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Objects="placeholders" updateLinks="never" codeName="ThisWorkbook"/>
  <mc:AlternateContent xmlns:mc="http://schemas.openxmlformats.org/markup-compatibility/2006">
    <mc:Choice Requires="x15">
      <x15ac:absPath xmlns:x15ac="http://schemas.microsoft.com/office/spreadsheetml/2010/11/ac" url="M:\Business_Office_Admin01\CFO Files\Budget\BUDGET FY 2025\"/>
    </mc:Choice>
  </mc:AlternateContent>
  <xr:revisionPtr revIDLastSave="0" documentId="8_{4455BD17-7CB6-45A3-8F50-084FDF70D42E}" xr6:coauthVersionLast="47" xr6:coauthVersionMax="47" xr10:uidLastSave="{00000000-0000-0000-0000-000000000000}"/>
  <bookViews>
    <workbookView xWindow="28680" yWindow="-120" windowWidth="29040" windowHeight="15720"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0755104_ROM_F0.SEC2.Print_2.SEC1.BDY.Data_Set_WORK_SIMTWOA" hidden="1">[3]data!#REF!</definedName>
    <definedName name="_AMO_SingleObject_450755104_ROM_F0.SEC2.Print_2.SEC1.HDR.TXT1" hidden="1">[3]data!#REF!</definedName>
    <definedName name="_AMO_SingleObject_450755104_ROM_F0.SEC2.Print_2.SEC1.HDR.TXT2" hidden="1">[3]data!#REF!</definedName>
    <definedName name="_AMO_SingleObject_450755104_ROM_F0.SEC2.Print_2.SEC1.HDR.TXT3" hidden="1">[3]data!#REF!</definedName>
    <definedName name="_AMO_SingleObject_450755104_ROM_F0.SEC2.Print_2.SEC1.HDR.TXT4" hidden="1">[3]data!#REF!</definedName>
    <definedName name="_AMO_SingleObject_450755104_ROM_F0.SEC2.Print_2.SEC1.HDR.TXT5" hidden="1">[3]data!#REF!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'[4]2015'!#REF!</definedName>
    <definedName name="_AMO_SingleObject_480642679_ROM_F0.SEC2.Print_2.SEC1.BDY.Data_Set_WORK_SIMTWOA" hidden="1">'[4]2015'!#REF!</definedName>
    <definedName name="_AMO_SingleObject_480642679_ROM_F0.SEC2.Print_2.SEC1.HDR.TXT1" hidden="1">'[4]2015'!#REF!</definedName>
    <definedName name="_AMO_SingleObject_480642679_ROM_F0.SEC2.Print_2.SEC1.HDR.TXT2" hidden="1">'[4]2015'!#REF!</definedName>
    <definedName name="_AMO_SingleObject_480642679_ROM_F0.SEC2.Print_2.SEC1.HDR.TXT3" hidden="1">'[4]2015'!#REF!</definedName>
    <definedName name="_AMO_SingleObject_480642679_ROM_F0.SEC2.Print_2.SEC1.HDR.TXT4" hidden="1">'[4]2015'!#REF!</definedName>
    <definedName name="_AMO_SingleObject_480642679_ROM_F0.SEC2.Print_2.SEC1.HDR.TXT5" hidden="1">'[4]2015'!#REF!</definedName>
    <definedName name="_AMO_SingleObject_492809584_ROM_F0.SEC2.Print_1.SEC1.HDR.TXT1" hidden="1">'[4]2014'!#REF!</definedName>
    <definedName name="_AMO_SingleObject_492809584_ROM_F0.SEC2.Print_2.SEC1.BDY.Data_Set_WORK_SIMTWOA" hidden="1">'[4]2014'!#REF!</definedName>
    <definedName name="_AMO_SingleObject_492809584_ROM_F0.SEC2.Print_2.SEC1.HDR.TXT1" hidden="1">'[4]2014'!#REF!</definedName>
    <definedName name="_AMO_SingleObject_492809584_ROM_F0.SEC2.Print_2.SEC1.HDR.TXT2" hidden="1">'[4]2014'!#REF!</definedName>
    <definedName name="_AMO_SingleObject_492809584_ROM_F0.SEC2.Print_2.SEC1.HDR.TXT3" hidden="1">'[4]2014'!#REF!</definedName>
    <definedName name="_AMO_SingleObject_492809584_ROM_F0.SEC2.Print_2.SEC1.HDR.TXT4" hidden="1">'[4]2014'!#REF!</definedName>
    <definedName name="_AMO_SingleObject_492809584_ROM_F0.SEC2.Print_2.SEC1.HDR.TXT5" hidden="1">'[4]2014'!#REF!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'[5]2015 Taxes CY 16 CPPRT'!#REF!</definedName>
    <definedName name="_AMO_SingleObject_669565704_ROM_F0.SEC2.Print_1.SEC1.HDR.TXT1" hidden="1">'[4]Real for Checking'!#REF!</definedName>
    <definedName name="_AMO_SingleObject_669565704_ROM_F0.SEC2.Print_2.SEC1.BDY.Data_Set_WORK_SIMTWOA" hidden="1">'[4]Real for Checking'!#REF!</definedName>
    <definedName name="_AMO_SingleObject_669565704_ROM_F0.SEC2.Print_2.SEC1.HDR.TXT1" hidden="1">'[4]Real for Checking'!#REF!</definedName>
    <definedName name="_AMO_SingleObject_669565704_ROM_F0.SEC2.Print_2.SEC1.HDR.TXT2" hidden="1">'[4]Real for Checking'!#REF!</definedName>
    <definedName name="_AMO_SingleObject_669565704_ROM_F0.SEC2.Print_2.SEC1.HDR.TXT3" hidden="1">'[4]Real for Checking'!#REF!</definedName>
    <definedName name="_AMO_SingleObject_669565704_ROM_F0.SEC2.Print_2.SEC1.HDR.TXT4" hidden="1">'[4]Real for Checking'!#REF!</definedName>
    <definedName name="_AMO_SingleObject_669565704_ROM_F0.SEC2.Print_2.SEC1.HDR.TXT5" hidden="1">'[4]Real for Checking'!#REF!</definedName>
    <definedName name="_AMO_SingleObject_739077726_ROM_F0.SEC2.Print_1.SEC1.HDR.TXT1" hidden="1">'[6]WO PTELL'!#REF!</definedName>
    <definedName name="_AMO_SingleObject_739077726_ROM_F0.SEC2.Print_2.SEC1.BDY.Data_Set_WORK_SIMTWOA" hidden="1">'[6]WO PTELL'!#REF!</definedName>
    <definedName name="_AMO_SingleObject_739077726_ROM_F0.SEC2.Print_2.SEC1.HDR.TXT1" hidden="1">'[6]WO PTELL'!#REF!</definedName>
    <definedName name="_AMO_SingleObject_739077726_ROM_F0.SEC2.Print_2.SEC1.HDR.TXT2" hidden="1">'[6]WO PTELL'!#REF!</definedName>
    <definedName name="_AMO_SingleObject_739077726_ROM_F0.SEC2.Print_2.SEC1.HDR.TXT3" hidden="1">'[6]WO PTELL'!#REF!</definedName>
    <definedName name="_AMO_SingleObject_739077726_ROM_F0.SEC2.Print_2.SEC1.HDR.TXT4" hidden="1">'[6]WO PTELL'!#REF!</definedName>
    <definedName name="_AMO_SingleObject_739077726_ROM_F0.SEC2.Print_2.SEC1.HDR.TXT5" hidden="1">'[6]WO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'[4]2013'!#REF!</definedName>
    <definedName name="_AMO_SingleObject_790798588_ROM_F0.SEC2.Print_1.SEC1.HDR.TXT2" hidden="1">'[4]2013'!#REF!</definedName>
    <definedName name="_AMO_SingleObject_790798588_ROM_F0.SEC2.Print_1.SEC1.HDR.TXT3" hidden="1">'[4]2013'!#REF!</definedName>
    <definedName name="_AMO_SingleObject_790798588_ROM_F0.SEC2.Print_1.SEC1.HDR.TXT4" hidden="1">'[4]2013'!#REF!</definedName>
    <definedName name="_AMO_SingleObject_790798588_ROM_F0.SEC2.Print_1.SEC1.HDR.TXT5" hidden="1">'[4]2013'!#REF!</definedName>
    <definedName name="_AMO_SingleObject_790798588_ROM_F0.SEC2.Print_2.SEC1.BDY.Data_Set_WORK_SIMTWOA" hidden="1">'[4]2013'!#REF!</definedName>
    <definedName name="_AMO_SingleObject_790798588_ROM_F0.SEC2.Print_2.SEC1.HDR.TXT1" hidden="1">'[4]2013'!#REF!</definedName>
    <definedName name="_AMO_SingleObject_790798588_ROM_F0.SEC2.Print_2.SEC1.HDR.TXT2" hidden="1">'[4]2013'!#REF!</definedName>
    <definedName name="_AMO_SingleObject_790798588_ROM_F0.SEC2.Print_2.SEC1.HDR.TXT3" hidden="1">'[4]2013'!#REF!</definedName>
    <definedName name="_AMO_SingleObject_790798588_ROM_F0.SEC2.Print_2.SEC1.HDR.TXT4" hidden="1">'[4]2013'!#REF!</definedName>
    <definedName name="_AMO_SingleObject_790798588_ROM_F0.SEC2.Print_2.SEC1.HDR.TXT5" hidden="1">'[4]2013'!#REF!</definedName>
    <definedName name="_AMO_SingleObject_84217206_ROM_F0.SEC2.Print_1.SEC1.HDR.TXT1" hidden="1">'[6]W PTELL'!#REF!</definedName>
    <definedName name="_AMO_SingleObject_84217206_ROM_F0.SEC2.Print_2.SEC1.BDY.Data_Set_WORK_SIMTWOA" hidden="1">'[6]W PTELL'!#REF!</definedName>
    <definedName name="_AMO_SingleObject_84217206_ROM_F0.SEC2.Print_2.SEC1.HDR.TXT1" hidden="1">'[6]W PTELL'!#REF!</definedName>
    <definedName name="_AMO_SingleObject_84217206_ROM_F0.SEC2.Print_2.SEC1.HDR.TXT2" hidden="1">'[6]W PTELL'!#REF!</definedName>
    <definedName name="_AMO_SingleObject_84217206_ROM_F0.SEC2.Print_2.SEC1.HDR.TXT3" hidden="1">'[6]W PTELL'!#REF!</definedName>
    <definedName name="_AMO_SingleObject_84217206_ROM_F0.SEC2.Print_2.SEC1.HDR.TXT4" hidden="1">'[6]W PTELL'!#REF!</definedName>
    <definedName name="_AMO_SingleObject_84217206_ROM_F0.SEC2.Print_2.SEC1.HDR.TXT5" hidden="1">'[6]W PTELL'!#REF!</definedName>
    <definedName name="_AMO_SingleObject_847633867_ROM_F0.SEC2.Print_1.SEC1.BDY.Data_Set_WORK_COLE" hidden="1">#REF!</definedName>
    <definedName name="_AMO_SingleObject_847633867_ROM_F0.SEC2.Print_1.SEC1.HDR.TXT1" hidden="1">'[7]GSAVAR 17'!#REF!</definedName>
    <definedName name="_AMO_SingleObject_847633867_ROM_F0.SEC2.Print_2.SEC1.BDY.Data_Set_WORK_SIMTWOA" hidden="1">'[7]GSAVAR 17'!#REF!</definedName>
    <definedName name="_AMO_SingleObject_847633867_ROM_F0.SEC2.Print_2.SEC1.HDR.TXT1" hidden="1">'[7]GSAVAR 17'!#REF!</definedName>
    <definedName name="_AMO_SingleObject_847633867_ROM_F0.SEC2.Print_2.SEC1.HDR.TXT2" hidden="1">'[7]GSAVAR 17'!#REF!</definedName>
    <definedName name="_AMO_SingleObject_847633867_ROM_F0.SEC2.Print_2.SEC1.HDR.TXT3" hidden="1">'[7]GSAVAR 17'!#REF!</definedName>
    <definedName name="_AMO_SingleObject_847633867_ROM_F0.SEC2.Print_2.SEC1.HDR.TXT4" hidden="1">'[7]GSAVAR 17'!#REF!</definedName>
    <definedName name="_AMO_SingleObject_847633867_ROM_F0.SEC2.Print_2.SEC1.HDR.TXT5" hidden="1">'[7]GSAVAR 17'!#REF!</definedName>
    <definedName name="_AMO_SingleObject_875771459_ROM_F0.SEC2.Print_1.SEC1.BDY.Data_Set_WORK_COLE" hidden="1">#REF!</definedName>
    <definedName name="_AMO_SingleObject_875771459_ROM_F0.SEC2.Print_1.SEC1.HDR.TXT1" hidden="1">[7]GSAVAR16!#REF!</definedName>
    <definedName name="_AMO_SingleObject_875771459_ROM_F0.SEC2.Print_2.SEC1.BDY.Data_Set_WORK_SIMTWOA" hidden="1">[7]GSAVAR16!#REF!</definedName>
    <definedName name="_AMO_SingleObject_875771459_ROM_F0.SEC2.Print_2.SEC1.HDR.TXT1" hidden="1">[7]GSAVAR16!#REF!</definedName>
    <definedName name="_AMO_SingleObject_875771459_ROM_F0.SEC2.Print_2.SEC1.HDR.TXT2" hidden="1">[7]GSAVAR16!#REF!</definedName>
    <definedName name="_AMO_SingleObject_875771459_ROM_F0.SEC2.Print_2.SEC1.HDR.TXT3" hidden="1">[7]GSAVAR16!#REF!</definedName>
    <definedName name="_AMO_SingleObject_875771459_ROM_F0.SEC2.Print_2.SEC1.HDR.TXT4" hidden="1">[7]GSAVAR16!#REF!</definedName>
    <definedName name="_AMO_SingleObject_875771459_ROM_F0.SEC2.Print_2.SEC1.HDR.TXT5" hidden="1">[7]GSAVAR16!#REF!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'[8]Additional Investments'!$A$7:$AY$935</definedName>
    <definedName name="ADJUSTED_EAV">[8]ADJUSTED_EAV!$A$7:$S$924</definedName>
    <definedName name="BASE_CALC">#REF!</definedName>
    <definedName name="BFM">'[8]FY 23 BFM'!$A$7:$H$935</definedName>
    <definedName name="ChosenDistrict">Cover!$H$13</definedName>
    <definedName name="CORE_INVEST">#REF!</definedName>
    <definedName name="CY_REAL_CALC">'[8]REAL EAV CALC'!$A$7:$H$859</definedName>
    <definedName name="DashedRCDTHidden">Cover!$P$14</definedName>
    <definedName name="ENROLL_ALL">'[9]ENROLL-ALL'!$A$6:$V$937</definedName>
    <definedName name="ENROLL_EL">'[8]ENROLL - EL'!$A$7:$J$936</definedName>
    <definedName name="ENROLL_LOWINC">'[8]ENROLL- LOW INCOME'!$A$7:$U$936</definedName>
    <definedName name="LOCAL_CAPACITY_TARGET">'[8]Local Capacity Target'!$A$6:$AN$938</definedName>
    <definedName name="OTR">'[8]ADJUSTED OTR '!$A$7:$O$859</definedName>
    <definedName name="PER_STUDENT_INVEST">'[8]Per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'[8]PTELL EAV CALC'!$A$7:$Q$857</definedName>
    <definedName name="REGION">'[8]REGION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9" i="14" l="1"/>
  <c r="I25" i="70" l="1"/>
  <c r="E37" i="70" s="1"/>
  <c r="N25" i="70"/>
  <c r="J37" i="70" s="1"/>
  <c r="F7877" i="87" l="1" a="1"/>
  <c r="F7877" i="87" s="1"/>
  <c r="F7878" i="87" a="1"/>
  <c r="F7878" i="87" s="1"/>
  <c r="B7876" i="87"/>
  <c r="F7876" i="87" a="1"/>
  <c r="F7876" i="87" l="1"/>
  <c r="K142" i="30"/>
  <c r="C7876" i="87" l="1"/>
  <c r="D133" i="105"/>
  <c r="D130" i="105"/>
  <c r="BD933" i="104"/>
  <c r="BC933" i="104"/>
  <c r="BC937" i="104" s="1"/>
  <c r="BB933" i="104"/>
  <c r="BB937" i="104" s="1"/>
  <c r="BA933" i="104"/>
  <c r="BA937" i="104" s="1"/>
  <c r="AZ933" i="104"/>
  <c r="AY933" i="104"/>
  <c r="AX933" i="104"/>
  <c r="AW933" i="104"/>
  <c r="AV933" i="104"/>
  <c r="AU933" i="104"/>
  <c r="AT933" i="104"/>
  <c r="AS933" i="104"/>
  <c r="AR933" i="104"/>
  <c r="AQ933" i="104"/>
  <c r="AP933" i="104"/>
  <c r="AO933" i="104"/>
  <c r="AN933" i="104"/>
  <c r="AM933" i="104"/>
  <c r="AL933" i="104"/>
  <c r="AK933" i="104"/>
  <c r="AK937" i="104" s="1"/>
  <c r="AJ933" i="104"/>
  <c r="AJ937" i="104" s="1"/>
  <c r="AH933" i="104"/>
  <c r="AH937" i="104" s="1"/>
  <c r="AG933" i="104"/>
  <c r="AG937" i="104" s="1"/>
  <c r="AF933" i="104"/>
  <c r="AF937" i="104" s="1"/>
  <c r="AE933" i="104"/>
  <c r="AE937" i="104" s="1"/>
  <c r="AD933" i="104"/>
  <c r="AD937" i="104" s="1"/>
  <c r="AC933" i="104"/>
  <c r="AC937" i="104" s="1"/>
  <c r="AB933" i="104"/>
  <c r="AB937" i="104" s="1"/>
  <c r="AA933" i="104"/>
  <c r="AA937" i="104" s="1"/>
  <c r="Z933" i="104"/>
  <c r="Z937" i="104" s="1"/>
  <c r="Y933" i="104"/>
  <c r="Y937" i="104" s="1"/>
  <c r="X933" i="104"/>
  <c r="W933" i="104"/>
  <c r="V933" i="104"/>
  <c r="U933" i="104"/>
  <c r="T933" i="104"/>
  <c r="S933" i="104"/>
  <c r="R933" i="104"/>
  <c r="Q933" i="104"/>
  <c r="P933" i="104"/>
  <c r="O933" i="104"/>
  <c r="N933" i="104"/>
  <c r="M933" i="104"/>
  <c r="L933" i="104"/>
  <c r="J933" i="104"/>
  <c r="J937" i="104" s="1"/>
  <c r="I933" i="104"/>
  <c r="I937" i="104" s="1"/>
  <c r="H933" i="104"/>
  <c r="H937" i="104" s="1"/>
  <c r="E933" i="104"/>
  <c r="E937" i="104" s="1"/>
  <c r="D933" i="104"/>
  <c r="D937" i="104" s="1"/>
  <c r="C933" i="104"/>
  <c r="C937" i="104" s="1"/>
  <c r="BD937" i="104" l="1"/>
  <c r="E7876" i="87"/>
  <c r="N100" i="105"/>
  <c r="C16" i="70"/>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N133" i="105" l="1"/>
  <c r="N130" i="105"/>
  <c r="N101" i="105"/>
  <c r="N102"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E7877" i="87"/>
  <c r="E7878" i="87"/>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L90" i="105" l="1"/>
  <c r="C2" i="103"/>
  <c r="C52" i="76" s="1"/>
  <c r="C10" i="76"/>
  <c r="C12" i="76" a="1"/>
  <c r="C12" i="76" s="1"/>
  <c r="C9" i="76"/>
  <c r="B26" i="99" l="1"/>
  <c r="H3" i="89"/>
  <c r="A37" i="97"/>
  <c r="A29" i="97"/>
  <c r="A27" i="97"/>
  <c r="A23" i="97"/>
  <c r="A21" i="97"/>
  <c r="A3" i="97"/>
  <c r="A3" i="73"/>
  <c r="A83" i="73"/>
  <c r="H14" i="70" l="1"/>
  <c r="O1" i="105" s="1"/>
  <c r="N24" i="70"/>
  <c r="J8" i="76" l="1"/>
  <c r="A2" i="105"/>
  <c r="N14" i="70"/>
  <c r="B2" i="70" s="1"/>
  <c r="G18" i="105" l="1"/>
  <c r="B11" i="106" s="1"/>
  <c r="B4" i="106"/>
  <c r="B5" i="106"/>
  <c r="F84" i="105"/>
  <c r="B76" i="106" s="1"/>
  <c r="F90" i="105"/>
  <c r="B81" i="106" s="1"/>
  <c r="F87" i="105"/>
  <c r="B79" i="106" s="1"/>
  <c r="F85" i="105"/>
  <c r="B77" i="106" s="1"/>
  <c r="F83" i="105"/>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B45" i="106" s="1"/>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J22" i="105"/>
  <c r="B17" i="106" s="1"/>
  <c r="G28" i="105"/>
  <c r="B21" i="106" s="1"/>
  <c r="G26" i="105"/>
  <c r="B19" i="106" s="1"/>
  <c r="G22" i="105"/>
  <c r="B15" i="106" s="1"/>
  <c r="J18" i="105"/>
  <c r="B12" i="106" s="1"/>
  <c r="B105" i="105"/>
  <c r="N104" i="105" s="1"/>
  <c r="E157" i="105" s="1"/>
  <c r="B112" i="105"/>
  <c r="N111" i="105" s="1"/>
  <c r="E159" i="105" s="1"/>
  <c r="B119" i="105"/>
  <c r="N118" i="105" s="1"/>
  <c r="E161" i="105" s="1"/>
  <c r="B3" i="70"/>
  <c r="E24" i="70"/>
  <c r="B120" i="106" l="1"/>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K5" i="70"/>
  <c r="F9" i="76" l="1"/>
  <c r="F10" i="76"/>
  <c r="C14" i="76"/>
  <c r="F14" i="76" s="1"/>
  <c r="C15" i="76"/>
  <c r="F15" i="76" s="1"/>
  <c r="C33" i="76"/>
  <c r="F33" i="76" s="1"/>
  <c r="B3" i="87" l="1"/>
  <c r="F30" i="76" l="1"/>
  <c r="F29" i="76"/>
  <c r="F28" i="76"/>
  <c r="F27" i="76"/>
  <c r="F26" i="76"/>
  <c r="F25" i="76"/>
  <c r="F24"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C7839" i="87" s="1"/>
  <c r="B7838"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B7403" i="87"/>
  <c r="C7403" i="87" s="1"/>
  <c r="B7402" i="87"/>
  <c r="B7400" i="87"/>
  <c r="B7401" i="87"/>
  <c r="B7399" i="87"/>
  <c r="B7396" i="87"/>
  <c r="B7397" i="87"/>
  <c r="B7395" i="87"/>
  <c r="B7389" i="87"/>
  <c r="B7390" i="87"/>
  <c r="B7391" i="87"/>
  <c r="B7392" i="87"/>
  <c r="B7393" i="87"/>
  <c r="C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2"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6" i="87"/>
  <c r="C7399" i="87"/>
  <c r="C7401"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F6210" i="87" a="1"/>
  <c r="F7455" i="87" a="1"/>
  <c r="F1384" i="87" a="1"/>
  <c r="F7855" i="87" a="1"/>
  <c r="F3366" i="87" a="1"/>
  <c r="F6804" i="87" a="1"/>
  <c r="F6899" i="87" a="1"/>
  <c r="F824" i="87" a="1"/>
  <c r="F6396" i="87" a="1"/>
  <c r="F7441" i="87" a="1"/>
  <c r="F698" i="87" a="1"/>
  <c r="F4288" i="87" a="1"/>
  <c r="F6110" i="87" a="1"/>
  <c r="F7372" i="87" a="1"/>
  <c r="F5469" i="87" a="1"/>
  <c r="F6949" i="87" a="1"/>
  <c r="F5679" i="87" a="1"/>
  <c r="F6049" i="87" a="1"/>
  <c r="F861" i="87" a="1"/>
  <c r="F7586" i="87" a="1"/>
  <c r="F6960" i="87" a="1"/>
  <c r="F930" i="87" a="1"/>
  <c r="F6921" i="87" a="1"/>
  <c r="F6985" i="87" a="1"/>
  <c r="F6950" i="87" a="1"/>
  <c r="F5009" i="87" a="1"/>
  <c r="F7528" i="87" a="1"/>
  <c r="F7667" i="87" a="1"/>
  <c r="F7553" i="87" a="1"/>
  <c r="F6063" i="87" a="1"/>
  <c r="F6034" i="87" a="1"/>
  <c r="F7717" i="87" a="1"/>
  <c r="F7508" i="87" a="1"/>
  <c r="F6760" i="87" a="1"/>
  <c r="F6088" i="87" a="1"/>
  <c r="F97" i="87" a="1"/>
  <c r="F894" i="87" a="1"/>
  <c r="F6379" i="87" a="1"/>
  <c r="F6832" i="87" a="1"/>
  <c r="F7850" i="87" a="1"/>
  <c r="F3601" i="87" a="1"/>
  <c r="F5865" i="87" a="1"/>
  <c r="F3592" i="87" a="1"/>
  <c r="F6957" i="87" a="1"/>
  <c r="F6809" i="87" a="1"/>
  <c r="F6274" i="87" a="1"/>
  <c r="F6278" i="87" a="1"/>
  <c r="F6700" i="87" a="1"/>
  <c r="F6308" i="87" a="1"/>
  <c r="F7442" i="87" a="1"/>
  <c r="F4260" i="87" a="1"/>
  <c r="F5464" i="87" a="1"/>
  <c r="F5548" i="87" a="1"/>
  <c r="F3203" i="87" a="1"/>
  <c r="F5932" i="87" a="1"/>
  <c r="F4364" i="87" a="1"/>
  <c r="F1389" i="87" a="1"/>
  <c r="F995" i="87" a="1"/>
  <c r="F5985" i="87" a="1"/>
  <c r="F6871" i="87" a="1"/>
  <c r="F6097" i="87" a="1"/>
  <c r="F6334" i="87" a="1"/>
  <c r="F5186" i="87" a="1"/>
  <c r="F6345" i="87" a="1"/>
  <c r="F7427" i="87" a="1"/>
  <c r="F2741" i="87" a="1"/>
  <c r="F6904" i="87" a="1"/>
  <c r="F1196" i="87" a="1"/>
  <c r="F882" i="87" a="1"/>
  <c r="F6145" i="87" a="1"/>
  <c r="F5043" i="87" a="1"/>
  <c r="F4829" i="87" a="1"/>
  <c r="F151" i="87" a="1"/>
  <c r="F7740" i="87" a="1"/>
  <c r="F2761" i="87" a="1"/>
  <c r="F7479" i="87" a="1"/>
  <c r="F4297" i="87" a="1"/>
  <c r="F7257" i="87" a="1"/>
  <c r="F7033" i="87" a="1"/>
  <c r="F6727" i="87" a="1"/>
  <c r="F5766" i="87" a="1"/>
  <c r="F2716" i="87" a="1"/>
  <c r="F6762" i="87" a="1"/>
  <c r="F6129" i="87" a="1"/>
  <c r="F1205" i="87" a="1"/>
  <c r="F3201" i="87" a="1"/>
  <c r="F4296" i="87" a="1"/>
  <c r="F5505" i="87" a="1"/>
  <c r="F2743" i="87" a="1"/>
  <c r="F7521" i="87" a="1"/>
  <c r="F7549" i="87" a="1"/>
  <c r="F1382" i="87" a="1"/>
  <c r="F800" i="87" a="1"/>
  <c r="F6009" i="87" a="1"/>
  <c r="F3647" i="87" a="1"/>
  <c r="F6285" i="87" a="1"/>
  <c r="F7454" i="87" a="1"/>
  <c r="F6924" i="87" a="1"/>
  <c r="F4893" i="87" a="1"/>
  <c r="F962" i="87" a="1"/>
  <c r="F6597" i="87" a="1"/>
  <c r="F6898" i="87" a="1"/>
  <c r="F915" i="87" a="1"/>
  <c r="F779" i="87" a="1"/>
  <c r="F5521" i="87" a="1"/>
  <c r="F4057" i="87" a="1"/>
  <c r="F1357" i="87" a="1"/>
  <c r="F816" i="87" a="1"/>
  <c r="F6064" i="87" a="1"/>
  <c r="F7333" i="87" a="1"/>
  <c r="F5561" i="87" a="1"/>
  <c r="F777" i="87" a="1"/>
  <c r="F6679" i="87" a="1"/>
  <c r="F6230" i="87" a="1"/>
  <c r="F6824" i="87" a="1"/>
  <c r="F7039" i="87" a="1"/>
  <c r="F6585" i="87" a="1"/>
  <c r="F6216" i="87" a="1"/>
  <c r="F7600" i="87" a="1"/>
  <c r="F7331" i="87" a="1"/>
  <c r="F5649" i="87" a="1"/>
  <c r="F6372" i="87" a="1"/>
  <c r="F7422" i="87" a="1"/>
  <c r="F1163" i="87" a="1"/>
  <c r="F7486" i="87" a="1"/>
  <c r="F7734" i="87" a="1"/>
  <c r="F6942" i="87" a="1"/>
  <c r="F5472" i="87" a="1"/>
  <c r="F268" i="87" a="1"/>
  <c r="F4302" i="87" a="1"/>
  <c r="F741" i="87" a="1"/>
  <c r="F6815" i="87" a="1"/>
  <c r="F20" i="87" a="1"/>
  <c r="F143" i="87" a="1"/>
  <c r="F6920" i="87" a="1"/>
  <c r="F3172" i="87" a="1"/>
  <c r="F5384" i="87" a="1"/>
  <c r="F5686" i="87" a="1"/>
  <c r="F3333" i="87" a="1"/>
  <c r="F6932" i="87" a="1"/>
  <c r="F952" i="87" a="1"/>
  <c r="F5735" i="87" a="1"/>
  <c r="F6099" i="87" a="1"/>
  <c r="F4109" i="87" a="1"/>
  <c r="F3241" i="87" a="1"/>
  <c r="F6691" i="87" a="1"/>
  <c r="F6207" i="87" a="1"/>
  <c r="F7444" i="87" a="1"/>
  <c r="F7698" i="87" a="1"/>
  <c r="F4737" i="87" a="1"/>
  <c r="F7689" i="87" a="1"/>
  <c r="F6795" i="87" a="1"/>
  <c r="F6609" i="87" a="1"/>
  <c r="F7515" i="87" a="1"/>
  <c r="F6817" i="87" a="1"/>
  <c r="F6753" i="87" a="1"/>
  <c r="F992" i="87" a="1"/>
  <c r="F7735" i="87" a="1"/>
  <c r="F7636" i="87" a="1"/>
  <c r="F5823" i="87" a="1"/>
  <c r="F4957" i="87" a="1"/>
  <c r="F6343" i="87" a="1"/>
  <c r="F3585" i="87" a="1"/>
  <c r="F6271" i="87" a="1"/>
  <c r="F6201" i="87" a="1"/>
  <c r="F1350" i="87" a="1"/>
  <c r="F6397" i="87" a="1"/>
  <c r="F7629" i="87" a="1"/>
  <c r="F7502" i="87" a="1"/>
  <c r="F7845" i="87" a="1"/>
  <c r="F3646" i="87" a="1"/>
  <c r="F7462" i="87" a="1"/>
  <c r="F6522" i="87" a="1"/>
  <c r="F735" i="87" a="1"/>
  <c r="F5067" i="87" a="1"/>
  <c r="F6919" i="87" a="1"/>
  <c r="F7545" i="87" a="1"/>
  <c r="F7328" i="87" a="1"/>
  <c r="F6977" i="87" a="1"/>
  <c r="F6025" i="87" a="1"/>
  <c r="F6829" i="87" a="1"/>
  <c r="F6174" i="87" a="1"/>
  <c r="F2702" i="87" a="1"/>
  <c r="F4019" i="87" a="1"/>
  <c r="F7674" i="87" a="1"/>
  <c r="F4314" i="87" a="1"/>
  <c r="F728" i="87" a="1"/>
  <c r="F679" i="87" a="1"/>
  <c r="F3599" i="87" a="1"/>
  <c r="F6573" i="87" a="1"/>
  <c r="F7438" i="87" a="1"/>
  <c r="F6147" i="87" a="1"/>
  <c r="F6180" i="87" a="1"/>
  <c r="F7008" i="87" a="1"/>
  <c r="F7332" i="87" a="1"/>
  <c r="F7018" i="87" a="1"/>
  <c r="F1315" i="87" a="1"/>
  <c r="F3001" i="87" a="1"/>
  <c r="F6083" i="87" a="1"/>
  <c r="F7606" i="87" a="1"/>
  <c r="F6357" i="87" a="1"/>
  <c r="F7544" i="87" a="1"/>
  <c r="F6776" i="87" a="1"/>
  <c r="F4739" i="87" a="1"/>
  <c r="F6696" i="87" a="1"/>
  <c r="F2773" i="87" a="1"/>
  <c r="F7738" i="87" a="1"/>
  <c r="F6995" i="87" a="1"/>
  <c r="F7748" i="87" a="1"/>
  <c r="F6219" i="87" a="1"/>
  <c r="F2765" i="87" a="1"/>
  <c r="F103" i="87" a="1"/>
  <c r="F3195" i="87" a="1"/>
  <c r="F5037" i="87" a="1"/>
  <c r="F5983" i="87" a="1"/>
  <c r="F7873" i="87" a="1"/>
  <c r="F6637" i="87" a="1"/>
  <c r="F5641" i="87" a="1"/>
  <c r="F3575" i="87" a="1"/>
  <c r="F6179" i="87" a="1"/>
  <c r="F6238" i="87" a="1"/>
  <c r="F6702" i="87" a="1"/>
  <c r="F6856" i="87" a="1"/>
  <c r="F3569" i="87" a="1"/>
  <c r="F6118" i="87" a="1"/>
  <c r="F7662" i="87" a="1"/>
  <c r="F7584" i="87" a="1"/>
  <c r="F7575" i="87" a="1"/>
  <c r="F1256" i="87" a="1"/>
  <c r="F7862" i="87" a="1"/>
  <c r="F909" i="87" a="1"/>
  <c r="F6728" i="87" a="1"/>
  <c r="F7457" i="87" a="1"/>
  <c r="F6583" i="87" a="1"/>
  <c r="F4065" i="87" a="1"/>
  <c r="F6163" i="87" a="1"/>
  <c r="F7683" i="87" a="1"/>
  <c r="F5499" i="87" a="1"/>
  <c r="F6882" i="87" a="1"/>
  <c r="F6341" i="87" a="1"/>
  <c r="F5254" i="87" a="1"/>
  <c r="F738" i="87" a="1"/>
  <c r="F5699" i="87" a="1"/>
  <c r="F7469" i="87" a="1"/>
  <c r="F6418" i="87" a="1"/>
  <c r="F6763" i="87" a="1"/>
  <c r="F6953" i="87" a="1"/>
  <c r="F3312" i="87" a="1"/>
  <c r="F108" i="87" a="1"/>
  <c r="F7405" i="87" a="1"/>
  <c r="F963" i="87" a="1"/>
  <c r="F7357" i="87" a="1"/>
  <c r="F5683" i="87" a="1"/>
  <c r="F5287" i="87" a="1"/>
  <c r="F691" i="87" a="1"/>
  <c r="F5676" i="87" a="1"/>
  <c r="F3521" i="87" a="1"/>
  <c r="F6835" i="87" a="1"/>
  <c r="F1475" i="87" a="1"/>
  <c r="F3431" i="87" a="1"/>
  <c r="F6044" i="87" a="1"/>
  <c r="F7704" i="87" a="1"/>
  <c r="F7669" i="87" a="1"/>
  <c r="F5289" i="87" a="1"/>
  <c r="F6152" i="87" a="1"/>
  <c r="F4310" i="87" a="1"/>
  <c r="F7426" i="87" a="1"/>
  <c r="F6017" i="87" a="1"/>
  <c r="F6893" i="87" a="1"/>
  <c r="F6195" i="87" a="1"/>
  <c r="F3180" i="87" a="1"/>
  <c r="F1310" i="87" a="1"/>
  <c r="F5256" i="87" a="1"/>
  <c r="F7637" i="87" a="1"/>
  <c r="F1282" i="87" a="1"/>
  <c r="F4748" i="87" a="1"/>
  <c r="F6905" i="87" a="1"/>
  <c r="F5609" i="87" a="1"/>
  <c r="F6035" i="87" a="1"/>
  <c r="F7620" i="87" a="1"/>
  <c r="F7421" i="87" a="1"/>
  <c r="F2925" i="87" a="1"/>
  <c r="F6205" i="87" a="1"/>
  <c r="F1184" i="87" a="1"/>
  <c r="F1374" i="87" a="1"/>
  <c r="F5507" i="87" a="1"/>
  <c r="F745" i="87" a="1"/>
  <c r="F6093" i="87" a="1"/>
  <c r="F7626" i="87" a="1"/>
  <c r="F5008" i="87" a="1"/>
  <c r="F911" i="87" a="1"/>
  <c r="F2939" i="87" a="1"/>
  <c r="F4286" i="87" a="1"/>
  <c r="F1372" i="87" a="1"/>
  <c r="F666" i="87" a="1"/>
  <c r="F7351" i="87" a="1"/>
  <c r="F6398" i="87" a="1"/>
  <c r="F7337" i="87" a="1"/>
  <c r="F7432" i="87" a="1"/>
  <c r="F6076" i="87" a="1"/>
  <c r="F7467" i="87" a="1"/>
  <c r="F2768" i="87" a="1"/>
  <c r="F7374" i="87" a="1"/>
  <c r="F7543" i="87" a="1"/>
  <c r="F5762" i="87" a="1"/>
  <c r="F5055" i="87" a="1"/>
  <c r="F6190" i="87" a="1"/>
  <c r="F4161" i="87" a="1"/>
  <c r="F7483" i="87" a="1"/>
  <c r="F6066" i="87" a="1"/>
  <c r="F147" i="87" a="1"/>
  <c r="F6818" i="87" a="1"/>
  <c r="F2923" i="87" a="1"/>
  <c r="F798" i="87" a="1"/>
  <c r="F6020" i="87" a="1"/>
  <c r="F6148" i="87" a="1"/>
  <c r="F2738" i="87" a="1"/>
  <c r="F4295" i="87" a="1"/>
  <c r="F7023" i="87" a="1"/>
  <c r="F4890" i="87" a="1"/>
  <c r="F6048" i="87" a="1"/>
  <c r="F5937" i="87" a="1"/>
  <c r="F6981" i="87" a="1"/>
  <c r="F7727" i="87" a="1"/>
  <c r="F2664" i="87" a="1"/>
  <c r="F7448" i="87" a="1"/>
  <c r="F1496" i="87" a="1"/>
  <c r="F975" i="87" a="1"/>
  <c r="F7497" i="87" a="1"/>
  <c r="F6200" i="87" a="1"/>
  <c r="F4351" i="87" a="1"/>
  <c r="F650" i="87" a="1"/>
  <c r="F6574" i="87" a="1"/>
  <c r="F1165" i="87" a="1"/>
  <c r="F1164" i="87" a="1"/>
  <c r="F1168" i="87" a="1"/>
  <c r="F5108" i="87" a="1"/>
  <c r="F6042" i="87" a="1"/>
  <c r="F6022" i="87" a="1"/>
  <c r="F7329" i="87" a="1"/>
  <c r="F3314" i="87" a="1"/>
  <c r="F5999" i="87" a="1"/>
  <c r="F2764" i="87" a="1"/>
  <c r="F853" i="87" a="1"/>
  <c r="F5026" i="87" a="1"/>
  <c r="F5017" i="87" a="1"/>
  <c r="F6399" i="87" a="1"/>
  <c r="F874" i="87" a="1"/>
  <c r="F6667" i="87" a="1"/>
  <c r="F663" i="87" a="1"/>
  <c r="F6483" i="87" a="1"/>
  <c r="F5851" i="87" a="1"/>
  <c r="F5538" i="87" a="1"/>
  <c r="F7418" i="87" a="1"/>
  <c r="F836" i="87" a="1"/>
  <c r="F7484" i="87" a="1"/>
  <c r="F783" i="87" a="1"/>
  <c r="F6361" i="87" a="1"/>
  <c r="F6120" i="87" a="1"/>
  <c r="F6069" i="87" a="1"/>
  <c r="F2891" i="87" a="1"/>
  <c r="F6630" i="87" a="1"/>
  <c r="F6227" i="87" a="1"/>
  <c r="F6410" i="87" a="1"/>
  <c r="F2757" i="87" a="1"/>
  <c r="F4062" i="87" a="1"/>
  <c r="F6931" i="87" a="1"/>
  <c r="F7035" i="87" a="1"/>
  <c r="F7386" i="87" a="1"/>
  <c r="F4145" i="87" a="1"/>
  <c r="F4276" i="87" a="1"/>
  <c r="F5816" i="87" a="1"/>
  <c r="F5224" i="87" a="1"/>
  <c r="F5063" i="87" a="1"/>
  <c r="F5119" i="87" a="1"/>
  <c r="F5049" i="87" a="1"/>
  <c r="F7658" i="87" a="1"/>
  <c r="F2938" i="87" a="1"/>
  <c r="F6196" i="87" a="1"/>
  <c r="F7360" i="87" a="1"/>
  <c r="F5066" i="87" a="1"/>
  <c r="F3426" i="87" a="1"/>
  <c r="F5761" i="87" a="1"/>
  <c r="F6153" i="87" a="1"/>
  <c r="F7327" i="87" a="1"/>
  <c r="F7518" i="87" a="1"/>
  <c r="F5861" i="87" a="1"/>
  <c r="F4831" i="87" a="1"/>
  <c r="F6149" i="87" a="1"/>
  <c r="F6263" i="87" a="1"/>
  <c r="F6810" i="87" a="1"/>
  <c r="F4022" i="87" a="1"/>
  <c r="F2898" i="87" a="1"/>
  <c r="F7388" i="87" a="1"/>
  <c r="F4025" i="87" a="1"/>
  <c r="F950" i="87" a="1"/>
  <c r="F6812" i="87" a="1"/>
  <c r="F6221" i="87" a="1"/>
  <c r="F6751" i="87" a="1"/>
  <c r="F6926" i="87" a="1"/>
  <c r="F6473" i="87" a="1"/>
  <c r="F4354" i="87" a="1"/>
  <c r="F5290" i="87" a="1"/>
  <c r="F5029" i="87" a="1"/>
  <c r="F6142" i="87" a="1"/>
  <c r="F6940" i="87" a="1"/>
  <c r="F972" i="87" a="1"/>
  <c r="F7720" i="87" a="1"/>
  <c r="F792" i="87" a="1"/>
  <c r="F5510" i="87" a="1"/>
  <c r="F1362" i="87" a="1"/>
  <c r="F6944" i="87" a="1"/>
  <c r="F7451" i="87" a="1"/>
  <c r="F6525" i="87" a="1"/>
  <c r="F6217" i="87" a="1"/>
  <c r="F155" i="87" a="1"/>
  <c r="F6589" i="87" a="1"/>
  <c r="F6381" i="87" a="1"/>
  <c r="F6197" i="87" a="1"/>
  <c r="F7416" i="87" a="1"/>
  <c r="F5079" i="87" a="1"/>
  <c r="F1463" i="87" a="1"/>
  <c r="F6104" i="87" a="1"/>
  <c r="F661" i="87" a="1"/>
  <c r="F6688" i="87" a="1"/>
  <c r="F1353" i="87" a="1"/>
  <c r="F6330" i="87" a="1"/>
  <c r="F6488" i="87" a="1"/>
  <c r="F788" i="87" a="1"/>
  <c r="F7725" i="87" a="1"/>
  <c r="F6208" i="87" a="1"/>
  <c r="F4891" i="87" a="1"/>
  <c r="F5245" i="87" a="1"/>
  <c r="F6775" i="87" a="1"/>
  <c r="F4360" i="87" a="1"/>
  <c r="F7649" i="87" a="1"/>
  <c r="F5819" i="87" a="1"/>
  <c r="F2036" i="87" a="1"/>
  <c r="F7365" i="87" a="1"/>
  <c r="F7410" i="87" a="1"/>
  <c r="F5617" i="87" a="1"/>
  <c r="F6181" i="87" a="1"/>
  <c r="F562" i="87" a="1"/>
  <c r="F1352" i="87" a="1"/>
  <c r="F7552" i="87" a="1"/>
  <c r="F925" i="87" a="1"/>
  <c r="F5938" i="87" a="1"/>
  <c r="F5345" i="87" a="1"/>
  <c r="F6329" i="87" a="1"/>
  <c r="F6131" i="87" a="1"/>
  <c r="F6841" i="87" a="1"/>
  <c r="F3000" i="87" a="1"/>
  <c r="F5537" i="87" a="1"/>
  <c r="F6151" i="87" a="1"/>
  <c r="F854" i="87" a="1"/>
  <c r="F6092" i="87" a="1"/>
  <c r="F7531" i="87" a="1"/>
  <c r="F7516" i="87" a="1"/>
  <c r="F6719" i="87" a="1"/>
  <c r="F7642" i="87" a="1"/>
  <c r="F5678" i="87" a="1"/>
  <c r="F723" i="87" a="1"/>
  <c r="F6237" i="87" a="1"/>
  <c r="F6137" i="87" a="1"/>
  <c r="F7513" i="87" a="1"/>
  <c r="F6641" i="87" a="1"/>
  <c r="F981" i="87" a="1"/>
  <c r="F7652" i="87" a="1"/>
  <c r="F6773" i="87" a="1"/>
  <c r="F6189" i="87" a="1"/>
  <c r="F5051" i="87" a="1"/>
  <c r="F5709" i="87" a="1"/>
  <c r="F5328" i="87" a="1"/>
  <c r="F1189" i="87" a="1"/>
  <c r="F4338" i="87" a="1"/>
  <c r="F5866" i="87" a="1"/>
  <c r="F6755" i="87" a="1"/>
  <c r="F1603" i="87" a="1"/>
  <c r="F6982" i="87" a="1"/>
  <c r="F6241" i="87" a="1"/>
  <c r="F7872" i="87" a="1"/>
  <c r="F6321" i="87" a="1"/>
  <c r="F7592" i="87" a="1"/>
  <c r="F6780" i="87" a="1"/>
  <c r="F267" i="87" a="1"/>
  <c r="F1179" i="87" a="1"/>
  <c r="F7496" i="87" a="1"/>
  <c r="F1356" i="87" a="1"/>
  <c r="F6326" i="87" a="1"/>
  <c r="F6605" i="87" a="1"/>
  <c r="F6689" i="87" a="1"/>
  <c r="F4174" i="87" a="1"/>
  <c r="F6316" i="87" a="1"/>
  <c r="F2936" i="87" a="1"/>
  <c r="F6132" i="87" a="1"/>
  <c r="F6903" i="87" a="1"/>
  <c r="F674" i="87" a="1"/>
  <c r="F7362" i="87" a="1"/>
  <c r="F4154" i="87" a="1"/>
  <c r="F726" i="87" a="1"/>
  <c r="F6670" i="87" a="1"/>
  <c r="F1291" i="87" a="1"/>
  <c r="F6844" i="87" a="1"/>
  <c r="F23" i="87" a="1"/>
  <c r="F7617" i="87" a="1"/>
  <c r="F4796" i="87" a="1"/>
  <c r="F6462" i="87" a="1"/>
  <c r="F922" i="87" a="1"/>
  <c r="F7565" i="87" a="1"/>
  <c r="F2784" i="87" a="1"/>
  <c r="F6426" i="87" a="1"/>
  <c r="F6476" i="87" a="1"/>
  <c r="F7739" i="87" a="1"/>
  <c r="F7550" i="87" a="1"/>
  <c r="F6036" i="87" a="1"/>
  <c r="F7472" i="87" a="1"/>
  <c r="F5821" i="87" a="1"/>
  <c r="F6823" i="87" a="1"/>
  <c r="F6400" i="87" a="1"/>
  <c r="F4278" i="87" a="1"/>
  <c r="F5603" i="87" a="1"/>
  <c r="F2" i="87" a="1"/>
  <c r="F7651" i="87" a="1"/>
  <c r="F5259" i="87" a="1"/>
  <c r="F7036" i="87" a="1"/>
  <c r="F6008" i="87" a="1"/>
  <c r="F7487" i="87" a="1"/>
  <c r="F4809" i="87" a="1"/>
  <c r="F6166" i="87" a="1"/>
  <c r="F7401" i="87" a="1"/>
  <c r="F6593" i="87" a="1"/>
  <c r="F7420" i="87" a="1"/>
  <c r="F789" i="87" a="1"/>
  <c r="F4888" i="87" a="1"/>
  <c r="F6984" i="87" a="1"/>
  <c r="F6803" i="87" a="1"/>
  <c r="F727" i="87" a="1"/>
  <c r="F6408" i="87" a="1"/>
  <c r="F7607" i="87" a="1"/>
  <c r="F39" i="87" a="1"/>
  <c r="F6214" i="87" a="1"/>
  <c r="F3310" i="87" a="1"/>
  <c r="F7542" i="87" a="1"/>
  <c r="F52" i="87" a="1"/>
  <c r="F4362" i="87" a="1"/>
  <c r="F7706" i="87" a="1"/>
  <c r="F31" i="87" a="1"/>
  <c r="F841" i="87" a="1"/>
  <c r="F6862" i="87" a="1"/>
  <c r="F7022" i="87" a="1"/>
  <c r="F6168" i="87" a="1"/>
  <c r="F5864" i="87" a="1"/>
  <c r="F649" i="87" a="1"/>
  <c r="F2756" i="87" a="1"/>
  <c r="F4337" i="87" a="1"/>
  <c r="F881" i="87" a="1"/>
  <c r="F6255" i="87" a="1"/>
  <c r="F7338" i="87" a="1"/>
  <c r="F3320" i="87" a="1"/>
  <c r="F6884" i="87" a="1"/>
  <c r="F3361" i="87" a="1"/>
  <c r="F6373" i="87" a="1"/>
  <c r="F7839" i="87" a="1"/>
  <c r="F7341" i="87" a="1"/>
  <c r="F2710" i="87" a="1"/>
  <c r="F1213" i="87" a="1"/>
  <c r="F6632" i="87" a="1"/>
  <c r="F6955" i="87" a="1"/>
  <c r="F7414" i="87" a="1"/>
  <c r="F1206" i="87" a="1"/>
  <c r="F6353" i="87" a="1"/>
  <c r="F3332" i="87" a="1"/>
  <c r="F6900" i="87" a="1"/>
  <c r="F6154" i="87" a="1"/>
  <c r="F5440" i="87" a="1"/>
  <c r="F6138" i="87" a="1"/>
  <c r="F673" i="87" a="1"/>
  <c r="F6243" i="87" a="1"/>
  <c r="F4020" i="87" a="1"/>
  <c r="F1375" i="87" a="1"/>
  <c r="F4740" i="87" a="1"/>
  <c r="F4018" i="87" a="1"/>
  <c r="F740" i="87" a="1"/>
  <c r="F6215" i="87" a="1"/>
  <c r="F916" i="87" a="1"/>
  <c r="F6032" i="87" a="1"/>
  <c r="F5096" i="87" a="1"/>
  <c r="F4028" i="87" a="1"/>
  <c r="F7579" i="87" a="1"/>
  <c r="F7576" i="87" a="1"/>
  <c r="F6693" i="87" a="1"/>
  <c r="F6103" i="87" a="1"/>
  <c r="F3029" i="87" a="1"/>
  <c r="F1288" i="87" a="1"/>
  <c r="F6378" i="87" a="1"/>
  <c r="F6374" i="87" a="1"/>
  <c r="F912" i="87" a="1"/>
  <c r="F7634" i="87" a="1"/>
  <c r="F4812" i="87" a="1"/>
  <c r="F7409" i="87" a="1"/>
  <c r="F6799" i="87" a="1"/>
  <c r="F4956" i="87" a="1"/>
  <c r="F3178" i="87" a="1"/>
  <c r="F5291" i="87" a="1"/>
  <c r="F7402" i="87" a="1"/>
  <c r="F74" i="87" a="1"/>
  <c r="F5530" i="87" a="1"/>
  <c r="F4275" i="87" a="1"/>
  <c r="F6768" i="87" a="1"/>
  <c r="F4966" i="87" a="1"/>
  <c r="F5687" i="87" a="1"/>
  <c r="F2750" i="87" a="1"/>
  <c r="F6146" i="87" a="1"/>
  <c r="F6811" i="87" a="1"/>
  <c r="F3589" i="87" a="1"/>
  <c r="F784" i="87" a="1"/>
  <c r="F6225" i="87" a="1"/>
  <c r="F1376" i="87" a="1"/>
  <c r="F830" i="87" a="1"/>
  <c r="F5107" i="87" a="1"/>
  <c r="F7540" i="87" a="1"/>
  <c r="F6805" i="87" a="1"/>
  <c r="F6725" i="87" a="1"/>
  <c r="F4312" i="87" a="1"/>
  <c r="F5497" i="87" a="1"/>
  <c r="F5804" i="87" a="1"/>
  <c r="F5869" i="87" a="1"/>
  <c r="F6176" i="87" a="1"/>
  <c r="F7355" i="87" a="1"/>
  <c r="F5407" i="87" a="1"/>
  <c r="F3355" i="87" a="1"/>
  <c r="F5673" i="87" a="1"/>
  <c r="F5097" i="87" a="1"/>
  <c r="F3427" i="87" a="1"/>
  <c r="F149" i="87" a="1"/>
  <c r="F6404" i="87" a="1"/>
  <c r="F7732" i="87" a="1"/>
  <c r="F6769" i="87" a="1"/>
  <c r="F731" i="87" a="1"/>
  <c r="F7520" i="87" a="1"/>
  <c r="F4971" i="87" a="1"/>
  <c r="F7567" i="87" a="1"/>
  <c r="F5200" i="87" a="1"/>
  <c r="F5276" i="87" a="1"/>
  <c r="F748" i="87" a="1"/>
  <c r="F6865" i="87" a="1"/>
  <c r="F1188" i="87" a="1"/>
  <c r="F6188" i="87" a="1"/>
  <c r="F859" i="87" a="1"/>
  <c r="F6116" i="87" a="1"/>
  <c r="F85" i="87" a="1"/>
  <c r="F6204" i="87" a="1"/>
  <c r="F6952" i="87" a="1"/>
  <c r="F6697" i="87" a="1"/>
  <c r="F7621" i="87" a="1"/>
  <c r="F5463" i="87" a="1"/>
  <c r="F6934" i="87" a="1"/>
  <c r="F4826" i="87" a="1"/>
  <c r="F6236" i="87" a="1"/>
  <c r="F6983" i="87" a="1"/>
  <c r="F4306" i="87" a="1"/>
  <c r="F6787" i="87" a="1"/>
  <c r="F6872" i="87" a="1"/>
  <c r="F2943" i="87" a="1"/>
  <c r="F6286" i="87" a="1"/>
  <c r="F6376" i="87" a="1"/>
  <c r="F7619" i="87" a="1"/>
  <c r="F6956" i="87" a="1"/>
  <c r="F6971" i="87" a="1"/>
  <c r="F692" i="87" a="1"/>
  <c r="F6870" i="87" a="1"/>
  <c r="F5028" i="87" a="1"/>
  <c r="F5860" i="87" a="1"/>
  <c r="F2667" i="87" a="1"/>
  <c r="F2934" i="87" a="1"/>
  <c r="F988" i="87" a="1"/>
  <c r="F4736" i="87" a="1"/>
  <c r="F737" i="87" a="1"/>
  <c r="F6701" i="87" a="1"/>
  <c r="F956" i="87" a="1"/>
  <c r="F6708" i="87" a="1"/>
  <c r="F5184" i="87" a="1"/>
  <c r="F7354" i="87" a="1"/>
  <c r="F5138" i="87" a="1"/>
  <c r="F2776" i="87" a="1"/>
  <c r="F6694" i="87" a="1"/>
  <c r="F6273" i="87" a="1"/>
  <c r="F806" i="87" a="1"/>
  <c r="F1285" i="87" a="1"/>
  <c r="F7709" i="87" a="1"/>
  <c r="F848" i="87" a="1"/>
  <c r="F6643" i="87" a="1"/>
  <c r="F4320" i="87" a="1"/>
  <c r="F3321" i="87" a="1"/>
  <c r="F2662" i="87" a="1"/>
  <c r="F856" i="87" a="1"/>
  <c r="F6864" i="87" a="1"/>
  <c r="F6355" i="87" a="1"/>
  <c r="F993" i="87" a="1"/>
  <c r="F6013" i="87" a="1"/>
  <c r="F918" i="87" a="1"/>
  <c r="F6845" i="87" a="1"/>
  <c r="F6327" i="87" a="1"/>
  <c r="F898" i="87" a="1"/>
  <c r="F6705" i="87" a="1"/>
  <c r="F5261" i="87" a="1"/>
  <c r="F5765" i="87" a="1"/>
  <c r="F939" i="87" a="1"/>
  <c r="F7581" i="87" a="1"/>
  <c r="F6018" i="87" a="1"/>
  <c r="F4134" i="87" a="1"/>
  <c r="F6745" i="87" a="1"/>
  <c r="F1198" i="87" a="1"/>
  <c r="F6673" i="87" a="1"/>
  <c r="F4258" i="87" a="1"/>
  <c r="F1301" i="87" a="1"/>
  <c r="F3217" i="87" a="1"/>
  <c r="F6026" i="87" a="1"/>
  <c r="F5375" i="87" a="1"/>
  <c r="F4715" i="87" a="1"/>
  <c r="F7705" i="87" a="1"/>
  <c r="F7712" i="87" a="1"/>
  <c r="F7670" i="87" a="1"/>
  <c r="F6794" i="87" a="1"/>
  <c r="F4391" i="87" a="1"/>
  <c r="F7867" i="87" a="1"/>
  <c r="F3606" i="87" a="1"/>
  <c r="F5442" i="87" a="1"/>
  <c r="F7596" i="87" a="1"/>
  <c r="F7377" i="87" a="1"/>
  <c r="F7395" i="87" a="1"/>
  <c r="F6414" i="87" a="1"/>
  <c r="F7034" i="87" a="1"/>
  <c r="F5131" i="87" a="1"/>
  <c r="F5503" i="87" a="1"/>
  <c r="F5545" i="87" a="1"/>
  <c r="F7302" i="87" a="1"/>
  <c r="F6191" i="87" a="1"/>
  <c r="F5039" i="87" a="1"/>
  <c r="F6842" i="87" a="1"/>
  <c r="F444" i="87" a="1"/>
  <c r="F6777" i="87" a="1"/>
  <c r="F6007" i="87" a="1"/>
  <c r="F835" i="87" a="1"/>
  <c r="F4967" i="87" a="1"/>
  <c r="F5598" i="87" a="1"/>
  <c r="F7375" i="87" a="1"/>
  <c r="F7378" i="87" a="1"/>
  <c r="F4313" i="87" a="1"/>
  <c r="F5339" i="87" a="1"/>
  <c r="F7326" i="87" a="1"/>
  <c r="F595" i="87" a="1"/>
  <c r="F7429" i="87" a="1"/>
  <c r="F3371" i="87" a="1"/>
  <c r="F19" i="87" a="1"/>
  <c r="F6038" i="87" a="1"/>
  <c r="F3590" i="87" a="1"/>
  <c r="F2701" i="87" a="1"/>
  <c r="F7721" i="87" a="1"/>
  <c r="F7010" i="87" a="1"/>
  <c r="F6222" i="87" a="1"/>
  <c r="F5672" i="87" a="1"/>
  <c r="F7715" i="87" a="1"/>
  <c r="F6711" i="87" a="1"/>
  <c r="F5021" i="87" a="1"/>
  <c r="F2903" i="87" a="1"/>
  <c r="F5929" i="87" a="1"/>
  <c r="F5281" i="87" a="1"/>
  <c r="F6212" i="87" a="1"/>
  <c r="F3434" i="87" a="1"/>
  <c r="F793" i="87" a="1"/>
  <c r="F5502" i="87" a="1"/>
  <c r="F6304" i="87" a="1"/>
  <c r="F67" i="87" a="1"/>
  <c r="F1214" i="87" a="1"/>
  <c r="F6692" i="87" a="1"/>
  <c r="F6001" i="87" a="1"/>
  <c r="F1187" i="87" a="1"/>
  <c r="F7305" i="87" a="1"/>
  <c r="F4290" i="87" a="1"/>
  <c r="F2704" i="87" a="1"/>
  <c r="F1369" i="87" a="1"/>
  <c r="F6074" i="87" a="1"/>
  <c r="F667" i="87" a="1"/>
  <c r="F897" i="87" a="1"/>
  <c r="F5670" i="87" a="1"/>
  <c r="F6718" i="87" a="1"/>
  <c r="F7696" i="87" a="1"/>
  <c r="F6927" i="87" a="1"/>
  <c r="F840" i="87" a="1"/>
  <c r="F7533" i="87" a="1"/>
  <c r="F3028" i="87" a="1"/>
  <c r="F904" i="87" a="1"/>
  <c r="F6272" i="87" a="1"/>
  <c r="F7349" i="87" a="1"/>
  <c r="F4023" i="87" a="1"/>
  <c r="F6277" i="87" a="1"/>
  <c r="F7609" i="87" a="1"/>
  <c r="F5295" i="87" a="1"/>
  <c r="F55" i="87" a="1"/>
  <c r="F6322" i="87" a="1"/>
  <c r="F5314" i="87" a="1"/>
  <c r="F6757" i="87" a="1"/>
  <c r="F7574" i="87" a="1"/>
  <c r="F6626" i="87" a="1"/>
  <c r="F6401" i="87" a="1"/>
  <c r="F5550" i="87" a="1"/>
  <c r="F7373" i="87" a="1"/>
  <c r="F5282" i="87" a="1"/>
  <c r="F4324" i="87" a="1"/>
  <c r="F4741" i="87" a="1"/>
  <c r="F5742" i="87" a="1"/>
  <c r="F6858" i="87" a="1"/>
  <c r="F5018" i="87" a="1"/>
  <c r="F7590" i="87" a="1"/>
  <c r="F6077" i="87" a="1"/>
  <c r="F5508" i="87" a="1"/>
  <c r="F6853" i="87" a="1"/>
  <c r="F6846" i="87" a="1"/>
  <c r="F2742" i="87" a="1"/>
  <c r="F7485" i="87" a="1"/>
  <c r="F6100" i="87" a="1"/>
  <c r="F6102" i="87" a="1"/>
  <c r="F976" i="87" a="1"/>
  <c r="F4159" i="87" a="1"/>
  <c r="F7345" i="87" a="1"/>
  <c r="F6947" i="87" a="1"/>
  <c r="F6359" i="87" a="1"/>
  <c r="F4135" i="87" a="1"/>
  <c r="F36" i="87" a="1"/>
  <c r="F7699" i="87" a="1"/>
  <c r="F5831" i="87" a="1"/>
  <c r="F7506" i="87" a="1"/>
  <c r="F1370" i="87" a="1"/>
  <c r="F6645" i="87" a="1"/>
  <c r="F1176" i="87" a="1"/>
  <c r="F6259" i="87" a="1"/>
  <c r="F1466" i="87" a="1"/>
  <c r="F6240" i="87" a="1"/>
  <c r="F7031" i="87" a="1"/>
  <c r="F7221" i="87" a="1"/>
  <c r="F2896" i="87" a="1"/>
  <c r="F4361" i="87" a="1"/>
  <c r="F7489" i="87" a="1"/>
  <c r="F5820" i="87" a="1"/>
  <c r="F2775" i="87" a="1"/>
  <c r="F6235" i="87" a="1"/>
  <c r="F6261" i="87" a="1"/>
  <c r="F7470" i="87" a="1"/>
  <c r="F6489" i="87" a="1"/>
  <c r="F7482" i="87" a="1"/>
  <c r="F6135" i="87" a="1"/>
  <c r="F1257" i="87" a="1"/>
  <c r="F6289" i="87" a="1"/>
  <c r="F7336" i="87" a="1"/>
  <c r="F6868" i="87" a="1"/>
  <c r="F4309" i="87" a="1"/>
  <c r="F5815" i="87" a="1"/>
  <c r="F3315" i="87" a="1"/>
  <c r="F6802" i="87" a="1"/>
  <c r="F6068" i="87" a="1"/>
  <c r="F676" i="87" a="1"/>
  <c r="F7687" i="87" a="1"/>
  <c r="F6133" i="87" a="1"/>
  <c r="F7539" i="87" a="1"/>
  <c r="F669" i="87" a="1"/>
  <c r="F6674" i="87" a="1"/>
  <c r="F3523" i="87" a="1"/>
  <c r="F1377" i="87" a="1"/>
  <c r="F6052" i="87" a="1"/>
  <c r="F4861" i="87" a="1"/>
  <c r="F6073" i="87" a="1"/>
  <c r="F6723" i="87" a="1"/>
  <c r="F6800" i="87" a="1"/>
  <c r="F6816" i="87" a="1"/>
  <c r="F7746" i="87" a="1"/>
  <c r="F7875" i="87" a="1"/>
  <c r="F6177" i="87" a="1"/>
  <c r="F6767" i="87" a="1"/>
  <c r="F4289" i="87" a="1"/>
  <c r="F6021" i="87" a="1"/>
  <c r="F6836" i="87" a="1"/>
  <c r="F7430" i="87" a="1"/>
  <c r="F37" i="87" a="1"/>
  <c r="F6113" i="87" a="1"/>
  <c r="F2766" i="87" a="1"/>
  <c r="F4859" i="87" a="1"/>
  <c r="F2788" i="87" a="1"/>
  <c r="F7566" i="87" a="1"/>
  <c r="F6895" i="87" a="1"/>
  <c r="F6720" i="87" a="1"/>
  <c r="F6365" i="87" a="1"/>
  <c r="F6218" i="87" a="1"/>
  <c r="F866" i="87" a="1"/>
  <c r="F6080" i="87" a="1"/>
  <c r="F6713" i="87" a="1"/>
  <c r="F3571" i="87" a="1"/>
  <c r="F4303" i="87" a="1"/>
  <c r="F7452" i="87" a="1"/>
  <c r="F4059" i="87" a="1"/>
  <c r="F5219" i="87" a="1"/>
  <c r="F6896" i="87" a="1"/>
  <c r="F6869" i="87" a="1"/>
  <c r="F6970" i="87" a="1"/>
  <c r="F6309" i="87" a="1"/>
  <c r="F6866" i="87" a="1"/>
  <c r="F7347" i="87" a="1"/>
  <c r="F5013" i="87" a="1"/>
  <c r="F6928" i="87" a="1"/>
  <c r="F4750" i="87" a="1"/>
  <c r="F5061" i="87" a="1"/>
  <c r="F842" i="87" a="1"/>
  <c r="F5512" i="87" a="1"/>
  <c r="F6784" i="87" a="1"/>
  <c r="F7686" i="87" a="1"/>
  <c r="F6162" i="87" a="1"/>
  <c r="F5041" i="87" a="1"/>
  <c r="F7559" i="87" a="1"/>
  <c r="F6347" i="87" a="1"/>
  <c r="F3219" i="87" a="1"/>
  <c r="F5998" i="87" a="1"/>
  <c r="F7415" i="87" a="1"/>
  <c r="F814" i="87" a="1"/>
  <c r="F7646" i="87" a="1"/>
  <c r="F7358" i="87" a="1"/>
  <c r="F776" i="87" a="1"/>
  <c r="F2935" i="87" a="1"/>
  <c r="F3008" i="87" a="1"/>
  <c r="F5522" i="87" a="1"/>
  <c r="F7025" i="87" a="1"/>
  <c r="F157" i="87" a="1"/>
  <c r="F6486" i="87" a="1"/>
  <c r="F7708" i="87" a="1"/>
  <c r="F3525" i="87" a="1"/>
  <c r="F6959" i="87" a="1"/>
  <c r="F7366" i="87" a="1"/>
  <c r="F5022" i="87" a="1"/>
  <c r="F2663" i="87" a="1"/>
  <c r="F5767" i="87" a="1"/>
  <c r="F3568" i="87" a="1"/>
  <c r="F7408" i="87" a="1"/>
  <c r="F5222" i="87" a="1"/>
  <c r="F6749" i="87" a="1"/>
  <c r="F3578" i="87" a="1"/>
  <c r="F6873" i="87" a="1"/>
  <c r="F6669" i="87" a="1"/>
  <c r="F4027" i="87" a="1"/>
  <c r="F7849" i="87" a="1"/>
  <c r="F4282" i="87" a="1"/>
  <c r="F5272" i="87" a="1"/>
  <c r="F6721" i="87" a="1"/>
  <c r="F2669" i="87" a="1"/>
  <c r="F850" i="87" a="1"/>
  <c r="F445" i="87" a="1"/>
  <c r="F7611" i="87" a="1"/>
  <c r="F6754" i="87" a="1"/>
  <c r="F6287" i="87" a="1"/>
  <c r="F6351" i="87" a="1"/>
  <c r="F1346" i="87" a="1"/>
  <c r="F6813" i="87" a="1"/>
  <c r="F1493" i="87" a="1"/>
  <c r="F7854" i="87" a="1"/>
  <c r="F1260" i="87" a="1"/>
  <c r="F969" i="87" a="1"/>
  <c r="F7578" i="87" a="1"/>
  <c r="F6090" i="87" a="1"/>
  <c r="F7864" i="87" a="1"/>
  <c r="F772" i="87" a="1"/>
  <c r="F7473" i="87" a="1"/>
  <c r="F4797" i="87" a="1"/>
  <c r="F6748" i="87" a="1"/>
  <c r="F6047" i="87" a="1"/>
  <c r="F7284" i="87" a="1"/>
  <c r="F4133" i="87" a="1"/>
  <c r="F6627" i="87" a="1"/>
  <c r="F7677" i="87" a="1"/>
  <c r="F6764" i="87" a="1"/>
  <c r="F2893" i="87" a="1"/>
  <c r="F5038" i="87" a="1"/>
  <c r="F7463" i="87" a="1"/>
  <c r="F6115" i="87" a="1"/>
  <c r="F4308" i="87" a="1"/>
  <c r="F3522" i="87" a="1"/>
  <c r="F6743" i="87" a="1"/>
  <c r="F6807" i="87" a="1"/>
  <c r="F662" i="87" a="1"/>
  <c r="F6114" i="87" a="1"/>
  <c r="F1279" i="87" a="1"/>
  <c r="F756" i="87" a="1"/>
  <c r="F7446" i="87" a="1"/>
  <c r="F6384" i="87" a="1"/>
  <c r="F4752" i="87" a="1"/>
  <c r="F5000" i="87" a="1"/>
  <c r="F1631" i="87" a="1"/>
  <c r="F851" i="87" a="1"/>
  <c r="F7532" i="87" a="1"/>
  <c r="F782" i="87" a="1"/>
  <c r="F5546" i="87" a="1"/>
  <c r="F6371" i="87" a="1"/>
  <c r="F5140" i="87" a="1"/>
  <c r="F5218" i="87" a="1"/>
  <c r="F2787" i="87" a="1"/>
  <c r="F751" i="87" a="1"/>
  <c r="F6742" i="87" a="1"/>
  <c r="F7846" i="87" a="1"/>
  <c r="F672" i="87" a="1"/>
  <c r="F5302" i="87" a="1"/>
  <c r="F1172" i="87" a="1"/>
  <c r="F4125" i="87" a="1"/>
  <c r="F7344" i="87" a="1"/>
  <c r="F596" i="87" a="1"/>
  <c r="F7673" i="87" a="1"/>
  <c r="F6084" i="87" a="1"/>
  <c r="F5303" i="87" a="1"/>
  <c r="F7368" i="87" a="1"/>
  <c r="F7434" i="87" a="1"/>
  <c r="F7750" i="87" a="1"/>
  <c r="F6607" i="87" a="1"/>
  <c r="F6897" i="87" a="1"/>
  <c r="F685" i="87" a="1"/>
  <c r="F5191" i="87" a="1"/>
  <c r="F7449" i="87" a="1"/>
  <c r="F7615" i="87" a="1"/>
  <c r="F5698" i="87" a="1"/>
  <c r="F734" i="87" a="1"/>
  <c r="F4123" i="87" a="1"/>
  <c r="F765" i="87" a="1"/>
  <c r="F159" i="87" a="1"/>
  <c r="F2771" i="87" a="1"/>
  <c r="F5030" i="87" a="1"/>
  <c r="F7021" i="87" a="1"/>
  <c r="F68" i="87" a="1"/>
  <c r="F1212" i="87" a="1"/>
  <c r="F3174" i="87" a="1"/>
  <c r="F5519" i="87" a="1"/>
  <c r="F7456" i="87" a="1"/>
  <c r="F6178" i="87" a="1"/>
  <c r="F5012" i="87" a="1"/>
  <c r="F6687" i="87" a="1"/>
  <c r="F1378" i="87" a="1"/>
  <c r="F7859" i="87" a="1"/>
  <c r="F6313" i="87" a="1"/>
  <c r="F6837" i="87" a="1"/>
  <c r="F7353" i="87" a="1"/>
  <c r="F5092" i="87" a="1"/>
  <c r="F7437" i="87" a="1"/>
  <c r="F5701" i="87" a="1"/>
  <c r="F6223" i="87" a="1"/>
  <c r="F5071" i="87" a="1"/>
  <c r="F980" i="87" a="1"/>
  <c r="F6257" i="87" a="1"/>
  <c r="F6089" i="87" a="1"/>
  <c r="F4830" i="87" a="1"/>
  <c r="F6140" i="87" a="1"/>
  <c r="F5640" i="87" a="1"/>
  <c r="F7492" i="87" a="1"/>
  <c r="F7527" i="87" a="1"/>
  <c r="F6855" i="87" a="1"/>
  <c r="F6675" i="87" a="1"/>
  <c r="F7724" i="87" a="1"/>
  <c r="F6405" i="87" a="1"/>
  <c r="F1366" i="87" a="1"/>
  <c r="F6023" i="87" a="1"/>
  <c r="F6323" i="87" a="1"/>
  <c r="F4365" i="87" a="1"/>
  <c r="F7622" i="87" a="1"/>
  <c r="F7679" i="87" a="1"/>
  <c r="F5571" i="87" a="1"/>
  <c r="F7330" i="87" a="1"/>
  <c r="F4889" i="87" a="1"/>
  <c r="F5032" i="87" a="1"/>
  <c r="F6798" i="87" a="1"/>
  <c r="F687" i="87" a="1"/>
  <c r="F4970" i="87" a="1"/>
  <c r="F1307" i="87" a="1"/>
  <c r="F6783" i="87" a="1"/>
  <c r="F4274" i="87" a="1"/>
  <c r="F7425" i="87" a="1"/>
  <c r="F7435" i="87" a="1"/>
  <c r="F3526" i="87" a="1"/>
  <c r="F5559" i="87" a="1"/>
  <c r="F5461" i="87" a="1"/>
  <c r="F6672" i="87" a="1"/>
  <c r="F7554" i="87" a="1"/>
  <c r="F4254" i="87" a="1"/>
  <c r="F7389" i="87" a="1"/>
  <c r="F7858" i="87" a="1"/>
  <c r="F6134" i="87" a="1"/>
  <c r="F7604" i="87" a="1"/>
  <c r="F917" i="87" a="1"/>
  <c r="F5990" i="87" a="1"/>
  <c r="F7837" i="87" a="1"/>
  <c r="F5608" i="87" a="1"/>
  <c r="F6825" i="87" a="1"/>
  <c r="F6737" i="87" a="1"/>
  <c r="F5635" i="87" a="1"/>
  <c r="F4273" i="87" a="1"/>
  <c r="F801" i="87" a="1"/>
  <c r="F6231" i="87" a="1"/>
  <c r="F7555" i="87" a="1"/>
  <c r="F6366" i="87" a="1"/>
  <c r="F7005" i="87" a="1"/>
  <c r="F895" i="87" a="1"/>
  <c r="F6678" i="87" a="1"/>
  <c r="F153" i="87" a="1"/>
  <c r="F6122" i="87" a="1"/>
  <c r="F6695" i="87" a="1"/>
  <c r="F5112" i="87" a="1"/>
  <c r="F7032" i="87" a="1"/>
  <c r="F6629" i="87" a="1"/>
  <c r="F6684" i="87" a="1"/>
  <c r="F6033" i="87" a="1"/>
  <c r="F5121" i="87" a="1"/>
  <c r="F5934" i="87" a="1"/>
  <c r="F6175" i="87" a="1"/>
  <c r="F5799" i="87" a="1"/>
  <c r="F3429" i="87" a="1"/>
  <c r="F7659" i="87" a="1"/>
  <c r="F6096" i="87" a="1"/>
  <c r="F6715" i="87" a="1"/>
  <c r="F7514" i="87" a="1"/>
  <c r="F707" i="87" a="1"/>
  <c r="F6471" i="87" a="1"/>
  <c r="F1358" i="87" a="1"/>
  <c r="F7707" i="87" a="1"/>
  <c r="F6485" i="87" a="1"/>
  <c r="F7465" i="87" a="1"/>
  <c r="F6575" i="87" a="1"/>
  <c r="F4745" i="87" a="1"/>
  <c r="F5639" i="87" a="1"/>
  <c r="F808" i="87" a="1"/>
  <c r="F5318" i="87" a="1"/>
  <c r="F6690" i="87" a="1"/>
  <c r="F5285" i="87" a="1"/>
  <c r="F4738" i="87" a="1"/>
  <c r="F3" i="87" a="1"/>
  <c r="F946" i="87" a="1"/>
  <c r="F6226" i="87" a="1"/>
  <c r="F5528" i="87" a="1"/>
  <c r="F4828" i="87" a="1"/>
  <c r="F1304" i="87" a="1"/>
  <c r="F749" i="87" a="1"/>
  <c r="F7385" i="87" a="1"/>
  <c r="F4256" i="87" a="1"/>
  <c r="F6294" i="87" a="1"/>
  <c r="F6852" i="87" a="1"/>
  <c r="F4319" i="87" a="1"/>
  <c r="F5001" i="87" a="1"/>
  <c r="F802" i="87" a="1"/>
  <c r="F902" i="87" a="1"/>
  <c r="F899" i="87" a="1"/>
  <c r="F5515" i="87" a="1"/>
  <c r="F6883" i="87" a="1"/>
  <c r="F6487" i="87" a="1"/>
  <c r="F4279" i="87" a="1"/>
  <c r="F26" i="87" a="1"/>
  <c r="F7676" i="87" a="1"/>
  <c r="F2745" i="87" a="1"/>
  <c r="F7661" i="87" a="1"/>
  <c r="F5376" i="87" a="1"/>
  <c r="F5294" i="87" a="1"/>
  <c r="F7582" i="87" a="1"/>
  <c r="F4866" i="87" a="1"/>
  <c r="F7293" i="87" a="1"/>
  <c r="F5168" i="87" a="1"/>
  <c r="F3311" i="87" a="1"/>
  <c r="F7853" i="87" a="1"/>
  <c r="F5680" i="87" a="1"/>
  <c r="F7628" i="87" a="1"/>
  <c r="F6796" i="87" a="1"/>
  <c r="F914" i="87" a="1"/>
  <c r="F7016" i="87" a="1"/>
  <c r="F6633" i="87" a="1"/>
  <c r="F43" i="87" a="1"/>
  <c r="F4171" i="87" a="1"/>
  <c r="F7275" i="87" a="1"/>
  <c r="F7396" i="87" a="1"/>
  <c r="F1478" i="87" a="1"/>
  <c r="F6030" i="87" a="1"/>
  <c r="F7494" i="87" a="1"/>
  <c r="F6779" i="87" a="1"/>
  <c r="F1391" i="87" a="1"/>
  <c r="F690" i="87" a="1"/>
  <c r="F7602" i="87" a="1"/>
  <c r="F3022" i="87" a="1"/>
  <c r="F5671" i="87" a="1"/>
  <c r="F6029" i="87" a="1"/>
  <c r="F3477" i="87" a="1"/>
  <c r="F7624" i="87" a="1"/>
  <c r="F6107" i="87" a="1"/>
  <c r="F5429" i="87" a="1"/>
  <c r="F7342" i="87" a="1"/>
  <c r="F1171" i="87" a="1"/>
  <c r="F6847" i="87" a="1"/>
  <c r="F5402" i="87" a="1"/>
  <c r="F6925" i="87" a="1"/>
  <c r="F1" i="87" a="1"/>
  <c r="F927" i="87" a="1"/>
  <c r="F2713" i="87" a="1"/>
  <c r="F4060" i="87" a="1"/>
  <c r="F982" i="87" a="1"/>
  <c r="F1561" i="87" a="1"/>
  <c r="F7380" i="87" a="1"/>
  <c r="F6887" i="87" a="1"/>
  <c r="F5636" i="87" a="1"/>
  <c r="F796" i="87" a="1"/>
  <c r="F4322" i="87" a="1"/>
  <c r="F5199" i="87" a="1"/>
  <c r="F6622" i="87" a="1"/>
  <c r="F6752" i="87" a="1"/>
  <c r="F957" i="87" a="1"/>
  <c r="F62" i="87" a="1"/>
  <c r="F4749" i="87" a="1"/>
  <c r="F5058" i="87" a="1"/>
  <c r="F6907" i="87" a="1"/>
  <c r="F6782" i="87" a="1"/>
  <c r="F4827" i="87" a="1"/>
  <c r="F1364" i="87" a="1"/>
  <c r="F7848" i="87" a="1"/>
  <c r="F5280" i="87" a="1"/>
  <c r="F4808" i="87" a="1"/>
  <c r="F1201" i="87" a="1"/>
  <c r="F724" i="87" a="1"/>
  <c r="F867" i="87" a="1"/>
  <c r="F5667" i="87" a="1"/>
  <c r="F1472" i="87" a="1"/>
  <c r="F5935" i="87" a="1"/>
  <c r="F1340" i="87" a="1"/>
  <c r="F7481" i="87" a="1"/>
  <c r="F6850" i="87" a="1"/>
  <c r="F758" i="87" a="1"/>
  <c r="F14" i="87" a="1"/>
  <c r="F5062" i="87" a="1"/>
  <c r="F7391" i="87" a="1"/>
  <c r="F5024" i="87" a="1"/>
  <c r="F4271" i="87" a="1"/>
  <c r="F6037" i="87" a="1"/>
  <c r="F6027" i="87" a="1"/>
  <c r="F7488" i="87" a="1"/>
  <c r="F964" i="87" a="1"/>
  <c r="F6211" i="87" a="1"/>
  <c r="F809" i="87" a="1"/>
  <c r="F5115" i="87" a="1"/>
  <c r="F6276" i="87" a="1"/>
  <c r="F4026" i="87" a="1"/>
  <c r="F6377" i="87" a="1"/>
  <c r="F7663" i="87" a="1"/>
  <c r="F6474" i="87" a="1"/>
  <c r="F6520" i="87" a="1"/>
  <c r="F1360" i="87" a="1"/>
  <c r="F5518" i="87" a="1"/>
  <c r="F6838" i="87" a="1"/>
  <c r="F6765" i="87" a="1"/>
  <c r="F4284" i="87" a="1"/>
  <c r="F5930" i="87" a="1"/>
  <c r="F7352" i="87" a="1"/>
  <c r="F6298" i="87" a="1"/>
  <c r="F6144" i="87" a="1"/>
  <c r="F3665" i="87" a="1"/>
  <c r="F857" i="87" a="1"/>
  <c r="F7348" i="87" a="1"/>
  <c r="F6111" i="87" a="1"/>
  <c r="F2937" i="87" a="1"/>
  <c r="F1368" i="87" a="1"/>
  <c r="F5177" i="87" a="1"/>
  <c r="F6312" i="87" a="1"/>
  <c r="F6732" i="87" a="1"/>
  <c r="F7603" i="87" a="1"/>
  <c r="F1317" i="87" a="1"/>
  <c r="F70" i="87" a="1"/>
  <c r="F4862" i="87" a="1"/>
  <c r="F597" i="87" a="1"/>
  <c r="F4277" i="87" a="1"/>
  <c r="F7379" i="87" a="1"/>
  <c r="F6686" i="87" a="1"/>
  <c r="F7392" i="87" a="1"/>
  <c r="F6324" i="87" a="1"/>
  <c r="F6848" i="87" a="1"/>
  <c r="F6936" i="87" a="1"/>
  <c r="F6119" i="87" a="1"/>
  <c r="F7666" i="87" a="1"/>
  <c r="F730" i="87" a="1"/>
  <c r="F5125" i="87" a="1"/>
  <c r="F5007" i="87" a="1"/>
  <c r="F7870" i="87" a="1"/>
  <c r="F4172" i="87" a="1"/>
  <c r="F7547" i="87" a="1"/>
  <c r="F974" i="87" a="1"/>
  <c r="F1254" i="87" a="1"/>
  <c r="F4758" i="87" a="1"/>
  <c r="F7248" i="87" a="1"/>
  <c r="F7498" i="87" a="1"/>
  <c r="F7536" i="87" a="1"/>
  <c r="F5004" i="87" a="1"/>
  <c r="F6265" i="87" a="1"/>
  <c r="F6339" i="87" a="1"/>
  <c r="F6911" i="87" a="1"/>
  <c r="F7616" i="87" a="1"/>
  <c r="F3576" i="87" a="1"/>
  <c r="F6094" i="87" a="1"/>
  <c r="F6075" i="87" a="1"/>
  <c r="F6010" i="87" a="1"/>
  <c r="F7641" i="87" a="1"/>
  <c r="F7599" i="87" a="1"/>
  <c r="F3316" i="87" a="1"/>
  <c r="F6279" i="87" a="1"/>
  <c r="F1355" i="87" a="1"/>
  <c r="F7595" i="87" a="1"/>
  <c r="F7644" i="87" a="1"/>
  <c r="F7752" i="87" a="1"/>
  <c r="F2940" i="87" a="1"/>
  <c r="F5529" i="87" a="1"/>
  <c r="F6311" i="87" a="1"/>
  <c r="F2900" i="87" a="1"/>
  <c r="F7635" i="87" a="1"/>
  <c r="F7471" i="87" a="1"/>
  <c r="F6726" i="87" a="1"/>
  <c r="F6192" i="87" a="1"/>
  <c r="F1589" i="87" a="1"/>
  <c r="F1575" i="87" a="1"/>
  <c r="F959" i="87" a="1"/>
  <c r="F6194" i="87" a="1"/>
  <c r="F6922" i="87" a="1"/>
  <c r="F1180" i="87" a="1"/>
  <c r="F5569" i="87" a="1"/>
  <c r="F6058" i="87" a="1"/>
  <c r="F6758" i="87" a="1"/>
  <c r="F7702" i="87" a="1"/>
  <c r="F6859" i="87" a="1"/>
  <c r="F4743" i="87" a="1"/>
  <c r="F7393" i="87" a="1"/>
  <c r="F6101" i="87" a="1"/>
  <c r="F864" i="87" a="1"/>
  <c r="F2744" i="87" a="1"/>
  <c r="F4136" i="87" a="1"/>
  <c r="F3478" i="87" a="1"/>
  <c r="F6302" i="87" a="1"/>
  <c r="F6024" i="87" a="1"/>
  <c r="F4321" i="87" a="1"/>
  <c r="F4261" i="87" a="1"/>
  <c r="F3476" i="87" a="1"/>
  <c r="F7713" i="87" a="1"/>
  <c r="F5406" i="87" a="1"/>
  <c r="F5473" i="87" a="1"/>
  <c r="F5563" i="87" a="1"/>
  <c r="F265" i="87" a="1"/>
  <c r="F677" i="87" a="1"/>
  <c r="F5059" i="87" a="1"/>
  <c r="F1209" i="87" a="1"/>
  <c r="F6976" i="87" a="1"/>
  <c r="F6576" i="87" a="1"/>
  <c r="F6980" i="87" a="1"/>
  <c r="F7714" i="87" a="1"/>
  <c r="F4257" i="87" a="1"/>
  <c r="F795" i="87" a="1"/>
  <c r="F7445" i="87" a="1"/>
  <c r="F6699" i="87" a="1"/>
  <c r="F6863" i="87" a="1"/>
  <c r="F6087" i="87" a="1"/>
  <c r="F4760" i="87" a="1"/>
  <c r="F5944" i="87" a="1"/>
  <c r="F564" i="87" a="1"/>
  <c r="F7650" i="87" a="1"/>
  <c r="F7569" i="87" a="1"/>
  <c r="F5036" i="87" a="1"/>
  <c r="F932" i="87" a="1"/>
  <c r="F6681" i="87" a="1"/>
  <c r="F6610" i="87" a="1"/>
  <c r="F4266" i="87" a="1"/>
  <c r="F7573" i="87" a="1"/>
  <c r="F6081" i="87" a="1"/>
  <c r="F6598" i="87" a="1"/>
  <c r="F3428" i="87" a="1"/>
  <c r="F6885" i="87" a="1"/>
  <c r="F4746" i="87" a="1"/>
  <c r="F6337" i="87" a="1"/>
  <c r="F6050" i="87" a="1"/>
  <c r="F7643" i="87" a="1"/>
  <c r="F6315" i="87" a="1"/>
  <c r="F2894" i="87" a="1"/>
  <c r="F6739" i="87" a="1"/>
  <c r="F6139" i="87" a="1"/>
  <c r="F6606" i="87" a="1"/>
  <c r="F6738" i="87" a="1"/>
  <c r="F7723" i="87" a="1"/>
  <c r="F1351" i="87" a="1"/>
  <c r="F7585" i="87" a="1"/>
  <c r="F823" i="87" a="1"/>
  <c r="F6136" i="87" a="1"/>
  <c r="F7614" i="87" a="1"/>
  <c r="F7587" i="87" a="1"/>
  <c r="F6011" i="87" a="1"/>
  <c r="F4253" i="87" a="1"/>
  <c r="F684" i="87" a="1"/>
  <c r="F6826" i="87" a="1"/>
  <c r="F6368" i="87" a="1"/>
  <c r="F7684" i="87" a="1"/>
  <c r="F1255" i="87" a="1"/>
  <c r="F5832" i="87" a="1"/>
  <c r="F2941" i="87" a="1"/>
  <c r="F6281" i="87" a="1"/>
  <c r="F6233" i="87" a="1"/>
  <c r="F3490" i="87" a="1"/>
  <c r="F967" i="87" a="1"/>
  <c r="F7613" i="87" a="1"/>
  <c r="F7390" i="87" a="1"/>
  <c r="F7216" i="87" a="1"/>
  <c r="F5940" i="87" a="1"/>
  <c r="F7028" i="87" a="1"/>
  <c r="F5174" i="87" a="1"/>
  <c r="F6683" i="87" a="1"/>
  <c r="F7556" i="87" a="1"/>
  <c r="F1259" i="87" a="1"/>
  <c r="F6685" i="87" a="1"/>
  <c r="F5455" i="87" a="1"/>
  <c r="F7700" i="87" a="1"/>
  <c r="F7230" i="87" a="1"/>
  <c r="F6297" i="87" a="1"/>
  <c r="F6172" i="87" a="1"/>
  <c r="F7645" i="87" a="1"/>
  <c r="F1395" i="87" a="1"/>
  <c r="F6854" i="87" a="1"/>
  <c r="F7640" i="87" a="1"/>
  <c r="F5331" i="87" a="1"/>
  <c r="F3313" i="87" a="1"/>
  <c r="F7480" i="87" a="1"/>
  <c r="F6126" i="87" a="1"/>
  <c r="F4299" i="87" a="1"/>
  <c r="F5828" i="87" a="1"/>
  <c r="F785" i="87" a="1"/>
  <c r="F2735" i="87" a="1"/>
  <c r="F6703" i="87" a="1"/>
  <c r="F923" i="87" a="1"/>
  <c r="F6388" i="87" a="1"/>
  <c r="F6608" i="87" a="1"/>
  <c r="F7012" i="87" a="1"/>
  <c r="F7871" i="87" a="1"/>
  <c r="F7424" i="87" a="1"/>
  <c r="F6161" i="87" a="1"/>
  <c r="F6730" i="87" a="1"/>
  <c r="F7589" i="87" a="1"/>
  <c r="F5654" i="87" a="1"/>
  <c r="F6086" i="87" a="1"/>
  <c r="F7623" i="87" a="1"/>
  <c r="F6709" i="87" a="1"/>
  <c r="F6808" i="87" a="1"/>
  <c r="F6778" i="87" a="1"/>
  <c r="F4061" i="87" a="1"/>
  <c r="F7562" i="87" a="1"/>
  <c r="F7648" i="87" a="1"/>
  <c r="F5081" i="87" a="1"/>
  <c r="F844" i="87" a="1"/>
  <c r="F3358" i="87" a="1"/>
  <c r="F7594" i="87" a="1"/>
  <c r="F7856" i="87" a="1"/>
  <c r="F7560" i="87" a="1"/>
  <c r="F7675" i="87" a="1"/>
  <c r="F2665" i="87" a="1"/>
  <c r="F1298" i="87" a="1"/>
  <c r="F7561" i="87" a="1"/>
  <c r="F7376" i="87" a="1"/>
  <c r="F3561" i="87" a="1"/>
  <c r="F5535" i="87" a="1"/>
  <c r="F5306" i="87" a="1"/>
  <c r="F6019" i="87" a="1"/>
  <c r="F6756" i="87" a="1"/>
  <c r="F4705" i="87" a="1"/>
  <c r="F5509" i="87" a="1"/>
  <c r="F7593" i="87" a="1"/>
  <c r="F6338" i="87" a="1"/>
  <c r="F6770" i="87" a="1"/>
  <c r="F5517" i="87" a="1"/>
  <c r="F7874" i="87" a="1"/>
  <c r="F6524" i="87" a="1"/>
  <c r="F7656" i="87" a="1"/>
  <c r="F2895" i="87" a="1"/>
  <c r="F7844" i="87" a="1"/>
  <c r="F7407" i="87" a="1"/>
  <c r="F7692" i="87" a="1"/>
  <c r="F4304" i="87" a="1"/>
  <c r="F4030" i="87" a="1"/>
  <c r="F5524" i="87" a="1"/>
  <c r="F4755" i="87" a="1"/>
  <c r="F6840" i="87" a="1"/>
  <c r="F6972" i="87" a="1"/>
  <c r="F5016" i="87" a="1"/>
  <c r="F6712" i="87" a="1"/>
  <c r="F6325" i="87" a="1"/>
  <c r="F5011" i="87" a="1"/>
  <c r="F7638" i="87" a="1"/>
  <c r="F1487" i="87" a="1"/>
  <c r="F3026" i="87" a="1"/>
  <c r="F2942" i="87" a="1"/>
  <c r="F966" i="87" a="1"/>
  <c r="F6746" i="87" a="1"/>
  <c r="F5042" i="87" a="1"/>
  <c r="F4259" i="87" a="1"/>
  <c r="F7382" i="87" a="1"/>
  <c r="F2736" i="87" a="1"/>
  <c r="F958" i="87" a="1"/>
  <c r="F88" i="87" a="1"/>
  <c r="F6280" i="87" a="1"/>
  <c r="F7588" i="87" a="1"/>
  <c r="F7370" i="87" a="1"/>
  <c r="F2666" i="87" a="1"/>
  <c r="F6070" i="87" a="1"/>
  <c r="F3562" i="87" a="1"/>
  <c r="F6245" i="87" a="1"/>
  <c r="F3114" i="87" a="1"/>
  <c r="F6112" i="87" a="1"/>
  <c r="F7563" i="87" a="1"/>
  <c r="F7399" i="87" a="1"/>
  <c r="F4336" i="87" a="1"/>
  <c r="F7838" i="87" a="1"/>
  <c r="F7397" i="87" a="1"/>
  <c r="F1192" i="87" a="1"/>
  <c r="F5044" i="87" a="1"/>
  <c r="F7529" i="87" a="1"/>
  <c r="F4265" i="87" a="1"/>
  <c r="F6282" i="87" a="1"/>
  <c r="F5060" i="87" a="1"/>
  <c r="F680" i="87" a="1"/>
  <c r="F6988" i="87" a="1"/>
  <c r="F656" i="87" a="1"/>
  <c r="F720" i="87" a="1"/>
  <c r="F7334" i="87" a="1"/>
  <c r="F5616" i="87" a="1"/>
  <c r="F6523" i="87" a="1"/>
  <c r="F6744" i="87" a="1"/>
  <c r="F834" i="87" a="1"/>
  <c r="F6930" i="87" a="1"/>
  <c r="F6978" i="87" a="1"/>
  <c r="F5223" i="87" a="1"/>
  <c r="F6611" i="87" a="1"/>
  <c r="F6612" i="87" a="1"/>
  <c r="F5288" i="87" a="1"/>
  <c r="F7490" i="87" a="1"/>
  <c r="F3265" i="87" a="1"/>
  <c r="F7026" i="87" a="1"/>
  <c r="F7537" i="87" a="1"/>
  <c r="F6105" i="87" a="1"/>
  <c r="F7598" i="87" a="1"/>
  <c r="F3475" i="87" a="1"/>
  <c r="F6098" i="87" a="1"/>
  <c r="F5054" i="87" a="1"/>
  <c r="F7413" i="87" a="1"/>
  <c r="F7530" i="87" a="1"/>
  <c r="F3260" i="87" a="1"/>
  <c r="F6906" i="87" a="1"/>
  <c r="F4860" i="87" a="1"/>
  <c r="F264" i="87" a="1"/>
  <c r="F7577" i="87" a="1"/>
  <c r="F1363" i="87" a="1"/>
  <c r="F686" i="87" a="1"/>
  <c r="F5829" i="87" a="1"/>
  <c r="F3596" i="87" a="1"/>
  <c r="F5057" i="87" a="1"/>
  <c r="F865" i="87" a="1"/>
  <c r="F6788" i="87" a="1"/>
  <c r="F4287" i="87" a="1"/>
  <c r="F2751" i="87" a="1"/>
  <c r="F7325" i="87" a="1"/>
  <c r="F2924" i="87" a="1"/>
  <c r="F5111" i="87" a="1"/>
  <c r="F3024" i="87" a="1"/>
  <c r="F7728" i="87" a="1"/>
  <c r="F5183" i="87" a="1"/>
  <c r="F3437" i="87" a="1"/>
  <c r="F7439" i="87" a="1"/>
  <c r="F563" i="87" a="1"/>
  <c r="F6124" i="87" a="1"/>
  <c r="F970" i="87" a="1"/>
  <c r="F5366" i="87" a="1"/>
  <c r="F5077" i="87" a="1"/>
  <c r="F7423" i="87" a="1"/>
  <c r="F7737" i="87" a="1"/>
  <c r="F6889" i="87" a="1"/>
  <c r="F6363" i="87" a="1"/>
  <c r="F7857" i="87" a="1"/>
  <c r="F1386" i="87" a="1"/>
  <c r="F6943" i="87" a="1"/>
  <c r="F7716" i="87" a="1"/>
  <c r="F6973" i="87" a="1"/>
  <c r="F6519" i="87" a="1"/>
  <c r="F2752" i="87" a="1"/>
  <c r="F6203" i="87" a="1"/>
  <c r="F6121" i="87" a="1"/>
  <c r="F6937" i="87" a="1"/>
  <c r="F6628" i="87" a="1"/>
  <c r="F1484" i="87" a="1"/>
  <c r="F7681" i="87" a="1"/>
  <c r="F7665" i="87" a="1"/>
  <c r="F6939" i="87" a="1"/>
  <c r="F6106" i="87" a="1"/>
  <c r="F7697" i="87" a="1"/>
  <c r="F872" i="87" a="1"/>
  <c r="F977" i="87" a="1"/>
  <c r="F5824" i="87" a="1"/>
  <c r="F7558" i="87" a="1"/>
  <c r="F5298" i="87" a="1"/>
  <c r="F5668" i="87" a="1"/>
  <c r="F4353" i="87" a="1"/>
  <c r="F7499" i="87" a="1"/>
  <c r="F5863" i="87" a="1"/>
  <c r="F6733" i="87" a="1"/>
  <c r="F5370" i="87" a="1"/>
  <c r="F6000" i="87" a="1"/>
  <c r="F5513" i="87" a="1"/>
  <c r="F7605" i="87" a="1"/>
  <c r="F6814" i="87" a="1"/>
  <c r="F811" i="87" a="1"/>
  <c r="F5553" i="87" a="1"/>
  <c r="F924" i="87" a="1"/>
  <c r="F6046" i="87" a="1"/>
  <c r="F7851" i="87" a="1"/>
  <c r="F7477" i="87" a="1"/>
  <c r="F6328" i="87" a="1"/>
  <c r="F6833" i="87" a="1"/>
  <c r="F5942" i="87" a="1"/>
  <c r="F7654" i="87" a="1"/>
  <c r="F3317" i="87" a="1"/>
  <c r="F6079" i="87" a="1"/>
  <c r="F6958" i="87" a="1"/>
  <c r="F7503" i="87" a="1"/>
  <c r="F5335" i="87" a="1"/>
  <c r="F5305" i="87" a="1"/>
  <c r="F858" i="87" a="1"/>
  <c r="F7459" i="87" a="1"/>
  <c r="F4029" i="87" a="1"/>
  <c r="F7029" i="87" a="1"/>
  <c r="F5086" i="87" a="1"/>
  <c r="F905" i="87" a="1"/>
  <c r="F5192" i="87" a="1"/>
  <c r="F6886" i="87" a="1"/>
  <c r="F6016" i="87" a="1"/>
  <c r="F781" i="87" a="1"/>
  <c r="F7512" i="87" a="1"/>
  <c r="F4757" i="87" a="1"/>
  <c r="F790" i="87" a="1"/>
  <c r="F2999" i="87" a="1"/>
  <c r="F7693" i="87" a="1"/>
  <c r="F7731" i="87" a="1"/>
  <c r="F6310" i="87" a="1"/>
  <c r="F3197" i="87" a="1"/>
  <c r="F2904" i="87" a="1"/>
  <c r="F1481" i="87" a="1"/>
  <c r="F6349" i="87" a="1"/>
  <c r="F906" i="87" a="1"/>
  <c r="F6296" i="87" a="1"/>
  <c r="F6389" i="87" a="1"/>
  <c r="F5997" i="87" a="1"/>
  <c r="F6275" i="87" a="1"/>
  <c r="F7664" i="87" a="1"/>
  <c r="F5533" i="87" a="1"/>
  <c r="F6333" i="87" a="1"/>
  <c r="F843" i="87" a="1"/>
  <c r="F7431" i="87" a="1"/>
  <c r="F4363" i="87" a="1"/>
  <c r="F6747" i="87" a="1"/>
  <c r="F5403" i="87" a="1"/>
  <c r="F7464" i="87" a="1"/>
  <c r="F6290" i="87" a="1"/>
  <c r="F5525" i="87" a="1"/>
  <c r="F960" i="87" a="1"/>
  <c r="F6002" i="87" a="1"/>
  <c r="F6472" i="87" a="1"/>
  <c r="F6954" i="87" a="1"/>
  <c r="F7672" i="87" a="1"/>
  <c r="F7364" i="87" a="1"/>
  <c r="F7428" i="87" a="1"/>
  <c r="F2770" i="87" a="1"/>
  <c r="F5984" i="87" a="1"/>
  <c r="F6242" i="87" a="1"/>
  <c r="F5023" i="87" a="1"/>
  <c r="F5467" i="87" a="1"/>
  <c r="F6165" i="87" a="1"/>
  <c r="F6065" i="87" a="1"/>
  <c r="F7680" i="87" a="1"/>
  <c r="F6822" i="87" a="1"/>
  <c r="F1367" i="87" a="1"/>
  <c r="F7690" i="87" a="1"/>
  <c r="F5050" i="87" a="1"/>
  <c r="F732" i="87" a="1"/>
  <c r="F953" i="87" a="1"/>
  <c r="F750" i="87" a="1"/>
  <c r="F3239" i="87" a="1"/>
  <c r="F682" i="87" a="1"/>
  <c r="F6938" i="87" a="1"/>
  <c r="F6877" i="87" a="1"/>
  <c r="F2897" i="87" a="1"/>
  <c r="F1490" i="87" a="1"/>
  <c r="F7507" i="87" a="1"/>
  <c r="F6228" i="87" a="1"/>
  <c r="F6857" i="87" a="1"/>
  <c r="F799" i="87" a="1"/>
  <c r="F5458" i="87" a="1"/>
  <c r="F6247" i="87" a="1"/>
  <c r="F6464" i="87" a="1"/>
  <c r="F743" i="87" a="1"/>
  <c r="F6820" i="87" a="1"/>
  <c r="F3023" i="87" a="1"/>
  <c r="F7359" i="87" a="1"/>
  <c r="F4280" i="87" a="1"/>
  <c r="F5871" i="87" a="1"/>
  <c r="F6671" i="87" a="1"/>
  <c r="F5033" i="87" a="1"/>
  <c r="F5274" i="87" a="1"/>
  <c r="F6253" i="87" a="1"/>
  <c r="F7860" i="87" a="1"/>
  <c r="F6619" i="87" a="1"/>
  <c r="F6251" i="87" a="1"/>
  <c r="F7861" i="87" a="1"/>
  <c r="F7657" i="87" a="1"/>
  <c r="F6874" i="87" a="1"/>
  <c r="F7440" i="87" a="1"/>
  <c r="F6888" i="87" a="1"/>
  <c r="F1394" i="87" a="1"/>
  <c r="F5312" i="87" a="1"/>
  <c r="F5504" i="87" a="1"/>
  <c r="F6766" i="87" a="1"/>
  <c r="F6706" i="87" a="1"/>
  <c r="F3331" i="87" a="1"/>
  <c r="F2902" i="87" a="1"/>
  <c r="F6912" i="87" a="1"/>
  <c r="F668" i="87" a="1"/>
  <c r="F6791" i="87" a="1"/>
  <c r="F846" i="87" a="1"/>
  <c r="F6915" i="87" a="1"/>
  <c r="F5743" i="87" a="1"/>
  <c r="F7869" i="87" a="1"/>
  <c r="F7526" i="87" a="1"/>
  <c r="F951" i="87" a="1"/>
  <c r="F6206" i="87" a="1"/>
  <c r="F721" i="87" a="1"/>
  <c r="F4833" i="87" a="1"/>
  <c r="F6171" i="87" a="1"/>
  <c r="F5035" i="87" a="1"/>
  <c r="F5729" i="87" a="1"/>
  <c r="F847" i="87" a="1"/>
  <c r="F7266" i="87" a="1"/>
  <c r="F7340" i="87" a="1"/>
  <c r="F5788" i="87" a="1"/>
  <c r="F7741" i="87" a="1"/>
  <c r="F6307" i="87" a="1"/>
  <c r="F3318" i="87" a="1"/>
  <c r="F7501" i="87" a="1"/>
  <c r="F6876" i="87" a="1"/>
  <c r="F7458" i="87" a="1"/>
  <c r="F6933" i="87" a="1"/>
  <c r="F6894" i="87" a="1"/>
  <c r="F5293" i="87" a="1"/>
  <c r="F6375" i="87" a="1"/>
  <c r="F6793" i="87" a="1"/>
  <c r="F6229" i="87" a="1"/>
  <c r="F5368" i="87" a="1"/>
  <c r="F6117" i="87" a="1"/>
  <c r="F7729" i="87" a="1"/>
  <c r="F6193" i="87" a="1"/>
  <c r="F6128" i="87" a="1"/>
  <c r="F7847" i="87" a="1"/>
  <c r="F670" i="87" a="1"/>
  <c r="F7747" i="87" a="1"/>
  <c r="F4281" i="87" a="1"/>
  <c r="F6314" i="87" a="1"/>
  <c r="F1617" i="87" a="1"/>
  <c r="F3527" i="87" a="1"/>
  <c r="F5933" i="87" a="1"/>
  <c r="F5466" i="87" a="1"/>
  <c r="F1181" i="87" a="1"/>
  <c r="F4325" i="87" a="1"/>
  <c r="F6786" i="87" a="1"/>
  <c r="F7630" i="87" a="1"/>
  <c r="F6710" i="87" a="1"/>
  <c r="F4968" i="87" a="1"/>
  <c r="F5941" i="87" a="1"/>
  <c r="F6288" i="87" a="1"/>
  <c r="F7668" i="87" a="1"/>
  <c r="F985" i="87" a="1"/>
  <c r="F892" i="87" a="1"/>
  <c r="F7495" i="87" a="1"/>
  <c r="F3533" i="87" a="1"/>
  <c r="F4892" i="87" a="1"/>
  <c r="F4335" i="87" a="1"/>
  <c r="F6234" i="87" a="1"/>
  <c r="F7744" i="87" a="1"/>
  <c r="F5682" i="87" a="1"/>
  <c r="F660" i="87" a="1"/>
  <c r="F83" i="87" a="1"/>
  <c r="F6676" i="87" a="1"/>
  <c r="F7866" i="87" a="1"/>
  <c r="F7852" i="87" a="1"/>
  <c r="F7475" i="87" a="1"/>
  <c r="F6716" i="87" a="1"/>
  <c r="F6224" i="87" a="1"/>
  <c r="F3582" i="87" a="1"/>
  <c r="F5827" i="87" a="1"/>
  <c r="F6249" i="87" a="1"/>
  <c r="F6682" i="87" a="1"/>
  <c r="F4144" i="87" a="1"/>
  <c r="F5438" i="87" a="1"/>
  <c r="F1359" i="87" a="1"/>
  <c r="F5873" i="87" a="1"/>
  <c r="F6734" i="87" a="1"/>
  <c r="F6993" i="87" a="1"/>
  <c r="F5019" i="87" a="1"/>
  <c r="F6929" i="87" a="1"/>
  <c r="F6484" i="87" a="1"/>
  <c r="F2901" i="87" a="1"/>
  <c r="F5665" i="87" a="1"/>
  <c r="F1204" i="87" a="1"/>
  <c r="F6059" i="87" a="1"/>
  <c r="F22" i="87" a="1"/>
  <c r="F132" i="87" a="1"/>
  <c r="F6213" i="87" a="1"/>
  <c r="F6992" i="87" a="1"/>
  <c r="F7597" i="87" a="1"/>
  <c r="F5337" i="87" a="1"/>
  <c r="F5005" i="87" a="1"/>
  <c r="F5053" i="87" a="1"/>
  <c r="F7007" i="87" a="1"/>
  <c r="F955" i="87" a="1"/>
  <c r="F919" i="87" a="1"/>
  <c r="F5027" i="87" a="1"/>
  <c r="F5544" i="87" a="1"/>
  <c r="F3369" i="87" a="1"/>
  <c r="F5025" i="87" a="1"/>
  <c r="F7412" i="87" a="1"/>
  <c r="F3319" i="87" a="1"/>
  <c r="F5185" i="87" a="1"/>
  <c r="F4352" i="87" a="1"/>
  <c r="F7505" i="87" a="1"/>
  <c r="F6935" i="87" a="1"/>
  <c r="F6109" i="87" a="1"/>
  <c r="F57" i="87" a="1"/>
  <c r="F719" i="87" a="1"/>
  <c r="F5045" i="87" a="1"/>
  <c r="F5868" i="87" a="1"/>
  <c r="F6880" i="87" a="1"/>
  <c r="F6164" i="87" a="1"/>
  <c r="F1383" i="87" a="1"/>
  <c r="F6945" i="87" a="1"/>
  <c r="F3474" i="87" a="1"/>
  <c r="F6867" i="87" a="1"/>
  <c r="F5047" i="87" a="1"/>
  <c r="F1381" i="87" a="1"/>
  <c r="F6031" i="87" a="1"/>
  <c r="F7406" i="87" a="1"/>
  <c r="F6724" i="87" a="1"/>
  <c r="F1294" i="87" a="1"/>
  <c r="F7660" i="87" a="1"/>
  <c r="F778" i="87" a="1"/>
  <c r="F869" i="87" a="1"/>
  <c r="F3004" i="87" a="1"/>
  <c r="F5301" i="87" a="1"/>
  <c r="F6827" i="87" a="1"/>
  <c r="F6091" i="87" a="1"/>
  <c r="F6521" i="87" a="1"/>
  <c r="F3524" i="87" a="1"/>
  <c r="F5675" i="87" a="1"/>
  <c r="F5468" i="87" a="1"/>
  <c r="F7591" i="87" a="1"/>
  <c r="F1373" i="87" a="1"/>
  <c r="F5802" i="87" a="1"/>
  <c r="F753" i="87" a="1"/>
  <c r="F7239" i="87" a="1"/>
  <c r="F5520" i="87" a="1"/>
  <c r="F5070" i="87" a="1"/>
  <c r="F6232" i="87" a="1"/>
  <c r="F6785" i="87" a="1"/>
  <c r="F6917" i="87" a="1"/>
  <c r="F6295" i="87" a="1"/>
  <c r="F1313" i="87" a="1"/>
  <c r="F6078" i="87" a="1"/>
  <c r="F4305" i="87" a="1"/>
  <c r="F4359" i="87" a="1"/>
  <c r="F6908" i="87" a="1"/>
  <c r="F7691" i="87" a="1"/>
  <c r="F5818" i="87" a="1"/>
  <c r="F6385" i="87" a="1"/>
  <c r="F6095" i="87" a="1"/>
  <c r="F7522" i="87" a="1"/>
  <c r="F6946" i="87" a="1"/>
  <c r="F6839" i="87" a="1"/>
  <c r="F7685" i="87" a="1"/>
  <c r="F6781" i="87" a="1"/>
  <c r="F5383" i="87" a="1"/>
  <c r="F5723" i="87" a="1"/>
  <c r="F6380" i="87" a="1"/>
  <c r="F6772" i="87" a="1"/>
  <c r="F5408" i="87" a="1"/>
  <c r="F7610" i="87" a="1"/>
  <c r="F6293" i="87" a="1"/>
  <c r="F803" i="87" a="1"/>
  <c r="F683" i="87" a="1"/>
  <c r="F4272" i="87" a="1"/>
  <c r="F3003" i="87" a="1"/>
  <c r="F6108" i="87" a="1"/>
  <c r="F7343" i="87" a="1"/>
  <c r="F695" i="87" a="1"/>
  <c r="F7461" i="87" a="1"/>
  <c r="F4392" i="87" a="1"/>
  <c r="F6318" i="87" a="1"/>
  <c r="F5275" i="87" a="1"/>
  <c r="F4958" i="87" a="1"/>
  <c r="F725" i="87" a="1"/>
  <c r="F7653" i="87" a="1"/>
  <c r="F7509" i="87" a="1"/>
  <c r="F1197" i="87" a="1"/>
  <c r="F5945" i="87" a="1"/>
  <c r="F6707" i="87" a="1"/>
  <c r="F807" i="87" a="1"/>
  <c r="F744" i="87" a="1"/>
  <c r="F860" i="87" a="1"/>
  <c r="F6714" i="87" a="1"/>
  <c r="F6828" i="87" a="1"/>
  <c r="F7571" i="87" a="1"/>
  <c r="F4283" i="87" a="1"/>
  <c r="F6792" i="87" a="1"/>
  <c r="F1195" i="87" a="1"/>
  <c r="F5826" i="87" a="1"/>
  <c r="F6680" i="87" a="1"/>
  <c r="F7868" i="87" a="1"/>
  <c r="F7381" i="87" a="1"/>
  <c r="F5319" i="87" a="1"/>
  <c r="F7400" i="87" a="1"/>
  <c r="F3436" i="87" a="1"/>
  <c r="F7384" i="87" a="1"/>
  <c r="F2792" i="87" a="1"/>
  <c r="F1316" i="87" a="1"/>
  <c r="F5734" i="87" a="1"/>
  <c r="F5175" i="87" a="1"/>
  <c r="F6875" i="87" a="1"/>
  <c r="F973" i="87" a="1"/>
  <c r="F4255" i="87" a="1"/>
  <c r="F4143" i="87" a="1"/>
  <c r="F6987" i="87" a="1"/>
  <c r="F6303" i="87" a="1"/>
  <c r="F5684" i="87" a="1"/>
  <c r="F6974" i="87" a="1"/>
  <c r="F7632" i="87" a="1"/>
  <c r="F7694" i="87" a="1"/>
  <c r="F5797" i="87" a="1"/>
  <c r="F4326" i="87" a="1"/>
  <c r="F6736" i="87" a="1"/>
  <c r="F5048" i="87" a="1"/>
  <c r="F2707" i="87" a="1"/>
  <c r="F3583" i="87" a="1"/>
  <c r="F6677" i="87" a="1"/>
  <c r="F269" i="87" a="1"/>
  <c r="F7403" i="87" a="1"/>
  <c r="F6878" i="87" a="1"/>
  <c r="F5516" i="87" a="1"/>
  <c r="F7024" i="87" a="1"/>
  <c r="F7722" i="87" a="1"/>
  <c r="F6082" i="87" a="1"/>
  <c r="F6167" i="87" a="1"/>
  <c r="F983" i="87" a="1"/>
  <c r="F6141" i="87" a="1"/>
  <c r="F6750" i="87" a="1"/>
  <c r="F6797" i="87" a="1"/>
  <c r="F5456" i="87" a="1"/>
  <c r="F6199" i="87" a="1"/>
  <c r="F3564" i="87" a="1"/>
  <c r="F6051" i="87" a="1"/>
  <c r="F2933" i="87" a="1"/>
  <c r="F2746" i="87" a="1"/>
  <c r="F6045" i="87" a="1"/>
  <c r="F7733" i="87" a="1"/>
  <c r="F990" i="87" a="1"/>
  <c r="F7335" i="87" a="1"/>
  <c r="F7450" i="87" a="1"/>
  <c r="F6918" i="87" a="1"/>
  <c r="F3363" i="87" a="1"/>
  <c r="F6892" i="87" a="1"/>
  <c r="F5500" i="87" a="1"/>
  <c r="F6774" i="87" a="1"/>
  <c r="F6790" i="87" a="1"/>
  <c r="F5975" i="87" a="1"/>
  <c r="F6979" i="87" a="1"/>
  <c r="F6014" i="87" a="1"/>
  <c r="F5453" i="87" a="1"/>
  <c r="F5284" i="87" a="1"/>
  <c r="F5514" i="87" a="1"/>
  <c r="F839" i="87" a="1"/>
  <c r="F786" i="87" a="1"/>
  <c r="F4300" i="87" a="1"/>
  <c r="F7546" i="87" a="1"/>
  <c r="F6902" i="87" a="1"/>
  <c r="F6843" i="87" a="1"/>
  <c r="F7027" i="87" a="1"/>
  <c r="F1393" i="87" a="1"/>
  <c r="F4058" i="87" a="1"/>
  <c r="F7710" i="87" a="1"/>
  <c r="F6053" i="87" a="1"/>
  <c r="F4863" i="87" a="1"/>
  <c r="F3430" i="87" a="1"/>
  <c r="F6735" i="87" a="1"/>
  <c r="F940" i="87" a="1"/>
  <c r="F742" i="87" a="1"/>
  <c r="F708" i="87" a="1"/>
  <c r="F5279" i="87" a="1"/>
  <c r="F7742" i="87" a="1"/>
  <c r="F7718" i="87" a="1"/>
  <c r="F4285" i="87" a="1"/>
  <c r="F5296" i="87" a="1"/>
  <c r="F6267" i="87" a="1"/>
  <c r="F4390" i="87" a="1"/>
  <c r="F7524" i="87" a="1"/>
  <c r="F6143" i="87" a="1"/>
  <c r="F1251" i="87" a="1"/>
  <c r="F7030" i="87" a="1"/>
  <c r="F7711" i="87" a="1"/>
  <c r="F4323" i="87" a="1"/>
  <c r="F1469" i="87" a="1"/>
  <c r="F6717" i="87" a="1"/>
  <c r="F5277" i="87" a="1"/>
  <c r="F3027" i="87" a="1"/>
  <c r="F1173" i="87" a="1"/>
  <c r="F6806" i="87" a="1"/>
  <c r="F5083" i="87" a="1"/>
  <c r="F6604" i="87" a="1"/>
  <c r="F7433" i="87" a="1"/>
  <c r="F7383" i="87" a="1"/>
  <c r="F2899" i="87" a="1"/>
  <c r="F376" i="87" a="1"/>
  <c r="F6631" i="87" a="1"/>
  <c r="F7538" i="87" a="1"/>
  <c r="F718" i="87" a="1"/>
  <c r="F7745" i="87" a="1"/>
  <c r="F6761" i="87" a="1"/>
  <c r="F2706" i="87" a="1"/>
  <c r="F6301" i="87" a="1"/>
  <c r="F5460" i="87" a="1"/>
  <c r="F893" i="87" a="1"/>
  <c r="F4124" i="87" a="1"/>
  <c r="F693" i="87" a="1"/>
  <c r="F700" i="87" a="1"/>
  <c r="F766" i="87" a="1"/>
  <c r="F5078" i="87" a="1"/>
  <c r="F5666" i="87" a="1"/>
  <c r="F908" i="87" a="1"/>
  <c r="F6150" i="87" a="1"/>
  <c r="F7583" i="87" a="1"/>
  <c r="F6475" i="87" a="1"/>
  <c r="F6941" i="87" a="1"/>
  <c r="F6317" i="87" a="1"/>
  <c r="F7627" i="87" a="1"/>
  <c r="F7535" i="87" a="1"/>
  <c r="F5707" i="87" a="1"/>
  <c r="F3597" i="87" a="1"/>
  <c r="F7001" i="87" a="1"/>
  <c r="F7568" i="87" a="1"/>
  <c r="F5693" i="87" a="1"/>
  <c r="F901" i="87" a="1"/>
  <c r="F714" i="87" a="1"/>
  <c r="F4298" i="87" a="1"/>
  <c r="F888" i="87" a="1"/>
  <c r="F5003" i="87" a="1"/>
  <c r="F6948" i="87" a="1"/>
  <c r="F6412" i="87" a="1"/>
  <c r="F5297" i="87" a="1"/>
  <c r="F3002" i="87" a="1"/>
  <c r="F5511" i="87" a="1"/>
  <c r="F4799" i="87" a="1"/>
  <c r="F4864" i="87" a="1"/>
  <c r="F6923" i="87" a="1"/>
  <c r="F6997" i="87" a="1"/>
  <c r="F6071" i="87" a="1"/>
  <c r="F6975" i="87" a="1"/>
  <c r="F4021" i="87" a="1"/>
  <c r="F4262" i="87" a="1"/>
  <c r="F5534" i="87" a="1"/>
  <c r="F5020" i="87" a="1"/>
  <c r="F665" i="87" a="1"/>
  <c r="F6722" i="87" a="1"/>
  <c r="F7491" i="87" a="1"/>
  <c r="F2944" i="87" a="1"/>
  <c r="F5002" i="87" a="1"/>
  <c r="F6834" i="87" a="1"/>
  <c r="F5068" i="87" a="1"/>
  <c r="F7367" i="87" a="1"/>
  <c r="F837" i="87" a="1"/>
  <c r="F7580" i="87" a="1"/>
  <c r="F5527" i="87" a="1"/>
  <c r="F5014" i="87" a="1"/>
  <c r="F7865" i="87" a="1"/>
  <c r="F7534" i="87" a="1"/>
  <c r="F130" i="87" a="1"/>
  <c r="F6123" i="87" a="1"/>
  <c r="F7511" i="87" a="1"/>
  <c r="F2769" i="87" a="1"/>
  <c r="F6961" i="87" a="1"/>
  <c r="F5652" i="87" a="1"/>
  <c r="F7519" i="87" a="1"/>
  <c r="F6951" i="87" a="1"/>
  <c r="F6901" i="87" a="1"/>
  <c r="F7863" i="87" a="1"/>
  <c r="F5052" i="87" a="1"/>
  <c r="F5459" i="87" a="1"/>
  <c r="F5187" i="87" a="1"/>
  <c r="F6202" i="87" a="1"/>
  <c r="F900" i="87" a="1"/>
  <c r="F4754" i="87" a="1"/>
  <c r="F7361" i="87" a="1"/>
  <c r="F7700" i="87" l="1"/>
  <c r="E7700" i="87" s="1"/>
  <c r="F7364" i="87"/>
  <c r="E7364" i="87" s="1"/>
  <c r="F7672" i="87"/>
  <c r="E7672" i="87" s="1"/>
  <c r="F7361" i="87"/>
  <c r="E7361" i="87" s="1"/>
  <c r="F6954" i="87"/>
  <c r="F6193" i="87"/>
  <c r="F4323" i="87"/>
  <c r="F6472" i="87"/>
  <c r="F6302" i="87"/>
  <c r="F5455" i="87"/>
  <c r="F7711" i="87"/>
  <c r="E7711" i="87" s="1"/>
  <c r="F6002" i="87"/>
  <c r="F3478" i="87"/>
  <c r="F7729" i="87"/>
  <c r="E7729" i="87" s="1"/>
  <c r="F960" i="87"/>
  <c r="F4136" i="87"/>
  <c r="F4754" i="87"/>
  <c r="F7030" i="87"/>
  <c r="F2744" i="87"/>
  <c r="F6685" i="87"/>
  <c r="F1251" i="87"/>
  <c r="F5525" i="87"/>
  <c r="F864" i="87"/>
  <c r="F6117" i="87"/>
  <c r="F6143" i="87"/>
  <c r="F6290" i="87"/>
  <c r="F6101" i="87"/>
  <c r="F900" i="87"/>
  <c r="F7524" i="87"/>
  <c r="E7524" i="87" s="1"/>
  <c r="F7464" i="87"/>
  <c r="E7464" i="87" s="1"/>
  <c r="F7393" i="87"/>
  <c r="E7393" i="87" s="1"/>
  <c r="F1259" i="87"/>
  <c r="F4390" i="87"/>
  <c r="F5403" i="87"/>
  <c r="F4743" i="87"/>
  <c r="F5368" i="87"/>
  <c r="F6267" i="87"/>
  <c r="F6747" i="87"/>
  <c r="F6859" i="87"/>
  <c r="F6202" i="87"/>
  <c r="F5296" i="87"/>
  <c r="F4363" i="87"/>
  <c r="F7702" i="87"/>
  <c r="E7702" i="87" s="1"/>
  <c r="F7556" i="87"/>
  <c r="E7556" i="87" s="1"/>
  <c r="F4285" i="87"/>
  <c r="F7431" i="87"/>
  <c r="E7431" i="87" s="1"/>
  <c r="F6758" i="87"/>
  <c r="F6229" i="87"/>
  <c r="F7718" i="87"/>
  <c r="E7718" i="87" s="1"/>
  <c r="F843" i="87"/>
  <c r="F6058" i="87"/>
  <c r="E6058" i="87" s="1"/>
  <c r="F6333" i="87"/>
  <c r="F5569" i="87"/>
  <c r="F6683" i="87"/>
  <c r="F7742" i="87"/>
  <c r="E7742" i="87" s="1"/>
  <c r="F5533" i="87"/>
  <c r="F1180" i="87"/>
  <c r="F6793" i="87"/>
  <c r="F5279" i="87"/>
  <c r="F7664" i="87"/>
  <c r="E7664" i="87" s="1"/>
  <c r="F6922" i="87"/>
  <c r="F5187" i="87"/>
  <c r="F708" i="87"/>
  <c r="F6275" i="87"/>
  <c r="F6194" i="87"/>
  <c r="F6375" i="87"/>
  <c r="F742" i="87"/>
  <c r="F5997" i="87"/>
  <c r="F959" i="87"/>
  <c r="F5174" i="87"/>
  <c r="F940" i="87"/>
  <c r="F1575" i="87"/>
  <c r="F5459" i="87"/>
  <c r="F6735" i="87"/>
  <c r="F6389" i="87"/>
  <c r="F1589" i="87"/>
  <c r="F5293" i="87"/>
  <c r="F3430" i="87"/>
  <c r="F6296" i="87"/>
  <c r="F6192" i="87"/>
  <c r="F7028" i="87"/>
  <c r="F4863" i="87"/>
  <c r="F906" i="87"/>
  <c r="F6726" i="87"/>
  <c r="F5052" i="87"/>
  <c r="F6053" i="87"/>
  <c r="E6053" i="87" s="1"/>
  <c r="F6349" i="87"/>
  <c r="F7471" i="87"/>
  <c r="E7471" i="87" s="1"/>
  <c r="F6894" i="87"/>
  <c r="F7710" i="87"/>
  <c r="E7710" i="87" s="1"/>
  <c r="F1481" i="87"/>
  <c r="F7635" i="87"/>
  <c r="E7635" i="87" s="1"/>
  <c r="F5940" i="87"/>
  <c r="F4058" i="87"/>
  <c r="F2904" i="87"/>
  <c r="F7863" i="87"/>
  <c r="E7863" i="87" s="1"/>
  <c r="F1393" i="87"/>
  <c r="F2900" i="87"/>
  <c r="F6933" i="87"/>
  <c r="F7027" i="87"/>
  <c r="F3197" i="87"/>
  <c r="F6311" i="87"/>
  <c r="F7216" i="87"/>
  <c r="E7216" i="87" s="1"/>
  <c r="F6843" i="87"/>
  <c r="F5529" i="87"/>
  <c r="F6901" i="87"/>
  <c r="F6902" i="87"/>
  <c r="F6310" i="87"/>
  <c r="F2940" i="87"/>
  <c r="F7458" i="87"/>
  <c r="E7458" i="87" s="1"/>
  <c r="F7546" i="87"/>
  <c r="E7546" i="87" s="1"/>
  <c r="F7731" i="87"/>
  <c r="E7731" i="87" s="1"/>
  <c r="F7752" i="87"/>
  <c r="E7752" i="87" s="1"/>
  <c r="F7390" i="87"/>
  <c r="E7390" i="87" s="1"/>
  <c r="F4300" i="87"/>
  <c r="F7693" i="87"/>
  <c r="E7693" i="87" s="1"/>
  <c r="F7644" i="87"/>
  <c r="E7644" i="87" s="1"/>
  <c r="F6951" i="87"/>
  <c r="F786" i="87"/>
  <c r="F2999" i="87"/>
  <c r="F7595" i="87"/>
  <c r="E7595" i="87" s="1"/>
  <c r="F6876" i="87"/>
  <c r="F839" i="87"/>
  <c r="F790" i="87"/>
  <c r="F1355" i="87"/>
  <c r="F7613" i="87"/>
  <c r="E7613" i="87" s="1"/>
  <c r="F5514" i="87"/>
  <c r="F4757" i="87"/>
  <c r="F6279" i="87"/>
  <c r="F7519" i="87"/>
  <c r="E7519" i="87" s="1"/>
  <c r="F5284" i="87"/>
  <c r="F7512" i="87"/>
  <c r="E7512" i="87" s="1"/>
  <c r="F3316" i="87"/>
  <c r="F7501" i="87"/>
  <c r="E7501" i="87" s="1"/>
  <c r="F5453" i="87"/>
  <c r="F781" i="87"/>
  <c r="F7599" i="87"/>
  <c r="E7599" i="87" s="1"/>
  <c r="F967" i="87"/>
  <c r="F6014" i="87"/>
  <c r="F6016" i="87"/>
  <c r="F7641" i="87"/>
  <c r="E7641" i="87" s="1"/>
  <c r="F5652" i="87"/>
  <c r="F6979" i="87"/>
  <c r="E6979" i="87" s="1"/>
  <c r="F6886" i="87"/>
  <c r="F6010" i="87"/>
  <c r="F3318" i="87"/>
  <c r="F5975" i="87"/>
  <c r="F5192" i="87"/>
  <c r="F6075" i="87"/>
  <c r="F3490" i="87"/>
  <c r="E3490" i="87" s="1"/>
  <c r="F6790" i="87"/>
  <c r="F905" i="87"/>
  <c r="F6094" i="87"/>
  <c r="F6961" i="87"/>
  <c r="F6774" i="87"/>
  <c r="F5086" i="87"/>
  <c r="F3576" i="87"/>
  <c r="F6233" i="87"/>
  <c r="F5500" i="87"/>
  <c r="F7029" i="87"/>
  <c r="F7616" i="87"/>
  <c r="E7616" i="87" s="1"/>
  <c r="F6307" i="87"/>
  <c r="F6892" i="87"/>
  <c r="F4029" i="87"/>
  <c r="F6911" i="87"/>
  <c r="F2769" i="87"/>
  <c r="F3363" i="87"/>
  <c r="E3363" i="87" s="1"/>
  <c r="F7459" i="87"/>
  <c r="E7459" i="87" s="1"/>
  <c r="F6339" i="87"/>
  <c r="F6281" i="87"/>
  <c r="F6918" i="87"/>
  <c r="F858" i="87"/>
  <c r="F7511" i="87"/>
  <c r="E7511" i="87" s="1"/>
  <c r="F7450" i="87"/>
  <c r="E7450" i="87" s="1"/>
  <c r="F5305" i="87"/>
  <c r="F6265" i="87"/>
  <c r="F7741" i="87"/>
  <c r="E7741" i="87" s="1"/>
  <c r="F7335" i="87"/>
  <c r="E7335" i="87" s="1"/>
  <c r="F5335" i="87"/>
  <c r="F5004" i="87"/>
  <c r="F2941" i="87"/>
  <c r="F990" i="87"/>
  <c r="F7503" i="87"/>
  <c r="E7503" i="87" s="1"/>
  <c r="F7536" i="87"/>
  <c r="E7536" i="87" s="1"/>
  <c r="F6123" i="87"/>
  <c r="F7733" i="87"/>
  <c r="E7733" i="87" s="1"/>
  <c r="F6958" i="87"/>
  <c r="F7498" i="87"/>
  <c r="E7498" i="87" s="1"/>
  <c r="F5788" i="87"/>
  <c r="F6045" i="87"/>
  <c r="E6045" i="87" s="1"/>
  <c r="F7248" i="87"/>
  <c r="E7248" i="87" s="1"/>
  <c r="F2746" i="87"/>
  <c r="F6079" i="87"/>
  <c r="F4758" i="87"/>
  <c r="F5832" i="87"/>
  <c r="F3317" i="87"/>
  <c r="F1254" i="87"/>
  <c r="F7340" i="87"/>
  <c r="E7340" i="87" s="1"/>
  <c r="F2933" i="87"/>
  <c r="F7654" i="87"/>
  <c r="E7654" i="87" s="1"/>
  <c r="F974" i="87"/>
  <c r="F130" i="87"/>
  <c r="E130" i="87" s="1"/>
  <c r="F6051" i="87"/>
  <c r="E6051" i="87" s="1"/>
  <c r="F5942" i="87"/>
  <c r="F7547" i="87"/>
  <c r="E7547" i="87" s="1"/>
  <c r="F1255" i="87"/>
  <c r="F3564" i="87"/>
  <c r="F6833" i="87"/>
  <c r="F4172" i="87"/>
  <c r="F7266" i="87"/>
  <c r="E7266" i="87" s="1"/>
  <c r="F6199" i="87"/>
  <c r="F6328" i="87"/>
  <c r="F7870" i="87"/>
  <c r="E7870" i="87" s="1"/>
  <c r="F7534" i="87"/>
  <c r="E7534" i="87" s="1"/>
  <c r="F5456" i="87"/>
  <c r="F7477" i="87"/>
  <c r="E7477" i="87" s="1"/>
  <c r="F5007" i="87"/>
  <c r="F7684" i="87"/>
  <c r="E7684" i="87" s="1"/>
  <c r="F6797" i="87"/>
  <c r="F5125" i="87"/>
  <c r="F7865" i="87"/>
  <c r="E7865" i="87" s="1"/>
  <c r="F6750" i="87"/>
  <c r="F730" i="87"/>
  <c r="F7851" i="87"/>
  <c r="E7851" i="87" s="1"/>
  <c r="F7666" i="87"/>
  <c r="E7666" i="87" s="1"/>
  <c r="F6368" i="87"/>
  <c r="F6141" i="87"/>
  <c r="F6046" i="87"/>
  <c r="E6046" i="87" s="1"/>
  <c r="F6119" i="87"/>
  <c r="F5014" i="87"/>
  <c r="F983" i="87"/>
  <c r="F924" i="87"/>
  <c r="F6936" i="87"/>
  <c r="F847" i="87"/>
  <c r="F6167" i="87"/>
  <c r="F5553" i="87"/>
  <c r="F6848" i="87"/>
  <c r="F6826" i="87"/>
  <c r="F6082" i="87"/>
  <c r="F811" i="87"/>
  <c r="F6324" i="87"/>
  <c r="F5527" i="87"/>
  <c r="F7722" i="87"/>
  <c r="E7722" i="87" s="1"/>
  <c r="F6814" i="87"/>
  <c r="F7392" i="87"/>
  <c r="E7392" i="87" s="1"/>
  <c r="F5729" i="87"/>
  <c r="F7024" i="87"/>
  <c r="F7605" i="87"/>
  <c r="E7605" i="87" s="1"/>
  <c r="F684" i="87"/>
  <c r="F5516" i="87"/>
  <c r="F5513" i="87"/>
  <c r="F6686" i="87"/>
  <c r="F7580" i="87"/>
  <c r="E7580" i="87" s="1"/>
  <c r="F6878" i="87"/>
  <c r="F6000" i="87"/>
  <c r="F7379" i="87"/>
  <c r="E7379" i="87" s="1"/>
  <c r="F5035" i="87"/>
  <c r="F5370" i="87"/>
  <c r="F4277" i="87"/>
  <c r="F4253" i="87"/>
  <c r="F7403" i="87"/>
  <c r="E7403" i="87" s="1"/>
  <c r="F6733" i="87"/>
  <c r="F597" i="87"/>
  <c r="F837" i="87"/>
  <c r="F269" i="87"/>
  <c r="F5863" i="87"/>
  <c r="F4862" i="87"/>
  <c r="F6171" i="87"/>
  <c r="F6677" i="87"/>
  <c r="F7499" i="87"/>
  <c r="E7499" i="87" s="1"/>
  <c r="F70" i="87"/>
  <c r="E70" i="87" s="1"/>
  <c r="F6011" i="87"/>
  <c r="F3583" i="87"/>
  <c r="F4353" i="87"/>
  <c r="F1317" i="87"/>
  <c r="F7367" i="87"/>
  <c r="E7367" i="87" s="1"/>
  <c r="F2707" i="87"/>
  <c r="F5668" i="87"/>
  <c r="F7603" i="87"/>
  <c r="E7603" i="87" s="1"/>
  <c r="F7587" i="87"/>
  <c r="E7587" i="87" s="1"/>
  <c r="F5048" i="87"/>
  <c r="F5298" i="87"/>
  <c r="F6732" i="87"/>
  <c r="F4833" i="87"/>
  <c r="F6736" i="87"/>
  <c r="F7558" i="87"/>
  <c r="E7558" i="87" s="1"/>
  <c r="F6312" i="87"/>
  <c r="F5068" i="87"/>
  <c r="F4326" i="87"/>
  <c r="F5824" i="87"/>
  <c r="F5177" i="87"/>
  <c r="F7614" i="87"/>
  <c r="E7614" i="87" s="1"/>
  <c r="F5797" i="87"/>
  <c r="F1368" i="87"/>
  <c r="F721" i="87"/>
  <c r="F7694" i="87"/>
  <c r="E7694" i="87" s="1"/>
  <c r="F977" i="87"/>
  <c r="F2937" i="87"/>
  <c r="F6834" i="87"/>
  <c r="F7632" i="87"/>
  <c r="E7632" i="87" s="1"/>
  <c r="F872" i="87"/>
  <c r="F6111" i="87"/>
  <c r="F6136" i="87"/>
  <c r="F6974" i="87"/>
  <c r="E6974" i="87" s="1"/>
  <c r="F7348" i="87"/>
  <c r="E7348" i="87" s="1"/>
  <c r="F6206" i="87"/>
  <c r="F5684" i="87"/>
  <c r="F7697" i="87"/>
  <c r="E7697" i="87" s="1"/>
  <c r="F857" i="87"/>
  <c r="F5002" i="87"/>
  <c r="F6303" i="87"/>
  <c r="F6106" i="87"/>
  <c r="F3665" i="87"/>
  <c r="F823" i="87"/>
  <c r="F6987" i="87"/>
  <c r="F6939" i="87"/>
  <c r="F6144" i="87"/>
  <c r="F951" i="87"/>
  <c r="F4143" i="87"/>
  <c r="F7665" i="87"/>
  <c r="E7665" i="87" s="1"/>
  <c r="F6298" i="87"/>
  <c r="F2944" i="87"/>
  <c r="F4255" i="87"/>
  <c r="F7681" i="87"/>
  <c r="E7681" i="87" s="1"/>
  <c r="F7352" i="87"/>
  <c r="E7352" i="87" s="1"/>
  <c r="F7585" i="87"/>
  <c r="E7585" i="87" s="1"/>
  <c r="F973" i="87"/>
  <c r="F1484" i="87"/>
  <c r="F5930" i="87"/>
  <c r="F7526" i="87"/>
  <c r="E7526" i="87" s="1"/>
  <c r="F6875" i="87"/>
  <c r="F6628" i="87"/>
  <c r="F4284" i="87"/>
  <c r="F7491" i="87"/>
  <c r="E7491" i="87" s="1"/>
  <c r="F5175" i="87"/>
  <c r="F6937" i="87"/>
  <c r="F6765" i="87"/>
  <c r="F1351" i="87"/>
  <c r="F5734" i="87"/>
  <c r="F6121" i="87"/>
  <c r="F6838" i="87"/>
  <c r="F7869" i="87"/>
  <c r="E7869" i="87" s="1"/>
  <c r="F1316" i="87"/>
  <c r="F6203" i="87"/>
  <c r="F5518" i="87"/>
  <c r="F6722" i="87"/>
  <c r="F2792" i="87"/>
  <c r="F2752" i="87"/>
  <c r="F1360" i="87"/>
  <c r="F7723" i="87"/>
  <c r="E7723" i="87" s="1"/>
  <c r="F7384" i="87"/>
  <c r="E7384" i="87" s="1"/>
  <c r="F6519" i="87"/>
  <c r="F6520" i="87"/>
  <c r="F5743" i="87"/>
  <c r="F3436" i="87"/>
  <c r="F6474" i="87"/>
  <c r="F665" i="87"/>
  <c r="F7400" i="87"/>
  <c r="E7400" i="87" s="1"/>
  <c r="F6973" i="87"/>
  <c r="E6973" i="87" s="1"/>
  <c r="F7663" i="87"/>
  <c r="E7663" i="87" s="1"/>
  <c r="F6738" i="87"/>
  <c r="F5319" i="87"/>
  <c r="F7716" i="87"/>
  <c r="E7716" i="87" s="1"/>
  <c r="F6377" i="87"/>
  <c r="F6915" i="87"/>
  <c r="F7381" i="87"/>
  <c r="E7381" i="87" s="1"/>
  <c r="F6943" i="87"/>
  <c r="F4026" i="87"/>
  <c r="F5020" i="87"/>
  <c r="F7868" i="87"/>
  <c r="E7868" i="87" s="1"/>
  <c r="F1386" i="87"/>
  <c r="F6276" i="87"/>
  <c r="F6606" i="87"/>
  <c r="E6606" i="87" s="1"/>
  <c r="F6680" i="87"/>
  <c r="F7857" i="87"/>
  <c r="E7857" i="87" s="1"/>
  <c r="F5115" i="87"/>
  <c r="F5826" i="87"/>
  <c r="F6363" i="87"/>
  <c r="F809" i="87"/>
  <c r="F5534" i="87"/>
  <c r="F1195" i="87"/>
  <c r="F6889" i="87"/>
  <c r="F6211" i="87"/>
  <c r="F6139" i="87"/>
  <c r="F6792" i="87"/>
  <c r="F7737" i="87"/>
  <c r="E7737" i="87" s="1"/>
  <c r="F964" i="87"/>
  <c r="F846" i="87"/>
  <c r="F4283" i="87"/>
  <c r="F7423" i="87"/>
  <c r="E7423" i="87" s="1"/>
  <c r="F7488" i="87"/>
  <c r="E7488" i="87" s="1"/>
  <c r="F6739" i="87"/>
  <c r="F7571" i="87"/>
  <c r="E7571" i="87" s="1"/>
  <c r="F5077" i="87"/>
  <c r="F6027" i="87"/>
  <c r="F4262" i="87"/>
  <c r="F6828" i="87"/>
  <c r="F5366" i="87"/>
  <c r="F6037" i="87"/>
  <c r="F6791" i="87"/>
  <c r="F6714" i="87"/>
  <c r="F970" i="87"/>
  <c r="F4271" i="87"/>
  <c r="F2894" i="87"/>
  <c r="F6124" i="87"/>
  <c r="F5024" i="87"/>
  <c r="F860" i="87"/>
  <c r="F563" i="87"/>
  <c r="F7391" i="87"/>
  <c r="E7391" i="87" s="1"/>
  <c r="F668" i="87"/>
  <c r="F744" i="87"/>
  <c r="F7439" i="87"/>
  <c r="E7439" i="87" s="1"/>
  <c r="F5062" i="87"/>
  <c r="F6315" i="87"/>
  <c r="F807" i="87"/>
  <c r="F3437" i="87"/>
  <c r="F14" i="87"/>
  <c r="F4021" i="87"/>
  <c r="F6707" i="87"/>
  <c r="F5183" i="87"/>
  <c r="F758" i="87"/>
  <c r="F6912" i="87"/>
  <c r="F5945" i="87"/>
  <c r="F7728" i="87"/>
  <c r="E7728" i="87" s="1"/>
  <c r="F6850" i="87"/>
  <c r="F7643" i="87"/>
  <c r="E7643" i="87" s="1"/>
  <c r="F1197" i="87"/>
  <c r="F3024" i="87"/>
  <c r="F7481" i="87"/>
  <c r="E7481" i="87" s="1"/>
  <c r="F6975" i="87"/>
  <c r="E6975" i="87" s="1"/>
  <c r="F7509" i="87"/>
  <c r="E7509" i="87" s="1"/>
  <c r="F5111" i="87"/>
  <c r="F1340" i="87"/>
  <c r="F6050" i="87"/>
  <c r="E6050" i="87" s="1"/>
  <c r="F7653" i="87"/>
  <c r="E7653" i="87" s="1"/>
  <c r="F2924" i="87"/>
  <c r="F5935" i="87"/>
  <c r="F2902" i="87"/>
  <c r="F725" i="87"/>
  <c r="F7325" i="87"/>
  <c r="E7325" i="87" s="1"/>
  <c r="F1472" i="87"/>
  <c r="F6071" i="87"/>
  <c r="F4958" i="87"/>
  <c r="F2751" i="87"/>
  <c r="F5667" i="87"/>
  <c r="F6337" i="87"/>
  <c r="F5275" i="87"/>
  <c r="F4287" i="87"/>
  <c r="F867" i="87"/>
  <c r="F6997" i="87"/>
  <c r="F6318" i="87"/>
  <c r="F724" i="87"/>
  <c r="F3331" i="87"/>
  <c r="F4392" i="87"/>
  <c r="F6788" i="87"/>
  <c r="F1201" i="87"/>
  <c r="F4746" i="87"/>
  <c r="F865" i="87"/>
  <c r="F4808" i="87"/>
  <c r="F7461" i="87"/>
  <c r="E7461" i="87" s="1"/>
  <c r="F5057" i="87"/>
  <c r="F5280" i="87"/>
  <c r="F6706" i="87"/>
  <c r="F695" i="87"/>
  <c r="F3596" i="87"/>
  <c r="F7848" i="87"/>
  <c r="E7848" i="87" s="1"/>
  <c r="F6885" i="87"/>
  <c r="F7343" i="87"/>
  <c r="E7343" i="87" s="1"/>
  <c r="F5829" i="87"/>
  <c r="F1364" i="87"/>
  <c r="F6923" i="87"/>
  <c r="F6108" i="87"/>
  <c r="F686" i="87"/>
  <c r="F4827" i="87"/>
  <c r="F6766" i="87"/>
  <c r="F3003" i="87"/>
  <c r="F1363" i="87"/>
  <c r="F6782" i="87"/>
  <c r="F3428" i="87"/>
  <c r="F4272" i="87"/>
  <c r="F7577" i="87"/>
  <c r="E7577" i="87" s="1"/>
  <c r="F4864" i="87"/>
  <c r="F683" i="87"/>
  <c r="F264" i="87"/>
  <c r="F5504" i="87"/>
  <c r="F803" i="87"/>
  <c r="F4860" i="87"/>
  <c r="F6907" i="87"/>
  <c r="F4799" i="87"/>
  <c r="F6293" i="87"/>
  <c r="F6906" i="87"/>
  <c r="F5058" i="87"/>
  <c r="F6598" i="87"/>
  <c r="E6598" i="87" s="1"/>
  <c r="F7610" i="87"/>
  <c r="E7610" i="87" s="1"/>
  <c r="F3260" i="87"/>
  <c r="F4749" i="87"/>
  <c r="F5312" i="87"/>
  <c r="F5408" i="87"/>
  <c r="F7530" i="87"/>
  <c r="E7530" i="87" s="1"/>
  <c r="F62" i="87"/>
  <c r="E62" i="87" s="1"/>
  <c r="F5511" i="87"/>
  <c r="F6772" i="87"/>
  <c r="F7413" i="87"/>
  <c r="E7413" i="87" s="1"/>
  <c r="F957" i="87"/>
  <c r="F6081" i="87"/>
  <c r="F6380" i="87"/>
  <c r="F5054" i="87"/>
  <c r="F6752" i="87"/>
  <c r="F1394" i="87"/>
  <c r="F5723" i="87"/>
  <c r="F6098" i="87"/>
  <c r="F6622" i="87"/>
  <c r="F3002" i="87"/>
  <c r="F5383" i="87"/>
  <c r="F3475" i="87"/>
  <c r="F5199" i="87"/>
  <c r="F7573" i="87"/>
  <c r="E7573" i="87" s="1"/>
  <c r="F6781" i="87"/>
  <c r="F7598" i="87"/>
  <c r="E7598" i="87" s="1"/>
  <c r="F4322" i="87"/>
  <c r="F6888" i="87"/>
  <c r="F7685" i="87"/>
  <c r="E7685" i="87" s="1"/>
  <c r="F6105" i="87"/>
  <c r="F796" i="87"/>
  <c r="F5297" i="87"/>
  <c r="F6839" i="87"/>
  <c r="F7537" i="87"/>
  <c r="E7537" i="87" s="1"/>
  <c r="F5636" i="87"/>
  <c r="F4266" i="87"/>
  <c r="F6946" i="87"/>
  <c r="F7026" i="87"/>
  <c r="F6887" i="87"/>
  <c r="F7440" i="87"/>
  <c r="E7440" i="87" s="1"/>
  <c r="F7522" i="87"/>
  <c r="E7522" i="87" s="1"/>
  <c r="F3265" i="87"/>
  <c r="F7380" i="87"/>
  <c r="E7380" i="87" s="1"/>
  <c r="F6412" i="87"/>
  <c r="F6095" i="87"/>
  <c r="F7490" i="87"/>
  <c r="E7490" i="87" s="1"/>
  <c r="F1561" i="87"/>
  <c r="F6610" i="87"/>
  <c r="E6610" i="87" s="1"/>
  <c r="F6385" i="87"/>
  <c r="F5288" i="87"/>
  <c r="F982" i="87"/>
  <c r="F6874" i="87"/>
  <c r="F5818" i="87"/>
  <c r="F6612" i="87"/>
  <c r="E6612" i="87" s="1"/>
  <c r="F4060" i="87"/>
  <c r="F6948" i="87"/>
  <c r="F7691" i="87"/>
  <c r="E7691" i="87" s="1"/>
  <c r="F6611" i="87"/>
  <c r="E6611" i="87" s="1"/>
  <c r="F2713" i="87"/>
  <c r="F6681" i="87"/>
  <c r="F6908" i="87"/>
  <c r="F5223" i="87"/>
  <c r="F927" i="87"/>
  <c r="F7657" i="87"/>
  <c r="E7657" i="87" s="1"/>
  <c r="F4359" i="87"/>
  <c r="F6978" i="87"/>
  <c r="E6978" i="87" s="1"/>
  <c r="F1" i="87"/>
  <c r="F932" i="87"/>
  <c r="F4305" i="87"/>
  <c r="F6925" i="87"/>
  <c r="F5003" i="87"/>
  <c r="F6078" i="87"/>
  <c r="F6930" i="87"/>
  <c r="F5402" i="87"/>
  <c r="F7861" i="87"/>
  <c r="E7861" i="87" s="1"/>
  <c r="F1313" i="87"/>
  <c r="F834" i="87"/>
  <c r="F6847" i="87"/>
  <c r="F5036" i="87"/>
  <c r="F6295" i="87"/>
  <c r="F1171" i="87"/>
  <c r="F888" i="87"/>
  <c r="F6917" i="87"/>
  <c r="F6744" i="87"/>
  <c r="F7342" i="87"/>
  <c r="E7342" i="87" s="1"/>
  <c r="F6251" i="87"/>
  <c r="F6785" i="87"/>
  <c r="F6523" i="87"/>
  <c r="F5429" i="87"/>
  <c r="F7569" i="87"/>
  <c r="E7569" i="87" s="1"/>
  <c r="F6232" i="87"/>
  <c r="F5616" i="87"/>
  <c r="F6107" i="87"/>
  <c r="F4298" i="87"/>
  <c r="F7334" i="87"/>
  <c r="E7334" i="87" s="1"/>
  <c r="F7624" i="87"/>
  <c r="E7624" i="87" s="1"/>
  <c r="F6619" i="87"/>
  <c r="F5070" i="87"/>
  <c r="F720" i="87"/>
  <c r="F3477" i="87"/>
  <c r="F7650" i="87"/>
  <c r="E7650" i="87" s="1"/>
  <c r="F5520" i="87"/>
  <c r="F656" i="87"/>
  <c r="F6029" i="87"/>
  <c r="F714" i="87"/>
  <c r="F7239" i="87"/>
  <c r="E7239" i="87" s="1"/>
  <c r="F6988" i="87"/>
  <c r="F5671" i="87"/>
  <c r="F7860" i="87"/>
  <c r="E7860" i="87" s="1"/>
  <c r="F753" i="87"/>
  <c r="F680" i="87"/>
  <c r="F3022" i="87"/>
  <c r="F564" i="87"/>
  <c r="F5802" i="87"/>
  <c r="F5060" i="87"/>
  <c r="F7602" i="87"/>
  <c r="E7602" i="87" s="1"/>
  <c r="F901" i="87"/>
  <c r="F1373" i="87"/>
  <c r="F6282" i="87"/>
  <c r="F690" i="87"/>
  <c r="F6253" i="87"/>
  <c r="F7591" i="87"/>
  <c r="E7591" i="87" s="1"/>
  <c r="F4265" i="87"/>
  <c r="F1391" i="87"/>
  <c r="F5693" i="87"/>
  <c r="F7529" i="87"/>
  <c r="E7529" i="87" s="1"/>
  <c r="F6779" i="87"/>
  <c r="F5944" i="87"/>
  <c r="F5468" i="87"/>
  <c r="F5044" i="87"/>
  <c r="F5274" i="87"/>
  <c r="F5675" i="87"/>
  <c r="F1192" i="87"/>
  <c r="F7494" i="87"/>
  <c r="E7494" i="87" s="1"/>
  <c r="F7568" i="87"/>
  <c r="E7568" i="87" s="1"/>
  <c r="F3524" i="87"/>
  <c r="F6030" i="87"/>
  <c r="F4760" i="87"/>
  <c r="F6521" i="87"/>
  <c r="F7397" i="87"/>
  <c r="E7397" i="87" s="1"/>
  <c r="F1478" i="87"/>
  <c r="F5033" i="87"/>
  <c r="F6091" i="87"/>
  <c r="F7838" i="87"/>
  <c r="E7838" i="87" s="1"/>
  <c r="F7396" i="87"/>
  <c r="E7396" i="87" s="1"/>
  <c r="F7001" i="87"/>
  <c r="F6827" i="87"/>
  <c r="F4336" i="87"/>
  <c r="F7275" i="87"/>
  <c r="E7275" i="87" s="1"/>
  <c r="F6087" i="87"/>
  <c r="F5301" i="87"/>
  <c r="F7399" i="87"/>
  <c r="E7399" i="87" s="1"/>
  <c r="F4171" i="87"/>
  <c r="F6671" i="87"/>
  <c r="F3004" i="87"/>
  <c r="F7563" i="87"/>
  <c r="E7563" i="87" s="1"/>
  <c r="F43" i="87"/>
  <c r="F3597" i="87"/>
  <c r="F869" i="87"/>
  <c r="F6112" i="87"/>
  <c r="F6633" i="87"/>
  <c r="F6863" i="87"/>
  <c r="F778" i="87"/>
  <c r="F3114" i="87"/>
  <c r="F7016" i="87"/>
  <c r="F5871" i="87"/>
  <c r="F7660" i="87"/>
  <c r="E7660" i="87" s="1"/>
  <c r="F6245" i="87"/>
  <c r="F914" i="87"/>
  <c r="F5707" i="87"/>
  <c r="F1294" i="87"/>
  <c r="F3562" i="87"/>
  <c r="F6796" i="87"/>
  <c r="F6699" i="87"/>
  <c r="F6724" i="87"/>
  <c r="F6070" i="87"/>
  <c r="F7628" i="87"/>
  <c r="E7628" i="87" s="1"/>
  <c r="F4280" i="87"/>
  <c r="F7406" i="87"/>
  <c r="E7406" i="87" s="1"/>
  <c r="F2666" i="87"/>
  <c r="F5680" i="87"/>
  <c r="F7535" i="87"/>
  <c r="E7535" i="87" s="1"/>
  <c r="F6031" i="87"/>
  <c r="F7370" i="87"/>
  <c r="E7370" i="87" s="1"/>
  <c r="F7853" i="87"/>
  <c r="E7853" i="87" s="1"/>
  <c r="F7445" i="87"/>
  <c r="E7445" i="87" s="1"/>
  <c r="F1381" i="87"/>
  <c r="F7588" i="87"/>
  <c r="E7588" i="87" s="1"/>
  <c r="F3311" i="87"/>
  <c r="F7627" i="87"/>
  <c r="E7627" i="87" s="1"/>
  <c r="F5047" i="87"/>
  <c r="F6280" i="87"/>
  <c r="F7359" i="87"/>
  <c r="E7359" i="87" s="1"/>
  <c r="F6867" i="87"/>
  <c r="F88" i="87"/>
  <c r="E88" i="87" s="1"/>
  <c r="F5168" i="87"/>
  <c r="F795" i="87"/>
  <c r="F958" i="87"/>
  <c r="F7293" i="87"/>
  <c r="E7293" i="87" s="1"/>
  <c r="F6317" i="87"/>
  <c r="F3474" i="87"/>
  <c r="F2736" i="87"/>
  <c r="F4866" i="87"/>
  <c r="F3023" i="87"/>
  <c r="F6945" i="87"/>
  <c r="F7382" i="87"/>
  <c r="E7382" i="87" s="1"/>
  <c r="F7582" i="87"/>
  <c r="E7582" i="87" s="1"/>
  <c r="F1383" i="87"/>
  <c r="F4259" i="87"/>
  <c r="F5294" i="87"/>
  <c r="F6941" i="87"/>
  <c r="F6164" i="87"/>
  <c r="F5042" i="87"/>
  <c r="F5376" i="87"/>
  <c r="F6820" i="87"/>
  <c r="F6880" i="87"/>
  <c r="F6746" i="87"/>
  <c r="F7661" i="87"/>
  <c r="E7661" i="87" s="1"/>
  <c r="F4257" i="87"/>
  <c r="F966" i="87"/>
  <c r="F2745" i="87"/>
  <c r="F6475" i="87"/>
  <c r="F5868" i="87"/>
  <c r="F2942" i="87"/>
  <c r="F7676" i="87"/>
  <c r="E7676" i="87" s="1"/>
  <c r="F7714" i="87"/>
  <c r="E7714" i="87" s="1"/>
  <c r="F5045" i="87"/>
  <c r="F3026" i="87"/>
  <c r="F26" i="87"/>
  <c r="F719" i="87"/>
  <c r="F4279" i="87"/>
  <c r="F57" i="87"/>
  <c r="F1487" i="87"/>
  <c r="F6487" i="87"/>
  <c r="F6980" i="87"/>
  <c r="E6980" i="87" s="1"/>
  <c r="F6109" i="87"/>
  <c r="F6883" i="87"/>
  <c r="F743" i="87"/>
  <c r="F6935" i="87"/>
  <c r="F7638" i="87"/>
  <c r="E7638" i="87" s="1"/>
  <c r="F5515" i="87"/>
  <c r="F7583" i="87"/>
  <c r="E7583" i="87" s="1"/>
  <c r="F7505" i="87"/>
  <c r="E7505" i="87" s="1"/>
  <c r="F5011" i="87"/>
  <c r="F6576" i="87"/>
  <c r="E6576" i="87" s="1"/>
  <c r="F4352" i="87"/>
  <c r="F6325" i="87"/>
  <c r="F6464" i="87"/>
  <c r="F5185" i="87"/>
  <c r="F6712" i="87"/>
  <c r="F899" i="87"/>
  <c r="F6150" i="87"/>
  <c r="F3319" i="87"/>
  <c r="F5016" i="87"/>
  <c r="F902" i="87"/>
  <c r="F6976" i="87"/>
  <c r="E6976" i="87" s="1"/>
  <c r="F7412" i="87"/>
  <c r="E7412" i="87" s="1"/>
  <c r="F6972" i="87"/>
  <c r="E6972" i="87" s="1"/>
  <c r="F802" i="87"/>
  <c r="F6247" i="87"/>
  <c r="F5025" i="87"/>
  <c r="F6840" i="87"/>
  <c r="F5001" i="87"/>
  <c r="F908" i="87"/>
  <c r="F3369" i="87"/>
  <c r="E3369" i="87" s="1"/>
  <c r="F4755" i="87"/>
  <c r="F4319" i="87"/>
  <c r="F1209" i="87"/>
  <c r="F5544" i="87"/>
  <c r="F5524" i="87"/>
  <c r="F6852" i="87"/>
  <c r="F5458" i="87"/>
  <c r="F4030" i="87"/>
  <c r="F6294" i="87"/>
  <c r="F5666" i="87"/>
  <c r="F5027" i="87"/>
  <c r="F4304" i="87"/>
  <c r="F4256" i="87"/>
  <c r="F799" i="87"/>
  <c r="F919" i="87"/>
  <c r="F7692" i="87"/>
  <c r="E7692" i="87" s="1"/>
  <c r="F7385" i="87"/>
  <c r="E7385" i="87" s="1"/>
  <c r="F955" i="87"/>
  <c r="F7407" i="87"/>
  <c r="E7407" i="87" s="1"/>
  <c r="F749" i="87"/>
  <c r="F5078" i="87"/>
  <c r="F7007" i="87"/>
  <c r="F7844" i="87"/>
  <c r="E7844" i="87" s="1"/>
  <c r="F1304" i="87"/>
  <c r="F6857" i="87"/>
  <c r="F5053" i="87"/>
  <c r="F7634" i="87"/>
  <c r="E7634" i="87" s="1"/>
  <c r="F4828" i="87"/>
  <c r="F5559" i="87"/>
  <c r="F6259" i="87"/>
  <c r="F912" i="87"/>
  <c r="F5059" i="87"/>
  <c r="F3526" i="87"/>
  <c r="F6374" i="87"/>
  <c r="F5005" i="87"/>
  <c r="F7435" i="87"/>
  <c r="E7435" i="87" s="1"/>
  <c r="F1176" i="87"/>
  <c r="F6378" i="87"/>
  <c r="F7425" i="87"/>
  <c r="E7425" i="87" s="1"/>
  <c r="F6645" i="87"/>
  <c r="F1288" i="87"/>
  <c r="F5528" i="87"/>
  <c r="F1370" i="87"/>
  <c r="F766" i="87"/>
  <c r="F4274" i="87"/>
  <c r="F7506" i="87"/>
  <c r="E7506" i="87" s="1"/>
  <c r="F3029" i="87"/>
  <c r="F5337" i="87"/>
  <c r="F6783" i="87"/>
  <c r="F5831" i="87"/>
  <c r="F6103" i="87"/>
  <c r="F2895" i="87"/>
  <c r="F1307" i="87"/>
  <c r="F6226" i="87"/>
  <c r="F4970" i="87"/>
  <c r="F7699" i="87"/>
  <c r="E7699" i="87" s="1"/>
  <c r="F6693" i="87"/>
  <c r="F6228" i="87"/>
  <c r="F687" i="87"/>
  <c r="F36" i="87"/>
  <c r="F7576" i="87"/>
  <c r="E7576" i="87" s="1"/>
  <c r="F7597" i="87"/>
  <c r="E7597" i="87" s="1"/>
  <c r="F6798" i="87"/>
  <c r="F7579" i="87"/>
  <c r="E7579" i="87" s="1"/>
  <c r="F7656" i="87"/>
  <c r="E7656" i="87" s="1"/>
  <c r="F5032" i="87"/>
  <c r="F4135" i="87"/>
  <c r="F4028" i="87"/>
  <c r="F946" i="87"/>
  <c r="F4889" i="87"/>
  <c r="F6359" i="87"/>
  <c r="F5096" i="87"/>
  <c r="F677" i="87"/>
  <c r="F7330" i="87"/>
  <c r="E7330" i="87" s="1"/>
  <c r="F6032" i="87"/>
  <c r="F6992" i="87"/>
  <c r="F5571" i="87"/>
  <c r="F6947" i="87"/>
  <c r="F916" i="87"/>
  <c r="F6524" i="87"/>
  <c r="F7679" i="87"/>
  <c r="E7679" i="87" s="1"/>
  <c r="F7345" i="87"/>
  <c r="E7345" i="87" s="1"/>
  <c r="F6215" i="87"/>
  <c r="F3" i="87"/>
  <c r="E3" i="87" s="1"/>
  <c r="F7622" i="87"/>
  <c r="E7622" i="87" s="1"/>
  <c r="F4159" i="87"/>
  <c r="F740" i="87"/>
  <c r="F700" i="87"/>
  <c r="F4365" i="87"/>
  <c r="F976" i="87"/>
  <c r="F4018" i="87"/>
  <c r="F6213" i="87"/>
  <c r="F6323" i="87"/>
  <c r="F6102" i="87"/>
  <c r="F4740" i="87"/>
  <c r="F7874" i="87"/>
  <c r="E7874" i="87" s="1"/>
  <c r="F6023" i="87"/>
  <c r="F6100" i="87"/>
  <c r="F1375" i="87"/>
  <c r="F4738" i="87"/>
  <c r="F1366" i="87"/>
  <c r="F7485" i="87"/>
  <c r="E7485" i="87" s="1"/>
  <c r="F4020" i="87"/>
  <c r="F7507" i="87"/>
  <c r="E7507" i="87" s="1"/>
  <c r="F6405" i="87"/>
  <c r="F2742" i="87"/>
  <c r="F6243" i="87"/>
  <c r="F132" i="87"/>
  <c r="E132" i="87" s="1"/>
  <c r="F7724" i="87"/>
  <c r="E7724" i="87" s="1"/>
  <c r="F6846" i="87"/>
  <c r="F673" i="87"/>
  <c r="F5517" i="87"/>
  <c r="F6675" i="87"/>
  <c r="F6853" i="87"/>
  <c r="F5285" i="87"/>
  <c r="F6855" i="87"/>
  <c r="F6138" i="87"/>
  <c r="F265" i="87"/>
  <c r="F7527" i="87"/>
  <c r="E7527" i="87" s="1"/>
  <c r="F5508" i="87"/>
  <c r="F5440" i="87"/>
  <c r="F22" i="87"/>
  <c r="F7492" i="87"/>
  <c r="E7492" i="87" s="1"/>
  <c r="F6077" i="87"/>
  <c r="F6154" i="87"/>
  <c r="F6770" i="87"/>
  <c r="F5640" i="87"/>
  <c r="F7590" i="87"/>
  <c r="E7590" i="87" s="1"/>
  <c r="F6900" i="87"/>
  <c r="F6690" i="87"/>
  <c r="F6140" i="87"/>
  <c r="F5018" i="87"/>
  <c r="F3332" i="87"/>
  <c r="F693" i="87"/>
  <c r="F4830" i="87"/>
  <c r="F6353" i="87"/>
  <c r="F6059" i="87"/>
  <c r="E6059" i="87" s="1"/>
  <c r="F6089" i="87"/>
  <c r="F6858" i="87"/>
  <c r="F1206" i="87"/>
  <c r="F6338" i="87"/>
  <c r="F6257" i="87"/>
  <c r="F5742" i="87"/>
  <c r="F7414" i="87"/>
  <c r="E7414" i="87" s="1"/>
  <c r="F5318" i="87"/>
  <c r="F980" i="87"/>
  <c r="F4741" i="87"/>
  <c r="F6955" i="87"/>
  <c r="F5071" i="87"/>
  <c r="F4324" i="87"/>
  <c r="F6632" i="87"/>
  <c r="F1204" i="87"/>
  <c r="F6223" i="87"/>
  <c r="F5282" i="87"/>
  <c r="F1213" i="87"/>
  <c r="F7593" i="87"/>
  <c r="E7593" i="87" s="1"/>
  <c r="F5701" i="87"/>
  <c r="F7373" i="87"/>
  <c r="E7373" i="87" s="1"/>
  <c r="F2710" i="87"/>
  <c r="F808" i="87"/>
  <c r="F7437" i="87"/>
  <c r="E7437" i="87" s="1"/>
  <c r="F7341" i="87"/>
  <c r="E7341" i="87" s="1"/>
  <c r="F5563" i="87"/>
  <c r="F5092" i="87"/>
  <c r="F5550" i="87"/>
  <c r="F7839" i="87"/>
  <c r="E7839" i="87" s="1"/>
  <c r="F5665" i="87"/>
  <c r="F7353" i="87"/>
  <c r="E7353" i="87" s="1"/>
  <c r="F6401" i="87"/>
  <c r="F6373" i="87"/>
  <c r="F5509" i="87"/>
  <c r="F6837" i="87"/>
  <c r="F3361" i="87"/>
  <c r="E3361" i="87" s="1"/>
  <c r="F5639" i="87"/>
  <c r="F6313" i="87"/>
  <c r="F6626" i="87"/>
  <c r="F6884" i="87"/>
  <c r="F4124" i="87"/>
  <c r="F7859" i="87"/>
  <c r="E7859" i="87" s="1"/>
  <c r="F7574" i="87"/>
  <c r="E7574" i="87" s="1"/>
  <c r="F3320" i="87"/>
  <c r="F2901" i="87"/>
  <c r="F1378" i="87"/>
  <c r="F6757" i="87"/>
  <c r="F7338" i="87"/>
  <c r="E7338" i="87" s="1"/>
  <c r="F4705" i="87"/>
  <c r="F6687" i="87"/>
  <c r="F5314" i="87"/>
  <c r="F6255" i="87"/>
  <c r="F4745" i="87"/>
  <c r="F5012" i="87"/>
  <c r="F6322" i="87"/>
  <c r="F1490" i="87"/>
  <c r="F6178" i="87"/>
  <c r="F55" i="87"/>
  <c r="F881" i="87"/>
  <c r="F6484" i="87"/>
  <c r="F7456" i="87"/>
  <c r="E7456" i="87" s="1"/>
  <c r="F5295" i="87"/>
  <c r="F4337" i="87"/>
  <c r="F6756" i="87"/>
  <c r="F5519" i="87"/>
  <c r="F7609" i="87"/>
  <c r="E7609" i="87" s="1"/>
  <c r="F2756" i="87"/>
  <c r="F6575" i="87"/>
  <c r="E6575" i="87" s="1"/>
  <c r="F3174" i="87"/>
  <c r="F6277" i="87"/>
  <c r="F649" i="87"/>
  <c r="F5473" i="87"/>
  <c r="F1212" i="87"/>
  <c r="F4023" i="87"/>
  <c r="F5864" i="87"/>
  <c r="F6929" i="87"/>
  <c r="F68" i="87"/>
  <c r="E68" i="87" s="1"/>
  <c r="F7349" i="87"/>
  <c r="E7349" i="87" s="1"/>
  <c r="F6168" i="87"/>
  <c r="F6019" i="87"/>
  <c r="F7021" i="87"/>
  <c r="F6272" i="87"/>
  <c r="F7022" i="87"/>
  <c r="F5030" i="87"/>
  <c r="F904" i="87"/>
  <c r="F6862" i="87"/>
  <c r="F893" i="87"/>
  <c r="F2771" i="87"/>
  <c r="F3028" i="87"/>
  <c r="F841" i="87"/>
  <c r="F5019" i="87"/>
  <c r="F159" i="87"/>
  <c r="F7533" i="87"/>
  <c r="E7533" i="87" s="1"/>
  <c r="F31" i="87"/>
  <c r="F5306" i="87"/>
  <c r="F765" i="87"/>
  <c r="F840" i="87"/>
  <c r="F7706" i="87"/>
  <c r="E7706" i="87" s="1"/>
  <c r="F7465" i="87"/>
  <c r="E7465" i="87" s="1"/>
  <c r="F4123" i="87"/>
  <c r="F6927" i="87"/>
  <c r="F2897" i="87"/>
  <c r="F734" i="87"/>
  <c r="F7696" i="87"/>
  <c r="E7696" i="87" s="1"/>
  <c r="F4362" i="87"/>
  <c r="F6993" i="87"/>
  <c r="F5698" i="87"/>
  <c r="F6718" i="87"/>
  <c r="F52" i="87"/>
  <c r="F5535" i="87"/>
  <c r="F7615" i="87"/>
  <c r="E7615" i="87" s="1"/>
  <c r="F5670" i="87"/>
  <c r="F7542" i="87"/>
  <c r="E7542" i="87" s="1"/>
  <c r="F6485" i="87"/>
  <c r="F7449" i="87"/>
  <c r="E7449" i="87" s="1"/>
  <c r="F897" i="87"/>
  <c r="F3310" i="87"/>
  <c r="F5406" i="87"/>
  <c r="F5191" i="87"/>
  <c r="F667" i="87"/>
  <c r="F6214" i="87"/>
  <c r="F6734" i="87"/>
  <c r="F685" i="87"/>
  <c r="F6074" i="87"/>
  <c r="F39" i="87"/>
  <c r="F3561" i="87"/>
  <c r="F6897" i="87"/>
  <c r="F1369" i="87"/>
  <c r="F7607" i="87"/>
  <c r="E7607" i="87" s="1"/>
  <c r="F7707" i="87"/>
  <c r="E7707" i="87" s="1"/>
  <c r="F6607" i="87"/>
  <c r="E6607" i="87" s="1"/>
  <c r="F2704" i="87"/>
  <c r="F6408" i="87"/>
  <c r="F5460" i="87"/>
  <c r="F7750" i="87"/>
  <c r="E7750" i="87" s="1"/>
  <c r="F4290" i="87"/>
  <c r="F727" i="87"/>
  <c r="F5873" i="87"/>
  <c r="F7434" i="87"/>
  <c r="E7434" i="87" s="1"/>
  <c r="F7305" i="87"/>
  <c r="E7305" i="87" s="1"/>
  <c r="F6803" i="87"/>
  <c r="F7376" i="87"/>
  <c r="E7376" i="87" s="1"/>
  <c r="F7368" i="87"/>
  <c r="E7368" i="87" s="1"/>
  <c r="F1187" i="87"/>
  <c r="F6984" i="87"/>
  <c r="F1358" i="87"/>
  <c r="F5303" i="87"/>
  <c r="F6001" i="87"/>
  <c r="F4888" i="87"/>
  <c r="F6877" i="87"/>
  <c r="F6084" i="87"/>
  <c r="F6692" i="87"/>
  <c r="F789" i="87"/>
  <c r="F1359" i="87"/>
  <c r="F7673" i="87"/>
  <c r="E7673" i="87" s="1"/>
  <c r="F1214" i="87"/>
  <c r="F7420" i="87"/>
  <c r="E7420" i="87" s="1"/>
  <c r="F7561" i="87"/>
  <c r="E7561" i="87" s="1"/>
  <c r="F596" i="87"/>
  <c r="F67" i="87"/>
  <c r="E67" i="87" s="1"/>
  <c r="F6593" i="87"/>
  <c r="F6471" i="87"/>
  <c r="F6304" i="87"/>
  <c r="F7401" i="87"/>
  <c r="E7401" i="87" s="1"/>
  <c r="F7713" i="87"/>
  <c r="E7713" i="87" s="1"/>
  <c r="F7344" i="87"/>
  <c r="E7344" i="87" s="1"/>
  <c r="F5502" i="87"/>
  <c r="F6166" i="87"/>
  <c r="F5438" i="87"/>
  <c r="F4125" i="87"/>
  <c r="F793" i="87"/>
  <c r="F4809" i="87"/>
  <c r="F1298" i="87"/>
  <c r="F1172" i="87"/>
  <c r="F3434" i="87"/>
  <c r="F7487" i="87"/>
  <c r="E7487" i="87" s="1"/>
  <c r="F707" i="87"/>
  <c r="F5302" i="87"/>
  <c r="F6212" i="87"/>
  <c r="F6008" i="87"/>
  <c r="F6301" i="87"/>
  <c r="F672" i="87"/>
  <c r="F5281" i="87"/>
  <c r="F7036" i="87"/>
  <c r="F4144" i="87"/>
  <c r="F7846" i="87"/>
  <c r="E7846" i="87" s="1"/>
  <c r="F5929" i="87"/>
  <c r="F5259" i="87"/>
  <c r="F2665" i="87"/>
  <c r="F2903" i="87"/>
  <c r="F7651" i="87"/>
  <c r="E7651" i="87" s="1"/>
  <c r="F7514" i="87"/>
  <c r="E7514" i="87" s="1"/>
  <c r="F6742" i="87"/>
  <c r="F5021" i="87"/>
  <c r="F2" i="87"/>
  <c r="F6938" i="87"/>
  <c r="F751" i="87"/>
  <c r="F6711" i="87"/>
  <c r="F5603" i="87"/>
  <c r="F6682" i="87"/>
  <c r="F2787" i="87"/>
  <c r="F7715" i="87"/>
  <c r="E7715" i="87" s="1"/>
  <c r="F4278" i="87"/>
  <c r="F7675" i="87"/>
  <c r="E7675" i="87" s="1"/>
  <c r="F5218" i="87"/>
  <c r="F5672" i="87"/>
  <c r="F6400" i="87"/>
  <c r="F6715" i="87"/>
  <c r="F5140" i="87"/>
  <c r="F6222" i="87"/>
  <c r="F6823" i="87"/>
  <c r="F3476" i="87"/>
  <c r="F6371" i="87"/>
  <c r="F7010" i="87"/>
  <c r="E7010" i="87" s="1"/>
  <c r="F5821" i="87"/>
  <c r="F6249" i="87"/>
  <c r="F5546" i="87"/>
  <c r="F7721" i="87"/>
  <c r="E7721" i="87" s="1"/>
  <c r="F7472" i="87"/>
  <c r="E7472" i="87" s="1"/>
  <c r="F7560" i="87"/>
  <c r="E7560" i="87" s="1"/>
  <c r="F782" i="87"/>
  <c r="F2701" i="87"/>
  <c r="F6036" i="87"/>
  <c r="F6096" i="87"/>
  <c r="F7532" i="87"/>
  <c r="E7532" i="87" s="1"/>
  <c r="F3590" i="87"/>
  <c r="F7550" i="87"/>
  <c r="E7550" i="87" s="1"/>
  <c r="F2706" i="87"/>
  <c r="F851" i="87"/>
  <c r="F6038" i="87"/>
  <c r="F7739" i="87"/>
  <c r="E7739" i="87" s="1"/>
  <c r="F5827" i="87"/>
  <c r="F1631" i="87"/>
  <c r="F19" i="87"/>
  <c r="F7856" i="87"/>
  <c r="E7856" i="87" s="1"/>
  <c r="F5000" i="87"/>
  <c r="F3371" i="87"/>
  <c r="E3371" i="87" s="1"/>
  <c r="F6476" i="87"/>
  <c r="F7659" i="87"/>
  <c r="E7659" i="87" s="1"/>
  <c r="F4752" i="87"/>
  <c r="F7429" i="87"/>
  <c r="E7429" i="87" s="1"/>
  <c r="F6426" i="87"/>
  <c r="F682" i="87"/>
  <c r="F6384" i="87"/>
  <c r="F595" i="87"/>
  <c r="F2784" i="87"/>
  <c r="F3582" i="87"/>
  <c r="F7326" i="87"/>
  <c r="E7326" i="87" s="1"/>
  <c r="F7565" i="87"/>
  <c r="E7565" i="87" s="1"/>
  <c r="F7446" i="87"/>
  <c r="E7446" i="87" s="1"/>
  <c r="F5339" i="87"/>
  <c r="F922" i="87"/>
  <c r="F756" i="87"/>
  <c r="F4313" i="87"/>
  <c r="F6462" i="87"/>
  <c r="F4261" i="87"/>
  <c r="F1279" i="87"/>
  <c r="F7378" i="87"/>
  <c r="E7378" i="87" s="1"/>
  <c r="F4796" i="87"/>
  <c r="F6224" i="87"/>
  <c r="F6114" i="87"/>
  <c r="F7375" i="87"/>
  <c r="E7375" i="87" s="1"/>
  <c r="F7617" i="87"/>
  <c r="E7617" i="87" s="1"/>
  <c r="F7594" i="87"/>
  <c r="E7594" i="87" s="1"/>
  <c r="F662" i="87"/>
  <c r="F5598" i="87"/>
  <c r="F23" i="87"/>
  <c r="F3429" i="87"/>
  <c r="F6807" i="87"/>
  <c r="F4967" i="87"/>
  <c r="F6844" i="87"/>
  <c r="F6761" i="87"/>
  <c r="F6743" i="87"/>
  <c r="F835" i="87"/>
  <c r="F1291" i="87"/>
  <c r="F6716" i="87"/>
  <c r="F3522" i="87"/>
  <c r="F6007" i="87"/>
  <c r="F3358" i="87"/>
  <c r="E3358" i="87" s="1"/>
  <c r="F4308" i="87"/>
  <c r="F6777" i="87"/>
  <c r="F6670" i="87"/>
  <c r="F5799" i="87"/>
  <c r="F6115" i="87"/>
  <c r="F444" i="87"/>
  <c r="F726" i="87"/>
  <c r="F3239" i="87"/>
  <c r="F7463" i="87"/>
  <c r="E7463" i="87" s="1"/>
  <c r="F6842" i="87"/>
  <c r="F4154" i="87"/>
  <c r="F7475" i="87"/>
  <c r="E7475" i="87" s="1"/>
  <c r="F5038" i="87"/>
  <c r="F5039" i="87"/>
  <c r="F7362" i="87"/>
  <c r="E7362" i="87" s="1"/>
  <c r="F844" i="87"/>
  <c r="F2893" i="87"/>
  <c r="F6191" i="87"/>
  <c r="F674" i="87"/>
  <c r="F6175" i="87"/>
  <c r="F6764" i="87"/>
  <c r="F7302" i="87"/>
  <c r="E7302" i="87" s="1"/>
  <c r="F6903" i="87"/>
  <c r="F7745" i="87"/>
  <c r="E7745" i="87" s="1"/>
  <c r="F7677" i="87"/>
  <c r="E7677" i="87" s="1"/>
  <c r="F5545" i="87"/>
  <c r="F6132" i="87"/>
  <c r="F7852" i="87"/>
  <c r="E7852" i="87" s="1"/>
  <c r="F6627" i="87"/>
  <c r="F5503" i="87"/>
  <c r="F2936" i="87"/>
  <c r="F5081" i="87"/>
  <c r="F4133" i="87"/>
  <c r="F5131" i="87"/>
  <c r="F6316" i="87"/>
  <c r="F5934" i="87"/>
  <c r="F7284" i="87"/>
  <c r="E7284" i="87" s="1"/>
  <c r="F7034" i="87"/>
  <c r="F4174" i="87"/>
  <c r="F6047" i="87"/>
  <c r="E6047" i="87" s="1"/>
  <c r="F6414" i="87"/>
  <c r="F6689" i="87"/>
  <c r="F7866" i="87"/>
  <c r="E7866" i="87" s="1"/>
  <c r="F6748" i="87"/>
  <c r="F7395" i="87"/>
  <c r="E7395" i="87" s="1"/>
  <c r="F7648" i="87"/>
  <c r="E7648" i="87" s="1"/>
  <c r="F4797" i="87"/>
  <c r="F7377" i="87"/>
  <c r="E7377" i="87" s="1"/>
  <c r="F6605" i="87"/>
  <c r="E6605" i="87" s="1"/>
  <c r="F5121" i="87"/>
  <c r="F7473" i="87"/>
  <c r="E7473" i="87" s="1"/>
  <c r="F7596" i="87"/>
  <c r="E7596" i="87" s="1"/>
  <c r="F6326" i="87"/>
  <c r="F750" i="87"/>
  <c r="F772" i="87"/>
  <c r="F5442" i="87"/>
  <c r="F1356" i="87"/>
  <c r="F7864" i="87"/>
  <c r="E7864" i="87" s="1"/>
  <c r="F3606" i="87"/>
  <c r="F7496" i="87"/>
  <c r="E7496" i="87" s="1"/>
  <c r="F7562" i="87"/>
  <c r="E7562" i="87" s="1"/>
  <c r="F6090" i="87"/>
  <c r="F7867" i="87"/>
  <c r="E7867" i="87" s="1"/>
  <c r="F1179" i="87"/>
  <c r="F6033" i="87"/>
  <c r="F7578" i="87"/>
  <c r="E7578" i="87" s="1"/>
  <c r="F4391" i="87"/>
  <c r="F267" i="87"/>
  <c r="F718" i="87"/>
  <c r="F969" i="87"/>
  <c r="F6794" i="87"/>
  <c r="F6780" i="87"/>
  <c r="F6676" i="87"/>
  <c r="F1260" i="87"/>
  <c r="F7670" i="87"/>
  <c r="E7670" i="87" s="1"/>
  <c r="F7592" i="87"/>
  <c r="E7592" i="87" s="1"/>
  <c r="F4061" i="87"/>
  <c r="F7854" i="87"/>
  <c r="E7854" i="87" s="1"/>
  <c r="F7712" i="87"/>
  <c r="E7712" i="87" s="1"/>
  <c r="F6321" i="87"/>
  <c r="F6684" i="87"/>
  <c r="F1493" i="87"/>
  <c r="F7872" i="87"/>
  <c r="E7872" i="87" s="1"/>
  <c r="F4321" i="87"/>
  <c r="F6813" i="87"/>
  <c r="F7705" i="87"/>
  <c r="E7705" i="87" s="1"/>
  <c r="F6241" i="87"/>
  <c r="F83" i="87"/>
  <c r="E83" i="87" s="1"/>
  <c r="F1346" i="87"/>
  <c r="F4715" i="87"/>
  <c r="F6982" i="87"/>
  <c r="F6778" i="87"/>
  <c r="F5375" i="87"/>
  <c r="F1603" i="87"/>
  <c r="F6629" i="87"/>
  <c r="F6351" i="87"/>
  <c r="F6026" i="87"/>
  <c r="F6755" i="87"/>
  <c r="F953" i="87"/>
  <c r="F6287" i="87"/>
  <c r="F3217" i="87"/>
  <c r="F5866" i="87"/>
  <c r="F660" i="87"/>
  <c r="F6754" i="87"/>
  <c r="F1301" i="87"/>
  <c r="F4338" i="87"/>
  <c r="F6808" i="87"/>
  <c r="F7611" i="87"/>
  <c r="E7611" i="87" s="1"/>
  <c r="F4258" i="87"/>
  <c r="F1189" i="87"/>
  <c r="F7032" i="87"/>
  <c r="F445" i="87"/>
  <c r="F6673" i="87"/>
  <c r="F7538" i="87"/>
  <c r="E7538" i="87" s="1"/>
  <c r="F850" i="87"/>
  <c r="F1198" i="87"/>
  <c r="F5328" i="87"/>
  <c r="F5682" i="87"/>
  <c r="F2669" i="87"/>
  <c r="F6745" i="87"/>
  <c r="F5709" i="87"/>
  <c r="F6709" i="87"/>
  <c r="F6721" i="87"/>
  <c r="F5051" i="87"/>
  <c r="F5112" i="87"/>
  <c r="F5272" i="87"/>
  <c r="F4134" i="87"/>
  <c r="F6189" i="87"/>
  <c r="F732" i="87"/>
  <c r="F4282" i="87"/>
  <c r="F6018" i="87"/>
  <c r="F6773" i="87"/>
  <c r="F7744" i="87"/>
  <c r="E7744" i="87" s="1"/>
  <c r="F7849" i="87"/>
  <c r="E7849" i="87" s="1"/>
  <c r="F7652" i="87"/>
  <c r="E7652" i="87" s="1"/>
  <c r="F7623" i="87"/>
  <c r="E7623" i="87" s="1"/>
  <c r="F4027" i="87"/>
  <c r="F7581" i="87"/>
  <c r="E7581" i="87" s="1"/>
  <c r="F981" i="87"/>
  <c r="F6695" i="87"/>
  <c r="F6669" i="87"/>
  <c r="F939" i="87"/>
  <c r="F6641" i="87"/>
  <c r="F6631" i="87"/>
  <c r="F6873" i="87"/>
  <c r="F5765" i="87"/>
  <c r="F7513" i="87"/>
  <c r="E7513" i="87" s="1"/>
  <c r="F6234" i="87"/>
  <c r="F3578" i="87"/>
  <c r="F5261" i="87"/>
  <c r="F6086" i="87"/>
  <c r="F6749" i="87"/>
  <c r="F6705" i="87"/>
  <c r="F6137" i="87"/>
  <c r="F6122" i="87"/>
  <c r="F5222" i="87"/>
  <c r="F6237" i="87"/>
  <c r="F6024" i="87"/>
  <c r="F7408" i="87"/>
  <c r="E7408" i="87" s="1"/>
  <c r="F898" i="87"/>
  <c r="F723" i="87"/>
  <c r="F4335" i="87"/>
  <c r="F3568" i="87"/>
  <c r="F6327" i="87"/>
  <c r="F5654" i="87"/>
  <c r="F6845" i="87"/>
  <c r="F5678" i="87"/>
  <c r="F153" i="87"/>
  <c r="F5767" i="87"/>
  <c r="F918" i="87"/>
  <c r="F7642" i="87"/>
  <c r="E7642" i="87" s="1"/>
  <c r="F5050" i="87"/>
  <c r="F2663" i="87"/>
  <c r="F6013" i="87"/>
  <c r="F6719" i="87"/>
  <c r="F4892" i="87"/>
  <c r="F5022" i="87"/>
  <c r="F993" i="87"/>
  <c r="F7516" i="87"/>
  <c r="E7516" i="87" s="1"/>
  <c r="F7589" i="87"/>
  <c r="E7589" i="87" s="1"/>
  <c r="F7366" i="87"/>
  <c r="E7366" i="87" s="1"/>
  <c r="F6355" i="87"/>
  <c r="F7531" i="87"/>
  <c r="E7531" i="87" s="1"/>
  <c r="F6678" i="87"/>
  <c r="F6959" i="87"/>
  <c r="F6864" i="87"/>
  <c r="F376" i="87"/>
  <c r="F3525" i="87"/>
  <c r="F856" i="87"/>
  <c r="F6092" i="87"/>
  <c r="F3533" i="87"/>
  <c r="F7708" i="87"/>
  <c r="E7708" i="87" s="1"/>
  <c r="F2662" i="87"/>
  <c r="F854" i="87"/>
  <c r="F6730" i="87"/>
  <c r="F6486" i="87"/>
  <c r="F3321" i="87"/>
  <c r="F6151" i="87"/>
  <c r="F895" i="87"/>
  <c r="F157" i="87"/>
  <c r="F4320" i="87"/>
  <c r="F5537" i="87"/>
  <c r="F7690" i="87"/>
  <c r="E7690" i="87" s="1"/>
  <c r="F7025" i="87"/>
  <c r="F6643" i="87"/>
  <c r="F3000" i="87"/>
  <c r="F5522" i="87"/>
  <c r="F848" i="87"/>
  <c r="F6841" i="87"/>
  <c r="F6161" i="87"/>
  <c r="F3008" i="87"/>
  <c r="F7709" i="87"/>
  <c r="E7709" i="87" s="1"/>
  <c r="F6131" i="87"/>
  <c r="F7005" i="87"/>
  <c r="F2935" i="87"/>
  <c r="F1285" i="87"/>
  <c r="F6329" i="87"/>
  <c r="F806" i="87"/>
  <c r="F5345" i="87"/>
  <c r="F776" i="87"/>
  <c r="F6273" i="87"/>
  <c r="F5938" i="87"/>
  <c r="F7424" i="87"/>
  <c r="E7424" i="87" s="1"/>
  <c r="F7358" i="87"/>
  <c r="E7358" i="87" s="1"/>
  <c r="F6694" i="87"/>
  <c r="F925" i="87"/>
  <c r="F6366" i="87"/>
  <c r="F7646" i="87"/>
  <c r="E7646" i="87" s="1"/>
  <c r="F7552" i="87"/>
  <c r="E7552" i="87" s="1"/>
  <c r="F1367" i="87"/>
  <c r="F814" i="87"/>
  <c r="F2776" i="87"/>
  <c r="F1352" i="87"/>
  <c r="F7495" i="87"/>
  <c r="E7495" i="87" s="1"/>
  <c r="F7415" i="87"/>
  <c r="E7415" i="87" s="1"/>
  <c r="F5138" i="87"/>
  <c r="F562" i="87"/>
  <c r="F7871" i="87"/>
  <c r="E7871" i="87" s="1"/>
  <c r="F5998" i="87"/>
  <c r="F7354" i="87"/>
  <c r="E7354" i="87" s="1"/>
  <c r="F6181" i="87"/>
  <c r="F7555" i="87"/>
  <c r="E7555" i="87" s="1"/>
  <c r="F3219" i="87"/>
  <c r="F5184" i="87"/>
  <c r="F5617" i="87"/>
  <c r="F2899" i="87"/>
  <c r="F6347" i="87"/>
  <c r="F6708" i="87"/>
  <c r="F7410" i="87"/>
  <c r="E7410" i="87" s="1"/>
  <c r="F892" i="87"/>
  <c r="F7559" i="87"/>
  <c r="E7559" i="87" s="1"/>
  <c r="F956" i="87"/>
  <c r="F7365" i="87"/>
  <c r="E7365" i="87" s="1"/>
  <c r="F7012" i="87"/>
  <c r="E7012" i="87" s="1"/>
  <c r="F5041" i="87"/>
  <c r="F6701" i="87"/>
  <c r="F2036" i="87"/>
  <c r="F6231" i="87"/>
  <c r="F737" i="87"/>
  <c r="F5819" i="87"/>
  <c r="F6822" i="87"/>
  <c r="F6162" i="87"/>
  <c r="F4736" i="87"/>
  <c r="F7649" i="87"/>
  <c r="E7649" i="87" s="1"/>
  <c r="F985" i="87"/>
  <c r="F7686" i="87"/>
  <c r="E7686" i="87" s="1"/>
  <c r="F988" i="87"/>
  <c r="F4360" i="87"/>
  <c r="F6608" i="87"/>
  <c r="E6608" i="87" s="1"/>
  <c r="F6784" i="87"/>
  <c r="F2934" i="87"/>
  <c r="F6775" i="87"/>
  <c r="F801" i="87"/>
  <c r="F5512" i="87"/>
  <c r="F2667" i="87"/>
  <c r="F7383" i="87"/>
  <c r="E7383" i="87" s="1"/>
  <c r="F842" i="87"/>
  <c r="F5860" i="87"/>
  <c r="F5245" i="87"/>
  <c r="F7668" i="87"/>
  <c r="E7668" i="87" s="1"/>
  <c r="F5061" i="87"/>
  <c r="F5028" i="87"/>
  <c r="F4891" i="87"/>
  <c r="F6388" i="87"/>
  <c r="F4750" i="87"/>
  <c r="F6208" i="87"/>
  <c r="F4273" i="87"/>
  <c r="F6928" i="87"/>
  <c r="F6870" i="87"/>
  <c r="F7725" i="87"/>
  <c r="E7725" i="87" s="1"/>
  <c r="F7680" i="87"/>
  <c r="E7680" i="87" s="1"/>
  <c r="F5013" i="87"/>
  <c r="F692" i="87"/>
  <c r="F788" i="87"/>
  <c r="F6288" i="87"/>
  <c r="F7347" i="87"/>
  <c r="E7347" i="87" s="1"/>
  <c r="F6971" i="87"/>
  <c r="E6971" i="87" s="1"/>
  <c r="F6488" i="87"/>
  <c r="F923" i="87"/>
  <c r="F6866" i="87"/>
  <c r="F6956" i="87"/>
  <c r="F6330" i="87"/>
  <c r="F5635" i="87"/>
  <c r="F7619" i="87"/>
  <c r="E7619" i="87" s="1"/>
  <c r="F1353" i="87"/>
  <c r="F7433" i="87"/>
  <c r="E7433" i="87" s="1"/>
  <c r="F6309" i="87"/>
  <c r="F6376" i="87"/>
  <c r="F6688" i="87"/>
  <c r="F5941" i="87"/>
  <c r="F6970" i="87"/>
  <c r="E6970" i="87" s="1"/>
  <c r="F6286" i="87"/>
  <c r="F661" i="87"/>
  <c r="F6703" i="87"/>
  <c r="F6869" i="87"/>
  <c r="F2943" i="87"/>
  <c r="F6104" i="87"/>
  <c r="F6896" i="87"/>
  <c r="F6872" i="87"/>
  <c r="F1463" i="87"/>
  <c r="F5219" i="87"/>
  <c r="F6787" i="87"/>
  <c r="F4968" i="87"/>
  <c r="F4059" i="87"/>
  <c r="F5079" i="87"/>
  <c r="F2735" i="87"/>
  <c r="F7452" i="87"/>
  <c r="E7452" i="87" s="1"/>
  <c r="F4306" i="87"/>
  <c r="F7416" i="87"/>
  <c r="E7416" i="87" s="1"/>
  <c r="F4303" i="87"/>
  <c r="F6983" i="87"/>
  <c r="F6197" i="87"/>
  <c r="F6604" i="87"/>
  <c r="E6604" i="87" s="1"/>
  <c r="F3571" i="87"/>
  <c r="F6236" i="87"/>
  <c r="F6381" i="87"/>
  <c r="F6710" i="87"/>
  <c r="F6713" i="87"/>
  <c r="F4826" i="87"/>
  <c r="F6589" i="87"/>
  <c r="F785" i="87"/>
  <c r="F6080" i="87"/>
  <c r="F6934" i="87"/>
  <c r="F155" i="87"/>
  <c r="F6737" i="87"/>
  <c r="F866" i="87"/>
  <c r="F5463" i="87"/>
  <c r="F6065" i="87"/>
  <c r="F6218" i="87"/>
  <c r="F7621" i="87"/>
  <c r="E7621" i="87" s="1"/>
  <c r="F6217" i="87"/>
  <c r="F7630" i="87"/>
  <c r="E7630" i="87" s="1"/>
  <c r="F6365" i="87"/>
  <c r="F6697" i="87"/>
  <c r="F6525" i="87"/>
  <c r="F5828" i="87"/>
  <c r="F6720" i="87"/>
  <c r="F6952" i="87"/>
  <c r="F7451" i="87"/>
  <c r="E7451" i="87" s="1"/>
  <c r="F6825" i="87"/>
  <c r="F6895" i="87"/>
  <c r="F6204" i="87"/>
  <c r="F6944" i="87"/>
  <c r="F5083" i="87"/>
  <c r="F7566" i="87"/>
  <c r="E7566" i="87" s="1"/>
  <c r="F85" i="87"/>
  <c r="E85" i="87" s="1"/>
  <c r="F1362" i="87"/>
  <c r="F6786" i="87"/>
  <c r="F2788" i="87"/>
  <c r="F6116" i="87"/>
  <c r="F5510" i="87"/>
  <c r="F4299" i="87"/>
  <c r="F4859" i="87"/>
  <c r="F859" i="87"/>
  <c r="F5608" i="87"/>
  <c r="F2766" i="87"/>
  <c r="F6188" i="87"/>
  <c r="F6165" i="87"/>
  <c r="F6113" i="87"/>
  <c r="F1188" i="87"/>
  <c r="F792" i="87"/>
  <c r="F37" i="87"/>
  <c r="F6865" i="87"/>
  <c r="F7720" i="87"/>
  <c r="E7720" i="87" s="1"/>
  <c r="F6126" i="87"/>
  <c r="F7430" i="87"/>
  <c r="E7430" i="87" s="1"/>
  <c r="F748" i="87"/>
  <c r="F972" i="87"/>
  <c r="F7837" i="87"/>
  <c r="E7837" i="87" s="1"/>
  <c r="F6836" i="87"/>
  <c r="F5276" i="87"/>
  <c r="F6940" i="87"/>
  <c r="F6806" i="87"/>
  <c r="F6021" i="87"/>
  <c r="F5200" i="87"/>
  <c r="F6142" i="87"/>
  <c r="F4325" i="87"/>
  <c r="F4289" i="87"/>
  <c r="F7567" i="87"/>
  <c r="E7567" i="87" s="1"/>
  <c r="F5029" i="87"/>
  <c r="F7480" i="87"/>
  <c r="E7480" i="87" s="1"/>
  <c r="F6767" i="87"/>
  <c r="F4971" i="87"/>
  <c r="F5290" i="87"/>
  <c r="F5990" i="87"/>
  <c r="F6177" i="87"/>
  <c r="F7520" i="87"/>
  <c r="E7520" i="87" s="1"/>
  <c r="F4354" i="87"/>
  <c r="F5467" i="87"/>
  <c r="F7875" i="87"/>
  <c r="E7875" i="87" s="1"/>
  <c r="F731" i="87"/>
  <c r="F6473" i="87"/>
  <c r="F1181" i="87"/>
  <c r="F7746" i="87"/>
  <c r="E7746" i="87" s="1"/>
  <c r="F6769" i="87"/>
  <c r="F6926" i="87"/>
  <c r="F3313" i="87"/>
  <c r="F6816" i="87"/>
  <c r="F7732" i="87"/>
  <c r="E7732" i="87" s="1"/>
  <c r="F6751" i="87"/>
  <c r="F917" i="87"/>
  <c r="F6800" i="87"/>
  <c r="F6404" i="87"/>
  <c r="F6221" i="87"/>
  <c r="F1173" i="87"/>
  <c r="F6723" i="87"/>
  <c r="F6812" i="87"/>
  <c r="F5466" i="87"/>
  <c r="F6073" i="87"/>
  <c r="F149" i="87"/>
  <c r="F950" i="87"/>
  <c r="F5331" i="87"/>
  <c r="F4861" i="87"/>
  <c r="F3427" i="87"/>
  <c r="F4025" i="87"/>
  <c r="F7604" i="87"/>
  <c r="E7604" i="87" s="1"/>
  <c r="F6052" i="87"/>
  <c r="E6052" i="87" s="1"/>
  <c r="F5097" i="87"/>
  <c r="F7388" i="87"/>
  <c r="E7388" i="87" s="1"/>
  <c r="F5023" i="87"/>
  <c r="F1377" i="87"/>
  <c r="F5673" i="87"/>
  <c r="F2898" i="87"/>
  <c r="F5933" i="87"/>
  <c r="F3523" i="87"/>
  <c r="F3355" i="87"/>
  <c r="E3355" i="87" s="1"/>
  <c r="F4022" i="87"/>
  <c r="F7640" i="87"/>
  <c r="E7640" i="87" s="1"/>
  <c r="F2757" i="87"/>
  <c r="F6763" i="87"/>
  <c r="F6372" i="87"/>
  <c r="F6674" i="87"/>
  <c r="F6410" i="87"/>
  <c r="F6418" i="87"/>
  <c r="F5649" i="87"/>
  <c r="F5407" i="87"/>
  <c r="F6227" i="87"/>
  <c r="F7469" i="87"/>
  <c r="E7469" i="87" s="1"/>
  <c r="F7331" i="87"/>
  <c r="E7331" i="87" s="1"/>
  <c r="F6810" i="87"/>
  <c r="F6630" i="87"/>
  <c r="F5699" i="87"/>
  <c r="F7600" i="87"/>
  <c r="E7600" i="87" s="1"/>
  <c r="F6134" i="87"/>
  <c r="F2891" i="87"/>
  <c r="F738" i="87"/>
  <c r="F6216" i="87"/>
  <c r="F669" i="87"/>
  <c r="F6069" i="87"/>
  <c r="F5254" i="87"/>
  <c r="F6585" i="87"/>
  <c r="F7355" i="87"/>
  <c r="E7355" i="87" s="1"/>
  <c r="F6341" i="87"/>
  <c r="F7039" i="87"/>
  <c r="E7039" i="87" s="1"/>
  <c r="F6263" i="87"/>
  <c r="F6120" i="87"/>
  <c r="F6882" i="87"/>
  <c r="F6824" i="87"/>
  <c r="F3027" i="87"/>
  <c r="F6361" i="87"/>
  <c r="F5499" i="87"/>
  <c r="F6230" i="87"/>
  <c r="F7539" i="87"/>
  <c r="E7539" i="87" s="1"/>
  <c r="F783" i="87"/>
  <c r="F7683" i="87"/>
  <c r="E7683" i="87" s="1"/>
  <c r="F6679" i="87"/>
  <c r="F6176" i="87"/>
  <c r="F7484" i="87"/>
  <c r="E7484" i="87" s="1"/>
  <c r="F6163" i="87"/>
  <c r="F777" i="87"/>
  <c r="F6149" i="87"/>
  <c r="F4065" i="87"/>
  <c r="F5561" i="87"/>
  <c r="F3527" i="87"/>
  <c r="F836" i="87"/>
  <c r="F6583" i="87"/>
  <c r="F7333" i="87"/>
  <c r="E7333" i="87" s="1"/>
  <c r="F6133" i="87"/>
  <c r="F7418" i="87"/>
  <c r="E7418" i="87" s="1"/>
  <c r="F7457" i="87"/>
  <c r="E7457" i="87" s="1"/>
  <c r="F6064" i="87"/>
  <c r="F5869" i="87"/>
  <c r="F5538" i="87"/>
  <c r="F6728" i="87"/>
  <c r="F816" i="87"/>
  <c r="F5851" i="87"/>
  <c r="F909" i="87"/>
  <c r="F1357" i="87"/>
  <c r="F6854" i="87"/>
  <c r="F6483" i="87"/>
  <c r="F7862" i="87"/>
  <c r="E7862" i="87" s="1"/>
  <c r="F4057" i="87"/>
  <c r="F7687" i="87"/>
  <c r="E7687" i="87" s="1"/>
  <c r="F663" i="87"/>
  <c r="F1256" i="87"/>
  <c r="F5521" i="87"/>
  <c r="F5804" i="87"/>
  <c r="F6667" i="87"/>
  <c r="F7575" i="87"/>
  <c r="E7575" i="87" s="1"/>
  <c r="F779" i="87"/>
  <c r="F4831" i="87"/>
  <c r="F874" i="87"/>
  <c r="F7584" i="87"/>
  <c r="E7584" i="87" s="1"/>
  <c r="F915" i="87"/>
  <c r="F7858" i="87"/>
  <c r="E7858" i="87" s="1"/>
  <c r="F6399" i="87"/>
  <c r="F7662" i="87"/>
  <c r="E7662" i="87" s="1"/>
  <c r="F676" i="87"/>
  <c r="F5017" i="87"/>
  <c r="F6118" i="87"/>
  <c r="F6898" i="87"/>
  <c r="F5497" i="87"/>
  <c r="F5026" i="87"/>
  <c r="F3569" i="87"/>
  <c r="F6597" i="87"/>
  <c r="E6597" i="87" s="1"/>
  <c r="F5861" i="87"/>
  <c r="F853" i="87"/>
  <c r="F6856" i="87"/>
  <c r="F962" i="87"/>
  <c r="F6242" i="87"/>
  <c r="F2764" i="87"/>
  <c r="F6702" i="87"/>
  <c r="F4893" i="87"/>
  <c r="F6068" i="87"/>
  <c r="F5999" i="87"/>
  <c r="F6238" i="87"/>
  <c r="F6924" i="87"/>
  <c r="F4312" i="87"/>
  <c r="F3314" i="87"/>
  <c r="F6179" i="87"/>
  <c r="F7454" i="87"/>
  <c r="E7454" i="87" s="1"/>
  <c r="F7518" i="87"/>
  <c r="E7518" i="87" s="1"/>
  <c r="F7329" i="87"/>
  <c r="E7329" i="87" s="1"/>
  <c r="F3575" i="87"/>
  <c r="F6285" i="87"/>
  <c r="F1617" i="87"/>
  <c r="F6022" i="87"/>
  <c r="F5641" i="87"/>
  <c r="F3647" i="87"/>
  <c r="F6802" i="87"/>
  <c r="F6042" i="87"/>
  <c r="E6042" i="87" s="1"/>
  <c r="F6637" i="87"/>
  <c r="F6009" i="87"/>
  <c r="F6725" i="87"/>
  <c r="F5108" i="87"/>
  <c r="F7873" i="87"/>
  <c r="E7873" i="87" s="1"/>
  <c r="F800" i="87"/>
  <c r="F7327" i="87"/>
  <c r="E7327" i="87" s="1"/>
  <c r="F1168" i="87"/>
  <c r="F5983" i="87"/>
  <c r="F1382" i="87"/>
  <c r="F1395" i="87"/>
  <c r="F1164" i="87"/>
  <c r="F5037" i="87"/>
  <c r="F7549" i="87"/>
  <c r="E7549" i="87" s="1"/>
  <c r="F3315" i="87"/>
  <c r="F1165" i="87"/>
  <c r="F3195" i="87"/>
  <c r="F7521" i="87"/>
  <c r="E7521" i="87" s="1"/>
  <c r="F6805" i="87"/>
  <c r="F6574" i="87"/>
  <c r="E6574" i="87" s="1"/>
  <c r="F103" i="87"/>
  <c r="E103" i="87" s="1"/>
  <c r="F2743" i="87"/>
  <c r="F650" i="87"/>
  <c r="F2765" i="87"/>
  <c r="F5505" i="87"/>
  <c r="F7389" i="87"/>
  <c r="E7389" i="87" s="1"/>
  <c r="F4351" i="87"/>
  <c r="F6219" i="87"/>
  <c r="F4296" i="87"/>
  <c r="F5815" i="87"/>
  <c r="F6200" i="87"/>
  <c r="F7748" i="87"/>
  <c r="E7748" i="87" s="1"/>
  <c r="F3201" i="87"/>
  <c r="F7540" i="87"/>
  <c r="E7540" i="87" s="1"/>
  <c r="F7497" i="87"/>
  <c r="E7497" i="87" s="1"/>
  <c r="F6995" i="87"/>
  <c r="F1205" i="87"/>
  <c r="F6153" i="87"/>
  <c r="F975" i="87"/>
  <c r="F7738" i="87"/>
  <c r="E7738" i="87" s="1"/>
  <c r="F6129" i="87"/>
  <c r="F5277" i="87"/>
  <c r="F1496" i="87"/>
  <c r="F2773" i="87"/>
  <c r="F6762" i="87"/>
  <c r="F4309" i="87"/>
  <c r="F6696" i="87"/>
  <c r="F2716" i="87"/>
  <c r="F5107" i="87"/>
  <c r="F7448" i="87"/>
  <c r="E7448" i="87" s="1"/>
  <c r="F4739" i="87"/>
  <c r="F5766" i="87"/>
  <c r="F5761" i="87"/>
  <c r="F2664" i="87"/>
  <c r="F6776" i="87"/>
  <c r="F6727" i="87"/>
  <c r="F6314" i="87"/>
  <c r="F7727" i="87"/>
  <c r="E7727" i="87" s="1"/>
  <c r="F7544" i="87"/>
  <c r="E7544" i="87" s="1"/>
  <c r="F7033" i="87"/>
  <c r="F6868" i="87"/>
  <c r="F6981" i="87"/>
  <c r="E6981" i="87" s="1"/>
  <c r="F6357" i="87"/>
  <c r="F7257" i="87"/>
  <c r="E7257" i="87" s="1"/>
  <c r="F830" i="87"/>
  <c r="F7606" i="87"/>
  <c r="E7606" i="87" s="1"/>
  <c r="F4297" i="87"/>
  <c r="F5937" i="87"/>
  <c r="F6083" i="87"/>
  <c r="F7479" i="87"/>
  <c r="E7479" i="87" s="1"/>
  <c r="F6048" i="87"/>
  <c r="E6048" i="87" s="1"/>
  <c r="F3001" i="87"/>
  <c r="F2761" i="87"/>
  <c r="F7336" i="87"/>
  <c r="E7336" i="87" s="1"/>
  <c r="F4890" i="87"/>
  <c r="F1315" i="87"/>
  <c r="F7740" i="87"/>
  <c r="E7740" i="87" s="1"/>
  <c r="F1376" i="87"/>
  <c r="F7023" i="87"/>
  <c r="F7018" i="87"/>
  <c r="F151" i="87"/>
  <c r="F3426" i="87"/>
  <c r="F4295" i="87"/>
  <c r="F7332" i="87"/>
  <c r="E7332" i="87" s="1"/>
  <c r="F4829" i="87"/>
  <c r="F4254" i="87"/>
  <c r="F2738" i="87"/>
  <c r="F7008" i="87"/>
  <c r="F6148" i="87"/>
  <c r="F6180" i="87"/>
  <c r="F5043" i="87"/>
  <c r="F6225" i="87"/>
  <c r="F6020" i="87"/>
  <c r="F6147" i="87"/>
  <c r="F6145" i="87"/>
  <c r="F5066" i="87"/>
  <c r="F798" i="87"/>
  <c r="F7438" i="87"/>
  <c r="E7438" i="87" s="1"/>
  <c r="F882" i="87"/>
  <c r="F5984" i="87"/>
  <c r="F2923" i="87"/>
  <c r="F6573" i="87"/>
  <c r="E6573" i="87" s="1"/>
  <c r="F1196" i="87"/>
  <c r="F6289" i="87"/>
  <c r="F6818" i="87"/>
  <c r="F3599" i="87"/>
  <c r="F6904" i="87"/>
  <c r="F784" i="87"/>
  <c r="F147" i="87"/>
  <c r="F679" i="87"/>
  <c r="F2741" i="87"/>
  <c r="F6066" i="87"/>
  <c r="F728" i="87"/>
  <c r="F4281" i="87"/>
  <c r="F7483" i="87"/>
  <c r="E7483" i="87" s="1"/>
  <c r="F4314" i="87"/>
  <c r="F7427" i="87"/>
  <c r="E7427" i="87" s="1"/>
  <c r="F1257" i="87"/>
  <c r="F4161" i="87"/>
  <c r="F7674" i="87"/>
  <c r="E7674" i="87" s="1"/>
  <c r="F6345" i="87"/>
  <c r="F3589" i="87"/>
  <c r="F6190" i="87"/>
  <c r="F4019" i="87"/>
  <c r="F5186" i="87"/>
  <c r="F7360" i="87"/>
  <c r="E7360" i="87" s="1"/>
  <c r="F2702" i="87"/>
  <c r="F6334" i="87"/>
  <c r="F7645" i="87"/>
  <c r="E7645" i="87" s="1"/>
  <c r="F5055" i="87"/>
  <c r="F6174" i="87"/>
  <c r="F6097" i="87"/>
  <c r="F6135" i="87"/>
  <c r="F5762" i="87"/>
  <c r="F6829" i="87"/>
  <c r="F6871" i="87"/>
  <c r="F6811" i="87"/>
  <c r="F7543" i="87"/>
  <c r="E7543" i="87" s="1"/>
  <c r="F6025" i="87"/>
  <c r="F5985" i="87"/>
  <c r="F6196" i="87"/>
  <c r="F7374" i="87"/>
  <c r="E7374" i="87" s="1"/>
  <c r="F6977" i="87"/>
  <c r="E6977" i="87" s="1"/>
  <c r="F995" i="87"/>
  <c r="F7554" i="87"/>
  <c r="E7554" i="87" s="1"/>
  <c r="F2768" i="87"/>
  <c r="F7328" i="87"/>
  <c r="E7328" i="87" s="1"/>
  <c r="F1389" i="87"/>
  <c r="F7482" i="87"/>
  <c r="E7482" i="87" s="1"/>
  <c r="F7467" i="87"/>
  <c r="E7467" i="87" s="1"/>
  <c r="F7545" i="87"/>
  <c r="E7545" i="87" s="1"/>
  <c r="F4364" i="87"/>
  <c r="F6146" i="87"/>
  <c r="F6076" i="87"/>
  <c r="F6919" i="87"/>
  <c r="F5932" i="87"/>
  <c r="F2938" i="87"/>
  <c r="F7432" i="87"/>
  <c r="E7432" i="87" s="1"/>
  <c r="F5067" i="87"/>
  <c r="F3203" i="87"/>
  <c r="F6717" i="87"/>
  <c r="F7337" i="87"/>
  <c r="E7337" i="87" s="1"/>
  <c r="F735" i="87"/>
  <c r="F5548" i="87"/>
  <c r="F6489" i="87"/>
  <c r="F6398" i="87"/>
  <c r="F6522" i="87"/>
  <c r="F5464" i="87"/>
  <c r="F2750" i="87"/>
  <c r="F7351" i="87"/>
  <c r="E7351" i="87" s="1"/>
  <c r="F7462" i="87"/>
  <c r="E7462" i="87" s="1"/>
  <c r="F4260" i="87"/>
  <c r="F7658" i="87"/>
  <c r="E7658" i="87" s="1"/>
  <c r="F666" i="87"/>
  <c r="F3646" i="87"/>
  <c r="F7442" i="87"/>
  <c r="E7442" i="87" s="1"/>
  <c r="F7747" i="87"/>
  <c r="E7747" i="87" s="1"/>
  <c r="F1372" i="87"/>
  <c r="F7845" i="87"/>
  <c r="E7845" i="87" s="1"/>
  <c r="F6308" i="87"/>
  <c r="F4286" i="87"/>
  <c r="F7502" i="87"/>
  <c r="E7502" i="87" s="1"/>
  <c r="F6700" i="87"/>
  <c r="F5687" i="87"/>
  <c r="F2939" i="87"/>
  <c r="F7629" i="87"/>
  <c r="E7629" i="87" s="1"/>
  <c r="F6278" i="87"/>
  <c r="F5049" i="87"/>
  <c r="F911" i="87"/>
  <c r="F6397" i="87"/>
  <c r="F6274" i="87"/>
  <c r="F6172" i="87"/>
  <c r="F5008" i="87"/>
  <c r="F1350" i="87"/>
  <c r="F6809" i="87"/>
  <c r="F7470" i="87"/>
  <c r="E7470" i="87" s="1"/>
  <c r="F7626" i="87"/>
  <c r="E7626" i="87" s="1"/>
  <c r="F6201" i="87"/>
  <c r="F6957" i="87"/>
  <c r="F4966" i="87"/>
  <c r="F6093" i="87"/>
  <c r="F6271" i="87"/>
  <c r="F3592" i="87"/>
  <c r="F5119" i="87"/>
  <c r="F745" i="87"/>
  <c r="F3585" i="87"/>
  <c r="F5865" i="87"/>
  <c r="F5507" i="87"/>
  <c r="F6343" i="87"/>
  <c r="F3601" i="87"/>
  <c r="F6261" i="87"/>
  <c r="F1374" i="87"/>
  <c r="F4957" i="87"/>
  <c r="F7850" i="87"/>
  <c r="E7850" i="87" s="1"/>
  <c r="F6768" i="87"/>
  <c r="F1184" i="87"/>
  <c r="F5823" i="87"/>
  <c r="F6832" i="87"/>
  <c r="F5063" i="87"/>
  <c r="F6205" i="87"/>
  <c r="F7636" i="87"/>
  <c r="E7636" i="87" s="1"/>
  <c r="F6379" i="87"/>
  <c r="F2770" i="87"/>
  <c r="F7735" i="87"/>
  <c r="E7735" i="87" s="1"/>
  <c r="F894" i="87"/>
  <c r="F6235" i="87"/>
  <c r="F2925" i="87"/>
  <c r="F97" i="87"/>
  <c r="E97" i="87" s="1"/>
  <c r="F4275" i="87"/>
  <c r="F7421" i="87"/>
  <c r="E7421" i="87" s="1"/>
  <c r="F992" i="87"/>
  <c r="F6088" i="87"/>
  <c r="F7620" i="87"/>
  <c r="E7620" i="87" s="1"/>
  <c r="F6753" i="87"/>
  <c r="F6760" i="87"/>
  <c r="F670" i="87"/>
  <c r="F6035" i="87"/>
  <c r="F6817" i="87"/>
  <c r="F7508" i="87"/>
  <c r="E7508" i="87" s="1"/>
  <c r="F2775" i="87"/>
  <c r="F5609" i="87"/>
  <c r="F7515" i="87"/>
  <c r="E7515" i="87" s="1"/>
  <c r="F7717" i="87"/>
  <c r="E7717" i="87" s="1"/>
  <c r="F5530" i="87"/>
  <c r="F6905" i="87"/>
  <c r="F6609" i="87"/>
  <c r="E6609" i="87" s="1"/>
  <c r="F6034" i="87"/>
  <c r="F5224" i="87"/>
  <c r="F4748" i="87"/>
  <c r="F6795" i="87"/>
  <c r="F6063" i="87"/>
  <c r="F6297" i="87"/>
  <c r="F1282" i="87"/>
  <c r="F7689" i="87"/>
  <c r="E7689" i="87" s="1"/>
  <c r="F7553" i="87"/>
  <c r="E7553" i="87" s="1"/>
  <c r="F5820" i="87"/>
  <c r="F4737" i="87"/>
  <c r="F7667" i="87"/>
  <c r="E7667" i="87" s="1"/>
  <c r="F74" i="87"/>
  <c r="E74" i="87" s="1"/>
  <c r="F7698" i="87"/>
  <c r="E7698" i="87" s="1"/>
  <c r="F7528" i="87"/>
  <c r="E7528" i="87" s="1"/>
  <c r="F5816" i="87"/>
  <c r="F7637" i="87"/>
  <c r="E7637" i="87" s="1"/>
  <c r="F7444" i="87"/>
  <c r="E7444" i="87" s="1"/>
  <c r="F5009" i="87"/>
  <c r="F6672" i="87"/>
  <c r="F5256" i="87"/>
  <c r="F6207" i="87"/>
  <c r="F6950" i="87"/>
  <c r="F7489" i="87"/>
  <c r="E7489" i="87" s="1"/>
  <c r="F1310" i="87"/>
  <c r="F6691" i="87"/>
  <c r="F6985" i="87"/>
  <c r="F7402" i="87"/>
  <c r="E7402" i="87" s="1"/>
  <c r="F3180" i="87"/>
  <c r="F3241" i="87"/>
  <c r="F6921" i="87"/>
  <c r="F4276" i="87"/>
  <c r="F6195" i="87"/>
  <c r="F4109" i="87"/>
  <c r="F930" i="87"/>
  <c r="F1469" i="87"/>
  <c r="F6893" i="87"/>
  <c r="F6099" i="87"/>
  <c r="F6960" i="87"/>
  <c r="F4361" i="87"/>
  <c r="F6017" i="87"/>
  <c r="F5735" i="87"/>
  <c r="F7586" i="87"/>
  <c r="E7586" i="87" s="1"/>
  <c r="F5291" i="87"/>
  <c r="F7426" i="87"/>
  <c r="E7426" i="87" s="1"/>
  <c r="F952" i="87"/>
  <c r="F861" i="87"/>
  <c r="F4145" i="87"/>
  <c r="F4310" i="87"/>
  <c r="F6049" i="87"/>
  <c r="E6049" i="87" s="1"/>
  <c r="F7847" i="87"/>
  <c r="E7847" i="87" s="1"/>
  <c r="F6152" i="87"/>
  <c r="F5679" i="87"/>
  <c r="F2896" i="87"/>
  <c r="F5289" i="87"/>
  <c r="F6932" i="87"/>
  <c r="F6949" i="87"/>
  <c r="F3178" i="87"/>
  <c r="F7669" i="87"/>
  <c r="E7669" i="87" s="1"/>
  <c r="F3333" i="87"/>
  <c r="F5469" i="87"/>
  <c r="F7386" i="87"/>
  <c r="E7386" i="87" s="1"/>
  <c r="F7704" i="87"/>
  <c r="E7704" i="87" s="1"/>
  <c r="F5686" i="87"/>
  <c r="F7372" i="87"/>
  <c r="E7372" i="87" s="1"/>
  <c r="F7230" i="87"/>
  <c r="E7230" i="87" s="1"/>
  <c r="F6044" i="87"/>
  <c r="E6044" i="87" s="1"/>
  <c r="F5384" i="87"/>
  <c r="F6110" i="87"/>
  <c r="F7221" i="87"/>
  <c r="E7221" i="87" s="1"/>
  <c r="F3431" i="87"/>
  <c r="F3172" i="87"/>
  <c r="F4288" i="87"/>
  <c r="F4956" i="87"/>
  <c r="F1475" i="87"/>
  <c r="F6920" i="87"/>
  <c r="F698" i="87"/>
  <c r="F7035" i="87"/>
  <c r="F6835" i="87"/>
  <c r="F143" i="87"/>
  <c r="F7441" i="87"/>
  <c r="E7441" i="87" s="1"/>
  <c r="F5461" i="87"/>
  <c r="F3521" i="87"/>
  <c r="F20" i="87"/>
  <c r="F6396" i="87"/>
  <c r="F7031" i="87"/>
  <c r="F5676" i="87"/>
  <c r="F6815" i="87"/>
  <c r="F6799" i="87"/>
  <c r="F691" i="87"/>
  <c r="F741" i="87"/>
  <c r="F824" i="87"/>
  <c r="F6931" i="87"/>
  <c r="F5287" i="87"/>
  <c r="F4302" i="87"/>
  <c r="F6899" i="87"/>
  <c r="F7428" i="87"/>
  <c r="E7428" i="87" s="1"/>
  <c r="F5683" i="87"/>
  <c r="F268" i="87"/>
  <c r="F6804" i="87"/>
  <c r="F6240" i="87"/>
  <c r="F7357" i="87"/>
  <c r="E7357" i="87" s="1"/>
  <c r="F5472" i="87"/>
  <c r="F7409" i="87"/>
  <c r="E7409" i="87" s="1"/>
  <c r="F963" i="87"/>
  <c r="F6942" i="87"/>
  <c r="F3366" i="87"/>
  <c r="E3366" i="87" s="1"/>
  <c r="F4062" i="87"/>
  <c r="F7405" i="87"/>
  <c r="E7405" i="87" s="1"/>
  <c r="F7734" i="87"/>
  <c r="E7734" i="87" s="1"/>
  <c r="F7855" i="87"/>
  <c r="E7855" i="87" s="1"/>
  <c r="F6128" i="87"/>
  <c r="F108" i="87"/>
  <c r="E108" i="87" s="1"/>
  <c r="F7486" i="87"/>
  <c r="E7486" i="87" s="1"/>
  <c r="F1384" i="87"/>
  <c r="F1466" i="87"/>
  <c r="F3312" i="87"/>
  <c r="F1163" i="87"/>
  <c r="F7455" i="87"/>
  <c r="E7455" i="87" s="1"/>
  <c r="F4812" i="87"/>
  <c r="F6953" i="87"/>
  <c r="F7422" i="87"/>
  <c r="E7422" i="87" s="1"/>
  <c r="F6210" i="87"/>
  <c r="B57" i="87"/>
  <c r="B55" i="87"/>
  <c r="B52" i="87"/>
  <c r="B43" i="87"/>
  <c r="B39" i="87"/>
  <c r="B37" i="87"/>
  <c r="B36" i="87"/>
  <c r="B31" i="87"/>
  <c r="B23" i="87"/>
  <c r="E55" i="87" l="1"/>
  <c r="E43" i="87"/>
  <c r="E37" i="87"/>
  <c r="E36" i="87"/>
  <c r="E52" i="87"/>
  <c r="E23" i="87"/>
  <c r="E39" i="87"/>
  <c r="E57" i="87"/>
  <c r="E31" i="87"/>
  <c r="B26" i="87"/>
  <c r="E26" i="87" s="1"/>
  <c r="B22" i="87"/>
  <c r="E22" i="87" s="1"/>
  <c r="B20" i="87"/>
  <c r="E20" i="87" s="1"/>
  <c r="B19" i="87"/>
  <c r="E19" i="87" s="1"/>
  <c r="B14" i="87"/>
  <c r="E14" i="87" s="1"/>
  <c r="C34" i="30" l="1"/>
  <c r="F664" i="87" a="1"/>
  <c r="F664" i="87" l="1"/>
  <c r="C35" i="30"/>
  <c r="C83" i="14"/>
  <c r="C91" i="73"/>
  <c r="F7307" i="87" a="1"/>
  <c r="F5046" i="87" a="1"/>
  <c r="F7045" i="87" a="1"/>
  <c r="F7045" i="87" l="1"/>
  <c r="B7045" i="87"/>
  <c r="C7045" i="87" s="1"/>
  <c r="F5046" i="87"/>
  <c r="C84" i="14"/>
  <c r="F7307" i="87"/>
  <c r="B7307" i="87"/>
  <c r="C7307" i="87" s="1"/>
  <c r="K91" i="73"/>
  <c r="J91" i="73"/>
  <c r="I91" i="73"/>
  <c r="H91" i="73"/>
  <c r="G91" i="73"/>
  <c r="F91" i="73"/>
  <c r="E91" i="73"/>
  <c r="D91" i="73"/>
  <c r="C85" i="73"/>
  <c r="F7149" i="87" a="1"/>
  <c r="F7067" i="87" a="1"/>
  <c r="F7178" i="87" a="1"/>
  <c r="F7106" i="87" a="1"/>
  <c r="F7303" i="87" a="1"/>
  <c r="F7197" i="87" a="1"/>
  <c r="F7127" i="87" a="1"/>
  <c r="F7040" i="87" a="1"/>
  <c r="F7167" i="87" a="1"/>
  <c r="F7088" i="87" a="1"/>
  <c r="F7088" i="87" l="1"/>
  <c r="F7167" i="87"/>
  <c r="F7040" i="87"/>
  <c r="E7040" i="87" s="1"/>
  <c r="F7127" i="87"/>
  <c r="F7197" i="87"/>
  <c r="F7106" i="87"/>
  <c r="F7178" i="87"/>
  <c r="F7067" i="87"/>
  <c r="F7149" i="87"/>
  <c r="B7088" i="87"/>
  <c r="C7088" i="87" s="1"/>
  <c r="B7167" i="87"/>
  <c r="C7167" i="87" s="1"/>
  <c r="B7040" i="87"/>
  <c r="C7040" i="87" s="1"/>
  <c r="B7127" i="87"/>
  <c r="C7127" i="87" s="1"/>
  <c r="B7197" i="87"/>
  <c r="C7197" i="87" s="1"/>
  <c r="B7106" i="87"/>
  <c r="B7178" i="87"/>
  <c r="B7067" i="87"/>
  <c r="C7067" i="87" s="1"/>
  <c r="B7149" i="87"/>
  <c r="C7149" i="87" s="1"/>
  <c r="E7045" i="87"/>
  <c r="F7303" i="87"/>
  <c r="B7303" i="87"/>
  <c r="C7303" i="87" s="1"/>
  <c r="E7307" i="87"/>
  <c r="C7106" i="87"/>
  <c r="C7178" i="87"/>
  <c r="H35" i="30"/>
  <c r="H34" i="30"/>
  <c r="J35" i="30"/>
  <c r="I35" i="30"/>
  <c r="G35" i="30"/>
  <c r="F35" i="30"/>
  <c r="E35" i="30"/>
  <c r="D35" i="30"/>
  <c r="F7311" i="87" a="1"/>
  <c r="F7310" i="87" a="1"/>
  <c r="F7842" i="87" a="1"/>
  <c r="F7313" i="87" a="1"/>
  <c r="F7308" i="87" a="1"/>
  <c r="F7312" i="87" a="1"/>
  <c r="F954" i="87" a="1"/>
  <c r="F7309" i="87" a="1"/>
  <c r="E7106" i="87" l="1"/>
  <c r="E7167" i="87"/>
  <c r="E7149" i="87"/>
  <c r="E7197" i="87"/>
  <c r="E7088" i="87"/>
  <c r="E7178" i="87"/>
  <c r="E7127" i="87"/>
  <c r="E7067" i="87"/>
  <c r="E7303" i="87"/>
  <c r="F7308" i="87"/>
  <c r="F954" i="87"/>
  <c r="F7310" i="87"/>
  <c r="F7313" i="87"/>
  <c r="F7309" i="87"/>
  <c r="F7311" i="87"/>
  <c r="F7842" i="87"/>
  <c r="F7312" i="87"/>
  <c r="B7308" i="87"/>
  <c r="C7308" i="87" s="1"/>
  <c r="B7310" i="87"/>
  <c r="C7310" i="87" s="1"/>
  <c r="B7313" i="87"/>
  <c r="C7313" i="87" s="1"/>
  <c r="B7309" i="87"/>
  <c r="C7309" i="87" s="1"/>
  <c r="B7311" i="87"/>
  <c r="C7311" i="87" s="1"/>
  <c r="B7842" i="87"/>
  <c r="C7842" i="87" s="1"/>
  <c r="B7312" i="87"/>
  <c r="C7312" i="87" s="1"/>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217" i="87" a="1"/>
  <c r="F6665" i="87" a="1"/>
  <c r="F7631" i="87" a="1"/>
  <c r="F7398" i="87" a="1"/>
  <c r="F7749" i="87" a="1"/>
  <c r="F7510" i="87" a="1"/>
  <c r="F7823" i="87" a="1"/>
  <c r="F3577" i="87" a="1"/>
  <c r="F7776" i="87" a="1"/>
  <c r="F7780" i="87" a="1"/>
  <c r="F7812" i="87" a="1"/>
  <c r="F7778" i="87" a="1"/>
  <c r="F7791" i="87" a="1"/>
  <c r="F780" i="87" a="1"/>
  <c r="F6567" i="87" a="1"/>
  <c r="F3570" i="87" a="1"/>
  <c r="F7726" i="87" a="1"/>
  <c r="F7339" i="87" a="1"/>
  <c r="F7796" i="87" a="1"/>
  <c r="F7820" i="87" a="1"/>
  <c r="F7013" i="87" a="1"/>
  <c r="F7601" i="87" a="1"/>
  <c r="F7816" i="87" a="1"/>
  <c r="F7793" i="87" a="1"/>
  <c r="F7808" i="87" a="1"/>
  <c r="F722" i="87" a="1"/>
  <c r="F7011" i="87" a="1"/>
  <c r="F7829" i="87" a="1"/>
  <c r="F7761" i="87" a="1"/>
  <c r="F7612" i="87" a="1"/>
  <c r="F7356" i="87" a="1"/>
  <c r="F7460" i="87" a="1"/>
  <c r="F7804" i="87" a="1"/>
  <c r="F7443" i="87" a="1"/>
  <c r="F7730" i="87" a="1"/>
  <c r="F7541" i="87" a="1"/>
  <c r="F6270" i="87" a="1"/>
  <c r="F7551" i="87" a="1"/>
  <c r="F7803" i="87" a="1"/>
  <c r="F7762" i="87" a="1"/>
  <c r="F7801" i="87" a="1"/>
  <c r="F7775" i="87" a="1"/>
  <c r="F7682" i="87" a="1"/>
  <c r="F7821" i="87" a="1"/>
  <c r="F7618" i="87" a="1"/>
  <c r="F6916" i="87" a="1"/>
  <c r="F7784" i="87" a="1"/>
  <c r="F7743" i="87" a="1"/>
  <c r="F7779" i="87" a="1"/>
  <c r="F7833" i="87" a="1"/>
  <c r="F7840" i="87" a="1"/>
  <c r="F6565" i="87" a="1"/>
  <c r="F7770" i="87" a="1"/>
  <c r="F7774" i="87" a="1"/>
  <c r="F7019" i="87" a="1"/>
  <c r="F7772" i="87" a="1"/>
  <c r="F7350" i="87" a="1"/>
  <c r="F7346" i="87" a="1"/>
  <c r="F7763" i="87" a="1"/>
  <c r="F7436" i="87" a="1"/>
  <c r="F7790" i="87" a="1"/>
  <c r="F7625" i="87" a="1"/>
  <c r="F7809" i="87" a="1"/>
  <c r="F7814" i="87" a="1"/>
  <c r="F7758" i="87" a="1"/>
  <c r="F7760" i="87" a="1"/>
  <c r="F7517" i="87" a="1"/>
  <c r="F838" i="87" a="1"/>
  <c r="F7818" i="87" a="1"/>
  <c r="F7771" i="87" a="1"/>
  <c r="F7447" i="87" a="1"/>
  <c r="F3563" i="87" a="1"/>
  <c r="F7453" i="87" a="1"/>
  <c r="F7783" i="87" a="1"/>
  <c r="F7768" i="87" a="1"/>
  <c r="F7466" i="87" a="1"/>
  <c r="F6269" i="87" a="1"/>
  <c r="F7753" i="87" a="1"/>
  <c r="F7834" i="87" a="1"/>
  <c r="F7765" i="87" a="1"/>
  <c r="F7404" i="87" a="1"/>
  <c r="F7695" i="87" a="1"/>
  <c r="F7564" i="87" a="1"/>
  <c r="F6568" i="87" a="1"/>
  <c r="F7369" i="87" a="1"/>
  <c r="F7807" i="87" a="1"/>
  <c r="F7736" i="87" a="1"/>
  <c r="F7822" i="87" a="1"/>
  <c r="F7810" i="87" a="1"/>
  <c r="F7836" i="87" a="1"/>
  <c r="F7797" i="87" a="1"/>
  <c r="F7815" i="87" a="1"/>
  <c r="F7766" i="87" a="1"/>
  <c r="F7757" i="87" a="1"/>
  <c r="F7830" i="87" a="1"/>
  <c r="F7754" i="87" a="1"/>
  <c r="F7769" i="87" a="1"/>
  <c r="F7794" i="87" a="1"/>
  <c r="F7806" i="87" a="1"/>
  <c r="F6570" i="87" a="1"/>
  <c r="F7773" i="87" a="1"/>
  <c r="F6594" i="87" a="1"/>
  <c r="F6527" i="87" a="1"/>
  <c r="F6564" i="87" a="1"/>
  <c r="F896" i="87" a="1"/>
  <c r="F7719" i="87" a="1"/>
  <c r="F7014" i="87" a="1"/>
  <c r="F7824" i="87" a="1"/>
  <c r="F7701" i="87" a="1"/>
  <c r="F7782" i="87" a="1"/>
  <c r="F7764" i="87" a="1"/>
  <c r="F7655" i="87" a="1"/>
  <c r="F7411" i="87" a="1"/>
  <c r="F7387" i="87" a="1"/>
  <c r="F7785" i="87" a="1"/>
  <c r="F3617" i="87" a="1"/>
  <c r="F7476" i="87" a="1"/>
  <c r="F7832" i="87" a="1"/>
  <c r="F7394" i="87" a="1"/>
  <c r="F7306" i="87" a="1"/>
  <c r="F7756" i="87" a="1"/>
  <c r="F3591" i="87" a="1"/>
  <c r="F7417" i="87" a="1"/>
  <c r="F7787" i="87" a="1"/>
  <c r="F7017" i="87" a="1"/>
  <c r="F7825" i="87" a="1"/>
  <c r="F7671" i="87" a="1"/>
  <c r="F7802" i="87" a="1"/>
  <c r="F6668" i="87" a="1"/>
  <c r="F7647" i="87" a="1"/>
  <c r="F6491" i="87" a="1"/>
  <c r="F7493" i="87" a="1"/>
  <c r="F7800" i="87" a="1"/>
  <c r="F158" i="87" a="1"/>
  <c r="F7759" i="87" a="1"/>
  <c r="F6569" i="87" a="1"/>
  <c r="F7678" i="87" a="1"/>
  <c r="F6566" i="87" a="1"/>
  <c r="F7799" i="87" a="1"/>
  <c r="F3607" i="87" a="1"/>
  <c r="F7548" i="87" a="1"/>
  <c r="F7826" i="87" a="1"/>
  <c r="F7500" i="87" a="1"/>
  <c r="F7363" i="87" a="1"/>
  <c r="F6587" i="87" a="1"/>
  <c r="F7557" i="87" a="1"/>
  <c r="F7608" i="87" a="1"/>
  <c r="F3584" i="87" a="1"/>
  <c r="F3612" i="87" a="1"/>
  <c r="F7831" i="87" a="1"/>
  <c r="F7828" i="87" a="1"/>
  <c r="F7795" i="87" a="1"/>
  <c r="F3598" i="87" a="1"/>
  <c r="F3615" i="87" a="1"/>
  <c r="F7755" i="87" a="1"/>
  <c r="F7523" i="87" a="1"/>
  <c r="F3619" i="87" a="1"/>
  <c r="F7570" i="87" a="1"/>
  <c r="F7786" i="87" a="1"/>
  <c r="F7817" i="87" a="1"/>
  <c r="F7789" i="87" a="1"/>
  <c r="F7474" i="87" a="1"/>
  <c r="F7777" i="87" a="1"/>
  <c r="F3613" i="87" a="1"/>
  <c r="F7688" i="87" a="1"/>
  <c r="F7767" i="87" a="1"/>
  <c r="F7504" i="87" a="1"/>
  <c r="F7217" i="87" l="1"/>
  <c r="B7217" i="87"/>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F7695" i="87"/>
  <c r="F7806" i="87"/>
  <c r="F7808" i="87"/>
  <c r="F7810" i="87"/>
  <c r="F7417" i="87"/>
  <c r="F7523" i="87"/>
  <c r="F7631" i="87"/>
  <c r="F7749" i="87"/>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C7756" i="87" s="1"/>
  <c r="B7758" i="87"/>
  <c r="C7758" i="87" s="1"/>
  <c r="B7760" i="87"/>
  <c r="C7760" i="87" s="1"/>
  <c r="B7762" i="87"/>
  <c r="C7762" i="87" s="1"/>
  <c r="B7764" i="87"/>
  <c r="C7764" i="87" s="1"/>
  <c r="B7766" i="87"/>
  <c r="C7766" i="87" s="1"/>
  <c r="B7768" i="87"/>
  <c r="C7768" i="87" s="1"/>
  <c r="B7770" i="87"/>
  <c r="C7770" i="87" s="1"/>
  <c r="B7772" i="87"/>
  <c r="C7772" i="87" s="1"/>
  <c r="B7774" i="87"/>
  <c r="C7774" i="87" s="1"/>
  <c r="B7776" i="87"/>
  <c r="B7778" i="87"/>
  <c r="C7778" i="87" s="1"/>
  <c r="B7780" i="87"/>
  <c r="C7780" i="87" s="1"/>
  <c r="B7387" i="87"/>
  <c r="C7387" i="87" s="1"/>
  <c r="B7493" i="87"/>
  <c r="B7719" i="87"/>
  <c r="C7719" i="87" s="1"/>
  <c r="B7783" i="87"/>
  <c r="C7783" i="87" s="1"/>
  <c r="B7785" i="87"/>
  <c r="C7785" i="87" s="1"/>
  <c r="B7394" i="87"/>
  <c r="B7500" i="87"/>
  <c r="C7500" i="87" s="1"/>
  <c r="B7608" i="87"/>
  <c r="C7608" i="87" s="1"/>
  <c r="B7726" i="87"/>
  <c r="C7726" i="87" s="1"/>
  <c r="B7790" i="87"/>
  <c r="C7790" i="87" s="1"/>
  <c r="B7350" i="87"/>
  <c r="C7350" i="87" s="1"/>
  <c r="B7447" i="87"/>
  <c r="C7447" i="87" s="1"/>
  <c r="B7551" i="87"/>
  <c r="C7551" i="87" s="1"/>
  <c r="B7682" i="87"/>
  <c r="B7793" i="87"/>
  <c r="B6565" i="87"/>
  <c r="B6567" i="87"/>
  <c r="B6569" i="87"/>
  <c r="B7840" i="87"/>
  <c r="C7840" i="87" s="1"/>
  <c r="B7404" i="87"/>
  <c r="C7404" i="87" s="1"/>
  <c r="B7510" i="87"/>
  <c r="C7510" i="87" s="1"/>
  <c r="B7618" i="87"/>
  <c r="B7736" i="87"/>
  <c r="C7736" i="87" s="1"/>
  <c r="B7800" i="87"/>
  <c r="C7800" i="87" s="1"/>
  <c r="B7802" i="87"/>
  <c r="C7802" i="87" s="1"/>
  <c r="B7411" i="87"/>
  <c r="C7411" i="87" s="1"/>
  <c r="B7517" i="87"/>
  <c r="C7517" i="87" s="1"/>
  <c r="B7625" i="87"/>
  <c r="C7625" i="87" s="1"/>
  <c r="B7743" i="87"/>
  <c r="C7743" i="87" s="1"/>
  <c r="B7807" i="87"/>
  <c r="B7809" i="87"/>
  <c r="C7809" i="87" s="1"/>
  <c r="B7369" i="87"/>
  <c r="B7466" i="87"/>
  <c r="C7466" i="87" s="1"/>
  <c r="B7570" i="87"/>
  <c r="C7570" i="87" s="1"/>
  <c r="B7701" i="87"/>
  <c r="C7701" i="87" s="1"/>
  <c r="B7011" i="87"/>
  <c r="C7011" i="87" s="1"/>
  <c r="B7815" i="87"/>
  <c r="C7815" i="87" s="1"/>
  <c r="B7817" i="87"/>
  <c r="B7820" i="87"/>
  <c r="C7820" i="87" s="1"/>
  <c r="B7822" i="87"/>
  <c r="C7822" i="87" s="1"/>
  <c r="B7824" i="87"/>
  <c r="C7824" i="87" s="1"/>
  <c r="B7828" i="87"/>
  <c r="C7828" i="87" s="1"/>
  <c r="B7830" i="87"/>
  <c r="C7830" i="87" s="1"/>
  <c r="B7832" i="87"/>
  <c r="C7832" i="87" s="1"/>
  <c r="B7655" i="87"/>
  <c r="C7655" i="87" s="1"/>
  <c r="D438" i="30"/>
  <c r="B7755" i="87"/>
  <c r="C7755" i="87" s="1"/>
  <c r="B7757" i="87"/>
  <c r="C7757" i="87" s="1"/>
  <c r="B7759" i="87"/>
  <c r="C7759" i="87" s="1"/>
  <c r="B7761" i="87"/>
  <c r="B7763" i="87"/>
  <c r="C7763" i="87" s="1"/>
  <c r="B7765" i="87"/>
  <c r="C7765" i="87" s="1"/>
  <c r="B7767" i="87"/>
  <c r="C7767" i="87" s="1"/>
  <c r="B7769" i="87"/>
  <c r="B7771" i="87"/>
  <c r="C7771" i="87" s="1"/>
  <c r="B7773" i="87"/>
  <c r="C7773" i="87" s="1"/>
  <c r="B7775" i="87"/>
  <c r="B7777" i="87"/>
  <c r="C7777" i="87" s="1"/>
  <c r="B7779" i="87"/>
  <c r="C7779" i="87" s="1"/>
  <c r="B7339" i="87"/>
  <c r="C7339" i="87" s="1"/>
  <c r="B7541" i="87"/>
  <c r="C7541" i="87" s="1"/>
  <c r="B7671" i="87"/>
  <c r="B7782" i="87"/>
  <c r="C7782" i="87" s="1"/>
  <c r="B7784" i="87"/>
  <c r="C7784" i="87" s="1"/>
  <c r="B7786" i="87"/>
  <c r="C7786" i="87" s="1"/>
  <c r="B7346" i="87"/>
  <c r="B7443" i="87"/>
  <c r="C7443" i="87" s="1"/>
  <c r="B7548" i="87"/>
  <c r="C7548" i="87" s="1"/>
  <c r="B7678" i="87"/>
  <c r="B7789" i="87"/>
  <c r="C7789" i="87" s="1"/>
  <c r="B7791" i="87"/>
  <c r="C7791" i="87" s="1"/>
  <c r="B7398" i="87"/>
  <c r="C7398" i="87" s="1"/>
  <c r="B7504" i="87"/>
  <c r="C7504" i="87" s="1"/>
  <c r="B7612" i="87"/>
  <c r="B7730" i="87"/>
  <c r="C7730" i="87" s="1"/>
  <c r="B6564" i="87"/>
  <c r="B6566" i="87"/>
  <c r="B6568" i="87"/>
  <c r="B6570" i="87"/>
  <c r="B7796" i="87"/>
  <c r="C7796" i="87" s="1"/>
  <c r="B7356" i="87"/>
  <c r="C7356" i="87" s="1"/>
  <c r="B7453" i="87"/>
  <c r="C7453" i="87" s="1"/>
  <c r="B7557" i="87"/>
  <c r="C7557" i="87" s="1"/>
  <c r="B7688" i="87"/>
  <c r="C7688" i="87" s="1"/>
  <c r="B7801" i="87"/>
  <c r="C7801" i="87" s="1"/>
  <c r="B7803" i="87"/>
  <c r="B7363" i="87"/>
  <c r="C7363" i="87" s="1"/>
  <c r="B7460" i="87"/>
  <c r="C7460" i="87" s="1"/>
  <c r="B7564" i="87"/>
  <c r="C7564" i="87" s="1"/>
  <c r="B7695" i="87"/>
  <c r="C7695" i="87" s="1"/>
  <c r="B7808" i="87"/>
  <c r="C7808" i="87" s="1"/>
  <c r="B7810" i="87"/>
  <c r="C7810" i="87" s="1"/>
  <c r="B7417" i="87"/>
  <c r="C7417" i="87" s="1"/>
  <c r="B7523" i="87"/>
  <c r="C7523" i="87" s="1"/>
  <c r="B7631" i="87"/>
  <c r="C7631" i="87" s="1"/>
  <c r="B7749" i="87"/>
  <c r="C7749" i="87" s="1"/>
  <c r="B7013" i="87"/>
  <c r="C7013" i="87" s="1"/>
  <c r="B7816" i="87"/>
  <c r="B7821" i="87"/>
  <c r="C7821" i="87" s="1"/>
  <c r="B7823" i="87"/>
  <c r="C7823" i="87" s="1"/>
  <c r="B7825" i="87"/>
  <c r="C7825" i="87" s="1"/>
  <c r="B7647" i="87"/>
  <c r="C7647" i="87" s="1"/>
  <c r="B7829" i="87"/>
  <c r="C7829" i="87" s="1"/>
  <c r="B7831" i="87"/>
  <c r="C7831" i="87" s="1"/>
  <c r="B7833" i="87"/>
  <c r="C7833" i="87" s="1"/>
  <c r="B7476" i="87"/>
  <c r="C7476" i="87" s="1"/>
  <c r="B7836" i="87"/>
  <c r="C7836" i="87" s="1"/>
  <c r="C7217" i="87"/>
  <c r="C7776" i="87"/>
  <c r="C7493" i="87"/>
  <c r="C7394" i="87"/>
  <c r="C7682" i="87"/>
  <c r="C7793" i="87"/>
  <c r="C7618" i="87"/>
  <c r="C7807" i="87"/>
  <c r="C7369" i="87"/>
  <c r="C7817" i="87"/>
  <c r="C7761" i="87"/>
  <c r="C7769" i="87"/>
  <c r="C7775" i="87"/>
  <c r="C7671" i="87"/>
  <c r="C7346" i="87"/>
  <c r="C7678" i="87"/>
  <c r="C7612" i="87"/>
  <c r="C7803" i="87"/>
  <c r="C781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99" i="87" a="1"/>
  <c r="F44" i="87" a="1"/>
  <c r="F104" i="87" a="1"/>
  <c r="F48" i="87" a="1"/>
  <c r="F3586" i="87" a="1"/>
  <c r="F6591" i="87" a="1"/>
  <c r="F135" i="87" a="1"/>
  <c r="F89" i="87" a="1"/>
  <c r="F27" i="87" a="1"/>
  <c r="F93" i="87" a="1"/>
  <c r="F32" i="87" a="1"/>
  <c r="F3565" i="87" a="1"/>
  <c r="F3593" i="87" a="1"/>
  <c r="F7798" i="87" a="1"/>
  <c r="F3600" i="87" a="1"/>
  <c r="F7781" i="87" a="1"/>
  <c r="F7041" i="87" a="1"/>
  <c r="F7827" i="87" a="1"/>
  <c r="F7042" i="87" a="1"/>
  <c r="F7218" i="87" a="1"/>
  <c r="F58" i="87" a="1"/>
  <c r="F7468" i="87" a="1"/>
  <c r="F7811" i="87" a="1"/>
  <c r="F6572" i="87" a="1"/>
  <c r="F7371" i="87" a="1"/>
  <c r="F3614" i="87" a="1"/>
  <c r="F7015" i="87" a="1"/>
  <c r="F3618" i="87" a="1"/>
  <c r="F6060" i="87" a="1"/>
  <c r="F75" i="87" a="1"/>
  <c r="F126" i="87" a="1"/>
  <c r="F79" i="87" a="1"/>
  <c r="F15" i="87" a="1"/>
  <c r="F7792" i="87" a="1"/>
  <c r="F7703" i="87" a="1"/>
  <c r="F3572" i="87" a="1"/>
  <c r="F7835" i="87" a="1"/>
  <c r="F3579" i="87" a="1"/>
  <c r="F7751" i="87" a="1"/>
  <c r="F7525" i="87" a="1"/>
  <c r="F7805" i="87" a="1"/>
  <c r="F110" i="87" a="1"/>
  <c r="F6054" i="87" a="1"/>
  <c r="F63" i="87" a="1"/>
  <c r="F7478" i="87" a="1"/>
  <c r="F6666" i="87" a="1"/>
  <c r="F7572" i="87" a="1"/>
  <c r="F7788" i="87" a="1"/>
  <c r="F7419" i="87" a="1"/>
  <c r="F7633" i="87" a="1"/>
  <c r="F3602" i="87" a="1"/>
  <c r="F7038" i="87" a="1"/>
  <c r="E7830" i="87" l="1"/>
  <c r="E7822" i="87"/>
  <c r="E7749" i="87"/>
  <c r="E7810" i="87"/>
  <c r="E7217" i="87"/>
  <c r="F63" i="87"/>
  <c r="F6054" i="87"/>
  <c r="F110" i="87"/>
  <c r="F15" i="87"/>
  <c r="F79" i="87"/>
  <c r="F126" i="87"/>
  <c r="F75" i="87"/>
  <c r="F6060" i="87"/>
  <c r="F58" i="87"/>
  <c r="F7218" i="87"/>
  <c r="F32" i="87"/>
  <c r="F93" i="87"/>
  <c r="F27" i="87"/>
  <c r="F89" i="87"/>
  <c r="F135" i="87"/>
  <c r="F48" i="87"/>
  <c r="F104" i="87"/>
  <c r="F44" i="87"/>
  <c r="F99" i="87"/>
  <c r="E7815" i="87"/>
  <c r="E7551" i="87"/>
  <c r="E7726" i="87"/>
  <c r="B7218" i="87"/>
  <c r="E7564" i="87"/>
  <c r="E7801"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F7811" i="87"/>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C7792" i="87" s="1"/>
  <c r="B7811" i="87"/>
  <c r="C7811" i="87" s="1"/>
  <c r="K451" i="30"/>
  <c r="B6572" i="87"/>
  <c r="B7827" i="87"/>
  <c r="C7827" i="87" s="1"/>
  <c r="B7751" i="87"/>
  <c r="C7751" i="87" s="1"/>
  <c r="B7788" i="87"/>
  <c r="C7788" i="87" s="1"/>
  <c r="B7703" i="87"/>
  <c r="C7703" i="87" s="1"/>
  <c r="B7805" i="87"/>
  <c r="C7805" i="87" s="1"/>
  <c r="B7419" i="87"/>
  <c r="C7419" i="87" s="1"/>
  <c r="B7371" i="87"/>
  <c r="C7371" i="87" s="1"/>
  <c r="B7572" i="87"/>
  <c r="C7572" i="87" s="1"/>
  <c r="B7478" i="87"/>
  <c r="C7478" i="87" s="1"/>
  <c r="D453" i="30"/>
  <c r="C453" i="30"/>
  <c r="G453" i="30"/>
  <c r="F453" i="30"/>
  <c r="B7798" i="87"/>
  <c r="C7798" i="87" s="1"/>
  <c r="B7468" i="87"/>
  <c r="C7468" i="87" s="1"/>
  <c r="K438" i="30"/>
  <c r="E453" i="30"/>
  <c r="I453" i="30"/>
  <c r="F7042" i="87"/>
  <c r="F7038" i="87"/>
  <c r="F7041" i="87"/>
  <c r="B7038" i="87"/>
  <c r="C7038" i="87" s="1"/>
  <c r="B7041" i="87"/>
  <c r="C7041" i="87" s="1"/>
  <c r="C7014" i="87"/>
  <c r="E7014" i="87"/>
  <c r="C7474" i="87"/>
  <c r="E7474" i="87"/>
  <c r="C7787" i="87"/>
  <c r="E7787" i="87"/>
  <c r="C7818" i="87"/>
  <c r="E7818" i="87"/>
  <c r="C7834" i="87"/>
  <c r="E7834" i="87"/>
  <c r="C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48" i="87"/>
  <c r="G31" i="97"/>
  <c r="B79" i="87"/>
  <c r="I31" i="97"/>
  <c r="B104" i="87"/>
  <c r="K31" i="97"/>
  <c r="B126" i="87"/>
  <c r="D35" i="97"/>
  <c r="B44" i="87"/>
  <c r="F35" i="97"/>
  <c r="B75" i="87"/>
  <c r="H35" i="97"/>
  <c r="B99" i="87"/>
  <c r="J35" i="97"/>
  <c r="B6060" i="87"/>
  <c r="D31" i="97"/>
  <c r="B32" i="87"/>
  <c r="F31" i="97"/>
  <c r="B63" i="87"/>
  <c r="H31" i="97"/>
  <c r="B93" i="87"/>
  <c r="J31" i="97"/>
  <c r="B6054" i="87"/>
  <c r="C35" i="97"/>
  <c r="B27" i="87"/>
  <c r="E35" i="97"/>
  <c r="B58" i="87"/>
  <c r="G35" i="97"/>
  <c r="B89" i="87"/>
  <c r="I35" i="97"/>
  <c r="B110" i="87"/>
  <c r="K35" i="97"/>
  <c r="B135" i="87"/>
  <c r="B15" i="87"/>
  <c r="C31" i="97"/>
  <c r="J13" i="73"/>
  <c r="G428" i="30"/>
  <c r="C428" i="30"/>
  <c r="F428" i="30"/>
  <c r="I428" i="30"/>
  <c r="D428" i="30"/>
  <c r="K387" i="30"/>
  <c r="K415" i="30"/>
  <c r="K98" i="73"/>
  <c r="K108" i="73" s="1"/>
  <c r="J98" i="73"/>
  <c r="J108" i="73" s="1"/>
  <c r="H98" i="73"/>
  <c r="H108" i="73" s="1"/>
  <c r="G98" i="73"/>
  <c r="G108" i="73" s="1"/>
  <c r="F98" i="73"/>
  <c r="F108" i="73" s="1"/>
  <c r="E98" i="73"/>
  <c r="E108" i="73" s="1"/>
  <c r="D98" i="73"/>
  <c r="D108" i="73" s="1"/>
  <c r="C98" i="73"/>
  <c r="C108" i="73" s="1"/>
  <c r="F7259" i="87" a="1"/>
  <c r="F7295" i="87" a="1"/>
  <c r="F7254" i="87" a="1"/>
  <c r="F7290" i="87" a="1"/>
  <c r="F7250" i="87" a="1"/>
  <c r="F7286" i="87" a="1"/>
  <c r="F7245" i="87" a="1"/>
  <c r="F7281" i="87" a="1"/>
  <c r="F7154" i="87" a="1"/>
  <c r="F7073" i="87" a="1"/>
  <c r="F7160" i="87" a="1"/>
  <c r="F7081" i="87" a="1"/>
  <c r="F3620" i="87" a="1"/>
  <c r="F6579" i="87" a="1"/>
  <c r="F6581" i="87" a="1"/>
  <c r="F7841" i="87" a="1"/>
  <c r="F3594" i="87" a="1"/>
  <c r="F6614" i="87" a="1"/>
  <c r="F7223" i="87" a="1"/>
  <c r="F7133" i="87" a="1"/>
  <c r="F7142" i="87" a="1"/>
  <c r="F6577" i="87" a="1"/>
  <c r="F3604" i="87" a="1"/>
  <c r="F6613" i="87" a="1"/>
  <c r="F7037" i="87" a="1"/>
  <c r="F6595" i="87" a="1"/>
  <c r="F7232" i="87" a="1"/>
  <c r="F7112" i="87" a="1"/>
  <c r="F6580" i="87" a="1"/>
  <c r="F3587" i="87" a="1"/>
  <c r="F3566" i="87" a="1"/>
  <c r="F7093" i="87" a="1"/>
  <c r="F7813" i="87" a="1"/>
  <c r="F7060" i="87" a="1"/>
  <c r="F3580" i="87" a="1"/>
  <c r="F3573" i="87" a="1"/>
  <c r="F7241" i="87" a="1"/>
  <c r="F7277" i="87" a="1"/>
  <c r="F7236" i="87" a="1"/>
  <c r="F7272" i="87" a="1"/>
  <c r="F7227" i="87" a="1"/>
  <c r="F7263" i="87" a="1"/>
  <c r="F7299" i="87" a="1"/>
  <c r="F7202" i="87" a="1"/>
  <c r="F7209" i="87" a="1"/>
  <c r="F7043" i="87" a="1"/>
  <c r="F7051" i="87" a="1"/>
  <c r="F7190" i="87" a="1"/>
  <c r="F7187" i="87" a="1"/>
  <c r="F3616" i="87" a="1"/>
  <c r="F7268" i="87" a="1"/>
  <c r="F6578" i="87" a="1"/>
  <c r="F7183" i="87" a="1"/>
  <c r="F7099" i="87" a="1"/>
  <c r="F7219" i="87" a="1"/>
  <c r="F7120" i="87" a="1"/>
  <c r="E27" i="87" l="1"/>
  <c r="E104" i="87"/>
  <c r="E7038" i="87"/>
  <c r="E7811" i="87"/>
  <c r="E7218" i="87"/>
  <c r="E58" i="87"/>
  <c r="E63" i="87"/>
  <c r="E79" i="87"/>
  <c r="E135" i="87"/>
  <c r="E32" i="87"/>
  <c r="E99" i="87"/>
  <c r="E110" i="87"/>
  <c r="E75" i="87"/>
  <c r="E6054" i="87"/>
  <c r="E89" i="87"/>
  <c r="E44" i="87"/>
  <c r="E126" i="87"/>
  <c r="E93" i="87"/>
  <c r="E48" i="87"/>
  <c r="F7120" i="87"/>
  <c r="F7099" i="87"/>
  <c r="F7183" i="87"/>
  <c r="F7268" i="87"/>
  <c r="F7190" i="87"/>
  <c r="F7209" i="87"/>
  <c r="F7202" i="87"/>
  <c r="F7299" i="87"/>
  <c r="F7263" i="87"/>
  <c r="F7227" i="87"/>
  <c r="F7272" i="87"/>
  <c r="F7236" i="87"/>
  <c r="F7277" i="87"/>
  <c r="F7241" i="87"/>
  <c r="F7093" i="87"/>
  <c r="F7112" i="87"/>
  <c r="F7232" i="87"/>
  <c r="F7142" i="87"/>
  <c r="F7133" i="87"/>
  <c r="F7223" i="87"/>
  <c r="F7081" i="87"/>
  <c r="F7160" i="87"/>
  <c r="F7073" i="87"/>
  <c r="F7154" i="87"/>
  <c r="F7281" i="87"/>
  <c r="F7245" i="87"/>
  <c r="F7286" i="87"/>
  <c r="F7250" i="87"/>
  <c r="F7290" i="87"/>
  <c r="F7254" i="87"/>
  <c r="F7295" i="87"/>
  <c r="F7259" i="87"/>
  <c r="B7120" i="87"/>
  <c r="B7099" i="87"/>
  <c r="C7099" i="87" s="1"/>
  <c r="B7183" i="87"/>
  <c r="C7183" i="87" s="1"/>
  <c r="B7268" i="87"/>
  <c r="C7268" i="87" s="1"/>
  <c r="B7190" i="87"/>
  <c r="E7190" i="87" s="1"/>
  <c r="B7209" i="87"/>
  <c r="C7209" i="87" s="1"/>
  <c r="B7202" i="87"/>
  <c r="C7202" i="87" s="1"/>
  <c r="B7299" i="87"/>
  <c r="C7299" i="87" s="1"/>
  <c r="B7263" i="87"/>
  <c r="C7263" i="87" s="1"/>
  <c r="B7227" i="87"/>
  <c r="C7227" i="87" s="1"/>
  <c r="B7272" i="87"/>
  <c r="C7272" i="87" s="1"/>
  <c r="B7236" i="87"/>
  <c r="C7236" i="87" s="1"/>
  <c r="B7277" i="87"/>
  <c r="C7277" i="87" s="1"/>
  <c r="B7241" i="87"/>
  <c r="C7241" i="87" s="1"/>
  <c r="E6060" i="87"/>
  <c r="B7093" i="87"/>
  <c r="C7093" i="87" s="1"/>
  <c r="B7112" i="87"/>
  <c r="C7112" i="87" s="1"/>
  <c r="B7232" i="87"/>
  <c r="C7232" i="87" s="1"/>
  <c r="B7142" i="87"/>
  <c r="C7142" i="87" s="1"/>
  <c r="B7133" i="87"/>
  <c r="C7133" i="87" s="1"/>
  <c r="B7223" i="87"/>
  <c r="C7223" i="87" s="1"/>
  <c r="B7081" i="87"/>
  <c r="B7160" i="87"/>
  <c r="B7073" i="87"/>
  <c r="C7073" i="87" s="1"/>
  <c r="B7154" i="87"/>
  <c r="C7154" i="87" s="1"/>
  <c r="E15" i="87"/>
  <c r="B7281" i="87"/>
  <c r="C7281" i="87" s="1"/>
  <c r="B7245" i="87"/>
  <c r="C7245" i="87" s="1"/>
  <c r="B7286" i="87"/>
  <c r="B7250" i="87"/>
  <c r="B7290" i="87"/>
  <c r="C7290" i="87" s="1"/>
  <c r="B7254" i="87"/>
  <c r="C7254" i="87" s="1"/>
  <c r="B7295" i="87"/>
  <c r="B7259" i="87"/>
  <c r="C7259" i="87" s="1"/>
  <c r="E7792" i="87"/>
  <c r="F7051" i="87"/>
  <c r="F7060" i="87"/>
  <c r="B7051" i="87"/>
  <c r="C7051" i="87" s="1"/>
  <c r="B7060" i="87"/>
  <c r="C7060" i="87" s="1"/>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C7043" i="87" s="1"/>
  <c r="B7219" i="87"/>
  <c r="C7219" i="87" s="1"/>
  <c r="B7187" i="87"/>
  <c r="C7187" i="87" s="1"/>
  <c r="C7160" i="87"/>
  <c r="C7042" i="87"/>
  <c r="E7042" i="87"/>
  <c r="C7081" i="87"/>
  <c r="C7120" i="87"/>
  <c r="C7286" i="87"/>
  <c r="C7250" i="87"/>
  <c r="C7295"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6615" i="87" a="1"/>
  <c r="F3622" i="87" a="1"/>
  <c r="F7044" i="87" a="1"/>
  <c r="F7220" i="87" a="1"/>
  <c r="F7185" i="87" a="1"/>
  <c r="F7020" i="87" a="1"/>
  <c r="F5982" i="87" a="1"/>
  <c r="E7051" i="87" l="1"/>
  <c r="E7060" i="87"/>
  <c r="E7081" i="87"/>
  <c r="E7232" i="87"/>
  <c r="E7295" i="87"/>
  <c r="E7286" i="87"/>
  <c r="E7272" i="87"/>
  <c r="E7202" i="87"/>
  <c r="E7183" i="87"/>
  <c r="E7160" i="87"/>
  <c r="E7142" i="87"/>
  <c r="E7241" i="87"/>
  <c r="E7227" i="87"/>
  <c r="E7209" i="87"/>
  <c r="E7099" i="87"/>
  <c r="E7277" i="87"/>
  <c r="E7290" i="87"/>
  <c r="E7281" i="87"/>
  <c r="E7263" i="87"/>
  <c r="E7120" i="87"/>
  <c r="C7190" i="87"/>
  <c r="E7259" i="87"/>
  <c r="E7250" i="87"/>
  <c r="E7154" i="87"/>
  <c r="E7223" i="87"/>
  <c r="E7112" i="87"/>
  <c r="E7236" i="87"/>
  <c r="E7299" i="87"/>
  <c r="E7268" i="87"/>
  <c r="E7254" i="87"/>
  <c r="E7245" i="87"/>
  <c r="E7073" i="87"/>
  <c r="E7093" i="87"/>
  <c r="E7133" i="87"/>
  <c r="E6614" i="87"/>
  <c r="E6580" i="87"/>
  <c r="E6581"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E143" i="30" s="1"/>
  <c r="B7019" i="87"/>
  <c r="B7018" i="87"/>
  <c r="B7016" i="87"/>
  <c r="B7008" i="87"/>
  <c r="B7007" i="87"/>
  <c r="K137" i="30"/>
  <c r="B7005" i="87"/>
  <c r="B7001" i="87"/>
  <c r="B6997" i="87"/>
  <c r="B6995" i="87"/>
  <c r="B6993" i="87"/>
  <c r="B6992" i="87"/>
  <c r="F7009" i="87" a="1"/>
  <c r="F6996" i="87" a="1"/>
  <c r="F4146" i="87" a="1"/>
  <c r="F7002" i="87" a="1"/>
  <c r="F7006" i="87" a="1"/>
  <c r="F3667" i="87" a="1"/>
  <c r="F6994" i="87" a="1"/>
  <c r="F2035" i="87" a="1"/>
  <c r="F4110" i="87" a="1"/>
  <c r="F6998" i="87" a="1"/>
  <c r="F6996" i="87" l="1"/>
  <c r="F3667" i="87"/>
  <c r="F7009" i="87"/>
  <c r="F6994" i="87"/>
  <c r="F6998" i="87"/>
  <c r="F7006" i="87"/>
  <c r="F4110" i="87"/>
  <c r="B6996" i="87"/>
  <c r="C6996" i="87" s="1"/>
  <c r="B7009" i="87"/>
  <c r="C7009" i="87" s="1"/>
  <c r="B6994" i="87"/>
  <c r="C6994" i="87" s="1"/>
  <c r="B6998" i="87"/>
  <c r="C6998" i="87" s="1"/>
  <c r="B7006" i="87"/>
  <c r="C7006" i="87" s="1"/>
  <c r="F7002" i="87"/>
  <c r="F2035" i="87"/>
  <c r="F4146" i="87"/>
  <c r="C6995" i="87"/>
  <c r="E6995" i="87"/>
  <c r="C7008" i="87"/>
  <c r="E7008" i="87"/>
  <c r="C7018" i="87"/>
  <c r="E7018" i="87"/>
  <c r="C7003" i="87"/>
  <c r="E7003" i="87"/>
  <c r="C6992" i="87"/>
  <c r="E6992" i="87"/>
  <c r="C7001" i="87"/>
  <c r="E7001" i="87"/>
  <c r="C6993" i="87"/>
  <c r="E6993" i="87"/>
  <c r="C6997" i="87"/>
  <c r="E6997" i="87"/>
  <c r="C7005" i="87"/>
  <c r="E7005" i="87"/>
  <c r="C7007" i="87"/>
  <c r="E7007" i="87"/>
  <c r="C7016" i="87"/>
  <c r="E7016" i="87"/>
  <c r="C7019" i="87"/>
  <c r="E7019" i="87"/>
  <c r="B7002" i="87"/>
  <c r="K282" i="30"/>
  <c r="K164" i="30"/>
  <c r="B7017" i="87"/>
  <c r="D282" i="30"/>
  <c r="F3668" i="87" a="1"/>
  <c r="F3666" i="87" a="1"/>
  <c r="F4147" i="87" a="1"/>
  <c r="F7004" i="87" a="1"/>
  <c r="E7006" i="87" l="1"/>
  <c r="E6996" i="87"/>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G147" i="14"/>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D255" i="14"/>
  <c r="E255" i="14"/>
  <c r="F255" i="14"/>
  <c r="G255" i="14"/>
  <c r="H255" i="14"/>
  <c r="J255" i="14"/>
  <c r="K255"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C71" i="70"/>
  <c r="C72" i="70"/>
  <c r="K130" i="73"/>
  <c r="B6591" i="87"/>
  <c r="K18" i="73"/>
  <c r="C6576" i="87"/>
  <c r="C6569" i="87"/>
  <c r="B6595" i="87"/>
  <c r="B3607" i="87"/>
  <c r="C6567" i="87"/>
  <c r="B3667" i="87"/>
  <c r="H143" i="30"/>
  <c r="Q21" i="89"/>
  <c r="Y21" i="89" s="1"/>
  <c r="F5523" i="87" a="1"/>
  <c r="F6085" i="87" a="1"/>
  <c r="F6698" i="87" a="1"/>
  <c r="F6819" i="87" a="1"/>
  <c r="F4076" i="87" a="1"/>
  <c r="F4078" i="87" a="1"/>
  <c r="F3642" i="87" a="1"/>
  <c r="F3196" i="87" a="1"/>
  <c r="F3528" i="87" a="1"/>
  <c r="F3220" i="87" a="1"/>
  <c r="F6039" i="87" a="1"/>
  <c r="F5677" i="87" a="1"/>
  <c r="F5034" i="87" a="1"/>
  <c r="F5939" i="87" a="1"/>
  <c r="F5109" i="87" a="1"/>
  <c r="F6729" i="87" a="1"/>
  <c r="F6849" i="87" a="1"/>
  <c r="F4119" i="87" a="1"/>
  <c r="F5994" i="87" a="1"/>
  <c r="F3643" i="87" a="1"/>
  <c r="F6006" i="87" a="1"/>
  <c r="F3202" i="87" a="1"/>
  <c r="F3198" i="87" a="1"/>
  <c r="F3530" i="87" a="1"/>
  <c r="F5526" i="87" a="1"/>
  <c r="F5031" i="87" a="1"/>
  <c r="F6005" i="87" a="1"/>
  <c r="F3175" i="87" a="1"/>
  <c r="F5825" i="87" a="1"/>
  <c r="F5700" i="87" a="1"/>
  <c r="F6759" i="87" a="1"/>
  <c r="F6879" i="87" a="1"/>
  <c r="F4077" i="87" a="1"/>
  <c r="F4079" i="87" a="1"/>
  <c r="F6003" i="87" a="1"/>
  <c r="F6012" i="87" a="1"/>
  <c r="F3261" i="87" a="1"/>
  <c r="F3204" i="87" a="1"/>
  <c r="F5465" i="87" a="1"/>
  <c r="F2050" i="87" a="1"/>
  <c r="F5870" i="87" a="1"/>
  <c r="F6789" i="87" a="1"/>
  <c r="F6909" i="87" a="1"/>
  <c r="F4120" i="87" a="1"/>
  <c r="F3105" i="87" a="1"/>
  <c r="F6004" i="87" a="1"/>
  <c r="F6015" i="87" a="1"/>
  <c r="F3181" i="87" a="1"/>
  <c r="F3242" i="87" a="1"/>
  <c r="F5286" i="87" a="1"/>
  <c r="H22" i="89" l="1"/>
  <c r="F3242" i="87"/>
  <c r="F3181" i="87"/>
  <c r="F6015" i="87"/>
  <c r="F6004" i="87"/>
  <c r="F3105" i="87"/>
  <c r="F4120" i="87"/>
  <c r="E4120" i="87" s="1"/>
  <c r="F6909" i="87"/>
  <c r="F6789" i="87"/>
  <c r="F5870" i="87"/>
  <c r="F2050" i="87"/>
  <c r="F3204" i="87"/>
  <c r="F3261" i="87"/>
  <c r="F6012" i="87"/>
  <c r="F6003" i="87"/>
  <c r="F4079" i="87"/>
  <c r="F4077" i="87"/>
  <c r="F6879" i="87"/>
  <c r="F6759" i="87"/>
  <c r="F5700" i="87"/>
  <c r="F5825" i="87"/>
  <c r="F3530" i="87"/>
  <c r="F3198" i="87"/>
  <c r="F3202" i="87"/>
  <c r="F6006" i="87"/>
  <c r="F3643" i="87"/>
  <c r="F5994" i="87"/>
  <c r="E5994" i="87" s="1"/>
  <c r="F4119" i="87"/>
  <c r="E4119" i="87" s="1"/>
  <c r="F6849" i="87"/>
  <c r="F6729" i="87"/>
  <c r="F5109" i="87"/>
  <c r="E5109" i="87" s="1"/>
  <c r="F5939" i="87"/>
  <c r="E5939" i="87" s="1"/>
  <c r="F6039" i="87"/>
  <c r="F3220" i="87"/>
  <c r="F3528" i="87"/>
  <c r="F3196" i="87"/>
  <c r="F3642" i="87"/>
  <c r="F4078" i="87"/>
  <c r="F4076" i="87"/>
  <c r="F6819" i="87"/>
  <c r="F6698" i="87"/>
  <c r="F6085" i="87"/>
  <c r="F5523" i="87"/>
  <c r="D116" i="73"/>
  <c r="J113" i="73"/>
  <c r="B3105" i="87"/>
  <c r="B4120" i="87"/>
  <c r="K270" i="14"/>
  <c r="B4386" i="87" s="1"/>
  <c r="C4386" i="87" s="1"/>
  <c r="B6789" i="87"/>
  <c r="B5870" i="87"/>
  <c r="B2050" i="87"/>
  <c r="I113" i="73"/>
  <c r="C22" i="76"/>
  <c r="F22" i="76" s="1"/>
  <c r="C18" i="76"/>
  <c r="F18" i="76" s="1"/>
  <c r="B4079" i="87"/>
  <c r="B4077" i="87"/>
  <c r="J270" i="14"/>
  <c r="E270" i="14"/>
  <c r="B5700" i="87"/>
  <c r="B5825" i="87"/>
  <c r="B3643" i="87"/>
  <c r="B5994" i="87"/>
  <c r="B4119" i="87"/>
  <c r="B6849" i="87"/>
  <c r="B6729" i="87"/>
  <c r="B5109" i="87"/>
  <c r="B5939" i="87"/>
  <c r="V21" i="89"/>
  <c r="Z21" i="89" s="1"/>
  <c r="B3642" i="87"/>
  <c r="B4078" i="87"/>
  <c r="B4076" i="87"/>
  <c r="B6819" i="87"/>
  <c r="B6698" i="87"/>
  <c r="B6085" i="87"/>
  <c r="B5523" i="87"/>
  <c r="F5677" i="87"/>
  <c r="E5677" i="87" s="1"/>
  <c r="B5677" i="87"/>
  <c r="F5526" i="87"/>
  <c r="B5526" i="87"/>
  <c r="F5465" i="87"/>
  <c r="B5465" i="87"/>
  <c r="F5286" i="87"/>
  <c r="B5286" i="87"/>
  <c r="F5034" i="87"/>
  <c r="B5034" i="87"/>
  <c r="F5031" i="87"/>
  <c r="B5031" i="87"/>
  <c r="F3175" i="87"/>
  <c r="F6005" i="87"/>
  <c r="C25" i="89"/>
  <c r="B4075" i="87"/>
  <c r="B5791" i="87"/>
  <c r="B5432" i="87"/>
  <c r="C5432" i="87" s="1"/>
  <c r="B5248" i="87"/>
  <c r="C5248" i="87" s="1"/>
  <c r="B5773" i="87"/>
  <c r="B5647" i="87"/>
  <c r="B5414" i="87"/>
  <c r="C5414" i="87" s="1"/>
  <c r="B5230" i="87"/>
  <c r="B4358" i="87"/>
  <c r="B4357" i="87"/>
  <c r="B4356" i="87"/>
  <c r="B4355" i="87"/>
  <c r="B5747" i="87"/>
  <c r="B5621" i="87"/>
  <c r="B5388" i="87"/>
  <c r="C5388" i="87" s="1"/>
  <c r="B5204" i="87"/>
  <c r="B4341" i="87"/>
  <c r="B4342" i="87"/>
  <c r="B4340" i="87"/>
  <c r="B4339" i="87"/>
  <c r="B5960" i="87"/>
  <c r="B5852" i="87"/>
  <c r="B4895" i="87"/>
  <c r="C4895" i="87" s="1"/>
  <c r="B6173" i="87"/>
  <c r="B4317" i="87"/>
  <c r="C4317" i="87" s="1"/>
  <c r="B4894" i="87"/>
  <c r="B5724" i="87"/>
  <c r="B5599" i="87"/>
  <c r="C5599" i="87" s="1"/>
  <c r="B4316" i="87"/>
  <c r="B5367" i="87"/>
  <c r="B5169" i="87"/>
  <c r="C5169" i="87" s="1"/>
  <c r="B4301" i="87"/>
  <c r="B5562" i="87"/>
  <c r="B5338" i="87"/>
  <c r="C5338" i="87" s="1"/>
  <c r="B5122" i="87"/>
  <c r="C5122" i="87" s="1"/>
  <c r="B4944" i="87"/>
  <c r="B6169" i="87"/>
  <c r="C6169" i="87" s="1"/>
  <c r="B4307" i="87"/>
  <c r="B5843" i="87"/>
  <c r="C5843" i="87" s="1"/>
  <c r="B5481" i="87"/>
  <c r="B5950" i="87"/>
  <c r="B6130" i="87"/>
  <c r="B5837" i="87"/>
  <c r="C5837" i="87" s="1"/>
  <c r="B5692" i="87"/>
  <c r="C5692" i="87" s="1"/>
  <c r="B5543" i="87"/>
  <c r="C5543" i="87" s="1"/>
  <c r="B5478" i="87"/>
  <c r="B5311" i="87"/>
  <c r="C5311" i="87" s="1"/>
  <c r="B5076" i="87"/>
  <c r="C5076" i="87" s="1"/>
  <c r="B5558" i="87"/>
  <c r="B5327" i="87"/>
  <c r="B5105" i="87"/>
  <c r="C5105" i="87" s="1"/>
  <c r="B5874" i="87"/>
  <c r="C5874" i="87" s="1"/>
  <c r="B5943" i="87"/>
  <c r="C5943" i="87" s="1"/>
  <c r="B6439" i="87"/>
  <c r="B5830" i="87"/>
  <c r="B5681" i="87"/>
  <c r="B5531" i="87"/>
  <c r="B5470" i="87"/>
  <c r="C5470" i="87" s="1"/>
  <c r="B5299" i="87"/>
  <c r="B5064" i="87"/>
  <c r="B5056" i="87"/>
  <c r="B5292" i="87"/>
  <c r="B5040" i="87"/>
  <c r="C5040" i="87" s="1"/>
  <c r="B5931" i="87"/>
  <c r="B6067" i="87"/>
  <c r="B5862" i="87"/>
  <c r="B5817" i="87"/>
  <c r="C5817" i="87" s="1"/>
  <c r="B5669" i="87"/>
  <c r="B5457" i="87"/>
  <c r="B5278" i="87"/>
  <c r="B6480" i="87"/>
  <c r="F309" i="30"/>
  <c r="B154" i="87"/>
  <c r="B2789" i="87"/>
  <c r="B1450" i="87"/>
  <c r="C1450" i="87" s="1"/>
  <c r="B1447" i="87"/>
  <c r="B1445" i="87"/>
  <c r="B1442" i="87"/>
  <c r="B1440" i="87"/>
  <c r="C1440" i="87" s="1"/>
  <c r="B1438" i="87"/>
  <c r="B1436" i="87"/>
  <c r="B6427" i="87"/>
  <c r="B2670" i="87"/>
  <c r="C2670" i="87" s="1"/>
  <c r="B1428" i="87"/>
  <c r="B1426" i="87"/>
  <c r="B1422" i="87"/>
  <c r="B1420" i="87"/>
  <c r="C1420" i="87" s="1"/>
  <c r="B1410" i="87"/>
  <c r="C1410" i="87" s="1"/>
  <c r="B1404" i="87"/>
  <c r="B1416" i="87"/>
  <c r="B1414" i="87"/>
  <c r="C1414" i="87" s="1"/>
  <c r="B3009" i="87"/>
  <c r="B3335" i="87"/>
  <c r="B3334" i="87"/>
  <c r="B6644" i="87"/>
  <c r="C6644" i="87" s="1"/>
  <c r="B2785" i="87"/>
  <c r="B1327" i="87"/>
  <c r="B2954" i="87"/>
  <c r="B2952" i="87"/>
  <c r="C2952" i="87" s="1"/>
  <c r="B2780" i="87"/>
  <c r="B1321" i="87"/>
  <c r="C1321" i="87" s="1"/>
  <c r="B150" i="87"/>
  <c r="C150" i="87" s="1"/>
  <c r="B1270" i="87"/>
  <c r="C1270" i="87" s="1"/>
  <c r="B2762" i="87"/>
  <c r="C2762" i="87" s="1"/>
  <c r="B1268" i="87"/>
  <c r="B2755" i="87"/>
  <c r="C2755" i="87" s="1"/>
  <c r="B1228" i="87"/>
  <c r="B2931" i="87"/>
  <c r="B2749" i="87"/>
  <c r="B6383" i="87"/>
  <c r="B1208" i="87"/>
  <c r="C1208" i="87" s="1"/>
  <c r="B1191" i="87"/>
  <c r="B1175" i="87"/>
  <c r="B1221" i="87"/>
  <c r="B1220" i="87"/>
  <c r="C1220" i="87" s="1"/>
  <c r="J20" i="99"/>
  <c r="J24" i="99" s="1"/>
  <c r="B146" i="87"/>
  <c r="B2740" i="87"/>
  <c r="B1091" i="87"/>
  <c r="C1091" i="87" s="1"/>
  <c r="B6364" i="87"/>
  <c r="B6360" i="87"/>
  <c r="B6356" i="87"/>
  <c r="B6350" i="87"/>
  <c r="B6346" i="87"/>
  <c r="C6346" i="87" s="1"/>
  <c r="B2920" i="87"/>
  <c r="B2918" i="87"/>
  <c r="B6332" i="87"/>
  <c r="C6332" i="87" s="1"/>
  <c r="B987" i="87"/>
  <c r="C987" i="87" s="1"/>
  <c r="B871" i="87"/>
  <c r="C871" i="87" s="1"/>
  <c r="B755" i="87"/>
  <c r="B1083" i="87"/>
  <c r="B1080" i="87"/>
  <c r="C1080" i="87" s="1"/>
  <c r="B6319" i="87"/>
  <c r="B921" i="87"/>
  <c r="B805" i="87"/>
  <c r="B689" i="87"/>
  <c r="C689" i="87" s="1"/>
  <c r="B1074" i="87"/>
  <c r="B1072" i="87"/>
  <c r="B1067" i="87"/>
  <c r="C1067" i="87" s="1"/>
  <c r="B6299" i="87"/>
  <c r="B910" i="87"/>
  <c r="B794" i="87"/>
  <c r="C794" i="87" s="1"/>
  <c r="B678" i="87"/>
  <c r="B1064" i="87"/>
  <c r="C1064" i="87" s="1"/>
  <c r="B6291" i="87"/>
  <c r="B791" i="87"/>
  <c r="B675" i="87"/>
  <c r="B1061" i="87"/>
  <c r="B1056" i="87"/>
  <c r="C1056" i="87" s="1"/>
  <c r="B6266" i="87"/>
  <c r="B6262" i="87"/>
  <c r="B6258" i="87"/>
  <c r="C6258" i="87" s="1"/>
  <c r="B6254" i="87"/>
  <c r="B6250" i="87"/>
  <c r="B6246" i="87"/>
  <c r="B3325" i="87"/>
  <c r="C3325" i="87" s="1"/>
  <c r="B6239" i="87"/>
  <c r="B1051" i="87"/>
  <c r="C1051" i="87" s="1"/>
  <c r="B1049" i="87"/>
  <c r="C1049" i="87" s="1"/>
  <c r="B6220" i="87"/>
  <c r="B6209" i="87"/>
  <c r="B6198" i="87"/>
  <c r="C6198" i="87" s="1"/>
  <c r="H18" i="73"/>
  <c r="B6479" i="87"/>
  <c r="B4044" i="87"/>
  <c r="G309" i="30"/>
  <c r="C309" i="30"/>
  <c r="H124" i="73" s="1"/>
  <c r="B1499" i="87"/>
  <c r="H292" i="30"/>
  <c r="B2790" i="87"/>
  <c r="B1457" i="87"/>
  <c r="B1388" i="87"/>
  <c r="B1448" i="87"/>
  <c r="B1446" i="87"/>
  <c r="B1380" i="87"/>
  <c r="B1441" i="87"/>
  <c r="B1439" i="87"/>
  <c r="B1437" i="87"/>
  <c r="B1433" i="87"/>
  <c r="B6419" i="87"/>
  <c r="B1431" i="87"/>
  <c r="B1365" i="87"/>
  <c r="B1427" i="87"/>
  <c r="B1423" i="87"/>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C2917" i="87" s="1"/>
  <c r="B6331" i="87"/>
  <c r="B929" i="87"/>
  <c r="B813" i="87"/>
  <c r="B697" i="87"/>
  <c r="B1081" i="87"/>
  <c r="B1079" i="87"/>
  <c r="B6320" i="87"/>
  <c r="B979" i="87"/>
  <c r="B863" i="87"/>
  <c r="C863" i="87" s="1"/>
  <c r="B747" i="87"/>
  <c r="B1073" i="87"/>
  <c r="B1071" i="87"/>
  <c r="B6300" i="87"/>
  <c r="B968" i="87"/>
  <c r="C968" i="87" s="1"/>
  <c r="B852" i="87"/>
  <c r="B736" i="87"/>
  <c r="B6634" i="87"/>
  <c r="B6292" i="87"/>
  <c r="B965" i="87"/>
  <c r="B849" i="87"/>
  <c r="B733" i="87"/>
  <c r="C733" i="87" s="1"/>
  <c r="B1062" i="87"/>
  <c r="B1060" i="87"/>
  <c r="B1057" i="87"/>
  <c r="B1055" i="87"/>
  <c r="B1053" i="87"/>
  <c r="B6268" i="87"/>
  <c r="B6264" i="87"/>
  <c r="B6260" i="87"/>
  <c r="B6256" i="87"/>
  <c r="B6252" i="87"/>
  <c r="B6248" i="87"/>
  <c r="B6244" i="87"/>
  <c r="B1044" i="87"/>
  <c r="B1038" i="87"/>
  <c r="B1050" i="87"/>
  <c r="C1050" i="87" s="1"/>
  <c r="B1048" i="87"/>
  <c r="B3006" i="87"/>
  <c r="B3324" i="87"/>
  <c r="B1037" i="87"/>
  <c r="C1037" i="87" s="1"/>
  <c r="F103" i="73"/>
  <c r="B7188" i="87"/>
  <c r="C7188" i="87" s="1"/>
  <c r="B6403" i="87"/>
  <c r="B6402" i="87"/>
  <c r="B1314" i="87"/>
  <c r="B1295" i="87"/>
  <c r="B1289" i="87"/>
  <c r="B1283" i="87"/>
  <c r="C1283" i="87" s="1"/>
  <c r="E178" i="30"/>
  <c r="B1258" i="87"/>
  <c r="B7095" i="87"/>
  <c r="C7095" i="87" s="1"/>
  <c r="B6639" i="87"/>
  <c r="B2038" i="87"/>
  <c r="B1211" i="87"/>
  <c r="C1211" i="87" s="1"/>
  <c r="B2031" i="87"/>
  <c r="C2031" i="87" s="1"/>
  <c r="B6635" i="87"/>
  <c r="B6438" i="87"/>
  <c r="B6436" i="87"/>
  <c r="C6436" i="87" s="1"/>
  <c r="B2025" i="87"/>
  <c r="C2025" i="87" s="1"/>
  <c r="B2733" i="87"/>
  <c r="B6305" i="87"/>
  <c r="C6305" i="87" s="1"/>
  <c r="B913" i="87"/>
  <c r="C913" i="87" s="1"/>
  <c r="B797" i="87"/>
  <c r="C797" i="87" s="1"/>
  <c r="B681" i="87"/>
  <c r="C681" i="87" s="1"/>
  <c r="B6306" i="87"/>
  <c r="C6306" i="87" s="1"/>
  <c r="B971" i="87"/>
  <c r="B855" i="87"/>
  <c r="C855" i="87" s="1"/>
  <c r="B739" i="87"/>
  <c r="B6284" i="87"/>
  <c r="C6284" i="87" s="1"/>
  <c r="B6283" i="87"/>
  <c r="B961" i="87"/>
  <c r="C961" i="87" s="1"/>
  <c r="B903" i="87"/>
  <c r="B845" i="87"/>
  <c r="C845" i="87" s="1"/>
  <c r="B787" i="87"/>
  <c r="B1371" i="87"/>
  <c r="B5936" i="87"/>
  <c r="C5936" i="87" s="1"/>
  <c r="B5867" i="87"/>
  <c r="B5674" i="87"/>
  <c r="B5462" i="87"/>
  <c r="C5462" i="87" s="1"/>
  <c r="B6072" i="87"/>
  <c r="B5822" i="87"/>
  <c r="B5506" i="87"/>
  <c r="B5283" i="87"/>
  <c r="B1361" i="87"/>
  <c r="B6437" i="87"/>
  <c r="B5015" i="87"/>
  <c r="C5015" i="87" s="1"/>
  <c r="B2049" i="87"/>
  <c r="C6595" i="87"/>
  <c r="E6595" i="87"/>
  <c r="C6591" i="87"/>
  <c r="E6591" i="87"/>
  <c r="C3642" i="87"/>
  <c r="C4079" i="87"/>
  <c r="C4078" i="87"/>
  <c r="E4078" i="87"/>
  <c r="C4077" i="87"/>
  <c r="C4076" i="87"/>
  <c r="C6819" i="87"/>
  <c r="C6698" i="87"/>
  <c r="C5773" i="87"/>
  <c r="C4358" i="87"/>
  <c r="C4356" i="87"/>
  <c r="C5747" i="87"/>
  <c r="C4342" i="87"/>
  <c r="C4340" i="87"/>
  <c r="C5960" i="87"/>
  <c r="C5724" i="87"/>
  <c r="C4316" i="87"/>
  <c r="C4301" i="87"/>
  <c r="C5700" i="87"/>
  <c r="C5950" i="87"/>
  <c r="C5681" i="87"/>
  <c r="C5064" i="87"/>
  <c r="C5292" i="87"/>
  <c r="C6085" i="87"/>
  <c r="C5825" i="87"/>
  <c r="C5526" i="87"/>
  <c r="C5286" i="87"/>
  <c r="C5523" i="87"/>
  <c r="C5867" i="87"/>
  <c r="C5674" i="87"/>
  <c r="C606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47" i="87"/>
  <c r="C1445" i="87"/>
  <c r="C1442" i="87"/>
  <c r="C1438" i="87"/>
  <c r="C1436" i="87"/>
  <c r="C6427" i="87"/>
  <c r="C1428" i="87"/>
  <c r="C1426" i="87"/>
  <c r="C1422" i="87"/>
  <c r="C1404" i="87"/>
  <c r="C1416" i="87"/>
  <c r="C3009" i="87"/>
  <c r="C3335" i="87"/>
  <c r="C3334" i="87"/>
  <c r="C2785" i="87"/>
  <c r="C1327" i="87"/>
  <c r="C2954" i="87"/>
  <c r="C2780" i="87"/>
  <c r="C6402" i="87"/>
  <c r="C1295" i="87"/>
  <c r="C1268" i="87"/>
  <c r="C6639" i="87"/>
  <c r="C1228" i="87"/>
  <c r="C2038" i="87"/>
  <c r="C4146" i="87"/>
  <c r="E4146" i="87"/>
  <c r="C2931" i="87"/>
  <c r="C2749" i="87"/>
  <c r="C6383" i="87"/>
  <c r="C1191" i="87"/>
  <c r="C1175" i="87"/>
  <c r="C1221" i="87"/>
  <c r="C146" i="87"/>
  <c r="C6635" i="87"/>
  <c r="C2740" i="87"/>
  <c r="C6437" i="87"/>
  <c r="C6364" i="87"/>
  <c r="C6360" i="87"/>
  <c r="C6356" i="87"/>
  <c r="C6350" i="87"/>
  <c r="C2920" i="87"/>
  <c r="C2918" i="87"/>
  <c r="C755" i="87"/>
  <c r="C1083" i="87"/>
  <c r="C6319" i="87"/>
  <c r="C921" i="87"/>
  <c r="C805" i="87"/>
  <c r="C1074" i="87"/>
  <c r="C1072" i="87"/>
  <c r="C6299" i="87"/>
  <c r="C910" i="87"/>
  <c r="C678" i="87"/>
  <c r="C6291" i="87"/>
  <c r="C791" i="87"/>
  <c r="C675" i="87"/>
  <c r="C1061" i="87"/>
  <c r="C6270" i="87"/>
  <c r="E6270" i="87"/>
  <c r="C954" i="87"/>
  <c r="E954" i="87"/>
  <c r="C838" i="87"/>
  <c r="E838" i="87"/>
  <c r="C664" i="87"/>
  <c r="E664" i="87"/>
  <c r="C6266" i="87"/>
  <c r="C6262" i="87"/>
  <c r="C6254" i="87"/>
  <c r="C6250" i="87"/>
  <c r="C6246" i="87"/>
  <c r="C6239" i="87"/>
  <c r="C6220"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2049" i="87"/>
  <c r="C3643" i="87"/>
  <c r="E3643" i="87"/>
  <c r="C3105" i="87"/>
  <c r="E3105" i="87"/>
  <c r="C5994" i="87"/>
  <c r="C4120" i="87"/>
  <c r="C4119" i="87"/>
  <c r="C4075" i="87"/>
  <c r="C6849" i="87"/>
  <c r="C6789" i="87"/>
  <c r="C6729" i="87"/>
  <c r="E6729" i="87"/>
  <c r="C5791" i="87"/>
  <c r="C5647" i="87"/>
  <c r="C5230" i="87"/>
  <c r="C4357" i="87"/>
  <c r="C4355" i="87"/>
  <c r="C5621" i="87"/>
  <c r="C5204" i="87"/>
  <c r="C4341" i="87"/>
  <c r="C4339" i="87"/>
  <c r="C5852" i="87"/>
  <c r="C6173" i="87"/>
  <c r="C4894" i="87"/>
  <c r="C5367" i="87"/>
  <c r="C4944" i="87"/>
  <c r="C4307" i="87"/>
  <c r="C5481" i="87"/>
  <c r="C5562" i="87"/>
  <c r="C5109" i="87"/>
  <c r="C5327" i="87"/>
  <c r="C5558" i="87"/>
  <c r="C6130" i="87"/>
  <c r="C5478" i="87"/>
  <c r="C5830" i="87"/>
  <c r="C5531" i="87"/>
  <c r="C5299" i="87"/>
  <c r="C5056" i="87"/>
  <c r="C5046" i="87"/>
  <c r="E5046" i="87"/>
  <c r="C5939" i="87"/>
  <c r="C5870" i="87"/>
  <c r="E5870" i="87"/>
  <c r="C5677" i="87"/>
  <c r="C5465" i="87"/>
  <c r="C5034" i="87"/>
  <c r="C5031" i="87"/>
  <c r="E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380" i="87"/>
  <c r="C1441" i="87"/>
  <c r="C1439" i="87"/>
  <c r="C1437" i="87"/>
  <c r="C1371" i="87"/>
  <c r="C1433" i="87"/>
  <c r="C6419" i="87"/>
  <c r="C1431" i="87"/>
  <c r="C1365" i="87"/>
  <c r="C1427" i="87"/>
  <c r="C1361" i="87"/>
  <c r="C1423"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6331" i="87"/>
  <c r="C929" i="87"/>
  <c r="C813" i="87"/>
  <c r="C697" i="87"/>
  <c r="C1081" i="87"/>
  <c r="C1079" i="87"/>
  <c r="C6320" i="87"/>
  <c r="C979" i="87"/>
  <c r="C747" i="87"/>
  <c r="C1073" i="87"/>
  <c r="C1071" i="87"/>
  <c r="C971" i="87"/>
  <c r="C739" i="87"/>
  <c r="C6300" i="87"/>
  <c r="C852" i="87"/>
  <c r="C736" i="87"/>
  <c r="C6634" i="87"/>
  <c r="C6292" i="87"/>
  <c r="C965" i="87"/>
  <c r="C849" i="87"/>
  <c r="C1062" i="87"/>
  <c r="C1060" i="87"/>
  <c r="C6283" i="87"/>
  <c r="C903" i="87"/>
  <c r="C787" i="87"/>
  <c r="C1057" i="87"/>
  <c r="C1055" i="87"/>
  <c r="C1053" i="87"/>
  <c r="C6269" i="87"/>
  <c r="E6269" i="87"/>
  <c r="C896" i="87"/>
  <c r="E896" i="87"/>
  <c r="C780" i="87"/>
  <c r="E780" i="87"/>
  <c r="C6268" i="87"/>
  <c r="C6264" i="87"/>
  <c r="C6260" i="87"/>
  <c r="C6256" i="87"/>
  <c r="C6252" i="87"/>
  <c r="C6248" i="87"/>
  <c r="C6244" i="87"/>
  <c r="C1044" i="87"/>
  <c r="C1038" i="87"/>
  <c r="C1048" i="87"/>
  <c r="C3006" i="87"/>
  <c r="C3324"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C80" i="73"/>
  <c r="E18" i="73"/>
  <c r="H270" i="14"/>
  <c r="C270" i="14"/>
  <c r="H172"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K143" i="30" s="1"/>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71" i="14"/>
  <c r="B6879" i="87"/>
  <c r="J111" i="14"/>
  <c r="C6566" i="87"/>
  <c r="B1368" i="87"/>
  <c r="D276" i="30"/>
  <c r="J214" i="30"/>
  <c r="D214" i="30"/>
  <c r="K55" i="30"/>
  <c r="F6969" i="87" a="1"/>
  <c r="F7213" i="87" a="1"/>
  <c r="F7124" i="87" a="1"/>
  <c r="F3531" i="87" a="1"/>
  <c r="F7146" i="87" a="1"/>
  <c r="F7145" i="87" a="1"/>
  <c r="F6040" i="87" a="1"/>
  <c r="F7212" i="87" a="1"/>
  <c r="F3240" i="87" a="1"/>
  <c r="F7064" i="87" a="1"/>
  <c r="F3205" i="87" a="1"/>
  <c r="F7085" i="87" a="1"/>
  <c r="F7174" i="87" a="1"/>
  <c r="F7164" i="87" a="1"/>
  <c r="F3199" i="87" a="1"/>
  <c r="F3179" i="87" a="1"/>
  <c r="F7193" i="87" a="1"/>
  <c r="F6910" i="87" a="1"/>
  <c r="F7194" i="87" a="1"/>
  <c r="F7103" i="87" a="1"/>
  <c r="F7123" i="87" a="1"/>
  <c r="F3218" i="87" a="1"/>
  <c r="E5034" i="87" l="1"/>
  <c r="E5465" i="87"/>
  <c r="E6698" i="87"/>
  <c r="E3642" i="87"/>
  <c r="E6849" i="87"/>
  <c r="E5825" i="87"/>
  <c r="E4077" i="87"/>
  <c r="E6789" i="87"/>
  <c r="E6819" i="87"/>
  <c r="E5700" i="87"/>
  <c r="E4079" i="87"/>
  <c r="E5523" i="87"/>
  <c r="E4076" i="87"/>
  <c r="E5286" i="87"/>
  <c r="E5526" i="87"/>
  <c r="E6085" i="87"/>
  <c r="F7123" i="87"/>
  <c r="F7103" i="87"/>
  <c r="F7194" i="87"/>
  <c r="F6910" i="87"/>
  <c r="F7193" i="87"/>
  <c r="F3179" i="87"/>
  <c r="F3199" i="87"/>
  <c r="F7164" i="87"/>
  <c r="F7174" i="87"/>
  <c r="F7085" i="87"/>
  <c r="F3205" i="87"/>
  <c r="F3240" i="87"/>
  <c r="F7212" i="87"/>
  <c r="F6040" i="87"/>
  <c r="F7145" i="87"/>
  <c r="F7146" i="87"/>
  <c r="F3531" i="87"/>
  <c r="F7124" i="87"/>
  <c r="F7213" i="87"/>
  <c r="F6969" i="87"/>
  <c r="B7123" i="87"/>
  <c r="B7103" i="87"/>
  <c r="B7194" i="87"/>
  <c r="B6910" i="87"/>
  <c r="C6910" i="87" s="1"/>
  <c r="B7193" i="87"/>
  <c r="C7193" i="87" s="1"/>
  <c r="D113" i="73"/>
  <c r="F117" i="73"/>
  <c r="B7164" i="87"/>
  <c r="B7174" i="87"/>
  <c r="C7174" i="87" s="1"/>
  <c r="B7085" i="87"/>
  <c r="C7085" i="87" s="1"/>
  <c r="G117" i="73"/>
  <c r="H80" i="73"/>
  <c r="B7212" i="87"/>
  <c r="C7212" i="87" s="1"/>
  <c r="J117" i="73"/>
  <c r="B7145" i="87"/>
  <c r="E7145" i="87" s="1"/>
  <c r="B7146" i="87"/>
  <c r="K117" i="73"/>
  <c r="B7124" i="87"/>
  <c r="C7124" i="87" s="1"/>
  <c r="B7213" i="87"/>
  <c r="C7213" i="87" s="1"/>
  <c r="B6969" i="87"/>
  <c r="C6969" i="87" s="1"/>
  <c r="F3218" i="87"/>
  <c r="F7064" i="87"/>
  <c r="E113" i="73"/>
  <c r="B7064" i="87"/>
  <c r="C7064" i="87" s="1"/>
  <c r="Z13" i="89"/>
  <c r="L22" i="89"/>
  <c r="X22" i="89" s="1"/>
  <c r="B4385" i="87"/>
  <c r="C4385" i="87" s="1"/>
  <c r="B5657" i="87"/>
  <c r="C5657" i="87" s="1"/>
  <c r="B5445" i="87"/>
  <c r="B5966" i="87"/>
  <c r="C5966" i="87" s="1"/>
  <c r="B6186" i="87"/>
  <c r="C6186" i="87" s="1"/>
  <c r="B4160" i="87"/>
  <c r="C4160" i="87" s="1"/>
  <c r="B5958" i="87"/>
  <c r="C5958" i="87" s="1"/>
  <c r="B5714" i="87"/>
  <c r="F94" i="73"/>
  <c r="D94" i="73"/>
  <c r="C94" i="73"/>
  <c r="B1066" i="87"/>
  <c r="C1066" i="87" s="1"/>
  <c r="B1444" i="87"/>
  <c r="C1444" i="87" s="1"/>
  <c r="H14" i="73"/>
  <c r="H102" i="73" s="1"/>
  <c r="B4101" i="87"/>
  <c r="C4101" i="87" s="1"/>
  <c r="H128" i="73"/>
  <c r="B1486" i="87"/>
  <c r="C1486" i="87" s="1"/>
  <c r="B1480" i="87"/>
  <c r="C1480" i="87" s="1"/>
  <c r="B1085" i="87"/>
  <c r="C1085" i="87" s="1"/>
  <c r="B1077" i="87"/>
  <c r="C1077" i="87" s="1"/>
  <c r="B1429" i="87"/>
  <c r="B1063" i="87"/>
  <c r="C1063" i="87" s="1"/>
  <c r="B1296" i="87"/>
  <c r="B1223" i="87"/>
  <c r="B1452" i="87"/>
  <c r="C1452" i="87" s="1"/>
  <c r="H16" i="73"/>
  <c r="H104" i="73" s="1"/>
  <c r="B1319" i="87"/>
  <c r="B1432" i="87"/>
  <c r="B1468" i="87"/>
  <c r="C1468" i="87" s="1"/>
  <c r="B7115" i="87"/>
  <c r="C7115" i="87" s="1"/>
  <c r="D103" i="73"/>
  <c r="B7158" i="87"/>
  <c r="C7158" i="87" s="1"/>
  <c r="B7207" i="87"/>
  <c r="B6406" i="87"/>
  <c r="C6406" i="87" s="1"/>
  <c r="B1309" i="87"/>
  <c r="C1309" i="87" s="1"/>
  <c r="B1284" i="87"/>
  <c r="C1284" i="87" s="1"/>
  <c r="B1272" i="87"/>
  <c r="C1272" i="87" s="1"/>
  <c r="B1216" i="87"/>
  <c r="C1216" i="87" s="1"/>
  <c r="K153" i="30"/>
  <c r="D17" i="73" s="1"/>
  <c r="B6636" i="87"/>
  <c r="C6636" i="87" s="1"/>
  <c r="B997" i="87"/>
  <c r="C997" i="87" s="1"/>
  <c r="B2033" i="87"/>
  <c r="C2033" i="87" s="1"/>
  <c r="F155" i="30"/>
  <c r="B1169" i="87"/>
  <c r="B1202" i="87"/>
  <c r="C1202" i="87" s="1"/>
  <c r="B1210" i="87"/>
  <c r="C1210" i="87" s="1"/>
  <c r="B1177" i="87"/>
  <c r="B6387" i="87"/>
  <c r="C6387" i="87" s="1"/>
  <c r="B1069" i="87"/>
  <c r="C1069" i="87" s="1"/>
  <c r="J117" i="30"/>
  <c r="B931" i="87"/>
  <c r="C931" i="87" s="1"/>
  <c r="F117" i="30"/>
  <c r="D117" i="30"/>
  <c r="B1059" i="87"/>
  <c r="C1059" i="87" s="1"/>
  <c r="B1435" i="87"/>
  <c r="C1435" i="87" s="1"/>
  <c r="C6439" i="87"/>
  <c r="D292" i="30"/>
  <c r="B2734" i="87"/>
  <c r="C2734" i="87" s="1"/>
  <c r="B7063" i="87"/>
  <c r="B3262" i="87"/>
  <c r="C3262" i="87" s="1"/>
  <c r="C117" i="73"/>
  <c r="C1368" i="87"/>
  <c r="E1368" i="87"/>
  <c r="C1054" i="87"/>
  <c r="C1419" i="87"/>
  <c r="C1088" i="87"/>
  <c r="C6342" i="87"/>
  <c r="C1456" i="87"/>
  <c r="C1218" i="87"/>
  <c r="C148" i="87"/>
  <c r="C2772" i="87"/>
  <c r="C1398" i="87"/>
  <c r="C3613" i="87"/>
  <c r="E3613" i="87"/>
  <c r="C1252" i="87"/>
  <c r="C1302" i="87"/>
  <c r="C1455" i="87"/>
  <c r="C3594" i="87"/>
  <c r="E3594" i="87"/>
  <c r="C1396" i="87"/>
  <c r="C1473" i="87"/>
  <c r="C6466" i="87"/>
  <c r="C4043" i="87"/>
  <c r="C3565" i="87"/>
  <c r="E3565" i="87"/>
  <c r="C1479" i="87"/>
  <c r="C1354" i="87"/>
  <c r="C1497" i="87"/>
  <c r="C3579" i="87"/>
  <c r="E3579" i="87"/>
  <c r="C6666" i="87"/>
  <c r="E6666" i="87"/>
  <c r="C6759" i="87"/>
  <c r="E6759" i="87"/>
  <c r="C6909" i="87"/>
  <c r="E6909" i="87"/>
  <c r="C3577" i="87"/>
  <c r="E3577" i="87"/>
  <c r="C6012" i="87"/>
  <c r="E6012" i="87"/>
  <c r="C3261" i="87"/>
  <c r="E3261" i="87"/>
  <c r="C722" i="87"/>
  <c r="E722" i="87"/>
  <c r="C729" i="87"/>
  <c r="C1200" i="87"/>
  <c r="C11" i="87"/>
  <c r="C12" i="87"/>
  <c r="C1429" i="87"/>
  <c r="C907" i="87"/>
  <c r="C1491" i="87"/>
  <c r="C1296" i="87"/>
  <c r="C6003" i="87"/>
  <c r="E6003" i="87"/>
  <c r="C3528" i="87"/>
  <c r="E3528" i="87"/>
  <c r="C3175" i="87"/>
  <c r="E3175" i="87"/>
  <c r="C7164"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1223" i="87"/>
  <c r="C6665" i="87"/>
  <c r="E6665" i="87"/>
  <c r="C3584" i="87"/>
  <c r="E3584" i="87"/>
  <c r="C2541" i="87"/>
  <c r="C2930" i="87"/>
  <c r="C3600" i="87"/>
  <c r="E3600" i="87"/>
  <c r="C1467" i="87"/>
  <c r="C3593" i="87"/>
  <c r="E3593" i="87"/>
  <c r="C1169" i="87"/>
  <c r="C3196" i="87"/>
  <c r="E3196" i="87"/>
  <c r="C1492" i="87"/>
  <c r="C1183" i="87"/>
  <c r="C1308" i="87"/>
  <c r="C5696" i="87"/>
  <c r="C5714" i="87"/>
  <c r="C5445" i="87"/>
  <c r="C5501" i="87"/>
  <c r="C1485" i="87"/>
  <c r="C4100" i="87"/>
  <c r="C7207" i="87"/>
  <c r="C156" i="87"/>
  <c r="C1319" i="87"/>
  <c r="C1177" i="87"/>
  <c r="C7123" i="87"/>
  <c r="C3181" i="87"/>
  <c r="E3181" i="87"/>
  <c r="C3198" i="87"/>
  <c r="E3198" i="87"/>
  <c r="C3242" i="87"/>
  <c r="E3242" i="87"/>
  <c r="C3530" i="87"/>
  <c r="E3530" i="87"/>
  <c r="C7063" i="87"/>
  <c r="C7103" i="87"/>
  <c r="C7146" i="87"/>
  <c r="C7194" i="87"/>
  <c r="C5010" i="87"/>
  <c r="C1432" i="87"/>
  <c r="C5069" i="87"/>
  <c r="C5536" i="87"/>
  <c r="C5091" i="87"/>
  <c r="C5176" i="87"/>
  <c r="C5602" i="87"/>
  <c r="C5190" i="87"/>
  <c r="C1058" i="87"/>
  <c r="C2922" i="87"/>
  <c r="C6367" i="87"/>
  <c r="C1224" i="87"/>
  <c r="C1229" i="87"/>
  <c r="C1274" i="87"/>
  <c r="C1324" i="87"/>
  <c r="C2783" i="87"/>
  <c r="C1329" i="87"/>
  <c r="C1434" i="87"/>
  <c r="C1458" i="87"/>
  <c r="C3661" i="87"/>
  <c r="C1273" i="87"/>
  <c r="C6005" i="87"/>
  <c r="E6005" i="87"/>
  <c r="C6004" i="87"/>
  <c r="E6004" i="87"/>
  <c r="C6006" i="87"/>
  <c r="E6006" i="87"/>
  <c r="B5588" i="87"/>
  <c r="B5356" i="87"/>
  <c r="B5532" i="87"/>
  <c r="B7304" i="87"/>
  <c r="I24" i="99"/>
  <c r="L21" i="99"/>
  <c r="L24" i="99" s="1"/>
  <c r="L25" i="99" s="1"/>
  <c r="V22" i="89"/>
  <c r="J155" i="30"/>
  <c r="I272" i="14"/>
  <c r="E5" i="73"/>
  <c r="B2574" i="87" s="1"/>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1052" i="87"/>
  <c r="B9" i="87"/>
  <c r="B8" i="87"/>
  <c r="E106" i="73"/>
  <c r="B3205" i="87"/>
  <c r="B3243"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7214" i="87" a="1"/>
  <c r="F7163" i="87" a="1"/>
  <c r="F7102" i="87" a="1"/>
  <c r="F7084" i="87" a="1"/>
  <c r="F7195" i="87" a="1"/>
  <c r="F3221" i="87" a="1"/>
  <c r="F7125" i="87" a="1"/>
  <c r="F7147" i="87" a="1"/>
  <c r="F3243" i="87" a="1"/>
  <c r="F3182" i="87" a="1"/>
  <c r="H19" i="73" l="1"/>
  <c r="E7064" i="87"/>
  <c r="E7124" i="87"/>
  <c r="E7103" i="87"/>
  <c r="E7212" i="87"/>
  <c r="E7123" i="87"/>
  <c r="E7146" i="87"/>
  <c r="E7164" i="87"/>
  <c r="E7213" i="87"/>
  <c r="E7194" i="87"/>
  <c r="F3182" i="87"/>
  <c r="F3243" i="87"/>
  <c r="E3243" i="87" s="1"/>
  <c r="F7147" i="87"/>
  <c r="F7125" i="87"/>
  <c r="F7195" i="87"/>
  <c r="F7084" i="87"/>
  <c r="F7163" i="87"/>
  <c r="F7214" i="87"/>
  <c r="D117" i="73"/>
  <c r="C7145" i="87"/>
  <c r="H117" i="73"/>
  <c r="E6969" i="87"/>
  <c r="E6910" i="87"/>
  <c r="B7147" i="87"/>
  <c r="C7147" i="87" s="1"/>
  <c r="B7125" i="87"/>
  <c r="C7125" i="87" s="1"/>
  <c r="B7195" i="87"/>
  <c r="C7195" i="87" s="1"/>
  <c r="B7084" i="87"/>
  <c r="C7084" i="87" s="1"/>
  <c r="E7085" i="87"/>
  <c r="B7163" i="87"/>
  <c r="B7214" i="87"/>
  <c r="C7214" i="87" s="1"/>
  <c r="E7174" i="87"/>
  <c r="E7193" i="87"/>
  <c r="F3221" i="87"/>
  <c r="F7102" i="87"/>
  <c r="E117" i="73"/>
  <c r="B7102" i="87"/>
  <c r="C7102" i="87" s="1"/>
  <c r="B2603" i="87"/>
  <c r="Z22" i="89"/>
  <c r="I96" i="73"/>
  <c r="H8" i="73"/>
  <c r="B5663" i="87"/>
  <c r="C5663" i="87" s="1"/>
  <c r="H95" i="73"/>
  <c r="E95" i="73"/>
  <c r="B5722" i="87"/>
  <c r="B7129" i="87"/>
  <c r="C7129" i="87" s="1"/>
  <c r="B7108" i="87"/>
  <c r="C7108" i="87" s="1"/>
  <c r="B7069" i="87"/>
  <c r="C7069" i="87" s="1"/>
  <c r="B7047" i="87"/>
  <c r="C7047" i="87" s="1"/>
  <c r="B2604" i="87"/>
  <c r="C2604" i="87" s="1"/>
  <c r="K214" i="30"/>
  <c r="B1332" i="87" s="1"/>
  <c r="F105" i="73"/>
  <c r="B7186" i="87"/>
  <c r="C7186" i="87" s="1"/>
  <c r="B7079" i="87"/>
  <c r="C7079" i="87" s="1"/>
  <c r="B7118" i="87"/>
  <c r="B7140" i="87"/>
  <c r="C7140" i="87" s="1"/>
  <c r="B7137" i="87"/>
  <c r="B7055" i="87"/>
  <c r="B7058" i="87"/>
  <c r="C7058" i="87" s="1"/>
  <c r="B7157" i="87"/>
  <c r="C7157" i="87" s="1"/>
  <c r="B7097" i="87"/>
  <c r="B2500" i="87"/>
  <c r="C2500" i="87" s="1"/>
  <c r="B7076" i="87"/>
  <c r="C7076" i="87" s="1"/>
  <c r="F126" i="73"/>
  <c r="F102" i="73"/>
  <c r="B1231" i="87"/>
  <c r="C1231" i="87" s="1"/>
  <c r="D105" i="73"/>
  <c r="C17" i="73"/>
  <c r="K155" i="30"/>
  <c r="B1232" i="87" s="1"/>
  <c r="D129" i="73"/>
  <c r="B1178" i="87"/>
  <c r="C1178" i="87" s="1"/>
  <c r="D128" i="73"/>
  <c r="B1170" i="87"/>
  <c r="C1170" i="87" s="1"/>
  <c r="D131" i="73"/>
  <c r="B7322" i="87"/>
  <c r="C7322" i="87" s="1"/>
  <c r="B7321" i="87"/>
  <c r="B7320" i="87"/>
  <c r="C7320" i="87" s="1"/>
  <c r="B7319" i="87"/>
  <c r="C7319" i="87" s="1"/>
  <c r="C128" i="73"/>
  <c r="B7318" i="87"/>
  <c r="C7318" i="87" s="1"/>
  <c r="B7316" i="87"/>
  <c r="C7316" i="87" s="1"/>
  <c r="C125" i="73"/>
  <c r="C124" i="73"/>
  <c r="B7315" i="87"/>
  <c r="C7315" i="87" s="1"/>
  <c r="G93" i="73"/>
  <c r="I93" i="73"/>
  <c r="E93" i="73"/>
  <c r="J93" i="73"/>
  <c r="K93" i="73"/>
  <c r="D93" i="73"/>
  <c r="F93" i="73"/>
  <c r="B5890" i="87"/>
  <c r="C5890" i="87" s="1"/>
  <c r="K292" i="30"/>
  <c r="B817" i="87"/>
  <c r="C817" i="87" s="1"/>
  <c r="I13" i="103"/>
  <c r="C3" i="103" s="1"/>
  <c r="C53" i="76" s="1"/>
  <c r="B7317" i="87"/>
  <c r="C7317" i="87" s="1"/>
  <c r="C93" i="73"/>
  <c r="B7065" i="87"/>
  <c r="C7065" i="87" s="1"/>
  <c r="B107" i="87"/>
  <c r="C107" i="87" s="1"/>
  <c r="B7175" i="87"/>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5850" i="87"/>
  <c r="C1185" i="87"/>
  <c r="C4378" i="87"/>
  <c r="C5488" i="87"/>
  <c r="C5968" i="87"/>
  <c r="C5158" i="87"/>
  <c r="C5970" i="87"/>
  <c r="C5969" i="87"/>
  <c r="C3350" i="87"/>
  <c r="C5722" i="87"/>
  <c r="C3352" i="87"/>
  <c r="C3620" i="87"/>
  <c r="E3620" i="87"/>
  <c r="C3199" i="87"/>
  <c r="E3199" i="87"/>
  <c r="C3263" i="87"/>
  <c r="C3218" i="87"/>
  <c r="E3218" i="87"/>
  <c r="C3243" i="87"/>
  <c r="C7097" i="87"/>
  <c r="C9" i="87"/>
  <c r="C6" i="87"/>
  <c r="C7" i="87"/>
  <c r="C10" i="87"/>
  <c r="C2553" i="87"/>
  <c r="C1503" i="87"/>
  <c r="C7163" i="87"/>
  <c r="C757" i="87"/>
  <c r="C6640" i="87"/>
  <c r="C815" i="87"/>
  <c r="C7321" i="87"/>
  <c r="C5532" i="87"/>
  <c r="C5588" i="87"/>
  <c r="C4147" i="87"/>
  <c r="E4147" i="87"/>
  <c r="C4379" i="87"/>
  <c r="C6125" i="87"/>
  <c r="C1331" i="87"/>
  <c r="C2037" i="87"/>
  <c r="C3586" i="87"/>
  <c r="E3586" i="87"/>
  <c r="C1303" i="87"/>
  <c r="C1253" i="87"/>
  <c r="C1474" i="87"/>
  <c r="C2774" i="87"/>
  <c r="C3668" i="87"/>
  <c r="E3668" i="87"/>
  <c r="C1325" i="87"/>
  <c r="C3602" i="87"/>
  <c r="E3602" i="87"/>
  <c r="C6391" i="87"/>
  <c r="C1194" i="87"/>
  <c r="C6481" i="87"/>
  <c r="C6335" i="87"/>
  <c r="C1498" i="87"/>
  <c r="C873" i="87"/>
  <c r="C2046" i="87"/>
  <c r="C5972" i="87"/>
  <c r="C6170" i="87"/>
  <c r="C3179" i="87"/>
  <c r="E3179" i="87"/>
  <c r="C5264" i="87"/>
  <c r="C5300" i="87"/>
  <c r="C5065" i="87"/>
  <c r="C5807" i="87"/>
  <c r="C3349" i="87"/>
  <c r="C5471" i="87"/>
  <c r="C3531" i="87"/>
  <c r="E3531" i="87"/>
  <c r="C3176" i="87"/>
  <c r="C3205" i="87"/>
  <c r="E3205" i="87"/>
  <c r="C8" i="87"/>
  <c r="C1052" i="87"/>
  <c r="C2603" i="87"/>
  <c r="C7118" i="87"/>
  <c r="C7137" i="87"/>
  <c r="C7055" i="87"/>
  <c r="C2574" i="87"/>
  <c r="C3353" i="87"/>
  <c r="C989" i="87"/>
  <c r="C6040" i="87"/>
  <c r="E6040" i="87"/>
  <c r="C3240" i="87"/>
  <c r="E3240" i="87"/>
  <c r="C699" i="87"/>
  <c r="C7175" i="87"/>
  <c r="C1193" i="87"/>
  <c r="C2034" i="87"/>
  <c r="C7304" i="87"/>
  <c r="C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L128" i="73"/>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B1461" i="87"/>
  <c r="E19" i="89"/>
  <c r="B2543" i="87"/>
  <c r="B1089" i="87"/>
  <c r="C16" i="73"/>
  <c r="J132" i="73"/>
  <c r="B1392" i="87"/>
  <c r="G125" i="73"/>
  <c r="B1186" i="87"/>
  <c r="D126" i="73"/>
  <c r="B4388" i="87"/>
  <c r="F12" i="89"/>
  <c r="B2504" i="87"/>
  <c r="C19" i="89"/>
  <c r="B5986" i="87"/>
  <c r="J9" i="73"/>
  <c r="B6187" i="87"/>
  <c r="F7086" i="87" a="1"/>
  <c r="F7165" i="87" a="1"/>
  <c r="F7104" i="87" a="1"/>
  <c r="E7195" i="87" l="1"/>
  <c r="E7163" i="87"/>
  <c r="F7165" i="87"/>
  <c r="F7086" i="87"/>
  <c r="E7214" i="87"/>
  <c r="E7125" i="87"/>
  <c r="B7165" i="87"/>
  <c r="C7165" i="87" s="1"/>
  <c r="E7147" i="87"/>
  <c r="E7084" i="87"/>
  <c r="B7086" i="87"/>
  <c r="C7086" i="87" s="1"/>
  <c r="F7104" i="87"/>
  <c r="B7104" i="87"/>
  <c r="C7104" i="87" s="1"/>
  <c r="E7102" i="87"/>
  <c r="F132" i="73"/>
  <c r="L124" i="73"/>
  <c r="B7181" i="87"/>
  <c r="C7181" i="87" s="1"/>
  <c r="B7170" i="87"/>
  <c r="C7170" i="87" s="1"/>
  <c r="B7152" i="87"/>
  <c r="C7152" i="87" s="1"/>
  <c r="C96" i="73"/>
  <c r="B7199" i="87"/>
  <c r="C7199" i="87" s="1"/>
  <c r="B7151" i="87"/>
  <c r="C7151" i="87" s="1"/>
  <c r="B7090" i="87"/>
  <c r="C7090" i="87" s="1"/>
  <c r="F95" i="73"/>
  <c r="D95" i="73"/>
  <c r="C95" i="73"/>
  <c r="B6057" i="87"/>
  <c r="B4085" i="87"/>
  <c r="B7138" i="87"/>
  <c r="C7138" i="87" s="1"/>
  <c r="B7139" i="87"/>
  <c r="C7139" i="87" s="1"/>
  <c r="B7159" i="87"/>
  <c r="C7159" i="87" s="1"/>
  <c r="B7135" i="87"/>
  <c r="C7135" i="87" s="1"/>
  <c r="B96" i="87"/>
  <c r="C96" i="87" s="1"/>
  <c r="B7206" i="87"/>
  <c r="C7206" i="87" s="1"/>
  <c r="B7189" i="87"/>
  <c r="C7189" i="87" s="1"/>
  <c r="B7117" i="87"/>
  <c r="C7117" i="87" s="1"/>
  <c r="B7114" i="87"/>
  <c r="C7114" i="87" s="1"/>
  <c r="B2578" i="87"/>
  <c r="C2578" i="87" s="1"/>
  <c r="B1276" i="87"/>
  <c r="C1276" i="87" s="1"/>
  <c r="B7078" i="87"/>
  <c r="C7078" i="87" s="1"/>
  <c r="D104" i="73"/>
  <c r="C105" i="73"/>
  <c r="D102" i="73"/>
  <c r="C16" i="89"/>
  <c r="E4" i="97"/>
  <c r="E30" i="97" s="1"/>
  <c r="H4" i="97"/>
  <c r="H30" i="97" s="1"/>
  <c r="B7150" i="87"/>
  <c r="C7150" i="87" s="1"/>
  <c r="K4" i="97"/>
  <c r="K11" i="97" s="1"/>
  <c r="I22" i="73"/>
  <c r="B3171" i="87"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G13" i="97" s="1"/>
  <c r="B7323" i="87"/>
  <c r="C7323" i="87" s="1"/>
  <c r="C104" i="73"/>
  <c r="B1096" i="87"/>
  <c r="C1096" i="87" s="1"/>
  <c r="B7046" i="87"/>
  <c r="C7046" i="87" s="1"/>
  <c r="B7176" i="87"/>
  <c r="C7176" i="87" s="1"/>
  <c r="B111" i="87"/>
  <c r="C111" i="87" s="1"/>
  <c r="C1089" i="87"/>
  <c r="C1461" i="87"/>
  <c r="C3616" i="87"/>
  <c r="E3616" i="87"/>
  <c r="C1275" i="87"/>
  <c r="C3587" i="87"/>
  <c r="E3587" i="87"/>
  <c r="C3573" i="87"/>
  <c r="E3573" i="87"/>
  <c r="C875" i="87"/>
  <c r="C4085" i="87"/>
  <c r="C3513" i="87"/>
  <c r="C2537" i="87"/>
  <c r="C2495" i="87"/>
  <c r="C2508" i="87"/>
  <c r="C3169" i="87"/>
  <c r="C5167" i="87"/>
  <c r="C5813" i="87"/>
  <c r="C5858" i="87"/>
  <c r="C2535" i="87"/>
  <c r="C5597" i="87"/>
  <c r="C3182" i="87"/>
  <c r="E3182" i="87"/>
  <c r="C2605" i="87"/>
  <c r="C3518" i="87"/>
  <c r="C5967" i="87"/>
  <c r="C1087" i="87"/>
  <c r="C1297" i="87"/>
  <c r="C759" i="87"/>
  <c r="C2551" i="87"/>
  <c r="C1203"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5976" i="87"/>
  <c r="C2555" i="87"/>
  <c r="C4955" i="87"/>
  <c r="C2601" i="87"/>
  <c r="C5987" i="87"/>
  <c r="C3662" i="87"/>
  <c r="C3514" i="87"/>
  <c r="C5988" i="87"/>
  <c r="C2599" i="87"/>
  <c r="C4387" i="87"/>
  <c r="C1095" i="87"/>
  <c r="C701" i="87"/>
  <c r="C1217" i="87"/>
  <c r="C933" i="87"/>
  <c r="C2516" i="87"/>
  <c r="C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K30"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B5989" i="87"/>
  <c r="J11" i="73"/>
  <c r="J22" i="73"/>
  <c r="G132" i="73"/>
  <c r="L125" i="73"/>
  <c r="B2556" i="87" l="1"/>
  <c r="G21" i="73"/>
  <c r="D107" i="73"/>
  <c r="D109" i="73" s="1"/>
  <c r="E7086" i="87"/>
  <c r="I81" i="73"/>
  <c r="I118" i="73" s="1"/>
  <c r="E7165" i="87"/>
  <c r="E11" i="97"/>
  <c r="E12" i="97" s="1"/>
  <c r="H11" i="97"/>
  <c r="H12" i="97" s="1"/>
  <c r="E7104" i="87"/>
  <c r="G16" i="89"/>
  <c r="W16" i="89" s="1"/>
  <c r="B7131" i="87"/>
  <c r="C7131" i="87" s="1"/>
  <c r="B7049" i="87"/>
  <c r="C7049" i="87" s="1"/>
  <c r="B7109" i="87"/>
  <c r="C7109" i="87" s="1"/>
  <c r="B7130" i="87"/>
  <c r="C7130" i="87" s="1"/>
  <c r="B7070" i="87"/>
  <c r="C7070" i="87" s="1"/>
  <c r="B7048" i="87"/>
  <c r="C7048" i="87" s="1"/>
  <c r="B5995" i="87"/>
  <c r="C5995" i="87" s="1"/>
  <c r="B100" i="87"/>
  <c r="C100" i="87" s="1"/>
  <c r="B6061" i="87"/>
  <c r="C6061" i="87" s="1"/>
  <c r="B7191" i="87"/>
  <c r="C7191" i="87" s="1"/>
  <c r="B7204" i="87"/>
  <c r="B7161" i="87"/>
  <c r="C7161" i="87" s="1"/>
  <c r="F13" i="97"/>
  <c r="F20" i="97" s="1"/>
  <c r="E13" i="97"/>
  <c r="E20" i="97" s="1"/>
  <c r="B7077" i="87"/>
  <c r="C7077" i="87" s="1"/>
  <c r="B7057" i="87"/>
  <c r="C7057" i="87" s="1"/>
  <c r="B7080" i="87"/>
  <c r="C7080" i="87" s="1"/>
  <c r="B7075" i="87"/>
  <c r="C7075" i="87" s="1"/>
  <c r="B7054" i="87"/>
  <c r="C7054" i="87" s="1"/>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B4084" i="87"/>
  <c r="C4084" i="87" s="1"/>
  <c r="B82" i="87"/>
  <c r="C82" i="87" s="1"/>
  <c r="B7056" i="87"/>
  <c r="C7056" i="87" s="1"/>
  <c r="B7324" i="87"/>
  <c r="C7324" i="87" s="1"/>
  <c r="B1097" i="87"/>
  <c r="C1097" i="87" s="1"/>
  <c r="B7282" i="87"/>
  <c r="C7282" i="87" s="1"/>
  <c r="C2503" i="87"/>
  <c r="C2602" i="87"/>
  <c r="C3515" i="87"/>
  <c r="C2538" i="87"/>
  <c r="C2552" i="87"/>
  <c r="C3516" i="87"/>
  <c r="C2501" i="87"/>
  <c r="C7280" i="87"/>
  <c r="C5271" i="87"/>
  <c r="C5452" i="87"/>
  <c r="C5814" i="87"/>
  <c r="C7200" i="87"/>
  <c r="C5989" i="87"/>
  <c r="C3171" i="87"/>
  <c r="C2542" i="87"/>
  <c r="C2515" i="87"/>
  <c r="C2556" i="87"/>
  <c r="C2513" i="87"/>
  <c r="C5993" i="87"/>
  <c r="E5993" i="87"/>
  <c r="C2576" i="87"/>
  <c r="C2498" i="87"/>
  <c r="C2497" i="87"/>
  <c r="C2511" i="87"/>
  <c r="C7204" i="87"/>
  <c r="C2548" i="87"/>
  <c r="C2549" i="87"/>
  <c r="C3170" i="87"/>
  <c r="C7091" i="87"/>
  <c r="C7180" i="87"/>
  <c r="C7169" i="87"/>
  <c r="C7843" i="87"/>
  <c r="C5664" i="87"/>
  <c r="C5859" i="87"/>
  <c r="C2510"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G36" i="97"/>
  <c r="K12" i="97"/>
  <c r="B127" i="87"/>
  <c r="B94" i="87"/>
  <c r="B49" i="87"/>
  <c r="E34" i="97"/>
  <c r="I11" i="97"/>
  <c r="I30" i="97"/>
  <c r="G18" i="89"/>
  <c r="W18" i="89" s="1"/>
  <c r="B2539" i="87"/>
  <c r="F11" i="73"/>
  <c r="E21" i="73"/>
  <c r="E3" i="93"/>
  <c r="F21" i="73"/>
  <c r="D11" i="73"/>
  <c r="D4" i="97"/>
  <c r="G22" i="73"/>
  <c r="G4" i="97"/>
  <c r="H99" i="73"/>
  <c r="H110" i="73"/>
  <c r="G97" i="73"/>
  <c r="E4" i="9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2789" i="87" a="1"/>
  <c r="F7287" i="87" a="1"/>
  <c r="F6319" i="87" a="1"/>
  <c r="F2498" i="87" a="1"/>
  <c r="F6382" i="87" a="1"/>
  <c r="F1272" i="87" a="1"/>
  <c r="F1380" i="87" a="1"/>
  <c r="F1453" i="87" a="1"/>
  <c r="F5040" i="87" a="1"/>
  <c r="F1361" i="87" a="1"/>
  <c r="F4084" i="87" a="1"/>
  <c r="F2514" i="87" a="1"/>
  <c r="F1354" i="87" a="1"/>
  <c r="F7177" i="87" a="1"/>
  <c r="F3262" i="87" a="1"/>
  <c r="F5496" i="87" a="1"/>
  <c r="F1371" i="87" a="1"/>
  <c r="F5356" i="87" a="1"/>
  <c r="F6413" i="87" a="1"/>
  <c r="F2606" i="87" a="1"/>
  <c r="F1497" i="87" a="1"/>
  <c r="F6299" i="87" a="1"/>
  <c r="F4083" i="87" a="1"/>
  <c r="F1200" i="87" a="1"/>
  <c r="F1438" i="87" a="1"/>
  <c r="F7076" i="87" a="1"/>
  <c r="F1410" i="87" a="1"/>
  <c r="F2920" i="87" a="1"/>
  <c r="F2555" i="87" a="1"/>
  <c r="F1441" i="87" a="1"/>
  <c r="F2049" i="87" a="1"/>
  <c r="F5056" i="87" a="1"/>
  <c r="F3515" i="87" a="1"/>
  <c r="F4044" i="87" a="1"/>
  <c r="F2544" i="87" a="1"/>
  <c r="F4356" i="87" a="1"/>
  <c r="F2754" i="87" a="1"/>
  <c r="F1486" i="87" a="1"/>
  <c r="F1331" i="87" a="1"/>
  <c r="F5830" i="87" a="1"/>
  <c r="F7244" i="87" a="1"/>
  <c r="F7139" i="87" a="1"/>
  <c r="F7140" i="87" a="1"/>
  <c r="F5837" i="87" a="1"/>
  <c r="F7097" i="87" a="1"/>
  <c r="F2539" i="87" a="1"/>
  <c r="F2504" i="87" a="1"/>
  <c r="F855" i="87" a="1"/>
  <c r="F2540" i="87" a="1"/>
  <c r="F1210" i="87" a="1"/>
  <c r="F1052" i="87" a="1"/>
  <c r="F3009" i="87" a="1"/>
  <c r="F7304" i="87" a="1"/>
  <c r="F7058" i="87" a="1"/>
  <c r="F1485" i="87" a="1"/>
  <c r="F1229" i="87" a="1"/>
  <c r="F5204" i="87" a="1"/>
  <c r="F2506" i="87" a="1"/>
  <c r="F2605" i="87" a="1"/>
  <c r="F1422" i="87" a="1"/>
  <c r="F5991" i="87" a="1"/>
  <c r="F5621" i="87" a="1"/>
  <c r="F7054" i="87" a="1"/>
  <c r="F2930" i="87" a="1"/>
  <c r="F5283" i="87" a="1"/>
  <c r="F6182" i="87" a="1"/>
  <c r="F805" i="87" a="1"/>
  <c r="F2538" i="87" a="1"/>
  <c r="F849" i="87" a="1"/>
  <c r="F6411" i="87" a="1"/>
  <c r="F933" i="87" a="1"/>
  <c r="F2542" i="87" a="1"/>
  <c r="F3169" i="87" a="1"/>
  <c r="F1085" i="87" a="1"/>
  <c r="F1458" i="87" a="1"/>
  <c r="F7182" i="87" a="1"/>
  <c r="F5996" i="87" a="1"/>
  <c r="F1289" i="87" a="1"/>
  <c r="F6415" i="87" a="1"/>
  <c r="F111" i="87" a="1"/>
  <c r="F797" i="87" a="1"/>
  <c r="F7152" i="87" a="1"/>
  <c r="F2604" i="87" a="1"/>
  <c r="F1177" i="87" a="1"/>
  <c r="F1075" i="87" a="1"/>
  <c r="F1450" i="87" a="1"/>
  <c r="F6169" i="87" a="1"/>
  <c r="F4307" i="87" a="1"/>
  <c r="F1276" i="87" a="1"/>
  <c r="F2740" i="87" a="1"/>
  <c r="F7117" i="87" a="1"/>
  <c r="F3176" i="87" a="1"/>
  <c r="F4160" i="87" a="1"/>
  <c r="F2025" i="87" a="1"/>
  <c r="F7264" i="87" a="1"/>
  <c r="F1329" i="87" a="1"/>
  <c r="F968" i="87" a="1"/>
  <c r="F6391" i="87" a="1"/>
  <c r="F5663" i="87" a="1"/>
  <c r="F2575" i="87" a="1"/>
  <c r="F5843" i="87" a="1"/>
  <c r="F4355" i="87" a="1"/>
  <c r="F5950" i="87" a="1"/>
  <c r="F2749" i="87" a="1"/>
  <c r="F2670" i="87" a="1"/>
  <c r="F1169" i="87" a="1"/>
  <c r="F1505" i="87" a="1"/>
  <c r="F6386" i="87" a="1"/>
  <c r="F729" i="87" a="1"/>
  <c r="F5176" i="87" a="1"/>
  <c r="F7315" i="87" a="1"/>
  <c r="F913" i="87" a="1"/>
  <c r="F6340" i="87" a="1"/>
  <c r="F1433" i="87" a="1"/>
  <c r="F1258" i="87" a="1"/>
  <c r="F5470" i="87" a="1"/>
  <c r="F7129" i="87" a="1"/>
  <c r="F7273" i="87" a="1"/>
  <c r="F7068" i="87" a="1"/>
  <c r="F5292" i="87" a="1"/>
  <c r="F6350" i="87" a="1"/>
  <c r="F1455" i="87" a="1"/>
  <c r="F7151" i="87" a="1"/>
  <c r="F12" i="87" a="1"/>
  <c r="F1479" i="87" a="1"/>
  <c r="F61" i="87" a="1"/>
  <c r="F1365" i="87" a="1"/>
  <c r="F7119" i="87" a="1"/>
  <c r="F7204" i="87" a="1"/>
  <c r="F2495" i="87" a="1"/>
  <c r="F125" i="87" a="1"/>
  <c r="F997" i="87" a="1"/>
  <c r="F30" i="87" a="1"/>
  <c r="F5874" i="87" a="1"/>
  <c r="F7200" i="87" a="1"/>
  <c r="F2786" i="87" a="1"/>
  <c r="F965" i="87" a="1"/>
  <c r="F6616" i="87" a="1"/>
  <c r="F5728" i="87" a="1"/>
  <c r="F2553" i="87" a="1"/>
  <c r="F1061" i="87" a="1"/>
  <c r="F699" i="87" a="1"/>
  <c r="F4340" i="87" a="1"/>
  <c r="F1068" i="87" a="1"/>
  <c r="F1065" i="87" a="1"/>
  <c r="F4385" i="87" a="1"/>
  <c r="F5432" i="87" a="1"/>
  <c r="F7070" i="87" a="1"/>
  <c r="F1491" i="87" a="1"/>
  <c r="F1071" i="87" a="1"/>
  <c r="F6331" i="87" a="1"/>
  <c r="F7169" i="87" a="1"/>
  <c r="F5190" i="87" a="1"/>
  <c r="F6439" i="87" a="1"/>
  <c r="F2033" i="87" a="1"/>
  <c r="F5065" i="87" a="1"/>
  <c r="F6" i="87" a="1"/>
  <c r="F907" i="87" a="1"/>
  <c r="F1277" i="87" a="1"/>
  <c r="F3336" i="87" a="1"/>
  <c r="F6256" i="87" a="1"/>
  <c r="F1435" i="87" a="1"/>
  <c r="F7162" i="87" a="1"/>
  <c r="F6072" i="87" a="1"/>
  <c r="F4339" i="87" a="1"/>
  <c r="F5299" i="87" a="1"/>
  <c r="F6354" i="87" a="1"/>
  <c r="F1054" i="87" a="1"/>
  <c r="F6356" i="87" a="1"/>
  <c r="F6264" i="87" a="1"/>
  <c r="F6367" i="87" a="1"/>
  <c r="F146" i="87" a="1"/>
  <c r="F7206" i="87" a="1"/>
  <c r="F5966" i="87" a="1"/>
  <c r="F1223" i="87" a="1"/>
  <c r="F6283" i="87" a="1"/>
  <c r="F5669" i="87" a="1"/>
  <c r="F1253" i="87" a="1"/>
  <c r="F8" i="87" a="1"/>
  <c r="F1067" i="87" a="1"/>
  <c r="F5271" i="87" a="1"/>
  <c r="F2032" i="87" a="1"/>
  <c r="F5747" i="87" a="1"/>
  <c r="F4031" i="87" a="1"/>
  <c r="F4378" i="87" a="1"/>
  <c r="F5562" i="87" a="1"/>
  <c r="F675" i="87" a="1"/>
  <c r="F1208" i="87" a="1"/>
  <c r="F7132" i="87" a="1"/>
  <c r="F3661" i="87" a="1"/>
  <c r="F6335" i="87" a="1"/>
  <c r="F7094" i="87" a="1"/>
  <c r="F1216" i="87" a="1"/>
  <c r="F1444" i="87" a="1"/>
  <c r="F5722" i="87" a="1"/>
  <c r="F5890" i="87" a="1"/>
  <c r="F1404" i="87" a="1"/>
  <c r="F2918" i="87" a="1"/>
  <c r="F791" i="87" a="1"/>
  <c r="F1073" i="87" a="1"/>
  <c r="F6480" i="87" a="1"/>
  <c r="F4379" i="87" a="1"/>
  <c r="F6043" i="87" a="1"/>
  <c r="F7317" i="87" a="1"/>
  <c r="F1274" i="87" a="1"/>
  <c r="F1327" i="87" a="1"/>
  <c r="F6406" i="87" a="1"/>
  <c r="F5714" i="87" a="1"/>
  <c r="F1390" i="87" a="1"/>
  <c r="F987" i="87" a="1"/>
  <c r="F1074" i="87" a="1"/>
  <c r="F2767" i="87" a="1"/>
  <c r="F4069" i="87" a="1"/>
  <c r="F5091" i="87" a="1"/>
  <c r="F2549" i="87" a="1"/>
  <c r="F7289" i="87" a="1"/>
  <c r="F739" i="87" a="1"/>
  <c r="F7136" i="87" a="1"/>
  <c r="F2038" i="87" a="1"/>
  <c r="F5647" i="87" a="1"/>
  <c r="F1319" i="87" a="1"/>
  <c r="F4067" i="87" a="1"/>
  <c r="F7080" i="87" a="1"/>
  <c r="F5943" i="87" a="1"/>
  <c r="F5988" i="87" a="1"/>
  <c r="F845" i="87" a="1"/>
  <c r="F4357" i="87" a="1"/>
  <c r="F2515" i="87" a="1"/>
  <c r="F1089" i="87" a="1"/>
  <c r="F1091" i="87" a="1"/>
  <c r="F1078" i="87" a="1"/>
  <c r="F6639" i="87" a="1"/>
  <c r="F5674" i="87" a="1"/>
  <c r="F2037" i="87" a="1"/>
  <c r="F82" i="87" a="1"/>
  <c r="F1388" i="87" a="1"/>
  <c r="F989" i="87" a="1"/>
  <c r="F2552" i="87" a="1"/>
  <c r="F1502" i="87" a="1"/>
  <c r="F7271" i="87" a="1"/>
  <c r="F5327" i="87" a="1"/>
  <c r="F1499" i="87" a="1"/>
  <c r="F7318" i="87" a="1"/>
  <c r="F1503" i="87" a="1"/>
  <c r="F979" i="87" a="1"/>
  <c r="F6387" i="87" a="1"/>
  <c r="F6360" i="87" a="1"/>
  <c r="F6369" i="87" a="1"/>
  <c r="F1077" i="87" a="1"/>
  <c r="F5814" i="87" a="1"/>
  <c r="F6170" i="87" a="1"/>
  <c r="F1097" i="87" a="1"/>
  <c r="F6173" i="87" a="1"/>
  <c r="F6383" i="87" a="1"/>
  <c r="F1446" i="87" a="1"/>
  <c r="F6436" i="87" a="1"/>
  <c r="F863" i="87" a="1"/>
  <c r="F5602" i="87" a="1"/>
  <c r="F813" i="87" a="1"/>
  <c r="F6481" i="87" a="1"/>
  <c r="F2733" i="87" a="1"/>
  <c r="F6364" i="87" a="1"/>
  <c r="F2545" i="87" a="1"/>
  <c r="F6370" i="87" a="1"/>
  <c r="F5813" i="87" a="1"/>
  <c r="F1284" i="87" a="1"/>
  <c r="F5936" i="87" a="1"/>
  <c r="F1228" i="87" a="1"/>
  <c r="F2503" i="87" a="1"/>
  <c r="F2917" i="87" a="1"/>
  <c r="F1186" i="87" a="1"/>
  <c r="F5960" i="87" a="1"/>
  <c r="F7" i="87" a="1"/>
  <c r="F6130" i="87" a="1"/>
  <c r="F1427" i="87" a="1"/>
  <c r="F1221" i="87" a="1"/>
  <c r="F4894" i="87" a="1"/>
  <c r="F2556" i="87" a="1"/>
  <c r="F1059" i="87" a="1"/>
  <c r="F689" i="87" a="1"/>
  <c r="F1261" i="87" a="1"/>
  <c r="F7191" i="87" a="1"/>
  <c r="F5531" i="87" a="1"/>
  <c r="F5858" i="87" a="1"/>
  <c r="F7172" i="87" a="1"/>
  <c r="F2541" i="87" a="1"/>
  <c r="F5158" i="87" a="1"/>
  <c r="F1056" i="87" a="1"/>
  <c r="F1462" i="87" a="1"/>
  <c r="F4101" i="87" a="1"/>
  <c r="F1325" i="87" a="1"/>
  <c r="F7181" i="87" a="1"/>
  <c r="F2576" i="87" a="1"/>
  <c r="F5278" i="87" a="1"/>
  <c r="F2550" i="87" a="1"/>
  <c r="F7115" i="87" a="1"/>
  <c r="F3324" i="87" a="1"/>
  <c r="F3263" i="87" a="1"/>
  <c r="F7316" i="87" a="1"/>
  <c r="F2517" i="87" a="1"/>
  <c r="F1057" i="87" a="1"/>
  <c r="F6402" i="87" a="1"/>
  <c r="F6642" i="87" a="1"/>
  <c r="F5862" i="87" a="1"/>
  <c r="F1202" i="87" a="1"/>
  <c r="F3334" i="87" a="1"/>
  <c r="F1296" i="87" a="1"/>
  <c r="F2932" i="87" a="1"/>
  <c r="F4342" i="87" a="1"/>
  <c r="F2518" i="87" a="1"/>
  <c r="F5471" i="87" a="1"/>
  <c r="F2579" i="87" a="1"/>
  <c r="F47" i="87" a="1"/>
  <c r="F7137" i="87" a="1"/>
  <c r="F2535" i="87" a="1"/>
  <c r="F2548" i="87" a="1"/>
  <c r="F931" i="87" a="1"/>
  <c r="F1081" i="87" a="1"/>
  <c r="F5015" i="87" a="1"/>
  <c r="F1424" i="87" a="1"/>
  <c r="F921" i="87" a="1"/>
  <c r="F2513" i="87" a="1"/>
  <c r="F6209" i="87" a="1"/>
  <c r="F1492" i="87" a="1"/>
  <c r="F5773" i="87" a="1"/>
  <c r="F2922" i="87" a="1"/>
  <c r="F4068" i="87" a="1"/>
  <c r="F11" i="87" a="1"/>
  <c r="F7173" i="87" a="1"/>
  <c r="F4944" i="87" a="1"/>
  <c r="F7089" i="87" a="1"/>
  <c r="F6284" i="87" a="1"/>
  <c r="F1326" i="87" a="1"/>
  <c r="F1191" i="87" a="1"/>
  <c r="F95" i="87" a="1"/>
  <c r="F1398" i="87" a="1"/>
  <c r="F5010" i="87" a="1"/>
  <c r="F6636" i="87" a="1"/>
  <c r="F5972" i="87" a="1"/>
  <c r="F6466" i="87" a="1"/>
  <c r="F7282" i="87" a="1"/>
  <c r="F2951" i="87" a="1"/>
  <c r="F7201" i="87" a="1"/>
  <c r="F5967" i="87" a="1"/>
  <c r="F4075" i="87" a="1"/>
  <c r="F2510" i="87" a="1"/>
  <c r="F3432" i="87" a="1"/>
  <c r="F1226" i="87" a="1"/>
  <c r="F2956" i="87" a="1"/>
  <c r="F5724" i="87" a="1"/>
  <c r="F7135" i="87" a="1"/>
  <c r="F3006" i="87" a="1"/>
  <c r="F1211" i="87" a="1"/>
  <c r="F10" i="87" a="1"/>
  <c r="F1270" i="87" a="1"/>
  <c r="F2580" i="87" a="1"/>
  <c r="F1271" i="87" a="1"/>
  <c r="F1227" i="87" a="1"/>
  <c r="F2505" i="87" a="1"/>
  <c r="F787" i="87" a="1"/>
  <c r="F2046" i="87" a="1"/>
  <c r="F7048" i="87" a="1"/>
  <c r="F66" i="87" a="1"/>
  <c r="F4155" i="87" a="1"/>
  <c r="F2783" i="87" a="1"/>
  <c r="F5457" i="87" a="1"/>
  <c r="F2574" i="87" a="1"/>
  <c r="F1414" i="87" a="1"/>
  <c r="F1396" i="87" a="1"/>
  <c r="F1167" i="87" a="1"/>
  <c r="F7188" i="87" a="1"/>
  <c r="F1086" i="87" a="1"/>
  <c r="F6644" i="87" a="1"/>
  <c r="F6320" i="87" a="1"/>
  <c r="F7843" i="87" a="1"/>
  <c r="F6041" i="87" a="1"/>
  <c r="F7180" i="87" a="1"/>
  <c r="F152" i="87" a="1"/>
  <c r="F5169" i="87" a="1"/>
  <c r="F5692" i="87" a="1"/>
  <c r="F6061" i="87" a="1"/>
  <c r="F871" i="87" a="1"/>
  <c r="F102" i="87" a="1"/>
  <c r="F5478" i="87" a="1"/>
  <c r="F910" i="87" a="1"/>
  <c r="F1269" i="87" a="1"/>
  <c r="F3514" i="87" a="1"/>
  <c r="F961" i="87" a="1"/>
  <c r="F6067" i="87" a="1"/>
  <c r="F7179" i="87" a="1"/>
  <c r="F7047" i="87" a="1"/>
  <c r="F7186" i="87" a="1"/>
  <c r="F1093" i="87" a="1"/>
  <c r="F35" i="87" a="1"/>
  <c r="F7184" i="87" a="1"/>
  <c r="F1432" i="87" a="1"/>
  <c r="F1225" i="87" a="1"/>
  <c r="F7199" i="87" a="1"/>
  <c r="F2781" i="87" a="1"/>
  <c r="F6186" i="87" a="1"/>
  <c r="F1431" i="87" a="1"/>
  <c r="F107" i="87" a="1"/>
  <c r="F2790" i="87" a="1"/>
  <c r="F1069" i="87" a="1"/>
  <c r="F5451" i="87" a="1"/>
  <c r="F1096" i="87" a="1"/>
  <c r="F6409" i="87" a="1"/>
  <c r="F7138" i="87" a="1"/>
  <c r="F1055" i="87" a="1"/>
  <c r="F5414" i="87" a="1"/>
  <c r="F5264" i="87" a="1"/>
  <c r="F7071" i="87" a="1"/>
  <c r="F7049" i="87" a="1"/>
  <c r="F971" i="87" a="1"/>
  <c r="F4072" i="87" a="1"/>
  <c r="F6427" i="87" a="1"/>
  <c r="F6291" i="87" a="1"/>
  <c r="F998" i="87" a="1"/>
  <c r="F7063" i="87" a="1"/>
  <c r="F1232" i="87" a="1"/>
  <c r="F817" i="87" a="1"/>
  <c r="F2537" i="87" a="1"/>
  <c r="F7065" i="87" a="1"/>
  <c r="F5367" i="87" a="1"/>
  <c r="F5969" i="87" a="1"/>
  <c r="F5122" i="87" a="1"/>
  <c r="F1224" i="87" a="1"/>
  <c r="F2772" i="87" a="1"/>
  <c r="F678" i="87" a="1"/>
  <c r="F127" i="87" a="1"/>
  <c r="F2602" i="87" a="1"/>
  <c r="F1217" i="87" a="1"/>
  <c r="F2034" i="87" a="1"/>
  <c r="F7095" i="87" a="1"/>
  <c r="F6198" i="87" a="1"/>
  <c r="F5501" i="87" a="1"/>
  <c r="F7056" i="87" a="1"/>
  <c r="F1445" i="87" a="1"/>
  <c r="F4074" i="87" a="1"/>
  <c r="F5995" i="87" a="1"/>
  <c r="F1170" i="87" a="1"/>
  <c r="F1454" i="87" a="1"/>
  <c r="F7131" i="87" a="1"/>
  <c r="F6332" i="87" a="1"/>
  <c r="F747" i="87" a="1"/>
  <c r="F3513" i="87" a="1"/>
  <c r="F7296" i="87" a="1"/>
  <c r="F7079" i="87" a="1"/>
  <c r="F7319" i="87" a="1"/>
  <c r="F94" i="87" a="1"/>
  <c r="F1079" i="87" a="1"/>
  <c r="F49" i="87" a="1"/>
  <c r="F7156" i="87" a="1"/>
  <c r="F7291" i="87" a="1"/>
  <c r="F4317" i="87" a="1"/>
  <c r="F3352" i="87" a="1"/>
  <c r="F1049" i="87" a="1"/>
  <c r="F1437" i="87" a="1"/>
  <c r="F105" i="87" a="1"/>
  <c r="F3349" i="87" a="1"/>
  <c r="F4085" i="87" a="1"/>
  <c r="F2031" i="87" a="1"/>
  <c r="F852" i="87" a="1"/>
  <c r="F2601" i="87" a="1"/>
  <c r="F7118" i="87" a="1"/>
  <c r="F1459" i="87" a="1"/>
  <c r="F6266" i="87" a="1"/>
  <c r="F7091" i="87" a="1"/>
  <c r="F7077" i="87" a="1"/>
  <c r="F7207" i="87" a="1"/>
  <c r="F59" i="87" a="1"/>
  <c r="F5076" i="87" a="1"/>
  <c r="F7114" i="87" a="1"/>
  <c r="F7116" i="87" a="1"/>
  <c r="F1420" i="87" a="1"/>
  <c r="F7280" i="87" a="1"/>
  <c r="F929" i="87" a="1"/>
  <c r="F1290" i="87" a="1"/>
  <c r="F5369" i="87" a="1"/>
  <c r="F6057" i="87" a="1"/>
  <c r="F7161" i="87" a="1"/>
  <c r="F90" i="87" a="1"/>
  <c r="F1447" i="87" a="1"/>
  <c r="F1090" i="87" a="1"/>
  <c r="F697" i="87" a="1"/>
  <c r="F6390" i="87" a="1"/>
  <c r="F7324" i="87" a="1"/>
  <c r="F1066" i="87" a="1"/>
  <c r="F2551" i="87" a="1"/>
  <c r="F5859" i="87" a="1"/>
  <c r="F1083" i="87" a="1"/>
  <c r="F3335" i="87" a="1"/>
  <c r="F5462" i="87" a="1"/>
  <c r="F3325" i="87" a="1"/>
  <c r="F873" i="87" a="1"/>
  <c r="F2516" i="87" a="1"/>
  <c r="F1302" i="87" a="1"/>
  <c r="F78" i="87" a="1"/>
  <c r="F4071" i="87" a="1"/>
  <c r="F7128" i="87" a="1"/>
  <c r="F2734" i="87" a="1"/>
  <c r="F6342" i="87" a="1"/>
  <c r="F4358" i="87" a="1"/>
  <c r="F2508" i="87" a="1"/>
  <c r="F1467" i="87" a="1"/>
  <c r="F7192" i="87" a="1"/>
  <c r="F4387" i="87" a="1"/>
  <c r="F1303" i="87" a="1"/>
  <c r="F2762" i="87" a="1"/>
  <c r="F2780" i="87" a="1"/>
  <c r="F5681" i="87" a="1"/>
  <c r="F5069" i="87" a="1"/>
  <c r="F6244" i="87" a="1"/>
  <c r="F3267" i="87" a="1"/>
  <c r="F1231" i="87" a="1"/>
  <c r="F1252" i="87" a="1"/>
  <c r="F5657" i="87" a="1"/>
  <c r="F2953" i="87" a="1"/>
  <c r="F1262" i="87" a="1"/>
  <c r="F2500" i="87" a="1"/>
  <c r="F51" i="87" a="1"/>
  <c r="F1309" i="87" a="1"/>
  <c r="F7176" i="87" a="1"/>
  <c r="F5986" i="87" a="1"/>
  <c r="F4316" i="87" a="1"/>
  <c r="F1425" i="87" a="1"/>
  <c r="F1037" i="87" a="1"/>
  <c r="F1268" i="87" a="1"/>
  <c r="F5931" i="87" a="1"/>
  <c r="F1308" i="87" a="1"/>
  <c r="F1044" i="87" a="1"/>
  <c r="F701" i="87" a="1"/>
  <c r="F7098" i="87" a="1"/>
  <c r="F150" i="87" a="1"/>
  <c r="F1434" i="87" a="1"/>
  <c r="F76" i="87" a="1"/>
  <c r="F2931" i="87" a="1"/>
  <c r="F1421" i="87" a="1"/>
  <c r="F1297" i="87" a="1"/>
  <c r="F1429" i="87" a="1"/>
  <c r="F1452" i="87" a="1"/>
  <c r="F875" i="87" a="1"/>
  <c r="F4024" i="87" a="1"/>
  <c r="F7175" i="87" a="1"/>
  <c r="F1333" i="87" a="1"/>
  <c r="F1194" i="87" a="1"/>
  <c r="F6438" i="87" a="1"/>
  <c r="F6239" i="87" a="1"/>
  <c r="F1480" i="87" a="1"/>
  <c r="F2512" i="87" a="1"/>
  <c r="F6248" i="87" a="1"/>
  <c r="F5850" i="87" a="1"/>
  <c r="F6419" i="87" a="1"/>
  <c r="F2511" i="87" a="1"/>
  <c r="F1457" i="87" a="1"/>
  <c r="F2739" i="87" a="1"/>
  <c r="F6187" i="87" a="1"/>
  <c r="F5506" i="87" a="1"/>
  <c r="F7110" i="87" a="1"/>
  <c r="F1062" i="87" a="1"/>
  <c r="F1088" i="87" a="1"/>
  <c r="F6646" i="87" a="1"/>
  <c r="F128" i="87" a="1"/>
  <c r="F3353" i="87" a="1"/>
  <c r="F4895" i="87" a="1"/>
  <c r="F1070" i="87" a="1"/>
  <c r="F2499" i="87" a="1"/>
  <c r="F148" i="87" a="1"/>
  <c r="F5105" i="87" a="1"/>
  <c r="F6292" i="87" a="1"/>
  <c r="F7189" i="87" a="1"/>
  <c r="F757" i="87" a="1"/>
  <c r="F7171" i="87" a="1"/>
  <c r="F1504" i="87" a="1"/>
  <c r="F6300" i="87" a="1"/>
  <c r="F1448" i="87" a="1"/>
  <c r="F2919" i="87" a="1"/>
  <c r="F7153" i="87" a="1"/>
  <c r="F1442" i="87" a="1"/>
  <c r="F1498" i="87" a="1"/>
  <c r="F3516" i="87" a="1"/>
  <c r="F1038" i="87" a="1"/>
  <c r="F4070" i="87" a="1"/>
  <c r="F1468" i="87" a="1"/>
  <c r="F7322" i="87" a="1"/>
  <c r="F7057" i="87" a="1"/>
  <c r="F3662" i="87" a="1"/>
  <c r="F5558" i="87" a="1"/>
  <c r="F7170" i="87" a="1"/>
  <c r="F5338" i="87" a="1"/>
  <c r="F1332" i="87" a="1"/>
  <c r="F7069" i="87" a="1"/>
  <c r="F7323" i="87" a="1"/>
  <c r="F6362" i="87" a="1"/>
  <c r="F3350" i="87" a="1"/>
  <c r="F1219" i="87" a="1"/>
  <c r="F6346" i="87" a="1"/>
  <c r="F5313" i="87" a="1"/>
  <c r="F7090" i="87" a="1"/>
  <c r="F7130" i="87" a="1"/>
  <c r="F156" i="87" a="1"/>
  <c r="F5304" i="87" a="1"/>
  <c r="F3170" i="87" a="1"/>
  <c r="F7203" i="87" a="1"/>
  <c r="F5488" i="87" a="1"/>
  <c r="F1428" i="87" a="1"/>
  <c r="F5248" i="87" a="1"/>
  <c r="F5536" i="87" a="1"/>
  <c r="F3625" i="87" a="1"/>
  <c r="F18" i="87" a="1"/>
  <c r="F794" i="87" a="1"/>
  <c r="F2785" i="87" a="1"/>
  <c r="F6635" i="87" a="1"/>
  <c r="F7107" i="87" a="1"/>
  <c r="F5696" i="87" a="1"/>
  <c r="F2599" i="87" a="1"/>
  <c r="F5664" i="87" a="1"/>
  <c r="F6640" i="87" a="1"/>
  <c r="F13" i="87" a="1"/>
  <c r="F6638" i="87" a="1"/>
  <c r="F4341" i="87" a="1"/>
  <c r="F2557" i="87" a="1"/>
  <c r="F5852" i="87" a="1"/>
  <c r="F1203" i="87" a="1"/>
  <c r="F815" i="87" a="1"/>
  <c r="F1051" i="87" a="1"/>
  <c r="F7320" i="87" a="1"/>
  <c r="F7046" i="87" a="1"/>
  <c r="F1436" i="87" a="1"/>
  <c r="F6305" i="87" a="1"/>
  <c r="F759" i="87" a="1"/>
  <c r="F6220" i="87" a="1"/>
  <c r="F1328" i="87" a="1"/>
  <c r="F2952" i="87" a="1"/>
  <c r="F1473" i="87" a="1"/>
  <c r="F9" i="87" a="1"/>
  <c r="F3173" i="87" a="1"/>
  <c r="F6246" i="87" a="1"/>
  <c r="F6268" i="87" a="1"/>
  <c r="F1080" i="87" a="1"/>
  <c r="F5807" i="87" a="1"/>
  <c r="F736" i="87" a="1"/>
  <c r="F7075" i="87" a="1"/>
  <c r="F1063" i="87" a="1"/>
  <c r="F6250" i="87" a="1"/>
  <c r="F6252" i="87" a="1"/>
  <c r="F2547" i="87" a="1"/>
  <c r="F1058" i="87" a="1"/>
  <c r="F6055" i="87" a="1"/>
  <c r="F7092" i="87" a="1"/>
  <c r="F7078" i="87" a="1"/>
  <c r="F1220" i="87" a="1"/>
  <c r="F2543" i="87" a="1"/>
  <c r="F5867" i="87" a="1"/>
  <c r="F7262" i="87" a="1"/>
  <c r="F5064" i="87" a="1"/>
  <c r="F4066" i="87" a="1"/>
  <c r="F5311" i="87" a="1"/>
  <c r="F1283" i="87" a="1"/>
  <c r="F2578" i="87" a="1"/>
  <c r="F5599" i="87" a="1"/>
  <c r="F2502" i="87" a="1"/>
  <c r="F5958" i="87" a="1"/>
  <c r="F6479" i="87" a="1"/>
  <c r="F2668" i="87" a="1"/>
  <c r="F5300" i="87" a="1"/>
  <c r="F7155" i="87" a="1"/>
  <c r="F1064" i="87" a="1"/>
  <c r="F5817" i="87" a="1"/>
  <c r="F6306" i="87" a="1"/>
  <c r="F1426" i="87" a="1"/>
  <c r="F4955" i="87" a="1"/>
  <c r="F2955" i="87" a="1"/>
  <c r="F7159" i="87" a="1"/>
  <c r="F7242" i="87" a="1"/>
  <c r="F5970" i="87" a="1"/>
  <c r="F5532" i="87" a="1"/>
  <c r="F100" i="87" a="1"/>
  <c r="F5822" i="87" a="1"/>
  <c r="F7096" i="87" a="1"/>
  <c r="F1321" i="87" a="1"/>
  <c r="F154" i="87" a="1"/>
  <c r="F2497" i="87" a="1"/>
  <c r="F6358" i="87" a="1"/>
  <c r="F1060" i="87" a="1"/>
  <c r="F5481" i="87" a="1"/>
  <c r="F5685" i="87" a="1"/>
  <c r="F6407" i="87" a="1"/>
  <c r="F1417" i="87" a="1"/>
  <c r="F7240" i="87" a="1"/>
  <c r="F5445" i="87" a="1"/>
  <c r="F1050" i="87" a="1"/>
  <c r="F1053" i="87" a="1"/>
  <c r="F7269" i="87" a="1"/>
  <c r="F4100" i="87" a="1"/>
  <c r="F5968" i="87" a="1"/>
  <c r="F3171" i="87" a="1"/>
  <c r="F4386" i="87" a="1"/>
  <c r="F4301" i="87" a="1"/>
  <c r="F50" i="87" a="1"/>
  <c r="F7267" i="87" a="1"/>
  <c r="F6348" i="87" a="1"/>
  <c r="F7141" i="87" a="1"/>
  <c r="F1440" i="87" a="1"/>
  <c r="F2921" i="87" a="1"/>
  <c r="F2755" i="87" a="1"/>
  <c r="F5270" i="87" a="1"/>
  <c r="F6336" i="87" a="1"/>
  <c r="F1295" i="87" a="1"/>
  <c r="F92" i="87" a="1"/>
  <c r="F733" i="87" a="1"/>
  <c r="F7285" i="87" a="1"/>
  <c r="F1185" i="87" a="1"/>
  <c r="F7168" i="87" a="1"/>
  <c r="F5976" i="87" a="1"/>
  <c r="F7158" i="87" a="1"/>
  <c r="F6260" i="87" a="1"/>
  <c r="F671" i="87" a="1"/>
  <c r="F5989" i="87" a="1"/>
  <c r="F1183" i="87" a="1"/>
  <c r="F3518" i="87" a="1"/>
  <c r="F7276" i="87" a="1"/>
  <c r="F4081" i="87" a="1"/>
  <c r="F1048" i="87" a="1"/>
  <c r="F7198" i="87" a="1"/>
  <c r="F5588" i="87" a="1"/>
  <c r="F7294" i="87" a="1"/>
  <c r="F5230" i="87" a="1"/>
  <c r="F5597" i="87" a="1"/>
  <c r="F7111" i="87" a="1"/>
  <c r="F7157" i="87" a="1"/>
  <c r="F96" i="87" a="1"/>
  <c r="F1233" i="87" a="1"/>
  <c r="F6634" i="87" a="1"/>
  <c r="F681" i="87" a="1"/>
  <c r="F1087" i="87" a="1"/>
  <c r="F7150" i="87" a="1"/>
  <c r="F1275" i="87" a="1"/>
  <c r="F4082" i="87" a="1"/>
  <c r="F6344" i="87" a="1"/>
  <c r="F7321" i="87" a="1"/>
  <c r="F1218" i="87" a="1"/>
  <c r="F903" i="87" a="1"/>
  <c r="F7108" i="87" a="1"/>
  <c r="F1474" i="87" a="1"/>
  <c r="F7055" i="87" a="1"/>
  <c r="F5452" i="87" a="1"/>
  <c r="F2603" i="87" a="1"/>
  <c r="F5388" i="87" a="1"/>
  <c r="F6262" i="87" a="1"/>
  <c r="F64" i="87" a="1"/>
  <c r="F6403" i="87" a="1"/>
  <c r="F2763" i="87" a="1"/>
  <c r="F2954" i="87" a="1"/>
  <c r="F5543" i="87" a="1"/>
  <c r="F1095" i="87" a="1"/>
  <c r="F1416" i="87" a="1"/>
  <c r="F6254" i="87" a="1"/>
  <c r="F6437" i="87" a="1"/>
  <c r="F5365" i="87" a="1"/>
  <c r="F6352" i="87" a="1"/>
  <c r="F1193" i="87" a="1"/>
  <c r="F1324" i="87" a="1"/>
  <c r="F1644" i="87" a="1"/>
  <c r="F6125" i="87" a="1"/>
  <c r="F755" i="87" a="1"/>
  <c r="F1175" i="87" a="1"/>
  <c r="F1178" i="87" a="1"/>
  <c r="F7072" i="87" a="1"/>
  <c r="F1456" i="87" a="1"/>
  <c r="F1423" i="87" a="1"/>
  <c r="F4080" i="87" a="1"/>
  <c r="F991" i="87" a="1"/>
  <c r="F6258" i="87" a="1"/>
  <c r="F2774" i="87" a="1"/>
  <c r="F1320" i="87" a="1"/>
  <c r="F5987" i="87" a="1"/>
  <c r="F1072" i="87" a="1"/>
  <c r="F4388" i="87" a="1"/>
  <c r="F1273" i="87" a="1"/>
  <c r="F1392" i="87" a="1"/>
  <c r="F1461" i="87" a="1"/>
  <c r="F1314" i="87" a="1"/>
  <c r="F4043" i="87" a="1"/>
  <c r="F1439" i="87" a="1"/>
  <c r="F5167" i="87" a="1"/>
  <c r="F5791" i="87" a="1"/>
  <c r="F2600" i="87" a="1"/>
  <c r="F7109" i="87" a="1"/>
  <c r="F1415" i="87" a="1"/>
  <c r="F7082" i="87" a="1"/>
  <c r="F1418" i="87" a="1"/>
  <c r="F1419" i="87" a="1"/>
  <c r="F1430" i="87" a="1"/>
  <c r="F2501" i="87" a="1"/>
  <c r="F7282" i="87" l="1"/>
  <c r="E7282" i="87" s="1"/>
  <c r="F94" i="87"/>
  <c r="E94" i="87" s="1"/>
  <c r="F7323" i="87"/>
  <c r="E7323" i="87" s="1"/>
  <c r="F7188" i="87"/>
  <c r="E7188" i="87" s="1"/>
  <c r="F2038" i="87"/>
  <c r="E2038" i="87" s="1"/>
  <c r="F2602" i="87"/>
  <c r="E2602" i="87" s="1"/>
  <c r="F1491" i="87"/>
  <c r="E1491" i="87" s="1"/>
  <c r="F1062" i="87"/>
  <c r="E1062" i="87" s="1"/>
  <c r="F1067" i="87"/>
  <c r="E1067" i="87" s="1"/>
  <c r="F1069" i="87"/>
  <c r="E1069" i="87" s="1"/>
  <c r="F6387" i="87"/>
  <c r="E6387" i="87" s="1"/>
  <c r="F6427" i="87"/>
  <c r="E6427" i="87" s="1"/>
  <c r="F2033" i="87"/>
  <c r="E2033" i="87" s="1"/>
  <c r="F5462" i="87"/>
  <c r="E5462" i="87" s="1"/>
  <c r="F5724" i="87"/>
  <c r="E5724" i="87" s="1"/>
  <c r="F5311" i="87"/>
  <c r="E5311" i="87" s="1"/>
  <c r="F1093" i="87"/>
  <c r="E1093" i="87" s="1"/>
  <c r="F1417" i="87"/>
  <c r="E1417" i="87" s="1"/>
  <c r="F1229" i="87"/>
  <c r="E1229" i="87" s="1"/>
  <c r="F2755" i="87"/>
  <c r="E2755" i="87" s="1"/>
  <c r="F1170" i="87"/>
  <c r="E1170" i="87" s="1"/>
  <c r="F6352" i="87"/>
  <c r="E6352" i="87" s="1"/>
  <c r="F1459" i="87"/>
  <c r="E1459" i="87" s="1"/>
  <c r="F1233" i="87"/>
  <c r="E1233" i="87" s="1"/>
  <c r="F7131" i="87"/>
  <c r="E7131" i="87" s="1"/>
  <c r="F2783" i="87"/>
  <c r="E2783" i="87" s="1"/>
  <c r="F7091" i="87"/>
  <c r="E7091" i="87" s="1"/>
  <c r="F2503" i="87"/>
  <c r="E2503" i="87" s="1"/>
  <c r="F1080" i="87"/>
  <c r="E1080" i="87" s="1"/>
  <c r="F1414" i="87"/>
  <c r="E1414" i="87" s="1"/>
  <c r="F2555" i="87"/>
  <c r="E2555" i="87" s="1"/>
  <c r="F5496" i="87"/>
  <c r="E5496" i="87" s="1"/>
  <c r="F5681" i="87"/>
  <c r="E5681" i="87" s="1"/>
  <c r="F2508" i="87"/>
  <c r="E2508" i="87" s="1"/>
  <c r="F5972" i="87"/>
  <c r="E5972" i="87" s="1"/>
  <c r="F5369" i="87"/>
  <c r="E5369" i="87" s="1"/>
  <c r="F6402" i="87"/>
  <c r="E6402" i="87" s="1"/>
  <c r="F3514" i="87"/>
  <c r="E3514" i="87" s="1"/>
  <c r="F5562" i="87"/>
  <c r="E5562" i="87" s="1"/>
  <c r="F2785" i="87"/>
  <c r="E2785" i="87" s="1"/>
  <c r="F1427" i="87"/>
  <c r="E1427" i="87" s="1"/>
  <c r="F6256" i="87"/>
  <c r="E6256" i="87" s="1"/>
  <c r="F7" i="87"/>
  <c r="E7" i="87" s="1"/>
  <c r="F6411" i="87"/>
  <c r="E6411" i="87" s="1"/>
  <c r="F875" i="87"/>
  <c r="E875" i="87" s="1"/>
  <c r="F7054" i="87"/>
  <c r="F7271" i="87"/>
  <c r="E7271" i="87" s="1"/>
  <c r="F5300" i="87"/>
  <c r="E5300" i="87" s="1"/>
  <c r="F2537" i="87"/>
  <c r="E2537" i="87" s="1"/>
  <c r="F2932" i="87"/>
  <c r="E2932" i="87" s="1"/>
  <c r="F4160" i="87"/>
  <c r="E4160" i="87" s="1"/>
  <c r="F7114" i="87"/>
  <c r="E7114" i="87" s="1"/>
  <c r="F4386" i="87"/>
  <c r="E4386" i="87" s="1"/>
  <c r="F971" i="87"/>
  <c r="E971" i="87" s="1"/>
  <c r="F997" i="87"/>
  <c r="E997" i="87" s="1"/>
  <c r="F4387" i="87"/>
  <c r="E4387" i="87" s="1"/>
  <c r="F7182" i="87"/>
  <c r="E7182" i="87" s="1"/>
  <c r="F7191" i="87"/>
  <c r="E7191" i="87" s="1"/>
  <c r="F2552" i="87"/>
  <c r="E2552" i="87" s="1"/>
  <c r="F1276" i="87"/>
  <c r="E1276" i="87" s="1"/>
  <c r="F5076" i="87"/>
  <c r="E5076" i="87" s="1"/>
  <c r="F2538" i="87"/>
  <c r="E2538" i="87" s="1"/>
  <c r="F1461" i="87"/>
  <c r="E1461" i="87" s="1"/>
  <c r="F1457" i="87"/>
  <c r="E1457" i="87" s="1"/>
  <c r="F5674" i="87"/>
  <c r="E5674" i="87" s="1"/>
  <c r="F5169" i="87"/>
  <c r="E5169" i="87" s="1"/>
  <c r="F1331" i="87"/>
  <c r="E1331" i="87" s="1"/>
  <c r="F1049" i="87"/>
  <c r="E1049" i="87" s="1"/>
  <c r="F5270" i="87"/>
  <c r="E5270" i="87" s="1"/>
  <c r="F5988" i="87"/>
  <c r="E5988" i="87" s="1"/>
  <c r="F2599" i="87"/>
  <c r="E2599" i="87" s="1"/>
  <c r="F873" i="87"/>
  <c r="E873" i="87" s="1"/>
  <c r="F2956" i="87"/>
  <c r="E2956" i="87" s="1"/>
  <c r="F2918" i="87"/>
  <c r="E2918" i="87" s="1"/>
  <c r="F5388" i="87"/>
  <c r="E5388" i="87" s="1"/>
  <c r="F4357" i="87"/>
  <c r="E4357" i="87" s="1"/>
  <c r="F1185" i="87"/>
  <c r="E1185" i="87" s="1"/>
  <c r="F3352" i="87"/>
  <c r="E3352" i="87" s="1"/>
  <c r="F3662" i="87"/>
  <c r="E3662" i="87" s="1"/>
  <c r="F7075" i="87"/>
  <c r="E7075" i="87" s="1"/>
  <c r="F2601" i="87"/>
  <c r="E2601" i="87" s="1"/>
  <c r="F1453" i="87"/>
  <c r="E1453" i="87" s="1"/>
  <c r="F1262" i="87"/>
  <c r="E1262" i="87" s="1"/>
  <c r="F5664" i="87"/>
  <c r="E5664" i="87" s="1"/>
  <c r="F1424" i="87"/>
  <c r="E1424" i="87" s="1"/>
  <c r="F6367" i="87"/>
  <c r="E6367" i="87" s="1"/>
  <c r="F1430" i="87"/>
  <c r="E1430" i="87" s="1"/>
  <c r="F1073" i="87"/>
  <c r="E1073" i="87" s="1"/>
  <c r="F6340" i="87"/>
  <c r="E6340" i="87" s="1"/>
  <c r="F1220" i="87"/>
  <c r="E1220" i="87" s="1"/>
  <c r="F7322" i="87"/>
  <c r="E7322" i="87" s="1"/>
  <c r="F5969" i="87"/>
  <c r="E5969" i="87" s="1"/>
  <c r="F2553" i="87"/>
  <c r="E2553" i="87" s="1"/>
  <c r="F2670" i="87"/>
  <c r="E2670" i="87" s="1"/>
  <c r="F3335" i="87"/>
  <c r="E3335" i="87" s="1"/>
  <c r="F6072" i="87"/>
  <c r="E6072" i="87" s="1"/>
  <c r="F6481" i="87"/>
  <c r="E6481" i="87" s="1"/>
  <c r="F1325" i="87"/>
  <c r="E1325" i="87" s="1"/>
  <c r="F5958" i="87"/>
  <c r="E5958" i="87" s="1"/>
  <c r="F2930" i="87"/>
  <c r="E2930" i="87" s="1"/>
  <c r="F5506" i="87"/>
  <c r="E5506" i="87" s="1"/>
  <c r="F1097" i="87"/>
  <c r="E1097" i="87" s="1"/>
  <c r="F7048" i="87"/>
  <c r="E7048" i="87" s="1"/>
  <c r="F1419" i="87"/>
  <c r="E1419" i="87" s="1"/>
  <c r="F7152" i="87"/>
  <c r="E7152" i="87" s="1"/>
  <c r="F7046" i="87"/>
  <c r="E7046" i="87" s="1"/>
  <c r="F2919" i="87"/>
  <c r="E2919" i="87" s="1"/>
  <c r="F2952" i="87"/>
  <c r="E2952" i="87" s="1"/>
  <c r="F1450" i="87"/>
  <c r="E1450" i="87" s="1"/>
  <c r="F4955" i="87"/>
  <c r="E4955" i="87" s="1"/>
  <c r="F1210" i="87"/>
  <c r="E1210" i="87" s="1"/>
  <c r="F2790" i="87"/>
  <c r="E2790" i="87" s="1"/>
  <c r="F7289" i="87"/>
  <c r="E7289" i="87" s="1"/>
  <c r="F7056" i="87"/>
  <c r="E7056" i="87" s="1"/>
  <c r="F7116" i="87"/>
  <c r="E7116" i="87" s="1"/>
  <c r="F2544" i="87"/>
  <c r="E2544" i="87" s="1"/>
  <c r="F2606" i="87"/>
  <c r="E2606" i="87" s="1"/>
  <c r="F5714" i="87"/>
  <c r="E5714" i="87" s="1"/>
  <c r="F7090" i="87"/>
  <c r="E7090" i="87" s="1"/>
  <c r="F1361" i="87"/>
  <c r="E1361" i="87" s="1"/>
  <c r="F1297" i="87"/>
  <c r="E1297" i="87" s="1"/>
  <c r="F7198" i="87"/>
  <c r="E7198" i="87" s="1"/>
  <c r="F3263" i="87"/>
  <c r="E3263" i="87" s="1"/>
  <c r="F6415" i="87"/>
  <c r="E6415" i="87" s="1"/>
  <c r="F5669" i="87"/>
  <c r="E5669" i="87" s="1"/>
  <c r="F1044" i="87"/>
  <c r="E1044" i="87" s="1"/>
  <c r="F1480" i="87"/>
  <c r="E1480" i="87" s="1"/>
  <c r="F1066" i="87"/>
  <c r="E1066" i="87" s="1"/>
  <c r="F1087" i="87"/>
  <c r="E1087" i="87" s="1"/>
  <c r="F1175" i="87"/>
  <c r="E1175" i="87" s="1"/>
  <c r="F6342" i="87"/>
  <c r="E6342" i="87" s="1"/>
  <c r="F1474" i="87"/>
  <c r="E1474" i="87" s="1"/>
  <c r="F1432" i="87"/>
  <c r="E1432" i="87" s="1"/>
  <c r="F5230" i="87"/>
  <c r="E5230" i="87" s="1"/>
  <c r="F5621" i="87"/>
  <c r="E5621" i="87" s="1"/>
  <c r="F4895" i="87"/>
  <c r="E4895" i="87" s="1"/>
  <c r="F757" i="87"/>
  <c r="E757" i="87" s="1"/>
  <c r="F6320" i="87"/>
  <c r="E6320" i="87" s="1"/>
  <c r="F1277" i="87"/>
  <c r="E1277" i="87" s="1"/>
  <c r="F7206" i="87"/>
  <c r="E7206" i="87" s="1"/>
  <c r="F7151" i="87"/>
  <c r="E7151" i="87" s="1"/>
  <c r="F2575" i="87"/>
  <c r="E2575" i="87" s="1"/>
  <c r="F5936" i="87"/>
  <c r="E5936" i="87" s="1"/>
  <c r="F3170" i="87"/>
  <c r="E3170" i="87" s="1"/>
  <c r="F6252" i="87"/>
  <c r="E6252" i="87" s="1"/>
  <c r="F1070" i="87"/>
  <c r="E1070" i="87" s="1"/>
  <c r="F3334" i="87"/>
  <c r="E3334" i="87" s="1"/>
  <c r="F6291" i="87"/>
  <c r="E6291" i="87" s="1"/>
  <c r="F5064" i="87"/>
  <c r="E5064" i="87" s="1"/>
  <c r="F6246" i="87"/>
  <c r="E6246" i="87" s="1"/>
  <c r="F4075" i="87"/>
  <c r="E4075" i="87" s="1"/>
  <c r="F5471" i="87"/>
  <c r="E5471" i="87" s="1"/>
  <c r="F1498" i="87"/>
  <c r="E1498" i="87" s="1"/>
  <c r="F5283" i="87"/>
  <c r="E5283" i="87" s="1"/>
  <c r="F5813" i="87"/>
  <c r="E5813" i="87" s="1"/>
  <c r="F1388" i="87"/>
  <c r="E1388" i="87" s="1"/>
  <c r="F5248" i="87"/>
  <c r="E5248" i="87" s="1"/>
  <c r="F1447" i="87"/>
  <c r="E1447" i="87" s="1"/>
  <c r="F1059" i="87"/>
  <c r="E1059" i="87" s="1"/>
  <c r="F1227" i="87"/>
  <c r="E1227" i="87" s="1"/>
  <c r="F7240" i="87"/>
  <c r="E7240" i="87" s="1"/>
  <c r="F1232" i="87"/>
  <c r="E1232" i="87" s="1"/>
  <c r="F5850" i="87"/>
  <c r="E5850" i="87" s="1"/>
  <c r="F1231" i="87"/>
  <c r="E1231" i="87" s="1"/>
  <c r="F111" i="87"/>
  <c r="E111" i="87" s="1"/>
  <c r="F6358" i="87"/>
  <c r="E6358" i="87" s="1"/>
  <c r="F5663" i="87"/>
  <c r="E5663" i="87" s="1"/>
  <c r="F1454" i="87"/>
  <c r="E1454" i="87" s="1"/>
  <c r="F2540" i="87"/>
  <c r="E2540" i="87" s="1"/>
  <c r="F1085" i="87"/>
  <c r="E1085" i="87" s="1"/>
  <c r="F5890" i="87"/>
  <c r="E5890" i="87" s="1"/>
  <c r="F1505" i="87"/>
  <c r="E1505" i="87" s="1"/>
  <c r="F1333" i="87"/>
  <c r="E1333" i="87" s="1"/>
  <c r="F7130" i="87"/>
  <c r="E7130" i="87" s="1"/>
  <c r="F1326" i="87"/>
  <c r="E1326" i="87" s="1"/>
  <c r="F2576" i="87"/>
  <c r="E2576" i="87" s="1"/>
  <c r="F5989" i="87"/>
  <c r="E5989" i="87" s="1"/>
  <c r="F1078" i="87"/>
  <c r="E1078" i="87" s="1"/>
  <c r="F1272" i="87"/>
  <c r="E1272" i="87" s="1"/>
  <c r="F933" i="87"/>
  <c r="E933" i="87" s="1"/>
  <c r="F6300" i="87"/>
  <c r="E6300" i="87" s="1"/>
  <c r="F733" i="87"/>
  <c r="E733" i="87" s="1"/>
  <c r="F7097" i="87"/>
  <c r="E7097" i="87" s="1"/>
  <c r="F154" i="87"/>
  <c r="E154" i="87" s="1"/>
  <c r="F2922" i="87"/>
  <c r="E2922" i="87" s="1"/>
  <c r="F6254" i="87"/>
  <c r="E6254" i="87" s="1"/>
  <c r="F6258" i="87"/>
  <c r="E6258" i="87" s="1"/>
  <c r="F5292" i="87"/>
  <c r="E5292" i="87" s="1"/>
  <c r="F1211" i="87"/>
  <c r="E1211" i="87" s="1"/>
  <c r="F1081" i="87"/>
  <c r="E1081" i="87" s="1"/>
  <c r="F5543" i="87"/>
  <c r="E5543" i="87" s="1"/>
  <c r="F7158" i="87"/>
  <c r="E7158" i="87" s="1"/>
  <c r="F4385" i="87"/>
  <c r="E4385" i="87" s="1"/>
  <c r="F5970" i="87"/>
  <c r="E5970" i="87" s="1"/>
  <c r="F1462" i="87"/>
  <c r="E1462" i="87" s="1"/>
  <c r="F102" i="87"/>
  <c r="E102" i="87" s="1"/>
  <c r="F3324" i="87"/>
  <c r="E3324" i="87" s="1"/>
  <c r="F6616" i="87"/>
  <c r="E6616" i="87" s="1"/>
  <c r="F4316" i="87"/>
  <c r="E4316" i="87" s="1"/>
  <c r="F6182" i="87"/>
  <c r="E6182" i="87" s="1"/>
  <c r="F7068" i="87"/>
  <c r="E7068" i="87" s="1"/>
  <c r="F7315" i="87"/>
  <c r="E7315" i="87" s="1"/>
  <c r="F1051" i="87"/>
  <c r="E1051" i="87" s="1"/>
  <c r="F6383" i="87"/>
  <c r="E6383" i="87" s="1"/>
  <c r="F5338" i="87"/>
  <c r="E5338" i="87" s="1"/>
  <c r="F689" i="87"/>
  <c r="E689" i="87" s="1"/>
  <c r="F1415" i="87"/>
  <c r="E1415" i="87" s="1"/>
  <c r="F6305" i="87"/>
  <c r="E6305" i="87" s="1"/>
  <c r="F5692" i="87"/>
  <c r="E5692" i="87" s="1"/>
  <c r="F5602" i="87"/>
  <c r="E5602" i="87" s="1"/>
  <c r="F6198" i="87"/>
  <c r="E6198" i="87" s="1"/>
  <c r="F6187" i="87"/>
  <c r="E6187" i="87" s="1"/>
  <c r="F7318" i="87"/>
  <c r="E7318" i="87" s="1"/>
  <c r="F1177" i="87"/>
  <c r="E1177" i="87" s="1"/>
  <c r="F2600" i="87"/>
  <c r="E2600" i="87" s="1"/>
  <c r="F3350" i="87"/>
  <c r="E3350" i="87" s="1"/>
  <c r="F7076" i="87"/>
  <c r="E7076" i="87" s="1"/>
  <c r="F7110" i="87"/>
  <c r="E7110" i="87" s="1"/>
  <c r="F7089" i="87"/>
  <c r="E7089" i="87" s="1"/>
  <c r="F2515" i="87"/>
  <c r="E2515" i="87" s="1"/>
  <c r="F7304" i="87"/>
  <c r="E7304" i="87" s="1"/>
  <c r="F5356" i="87"/>
  <c r="E5356" i="87" s="1"/>
  <c r="F7138" i="87"/>
  <c r="E7138" i="87" s="1"/>
  <c r="F6209" i="87"/>
  <c r="E6209" i="87" s="1"/>
  <c r="F5747" i="87"/>
  <c r="E5747" i="87" s="1"/>
  <c r="F5091" i="87"/>
  <c r="E5091" i="87" s="1"/>
  <c r="F6125" i="87"/>
  <c r="E6125" i="87" s="1"/>
  <c r="F7079" i="87"/>
  <c r="E7079" i="87" s="1"/>
  <c r="F989" i="87"/>
  <c r="E989" i="87" s="1"/>
  <c r="F1223" i="87"/>
  <c r="E1223" i="87" s="1"/>
  <c r="F1050" i="87"/>
  <c r="E1050" i="87" s="1"/>
  <c r="F7118" i="87"/>
  <c r="E7118" i="87" s="1"/>
  <c r="F1502" i="87"/>
  <c r="E1502" i="87" s="1"/>
  <c r="F2931" i="87"/>
  <c r="E2931" i="87" s="1"/>
  <c r="F1086" i="87"/>
  <c r="E1086" i="87" s="1"/>
  <c r="F2780" i="87"/>
  <c r="E2780" i="87" s="1"/>
  <c r="F1398" i="87"/>
  <c r="E1398" i="87" s="1"/>
  <c r="F1425" i="87"/>
  <c r="E1425" i="87" s="1"/>
  <c r="F903" i="87"/>
  <c r="E903" i="87" s="1"/>
  <c r="F4074" i="87"/>
  <c r="E4074" i="87" s="1"/>
  <c r="F7204" i="87"/>
  <c r="E7204" i="87" s="1"/>
  <c r="F6634" i="87"/>
  <c r="E6634" i="87" s="1"/>
  <c r="F7179" i="87"/>
  <c r="E7179" i="87" s="1"/>
  <c r="F1261" i="87"/>
  <c r="E1261" i="87" s="1"/>
  <c r="F2917" i="87"/>
  <c r="E2917" i="87" s="1"/>
  <c r="F6350" i="87"/>
  <c r="E6350" i="87" s="1"/>
  <c r="F1303" i="87"/>
  <c r="E1303" i="87" s="1"/>
  <c r="F6480" i="87"/>
  <c r="E6480" i="87" s="1"/>
  <c r="F3513" i="87"/>
  <c r="E3513" i="87" s="1"/>
  <c r="F5264" i="87"/>
  <c r="E5264" i="87" s="1"/>
  <c r="F7321" i="87"/>
  <c r="E7321" i="87" s="1"/>
  <c r="F5966" i="87"/>
  <c r="E5966" i="87" s="1"/>
  <c r="F2740" i="87"/>
  <c r="E2740" i="87" s="1"/>
  <c r="F1072" i="87"/>
  <c r="E1072" i="87" s="1"/>
  <c r="F4339" i="87"/>
  <c r="E4339" i="87" s="1"/>
  <c r="F4340" i="87"/>
  <c r="E4340" i="87" s="1"/>
  <c r="F6635" i="87"/>
  <c r="E6635" i="87" s="1"/>
  <c r="F1063" i="87"/>
  <c r="E1063" i="87" s="1"/>
  <c r="F998" i="87"/>
  <c r="E998" i="87" s="1"/>
  <c r="F1504" i="87"/>
  <c r="E1504" i="87" s="1"/>
  <c r="F7129" i="87"/>
  <c r="E7129" i="87" s="1"/>
  <c r="F5488" i="87"/>
  <c r="E5488" i="87" s="1"/>
  <c r="F2579" i="87"/>
  <c r="E2579" i="87" s="1"/>
  <c r="F4084" i="87"/>
  <c r="E4084" i="87" s="1"/>
  <c r="F49" i="87"/>
  <c r="E49" i="87" s="1"/>
  <c r="F7267" i="87"/>
  <c r="E7267" i="87" s="1"/>
  <c r="F2542" i="87"/>
  <c r="E2542" i="87" s="1"/>
  <c r="F987" i="87"/>
  <c r="E987" i="87" s="1"/>
  <c r="F4356" i="87"/>
  <c r="E4356" i="87" s="1"/>
  <c r="F2510" i="87"/>
  <c r="E2510" i="87" s="1"/>
  <c r="F3515" i="87"/>
  <c r="E3515" i="87" s="1"/>
  <c r="F1295" i="87"/>
  <c r="E1295" i="87" s="1"/>
  <c r="F4317" i="87"/>
  <c r="E4317" i="87" s="1"/>
  <c r="F1420" i="87"/>
  <c r="E1420" i="87" s="1"/>
  <c r="F1089" i="87"/>
  <c r="E1089" i="87" s="1"/>
  <c r="F5470" i="87"/>
  <c r="E5470" i="87" s="1"/>
  <c r="F7055" i="87"/>
  <c r="E7055" i="87" s="1"/>
  <c r="F7156" i="87"/>
  <c r="E7156" i="87" s="1"/>
  <c r="F871" i="87"/>
  <c r="E871" i="87" s="1"/>
  <c r="F6369" i="87"/>
  <c r="E6369" i="87" s="1"/>
  <c r="F2551" i="87"/>
  <c r="E2551" i="87" s="1"/>
  <c r="F4355" i="87"/>
  <c r="E4355" i="87" s="1"/>
  <c r="F1224" i="87"/>
  <c r="E1224" i="87" s="1"/>
  <c r="F6386" i="87"/>
  <c r="E6386" i="87" s="1"/>
  <c r="F1252" i="87"/>
  <c r="E1252" i="87" s="1"/>
  <c r="F2781" i="87"/>
  <c r="E2781" i="87" s="1"/>
  <c r="F4379" i="87"/>
  <c r="E4379" i="87" s="1"/>
  <c r="F7080" i="87"/>
  <c r="E7080" i="87" s="1"/>
  <c r="F2505" i="87"/>
  <c r="E2505" i="87" s="1"/>
  <c r="F6260" i="87"/>
  <c r="E6260" i="87" s="1"/>
  <c r="F4085" i="87"/>
  <c r="E4085" i="87" s="1"/>
  <c r="F1446" i="87"/>
  <c r="E1446" i="87" s="1"/>
  <c r="F991" i="87"/>
  <c r="E991" i="87" s="1"/>
  <c r="F7135" i="87"/>
  <c r="E7135" i="87" s="1"/>
  <c r="F2514" i="87"/>
  <c r="E2514" i="87" s="1"/>
  <c r="F5278" i="87"/>
  <c r="E5278" i="87" s="1"/>
  <c r="F7175" i="87"/>
  <c r="E7175" i="87" s="1"/>
  <c r="F1492" i="87"/>
  <c r="E1492" i="87" s="1"/>
  <c r="F729" i="87"/>
  <c r="E729" i="87" s="1"/>
  <c r="F5874" i="87"/>
  <c r="E5874" i="87" s="1"/>
  <c r="F2502" i="87"/>
  <c r="E2502" i="87" s="1"/>
  <c r="F1095" i="87"/>
  <c r="E1095" i="87" s="1"/>
  <c r="F6244" i="87"/>
  <c r="E6244" i="87" s="1"/>
  <c r="F759" i="87"/>
  <c r="E759" i="87" s="1"/>
  <c r="F1219" i="87"/>
  <c r="E1219" i="87" s="1"/>
  <c r="F1068" i="87"/>
  <c r="E1068" i="87" s="1"/>
  <c r="F6436" i="87"/>
  <c r="E6436" i="87" s="1"/>
  <c r="F1074" i="87"/>
  <c r="E1074" i="87" s="1"/>
  <c r="F1090" i="87"/>
  <c r="E1090" i="87" s="1"/>
  <c r="F5558" i="87"/>
  <c r="E5558" i="87" s="1"/>
  <c r="F2550" i="87"/>
  <c r="E2550" i="87" s="1"/>
  <c r="F5995" i="87"/>
  <c r="E5995" i="87" s="1"/>
  <c r="F1077" i="87"/>
  <c r="E1077" i="87" s="1"/>
  <c r="F7200" i="87"/>
  <c r="E7200" i="87" s="1"/>
  <c r="F7189" i="87"/>
  <c r="E7189" i="87" s="1"/>
  <c r="F150" i="87"/>
  <c r="E150" i="87" s="1"/>
  <c r="F961" i="87"/>
  <c r="E961" i="87" s="1"/>
  <c r="F5327" i="87"/>
  <c r="E5327" i="87" s="1"/>
  <c r="F6220" i="87"/>
  <c r="E6220" i="87" s="1"/>
  <c r="F6437" i="87"/>
  <c r="E6437" i="87" s="1"/>
  <c r="F2605" i="87"/>
  <c r="E2605" i="87" s="1"/>
  <c r="F6419" i="87"/>
  <c r="E6419" i="87" s="1"/>
  <c r="F2767" i="87"/>
  <c r="E2767" i="87" s="1"/>
  <c r="F7157" i="87"/>
  <c r="E7157" i="87" s="1"/>
  <c r="F6370" i="87"/>
  <c r="E6370" i="87" s="1"/>
  <c r="F1052" i="87"/>
  <c r="E1052" i="87" s="1"/>
  <c r="F5987" i="87"/>
  <c r="E5987" i="87" s="1"/>
  <c r="F1456" i="87"/>
  <c r="E1456" i="87" s="1"/>
  <c r="F1284" i="87"/>
  <c r="E1284" i="87" s="1"/>
  <c r="F1200" i="87"/>
  <c r="E1200" i="87" s="1"/>
  <c r="F1434" i="87"/>
  <c r="E1434" i="87" s="1"/>
  <c r="F5843" i="87"/>
  <c r="E5843" i="87" s="1"/>
  <c r="F4071" i="87"/>
  <c r="E4071" i="87" s="1"/>
  <c r="F2539" i="87"/>
  <c r="E2539" i="87" s="1"/>
  <c r="F7199" i="87"/>
  <c r="E7199" i="87" s="1"/>
  <c r="F1440" i="87"/>
  <c r="E1440" i="87" s="1"/>
  <c r="F2951" i="87"/>
  <c r="E2951" i="87" s="1"/>
  <c r="F5271" i="87"/>
  <c r="E5271" i="87" s="1"/>
  <c r="F96" i="87"/>
  <c r="E96" i="87" s="1"/>
  <c r="F5807" i="87"/>
  <c r="E5807" i="87" s="1"/>
  <c r="F5065" i="87"/>
  <c r="E5065" i="87" s="1"/>
  <c r="F1191" i="87"/>
  <c r="E1191" i="87" s="1"/>
  <c r="F1423" i="87"/>
  <c r="E1423" i="87" s="1"/>
  <c r="F5445" i="87"/>
  <c r="E5445" i="87" s="1"/>
  <c r="F1221" i="87"/>
  <c r="E1221" i="87" s="1"/>
  <c r="F1054" i="87"/>
  <c r="E1054" i="87" s="1"/>
  <c r="F2049" i="87"/>
  <c r="E2049" i="87" s="1"/>
  <c r="F1448" i="87"/>
  <c r="E1448" i="87" s="1"/>
  <c r="F6642" i="87"/>
  <c r="E6642" i="87" s="1"/>
  <c r="F1228" i="87"/>
  <c r="E1228" i="87" s="1"/>
  <c r="F2921" i="87"/>
  <c r="E2921" i="87" s="1"/>
  <c r="F5950" i="87"/>
  <c r="E5950" i="87" s="1"/>
  <c r="F1329" i="87"/>
  <c r="E1329" i="87" s="1"/>
  <c r="F1365" i="87"/>
  <c r="E1365" i="87" s="1"/>
  <c r="F736" i="87"/>
  <c r="E736" i="87" s="1"/>
  <c r="F6067" i="87"/>
  <c r="E6067" i="87" s="1"/>
  <c r="F5122" i="87"/>
  <c r="E5122" i="87" s="1"/>
  <c r="F4307" i="87"/>
  <c r="E4307" i="87" s="1"/>
  <c r="F5105" i="87"/>
  <c r="E5105" i="87" s="1"/>
  <c r="F7065" i="87"/>
  <c r="E7065" i="87" s="1"/>
  <c r="F5069" i="87"/>
  <c r="E5069" i="87" s="1"/>
  <c r="F1273" i="87"/>
  <c r="E1273" i="87" s="1"/>
  <c r="F6390" i="87"/>
  <c r="E6390" i="87" s="1"/>
  <c r="F1416" i="87"/>
  <c r="E1416" i="87" s="1"/>
  <c r="F3349" i="87"/>
  <c r="E3349" i="87" s="1"/>
  <c r="F6292" i="87"/>
  <c r="E6292" i="87" s="1"/>
  <c r="F5599" i="87"/>
  <c r="E5599" i="87" s="1"/>
  <c r="F5996" i="87"/>
  <c r="E5996" i="87" s="1"/>
  <c r="F7139" i="87"/>
  <c r="E7139" i="87" s="1"/>
  <c r="F794" i="87"/>
  <c r="E794" i="87" s="1"/>
  <c r="F5685" i="87"/>
  <c r="E5685" i="87" s="1"/>
  <c r="F7168" i="87"/>
  <c r="E7168" i="87" s="1"/>
  <c r="F1216" i="87"/>
  <c r="E1216" i="87" s="1"/>
  <c r="F4044" i="87"/>
  <c r="E4044" i="87" s="1"/>
  <c r="F5367" i="87"/>
  <c r="E5367" i="87" s="1"/>
  <c r="F2037" i="87"/>
  <c r="E2037" i="87" s="1"/>
  <c r="F6403" i="87"/>
  <c r="E6403" i="87" s="1"/>
  <c r="F1268" i="87"/>
  <c r="E1268" i="87" s="1"/>
  <c r="F5478" i="87"/>
  <c r="E5478" i="87" s="1"/>
  <c r="F921" i="87"/>
  <c r="E921" i="87" s="1"/>
  <c r="F6319" i="87"/>
  <c r="E6319" i="87" s="1"/>
  <c r="F7108" i="87"/>
  <c r="E7108" i="87" s="1"/>
  <c r="F1289" i="87"/>
  <c r="E1289" i="87" s="1"/>
  <c r="F2543" i="87"/>
  <c r="E2543" i="87" s="1"/>
  <c r="F1309" i="87"/>
  <c r="E1309" i="87" s="1"/>
  <c r="F1194" i="87"/>
  <c r="E1194" i="87" s="1"/>
  <c r="F5976" i="87"/>
  <c r="E5976" i="87" s="1"/>
  <c r="F1061" i="87"/>
  <c r="E1061" i="87" s="1"/>
  <c r="F4024" i="87"/>
  <c r="E4024" i="87" s="1"/>
  <c r="F3267" i="87"/>
  <c r="E3267" i="87" s="1"/>
  <c r="F82" i="87"/>
  <c r="E82" i="87" s="1"/>
  <c r="F6061" i="87"/>
  <c r="E6061" i="87" s="1"/>
  <c r="F7057" i="87"/>
  <c r="E7057" i="87" s="1"/>
  <c r="F7153" i="87"/>
  <c r="E7153" i="87" s="1"/>
  <c r="F2513" i="87"/>
  <c r="E2513" i="87" s="1"/>
  <c r="F2501" i="87"/>
  <c r="E2501" i="87" s="1"/>
  <c r="F2541" i="87"/>
  <c r="E2541" i="87" s="1"/>
  <c r="F1055" i="87"/>
  <c r="E1055" i="87" s="1"/>
  <c r="F2497" i="87"/>
  <c r="E2497" i="87" s="1"/>
  <c r="F1433" i="87"/>
  <c r="E1433" i="87" s="1"/>
  <c r="F6479" i="87"/>
  <c r="E6479" i="87" s="1"/>
  <c r="F1271" i="87"/>
  <c r="E1271" i="87" s="1"/>
  <c r="F699" i="87"/>
  <c r="E699" i="87" s="1"/>
  <c r="F6169" i="87"/>
  <c r="E6169" i="87" s="1"/>
  <c r="F5852" i="87"/>
  <c r="E5852" i="87" s="1"/>
  <c r="F4043" i="87"/>
  <c r="E4043" i="87" s="1"/>
  <c r="F5822" i="87"/>
  <c r="E5822" i="87" s="1"/>
  <c r="F2733" i="87"/>
  <c r="E2733" i="87" s="1"/>
  <c r="F5451" i="87"/>
  <c r="E5451" i="87" s="1"/>
  <c r="F6239" i="87"/>
  <c r="E6239" i="87" s="1"/>
  <c r="F6331" i="87"/>
  <c r="E6331" i="87" s="1"/>
  <c r="F1497" i="87"/>
  <c r="E1497" i="87" s="1"/>
  <c r="F1217" i="87"/>
  <c r="E1217" i="87" s="1"/>
  <c r="F5968" i="87"/>
  <c r="E5968" i="87" s="1"/>
  <c r="F1258" i="87"/>
  <c r="E1258" i="87" s="1"/>
  <c r="F7071" i="87"/>
  <c r="E7071" i="87" s="1"/>
  <c r="F2499" i="87"/>
  <c r="E2499" i="87" s="1"/>
  <c r="F6362" i="87"/>
  <c r="E6362" i="87" s="1"/>
  <c r="F7180" i="87"/>
  <c r="E7180" i="87" s="1"/>
  <c r="F1253" i="87"/>
  <c r="E1253" i="87" s="1"/>
  <c r="F6344" i="87"/>
  <c r="E6344" i="87" s="1"/>
  <c r="F1088" i="87"/>
  <c r="E1088" i="87" s="1"/>
  <c r="F6364" i="87"/>
  <c r="E6364" i="87" s="1"/>
  <c r="F739" i="87"/>
  <c r="E739" i="87" s="1"/>
  <c r="F1218" i="87"/>
  <c r="E1218" i="87" s="1"/>
  <c r="F6360" i="87"/>
  <c r="E6360" i="87" s="1"/>
  <c r="F6299" i="87"/>
  <c r="E6299" i="87" s="1"/>
  <c r="F1037" i="87"/>
  <c r="E1037" i="87" s="1"/>
  <c r="F1193" i="87"/>
  <c r="E1193" i="87" s="1"/>
  <c r="F1079" i="87"/>
  <c r="E1079" i="87" s="1"/>
  <c r="F5190" i="87"/>
  <c r="E5190" i="87" s="1"/>
  <c r="F1429" i="87"/>
  <c r="E1429" i="87" s="1"/>
  <c r="F1467" i="87"/>
  <c r="E1467" i="87" s="1"/>
  <c r="F5204" i="87"/>
  <c r="E5204" i="87" s="1"/>
  <c r="F8" i="87"/>
  <c r="E8" i="87" s="1"/>
  <c r="F12" i="87"/>
  <c r="E12" i="87" s="1"/>
  <c r="F1396" i="87"/>
  <c r="E1396" i="87" s="1"/>
  <c r="F1302" i="87"/>
  <c r="E1302" i="87" s="1"/>
  <c r="F7136" i="87"/>
  <c r="E7136" i="87" s="1"/>
  <c r="F7150" i="87"/>
  <c r="E7150" i="87" s="1"/>
  <c r="F1435" i="87"/>
  <c r="E1435" i="87" s="1"/>
  <c r="F1274" i="87"/>
  <c r="E1274" i="87" s="1"/>
  <c r="F2578" i="87"/>
  <c r="E2578" i="87" s="1"/>
  <c r="F4388" i="87"/>
  <c r="E4388" i="87" s="1"/>
  <c r="F1060" i="87"/>
  <c r="E1060" i="87" s="1"/>
  <c r="F6439" i="87"/>
  <c r="E6439" i="87" s="1"/>
  <c r="F1452" i="87"/>
  <c r="E1452" i="87" s="1"/>
  <c r="F5588" i="87"/>
  <c r="E5588" i="87" s="1"/>
  <c r="F4342" i="87"/>
  <c r="E4342" i="87" s="1"/>
  <c r="F6466" i="87"/>
  <c r="E6466" i="87" s="1"/>
  <c r="F1479" i="87"/>
  <c r="E1479" i="87" s="1"/>
  <c r="F5536" i="87"/>
  <c r="E5536" i="87" s="1"/>
  <c r="F6266" i="87"/>
  <c r="E6266" i="87" s="1"/>
  <c r="F1057" i="87"/>
  <c r="E1057" i="87" s="1"/>
  <c r="F1275" i="87"/>
  <c r="E1275" i="87" s="1"/>
  <c r="F2547" i="87"/>
  <c r="E2547" i="87" s="1"/>
  <c r="F910" i="87"/>
  <c r="E910" i="87" s="1"/>
  <c r="F6130" i="87"/>
  <c r="E6130" i="87" s="1"/>
  <c r="F747" i="87"/>
  <c r="E747" i="87" s="1"/>
  <c r="F5414" i="87"/>
  <c r="E5414" i="87" s="1"/>
  <c r="F4072" i="87"/>
  <c r="E4072" i="87" s="1"/>
  <c r="F47" i="87"/>
  <c r="E47" i="87" s="1"/>
  <c r="F2516" i="87"/>
  <c r="E2516" i="87" s="1"/>
  <c r="F3516" i="87"/>
  <c r="E3516" i="87" s="1"/>
  <c r="F5532" i="87"/>
  <c r="E5532" i="87" s="1"/>
  <c r="F2025" i="87"/>
  <c r="E2025" i="87" s="1"/>
  <c r="F3625" i="87"/>
  <c r="F1418" i="87"/>
  <c r="E1418" i="87" s="1"/>
  <c r="F849" i="87"/>
  <c r="E849" i="87" s="1"/>
  <c r="F2955" i="87"/>
  <c r="E2955" i="87" s="1"/>
  <c r="F1058" i="87"/>
  <c r="E1058" i="87" s="1"/>
  <c r="F148" i="87"/>
  <c r="E148" i="87" s="1"/>
  <c r="F791" i="87"/>
  <c r="E791" i="87" s="1"/>
  <c r="F1225" i="87"/>
  <c r="E1225" i="87" s="1"/>
  <c r="F1319" i="87"/>
  <c r="E1319" i="87" s="1"/>
  <c r="F697" i="87"/>
  <c r="E697" i="87" s="1"/>
  <c r="F845" i="87"/>
  <c r="E845" i="87" s="1"/>
  <c r="F6335" i="87"/>
  <c r="E6335" i="87" s="1"/>
  <c r="F1038" i="87"/>
  <c r="E1038" i="87" s="1"/>
  <c r="F5931" i="87"/>
  <c r="E5931" i="87" s="1"/>
  <c r="F5040" i="87"/>
  <c r="E5040" i="87" s="1"/>
  <c r="F5830" i="87"/>
  <c r="E5830" i="87" s="1"/>
  <c r="F5817" i="87"/>
  <c r="E5817" i="87" s="1"/>
  <c r="F10" i="87"/>
  <c r="E10" i="87" s="1"/>
  <c r="F1468" i="87"/>
  <c r="E1468" i="87" s="1"/>
  <c r="F2789" i="87"/>
  <c r="E2789" i="87" s="1"/>
  <c r="F1290" i="87"/>
  <c r="E1290" i="87" s="1"/>
  <c r="F1183" i="87"/>
  <c r="E1183" i="87" s="1"/>
  <c r="F6284" i="87"/>
  <c r="E6284" i="87" s="1"/>
  <c r="F6262" i="87"/>
  <c r="E6262" i="87" s="1"/>
  <c r="F107" i="87"/>
  <c r="E107" i="87" s="1"/>
  <c r="F156" i="87"/>
  <c r="E156" i="87" s="1"/>
  <c r="F146" i="87"/>
  <c r="E146" i="87" s="1"/>
  <c r="F5299" i="87"/>
  <c r="E5299" i="87" s="1"/>
  <c r="F2517" i="87"/>
  <c r="E2517" i="87" s="1"/>
  <c r="F4068" i="87"/>
  <c r="E4068" i="87" s="1"/>
  <c r="F7181" i="87"/>
  <c r="E7181" i="87" s="1"/>
  <c r="F2500" i="87"/>
  <c r="E2500" i="87" s="1"/>
  <c r="F1270" i="87"/>
  <c r="E1270" i="87" s="1"/>
  <c r="F1332" i="87"/>
  <c r="E1332" i="87" s="1"/>
  <c r="F1169" i="87"/>
  <c r="E1169" i="87" s="1"/>
  <c r="F5858" i="87"/>
  <c r="E5858" i="87" s="1"/>
  <c r="F3518" i="87"/>
  <c r="E3518" i="87" s="1"/>
  <c r="F5432" i="87"/>
  <c r="E5432" i="87" s="1"/>
  <c r="F1436" i="87"/>
  <c r="E1436" i="87" s="1"/>
  <c r="F5304" i="87"/>
  <c r="E5304" i="87" s="1"/>
  <c r="F1208" i="87"/>
  <c r="E1208" i="87" s="1"/>
  <c r="F1503" i="87"/>
  <c r="E1503" i="87" s="1"/>
  <c r="F6173" i="87"/>
  <c r="E6173" i="87" s="1"/>
  <c r="F4341" i="87"/>
  <c r="E4341" i="87" s="1"/>
  <c r="F11" i="87"/>
  <c r="E11" i="87" s="1"/>
  <c r="F6356" i="87"/>
  <c r="E6356" i="87" s="1"/>
  <c r="F1445" i="87"/>
  <c r="E1445" i="87" s="1"/>
  <c r="F5167" i="87"/>
  <c r="E5167" i="87" s="1"/>
  <c r="F7069" i="87"/>
  <c r="E7069" i="87" s="1"/>
  <c r="F7058" i="87"/>
  <c r="E7058" i="87" s="1"/>
  <c r="F1053" i="87"/>
  <c r="E1053" i="87" s="1"/>
  <c r="F127" i="87"/>
  <c r="E127" i="87" s="1"/>
  <c r="F7070" i="87"/>
  <c r="E7070" i="87" s="1"/>
  <c r="F100" i="87"/>
  <c r="E100" i="87" s="1"/>
  <c r="F7161" i="87"/>
  <c r="E7161" i="87" s="1"/>
  <c r="F7324" i="87"/>
  <c r="E7324" i="87" s="1"/>
  <c r="F979" i="87"/>
  <c r="E979" i="87" s="1"/>
  <c r="F6057" i="87"/>
  <c r="E6057" i="87" s="1"/>
  <c r="F1390" i="87"/>
  <c r="E1390" i="87" s="1"/>
  <c r="F2762" i="87"/>
  <c r="E2762" i="87" s="1"/>
  <c r="F3661" i="87"/>
  <c r="E3661" i="87" s="1"/>
  <c r="F1410" i="87"/>
  <c r="E1410" i="87" s="1"/>
  <c r="F1178" i="87"/>
  <c r="E1178" i="87" s="1"/>
  <c r="F7047" i="87"/>
  <c r="E7047" i="87" s="1"/>
  <c r="F1485" i="87"/>
  <c r="E1485" i="87" s="1"/>
  <c r="F5010" i="87"/>
  <c r="E5010" i="87" s="1"/>
  <c r="F701" i="87"/>
  <c r="E701" i="87" s="1"/>
  <c r="F5365" i="87"/>
  <c r="E5365" i="87" s="1"/>
  <c r="F2739" i="87"/>
  <c r="E2739" i="87" s="1"/>
  <c r="F4031" i="87"/>
  <c r="E4031" i="87" s="1"/>
  <c r="F6348" i="87"/>
  <c r="E6348" i="87" s="1"/>
  <c r="F1473" i="87"/>
  <c r="E1473" i="87" s="1"/>
  <c r="F3325" i="87"/>
  <c r="E3325" i="87" s="1"/>
  <c r="F1186" i="87"/>
  <c r="E1186" i="87" s="1"/>
  <c r="F5597" i="87"/>
  <c r="E5597" i="87" s="1"/>
  <c r="F2574" i="87"/>
  <c r="E2574" i="87" s="1"/>
  <c r="F2920" i="87"/>
  <c r="E2920" i="87" s="1"/>
  <c r="F7077" i="87"/>
  <c r="E7077" i="87" s="1"/>
  <c r="F7280" i="87"/>
  <c r="E7280" i="87" s="1"/>
  <c r="F4358" i="87"/>
  <c r="E4358" i="87" s="1"/>
  <c r="F6636" i="87"/>
  <c r="E6636" i="87" s="1"/>
  <c r="F7117" i="87"/>
  <c r="E7117" i="87" s="1"/>
  <c r="F5647" i="87"/>
  <c r="E5647" i="87" s="1"/>
  <c r="F7207" i="87"/>
  <c r="E7207" i="87" s="1"/>
  <c r="F4378" i="87"/>
  <c r="E4378" i="87" s="1"/>
  <c r="F2495" i="87"/>
  <c r="E2495" i="87" s="1"/>
  <c r="F7316" i="87"/>
  <c r="E7316" i="87" s="1"/>
  <c r="F3336" i="87"/>
  <c r="E3336" i="87" s="1"/>
  <c r="F5960" i="87"/>
  <c r="E5960" i="87" s="1"/>
  <c r="F6354" i="87"/>
  <c r="E6354" i="87" s="1"/>
  <c r="F6268" i="87"/>
  <c r="E6268" i="87" s="1"/>
  <c r="F1354" i="87"/>
  <c r="E1354" i="87" s="1"/>
  <c r="F1320" i="87"/>
  <c r="E1320" i="87" s="1"/>
  <c r="F1392" i="87"/>
  <c r="E1392" i="87" s="1"/>
  <c r="F817" i="87"/>
  <c r="E817" i="87" s="1"/>
  <c r="F1296" i="87"/>
  <c r="E1296" i="87" s="1"/>
  <c r="F3176" i="87"/>
  <c r="E3176" i="87" s="1"/>
  <c r="F2754" i="87"/>
  <c r="E2754" i="87" s="1"/>
  <c r="F6186" i="87"/>
  <c r="E6186" i="87" s="1"/>
  <c r="F7049" i="87"/>
  <c r="E7049" i="87" s="1"/>
  <c r="F125" i="87"/>
  <c r="E125" i="87" s="1"/>
  <c r="F7107" i="87"/>
  <c r="E7107" i="87" s="1"/>
  <c r="F1458" i="87"/>
  <c r="E1458" i="87" s="1"/>
  <c r="F2535" i="87"/>
  <c r="E2535" i="87" s="1"/>
  <c r="F7078" i="87"/>
  <c r="E7078" i="87" s="1"/>
  <c r="F5452" i="87"/>
  <c r="E5452" i="87" s="1"/>
  <c r="F6646" i="87"/>
  <c r="E6646" i="87" s="1"/>
  <c r="F805" i="87"/>
  <c r="E805" i="87" s="1"/>
  <c r="F1283" i="87"/>
  <c r="E1283" i="87" s="1"/>
  <c r="F4100" i="87"/>
  <c r="E4100" i="87" s="1"/>
  <c r="F6639" i="87"/>
  <c r="E6639" i="87" s="1"/>
  <c r="F2031" i="87"/>
  <c r="E2031" i="87" s="1"/>
  <c r="F1486" i="87"/>
  <c r="E1486" i="87" s="1"/>
  <c r="F5657" i="87"/>
  <c r="E5657" i="87" s="1"/>
  <c r="F1071" i="87"/>
  <c r="E1071" i="87" s="1"/>
  <c r="F5943" i="87"/>
  <c r="E5943" i="87" s="1"/>
  <c r="F5696" i="87"/>
  <c r="E5696" i="87" s="1"/>
  <c r="F6438" i="87"/>
  <c r="E6438" i="87" s="1"/>
  <c r="F5056" i="87"/>
  <c r="E5056" i="87" s="1"/>
  <c r="F1404" i="87"/>
  <c r="E1404" i="87" s="1"/>
  <c r="F2603" i="87"/>
  <c r="E2603" i="87" s="1"/>
  <c r="F3432" i="87"/>
  <c r="E3432" i="87" s="1"/>
  <c r="F7285" i="87"/>
  <c r="E7285" i="87" s="1"/>
  <c r="F6043" i="87"/>
  <c r="E6043" i="87" s="1"/>
  <c r="F6638" i="87"/>
  <c r="E6638" i="87" s="1"/>
  <c r="F5859" i="87"/>
  <c r="E5859" i="87" s="1"/>
  <c r="F2511" i="87"/>
  <c r="E2511" i="87" s="1"/>
  <c r="F1380" i="87"/>
  <c r="E1380" i="87" s="1"/>
  <c r="F2953" i="87"/>
  <c r="E2953" i="87" s="1"/>
  <c r="F1439" i="87"/>
  <c r="E1439" i="87" s="1"/>
  <c r="F5015" i="87"/>
  <c r="E5015" i="87" s="1"/>
  <c r="F6264" i="87"/>
  <c r="E6264" i="87" s="1"/>
  <c r="F6306" i="87"/>
  <c r="E6306" i="87" s="1"/>
  <c r="F787" i="87"/>
  <c r="E787" i="87" s="1"/>
  <c r="F913" i="87"/>
  <c r="E913" i="87" s="1"/>
  <c r="F1226" i="87"/>
  <c r="E1226" i="87" s="1"/>
  <c r="F6640" i="87"/>
  <c r="E6640" i="87" s="1"/>
  <c r="F1431" i="87"/>
  <c r="E1431" i="87" s="1"/>
  <c r="F5728" i="87"/>
  <c r="E5728" i="87" s="1"/>
  <c r="F2749" i="87"/>
  <c r="E2749" i="87" s="1"/>
  <c r="F1083" i="87"/>
  <c r="E1083" i="87" s="1"/>
  <c r="F1327" i="87"/>
  <c r="E1327" i="87" s="1"/>
  <c r="F813" i="87"/>
  <c r="E813" i="87" s="1"/>
  <c r="F4101" i="87"/>
  <c r="E4101" i="87" s="1"/>
  <c r="F7319" i="87"/>
  <c r="E7319" i="87" s="1"/>
  <c r="F5481" i="87"/>
  <c r="E5481" i="87" s="1"/>
  <c r="F4944" i="87"/>
  <c r="E4944" i="87" s="1"/>
  <c r="F6170" i="87"/>
  <c r="E6170" i="87" s="1"/>
  <c r="F2046" i="87"/>
  <c r="E2046" i="87" s="1"/>
  <c r="F6346" i="87"/>
  <c r="E6346" i="87" s="1"/>
  <c r="F2774" i="87"/>
  <c r="E2774" i="87" s="1"/>
  <c r="F7320" i="87"/>
  <c r="E7320" i="87" s="1"/>
  <c r="F4301" i="87"/>
  <c r="E4301" i="87" s="1"/>
  <c r="F7137" i="87"/>
  <c r="E7137" i="87" s="1"/>
  <c r="F1075" i="87"/>
  <c r="E1075" i="87" s="1"/>
  <c r="F7096" i="87"/>
  <c r="E7096" i="87" s="1"/>
  <c r="F2512" i="87"/>
  <c r="E2512" i="87" s="1"/>
  <c r="F5814" i="87"/>
  <c r="E5814" i="87" s="1"/>
  <c r="F2549" i="87"/>
  <c r="E2549" i="87" s="1"/>
  <c r="F5501" i="87"/>
  <c r="E5501" i="87" s="1"/>
  <c r="F3353" i="87"/>
  <c r="E3353" i="87" s="1"/>
  <c r="F7128" i="87"/>
  <c r="E7128" i="87" s="1"/>
  <c r="F6413" i="87"/>
  <c r="E6413" i="87" s="1"/>
  <c r="F6406" i="87"/>
  <c r="E6406" i="87" s="1"/>
  <c r="F5313" i="87"/>
  <c r="E5313" i="87" s="1"/>
  <c r="F1422" i="87"/>
  <c r="E1422" i="87" s="1"/>
  <c r="F1421" i="87"/>
  <c r="E1421" i="87" s="1"/>
  <c r="F6336" i="87"/>
  <c r="E6336" i="87" s="1"/>
  <c r="F1048" i="87"/>
  <c r="E1048" i="87" s="1"/>
  <c r="F6" i="87"/>
  <c r="E6" i="87" s="1"/>
  <c r="F6283" i="87"/>
  <c r="E6283" i="87" s="1"/>
  <c r="F1308" i="87"/>
  <c r="E1308" i="87" s="1"/>
  <c r="F1437" i="87"/>
  <c r="E1437" i="87" s="1"/>
  <c r="F2786" i="87"/>
  <c r="E2786" i="87" s="1"/>
  <c r="F681" i="87"/>
  <c r="E681" i="87" s="1"/>
  <c r="F755" i="87"/>
  <c r="E755" i="87" s="1"/>
  <c r="F2734" i="87"/>
  <c r="E2734" i="87" s="1"/>
  <c r="F5862" i="87"/>
  <c r="E5862" i="87" s="1"/>
  <c r="F7092" i="87"/>
  <c r="E7092" i="87" s="1"/>
  <c r="F7294" i="87"/>
  <c r="E7294" i="87" s="1"/>
  <c r="F5991" i="87"/>
  <c r="E5991" i="87" s="1"/>
  <c r="F7201" i="87"/>
  <c r="E7201" i="87" s="1"/>
  <c r="F7169" i="87"/>
  <c r="E7169" i="87" s="1"/>
  <c r="F6644" i="87"/>
  <c r="E6644" i="87" s="1"/>
  <c r="F907" i="87"/>
  <c r="E907" i="87" s="1"/>
  <c r="F2504" i="87"/>
  <c r="E2504" i="87" s="1"/>
  <c r="F1455" i="87"/>
  <c r="E1455" i="87" s="1"/>
  <c r="F1328" i="87"/>
  <c r="E1328" i="87" s="1"/>
  <c r="F678" i="87"/>
  <c r="E678" i="87" s="1"/>
  <c r="F4894" i="87"/>
  <c r="E4894" i="87" s="1"/>
  <c r="F6250" i="87"/>
  <c r="E6250" i="87" s="1"/>
  <c r="F6407" i="87"/>
  <c r="E6407" i="87" s="1"/>
  <c r="F1202" i="87"/>
  <c r="E1202" i="87" s="1"/>
  <c r="F6248" i="87"/>
  <c r="E6248" i="87" s="1"/>
  <c r="F6332" i="87"/>
  <c r="E6332" i="87" s="1"/>
  <c r="F3173" i="87"/>
  <c r="E3173" i="87" s="1"/>
  <c r="F5967" i="87"/>
  <c r="E5967" i="87" s="1"/>
  <c r="F968" i="87"/>
  <c r="E968" i="87" s="1"/>
  <c r="F1442" i="87"/>
  <c r="E1442" i="87" s="1"/>
  <c r="F855" i="87"/>
  <c r="E855" i="87" s="1"/>
  <c r="F4155" i="87"/>
  <c r="E4155" i="87" s="1"/>
  <c r="F1444" i="87"/>
  <c r="E1444" i="87" s="1"/>
  <c r="F1428" i="87"/>
  <c r="E1428" i="87" s="1"/>
  <c r="F7171" i="87"/>
  <c r="E7171" i="87" s="1"/>
  <c r="F2556" i="87"/>
  <c r="E2556" i="87" s="1"/>
  <c r="F2548" i="87"/>
  <c r="E2548" i="87" s="1"/>
  <c r="F7186" i="87"/>
  <c r="E7186" i="87" s="1"/>
  <c r="F7063" i="87"/>
  <c r="E7063" i="87" s="1"/>
  <c r="F7159" i="87"/>
  <c r="E7159" i="87" s="1"/>
  <c r="F2498" i="87"/>
  <c r="E2498" i="87" s="1"/>
  <c r="F675" i="87"/>
  <c r="E675" i="87" s="1"/>
  <c r="F1269" i="87"/>
  <c r="E1269" i="87" s="1"/>
  <c r="F6391" i="87"/>
  <c r="E6391" i="87" s="1"/>
  <c r="F7140" i="87"/>
  <c r="E7140" i="87" s="1"/>
  <c r="F1314" i="87"/>
  <c r="E1314" i="87" s="1"/>
  <c r="F3169" i="87"/>
  <c r="E3169" i="87" s="1"/>
  <c r="F5722" i="87"/>
  <c r="E5722" i="87" s="1"/>
  <c r="F7317" i="87"/>
  <c r="E7317" i="87" s="1"/>
  <c r="F1064" i="87"/>
  <c r="E1064" i="87" s="1"/>
  <c r="F5867" i="87"/>
  <c r="E5867" i="87" s="1"/>
  <c r="F5457" i="87"/>
  <c r="E5457" i="87" s="1"/>
  <c r="F2763" i="87"/>
  <c r="E2763" i="87" s="1"/>
  <c r="F671" i="87"/>
  <c r="E671" i="87" s="1"/>
  <c r="F1091" i="87"/>
  <c r="E1091" i="87" s="1"/>
  <c r="F6382" i="87"/>
  <c r="E6382" i="87" s="1"/>
  <c r="F5158" i="87"/>
  <c r="E5158" i="87" s="1"/>
  <c r="F3171" i="87"/>
  <c r="E3171" i="87" s="1"/>
  <c r="F92" i="87"/>
  <c r="E92" i="87" s="1"/>
  <c r="F5837" i="87"/>
  <c r="E5837" i="87" s="1"/>
  <c r="F7176" i="87"/>
  <c r="E7176" i="87" s="1"/>
  <c r="F5773" i="87"/>
  <c r="E5773" i="87" s="1"/>
  <c r="F3262" i="87"/>
  <c r="E3262" i="87" s="1"/>
  <c r="F7843" i="87"/>
  <c r="E7843" i="87" s="1"/>
  <c r="F1203" i="87"/>
  <c r="E1203" i="87" s="1"/>
  <c r="F3006" i="87"/>
  <c r="E3006" i="87" s="1"/>
  <c r="F931" i="87"/>
  <c r="E931" i="87" s="1"/>
  <c r="F2954" i="87"/>
  <c r="E2954" i="87" s="1"/>
  <c r="F1426" i="87"/>
  <c r="E1426" i="87" s="1"/>
  <c r="F1065" i="87"/>
  <c r="E1065" i="87" s="1"/>
  <c r="F152" i="87"/>
  <c r="E152" i="87" s="1"/>
  <c r="F1056" i="87"/>
  <c r="E1056" i="87" s="1"/>
  <c r="F2034" i="87"/>
  <c r="E2034" i="87" s="1"/>
  <c r="F1441" i="87"/>
  <c r="E1441" i="87" s="1"/>
  <c r="F965" i="87"/>
  <c r="E965" i="87" s="1"/>
  <c r="F5986" i="87"/>
  <c r="E5986" i="87" s="1"/>
  <c r="F5791" i="87"/>
  <c r="E5791" i="87" s="1"/>
  <c r="F2772" i="87"/>
  <c r="E2772" i="87" s="1"/>
  <c r="F5176" i="87"/>
  <c r="E5176" i="87" s="1"/>
  <c r="F815" i="87"/>
  <c r="E815" i="87" s="1"/>
  <c r="F7109" i="87"/>
  <c r="E7109" i="87" s="1"/>
  <c r="F7170" i="87"/>
  <c r="E7170" i="87" s="1"/>
  <c r="F7115" i="87"/>
  <c r="E7115" i="87" s="1"/>
  <c r="F5531" i="87"/>
  <c r="E5531" i="87" s="1"/>
  <c r="F1096" i="87"/>
  <c r="E1096" i="87" s="1"/>
  <c r="F852" i="87"/>
  <c r="E852" i="87" s="1"/>
  <c r="F863" i="87"/>
  <c r="E863" i="87" s="1"/>
  <c r="F7095" i="87"/>
  <c r="E7095" i="87" s="1"/>
  <c r="F1324" i="87"/>
  <c r="E1324" i="87" s="1"/>
  <c r="F1499" i="87"/>
  <c r="E1499" i="87" s="1"/>
  <c r="F2604" i="87"/>
  <c r="E2604" i="87" s="1"/>
  <c r="F2668" i="87"/>
  <c r="E2668" i="87" s="1"/>
  <c r="F929" i="87"/>
  <c r="E929" i="87" s="1"/>
  <c r="F1438" i="87"/>
  <c r="E1438" i="87" s="1"/>
  <c r="F797" i="87"/>
  <c r="E797" i="87" s="1"/>
  <c r="F1321" i="87"/>
  <c r="E1321" i="87" s="1"/>
  <c r="F1167" i="87"/>
  <c r="E1167" i="87" s="1"/>
  <c r="F3009" i="87"/>
  <c r="E3009" i="87" s="1"/>
  <c r="F1371" i="87"/>
  <c r="E1371" i="87" s="1"/>
  <c r="F6409" i="87"/>
  <c r="E6409" i="87" s="1"/>
  <c r="F9" i="87"/>
  <c r="E9" i="87" s="1"/>
  <c r="F2032" i="87"/>
  <c r="E2032" i="87" s="1"/>
  <c r="F30" i="97"/>
  <c r="B7249" i="87" s="1"/>
  <c r="F34" i="97"/>
  <c r="B7253" i="87" s="1"/>
  <c r="C92" i="87"/>
  <c r="C125" i="87"/>
  <c r="E7054" i="87"/>
  <c r="F7291" i="87"/>
  <c r="F7273" i="87"/>
  <c r="B7291" i="87"/>
  <c r="C7291" i="87" s="1"/>
  <c r="B7273" i="87"/>
  <c r="C7273" i="87" s="1"/>
  <c r="F4083" i="87"/>
  <c r="F7119" i="87"/>
  <c r="F76" i="87"/>
  <c r="F66" i="87"/>
  <c r="B4083" i="87"/>
  <c r="C4083" i="87" s="1"/>
  <c r="B7119" i="87"/>
  <c r="C7119" i="87" s="1"/>
  <c r="B76" i="87"/>
  <c r="B66" i="87"/>
  <c r="F59" i="87"/>
  <c r="F51" i="87"/>
  <c r="F4082" i="87"/>
  <c r="F7244" i="87"/>
  <c r="F7098" i="87"/>
  <c r="B51" i="87"/>
  <c r="B4082" i="87"/>
  <c r="C4082" i="87" s="1"/>
  <c r="B7098" i="87"/>
  <c r="C7098" i="87" s="1"/>
  <c r="F4081" i="87"/>
  <c r="F35" i="87"/>
  <c r="F7082" i="87"/>
  <c r="B4081" i="87"/>
  <c r="C4081" i="87" s="1"/>
  <c r="B35" i="87"/>
  <c r="C35" i="87" s="1"/>
  <c r="B7082" i="87"/>
  <c r="C7082" i="87" s="1"/>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C7173" i="87" s="1"/>
  <c r="F90" i="87"/>
  <c r="F2557" i="87"/>
  <c r="F7264" i="87"/>
  <c r="F7141" i="87"/>
  <c r="F7262" i="87"/>
  <c r="B90" i="87"/>
  <c r="C90" i="87" s="1"/>
  <c r="G81" i="73"/>
  <c r="B1630" i="87" s="1"/>
  <c r="B7264" i="87"/>
  <c r="C7264" i="87" s="1"/>
  <c r="B7141" i="87"/>
  <c r="C7141" i="87" s="1"/>
  <c r="B7262" i="87"/>
  <c r="C7262" i="87" s="1"/>
  <c r="F4080" i="87"/>
  <c r="F18" i="87"/>
  <c r="B4080" i="87"/>
  <c r="C4080" i="87" s="1"/>
  <c r="C34" i="97"/>
  <c r="F2506" i="87"/>
  <c r="F4066" i="87"/>
  <c r="B4066" i="87"/>
  <c r="C4066" i="87" s="1"/>
  <c r="F13" i="87"/>
  <c r="F7177" i="87"/>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5996" i="87"/>
  <c r="C3267" i="87"/>
  <c r="C2505" i="87"/>
  <c r="C2517" i="87"/>
  <c r="C2499" i="87"/>
  <c r="C2512" i="87"/>
  <c r="C2544" i="87"/>
  <c r="C2539"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288" i="87" a="1"/>
  <c r="F28" i="87" a="1"/>
  <c r="F65" i="87" a="1"/>
  <c r="F80" i="87" a="1"/>
  <c r="F7222" i="87" a="1"/>
  <c r="F7166" i="87" a="1"/>
  <c r="F7243" i="87" a="1"/>
  <c r="F7274" i="87" a="1"/>
  <c r="F7113" i="87" a="1"/>
  <c r="F1588" i="87" a="1"/>
  <c r="F7231" i="87" a="1"/>
  <c r="F45" i="87" a="1"/>
  <c r="F7249" i="87" a="1"/>
  <c r="F16" i="87" a="1"/>
  <c r="F1602" i="87" a="1"/>
  <c r="F7246" i="87" a="1"/>
  <c r="F1630" i="87" a="1"/>
  <c r="F60" i="87" a="1"/>
  <c r="F7278" i="87" a="1"/>
  <c r="F7083" i="87" a="1"/>
  <c r="F1616" i="87" a="1"/>
  <c r="F33" i="87" a="1"/>
  <c r="F7226" i="87" a="1"/>
  <c r="F7074" i="87" a="1"/>
  <c r="F7258" i="87" a="1"/>
  <c r="F6062" i="87" a="1"/>
  <c r="F7235" i="87" a="1"/>
  <c r="F106" i="87" a="1"/>
  <c r="F7100" i="87" a="1"/>
  <c r="F7292" i="87" a="1"/>
  <c r="F7122" i="87" a="1"/>
  <c r="F7144" i="87" a="1"/>
  <c r="F101" i="87" a="1"/>
  <c r="F7196" i="87" a="1"/>
  <c r="F7270" i="87" a="1"/>
  <c r="F7253" i="87" a="1"/>
  <c r="F6056" i="87" a="1"/>
  <c r="F7297" i="87" a="1"/>
  <c r="F7134" i="87" a="1"/>
  <c r="F7143" i="87" a="1"/>
  <c r="F1574" i="87" a="1"/>
  <c r="F7101" i="87" a="1"/>
  <c r="F7121" i="87" a="1"/>
  <c r="E7262" i="87" l="1"/>
  <c r="F32" i="97"/>
  <c r="B7251" i="87" s="1"/>
  <c r="E7264" i="87"/>
  <c r="F36" i="97"/>
  <c r="B7255" i="87" s="1"/>
  <c r="C7255" i="87" s="1"/>
  <c r="E76" i="87"/>
  <c r="E78" i="87"/>
  <c r="F7249" i="87"/>
  <c r="E7249" i="87" s="1"/>
  <c r="B7288" i="87"/>
  <c r="C7288" i="87" s="1"/>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B7121" i="87"/>
  <c r="C7121"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F7083" i="87"/>
  <c r="F1616" i="87"/>
  <c r="F7166" i="87"/>
  <c r="F1588" i="87"/>
  <c r="F1602" i="87"/>
  <c r="F33" i="87"/>
  <c r="F80" i="87"/>
  <c r="F6062" i="87"/>
  <c r="F7274" i="87"/>
  <c r="F7101" i="87"/>
  <c r="F7297" i="87"/>
  <c r="F7113" i="87"/>
  <c r="F7074" i="87"/>
  <c r="F7270" i="87"/>
  <c r="F7243" i="87"/>
  <c r="F7278" i="87"/>
  <c r="F7134" i="87"/>
  <c r="F7122" i="87"/>
  <c r="F7288" i="87"/>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53" i="87"/>
  <c r="C7244" i="87"/>
  <c r="E7244" i="87"/>
  <c r="C7203" i="87"/>
  <c r="E7203" i="87"/>
  <c r="C18" i="87"/>
  <c r="E18" i="87"/>
  <c r="B101" i="87"/>
  <c r="C40" i="76"/>
  <c r="C12" i="97"/>
  <c r="L7" i="89"/>
  <c r="X7" i="89" s="1"/>
  <c r="I21" i="97"/>
  <c r="D32" i="97"/>
  <c r="B7231" i="87"/>
  <c r="G32" i="97"/>
  <c r="B7258" i="87"/>
  <c r="I33" i="97"/>
  <c r="B7278"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251" i="87" a="1"/>
  <c r="F17" i="87" a="1"/>
  <c r="F7126" i="87" a="1"/>
  <c r="F7260" i="87" a="1"/>
  <c r="F7237" i="87" a="1"/>
  <c r="F34" i="87" a="1"/>
  <c r="F77" i="87" a="1"/>
  <c r="F7148" i="87" a="1"/>
  <c r="F7105" i="87" a="1"/>
  <c r="F7066" i="87" a="1"/>
  <c r="F7087" i="87" a="1"/>
  <c r="F112" i="87" a="1"/>
  <c r="F81" i="87" a="1"/>
  <c r="F7279" i="87" a="1"/>
  <c r="F7247" i="87" a="1"/>
  <c r="F7255" i="87" a="1"/>
  <c r="F7233" i="87" a="1"/>
  <c r="F7251" i="87" l="1"/>
  <c r="E7251" i="87" s="1"/>
  <c r="F33" i="97"/>
  <c r="F37" i="97" s="1"/>
  <c r="E7288" i="87"/>
  <c r="E6056" i="87"/>
  <c r="F7255" i="87"/>
  <c r="E7255" i="87" s="1"/>
  <c r="E65" i="87"/>
  <c r="E1616" i="87"/>
  <c r="C65" i="87"/>
  <c r="E106" i="87"/>
  <c r="E7270" i="87"/>
  <c r="E7113" i="87"/>
  <c r="E7074" i="87"/>
  <c r="E7297" i="87"/>
  <c r="E7134" i="87"/>
  <c r="E7243" i="87"/>
  <c r="E16" i="87"/>
  <c r="E45" i="87"/>
  <c r="E7100" i="87"/>
  <c r="E7166" i="87"/>
  <c r="E7196" i="87"/>
  <c r="E7121" i="87"/>
  <c r="E7292" i="87"/>
  <c r="E7274" i="87"/>
  <c r="E7122" i="87"/>
  <c r="E7101" i="87"/>
  <c r="E6062" i="87"/>
  <c r="F7237" i="87"/>
  <c r="B7237" i="87"/>
  <c r="C7237" i="87" s="1"/>
  <c r="E7144" i="87"/>
  <c r="E28" i="87"/>
  <c r="E7143" i="87"/>
  <c r="E101" i="87"/>
  <c r="F81" i="87"/>
  <c r="F7247" i="87"/>
  <c r="F7279" i="87"/>
  <c r="F7260" i="87"/>
  <c r="F7233" i="87"/>
  <c r="F7087" i="87"/>
  <c r="F34" i="87"/>
  <c r="F77" i="87"/>
  <c r="F7105" i="87"/>
  <c r="F7126" i="87"/>
  <c r="B81" i="87"/>
  <c r="C81" i="87" s="1"/>
  <c r="B7247" i="87"/>
  <c r="C7247"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C7278" i="87"/>
  <c r="E7278" i="87"/>
  <c r="C7258" i="87"/>
  <c r="E7258" i="87"/>
  <c r="C7231" i="87"/>
  <c r="E7231" i="87"/>
  <c r="F40" i="76"/>
  <c r="G21" i="97"/>
  <c r="B112" i="87"/>
  <c r="C41" i="76"/>
  <c r="F41" i="76" s="1"/>
  <c r="B77" i="87"/>
  <c r="C38" i="76"/>
  <c r="C21" i="97"/>
  <c r="I37" i="97"/>
  <c r="B7279" i="87"/>
  <c r="G33" i="97"/>
  <c r="B7260" i="87"/>
  <c r="D33" i="97"/>
  <c r="B7233" i="87"/>
  <c r="D21" i="97"/>
  <c r="G6" i="93"/>
  <c r="C6" i="76" s="1"/>
  <c r="W22" i="89"/>
  <c r="C97" i="73"/>
  <c r="C101" i="73"/>
  <c r="L27" i="89"/>
  <c r="X27" i="89" s="1"/>
  <c r="C101" i="87"/>
  <c r="Q7" i="89"/>
  <c r="M27" i="89"/>
  <c r="R7" i="89" s="1"/>
  <c r="C6062" i="87"/>
  <c r="F7252" i="87" a="1"/>
  <c r="F7256" i="87" a="1"/>
  <c r="F7234" i="87" a="1"/>
  <c r="F7053" i="87" a="1"/>
  <c r="F7050" i="87" a="1"/>
  <c r="F7261" i="87" a="1"/>
  <c r="F29" i="87" a="1"/>
  <c r="F91" i="87" a="1"/>
  <c r="F46" i="87" a="1"/>
  <c r="F7283" i="87" a="1"/>
  <c r="B7252" i="87" l="1"/>
  <c r="C7252" i="87" s="1"/>
  <c r="F7252" i="87"/>
  <c r="E7252" i="87" s="1"/>
  <c r="E81"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059" i="87" a="1"/>
  <c r="F7052" i="87" a="1"/>
  <c r="F7265" i="87" a="1"/>
  <c r="F7224" i="87" a="1"/>
  <c r="F7238"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A30" i="89" s="1"/>
  <c r="Z7" i="89"/>
  <c r="B3625" i="87"/>
  <c r="B3618" i="87"/>
  <c r="K16" i="73"/>
  <c r="F7062" i="87" a="1"/>
  <c r="F3517" i="87" a="1"/>
  <c r="F7061" i="87" a="1"/>
  <c r="F7228" i="87" a="1"/>
  <c r="F7225" i="87" a="1"/>
  <c r="Z27" i="89" l="1"/>
  <c r="F3517" i="87"/>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3519" i="87" a="1"/>
  <c r="F7229" i="87" a="1"/>
  <c r="F7205"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7208" i="87" a="1"/>
  <c r="F4088" i="87" a="1"/>
  <c r="F129" i="87" a="1"/>
  <c r="F3520" i="87" a="1"/>
  <c r="F4088" i="87" l="1"/>
  <c r="F129" i="87"/>
  <c r="F7208" i="87"/>
  <c r="B4088" i="87"/>
  <c r="C4088" i="87" s="1"/>
  <c r="B129" i="87"/>
  <c r="C129" i="87" s="1"/>
  <c r="B7208" i="87"/>
  <c r="C7208" i="87" s="1"/>
  <c r="F3520" i="87"/>
  <c r="K81" i="73"/>
  <c r="B3535" i="87" s="1"/>
  <c r="E7229" i="87"/>
  <c r="C7205" i="87"/>
  <c r="E7205" i="87"/>
  <c r="C3519" i="87"/>
  <c r="E3519" i="87"/>
  <c r="K109" i="73"/>
  <c r="K110" i="73"/>
  <c r="K20" i="97"/>
  <c r="K34" i="97"/>
  <c r="B3520" i="87"/>
  <c r="F136" i="87" a="1"/>
  <c r="F7210" i="87" a="1"/>
  <c r="F7211" i="87" a="1"/>
  <c r="F3535" i="87" a="1"/>
  <c r="F7298" i="87" a="1"/>
  <c r="K118" i="73" l="1"/>
  <c r="B7215" i="87" s="1"/>
  <c r="C7215" i="87" s="1"/>
  <c r="E7208" i="87"/>
  <c r="E129" i="87"/>
  <c r="E4088" i="87"/>
  <c r="F136" i="87"/>
  <c r="F7210" i="87"/>
  <c r="F7298" i="87"/>
  <c r="B7210" i="87"/>
  <c r="C7210" i="87" s="1"/>
  <c r="F3535" i="87"/>
  <c r="E3535" i="87" s="1"/>
  <c r="F7211" i="87"/>
  <c r="C3535" i="87"/>
  <c r="C3520" i="87"/>
  <c r="E3520" i="87"/>
  <c r="B7211" i="87"/>
  <c r="K36" i="97"/>
  <c r="B7298" i="87"/>
  <c r="K21" i="97"/>
  <c r="B136" i="87"/>
  <c r="F7300" i="87" a="1"/>
  <c r="F7215" i="87" a="1"/>
  <c r="F137"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1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1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1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1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1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1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1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1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1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1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2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2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2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2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2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2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2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2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2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2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2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2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2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3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3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3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3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4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4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4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4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4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4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<sst xmlns="http://schemas.openxmlformats.org/spreadsheetml/2006/main" count="19083" uniqueCount="7141">
  <si>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</si>
  <si>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</si>
  <si>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</si>
  <si>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</si>
  <si>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</si>
  <si>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</si>
  <si>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</si>
  <si>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</si>
  <si>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</si>
  <si>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</si>
  <si>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</si>
  <si>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</si>
  <si>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</si>
  <si>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</si>
  <si>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</si>
  <si>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</si>
  <si>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</si>
  <si>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</si>
  <si>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</si>
  <si>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</si>
  <si>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</si>
  <si>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</si>
  <si>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</si>
  <si>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</si>
  <si>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</si>
  <si>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</si>
  <si>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</si>
  <si>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</si>
  <si>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</si>
  <si>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</si>
  <si>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</si>
  <si>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</si>
  <si>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</si>
  <si>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</si>
  <si>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</si>
  <si>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</si>
  <si>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</si>
  <si>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</si>
  <si>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</si>
  <si>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</si>
  <si>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</si>
  <si>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</si>
  <si>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</si>
  <si>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</si>
  <si>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</si>
  <si>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</si>
  <si>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</si>
  <si>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</si>
  <si>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</si>
  <si>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</si>
  <si>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</si>
  <si>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</si>
  <si>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</si>
  <si>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</si>
  <si>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</si>
  <si>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</si>
  <si>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</si>
  <si>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</si>
  <si>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</si>
  <si>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</si>
  <si>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</si>
  <si>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</si>
  <si>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</si>
  <si>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</si>
  <si>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</si>
  <si>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</si>
  <si>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</si>
  <si>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</si>
  <si>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</si>
  <si>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</si>
  <si>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</si>
  <si>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</si>
  <si>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</si>
  <si>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</si>
  <si>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</si>
  <si>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</si>
  <si>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</si>
  <si>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</si>
  <si>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</si>
  <si>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</si>
  <si>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</si>
  <si>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</si>
  <si>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</si>
  <si>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</si>
  <si>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</si>
  <si>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</si>
  <si>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</si>
  <si>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</si>
  <si>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</si>
  <si>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</si>
  <si>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</si>
  <si>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</si>
  <si>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</si>
  <si>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</si>
  <si>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</si>
  <si>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</si>
  <si>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</si>
  <si>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</si>
  <si>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</si>
  <si>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</si>
  <si>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</si>
  <si>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</si>
  <si>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</si>
  <si>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</si>
  <si>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</si>
  <si>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</si>
  <si>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</si>
  <si>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</si>
  <si>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</si>
  <si>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</si>
  <si>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</si>
  <si>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</si>
  <si>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</si>
  <si>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</si>
  <si>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</si>
  <si>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</si>
  <si>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</si>
  <si>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</si>
  <si>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</si>
  <si>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</si>
  <si>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</si>
  <si>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</si>
  <si>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</si>
  <si>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</si>
  <si>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</si>
  <si>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</si>
  <si>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</si>
  <si>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</si>
  <si>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</si>
  <si>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</si>
  <si>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</si>
  <si>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</si>
  <si>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</si>
  <si>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</si>
  <si>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</si>
  <si>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</si>
  <si>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</si>
  <si>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</si>
  <si>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</si>
  <si>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</si>
  <si>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</si>
  <si>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</si>
  <si>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</si>
  <si>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</si>
  <si>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</si>
  <si>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</si>
  <si>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</si>
  <si>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</si>
  <si>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</si>
  <si>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</si>
  <si>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</si>
  <si>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</si>
  <si>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</si>
  <si>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</si>
  <si>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</si>
  <si>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</si>
  <si>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</si>
  <si>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</si>
  <si>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</si>
  <si>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</si>
  <si>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</si>
  <si>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</si>
  <si>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</si>
  <si>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</si>
  <si>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</si>
  <si>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</si>
  <si>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</si>
  <si>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</si>
  <si>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</si>
  <si>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</si>
  <si>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</si>
  <si>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</si>
  <si>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</si>
  <si>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</si>
  <si>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</si>
  <si>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</si>
  <si>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</si>
  <si>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</si>
  <si>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</si>
  <si>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</si>
  <si>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</si>
  <si>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</si>
  <si>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</si>
  <si>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</si>
  <si>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</si>
  <si>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</si>
  <si>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</si>
  <si>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</si>
  <si>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</si>
  <si>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</si>
  <si>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</si>
  <si>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</si>
  <si>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</si>
  <si>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</si>
  <si>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</si>
  <si>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</si>
  <si>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</si>
  <si>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</si>
  <si>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</si>
  <si>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</si>
  <si>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</si>
  <si>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</si>
  <si>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</si>
  <si>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</si>
  <si>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</si>
  <si>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</si>
  <si>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</si>
  <si>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</si>
  <si>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</si>
  <si>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</si>
  <si>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</si>
  <si>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</si>
  <si>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</si>
  <si>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</si>
  <si>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</si>
  <si>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</si>
  <si>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</si>
  <si>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</si>
  <si>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</si>
  <si>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</si>
  <si>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</si>
  <si>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</si>
  <si>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</si>
  <si>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</si>
  <si>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</si>
  <si>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</si>
  <si>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</si>
  <si>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</si>
  <si>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</si>
  <si>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</si>
  <si>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</si>
  <si>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</si>
  <si>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</si>
  <si>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</si>
  <si>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</si>
  <si>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</si>
  <si>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</si>
  <si>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</si>
  <si>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</si>
  <si>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</si>
  <si>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</si>
  <si>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</si>
  <si>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</si>
  <si>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</si>
  <si>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</si>
  <si>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</si>
  <si>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</si>
  <si>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</si>
  <si>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</si>
  <si>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</si>
  <si>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</si>
  <si>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</si>
  <si>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</si>
  <si>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</si>
  <si>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</si>
  <si>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</si>
  <si>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</si>
  <si>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</si>
  <si>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</si>
  <si>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</si>
  <si>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</si>
  <si>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</si>
  <si>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</si>
  <si>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</si>
  <si>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</si>
  <si>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</si>
  <si>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</si>
  <si>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</si>
  <si>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</si>
  <si>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</si>
  <si>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</si>
  <si>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</si>
  <si>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</si>
  <si>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</si>
  <si>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</si>
  <si>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</si>
  <si>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</si>
  <si>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</si>
  <si>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</si>
  <si>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</si>
  <si>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</si>
  <si>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</si>
  <si>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</si>
  <si>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</si>
  <si>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</si>
  <si>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</si>
  <si>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</si>
  <si>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</si>
  <si>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</si>
  <si>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</si>
  <si>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</si>
  <si>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</si>
  <si>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</si>
  <si>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</si>
  <si>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</si>
  <si>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</si>
  <si>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</si>
  <si>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</si>
  <si>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</si>
  <si>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</si>
  <si>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</si>
  <si>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</si>
  <si>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</si>
  <si>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</si>
  <si>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</si>
  <si>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</si>
  <si>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</si>
  <si>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</si>
  <si>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</si>
  <si>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</si>
  <si>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</si>
  <si>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</si>
  <si>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</si>
  <si>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</si>
  <si>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</si>
  <si>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</si>
  <si>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</si>
  <si>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</si>
  <si>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</si>
  <si>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</si>
  <si>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</si>
  <si>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</si>
  <si>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</si>
  <si>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</si>
  <si>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</si>
  <si>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</si>
  <si>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</si>
  <si>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</si>
  <si>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</si>
  <si>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</si>
  <si>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</si>
  <si>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</si>
  <si>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</si>
  <si>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</si>
  <si>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</si>
  <si>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</si>
  <si>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</si>
  <si>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</si>
  <si>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</si>
  <si>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</si>
  <si>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</si>
  <si>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</si>
  <si>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</si>
  <si>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</si>
  <si>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</si>
  <si>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</si>
  <si>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</si>
  <si>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</si>
  <si>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</si>
  <si>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</si>
  <si>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</si>
  <si>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</si>
  <si>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</si>
  <si>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</si>
  <si>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</si>
  <si>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</si>
  <si>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</si>
  <si>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</si>
  <si>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</si>
  <si>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</si>
  <si>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</si>
  <si>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</si>
  <si>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</si>
  <si>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</si>
  <si>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</si>
  <si>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</si>
  <si>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</si>
  <si>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</si>
  <si>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</si>
  <si>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</si>
  <si>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</si>
  <si>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</si>
  <si>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</si>
  <si>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</si>
  <si>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</si>
  <si>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</si>
  <si>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</si>
  <si>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</si>
  <si>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</si>
  <si>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</si>
  <si>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</si>
  <si>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</si>
  <si>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</si>
  <si>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</si>
  <si>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</si>
  <si>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</si>
  <si>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</si>
  <si>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</si>
  <si>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</si>
  <si>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</si>
  <si>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</si>
  <si>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</si>
  <si>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</si>
  <si>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</si>
  <si>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</si>
  <si>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</si>
  <si>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</si>
  <si>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</si>
  <si>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</si>
  <si>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</si>
  <si>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</si>
  <si>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</si>
  <si>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</si>
  <si>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</si>
  <si>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</si>
  <si>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</si>
  <si>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</si>
  <si>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</si>
  <si>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</si>
  <si>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</si>
  <si>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</si>
  <si>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</si>
  <si>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</si>
  <si>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</si>
  <si>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</si>
  <si>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</si>
  <si>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</si>
  <si>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</si>
  <si>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</si>
  <si>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</si>
  <si>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</si>
  <si>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</si>
  <si>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</si>
  <si>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</si>
  <si>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</si>
  <si>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</si>
  <si>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</si>
  <si>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</si>
  <si>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</si>
  <si>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</si>
  <si>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</si>
  <si>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</si>
  <si>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</si>
  <si>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</si>
  <si>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</si>
  <si>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</si>
  <si>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</si>
  <si>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</si>
  <si>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</si>
  <si>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</si>
  <si>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</si>
  <si>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</si>
  <si>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</si>
  <si>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</si>
  <si>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</si>
  <si>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</si>
  <si>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</si>
  <si>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</si>
  <si>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</si>
  <si>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</si>
  <si>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</si>
  <si>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</si>
  <si>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</si>
  <si>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</si>
  <si>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</si>
  <si>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</si>
  <si>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</si>
  <si>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</si>
  <si>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</si>
  <si>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</si>
  <si>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</si>
  <si>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</si>
  <si>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</si>
  <si>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</si>
  <si>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</si>
  <si>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</si>
  <si>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</si>
  <si>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</si>
  <si>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</si>
  <si>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</si>
  <si>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</si>
  <si>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</si>
  <si>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</si>
  <si>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</si>
  <si>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</si>
  <si>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</si>
  <si>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</si>
  <si>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</si>
  <si>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</si>
  <si>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</si>
  <si>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</si>
  <si>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</si>
  <si>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</si>
  <si>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</si>
  <si>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</si>
  <si>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</si>
  <si>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</si>
  <si>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</si>
  <si>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</si>
  <si>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</si>
  <si>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</si>
  <si>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</si>
  <si>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</si>
  <si>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</si>
  <si>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</si>
  <si>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</si>
  <si>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</si>
  <si>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</si>
  <si>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</si>
  <si>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</si>
  <si>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</si>
  <si>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</si>
  <si>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</si>
  <si>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</si>
  <si>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</si>
  <si>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</si>
  <si>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</si>
  <si>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</si>
  <si>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</si>
  <si>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</si>
  <si>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</si>
  <si>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</si>
  <si>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</si>
  <si>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</si>
  <si>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</si>
  <si>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</si>
  <si>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</si>
  <si>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</si>
  <si>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</si>
  <si>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</si>
  <si>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</si>
  <si>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</si>
  <si>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</si>
  <si>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</si>
  <si>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</si>
  <si>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</si>
  <si>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</si>
  <si>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</si>
  <si>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</si>
  <si>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</si>
  <si>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</si>
  <si>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</si>
  <si>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</si>
  <si>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</si>
  <si>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</si>
  <si>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</si>
  <si>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</si>
  <si>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</si>
  <si>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</si>
  <si>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</si>
  <si>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</si>
  <si>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</si>
  <si>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</si>
  <si>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</si>
  <si>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</si>
  <si>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</si>
  <si>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</si>
  <si>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</si>
  <si>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</si>
  <si>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</si>
  <si>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</si>
  <si>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</si>
  <si>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</si>
  <si>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</si>
  <si>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</si>
  <si>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</si>
  <si>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</si>
  <si>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</si>
  <si>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</si>
  <si>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</si>
  <si>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</si>
  <si>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</si>
  <si>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</si>
  <si>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</si>
  <si>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</si>
  <si>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</si>
  <si>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</si>
  <si>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</si>
  <si>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</si>
  <si>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</si>
  <si>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</si>
  <si>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</si>
  <si>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</si>
  <si>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</si>
  <si>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</si>
  <si>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</si>
  <si>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</si>
  <si>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</si>
  <si>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</si>
  <si>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</si>
  <si>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</si>
  <si>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</si>
  <si>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</si>
  <si>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</si>
  <si>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</si>
  <si>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</si>
  <si>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</si>
  <si>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</si>
  <si>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</si>
  <si>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</si>
  <si>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</si>
  <si>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</si>
  <si>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</si>
  <si>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</si>
  <si>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</si>
  <si>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</si>
  <si>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</si>
  <si>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</si>
  <si>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</si>
  <si>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</si>
  <si>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</si>
  <si>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</si>
  <si>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</si>
  <si>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</si>
  <si>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</si>
  <si>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</si>
  <si>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</si>
  <si>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</si>
  <si>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</si>
  <si>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</si>
  <si>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</si>
  <si>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</si>
  <si>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</si>
  <si>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</si>
  <si>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</si>
  <si>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</si>
  <si>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</si>
  <si>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</si>
  <si>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</si>
  <si>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</si>
  <si>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</si>
  <si>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</si>
  <si>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</si>
  <si>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</si>
  <si>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</si>
  <si>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</si>
  <si>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</si>
  <si>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</si>
  <si>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</si>
  <si>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</si>
  <si>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</si>
  <si>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</si>
  <si>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</si>
  <si>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</si>
  <si>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</si>
  <si>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</si>
  <si>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</si>
  <si>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</si>
  <si>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</si>
  <si>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</si>
  <si>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</si>
  <si>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</si>
  <si>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</si>
  <si>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</si>
  <si>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</si>
  <si>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</si>
  <si>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</si>
  <si>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</si>
  <si>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</si>
  <si>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</si>
  <si>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</si>
  <si>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</si>
  <si>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</si>
  <si>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</si>
  <si>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</si>
  <si>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</si>
  <si>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</si>
  <si>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</si>
  <si>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</si>
  <si>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</si>
  <si>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</si>
  <si>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</si>
  <si>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</si>
  <si>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</si>
  <si>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</si>
  <si>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</si>
  <si>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</si>
  <si>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</si>
  <si>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</si>
  <si>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</si>
  <si>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</si>
  <si>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</si>
  <si>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</si>
  <si>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</si>
  <si>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</si>
  <si>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</si>
  <si>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</si>
  <si>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</si>
  <si>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</si>
  <si>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</si>
  <si>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</si>
  <si>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</si>
  <si>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</si>
  <si>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</si>
  <si>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</si>
  <si>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</si>
  <si>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</si>
  <si>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</si>
  <si>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</si>
  <si>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</si>
  <si>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</si>
  <si>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</si>
  <si>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</si>
  <si>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</si>
  <si>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</si>
  <si>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</si>
  <si>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</si>
  <si>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</si>
  <si>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</si>
  <si>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</si>
  <si>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</si>
  <si>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</si>
  <si>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</si>
  <si>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</si>
  <si>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</si>
  <si>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</si>
  <si>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</si>
  <si>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</si>
  <si>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</si>
  <si>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</si>
  <si>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</si>
  <si>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</si>
  <si>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</si>
  <si>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</si>
  <si>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</si>
  <si>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</si>
  <si>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</si>
  <si>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</si>
  <si>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</si>
  <si>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</si>
  <si>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</si>
  <si>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</si>
  <si>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</si>
  <si>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</si>
  <si>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</si>
  <si>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</si>
  <si>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</si>
  <si>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</si>
  <si>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</si>
  <si>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</si>
  <si>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</si>
  <si>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</si>
  <si>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</si>
  <si>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</si>
  <si>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</si>
  <si>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</si>
  <si>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</si>
  <si>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</si>
  <si>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</si>
  <si>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</si>
  <si>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</si>
  <si>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</si>
  <si>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</si>
  <si>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</si>
  <si>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</si>
  <si>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</si>
  <si>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</si>
  <si>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</si>
  <si>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</si>
  <si>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</si>
  <si>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</si>
  <si>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</si>
  <si>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</si>
  <si>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</si>
  <si>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</si>
  <si>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</si>
  <si>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</si>
  <si>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</si>
  <si>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</si>
  <si>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</si>
  <si>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</si>
  <si>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</si>
  <si>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</si>
  <si>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</si>
  <si>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</si>
  <si>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</si>
  <si>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</si>
  <si>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</si>
  <si>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</si>
  <si>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</si>
  <si>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</si>
  <si>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</si>
  <si>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</si>
  <si>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</si>
  <si>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</si>
  <si>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</si>
  <si>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</si>
  <si>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</si>
  <si>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</si>
  <si>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</si>
  <si>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</si>
  <si>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</si>
  <si>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</si>
  <si>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</si>
  <si>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</si>
  <si>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</si>
  <si>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</si>
  <si>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</si>
  <si>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</si>
  <si>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</si>
  <si>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</si>
  <si>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</si>
  <si>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</si>
  <si>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</si>
  <si>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</si>
  <si>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</si>
  <si>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</si>
  <si>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</si>
  <si>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</si>
  <si>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</si>
  <si>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</si>
  <si>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</si>
  <si>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</si>
  <si>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</si>
  <si>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</si>
  <si>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</si>
  <si>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</si>
  <si>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</si>
  <si>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</si>
  <si>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</si>
  <si>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</si>
  <si>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</si>
  <si>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</si>
  <si>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</si>
  <si>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</si>
  <si>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</si>
  <si>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</si>
  <si>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</si>
  <si>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</si>
  <si>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</si>
  <si>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</si>
  <si>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</si>
  <si>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</si>
  <si>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</si>
  <si>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</si>
  <si>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</si>
  <si>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</si>
  <si>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</si>
  <si>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</si>
  <si>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</si>
  <si>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</si>
  <si>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</si>
  <si>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</si>
  <si>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</si>
  <si>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</si>
  <si>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</si>
  <si>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</si>
  <si>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</si>
  <si>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</si>
  <si>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</si>
  <si>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</si>
  <si>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</si>
  <si>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</si>
  <si>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</si>
  <si>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</si>
  <si>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</si>
  <si>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</si>
  <si>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</si>
  <si>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</si>
  <si>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</si>
  <si>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</si>
  <si>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</si>
  <si>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</si>
  <si>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</si>
  <si>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</si>
  <si>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</si>
  <si>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</si>
  <si>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</si>
  <si>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</si>
  <si>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</si>
  <si>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</si>
  <si>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</si>
  <si>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</si>
  <si>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</si>
  <si>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</si>
  <si>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</si>
  <si>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</si>
  <si>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</si>
  <si>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</si>
  <si>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</si>
  <si>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</si>
  <si>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</si>
  <si>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</si>
  <si>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</si>
  <si>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</si>
  <si>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</si>
  <si>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</si>
  <si>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</si>
  <si>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</si>
  <si>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</si>
  <si>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</si>
  <si>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</si>
  <si>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</si>
  <si>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</si>
  <si>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</si>
  <si>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</si>
  <si>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</si>
  <si>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</si>
  <si>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</si>
  <si>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</si>
  <si>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</si>
  <si>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</si>
  <si>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</si>
  <si>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</si>
  <si>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</si>
  <si>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</si>
  <si>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</si>
  <si>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</si>
  <si>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</si>
  <si>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</si>
  <si>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</si>
  <si>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</si>
  <si>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</si>
  <si>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</si>
  <si>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</si>
  <si>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</si>
  <si>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</si>
  <si>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</si>
  <si>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</si>
  <si>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</si>
  <si>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</si>
  <si>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</si>
  <si>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</si>
  <si>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</si>
  <si>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</si>
  <si>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</si>
  <si>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</si>
  <si>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</si>
  <si>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</si>
  <si>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</si>
  <si>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</si>
  <si>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</si>
  <si>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</si>
  <si>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</si>
  <si>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</si>
  <si>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</si>
  <si>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</si>
  <si>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</si>
  <si>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</si>
  <si>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</si>
  <si>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</si>
  <si>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</si>
  <si>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</si>
  <si>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</si>
  <si>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</si>
  <si>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</si>
  <si>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</si>
  <si>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</si>
  <si>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</si>
  <si>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</si>
  <si>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</si>
  <si>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</si>
  <si>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</si>
  <si>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</si>
  <si>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</si>
  <si>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</si>
  <si>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</si>
  <si>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</si>
  <si>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</si>
  <si>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</si>
  <si>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</si>
  <si>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</si>
  <si>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</si>
  <si>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</si>
  <si>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</si>
  <si>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</si>
  <si>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</si>
  <si>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</si>
  <si>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</si>
  <si>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</si>
  <si>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</si>
  <si>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</si>
  <si>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</si>
  <si>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</si>
  <si>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</si>
  <si>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</si>
  <si>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</si>
  <si>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</si>
  <si>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</si>
  <si>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</si>
  <si>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</si>
  <si>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</si>
  <si>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</si>
  <si>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</si>
  <si>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</si>
  <si>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</si>
  <si>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</si>
  <si>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</si>
  <si>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</si>
  <si>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</si>
  <si>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</si>
  <si>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</si>
  <si>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</si>
  <si>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</si>
  <si>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</si>
  <si>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</si>
  <si>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</si>
  <si>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</si>
  <si>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</si>
  <si>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</si>
  <si>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</si>
  <si>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</si>
  <si>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</si>
  <si>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</si>
  <si>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</si>
  <si>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</si>
  <si>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</si>
  <si>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</si>
  <si>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</si>
  <si>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</si>
  <si>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</si>
  <si>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</si>
  <si>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</si>
  <si>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</si>
  <si>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</si>
  <si>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</si>
  <si>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</si>
  <si>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</si>
  <si>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</si>
  <si>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</si>
  <si>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</si>
  <si>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</si>
  <si>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</si>
  <si>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</si>
  <si>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</si>
  <si>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</si>
  <si>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</si>
  <si>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</si>
  <si>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</si>
  <si>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</si>
  <si>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</si>
  <si>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</si>
  <si>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</si>
  <si>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</si>
  <si>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</si>
  <si>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</si>
  <si>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</si>
  <si>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</si>
  <si>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</si>
  <si>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</si>
  <si>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</si>
  <si>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</si>
  <si>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</si>
  <si>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</si>
  <si>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</si>
  <si>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</si>
  <si>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</si>
  <si>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</si>
  <si>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</si>
  <si>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</si>
  <si>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</si>
  <si>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</si>
  <si>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</si>
  <si>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</si>
  <si>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</si>
  <si>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</si>
  <si>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</si>
  <si>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</si>
  <si>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</si>
  <si>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</si>
  <si>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</si>
  <si>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</si>
  <si>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</si>
  <si>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</si>
  <si>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</si>
  <si>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</si>
  <si>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</si>
  <si>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</si>
  <si>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</si>
  <si>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</si>
  <si>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</si>
  <si>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</si>
  <si>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</si>
  <si>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</si>
  <si>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</si>
  <si>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</si>
  <si>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</si>
  <si>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</si>
  <si>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</si>
  <si>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</si>
  <si>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</si>
  <si>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</si>
  <si>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</si>
  <si>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</si>
  <si>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</si>
  <si>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</si>
  <si>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</si>
  <si>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</si>
  <si>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</si>
  <si>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</si>
  <si>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</si>
  <si>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</si>
  <si>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</si>
  <si>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</si>
  <si>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</si>
  <si>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</si>
  <si>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</si>
  <si>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</si>
  <si>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</si>
  <si>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</si>
  <si>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</si>
  <si>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</si>
  <si>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</si>
  <si>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</si>
  <si>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</si>
  <si>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</si>
  <si>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</si>
  <si>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</si>
  <si>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</si>
  <si>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</si>
  <si>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</si>
  <si>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</si>
  <si>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</si>
  <si>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</si>
  <si>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</si>
  <si>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</si>
  <si>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</si>
  <si>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</si>
  <si>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</si>
  <si>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</si>
  <si>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</si>
  <si>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</si>
  <si>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</si>
  <si>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</si>
  <si>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</si>
  <si>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</si>
  <si>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</si>
  <si>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</si>
  <si>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</si>
  <si>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</si>
  <si>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</si>
  <si>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</si>
  <si>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</si>
  <si>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</si>
  <si>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</si>
  <si>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</si>
  <si>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</si>
  <si>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</si>
  <si>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</si>
  <si>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</si>
  <si>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</si>
  <si>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</si>
  <si>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</si>
  <si>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</si>
  <si>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</si>
  <si>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</si>
  <si>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</si>
  <si>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</si>
  <si>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</si>
  <si>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</si>
  <si>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</si>
  <si>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</si>
  <si>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</si>
  <si>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</si>
  <si>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</si>
  <si>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</si>
  <si>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</si>
  <si>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</si>
  <si>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</si>
  <si>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</si>
  <si>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</si>
  <si>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</si>
  <si>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</si>
  <si>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</si>
  <si>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</si>
  <si>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</si>
  <si>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</si>
  <si>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</si>
  <si>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</si>
  <si>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</si>
  <si>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</si>
  <si>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</si>
  <si>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</si>
  <si>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</si>
  <si>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</si>
  <si>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</si>
  <si>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</si>
  <si>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</si>
  <si>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</si>
  <si>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</si>
  <si>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</si>
  <si>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</si>
  <si>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</si>
  <si>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</si>
  <si>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</si>
  <si>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</si>
  <si>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</si>
  <si>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</si>
  <si>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</si>
  <si>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</si>
  <si>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</si>
  <si>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</si>
  <si>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</si>
  <si>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</si>
  <si>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</si>
  <si>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</si>
  <si>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Pembroke CCSD 259</t>
  </si>
  <si>
    <t>St George CCSD 258</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</si>
  <si>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</si>
  <si>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</si>
  <si>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</si>
  <si>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</si>
  <si>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</si>
  <si>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</si>
  <si>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</si>
  <si>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</si>
  <si>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</si>
  <si>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</si>
  <si>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</si>
  <si>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</si>
  <si>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</si>
  <si>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</si>
  <si>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</si>
  <si>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</si>
  <si>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</si>
  <si>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</si>
  <si>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</si>
  <si>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</si>
  <si>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</si>
  <si>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</si>
  <si>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</si>
  <si>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</si>
  <si>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</si>
  <si>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</si>
  <si>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</si>
  <si>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</si>
  <si>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</si>
  <si>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</si>
  <si>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</si>
  <si>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</si>
  <si>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</si>
  <si>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</si>
  <si>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</si>
  <si>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</si>
  <si>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</si>
  <si>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</si>
  <si>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</si>
  <si>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</si>
  <si>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</si>
  <si>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</si>
  <si>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</si>
  <si>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</si>
  <si>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</si>
  <si>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</si>
  <si>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</si>
  <si>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</si>
  <si>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</si>
  <si>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</si>
  <si>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</si>
  <si>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</si>
  <si>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</si>
  <si>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</si>
  <si>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</si>
  <si>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</si>
  <si>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</si>
  <si>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</si>
  <si>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</si>
  <si>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</si>
  <si>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</si>
  <si>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</si>
  <si>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</si>
  <si>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</si>
  <si>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</si>
  <si>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</si>
  <si>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</si>
  <si>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</si>
  <si>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</si>
  <si>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</si>
  <si>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</si>
  <si>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</si>
  <si>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</si>
  <si>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</si>
  <si>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</si>
  <si>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</si>
  <si>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</si>
  <si>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</si>
  <si>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</si>
  <si>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</si>
  <si>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</si>
  <si>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</si>
  <si>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</si>
  <si>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</si>
  <si>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</si>
  <si>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</si>
  <si>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</si>
  <si>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</si>
  <si>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</si>
  <si>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</si>
  <si>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</si>
  <si>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</si>
  <si>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</si>
  <si>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</si>
  <si>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</si>
  <si>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</si>
  <si>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</si>
  <si>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</si>
  <si>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</si>
  <si>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</si>
  <si>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</si>
  <si>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</si>
  <si>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</si>
  <si>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</si>
  <si>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</si>
  <si>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</si>
  <si>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</si>
  <si>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</si>
  <si>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</si>
  <si>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</si>
  <si>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</si>
  <si>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</si>
  <si>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</si>
  <si>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</si>
  <si>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</si>
  <si>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</si>
  <si>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</si>
  <si>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</si>
  <si>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</si>
  <si>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</si>
  <si>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</si>
  <si>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</si>
  <si>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</si>
  <si>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</si>
  <si>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</si>
  <si>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</si>
  <si>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</si>
  <si>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</si>
  <si>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</si>
  <si>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</si>
  <si>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</si>
  <si>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</si>
  <si>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</si>
  <si>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</si>
  <si>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</si>
  <si>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</si>
  <si>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</si>
  <si>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</si>
  <si>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</si>
  <si>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</si>
  <si>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</si>
  <si>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</si>
  <si>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</si>
  <si>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</si>
  <si>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</si>
  <si>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</si>
  <si>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</si>
  <si>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</si>
  <si>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</si>
  <si>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</si>
  <si>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</si>
  <si>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</si>
  <si>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</si>
  <si>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</si>
  <si>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</si>
  <si>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</si>
  <si>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</si>
  <si>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</si>
  <si>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</si>
  <si>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</si>
  <si>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</si>
  <si>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</si>
  <si>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</si>
  <si>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</si>
  <si>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</si>
  <si>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</si>
  <si>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</si>
  <si>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</si>
  <si>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</si>
  <si>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</si>
  <si>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</si>
  <si>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</si>
  <si>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</si>
  <si>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</si>
  <si>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</si>
  <si>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</si>
  <si>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</si>
  <si>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</si>
  <si>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</si>
  <si>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</si>
  <si>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</si>
  <si>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</si>
  <si>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</si>
  <si>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</si>
  <si>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</si>
  <si>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</si>
  <si>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</si>
  <si>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</si>
  <si>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</si>
  <si>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</si>
  <si>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</si>
  <si>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</si>
  <si>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</si>
  <si>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</si>
  <si>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</si>
  <si>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</si>
  <si>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</si>
  <si>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</si>
  <si>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</si>
  <si>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</si>
  <si>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</si>
  <si>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</si>
  <si>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</si>
  <si>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</si>
  <si>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</si>
  <si>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</si>
  <si>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</si>
  <si>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</si>
  <si>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</si>
  <si>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</si>
  <si>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</si>
  <si>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</si>
  <si>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</si>
  <si>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</si>
  <si>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</si>
  <si>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</si>
  <si>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</si>
  <si>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</si>
  <si>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</si>
  <si>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</si>
  <si>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</si>
  <si>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</si>
  <si>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</si>
  <si>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</si>
  <si>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</si>
  <si>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</si>
  <si>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</si>
  <si>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</si>
  <si>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</si>
  <si>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</si>
  <si>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</si>
  <si>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</si>
  <si>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</si>
  <si>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</si>
  <si>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</si>
  <si>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</si>
  <si>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</si>
  <si>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</si>
  <si>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</si>
  <si>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</si>
  <si>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</si>
  <si>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</si>
  <si>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</si>
  <si>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</si>
  <si>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</si>
  <si>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</si>
  <si>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</si>
  <si>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</si>
  <si>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</si>
  <si>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</si>
  <si>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</si>
  <si>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</si>
  <si>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</si>
  <si>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</si>
  <si>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</si>
  <si>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</si>
  <si>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</si>
  <si>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</si>
  <si>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</si>
  <si>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</si>
  <si>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</si>
  <si>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</si>
  <si>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</si>
  <si>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</si>
  <si>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</si>
  <si>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</si>
  <si>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</si>
  <si>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</si>
  <si>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</si>
  <si>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</si>
  <si>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</si>
  <si>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</si>
  <si>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</si>
  <si>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</si>
  <si>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</si>
  <si>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</si>
  <si>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</si>
  <si>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</si>
  <si>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</si>
  <si>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</si>
  <si>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</si>
  <si>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</si>
  <si>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</si>
  <si>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</si>
  <si>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</si>
  <si>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</si>
  <si>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</si>
  <si>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</si>
  <si>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</si>
  <si>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</si>
  <si>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</si>
  <si>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</si>
  <si>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</si>
  <si>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</si>
  <si>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</si>
  <si>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</si>
  <si>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</si>
  <si>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</si>
  <si>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</si>
  <si>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</si>
  <si>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</si>
  <si>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</si>
  <si>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</si>
  <si>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</si>
  <si>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</si>
  <si>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</si>
  <si>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</si>
  <si>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</si>
  <si>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</si>
  <si>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</si>
  <si>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</si>
  <si>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</si>
  <si>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</si>
  <si>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</si>
  <si>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</si>
  <si>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</si>
  <si>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</si>
  <si>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</si>
  <si>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</si>
  <si>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</si>
  <si>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</si>
  <si>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</si>
  <si>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</si>
  <si>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</si>
  <si>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</si>
  <si>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</si>
  <si>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</si>
  <si>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</si>
  <si>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</si>
  <si>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</si>
  <si>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</si>
  <si>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</si>
  <si>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</si>
  <si>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</si>
  <si>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</si>
  <si>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</si>
  <si>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</si>
  <si>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</si>
  <si>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</si>
  <si>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</si>
  <si>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</si>
  <si>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</si>
  <si>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</si>
  <si>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</si>
  <si>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</si>
  <si>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</si>
  <si>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</si>
  <si>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</si>
  <si>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</si>
  <si>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</si>
  <si>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</si>
  <si>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</si>
  <si>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</si>
  <si>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</si>
  <si>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</si>
  <si>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</si>
  <si>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</si>
  <si>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</si>
  <si>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</si>
  <si>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</si>
  <si>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</si>
  <si>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</si>
  <si>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</si>
  <si>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</si>
  <si>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</si>
  <si>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</si>
  <si>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</si>
  <si>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</si>
  <si>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</si>
  <si>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</si>
  <si>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</si>
  <si>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</si>
  <si>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</si>
  <si>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</si>
  <si>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</si>
  <si>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</si>
  <si>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</si>
  <si>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</si>
  <si>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</si>
  <si>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</si>
  <si>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</si>
  <si>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</si>
  <si>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</si>
  <si>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</si>
  <si>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</si>
  <si>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</si>
  <si>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</si>
  <si>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</si>
  <si>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</si>
  <si>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</si>
  <si>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</si>
  <si>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</si>
  <si>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</si>
  <si>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</si>
  <si>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</si>
  <si>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</si>
  <si>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</si>
  <si>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</si>
  <si>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</si>
  <si>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</si>
  <si>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</si>
  <si>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</si>
  <si>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</si>
  <si>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</si>
  <si>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</si>
  <si>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</si>
  <si>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</si>
  <si>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</si>
  <si>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</si>
  <si>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</si>
  <si>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</si>
  <si>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</si>
  <si>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</si>
  <si>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</si>
  <si>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</si>
  <si>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</si>
  <si>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</si>
  <si>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</si>
  <si>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</si>
  <si>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</si>
  <si>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</si>
  <si>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</si>
  <si>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</si>
  <si>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</si>
  <si>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</si>
  <si>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</si>
  <si>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</si>
  <si>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</si>
  <si>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</si>
  <si>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</si>
  <si>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</si>
  <si>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</si>
  <si>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</si>
  <si>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</si>
  <si>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</si>
  <si>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</si>
  <si>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</si>
  <si>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</si>
  <si>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</si>
  <si>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</si>
  <si>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</si>
  <si>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</si>
  <si>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</si>
  <si>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</si>
  <si>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</si>
  <si>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</si>
  <si>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</si>
  <si>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</si>
  <si>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</si>
  <si>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</si>
  <si>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</si>
  <si>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</si>
  <si>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</si>
  <si>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</si>
  <si>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</si>
  <si>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</si>
  <si>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</si>
  <si>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</si>
  <si>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</si>
  <si>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</si>
  <si>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</si>
  <si>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</si>
  <si>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</si>
  <si>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</si>
  <si>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</si>
  <si>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</si>
  <si>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</si>
  <si>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</si>
  <si>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</si>
  <si>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</si>
  <si>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</si>
  <si>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</si>
  <si>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</si>
  <si>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</si>
  <si>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</si>
  <si>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</si>
  <si>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</si>
  <si>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</si>
  <si>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</si>
  <si>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</si>
  <si>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</si>
  <si>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</si>
  <si>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</si>
  <si>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</si>
  <si>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</si>
  <si>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</si>
  <si>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</si>
  <si>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</si>
  <si>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</si>
  <si>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</si>
  <si>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</si>
  <si>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</si>
  <si>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</si>
  <si>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</si>
  <si>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</si>
  <si>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</si>
  <si>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</si>
  <si>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</si>
  <si>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</si>
  <si>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</si>
  <si>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</si>
  <si>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</si>
  <si>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</si>
  <si>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</si>
  <si>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</si>
  <si>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</si>
  <si>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</si>
  <si>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</si>
  <si>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</si>
  <si>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</si>
  <si>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</si>
  <si>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</si>
  <si>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</si>
  <si>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</si>
  <si>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</si>
  <si>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</si>
  <si>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</si>
  <si>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</si>
  <si>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</si>
  <si>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</si>
  <si>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</si>
  <si>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</si>
  <si>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</si>
  <si>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</si>
  <si>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</si>
  <si>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</si>
  <si>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</si>
  <si>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</si>
  <si>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</si>
  <si>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</si>
  <si>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</si>
  <si>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</si>
  <si>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</si>
  <si>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</si>
  <si>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</si>
  <si>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</si>
  <si>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</si>
  <si>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</si>
  <si>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</si>
  <si>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</si>
  <si>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</si>
  <si>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</si>
  <si>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</si>
  <si>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</si>
  <si>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</si>
  <si>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</si>
  <si>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</si>
  <si>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</si>
  <si>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</si>
  <si>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</si>
  <si>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</si>
  <si>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</si>
  <si>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</si>
  <si>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</si>
  <si>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</si>
  <si>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</si>
  <si>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</si>
  <si>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</si>
  <si>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</si>
  <si>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</si>
  <si>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</si>
  <si>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</si>
  <si>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</si>
  <si>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</si>
  <si>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</si>
  <si>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</si>
  <si>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</si>
  <si>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</si>
  <si>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</si>
  <si>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</si>
  <si>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</si>
  <si>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</si>
  <si>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</si>
  <si>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</si>
  <si>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</si>
  <si>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</si>
  <si>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</si>
  <si>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</si>
  <si>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</si>
  <si>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</si>
  <si>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</si>
  <si>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</si>
  <si>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</si>
  <si>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</si>
  <si>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</si>
  <si>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</si>
  <si>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</si>
  <si>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</si>
  <si>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</si>
  <si>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</si>
  <si>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</si>
  <si>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</si>
  <si>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</si>
  <si>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</si>
  <si>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</si>
  <si>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</si>
  <si>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</si>
  <si>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</si>
  <si>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</si>
  <si>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</si>
  <si>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</si>
  <si>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</si>
  <si>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</si>
  <si>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</si>
  <si>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</si>
  <si>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</si>
  <si>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</si>
  <si>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</si>
  <si>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</si>
  <si>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</si>
  <si>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</si>
  <si>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</si>
  <si>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</si>
  <si>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</si>
  <si>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</si>
  <si>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</si>
  <si>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</si>
  <si>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</si>
  <si>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</si>
  <si>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</si>
  <si>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</si>
  <si>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</si>
  <si>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</si>
  <si>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</si>
  <si>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</si>
  <si>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</si>
  <si>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</si>
  <si>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</si>
  <si>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</si>
  <si>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</si>
  <si>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</si>
  <si>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</si>
  <si>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</si>
  <si>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</si>
  <si>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</si>
  <si>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</si>
  <si>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</si>
  <si>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</si>
  <si>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</si>
  <si>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</si>
  <si>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</si>
  <si>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</si>
  <si>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</si>
  <si>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</si>
  <si>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</si>
  <si>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</si>
  <si>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</si>
  <si>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</si>
  <si>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</si>
  <si>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</si>
  <si>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</si>
  <si>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</si>
  <si>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</si>
  <si>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</si>
  <si>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</si>
  <si>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</si>
  <si>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</si>
  <si>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</si>
  <si>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</si>
  <si>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</si>
  <si>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</si>
  <si>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</si>
  <si>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</si>
  <si>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</si>
  <si>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</si>
  <si>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</si>
  <si>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</si>
  <si>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</si>
  <si>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</si>
  <si>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</si>
  <si>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</si>
  <si>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</si>
  <si>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</si>
  <si>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</si>
  <si>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</si>
  <si>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</si>
  <si>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</si>
  <si>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</si>
  <si>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</si>
  <si>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</si>
  <si>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</si>
  <si>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</si>
  <si>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</si>
  <si>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</si>
  <si>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</si>
  <si>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</si>
  <si>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</si>
  <si>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</si>
  <si>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</si>
  <si>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</si>
  <si>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</si>
  <si>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</si>
  <si>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</si>
  <si>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</si>
  <si>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</si>
  <si>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</si>
  <si>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</si>
  <si>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</si>
  <si>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</si>
  <si>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</si>
  <si>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</si>
  <si>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</si>
  <si>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</si>
  <si>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</si>
  <si>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</si>
  <si>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</si>
  <si>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</si>
  <si>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</si>
  <si>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</si>
  <si>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</si>
  <si>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</si>
  <si>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</si>
  <si>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</si>
  <si>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</si>
  <si>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</si>
  <si>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</si>
  <si>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</si>
  <si>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</si>
  <si>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</si>
  <si>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</si>
  <si>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</si>
  <si>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</si>
  <si>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</si>
  <si>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</si>
  <si>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</si>
  <si>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</si>
  <si>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</si>
  <si>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</si>
  <si>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</si>
  <si>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</si>
  <si>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</si>
  <si>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</si>
  <si>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</si>
  <si>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</si>
  <si>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</si>
  <si>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</si>
  <si>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</si>
  <si>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</si>
  <si>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</si>
  <si>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</si>
  <si>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</si>
  <si>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</si>
  <si>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</si>
  <si>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</si>
  <si>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</si>
  <si>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</si>
  <si>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</si>
  <si>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</si>
  <si>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</si>
  <si>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</si>
  <si>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</si>
  <si>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</si>
  <si>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</si>
  <si>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</si>
  <si>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</si>
  <si>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</si>
  <si>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</si>
  <si>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</si>
  <si>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</si>
  <si>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</si>
  <si>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</si>
  <si>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</si>
  <si>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</si>
  <si>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</si>
  <si>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</si>
  <si>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</si>
  <si>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</si>
  <si>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</si>
  <si>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</si>
  <si>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</si>
  <si>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</si>
  <si>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</si>
  <si>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</si>
  <si>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</si>
  <si>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</si>
  <si>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</si>
  <si>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</si>
  <si>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</si>
  <si>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</si>
  <si>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</si>
  <si>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</si>
  <si>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</si>
  <si>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</si>
  <si>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Winnebago/Boone/Ogle</t>
  </si>
  <si>
    <t>Saint Clair</t>
  </si>
  <si>
    <t>Monroe/Randolph/St. Clair</t>
  </si>
  <si>
    <r>
      <t xml:space="preserve">,  </t>
    </r>
    <r>
      <rPr>
        <i/>
        <sz val="9"/>
        <color rgb="FF000000"/>
        <rFont val="Calibri"/>
        <family val="2"/>
      </rPr>
      <t>State of Illinois, caused to be prepared in tentative form a budget, and the Secretary</t>
    </r>
  </si>
  <si>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</si>
  <si>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</si>
  <si>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</si>
  <si>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</si>
  <si>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</si>
  <si>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</si>
  <si>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</si>
  <si>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</si>
  <si>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</si>
  <si>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</si>
  <si>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</si>
  <si>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</si>
  <si>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</si>
  <si>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</si>
  <si>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</si>
  <si>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</si>
  <si>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</si>
  <si>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</si>
  <si>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</si>
  <si>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</si>
  <si>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</si>
  <si>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</si>
  <si>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</si>
  <si>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</si>
  <si>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</si>
  <si>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</si>
  <si>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</si>
  <si>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</si>
  <si>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</si>
  <si>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</si>
  <si>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</si>
  <si>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</si>
  <si>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</si>
  <si>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</si>
  <si>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</si>
  <si>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</si>
  <si>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</si>
  <si>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</si>
  <si>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</si>
  <si>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</si>
  <si>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</si>
  <si>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</si>
  <si>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</si>
  <si>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</si>
  <si>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</si>
  <si>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</si>
  <si>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</si>
  <si>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</si>
  <si>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</si>
  <si>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</si>
  <si>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</si>
  <si>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</si>
  <si>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</si>
  <si>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</si>
  <si>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</si>
  <si>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</si>
  <si>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</si>
  <si>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</si>
  <si>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</si>
  <si>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</si>
  <si>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</si>
  <si>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</si>
  <si>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</si>
  <si>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</si>
  <si>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</si>
  <si>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</si>
  <si>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</si>
  <si>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</si>
  <si>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</si>
  <si>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</si>
  <si>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</si>
  <si>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</si>
  <si>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</si>
  <si>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</si>
  <si>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</si>
  <si>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</si>
  <si>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</si>
  <si>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</si>
  <si>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</si>
  <si>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</si>
  <si>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</si>
  <si>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</si>
  <si>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</si>
  <si>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</si>
  <si>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</si>
  <si>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</si>
  <si>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</si>
  <si>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</si>
  <si>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</si>
  <si>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</si>
  <si>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</si>
  <si>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</si>
  <si>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</si>
  <si>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</si>
  <si>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</si>
  <si>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</si>
  <si>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</si>
  <si>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</si>
  <si>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</si>
  <si>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</si>
  <si>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</si>
  <si>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</si>
  <si>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</si>
  <si>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</si>
  <si>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</si>
  <si>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</si>
  <si>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</si>
  <si>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</si>
  <si>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</si>
  <si>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</si>
  <si>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</si>
  <si>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</si>
  <si>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</si>
  <si>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</si>
  <si>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</si>
  <si>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</si>
  <si>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</si>
  <si>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</si>
  <si>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</si>
  <si>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</si>
  <si>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</si>
  <si>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</si>
  <si>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</si>
  <si>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</si>
  <si>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</si>
  <si>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</si>
  <si>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</si>
  <si>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</si>
  <si>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</si>
  <si>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</si>
  <si>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</si>
  <si>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</si>
  <si>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</si>
  <si>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</si>
  <si>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</si>
  <si>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</si>
  <si>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</si>
  <si>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</si>
  <si>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</si>
  <si>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</si>
  <si>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</si>
  <si>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</si>
  <si>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</si>
  <si>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</si>
  <si>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</si>
  <si>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</si>
  <si>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</si>
  <si>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</si>
  <si>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</si>
  <si>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</si>
  <si>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</si>
  <si>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</si>
  <si>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</si>
  <si>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</si>
  <si>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</si>
  <si>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</si>
  <si>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</si>
  <si>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</si>
  <si>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</si>
  <si>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</si>
  <si>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</si>
  <si>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</si>
  <si>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</si>
  <si>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</si>
  <si>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</si>
  <si>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</si>
  <si>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</si>
  <si>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</si>
  <si>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</si>
  <si>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</si>
  <si>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</si>
  <si>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</si>
  <si>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</si>
  <si>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</si>
  <si>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</si>
  <si>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</si>
  <si>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</si>
  <si>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</si>
  <si>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</si>
  <si>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</si>
  <si>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</si>
  <si>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</si>
  <si>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</si>
  <si>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</si>
  <si>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</si>
  <si>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</si>
  <si>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</si>
  <si>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</si>
  <si>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</si>
  <si>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</si>
  <si>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</si>
  <si>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</si>
  <si>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</si>
  <si>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</si>
  <si>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</si>
  <si>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</si>
  <si>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</si>
  <si>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</si>
  <si>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</si>
  <si>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</si>
  <si>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</si>
  <si>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</si>
  <si>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</si>
  <si>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</si>
  <si>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</si>
  <si>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</si>
  <si>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</si>
  <si>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</si>
  <si>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</si>
  <si>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</si>
  <si>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</si>
  <si>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</si>
  <si>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</si>
  <si>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</si>
  <si>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</si>
  <si>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</si>
  <si>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</si>
  <si>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</si>
  <si>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</si>
  <si>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</si>
  <si>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</si>
  <si>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</si>
  <si>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</si>
  <si>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</si>
  <si>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</si>
  <si>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</si>
  <si>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</si>
  <si>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</si>
  <si>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</si>
  <si>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</si>
  <si>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</si>
  <si>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</si>
  <si>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</si>
  <si>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</si>
  <si>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</si>
  <si>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</si>
  <si>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</si>
  <si>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</si>
  <si>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</si>
  <si>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</si>
  <si>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</si>
  <si>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</si>
  <si>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</si>
  <si>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</si>
  <si>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</si>
  <si>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</si>
  <si>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</si>
  <si>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</si>
  <si>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</si>
  <si>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</si>
  <si>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</si>
  <si>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</si>
  <si>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</si>
  <si>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</si>
  <si>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</si>
  <si>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</si>
  <si>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</si>
  <si>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</si>
  <si>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</si>
  <si>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</si>
  <si>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</si>
  <si>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</si>
  <si>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</si>
  <si>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</si>
  <si>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</si>
  <si>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</si>
  <si>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</si>
  <si>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</si>
  <si>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</si>
  <si>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</si>
  <si>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</si>
  <si>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</si>
  <si>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</si>
  <si>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</si>
  <si>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</si>
  <si>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</si>
  <si>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</si>
  <si>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</si>
  <si>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</si>
  <si>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</si>
  <si>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</si>
  <si>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</si>
  <si>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</si>
  <si>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</si>
  <si>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</si>
  <si>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</si>
  <si>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</si>
  <si>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</si>
  <si>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</si>
  <si>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</si>
  <si>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</si>
  <si>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</si>
  <si>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</si>
  <si>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</si>
  <si>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</si>
  <si>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</si>
  <si>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</si>
  <si>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</si>
  <si>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</si>
  <si>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</si>
  <si>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</si>
  <si>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</si>
  <si>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</si>
  <si>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</si>
  <si>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</si>
  <si>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</si>
  <si>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</si>
  <si>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</si>
  <si>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</si>
  <si>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</si>
  <si>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</si>
  <si>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</si>
  <si>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</si>
  <si>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</si>
  <si>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</si>
  <si>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</si>
  <si>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</si>
  <si>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</si>
  <si>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</si>
  <si>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</si>
  <si>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</si>
  <si>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</si>
  <si>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</si>
  <si>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</si>
  <si>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</si>
  <si>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</si>
  <si>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</si>
  <si>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</si>
  <si>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</si>
  <si>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</si>
  <si>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</si>
  <si>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</si>
  <si>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</si>
  <si>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</si>
  <si>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</si>
  <si>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</si>
  <si>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</si>
  <si>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</si>
  <si>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</si>
  <si>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</si>
  <si>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</si>
  <si>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</si>
  <si>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</si>
  <si>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</si>
  <si>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</si>
  <si>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</si>
  <si>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</si>
  <si>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</si>
  <si>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</si>
  <si>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</si>
  <si>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</si>
  <si>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</si>
  <si>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</si>
  <si>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</si>
  <si>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</si>
  <si>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</si>
  <si>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</si>
  <si>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</si>
  <si>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</si>
  <si>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</si>
  <si>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</si>
  <si>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</si>
  <si>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</si>
  <si>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</si>
  <si>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</si>
  <si>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</si>
  <si>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</si>
  <si>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</si>
  <si>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</si>
  <si>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</si>
  <si>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</si>
  <si>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</si>
  <si>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</si>
  <si>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</si>
  <si>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</si>
  <si>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</si>
  <si>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</si>
  <si>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</si>
  <si>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</si>
  <si>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</si>
  <si>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</si>
  <si>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</si>
  <si>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</si>
  <si>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</si>
  <si>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</si>
  <si>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</si>
  <si>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</si>
  <si>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</si>
  <si>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</si>
  <si>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</si>
  <si>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</si>
  <si>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</si>
  <si>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</si>
  <si>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</si>
  <si>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</si>
  <si>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</si>
  <si>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</si>
  <si>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</si>
  <si>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</si>
  <si>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</si>
  <si>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</si>
  <si>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</si>
  <si>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</si>
  <si>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</si>
  <si>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</si>
  <si>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</si>
  <si>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</si>
  <si>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</si>
  <si>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</si>
  <si>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</si>
  <si>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</si>
  <si>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</si>
  <si>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</si>
  <si>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</si>
  <si>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</si>
  <si>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</si>
  <si>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</si>
  <si>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</si>
  <si>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</si>
  <si>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</si>
  <si>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</si>
  <si>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</si>
  <si>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</si>
  <si>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</si>
  <si>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</si>
  <si>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</si>
  <si>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</si>
  <si>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</si>
  <si>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</si>
  <si>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</si>
  <si>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</si>
  <si>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</si>
  <si>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</si>
  <si>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</si>
  <si>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</si>
  <si>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</si>
  <si>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</si>
  <si>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</si>
  <si>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</si>
  <si>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</si>
  <si>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</si>
  <si>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</si>
  <si>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</si>
  <si>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</si>
  <si>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</si>
  <si>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</si>
  <si>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</si>
  <si>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</si>
  <si>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</si>
  <si>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</si>
  <si>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</si>
  <si>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</si>
  <si>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</si>
  <si>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</si>
  <si>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</si>
  <si>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</si>
  <si>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</si>
  <si>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</si>
  <si>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</si>
  <si>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</si>
  <si>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</si>
  <si>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</si>
  <si>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</si>
  <si>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</si>
  <si>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</si>
  <si>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</si>
  <si>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</si>
  <si>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</si>
  <si>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</si>
  <si>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</si>
  <si>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</si>
  <si>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</si>
  <si>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</si>
  <si>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</si>
  <si>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</si>
  <si>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</si>
  <si>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</si>
  <si>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</si>
  <si>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</si>
  <si>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</si>
  <si>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</si>
  <si>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</si>
  <si>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</si>
  <si>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</si>
  <si>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</si>
  <si>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</si>
  <si>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</si>
  <si>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</si>
  <si>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</si>
  <si>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</si>
  <si>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</si>
  <si>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</si>
  <si>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</si>
  <si>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</si>
  <si>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</si>
  <si>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</si>
  <si>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</si>
  <si>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</si>
  <si>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</si>
  <si>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</si>
  <si>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</si>
  <si>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</si>
  <si>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</si>
  <si>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</si>
  <si>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</si>
  <si>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</si>
  <si>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</si>
  <si>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</si>
  <si>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</si>
  <si>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</si>
  <si>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</si>
  <si>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</si>
  <si>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</si>
  <si>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</si>
  <si>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</si>
  <si>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</si>
  <si>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</si>
  <si>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</si>
  <si>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</si>
  <si>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</si>
  <si>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</si>
  <si>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</si>
  <si>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</si>
  <si>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</si>
  <si>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</si>
  <si>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</si>
  <si>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</si>
  <si>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</si>
  <si>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</si>
  <si>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</si>
  <si>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</si>
  <si>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</si>
  <si>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</si>
  <si>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</si>
  <si>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</si>
  <si>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</si>
  <si>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</si>
  <si>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</si>
  <si>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</si>
  <si>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</si>
  <si>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</si>
  <si>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</si>
  <si>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</si>
  <si>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</si>
  <si>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</si>
  <si>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</si>
  <si>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</si>
  <si>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</si>
  <si>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</si>
  <si>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</si>
  <si>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</si>
  <si>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</si>
  <si>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</si>
  <si>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</si>
  <si>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</si>
  <si>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</si>
  <si>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</si>
  <si>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</si>
  <si>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</si>
  <si>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</si>
  <si>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</si>
  <si>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</si>
  <si>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</si>
  <si>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</si>
  <si>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</si>
  <si>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</si>
  <si>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</si>
  <si>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</si>
  <si>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</si>
  <si>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</si>
  <si>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</si>
  <si>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</si>
  <si>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</si>
  <si>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</si>
  <si>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</si>
  <si>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</si>
  <si>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</si>
  <si>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</si>
  <si>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</si>
  <si>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</si>
  <si>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</si>
  <si>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</si>
  <si>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</si>
  <si>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</si>
  <si>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</si>
  <si>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</si>
  <si>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</si>
  <si>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</si>
  <si>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</si>
  <si>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</si>
  <si>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</si>
  <si>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</si>
  <si>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</si>
  <si>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</si>
  <si>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</si>
  <si>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</si>
  <si>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</si>
  <si>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</si>
  <si>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</si>
  <si>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</si>
  <si>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</si>
  <si>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</si>
  <si>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</si>
  <si>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</si>
  <si>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</si>
  <si>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</si>
  <si>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</si>
  <si>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</si>
  <si>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</si>
  <si>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</si>
  <si>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</si>
  <si>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</si>
  <si>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</si>
  <si>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</si>
  <si>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</si>
  <si>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</si>
  <si>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</si>
  <si>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</si>
  <si>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</si>
  <si>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</si>
  <si>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</si>
  <si>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</si>
  <si>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</si>
  <si>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</si>
  <si>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</si>
  <si>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</si>
  <si>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</si>
  <si>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</si>
  <si>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</si>
  <si>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</si>
  <si>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</si>
  <si>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</si>
  <si>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</si>
  <si>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</si>
  <si>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</si>
  <si>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</si>
  <si>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</si>
  <si>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</si>
  <si>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</si>
  <si>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</si>
  <si>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</si>
  <si>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</si>
  <si>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</si>
  <si>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</si>
  <si>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</si>
  <si>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</si>
  <si>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</si>
  <si>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</si>
  <si>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</si>
  <si>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</si>
  <si>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</si>
  <si>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</si>
  <si>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</si>
  <si>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</si>
  <si>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</si>
  <si>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</si>
  <si>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</si>
  <si>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</si>
  <si>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</si>
  <si>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</si>
  <si>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</si>
  <si>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</si>
  <si>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</si>
  <si>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</si>
  <si>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</si>
  <si>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</si>
  <si>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</si>
  <si>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</si>
  <si>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</si>
  <si>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</si>
  <si>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</si>
  <si>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</si>
  <si>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</si>
  <si>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</si>
  <si>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</si>
  <si>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</si>
  <si>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</si>
  <si>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</si>
  <si>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</si>
  <si>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</si>
  <si>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</si>
  <si>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</si>
  <si>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</si>
  <si>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</si>
  <si>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</si>
  <si>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</si>
  <si>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</si>
  <si>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</si>
  <si>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</si>
  <si>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</si>
  <si>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</si>
  <si>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</si>
  <si>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</si>
  <si>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</si>
  <si>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</si>
  <si>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</si>
  <si>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</si>
  <si>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</si>
  <si>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</si>
  <si>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</si>
  <si>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</si>
  <si>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</si>
  <si>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</si>
  <si>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</si>
  <si>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</si>
  <si>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</si>
  <si>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</si>
  <si>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</si>
  <si>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</si>
  <si>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</si>
  <si>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</si>
  <si>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</si>
  <si>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</si>
  <si>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</si>
  <si>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</si>
  <si>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</si>
  <si>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</si>
  <si>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</si>
  <si>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</si>
  <si>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</si>
  <si>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</si>
  <si>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</si>
  <si>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</si>
  <si>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</si>
  <si>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</si>
  <si>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</si>
  <si>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</si>
  <si>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</si>
  <si>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</si>
  <si>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</si>
  <si>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</si>
  <si>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</si>
  <si>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</si>
  <si>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</si>
  <si>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</si>
  <si>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</si>
  <si>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</si>
  <si>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</si>
  <si>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</si>
  <si>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</si>
  <si>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</si>
  <si>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</si>
  <si>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</si>
  <si>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</si>
  <si>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</si>
  <si>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</si>
  <si>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</si>
  <si>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</si>
  <si>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</si>
  <si>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</si>
  <si>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</si>
  <si>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</si>
  <si>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</si>
  <si>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</si>
  <si>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</si>
  <si>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</si>
  <si>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</si>
  <si>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</si>
  <si>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</si>
  <si>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</si>
  <si>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</si>
  <si>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</si>
  <si>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</si>
  <si>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</si>
  <si>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</si>
  <si>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</si>
  <si>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</si>
  <si>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</si>
  <si>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</si>
  <si>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</si>
  <si>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</si>
  <si>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</si>
  <si>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</si>
  <si>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</si>
  <si>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</si>
  <si>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</si>
  <si>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</si>
  <si>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</si>
  <si>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</si>
  <si>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</si>
  <si>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</si>
  <si>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</si>
  <si>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</si>
  <si>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</si>
  <si>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</si>
  <si>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</si>
  <si>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</si>
  <si>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</si>
  <si>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</si>
  <si>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</si>
  <si>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</si>
  <si>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</si>
  <si>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</si>
  <si>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</si>
  <si>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</si>
  <si>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</si>
  <si>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</si>
  <si>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</si>
  <si>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</si>
  <si>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</si>
  <si>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</si>
  <si>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</si>
  <si>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</si>
  <si>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</si>
  <si>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</si>
  <si>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</si>
  <si>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</si>
  <si>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</si>
  <si>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</si>
  <si>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</si>
  <si>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</si>
  <si>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</si>
  <si>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</si>
  <si>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</si>
  <si>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</si>
  <si>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</si>
  <si>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</si>
  <si>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</si>
  <si>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</si>
  <si>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</si>
  <si>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</si>
  <si>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</si>
  <si>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</si>
  <si>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</si>
  <si>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</si>
  <si>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</si>
  <si>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</si>
  <si>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</si>
  <si>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</si>
  <si>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</si>
  <si>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</si>
  <si>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</si>
  <si>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</si>
  <si>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</si>
  <si>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</si>
  <si>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</si>
  <si>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</si>
  <si>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</si>
  <si>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</si>
  <si>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</si>
  <si>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</si>
  <si>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</si>
  <si>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</si>
  <si>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</si>
  <si>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</si>
  <si>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</si>
  <si>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</si>
  <si>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</si>
  <si>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</si>
  <si>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</si>
  <si>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</si>
  <si>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</si>
  <si>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</si>
  <si>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</si>
  <si>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</si>
  <si>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</si>
  <si>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</si>
  <si>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</si>
  <si>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</si>
  <si>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</si>
  <si>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</si>
  <si>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</si>
  <si>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</si>
  <si>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</si>
  <si>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</si>
  <si>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</si>
  <si>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</si>
  <si>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</si>
  <si>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</si>
  <si>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</si>
  <si>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</si>
  <si>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</si>
  <si>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</si>
  <si>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</si>
  <si>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</si>
  <si>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</si>
  <si>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</si>
  <si>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</si>
  <si>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</si>
  <si>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</si>
  <si>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</si>
  <si>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</si>
  <si>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</si>
  <si>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</si>
  <si>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</si>
  <si>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</si>
  <si>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</si>
  <si>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</si>
  <si>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</si>
  <si>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</si>
  <si>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</si>
  <si>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</si>
  <si>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</si>
  <si>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</si>
  <si>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</si>
  <si>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</si>
  <si>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</si>
  <si>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</si>
  <si>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</si>
  <si>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</si>
  <si>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12000000046</t>
  </si>
  <si>
    <t>Twin Rivers Career &amp; Tech Ed Sys</t>
  </si>
  <si>
    <t>12013035046</t>
  </si>
  <si>
    <t>Clay/Jasper/Richland/N Wayne RDS</t>
  </si>
  <si>
    <t>12017801060</t>
  </si>
  <si>
    <t>South Eastern Sp Ed Program</t>
  </si>
  <si>
    <t>13000000041</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</si>
  <si>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</si>
  <si>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</si>
  <si>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</si>
  <si>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</si>
  <si>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</si>
  <si>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</si>
  <si>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</si>
  <si>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</si>
  <si>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</si>
  <si>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</si>
  <si>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</si>
  <si>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</si>
  <si>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</si>
  <si>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</si>
  <si>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</si>
  <si>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</si>
  <si>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</si>
  <si>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</si>
  <si>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</si>
  <si>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</si>
  <si>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</si>
  <si>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</si>
  <si>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</si>
  <si>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</si>
  <si>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</si>
  <si>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</si>
  <si>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</si>
  <si>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</si>
  <si>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</si>
  <si>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</si>
  <si>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</si>
  <si>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</si>
  <si>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</si>
  <si>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</si>
  <si>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</si>
  <si>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</si>
  <si>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</si>
  <si>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</si>
  <si>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</si>
  <si>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</si>
  <si>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</si>
  <si>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</si>
  <si>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</si>
  <si>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</si>
  <si>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</si>
  <si>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</si>
  <si>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</si>
  <si>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</si>
  <si>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</si>
  <si>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</si>
  <si>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</si>
  <si>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</si>
  <si>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</si>
  <si>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</si>
  <si>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</si>
  <si>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</si>
  <si>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</si>
  <si>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</si>
  <si>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</si>
  <si>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</si>
  <si>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</si>
  <si>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</si>
  <si>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</si>
  <si>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</si>
  <si>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</si>
  <si>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</si>
  <si>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</si>
  <si>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</si>
  <si>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</si>
  <si>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</si>
  <si>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</si>
  <si>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</si>
  <si>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</si>
  <si>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</si>
  <si>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</si>
  <si>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</si>
  <si>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</si>
  <si>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</si>
  <si>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</si>
  <si>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</si>
  <si>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</si>
  <si>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</si>
  <si>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</si>
  <si>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</si>
  <si>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</si>
  <si>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</si>
  <si>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</si>
  <si>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</si>
  <si>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</si>
  <si>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</si>
  <si>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</si>
  <si>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</si>
  <si>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</si>
  <si>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</si>
  <si>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</si>
  <si>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</si>
  <si>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</si>
  <si>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</si>
  <si>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</si>
  <si>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</si>
  <si>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</si>
  <si>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</si>
  <si>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</si>
  <si>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</si>
  <si>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</si>
  <si>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</si>
  <si>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</si>
  <si>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</si>
  <si>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</si>
  <si>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</si>
  <si>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</si>
  <si>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</si>
  <si>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</si>
  <si>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</si>
  <si>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</si>
  <si>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</si>
  <si>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</si>
  <si>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</si>
  <si>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</si>
  <si>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</si>
  <si>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</si>
  <si>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</si>
  <si>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</si>
  <si>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</si>
  <si>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</si>
  <si>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</si>
  <si>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</si>
  <si>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</si>
  <si>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</si>
  <si>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</si>
  <si>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</si>
  <si>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</si>
  <si>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</si>
  <si>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</si>
  <si>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</si>
  <si>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</si>
  <si>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</si>
  <si>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</si>
  <si>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</si>
  <si>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</si>
  <si>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</si>
  <si>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</si>
  <si>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</si>
  <si>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</si>
  <si>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</si>
  <si>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</si>
  <si>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</si>
  <si>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</si>
  <si>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</si>
  <si>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</si>
  <si>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</si>
  <si>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</si>
  <si>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</si>
  <si>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</si>
  <si>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</si>
  <si>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</si>
  <si>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</si>
  <si>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</si>
  <si>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</si>
  <si>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</si>
  <si>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</si>
  <si>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</si>
  <si>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</si>
  <si>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</si>
  <si>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</si>
  <si>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</si>
  <si>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</si>
  <si>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</si>
  <si>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</si>
  <si>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</si>
  <si>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</si>
  <si>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</si>
  <si>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</si>
  <si>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</si>
  <si>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</si>
  <si>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</si>
  <si>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</si>
  <si>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</si>
  <si>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</si>
  <si>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</si>
  <si>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</si>
  <si>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</si>
  <si>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</si>
  <si>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</si>
  <si>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</si>
  <si>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</si>
  <si>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</si>
  <si>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</si>
  <si>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</si>
  <si>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</si>
  <si>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</si>
  <si>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</si>
  <si>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Type Code</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</si>
  <si>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</si>
  <si>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</si>
  <si>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</si>
  <si>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</si>
  <si>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</si>
  <si>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</si>
  <si>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</si>
  <si>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</si>
  <si>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</si>
  <si>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</si>
  <si>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</si>
  <si>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</si>
  <si>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</si>
  <si>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</si>
  <si>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</si>
  <si>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</si>
  <si>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</si>
  <si>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</si>
  <si>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EL</t>
  </si>
  <si>
    <t>Column Totals Full Calc</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</si>
  <si>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</si>
  <si>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</si>
  <si>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</si>
  <si>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</si>
  <si>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</si>
  <si>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</si>
  <si>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</si>
  <si>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</si>
  <si>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</si>
  <si>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</si>
  <si>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</si>
  <si>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</si>
  <si>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</si>
  <si>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</si>
  <si>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</si>
  <si>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</si>
  <si>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</si>
  <si>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</si>
  <si>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</si>
  <si>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</si>
  <si>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</si>
  <si>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</si>
  <si>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</si>
  <si>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</si>
  <si>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</si>
  <si>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</si>
  <si>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</si>
  <si>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</si>
  <si>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</si>
  <si>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</si>
  <si>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</si>
  <si>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</si>
  <si>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</si>
  <si>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</si>
  <si>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</si>
  <si>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</si>
  <si>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</si>
  <si>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</si>
  <si>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</si>
  <si>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</si>
  <si>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</si>
  <si>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</si>
  <si>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</si>
  <si>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</si>
  <si>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</si>
  <si>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</si>
  <si>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</si>
  <si>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</si>
  <si>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</si>
  <si>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</si>
  <si>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</si>
  <si>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</si>
  <si>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</si>
  <si>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</si>
  <si>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</si>
  <si>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</si>
  <si>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</si>
  <si>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</si>
  <si>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</si>
  <si>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</si>
  <si>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</si>
  <si>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</si>
  <si>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</si>
  <si>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</si>
  <si>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</si>
  <si>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</si>
  <si>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</si>
  <si>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</si>
  <si>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</si>
  <si>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</si>
  <si>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</si>
  <si>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</si>
  <si>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</si>
  <si>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</si>
  <si>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</si>
  <si>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</si>
  <si>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</si>
  <si>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</si>
  <si>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</si>
  <si>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</si>
  <si>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</si>
  <si>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</si>
  <si>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</si>
  <si>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</si>
  <si>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</si>
  <si>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</si>
  <si>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</si>
  <si>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</si>
  <si>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</si>
  <si>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</si>
  <si>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</si>
  <si>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</si>
  <si>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</si>
  <si>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</si>
  <si>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</si>
  <si>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</si>
  <si>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</si>
  <si>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</si>
  <si>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</si>
  <si>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</si>
  <si>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</si>
  <si>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</si>
  <si>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</si>
  <si>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</si>
  <si>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</si>
  <si>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</si>
  <si>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</si>
  <si>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</si>
  <si>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</si>
  <si>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</si>
  <si>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</si>
  <si>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</si>
  <si>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</si>
  <si>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</si>
  <si>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</si>
  <si>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</si>
  <si>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</si>
  <si>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</si>
  <si>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</si>
  <si>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</si>
  <si>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</si>
  <si>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</si>
  <si>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</si>
  <si>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</si>
  <si>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</si>
  <si>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</si>
  <si>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</si>
  <si>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</si>
  <si>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</si>
  <si>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</si>
  <si>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</si>
  <si>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</si>
  <si>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</si>
  <si>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</si>
  <si>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</si>
  <si>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</si>
  <si>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</si>
  <si>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</si>
  <si>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</si>
  <si>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</si>
  <si>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</si>
  <si>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</si>
  <si>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</si>
  <si>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</si>
  <si>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</si>
  <si>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</si>
  <si>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</si>
  <si>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</si>
  <si>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</si>
  <si>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</si>
  <si>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</si>
  <si>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</si>
  <si>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</si>
  <si>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</si>
  <si>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</si>
  <si>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</si>
  <si>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</si>
  <si>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</si>
  <si>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</si>
  <si>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</si>
  <si>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</si>
  <si>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</si>
  <si>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</si>
  <si>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</si>
  <si>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</si>
  <si>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</si>
  <si>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</si>
  <si>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</si>
  <si>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</si>
  <si>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</si>
  <si>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</si>
  <si>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</si>
  <si>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</si>
  <si>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</si>
  <si>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</si>
  <si>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</si>
  <si>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</si>
  <si>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</si>
  <si>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</si>
  <si>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</si>
  <si>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</si>
  <si>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</si>
  <si>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</si>
  <si>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</si>
  <si>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</si>
  <si>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</si>
  <si>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</si>
  <si>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</si>
  <si>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</si>
  <si>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</si>
  <si>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</si>
  <si>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</si>
  <si>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</si>
  <si>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</si>
  <si>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</si>
  <si>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</si>
  <si>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</si>
  <si>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</si>
  <si>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</si>
  <si>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</si>
  <si>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</si>
  <si>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</si>
  <si>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</si>
  <si>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</si>
  <si>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</si>
  <si>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</si>
  <si>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</si>
  <si>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</si>
  <si>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</si>
  <si>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</si>
  <si>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</si>
  <si>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</si>
  <si>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</si>
  <si>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</si>
  <si>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</si>
  <si>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</si>
  <si>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</si>
  <si>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</si>
  <si>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</si>
  <si>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</si>
  <si>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</si>
  <si>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</si>
  <si>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</si>
  <si>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</si>
  <si>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</si>
  <si>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</si>
  <si>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</si>
  <si>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</si>
  <si>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</si>
  <si>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</si>
  <si>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</si>
  <si>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</si>
  <si>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</si>
  <si>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</si>
  <si>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</si>
  <si>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</si>
  <si>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</si>
  <si>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</si>
  <si>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</si>
  <si>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</si>
  <si>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</si>
  <si>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</si>
  <si>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</si>
  <si>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</si>
  <si>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</si>
  <si>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</si>
  <si>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</si>
  <si>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</si>
  <si>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</si>
  <si>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</si>
  <si>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</si>
  <si>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</si>
  <si>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</si>
  <si>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</si>
  <si>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</si>
  <si>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</si>
  <si>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</si>
  <si>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</si>
  <si>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</si>
  <si>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</si>
  <si>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</si>
  <si>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</si>
  <si>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</si>
  <si>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</si>
  <si>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</si>
  <si>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</si>
  <si>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</si>
  <si>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</si>
  <si>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</si>
  <si>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</si>
  <si>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</si>
  <si>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</si>
  <si>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</si>
  <si>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</si>
  <si>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</si>
  <si>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</si>
  <si>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</si>
  <si>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</si>
  <si>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</si>
  <si>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</si>
  <si>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</si>
  <si>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</si>
  <si>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</si>
  <si>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</si>
  <si>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</si>
  <si>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</si>
  <si>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</si>
  <si>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</si>
  <si>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</si>
  <si>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</si>
  <si>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</si>
  <si>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</si>
  <si>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</si>
  <si>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</si>
  <si>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</si>
  <si>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</si>
  <si>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</si>
  <si>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</si>
  <si>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</si>
  <si>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</si>
  <si>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</si>
  <si>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</si>
  <si>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</si>
  <si>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</si>
  <si>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</si>
  <si>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</si>
  <si>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</si>
  <si>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</si>
  <si>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</si>
  <si>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</si>
  <si>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</si>
  <si>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</si>
  <si>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</si>
  <si>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</si>
  <si>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</si>
  <si>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</si>
  <si>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</si>
  <si>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</si>
  <si>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</si>
  <si>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</si>
  <si>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</si>
  <si>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</si>
  <si>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</si>
  <si>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</si>
  <si>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</si>
  <si>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</si>
  <si>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</si>
  <si>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</si>
  <si>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</si>
  <si>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</si>
  <si>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</si>
  <si>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</si>
  <si>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</si>
  <si>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</si>
  <si>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</si>
  <si>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</si>
  <si>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</si>
  <si>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</si>
  <si>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</si>
  <si>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</si>
  <si>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</si>
  <si>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</si>
  <si>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</si>
  <si>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</si>
  <si>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</si>
  <si>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</si>
  <si>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</si>
  <si>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</si>
  <si>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</si>
  <si>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</si>
  <si>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</si>
  <si>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</si>
  <si>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</si>
  <si>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</si>
  <si>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</si>
  <si>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</si>
  <si>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</si>
  <si>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</si>
  <si>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</si>
  <si>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</si>
  <si>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</si>
  <si>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</si>
  <si>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</si>
  <si>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</si>
  <si>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</si>
  <si>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</si>
  <si>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</si>
  <si>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</si>
  <si>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</si>
  <si>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</si>
  <si>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</si>
  <si>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</si>
  <si>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</si>
  <si>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</si>
  <si>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</si>
  <si>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</si>
  <si>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</si>
  <si>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</si>
  <si>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</si>
  <si>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</si>
  <si>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</si>
  <si>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</si>
  <si>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</si>
  <si>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</si>
  <si>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</si>
  <si>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</si>
  <si>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</si>
  <si>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</si>
  <si>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</si>
  <si>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</si>
  <si>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</si>
  <si>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</si>
  <si>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</si>
  <si>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</si>
  <si>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</si>
  <si>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</si>
  <si>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</si>
  <si>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</si>
  <si>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</si>
  <si>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</si>
  <si>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</si>
  <si>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</si>
  <si>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</si>
  <si>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</si>
  <si>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</si>
  <si>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</si>
  <si>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</si>
  <si>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</si>
  <si>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</si>
  <si>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</si>
  <si>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</si>
  <si>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</si>
  <si>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</si>
  <si>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</si>
  <si>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</si>
  <si>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</si>
  <si>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</si>
  <si>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</si>
  <si>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</si>
  <si>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</si>
  <si>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</si>
  <si>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</si>
  <si>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</si>
  <si>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</si>
  <si>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</si>
  <si>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</si>
  <si>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</si>
  <si>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</si>
  <si>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</si>
  <si>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</si>
  <si>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</si>
  <si>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</si>
  <si>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</si>
  <si>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</si>
  <si>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</si>
  <si>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</si>
  <si>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</si>
  <si>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</si>
  <si>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</si>
  <si>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</si>
  <si>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</si>
  <si>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</si>
  <si>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</si>
  <si>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</si>
  <si>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</si>
  <si>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</si>
  <si>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</si>
  <si>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</si>
  <si>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</si>
  <si>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</si>
  <si>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</si>
  <si>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</si>
  <si>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</si>
  <si>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</si>
  <si>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</si>
  <si>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</si>
  <si>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</si>
  <si>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</si>
  <si>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</si>
  <si>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</si>
  <si>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</si>
  <si>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</si>
  <si>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</si>
  <si>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</si>
  <si>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</si>
  <si>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</si>
  <si>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</si>
  <si>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</si>
  <si>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</si>
  <si>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</si>
  <si>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</si>
  <si>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</si>
  <si>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</si>
  <si>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</si>
  <si>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</si>
  <si>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</si>
  <si>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</si>
  <si>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</si>
  <si>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</si>
  <si>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</si>
  <si>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</si>
  <si>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</si>
  <si>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</si>
  <si>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</si>
  <si>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</si>
  <si>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</si>
  <si>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</si>
  <si>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</si>
  <si>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</si>
  <si>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</si>
  <si>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</si>
  <si>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</si>
  <si>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</si>
  <si>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</si>
  <si>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</si>
  <si>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</si>
  <si>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</si>
  <si>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</si>
  <si>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</si>
  <si>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</si>
  <si>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</si>
  <si>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</si>
  <si>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</si>
  <si>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</si>
  <si>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</si>
  <si>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</si>
  <si>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</si>
  <si>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</si>
  <si>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</si>
  <si>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</si>
  <si>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</si>
  <si>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</si>
  <si>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</si>
  <si>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</si>
  <si>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</si>
  <si>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</si>
  <si>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</si>
  <si>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</si>
  <si>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</si>
  <si>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</si>
  <si>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</si>
  <si>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</si>
  <si>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</si>
  <si>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</si>
  <si>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</si>
  <si>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</si>
  <si>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</si>
  <si>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</si>
  <si>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</si>
  <si>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</si>
  <si>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</si>
  <si>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</si>
  <si>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</si>
  <si>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</si>
  <si>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</si>
  <si>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</si>
  <si>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</si>
  <si>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</si>
  <si>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</si>
  <si>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</si>
  <si>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</si>
  <si>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</si>
  <si>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</si>
  <si>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</si>
  <si>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</si>
  <si>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</si>
  <si>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</si>
  <si>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</si>
  <si>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</si>
  <si>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</si>
  <si>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</si>
  <si>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</si>
  <si>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</si>
  <si>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</si>
  <si>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</si>
  <si>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</si>
  <si>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</si>
  <si>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</si>
  <si>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</si>
  <si>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</si>
  <si>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</si>
  <si>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</si>
  <si>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</si>
  <si>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</si>
  <si>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</si>
  <si>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</si>
  <si>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</si>
  <si>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</si>
  <si>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</si>
  <si>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</si>
  <si>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</si>
  <si>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</si>
  <si>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</si>
  <si>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</si>
  <si>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</si>
  <si>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</si>
  <si>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</si>
  <si>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</si>
  <si>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</si>
  <si>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</si>
  <si>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</si>
  <si>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</si>
  <si>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</si>
  <si>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</si>
  <si>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</si>
  <si>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</si>
  <si>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</si>
  <si>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</si>
  <si>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</si>
  <si>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</si>
  <si>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</si>
  <si>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</si>
  <si>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</si>
  <si>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</si>
  <si>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</si>
  <si>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</si>
  <si>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</si>
  <si>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</si>
  <si>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</si>
  <si>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</si>
  <si>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</si>
  <si>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</si>
  <si>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</si>
  <si>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</si>
  <si>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</si>
  <si>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</si>
  <si>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</si>
  <si>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</si>
  <si>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</si>
  <si>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</si>
  <si>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</si>
  <si>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</si>
  <si>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</si>
  <si>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</si>
  <si>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</si>
  <si>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</si>
  <si>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</si>
  <si>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</si>
  <si>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</si>
  <si>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</si>
  <si>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</si>
  <si>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</si>
  <si>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</si>
  <si>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</si>
  <si>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</si>
  <si>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</si>
  <si>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</si>
  <si>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</si>
  <si>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</si>
  <si>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</si>
  <si>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</si>
  <si>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</si>
  <si>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</si>
  <si>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</si>
  <si>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</si>
  <si>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</si>
  <si>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</si>
  <si>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</si>
  <si>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</si>
  <si>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</si>
  <si>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</si>
  <si>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</si>
  <si>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</si>
  <si>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</si>
  <si>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</si>
  <si>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</si>
  <si>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</si>
  <si>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</si>
  <si>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</si>
  <si>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</si>
  <si>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</si>
  <si>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</si>
  <si>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</si>
  <si>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</si>
  <si>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</si>
  <si>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</si>
  <si>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</si>
  <si>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</si>
  <si>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</si>
  <si>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</si>
  <si>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</si>
  <si>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</si>
  <si>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</si>
  <si>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</si>
  <si>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</si>
  <si>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</si>
  <si>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</si>
  <si>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</si>
  <si>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</si>
  <si>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</si>
  <si>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</si>
  <si>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</si>
  <si>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</si>
  <si>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</si>
  <si>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</si>
  <si>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</si>
  <si>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</si>
  <si>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</si>
  <si>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</si>
  <si>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</si>
  <si>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</si>
  <si>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</si>
  <si>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</si>
  <si>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</si>
  <si>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</si>
  <si>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</si>
  <si>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</si>
  <si>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</si>
  <si>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</si>
  <si>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</si>
  <si>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</si>
  <si>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</si>
  <si>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</si>
  <si>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</si>
  <si>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</si>
  <si>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</si>
  <si>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</si>
  <si>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</si>
  <si>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</si>
  <si>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</si>
  <si>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</si>
  <si>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</si>
  <si>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</si>
  <si>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</si>
  <si>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</si>
  <si>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</si>
  <si>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</si>
  <si>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</si>
  <si>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</si>
  <si>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</si>
  <si>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</si>
  <si>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</si>
  <si>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</si>
  <si>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</si>
  <si>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</si>
  <si>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</si>
  <si>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</si>
  <si>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</si>
  <si>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</si>
  <si>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</si>
  <si>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</si>
  <si>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</si>
  <si>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</si>
  <si>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</si>
  <si>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</si>
  <si>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</si>
  <si>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</si>
  <si>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</si>
  <si>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</si>
  <si>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</si>
  <si>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</si>
  <si>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</si>
  <si>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</si>
  <si>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</si>
  <si>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</si>
  <si>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</si>
  <si>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</si>
  <si>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</si>
  <si>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</si>
  <si>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</si>
  <si>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</si>
  <si>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</si>
  <si>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</si>
  <si>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</si>
  <si>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</si>
  <si>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</si>
  <si>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</si>
  <si>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</si>
  <si>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</si>
  <si>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</si>
  <si>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</si>
  <si>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</si>
  <si>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</si>
  <si>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</si>
  <si>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</si>
  <si>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</si>
  <si>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</si>
  <si>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</si>
  <si>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</si>
  <si>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</si>
  <si>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</si>
  <si>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</si>
  <si>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</si>
  <si>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</si>
  <si>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</si>
  <si>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</si>
  <si>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</si>
  <si>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</si>
  <si>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</si>
  <si>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</si>
  <si>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</si>
  <si>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</si>
  <si>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</si>
  <si>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</si>
  <si>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</si>
  <si>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</si>
  <si>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</si>
  <si>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</si>
  <si>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</si>
  <si>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</si>
  <si>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</si>
  <si>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</si>
  <si>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</si>
  <si>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</si>
  <si>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</si>
  <si>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</si>
  <si>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</si>
  <si>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</si>
  <si>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</si>
  <si>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</si>
  <si>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</si>
  <si>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</si>
  <si>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</si>
  <si>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</si>
  <si>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</si>
  <si>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</si>
  <si>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</si>
  <si>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</si>
  <si>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</si>
  <si>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</si>
  <si>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</si>
  <si>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</si>
  <si>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</si>
  <si>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</si>
  <si>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</si>
  <si>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</si>
  <si>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</si>
  <si>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</si>
  <si>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</si>
  <si>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</si>
  <si>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</si>
  <si>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</si>
  <si>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</si>
  <si>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</si>
  <si>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</si>
  <si>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</si>
  <si>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</si>
  <si>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</si>
  <si>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</si>
  <si>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</si>
  <si>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</si>
  <si>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</si>
  <si>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</si>
  <si>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</si>
  <si>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</si>
  <si>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</si>
  <si>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</si>
  <si>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</si>
  <si>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</si>
  <si>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</si>
  <si>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</si>
  <si>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</si>
  <si>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</si>
  <si>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</si>
  <si>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</si>
  <si>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</si>
  <si>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</si>
  <si>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</si>
  <si>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</si>
  <si>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</si>
  <si>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</si>
  <si>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</si>
  <si>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</si>
  <si>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</si>
  <si>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</si>
  <si>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</si>
  <si>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</si>
  <si>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</si>
  <si>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</si>
  <si>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</si>
  <si>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</si>
  <si>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</si>
  <si>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</si>
  <si>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</si>
  <si>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</si>
  <si>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</si>
  <si>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</si>
  <si>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</si>
  <si>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</si>
  <si>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</si>
  <si>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</si>
  <si>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</si>
  <si>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</si>
  <si>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</si>
  <si>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</si>
  <si>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</si>
  <si>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</si>
  <si>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</si>
  <si>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</si>
  <si>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</si>
  <si>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</si>
  <si>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</si>
  <si>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</si>
  <si>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</si>
  <si>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</si>
  <si>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</si>
  <si>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</si>
  <si>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</si>
  <si>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</si>
  <si>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</si>
  <si>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</si>
  <si>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</si>
  <si>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</si>
  <si>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</si>
  <si>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</si>
  <si>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</si>
  <si>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</si>
  <si>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</si>
  <si>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</si>
  <si>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</si>
  <si>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</si>
  <si>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</si>
  <si>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</si>
  <si>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</si>
  <si>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</si>
  <si>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</si>
  <si>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</si>
  <si>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</si>
  <si>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</si>
  <si>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</si>
  <si>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</si>
  <si>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</si>
  <si>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</si>
  <si>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</si>
  <si>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</si>
  <si>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</si>
  <si>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</si>
  <si>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</si>
  <si>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</si>
  <si>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</si>
  <si>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</si>
  <si>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</si>
  <si>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</si>
  <si>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</si>
  <si>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</si>
  <si>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</si>
  <si>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</si>
  <si>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</si>
  <si>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</si>
  <si>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</si>
  <si>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</si>
  <si>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</si>
  <si>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</si>
  <si>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</si>
  <si>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</si>
  <si>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</si>
  <si>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</si>
  <si>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</si>
  <si>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</si>
  <si>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</si>
  <si>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</si>
  <si>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</si>
  <si>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</si>
  <si>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</si>
  <si>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</si>
  <si>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</si>
  <si>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</si>
  <si>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</si>
  <si>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</si>
  <si>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</si>
  <si>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</si>
  <si>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</si>
  <si>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</si>
  <si>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</si>
  <si>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</si>
  <si>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</si>
  <si>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</si>
  <si>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</si>
  <si>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</si>
  <si>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</si>
  <si>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</si>
  <si>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</si>
  <si>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</si>
  <si>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</si>
  <si>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</si>
  <si>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</si>
  <si>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</si>
  <si>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</si>
  <si>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</si>
  <si>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</si>
  <si>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</si>
  <si>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</si>
  <si>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</si>
  <si>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</si>
  <si>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Gross Base Funding Minimum</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</si>
  <si>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</si>
  <si>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</si>
  <si>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</si>
  <si>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</si>
  <si>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</si>
  <si>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</si>
  <si>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</si>
  <si>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</si>
  <si>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</si>
  <si>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</si>
  <si>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</si>
  <si>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</si>
  <si>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</si>
  <si>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</si>
  <si>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</si>
  <si>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</si>
  <si>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</si>
  <si>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</si>
  <si>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</si>
  <si>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</si>
  <si>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</si>
  <si>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</si>
  <si>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</si>
  <si>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</si>
  <si>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</si>
  <si>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</si>
  <si>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</si>
  <si>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</si>
  <si>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</si>
  <si>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</si>
  <si>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</si>
  <si>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</si>
  <si>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</si>
  <si>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</si>
  <si>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</si>
  <si>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</si>
  <si>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</si>
  <si>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</si>
  <si>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</si>
  <si>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</si>
  <si>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</si>
  <si>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</si>
  <si>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</si>
  <si>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</si>
  <si>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Plan Assurances</t>
  </si>
  <si>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</si>
  <si>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</si>
  <si>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</si>
  <si>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</si>
  <si>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</si>
  <si>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</si>
  <si>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</si>
  <si>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</si>
  <si>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</si>
  <si>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</si>
  <si>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</si>
  <si>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</si>
  <si>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</si>
  <si>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</si>
  <si>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</si>
  <si>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</si>
  <si>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</si>
  <si>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</si>
  <si>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</si>
  <si>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</si>
  <si>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</si>
  <si>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</si>
  <si>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</si>
  <si>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</si>
  <si>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</si>
  <si>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</si>
  <si>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</si>
  <si>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</si>
  <si>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</si>
  <si>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</si>
  <si>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</si>
  <si>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</si>
  <si>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</si>
  <si>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</si>
  <si>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</si>
  <si>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</si>
  <si>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</si>
  <si>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</si>
  <si>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</si>
  <si>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</si>
  <si>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</si>
  <si>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</si>
  <si>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</si>
  <si>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</si>
  <si>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</si>
  <si>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</si>
  <si>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</si>
  <si>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</si>
  <si>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</si>
  <si>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</si>
  <si>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</si>
  <si>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</si>
  <si>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</si>
  <si>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</si>
  <si>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</si>
  <si>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</si>
  <si>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</si>
  <si>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</si>
  <si>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</si>
  <si>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</si>
  <si>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</si>
  <si>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</si>
  <si>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</si>
  <si>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</si>
  <si>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</si>
  <si>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</si>
  <si>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</si>
  <si>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</si>
  <si>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</si>
  <si>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</si>
  <si>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</si>
  <si>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</si>
  <si>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</si>
  <si>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</si>
  <si>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</si>
  <si>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</si>
  <si>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</si>
  <si>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</si>
  <si>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</si>
  <si>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</si>
  <si>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</si>
  <si>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</si>
  <si>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</si>
  <si>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</si>
  <si>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</si>
  <si>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</si>
  <si>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</si>
  <si>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</si>
  <si>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</si>
  <si>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</si>
  <si>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</si>
  <si>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</si>
  <si>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</si>
  <si>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</si>
  <si>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</si>
  <si>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</si>
  <si>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</si>
  <si>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</si>
  <si>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</si>
  <si>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</si>
  <si>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</si>
  <si>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</si>
  <si>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</si>
  <si>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</si>
  <si>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</si>
  <si>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</si>
  <si>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</si>
  <si>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</si>
  <si>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</si>
  <si>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</si>
  <si>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</si>
  <si>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</si>
  <si>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</si>
  <si>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</si>
  <si>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</si>
  <si>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</si>
  <si>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</si>
  <si>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</si>
  <si>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</si>
  <si>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</si>
  <si>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</si>
  <si>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</si>
  <si>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</si>
  <si>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</si>
  <si>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</si>
  <si>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</si>
  <si>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</si>
  <si>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</si>
  <si>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</si>
  <si>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</si>
  <si>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</si>
  <si>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</si>
  <si>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</si>
  <si>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</si>
  <si>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</si>
  <si>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</si>
  <si>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</si>
  <si>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</si>
  <si>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</si>
  <si>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</si>
  <si>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</si>
  <si>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</si>
  <si>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</si>
  <si>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</si>
  <si>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</si>
  <si>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</si>
  <si>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</si>
  <si>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</si>
  <si>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</si>
  <si>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</si>
  <si>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</si>
  <si>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</si>
  <si>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</si>
  <si>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</si>
  <si>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</si>
  <si>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</si>
  <si>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</si>
  <si>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</si>
  <si>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</si>
  <si>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</si>
  <si>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</si>
  <si>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</si>
  <si>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</si>
  <si>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</si>
  <si>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</si>
  <si>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</si>
  <si>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</si>
  <si>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</si>
  <si>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</si>
  <si>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</si>
  <si>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</si>
  <si>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</si>
  <si>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</si>
  <si>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</si>
  <si>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</si>
  <si>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</si>
  <si>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</si>
  <si>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</si>
  <si>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</si>
  <si>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</si>
  <si>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</si>
  <si>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</si>
  <si>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</si>
  <si>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</si>
  <si>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</si>
  <si>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</si>
  <si>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</si>
  <si>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</si>
  <si>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</si>
  <si>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</si>
  <si>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</si>
  <si>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</si>
  <si>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</si>
  <si>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</si>
  <si>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</si>
  <si>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</si>
  <si>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</si>
  <si>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</si>
  <si>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</si>
  <si>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</si>
  <si>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</si>
  <si>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</si>
  <si>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</si>
  <si>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</si>
  <si>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</si>
  <si>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</si>
  <si>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</si>
  <si>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</si>
  <si>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</si>
  <si>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</si>
  <si>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</si>
  <si>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</si>
  <si>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</si>
  <si>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</si>
  <si>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</si>
  <si>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</si>
  <si>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</si>
  <si>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</si>
  <si>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</si>
  <si>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</si>
  <si>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</si>
  <si>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</si>
  <si>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</si>
  <si>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</si>
  <si>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</si>
  <si>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</si>
  <si>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</si>
  <si>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</si>
  <si>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</si>
  <si>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</si>
  <si>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</si>
  <si>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</si>
  <si>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</si>
  <si>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</si>
  <si>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</si>
  <si>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</si>
  <si>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</si>
  <si>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</si>
  <si>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</si>
  <si>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</si>
  <si>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</si>
  <si>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</si>
  <si>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</si>
  <si>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</si>
  <si>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</si>
  <si>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</si>
  <si>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</si>
  <si>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</si>
  <si>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</si>
  <si>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</si>
  <si>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</si>
  <si>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</si>
  <si>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</si>
  <si>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</si>
  <si>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</si>
  <si>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</si>
  <si>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</si>
  <si>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</si>
  <si>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</si>
  <si>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</si>
  <si>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</si>
  <si>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</si>
  <si>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</si>
  <si>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</si>
  <si>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</si>
  <si>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</si>
  <si>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</si>
  <si>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</si>
  <si>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</si>
  <si>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</si>
  <si>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</si>
  <si>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</si>
  <si>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</si>
  <si>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</si>
  <si>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</si>
  <si>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</si>
  <si>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</si>
  <si>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</si>
  <si>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</si>
  <si>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</si>
  <si>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</si>
  <si>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</si>
  <si>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</si>
  <si>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</si>
  <si>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</si>
  <si>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</si>
  <si>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</si>
  <si>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</si>
  <si>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</si>
  <si>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</si>
  <si>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</si>
  <si>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</si>
  <si>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</si>
  <si>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</si>
  <si>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</si>
  <si>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</si>
  <si>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</si>
  <si>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</si>
  <si>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</si>
  <si>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</si>
  <si>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</si>
  <si>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</si>
  <si>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</si>
  <si>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</si>
  <si>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</si>
  <si>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</si>
  <si>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</si>
  <si>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</si>
  <si>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</si>
  <si>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</si>
  <si>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</si>
  <si>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</si>
  <si>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</si>
  <si>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</si>
  <si>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</si>
  <si>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</si>
  <si>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</si>
  <si>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</si>
  <si>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</si>
  <si>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</si>
  <si>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</si>
  <si>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</si>
  <si>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</si>
  <si>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</si>
  <si>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</si>
  <si>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</si>
  <si>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</si>
  <si>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</si>
  <si>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</si>
  <si>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</si>
  <si>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</si>
  <si>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</si>
  <si>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</si>
  <si>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</si>
  <si>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</si>
  <si>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</si>
  <si>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</si>
  <si>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</si>
  <si>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</si>
  <si>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</si>
  <si>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</si>
  <si>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</si>
  <si>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</si>
  <si>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</si>
  <si>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</si>
  <si>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</si>
  <si>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</si>
  <si>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</si>
  <si>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</si>
  <si>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</si>
  <si>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</si>
  <si>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</si>
  <si>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</si>
  <si>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</si>
  <si>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</si>
  <si>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</si>
  <si>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</si>
  <si>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</si>
  <si>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</si>
  <si>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</si>
  <si>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</si>
  <si>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</si>
  <si>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</si>
  <si>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</si>
  <si>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</si>
  <si>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</si>
  <si>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</si>
  <si>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</si>
  <si>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</si>
  <si>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</si>
  <si>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</si>
  <si>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</si>
  <si>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</si>
  <si>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</si>
  <si>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</si>
  <si>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</si>
  <si>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</si>
  <si>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</si>
  <si>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</si>
  <si>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</si>
  <si>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</si>
  <si>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</si>
  <si>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</si>
  <si>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</si>
  <si>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</si>
  <si>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</si>
  <si>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</si>
  <si>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</si>
  <si>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</si>
  <si>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</si>
  <si>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</si>
  <si>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</si>
  <si>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</si>
  <si>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</si>
  <si>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</si>
  <si>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</si>
  <si>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</si>
  <si>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</si>
  <si>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</si>
  <si>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</si>
  <si>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</si>
  <si>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</si>
  <si>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</si>
  <si>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</si>
  <si>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</si>
  <si>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</si>
  <si>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</si>
  <si>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</si>
  <si>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</si>
  <si>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</si>
  <si>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</si>
  <si>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</si>
  <si>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</si>
  <si>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</si>
  <si>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</si>
  <si>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</si>
  <si>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</si>
  <si>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</si>
  <si>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</si>
  <si>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</si>
  <si>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</si>
  <si>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</si>
  <si>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</si>
  <si>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</si>
  <si>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</si>
  <si>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</si>
  <si>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</si>
  <si>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</si>
  <si>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</si>
  <si>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</si>
  <si>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</si>
  <si>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</si>
  <si>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</si>
  <si>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</si>
  <si>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</si>
  <si>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</si>
  <si>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</si>
  <si>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</si>
  <si>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</si>
  <si>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</si>
  <si>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</si>
  <si>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</si>
  <si>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</si>
  <si>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</si>
  <si>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</si>
  <si>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</si>
  <si>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</si>
  <si>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</si>
  <si>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</si>
  <si>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</si>
  <si>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</si>
  <si>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</si>
  <si>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</si>
  <si>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</si>
  <si>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</si>
  <si>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</si>
  <si>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</si>
  <si>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</si>
  <si>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</si>
  <si>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</si>
  <si>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</si>
  <si>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</si>
  <si>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</si>
  <si>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</si>
  <si>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</si>
  <si>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</si>
  <si>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</si>
  <si>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</si>
  <si>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</si>
  <si>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</si>
  <si>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</si>
  <si>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</si>
  <si>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</si>
  <si>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</si>
  <si>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</si>
  <si>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</si>
  <si>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</si>
  <si>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</si>
  <si>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</si>
  <si>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</si>
  <si>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</si>
  <si>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</si>
  <si>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</si>
  <si>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</si>
  <si>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</si>
  <si>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</si>
  <si>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</si>
  <si>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</si>
  <si>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</si>
  <si>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</si>
  <si>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</si>
  <si>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</si>
  <si>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</si>
  <si>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</si>
  <si>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</si>
  <si>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</si>
  <si>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</si>
  <si>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</si>
  <si>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</si>
  <si>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</si>
  <si>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</si>
  <si>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</si>
  <si>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</si>
  <si>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</si>
  <si>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</si>
  <si>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</si>
  <si>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</si>
  <si>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</si>
  <si>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</si>
  <si>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</si>
  <si>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</si>
  <si>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</si>
  <si>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</si>
  <si>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</si>
  <si>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</si>
  <si>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</si>
  <si>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</si>
  <si>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</si>
  <si>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</si>
  <si>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</si>
  <si>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</si>
  <si>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</si>
  <si>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</si>
  <si>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</si>
  <si>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</si>
  <si>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</si>
  <si>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</si>
  <si>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</si>
  <si>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</si>
  <si>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</si>
  <si>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</si>
  <si>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</si>
  <si>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</si>
  <si>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</si>
  <si>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</si>
  <si>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</si>
  <si>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</si>
  <si>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</si>
  <si>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</si>
  <si>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</si>
  <si>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</si>
  <si>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</si>
  <si>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</si>
  <si>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</si>
  <si>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</si>
  <si>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</si>
  <si>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</si>
  <si>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</si>
  <si>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</si>
  <si>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</si>
  <si>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</si>
  <si>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</si>
  <si>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</si>
  <si>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</si>
  <si>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</si>
  <si>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</si>
  <si>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</si>
  <si>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</si>
  <si>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</si>
  <si>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</si>
  <si>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</si>
  <si>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</si>
  <si>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</si>
  <si>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</si>
  <si>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</si>
  <si>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</si>
  <si>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</si>
  <si>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</si>
  <si>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</si>
  <si>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</si>
  <si>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</si>
  <si>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</si>
  <si>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</si>
  <si>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</si>
  <si>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</si>
  <si>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</si>
  <si>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</si>
  <si>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</si>
  <si>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</si>
  <si>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</si>
  <si>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</si>
  <si>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</si>
  <si>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</si>
  <si>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</si>
  <si>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</si>
  <si>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</si>
  <si>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</si>
  <si>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</si>
  <si>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</si>
  <si>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</si>
  <si>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</si>
  <si>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</si>
  <si>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</si>
  <si>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</si>
  <si>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</si>
  <si>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</si>
  <si>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</si>
  <si>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</si>
  <si>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</si>
  <si>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</si>
  <si>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</si>
  <si>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</si>
  <si>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</si>
  <si>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</si>
  <si>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</si>
  <si>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</si>
  <si>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</si>
  <si>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</si>
  <si>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</si>
  <si>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</si>
  <si>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</si>
  <si>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</si>
  <si>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</si>
  <si>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</si>
  <si>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</si>
  <si>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</si>
  <si>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</si>
  <si>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</si>
  <si>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</si>
  <si>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</si>
  <si>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</si>
  <si>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</si>
  <si>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</si>
  <si>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</si>
  <si>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</si>
  <si>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</si>
  <si>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</si>
  <si>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</si>
  <si>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</si>
  <si>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</si>
  <si>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</si>
  <si>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</si>
  <si>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</si>
  <si>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</si>
  <si>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</si>
  <si>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</si>
  <si>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</si>
  <si>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</si>
  <si>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</si>
  <si>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</si>
  <si>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</si>
  <si>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</si>
  <si>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</si>
  <si>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</si>
  <si>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</si>
  <si>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</si>
  <si>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</si>
  <si>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</si>
  <si>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</si>
  <si>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</si>
  <si>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</si>
  <si>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</si>
  <si>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</si>
  <si>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</si>
  <si>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</si>
  <si>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</si>
  <si>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</si>
  <si>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</si>
  <si>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</si>
  <si>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</si>
  <si>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</si>
  <si>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</si>
  <si>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</si>
  <si>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</si>
  <si>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</si>
  <si>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</si>
  <si>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</si>
  <si>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</si>
  <si>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</si>
  <si>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</si>
  <si>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</si>
  <si>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</si>
  <si>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</si>
  <si>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</si>
  <si>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</si>
  <si>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</si>
  <si>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</si>
  <si>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</si>
  <si>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</si>
  <si>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</si>
  <si>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</si>
  <si>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</si>
  <si>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</si>
  <si>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</si>
  <si>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</si>
  <si>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</si>
  <si>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</si>
  <si>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</si>
  <si>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</si>
  <si>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</si>
  <si>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</si>
  <si>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</si>
  <si>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</si>
  <si>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</si>
  <si>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</si>
  <si>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</si>
  <si>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</si>
  <si>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</si>
  <si>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</si>
  <si>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</si>
  <si>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</si>
  <si>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</si>
  <si>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</si>
  <si>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</si>
  <si>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</si>
  <si>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</si>
  <si>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</si>
  <si>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</si>
  <si>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</si>
  <si>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</si>
  <si>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</si>
  <si>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</si>
  <si>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</si>
  <si>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</si>
  <si>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</si>
  <si>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</si>
  <si>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</si>
  <si>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</si>
  <si>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</si>
  <si>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</si>
  <si>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</si>
  <si>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</si>
  <si>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</si>
  <si>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</si>
  <si>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</si>
  <si>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</si>
  <si>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</si>
  <si>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</si>
  <si>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</si>
  <si>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</si>
  <si>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</si>
  <si>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</si>
  <si>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</si>
  <si>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</si>
  <si>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</si>
  <si>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</si>
  <si>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</si>
  <si>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</si>
  <si>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</si>
  <si>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</si>
  <si>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</si>
  <si>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</si>
  <si>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</si>
  <si>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</si>
  <si>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</si>
  <si>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</si>
  <si>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</si>
  <si>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</si>
  <si>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</si>
  <si>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</si>
  <si>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</si>
  <si>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</si>
  <si>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</si>
  <si>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</si>
  <si>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</si>
  <si>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</si>
  <si>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</si>
  <si>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</si>
  <si>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</si>
  <si>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</si>
  <si>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</si>
  <si>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</si>
  <si>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</si>
  <si>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</si>
  <si>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</si>
  <si>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</si>
  <si>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</si>
  <si>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</si>
  <si>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</si>
  <si>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</si>
  <si>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</si>
  <si>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</si>
  <si>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</si>
  <si>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</si>
  <si>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</si>
  <si>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</si>
  <si>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</si>
  <si>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</si>
  <si>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</si>
  <si>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</si>
  <si>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</si>
  <si>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</si>
  <si>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</si>
  <si>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</si>
  <si>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</si>
  <si>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</si>
  <si>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</si>
  <si>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</si>
  <si>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</si>
  <si>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</si>
  <si>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</si>
  <si>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</si>
  <si>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</si>
  <si>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</si>
  <si>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</si>
  <si>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</si>
  <si>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</si>
  <si>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</si>
  <si>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</si>
  <si>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</si>
  <si>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</si>
  <si>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</si>
  <si>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</si>
  <si>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</si>
  <si>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</si>
  <si>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</si>
  <si>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</si>
  <si>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</si>
  <si>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</si>
  <si>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</si>
  <si>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</si>
  <si>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</si>
  <si>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</si>
  <si>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</si>
  <si>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</si>
  <si>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</si>
  <si>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</si>
  <si>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</si>
  <si>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</si>
  <si>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</si>
  <si>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</si>
  <si>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</si>
  <si>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</si>
  <si>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</si>
  <si>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</si>
  <si>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</si>
  <si>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</si>
  <si>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</si>
  <si>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</si>
  <si>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</si>
  <si>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</si>
  <si>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</si>
  <si>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</si>
  <si>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</si>
  <si>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</si>
  <si>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</si>
  <si>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</si>
  <si>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</si>
  <si>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</si>
  <si>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</si>
  <si>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</si>
  <si>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</si>
  <si>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</si>
  <si>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</si>
  <si>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</si>
  <si>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</si>
  <si>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</si>
  <si>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</si>
  <si>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</si>
  <si>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</si>
  <si>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</si>
  <si>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</si>
  <si>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</si>
  <si>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</si>
  <si>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</si>
  <si>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</si>
  <si>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</si>
  <si>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</si>
  <si>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</si>
  <si>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</si>
  <si>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</si>
  <si>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</si>
  <si>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</si>
  <si>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</si>
  <si>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</si>
  <si>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</si>
  <si>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</si>
  <si>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</si>
  <si>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</si>
  <si>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</si>
  <si>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</si>
  <si>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</si>
  <si>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</si>
  <si>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</si>
  <si>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</si>
  <si>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</si>
  <si>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</si>
  <si>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</si>
  <si>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</si>
  <si>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</si>
  <si>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</si>
  <si>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</si>
  <si>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</si>
  <si>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</si>
  <si>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</si>
  <si>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</si>
  <si>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</si>
  <si>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</si>
  <si>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</si>
  <si>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</si>
  <si>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</si>
  <si>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</si>
  <si>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</si>
  <si>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</si>
  <si>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</si>
  <si>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</si>
  <si>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</si>
  <si>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</si>
  <si>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</si>
  <si>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</si>
  <si>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</si>
  <si>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</si>
  <si>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</si>
  <si>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</si>
  <si>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</si>
  <si>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</si>
  <si>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</si>
  <si>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</si>
  <si>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</si>
  <si>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</si>
  <si>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</si>
  <si>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</si>
  <si>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</si>
  <si>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</si>
  <si>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</si>
  <si>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</si>
  <si>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</si>
  <si>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</si>
  <si>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</si>
  <si>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</si>
  <si>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</si>
  <si>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</si>
  <si>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</si>
  <si>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</si>
  <si>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</si>
  <si>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</si>
  <si>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</si>
  <si>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</si>
  <si>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</si>
  <si>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</si>
  <si>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</si>
  <si>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</si>
  <si>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</si>
  <si>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</si>
  <si>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</si>
  <si>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</si>
  <si>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</si>
  <si>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</si>
  <si>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</si>
  <si>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</si>
  <si>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</si>
  <si>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</si>
  <si>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</si>
  <si>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</si>
  <si>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</si>
  <si>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</si>
  <si>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</si>
  <si>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</si>
  <si>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</si>
  <si>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</si>
  <si>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</si>
  <si>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</si>
  <si>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</si>
  <si>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</si>
  <si>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</si>
  <si>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</si>
  <si>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</si>
  <si>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</si>
  <si>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</si>
  <si>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</si>
  <si>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</si>
  <si>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</si>
  <si>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</si>
  <si>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</si>
  <si>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</si>
  <si>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</si>
  <si>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</si>
  <si>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</si>
  <si>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</si>
  <si>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</si>
  <si>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</si>
  <si>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</si>
  <si>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</si>
  <si>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</si>
  <si>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</si>
  <si>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</si>
  <si>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</si>
  <si>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</si>
  <si>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</si>
  <si>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</si>
  <si>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</si>
  <si>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</si>
  <si>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</si>
  <si>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</si>
  <si>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</si>
  <si>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</si>
  <si>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</si>
  <si>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</si>
  <si>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</si>
  <si>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</si>
  <si>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</si>
  <si>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</si>
  <si>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</si>
  <si>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</si>
  <si>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</si>
  <si>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</si>
  <si>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</si>
  <si>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</si>
  <si>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</si>
  <si>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</si>
  <si>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</si>
  <si>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</si>
  <si>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</si>
  <si>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</si>
  <si>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</si>
  <si>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</si>
  <si>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</si>
  <si>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</si>
  <si>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</si>
  <si>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</si>
  <si>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</si>
  <si>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</si>
  <si>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</si>
  <si>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</si>
  <si>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</si>
  <si>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</si>
  <si>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</si>
  <si>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</si>
  <si>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</si>
  <si>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</si>
  <si>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</si>
  <si>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</si>
  <si>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</si>
  <si>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</si>
  <si>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</si>
  <si>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</si>
  <si>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</si>
  <si>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</si>
  <si>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</si>
  <si>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</si>
  <si>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</si>
  <si>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</si>
  <si>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</si>
  <si>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</si>
  <si>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</si>
  <si>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</si>
  <si>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</si>
  <si>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</si>
  <si>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</si>
  <si>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</si>
  <si>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</si>
  <si>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</si>
  <si>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</si>
  <si>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</si>
  <si>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</si>
  <si>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</si>
  <si>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</si>
  <si>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</si>
  <si>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</si>
  <si>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</si>
  <si>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</si>
  <si>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</si>
  <si>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</si>
  <si>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</si>
  <si>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</si>
  <si>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</si>
  <si>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</si>
  <si>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</si>
  <si>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</si>
  <si>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</si>
  <si>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</si>
  <si>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</si>
  <si>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</si>
  <si>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</si>
  <si>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</si>
  <si>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</si>
  <si>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</si>
  <si>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</si>
  <si>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</si>
  <si>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</si>
  <si>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</si>
  <si>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</si>
  <si>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</si>
  <si>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</si>
  <si>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</si>
  <si>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</si>
  <si>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</si>
  <si>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</si>
  <si>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</si>
  <si>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</si>
  <si>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</si>
  <si>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</si>
  <si>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</si>
  <si>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</si>
  <si>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</si>
  <si>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</si>
  <si>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</si>
  <si>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</si>
  <si>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</si>
  <si>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</si>
  <si>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</si>
  <si>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</si>
  <si>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</si>
  <si>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</si>
  <si>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</si>
  <si>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</si>
  <si>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</si>
  <si>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</si>
  <si>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</si>
  <si>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</si>
  <si>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</si>
  <si>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</si>
  <si>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</si>
  <si>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</si>
  <si>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</si>
  <si>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</si>
  <si>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</si>
  <si>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</si>
  <si>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</si>
  <si>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</si>
  <si>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</si>
  <si>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</si>
  <si>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</si>
  <si>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</si>
  <si>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</si>
  <si>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</si>
  <si>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</si>
  <si>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</si>
  <si>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</si>
  <si>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</si>
  <si>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</si>
  <si>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</si>
  <si>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</si>
  <si>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</si>
  <si>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</si>
  <si>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</si>
  <si>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</si>
  <si>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</si>
  <si>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</si>
  <si>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</si>
  <si>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</si>
  <si>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</si>
  <si>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</si>
  <si>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</si>
  <si>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</si>
  <si>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</si>
  <si>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</si>
  <si>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</si>
  <si>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</si>
  <si>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</si>
  <si>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</si>
  <si>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</si>
  <si>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</si>
  <si>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</si>
  <si>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</si>
  <si>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</si>
  <si>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</si>
  <si>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</si>
  <si>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</si>
  <si>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</si>
  <si>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</si>
  <si>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</si>
  <si>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</si>
  <si>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</si>
  <si>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</si>
  <si>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</si>
  <si>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</si>
  <si>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</si>
  <si>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</si>
  <si>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</si>
  <si>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</si>
  <si>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</si>
  <si>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</si>
  <si>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</si>
  <si>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</si>
  <si>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</si>
  <si>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</si>
  <si>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</si>
  <si>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</si>
  <si>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</si>
  <si>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</si>
  <si>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</si>
  <si>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</si>
  <si>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</si>
  <si>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</si>
  <si>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</si>
  <si>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</si>
  <si>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</si>
  <si>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</si>
  <si>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</si>
  <si>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</si>
  <si>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</si>
  <si>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</si>
  <si>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</si>
  <si>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</si>
  <si>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</si>
  <si>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</si>
  <si>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</si>
  <si>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</si>
  <si>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</si>
  <si>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</si>
  <si>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</si>
  <si>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</si>
  <si>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</si>
  <si>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</si>
  <si>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</si>
  <si>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</si>
  <si>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</si>
  <si>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</si>
  <si>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</si>
  <si>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</si>
  <si>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</si>
  <si>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</si>
  <si>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</si>
  <si>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</si>
  <si>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</si>
  <si>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</si>
  <si>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</si>
  <si>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</si>
  <si>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</si>
  <si>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</si>
  <si>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</si>
  <si>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</si>
  <si>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</si>
  <si>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</si>
  <si>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</si>
  <si>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</si>
  <si>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</si>
  <si>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</si>
  <si>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</si>
  <si>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</si>
  <si>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</si>
  <si>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</si>
  <si>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</si>
  <si>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</si>
  <si>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</si>
  <si>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</si>
  <si>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</si>
  <si>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</si>
  <si>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</si>
  <si>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</si>
  <si>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</si>
  <si>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</si>
  <si>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</si>
  <si>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</si>
  <si>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</si>
  <si>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</si>
  <si>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</si>
  <si>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</si>
  <si>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</si>
  <si>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</si>
  <si>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</si>
  <si>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</si>
  <si>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</si>
  <si>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</si>
  <si>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</si>
  <si>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</si>
  <si>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</si>
  <si>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</si>
  <si>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</si>
  <si>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</si>
  <si>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</si>
  <si>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</si>
  <si>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</si>
  <si>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</si>
  <si>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</si>
  <si>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</si>
  <si>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</si>
  <si>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</si>
  <si>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</si>
  <si>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</si>
  <si>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</si>
  <si>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</si>
  <si>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</si>
  <si>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</si>
  <si>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</si>
  <si>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</si>
  <si>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</si>
  <si>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</si>
  <si>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</si>
  <si>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</si>
  <si>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</si>
  <si>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</si>
  <si>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</si>
  <si>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</si>
  <si>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</si>
  <si>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</si>
  <si>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</si>
  <si>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</si>
  <si>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</si>
  <si>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</si>
  <si>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</si>
  <si>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</si>
  <si>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</si>
  <si>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</si>
  <si>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</si>
  <si>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</si>
  <si>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</si>
  <si>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</si>
  <si>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</si>
  <si>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</si>
  <si>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</si>
  <si>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</si>
  <si>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</si>
  <si>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</si>
  <si>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</si>
  <si>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</si>
  <si>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</si>
  <si>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</si>
  <si>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</si>
  <si>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</si>
  <si>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</si>
  <si>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</si>
  <si>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</si>
  <si>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</si>
  <si>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</si>
  <si>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</si>
  <si>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</si>
  <si>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</si>
  <si>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</si>
  <si>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</si>
  <si>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</si>
  <si>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</si>
  <si>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</si>
  <si>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</si>
  <si>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</si>
  <si>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</si>
  <si>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</si>
  <si>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</si>
  <si>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</si>
  <si>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</si>
  <si>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</si>
  <si>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</si>
  <si>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</si>
  <si>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</si>
  <si>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</si>
  <si>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</si>
  <si>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</si>
  <si>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</si>
  <si>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</si>
  <si>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</si>
  <si>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</si>
  <si>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</si>
  <si>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</si>
  <si>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</si>
  <si>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</si>
  <si>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</si>
  <si>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</si>
  <si>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</si>
  <si>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</si>
  <si>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</si>
  <si>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</si>
  <si>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</si>
  <si>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</si>
  <si>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</si>
  <si>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</si>
  <si>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</si>
  <si>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</si>
  <si>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</si>
  <si>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</si>
  <si>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</si>
  <si>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</si>
  <si>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</si>
  <si>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</si>
  <si>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</si>
  <si>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</si>
  <si>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</si>
  <si>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</si>
  <si>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</si>
  <si>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</si>
  <si>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</si>
  <si>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</si>
  <si>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</si>
  <si>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</si>
  <si>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</si>
  <si>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</si>
  <si>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</si>
  <si>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</si>
  <si>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</si>
  <si>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</si>
  <si>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</si>
  <si>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</si>
  <si>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</si>
  <si>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</si>
  <si>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</si>
  <si>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</si>
  <si>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</si>
  <si>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</si>
  <si>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</si>
  <si>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</si>
  <si>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</si>
  <si>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</si>
  <si>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</si>
  <si>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</si>
  <si>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</si>
  <si>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</si>
  <si>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</si>
  <si>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</si>
  <si>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</si>
  <si>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</si>
  <si>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</si>
  <si>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</si>
  <si>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</si>
  <si>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</si>
  <si>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</si>
  <si>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</si>
  <si>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</si>
  <si>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</si>
  <si>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</si>
  <si>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</si>
  <si>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</si>
  <si>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</si>
  <si>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</si>
  <si>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</si>
  <si>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</si>
  <si>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</si>
  <si>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</si>
  <si>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</si>
  <si>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</si>
  <si>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</si>
  <si>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</si>
  <si>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</si>
  <si>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</si>
  <si>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</si>
  <si>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</si>
  <si>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</si>
  <si>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</si>
  <si>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</si>
  <si>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</si>
  <si>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</si>
  <si>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</si>
  <si>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</si>
  <si>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</si>
  <si>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</si>
  <si>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</si>
  <si>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</si>
  <si>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</si>
  <si>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</si>
  <si>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</si>
  <si>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</si>
  <si>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</si>
  <si>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</si>
  <si>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</si>
  <si>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</si>
  <si>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</si>
  <si>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</si>
  <si>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</si>
  <si>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</si>
  <si>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</si>
  <si>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</si>
  <si>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</si>
  <si>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</si>
  <si>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</si>
  <si>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</si>
  <si>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</si>
  <si>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</si>
  <si>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</si>
  <si>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</si>
  <si>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</si>
  <si>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</si>
  <si>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</si>
  <si>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</si>
  <si>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</si>
  <si>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</si>
  <si>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</si>
  <si>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</si>
  <si>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</si>
  <si>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</si>
  <si>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</si>
  <si>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</si>
  <si>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</si>
  <si>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</si>
  <si>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</si>
  <si>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</si>
  <si>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</si>
  <si>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</si>
  <si>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</si>
  <si>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</si>
  <si>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</si>
  <si>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</si>
  <si>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</si>
  <si>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</si>
  <si>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</si>
  <si>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</si>
  <si>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</si>
  <si>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</si>
  <si>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</si>
  <si>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</si>
  <si>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</si>
  <si>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</si>
  <si>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</si>
  <si>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</si>
  <si>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</si>
  <si>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</si>
  <si>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</si>
  <si>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</si>
  <si>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</si>
  <si>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</si>
  <si>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</si>
  <si>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</si>
  <si>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</si>
  <si>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</si>
  <si>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</si>
  <si>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</si>
  <si>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</si>
  <si>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</si>
  <si>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</si>
  <si>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</si>
  <si>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</si>
  <si>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</si>
  <si>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</si>
  <si>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</si>
  <si>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</si>
  <si>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</si>
  <si>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</si>
  <si>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</si>
  <si>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</si>
  <si>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</si>
  <si>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</si>
  <si>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</si>
  <si>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</si>
  <si>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</si>
  <si>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</si>
  <si>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</si>
  <si>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</si>
  <si>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</si>
  <si>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</si>
  <si>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</si>
  <si>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</si>
  <si>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</si>
  <si>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</si>
  <si>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</si>
  <si>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</si>
  <si>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</si>
  <si>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</si>
  <si>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</si>
  <si>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</si>
  <si>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</si>
  <si>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</si>
  <si>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</si>
  <si>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</si>
  <si>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</si>
  <si>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</si>
  <si>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</si>
  <si>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</si>
  <si>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</si>
  <si>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</si>
  <si>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</si>
  <si>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</si>
  <si>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</si>
  <si>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</si>
  <si>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</si>
  <si>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</si>
  <si>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</si>
  <si>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</si>
  <si>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</si>
  <si>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</si>
  <si>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</si>
  <si>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</si>
  <si>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</si>
  <si>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</si>
  <si>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</si>
  <si>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</si>
  <si>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</si>
  <si>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</si>
  <si>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</si>
  <si>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</si>
  <si>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</si>
  <si>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</si>
  <si>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</si>
  <si>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</si>
  <si>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</si>
  <si>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</si>
  <si>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</si>
  <si>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</si>
  <si>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</si>
  <si>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</si>
  <si>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</si>
  <si>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</si>
  <si>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</si>
  <si>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</si>
  <si>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</si>
  <si>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</si>
  <si>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</si>
  <si>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</si>
  <si>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</si>
  <si>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</si>
  <si>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</si>
  <si>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</si>
  <si>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</si>
  <si>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</si>
  <si>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</si>
  <si>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</si>
  <si>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</si>
  <si>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</si>
  <si>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</si>
  <si>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</si>
  <si>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</si>
  <si>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</si>
  <si>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</si>
  <si>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</si>
  <si>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</si>
  <si>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</si>
  <si>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</si>
  <si>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</si>
  <si>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</si>
  <si>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</si>
  <si>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</si>
  <si>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</si>
  <si>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</si>
  <si>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</si>
  <si>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</si>
  <si>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</si>
  <si>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</si>
  <si>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</si>
  <si>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</si>
  <si>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</si>
  <si>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</si>
  <si>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</si>
  <si>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</si>
  <si>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</si>
  <si>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</si>
  <si>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</si>
  <si>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</si>
  <si>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</si>
  <si>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</si>
  <si>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</si>
  <si>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</si>
  <si>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</si>
  <si>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</si>
  <si>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</si>
  <si>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</si>
  <si>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</si>
  <si>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</si>
  <si>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</si>
  <si>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</si>
  <si>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</si>
  <si>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</si>
  <si>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</si>
  <si>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</si>
  <si>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</si>
  <si>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</si>
  <si>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</si>
  <si>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</si>
  <si>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</si>
  <si>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</si>
  <si>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</si>
  <si>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</si>
  <si>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</si>
  <si>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</si>
  <si>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</si>
  <si>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</si>
  <si>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</si>
  <si>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</si>
  <si>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</si>
  <si>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</si>
  <si>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</si>
  <si>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</si>
  <si>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</si>
  <si>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</si>
  <si>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</si>
  <si>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</si>
  <si>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</si>
  <si>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</si>
  <si>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</si>
  <si>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</si>
  <si>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</si>
  <si>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</si>
  <si>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</si>
  <si>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</si>
  <si>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</si>
  <si>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</si>
  <si>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</si>
  <si>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</si>
  <si>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</si>
  <si>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</si>
  <si>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</si>
  <si>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</si>
  <si>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</si>
  <si>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</si>
  <si>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</si>
  <si>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</si>
  <si>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</si>
  <si>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</si>
  <si>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</si>
  <si>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</si>
  <si>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</si>
  <si>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</si>
  <si>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</si>
  <si>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</si>
  <si>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</si>
  <si>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</si>
  <si>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</si>
  <si>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</si>
  <si>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</si>
  <si>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</si>
  <si>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</si>
  <si>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</si>
  <si>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</si>
  <si>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</si>
  <si>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</si>
  <si>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</si>
  <si>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</si>
  <si>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</si>
  <si>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</si>
  <si>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</si>
  <si>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</si>
  <si>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</si>
  <si>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</si>
  <si>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</si>
  <si>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</si>
  <si>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</si>
  <si>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</si>
  <si>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</si>
  <si>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</si>
  <si>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</si>
  <si>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</si>
  <si>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</si>
  <si>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</si>
  <si>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</si>
  <si>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</si>
  <si>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</si>
  <si>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</si>
  <si>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</si>
  <si>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</si>
  <si>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</si>
  <si>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</si>
  <si>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</si>
  <si>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</si>
  <si>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</si>
  <si>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</si>
  <si>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</si>
  <si>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</si>
  <si>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</si>
  <si>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</si>
  <si>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</si>
  <si>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</si>
  <si>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</si>
  <si>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</si>
  <si>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</si>
  <si>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</si>
  <si>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</si>
  <si>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</si>
  <si>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</si>
  <si>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</si>
  <si>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</si>
  <si>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</si>
  <si>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</si>
  <si>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</si>
  <si>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</si>
  <si>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</si>
  <si>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</si>
  <si>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</si>
  <si>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</si>
  <si>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</si>
  <si>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</si>
  <si>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</si>
  <si>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</si>
  <si>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</si>
  <si>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</si>
  <si>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</si>
  <si>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</si>
  <si>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</si>
  <si>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</si>
  <si>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</si>
  <si>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</si>
  <si>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</si>
  <si>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</si>
  <si>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</si>
  <si>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</si>
  <si>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</si>
  <si>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</si>
  <si>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</si>
  <si>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</si>
  <si>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</si>
  <si>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</si>
  <si>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</si>
  <si>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</si>
  <si>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</si>
  <si>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</si>
  <si>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</si>
  <si>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</si>
  <si>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</si>
  <si>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</si>
  <si>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</si>
  <si>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</si>
  <si>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</si>
  <si>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</si>
  <si>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</si>
  <si>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</si>
  <si>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</si>
  <si>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</si>
  <si>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</si>
  <si>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</si>
  <si>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</si>
  <si>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</si>
  <si>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</si>
  <si>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</si>
  <si>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</si>
  <si>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</si>
  <si>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</si>
  <si>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</si>
  <si>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</si>
  <si>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</si>
  <si>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</si>
  <si>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</si>
  <si>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</si>
  <si>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</si>
  <si>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</si>
  <si>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</si>
  <si>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</si>
  <si>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</si>
  <si>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</si>
  <si>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</si>
  <si>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</si>
  <si>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</si>
  <si>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</si>
  <si>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</si>
  <si>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</si>
  <si>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</si>
  <si>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</si>
  <si>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</si>
  <si>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</si>
  <si>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</si>
  <si>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</si>
  <si>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</si>
  <si>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</si>
  <si>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</si>
  <si>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</si>
  <si>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</si>
  <si>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</si>
  <si>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</si>
  <si>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</si>
  <si>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</si>
  <si>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</si>
  <si>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</si>
  <si>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</si>
  <si>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</si>
  <si>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</si>
  <si>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</si>
  <si>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</si>
  <si>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</si>
  <si>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</si>
  <si>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</si>
  <si>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</si>
  <si>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</si>
  <si>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</si>
  <si>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</si>
  <si>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</si>
  <si>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</si>
  <si>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</si>
  <si>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</si>
  <si>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</si>
  <si>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</si>
  <si>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</si>
  <si>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</si>
  <si>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</si>
  <si>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</si>
  <si>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</si>
  <si>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</si>
  <si>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</si>
  <si>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</si>
  <si>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</si>
  <si>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</si>
  <si>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</si>
  <si>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</si>
  <si>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</si>
  <si>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</si>
  <si>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</si>
  <si>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</si>
  <si>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</si>
  <si>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</si>
  <si>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</si>
  <si>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</si>
  <si>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</si>
  <si>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</si>
  <si>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</si>
  <si>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</si>
  <si>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</si>
  <si>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</si>
  <si>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</si>
  <si>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</si>
  <si>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</si>
  <si>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</si>
  <si>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</si>
  <si>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</si>
  <si>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</si>
  <si>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</si>
  <si>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</si>
  <si>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</si>
  <si>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</si>
  <si>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</si>
  <si>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</si>
  <si>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</si>
  <si>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</si>
  <si>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</si>
  <si>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</si>
  <si>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</si>
  <si>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</si>
  <si>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</si>
  <si>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</si>
  <si>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</si>
  <si>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</si>
  <si>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</si>
  <si>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</si>
  <si>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</si>
  <si>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</si>
  <si>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</si>
  <si>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</si>
  <si>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</si>
  <si>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</si>
  <si>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</si>
  <si>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</si>
  <si>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</si>
  <si>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</si>
  <si>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</si>
  <si>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</si>
  <si>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</si>
  <si>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</si>
  <si>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</si>
  <si>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</si>
  <si>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</si>
  <si>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</si>
  <si>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</si>
  <si>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</si>
  <si>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</si>
  <si>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</si>
  <si>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</si>
  <si>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</si>
  <si>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</si>
  <si>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</si>
  <si>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</si>
  <si>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</si>
  <si>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</si>
  <si>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</si>
  <si>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</si>
  <si>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</si>
  <si>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</si>
  <si>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</si>
  <si>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</si>
  <si>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</si>
  <si>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</si>
  <si>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</si>
  <si>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</si>
  <si>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</si>
  <si>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</si>
  <si>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</si>
  <si>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</si>
  <si>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</si>
  <si>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</si>
  <si>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</si>
  <si>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</si>
  <si>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</si>
  <si>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</si>
  <si>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</si>
  <si>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</si>
  <si>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</si>
  <si>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</si>
  <si>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</si>
  <si>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</si>
  <si>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</si>
  <si>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</si>
  <si>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</si>
  <si>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</si>
  <si>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</si>
  <si>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</si>
  <si>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</si>
  <si>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</si>
  <si>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</si>
  <si>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</si>
  <si>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</si>
  <si>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</si>
  <si>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</si>
  <si>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</si>
  <si>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</si>
  <si>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</si>
  <si>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</si>
  <si>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</si>
  <si>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</si>
  <si>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</si>
  <si>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</si>
  <si>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</si>
  <si>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</si>
  <si>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</si>
  <si>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</si>
  <si>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</si>
  <si>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</si>
  <si>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</si>
  <si>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</si>
  <si>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</si>
  <si>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</si>
  <si>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</si>
  <si>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</si>
  <si>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</si>
  <si>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</si>
  <si>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</si>
  <si>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</si>
  <si>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</si>
  <si>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</si>
  <si>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</si>
  <si>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</si>
  <si>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</si>
  <si>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</si>
  <si>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</si>
  <si>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</si>
  <si>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</si>
  <si>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</si>
  <si>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</si>
  <si>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</si>
  <si>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</si>
  <si>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</si>
  <si>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</si>
  <si>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</si>
  <si>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</si>
  <si>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</si>
  <si>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</si>
  <si>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</si>
  <si>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</si>
  <si>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</si>
  <si>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</si>
  <si>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</si>
  <si>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</si>
  <si>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</si>
  <si>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</si>
  <si>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</si>
  <si>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</si>
  <si>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</si>
  <si>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</si>
  <si>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</si>
  <si>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</si>
  <si>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</si>
  <si>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</si>
  <si>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</si>
  <si>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</si>
  <si>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</si>
  <si>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</si>
  <si>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</si>
  <si>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</si>
  <si>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</si>
  <si>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</si>
  <si>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</si>
  <si>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</si>
  <si>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</si>
  <si>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</si>
  <si>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</si>
  <si>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</si>
  <si>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</si>
  <si>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</si>
  <si>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</si>
  <si>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</si>
  <si>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</si>
  <si>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</si>
  <si>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</si>
  <si>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</si>
  <si>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</si>
  <si>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</si>
  <si>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</si>
  <si>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</si>
  <si>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</si>
  <si>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</si>
  <si>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</si>
  <si>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</si>
  <si>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</si>
  <si>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</si>
  <si>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</si>
  <si>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</si>
  <si>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</si>
  <si>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</si>
  <si>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</si>
  <si>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</si>
  <si>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</si>
  <si>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</si>
  <si>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</si>
  <si>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</si>
  <si>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</si>
  <si>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</si>
  <si>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</si>
  <si>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</si>
  <si>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</si>
  <si>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</si>
  <si>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</si>
  <si>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</si>
  <si>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</si>
  <si>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</si>
  <si>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</si>
  <si>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</si>
  <si>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</si>
  <si>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</si>
  <si>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</si>
  <si>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</si>
  <si>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</si>
  <si>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</si>
  <si>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</si>
  <si>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</si>
  <si>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</si>
  <si>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</si>
  <si>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</si>
  <si>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</si>
  <si>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</si>
  <si>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</si>
  <si>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</si>
  <si>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</si>
  <si>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</si>
  <si>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</si>
  <si>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</si>
  <si>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</si>
  <si>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</si>
  <si>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</si>
  <si>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</si>
  <si>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</si>
  <si>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</si>
  <si>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</si>
  <si>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</si>
  <si>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</si>
  <si>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</si>
  <si>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</si>
  <si>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</si>
  <si>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</si>
  <si>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</si>
  <si>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</si>
  <si>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</si>
  <si>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</si>
  <si>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</si>
  <si>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</si>
  <si>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</si>
  <si>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</si>
  <si>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</si>
  <si>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</si>
  <si>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</si>
  <si>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</si>
  <si>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</si>
  <si>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</si>
  <si>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</si>
  <si>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</si>
  <si>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</si>
  <si>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</si>
  <si>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</si>
  <si>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</si>
  <si>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</si>
  <si>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</si>
  <si>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</si>
  <si>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</si>
  <si>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</si>
  <si>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</si>
  <si>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</si>
  <si>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</si>
  <si>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</si>
  <si>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</si>
  <si>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</si>
  <si>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</si>
  <si>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</si>
  <si>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</si>
  <si>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</si>
  <si>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</si>
  <si>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</si>
  <si>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</si>
  <si>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</si>
  <si>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</si>
  <si>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</si>
  <si>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</si>
  <si>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</si>
  <si>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</si>
  <si>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</si>
  <si>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</si>
  <si>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</si>
  <si>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</si>
  <si>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</si>
  <si>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</si>
  <si>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</si>
  <si>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</si>
  <si>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</si>
  <si>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</si>
  <si>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</si>
  <si>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</si>
  <si>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</si>
  <si>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</si>
  <si>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</si>
  <si>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</si>
  <si>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</si>
  <si>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</si>
  <si>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</si>
  <si>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</si>
  <si>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</si>
  <si>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</si>
  <si>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</si>
  <si>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</si>
  <si>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</si>
  <si>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</si>
  <si>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</si>
  <si>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</si>
  <si>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</si>
  <si>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</si>
  <si>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</si>
  <si>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</si>
  <si>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</si>
  <si>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</si>
  <si>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</si>
  <si>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</si>
  <si>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</si>
  <si>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</si>
  <si>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</si>
  <si>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</si>
  <si>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</si>
  <si>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</si>
  <si>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</si>
  <si>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</si>
  <si>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</si>
  <si>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</si>
  <si>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</si>
  <si>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</si>
  <si>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</si>
  <si>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</si>
  <si>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</si>
  <si>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</si>
  <si>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</si>
  <si>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</si>
  <si>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</si>
  <si>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</si>
  <si>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</si>
  <si>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</si>
  <si>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</si>
  <si>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</si>
  <si>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</si>
  <si>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</si>
  <si>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</si>
  <si>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</si>
  <si>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</si>
  <si>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</si>
  <si>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</si>
  <si>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</si>
  <si>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</si>
  <si>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</si>
  <si>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</si>
  <si>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</si>
  <si>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</si>
  <si>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</si>
  <si>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</si>
  <si>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</si>
  <si>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</si>
  <si>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</si>
  <si>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</si>
  <si>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</si>
  <si>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</si>
  <si>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</si>
  <si>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</si>
  <si>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</si>
  <si>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</si>
  <si>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</si>
  <si>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</si>
  <si>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</si>
  <si>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</si>
  <si>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</si>
  <si>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</si>
  <si>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</si>
  <si>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</si>
  <si>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</si>
  <si>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</si>
  <si>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</si>
  <si>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</si>
  <si>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</si>
  <si>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</si>
  <si>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</si>
  <si>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</si>
  <si>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</si>
  <si>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</si>
  <si>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</si>
  <si>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</si>
  <si>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</si>
  <si>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</si>
  <si>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</si>
  <si>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</si>
  <si>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</si>
  <si>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</si>
  <si>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</si>
  <si>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</si>
  <si>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</si>
  <si>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</si>
  <si>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</si>
  <si>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</si>
  <si>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</si>
  <si>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</si>
  <si>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</si>
  <si>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</si>
  <si>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</si>
  <si>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</si>
  <si>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</si>
  <si>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</si>
  <si>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</si>
  <si>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</si>
  <si>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</si>
  <si>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</si>
  <si>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</si>
  <si>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</si>
  <si>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</si>
  <si>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</si>
  <si>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</si>
  <si>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</si>
  <si>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</si>
  <si>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</si>
  <si>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</si>
  <si>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</si>
  <si>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</si>
  <si>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</si>
  <si>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</si>
  <si>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</si>
  <si>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</si>
  <si>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</si>
  <si>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</si>
  <si>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</si>
  <si>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</si>
  <si>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</si>
  <si>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</si>
  <si>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</si>
  <si>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</si>
  <si>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</si>
  <si>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</si>
  <si>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</si>
  <si>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</si>
  <si>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</si>
  <si>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</si>
  <si>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</si>
  <si>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</si>
  <si>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</si>
  <si>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</si>
  <si>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</si>
  <si>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</si>
  <si>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</si>
  <si>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</si>
  <si>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</si>
  <si>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</si>
  <si>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</si>
  <si>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</si>
  <si>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</si>
  <si>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</si>
  <si>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</si>
  <si>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</si>
  <si>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</si>
  <si>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</si>
  <si>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</si>
  <si>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</si>
  <si>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</si>
  <si>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</si>
  <si>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</si>
  <si>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</si>
  <si>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</si>
  <si>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</si>
  <si>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</si>
  <si>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</si>
  <si>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</si>
  <si>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</si>
  <si>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</si>
  <si>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</si>
  <si>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</si>
  <si>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</si>
  <si>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</si>
  <si>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</si>
  <si>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</si>
  <si>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</si>
  <si>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</si>
  <si>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</si>
  <si>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</si>
  <si>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</si>
  <si>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</si>
  <si>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</si>
  <si>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</si>
  <si>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</si>
  <si>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</si>
  <si>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</si>
  <si>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</si>
  <si>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</si>
  <si>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</si>
  <si>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</si>
  <si>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</si>
  <si>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</si>
  <si>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</si>
  <si>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</si>
  <si>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</si>
  <si>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</si>
  <si>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</si>
  <si>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</si>
  <si>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</si>
  <si>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</si>
  <si>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</si>
  <si>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</si>
  <si>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</si>
  <si>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</si>
  <si>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</si>
  <si>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</si>
  <si>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</si>
  <si>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</si>
  <si>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</si>
  <si>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</si>
  <si>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</si>
  <si>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</si>
  <si>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</si>
  <si>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</si>
  <si>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</si>
  <si>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</si>
  <si>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</si>
  <si>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</si>
  <si>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</si>
  <si>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</si>
  <si>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</si>
  <si>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</si>
  <si>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</si>
  <si>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</si>
  <si>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</si>
  <si>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</si>
  <si>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</si>
  <si>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</si>
  <si>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</si>
  <si>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</si>
  <si>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</si>
  <si>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</si>
  <si>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</si>
  <si>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</si>
  <si>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</si>
  <si>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</si>
  <si>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</si>
  <si>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</si>
  <si>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</si>
  <si>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</si>
  <si>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</si>
  <si>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</si>
  <si>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</si>
  <si>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</si>
  <si>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</si>
  <si>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</si>
  <si>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</si>
  <si>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</si>
  <si>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</si>
  <si>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</si>
  <si>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</si>
  <si>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</si>
  <si>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</si>
  <si>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</si>
  <si>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</si>
  <si>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</si>
  <si>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</si>
  <si>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</si>
  <si>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</si>
  <si>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</si>
  <si>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</si>
  <si>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</si>
  <si>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</si>
  <si>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</si>
  <si>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</si>
  <si>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</si>
  <si>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</si>
  <si>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</si>
  <si>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</si>
  <si>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</si>
  <si>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</si>
  <si>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</si>
  <si>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</si>
  <si>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</si>
  <si>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</si>
  <si>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</si>
  <si>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</si>
  <si>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</si>
  <si>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</si>
  <si>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</si>
  <si>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</si>
  <si>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</si>
  <si>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</si>
  <si>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</si>
  <si>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</si>
  <si>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</si>
  <si>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</si>
  <si>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</si>
  <si>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</si>
  <si>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</si>
  <si>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</si>
  <si>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</si>
  <si>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</si>
  <si>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</si>
  <si>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</si>
  <si>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</si>
  <si>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</si>
  <si>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</si>
  <si>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</si>
  <si>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</si>
  <si>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</si>
  <si>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</si>
  <si>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</si>
  <si>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</si>
  <si>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</si>
  <si>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</si>
  <si>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</si>
  <si>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</si>
  <si>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</si>
  <si>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</si>
  <si>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</si>
  <si>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</si>
  <si>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</si>
  <si>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</si>
  <si>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</si>
  <si>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</si>
  <si>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</si>
  <si>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</si>
  <si>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</si>
  <si>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</si>
  <si>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</si>
  <si>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</si>
  <si>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</si>
  <si>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</si>
  <si>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</si>
  <si>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</si>
  <si>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</si>
  <si>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</si>
  <si>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</si>
  <si>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</si>
  <si>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</si>
  <si>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</si>
  <si>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</si>
  <si>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</si>
  <si>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</si>
  <si>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</si>
  <si>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</si>
  <si>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</si>
  <si>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</si>
  <si>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</si>
  <si>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</si>
  <si>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</si>
  <si>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</si>
  <si>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</si>
  <si>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</si>
  <si>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</si>
  <si>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</si>
  <si>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</si>
  <si>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</si>
  <si>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</si>
  <si>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</si>
  <si>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</si>
  <si>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</si>
  <si>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</si>
  <si>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</si>
  <si>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</si>
  <si>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</si>
  <si>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</si>
  <si>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</si>
  <si>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</si>
  <si>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</si>
  <si>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</si>
  <si>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</si>
  <si>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</si>
  <si>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</si>
  <si>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</si>
  <si>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</si>
  <si>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</si>
  <si>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</si>
  <si>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</si>
  <si>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</si>
  <si>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</si>
  <si>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</si>
  <si>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</si>
  <si>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</si>
  <si>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</si>
  <si>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</si>
  <si>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</si>
  <si>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</si>
  <si>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</si>
  <si>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</si>
  <si>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</si>
  <si>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</si>
  <si>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</si>
  <si>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</si>
  <si>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</si>
  <si>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</si>
  <si>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</si>
  <si>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</si>
  <si>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</si>
  <si>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</si>
  <si>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</si>
  <si>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</si>
  <si>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</si>
  <si>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</si>
  <si>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</si>
  <si>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</si>
  <si>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</si>
  <si>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</si>
  <si>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</si>
  <si>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</si>
  <si>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</si>
  <si>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</si>
  <si>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</si>
  <si>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</si>
  <si>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</si>
  <si>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</si>
  <si>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</si>
  <si>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</si>
  <si>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</si>
  <si>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</si>
  <si>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</si>
  <si>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</si>
  <si>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</si>
  <si>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</si>
  <si>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</si>
  <si>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</si>
  <si>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</si>
  <si>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</si>
  <si>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</si>
  <si>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</si>
  <si>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</si>
  <si>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</si>
  <si>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</si>
  <si>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</si>
  <si>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</si>
  <si>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</si>
  <si>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</si>
  <si>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</si>
  <si>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</si>
  <si>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</si>
  <si>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</si>
  <si>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</si>
  <si>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</si>
  <si>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</si>
  <si>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</si>
  <si>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</si>
  <si>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</si>
  <si>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</si>
  <si>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</si>
  <si>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</si>
  <si>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</si>
  <si>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</si>
  <si>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</si>
  <si>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</si>
  <si>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</si>
  <si>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</si>
  <si>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</si>
  <si>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</si>
  <si>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</si>
  <si>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</si>
  <si>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</si>
  <si>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</si>
  <si>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</si>
  <si>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</si>
  <si>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</si>
  <si>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</si>
  <si>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</si>
  <si>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</si>
  <si>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</si>
  <si>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</si>
  <si>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</si>
  <si>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</si>
  <si>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</si>
  <si>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</si>
  <si>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</si>
  <si>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</si>
  <si>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</si>
  <si>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</si>
  <si>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</si>
  <si>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</si>
  <si>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</si>
  <si>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</si>
  <si>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</si>
  <si>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</si>
  <si>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</si>
  <si>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</si>
  <si>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</si>
  <si>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</si>
  <si>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</si>
  <si>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</si>
  <si>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</si>
  <si>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</si>
  <si>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</si>
  <si>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</si>
  <si>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</si>
  <si>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</si>
  <si>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</si>
  <si>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</si>
  <si>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</si>
  <si>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</si>
  <si>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</si>
  <si>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</si>
  <si>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</si>
  <si>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</si>
  <si>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</si>
  <si>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</si>
  <si>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</si>
  <si>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</si>
  <si>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</si>
  <si>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</si>
  <si>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</si>
  <si>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</si>
  <si>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t>FY 2024 Tier Funding</t>
  </si>
  <si>
    <t>Funding Type (Select)</t>
  </si>
  <si>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</si>
  <si>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</si>
  <si>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</si>
  <si>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</si>
  <si>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</si>
  <si>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</si>
  <si>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</si>
  <si>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</si>
  <si>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</si>
  <si>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</si>
  <si>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</si>
  <si>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</si>
  <si>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</si>
  <si>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</si>
  <si>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</si>
  <si>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Enter optional context for per student investment decisions.</t>
  </si>
  <si>
    <t>Low-Income Students</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</si>
  <si>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</si>
  <si>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</si>
  <si>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</si>
  <si>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</si>
  <si>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</si>
  <si>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</si>
  <si>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</si>
  <si>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</si>
  <si>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</si>
  <si>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</si>
  <si>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A numeric value must be entered, which may be "0" if the organizational unit received no funding for the specified student group. A type must be selected in cell H101.</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</si>
  <si>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</si>
  <si>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</si>
  <si>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</si>
  <si>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</si>
  <si>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</si>
  <si>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</si>
  <si>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</si>
  <si>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</si>
  <si>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</si>
  <si>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</si>
  <si>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</si>
  <si>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</si>
  <si>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</si>
  <si>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</si>
  <si>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</si>
  <si>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</si>
  <si>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</si>
  <si>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</si>
  <si>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</si>
  <si>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</si>
  <si>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</si>
  <si>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</si>
  <si>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</si>
  <si>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</si>
  <si>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</si>
  <si>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</si>
  <si>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</si>
  <si>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</si>
  <si>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</si>
  <si>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</si>
  <si>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</si>
  <si>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</si>
  <si>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</si>
  <si>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</si>
  <si>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</si>
  <si>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</si>
  <si>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</si>
  <si>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</si>
  <si>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</si>
  <si>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</si>
  <si>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</si>
  <si>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</si>
  <si>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</si>
  <si>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</si>
  <si>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</si>
  <si>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</si>
  <si>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</si>
  <si>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</si>
  <si>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</si>
  <si>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</si>
  <si>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</si>
  <si>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</si>
  <si>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</si>
  <si>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</si>
  <si>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</si>
  <si>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</si>
  <si>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</si>
  <si>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</si>
  <si>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</si>
  <si>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</si>
  <si>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</si>
  <si>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</si>
  <si>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</si>
  <si>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</si>
  <si>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</si>
  <si>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</si>
  <si>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</si>
  <si>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</si>
  <si>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</si>
  <si>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</si>
  <si>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</si>
  <si>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</si>
  <si>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</si>
  <si>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</si>
  <si>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</si>
  <si>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</si>
  <si>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</si>
  <si>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</si>
  <si>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</si>
  <si>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</si>
  <si>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</si>
  <si>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</si>
  <si>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</si>
  <si>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</si>
  <si>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</si>
  <si>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</si>
  <si>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</si>
  <si>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</si>
  <si>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</si>
  <si>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</si>
  <si>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</si>
  <si>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</si>
  <si>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</si>
  <si>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</si>
  <si>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</si>
  <si>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</si>
  <si>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</si>
  <si>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</si>
  <si>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</si>
  <si>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</si>
  <si>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</si>
  <si>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</si>
  <si>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</si>
  <si>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</si>
  <si>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</si>
  <si>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</si>
  <si>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</si>
  <si>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</si>
  <si>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</si>
  <si>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</si>
  <si>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</si>
  <si>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</si>
  <si>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</si>
  <si>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</si>
  <si>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</si>
  <si>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</si>
  <si>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</si>
  <si>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</si>
  <si>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</si>
  <si>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</si>
  <si>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</si>
  <si>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</si>
  <si>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</si>
  <si>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</si>
  <si>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</si>
  <si>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</si>
  <si>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</si>
  <si>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</si>
  <si>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</si>
  <si>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</si>
  <si>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</si>
  <si>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</si>
  <si>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</si>
  <si>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</si>
  <si>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</si>
  <si>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</si>
  <si>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</si>
  <si>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</si>
  <si>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</si>
  <si>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</si>
  <si>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</si>
  <si>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</si>
  <si>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</si>
  <si>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</si>
  <si>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</si>
  <si>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</si>
  <si>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</si>
  <si>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</si>
  <si>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</si>
  <si>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</si>
  <si>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</si>
  <si>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</si>
  <si>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</si>
  <si>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</si>
  <si>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</si>
  <si>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</si>
  <si>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</si>
  <si>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</si>
  <si>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</si>
  <si>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</si>
  <si>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</si>
  <si>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</si>
  <si>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</si>
  <si>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</si>
  <si>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</si>
  <si>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</si>
  <si>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</si>
  <si>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</si>
  <si>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</si>
  <si>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</si>
  <si>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</si>
  <si>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</si>
  <si>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</si>
  <si>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</si>
  <si>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</si>
  <si>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</si>
  <si>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</si>
  <si>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</si>
  <si>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</si>
  <si>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</si>
  <si>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</si>
  <si>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</si>
  <si>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</si>
  <si>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</si>
  <si>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</si>
  <si>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</si>
  <si>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</si>
  <si>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</si>
  <si>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</si>
  <si>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</si>
  <si>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</si>
  <si>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</si>
  <si>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</si>
  <si>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</si>
  <si>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</si>
  <si>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</si>
  <si>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</si>
  <si>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</si>
  <si>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</si>
  <si>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</si>
  <si>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</si>
  <si>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</si>
  <si>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</si>
  <si>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</si>
  <si>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</si>
  <si>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</si>
  <si>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</si>
  <si>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</si>
  <si>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</si>
  <si>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</si>
  <si>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</si>
  <si>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If there is an amount in column C or column G, please describe the type of revenue or expenditure in column D or column H.</t>
  </si>
  <si>
    <t>Is this an amended budget?</t>
  </si>
  <si>
    <t>Tier Funding</t>
  </si>
  <si>
    <t>Low-Income</t>
  </si>
  <si>
    <t>SpEd</t>
  </si>
  <si>
    <t>Type</t>
  </si>
  <si>
    <t>For ISBE Use Only</t>
  </si>
  <si>
    <t>whichever comes first. Budgets are submitted through IWAS:</t>
  </si>
  <si>
    <t>https://apps.isbe.net/iwas/asp/login.asp?js=true</t>
  </si>
  <si>
    <t>A numeric value must be entered. A type must be selected in cell H100.</t>
  </si>
  <si>
    <t>A numeric value must be entered. A type must be selected in cell H102.</t>
  </si>
  <si>
    <t>Difference (AZ-BD)</t>
  </si>
  <si>
    <t>Totals from FY24 Tier Funding and Student Allocations File</t>
  </si>
  <si>
    <t>LaSalle/Marshall/Putnam ROE</t>
  </si>
  <si>
    <t>SOUTH COOK ISC 4 ALOP</t>
  </si>
  <si>
    <t xml:space="preserve">ALT SCH-ADAMS/PIKE ROE  </t>
  </si>
  <si>
    <t>Calculated Final Adequacy Target</t>
  </si>
  <si>
    <t>Total Core Investment Cost</t>
  </si>
  <si>
    <t>Total Gross FY 24 State Contribution</t>
  </si>
  <si>
    <t xml:space="preserve"> Calculated New FY 24 Funding
(Tier Funding)</t>
  </si>
  <si>
    <t>Evidence-Based Funding: Fiscal Year 2025 Spending Plan</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</si>
  <si>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</si>
  <si>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Evidence-Based Funding  Organizational Unit Results
(FY 2024)</t>
  </si>
  <si>
    <r>
      <t xml:space="preserve">Within FY 2024 Gross State Contribution, Resources Attributable to 
</t>
    </r>
    <r>
      <rPr>
        <b/>
        <i/>
        <sz val="11"/>
        <color theme="1"/>
        <rFont val="Calibri"/>
        <family val="2"/>
        <scheme val="minor"/>
      </rPr>
      <t>Specific Populations</t>
    </r>
  </si>
  <si>
    <t>FY24 Base Funding Minimum</t>
  </si>
  <si>
    <t>FY 2025 Tier Funding</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</si>
  <si>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</si>
  <si>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t xml:space="preserve">Amount in FY 2024 Adjusted Adequacy Target </t>
  </si>
  <si>
    <t>Budgeted FY 2025 Investments with New Tier Funding</t>
  </si>
  <si>
    <t>Budgeted FY 2025 Expenditures 
(All Resources)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</si>
  <si>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</si>
  <si>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t>FY 2025 Student Population Allocations*: Enter the dollar amount of resources attributable to Specific Populations within the FY25 Gross State Contribution. Enter "0" if no funds are allocated for a student group. Select whether amounts are estimated or actual.</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</si>
  <si>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</si>
  <si>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</si>
  <si>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</si>
  <si>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3). "I hereby affirm that the school district's BPAC will review this EBF Spending Plan by or before October 31, 2024."</t>
  </si>
  <si>
    <t xml:space="preserve">4). Enter the anticipated date on which the BPAC review will take place and the name of the BPAC chair for SY 2024-25. </t>
  </si>
  <si>
    <t>OAK GROVE SCHOOL DIST 68 BARTONVILLE</t>
  </si>
  <si>
    <t>OAK GROVE SCHOOL DIST 68 GREEN OAKS</t>
  </si>
  <si>
    <t xml:space="preserve">FY 2025 Tier Funding Allocation*: Enter the dollar amount of Tier Funding (e.g., NEW MONEY only) allocated to the Organizational Unit for FY 2025. Select whether the amount is estimated or actual funding. </t>
  </si>
  <si>
    <t>E142</t>
  </si>
  <si>
    <t>EstExp 4400, Fund 20, 300 Purchased Services</t>
  </si>
  <si>
    <t>26</t>
  </si>
  <si>
    <t>22</t>
  </si>
  <si>
    <t>Scott</t>
  </si>
  <si>
    <t>24</t>
  </si>
  <si>
    <t>04</t>
  </si>
  <si>
    <t>25</t>
  </si>
  <si>
    <t>16</t>
  </si>
  <si>
    <t>02</t>
  </si>
  <si>
    <t>17</t>
  </si>
  <si>
    <t>Glenbrook HSD 225</t>
  </si>
  <si>
    <t>Moultrie</t>
  </si>
  <si>
    <t>Lawrence</t>
  </si>
  <si>
    <t>Richland</t>
  </si>
  <si>
    <t>27</t>
  </si>
  <si>
    <t>03</t>
  </si>
  <si>
    <t>Chicago Public Schools District 299</t>
  </si>
  <si>
    <t>Hardin</t>
  </si>
  <si>
    <t>15</t>
  </si>
  <si>
    <t>Stark</t>
  </si>
  <si>
    <t>32046024027</t>
  </si>
  <si>
    <t>St. Anne Unit District 24</t>
  </si>
  <si>
    <t>05</t>
  </si>
  <si>
    <t>19</t>
  </si>
  <si>
    <t>Community Unit School District No 196</t>
  </si>
  <si>
    <t>61</t>
  </si>
  <si>
    <t>60</t>
  </si>
  <si>
    <t>63</t>
  </si>
  <si>
    <t>19000000063</t>
  </si>
  <si>
    <t>Philip J Rock Center and School</t>
  </si>
  <si>
    <t>TrueNorth Educl Cooprtv 804</t>
  </si>
  <si>
    <t>41</t>
  </si>
  <si>
    <t>46</t>
  </si>
  <si>
    <t>45</t>
  </si>
  <si>
    <t>03068012040</t>
  </si>
  <si>
    <t>40</t>
  </si>
  <si>
    <t>South Central IL Reg Workforce Trng and Innovation Ctr</t>
  </si>
  <si>
    <t>Mt Vernon Area Career Center</t>
  </si>
  <si>
    <t>47</t>
  </si>
  <si>
    <t>ST. ANNE UNIT DISTRICT 24</t>
  </si>
  <si>
    <t>*Note: Tier Funding allocations are published annually at https://www.isbe.net/Pages/ebfdistribution.aspx . Amounts are available in early August. Districts must use actual funding amounts if they are available before submitting the budget to ISBE.</t>
  </si>
  <si>
    <t>*Note: Allocations for each of the three student groups are published annually at isbe.net/ebfdist under "Reports." Amounts are typically available by September 1. Districts must use actual funding amounts if they are available before submitting the budget to ISBE.</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</si>
  <si>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</si>
  <si>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that St. Anne 24 is added to the list of Org Units. EBF values are calculated as (in general) the sum of prior year distributions to the consolidated districts (256 and 302). Values are removed from the consolidated districts.</t>
  </si>
  <si>
    <t>Bismarck Henning Rossville Alvin Cooperative High School</t>
  </si>
  <si>
    <t>5/24</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</si>
  <si>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</si>
  <si>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GLENBROOK HSD 225</t>
  </si>
  <si>
    <r>
      <t xml:space="preserve">Estimated Beginning Fund Balance July, 1 2024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</si>
  <si>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2024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</si>
  <si>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</si>
  <si>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t>16th</t>
  </si>
  <si>
    <t>September</t>
  </si>
  <si>
    <t>X</t>
  </si>
  <si>
    <t>Student a la carte food</t>
  </si>
  <si>
    <t>Catering and garden box sales</t>
  </si>
  <si>
    <t xml:space="preserve">E-rate revenue, misc expected revenue, foundation donations </t>
  </si>
  <si>
    <t>Library grant</t>
  </si>
  <si>
    <t>Graduation expenses, Logistics, Student Activiteis, Teen Nursery, Safety</t>
  </si>
  <si>
    <t>Contractual support services</t>
  </si>
  <si>
    <t>Operations support services salaries, worker's comp</t>
  </si>
  <si>
    <t>Debt service fees</t>
  </si>
  <si>
    <t>DORS STEP grant</t>
  </si>
  <si>
    <t>Payments on long term debt</t>
  </si>
  <si>
    <t>The District has committed to providing quality education for all students.  District goals address items such as Equitable and Excellent Education, Social-Emotional Well Being, and Enhanced Academic Growth. District goals address items such as literacy, equity, social-emotional well being, and post high school planning. In order to further these goals, the District has a need to provide quality PD to staff (Title II), bolster the Multilingual Services program, and promote literacy through the use of Wildkit Academy, a free Saturday academic support program for all current ETHS students (Title I) and Team ASAP, a system of academic and social/emotional support to help increase success in AP courses. Using state, local and federal funds, the District spends over $23,000 per year per student on academic programs, quality credentialed workforce and rigorous programs.</t>
  </si>
  <si>
    <t>Lindsey Rose</t>
  </si>
  <si>
    <t>P. Savage Williams</t>
  </si>
  <si>
    <t>M. Parsons</t>
  </si>
  <si>
    <t>E. Rolewicz</t>
  </si>
  <si>
    <t>P. Maunsell</t>
  </si>
  <si>
    <t>L. Piekarz</t>
  </si>
  <si>
    <t>G. Livingston</t>
  </si>
  <si>
    <t>M. Anti</t>
  </si>
  <si>
    <t>Mark Vend</t>
  </si>
  <si>
    <t>Vending Services</t>
  </si>
  <si>
    <t>Stuart Rodgers</t>
  </si>
  <si>
    <t>Photography</t>
  </si>
  <si>
    <t>general revenues</t>
  </si>
  <si>
    <t>student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</si>
</sst>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5" formatCode="&quot;$&quot;#,##0_);\(&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6">
    <xf numFmtId="0" fontId="0" fillId="0" borderId="0"/>
    <xf numFmtId="0" fontId="17" fillId="0" borderId="0" applyNumberFormat="0" applyFill="0" applyBorder="0" applyAlignment="0" applyProtection="0">
      <alignment vertical="top"/>
      <protection locked="0"/>
    </xf>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44" fontId="13" fillId="0" borderId="0" applyFont="0" applyFill="0" applyBorder="0" applyAlignment="0" applyProtection="0"/>
    <xf numFmtId="0" fontId="12" fillId="0" borderId="0"/>
    <xf numFmtId="0" fontId="12" fillId="0" borderId="0"/>
    <xf numFmtId="0" fontId="71" fillId="0" borderId="0" applyNumberFormat="0" applyFill="0" applyBorder="0" applyAlignment="0" applyProtection="0">
      <alignment vertical="top"/>
      <protection locked="0"/>
    </xf>
    <xf numFmtId="0" fontId="11" fillId="0" borderId="0"/>
    <xf numFmtId="0" fontId="13" fillId="0" borderId="0"/>
    <xf numFmtId="44" fontId="94"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2180">
    <xf numFmtId="0" fontId="0" fillId="0" borderId="0" xfId="0"/>
    <xf numFmtId="0" fontId="25" fillId="0" borderId="0" xfId="0" applyFont="1"/>
    <xf numFmtId="0" fontId="13" fillId="0" borderId="0" xfId="0" applyFont="1"/>
    <xf numFmtId="0" fontId="16" fillId="0" borderId="0" xfId="0" applyFont="1"/>
    <xf numFmtId="0" fontId="26" fillId="0" borderId="0" xfId="0" applyFont="1"/>
    <xf numFmtId="0" fontId="26" fillId="0" borderId="0" xfId="0" applyFont="1" applyProtection="1">
      <protection locked="0"/>
    </xf>
    <xf numFmtId="0" fontId="16"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13" fillId="0" borderId="0" xfId="0" applyFont="1" applyAlignment="1">
      <alignment horizontal="right"/>
    </xf>
    <xf numFmtId="0" fontId="0" fillId="0" borderId="0" xfId="0" applyAlignment="1">
      <alignment horizontal="left"/>
    </xf>
    <xf numFmtId="38" fontId="33" fillId="10" borderId="4" xfId="51" applyNumberFormat="1" applyFont="1" applyFill="1" applyBorder="1" applyAlignment="1">
      <alignment horizontal="right"/>
    </xf>
    <xf numFmtId="38" fontId="33" fillId="10" borderId="4" xfId="2" applyNumberFormat="1" applyFont="1" applyFill="1" applyBorder="1" applyAlignment="1">
      <alignment horizontal="right"/>
    </xf>
    <xf numFmtId="38" fontId="33" fillId="10" borderId="36" xfId="2" applyNumberFormat="1" applyFont="1" applyFill="1" applyBorder="1" applyAlignment="1">
      <alignment horizontal="right"/>
    </xf>
    <xf numFmtId="38" fontId="33" fillId="3" borderId="7" xfId="51" applyNumberFormat="1" applyFont="1" applyFill="1" applyBorder="1" applyAlignment="1">
      <alignment horizontal="right"/>
    </xf>
    <xf numFmtId="38" fontId="33" fillId="3" borderId="25" xfId="51" applyNumberFormat="1" applyFont="1" applyFill="1" applyBorder="1" applyAlignment="1">
      <alignment horizontal="right"/>
    </xf>
    <xf numFmtId="38" fontId="33" fillId="3" borderId="25" xfId="2" applyNumberFormat="1" applyFont="1" applyFill="1" applyBorder="1" applyAlignment="1">
      <alignment horizontal="right"/>
    </xf>
    <xf numFmtId="38" fontId="33" fillId="3" borderId="16" xfId="2" applyNumberFormat="1" applyFont="1" applyFill="1" applyBorder="1" applyAlignment="1">
      <alignment horizontal="right"/>
    </xf>
    <xf numFmtId="38" fontId="33" fillId="0" borderId="15" xfId="51" applyNumberFormat="1" applyFont="1" applyBorder="1" applyAlignment="1" applyProtection="1">
      <alignment horizontal="right"/>
      <protection locked="0"/>
    </xf>
    <xf numFmtId="38" fontId="33" fillId="3" borderId="8" xfId="51" applyNumberFormat="1" applyFont="1" applyFill="1" applyBorder="1" applyAlignment="1">
      <alignment horizontal="right"/>
    </xf>
    <xf numFmtId="38" fontId="33" fillId="3" borderId="8" xfId="2" applyNumberFormat="1" applyFont="1" applyFill="1" applyBorder="1" applyAlignment="1">
      <alignment horizontal="right"/>
    </xf>
    <xf numFmtId="38" fontId="33" fillId="0" borderId="15" xfId="2" applyNumberFormat="1" applyFont="1" applyBorder="1" applyAlignment="1" applyProtection="1">
      <alignment horizontal="right"/>
      <protection locked="0"/>
    </xf>
    <xf numFmtId="38" fontId="33" fillId="4" borderId="23" xfId="51" applyNumberFormat="1" applyFont="1" applyFill="1" applyBorder="1" applyAlignment="1">
      <alignment horizontal="right"/>
    </xf>
    <xf numFmtId="38" fontId="33" fillId="3" borderId="20" xfId="51" applyNumberFormat="1" applyFont="1" applyFill="1" applyBorder="1" applyAlignment="1">
      <alignment horizontal="right"/>
    </xf>
    <xf numFmtId="38" fontId="33" fillId="3" borderId="20" xfId="2" applyNumberFormat="1" applyFont="1" applyFill="1" applyBorder="1" applyAlignment="1">
      <alignment horizontal="right"/>
    </xf>
    <xf numFmtId="38" fontId="33" fillId="4" borderId="19" xfId="51" applyNumberFormat="1" applyFont="1" applyFill="1" applyBorder="1" applyAlignment="1">
      <alignment horizontal="right"/>
    </xf>
    <xf numFmtId="38" fontId="33" fillId="3" borderId="9" xfId="51" applyNumberFormat="1" applyFont="1" applyFill="1" applyBorder="1" applyAlignment="1">
      <alignment horizontal="right"/>
    </xf>
    <xf numFmtId="38" fontId="33" fillId="3" borderId="9" xfId="2" applyNumberFormat="1" applyFont="1" applyFill="1" applyBorder="1" applyAlignment="1">
      <alignment horizontal="right"/>
    </xf>
    <xf numFmtId="38" fontId="33" fillId="3" borderId="8" xfId="3" applyNumberFormat="1" applyFont="1" applyFill="1" applyBorder="1" applyAlignment="1">
      <alignment horizontal="right"/>
    </xf>
    <xf numFmtId="38" fontId="33" fillId="3" borderId="8" xfId="4" applyNumberFormat="1" applyFont="1" applyFill="1" applyBorder="1" applyAlignment="1">
      <alignment horizontal="right"/>
    </xf>
    <xf numFmtId="38" fontId="33" fillId="4" borderId="19" xfId="3" applyNumberFormat="1" applyFont="1" applyFill="1" applyBorder="1" applyAlignment="1">
      <alignment horizontal="right"/>
    </xf>
    <xf numFmtId="38" fontId="33" fillId="3" borderId="8" xfId="5" applyNumberFormat="1" applyFont="1" applyFill="1" applyBorder="1" applyAlignment="1">
      <alignment horizontal="right"/>
    </xf>
    <xf numFmtId="38" fontId="33" fillId="3" borderId="8" xfId="5" applyNumberFormat="1" applyFont="1" applyFill="1" applyBorder="1" applyAlignment="1">
      <alignment horizontal="left"/>
    </xf>
    <xf numFmtId="38" fontId="33" fillId="3" borderId="8" xfId="6" applyNumberFormat="1" applyFont="1" applyFill="1" applyBorder="1" applyAlignment="1">
      <alignment horizontal="right"/>
    </xf>
    <xf numFmtId="38" fontId="33" fillId="4" borderId="19" xfId="5" applyNumberFormat="1" applyFont="1" applyFill="1" applyBorder="1" applyAlignment="1">
      <alignment horizontal="right"/>
    </xf>
    <xf numFmtId="38" fontId="31" fillId="3" borderId="8" xfId="5" applyNumberFormat="1" applyFont="1" applyFill="1" applyBorder="1" applyAlignment="1">
      <alignment horizontal="right"/>
    </xf>
    <xf numFmtId="38" fontId="33" fillId="3" borderId="8" xfId="7" applyNumberFormat="1" applyFont="1" applyFill="1" applyBorder="1" applyAlignment="1">
      <alignment horizontal="right"/>
    </xf>
    <xf numFmtId="38" fontId="33" fillId="3" borderId="8" xfId="8" applyNumberFormat="1" applyFont="1" applyFill="1" applyBorder="1" applyAlignment="1">
      <alignment horizontal="right"/>
    </xf>
    <xf numFmtId="38" fontId="33" fillId="4" borderId="19" xfId="7" applyNumberFormat="1" applyFont="1" applyFill="1" applyBorder="1" applyAlignment="1">
      <alignment horizontal="right"/>
    </xf>
    <xf numFmtId="38" fontId="33" fillId="3" borderId="8" xfId="9" applyNumberFormat="1" applyFont="1" applyFill="1" applyBorder="1" applyAlignment="1">
      <alignment horizontal="right"/>
    </xf>
    <xf numFmtId="38" fontId="33" fillId="3" borderId="8" xfId="10" applyNumberFormat="1" applyFont="1" applyFill="1" applyBorder="1" applyAlignment="1">
      <alignment horizontal="right"/>
    </xf>
    <xf numFmtId="38" fontId="33" fillId="0" borderId="15" xfId="9" applyNumberFormat="1" applyFont="1" applyBorder="1" applyAlignment="1" applyProtection="1">
      <alignment horizontal="right"/>
      <protection locked="0"/>
    </xf>
    <xf numFmtId="38" fontId="33" fillId="0" borderId="15" xfId="10" applyNumberFormat="1" applyFont="1" applyBorder="1" applyAlignment="1" applyProtection="1">
      <alignment horizontal="right"/>
      <protection locked="0"/>
    </xf>
    <xf numFmtId="38" fontId="33" fillId="0" borderId="2" xfId="9" applyNumberFormat="1" applyFont="1" applyBorder="1" applyAlignment="1" applyProtection="1">
      <alignment horizontal="right"/>
      <protection locked="0"/>
    </xf>
    <xf numFmtId="38" fontId="33" fillId="3" borderId="15" xfId="9" applyNumberFormat="1" applyFont="1" applyFill="1" applyBorder="1" applyAlignment="1">
      <alignment horizontal="right"/>
    </xf>
    <xf numFmtId="38" fontId="33" fillId="3" borderId="15" xfId="10" applyNumberFormat="1" applyFont="1" applyFill="1" applyBorder="1" applyAlignment="1">
      <alignment horizontal="right"/>
    </xf>
    <xf numFmtId="38" fontId="33" fillId="3" borderId="2" xfId="10" applyNumberFormat="1" applyFont="1" applyFill="1" applyBorder="1" applyAlignment="1">
      <alignment horizontal="right"/>
    </xf>
    <xf numFmtId="38" fontId="33" fillId="0" borderId="3" xfId="9" applyNumberFormat="1" applyFont="1" applyBorder="1" applyAlignment="1" applyProtection="1">
      <alignment horizontal="right"/>
      <protection locked="0"/>
    </xf>
    <xf numFmtId="38" fontId="33" fillId="0" borderId="3" xfId="10" applyNumberFormat="1" applyFont="1" applyBorder="1" applyAlignment="1" applyProtection="1">
      <alignment horizontal="right"/>
      <protection locked="0"/>
    </xf>
    <xf numFmtId="38" fontId="33" fillId="3" borderId="3" xfId="9" applyNumberFormat="1" applyFont="1" applyFill="1" applyBorder="1" applyAlignment="1">
      <alignment horizontal="right"/>
    </xf>
    <xf numFmtId="38" fontId="33" fillId="3" borderId="3" xfId="10" applyNumberFormat="1" applyFont="1" applyFill="1" applyBorder="1" applyAlignment="1">
      <alignment horizontal="right"/>
    </xf>
    <xf numFmtId="38" fontId="33" fillId="4" borderId="19" xfId="9" applyNumberFormat="1" applyFont="1" applyFill="1" applyBorder="1" applyAlignment="1">
      <alignment horizontal="right"/>
    </xf>
    <xf numFmtId="38" fontId="33" fillId="4" borderId="10" xfId="9" applyNumberFormat="1" applyFont="1" applyFill="1" applyBorder="1" applyAlignment="1">
      <alignment horizontal="right"/>
    </xf>
    <xf numFmtId="38" fontId="33" fillId="10" borderId="55" xfId="9" applyNumberFormat="1" applyFont="1" applyFill="1" applyBorder="1" applyAlignment="1">
      <alignment horizontal="right"/>
    </xf>
    <xf numFmtId="38" fontId="33" fillId="10" borderId="55" xfId="10" applyNumberFormat="1" applyFont="1" applyFill="1" applyBorder="1" applyAlignment="1">
      <alignment horizontal="right"/>
    </xf>
    <xf numFmtId="38" fontId="33" fillId="10" borderId="50" xfId="10" applyNumberFormat="1" applyFont="1" applyFill="1" applyBorder="1" applyAlignment="1">
      <alignment horizontal="right"/>
    </xf>
    <xf numFmtId="38" fontId="33" fillId="10" borderId="14" xfId="9" applyNumberFormat="1" applyFont="1" applyFill="1" applyBorder="1" applyAlignment="1">
      <alignment horizontal="right"/>
    </xf>
    <xf numFmtId="38" fontId="33" fillId="10" borderId="33" xfId="9" applyNumberFormat="1" applyFont="1" applyFill="1" applyBorder="1" applyAlignment="1">
      <alignment horizontal="right"/>
    </xf>
    <xf numFmtId="38" fontId="33" fillId="10" borderId="25" xfId="9" applyNumberFormat="1" applyFont="1" applyFill="1" applyBorder="1" applyAlignment="1">
      <alignment horizontal="right"/>
    </xf>
    <xf numFmtId="38" fontId="33" fillId="10" borderId="33" xfId="10" applyNumberFormat="1" applyFont="1" applyFill="1" applyBorder="1" applyAlignment="1">
      <alignment horizontal="right"/>
    </xf>
    <xf numFmtId="38" fontId="33" fillId="10" borderId="25" xfId="10" applyNumberFormat="1" applyFont="1" applyFill="1" applyBorder="1" applyAlignment="1">
      <alignment horizontal="right"/>
    </xf>
    <xf numFmtId="38" fontId="33" fillId="10" borderId="16" xfId="10" applyNumberFormat="1" applyFont="1" applyFill="1" applyBorder="1" applyAlignment="1">
      <alignment horizontal="right"/>
    </xf>
    <xf numFmtId="38" fontId="33" fillId="0" borderId="15" xfId="11" applyNumberFormat="1" applyFont="1" applyBorder="1" applyAlignment="1" applyProtection="1">
      <alignment horizontal="right"/>
      <protection locked="0"/>
    </xf>
    <xf numFmtId="38" fontId="33" fillId="3" borderId="8" xfId="12" applyNumberFormat="1" applyFont="1" applyFill="1" applyBorder="1" applyAlignment="1">
      <alignment horizontal="right"/>
    </xf>
    <xf numFmtId="38" fontId="33" fillId="4" borderId="19" xfId="11" applyNumberFormat="1" applyFont="1" applyFill="1" applyBorder="1" applyAlignment="1">
      <alignment horizontal="right"/>
    </xf>
    <xf numFmtId="38" fontId="33" fillId="3" borderId="8" xfId="11" applyNumberFormat="1" applyFont="1" applyFill="1" applyBorder="1" applyAlignment="1">
      <alignment horizontal="right"/>
    </xf>
    <xf numFmtId="38" fontId="31" fillId="3" borderId="8" xfId="11" applyNumberFormat="1" applyFont="1" applyFill="1" applyBorder="1" applyAlignment="1">
      <alignment horizontal="right"/>
    </xf>
    <xf numFmtId="38" fontId="33" fillId="3" borderId="20" xfId="11" applyNumberFormat="1" applyFont="1" applyFill="1" applyBorder="1" applyAlignment="1">
      <alignment horizontal="right"/>
    </xf>
    <xf numFmtId="38" fontId="33" fillId="0" borderId="8" xfId="13" applyNumberFormat="1" applyFont="1" applyBorder="1" applyAlignment="1" applyProtection="1">
      <alignment horizontal="right"/>
      <protection locked="0"/>
    </xf>
    <xf numFmtId="38" fontId="33" fillId="3" borderId="8" xfId="13" applyNumberFormat="1" applyFont="1" applyFill="1" applyBorder="1" applyAlignment="1">
      <alignment horizontal="right"/>
    </xf>
    <xf numFmtId="38" fontId="33" fillId="3" borderId="8" xfId="14" applyNumberFormat="1" applyFont="1" applyFill="1" applyBorder="1" applyAlignment="1">
      <alignment horizontal="right"/>
    </xf>
    <xf numFmtId="38" fontId="33" fillId="0" borderId="15" xfId="13" applyNumberFormat="1" applyFont="1" applyBorder="1" applyAlignment="1" applyProtection="1">
      <alignment horizontal="right"/>
      <protection locked="0"/>
    </xf>
    <xf numFmtId="38" fontId="33" fillId="4" borderId="19" xfId="13" applyNumberFormat="1" applyFont="1" applyFill="1" applyBorder="1" applyAlignment="1">
      <alignment horizontal="right"/>
    </xf>
    <xf numFmtId="38" fontId="33" fillId="3" borderId="20" xfId="13" applyNumberFormat="1" applyFont="1" applyFill="1" applyBorder="1" applyAlignment="1">
      <alignment horizontal="right"/>
    </xf>
    <xf numFmtId="38" fontId="33" fillId="3" borderId="9" xfId="13" applyNumberFormat="1" applyFont="1" applyFill="1" applyBorder="1" applyAlignment="1">
      <alignment horizontal="right"/>
    </xf>
    <xf numFmtId="38" fontId="33" fillId="0" borderId="8" xfId="14" applyNumberFormat="1" applyFont="1" applyBorder="1" applyAlignment="1" applyProtection="1">
      <alignment horizontal="right"/>
      <protection locked="0"/>
    </xf>
    <xf numFmtId="38" fontId="33" fillId="0" borderId="2" xfId="14" applyNumberFormat="1" applyFont="1" applyBorder="1" applyAlignment="1" applyProtection="1">
      <alignment horizontal="right"/>
      <protection locked="0"/>
    </xf>
    <xf numFmtId="38" fontId="33" fillId="3" borderId="8" xfId="15" applyNumberFormat="1" applyFont="1" applyFill="1" applyBorder="1" applyAlignment="1">
      <alignment horizontal="right"/>
    </xf>
    <xf numFmtId="38" fontId="33" fillId="3" borderId="8" xfId="16" applyNumberFormat="1" applyFont="1" applyFill="1" applyBorder="1" applyAlignment="1">
      <alignment horizontal="right"/>
    </xf>
    <xf numFmtId="38" fontId="33" fillId="4" borderId="19" xfId="15" applyNumberFormat="1" applyFont="1" applyFill="1" applyBorder="1" applyAlignment="1">
      <alignment horizontal="right"/>
    </xf>
    <xf numFmtId="38" fontId="33" fillId="3" borderId="8" xfId="17" applyNumberFormat="1" applyFont="1" applyFill="1" applyBorder="1" applyAlignment="1">
      <alignment horizontal="right"/>
    </xf>
    <xf numFmtId="38" fontId="33" fillId="3" borderId="8" xfId="18" applyNumberFormat="1" applyFont="1" applyFill="1" applyBorder="1" applyAlignment="1">
      <alignment horizontal="right"/>
    </xf>
    <xf numFmtId="38" fontId="33" fillId="3" borderId="8" xfId="19" applyNumberFormat="1" applyFont="1" applyFill="1" applyBorder="1" applyAlignment="1">
      <alignment horizontal="right"/>
    </xf>
    <xf numFmtId="38" fontId="33" fillId="3" borderId="8" xfId="20" applyNumberFormat="1" applyFont="1" applyFill="1" applyBorder="1" applyAlignment="1">
      <alignment horizontal="right"/>
    </xf>
    <xf numFmtId="38" fontId="33" fillId="0" borderId="19" xfId="19" applyNumberFormat="1" applyFont="1" applyBorder="1" applyAlignment="1" applyProtection="1">
      <alignment horizontal="right"/>
      <protection locked="0"/>
    </xf>
    <xf numFmtId="38" fontId="33" fillId="4" borderId="23" xfId="19" quotePrefix="1" applyNumberFormat="1" applyFont="1" applyFill="1" applyBorder="1" applyAlignment="1">
      <alignment horizontal="right"/>
    </xf>
    <xf numFmtId="38" fontId="33" fillId="4" borderId="10" xfId="19" applyNumberFormat="1" applyFont="1" applyFill="1" applyBorder="1" applyAlignment="1">
      <alignment horizontal="right"/>
    </xf>
    <xf numFmtId="38" fontId="33" fillId="10" borderId="55" xfId="21" applyNumberFormat="1" applyFont="1" applyFill="1" applyBorder="1" applyAlignment="1">
      <alignment horizontal="right"/>
    </xf>
    <xf numFmtId="38" fontId="33" fillId="10" borderId="55" xfId="22" applyNumberFormat="1" applyFont="1" applyFill="1" applyBorder="1" applyAlignment="1">
      <alignment horizontal="right"/>
    </xf>
    <xf numFmtId="38" fontId="33" fillId="10" borderId="50" xfId="22" applyNumberFormat="1" applyFont="1" applyFill="1" applyBorder="1" applyAlignment="1">
      <alignment horizontal="right"/>
    </xf>
    <xf numFmtId="38" fontId="33" fillId="3" borderId="7" xfId="21" applyNumberFormat="1" applyFont="1" applyFill="1" applyBorder="1" applyAlignment="1">
      <alignment horizontal="right"/>
    </xf>
    <xf numFmtId="38" fontId="33" fillId="3" borderId="25" xfId="21" applyNumberFormat="1" applyFont="1" applyFill="1" applyBorder="1" applyAlignment="1">
      <alignment horizontal="right"/>
    </xf>
    <xf numFmtId="38" fontId="33" fillId="3" borderId="25" xfId="22" applyNumberFormat="1" applyFont="1" applyFill="1" applyBorder="1" applyAlignment="1">
      <alignment horizontal="right"/>
    </xf>
    <xf numFmtId="38" fontId="33" fillId="3" borderId="16" xfId="22" applyNumberFormat="1" applyFont="1" applyFill="1" applyBorder="1" applyAlignment="1">
      <alignment horizontal="right"/>
    </xf>
    <xf numFmtId="38" fontId="33" fillId="0" borderId="15" xfId="21" applyNumberFormat="1" applyFont="1" applyBorder="1" applyAlignment="1" applyProtection="1">
      <alignment horizontal="right"/>
      <protection locked="0"/>
    </xf>
    <xf numFmtId="38" fontId="33" fillId="0" borderId="15" xfId="22" applyNumberFormat="1" applyFont="1" applyBorder="1" applyAlignment="1" applyProtection="1">
      <alignment horizontal="right"/>
      <protection locked="0"/>
    </xf>
    <xf numFmtId="38" fontId="33" fillId="4" borderId="19" xfId="21" applyNumberFormat="1" applyFont="1" applyFill="1" applyBorder="1" applyAlignment="1">
      <alignment horizontal="right"/>
    </xf>
    <xf numFmtId="38" fontId="33" fillId="3" borderId="13" xfId="21" applyNumberFormat="1" applyFont="1" applyFill="1" applyBorder="1" applyAlignment="1">
      <alignment horizontal="right"/>
    </xf>
    <xf numFmtId="38" fontId="33" fillId="3" borderId="8" xfId="21" applyNumberFormat="1" applyFont="1" applyFill="1" applyBorder="1" applyAlignment="1">
      <alignment horizontal="right"/>
    </xf>
    <xf numFmtId="38" fontId="33" fillId="3" borderId="8" xfId="22" applyNumberFormat="1" applyFont="1" applyFill="1" applyBorder="1" applyAlignment="1">
      <alignment horizontal="right"/>
    </xf>
    <xf numFmtId="38" fontId="38" fillId="3" borderId="8" xfId="22" applyNumberFormat="1" applyFont="1" applyFill="1" applyBorder="1" applyAlignment="1">
      <alignment horizontal="right"/>
    </xf>
    <xf numFmtId="38" fontId="33" fillId="3" borderId="9" xfId="21" applyNumberFormat="1" applyFont="1" applyFill="1" applyBorder="1" applyAlignment="1">
      <alignment horizontal="right"/>
    </xf>
    <xf numFmtId="38" fontId="33" fillId="3" borderId="8" xfId="23" applyNumberFormat="1" applyFont="1" applyFill="1" applyBorder="1" applyAlignment="1">
      <alignment horizontal="right"/>
    </xf>
    <xf numFmtId="38" fontId="33" fillId="3" borderId="8" xfId="24" applyNumberFormat="1" applyFont="1" applyFill="1" applyBorder="1" applyAlignment="1">
      <alignment horizontal="right"/>
    </xf>
    <xf numFmtId="38" fontId="33" fillId="0" borderId="15" xfId="24" applyNumberFormat="1" applyFont="1" applyBorder="1" applyAlignment="1" applyProtection="1">
      <alignment horizontal="right"/>
      <protection locked="0"/>
    </xf>
    <xf numFmtId="38" fontId="33" fillId="3" borderId="15" xfId="24" applyNumberFormat="1" applyFont="1" applyFill="1" applyBorder="1" applyAlignment="1">
      <alignment horizontal="right"/>
    </xf>
    <xf numFmtId="38" fontId="33" fillId="4" borderId="19" xfId="24" applyNumberFormat="1" applyFont="1" applyFill="1" applyBorder="1" applyAlignment="1">
      <alignment horizontal="right"/>
    </xf>
    <xf numFmtId="49" fontId="32" fillId="4" borderId="28" xfId="23" applyNumberFormat="1" applyFont="1" applyFill="1" applyBorder="1" applyAlignment="1">
      <alignment horizontal="left" vertical="center" indent="2"/>
    </xf>
    <xf numFmtId="0" fontId="29" fillId="4" borderId="39" xfId="23" applyFont="1" applyFill="1" applyBorder="1" applyAlignment="1">
      <alignment horizontal="right"/>
    </xf>
    <xf numFmtId="38" fontId="33" fillId="4" borderId="19" xfId="23" applyNumberFormat="1" applyFont="1" applyFill="1" applyBorder="1" applyAlignment="1">
      <alignment horizontal="right"/>
    </xf>
    <xf numFmtId="0" fontId="32" fillId="3" borderId="37" xfId="23" applyFont="1" applyFill="1" applyBorder="1" applyAlignment="1">
      <alignment horizontal="center" vertical="center"/>
    </xf>
    <xf numFmtId="38" fontId="33" fillId="3" borderId="20" xfId="23" applyNumberFormat="1" applyFont="1" applyFill="1" applyBorder="1" applyAlignment="1">
      <alignment horizontal="right"/>
    </xf>
    <xf numFmtId="49" fontId="29" fillId="0" borderId="7" xfId="23" applyNumberFormat="1" applyFont="1" applyBorder="1" applyAlignment="1">
      <alignment horizontal="left" vertical="center" indent="1"/>
    </xf>
    <xf numFmtId="38" fontId="33" fillId="4" borderId="19" xfId="25" applyNumberFormat="1" applyFont="1" applyFill="1" applyBorder="1" applyAlignment="1">
      <alignment horizontal="right"/>
    </xf>
    <xf numFmtId="38" fontId="33" fillId="3" borderId="8" xfId="25" applyNumberFormat="1" applyFont="1" applyFill="1" applyBorder="1" applyAlignment="1">
      <alignment horizontal="right"/>
    </xf>
    <xf numFmtId="38" fontId="33" fillId="3" borderId="8" xfId="26" applyNumberFormat="1" applyFont="1" applyFill="1" applyBorder="1" applyAlignment="1">
      <alignment horizontal="right"/>
    </xf>
    <xf numFmtId="38" fontId="33" fillId="3" borderId="20" xfId="25" applyNumberFormat="1" applyFont="1" applyFill="1" applyBorder="1" applyAlignment="1">
      <alignment horizontal="right"/>
    </xf>
    <xf numFmtId="38" fontId="33" fillId="3" borderId="8" xfId="27" applyNumberFormat="1" applyFont="1" applyFill="1" applyBorder="1" applyAlignment="1">
      <alignment horizontal="right"/>
    </xf>
    <xf numFmtId="38" fontId="33" fillId="3" borderId="8" xfId="28" applyNumberFormat="1" applyFont="1" applyFill="1" applyBorder="1" applyAlignment="1">
      <alignment horizontal="right"/>
    </xf>
    <xf numFmtId="38" fontId="33" fillId="4" borderId="19" xfId="27" applyNumberFormat="1" applyFont="1" applyFill="1" applyBorder="1" applyAlignment="1">
      <alignment horizontal="right"/>
    </xf>
    <xf numFmtId="38" fontId="33" fillId="3" borderId="20" xfId="27" applyNumberFormat="1" applyFont="1" applyFill="1" applyBorder="1" applyAlignment="1">
      <alignment horizontal="right"/>
    </xf>
    <xf numFmtId="38" fontId="33" fillId="3" borderId="8" xfId="29" applyNumberFormat="1" applyFont="1" applyFill="1" applyBorder="1" applyAlignment="1">
      <alignment horizontal="right"/>
    </xf>
    <xf numFmtId="38" fontId="33" fillId="0" borderId="15" xfId="30" applyNumberFormat="1" applyFont="1" applyBorder="1" applyAlignment="1" applyProtection="1">
      <alignment horizontal="right"/>
      <protection locked="0"/>
    </xf>
    <xf numFmtId="38" fontId="33" fillId="3" borderId="8" xfId="30" applyNumberFormat="1" applyFont="1" applyFill="1" applyBorder="1" applyAlignment="1">
      <alignment horizontal="right"/>
    </xf>
    <xf numFmtId="38" fontId="33" fillId="4" borderId="19" xfId="29" applyNumberFormat="1" applyFont="1" applyFill="1" applyBorder="1" applyAlignment="1">
      <alignment horizontal="right"/>
    </xf>
    <xf numFmtId="38" fontId="33" fillId="3" borderId="15" xfId="30" applyNumberFormat="1" applyFont="1" applyFill="1" applyBorder="1" applyAlignment="1">
      <alignment horizontal="right"/>
    </xf>
    <xf numFmtId="38" fontId="33" fillId="3" borderId="2" xfId="30" applyNumberFormat="1" applyFont="1" applyFill="1" applyBorder="1" applyAlignment="1">
      <alignment horizontal="right"/>
    </xf>
    <xf numFmtId="38" fontId="33" fillId="0" borderId="2" xfId="30" applyNumberFormat="1" applyFont="1" applyBorder="1" applyAlignment="1" applyProtection="1">
      <alignment horizontal="right"/>
      <protection locked="0"/>
    </xf>
    <xf numFmtId="38" fontId="33" fillId="3" borderId="3" xfId="30" applyNumberFormat="1" applyFont="1" applyFill="1" applyBorder="1" applyAlignment="1">
      <alignment horizontal="right"/>
    </xf>
    <xf numFmtId="38" fontId="33" fillId="3" borderId="8" xfId="32" applyNumberFormat="1" applyFont="1" applyFill="1" applyBorder="1" applyAlignment="1">
      <alignment horizontal="right"/>
    </xf>
    <xf numFmtId="38" fontId="33" fillId="4" borderId="19" xfId="30" applyNumberFormat="1" applyFont="1" applyFill="1" applyBorder="1" applyAlignment="1">
      <alignment horizontal="right"/>
    </xf>
    <xf numFmtId="38" fontId="33" fillId="4" borderId="10" xfId="31" applyNumberFormat="1" applyFont="1" applyFill="1" applyBorder="1" applyAlignment="1">
      <alignment horizontal="right"/>
    </xf>
    <xf numFmtId="0" fontId="33" fillId="0" borderId="0" xfId="0" applyFont="1"/>
    <xf numFmtId="0" fontId="29" fillId="0" borderId="63" xfId="0" applyFont="1" applyBorder="1" applyAlignment="1">
      <alignment horizontal="left" vertical="center" indent="1"/>
    </xf>
    <xf numFmtId="0" fontId="39" fillId="0" borderId="0" xfId="0" applyFont="1" applyAlignment="1">
      <alignment horizontal="left" vertical="center"/>
    </xf>
    <xf numFmtId="167" fontId="33" fillId="0" borderId="0" xfId="0" applyNumberFormat="1" applyFont="1"/>
    <xf numFmtId="0" fontId="31" fillId="0" borderId="0" xfId="0" applyFont="1" applyAlignment="1">
      <alignment horizontal="center" vertical="center"/>
    </xf>
    <xf numFmtId="0" fontId="33" fillId="0" borderId="0" xfId="0" applyFont="1" applyAlignment="1">
      <alignment horizontal="left" indent="1"/>
    </xf>
    <xf numFmtId="0" fontId="44" fillId="0" borderId="0" xfId="0" applyFont="1" applyAlignment="1">
      <alignment horizontal="left" vertical="top"/>
    </xf>
    <xf numFmtId="0" fontId="42" fillId="0" borderId="0" xfId="0" applyFont="1" applyAlignment="1">
      <alignment horizontal="center" vertical="center"/>
    </xf>
    <xf numFmtId="0" fontId="34" fillId="0" borderId="0" xfId="0" applyFont="1"/>
    <xf numFmtId="0" fontId="43" fillId="0" borderId="0" xfId="0" applyFont="1" applyAlignment="1">
      <alignment horizontal="left" vertical="center"/>
    </xf>
    <xf numFmtId="0" fontId="45" fillId="0" borderId="0" xfId="0" applyFont="1" applyAlignment="1">
      <alignment horizontal="left" indent="2"/>
    </xf>
    <xf numFmtId="49" fontId="33" fillId="0" borderId="0" xfId="0" applyNumberFormat="1" applyFont="1" applyAlignment="1">
      <alignment horizontal="center"/>
    </xf>
    <xf numFmtId="0" fontId="34" fillId="0" borderId="0" xfId="0" applyFont="1" applyAlignment="1">
      <alignment horizontal="center" vertical="center"/>
    </xf>
    <xf numFmtId="49" fontId="46" fillId="0" borderId="0" xfId="0" applyNumberFormat="1" applyFont="1" applyAlignment="1">
      <alignment horizontal="center" vertical="center"/>
    </xf>
    <xf numFmtId="49" fontId="34" fillId="0" borderId="0" xfId="0" applyNumberFormat="1" applyFont="1" applyAlignment="1">
      <alignment horizontal="center" vertical="center"/>
    </xf>
    <xf numFmtId="49" fontId="47" fillId="0" borderId="0" xfId="0" applyNumberFormat="1" applyFont="1" applyAlignment="1">
      <alignment horizontal="center" vertical="top"/>
    </xf>
    <xf numFmtId="0" fontId="31" fillId="0" borderId="0" xfId="0" applyFont="1"/>
    <xf numFmtId="0" fontId="34" fillId="0" borderId="0" xfId="0" applyFont="1" applyAlignment="1">
      <alignment horizontal="left" indent="1"/>
    </xf>
    <xf numFmtId="49" fontId="45" fillId="0" borderId="0" xfId="0" applyNumberFormat="1" applyFont="1" applyAlignment="1">
      <alignment horizontal="left" indent="2"/>
    </xf>
    <xf numFmtId="49" fontId="45" fillId="0" borderId="0" xfId="0" applyNumberFormat="1" applyFont="1" applyAlignment="1">
      <alignment horizontal="left" vertical="center"/>
    </xf>
    <xf numFmtId="164" fontId="34" fillId="0" borderId="0" xfId="0" applyNumberFormat="1" applyFont="1" applyAlignment="1">
      <alignment horizontal="left" indent="1"/>
    </xf>
    <xf numFmtId="0" fontId="29" fillId="0" borderId="64" xfId="0" applyFont="1" applyBorder="1" applyAlignment="1">
      <alignment horizontal="left" vertical="center" indent="1"/>
    </xf>
    <xf numFmtId="168" fontId="33" fillId="0" borderId="0" xfId="0" applyNumberFormat="1" applyFont="1" applyAlignment="1">
      <alignment horizontal="left" vertical="center"/>
    </xf>
    <xf numFmtId="49" fontId="45" fillId="0" borderId="0" xfId="0" applyNumberFormat="1" applyFont="1" applyAlignment="1">
      <alignment horizontal="left" vertical="center" wrapText="1"/>
    </xf>
    <xf numFmtId="168" fontId="33" fillId="0" borderId="0" xfId="0" applyNumberFormat="1" applyFont="1" applyAlignment="1">
      <alignment horizontal="left" vertical="center" wrapText="1"/>
    </xf>
    <xf numFmtId="0" fontId="33" fillId="0" borderId="0" xfId="0" applyFont="1" applyAlignment="1">
      <alignment wrapText="1"/>
    </xf>
    <xf numFmtId="49" fontId="45" fillId="0" borderId="34" xfId="0" applyNumberFormat="1" applyFont="1" applyBorder="1" applyAlignment="1">
      <alignment horizontal="left" vertical="center"/>
    </xf>
    <xf numFmtId="168" fontId="33" fillId="0" borderId="34" xfId="0" applyNumberFormat="1" applyFont="1" applyBorder="1" applyAlignment="1">
      <alignment horizontal="left" vertical="center"/>
    </xf>
    <xf numFmtId="0" fontId="33" fillId="0" borderId="34" xfId="0" applyFont="1" applyBorder="1"/>
    <xf numFmtId="0" fontId="33" fillId="0" borderId="56" xfId="0" applyFont="1" applyBorder="1"/>
    <xf numFmtId="0" fontId="33" fillId="0" borderId="35" xfId="0" applyFont="1" applyBorder="1"/>
    <xf numFmtId="168" fontId="33" fillId="0" borderId="35" xfId="0" applyNumberFormat="1" applyFont="1" applyBorder="1" applyAlignment="1">
      <alignment horizontal="left" vertical="center"/>
    </xf>
    <xf numFmtId="0" fontId="49" fillId="0" borderId="0" xfId="0" applyFont="1" applyAlignment="1">
      <alignment horizontal="left"/>
    </xf>
    <xf numFmtId="0" fontId="34" fillId="0" borderId="0" xfId="0" applyFont="1" applyAlignment="1">
      <alignment horizontal="center"/>
    </xf>
    <xf numFmtId="49" fontId="43" fillId="0" borderId="0" xfId="0" applyNumberFormat="1" applyFont="1" applyAlignment="1">
      <alignment horizontal="left"/>
    </xf>
    <xf numFmtId="167" fontId="34" fillId="0" borderId="4" xfId="0" applyNumberFormat="1" applyFont="1" applyBorder="1" applyAlignment="1">
      <alignment horizontal="center"/>
    </xf>
    <xf numFmtId="167" fontId="34" fillId="0" borderId="0" xfId="0" applyNumberFormat="1" applyFont="1" applyAlignment="1">
      <alignment horizontal="center"/>
    </xf>
    <xf numFmtId="0" fontId="37" fillId="0" borderId="0" xfId="0" applyFont="1" applyAlignment="1">
      <alignment horizontal="left"/>
    </xf>
    <xf numFmtId="0" fontId="34" fillId="0" borderId="0" xfId="0" applyFont="1" applyAlignment="1">
      <alignment horizontal="left"/>
    </xf>
    <xf numFmtId="0" fontId="34" fillId="0" borderId="0" xfId="0" applyFont="1" applyAlignment="1">
      <alignment horizontal="right"/>
    </xf>
    <xf numFmtId="0" fontId="33" fillId="0" borderId="0" xfId="0" applyFont="1" applyAlignment="1">
      <alignment horizontal="right"/>
    </xf>
    <xf numFmtId="49" fontId="34" fillId="0" borderId="0" xfId="0" applyNumberFormat="1" applyFont="1" applyAlignment="1">
      <alignment horizontal="center"/>
    </xf>
    <xf numFmtId="0" fontId="50" fillId="0" borderId="0" xfId="0" applyFont="1"/>
    <xf numFmtId="0" fontId="31" fillId="0" borderId="0" xfId="0" applyFont="1" applyAlignment="1">
      <alignment horizontal="center"/>
    </xf>
    <xf numFmtId="0" fontId="34" fillId="0" borderId="0" xfId="0" applyFont="1" applyAlignment="1">
      <alignment horizontal="right" vertical="center"/>
    </xf>
    <xf numFmtId="0" fontId="33" fillId="0" borderId="0" xfId="52" applyFont="1"/>
    <xf numFmtId="49" fontId="29" fillId="0" borderId="0" xfId="0" applyNumberFormat="1" applyFont="1" applyAlignment="1">
      <alignment horizontal="right" vertical="center"/>
    </xf>
    <xf numFmtId="0" fontId="29" fillId="0" borderId="0" xfId="0" applyFont="1" applyAlignment="1">
      <alignment horizontal="left" vertical="center"/>
    </xf>
    <xf numFmtId="0" fontId="33" fillId="0" borderId="0" xfId="0" applyFont="1" applyAlignment="1">
      <alignment horizontal="right" vertical="top"/>
    </xf>
    <xf numFmtId="49" fontId="29" fillId="0" borderId="0" xfId="0" applyNumberFormat="1" applyFont="1" applyAlignment="1">
      <alignment horizontal="right"/>
    </xf>
    <xf numFmtId="0" fontId="52" fillId="0" borderId="0" xfId="0" applyFont="1" applyAlignment="1">
      <alignment horizontal="left" indent="3"/>
    </xf>
    <xf numFmtId="0" fontId="29" fillId="0" borderId="0" xfId="0" applyFont="1"/>
    <xf numFmtId="0" fontId="33" fillId="0" borderId="89" xfId="0" applyFont="1" applyBorder="1"/>
    <xf numFmtId="0" fontId="29" fillId="0" borderId="0" xfId="52" applyFont="1" applyAlignment="1">
      <alignment vertical="center"/>
    </xf>
    <xf numFmtId="49" fontId="31" fillId="0" borderId="14" xfId="51" applyNumberFormat="1" applyFont="1" applyBorder="1" applyAlignment="1">
      <alignment horizontal="center" vertical="center" wrapText="1"/>
    </xf>
    <xf numFmtId="38" fontId="33" fillId="0" borderId="2" xfId="33" applyNumberFormat="1" applyFont="1" applyBorder="1" applyAlignment="1" applyProtection="1">
      <alignment horizontal="right"/>
      <protection locked="0"/>
    </xf>
    <xf numFmtId="38" fontId="33" fillId="10" borderId="25" xfId="33" applyNumberFormat="1" applyFont="1" applyFill="1" applyBorder="1" applyAlignment="1">
      <alignment horizontal="right"/>
    </xf>
    <xf numFmtId="38" fontId="33" fillId="4" borderId="15" xfId="33" applyNumberFormat="1" applyFont="1" applyFill="1" applyBorder="1" applyAlignment="1">
      <alignment horizontal="right"/>
    </xf>
    <xf numFmtId="38" fontId="33" fillId="3" borderId="15" xfId="33" applyNumberFormat="1" applyFont="1" applyFill="1" applyBorder="1" applyAlignment="1">
      <alignment horizontal="right"/>
    </xf>
    <xf numFmtId="38" fontId="33" fillId="4" borderId="15" xfId="34" applyNumberFormat="1" applyFont="1" applyFill="1" applyBorder="1" applyAlignment="1">
      <alignment horizontal="right"/>
    </xf>
    <xf numFmtId="38" fontId="33" fillId="4" borderId="19" xfId="34" applyNumberFormat="1" applyFont="1" applyFill="1" applyBorder="1" applyAlignment="1">
      <alignment horizontal="right"/>
    </xf>
    <xf numFmtId="38" fontId="33" fillId="3" borderId="20" xfId="34" applyNumberFormat="1" applyFont="1" applyFill="1" applyBorder="1" applyAlignment="1">
      <alignment horizontal="right"/>
    </xf>
    <xf numFmtId="38" fontId="33" fillId="4" borderId="23" xfId="34" applyNumberFormat="1" applyFont="1" applyFill="1" applyBorder="1" applyAlignment="1">
      <alignment horizontal="right"/>
    </xf>
    <xf numFmtId="38" fontId="33" fillId="10" borderId="55" xfId="34" applyNumberFormat="1" applyFont="1" applyFill="1" applyBorder="1" applyAlignment="1">
      <alignment horizontal="right"/>
    </xf>
    <xf numFmtId="38" fontId="33" fillId="4" borderId="0" xfId="34" applyNumberFormat="1" applyFont="1" applyFill="1" applyAlignment="1">
      <alignment horizontal="right"/>
    </xf>
    <xf numFmtId="38" fontId="33" fillId="3" borderId="8" xfId="34" applyNumberFormat="1" applyFont="1" applyFill="1" applyBorder="1" applyAlignment="1">
      <alignment horizontal="right"/>
    </xf>
    <xf numFmtId="38" fontId="33" fillId="4" borderId="3" xfId="34" applyNumberFormat="1" applyFont="1" applyFill="1" applyBorder="1" applyAlignment="1">
      <alignment horizontal="right"/>
    </xf>
    <xf numFmtId="38" fontId="33" fillId="3" borderId="13" xfId="34" applyNumberFormat="1" applyFont="1" applyFill="1" applyBorder="1" applyAlignment="1">
      <alignment horizontal="right"/>
    </xf>
    <xf numFmtId="38" fontId="33" fillId="4" borderId="7" xfId="34" applyNumberFormat="1" applyFont="1" applyFill="1" applyBorder="1" applyAlignment="1">
      <alignment horizontal="right"/>
    </xf>
    <xf numFmtId="38" fontId="33" fillId="3" borderId="0" xfId="34" applyNumberFormat="1" applyFont="1" applyFill="1" applyAlignment="1">
      <alignment horizontal="right"/>
    </xf>
    <xf numFmtId="38" fontId="33" fillId="3" borderId="15" xfId="34" applyNumberFormat="1" applyFont="1" applyFill="1" applyBorder="1" applyAlignment="1">
      <alignment horizontal="right"/>
    </xf>
    <xf numFmtId="38" fontId="33" fillId="9" borderId="15" xfId="34" applyNumberFormat="1" applyFont="1" applyFill="1" applyBorder="1" applyAlignment="1">
      <alignment horizontal="right"/>
    </xf>
    <xf numFmtId="38" fontId="33" fillId="4" borderId="39" xfId="34" applyNumberFormat="1" applyFont="1" applyFill="1" applyBorder="1" applyAlignment="1">
      <alignment horizontal="right"/>
    </xf>
    <xf numFmtId="38" fontId="33" fillId="4" borderId="10" xfId="34" applyNumberFormat="1" applyFont="1" applyFill="1" applyBorder="1" applyAlignment="1">
      <alignment horizontal="right"/>
    </xf>
    <xf numFmtId="38" fontId="33" fillId="4" borderId="9" xfId="34" applyNumberFormat="1" applyFont="1" applyFill="1" applyBorder="1" applyAlignment="1">
      <alignment horizontal="right"/>
    </xf>
    <xf numFmtId="38" fontId="33" fillId="10" borderId="25" xfId="34" applyNumberFormat="1" applyFont="1" applyFill="1" applyBorder="1" applyAlignment="1">
      <alignment horizontal="right"/>
    </xf>
    <xf numFmtId="38" fontId="33" fillId="10" borderId="16" xfId="34" applyNumberFormat="1" applyFont="1" applyFill="1" applyBorder="1" applyAlignment="1">
      <alignment horizontal="right"/>
    </xf>
    <xf numFmtId="38" fontId="33" fillId="3" borderId="8" xfId="49" applyNumberFormat="1" applyFont="1" applyFill="1" applyBorder="1" applyAlignment="1">
      <alignment horizontal="right"/>
    </xf>
    <xf numFmtId="38" fontId="33" fillId="0" borderId="15" xfId="49" applyNumberFormat="1" applyFont="1" applyBorder="1" applyAlignment="1" applyProtection="1">
      <alignment horizontal="right"/>
      <protection locked="0"/>
    </xf>
    <xf numFmtId="38" fontId="33" fillId="3" borderId="8" xfId="50" applyNumberFormat="1" applyFont="1" applyFill="1" applyBorder="1" applyAlignment="1">
      <alignment horizontal="right"/>
    </xf>
    <xf numFmtId="38" fontId="33" fillId="0" borderId="15" xfId="50" applyNumberFormat="1" applyFont="1" applyBorder="1" applyAlignment="1" applyProtection="1">
      <alignment horizontal="right"/>
      <protection locked="0"/>
    </xf>
    <xf numFmtId="38" fontId="33" fillId="3" borderId="15" xfId="49" applyNumberFormat="1" applyFont="1" applyFill="1" applyBorder="1" applyAlignment="1">
      <alignment horizontal="right"/>
    </xf>
    <xf numFmtId="38" fontId="33" fillId="8" borderId="7" xfId="49" applyNumberFormat="1" applyFont="1" applyFill="1" applyBorder="1" applyAlignment="1">
      <alignment horizontal="right"/>
    </xf>
    <xf numFmtId="38" fontId="33" fillId="3" borderId="2" xfId="49" applyNumberFormat="1" applyFont="1" applyFill="1" applyBorder="1" applyAlignment="1">
      <alignment horizontal="right"/>
    </xf>
    <xf numFmtId="38" fontId="33" fillId="3" borderId="13" xfId="49" applyNumberFormat="1" applyFont="1" applyFill="1" applyBorder="1" applyAlignment="1">
      <alignment horizontal="right"/>
    </xf>
    <xf numFmtId="49" fontId="29" fillId="0" borderId="7" xfId="0" applyNumberFormat="1" applyFont="1" applyBorder="1" applyAlignment="1">
      <alignment horizontal="left" vertical="center" wrapText="1" indent="1"/>
    </xf>
    <xf numFmtId="38" fontId="33" fillId="8" borderId="15" xfId="49" applyNumberFormat="1" applyFont="1" applyFill="1" applyBorder="1" applyAlignment="1">
      <alignment horizontal="right"/>
    </xf>
    <xf numFmtId="38" fontId="33" fillId="3" borderId="3" xfId="49" applyNumberFormat="1" applyFont="1" applyFill="1" applyBorder="1" applyAlignment="1">
      <alignment horizontal="right"/>
    </xf>
    <xf numFmtId="0" fontId="29" fillId="0" borderId="7" xfId="0" applyFont="1" applyBorder="1" applyAlignment="1">
      <alignment horizontal="left" vertical="center" wrapText="1" indent="1"/>
    </xf>
    <xf numFmtId="38" fontId="33" fillId="3" borderId="3" xfId="50" applyNumberFormat="1" applyFont="1" applyFill="1" applyBorder="1" applyAlignment="1">
      <alignment horizontal="right"/>
    </xf>
    <xf numFmtId="38" fontId="33" fillId="3" borderId="15" xfId="50" applyNumberFormat="1" applyFont="1" applyFill="1" applyBorder="1" applyAlignment="1">
      <alignment horizontal="right"/>
    </xf>
    <xf numFmtId="38" fontId="33" fillId="3" borderId="38" xfId="50" applyNumberFormat="1" applyFont="1" applyFill="1" applyBorder="1" applyAlignment="1">
      <alignment horizontal="right"/>
    </xf>
    <xf numFmtId="38" fontId="33" fillId="8" borderId="15" xfId="50" applyNumberFormat="1" applyFont="1" applyFill="1" applyBorder="1" applyAlignment="1">
      <alignment horizontal="right"/>
    </xf>
    <xf numFmtId="38" fontId="33" fillId="3" borderId="2" xfId="50" applyNumberFormat="1" applyFont="1" applyFill="1" applyBorder="1" applyAlignment="1">
      <alignment horizontal="right"/>
    </xf>
    <xf numFmtId="38" fontId="33" fillId="3" borderId="13" xfId="50" applyNumberFormat="1" applyFont="1" applyFill="1" applyBorder="1" applyAlignment="1">
      <alignment horizontal="right"/>
    </xf>
    <xf numFmtId="38" fontId="38" fillId="3" borderId="8" xfId="50" applyNumberFormat="1" applyFont="1" applyFill="1" applyBorder="1" applyAlignment="1">
      <alignment horizontal="right"/>
    </xf>
    <xf numFmtId="38" fontId="33" fillId="4" borderId="23" xfId="0" applyNumberFormat="1" applyFont="1" applyFill="1" applyBorder="1" applyAlignment="1">
      <alignment horizontal="right"/>
    </xf>
    <xf numFmtId="38" fontId="33" fillId="3" borderId="9" xfId="36" applyNumberFormat="1" applyFont="1" applyFill="1" applyBorder="1" applyAlignment="1">
      <alignment horizontal="right"/>
    </xf>
    <xf numFmtId="38" fontId="33" fillId="3" borderId="0" xfId="36" applyNumberFormat="1" applyFont="1" applyFill="1" applyAlignment="1">
      <alignment horizontal="right"/>
    </xf>
    <xf numFmtId="38" fontId="33" fillId="3" borderId="8" xfId="36" applyNumberFormat="1" applyFont="1" applyFill="1" applyBorder="1" applyAlignment="1">
      <alignment horizontal="right"/>
    </xf>
    <xf numFmtId="38" fontId="33" fillId="3" borderId="8" xfId="36" applyNumberFormat="1" applyFont="1" applyFill="1" applyBorder="1" applyAlignment="1">
      <alignment horizontal="left"/>
    </xf>
    <xf numFmtId="38" fontId="33" fillId="9" borderId="3" xfId="36" applyNumberFormat="1" applyFont="1" applyFill="1" applyBorder="1" applyAlignment="1">
      <alignment horizontal="right"/>
    </xf>
    <xf numFmtId="38" fontId="33" fillId="0" borderId="2" xfId="36" applyNumberFormat="1" applyFont="1" applyBorder="1" applyAlignment="1" applyProtection="1">
      <alignment horizontal="right"/>
      <protection locked="0"/>
    </xf>
    <xf numFmtId="38" fontId="33" fillId="3" borderId="2" xfId="36" applyNumberFormat="1" applyFont="1" applyFill="1" applyBorder="1" applyAlignment="1">
      <alignment horizontal="right"/>
    </xf>
    <xf numFmtId="38" fontId="33" fillId="0" borderId="15" xfId="36" applyNumberFormat="1" applyFont="1" applyBorder="1" applyAlignment="1" applyProtection="1">
      <alignment horizontal="right"/>
      <protection locked="0"/>
    </xf>
    <xf numFmtId="38" fontId="33" fillId="3" borderId="3" xfId="36" applyNumberFormat="1" applyFont="1" applyFill="1" applyBorder="1" applyAlignment="1">
      <alignment horizontal="right"/>
    </xf>
    <xf numFmtId="38" fontId="33" fillId="0" borderId="3" xfId="36" applyNumberFormat="1" applyFont="1" applyBorder="1" applyAlignment="1" applyProtection="1">
      <alignment horizontal="right"/>
      <protection locked="0"/>
    </xf>
    <xf numFmtId="165" fontId="29" fillId="0" borderId="1" xfId="0" applyNumberFormat="1" applyFont="1" applyBorder="1" applyAlignment="1">
      <alignment horizontal="left" vertical="center" indent="1" readingOrder="1"/>
    </xf>
    <xf numFmtId="165" fontId="29" fillId="0" borderId="1" xfId="0" applyNumberFormat="1" applyFont="1" applyBorder="1" applyAlignment="1">
      <alignment horizontal="left" vertical="center" indent="1"/>
    </xf>
    <xf numFmtId="165" fontId="29" fillId="0" borderId="1" xfId="0" applyNumberFormat="1" applyFont="1" applyBorder="1" applyAlignment="1">
      <alignment horizontal="left" vertical="center" wrapText="1" indent="1"/>
    </xf>
    <xf numFmtId="0" fontId="29" fillId="0" borderId="0" xfId="0" applyFont="1" applyAlignment="1">
      <alignment horizontal="left" vertical="center" indent="1"/>
    </xf>
    <xf numFmtId="38" fontId="33" fillId="4" borderId="19" xfId="36" applyNumberFormat="1" applyFont="1" applyFill="1" applyBorder="1" applyAlignment="1">
      <alignment horizontal="right"/>
    </xf>
    <xf numFmtId="0" fontId="31" fillId="0" borderId="0" xfId="34" applyFont="1" applyAlignment="1">
      <alignment horizontal="centerContinuous" vertical="center"/>
    </xf>
    <xf numFmtId="0" fontId="32" fillId="0" borderId="57" xfId="34" applyFont="1" applyBorder="1" applyAlignment="1">
      <alignment horizontal="center" vertical="top" wrapText="1"/>
    </xf>
    <xf numFmtId="49" fontId="32" fillId="0" borderId="43" xfId="34" applyNumberFormat="1" applyFont="1" applyBorder="1" applyAlignment="1">
      <alignment horizontal="center" vertical="top"/>
    </xf>
    <xf numFmtId="0" fontId="31" fillId="0" borderId="62" xfId="34" applyFont="1" applyBorder="1" applyAlignment="1">
      <alignment horizontal="center" vertical="top" wrapText="1"/>
    </xf>
    <xf numFmtId="49" fontId="31" fillId="0" borderId="58" xfId="34" applyNumberFormat="1" applyFont="1" applyBorder="1" applyAlignment="1">
      <alignment horizontal="center" vertical="top" wrapText="1"/>
    </xf>
    <xf numFmtId="38" fontId="33" fillId="0" borderId="19" xfId="34" applyNumberFormat="1" applyFont="1" applyBorder="1" applyAlignment="1" applyProtection="1">
      <alignment horizontal="right"/>
      <protection locked="0"/>
    </xf>
    <xf numFmtId="38" fontId="33" fillId="10" borderId="50" xfId="34" applyNumberFormat="1" applyFont="1" applyFill="1" applyBorder="1" applyAlignment="1">
      <alignment horizontal="right"/>
    </xf>
    <xf numFmtId="38" fontId="33" fillId="0" borderId="3" xfId="34" applyNumberFormat="1" applyFont="1" applyBorder="1" applyAlignment="1" applyProtection="1">
      <alignment horizontal="right"/>
      <protection locked="0"/>
    </xf>
    <xf numFmtId="38" fontId="33" fillId="14" borderId="8" xfId="34" applyNumberFormat="1" applyFont="1" applyFill="1" applyBorder="1" applyAlignment="1">
      <alignment horizontal="right"/>
    </xf>
    <xf numFmtId="38" fontId="33" fillId="0" borderId="15" xfId="34" applyNumberFormat="1" applyFont="1" applyBorder="1" applyAlignment="1" applyProtection="1">
      <alignment horizontal="right"/>
      <protection locked="0"/>
    </xf>
    <xf numFmtId="38" fontId="33" fillId="14" borderId="15" xfId="34" applyNumberFormat="1" applyFont="1" applyFill="1" applyBorder="1" applyAlignment="1">
      <alignment horizontal="right"/>
    </xf>
    <xf numFmtId="38" fontId="33" fillId="4" borderId="19" xfId="33" applyNumberFormat="1" applyFont="1" applyFill="1" applyBorder="1" applyAlignment="1">
      <alignment horizontal="right"/>
    </xf>
    <xf numFmtId="38" fontId="33" fillId="4" borderId="10" xfId="33" applyNumberFormat="1" applyFont="1" applyFill="1" applyBorder="1" applyAlignment="1">
      <alignment horizontal="right"/>
    </xf>
    <xf numFmtId="38" fontId="29" fillId="10" borderId="55" xfId="34" applyNumberFormat="1" applyFont="1" applyFill="1" applyBorder="1" applyAlignment="1">
      <alignment horizontal="right" vertical="center"/>
    </xf>
    <xf numFmtId="38" fontId="29" fillId="10" borderId="50" xfId="34" applyNumberFormat="1" applyFont="1" applyFill="1" applyBorder="1" applyAlignment="1">
      <alignment horizontal="right" vertical="center"/>
    </xf>
    <xf numFmtId="38" fontId="33" fillId="4" borderId="8" xfId="34" applyNumberFormat="1" applyFont="1" applyFill="1" applyBorder="1" applyAlignment="1">
      <alignment horizontal="right"/>
    </xf>
    <xf numFmtId="0" fontId="31" fillId="0" borderId="7" xfId="34" applyFont="1" applyBorder="1" applyAlignment="1">
      <alignment vertical="center" wrapText="1"/>
    </xf>
    <xf numFmtId="49" fontId="31" fillId="0" borderId="8" xfId="6" applyNumberFormat="1" applyFont="1" applyBorder="1" applyAlignment="1">
      <alignment horizontal="center" vertical="center" wrapText="1"/>
    </xf>
    <xf numFmtId="38" fontId="33" fillId="10" borderId="16" xfId="33" applyNumberFormat="1" applyFont="1" applyFill="1" applyBorder="1" applyAlignment="1">
      <alignment horizontal="right"/>
    </xf>
    <xf numFmtId="38" fontId="33" fillId="11" borderId="7" xfId="33" applyNumberFormat="1" applyFont="1" applyFill="1" applyBorder="1" applyAlignment="1">
      <alignment horizontal="right"/>
    </xf>
    <xf numFmtId="38" fontId="33" fillId="11" borderId="25" xfId="33" applyNumberFormat="1" applyFont="1" applyFill="1" applyBorder="1" applyAlignment="1">
      <alignment horizontal="right"/>
    </xf>
    <xf numFmtId="38" fontId="33" fillId="11" borderId="16" xfId="33" applyNumberFormat="1" applyFont="1" applyFill="1" applyBorder="1" applyAlignment="1">
      <alignment horizontal="right"/>
    </xf>
    <xf numFmtId="38" fontId="33" fillId="0" borderId="88" xfId="33" applyNumberFormat="1" applyFont="1" applyBorder="1" applyAlignment="1" applyProtection="1">
      <alignment horizontal="right"/>
      <protection locked="0"/>
    </xf>
    <xf numFmtId="38" fontId="33" fillId="4" borderId="3" xfId="33" applyNumberFormat="1" applyFont="1" applyFill="1" applyBorder="1" applyAlignment="1">
      <alignment horizontal="right"/>
    </xf>
    <xf numFmtId="38" fontId="33" fillId="3" borderId="46" xfId="33" applyNumberFormat="1" applyFont="1" applyFill="1" applyBorder="1" applyAlignment="1">
      <alignment horizontal="right"/>
    </xf>
    <xf numFmtId="38" fontId="33" fillId="3" borderId="44" xfId="33" applyNumberFormat="1" applyFont="1" applyFill="1" applyBorder="1" applyAlignment="1">
      <alignment horizontal="right"/>
    </xf>
    <xf numFmtId="38" fontId="33" fillId="0" borderId="54" xfId="33" applyNumberFormat="1" applyFont="1" applyBorder="1" applyAlignment="1" applyProtection="1">
      <alignment horizontal="right"/>
      <protection locked="0"/>
    </xf>
    <xf numFmtId="38" fontId="33" fillId="0" borderId="15" xfId="33" applyNumberFormat="1" applyFont="1" applyBorder="1" applyAlignment="1" applyProtection="1">
      <alignment horizontal="right"/>
      <protection locked="0"/>
    </xf>
    <xf numFmtId="38" fontId="33" fillId="0" borderId="42" xfId="33" applyNumberFormat="1" applyFont="1" applyBorder="1" applyAlignment="1" applyProtection="1">
      <alignment horizontal="right"/>
      <protection locked="0"/>
    </xf>
    <xf numFmtId="38" fontId="33" fillId="3" borderId="43" xfId="33" applyNumberFormat="1" applyFont="1" applyFill="1" applyBorder="1" applyAlignment="1">
      <alignment horizontal="right"/>
    </xf>
    <xf numFmtId="38" fontId="33" fillId="3" borderId="17" xfId="33" applyNumberFormat="1" applyFont="1" applyFill="1" applyBorder="1" applyAlignment="1">
      <alignment horizontal="right"/>
    </xf>
    <xf numFmtId="38" fontId="33" fillId="3" borderId="45" xfId="33" applyNumberFormat="1" applyFont="1" applyFill="1" applyBorder="1" applyAlignment="1">
      <alignment horizontal="right"/>
    </xf>
    <xf numFmtId="38" fontId="33" fillId="3" borderId="18" xfId="33" applyNumberFormat="1" applyFont="1" applyFill="1" applyBorder="1" applyAlignment="1">
      <alignment horizontal="right"/>
    </xf>
    <xf numFmtId="38" fontId="33" fillId="11" borderId="21" xfId="33" applyNumberFormat="1" applyFont="1" applyFill="1" applyBorder="1" applyAlignment="1">
      <alignment horizontal="right"/>
    </xf>
    <xf numFmtId="38" fontId="33" fillId="11" borderId="55" xfId="33" applyNumberFormat="1" applyFont="1" applyFill="1" applyBorder="1" applyAlignment="1">
      <alignment horizontal="right"/>
    </xf>
    <xf numFmtId="38" fontId="33" fillId="11" borderId="50" xfId="33" applyNumberFormat="1" applyFont="1" applyFill="1" applyBorder="1" applyAlignment="1">
      <alignment horizontal="right"/>
    </xf>
    <xf numFmtId="38" fontId="33" fillId="3" borderId="14" xfId="33" applyNumberFormat="1" applyFont="1" applyFill="1" applyBorder="1" applyAlignment="1">
      <alignment horizontal="right"/>
    </xf>
    <xf numFmtId="38" fontId="33" fillId="3" borderId="33" xfId="33" applyNumberFormat="1" applyFont="1" applyFill="1" applyBorder="1" applyAlignment="1">
      <alignment horizontal="right"/>
    </xf>
    <xf numFmtId="38" fontId="33" fillId="3" borderId="37" xfId="33" applyNumberFormat="1" applyFont="1" applyFill="1" applyBorder="1" applyAlignment="1">
      <alignment horizontal="right"/>
    </xf>
    <xf numFmtId="38" fontId="33" fillId="3" borderId="21" xfId="34" applyNumberFormat="1" applyFont="1" applyFill="1" applyBorder="1" applyAlignment="1">
      <alignment horizontal="right"/>
    </xf>
    <xf numFmtId="38" fontId="33" fillId="3" borderId="55" xfId="34" applyNumberFormat="1" applyFont="1" applyFill="1" applyBorder="1" applyAlignment="1">
      <alignment horizontal="right"/>
    </xf>
    <xf numFmtId="38" fontId="33" fillId="3" borderId="50" xfId="34" applyNumberFormat="1" applyFont="1" applyFill="1" applyBorder="1" applyAlignment="1">
      <alignment horizontal="right"/>
    </xf>
    <xf numFmtId="38" fontId="33" fillId="4" borderId="2" xfId="33" applyNumberFormat="1" applyFont="1" applyFill="1" applyBorder="1" applyAlignment="1">
      <alignment horizontal="right"/>
    </xf>
    <xf numFmtId="38" fontId="33" fillId="4" borderId="19" xfId="35" applyNumberFormat="1" applyFont="1" applyFill="1" applyBorder="1" applyAlignment="1">
      <alignment horizontal="right"/>
    </xf>
    <xf numFmtId="38" fontId="33" fillId="3" borderId="21" xfId="35" applyNumberFormat="1" applyFont="1" applyFill="1" applyBorder="1" applyAlignment="1">
      <alignment horizontal="right"/>
    </xf>
    <xf numFmtId="38" fontId="33" fillId="3" borderId="55" xfId="35" applyNumberFormat="1" applyFont="1" applyFill="1" applyBorder="1" applyAlignment="1">
      <alignment horizontal="right"/>
    </xf>
    <xf numFmtId="38" fontId="33" fillId="3" borderId="50" xfId="35" applyNumberFormat="1" applyFont="1" applyFill="1" applyBorder="1" applyAlignment="1">
      <alignment horizontal="right"/>
    </xf>
    <xf numFmtId="38" fontId="33" fillId="4" borderId="23" xfId="35" applyNumberFormat="1" applyFont="1" applyFill="1" applyBorder="1" applyAlignment="1">
      <alignment horizontal="right"/>
    </xf>
    <xf numFmtId="38" fontId="33" fillId="4" borderId="20" xfId="33" applyNumberFormat="1" applyFont="1" applyFill="1" applyBorder="1" applyAlignment="1">
      <alignment horizontal="right"/>
    </xf>
    <xf numFmtId="38" fontId="33" fillId="4" borderId="23" xfId="33" applyNumberFormat="1" applyFont="1" applyFill="1" applyBorder="1" applyAlignment="1">
      <alignment horizontal="right"/>
    </xf>
    <xf numFmtId="38" fontId="33" fillId="11" borderId="21" xfId="35" applyNumberFormat="1" applyFont="1" applyFill="1" applyBorder="1" applyAlignment="1">
      <alignment horizontal="right"/>
    </xf>
    <xf numFmtId="38" fontId="33" fillId="11" borderId="55" xfId="35" applyNumberFormat="1" applyFont="1" applyFill="1" applyBorder="1" applyAlignment="1">
      <alignment horizontal="right"/>
    </xf>
    <xf numFmtId="38" fontId="33" fillId="11" borderId="50" xfId="35" applyNumberFormat="1" applyFont="1" applyFill="1" applyBorder="1" applyAlignment="1">
      <alignment horizontal="right"/>
    </xf>
    <xf numFmtId="38" fontId="33" fillId="3" borderId="7" xfId="35" applyNumberFormat="1" applyFont="1" applyFill="1" applyBorder="1" applyAlignment="1">
      <alignment horizontal="right"/>
    </xf>
    <xf numFmtId="38" fontId="33" fillId="3" borderId="25" xfId="35" applyNumberFormat="1" applyFont="1" applyFill="1" applyBorder="1" applyAlignment="1">
      <alignment horizontal="right"/>
    </xf>
    <xf numFmtId="38" fontId="33" fillId="3" borderId="16" xfId="35" applyNumberFormat="1" applyFont="1" applyFill="1" applyBorder="1" applyAlignment="1">
      <alignment horizontal="right"/>
    </xf>
    <xf numFmtId="38" fontId="33" fillId="3" borderId="8" xfId="35" applyNumberFormat="1" applyFont="1" applyFill="1" applyBorder="1" applyAlignment="1">
      <alignment horizontal="right"/>
    </xf>
    <xf numFmtId="38" fontId="33" fillId="3" borderId="12" xfId="35" applyNumberFormat="1" applyFont="1" applyFill="1" applyBorder="1" applyAlignment="1">
      <alignment horizontal="right"/>
    </xf>
    <xf numFmtId="38" fontId="33" fillId="3" borderId="12" xfId="36" applyNumberFormat="1" applyFont="1" applyFill="1" applyBorder="1" applyAlignment="1">
      <alignment horizontal="right"/>
    </xf>
    <xf numFmtId="38" fontId="33" fillId="4" borderId="26" xfId="36" applyNumberFormat="1" applyFont="1" applyFill="1" applyBorder="1" applyAlignment="1">
      <alignment horizontal="right"/>
    </xf>
    <xf numFmtId="38" fontId="33" fillId="4" borderId="23" xfId="36" applyNumberFormat="1" applyFont="1" applyFill="1" applyBorder="1" applyAlignment="1">
      <alignment horizontal="right"/>
    </xf>
    <xf numFmtId="38" fontId="33" fillId="0" borderId="20" xfId="36" applyNumberFormat="1" applyFont="1" applyBorder="1" applyAlignment="1" applyProtection="1">
      <alignment horizontal="right"/>
      <protection locked="0"/>
    </xf>
    <xf numFmtId="38" fontId="33" fillId="4" borderId="20" xfId="36" applyNumberFormat="1" applyFont="1" applyFill="1" applyBorder="1" applyAlignment="1">
      <alignment horizontal="right"/>
    </xf>
    <xf numFmtId="38" fontId="33" fillId="11" borderId="7" xfId="36" applyNumberFormat="1" applyFont="1" applyFill="1" applyBorder="1" applyAlignment="1">
      <alignment horizontal="right"/>
    </xf>
    <xf numFmtId="38" fontId="33" fillId="11" borderId="25" xfId="36" applyNumberFormat="1" applyFont="1" applyFill="1" applyBorder="1" applyAlignment="1">
      <alignment horizontal="right"/>
    </xf>
    <xf numFmtId="38" fontId="33" fillId="11" borderId="33" xfId="36" applyNumberFormat="1" applyFont="1" applyFill="1" applyBorder="1" applyAlignment="1">
      <alignment horizontal="right"/>
    </xf>
    <xf numFmtId="38" fontId="33" fillId="11" borderId="37" xfId="36" applyNumberFormat="1" applyFont="1" applyFill="1" applyBorder="1" applyAlignment="1">
      <alignment horizontal="right"/>
    </xf>
    <xf numFmtId="38" fontId="33" fillId="0" borderId="0" xfId="36" applyNumberFormat="1" applyFont="1" applyAlignment="1">
      <alignment horizontal="right"/>
    </xf>
    <xf numFmtId="38" fontId="33" fillId="11" borderId="7" xfId="37" applyNumberFormat="1" applyFont="1" applyFill="1" applyBorder="1" applyAlignment="1">
      <alignment horizontal="right"/>
    </xf>
    <xf numFmtId="38" fontId="33" fillId="11" borderId="25" xfId="37" applyNumberFormat="1" applyFont="1" applyFill="1" applyBorder="1" applyAlignment="1">
      <alignment horizontal="right"/>
    </xf>
    <xf numFmtId="38" fontId="33" fillId="11" borderId="16" xfId="37" applyNumberFormat="1" applyFont="1" applyFill="1" applyBorder="1" applyAlignment="1">
      <alignment horizontal="right"/>
    </xf>
    <xf numFmtId="38" fontId="33" fillId="3" borderId="8" xfId="37" applyNumberFormat="1" applyFont="1" applyFill="1" applyBorder="1" applyAlignment="1">
      <alignment horizontal="right"/>
    </xf>
    <xf numFmtId="38" fontId="33" fillId="3" borderId="0" xfId="37" applyNumberFormat="1" applyFont="1" applyFill="1" applyAlignment="1">
      <alignment horizontal="right"/>
    </xf>
    <xf numFmtId="38" fontId="33" fillId="0" borderId="15" xfId="37" applyNumberFormat="1" applyFont="1" applyBorder="1" applyAlignment="1" applyProtection="1">
      <alignment horizontal="right"/>
      <protection locked="0"/>
    </xf>
    <xf numFmtId="38" fontId="33" fillId="3" borderId="15" xfId="37" applyNumberFormat="1" applyFont="1" applyFill="1" applyBorder="1" applyAlignment="1">
      <alignment horizontal="right"/>
    </xf>
    <xf numFmtId="38" fontId="33" fillId="4" borderId="19" xfId="37" applyNumberFormat="1" applyFont="1" applyFill="1" applyBorder="1" applyAlignment="1">
      <alignment horizontal="right"/>
    </xf>
    <xf numFmtId="38" fontId="33" fillId="4" borderId="23" xfId="37" applyNumberFormat="1" applyFont="1" applyFill="1" applyBorder="1" applyAlignment="1">
      <alignment horizontal="right"/>
    </xf>
    <xf numFmtId="38" fontId="33" fillId="0" borderId="10" xfId="37" applyNumberFormat="1" applyFont="1" applyBorder="1" applyAlignment="1" applyProtection="1">
      <alignment horizontal="right"/>
      <protection locked="0"/>
    </xf>
    <xf numFmtId="38" fontId="33" fillId="0" borderId="24" xfId="37" applyNumberFormat="1" applyFont="1" applyBorder="1" applyAlignment="1" applyProtection="1">
      <alignment horizontal="right"/>
      <protection locked="0"/>
    </xf>
    <xf numFmtId="38" fontId="33" fillId="0" borderId="23" xfId="37" applyNumberFormat="1" applyFont="1" applyBorder="1" applyAlignment="1" applyProtection="1">
      <alignment horizontal="right"/>
      <protection locked="0"/>
    </xf>
    <xf numFmtId="38" fontId="33" fillId="11" borderId="21" xfId="37" applyNumberFormat="1" applyFont="1" applyFill="1" applyBorder="1" applyAlignment="1">
      <alignment horizontal="right"/>
    </xf>
    <xf numFmtId="38" fontId="33" fillId="11" borderId="55" xfId="37" applyNumberFormat="1" applyFont="1" applyFill="1" applyBorder="1" applyAlignment="1">
      <alignment horizontal="right"/>
    </xf>
    <xf numFmtId="38" fontId="33" fillId="11" borderId="50" xfId="37" applyNumberFormat="1" applyFont="1" applyFill="1" applyBorder="1" applyAlignment="1">
      <alignment horizontal="right"/>
    </xf>
    <xf numFmtId="38" fontId="33" fillId="3" borderId="14" xfId="37" applyNumberFormat="1" applyFont="1" applyFill="1" applyBorder="1" applyAlignment="1">
      <alignment horizontal="right"/>
    </xf>
    <xf numFmtId="38" fontId="33" fillId="0" borderId="14" xfId="37" applyNumberFormat="1" applyFont="1" applyBorder="1" applyAlignment="1" applyProtection="1">
      <alignment horizontal="right"/>
      <protection locked="0"/>
    </xf>
    <xf numFmtId="38" fontId="33" fillId="9" borderId="3" xfId="37" applyNumberFormat="1" applyFont="1" applyFill="1" applyBorder="1" applyAlignment="1">
      <alignment horizontal="right"/>
    </xf>
    <xf numFmtId="38" fontId="33" fillId="3" borderId="8" xfId="38" applyNumberFormat="1" applyFont="1" applyFill="1" applyBorder="1" applyAlignment="1">
      <alignment horizontal="right"/>
    </xf>
    <xf numFmtId="38" fontId="33" fillId="3" borderId="0" xfId="38" applyNumberFormat="1" applyFont="1" applyFill="1" applyAlignment="1">
      <alignment horizontal="right"/>
    </xf>
    <xf numFmtId="38" fontId="33" fillId="0" borderId="15" xfId="38" applyNumberFormat="1" applyFont="1" applyBorder="1" applyAlignment="1" applyProtection="1">
      <alignment horizontal="right"/>
      <protection locked="0"/>
    </xf>
    <xf numFmtId="38" fontId="33" fillId="4" borderId="23" xfId="38" applyNumberFormat="1" applyFont="1" applyFill="1" applyBorder="1" applyAlignment="1">
      <alignment horizontal="right"/>
    </xf>
    <xf numFmtId="38" fontId="33" fillId="0" borderId="9" xfId="38" applyNumberFormat="1" applyFont="1" applyBorder="1" applyAlignment="1" applyProtection="1">
      <alignment horizontal="right"/>
      <protection locked="0"/>
    </xf>
    <xf numFmtId="38" fontId="33" fillId="4" borderId="0" xfId="38" applyNumberFormat="1" applyFont="1" applyFill="1" applyAlignment="1">
      <alignment horizontal="right"/>
    </xf>
    <xf numFmtId="38" fontId="33" fillId="4" borderId="10" xfId="38" applyNumberFormat="1" applyFont="1" applyFill="1" applyBorder="1" applyAlignment="1">
      <alignment horizontal="right"/>
    </xf>
    <xf numFmtId="38" fontId="33" fillId="3" borderId="9" xfId="38" applyNumberFormat="1" applyFont="1" applyFill="1" applyBorder="1" applyAlignment="1">
      <alignment horizontal="right"/>
    </xf>
    <xf numFmtId="38" fontId="33" fillId="4" borderId="19" xfId="38" applyNumberFormat="1" applyFont="1" applyFill="1" applyBorder="1" applyAlignment="1">
      <alignment horizontal="right"/>
    </xf>
    <xf numFmtId="38" fontId="33" fillId="0" borderId="10" xfId="38" applyNumberFormat="1" applyFont="1" applyBorder="1" applyAlignment="1" applyProtection="1">
      <alignment horizontal="right"/>
      <protection locked="0"/>
    </xf>
    <xf numFmtId="38" fontId="33" fillId="3" borderId="20" xfId="38" applyNumberFormat="1" applyFont="1" applyFill="1" applyBorder="1" applyAlignment="1">
      <alignment horizontal="right"/>
    </xf>
    <xf numFmtId="38" fontId="33" fillId="3" borderId="55" xfId="38" applyNumberFormat="1" applyFont="1" applyFill="1" applyBorder="1" applyAlignment="1">
      <alignment horizontal="right"/>
    </xf>
    <xf numFmtId="38" fontId="33" fillId="3" borderId="50" xfId="38" applyNumberFormat="1" applyFont="1" applyFill="1" applyBorder="1" applyAlignment="1">
      <alignment horizontal="right"/>
    </xf>
    <xf numFmtId="38" fontId="33" fillId="0" borderId="0" xfId="38" applyNumberFormat="1" applyFont="1" applyAlignment="1">
      <alignment horizontal="right"/>
    </xf>
    <xf numFmtId="38" fontId="33" fillId="10" borderId="7" xfId="39" applyNumberFormat="1" applyFont="1" applyFill="1" applyBorder="1" applyAlignment="1">
      <alignment horizontal="right"/>
    </xf>
    <xf numFmtId="38" fontId="33" fillId="10" borderId="25" xfId="39" applyNumberFormat="1" applyFont="1" applyFill="1" applyBorder="1" applyAlignment="1">
      <alignment horizontal="right"/>
    </xf>
    <xf numFmtId="38" fontId="33" fillId="10" borderId="4" xfId="39" applyNumberFormat="1" applyFont="1" applyFill="1" applyBorder="1" applyAlignment="1">
      <alignment horizontal="right"/>
    </xf>
    <xf numFmtId="38" fontId="33" fillId="10" borderId="16" xfId="39" applyNumberFormat="1" applyFont="1" applyFill="1" applyBorder="1" applyAlignment="1">
      <alignment horizontal="right"/>
    </xf>
    <xf numFmtId="38" fontId="33" fillId="11" borderId="7" xfId="39" applyNumberFormat="1" applyFont="1" applyFill="1" applyBorder="1" applyAlignment="1">
      <alignment horizontal="right"/>
    </xf>
    <xf numFmtId="38" fontId="33" fillId="11" borderId="25" xfId="39" applyNumberFormat="1" applyFont="1" applyFill="1" applyBorder="1" applyAlignment="1">
      <alignment horizontal="right"/>
    </xf>
    <xf numFmtId="38" fontId="33" fillId="11" borderId="16" xfId="39" applyNumberFormat="1" applyFont="1" applyFill="1" applyBorder="1" applyAlignment="1">
      <alignment horizontal="right"/>
    </xf>
    <xf numFmtId="38" fontId="33" fillId="3" borderId="8" xfId="39" applyNumberFormat="1" applyFont="1" applyFill="1" applyBorder="1" applyAlignment="1">
      <alignment horizontal="right"/>
    </xf>
    <xf numFmtId="38" fontId="33" fillId="3" borderId="0" xfId="39" applyNumberFormat="1" applyFont="1" applyFill="1" applyAlignment="1">
      <alignment horizontal="right"/>
    </xf>
    <xf numFmtId="38" fontId="33" fillId="0" borderId="15" xfId="39" applyNumberFormat="1" applyFont="1" applyBorder="1" applyAlignment="1" applyProtection="1">
      <alignment horizontal="right"/>
      <protection locked="0"/>
    </xf>
    <xf numFmtId="38" fontId="33" fillId="9" borderId="15" xfId="39" applyNumberFormat="1" applyFont="1" applyFill="1" applyBorder="1" applyAlignment="1">
      <alignment horizontal="right"/>
    </xf>
    <xf numFmtId="38" fontId="33" fillId="0" borderId="12" xfId="39" applyNumberFormat="1" applyFont="1" applyBorder="1" applyAlignment="1" applyProtection="1">
      <alignment horizontal="right"/>
      <protection locked="0"/>
    </xf>
    <xf numFmtId="38" fontId="33" fillId="9" borderId="8" xfId="39" applyNumberFormat="1" applyFont="1" applyFill="1" applyBorder="1" applyAlignment="1">
      <alignment horizontal="right"/>
    </xf>
    <xf numFmtId="38" fontId="33" fillId="3" borderId="12" xfId="39" applyNumberFormat="1" applyFont="1" applyFill="1" applyBorder="1" applyAlignment="1">
      <alignment horizontal="right"/>
    </xf>
    <xf numFmtId="38" fontId="33" fillId="9" borderId="19" xfId="39" applyNumberFormat="1" applyFont="1" applyFill="1" applyBorder="1" applyAlignment="1">
      <alignment horizontal="right"/>
    </xf>
    <xf numFmtId="38" fontId="33" fillId="11" borderId="33" xfId="39" applyNumberFormat="1" applyFont="1" applyFill="1" applyBorder="1" applyAlignment="1">
      <alignment horizontal="right"/>
    </xf>
    <xf numFmtId="38" fontId="33" fillId="11" borderId="37" xfId="39" applyNumberFormat="1" applyFont="1" applyFill="1" applyBorder="1" applyAlignment="1">
      <alignment horizontal="right"/>
    </xf>
    <xf numFmtId="38" fontId="33" fillId="3" borderId="3" xfId="39" applyNumberFormat="1" applyFont="1" applyFill="1" applyBorder="1" applyAlignment="1">
      <alignment horizontal="right"/>
    </xf>
    <xf numFmtId="38" fontId="33" fillId="4" borderId="19" xfId="39" applyNumberFormat="1" applyFont="1" applyFill="1" applyBorder="1" applyAlignment="1">
      <alignment horizontal="right"/>
    </xf>
    <xf numFmtId="38" fontId="33" fillId="0" borderId="20" xfId="39" applyNumberFormat="1" applyFont="1" applyBorder="1" applyAlignment="1" applyProtection="1">
      <alignment horizontal="right"/>
      <protection locked="0"/>
    </xf>
    <xf numFmtId="38" fontId="33" fillId="3" borderId="13" xfId="39" applyNumberFormat="1" applyFont="1" applyFill="1" applyBorder="1" applyAlignment="1">
      <alignment horizontal="right"/>
    </xf>
    <xf numFmtId="38" fontId="33" fillId="4" borderId="47" xfId="39" applyNumberFormat="1" applyFont="1" applyFill="1" applyBorder="1" applyAlignment="1">
      <alignment horizontal="right"/>
    </xf>
    <xf numFmtId="38" fontId="33" fillId="0" borderId="27" xfId="39" applyNumberFormat="1" applyFont="1" applyBorder="1" applyAlignment="1" applyProtection="1">
      <alignment horizontal="right"/>
      <protection locked="0"/>
    </xf>
    <xf numFmtId="38" fontId="33" fillId="3" borderId="20" xfId="39" applyNumberFormat="1" applyFont="1" applyFill="1" applyBorder="1" applyAlignment="1">
      <alignment horizontal="right"/>
    </xf>
    <xf numFmtId="38" fontId="33" fillId="3" borderId="33" xfId="39" applyNumberFormat="1" applyFont="1" applyFill="1" applyBorder="1" applyAlignment="1">
      <alignment horizontal="right"/>
    </xf>
    <xf numFmtId="38" fontId="33" fillId="4" borderId="10" xfId="39" applyNumberFormat="1" applyFont="1" applyFill="1" applyBorder="1" applyAlignment="1">
      <alignment horizontal="right"/>
    </xf>
    <xf numFmtId="38" fontId="33" fillId="0" borderId="0" xfId="39" applyNumberFormat="1" applyFont="1" applyAlignment="1">
      <alignment horizontal="right"/>
    </xf>
    <xf numFmtId="38" fontId="33" fillId="0" borderId="13" xfId="39" applyNumberFormat="1" applyFont="1" applyBorder="1" applyAlignment="1">
      <alignment horizontal="right"/>
    </xf>
    <xf numFmtId="38" fontId="33" fillId="10" borderId="25" xfId="40" applyNumberFormat="1" applyFont="1" applyFill="1" applyBorder="1" applyAlignment="1">
      <alignment horizontal="right"/>
    </xf>
    <xf numFmtId="38" fontId="33" fillId="10" borderId="16" xfId="40" applyNumberFormat="1" applyFont="1" applyFill="1" applyBorder="1" applyAlignment="1">
      <alignment horizontal="right"/>
    </xf>
    <xf numFmtId="38" fontId="33" fillId="11" borderId="25" xfId="40" applyNumberFormat="1" applyFont="1" applyFill="1" applyBorder="1" applyAlignment="1">
      <alignment horizontal="right"/>
    </xf>
    <xf numFmtId="38" fontId="33" fillId="11" borderId="16" xfId="40" applyNumberFormat="1" applyFont="1" applyFill="1" applyBorder="1" applyAlignment="1">
      <alignment horizontal="right"/>
    </xf>
    <xf numFmtId="38" fontId="33" fillId="3" borderId="8" xfId="40" applyNumberFormat="1" applyFont="1" applyFill="1" applyBorder="1" applyAlignment="1">
      <alignment horizontal="right"/>
    </xf>
    <xf numFmtId="38" fontId="33" fillId="0" borderId="15" xfId="40" applyNumberFormat="1" applyFont="1" applyBorder="1" applyAlignment="1" applyProtection="1">
      <alignment horizontal="right"/>
      <protection locked="0"/>
    </xf>
    <xf numFmtId="38" fontId="33" fillId="4" borderId="23" xfId="40" applyNumberFormat="1" applyFont="1" applyFill="1" applyBorder="1" applyAlignment="1">
      <alignment horizontal="right"/>
    </xf>
    <xf numFmtId="38" fontId="33" fillId="11" borderId="21" xfId="40" applyNumberFormat="1" applyFont="1" applyFill="1" applyBorder="1" applyAlignment="1">
      <alignment horizontal="right"/>
    </xf>
    <xf numFmtId="38" fontId="33" fillId="11" borderId="55" xfId="40" applyNumberFormat="1" applyFont="1" applyFill="1" applyBorder="1" applyAlignment="1">
      <alignment horizontal="right"/>
    </xf>
    <xf numFmtId="38" fontId="33" fillId="11" borderId="50" xfId="40" applyNumberFormat="1" applyFont="1" applyFill="1" applyBorder="1" applyAlignment="1">
      <alignment horizontal="right"/>
    </xf>
    <xf numFmtId="38" fontId="33" fillId="3" borderId="0" xfId="40" applyNumberFormat="1" applyFont="1" applyFill="1" applyAlignment="1">
      <alignment horizontal="right"/>
    </xf>
    <xf numFmtId="38" fontId="33" fillId="3" borderId="12" xfId="40" applyNumberFormat="1" applyFont="1" applyFill="1" applyBorder="1" applyAlignment="1">
      <alignment horizontal="right"/>
    </xf>
    <xf numFmtId="38" fontId="33" fillId="4" borderId="19" xfId="40" applyNumberFormat="1" applyFont="1" applyFill="1" applyBorder="1" applyAlignment="1">
      <alignment horizontal="right"/>
    </xf>
    <xf numFmtId="38" fontId="33" fillId="0" borderId="0" xfId="40" applyNumberFormat="1" applyFont="1" applyAlignment="1" applyProtection="1">
      <alignment horizontal="right"/>
      <protection locked="0"/>
    </xf>
    <xf numFmtId="38" fontId="33" fillId="0" borderId="10" xfId="40" applyNumberFormat="1" applyFont="1" applyBorder="1" applyAlignment="1" applyProtection="1">
      <alignment horizontal="right"/>
      <protection locked="0"/>
    </xf>
    <xf numFmtId="38" fontId="33" fillId="4" borderId="10" xfId="40" applyNumberFormat="1" applyFont="1" applyFill="1" applyBorder="1" applyAlignment="1">
      <alignment horizontal="right"/>
    </xf>
    <xf numFmtId="38" fontId="33" fillId="11" borderId="7" xfId="40" applyNumberFormat="1" applyFont="1" applyFill="1" applyBorder="1" applyAlignment="1">
      <alignment horizontal="right"/>
    </xf>
    <xf numFmtId="38" fontId="33" fillId="11" borderId="33" xfId="40" applyNumberFormat="1" applyFont="1" applyFill="1" applyBorder="1" applyAlignment="1">
      <alignment horizontal="right"/>
    </xf>
    <xf numFmtId="38" fontId="33" fillId="11" borderId="37" xfId="40" applyNumberFormat="1" applyFont="1" applyFill="1" applyBorder="1" applyAlignment="1">
      <alignment horizontal="right"/>
    </xf>
    <xf numFmtId="38" fontId="33" fillId="3" borderId="8" xfId="41" applyNumberFormat="1" applyFont="1" applyFill="1" applyBorder="1" applyAlignment="1">
      <alignment horizontal="right"/>
    </xf>
    <xf numFmtId="38" fontId="33" fillId="4" borderId="19" xfId="41" applyNumberFormat="1" applyFont="1" applyFill="1" applyBorder="1" applyAlignment="1">
      <alignment horizontal="right"/>
    </xf>
    <xf numFmtId="38" fontId="33" fillId="4" borderId="8" xfId="33" applyNumberFormat="1" applyFont="1" applyFill="1" applyBorder="1" applyAlignment="1">
      <alignment horizontal="right"/>
    </xf>
    <xf numFmtId="38" fontId="33" fillId="4" borderId="10" xfId="41" applyNumberFormat="1" applyFont="1" applyFill="1" applyBorder="1" applyAlignment="1">
      <alignment horizontal="right"/>
    </xf>
    <xf numFmtId="38" fontId="33" fillId="0" borderId="9" xfId="41" applyNumberFormat="1" applyFont="1" applyBorder="1" applyAlignment="1" applyProtection="1">
      <alignment horizontal="right"/>
      <protection locked="0"/>
    </xf>
    <xf numFmtId="38" fontId="33" fillId="3" borderId="20" xfId="41" applyNumberFormat="1" applyFont="1" applyFill="1" applyBorder="1" applyAlignment="1">
      <alignment horizontal="right"/>
    </xf>
    <xf numFmtId="38" fontId="33" fillId="3" borderId="55" xfId="41" applyNumberFormat="1" applyFont="1" applyFill="1" applyBorder="1" applyAlignment="1">
      <alignment horizontal="right"/>
    </xf>
    <xf numFmtId="38" fontId="33" fillId="0" borderId="0" xfId="41" applyNumberFormat="1" applyFont="1" applyAlignment="1">
      <alignment horizontal="right"/>
    </xf>
    <xf numFmtId="38" fontId="33" fillId="10" borderId="25" xfId="42" applyNumberFormat="1" applyFont="1" applyFill="1" applyBorder="1" applyAlignment="1">
      <alignment horizontal="right"/>
    </xf>
    <xf numFmtId="38" fontId="33" fillId="10" borderId="16" xfId="42" applyNumberFormat="1" applyFont="1" applyFill="1" applyBorder="1" applyAlignment="1">
      <alignment horizontal="right"/>
    </xf>
    <xf numFmtId="38" fontId="33" fillId="11" borderId="25" xfId="42" applyNumberFormat="1" applyFont="1" applyFill="1" applyBorder="1" applyAlignment="1">
      <alignment horizontal="right"/>
    </xf>
    <xf numFmtId="38" fontId="33" fillId="11" borderId="16" xfId="42" applyNumberFormat="1" applyFont="1" applyFill="1" applyBorder="1" applyAlignment="1">
      <alignment horizontal="right"/>
    </xf>
    <xf numFmtId="38" fontId="33" fillId="0" borderId="3" xfId="42" applyNumberFormat="1" applyFont="1" applyBorder="1" applyAlignment="1" applyProtection="1">
      <alignment horizontal="right"/>
      <protection locked="0"/>
    </xf>
    <xf numFmtId="38" fontId="33" fillId="3" borderId="8" xfId="42" applyNumberFormat="1" applyFont="1" applyFill="1" applyBorder="1" applyAlignment="1">
      <alignment horizontal="right"/>
    </xf>
    <xf numFmtId="38" fontId="33" fillId="4" borderId="19" xfId="42" applyNumberFormat="1" applyFont="1" applyFill="1" applyBorder="1" applyAlignment="1">
      <alignment horizontal="right"/>
    </xf>
    <xf numFmtId="38" fontId="33" fillId="11" borderId="33" xfId="42" applyNumberFormat="1" applyFont="1" applyFill="1" applyBorder="1" applyAlignment="1">
      <alignment horizontal="right"/>
    </xf>
    <xf numFmtId="38" fontId="33" fillId="11" borderId="7" xfId="42" applyNumberFormat="1" applyFont="1" applyFill="1" applyBorder="1" applyAlignment="1">
      <alignment horizontal="right"/>
    </xf>
    <xf numFmtId="38" fontId="33" fillId="11" borderId="37" xfId="42" applyNumberFormat="1" applyFont="1" applyFill="1" applyBorder="1" applyAlignment="1">
      <alignment horizontal="right"/>
    </xf>
    <xf numFmtId="38" fontId="33" fillId="3" borderId="8" xfId="43" applyNumberFormat="1" applyFont="1" applyFill="1" applyBorder="1" applyAlignment="1">
      <alignment horizontal="right"/>
    </xf>
    <xf numFmtId="38" fontId="33" fillId="3" borderId="12" xfId="43" applyNumberFormat="1" applyFont="1" applyFill="1" applyBorder="1" applyAlignment="1">
      <alignment horizontal="right"/>
    </xf>
    <xf numFmtId="38" fontId="33" fillId="3" borderId="13" xfId="43" applyNumberFormat="1" applyFont="1" applyFill="1" applyBorder="1" applyAlignment="1">
      <alignment horizontal="right"/>
    </xf>
    <xf numFmtId="38" fontId="33" fillId="4" borderId="28" xfId="43" applyNumberFormat="1" applyFont="1" applyFill="1" applyBorder="1" applyAlignment="1">
      <alignment horizontal="right"/>
    </xf>
    <xf numFmtId="38" fontId="33" fillId="4" borderId="19" xfId="43" applyNumberFormat="1" applyFont="1" applyFill="1" applyBorder="1" applyAlignment="1">
      <alignment horizontal="right"/>
    </xf>
    <xf numFmtId="38" fontId="33" fillId="3" borderId="12" xfId="44" applyNumberFormat="1" applyFont="1" applyFill="1" applyBorder="1" applyAlignment="1">
      <alignment horizontal="right"/>
    </xf>
    <xf numFmtId="38" fontId="33" fillId="3" borderId="8" xfId="44" applyNumberFormat="1" applyFont="1" applyFill="1" applyBorder="1" applyAlignment="1">
      <alignment horizontal="right"/>
    </xf>
    <xf numFmtId="38" fontId="33" fillId="4" borderId="19" xfId="44" applyNumberFormat="1" applyFont="1" applyFill="1" applyBorder="1" applyAlignment="1">
      <alignment horizontal="right"/>
    </xf>
    <xf numFmtId="38" fontId="33" fillId="3" borderId="20" xfId="44" applyNumberFormat="1" applyFont="1" applyFill="1" applyBorder="1" applyAlignment="1">
      <alignment horizontal="right"/>
    </xf>
    <xf numFmtId="38" fontId="33" fillId="3" borderId="13" xfId="44" applyNumberFormat="1" applyFont="1" applyFill="1" applyBorder="1" applyAlignment="1">
      <alignment horizontal="right"/>
    </xf>
    <xf numFmtId="38" fontId="33" fillId="0" borderId="20" xfId="44" applyNumberFormat="1" applyFont="1" applyBorder="1" applyAlignment="1" applyProtection="1">
      <alignment horizontal="right"/>
      <protection locked="0"/>
    </xf>
    <xf numFmtId="38" fontId="33" fillId="4" borderId="23" xfId="44" applyNumberFormat="1" applyFont="1" applyFill="1" applyBorder="1" applyAlignment="1">
      <alignment horizontal="right"/>
    </xf>
    <xf numFmtId="38" fontId="33" fillId="0" borderId="9" xfId="45" applyNumberFormat="1" applyFont="1" applyBorder="1" applyAlignment="1" applyProtection="1">
      <alignment horizontal="right"/>
      <protection locked="0"/>
    </xf>
    <xf numFmtId="38" fontId="33" fillId="3" borderId="8" xfId="45" applyNumberFormat="1" applyFont="1" applyFill="1" applyBorder="1" applyAlignment="1">
      <alignment horizontal="right"/>
    </xf>
    <xf numFmtId="38" fontId="33" fillId="4" borderId="9" xfId="33" applyNumberFormat="1" applyFont="1" applyFill="1" applyBorder="1" applyAlignment="1">
      <alignment horizontal="right"/>
    </xf>
    <xf numFmtId="38" fontId="33" fillId="11" borderId="25" xfId="45" applyNumberFormat="1" applyFont="1" applyFill="1" applyBorder="1" applyAlignment="1">
      <alignment horizontal="right"/>
    </xf>
    <xf numFmtId="38" fontId="33" fillId="11" borderId="16" xfId="45" applyNumberFormat="1" applyFont="1" applyFill="1" applyBorder="1" applyAlignment="1">
      <alignment horizontal="right"/>
    </xf>
    <xf numFmtId="38" fontId="33" fillId="0" borderId="3" xfId="45" applyNumberFormat="1" applyFont="1" applyBorder="1" applyAlignment="1" applyProtection="1">
      <alignment horizontal="right"/>
      <protection locked="0"/>
    </xf>
    <xf numFmtId="38" fontId="33" fillId="9" borderId="3" xfId="45" applyNumberFormat="1" applyFont="1" applyFill="1" applyBorder="1" applyAlignment="1">
      <alignment horizontal="right"/>
    </xf>
    <xf numFmtId="38" fontId="33" fillId="0" borderId="15" xfId="45" applyNumberFormat="1" applyFont="1" applyBorder="1" applyAlignment="1" applyProtection="1">
      <alignment horizontal="right"/>
      <protection locked="0"/>
    </xf>
    <xf numFmtId="38" fontId="33" fillId="4" borderId="19" xfId="45" applyNumberFormat="1" applyFont="1" applyFill="1" applyBorder="1" applyAlignment="1">
      <alignment horizontal="right"/>
    </xf>
    <xf numFmtId="38" fontId="33" fillId="11" borderId="37" xfId="45" applyNumberFormat="1" applyFont="1" applyFill="1" applyBorder="1" applyAlignment="1">
      <alignment horizontal="right"/>
    </xf>
    <xf numFmtId="38" fontId="33" fillId="3" borderId="13" xfId="45" applyNumberFormat="1" applyFont="1" applyFill="1" applyBorder="1" applyAlignment="1">
      <alignment horizontal="right"/>
    </xf>
    <xf numFmtId="38" fontId="33" fillId="3" borderId="0" xfId="45" applyNumberFormat="1" applyFont="1" applyFill="1" applyAlignment="1">
      <alignment horizontal="right"/>
    </xf>
    <xf numFmtId="38" fontId="33" fillId="3" borderId="3" xfId="45" applyNumberFormat="1" applyFont="1" applyFill="1" applyBorder="1" applyAlignment="1">
      <alignment horizontal="right"/>
    </xf>
    <xf numFmtId="38" fontId="33" fillId="3" borderId="33" xfId="45" applyNumberFormat="1" applyFont="1" applyFill="1" applyBorder="1" applyAlignment="1">
      <alignment horizontal="right"/>
    </xf>
    <xf numFmtId="38" fontId="33" fillId="4" borderId="10" xfId="45" applyNumberFormat="1" applyFont="1" applyFill="1" applyBorder="1" applyAlignment="1">
      <alignment horizontal="right"/>
    </xf>
    <xf numFmtId="38" fontId="33" fillId="0" borderId="0" xfId="45" applyNumberFormat="1" applyFont="1" applyAlignment="1">
      <alignment horizontal="right"/>
    </xf>
    <xf numFmtId="38" fontId="33" fillId="10" borderId="7" xfId="46" applyNumberFormat="1" applyFont="1" applyFill="1" applyBorder="1" applyAlignment="1">
      <alignment horizontal="right"/>
    </xf>
    <xf numFmtId="38" fontId="33" fillId="10" borderId="25" xfId="46" applyNumberFormat="1" applyFont="1" applyFill="1" applyBorder="1" applyAlignment="1">
      <alignment horizontal="right"/>
    </xf>
    <xf numFmtId="38" fontId="33" fillId="10" borderId="16" xfId="46" applyNumberFormat="1" applyFont="1" applyFill="1" applyBorder="1" applyAlignment="1">
      <alignment horizontal="right"/>
    </xf>
    <xf numFmtId="38" fontId="33" fillId="11" borderId="7" xfId="46" applyNumberFormat="1" applyFont="1" applyFill="1" applyBorder="1" applyAlignment="1">
      <alignment horizontal="right"/>
    </xf>
    <xf numFmtId="38" fontId="33" fillId="11" borderId="25" xfId="46" applyNumberFormat="1" applyFont="1" applyFill="1" applyBorder="1" applyAlignment="1">
      <alignment horizontal="right"/>
    </xf>
    <xf numFmtId="38" fontId="33" fillId="11" borderId="16" xfId="46" applyNumberFormat="1" applyFont="1" applyFill="1" applyBorder="1" applyAlignment="1">
      <alignment horizontal="right"/>
    </xf>
    <xf numFmtId="38" fontId="33" fillId="3" borderId="8" xfId="46" applyNumberFormat="1" applyFont="1" applyFill="1" applyBorder="1" applyAlignment="1">
      <alignment horizontal="right"/>
    </xf>
    <xf numFmtId="38" fontId="33" fillId="3" borderId="3" xfId="46" applyNumberFormat="1" applyFont="1" applyFill="1" applyBorder="1" applyAlignment="1">
      <alignment horizontal="right"/>
    </xf>
    <xf numFmtId="38" fontId="33" fillId="3" borderId="14" xfId="46" applyNumberFormat="1" applyFont="1" applyFill="1" applyBorder="1" applyAlignment="1">
      <alignment horizontal="right"/>
    </xf>
    <xf numFmtId="38" fontId="33" fillId="4" borderId="19" xfId="46" applyNumberFormat="1" applyFont="1" applyFill="1" applyBorder="1" applyAlignment="1">
      <alignment horizontal="right"/>
    </xf>
    <xf numFmtId="38" fontId="33" fillId="11" borderId="14" xfId="46" applyNumberFormat="1" applyFont="1" applyFill="1" applyBorder="1" applyAlignment="1">
      <alignment horizontal="right"/>
    </xf>
    <xf numFmtId="38" fontId="33" fillId="11" borderId="33" xfId="46" applyNumberFormat="1" applyFont="1" applyFill="1" applyBorder="1" applyAlignment="1">
      <alignment horizontal="right"/>
    </xf>
    <xf numFmtId="38" fontId="33" fillId="11" borderId="37" xfId="46" applyNumberFormat="1" applyFont="1" applyFill="1" applyBorder="1" applyAlignment="1">
      <alignment horizontal="right"/>
    </xf>
    <xf numFmtId="38" fontId="33" fillId="3" borderId="0" xfId="46" applyNumberFormat="1" applyFont="1" applyFill="1" applyAlignment="1">
      <alignment horizontal="right"/>
    </xf>
    <xf numFmtId="38" fontId="33" fillId="9" borderId="2" xfId="46" applyNumberFormat="1" applyFont="1" applyFill="1" applyBorder="1" applyAlignment="1">
      <alignment horizontal="right"/>
    </xf>
    <xf numFmtId="38" fontId="33" fillId="4" borderId="2" xfId="46" applyNumberFormat="1" applyFont="1" applyFill="1" applyBorder="1" applyAlignment="1">
      <alignment horizontal="right"/>
    </xf>
    <xf numFmtId="38" fontId="33" fillId="3" borderId="12" xfId="46" applyNumberFormat="1" applyFont="1" applyFill="1" applyBorder="1" applyAlignment="1">
      <alignment horizontal="right"/>
    </xf>
    <xf numFmtId="38" fontId="33" fillId="0" borderId="47" xfId="46" applyNumberFormat="1" applyFont="1" applyBorder="1" applyAlignment="1" applyProtection="1">
      <alignment horizontal="right"/>
      <protection locked="0"/>
    </xf>
    <xf numFmtId="38" fontId="33" fillId="4" borderId="23" xfId="46" applyNumberFormat="1" applyFont="1" applyFill="1" applyBorder="1" applyAlignment="1">
      <alignment horizontal="right"/>
    </xf>
    <xf numFmtId="38" fontId="33" fillId="8" borderId="19" xfId="46" applyNumberFormat="1" applyFont="1" applyFill="1" applyBorder="1" applyAlignment="1">
      <alignment horizontal="right"/>
    </xf>
    <xf numFmtId="38" fontId="33" fillId="4" borderId="10" xfId="46" applyNumberFormat="1" applyFont="1" applyFill="1" applyBorder="1" applyAlignment="1">
      <alignment horizontal="right"/>
    </xf>
    <xf numFmtId="38" fontId="33" fillId="0" borderId="0" xfId="46" applyNumberFormat="1" applyFont="1" applyAlignment="1">
      <alignment horizontal="right"/>
    </xf>
    <xf numFmtId="38" fontId="33" fillId="10" borderId="25" xfId="46" applyNumberFormat="1" applyFont="1" applyFill="1" applyBorder="1" applyAlignment="1">
      <alignment horizontal="left" vertical="center"/>
    </xf>
    <xf numFmtId="38" fontId="33" fillId="10" borderId="7" xfId="48" applyNumberFormat="1" applyFont="1" applyFill="1" applyBorder="1" applyAlignment="1">
      <alignment horizontal="right"/>
    </xf>
    <xf numFmtId="38" fontId="33" fillId="10" borderId="25" xfId="48" applyNumberFormat="1" applyFont="1" applyFill="1" applyBorder="1" applyAlignment="1">
      <alignment horizontal="right"/>
    </xf>
    <xf numFmtId="38" fontId="33" fillId="10" borderId="16" xfId="48" applyNumberFormat="1" applyFont="1" applyFill="1" applyBorder="1" applyAlignment="1">
      <alignment horizontal="right"/>
    </xf>
    <xf numFmtId="38" fontId="33" fillId="11" borderId="7" xfId="48" applyNumberFormat="1" applyFont="1" applyFill="1" applyBorder="1" applyAlignment="1">
      <alignment horizontal="right"/>
    </xf>
    <xf numFmtId="38" fontId="33" fillId="11" borderId="25" xfId="48" applyNumberFormat="1" applyFont="1" applyFill="1" applyBorder="1" applyAlignment="1">
      <alignment horizontal="right"/>
    </xf>
    <xf numFmtId="38" fontId="33" fillId="11" borderId="16" xfId="48" applyNumberFormat="1" applyFont="1" applyFill="1" applyBorder="1" applyAlignment="1">
      <alignment horizontal="right"/>
    </xf>
    <xf numFmtId="38" fontId="33" fillId="3" borderId="8" xfId="48" applyNumberFormat="1" applyFont="1" applyFill="1" applyBorder="1" applyAlignment="1">
      <alignment horizontal="right"/>
    </xf>
    <xf numFmtId="38" fontId="33" fillId="0" borderId="15" xfId="48" applyNumberFormat="1" applyFont="1" applyBorder="1" applyAlignment="1" applyProtection="1">
      <alignment horizontal="right"/>
      <protection locked="0"/>
    </xf>
    <xf numFmtId="38" fontId="33" fillId="4" borderId="8" xfId="48" applyNumberFormat="1" applyFont="1" applyFill="1" applyBorder="1" applyAlignment="1">
      <alignment horizontal="right"/>
    </xf>
    <xf numFmtId="38" fontId="33" fillId="4" borderId="23" xfId="48" applyNumberFormat="1" applyFont="1" applyFill="1" applyBorder="1" applyAlignment="1">
      <alignment horizontal="right"/>
    </xf>
    <xf numFmtId="38" fontId="33" fillId="0" borderId="20" xfId="48" applyNumberFormat="1" applyFont="1" applyBorder="1" applyAlignment="1" applyProtection="1">
      <alignment horizontal="right"/>
      <protection locked="0"/>
    </xf>
    <xf numFmtId="38" fontId="33" fillId="11" borderId="14" xfId="48" applyNumberFormat="1" applyFont="1" applyFill="1" applyBorder="1" applyAlignment="1">
      <alignment horizontal="right"/>
    </xf>
    <xf numFmtId="38" fontId="33" fillId="11" borderId="33" xfId="48" applyNumberFormat="1" applyFont="1" applyFill="1" applyBorder="1" applyAlignment="1">
      <alignment horizontal="right"/>
    </xf>
    <xf numFmtId="38" fontId="33" fillId="11" borderId="37" xfId="48" applyNumberFormat="1" applyFont="1" applyFill="1" applyBorder="1" applyAlignment="1">
      <alignment horizontal="right"/>
    </xf>
    <xf numFmtId="38" fontId="33" fillId="0" borderId="3" xfId="48" applyNumberFormat="1" applyFont="1" applyBorder="1" applyAlignment="1" applyProtection="1">
      <alignment horizontal="right"/>
      <protection locked="0"/>
    </xf>
    <xf numFmtId="38" fontId="33" fillId="3" borderId="0" xfId="48" applyNumberFormat="1" applyFont="1" applyFill="1" applyAlignment="1">
      <alignment horizontal="right"/>
    </xf>
    <xf numFmtId="38" fontId="33" fillId="9" borderId="3" xfId="48" applyNumberFormat="1" applyFont="1" applyFill="1" applyBorder="1" applyAlignment="1">
      <alignment horizontal="right"/>
    </xf>
    <xf numFmtId="38" fontId="33" fillId="9" borderId="15" xfId="48" applyNumberFormat="1" applyFont="1" applyFill="1" applyBorder="1" applyAlignment="1">
      <alignment horizontal="right"/>
    </xf>
    <xf numFmtId="38" fontId="33" fillId="4" borderId="19" xfId="48" applyNumberFormat="1" applyFont="1" applyFill="1" applyBorder="1" applyAlignment="1">
      <alignment horizontal="right"/>
    </xf>
    <xf numFmtId="38" fontId="33" fillId="8" borderId="19" xfId="33" applyNumberFormat="1" applyFont="1" applyFill="1" applyBorder="1" applyAlignment="1">
      <alignment horizontal="right"/>
    </xf>
    <xf numFmtId="38" fontId="33" fillId="0" borderId="10" xfId="48" applyNumberFormat="1" applyFont="1" applyBorder="1" applyAlignment="1" applyProtection="1">
      <alignment horizontal="right"/>
      <protection locked="0"/>
    </xf>
    <xf numFmtId="0" fontId="34" fillId="0" borderId="0" xfId="0" applyFont="1" applyAlignment="1">
      <alignment vertical="center"/>
    </xf>
    <xf numFmtId="0" fontId="32" fillId="0" borderId="15" xfId="0" applyFont="1" applyBorder="1" applyAlignment="1">
      <alignment horizontal="center" vertical="center" wrapText="1"/>
    </xf>
    <xf numFmtId="0" fontId="31" fillId="0" borderId="15" xfId="0" applyFont="1" applyBorder="1" applyAlignment="1">
      <alignment horizontal="left" vertical="center" wrapText="1" indent="1"/>
    </xf>
    <xf numFmtId="38" fontId="33" fillId="4" borderId="15" xfId="0" applyNumberFormat="1" applyFont="1" applyFill="1" applyBorder="1" applyAlignment="1">
      <alignment horizontal="right" vertical="center"/>
    </xf>
    <xf numFmtId="38" fontId="31" fillId="4" borderId="15" xfId="0" applyNumberFormat="1" applyFont="1" applyFill="1" applyBorder="1" applyAlignment="1">
      <alignment horizontal="right" vertical="center"/>
    </xf>
    <xf numFmtId="0" fontId="34" fillId="0" borderId="0" xfId="0" applyFont="1" applyAlignment="1">
      <alignment horizontal="left" vertical="center"/>
    </xf>
    <xf numFmtId="38" fontId="33" fillId="4" borderId="19" xfId="0" applyNumberFormat="1" applyFont="1" applyFill="1" applyBorder="1" applyAlignment="1">
      <alignment horizontal="right" vertical="center"/>
    </xf>
    <xf numFmtId="38" fontId="33" fillId="3" borderId="15" xfId="0" applyNumberFormat="1" applyFont="1" applyFill="1" applyBorder="1" applyAlignment="1">
      <alignment horizontal="right" vertical="center"/>
    </xf>
    <xf numFmtId="38" fontId="31" fillId="4" borderId="19" xfId="0" applyNumberFormat="1" applyFont="1" applyFill="1" applyBorder="1" applyAlignment="1">
      <alignment horizontal="right" vertical="center"/>
    </xf>
    <xf numFmtId="0" fontId="32" fillId="0" borderId="2" xfId="0" applyFont="1" applyBorder="1" applyAlignment="1">
      <alignment horizontal="left" vertical="center" wrapText="1" indent="2"/>
    </xf>
    <xf numFmtId="38" fontId="33" fillId="4" borderId="23" xfId="0" applyNumberFormat="1" applyFont="1" applyFill="1" applyBorder="1" applyAlignment="1">
      <alignment horizontal="right" vertical="center"/>
    </xf>
    <xf numFmtId="38" fontId="31" fillId="4" borderId="23" xfId="0" applyNumberFormat="1" applyFont="1" applyFill="1" applyBorder="1" applyAlignment="1">
      <alignment horizontal="right" vertical="center"/>
    </xf>
    <xf numFmtId="0" fontId="32" fillId="0" borderId="15" xfId="0" applyFont="1" applyBorder="1" applyAlignment="1">
      <alignment horizontal="left" vertical="center" indent="1"/>
    </xf>
    <xf numFmtId="38" fontId="33" fillId="4" borderId="10" xfId="0" applyNumberFormat="1" applyFont="1" applyFill="1" applyBorder="1" applyAlignment="1">
      <alignment horizontal="right" vertical="center"/>
    </xf>
    <xf numFmtId="0" fontId="47" fillId="0" borderId="0" xfId="0" applyFont="1" applyAlignment="1">
      <alignment horizontal="left" vertical="top" wrapText="1" indent="1"/>
    </xf>
    <xf numFmtId="0" fontId="58" fillId="0" borderId="0" xfId="0" applyFont="1" applyAlignment="1">
      <alignment horizontal="left" wrapText="1" indent="1"/>
    </xf>
    <xf numFmtId="0" fontId="29" fillId="0" borderId="0" xfId="0" applyFont="1" applyAlignment="1">
      <alignment horizontal="left" vertical="center" wrapText="1"/>
    </xf>
    <xf numFmtId="0" fontId="56" fillId="0" borderId="0" xfId="0" applyFont="1" applyAlignment="1">
      <alignment horizontal="left" vertical="center" wrapText="1" indent="1"/>
    </xf>
    <xf numFmtId="0" fontId="58" fillId="0" borderId="0" xfId="0" applyFont="1" applyAlignment="1">
      <alignment horizontal="left" vertical="center" wrapText="1" indent="1"/>
    </xf>
    <xf numFmtId="0" fontId="58" fillId="0" borderId="0" xfId="0" applyFont="1" applyAlignment="1">
      <alignment horizontal="center" vertical="center" wrapText="1"/>
    </xf>
    <xf numFmtId="0" fontId="29" fillId="0" borderId="0" xfId="0" applyFont="1" applyAlignment="1">
      <alignment horizontal="center" vertical="center" wrapText="1"/>
    </xf>
    <xf numFmtId="0" fontId="34" fillId="0" borderId="0" xfId="0" applyFont="1" applyAlignment="1">
      <alignment horizontal="left" vertical="center" wrapText="1"/>
    </xf>
    <xf numFmtId="38" fontId="33" fillId="0" borderId="15" xfId="0" applyNumberFormat="1" applyFont="1" applyBorder="1" applyAlignment="1" applyProtection="1">
      <alignment vertical="center"/>
      <protection locked="0"/>
    </xf>
    <xf numFmtId="38" fontId="33" fillId="4" borderId="15" xfId="0" applyNumberFormat="1" applyFont="1" applyFill="1" applyBorder="1" applyAlignment="1">
      <alignment vertical="center"/>
    </xf>
    <xf numFmtId="38" fontId="33" fillId="0" borderId="15" xfId="0" applyNumberFormat="1" applyFont="1" applyBorder="1" applyProtection="1">
      <protection locked="0"/>
    </xf>
    <xf numFmtId="38" fontId="33" fillId="4" borderId="19" xfId="0" applyNumberFormat="1" applyFont="1" applyFill="1" applyBorder="1" applyAlignment="1">
      <alignment vertical="center"/>
    </xf>
    <xf numFmtId="38" fontId="33" fillId="0" borderId="19" xfId="0" applyNumberFormat="1" applyFont="1" applyBorder="1" applyAlignment="1" applyProtection="1">
      <alignment vertical="center"/>
      <protection locked="0"/>
    </xf>
    <xf numFmtId="38" fontId="33" fillId="0" borderId="10" xfId="0" applyNumberFormat="1" applyFont="1" applyBorder="1" applyAlignment="1" applyProtection="1">
      <alignment vertical="center"/>
      <protection locked="0"/>
    </xf>
    <xf numFmtId="0" fontId="33" fillId="0" borderId="0" xfId="0" applyFont="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33" fillId="0" borderId="31" xfId="0" applyFont="1" applyBorder="1" applyAlignment="1" applyProtection="1">
      <alignment horizontal="left" vertical="center" wrapText="1"/>
      <protection locked="0"/>
    </xf>
    <xf numFmtId="38" fontId="33" fillId="0" borderId="31" xfId="0" applyNumberFormat="1" applyFont="1" applyBorder="1" applyAlignment="1" applyProtection="1">
      <alignment horizontal="right" vertical="center"/>
      <protection locked="0"/>
    </xf>
    <xf numFmtId="0" fontId="33" fillId="0" borderId="1" xfId="0" applyFont="1" applyBorder="1" applyAlignment="1" applyProtection="1">
      <alignment horizontal="left" vertical="center" wrapText="1"/>
      <protection locked="0"/>
    </xf>
    <xf numFmtId="38" fontId="33" fillId="0" borderId="1" xfId="0" applyNumberFormat="1" applyFont="1" applyBorder="1" applyAlignment="1" applyProtection="1">
      <alignment horizontal="right" vertical="center"/>
      <protection locked="0"/>
    </xf>
    <xf numFmtId="0" fontId="33" fillId="0" borderId="1" xfId="0" applyFont="1" applyBorder="1" applyAlignment="1" applyProtection="1">
      <alignment horizontal="left" vertical="top" wrapText="1"/>
      <protection locked="0"/>
    </xf>
    <xf numFmtId="165" fontId="34" fillId="0" borderId="14" xfId="0" applyNumberFormat="1" applyFont="1" applyBorder="1" applyAlignment="1">
      <alignment horizontal="left" vertical="center"/>
    </xf>
    <xf numFmtId="165" fontId="34" fillId="0" borderId="7" xfId="0" applyNumberFormat="1" applyFont="1" applyBorder="1" applyAlignment="1">
      <alignment horizontal="left" vertical="center"/>
    </xf>
    <xf numFmtId="165" fontId="42" fillId="6" borderId="7" xfId="0" applyNumberFormat="1" applyFont="1" applyFill="1" applyBorder="1" applyAlignment="1">
      <alignment horizontal="right" vertical="center"/>
    </xf>
    <xf numFmtId="0" fontId="31" fillId="6" borderId="25" xfId="0" applyFont="1" applyFill="1" applyBorder="1" applyAlignment="1">
      <alignment vertical="center"/>
    </xf>
    <xf numFmtId="0" fontId="33" fillId="6" borderId="15" xfId="0" applyFont="1" applyFill="1" applyBorder="1" applyAlignment="1">
      <alignment vertical="center"/>
    </xf>
    <xf numFmtId="165" fontId="33" fillId="0" borderId="38" xfId="0" applyNumberFormat="1" applyFont="1" applyBorder="1" applyAlignment="1">
      <alignment horizontal="left" vertical="center"/>
    </xf>
    <xf numFmtId="0" fontId="33" fillId="0" borderId="4" xfId="0" applyFont="1" applyBorder="1" applyAlignment="1">
      <alignment horizontal="left" vertical="center" indent="1"/>
    </xf>
    <xf numFmtId="165" fontId="33" fillId="0" borderId="7" xfId="0" applyNumberFormat="1" applyFont="1" applyBorder="1" applyAlignment="1">
      <alignment horizontal="left" vertical="center"/>
    </xf>
    <xf numFmtId="0" fontId="33" fillId="0" borderId="25" xfId="0" applyFont="1" applyBorder="1" applyAlignment="1">
      <alignment horizontal="left" vertical="center" wrapText="1" indent="1"/>
    </xf>
    <xf numFmtId="0" fontId="66" fillId="0" borderId="15" xfId="0" applyFont="1" applyBorder="1" applyAlignment="1">
      <alignment horizontal="center" vertical="center"/>
    </xf>
    <xf numFmtId="165" fontId="33" fillId="0" borderId="14" xfId="0" applyNumberFormat="1" applyFont="1" applyBorder="1" applyAlignment="1">
      <alignment horizontal="left" vertical="center"/>
    </xf>
    <xf numFmtId="0" fontId="33" fillId="0" borderId="33" xfId="0" applyFont="1" applyBorder="1" applyAlignment="1">
      <alignment horizontal="left" vertical="center" wrapText="1" indent="1"/>
    </xf>
    <xf numFmtId="165" fontId="42" fillId="6" borderId="14" xfId="0" applyNumberFormat="1" applyFont="1" applyFill="1" applyBorder="1" applyAlignment="1">
      <alignment horizontal="right" vertical="top"/>
    </xf>
    <xf numFmtId="165" fontId="33" fillId="0" borderId="7" xfId="0" applyNumberFormat="1" applyFont="1" applyBorder="1" applyAlignment="1">
      <alignment horizontal="right" vertical="center" readingOrder="1"/>
    </xf>
    <xf numFmtId="0" fontId="33" fillId="0" borderId="25" xfId="0" applyFont="1" applyBorder="1" applyAlignment="1">
      <alignment horizontal="left" vertical="center" indent="1"/>
    </xf>
    <xf numFmtId="165" fontId="34" fillId="0" borderId="0" xfId="0" applyNumberFormat="1" applyFont="1" applyAlignment="1">
      <alignment horizontal="left" vertical="center"/>
    </xf>
    <xf numFmtId="0" fontId="69" fillId="0" borderId="0" xfId="0" applyFont="1" applyAlignment="1">
      <alignment horizontal="left" vertical="center" indent="1"/>
    </xf>
    <xf numFmtId="0" fontId="35" fillId="0" borderId="0" xfId="34" applyFont="1" applyAlignment="1">
      <alignment horizontal="right" vertical="top"/>
    </xf>
    <xf numFmtId="0" fontId="29" fillId="0" borderId="0" xfId="34" applyFont="1" applyAlignment="1">
      <alignment wrapText="1"/>
    </xf>
    <xf numFmtId="0" fontId="29" fillId="0" borderId="0" xfId="34" applyFont="1"/>
    <xf numFmtId="0" fontId="34" fillId="0" borderId="0" xfId="0" applyFont="1" applyAlignment="1">
      <alignment vertical="top"/>
    </xf>
    <xf numFmtId="0" fontId="35" fillId="0" borderId="0" xfId="0" applyFont="1" applyAlignment="1">
      <alignment horizontal="right" vertical="top"/>
    </xf>
    <xf numFmtId="0" fontId="29" fillId="0" borderId="0" xfId="0" applyFont="1" applyAlignment="1">
      <alignment horizontal="left" wrapText="1"/>
    </xf>
    <xf numFmtId="165" fontId="54" fillId="0" borderId="0" xfId="34" applyNumberFormat="1" applyFont="1" applyAlignment="1">
      <alignment horizontal="right" vertical="top"/>
    </xf>
    <xf numFmtId="0" fontId="29" fillId="0" borderId="0" xfId="0" applyFont="1" applyAlignment="1">
      <alignment horizontal="left"/>
    </xf>
    <xf numFmtId="165" fontId="54" fillId="0" borderId="0" xfId="34" applyNumberFormat="1" applyFont="1" applyAlignment="1">
      <alignment horizontal="right" vertical="center"/>
    </xf>
    <xf numFmtId="0" fontId="54" fillId="0" borderId="0" xfId="34" applyFont="1" applyAlignment="1">
      <alignment horizontal="right" vertical="top"/>
    </xf>
    <xf numFmtId="38" fontId="29" fillId="0" borderId="0" xfId="0" applyNumberFormat="1" applyFont="1"/>
    <xf numFmtId="0" fontId="54" fillId="0" borderId="0" xfId="34" applyFont="1" applyAlignment="1">
      <alignment horizontal="right" vertical="center"/>
    </xf>
    <xf numFmtId="0" fontId="29" fillId="0" borderId="0" xfId="34" applyFont="1" applyAlignment="1">
      <alignment horizontal="left" vertical="center" wrapText="1"/>
    </xf>
    <xf numFmtId="0" fontId="54" fillId="0" borderId="0" xfId="34" applyFont="1" applyAlignment="1">
      <alignment horizontal="right" vertical="top" shrinkToFit="1"/>
    </xf>
    <xf numFmtId="0" fontId="35" fillId="0" borderId="0" xfId="34" applyFont="1" applyAlignment="1">
      <alignment horizontal="right"/>
    </xf>
    <xf numFmtId="0" fontId="35" fillId="0" borderId="0" xfId="0" applyFont="1"/>
    <xf numFmtId="49" fontId="29" fillId="0" borderId="0" xfId="51" applyNumberFormat="1" applyFont="1" applyAlignment="1">
      <alignment horizontal="left" vertical="center"/>
    </xf>
    <xf numFmtId="49" fontId="35" fillId="0" borderId="0" xfId="51" applyNumberFormat="1" applyFont="1" applyAlignment="1">
      <alignment horizontal="right" vertical="top"/>
    </xf>
    <xf numFmtId="0" fontId="29" fillId="0" borderId="0" xfId="51" applyFont="1" applyAlignment="1">
      <alignment vertical="center" wrapText="1"/>
    </xf>
    <xf numFmtId="0" fontId="29" fillId="0" borderId="0" xfId="51" applyFont="1" applyAlignment="1">
      <alignment horizontal="left" vertical="center" wrapText="1"/>
    </xf>
    <xf numFmtId="49" fontId="35" fillId="0" borderId="0" xfId="51" applyNumberFormat="1" applyFont="1" applyAlignment="1">
      <alignment vertical="top"/>
    </xf>
    <xf numFmtId="0" fontId="29" fillId="0" borderId="0" xfId="51" applyFont="1" applyAlignment="1">
      <alignment vertical="center"/>
    </xf>
    <xf numFmtId="0" fontId="35" fillId="0" borderId="0" xfId="0" applyFont="1" applyAlignment="1">
      <alignment vertical="top"/>
    </xf>
    <xf numFmtId="0" fontId="29" fillId="0" borderId="0" xfId="0" applyFont="1" applyAlignment="1">
      <alignment wrapText="1"/>
    </xf>
    <xf numFmtId="0" fontId="35" fillId="0" borderId="0" xfId="36" applyFont="1" applyAlignment="1">
      <alignment horizontal="right" vertical="top"/>
    </xf>
    <xf numFmtId="0" fontId="29" fillId="0" borderId="0" xfId="36" applyFont="1" applyAlignment="1">
      <alignment vertical="center" wrapText="1"/>
    </xf>
    <xf numFmtId="0" fontId="35" fillId="0" borderId="0" xfId="36" applyFont="1" applyAlignment="1">
      <alignment vertical="center"/>
    </xf>
    <xf numFmtId="0" fontId="29" fillId="0" borderId="0" xfId="36" applyFont="1" applyAlignment="1">
      <alignment vertical="center"/>
    </xf>
    <xf numFmtId="0" fontId="29" fillId="0" borderId="0" xfId="0" applyFont="1" applyAlignment="1">
      <alignment horizontal="left" vertical="top" wrapText="1"/>
    </xf>
    <xf numFmtId="0" fontId="31" fillId="2" borderId="61" xfId="0" applyFont="1" applyFill="1" applyBorder="1" applyAlignment="1">
      <alignment horizontal="center" vertical="center"/>
    </xf>
    <xf numFmtId="0" fontId="33" fillId="0" borderId="0" xfId="0" applyFont="1" applyAlignment="1">
      <alignment vertical="center"/>
    </xf>
    <xf numFmtId="0" fontId="17" fillId="0" borderId="0" xfId="1" applyAlignment="1" applyProtection="1"/>
    <xf numFmtId="0" fontId="32" fillId="0" borderId="0" xfId="0" applyFont="1"/>
    <xf numFmtId="38" fontId="33" fillId="16" borderId="19" xfId="34" applyNumberFormat="1" applyFont="1" applyFill="1" applyBorder="1" applyAlignment="1">
      <alignment horizontal="right"/>
    </xf>
    <xf numFmtId="38" fontId="33" fillId="18" borderId="0" xfId="49" applyNumberFormat="1" applyFont="1" applyFill="1" applyAlignment="1">
      <alignment horizontal="right"/>
    </xf>
    <xf numFmtId="38" fontId="33" fillId="18" borderId="2" xfId="34" applyNumberFormat="1" applyFont="1" applyFill="1" applyBorder="1" applyAlignment="1">
      <alignment horizontal="right"/>
    </xf>
    <xf numFmtId="38" fontId="33" fillId="0" borderId="44" xfId="33" applyNumberFormat="1" applyFont="1" applyBorder="1" applyAlignment="1" applyProtection="1">
      <alignment horizontal="right"/>
      <protection locked="0"/>
    </xf>
    <xf numFmtId="38" fontId="33" fillId="3" borderId="13" xfId="7" applyNumberFormat="1" applyFont="1" applyFill="1" applyBorder="1" applyAlignment="1">
      <alignment horizontal="right"/>
    </xf>
    <xf numFmtId="38" fontId="33" fillId="20" borderId="38" xfId="47" applyNumberFormat="1" applyFont="1" applyFill="1" applyBorder="1" applyAlignment="1">
      <alignment horizontal="right"/>
    </xf>
    <xf numFmtId="38" fontId="33" fillId="20" borderId="4" xfId="47" applyNumberFormat="1" applyFont="1" applyFill="1" applyBorder="1" applyAlignment="1">
      <alignment horizontal="right"/>
    </xf>
    <xf numFmtId="38" fontId="33" fillId="20" borderId="36" xfId="47" applyNumberFormat="1" applyFont="1" applyFill="1" applyBorder="1" applyAlignment="1">
      <alignment horizontal="right"/>
    </xf>
    <xf numFmtId="38" fontId="33" fillId="3" borderId="3" xfId="15" applyNumberFormat="1" applyFont="1" applyFill="1" applyBorder="1" applyAlignment="1">
      <alignment horizontal="right"/>
    </xf>
    <xf numFmtId="38" fontId="33" fillId="3" borderId="35" xfId="36" applyNumberFormat="1" applyFont="1" applyFill="1" applyBorder="1" applyAlignment="1">
      <alignment horizontal="right"/>
    </xf>
    <xf numFmtId="38" fontId="33" fillId="19" borderId="19" xfId="41" applyNumberFormat="1" applyFont="1" applyFill="1" applyBorder="1" applyAlignment="1">
      <alignment horizontal="right"/>
    </xf>
    <xf numFmtId="38" fontId="33" fillId="19" borderId="2" xfId="41" applyNumberFormat="1" applyFont="1" applyFill="1" applyBorder="1" applyAlignment="1">
      <alignment horizontal="right"/>
    </xf>
    <xf numFmtId="38" fontId="33" fillId="16" borderId="23" xfId="34" applyNumberFormat="1" applyFont="1" applyFill="1" applyBorder="1" applyAlignment="1">
      <alignment horizontal="right"/>
    </xf>
    <xf numFmtId="38" fontId="33" fillId="16" borderId="20" xfId="34" applyNumberFormat="1" applyFont="1" applyFill="1" applyBorder="1" applyAlignment="1">
      <alignment horizontal="right"/>
    </xf>
    <xf numFmtId="38" fontId="33" fillId="4" borderId="20" xfId="34" applyNumberFormat="1" applyFont="1" applyFill="1" applyBorder="1" applyAlignment="1">
      <alignment horizontal="right"/>
    </xf>
    <xf numFmtId="38" fontId="33" fillId="19" borderId="19" xfId="34" applyNumberFormat="1" applyFont="1" applyFill="1" applyBorder="1" applyAlignment="1">
      <alignment horizontal="right"/>
    </xf>
    <xf numFmtId="38" fontId="33" fillId="4" borderId="16" xfId="33" applyNumberFormat="1" applyFont="1" applyFill="1" applyBorder="1" applyAlignment="1">
      <alignment horizontal="right"/>
    </xf>
    <xf numFmtId="38" fontId="33" fillId="3" borderId="8" xfId="47" applyNumberFormat="1" applyFont="1" applyFill="1" applyBorder="1" applyAlignment="1">
      <alignment horizontal="right"/>
    </xf>
    <xf numFmtId="38" fontId="33" fillId="4" borderId="37" xfId="47" applyNumberFormat="1" applyFont="1" applyFill="1" applyBorder="1" applyAlignment="1">
      <alignment horizontal="right"/>
    </xf>
    <xf numFmtId="38" fontId="33" fillId="4" borderId="16" xfId="47" applyNumberFormat="1" applyFont="1" applyFill="1" applyBorder="1" applyAlignment="1">
      <alignment horizontal="right"/>
    </xf>
    <xf numFmtId="0" fontId="31" fillId="0" borderId="33" xfId="0" applyFont="1" applyBorder="1" applyAlignment="1">
      <alignment horizontal="left" vertical="center"/>
    </xf>
    <xf numFmtId="0" fontId="31" fillId="0" borderId="28" xfId="34" applyFont="1" applyBorder="1" applyAlignment="1">
      <alignment vertical="center" wrapText="1"/>
    </xf>
    <xf numFmtId="38" fontId="33" fillId="21" borderId="23" xfId="33" applyNumberFormat="1" applyFont="1" applyFill="1" applyBorder="1" applyAlignment="1">
      <alignment horizontal="right"/>
    </xf>
    <xf numFmtId="38" fontId="33" fillId="21" borderId="23" xfId="34" applyNumberFormat="1" applyFont="1" applyFill="1" applyBorder="1" applyAlignment="1">
      <alignment horizontal="right"/>
    </xf>
    <xf numFmtId="38" fontId="33" fillId="0" borderId="7" xfId="7" applyNumberFormat="1" applyFont="1" applyBorder="1" applyAlignment="1" applyProtection="1">
      <alignment horizontal="right"/>
      <protection locked="0"/>
    </xf>
    <xf numFmtId="38" fontId="33" fillId="11" borderId="7" xfId="47" applyNumberFormat="1" applyFont="1" applyFill="1" applyBorder="1" applyAlignment="1">
      <alignment horizontal="right"/>
    </xf>
    <xf numFmtId="38" fontId="33" fillId="11" borderId="25" xfId="47" applyNumberFormat="1" applyFont="1" applyFill="1" applyBorder="1" applyAlignment="1">
      <alignment horizontal="right"/>
    </xf>
    <xf numFmtId="38" fontId="33" fillId="11" borderId="33" xfId="47" applyNumberFormat="1" applyFont="1" applyFill="1" applyBorder="1" applyAlignment="1">
      <alignment horizontal="right"/>
    </xf>
    <xf numFmtId="38" fontId="33" fillId="11" borderId="37" xfId="47" applyNumberFormat="1" applyFont="1" applyFill="1" applyBorder="1" applyAlignment="1">
      <alignment horizontal="right"/>
    </xf>
    <xf numFmtId="38" fontId="33" fillId="0" borderId="15" xfId="47" applyNumberFormat="1" applyFont="1" applyBorder="1" applyAlignment="1" applyProtection="1">
      <alignment horizontal="right"/>
      <protection locked="0"/>
    </xf>
    <xf numFmtId="38" fontId="33" fillId="4" borderId="15" xfId="47" applyNumberFormat="1" applyFont="1" applyFill="1" applyBorder="1" applyAlignment="1">
      <alignment horizontal="right"/>
    </xf>
    <xf numFmtId="38" fontId="33" fillId="4" borderId="19" xfId="47" applyNumberFormat="1" applyFont="1" applyFill="1" applyBorder="1" applyAlignment="1">
      <alignment horizontal="right"/>
    </xf>
    <xf numFmtId="38" fontId="33" fillId="3" borderId="3" xfId="47" applyNumberFormat="1" applyFont="1" applyFill="1" applyBorder="1" applyAlignment="1">
      <alignment horizontal="right"/>
    </xf>
    <xf numFmtId="38" fontId="33" fillId="5" borderId="20" xfId="47" applyNumberFormat="1" applyFont="1" applyFill="1" applyBorder="1" applyAlignment="1" applyProtection="1">
      <alignment horizontal="right"/>
      <protection locked="0"/>
    </xf>
    <xf numFmtId="38" fontId="16" fillId="0" borderId="0" xfId="0" applyNumberFormat="1" applyFont="1"/>
    <xf numFmtId="165" fontId="42" fillId="6" borderId="14" xfId="0" applyNumberFormat="1" applyFont="1" applyFill="1" applyBorder="1" applyAlignment="1">
      <alignment horizontal="right" vertical="center"/>
    </xf>
    <xf numFmtId="38" fontId="33" fillId="19" borderId="15" xfId="33" applyNumberFormat="1" applyFont="1" applyFill="1" applyBorder="1" applyAlignment="1">
      <alignment horizontal="right"/>
    </xf>
    <xf numFmtId="0" fontId="81" fillId="0" borderId="0" xfId="0" applyFont="1"/>
    <xf numFmtId="0" fontId="80" fillId="0" borderId="0" xfId="0" applyFont="1" applyAlignment="1">
      <alignment horizontal="left" vertical="center"/>
    </xf>
    <xf numFmtId="0" fontId="82" fillId="0" borderId="0" xfId="0" applyFont="1" applyAlignment="1">
      <alignment horizontal="left" indent="1"/>
    </xf>
    <xf numFmtId="0" fontId="83" fillId="0" borderId="64" xfId="0" applyFont="1" applyBorder="1" applyAlignment="1">
      <alignment horizontal="left" vertical="center" indent="1"/>
    </xf>
    <xf numFmtId="0" fontId="82" fillId="0" borderId="0" xfId="0" applyFont="1" applyAlignment="1">
      <alignment vertical="center"/>
    </xf>
    <xf numFmtId="0" fontId="81" fillId="0" borderId="0" xfId="0" applyFont="1" applyAlignment="1">
      <alignment vertical="center"/>
    </xf>
    <xf numFmtId="0" fontId="66" fillId="0" borderId="15" xfId="0" applyFont="1" applyBorder="1" applyAlignment="1">
      <alignment horizontal="center" vertical="center" wrapText="1"/>
    </xf>
    <xf numFmtId="38" fontId="33" fillId="4" borderId="23" xfId="29" applyNumberFormat="1" applyFont="1" applyFill="1" applyBorder="1" applyAlignment="1">
      <alignment horizontal="right"/>
    </xf>
    <xf numFmtId="38" fontId="33" fillId="0" borderId="3" xfId="24" applyNumberFormat="1" applyFont="1" applyBorder="1" applyAlignment="1" applyProtection="1">
      <alignment horizontal="right"/>
      <protection locked="0"/>
    </xf>
    <xf numFmtId="38" fontId="33" fillId="0" borderId="20" xfId="29" applyNumberFormat="1" applyFont="1" applyBorder="1" applyAlignment="1" applyProtection="1">
      <alignment horizontal="right"/>
      <protection locked="0"/>
    </xf>
    <xf numFmtId="49" fontId="29" fillId="0" borderId="0" xfId="0" applyNumberFormat="1" applyFont="1"/>
    <xf numFmtId="0" fontId="84" fillId="0" borderId="0" xfId="0" applyFont="1" applyAlignment="1">
      <alignment horizontal="center"/>
    </xf>
    <xf numFmtId="0" fontId="86" fillId="0" borderId="0" xfId="0" applyFont="1"/>
    <xf numFmtId="0" fontId="85" fillId="0" borderId="0" xfId="0" applyFont="1" applyAlignment="1">
      <alignment horizontal="center"/>
    </xf>
    <xf numFmtId="49" fontId="43" fillId="0" borderId="0" xfId="0" applyNumberFormat="1" applyFont="1" applyAlignment="1">
      <alignment vertical="center"/>
    </xf>
    <xf numFmtId="0" fontId="41" fillId="0" borderId="0" xfId="0" applyFont="1" applyAlignment="1">
      <alignment vertical="center"/>
    </xf>
    <xf numFmtId="38" fontId="48" fillId="0" borderId="0" xfId="0" applyNumberFormat="1" applyFont="1" applyAlignment="1">
      <alignment horizontal="center" vertical="center" wrapText="1"/>
    </xf>
    <xf numFmtId="38" fontId="33" fillId="4" borderId="2" xfId="42" applyNumberFormat="1" applyFont="1" applyFill="1" applyBorder="1" applyAlignment="1">
      <alignment horizontal="right"/>
    </xf>
    <xf numFmtId="0" fontId="87" fillId="0" borderId="0" xfId="0" applyFont="1"/>
    <xf numFmtId="38" fontId="33" fillId="10" borderId="4" xfId="34" applyNumberFormat="1" applyFont="1" applyFill="1" applyBorder="1" applyAlignment="1">
      <alignment horizontal="right"/>
    </xf>
    <xf numFmtId="38" fontId="33" fillId="10" borderId="36" xfId="34" applyNumberFormat="1" applyFont="1" applyFill="1" applyBorder="1" applyAlignment="1">
      <alignment horizontal="right"/>
    </xf>
    <xf numFmtId="38" fontId="33" fillId="3" borderId="15" xfId="36" applyNumberFormat="1" applyFont="1" applyFill="1" applyBorder="1" applyAlignment="1">
      <alignment horizontal="right"/>
    </xf>
    <xf numFmtId="38" fontId="33" fillId="3" borderId="25" xfId="36" applyNumberFormat="1" applyFont="1" applyFill="1" applyBorder="1" applyAlignment="1">
      <alignment horizontal="right"/>
    </xf>
    <xf numFmtId="38" fontId="33" fillId="3" borderId="10" xfId="30" applyNumberFormat="1" applyFont="1" applyFill="1" applyBorder="1" applyAlignment="1">
      <alignment horizontal="right"/>
    </xf>
    <xf numFmtId="38" fontId="33" fillId="0" borderId="9" xfId="29" applyNumberFormat="1" applyFont="1" applyBorder="1" applyAlignment="1" applyProtection="1">
      <alignment horizontal="right"/>
      <protection locked="0"/>
    </xf>
    <xf numFmtId="0" fontId="47" fillId="0" borderId="0" xfId="0" applyFont="1" applyAlignment="1">
      <alignment horizontal="left"/>
    </xf>
    <xf numFmtId="0" fontId="16" fillId="0" borderId="0" xfId="0" applyFont="1" applyAlignment="1">
      <alignment horizontal="left"/>
    </xf>
    <xf numFmtId="172" fontId="16" fillId="0" borderId="0" xfId="0" applyNumberFormat="1" applyFont="1"/>
    <xf numFmtId="38" fontId="48" fillId="0" borderId="0" xfId="0" applyNumberFormat="1" applyFont="1" applyAlignment="1">
      <alignment horizontal="left" vertical="center"/>
    </xf>
    <xf numFmtId="0" fontId="48" fillId="0" borderId="0" xfId="0" applyFont="1" applyAlignment="1">
      <alignment horizontal="left" vertical="center"/>
    </xf>
    <xf numFmtId="0" fontId="49" fillId="0" borderId="0" xfId="0" applyFont="1"/>
    <xf numFmtId="0" fontId="58" fillId="0" borderId="0" xfId="0" applyFont="1"/>
    <xf numFmtId="49" fontId="29" fillId="0" borderId="0" xfId="0" applyNumberFormat="1" applyFont="1" applyAlignment="1">
      <alignment horizontal="left"/>
    </xf>
    <xf numFmtId="0" fontId="91" fillId="0" borderId="3" xfId="0" applyFont="1" applyBorder="1" applyAlignment="1">
      <alignment horizontal="center" vertical="center" wrapText="1"/>
    </xf>
    <xf numFmtId="165" fontId="33" fillId="2" borderId="24" xfId="0" applyNumberFormat="1" applyFont="1" applyFill="1" applyBorder="1" applyAlignment="1">
      <alignment horizontal="left" vertical="center"/>
    </xf>
    <xf numFmtId="0" fontId="31" fillId="2" borderId="10" xfId="0" applyFont="1" applyFill="1" applyBorder="1" applyAlignment="1">
      <alignment horizontal="center" vertical="center"/>
    </xf>
    <xf numFmtId="49" fontId="31" fillId="10" borderId="7" xfId="49" applyNumberFormat="1" applyFont="1" applyFill="1" applyBorder="1" applyAlignment="1">
      <alignment horizontal="left" vertical="center"/>
    </xf>
    <xf numFmtId="0" fontId="33" fillId="10" borderId="25" xfId="33" applyFont="1" applyFill="1" applyBorder="1" applyAlignment="1">
      <alignment vertical="top"/>
    </xf>
    <xf numFmtId="0" fontId="30" fillId="0" borderId="0" xfId="33" applyFont="1" applyAlignment="1">
      <alignment vertical="top"/>
    </xf>
    <xf numFmtId="49" fontId="32" fillId="17" borderId="28" xfId="49" applyNumberFormat="1" applyFont="1" applyFill="1" applyBorder="1" applyAlignment="1">
      <alignment horizontal="left" vertical="center" indent="2"/>
    </xf>
    <xf numFmtId="0" fontId="29" fillId="17" borderId="19" xfId="34" applyFont="1" applyFill="1" applyBorder="1" applyAlignment="1">
      <alignment horizontal="center" vertical="top"/>
    </xf>
    <xf numFmtId="0" fontId="30" fillId="0" borderId="0" xfId="34" applyFont="1" applyAlignment="1">
      <alignment vertical="top" wrapText="1"/>
    </xf>
    <xf numFmtId="49" fontId="31" fillId="10" borderId="21" xfId="49" applyNumberFormat="1" applyFont="1" applyFill="1" applyBorder="1" applyAlignment="1">
      <alignment horizontal="left" vertical="center"/>
    </xf>
    <xf numFmtId="49" fontId="33" fillId="10" borderId="55" xfId="49" applyNumberFormat="1" applyFont="1" applyFill="1" applyBorder="1" applyAlignment="1">
      <alignment horizontal="center" vertical="center"/>
    </xf>
    <xf numFmtId="0" fontId="30" fillId="0" borderId="0" xfId="34" applyFont="1"/>
    <xf numFmtId="0" fontId="29" fillId="17" borderId="19" xfId="49" applyFont="1" applyFill="1" applyBorder="1"/>
    <xf numFmtId="49" fontId="32" fillId="0" borderId="22" xfId="49" applyNumberFormat="1" applyFont="1" applyBorder="1" applyAlignment="1">
      <alignment horizontal="left" vertical="center" wrapText="1" indent="2"/>
    </xf>
    <xf numFmtId="0" fontId="34" fillId="0" borderId="11" xfId="0" applyFont="1" applyBorder="1"/>
    <xf numFmtId="0" fontId="32" fillId="4" borderId="24" xfId="34" applyFont="1" applyFill="1" applyBorder="1" applyAlignment="1">
      <alignment horizontal="left" vertical="center" wrapText="1"/>
    </xf>
    <xf numFmtId="0" fontId="29" fillId="4" borderId="51" xfId="0" applyFont="1" applyFill="1" applyBorder="1" applyAlignment="1">
      <alignment horizontal="left" vertical="top"/>
    </xf>
    <xf numFmtId="0" fontId="32" fillId="18" borderId="12" xfId="34" applyFont="1" applyFill="1" applyBorder="1" applyAlignment="1">
      <alignment horizontal="left" vertical="top" wrapText="1"/>
    </xf>
    <xf numFmtId="0" fontId="29" fillId="18" borderId="13" xfId="0" applyFont="1" applyFill="1" applyBorder="1" applyAlignment="1">
      <alignment horizontal="left" vertical="top"/>
    </xf>
    <xf numFmtId="38" fontId="33" fillId="18" borderId="8" xfId="0" applyNumberFormat="1" applyFont="1" applyFill="1" applyBorder="1" applyAlignment="1">
      <alignment horizontal="right"/>
    </xf>
    <xf numFmtId="0" fontId="31" fillId="19" borderId="38" xfId="33" applyFont="1" applyFill="1" applyBorder="1" applyAlignment="1">
      <alignment horizontal="left" vertical="center" wrapText="1"/>
    </xf>
    <xf numFmtId="0" fontId="34" fillId="19" borderId="36" xfId="0" applyFont="1" applyFill="1" applyBorder="1" applyAlignment="1">
      <alignment vertical="center"/>
    </xf>
    <xf numFmtId="38" fontId="33" fillId="19" borderId="2" xfId="33" applyNumberFormat="1" applyFont="1" applyFill="1" applyBorder="1" applyAlignment="1">
      <alignment horizontal="right"/>
    </xf>
    <xf numFmtId="0" fontId="30" fillId="0" borderId="0" xfId="33" applyFont="1"/>
    <xf numFmtId="49" fontId="31" fillId="7" borderId="7" xfId="0" applyNumberFormat="1" applyFont="1" applyFill="1" applyBorder="1" applyAlignment="1">
      <alignment horizontal="left" vertical="center"/>
    </xf>
    <xf numFmtId="0" fontId="31" fillId="7" borderId="15" xfId="33" applyFont="1" applyFill="1" applyBorder="1" applyAlignment="1">
      <alignment horizontal="center"/>
    </xf>
    <xf numFmtId="49" fontId="31" fillId="7" borderId="7" xfId="49" applyNumberFormat="1" applyFont="1" applyFill="1" applyBorder="1" applyAlignment="1">
      <alignment horizontal="left" vertical="center" wrapText="1"/>
    </xf>
    <xf numFmtId="0" fontId="31" fillId="7" borderId="15" xfId="33" applyFont="1" applyFill="1" applyBorder="1" applyAlignment="1">
      <alignment horizontal="center" vertical="top"/>
    </xf>
    <xf numFmtId="49" fontId="31" fillId="7" borderId="7" xfId="49" applyNumberFormat="1" applyFont="1" applyFill="1" applyBorder="1" applyAlignment="1">
      <alignment horizontal="left" vertical="center"/>
    </xf>
    <xf numFmtId="0" fontId="31" fillId="7" borderId="15" xfId="34" applyFont="1" applyFill="1" applyBorder="1" applyAlignment="1">
      <alignment horizontal="center" vertical="top"/>
    </xf>
    <xf numFmtId="49" fontId="32" fillId="4" borderId="28" xfId="49" applyNumberFormat="1" applyFont="1" applyFill="1" applyBorder="1" applyAlignment="1">
      <alignment horizontal="left" vertical="center" indent="2"/>
    </xf>
    <xf numFmtId="0" fontId="29" fillId="4" borderId="39" xfId="34" applyFont="1" applyFill="1" applyBorder="1" applyAlignment="1">
      <alignment horizontal="center" vertical="top"/>
    </xf>
    <xf numFmtId="49" fontId="29" fillId="0" borderId="14" xfId="49" applyNumberFormat="1" applyFont="1" applyBorder="1" applyAlignment="1">
      <alignment horizontal="left" vertical="center" indent="2"/>
    </xf>
    <xf numFmtId="0" fontId="29" fillId="0" borderId="3" xfId="34" applyFont="1" applyBorder="1" applyAlignment="1">
      <alignment horizontal="center" vertical="center"/>
    </xf>
    <xf numFmtId="38" fontId="33" fillId="19" borderId="10" xfId="34" applyNumberFormat="1" applyFont="1" applyFill="1" applyBorder="1" applyAlignment="1">
      <alignment horizontal="right"/>
    </xf>
    <xf numFmtId="0" fontId="29" fillId="4" borderId="39" xfId="34" applyFont="1" applyFill="1" applyBorder="1" applyAlignment="1">
      <alignment horizontal="left" vertical="center"/>
    </xf>
    <xf numFmtId="0" fontId="31" fillId="7" borderId="14" xfId="0" applyFont="1" applyFill="1" applyBorder="1" applyAlignment="1">
      <alignment horizontal="left" vertical="center"/>
    </xf>
    <xf numFmtId="49" fontId="31" fillId="7" borderId="3" xfId="0" applyNumberFormat="1" applyFont="1" applyFill="1" applyBorder="1" applyAlignment="1">
      <alignment horizontal="center" vertical="center"/>
    </xf>
    <xf numFmtId="49" fontId="31" fillId="7" borderId="15" xfId="49" applyNumberFormat="1" applyFont="1" applyFill="1" applyBorder="1" applyAlignment="1">
      <alignment horizontal="center" vertical="center"/>
    </xf>
    <xf numFmtId="0" fontId="31" fillId="7" borderId="15" xfId="0" applyFont="1" applyFill="1" applyBorder="1" applyAlignment="1">
      <alignment horizontal="center" vertical="center"/>
    </xf>
    <xf numFmtId="0" fontId="29" fillId="4" borderId="39" xfId="49" applyFont="1" applyFill="1" applyBorder="1"/>
    <xf numFmtId="49" fontId="29" fillId="0" borderId="14" xfId="49" applyNumberFormat="1" applyFont="1" applyBorder="1" applyAlignment="1">
      <alignment horizontal="left" vertical="top" wrapText="1" indent="2"/>
    </xf>
    <xf numFmtId="0" fontId="29" fillId="0" borderId="3" xfId="0" applyFont="1" applyBorder="1" applyAlignment="1">
      <alignment horizontal="center"/>
    </xf>
    <xf numFmtId="0" fontId="29" fillId="4" borderId="39" xfId="0" applyFont="1" applyFill="1" applyBorder="1" applyAlignment="1">
      <alignment horizontal="left"/>
    </xf>
    <xf numFmtId="0" fontId="31" fillId="10" borderId="7" xfId="34" applyFont="1" applyFill="1" applyBorder="1" applyAlignment="1">
      <alignment horizontal="left" vertical="center"/>
    </xf>
    <xf numFmtId="0" fontId="33" fillId="10" borderId="25" xfId="34" applyFont="1" applyFill="1" applyBorder="1" applyAlignment="1">
      <alignment horizontal="center" vertical="center"/>
    </xf>
    <xf numFmtId="0" fontId="34" fillId="0" borderId="0" xfId="34" applyFont="1"/>
    <xf numFmtId="0" fontId="31" fillId="7" borderId="14" xfId="51" applyFont="1" applyFill="1" applyBorder="1" applyAlignment="1">
      <alignment horizontal="left" vertical="center"/>
    </xf>
    <xf numFmtId="49" fontId="31" fillId="7" borderId="37" xfId="49" applyNumberFormat="1" applyFont="1" applyFill="1" applyBorder="1" applyAlignment="1">
      <alignment horizontal="center" vertical="center"/>
    </xf>
    <xf numFmtId="0" fontId="32" fillId="4" borderId="28" xfId="0" applyFont="1" applyFill="1" applyBorder="1" applyAlignment="1">
      <alignment horizontal="left" vertical="top" wrapText="1" indent="2"/>
    </xf>
    <xf numFmtId="0" fontId="34" fillId="4" borderId="39" xfId="0" applyFont="1" applyFill="1" applyBorder="1" applyAlignment="1">
      <alignment horizontal="center"/>
    </xf>
    <xf numFmtId="165" fontId="31" fillId="7" borderId="14" xfId="0" applyNumberFormat="1" applyFont="1" applyFill="1" applyBorder="1" applyAlignment="1">
      <alignment horizontal="left" vertical="center"/>
    </xf>
    <xf numFmtId="49" fontId="31" fillId="7" borderId="37" xfId="0" applyNumberFormat="1" applyFont="1" applyFill="1" applyBorder="1" applyAlignment="1">
      <alignment horizontal="center" vertical="center"/>
    </xf>
    <xf numFmtId="165" fontId="32" fillId="0" borderId="14" xfId="0" applyNumberFormat="1" applyFont="1" applyBorder="1" applyAlignment="1">
      <alignment horizontal="left" vertical="center"/>
    </xf>
    <xf numFmtId="49" fontId="31" fillId="0" borderId="37" xfId="0" applyNumberFormat="1" applyFont="1" applyBorder="1" applyAlignment="1">
      <alignment horizontal="left" vertical="center"/>
    </xf>
    <xf numFmtId="49" fontId="32" fillId="4" borderId="28" xfId="36" applyNumberFormat="1" applyFont="1" applyFill="1" applyBorder="1" applyAlignment="1">
      <alignment horizontal="left" vertical="center" wrapText="1" indent="2"/>
    </xf>
    <xf numFmtId="0" fontId="34" fillId="4" borderId="39" xfId="0" applyFont="1" applyFill="1" applyBorder="1" applyAlignment="1">
      <alignment horizontal="left" vertical="center"/>
    </xf>
    <xf numFmtId="0" fontId="32" fillId="4" borderId="24" xfId="0" applyFont="1" applyFill="1" applyBorder="1" applyAlignment="1">
      <alignment horizontal="left" vertical="center" indent="2"/>
    </xf>
    <xf numFmtId="0" fontId="34" fillId="4" borderId="51" xfId="0" applyFont="1" applyFill="1" applyBorder="1" applyAlignment="1">
      <alignment horizontal="left" vertical="center"/>
    </xf>
    <xf numFmtId="0" fontId="32" fillId="4" borderId="22" xfId="34" applyFont="1" applyFill="1" applyBorder="1" applyAlignment="1">
      <alignment horizontal="left" vertical="top" wrapText="1"/>
    </xf>
    <xf numFmtId="0" fontId="29" fillId="4" borderId="11" xfId="0" applyFont="1" applyFill="1" applyBorder="1" applyAlignment="1">
      <alignment horizontal="left" vertical="top"/>
    </xf>
    <xf numFmtId="38" fontId="33" fillId="4" borderId="8" xfId="0" applyNumberFormat="1" applyFont="1" applyFill="1" applyBorder="1" applyAlignment="1">
      <alignment horizontal="right"/>
    </xf>
    <xf numFmtId="0" fontId="31" fillId="18" borderId="0" xfId="51" applyFont="1" applyFill="1" applyAlignment="1">
      <alignment horizontal="left" vertical="center"/>
    </xf>
    <xf numFmtId="49" fontId="31" fillId="18" borderId="0" xfId="49" applyNumberFormat="1" applyFont="1" applyFill="1" applyAlignment="1">
      <alignment horizontal="center" vertical="center"/>
    </xf>
    <xf numFmtId="0" fontId="30" fillId="18" borderId="0" xfId="34" applyFont="1" applyFill="1"/>
    <xf numFmtId="0" fontId="33" fillId="0" borderId="0" xfId="0" applyFont="1" applyAlignment="1">
      <alignment horizontal="centerContinuous" vertical="center"/>
    </xf>
    <xf numFmtId="3" fontId="30" fillId="0" borderId="0" xfId="34" applyNumberFormat="1" applyFont="1"/>
    <xf numFmtId="0" fontId="31" fillId="0" borderId="43" xfId="0" applyFont="1" applyBorder="1" applyAlignment="1">
      <alignment horizontal="center" vertical="center"/>
    </xf>
    <xf numFmtId="0" fontId="42" fillId="0" borderId="58" xfId="0" applyFont="1" applyBorder="1" applyAlignment="1">
      <alignment horizontal="center" vertical="top" wrapText="1"/>
    </xf>
    <xf numFmtId="49" fontId="31" fillId="10" borderId="14" xfId="0" applyNumberFormat="1" applyFont="1" applyFill="1" applyBorder="1" applyAlignment="1">
      <alignment horizontal="left" vertical="center"/>
    </xf>
    <xf numFmtId="49" fontId="42" fillId="10" borderId="59" xfId="0" applyNumberFormat="1" applyFont="1" applyFill="1" applyBorder="1" applyAlignment="1">
      <alignment horizontal="center" vertical="center"/>
    </xf>
    <xf numFmtId="49" fontId="34" fillId="3" borderId="3" xfId="0" applyNumberFormat="1" applyFont="1" applyFill="1" applyBorder="1"/>
    <xf numFmtId="49" fontId="34" fillId="3" borderId="8" xfId="0" applyNumberFormat="1" applyFont="1" applyFill="1" applyBorder="1"/>
    <xf numFmtId="0" fontId="29" fillId="4" borderId="15" xfId="0" applyFont="1" applyFill="1" applyBorder="1" applyAlignment="1">
      <alignment horizontal="left" vertical="center" indent="1"/>
    </xf>
    <xf numFmtId="0" fontId="29" fillId="4" borderId="15" xfId="0" applyFont="1" applyFill="1" applyBorder="1" applyAlignment="1">
      <alignment horizontal="center" vertical="center"/>
    </xf>
    <xf numFmtId="0" fontId="33" fillId="3" borderId="8" xfId="0" applyFont="1" applyFill="1" applyBorder="1" applyAlignment="1">
      <alignment vertical="center"/>
    </xf>
    <xf numFmtId="0" fontId="33" fillId="3" borderId="3" xfId="0" applyFont="1" applyFill="1" applyBorder="1" applyAlignment="1">
      <alignment vertical="center"/>
    </xf>
    <xf numFmtId="38" fontId="29" fillId="4" borderId="15" xfId="34" applyNumberFormat="1" applyFont="1" applyFill="1" applyBorder="1" applyAlignment="1">
      <alignment vertical="center"/>
    </xf>
    <xf numFmtId="0" fontId="33" fillId="3" borderId="2" xfId="0" applyFont="1" applyFill="1" applyBorder="1" applyAlignment="1">
      <alignment vertical="center"/>
    </xf>
    <xf numFmtId="38" fontId="33" fillId="3" borderId="2" xfId="0" applyNumberFormat="1" applyFont="1" applyFill="1" applyBorder="1" applyAlignment="1">
      <alignment vertical="center"/>
    </xf>
    <xf numFmtId="38" fontId="33" fillId="3" borderId="15" xfId="0" applyNumberFormat="1" applyFont="1" applyFill="1" applyBorder="1" applyAlignment="1">
      <alignment vertical="center"/>
    </xf>
    <xf numFmtId="0" fontId="32" fillId="4" borderId="28" xfId="0" applyFont="1" applyFill="1" applyBorder="1" applyAlignment="1">
      <alignment horizontal="left" vertical="center" indent="2"/>
    </xf>
    <xf numFmtId="0" fontId="29" fillId="4" borderId="39" xfId="0" applyFont="1" applyFill="1" applyBorder="1" applyAlignment="1">
      <alignment horizontal="center" vertical="center"/>
    </xf>
    <xf numFmtId="0" fontId="33" fillId="3" borderId="23" xfId="0" applyFont="1" applyFill="1" applyBorder="1" applyAlignment="1">
      <alignment vertical="center"/>
    </xf>
    <xf numFmtId="38" fontId="29" fillId="4" borderId="19" xfId="34" applyNumberFormat="1" applyFont="1" applyFill="1" applyBorder="1" applyAlignment="1">
      <alignment vertical="center"/>
    </xf>
    <xf numFmtId="0" fontId="31" fillId="0" borderId="38" xfId="33" applyFont="1" applyBorder="1" applyAlignment="1">
      <alignment horizontal="left" vertical="center" wrapText="1"/>
    </xf>
    <xf numFmtId="0" fontId="34" fillId="0" borderId="36" xfId="0" applyFont="1" applyBorder="1" applyAlignment="1">
      <alignment vertical="center"/>
    </xf>
    <xf numFmtId="0" fontId="32" fillId="4" borderId="24" xfId="34" applyFont="1" applyFill="1" applyBorder="1" applyAlignment="1">
      <alignment horizontal="left" vertical="top" wrapText="1"/>
    </xf>
    <xf numFmtId="49" fontId="29" fillId="0" borderId="15" xfId="0" applyNumberFormat="1" applyFont="1" applyBorder="1" applyAlignment="1">
      <alignment horizontal="center" vertical="top"/>
    </xf>
    <xf numFmtId="49" fontId="29" fillId="0" borderId="15" xfId="0" applyNumberFormat="1" applyFont="1" applyBorder="1" applyAlignment="1">
      <alignment horizontal="left" vertical="top" wrapText="1" indent="1"/>
    </xf>
    <xf numFmtId="49" fontId="29" fillId="0" borderId="15" xfId="0" applyNumberFormat="1" applyFont="1" applyBorder="1" applyAlignment="1">
      <alignment horizontal="left" vertical="center" indent="1"/>
    </xf>
    <xf numFmtId="49" fontId="29" fillId="0" borderId="15" xfId="0" applyNumberFormat="1" applyFont="1" applyBorder="1" applyAlignment="1">
      <alignment horizontal="center" vertical="center"/>
    </xf>
    <xf numFmtId="49" fontId="29" fillId="0" borderId="15" xfId="0" applyNumberFormat="1" applyFont="1" applyBorder="1" applyAlignment="1">
      <alignment horizontal="center"/>
    </xf>
    <xf numFmtId="165" fontId="31" fillId="3" borderId="7" xfId="0" applyNumberFormat="1" applyFont="1" applyFill="1" applyBorder="1" applyAlignment="1">
      <alignment horizontal="left" vertical="center"/>
    </xf>
    <xf numFmtId="49" fontId="32" fillId="3" borderId="16" xfId="0" applyNumberFormat="1" applyFont="1" applyFill="1" applyBorder="1" applyAlignment="1">
      <alignment horizontal="center" vertical="center"/>
    </xf>
    <xf numFmtId="0" fontId="29" fillId="0" borderId="7" xfId="33" applyFont="1" applyBorder="1" applyAlignment="1">
      <alignment horizontal="left" vertical="center" indent="1"/>
    </xf>
    <xf numFmtId="0" fontId="29" fillId="0" borderId="7" xfId="33" applyFont="1" applyBorder="1" applyAlignment="1">
      <alignment horizontal="left" vertical="center" wrapText="1" indent="1"/>
    </xf>
    <xf numFmtId="0" fontId="29" fillId="0" borderId="15" xfId="50" applyFont="1" applyBorder="1" applyAlignment="1">
      <alignment horizontal="center" vertical="center"/>
    </xf>
    <xf numFmtId="49" fontId="29" fillId="0" borderId="7" xfId="50" applyNumberFormat="1" applyFont="1" applyBorder="1" applyAlignment="1">
      <alignment horizontal="left" vertical="center" wrapText="1" indent="1"/>
    </xf>
    <xf numFmtId="0" fontId="29" fillId="0" borderId="15" xfId="50" applyFont="1" applyBorder="1" applyAlignment="1">
      <alignment horizontal="center" vertical="top"/>
    </xf>
    <xf numFmtId="49" fontId="29" fillId="0" borderId="15" xfId="50" applyNumberFormat="1" applyFont="1" applyBorder="1" applyAlignment="1">
      <alignment horizontal="center" vertical="center"/>
    </xf>
    <xf numFmtId="49" fontId="29" fillId="0" borderId="7" xfId="49" applyNumberFormat="1" applyFont="1" applyBorder="1" applyAlignment="1">
      <alignment horizontal="left" vertical="center" wrapText="1" indent="1"/>
    </xf>
    <xf numFmtId="49" fontId="29" fillId="0" borderId="15" xfId="49" applyNumberFormat="1" applyFont="1" applyBorder="1" applyAlignment="1">
      <alignment horizontal="center" vertical="top"/>
    </xf>
    <xf numFmtId="0" fontId="29" fillId="0" borderId="15" xfId="0" applyFont="1" applyBorder="1" applyAlignment="1">
      <alignment horizontal="center" vertical="center"/>
    </xf>
    <xf numFmtId="0" fontId="32" fillId="3" borderId="7" xfId="50" applyFont="1" applyFill="1" applyBorder="1" applyAlignment="1">
      <alignment vertical="center"/>
    </xf>
    <xf numFmtId="0" fontId="29" fillId="3" borderId="16" xfId="50" applyFont="1" applyFill="1" applyBorder="1" applyAlignment="1">
      <alignment horizontal="center" vertical="center"/>
    </xf>
    <xf numFmtId="49" fontId="29" fillId="0" borderId="15" xfId="49" applyNumberFormat="1" applyFont="1" applyBorder="1" applyAlignment="1">
      <alignment horizontal="center" vertical="center"/>
    </xf>
    <xf numFmtId="165" fontId="31" fillId="3" borderId="7" xfId="49" applyNumberFormat="1" applyFont="1" applyFill="1" applyBorder="1" applyAlignment="1">
      <alignment horizontal="left" vertical="center"/>
    </xf>
    <xf numFmtId="49" fontId="31" fillId="3" borderId="16" xfId="49" applyNumberFormat="1" applyFont="1" applyFill="1" applyBorder="1" applyAlignment="1">
      <alignment horizontal="center" vertical="center"/>
    </xf>
    <xf numFmtId="0" fontId="31" fillId="0" borderId="36" xfId="0" applyFont="1" applyBorder="1" applyAlignment="1">
      <alignment horizontal="left" vertical="top"/>
    </xf>
    <xf numFmtId="0" fontId="52" fillId="0" borderId="15" xfId="34" applyFont="1" applyBorder="1" applyAlignment="1">
      <alignment horizontal="center"/>
    </xf>
    <xf numFmtId="0" fontId="31" fillId="0" borderId="2" xfId="34" applyFont="1" applyBorder="1"/>
    <xf numFmtId="170" fontId="31" fillId="0" borderId="2" xfId="34" applyNumberFormat="1" applyFont="1" applyBorder="1" applyAlignment="1">
      <alignment horizontal="center" vertical="center"/>
    </xf>
    <xf numFmtId="1" fontId="31" fillId="0" borderId="2" xfId="34" applyNumberFormat="1" applyFont="1" applyBorder="1" applyAlignment="1">
      <alignment horizontal="center" vertical="center"/>
    </xf>
    <xf numFmtId="0" fontId="31" fillId="0" borderId="3" xfId="51" applyFont="1" applyBorder="1" applyAlignment="1">
      <alignment horizontal="center" vertical="top" wrapText="1"/>
    </xf>
    <xf numFmtId="170" fontId="31" fillId="0" borderId="3" xfId="51" applyNumberFormat="1" applyFont="1" applyBorder="1" applyAlignment="1">
      <alignment horizontal="center" vertical="top" wrapText="1"/>
    </xf>
    <xf numFmtId="1" fontId="31" fillId="0" borderId="3" xfId="51" applyNumberFormat="1" applyFont="1" applyBorder="1" applyAlignment="1">
      <alignment horizontal="center" vertical="top" wrapText="1"/>
    </xf>
    <xf numFmtId="1" fontId="31" fillId="0" borderId="3" xfId="2" applyNumberFormat="1" applyFont="1" applyBorder="1" applyAlignment="1">
      <alignment horizontal="center" vertical="top" wrapText="1"/>
    </xf>
    <xf numFmtId="38" fontId="33" fillId="0" borderId="20" xfId="34" applyNumberFormat="1" applyFont="1" applyBorder="1" applyAlignment="1" applyProtection="1">
      <alignment horizontal="right"/>
      <protection locked="0"/>
    </xf>
    <xf numFmtId="0" fontId="29" fillId="0" borderId="0" xfId="0" applyFont="1" applyProtection="1">
      <protection locked="0"/>
    </xf>
    <xf numFmtId="165" fontId="29" fillId="0" borderId="0" xfId="0" applyNumberFormat="1" applyFont="1" applyProtection="1">
      <protection locked="0"/>
    </xf>
    <xf numFmtId="0" fontId="47" fillId="0" borderId="86" xfId="0" applyFont="1" applyBorder="1" applyAlignment="1" applyProtection="1">
      <alignment horizontal="left" vertical="top"/>
      <protection locked="0"/>
    </xf>
    <xf numFmtId="0" fontId="33" fillId="0" borderId="87" xfId="0" applyFont="1" applyBorder="1" applyProtection="1">
      <protection locked="0"/>
    </xf>
    <xf numFmtId="49" fontId="31" fillId="4" borderId="28" xfId="29" applyNumberFormat="1" applyFont="1" applyFill="1" applyBorder="1" applyAlignment="1">
      <alignment horizontal="left" vertical="center" wrapText="1" indent="2"/>
    </xf>
    <xf numFmtId="0" fontId="29" fillId="4" borderId="39" xfId="0" applyFont="1" applyFill="1" applyBorder="1" applyAlignment="1">
      <alignment horizontal="left" vertical="center" wrapText="1" indent="1"/>
    </xf>
    <xf numFmtId="0" fontId="30" fillId="0" borderId="0" xfId="51" applyFont="1"/>
    <xf numFmtId="49" fontId="31" fillId="4" borderId="24" xfId="31" applyNumberFormat="1" applyFont="1" applyFill="1" applyBorder="1" applyAlignment="1">
      <alignment horizontal="left" vertical="center" wrapText="1" indent="2"/>
    </xf>
    <xf numFmtId="0" fontId="32" fillId="4" borderId="10" xfId="0" applyFont="1" applyFill="1" applyBorder="1" applyAlignment="1">
      <alignment horizontal="center" vertical="center" wrapText="1"/>
    </xf>
    <xf numFmtId="0" fontId="29" fillId="4" borderId="51" xfId="0" applyFont="1" applyFill="1" applyBorder="1" applyAlignment="1">
      <alignment horizontal="left" vertical="center" wrapText="1" indent="1"/>
    </xf>
    <xf numFmtId="0" fontId="29" fillId="0" borderId="0" xfId="51" applyFont="1"/>
    <xf numFmtId="49" fontId="29" fillId="0" borderId="7" xfId="29" applyNumberFormat="1" applyFont="1" applyBorder="1" applyAlignment="1">
      <alignment horizontal="left" vertical="center" indent="1"/>
    </xf>
    <xf numFmtId="49" fontId="29" fillId="0" borderId="15" xfId="29" applyNumberFormat="1" applyFont="1" applyBorder="1" applyAlignment="1">
      <alignment horizontal="center" vertical="center"/>
    </xf>
    <xf numFmtId="49" fontId="29" fillId="0" borderId="7" xfId="29" applyNumberFormat="1" applyFont="1" applyBorder="1" applyAlignment="1">
      <alignment horizontal="left" vertical="center" wrapText="1" indent="1"/>
    </xf>
    <xf numFmtId="0" fontId="29" fillId="0" borderId="15" xfId="29" applyFont="1" applyBorder="1" applyAlignment="1">
      <alignment horizontal="center" vertical="center"/>
    </xf>
    <xf numFmtId="0" fontId="29" fillId="0" borderId="7" xfId="0" applyFont="1" applyBorder="1" applyAlignment="1">
      <alignment horizontal="left" vertical="center" indent="1"/>
    </xf>
    <xf numFmtId="49" fontId="29" fillId="0" borderId="20" xfId="29" applyNumberFormat="1" applyFont="1" applyBorder="1" applyAlignment="1">
      <alignment vertical="center"/>
    </xf>
    <xf numFmtId="0" fontId="29" fillId="0" borderId="20" xfId="29" applyFont="1" applyBorder="1" applyAlignment="1">
      <alignment horizontal="center" vertical="center"/>
    </xf>
    <xf numFmtId="49" fontId="29" fillId="0" borderId="14" xfId="29" applyNumberFormat="1" applyFont="1" applyBorder="1" applyAlignment="1">
      <alignment horizontal="left" vertical="center" indent="1"/>
    </xf>
    <xf numFmtId="0" fontId="29" fillId="0" borderId="3" xfId="29" applyFont="1" applyBorder="1" applyAlignment="1">
      <alignment horizontal="center" vertical="center"/>
    </xf>
    <xf numFmtId="49" fontId="32" fillId="4" borderId="28" xfId="29" applyNumberFormat="1" applyFont="1" applyFill="1" applyBorder="1" applyAlignment="1">
      <alignment horizontal="left" vertical="center" indent="3"/>
    </xf>
    <xf numFmtId="0" fontId="29" fillId="4" borderId="19" xfId="29" applyFont="1" applyFill="1" applyBorder="1" applyAlignment="1">
      <alignment horizontal="center" vertical="center"/>
    </xf>
    <xf numFmtId="49" fontId="29" fillId="0" borderId="15" xfId="29" applyNumberFormat="1" applyFont="1" applyBorder="1" applyAlignment="1">
      <alignment horizontal="left" vertical="center" indent="1"/>
    </xf>
    <xf numFmtId="49" fontId="32" fillId="4" borderId="28" xfId="29" applyNumberFormat="1" applyFont="1" applyFill="1" applyBorder="1" applyAlignment="1">
      <alignment horizontal="left" vertical="center" indent="2"/>
    </xf>
    <xf numFmtId="0" fontId="29" fillId="4" borderId="39" xfId="29" applyFont="1" applyFill="1" applyBorder="1" applyAlignment="1">
      <alignment horizontal="right"/>
    </xf>
    <xf numFmtId="49" fontId="32" fillId="4" borderId="28" xfId="27" applyNumberFormat="1" applyFont="1" applyFill="1" applyBorder="1" applyAlignment="1">
      <alignment horizontal="left" vertical="center" indent="2"/>
    </xf>
    <xf numFmtId="49" fontId="32" fillId="4" borderId="39" xfId="27" applyNumberFormat="1" applyFont="1" applyFill="1" applyBorder="1" applyAlignment="1">
      <alignment horizontal="left" vertical="center"/>
    </xf>
    <xf numFmtId="165" fontId="31" fillId="3" borderId="14" xfId="0" applyNumberFormat="1" applyFont="1" applyFill="1" applyBorder="1" applyAlignment="1">
      <alignment horizontal="left" vertical="center"/>
    </xf>
    <xf numFmtId="49" fontId="32" fillId="3" borderId="37" xfId="27" applyNumberFormat="1" applyFont="1" applyFill="1" applyBorder="1" applyAlignment="1">
      <alignment horizontal="left" vertical="center"/>
    </xf>
    <xf numFmtId="49" fontId="29" fillId="0" borderId="7" xfId="25" applyNumberFormat="1" applyFont="1" applyBorder="1" applyAlignment="1">
      <alignment horizontal="left" vertical="center" wrapText="1" indent="1"/>
    </xf>
    <xf numFmtId="49" fontId="29" fillId="0" borderId="15" xfId="25" applyNumberFormat="1" applyFont="1" applyBorder="1" applyAlignment="1">
      <alignment horizontal="center" vertical="center"/>
    </xf>
    <xf numFmtId="49" fontId="29" fillId="0" borderId="7" xfId="25" applyNumberFormat="1" applyFont="1" applyBorder="1" applyAlignment="1">
      <alignment horizontal="left" vertical="center" indent="1"/>
    </xf>
    <xf numFmtId="0" fontId="29" fillId="0" borderId="15" xfId="25" applyFont="1" applyBorder="1" applyAlignment="1">
      <alignment horizontal="center" vertical="center"/>
    </xf>
    <xf numFmtId="49" fontId="29" fillId="0" borderId="7" xfId="27" applyNumberFormat="1" applyFont="1" applyBorder="1" applyAlignment="1">
      <alignment horizontal="left" vertical="center" indent="1"/>
    </xf>
    <xf numFmtId="0" fontId="29" fillId="0" borderId="15" xfId="27" applyFont="1" applyBorder="1" applyAlignment="1">
      <alignment horizontal="center" vertical="center"/>
    </xf>
    <xf numFmtId="49" fontId="29" fillId="0" borderId="7" xfId="27" applyNumberFormat="1" applyFont="1" applyBorder="1" applyAlignment="1">
      <alignment horizontal="left" vertical="center" wrapText="1" indent="1"/>
    </xf>
    <xf numFmtId="49" fontId="32" fillId="4" borderId="28" xfId="25" applyNumberFormat="1" applyFont="1" applyFill="1" applyBorder="1" applyAlignment="1">
      <alignment horizontal="left" vertical="center" indent="2"/>
    </xf>
    <xf numFmtId="5" fontId="29" fillId="4" borderId="39" xfId="25" applyNumberFormat="1" applyFont="1" applyFill="1" applyBorder="1" applyAlignment="1">
      <alignment horizontal="right"/>
    </xf>
    <xf numFmtId="0" fontId="31" fillId="3" borderId="14" xfId="51" applyFont="1" applyFill="1" applyBorder="1" applyAlignment="1">
      <alignment vertical="center"/>
    </xf>
    <xf numFmtId="0" fontId="32" fillId="3" borderId="37" xfId="25" applyFont="1" applyFill="1" applyBorder="1" applyAlignment="1">
      <alignment horizontal="center" vertical="center"/>
    </xf>
    <xf numFmtId="0" fontId="29" fillId="0" borderId="15" xfId="23" applyFont="1" applyBorder="1" applyAlignment="1">
      <alignment horizontal="center" vertical="center"/>
    </xf>
    <xf numFmtId="0" fontId="32" fillId="4" borderId="39" xfId="23" applyFont="1" applyFill="1" applyBorder="1" applyAlignment="1">
      <alignment horizontal="center"/>
    </xf>
    <xf numFmtId="49" fontId="29" fillId="0" borderId="7" xfId="21" applyNumberFormat="1" applyFont="1" applyBorder="1" applyAlignment="1">
      <alignment horizontal="left" vertical="center" indent="1"/>
    </xf>
    <xf numFmtId="49" fontId="32" fillId="4" borderId="28" xfId="21" applyNumberFormat="1" applyFont="1" applyFill="1" applyBorder="1" applyAlignment="1">
      <alignment horizontal="left" vertical="center" indent="2"/>
    </xf>
    <xf numFmtId="49" fontId="32" fillId="4" borderId="39" xfId="0" applyNumberFormat="1" applyFont="1" applyFill="1" applyBorder="1" applyAlignment="1">
      <alignment horizontal="center" vertical="center"/>
    </xf>
    <xf numFmtId="49" fontId="32" fillId="3" borderId="37" xfId="0" applyNumberFormat="1" applyFont="1" applyFill="1" applyBorder="1" applyAlignment="1">
      <alignment horizontal="center" vertical="center"/>
    </xf>
    <xf numFmtId="49" fontId="29" fillId="0" borderId="15" xfId="21" applyNumberFormat="1" applyFont="1" applyBorder="1" applyAlignment="1">
      <alignment horizontal="center" vertical="center"/>
    </xf>
    <xf numFmtId="0" fontId="32" fillId="4" borderId="39" xfId="0" applyFont="1" applyFill="1" applyBorder="1" applyAlignment="1">
      <alignment horizontal="center" vertical="top" wrapText="1"/>
    </xf>
    <xf numFmtId="38" fontId="33" fillId="3" borderId="8" xfId="0" applyNumberFormat="1" applyFont="1" applyFill="1" applyBorder="1" applyAlignment="1">
      <alignment horizontal="right"/>
    </xf>
    <xf numFmtId="49" fontId="31" fillId="3" borderId="38" xfId="21" applyNumberFormat="1" applyFont="1" applyFill="1" applyBorder="1" applyAlignment="1">
      <alignment horizontal="left" vertical="center"/>
    </xf>
    <xf numFmtId="0" fontId="32" fillId="3" borderId="16" xfId="0" applyFont="1" applyFill="1" applyBorder="1" applyAlignment="1">
      <alignment horizontal="center" vertical="center" wrapText="1"/>
    </xf>
    <xf numFmtId="49" fontId="29" fillId="0" borderId="15" xfId="21" applyNumberFormat="1" applyFont="1" applyBorder="1" applyAlignment="1">
      <alignment horizontal="left" vertical="center" indent="1"/>
    </xf>
    <xf numFmtId="0" fontId="29" fillId="0" borderId="15" xfId="21" applyFont="1" applyBorder="1" applyAlignment="1">
      <alignment horizontal="center" vertical="center"/>
    </xf>
    <xf numFmtId="49" fontId="29" fillId="0" borderId="15" xfId="21" applyNumberFormat="1" applyFont="1" applyBorder="1" applyAlignment="1">
      <alignment horizontal="left" vertical="center" wrapText="1" indent="1"/>
    </xf>
    <xf numFmtId="0" fontId="29" fillId="0" borderId="15" xfId="21" applyFont="1" applyBorder="1" applyAlignment="1">
      <alignment horizontal="center" vertical="top"/>
    </xf>
    <xf numFmtId="49" fontId="29" fillId="0" borderId="7" xfId="21" applyNumberFormat="1" applyFont="1" applyBorder="1" applyAlignment="1">
      <alignment horizontal="left" vertical="center" wrapText="1" indent="1"/>
    </xf>
    <xf numFmtId="49" fontId="32" fillId="4" borderId="28" xfId="19" applyNumberFormat="1" applyFont="1" applyFill="1" applyBorder="1" applyAlignment="1">
      <alignment horizontal="left" vertical="center" wrapText="1" indent="2"/>
    </xf>
    <xf numFmtId="49" fontId="32" fillId="4" borderId="24" xfId="19" applyNumberFormat="1" applyFont="1" applyFill="1" applyBorder="1" applyAlignment="1">
      <alignment horizontal="left" vertical="center" wrapText="1" indent="2"/>
    </xf>
    <xf numFmtId="0" fontId="32" fillId="4" borderId="10" xfId="0" applyFont="1" applyFill="1" applyBorder="1" applyAlignment="1">
      <alignment horizontal="center" wrapText="1"/>
    </xf>
    <xf numFmtId="49" fontId="31" fillId="10" borderId="21" xfId="21" applyNumberFormat="1" applyFont="1" applyFill="1" applyBorder="1" applyAlignment="1">
      <alignment horizontal="left" vertical="center"/>
    </xf>
    <xf numFmtId="0" fontId="32" fillId="10" borderId="50" xfId="21" applyFont="1" applyFill="1" applyBorder="1" applyAlignment="1">
      <alignment horizontal="center" vertical="center"/>
    </xf>
    <xf numFmtId="49" fontId="29" fillId="0" borderId="15" xfId="19" applyNumberFormat="1" applyFont="1" applyBorder="1" applyAlignment="1">
      <alignment horizontal="left" vertical="center" wrapText="1" indent="1"/>
    </xf>
    <xf numFmtId="0" fontId="29" fillId="0" borderId="15" xfId="19" applyFont="1" applyBorder="1" applyAlignment="1">
      <alignment horizontal="center" vertical="top"/>
    </xf>
    <xf numFmtId="49" fontId="29" fillId="0" borderId="15" xfId="19" applyNumberFormat="1" applyFont="1" applyBorder="1" applyAlignment="1">
      <alignment horizontal="left" vertical="center" indent="1"/>
    </xf>
    <xf numFmtId="0" fontId="29" fillId="0" borderId="15" xfId="19" applyFont="1" applyBorder="1" applyAlignment="1">
      <alignment horizontal="center" vertical="center"/>
    </xf>
    <xf numFmtId="49" fontId="29" fillId="0" borderId="14" xfId="15" applyNumberFormat="1" applyFont="1" applyBorder="1" applyAlignment="1">
      <alignment horizontal="left" vertical="center" indent="1"/>
    </xf>
    <xf numFmtId="0" fontId="29" fillId="0" borderId="3" xfId="15" applyFont="1" applyBorder="1" applyAlignment="1">
      <alignment horizontal="center" vertical="center"/>
    </xf>
    <xf numFmtId="49" fontId="29" fillId="0" borderId="7" xfId="15" applyNumberFormat="1" applyFont="1" applyBorder="1" applyAlignment="1">
      <alignment horizontal="left" vertical="center" indent="1"/>
    </xf>
    <xf numFmtId="49" fontId="29" fillId="0" borderId="7" xfId="17" applyNumberFormat="1" applyFont="1" applyBorder="1" applyAlignment="1">
      <alignment horizontal="left" vertical="center" indent="1"/>
    </xf>
    <xf numFmtId="49" fontId="29" fillId="0" borderId="15" xfId="17" applyNumberFormat="1" applyFont="1" applyBorder="1" applyAlignment="1">
      <alignment horizontal="left" vertical="center" indent="1"/>
    </xf>
    <xf numFmtId="0" fontId="29" fillId="0" borderId="15" xfId="17" applyFont="1" applyBorder="1" applyAlignment="1">
      <alignment horizontal="center" vertical="center"/>
    </xf>
    <xf numFmtId="0" fontId="29" fillId="0" borderId="13" xfId="19" applyFont="1" applyBorder="1" applyAlignment="1">
      <alignment horizontal="center" vertical="center"/>
    </xf>
    <xf numFmtId="49" fontId="32" fillId="4" borderId="28" xfId="15" applyNumberFormat="1" applyFont="1" applyFill="1" applyBorder="1" applyAlignment="1">
      <alignment horizontal="left" vertical="center" indent="2"/>
    </xf>
    <xf numFmtId="49" fontId="32" fillId="4" borderId="39" xfId="15" applyNumberFormat="1" applyFont="1" applyFill="1" applyBorder="1" applyAlignment="1">
      <alignment horizontal="left" vertical="center"/>
    </xf>
    <xf numFmtId="49" fontId="29" fillId="0" borderId="15" xfId="15" applyNumberFormat="1" applyFont="1" applyBorder="1" applyAlignment="1">
      <alignment horizontal="left" vertical="center" indent="1"/>
    </xf>
    <xf numFmtId="49" fontId="29" fillId="0" borderId="15" xfId="15" applyNumberFormat="1" applyFont="1" applyBorder="1" applyAlignment="1">
      <alignment horizontal="center" vertical="center"/>
    </xf>
    <xf numFmtId="0" fontId="29" fillId="0" borderId="15" xfId="15" applyFont="1" applyBorder="1" applyAlignment="1">
      <alignment horizontal="center" vertical="center"/>
    </xf>
    <xf numFmtId="0" fontId="32" fillId="3" borderId="16" xfId="0" applyFont="1" applyFill="1" applyBorder="1" applyAlignment="1">
      <alignment horizontal="center" vertical="center"/>
    </xf>
    <xf numFmtId="49" fontId="29" fillId="0" borderId="15" xfId="13" applyNumberFormat="1" applyFont="1" applyBorder="1" applyAlignment="1">
      <alignment horizontal="left" vertical="center" indent="1"/>
    </xf>
    <xf numFmtId="0" fontId="29" fillId="0" borderId="15" xfId="13" applyFont="1" applyBorder="1" applyAlignment="1">
      <alignment horizontal="center" vertical="center"/>
    </xf>
    <xf numFmtId="0" fontId="29" fillId="0" borderId="15" xfId="0" applyFont="1" applyBorder="1" applyAlignment="1">
      <alignment horizontal="left" vertical="center" indent="1"/>
    </xf>
    <xf numFmtId="49" fontId="29" fillId="0" borderId="3" xfId="13" applyNumberFormat="1" applyFont="1" applyBorder="1" applyAlignment="1">
      <alignment horizontal="left" vertical="center" indent="1"/>
    </xf>
    <xf numFmtId="0" fontId="29" fillId="0" borderId="3" xfId="13" applyFont="1" applyBorder="1" applyAlignment="1">
      <alignment horizontal="center" vertical="center"/>
    </xf>
    <xf numFmtId="49" fontId="32" fillId="4" borderId="28" xfId="13" applyNumberFormat="1" applyFont="1" applyFill="1" applyBorder="1" applyAlignment="1">
      <alignment horizontal="left" vertical="center" indent="2"/>
    </xf>
    <xf numFmtId="0" fontId="32" fillId="4" borderId="39" xfId="13" applyFont="1" applyFill="1" applyBorder="1" applyAlignment="1">
      <alignment horizontal="center" vertical="center"/>
    </xf>
    <xf numFmtId="49" fontId="29" fillId="0" borderId="7" xfId="13" applyNumberFormat="1" applyFont="1" applyBorder="1" applyAlignment="1">
      <alignment horizontal="left" vertical="center" indent="1"/>
    </xf>
    <xf numFmtId="0" fontId="29" fillId="4" borderId="39" xfId="13" applyFont="1" applyFill="1" applyBorder="1" applyAlignment="1">
      <alignment horizontal="center" vertical="center"/>
    </xf>
    <xf numFmtId="0" fontId="32" fillId="3" borderId="37" xfId="13" applyFont="1" applyFill="1" applyBorder="1" applyAlignment="1">
      <alignment horizontal="center" vertical="center"/>
    </xf>
    <xf numFmtId="49" fontId="29" fillId="0" borderId="7" xfId="13" applyNumberFormat="1" applyFont="1" applyBorder="1" applyAlignment="1">
      <alignment horizontal="left" vertical="center" wrapText="1" indent="1"/>
    </xf>
    <xf numFmtId="49" fontId="32" fillId="4" borderId="28" xfId="11" applyNumberFormat="1" applyFont="1" applyFill="1" applyBorder="1" applyAlignment="1">
      <alignment horizontal="left" vertical="center" indent="2"/>
    </xf>
    <xf numFmtId="0" fontId="32" fillId="4" borderId="39" xfId="11" applyFont="1" applyFill="1" applyBorder="1" applyAlignment="1">
      <alignment horizontal="center" vertical="center"/>
    </xf>
    <xf numFmtId="0" fontId="32" fillId="3" borderId="37" xfId="11" applyFont="1" applyFill="1" applyBorder="1" applyAlignment="1">
      <alignment horizontal="center" vertical="center"/>
    </xf>
    <xf numFmtId="49" fontId="29" fillId="0" borderId="7" xfId="11" applyNumberFormat="1" applyFont="1" applyBorder="1" applyAlignment="1">
      <alignment horizontal="left" vertical="center" indent="1"/>
    </xf>
    <xf numFmtId="0" fontId="29" fillId="0" borderId="15" xfId="11" applyFont="1" applyBorder="1" applyAlignment="1">
      <alignment horizontal="center" vertical="center"/>
    </xf>
    <xf numFmtId="49" fontId="29" fillId="0" borderId="15" xfId="11" applyNumberFormat="1" applyFont="1" applyBorder="1" applyAlignment="1">
      <alignment horizontal="center" vertical="center"/>
    </xf>
    <xf numFmtId="0" fontId="29" fillId="4" borderId="39" xfId="0" applyFont="1" applyFill="1" applyBorder="1" applyAlignment="1">
      <alignment horizontal="left" vertical="center"/>
    </xf>
    <xf numFmtId="49" fontId="31" fillId="11" borderId="14" xfId="11" applyNumberFormat="1" applyFont="1" applyFill="1" applyBorder="1" applyAlignment="1">
      <alignment horizontal="left" vertical="center"/>
    </xf>
    <xf numFmtId="0" fontId="32" fillId="11" borderId="50" xfId="0" applyFont="1" applyFill="1" applyBorder="1" applyAlignment="1">
      <alignment horizontal="center" vertical="center"/>
    </xf>
    <xf numFmtId="49" fontId="31" fillId="3" borderId="7" xfId="11" applyNumberFormat="1" applyFont="1" applyFill="1" applyBorder="1" applyAlignment="1">
      <alignment horizontal="left" vertical="center"/>
    </xf>
    <xf numFmtId="0" fontId="32" fillId="3" borderId="16" xfId="0" applyFont="1" applyFill="1" applyBorder="1"/>
    <xf numFmtId="49" fontId="31" fillId="11" borderId="7" xfId="9" applyNumberFormat="1" applyFont="1" applyFill="1" applyBorder="1" applyAlignment="1">
      <alignment horizontal="left" vertical="center"/>
    </xf>
    <xf numFmtId="49" fontId="32" fillId="11" borderId="16" xfId="9" applyNumberFormat="1" applyFont="1" applyFill="1" applyBorder="1" applyAlignment="1">
      <alignment horizontal="center" vertical="center"/>
    </xf>
    <xf numFmtId="49" fontId="29" fillId="0" borderId="7" xfId="9" applyNumberFormat="1" applyFont="1" applyBorder="1" applyAlignment="1">
      <alignment horizontal="left" vertical="center" indent="1"/>
    </xf>
    <xf numFmtId="0" fontId="29" fillId="0" borderId="15" xfId="9" applyFont="1" applyBorder="1" applyAlignment="1">
      <alignment horizontal="center" vertical="center"/>
    </xf>
    <xf numFmtId="49" fontId="29" fillId="0" borderId="7" xfId="9" applyNumberFormat="1" applyFont="1" applyBorder="1" applyAlignment="1">
      <alignment horizontal="left" vertical="center" wrapText="1" indent="1"/>
    </xf>
    <xf numFmtId="49" fontId="29" fillId="0" borderId="15" xfId="9" applyNumberFormat="1" applyFont="1" applyBorder="1" applyAlignment="1">
      <alignment horizontal="center" vertical="center"/>
    </xf>
    <xf numFmtId="49" fontId="29" fillId="0" borderId="7" xfId="11" applyNumberFormat="1" applyFont="1" applyBorder="1" applyAlignment="1">
      <alignment horizontal="left" vertical="center" wrapText="1" indent="1"/>
    </xf>
    <xf numFmtId="49" fontId="29" fillId="0" borderId="15" xfId="11" applyNumberFormat="1" applyFont="1" applyBorder="1" applyAlignment="1">
      <alignment horizontal="center" vertical="top"/>
    </xf>
    <xf numFmtId="49" fontId="32" fillId="4" borderId="28" xfId="9" applyNumberFormat="1" applyFont="1" applyFill="1" applyBorder="1" applyAlignment="1">
      <alignment horizontal="left" vertical="center" wrapText="1" indent="2"/>
    </xf>
    <xf numFmtId="49" fontId="32" fillId="4" borderId="19" xfId="0" applyNumberFormat="1" applyFont="1" applyFill="1" applyBorder="1" applyAlignment="1">
      <alignment horizontal="center" vertical="center"/>
    </xf>
    <xf numFmtId="49" fontId="31" fillId="10" borderId="14" xfId="9" applyNumberFormat="1" applyFont="1" applyFill="1" applyBorder="1" applyAlignment="1">
      <alignment horizontal="left" vertical="center"/>
    </xf>
    <xf numFmtId="0" fontId="32" fillId="10" borderId="50" xfId="9" applyFont="1" applyFill="1" applyBorder="1" applyAlignment="1">
      <alignment horizontal="center" vertical="center"/>
    </xf>
    <xf numFmtId="49" fontId="29" fillId="0" borderId="14" xfId="9" applyNumberFormat="1" applyFont="1" applyBorder="1" applyAlignment="1">
      <alignment horizontal="left" vertical="center" indent="1"/>
    </xf>
    <xf numFmtId="0" fontId="29" fillId="0" borderId="3" xfId="9" applyFont="1" applyBorder="1" applyAlignment="1">
      <alignment horizontal="center" vertical="center"/>
    </xf>
    <xf numFmtId="49" fontId="32" fillId="4" borderId="28" xfId="9" applyNumberFormat="1" applyFont="1" applyFill="1" applyBorder="1" applyAlignment="1">
      <alignment horizontal="left" vertical="center" indent="2"/>
    </xf>
    <xf numFmtId="49" fontId="32" fillId="4" borderId="24" xfId="9" applyNumberFormat="1" applyFont="1" applyFill="1" applyBorder="1" applyAlignment="1">
      <alignment horizontal="left" vertical="center" wrapText="1" indent="2"/>
    </xf>
    <xf numFmtId="49" fontId="32" fillId="4" borderId="10" xfId="0" applyNumberFormat="1" applyFont="1" applyFill="1" applyBorder="1" applyAlignment="1">
      <alignment horizontal="center" vertical="center"/>
    </xf>
    <xf numFmtId="49" fontId="32" fillId="4" borderId="22" xfId="9" applyNumberFormat="1" applyFont="1" applyFill="1" applyBorder="1" applyAlignment="1">
      <alignment horizontal="left" vertical="center" wrapText="1" indent="2"/>
    </xf>
    <xf numFmtId="49" fontId="32" fillId="4" borderId="35" xfId="0" applyNumberFormat="1" applyFont="1" applyFill="1" applyBorder="1" applyAlignment="1">
      <alignment horizontal="center" vertical="center"/>
    </xf>
    <xf numFmtId="49" fontId="31" fillId="10" borderId="21" xfId="9" applyNumberFormat="1" applyFont="1" applyFill="1" applyBorder="1" applyAlignment="1">
      <alignment horizontal="left" vertical="center" wrapText="1"/>
    </xf>
    <xf numFmtId="0" fontId="32" fillId="10" borderId="55" xfId="9" applyFont="1" applyFill="1" applyBorder="1" applyAlignment="1">
      <alignment horizontal="center" vertical="top"/>
    </xf>
    <xf numFmtId="49" fontId="29" fillId="0" borderId="15" xfId="9" applyNumberFormat="1" applyFont="1" applyBorder="1" applyAlignment="1">
      <alignment horizontal="left" vertical="center" indent="1"/>
    </xf>
    <xf numFmtId="49" fontId="32" fillId="4" borderId="28" xfId="7" applyNumberFormat="1" applyFont="1" applyFill="1" applyBorder="1" applyAlignment="1">
      <alignment horizontal="left" vertical="center" indent="2"/>
    </xf>
    <xf numFmtId="49" fontId="32" fillId="4" borderId="39" xfId="7" applyNumberFormat="1" applyFont="1" applyFill="1" applyBorder="1" applyAlignment="1">
      <alignment horizontal="center" vertical="center"/>
    </xf>
    <xf numFmtId="49" fontId="31" fillId="11" borderId="14" xfId="9" applyNumberFormat="1" applyFont="1" applyFill="1" applyBorder="1" applyAlignment="1">
      <alignment horizontal="left" vertical="center"/>
    </xf>
    <xf numFmtId="49" fontId="32" fillId="11" borderId="37" xfId="9" applyNumberFormat="1" applyFont="1" applyFill="1" applyBorder="1" applyAlignment="1">
      <alignment horizontal="center" vertical="center"/>
    </xf>
    <xf numFmtId="49" fontId="29" fillId="0" borderId="15" xfId="7" applyNumberFormat="1" applyFont="1" applyBorder="1" applyAlignment="1">
      <alignment horizontal="left" vertical="center" indent="1"/>
    </xf>
    <xf numFmtId="49" fontId="29" fillId="0" borderId="15" xfId="7" applyNumberFormat="1" applyFont="1" applyBorder="1" applyAlignment="1">
      <alignment horizontal="center" vertical="center"/>
    </xf>
    <xf numFmtId="49" fontId="31" fillId="11" borderId="14" xfId="7" applyNumberFormat="1" applyFont="1" applyFill="1" applyBorder="1" applyAlignment="1">
      <alignment horizontal="left" vertical="center"/>
    </xf>
    <xf numFmtId="49" fontId="32" fillId="11" borderId="37" xfId="7" applyNumberFormat="1" applyFont="1" applyFill="1" applyBorder="1" applyAlignment="1">
      <alignment horizontal="center" vertical="center"/>
    </xf>
    <xf numFmtId="49" fontId="29" fillId="0" borderId="7" xfId="7" applyNumberFormat="1" applyFont="1" applyBorder="1" applyAlignment="1">
      <alignment horizontal="left" vertical="center" indent="1"/>
    </xf>
    <xf numFmtId="49" fontId="29" fillId="0" borderId="15" xfId="5" applyNumberFormat="1" applyFont="1" applyBorder="1" applyAlignment="1">
      <alignment horizontal="left" vertical="center" indent="1"/>
    </xf>
    <xf numFmtId="49" fontId="29" fillId="0" borderId="15" xfId="5" applyNumberFormat="1" applyFont="1" applyBorder="1" applyAlignment="1">
      <alignment horizontal="center" vertical="center"/>
    </xf>
    <xf numFmtId="49" fontId="32" fillId="4" borderId="28" xfId="5" applyNumberFormat="1" applyFont="1" applyFill="1" applyBorder="1" applyAlignment="1">
      <alignment horizontal="left" vertical="center" indent="2"/>
    </xf>
    <xf numFmtId="49" fontId="32" fillId="4" borderId="39" xfId="5" applyNumberFormat="1" applyFont="1" applyFill="1" applyBorder="1" applyAlignment="1">
      <alignment horizontal="center" vertical="center"/>
    </xf>
    <xf numFmtId="49" fontId="31" fillId="11" borderId="14" xfId="5" applyNumberFormat="1" applyFont="1" applyFill="1" applyBorder="1" applyAlignment="1">
      <alignment horizontal="left" vertical="center"/>
    </xf>
    <xf numFmtId="49" fontId="32" fillId="11" borderId="37" xfId="5" applyNumberFormat="1" applyFont="1" applyFill="1" applyBorder="1" applyAlignment="1">
      <alignment horizontal="center" vertical="center"/>
    </xf>
    <xf numFmtId="49" fontId="29" fillId="0" borderId="7" xfId="5" applyNumberFormat="1" applyFont="1" applyBorder="1" applyAlignment="1">
      <alignment horizontal="left" vertical="center" indent="1"/>
    </xf>
    <xf numFmtId="49" fontId="29" fillId="0" borderId="15" xfId="3" applyNumberFormat="1" applyFont="1" applyBorder="1" applyAlignment="1">
      <alignment horizontal="left" vertical="center" wrapText="1" indent="1"/>
    </xf>
    <xf numFmtId="0" fontId="29" fillId="0" borderId="15" xfId="3" applyFont="1" applyBorder="1" applyAlignment="1">
      <alignment horizontal="center" vertical="center"/>
    </xf>
    <xf numFmtId="49" fontId="29" fillId="0" borderId="2" xfId="3" applyNumberFormat="1" applyFont="1" applyBorder="1" applyAlignment="1">
      <alignment horizontal="left" vertical="center" wrapText="1" indent="1"/>
    </xf>
    <xf numFmtId="0" fontId="29" fillId="0" borderId="2" xfId="3" applyFont="1" applyBorder="1" applyAlignment="1">
      <alignment horizontal="center" vertical="top"/>
    </xf>
    <xf numFmtId="49" fontId="29" fillId="0" borderId="15" xfId="5" applyNumberFormat="1" applyFont="1" applyBorder="1" applyAlignment="1">
      <alignment horizontal="left" vertical="center" wrapText="1" indent="1"/>
    </xf>
    <xf numFmtId="49" fontId="29" fillId="0" borderId="2" xfId="5" applyNumberFormat="1" applyFont="1" applyBorder="1" applyAlignment="1">
      <alignment horizontal="center" vertical="center"/>
    </xf>
    <xf numFmtId="49" fontId="29" fillId="0" borderId="15" xfId="5" applyNumberFormat="1" applyFont="1" applyBorder="1" applyAlignment="1">
      <alignment horizontal="center" vertical="top"/>
    </xf>
    <xf numFmtId="49" fontId="29" fillId="0" borderId="16" xfId="5" applyNumberFormat="1" applyFont="1" applyBorder="1" applyAlignment="1">
      <alignment horizontal="center" vertical="center"/>
    </xf>
    <xf numFmtId="49" fontId="32" fillId="4" borderId="28" xfId="3" applyNumberFormat="1" applyFont="1" applyFill="1" applyBorder="1" applyAlignment="1">
      <alignment horizontal="left" vertical="center" indent="2"/>
    </xf>
    <xf numFmtId="0" fontId="32" fillId="4" borderId="39" xfId="3" applyFont="1" applyFill="1" applyBorder="1" applyAlignment="1">
      <alignment horizontal="center" vertical="center"/>
    </xf>
    <xf numFmtId="49" fontId="31" fillId="11" borderId="14" xfId="3" applyNumberFormat="1" applyFont="1" applyFill="1" applyBorder="1" applyAlignment="1">
      <alignment horizontal="left" vertical="center"/>
    </xf>
    <xf numFmtId="0" fontId="32" fillId="11" borderId="37" xfId="3" applyFont="1" applyFill="1" applyBorder="1" applyAlignment="1">
      <alignment horizontal="center" vertical="center"/>
    </xf>
    <xf numFmtId="0" fontId="30" fillId="0" borderId="0" xfId="51" applyFont="1" applyAlignment="1">
      <alignment vertical="top"/>
    </xf>
    <xf numFmtId="0" fontId="34" fillId="0" borderId="0" xfId="51" applyFont="1"/>
    <xf numFmtId="49" fontId="33" fillId="0" borderId="7" xfId="51" applyNumberFormat="1" applyFont="1" applyBorder="1" applyAlignment="1">
      <alignment horizontal="left" vertical="center" indent="1"/>
    </xf>
    <xf numFmtId="0" fontId="29" fillId="0" borderId="15" xfId="51" applyFont="1" applyBorder="1" applyAlignment="1">
      <alignment horizontal="center" vertical="center"/>
    </xf>
    <xf numFmtId="49" fontId="33" fillId="0" borderId="38" xfId="51" applyNumberFormat="1" applyFont="1" applyBorder="1" applyAlignment="1">
      <alignment horizontal="left" vertical="center" indent="1"/>
    </xf>
    <xf numFmtId="0" fontId="29" fillId="0" borderId="2" xfId="51" applyFont="1" applyBorder="1" applyAlignment="1">
      <alignment horizontal="center" vertical="center"/>
    </xf>
    <xf numFmtId="49" fontId="33" fillId="0" borderId="7" xfId="3" applyNumberFormat="1" applyFont="1" applyBorder="1" applyAlignment="1">
      <alignment horizontal="left" vertical="center" indent="1"/>
    </xf>
    <xf numFmtId="49" fontId="29" fillId="0" borderId="15" xfId="3" applyNumberFormat="1" applyFont="1" applyBorder="1" applyAlignment="1">
      <alignment horizontal="center" vertical="center"/>
    </xf>
    <xf numFmtId="49" fontId="32" fillId="4" borderId="28" xfId="51" applyNumberFormat="1" applyFont="1" applyFill="1" applyBorder="1" applyAlignment="1">
      <alignment horizontal="left" vertical="center" indent="2"/>
    </xf>
    <xf numFmtId="0" fontId="32" fillId="4" borderId="39" xfId="51" applyFont="1" applyFill="1" applyBorder="1" applyAlignment="1">
      <alignment horizontal="center" vertical="top"/>
    </xf>
    <xf numFmtId="49" fontId="31" fillId="11" borderId="12" xfId="51" applyNumberFormat="1" applyFont="1" applyFill="1" applyBorder="1" applyAlignment="1">
      <alignment horizontal="left" vertical="center"/>
    </xf>
    <xf numFmtId="0" fontId="32" fillId="11" borderId="37" xfId="51" applyFont="1" applyFill="1" applyBorder="1" applyAlignment="1">
      <alignment horizontal="center" vertical="center"/>
    </xf>
    <xf numFmtId="49" fontId="33" fillId="0" borderId="7" xfId="51" applyNumberFormat="1" applyFont="1" applyBorder="1" applyAlignment="1">
      <alignment horizontal="left" indent="1"/>
    </xf>
    <xf numFmtId="0" fontId="29" fillId="0" borderId="15" xfId="51" applyFont="1" applyBorder="1" applyAlignment="1">
      <alignment horizontal="center"/>
    </xf>
    <xf numFmtId="49" fontId="32" fillId="4" borderId="28" xfId="51" applyNumberFormat="1" applyFont="1" applyFill="1" applyBorder="1" applyAlignment="1">
      <alignment horizontal="left" vertical="center" wrapText="1" indent="2"/>
    </xf>
    <xf numFmtId="0" fontId="32" fillId="4" borderId="39" xfId="0" applyFont="1" applyFill="1" applyBorder="1" applyAlignment="1">
      <alignment horizontal="center" vertical="center"/>
    </xf>
    <xf numFmtId="49" fontId="31" fillId="11" borderId="14" xfId="51" applyNumberFormat="1" applyFont="1" applyFill="1" applyBorder="1" applyAlignment="1">
      <alignment horizontal="left" vertical="center"/>
    </xf>
    <xf numFmtId="0" fontId="32" fillId="11" borderId="20" xfId="51" applyFont="1" applyFill="1" applyBorder="1" applyAlignment="1">
      <alignment horizontal="center" vertical="center"/>
    </xf>
    <xf numFmtId="49" fontId="33" fillId="0" borderId="14" xfId="51" applyNumberFormat="1" applyFont="1" applyBorder="1" applyAlignment="1">
      <alignment horizontal="left" indent="1"/>
    </xf>
    <xf numFmtId="0" fontId="29" fillId="0" borderId="3" xfId="51" applyFont="1" applyBorder="1" applyAlignment="1">
      <alignment horizontal="center"/>
    </xf>
    <xf numFmtId="49" fontId="33" fillId="0" borderId="12" xfId="51" applyNumberFormat="1" applyFont="1" applyBorder="1" applyAlignment="1">
      <alignment horizontal="left" vertical="center" indent="1"/>
    </xf>
    <xf numFmtId="0" fontId="29" fillId="0" borderId="8" xfId="51" applyFont="1" applyBorder="1" applyAlignment="1">
      <alignment horizontal="center" vertical="center"/>
    </xf>
    <xf numFmtId="0" fontId="29" fillId="0" borderId="4" xfId="51" applyFont="1" applyBorder="1" applyAlignment="1">
      <alignment horizontal="left" vertical="top"/>
    </xf>
    <xf numFmtId="0" fontId="29" fillId="0" borderId="2" xfId="51" applyFont="1" applyBorder="1" applyAlignment="1">
      <alignment vertical="top"/>
    </xf>
    <xf numFmtId="49" fontId="31" fillId="0" borderId="2" xfId="51" applyNumberFormat="1" applyFont="1" applyBorder="1" applyAlignment="1">
      <alignment horizontal="center"/>
    </xf>
    <xf numFmtId="49" fontId="31" fillId="0" borderId="2" xfId="2" applyNumberFormat="1" applyFont="1" applyBorder="1" applyAlignment="1">
      <alignment horizontal="center"/>
    </xf>
    <xf numFmtId="0" fontId="31" fillId="0" borderId="14" xfId="51" applyFont="1" applyBorder="1" applyAlignment="1">
      <alignment horizontal="center" vertical="top" wrapText="1"/>
    </xf>
    <xf numFmtId="49" fontId="31" fillId="0" borderId="3" xfId="51" applyNumberFormat="1" applyFont="1" applyBorder="1" applyAlignment="1">
      <alignment horizontal="center" vertical="top" wrapText="1"/>
    </xf>
    <xf numFmtId="49" fontId="31" fillId="0" borderId="3" xfId="2" applyNumberFormat="1" applyFont="1" applyBorder="1" applyAlignment="1">
      <alignment horizontal="center" vertical="top" wrapText="1"/>
    </xf>
    <xf numFmtId="49" fontId="31" fillId="10" borderId="7" xfId="51" applyNumberFormat="1" applyFont="1" applyFill="1" applyBorder="1" applyAlignment="1">
      <alignment horizontal="center" vertical="center"/>
    </xf>
    <xf numFmtId="49" fontId="32" fillId="10" borderId="25" xfId="51" applyNumberFormat="1" applyFont="1" applyFill="1" applyBorder="1" applyAlignment="1">
      <alignment horizontal="center" vertical="center"/>
    </xf>
    <xf numFmtId="49" fontId="31" fillId="11" borderId="14" xfId="51" applyNumberFormat="1" applyFont="1" applyFill="1" applyBorder="1" applyAlignment="1">
      <alignment horizontal="left" vertical="center" wrapText="1"/>
    </xf>
    <xf numFmtId="0" fontId="32" fillId="12" borderId="15" xfId="0" applyFont="1" applyFill="1" applyBorder="1" applyAlignment="1">
      <alignment horizontal="center" vertical="center" wrapText="1"/>
    </xf>
    <xf numFmtId="38" fontId="33" fillId="4" borderId="90" xfId="0" applyNumberFormat="1" applyFont="1" applyFill="1" applyBorder="1" applyAlignment="1">
      <alignment horizontal="right"/>
    </xf>
    <xf numFmtId="0" fontId="30" fillId="0" borderId="0" xfId="33" applyFont="1" applyAlignment="1">
      <alignment vertical="center"/>
    </xf>
    <xf numFmtId="3" fontId="30" fillId="0" borderId="0" xfId="33" applyNumberFormat="1" applyFont="1"/>
    <xf numFmtId="0" fontId="31" fillId="2" borderId="0" xfId="33" applyFont="1" applyFill="1" applyAlignment="1">
      <alignment horizontal="left" vertical="center" indent="1"/>
    </xf>
    <xf numFmtId="0" fontId="31" fillId="2" borderId="14" xfId="48" applyFont="1" applyFill="1" applyBorder="1" applyAlignment="1">
      <alignment horizontal="center" vertical="center"/>
    </xf>
    <xf numFmtId="49" fontId="32" fillId="4" borderId="19" xfId="48" applyNumberFormat="1" applyFont="1" applyFill="1" applyBorder="1" applyAlignment="1">
      <alignment horizontal="left" vertical="center" indent="3"/>
    </xf>
    <xf numFmtId="49" fontId="31" fillId="3" borderId="4" xfId="48" applyNumberFormat="1" applyFont="1" applyFill="1" applyBorder="1" applyAlignment="1">
      <alignment horizontal="left" vertical="center" indent="2"/>
    </xf>
    <xf numFmtId="49" fontId="32" fillId="4" borderId="4" xfId="48" applyNumberFormat="1" applyFont="1" applyFill="1" applyBorder="1" applyAlignment="1">
      <alignment horizontal="left" vertical="center" indent="2"/>
    </xf>
    <xf numFmtId="49" fontId="29" fillId="0" borderId="25" xfId="48" applyNumberFormat="1" applyFont="1" applyBorder="1" applyAlignment="1">
      <alignment horizontal="left" vertical="center" indent="2"/>
    </xf>
    <xf numFmtId="49" fontId="29" fillId="0" borderId="4" xfId="48" applyNumberFormat="1" applyFont="1" applyBorder="1" applyAlignment="1">
      <alignment horizontal="left" vertical="center" indent="2"/>
    </xf>
    <xf numFmtId="0" fontId="30" fillId="3" borderId="0" xfId="33" applyFont="1" applyFill="1"/>
    <xf numFmtId="49" fontId="31" fillId="2" borderId="33" xfId="48" applyNumberFormat="1" applyFont="1" applyFill="1" applyBorder="1" applyAlignment="1">
      <alignment horizontal="left" vertical="center" indent="1"/>
    </xf>
    <xf numFmtId="49" fontId="31" fillId="3" borderId="33" xfId="48" applyNumberFormat="1" applyFont="1" applyFill="1" applyBorder="1" applyAlignment="1">
      <alignment horizontal="left" vertical="center" indent="2"/>
    </xf>
    <xf numFmtId="49" fontId="29" fillId="0" borderId="33" xfId="48" applyNumberFormat="1" applyFont="1" applyBorder="1" applyAlignment="1">
      <alignment horizontal="left" vertical="center" indent="2"/>
    </xf>
    <xf numFmtId="0" fontId="29" fillId="0" borderId="15" xfId="48" applyFont="1" applyBorder="1" applyAlignment="1">
      <alignment horizontal="center" vertical="center"/>
    </xf>
    <xf numFmtId="49" fontId="29" fillId="0" borderId="25" xfId="48" applyNumberFormat="1" applyFont="1" applyBorder="1" applyAlignment="1">
      <alignment horizontal="left" vertical="center" wrapText="1" indent="2"/>
    </xf>
    <xf numFmtId="0" fontId="32" fillId="4" borderId="19" xfId="48" applyFont="1" applyFill="1" applyBorder="1" applyAlignment="1">
      <alignment horizontal="center" vertical="center"/>
    </xf>
    <xf numFmtId="49" fontId="31" fillId="2" borderId="33" xfId="48" applyNumberFormat="1" applyFont="1" applyFill="1" applyBorder="1" applyAlignment="1">
      <alignment horizontal="left" vertical="center"/>
    </xf>
    <xf numFmtId="0" fontId="31" fillId="2" borderId="50" xfId="48" applyFont="1" applyFill="1" applyBorder="1" applyAlignment="1">
      <alignment horizontal="center" vertical="center"/>
    </xf>
    <xf numFmtId="0" fontId="30" fillId="20" borderId="0" xfId="33" applyFont="1" applyFill="1"/>
    <xf numFmtId="0" fontId="32" fillId="20" borderId="38" xfId="33" applyFont="1" applyFill="1" applyBorder="1" applyAlignment="1">
      <alignment horizontal="left" vertical="center" indent="3"/>
    </xf>
    <xf numFmtId="0" fontId="32" fillId="20" borderId="4" xfId="47" applyFont="1" applyFill="1" applyBorder="1" applyAlignment="1">
      <alignment horizontal="center" vertical="center"/>
    </xf>
    <xf numFmtId="49" fontId="31" fillId="10" borderId="7" xfId="48" applyNumberFormat="1" applyFont="1" applyFill="1" applyBorder="1" applyAlignment="1">
      <alignment horizontal="left" vertical="center"/>
    </xf>
    <xf numFmtId="49" fontId="31" fillId="2" borderId="14" xfId="48" applyNumberFormat="1" applyFont="1" applyFill="1" applyBorder="1" applyAlignment="1">
      <alignment horizontal="center" vertical="center"/>
    </xf>
    <xf numFmtId="49" fontId="31" fillId="2" borderId="47" xfId="47" applyNumberFormat="1" applyFont="1" applyFill="1" applyBorder="1" applyAlignment="1">
      <alignment horizontal="left" vertical="center" indent="1"/>
    </xf>
    <xf numFmtId="0" fontId="31" fillId="2" borderId="10" xfId="47" applyFont="1" applyFill="1" applyBorder="1" applyAlignment="1">
      <alignment horizontal="center" vertical="center"/>
    </xf>
    <xf numFmtId="49" fontId="32" fillId="4" borderId="19" xfId="47" applyNumberFormat="1" applyFont="1" applyFill="1" applyBorder="1" applyAlignment="1">
      <alignment horizontal="left" vertical="center" indent="3"/>
    </xf>
    <xf numFmtId="49" fontId="29" fillId="0" borderId="25" xfId="47" applyNumberFormat="1" applyFont="1" applyBorder="1" applyAlignment="1">
      <alignment horizontal="left" vertical="center" wrapText="1" indent="2"/>
    </xf>
    <xf numFmtId="0" fontId="29" fillId="0" borderId="7" xfId="47" applyFont="1" applyBorder="1" applyAlignment="1">
      <alignment horizontal="center" vertical="center"/>
    </xf>
    <xf numFmtId="49" fontId="29" fillId="0" borderId="25" xfId="47" applyNumberFormat="1" applyFont="1" applyBorder="1" applyAlignment="1">
      <alignment horizontal="left" vertical="center" indent="2"/>
    </xf>
    <xf numFmtId="49" fontId="32" fillId="4" borderId="28" xfId="36" applyNumberFormat="1" applyFont="1" applyFill="1" applyBorder="1" applyAlignment="1">
      <alignment horizontal="left" vertical="center" wrapText="1" indent="3"/>
    </xf>
    <xf numFmtId="0" fontId="32" fillId="4" borderId="19" xfId="0" applyFont="1" applyFill="1" applyBorder="1" applyAlignment="1">
      <alignment horizontal="center" vertical="center" wrapText="1"/>
    </xf>
    <xf numFmtId="49" fontId="31" fillId="2" borderId="33" xfId="47" applyNumberFormat="1" applyFont="1" applyFill="1" applyBorder="1" applyAlignment="1">
      <alignment horizontal="left" vertical="center" indent="1"/>
    </xf>
    <xf numFmtId="0" fontId="31" fillId="2" borderId="20" xfId="47" applyFont="1" applyFill="1" applyBorder="1" applyAlignment="1">
      <alignment horizontal="center" vertical="center"/>
    </xf>
    <xf numFmtId="49" fontId="31" fillId="3" borderId="25" xfId="47" applyNumberFormat="1" applyFont="1" applyFill="1" applyBorder="1" applyAlignment="1">
      <alignment horizontal="left" vertical="center" indent="2"/>
    </xf>
    <xf numFmtId="49" fontId="31" fillId="3" borderId="7" xfId="47" applyNumberFormat="1" applyFont="1" applyFill="1" applyBorder="1" applyAlignment="1">
      <alignment horizontal="center" vertical="center"/>
    </xf>
    <xf numFmtId="0" fontId="29" fillId="0" borderId="33" xfId="0" applyFont="1" applyBorder="1" applyAlignment="1">
      <alignment horizontal="left" vertical="center" indent="2"/>
    </xf>
    <xf numFmtId="0" fontId="29" fillId="0" borderId="20" xfId="0" applyFont="1" applyBorder="1" applyAlignment="1">
      <alignment horizontal="center" vertical="center" wrapText="1"/>
    </xf>
    <xf numFmtId="49" fontId="32" fillId="4" borderId="28" xfId="36" applyNumberFormat="1" applyFont="1" applyFill="1" applyBorder="1" applyAlignment="1">
      <alignment horizontal="left" vertical="center" indent="3"/>
    </xf>
    <xf numFmtId="0" fontId="32" fillId="4" borderId="19" xfId="0" applyFont="1" applyFill="1" applyBorder="1" applyAlignment="1">
      <alignment horizontal="center" vertical="center"/>
    </xf>
    <xf numFmtId="49" fontId="29" fillId="0" borderId="25" xfId="36" applyNumberFormat="1" applyFont="1" applyBorder="1" applyAlignment="1">
      <alignment horizontal="left" vertical="center" indent="2"/>
    </xf>
    <xf numFmtId="49" fontId="29" fillId="0" borderId="33" xfId="36" applyNumberFormat="1" applyFont="1" applyBorder="1" applyAlignment="1">
      <alignment horizontal="left" vertical="center" indent="2"/>
    </xf>
    <xf numFmtId="0" fontId="29" fillId="0" borderId="3" xfId="0" applyFont="1" applyBorder="1" applyAlignment="1">
      <alignment horizontal="center" vertical="center"/>
    </xf>
    <xf numFmtId="49" fontId="29" fillId="0" borderId="0" xfId="36" applyNumberFormat="1" applyFont="1" applyAlignment="1">
      <alignment horizontal="left" vertical="center" wrapText="1" indent="2"/>
    </xf>
    <xf numFmtId="0" fontId="29" fillId="0" borderId="12" xfId="36" applyFont="1" applyBorder="1" applyAlignment="1">
      <alignment horizontal="center" vertical="center"/>
    </xf>
    <xf numFmtId="49" fontId="29" fillId="0" borderId="4" xfId="36" applyNumberFormat="1" applyFont="1" applyBorder="1" applyAlignment="1">
      <alignment horizontal="left" vertical="center" wrapText="1" indent="2"/>
    </xf>
    <xf numFmtId="0" fontId="29" fillId="0" borderId="2" xfId="36" applyFont="1" applyBorder="1" applyAlignment="1">
      <alignment horizontal="center" vertical="center"/>
    </xf>
    <xf numFmtId="49" fontId="29" fillId="0" borderId="4" xfId="36" applyNumberFormat="1" applyFont="1" applyBorder="1" applyAlignment="1">
      <alignment horizontal="left" vertical="center" indent="2"/>
    </xf>
    <xf numFmtId="0" fontId="29" fillId="0" borderId="15" xfId="36" applyFont="1" applyBorder="1" applyAlignment="1">
      <alignment horizontal="center" vertical="center"/>
    </xf>
    <xf numFmtId="49" fontId="32" fillId="4" borderId="26" xfId="36" applyNumberFormat="1" applyFont="1" applyFill="1" applyBorder="1" applyAlignment="1">
      <alignment horizontal="left" vertical="center" indent="3"/>
    </xf>
    <xf numFmtId="49" fontId="29" fillId="0" borderId="25" xfId="35" applyNumberFormat="1" applyFont="1" applyBorder="1" applyAlignment="1">
      <alignment horizontal="left" vertical="center" indent="2"/>
    </xf>
    <xf numFmtId="0" fontId="29" fillId="0" borderId="7" xfId="35" applyFont="1" applyBorder="1" applyAlignment="1">
      <alignment horizontal="center" vertical="center"/>
    </xf>
    <xf numFmtId="49" fontId="29" fillId="0" borderId="25" xfId="0" applyNumberFormat="1" applyFont="1" applyBorder="1" applyAlignment="1">
      <alignment horizontal="left" vertical="center" indent="2"/>
    </xf>
    <xf numFmtId="0" fontId="29" fillId="0" borderId="7" xfId="36" applyFont="1" applyBorder="1" applyAlignment="1">
      <alignment horizontal="center" vertical="center"/>
    </xf>
    <xf numFmtId="49" fontId="29" fillId="0" borderId="25" xfId="36" applyNumberFormat="1" applyFont="1" applyBorder="1" applyAlignment="1">
      <alignment horizontal="left" vertical="top" indent="2"/>
    </xf>
    <xf numFmtId="0" fontId="32" fillId="2" borderId="0" xfId="33" applyFont="1" applyFill="1" applyAlignment="1">
      <alignment horizontal="left" vertical="center" indent="1"/>
    </xf>
    <xf numFmtId="0" fontId="32" fillId="2" borderId="7" xfId="35" applyFont="1" applyFill="1" applyBorder="1" applyAlignment="1">
      <alignment horizontal="center" vertical="center"/>
    </xf>
    <xf numFmtId="49" fontId="31" fillId="3" borderId="25" xfId="35" applyNumberFormat="1" applyFont="1" applyFill="1" applyBorder="1" applyAlignment="1">
      <alignment horizontal="left" vertical="center" indent="2"/>
    </xf>
    <xf numFmtId="0" fontId="33" fillId="3" borderId="16" xfId="35" applyFont="1" applyFill="1" applyBorder="1" applyAlignment="1">
      <alignment horizontal="center" vertical="center"/>
    </xf>
    <xf numFmtId="165" fontId="31" fillId="2" borderId="33" xfId="0" applyNumberFormat="1" applyFont="1" applyFill="1" applyBorder="1" applyAlignment="1">
      <alignment horizontal="left" vertical="center" indent="1"/>
    </xf>
    <xf numFmtId="0" fontId="31" fillId="2" borderId="14" xfId="35" applyFont="1" applyFill="1" applyBorder="1" applyAlignment="1">
      <alignment horizontal="center" vertical="center"/>
    </xf>
    <xf numFmtId="49" fontId="32" fillId="4" borderId="26" xfId="35" applyNumberFormat="1" applyFont="1" applyFill="1" applyBorder="1" applyAlignment="1">
      <alignment horizontal="left" vertical="center" indent="3"/>
    </xf>
    <xf numFmtId="49" fontId="31" fillId="3" borderId="33" xfId="35" applyNumberFormat="1" applyFont="1" applyFill="1" applyBorder="1" applyAlignment="1">
      <alignment horizontal="left" vertical="center" indent="2"/>
    </xf>
    <xf numFmtId="0" fontId="31" fillId="3" borderId="14" xfId="35" applyFont="1" applyFill="1" applyBorder="1" applyAlignment="1">
      <alignment horizontal="center" vertical="center"/>
    </xf>
    <xf numFmtId="0" fontId="32" fillId="4" borderId="19" xfId="35" applyFont="1" applyFill="1" applyBorder="1" applyAlignment="1">
      <alignment horizontal="center" vertical="center"/>
    </xf>
    <xf numFmtId="0" fontId="31" fillId="3" borderId="0" xfId="33" applyFont="1" applyFill="1" applyAlignment="1">
      <alignment horizontal="left" vertical="center" indent="2"/>
    </xf>
    <xf numFmtId="49" fontId="31" fillId="3" borderId="50" xfId="35" applyNumberFormat="1" applyFont="1" applyFill="1" applyBorder="1" applyAlignment="1">
      <alignment horizontal="center" vertical="center"/>
    </xf>
    <xf numFmtId="49" fontId="32" fillId="4" borderId="26" xfId="34" applyNumberFormat="1" applyFont="1" applyFill="1" applyBorder="1" applyAlignment="1">
      <alignment horizontal="left" vertical="center" indent="3"/>
    </xf>
    <xf numFmtId="49" fontId="31" fillId="3" borderId="33" xfId="34" applyNumberFormat="1" applyFont="1" applyFill="1" applyBorder="1" applyAlignment="1">
      <alignment horizontal="left" vertical="center" indent="2"/>
    </xf>
    <xf numFmtId="49" fontId="29" fillId="0" borderId="25" xfId="34" applyNumberFormat="1" applyFont="1" applyBorder="1" applyAlignment="1">
      <alignment horizontal="left" vertical="center" indent="2"/>
    </xf>
    <xf numFmtId="0" fontId="29" fillId="0" borderId="7" xfId="34" applyFont="1" applyBorder="1" applyAlignment="1">
      <alignment horizontal="center" vertical="center"/>
    </xf>
    <xf numFmtId="49" fontId="29" fillId="0" borderId="25" xfId="34" applyNumberFormat="1" applyFont="1" applyBorder="1" applyAlignment="1">
      <alignment horizontal="left" vertical="top" indent="2"/>
    </xf>
    <xf numFmtId="0" fontId="31" fillId="3" borderId="50" xfId="34" applyFont="1" applyFill="1" applyBorder="1" applyAlignment="1">
      <alignment horizontal="center" vertical="center"/>
    </xf>
    <xf numFmtId="0" fontId="33" fillId="0" borderId="0" xfId="33" applyFont="1"/>
    <xf numFmtId="0" fontId="29" fillId="0" borderId="36" xfId="33" applyFont="1" applyBorder="1" applyAlignment="1">
      <alignment horizontal="left" vertical="top" indent="2"/>
    </xf>
    <xf numFmtId="0" fontId="31" fillId="3" borderId="37" xfId="34" applyFont="1" applyFill="1" applyBorder="1" applyAlignment="1">
      <alignment horizontal="center" vertical="center"/>
    </xf>
    <xf numFmtId="49" fontId="29" fillId="0" borderId="52" xfId="33" applyNumberFormat="1" applyFont="1" applyBorder="1" applyAlignment="1">
      <alignment horizontal="left" vertical="center" indent="2"/>
    </xf>
    <xf numFmtId="0" fontId="29" fillId="0" borderId="5" xfId="33" applyFont="1" applyBorder="1" applyAlignment="1">
      <alignment horizontal="center" vertical="center"/>
    </xf>
    <xf numFmtId="49" fontId="29" fillId="0" borderId="53" xfId="33" applyNumberFormat="1" applyFont="1" applyBorder="1" applyAlignment="1">
      <alignment horizontal="left" vertical="center" indent="2"/>
    </xf>
    <xf numFmtId="49" fontId="29" fillId="0" borderId="54" xfId="0" applyNumberFormat="1" applyFont="1" applyBorder="1" applyAlignment="1">
      <alignment horizontal="left" vertical="center" indent="2"/>
    </xf>
    <xf numFmtId="49" fontId="29" fillId="0" borderId="0" xfId="34" applyNumberFormat="1" applyFont="1" applyAlignment="1">
      <alignment horizontal="left" vertical="center" indent="2"/>
    </xf>
    <xf numFmtId="0" fontId="29" fillId="0" borderId="6" xfId="34" applyFont="1" applyBorder="1" applyAlignment="1">
      <alignment horizontal="center" vertical="center"/>
    </xf>
    <xf numFmtId="49" fontId="32" fillId="4" borderId="26" xfId="33" applyNumberFormat="1" applyFont="1" applyFill="1" applyBorder="1" applyAlignment="1">
      <alignment horizontal="left" vertical="center" wrapText="1" indent="3"/>
    </xf>
    <xf numFmtId="0" fontId="32" fillId="4" borderId="19" xfId="33" applyFont="1" applyFill="1" applyBorder="1" applyAlignment="1">
      <alignment horizontal="center" vertical="center"/>
    </xf>
    <xf numFmtId="49" fontId="31" fillId="2" borderId="52" xfId="33" applyNumberFormat="1" applyFont="1" applyFill="1" applyBorder="1" applyAlignment="1">
      <alignment horizontal="left" vertical="center" indent="1"/>
    </xf>
    <xf numFmtId="0" fontId="31" fillId="2" borderId="82" xfId="33" applyFont="1" applyFill="1" applyBorder="1" applyAlignment="1">
      <alignment horizontal="center" vertical="center"/>
    </xf>
    <xf numFmtId="49" fontId="31" fillId="3" borderId="53" xfId="33" applyNumberFormat="1" applyFont="1" applyFill="1" applyBorder="1" applyAlignment="1">
      <alignment horizontal="left" vertical="center" indent="2"/>
    </xf>
    <xf numFmtId="0" fontId="31" fillId="3" borderId="48" xfId="33" applyFont="1" applyFill="1" applyBorder="1" applyAlignment="1">
      <alignment horizontal="center" vertical="center"/>
    </xf>
    <xf numFmtId="38" fontId="30" fillId="0" borderId="0" xfId="33" applyNumberFormat="1" applyFont="1"/>
    <xf numFmtId="49" fontId="29" fillId="0" borderId="53" xfId="33" applyNumberFormat="1" applyFont="1" applyBorder="1" applyAlignment="1">
      <alignment horizontal="left" vertical="center" wrapText="1" indent="2"/>
    </xf>
    <xf numFmtId="0" fontId="29" fillId="0" borderId="41" xfId="33" applyFont="1" applyBorder="1" applyAlignment="1">
      <alignment horizontal="center" vertical="center"/>
    </xf>
    <xf numFmtId="49" fontId="29" fillId="0" borderId="44" xfId="33" applyNumberFormat="1" applyFont="1" applyBorder="1" applyAlignment="1">
      <alignment horizontal="left" vertical="center" wrapText="1" indent="2"/>
    </xf>
    <xf numFmtId="0" fontId="29" fillId="0" borderId="49" xfId="33" applyFont="1" applyBorder="1" applyAlignment="1">
      <alignment horizontal="center" vertical="center"/>
    </xf>
    <xf numFmtId="49" fontId="29" fillId="0" borderId="52" xfId="33" applyNumberFormat="1" applyFont="1" applyBorder="1" applyAlignment="1">
      <alignment horizontal="left" vertical="center" wrapText="1" indent="2"/>
    </xf>
    <xf numFmtId="0" fontId="29" fillId="0" borderId="62" xfId="33" applyFont="1" applyBorder="1" applyAlignment="1">
      <alignment horizontal="center" vertical="center"/>
    </xf>
    <xf numFmtId="49" fontId="32" fillId="4" borderId="28" xfId="46" applyNumberFormat="1" applyFont="1" applyFill="1" applyBorder="1" applyAlignment="1">
      <alignment horizontal="left" vertical="center" wrapText="1" indent="3"/>
    </xf>
    <xf numFmtId="3" fontId="32" fillId="0" borderId="14" xfId="0" applyNumberFormat="1" applyFont="1" applyBorder="1" applyAlignment="1">
      <alignment horizontal="left" vertical="top" indent="3"/>
    </xf>
    <xf numFmtId="38" fontId="33" fillId="3" borderId="37" xfId="46" applyNumberFormat="1" applyFont="1" applyFill="1" applyBorder="1" applyAlignment="1">
      <alignment horizontal="right"/>
    </xf>
    <xf numFmtId="3" fontId="32" fillId="0" borderId="0" xfId="0" applyNumberFormat="1" applyFont="1" applyAlignment="1">
      <alignment horizontal="left" vertical="top" wrapText="1" indent="3"/>
    </xf>
    <xf numFmtId="3" fontId="31" fillId="10" borderId="7" xfId="0" applyNumberFormat="1" applyFont="1" applyFill="1" applyBorder="1" applyAlignment="1">
      <alignment horizontal="left" vertical="center" wrapText="1"/>
    </xf>
    <xf numFmtId="3" fontId="31" fillId="10" borderId="7" xfId="0" applyNumberFormat="1" applyFont="1" applyFill="1" applyBorder="1" applyAlignment="1">
      <alignment vertical="center" wrapText="1"/>
    </xf>
    <xf numFmtId="49" fontId="31" fillId="2" borderId="7" xfId="33" applyNumberFormat="1" applyFont="1" applyFill="1" applyBorder="1" applyAlignment="1">
      <alignment horizontal="left" vertical="center" indent="1"/>
    </xf>
    <xf numFmtId="49" fontId="31" fillId="2" borderId="15" xfId="33" applyNumberFormat="1" applyFont="1" applyFill="1" applyBorder="1" applyAlignment="1">
      <alignment horizontal="center" vertical="center"/>
    </xf>
    <xf numFmtId="49" fontId="31" fillId="2" borderId="33" xfId="46" applyNumberFormat="1" applyFont="1" applyFill="1" applyBorder="1" applyAlignment="1">
      <alignment horizontal="left" vertical="center" indent="1"/>
    </xf>
    <xf numFmtId="0" fontId="31" fillId="2" borderId="14" xfId="46" applyFont="1" applyFill="1" applyBorder="1" applyAlignment="1">
      <alignment horizontal="center" vertical="center"/>
    </xf>
    <xf numFmtId="49" fontId="32" fillId="4" borderId="24" xfId="46" applyNumberFormat="1" applyFont="1" applyFill="1" applyBorder="1" applyAlignment="1">
      <alignment horizontal="left" vertical="center" indent="3"/>
    </xf>
    <xf numFmtId="0" fontId="32" fillId="4" borderId="10" xfId="0" applyFont="1" applyFill="1" applyBorder="1" applyAlignment="1">
      <alignment horizontal="center" vertical="center"/>
    </xf>
    <xf numFmtId="0" fontId="57" fillId="0" borderId="0" xfId="33" applyFont="1"/>
    <xf numFmtId="49" fontId="29" fillId="0" borderId="25" xfId="46" applyNumberFormat="1" applyFont="1" applyBorder="1" applyAlignment="1">
      <alignment horizontal="left" vertical="center" indent="2"/>
    </xf>
    <xf numFmtId="0" fontId="29" fillId="0" borderId="7" xfId="46" applyFont="1" applyBorder="1" applyAlignment="1">
      <alignment horizontal="center" vertical="center"/>
    </xf>
    <xf numFmtId="49" fontId="32" fillId="4" borderId="19" xfId="46" applyNumberFormat="1" applyFont="1" applyFill="1" applyBorder="1" applyAlignment="1">
      <alignment horizontal="left" vertical="center" indent="3"/>
    </xf>
    <xf numFmtId="0" fontId="32" fillId="4" borderId="19" xfId="46" applyFont="1" applyFill="1" applyBorder="1" applyAlignment="1">
      <alignment horizontal="center" vertical="center"/>
    </xf>
    <xf numFmtId="49" fontId="31" fillId="2" borderId="33" xfId="46" applyNumberFormat="1" applyFont="1" applyFill="1" applyBorder="1" applyAlignment="1">
      <alignment horizontal="left" vertical="center"/>
    </xf>
    <xf numFmtId="0" fontId="31" fillId="2" borderId="20" xfId="46" applyFont="1" applyFill="1" applyBorder="1" applyAlignment="1">
      <alignment horizontal="center" vertical="center"/>
    </xf>
    <xf numFmtId="0" fontId="32" fillId="3" borderId="7" xfId="33" applyFont="1" applyFill="1" applyBorder="1" applyAlignment="1">
      <alignment horizontal="left" vertical="center" indent="2"/>
    </xf>
    <xf numFmtId="0" fontId="31" fillId="3" borderId="14" xfId="44" applyFont="1" applyFill="1" applyBorder="1" applyAlignment="1">
      <alignment horizontal="center" vertical="center"/>
    </xf>
    <xf numFmtId="3" fontId="32" fillId="0" borderId="0" xfId="0" applyNumberFormat="1" applyFont="1" applyAlignment="1">
      <alignment horizontal="left" vertical="top" wrapText="1" indent="4"/>
    </xf>
    <xf numFmtId="49" fontId="31" fillId="10" borderId="7" xfId="46" applyNumberFormat="1" applyFont="1" applyFill="1" applyBorder="1" applyAlignment="1">
      <alignment horizontal="left" vertical="center"/>
    </xf>
    <xf numFmtId="49" fontId="31" fillId="2" borderId="3" xfId="46" applyNumberFormat="1" applyFont="1" applyFill="1" applyBorder="1" applyAlignment="1">
      <alignment horizontal="center" vertical="center"/>
    </xf>
    <xf numFmtId="49" fontId="31" fillId="3" borderId="33" xfId="46" applyNumberFormat="1" applyFont="1" applyFill="1" applyBorder="1" applyAlignment="1">
      <alignment horizontal="left" vertical="center" indent="2"/>
    </xf>
    <xf numFmtId="0" fontId="31" fillId="3" borderId="15" xfId="46" applyFont="1" applyFill="1" applyBorder="1" applyAlignment="1">
      <alignment horizontal="center" vertical="center"/>
    </xf>
    <xf numFmtId="49" fontId="31" fillId="2" borderId="33" xfId="45" applyNumberFormat="1" applyFont="1" applyFill="1" applyBorder="1" applyAlignment="1">
      <alignment horizontal="left" vertical="center" indent="1"/>
    </xf>
    <xf numFmtId="0" fontId="31" fillId="2" borderId="14" xfId="45" applyFont="1" applyFill="1" applyBorder="1" applyAlignment="1">
      <alignment horizontal="center" vertical="center"/>
    </xf>
    <xf numFmtId="49" fontId="32" fillId="4" borderId="19" xfId="45" applyNumberFormat="1" applyFont="1" applyFill="1" applyBorder="1" applyAlignment="1">
      <alignment horizontal="left" vertical="center" indent="4"/>
    </xf>
    <xf numFmtId="49" fontId="29" fillId="0" borderId="25" xfId="45" applyNumberFormat="1" applyFont="1" applyBorder="1" applyAlignment="1">
      <alignment horizontal="left" vertical="center" indent="3"/>
    </xf>
    <xf numFmtId="0" fontId="29" fillId="0" borderId="7" xfId="45" applyFont="1" applyBorder="1" applyAlignment="1">
      <alignment horizontal="center" vertical="center"/>
    </xf>
    <xf numFmtId="49" fontId="29" fillId="0" borderId="7" xfId="45" applyNumberFormat="1" applyFont="1" applyBorder="1" applyAlignment="1">
      <alignment horizontal="center" vertical="center"/>
    </xf>
    <xf numFmtId="49" fontId="29" fillId="0" borderId="25" xfId="45" applyNumberFormat="1" applyFont="1" applyBorder="1" applyAlignment="1">
      <alignment horizontal="left" vertical="center" wrapText="1" indent="3"/>
    </xf>
    <xf numFmtId="49" fontId="32" fillId="4" borderId="19" xfId="45" applyNumberFormat="1" applyFont="1" applyFill="1" applyBorder="1" applyAlignment="1">
      <alignment horizontal="left" vertical="center" indent="3"/>
    </xf>
    <xf numFmtId="38" fontId="33" fillId="3" borderId="12" xfId="45" applyNumberFormat="1" applyFont="1" applyFill="1" applyBorder="1" applyAlignment="1">
      <alignment horizontal="right"/>
    </xf>
    <xf numFmtId="0" fontId="31" fillId="2" borderId="20" xfId="45" applyFont="1" applyFill="1" applyBorder="1" applyAlignment="1">
      <alignment horizontal="center" vertical="center"/>
    </xf>
    <xf numFmtId="38" fontId="33" fillId="11" borderId="15" xfId="45" applyNumberFormat="1" applyFont="1" applyFill="1" applyBorder="1" applyAlignment="1">
      <alignment horizontal="right"/>
    </xf>
    <xf numFmtId="38" fontId="33" fillId="11" borderId="33" xfId="45" applyNumberFormat="1" applyFont="1" applyFill="1" applyBorder="1" applyAlignment="1">
      <alignment horizontal="right"/>
    </xf>
    <xf numFmtId="49" fontId="31" fillId="3" borderId="25" xfId="45" applyNumberFormat="1" applyFont="1" applyFill="1" applyBorder="1" applyAlignment="1">
      <alignment horizontal="left" vertical="center" indent="3"/>
    </xf>
    <xf numFmtId="0" fontId="31" fillId="3" borderId="16" xfId="45" applyFont="1" applyFill="1" applyBorder="1" applyAlignment="1">
      <alignment horizontal="center" vertical="center"/>
    </xf>
    <xf numFmtId="49" fontId="29" fillId="0" borderId="25" xfId="45" applyNumberFormat="1" applyFont="1" applyBorder="1" applyAlignment="1">
      <alignment horizontal="left" vertical="center" indent="2"/>
    </xf>
    <xf numFmtId="49" fontId="31" fillId="2" borderId="25" xfId="45" applyNumberFormat="1" applyFont="1" applyFill="1" applyBorder="1" applyAlignment="1">
      <alignment horizontal="left" vertical="center" indent="1"/>
    </xf>
    <xf numFmtId="0" fontId="31" fillId="2" borderId="15" xfId="45" applyFont="1" applyFill="1" applyBorder="1" applyAlignment="1">
      <alignment horizontal="center" vertical="center"/>
    </xf>
    <xf numFmtId="38" fontId="33" fillId="11" borderId="7" xfId="45" applyNumberFormat="1" applyFont="1" applyFill="1" applyBorder="1" applyAlignment="1">
      <alignment horizontal="right"/>
    </xf>
    <xf numFmtId="49" fontId="31" fillId="2" borderId="14" xfId="45" applyNumberFormat="1" applyFont="1" applyFill="1" applyBorder="1" applyAlignment="1">
      <alignment horizontal="center" vertical="center"/>
    </xf>
    <xf numFmtId="49" fontId="32" fillId="4" borderId="19" xfId="44" applyNumberFormat="1" applyFont="1" applyFill="1" applyBorder="1" applyAlignment="1">
      <alignment horizontal="left" vertical="center" wrapText="1" indent="3"/>
    </xf>
    <xf numFmtId="49" fontId="31" fillId="3" borderId="33" xfId="44" applyNumberFormat="1" applyFont="1" applyFill="1" applyBorder="1" applyAlignment="1">
      <alignment horizontal="left" vertical="center" indent="2"/>
    </xf>
    <xf numFmtId="49" fontId="32" fillId="4" borderId="19" xfId="44" applyNumberFormat="1" applyFont="1" applyFill="1" applyBorder="1" applyAlignment="1">
      <alignment horizontal="left" vertical="center" indent="3"/>
    </xf>
    <xf numFmtId="0" fontId="32" fillId="4" borderId="19" xfId="44" applyFont="1" applyFill="1" applyBorder="1" applyAlignment="1">
      <alignment horizontal="center" vertical="center"/>
    </xf>
    <xf numFmtId="49" fontId="29" fillId="0" borderId="25" xfId="44" applyNumberFormat="1" applyFont="1" applyBorder="1" applyAlignment="1">
      <alignment horizontal="left" vertical="center" indent="2"/>
    </xf>
    <xf numFmtId="0" fontId="29" fillId="0" borderId="7" xfId="44" applyFont="1" applyBorder="1" applyAlignment="1">
      <alignment horizontal="center" vertical="center"/>
    </xf>
    <xf numFmtId="0" fontId="29" fillId="0" borderId="25" xfId="44" applyFont="1" applyBorder="1" applyAlignment="1">
      <alignment horizontal="left" vertical="center" indent="2"/>
    </xf>
    <xf numFmtId="0" fontId="31" fillId="3" borderId="33" xfId="44" applyFont="1" applyFill="1" applyBorder="1" applyAlignment="1">
      <alignment horizontal="left" vertical="center" indent="2"/>
    </xf>
    <xf numFmtId="49" fontId="29" fillId="0" borderId="25" xfId="43" applyNumberFormat="1" applyFont="1" applyBorder="1" applyAlignment="1">
      <alignment horizontal="left" vertical="center" indent="2"/>
    </xf>
    <xf numFmtId="0" fontId="29" fillId="0" borderId="7" xfId="43" applyFont="1" applyBorder="1" applyAlignment="1">
      <alignment horizontal="center" vertical="center"/>
    </xf>
    <xf numFmtId="49" fontId="29" fillId="0" borderId="7" xfId="44" applyNumberFormat="1" applyFont="1" applyBorder="1" applyAlignment="1">
      <alignment horizontal="center" vertical="center"/>
    </xf>
    <xf numFmtId="49" fontId="32" fillId="4" borderId="19" xfId="43" applyNumberFormat="1" applyFont="1" applyFill="1" applyBorder="1" applyAlignment="1">
      <alignment horizontal="left" vertical="center" indent="3"/>
    </xf>
    <xf numFmtId="49" fontId="31" fillId="3" borderId="33" xfId="43" applyNumberFormat="1" applyFont="1" applyFill="1" applyBorder="1" applyAlignment="1">
      <alignment horizontal="left" vertical="center" indent="2"/>
    </xf>
    <xf numFmtId="0" fontId="31" fillId="3" borderId="14" xfId="43" applyFont="1" applyFill="1" applyBorder="1" applyAlignment="1">
      <alignment horizontal="center" vertical="center"/>
    </xf>
    <xf numFmtId="38" fontId="33" fillId="3" borderId="3" xfId="43" applyNumberFormat="1" applyFont="1" applyFill="1" applyBorder="1" applyAlignment="1">
      <alignment horizontal="right"/>
    </xf>
    <xf numFmtId="49" fontId="29" fillId="0" borderId="4" xfId="43" applyNumberFormat="1" applyFont="1" applyBorder="1" applyAlignment="1">
      <alignment horizontal="left" vertical="center" indent="2"/>
    </xf>
    <xf numFmtId="0" fontId="29" fillId="0" borderId="2" xfId="43" applyFont="1" applyBorder="1" applyAlignment="1">
      <alignment horizontal="center" vertical="center"/>
    </xf>
    <xf numFmtId="49" fontId="32" fillId="4" borderId="28" xfId="43" applyNumberFormat="1" applyFont="1" applyFill="1" applyBorder="1" applyAlignment="1">
      <alignment horizontal="left" vertical="center" indent="3"/>
    </xf>
    <xf numFmtId="38" fontId="33" fillId="3" borderId="20" xfId="43" applyNumberFormat="1" applyFont="1" applyFill="1" applyBorder="1" applyAlignment="1">
      <alignment horizontal="right"/>
    </xf>
    <xf numFmtId="0" fontId="29" fillId="0" borderId="25" xfId="43" applyFont="1" applyBorder="1" applyAlignment="1">
      <alignment horizontal="left" vertical="center" indent="2"/>
    </xf>
    <xf numFmtId="49" fontId="29" fillId="0" borderId="16" xfId="43" applyNumberFormat="1" applyFont="1" applyBorder="1" applyAlignment="1">
      <alignment horizontal="left" vertical="center" indent="2"/>
    </xf>
    <xf numFmtId="49" fontId="32" fillId="4" borderId="28" xfId="42" applyNumberFormat="1" applyFont="1" applyFill="1" applyBorder="1" applyAlignment="1">
      <alignment horizontal="left" vertical="center" indent="3"/>
    </xf>
    <xf numFmtId="49" fontId="31" fillId="3" borderId="14" xfId="0" applyNumberFormat="1" applyFont="1" applyFill="1" applyBorder="1" applyAlignment="1">
      <alignment horizontal="center" vertical="center"/>
    </xf>
    <xf numFmtId="49" fontId="29" fillId="0" borderId="25" xfId="42" applyNumberFormat="1" applyFont="1" applyBorder="1" applyAlignment="1">
      <alignment horizontal="left" vertical="center" indent="2"/>
    </xf>
    <xf numFmtId="0" fontId="29" fillId="0" borderId="7" xfId="42" applyFont="1" applyBorder="1" applyAlignment="1">
      <alignment horizontal="center" vertical="center"/>
    </xf>
    <xf numFmtId="49" fontId="31" fillId="2" borderId="33" xfId="42" applyNumberFormat="1" applyFont="1" applyFill="1" applyBorder="1" applyAlignment="1">
      <alignment horizontal="left" vertical="center" indent="1"/>
    </xf>
    <xf numFmtId="0" fontId="31" fillId="2" borderId="21" xfId="42" applyFont="1" applyFill="1" applyBorder="1" applyAlignment="1">
      <alignment horizontal="center" vertical="center"/>
    </xf>
    <xf numFmtId="49" fontId="31" fillId="3" borderId="25" xfId="42" applyNumberFormat="1" applyFont="1" applyFill="1" applyBorder="1" applyAlignment="1">
      <alignment horizontal="left" vertical="center" indent="2"/>
    </xf>
    <xf numFmtId="0" fontId="31" fillId="3" borderId="16" xfId="42" applyFont="1" applyFill="1" applyBorder="1" applyAlignment="1">
      <alignment horizontal="center" vertical="center"/>
    </xf>
    <xf numFmtId="49" fontId="29" fillId="0" borderId="25" xfId="42" applyNumberFormat="1" applyFont="1" applyBorder="1" applyAlignment="1">
      <alignment horizontal="left" vertical="center" wrapText="1" indent="2"/>
    </xf>
    <xf numFmtId="49" fontId="32" fillId="0" borderId="21" xfId="41" applyNumberFormat="1" applyFont="1" applyBorder="1" applyAlignment="1">
      <alignment horizontal="left" vertical="center" indent="3"/>
    </xf>
    <xf numFmtId="49" fontId="32" fillId="0" borderId="0" xfId="41" applyNumberFormat="1" applyFont="1" applyAlignment="1">
      <alignment horizontal="left" vertical="top" wrapText="1" indent="3"/>
    </xf>
    <xf numFmtId="49" fontId="31" fillId="10" borderId="7" xfId="42" applyNumberFormat="1" applyFont="1" applyFill="1" applyBorder="1" applyAlignment="1">
      <alignment horizontal="left" vertical="center"/>
    </xf>
    <xf numFmtId="49" fontId="33" fillId="10" borderId="25" xfId="0" applyNumberFormat="1" applyFont="1" applyFill="1" applyBorder="1" applyAlignment="1">
      <alignment vertical="center"/>
    </xf>
    <xf numFmtId="38" fontId="33" fillId="10" borderId="7" xfId="42" applyNumberFormat="1" applyFont="1" applyFill="1" applyBorder="1" applyAlignment="1">
      <alignment horizontal="right"/>
    </xf>
    <xf numFmtId="49" fontId="31" fillId="2" borderId="3" xfId="42" applyNumberFormat="1" applyFont="1" applyFill="1" applyBorder="1" applyAlignment="1">
      <alignment horizontal="center" vertical="center"/>
    </xf>
    <xf numFmtId="49" fontId="31" fillId="2" borderId="33" xfId="41" applyNumberFormat="1" applyFont="1" applyFill="1" applyBorder="1" applyAlignment="1">
      <alignment horizontal="left" vertical="center" indent="1"/>
    </xf>
    <xf numFmtId="0" fontId="31" fillId="2" borderId="14" xfId="41" applyFont="1" applyFill="1" applyBorder="1" applyAlignment="1">
      <alignment horizontal="center" vertical="center"/>
    </xf>
    <xf numFmtId="49" fontId="32" fillId="4" borderId="26" xfId="41" applyNumberFormat="1" applyFont="1" applyFill="1" applyBorder="1" applyAlignment="1">
      <alignment horizontal="left" vertical="center" indent="3"/>
    </xf>
    <xf numFmtId="49" fontId="31" fillId="3" borderId="55" xfId="38" applyNumberFormat="1" applyFont="1" applyFill="1" applyBorder="1" applyAlignment="1">
      <alignment horizontal="left" vertical="center" wrapText="1" indent="2"/>
    </xf>
    <xf numFmtId="0" fontId="31" fillId="3" borderId="20" xfId="0" applyFont="1" applyFill="1" applyBorder="1" applyAlignment="1">
      <alignment horizontal="center" vertical="center" wrapText="1"/>
    </xf>
    <xf numFmtId="49" fontId="31" fillId="3" borderId="33" xfId="38" applyNumberFormat="1" applyFont="1" applyFill="1" applyBorder="1" applyAlignment="1">
      <alignment horizontal="left" vertical="center" wrapText="1" indent="2"/>
    </xf>
    <xf numFmtId="49" fontId="31" fillId="3" borderId="0" xfId="38" applyNumberFormat="1" applyFont="1" applyFill="1" applyAlignment="1">
      <alignment horizontal="left" vertical="center" wrapText="1" indent="2"/>
    </xf>
    <xf numFmtId="49" fontId="32" fillId="4" borderId="28" xfId="38" applyNumberFormat="1" applyFont="1" applyFill="1" applyBorder="1" applyAlignment="1">
      <alignment horizontal="left" vertical="center" wrapText="1" indent="3"/>
    </xf>
    <xf numFmtId="49" fontId="29" fillId="0" borderId="25" xfId="41" applyNumberFormat="1" applyFont="1" applyBorder="1" applyAlignment="1">
      <alignment horizontal="left" vertical="center" indent="2"/>
    </xf>
    <xf numFmtId="49" fontId="29" fillId="0" borderId="7" xfId="41" applyNumberFormat="1" applyFont="1" applyBorder="1" applyAlignment="1">
      <alignment horizontal="center" vertical="center"/>
    </xf>
    <xf numFmtId="0" fontId="29" fillId="0" borderId="7" xfId="41" applyFont="1" applyBorder="1" applyAlignment="1">
      <alignment horizontal="center" vertical="center"/>
    </xf>
    <xf numFmtId="49" fontId="29" fillId="0" borderId="25" xfId="41" applyNumberFormat="1" applyFont="1" applyBorder="1" applyAlignment="1">
      <alignment horizontal="left" vertical="center" wrapText="1" indent="2"/>
    </xf>
    <xf numFmtId="0" fontId="32" fillId="4" borderId="28" xfId="0" applyFont="1" applyFill="1" applyBorder="1" applyAlignment="1">
      <alignment horizontal="left" vertical="center" wrapText="1" indent="3"/>
    </xf>
    <xf numFmtId="0" fontId="32" fillId="4" borderId="39" xfId="0" applyFont="1" applyFill="1" applyBorder="1" applyAlignment="1">
      <alignment horizontal="center" vertical="center" wrapText="1"/>
    </xf>
    <xf numFmtId="0" fontId="31" fillId="2" borderId="33" xfId="33" applyFont="1" applyFill="1" applyBorder="1" applyAlignment="1">
      <alignment horizontal="left" vertical="center" indent="1"/>
    </xf>
    <xf numFmtId="0" fontId="32" fillId="2" borderId="20" xfId="0" applyFont="1" applyFill="1" applyBorder="1" applyAlignment="1">
      <alignment horizontal="center" vertical="center"/>
    </xf>
    <xf numFmtId="49" fontId="31" fillId="3" borderId="25" xfId="41" applyNumberFormat="1" applyFont="1" applyFill="1" applyBorder="1" applyAlignment="1">
      <alignment horizontal="left" vertical="center" indent="2"/>
    </xf>
    <xf numFmtId="49" fontId="31" fillId="3" borderId="7" xfId="41" applyNumberFormat="1" applyFont="1" applyFill="1" applyBorder="1" applyAlignment="1">
      <alignment horizontal="center" vertical="center"/>
    </xf>
    <xf numFmtId="49" fontId="31" fillId="3" borderId="37" xfId="40" applyNumberFormat="1" applyFont="1" applyFill="1" applyBorder="1" applyAlignment="1">
      <alignment horizontal="left" vertical="center" wrapText="1" indent="2"/>
    </xf>
    <xf numFmtId="0" fontId="31" fillId="3" borderId="33" xfId="40" applyFont="1" applyFill="1" applyBorder="1" applyAlignment="1">
      <alignment horizontal="center" vertical="center"/>
    </xf>
    <xf numFmtId="49" fontId="32" fillId="4" borderId="28" xfId="40" applyNumberFormat="1" applyFont="1" applyFill="1" applyBorder="1" applyAlignment="1">
      <alignment horizontal="left" vertical="center" wrapText="1" indent="3"/>
    </xf>
    <xf numFmtId="0" fontId="32" fillId="4" borderId="19" xfId="40" applyFont="1" applyFill="1" applyBorder="1" applyAlignment="1">
      <alignment horizontal="center" vertical="center" wrapText="1"/>
    </xf>
    <xf numFmtId="49" fontId="29" fillId="0" borderId="25" xfId="40" applyNumberFormat="1" applyFont="1" applyBorder="1" applyAlignment="1">
      <alignment horizontal="left" vertical="center" indent="2"/>
    </xf>
    <xf numFmtId="0" fontId="29" fillId="0" borderId="7" xfId="40" applyFont="1" applyBorder="1" applyAlignment="1">
      <alignment horizontal="center" vertical="center"/>
    </xf>
    <xf numFmtId="49" fontId="29" fillId="0" borderId="0" xfId="40" applyNumberFormat="1" applyFont="1" applyAlignment="1">
      <alignment horizontal="left" vertical="top" wrapText="1" indent="2"/>
    </xf>
    <xf numFmtId="49" fontId="31" fillId="2" borderId="25" xfId="40" applyNumberFormat="1" applyFont="1" applyFill="1" applyBorder="1" applyAlignment="1">
      <alignment horizontal="left" vertical="center" indent="1"/>
    </xf>
    <xf numFmtId="0" fontId="31" fillId="2" borderId="7" xfId="40" applyFont="1" applyFill="1" applyBorder="1" applyAlignment="1">
      <alignment horizontal="center" vertical="center"/>
    </xf>
    <xf numFmtId="0" fontId="31" fillId="3" borderId="7" xfId="33" applyFont="1" applyFill="1" applyBorder="1" applyAlignment="1">
      <alignment horizontal="left" vertical="center" indent="2"/>
    </xf>
    <xf numFmtId="0" fontId="31" fillId="3" borderId="7" xfId="40" applyFont="1" applyFill="1" applyBorder="1" applyAlignment="1">
      <alignment horizontal="center" vertical="center"/>
    </xf>
    <xf numFmtId="49" fontId="31" fillId="2" borderId="33" xfId="40" applyNumberFormat="1" applyFont="1" applyFill="1" applyBorder="1" applyAlignment="1">
      <alignment horizontal="left" vertical="center" indent="1"/>
    </xf>
    <xf numFmtId="0" fontId="31" fillId="2" borderId="14" xfId="40" applyFont="1" applyFill="1" applyBorder="1" applyAlignment="1">
      <alignment horizontal="center" vertical="center"/>
    </xf>
    <xf numFmtId="49" fontId="31" fillId="3" borderId="25" xfId="40" applyNumberFormat="1" applyFont="1" applyFill="1" applyBorder="1" applyAlignment="1">
      <alignment horizontal="left" vertical="center" indent="1"/>
    </xf>
    <xf numFmtId="0" fontId="33" fillId="3" borderId="16" xfId="40" applyFont="1" applyFill="1" applyBorder="1" applyAlignment="1">
      <alignment horizontal="center" vertical="center"/>
    </xf>
    <xf numFmtId="49" fontId="32" fillId="4" borderId="28" xfId="39" applyNumberFormat="1" applyFont="1" applyFill="1" applyBorder="1" applyAlignment="1">
      <alignment horizontal="left" vertical="center" wrapText="1" indent="3"/>
    </xf>
    <xf numFmtId="49" fontId="32" fillId="0" borderId="0" xfId="39" applyNumberFormat="1" applyFont="1" applyAlignment="1">
      <alignment horizontal="left" vertical="top" wrapText="1" indent="4"/>
    </xf>
    <xf numFmtId="49" fontId="31" fillId="10" borderId="7" xfId="40" applyNumberFormat="1" applyFont="1" applyFill="1" applyBorder="1" applyAlignment="1">
      <alignment horizontal="left" vertical="center"/>
    </xf>
    <xf numFmtId="49" fontId="31" fillId="10" borderId="25" xfId="40" applyNumberFormat="1" applyFont="1" applyFill="1" applyBorder="1" applyAlignment="1">
      <alignment horizontal="left" vertical="center"/>
    </xf>
    <xf numFmtId="38" fontId="33" fillId="10" borderId="7" xfId="40" applyNumberFormat="1" applyFont="1" applyFill="1" applyBorder="1" applyAlignment="1">
      <alignment horizontal="right"/>
    </xf>
    <xf numFmtId="49" fontId="31" fillId="2" borderId="14" xfId="40" applyNumberFormat="1" applyFont="1" applyFill="1" applyBorder="1" applyAlignment="1">
      <alignment horizontal="center" vertical="center"/>
    </xf>
    <xf numFmtId="49" fontId="31" fillId="3" borderId="33" xfId="40" applyNumberFormat="1" applyFont="1" applyFill="1" applyBorder="1" applyAlignment="1">
      <alignment horizontal="left" vertical="center" indent="1"/>
    </xf>
    <xf numFmtId="49" fontId="31" fillId="3" borderId="16" xfId="40" applyNumberFormat="1" applyFont="1" applyFill="1" applyBorder="1" applyAlignment="1">
      <alignment horizontal="center" vertical="center"/>
    </xf>
    <xf numFmtId="49" fontId="31" fillId="2" borderId="33" xfId="39" applyNumberFormat="1" applyFont="1" applyFill="1" applyBorder="1" applyAlignment="1">
      <alignment horizontal="left" vertical="center" indent="1"/>
    </xf>
    <xf numFmtId="0" fontId="31" fillId="2" borderId="14" xfId="39" applyFont="1" applyFill="1" applyBorder="1" applyAlignment="1">
      <alignment horizontal="center" vertical="center"/>
    </xf>
    <xf numFmtId="49" fontId="32" fillId="4" borderId="28" xfId="39" applyNumberFormat="1" applyFont="1" applyFill="1" applyBorder="1" applyAlignment="1">
      <alignment horizontal="left" vertical="center" indent="3"/>
    </xf>
    <xf numFmtId="49" fontId="32" fillId="3" borderId="25" xfId="39" applyNumberFormat="1" applyFont="1" applyFill="1" applyBorder="1" applyAlignment="1">
      <alignment horizontal="left" vertical="center" wrapText="1" indent="2"/>
    </xf>
    <xf numFmtId="49" fontId="31" fillId="3" borderId="33" xfId="39" applyNumberFormat="1" applyFont="1" applyFill="1" applyBorder="1" applyAlignment="1">
      <alignment horizontal="left" vertical="center" indent="2"/>
    </xf>
    <xf numFmtId="0" fontId="31" fillId="3" borderId="14" xfId="39" applyFont="1" applyFill="1" applyBorder="1" applyAlignment="1">
      <alignment horizontal="center" vertical="center"/>
    </xf>
    <xf numFmtId="0" fontId="32" fillId="3" borderId="7" xfId="39" applyFont="1" applyFill="1" applyBorder="1" applyAlignment="1">
      <alignment horizontal="center" vertical="center"/>
    </xf>
    <xf numFmtId="49" fontId="32" fillId="4" borderId="19" xfId="39" applyNumberFormat="1" applyFont="1" applyFill="1" applyBorder="1" applyAlignment="1">
      <alignment horizontal="left" vertical="center" indent="3"/>
    </xf>
    <xf numFmtId="49" fontId="29" fillId="0" borderId="25" xfId="39" applyNumberFormat="1" applyFont="1" applyBorder="1" applyAlignment="1">
      <alignment horizontal="left" vertical="center" indent="2"/>
    </xf>
    <xf numFmtId="0" fontId="29" fillId="0" borderId="7" xfId="39" applyFont="1" applyBorder="1" applyAlignment="1">
      <alignment horizontal="center" vertical="center"/>
    </xf>
    <xf numFmtId="49" fontId="29" fillId="0" borderId="25" xfId="39" applyNumberFormat="1" applyFont="1" applyBorder="1" applyAlignment="1">
      <alignment horizontal="left" vertical="center" wrapText="1" indent="2"/>
    </xf>
    <xf numFmtId="0" fontId="32" fillId="9" borderId="19" xfId="33" applyFont="1" applyFill="1" applyBorder="1" applyAlignment="1">
      <alignment horizontal="left" vertical="center" indent="3"/>
    </xf>
    <xf numFmtId="49" fontId="32" fillId="9" borderId="19" xfId="39" applyNumberFormat="1" applyFont="1" applyFill="1" applyBorder="1" applyAlignment="1">
      <alignment horizontal="center" vertical="center"/>
    </xf>
    <xf numFmtId="0" fontId="31" fillId="2" borderId="3" xfId="39" applyFont="1" applyFill="1" applyBorder="1" applyAlignment="1">
      <alignment horizontal="center" vertical="center"/>
    </xf>
    <xf numFmtId="0" fontId="31" fillId="3" borderId="16" xfId="39" applyFont="1" applyFill="1" applyBorder="1" applyAlignment="1">
      <alignment horizontal="center" vertical="center"/>
    </xf>
    <xf numFmtId="0" fontId="29" fillId="0" borderId="33" xfId="33" applyFont="1" applyBorder="1" applyAlignment="1">
      <alignment horizontal="left" vertical="center" indent="2"/>
    </xf>
    <xf numFmtId="49" fontId="29" fillId="0" borderId="3" xfId="39" applyNumberFormat="1" applyFont="1" applyBorder="1" applyAlignment="1">
      <alignment horizontal="center" vertical="center"/>
    </xf>
    <xf numFmtId="0" fontId="29" fillId="0" borderId="0" xfId="33" applyFont="1" applyAlignment="1">
      <alignment horizontal="left" vertical="center" indent="2"/>
    </xf>
    <xf numFmtId="49" fontId="29" fillId="0" borderId="8" xfId="39" applyNumberFormat="1" applyFont="1" applyBorder="1" applyAlignment="1">
      <alignment horizontal="center" vertical="center"/>
    </xf>
    <xf numFmtId="0" fontId="34" fillId="4" borderId="39" xfId="0" applyFont="1" applyFill="1" applyBorder="1" applyAlignment="1">
      <alignment vertical="center" wrapText="1"/>
    </xf>
    <xf numFmtId="49" fontId="32" fillId="0" borderId="21" xfId="38" applyNumberFormat="1" applyFont="1" applyBorder="1" applyAlignment="1">
      <alignment horizontal="left" vertical="center" indent="3"/>
    </xf>
    <xf numFmtId="0" fontId="34" fillId="0" borderId="55" xfId="38" applyFont="1" applyBorder="1" applyAlignment="1">
      <alignment horizontal="center" vertical="center"/>
    </xf>
    <xf numFmtId="49" fontId="32" fillId="0" borderId="0" xfId="38" applyNumberFormat="1" applyFont="1" applyAlignment="1">
      <alignment horizontal="left" vertical="center" wrapText="1" indent="3"/>
    </xf>
    <xf numFmtId="0" fontId="34" fillId="0" borderId="0" xfId="38" applyFont="1" applyAlignment="1">
      <alignment horizontal="center" vertical="center"/>
    </xf>
    <xf numFmtId="49" fontId="31" fillId="10" borderId="7" xfId="39" applyNumberFormat="1" applyFont="1" applyFill="1" applyBorder="1" applyAlignment="1">
      <alignment horizontal="left" vertical="center"/>
    </xf>
    <xf numFmtId="49" fontId="31" fillId="10" borderId="25" xfId="39" applyNumberFormat="1" applyFont="1" applyFill="1" applyBorder="1" applyAlignment="1">
      <alignment horizontal="left" vertical="center"/>
    </xf>
    <xf numFmtId="0" fontId="31" fillId="2" borderId="14" xfId="33" applyFont="1" applyFill="1" applyBorder="1" applyAlignment="1">
      <alignment horizontal="left" vertical="center" indent="1"/>
    </xf>
    <xf numFmtId="49" fontId="31" fillId="2" borderId="3" xfId="39" applyNumberFormat="1" applyFont="1" applyFill="1" applyBorder="1" applyAlignment="1">
      <alignment horizontal="center" vertical="center"/>
    </xf>
    <xf numFmtId="0" fontId="31" fillId="14" borderId="33" xfId="33" applyFont="1" applyFill="1" applyBorder="1" applyAlignment="1">
      <alignment horizontal="left" vertical="center" indent="1"/>
    </xf>
    <xf numFmtId="49" fontId="31" fillId="14" borderId="3" xfId="39" applyNumberFormat="1" applyFont="1" applyFill="1" applyBorder="1" applyAlignment="1">
      <alignment horizontal="center" vertical="center"/>
    </xf>
    <xf numFmtId="49" fontId="31" fillId="2" borderId="33" xfId="38" applyNumberFormat="1" applyFont="1" applyFill="1" applyBorder="1" applyAlignment="1">
      <alignment horizontal="left" vertical="center" indent="1"/>
    </xf>
    <xf numFmtId="0" fontId="31" fillId="2" borderId="14" xfId="38" applyFont="1" applyFill="1" applyBorder="1" applyAlignment="1">
      <alignment horizontal="center" vertical="center"/>
    </xf>
    <xf numFmtId="49" fontId="32" fillId="4" borderId="47" xfId="38" applyNumberFormat="1" applyFont="1" applyFill="1" applyBorder="1" applyAlignment="1">
      <alignment horizontal="left" vertical="center" indent="3"/>
    </xf>
    <xf numFmtId="0" fontId="32" fillId="4" borderId="23" xfId="38" applyFont="1" applyFill="1" applyBorder="1" applyAlignment="1">
      <alignment horizontal="center" vertical="center"/>
    </xf>
    <xf numFmtId="49" fontId="31" fillId="3" borderId="25" xfId="38" applyNumberFormat="1" applyFont="1" applyFill="1" applyBorder="1" applyAlignment="1">
      <alignment horizontal="left" vertical="center" indent="2"/>
    </xf>
    <xf numFmtId="0" fontId="31" fillId="3" borderId="15" xfId="38" applyFont="1" applyFill="1" applyBorder="1" applyAlignment="1">
      <alignment horizontal="center" vertical="center"/>
    </xf>
    <xf numFmtId="49" fontId="32" fillId="4" borderId="28" xfId="38" applyNumberFormat="1" applyFont="1" applyFill="1" applyBorder="1" applyAlignment="1">
      <alignment horizontal="left" vertical="center" indent="3"/>
    </xf>
    <xf numFmtId="49" fontId="29" fillId="0" borderId="25" xfId="38" applyNumberFormat="1" applyFont="1" applyBorder="1" applyAlignment="1">
      <alignment horizontal="left" vertical="center" indent="2"/>
    </xf>
    <xf numFmtId="0" fontId="29" fillId="0" borderId="7" xfId="38" applyFont="1" applyBorder="1" applyAlignment="1">
      <alignment horizontal="center" vertical="center"/>
    </xf>
    <xf numFmtId="49" fontId="29" fillId="0" borderId="16" xfId="38" applyNumberFormat="1" applyFont="1" applyBorder="1" applyAlignment="1">
      <alignment horizontal="left" vertical="center" wrapText="1" indent="2"/>
    </xf>
    <xf numFmtId="49" fontId="29" fillId="0" borderId="16" xfId="38" applyNumberFormat="1" applyFont="1" applyBorder="1" applyAlignment="1">
      <alignment horizontal="left" vertical="center" indent="2"/>
    </xf>
    <xf numFmtId="49" fontId="32" fillId="4" borderId="10" xfId="38" applyNumberFormat="1" applyFont="1" applyFill="1" applyBorder="1" applyAlignment="1">
      <alignment horizontal="left" vertical="center" wrapText="1" indent="3"/>
    </xf>
    <xf numFmtId="0" fontId="31" fillId="2" borderId="20" xfId="38" applyFont="1" applyFill="1" applyBorder="1" applyAlignment="1">
      <alignment horizontal="center" vertical="center"/>
    </xf>
    <xf numFmtId="49" fontId="31" fillId="3" borderId="33" xfId="38" applyNumberFormat="1" applyFont="1" applyFill="1" applyBorder="1" applyAlignment="1">
      <alignment horizontal="left" vertical="center" indent="2"/>
    </xf>
    <xf numFmtId="0" fontId="31" fillId="3" borderId="37" xfId="38" applyFont="1" applyFill="1" applyBorder="1" applyAlignment="1">
      <alignment horizontal="center" vertical="center"/>
    </xf>
    <xf numFmtId="49" fontId="29" fillId="0" borderId="20" xfId="38" applyNumberFormat="1" applyFont="1" applyBorder="1" applyAlignment="1">
      <alignment horizontal="left" vertical="center" indent="2"/>
    </xf>
    <xf numFmtId="0" fontId="29" fillId="0" borderId="20" xfId="38" applyFont="1" applyBorder="1" applyAlignment="1">
      <alignment horizontal="center" vertical="center"/>
    </xf>
    <xf numFmtId="49" fontId="29" fillId="0" borderId="25" xfId="37" applyNumberFormat="1" applyFont="1" applyBorder="1" applyAlignment="1">
      <alignment horizontal="left" vertical="center" indent="2"/>
    </xf>
    <xf numFmtId="0" fontId="29" fillId="0" borderId="7" xfId="37" applyFont="1" applyBorder="1" applyAlignment="1">
      <alignment horizontal="center" vertical="center"/>
    </xf>
    <xf numFmtId="49" fontId="29" fillId="0" borderId="7" xfId="38" applyNumberFormat="1" applyFont="1" applyBorder="1" applyAlignment="1">
      <alignment horizontal="center" vertical="center"/>
    </xf>
    <xf numFmtId="49" fontId="29" fillId="0" borderId="25" xfId="38" applyNumberFormat="1" applyFont="1" applyBorder="1" applyAlignment="1">
      <alignment horizontal="left" vertical="top" indent="2"/>
    </xf>
    <xf numFmtId="49" fontId="31" fillId="2" borderId="25" xfId="37" applyNumberFormat="1" applyFont="1" applyFill="1" applyBorder="1" applyAlignment="1">
      <alignment horizontal="left" vertical="center" indent="1"/>
    </xf>
    <xf numFmtId="0" fontId="31" fillId="2" borderId="7" xfId="37" applyFont="1" applyFill="1" applyBorder="1" applyAlignment="1">
      <alignment horizontal="center" vertical="center"/>
    </xf>
    <xf numFmtId="49" fontId="31" fillId="3" borderId="25" xfId="37" applyNumberFormat="1" applyFont="1" applyFill="1" applyBorder="1" applyAlignment="1">
      <alignment horizontal="left" vertical="center" indent="2"/>
    </xf>
    <xf numFmtId="0" fontId="32" fillId="3" borderId="7" xfId="37" applyFont="1" applyFill="1" applyBorder="1" applyAlignment="1">
      <alignment horizontal="center" vertical="center"/>
    </xf>
    <xf numFmtId="49" fontId="31" fillId="2" borderId="33" xfId="37" applyNumberFormat="1" applyFont="1" applyFill="1" applyBorder="1" applyAlignment="1">
      <alignment horizontal="left" vertical="center" indent="1"/>
    </xf>
    <xf numFmtId="0" fontId="31" fillId="2" borderId="14" xfId="37" applyFont="1" applyFill="1" applyBorder="1" applyAlignment="1">
      <alignment horizontal="center" vertical="center"/>
    </xf>
    <xf numFmtId="49" fontId="32" fillId="4" borderId="19" xfId="36" applyNumberFormat="1" applyFont="1" applyFill="1" applyBorder="1" applyAlignment="1">
      <alignment horizontal="left" vertical="center" indent="3"/>
    </xf>
    <xf numFmtId="0" fontId="32" fillId="4" borderId="19" xfId="36" applyFont="1" applyFill="1" applyBorder="1" applyAlignment="1">
      <alignment horizontal="center" vertical="center"/>
    </xf>
    <xf numFmtId="49" fontId="33" fillId="3" borderId="33" xfId="37" applyNumberFormat="1" applyFont="1" applyFill="1" applyBorder="1" applyAlignment="1">
      <alignment horizontal="left" vertical="center" indent="2"/>
    </xf>
    <xf numFmtId="0" fontId="31" fillId="3" borderId="14" xfId="37" applyFont="1" applyFill="1" applyBorder="1" applyAlignment="1">
      <alignment horizontal="center" vertical="center"/>
    </xf>
    <xf numFmtId="49" fontId="32" fillId="4" borderId="28" xfId="37" applyNumberFormat="1" applyFont="1" applyFill="1" applyBorder="1" applyAlignment="1">
      <alignment horizontal="left" vertical="center" indent="3"/>
    </xf>
    <xf numFmtId="49" fontId="29" fillId="0" borderId="4" xfId="37" applyNumberFormat="1" applyFont="1" applyBorder="1" applyAlignment="1">
      <alignment horizontal="left" vertical="center" indent="2"/>
    </xf>
    <xf numFmtId="49" fontId="31" fillId="3" borderId="16" xfId="37" applyNumberFormat="1" applyFont="1" applyFill="1" applyBorder="1" applyAlignment="1">
      <alignment horizontal="left" vertical="center" indent="2"/>
    </xf>
    <xf numFmtId="0" fontId="31" fillId="3" borderId="7" xfId="37" applyFont="1" applyFill="1" applyBorder="1" applyAlignment="1">
      <alignment horizontal="center" vertical="center"/>
    </xf>
    <xf numFmtId="49" fontId="32" fillId="0" borderId="21" xfId="36" applyNumberFormat="1" applyFont="1" applyBorder="1" applyAlignment="1">
      <alignment horizontal="left" vertical="center" wrapText="1" indent="2"/>
    </xf>
    <xf numFmtId="49" fontId="32" fillId="0" borderId="7" xfId="36" applyNumberFormat="1" applyFont="1" applyBorder="1" applyAlignment="1">
      <alignment horizontal="left" vertical="center" wrapText="1" indent="2"/>
    </xf>
    <xf numFmtId="49" fontId="32" fillId="0" borderId="0" xfId="36" applyNumberFormat="1" applyFont="1" applyAlignment="1">
      <alignment horizontal="left" vertical="center" wrapText="1" indent="3"/>
    </xf>
    <xf numFmtId="49" fontId="31" fillId="10" borderId="7" xfId="33" applyNumberFormat="1" applyFont="1" applyFill="1" applyBorder="1" applyAlignment="1">
      <alignment horizontal="left" vertical="center"/>
    </xf>
    <xf numFmtId="49" fontId="31" fillId="2" borderId="12" xfId="37" applyNumberFormat="1" applyFont="1" applyFill="1" applyBorder="1" applyAlignment="1">
      <alignment horizontal="left" vertical="center" indent="1"/>
    </xf>
    <xf numFmtId="49" fontId="31" fillId="2" borderId="3" xfId="37" applyNumberFormat="1" applyFont="1" applyFill="1" applyBorder="1" applyAlignment="1">
      <alignment horizontal="center" vertical="center"/>
    </xf>
    <xf numFmtId="49" fontId="31" fillId="2" borderId="37" xfId="36" applyNumberFormat="1" applyFont="1" applyFill="1" applyBorder="1" applyAlignment="1">
      <alignment horizontal="left" vertical="center" indent="1"/>
    </xf>
    <xf numFmtId="0" fontId="31" fillId="2" borderId="0" xfId="36" applyFont="1" applyFill="1" applyAlignment="1">
      <alignment horizontal="center" vertical="center"/>
    </xf>
    <xf numFmtId="49" fontId="31" fillId="3" borderId="0" xfId="36" applyNumberFormat="1" applyFont="1" applyFill="1" applyAlignment="1">
      <alignment horizontal="left" vertical="center" indent="2"/>
    </xf>
    <xf numFmtId="0" fontId="31" fillId="3" borderId="12" xfId="36" applyFont="1" applyFill="1" applyBorder="1" applyAlignment="1">
      <alignment horizontal="center" vertical="center"/>
    </xf>
    <xf numFmtId="49" fontId="29" fillId="0" borderId="25" xfId="36" applyNumberFormat="1" applyFont="1" applyBorder="1" applyAlignment="1">
      <alignment horizontal="left" vertical="center" wrapText="1" indent="2"/>
    </xf>
    <xf numFmtId="49" fontId="31" fillId="2" borderId="14" xfId="36" applyNumberFormat="1" applyFont="1" applyFill="1" applyBorder="1" applyAlignment="1">
      <alignment horizontal="left" vertical="center" indent="1"/>
    </xf>
    <xf numFmtId="0" fontId="31" fillId="2" borderId="20" xfId="36" applyFont="1" applyFill="1" applyBorder="1" applyAlignment="1">
      <alignment horizontal="center" vertical="center"/>
    </xf>
    <xf numFmtId="49" fontId="31" fillId="3" borderId="25" xfId="36" applyNumberFormat="1" applyFont="1" applyFill="1" applyBorder="1" applyAlignment="1">
      <alignment horizontal="left" vertical="center" indent="2"/>
    </xf>
    <xf numFmtId="49" fontId="29" fillId="0" borderId="4" xfId="34" applyNumberFormat="1" applyFont="1" applyBorder="1" applyAlignment="1">
      <alignment horizontal="left" vertical="center" indent="2"/>
    </xf>
    <xf numFmtId="0" fontId="29" fillId="0" borderId="38" xfId="34" applyFont="1" applyBorder="1" applyAlignment="1">
      <alignment horizontal="center" vertical="center" wrapText="1"/>
    </xf>
    <xf numFmtId="0" fontId="34" fillId="0" borderId="0" xfId="33" applyFont="1"/>
    <xf numFmtId="49" fontId="32" fillId="4" borderId="0" xfId="33" applyNumberFormat="1" applyFont="1" applyFill="1" applyAlignment="1">
      <alignment horizontal="left" vertical="center" wrapText="1" indent="3"/>
    </xf>
    <xf numFmtId="0" fontId="30" fillId="0" borderId="0" xfId="33" applyFont="1" applyAlignment="1">
      <alignment vertical="top" wrapText="1"/>
    </xf>
    <xf numFmtId="49" fontId="31" fillId="0" borderId="2" xfId="0" applyNumberFormat="1" applyFont="1" applyBorder="1" applyAlignment="1">
      <alignment horizontal="center"/>
    </xf>
    <xf numFmtId="49" fontId="31" fillId="0" borderId="2" xfId="33" applyNumberFormat="1" applyFont="1" applyBorder="1" applyAlignment="1">
      <alignment horizontal="center"/>
    </xf>
    <xf numFmtId="49" fontId="31" fillId="0" borderId="2" xfId="11" applyNumberFormat="1" applyFont="1" applyBorder="1" applyAlignment="1">
      <alignment horizontal="center"/>
    </xf>
    <xf numFmtId="49" fontId="31" fillId="0" borderId="8" xfId="5" applyNumberFormat="1" applyFont="1" applyBorder="1" applyAlignment="1">
      <alignment horizontal="center" vertical="center" wrapText="1"/>
    </xf>
    <xf numFmtId="0" fontId="31" fillId="3" borderId="16" xfId="35" applyFont="1" applyFill="1" applyBorder="1" applyAlignment="1">
      <alignment horizontal="center" vertical="center"/>
    </xf>
    <xf numFmtId="0" fontId="32" fillId="3" borderId="16" xfId="36" applyFont="1" applyFill="1" applyBorder="1" applyAlignment="1">
      <alignment horizontal="center" vertical="center"/>
    </xf>
    <xf numFmtId="38" fontId="33" fillId="4" borderId="10" xfId="0" applyNumberFormat="1" applyFont="1" applyFill="1" applyBorder="1" applyAlignment="1">
      <alignment vertical="center"/>
    </xf>
    <xf numFmtId="38" fontId="33" fillId="4" borderId="10" xfId="0" applyNumberFormat="1" applyFont="1" applyFill="1" applyBorder="1"/>
    <xf numFmtId="38" fontId="33" fillId="4" borderId="23" xfId="0" applyNumberFormat="1" applyFont="1" applyFill="1" applyBorder="1" applyAlignment="1">
      <alignment vertical="center"/>
    </xf>
    <xf numFmtId="38" fontId="33" fillId="4" borderId="23" xfId="0" applyNumberFormat="1" applyFont="1" applyFill="1" applyBorder="1"/>
    <xf numFmtId="38" fontId="34" fillId="0" borderId="0" xfId="0" applyNumberFormat="1" applyFont="1" applyAlignment="1">
      <alignment vertical="center"/>
    </xf>
    <xf numFmtId="0" fontId="31" fillId="2" borderId="7" xfId="0" applyFont="1" applyFill="1" applyBorder="1" applyAlignment="1">
      <alignment horizontal="left" vertical="center"/>
    </xf>
    <xf numFmtId="0" fontId="31" fillId="2" borderId="16" xfId="0" applyFont="1" applyFill="1" applyBorder="1" applyAlignment="1">
      <alignment vertical="center"/>
    </xf>
    <xf numFmtId="171" fontId="31" fillId="2" borderId="7" xfId="0" applyNumberFormat="1" applyFont="1" applyFill="1" applyBorder="1" applyAlignment="1">
      <alignment horizontal="left" vertical="center"/>
    </xf>
    <xf numFmtId="38" fontId="33" fillId="4" borderId="8" xfId="0" applyNumberFormat="1" applyFont="1" applyFill="1" applyBorder="1" applyAlignment="1">
      <alignment vertical="center"/>
    </xf>
    <xf numFmtId="38" fontId="32" fillId="3" borderId="8" xfId="0" applyNumberFormat="1" applyFont="1" applyFill="1" applyBorder="1" applyAlignment="1">
      <alignment vertical="center"/>
    </xf>
    <xf numFmtId="38" fontId="33" fillId="3" borderId="8" xfId="0" applyNumberFormat="1" applyFont="1" applyFill="1" applyBorder="1" applyAlignment="1">
      <alignment vertical="center"/>
    </xf>
    <xf numFmtId="38" fontId="33" fillId="4" borderId="19" xfId="0" applyNumberFormat="1" applyFont="1" applyFill="1" applyBorder="1"/>
    <xf numFmtId="0" fontId="31" fillId="15" borderId="7" xfId="0" applyFont="1" applyFill="1" applyBorder="1" applyAlignment="1">
      <alignment horizontal="left" vertical="center"/>
    </xf>
    <xf numFmtId="0" fontId="42" fillId="15" borderId="16" xfId="0" applyFont="1" applyFill="1" applyBorder="1" applyAlignment="1">
      <alignment horizontal="left" vertical="center"/>
    </xf>
    <xf numFmtId="38" fontId="33" fillId="15" borderId="8" xfId="0" applyNumberFormat="1" applyFont="1" applyFill="1" applyBorder="1"/>
    <xf numFmtId="0" fontId="31" fillId="2" borderId="7" xfId="0" applyFont="1" applyFill="1" applyBorder="1" applyAlignment="1">
      <alignment vertical="center" wrapText="1"/>
    </xf>
    <xf numFmtId="0" fontId="32" fillId="2" borderId="15" xfId="0" applyFont="1" applyFill="1" applyBorder="1" applyAlignment="1">
      <alignment horizontal="center" vertical="center" wrapText="1"/>
    </xf>
    <xf numFmtId="0" fontId="31" fillId="15" borderId="14" xfId="0" applyFont="1" applyFill="1" applyBorder="1" applyAlignment="1">
      <alignment horizontal="left" vertical="center"/>
    </xf>
    <xf numFmtId="0" fontId="32" fillId="15" borderId="3" xfId="0" applyFont="1" applyFill="1" applyBorder="1" applyAlignment="1">
      <alignment horizontal="center" vertical="center" wrapText="1"/>
    </xf>
    <xf numFmtId="38" fontId="29" fillId="15" borderId="8" xfId="0" applyNumberFormat="1" applyFont="1" applyFill="1" applyBorder="1" applyAlignment="1">
      <alignment vertical="center"/>
    </xf>
    <xf numFmtId="38" fontId="33" fillId="15" borderId="8" xfId="0" applyNumberFormat="1" applyFont="1" applyFill="1" applyBorder="1" applyAlignment="1">
      <alignment vertical="center"/>
    </xf>
    <xf numFmtId="38" fontId="33" fillId="4" borderId="15" xfId="0" applyNumberFormat="1" applyFont="1" applyFill="1" applyBorder="1"/>
    <xf numFmtId="38" fontId="33" fillId="3" borderId="15" xfId="0" applyNumberFormat="1" applyFont="1" applyFill="1" applyBorder="1"/>
    <xf numFmtId="38" fontId="33" fillId="4" borderId="2" xfId="0" applyNumberFormat="1" applyFont="1" applyFill="1" applyBorder="1" applyAlignment="1">
      <alignment vertical="center"/>
    </xf>
    <xf numFmtId="0" fontId="60" fillId="0" borderId="33" xfId="0" applyFont="1" applyBorder="1" applyAlignment="1">
      <alignment horizontal="left" indent="1"/>
    </xf>
    <xf numFmtId="0" fontId="34" fillId="0" borderId="37" xfId="0" applyFont="1" applyBorder="1" applyAlignment="1">
      <alignment horizontal="center" vertical="center"/>
    </xf>
    <xf numFmtId="0" fontId="34" fillId="13" borderId="0" xfId="0" applyFont="1" applyFill="1" applyAlignment="1">
      <alignment horizontal="center" vertical="center"/>
    </xf>
    <xf numFmtId="0" fontId="34" fillId="14" borderId="14" xfId="0" applyFont="1" applyFill="1" applyBorder="1" applyAlignment="1">
      <alignment horizontal="center" vertical="center"/>
    </xf>
    <xf numFmtId="0" fontId="34" fillId="14" borderId="33" xfId="0" applyFont="1" applyFill="1" applyBorder="1" applyAlignment="1">
      <alignment horizontal="center" vertical="center"/>
    </xf>
    <xf numFmtId="0" fontId="34" fillId="14" borderId="37" xfId="0" applyFont="1" applyFill="1" applyBorder="1" applyAlignment="1">
      <alignment horizontal="center" vertical="center"/>
    </xf>
    <xf numFmtId="0" fontId="34" fillId="13" borderId="33" xfId="0" applyFont="1" applyFill="1" applyBorder="1"/>
    <xf numFmtId="0" fontId="47" fillId="13" borderId="33" xfId="0" applyFont="1" applyFill="1" applyBorder="1" applyAlignment="1">
      <alignment horizontal="center" vertical="top"/>
    </xf>
    <xf numFmtId="0" fontId="34" fillId="13" borderId="37" xfId="0" applyFont="1" applyFill="1" applyBorder="1"/>
    <xf numFmtId="0" fontId="47" fillId="0" borderId="33" xfId="0" applyFont="1" applyBorder="1" applyAlignment="1">
      <alignment vertical="top"/>
    </xf>
    <xf numFmtId="0" fontId="34" fillId="0" borderId="37" xfId="0" applyFont="1" applyBorder="1" applyAlignment="1">
      <alignment vertical="center" wrapText="1"/>
    </xf>
    <xf numFmtId="0" fontId="31" fillId="0" borderId="15" xfId="0" applyFont="1" applyBorder="1" applyAlignment="1">
      <alignment horizontal="center" vertical="center" wrapText="1"/>
    </xf>
    <xf numFmtId="0" fontId="32" fillId="15" borderId="15" xfId="0" applyFont="1" applyFill="1" applyBorder="1" applyAlignment="1">
      <alignment horizontal="center" vertical="center" wrapText="1"/>
    </xf>
    <xf numFmtId="38" fontId="32" fillId="15" borderId="15" xfId="0" applyNumberFormat="1" applyFont="1" applyFill="1" applyBorder="1" applyAlignment="1">
      <alignment vertical="center"/>
    </xf>
    <xf numFmtId="38" fontId="32" fillId="15" borderId="8" xfId="0" applyNumberFormat="1" applyFont="1" applyFill="1" applyBorder="1" applyAlignment="1">
      <alignment vertical="center"/>
    </xf>
    <xf numFmtId="167" fontId="34" fillId="13" borderId="13" xfId="0" applyNumberFormat="1" applyFont="1" applyFill="1" applyBorder="1" applyAlignment="1">
      <alignment horizontal="left" vertical="center" indent="1"/>
    </xf>
    <xf numFmtId="0" fontId="47" fillId="0" borderId="0" xfId="0" applyFont="1" applyAlignment="1">
      <alignment horizontal="left" vertical="top"/>
    </xf>
    <xf numFmtId="0" fontId="42" fillId="0" borderId="13" xfId="0" applyFont="1" applyBorder="1"/>
    <xf numFmtId="0" fontId="34" fillId="13" borderId="0" xfId="0" applyFont="1" applyFill="1"/>
    <xf numFmtId="0" fontId="42" fillId="14" borderId="12" xfId="0" applyFont="1" applyFill="1" applyBorder="1" applyAlignment="1">
      <alignment horizontal="center" vertical="center"/>
    </xf>
    <xf numFmtId="0" fontId="42" fillId="14" borderId="0" xfId="0" applyFont="1" applyFill="1" applyAlignment="1">
      <alignment horizontal="center" vertical="center"/>
    </xf>
    <xf numFmtId="0" fontId="42" fillId="14" borderId="13" xfId="0" applyFont="1" applyFill="1" applyBorder="1" applyAlignment="1">
      <alignment horizontal="center" vertical="center"/>
    </xf>
    <xf numFmtId="0" fontId="42" fillId="13" borderId="0" xfId="0" applyFont="1" applyFill="1" applyAlignment="1">
      <alignment horizontal="center" vertical="center"/>
    </xf>
    <xf numFmtId="0" fontId="45" fillId="0" borderId="4" xfId="0" applyFont="1" applyBorder="1" applyAlignment="1">
      <alignment horizontal="left" indent="1"/>
    </xf>
    <xf numFmtId="0" fontId="29" fillId="0" borderId="36" xfId="0" applyFont="1" applyBorder="1" applyAlignment="1">
      <alignment vertical="top"/>
    </xf>
    <xf numFmtId="0" fontId="42" fillId="14" borderId="38" xfId="0" applyFont="1" applyFill="1" applyBorder="1" applyAlignment="1">
      <alignment horizontal="center" vertical="center"/>
    </xf>
    <xf numFmtId="0" fontId="42" fillId="14" borderId="4" xfId="0" applyFont="1" applyFill="1" applyBorder="1" applyAlignment="1">
      <alignment horizontal="center" vertical="center"/>
    </xf>
    <xf numFmtId="0" fontId="42" fillId="14" borderId="36" xfId="0" applyFont="1" applyFill="1" applyBorder="1" applyAlignment="1">
      <alignment horizontal="center" vertical="center"/>
    </xf>
    <xf numFmtId="0" fontId="42" fillId="13" borderId="4" xfId="0" applyFont="1" applyFill="1" applyBorder="1" applyAlignment="1">
      <alignment horizontal="center" vertical="center"/>
    </xf>
    <xf numFmtId="0" fontId="47" fillId="0" borderId="0" xfId="0" applyFont="1" applyAlignment="1">
      <alignment vertical="top"/>
    </xf>
    <xf numFmtId="0" fontId="29" fillId="0" borderId="13" xfId="0" applyFont="1" applyBorder="1" applyAlignment="1">
      <alignment vertical="top"/>
    </xf>
    <xf numFmtId="0" fontId="45" fillId="0" borderId="33" xfId="0" applyFont="1" applyBorder="1" applyAlignment="1">
      <alignment horizontal="left" indent="1"/>
    </xf>
    <xf numFmtId="0" fontId="42" fillId="0" borderId="37" xfId="0" applyFont="1" applyBorder="1"/>
    <xf numFmtId="169" fontId="42" fillId="0" borderId="99" xfId="0" applyNumberFormat="1" applyFont="1" applyBorder="1" applyAlignment="1" applyProtection="1">
      <alignment horizontal="center" vertical="center"/>
      <protection locked="0"/>
    </xf>
    <xf numFmtId="165" fontId="32" fillId="0" borderId="0" xfId="0" applyNumberFormat="1" applyFont="1"/>
    <xf numFmtId="38" fontId="34" fillId="0" borderId="0" xfId="0" applyNumberFormat="1" applyFont="1"/>
    <xf numFmtId="0" fontId="37" fillId="0" borderId="0" xfId="0" applyFont="1" applyAlignment="1">
      <alignment horizontal="center" vertical="center"/>
    </xf>
    <xf numFmtId="0" fontId="43" fillId="0" borderId="0" xfId="0" applyFont="1"/>
    <xf numFmtId="0" fontId="43" fillId="0" borderId="0" xfId="0" applyFont="1" applyAlignment="1">
      <alignment horizontal="center" vertical="center"/>
    </xf>
    <xf numFmtId="165" fontId="42" fillId="0" borderId="60" xfId="0" applyNumberFormat="1" applyFont="1" applyBorder="1" applyAlignment="1">
      <alignment horizontal="center" vertical="center"/>
    </xf>
    <xf numFmtId="0" fontId="47" fillId="0" borderId="0" xfId="0" applyFont="1" applyAlignment="1">
      <alignment horizontal="left" vertical="center" wrapText="1"/>
    </xf>
    <xf numFmtId="165" fontId="29" fillId="0" borderId="0" xfId="0" applyNumberFormat="1" applyFont="1"/>
    <xf numFmtId="165" fontId="29" fillId="0" borderId="49" xfId="0" applyNumberFormat="1" applyFont="1" applyBorder="1"/>
    <xf numFmtId="0" fontId="34" fillId="0" borderId="0" xfId="52" applyFont="1" applyAlignment="1">
      <alignment vertical="center"/>
    </xf>
    <xf numFmtId="0" fontId="34" fillId="0" borderId="78" xfId="52" applyFont="1" applyBorder="1" applyAlignment="1">
      <alignment vertical="center"/>
    </xf>
    <xf numFmtId="0" fontId="12" fillId="0" borderId="0" xfId="54"/>
    <xf numFmtId="0" fontId="34" fillId="0" borderId="0" xfId="52" applyFont="1" applyAlignment="1">
      <alignment horizontal="right" vertical="center"/>
    </xf>
    <xf numFmtId="0" fontId="34" fillId="0" borderId="77" xfId="52" applyFont="1" applyBorder="1" applyAlignment="1">
      <alignment vertical="center"/>
    </xf>
    <xf numFmtId="0" fontId="58" fillId="0" borderId="0" xfId="52" applyFont="1" applyAlignment="1">
      <alignment horizontal="center" vertical="center"/>
    </xf>
    <xf numFmtId="0" fontId="58" fillId="0" borderId="0" xfId="52" applyFont="1" applyAlignment="1">
      <alignment vertical="center" wrapText="1"/>
    </xf>
    <xf numFmtId="0" fontId="34" fillId="0" borderId="0" xfId="52" applyFont="1" applyAlignment="1">
      <alignment wrapText="1"/>
    </xf>
    <xf numFmtId="0" fontId="58" fillId="0" borderId="0" xfId="52" applyFont="1"/>
    <xf numFmtId="0" fontId="42" fillId="0" borderId="0" xfId="52" applyFont="1" applyAlignment="1">
      <alignment horizontal="right"/>
    </xf>
    <xf numFmtId="0" fontId="34" fillId="0" borderId="0" xfId="52" applyFont="1" applyAlignment="1">
      <alignment horizontal="center" wrapText="1"/>
    </xf>
    <xf numFmtId="0" fontId="60" fillId="0" borderId="0" xfId="52" applyFont="1" applyAlignment="1">
      <alignment vertical="center"/>
    </xf>
    <xf numFmtId="0" fontId="42" fillId="0" borderId="0" xfId="52" applyFont="1" applyAlignment="1">
      <alignment vertical="center"/>
    </xf>
    <xf numFmtId="0" fontId="42" fillId="0" borderId="0" xfId="52" applyFont="1" applyAlignment="1">
      <alignment horizontal="center" vertical="center"/>
    </xf>
    <xf numFmtId="0" fontId="75" fillId="0" borderId="77" xfId="0" applyFont="1" applyBorder="1" applyAlignment="1">
      <alignment vertical="center"/>
    </xf>
    <xf numFmtId="0" fontId="45" fillId="0" borderId="77" xfId="0" applyFont="1" applyBorder="1" applyAlignment="1">
      <alignment vertical="center"/>
    </xf>
    <xf numFmtId="0" fontId="74" fillId="0" borderId="0" xfId="52" applyFont="1" applyAlignment="1">
      <alignment vertical="center" wrapText="1"/>
    </xf>
    <xf numFmtId="0" fontId="74" fillId="0" borderId="78" xfId="52" applyFont="1" applyBorder="1" applyAlignment="1">
      <alignment vertical="center" wrapText="1"/>
    </xf>
    <xf numFmtId="0" fontId="74" fillId="0" borderId="77" xfId="52" applyFont="1" applyBorder="1" applyAlignment="1">
      <alignment vertical="top"/>
    </xf>
    <xf numFmtId="0" fontId="33" fillId="0" borderId="77" xfId="52" applyFont="1" applyBorder="1" applyAlignment="1">
      <alignment horizontal="left" vertical="center" wrapText="1"/>
    </xf>
    <xf numFmtId="0" fontId="33" fillId="0" borderId="0" xfId="52" applyFont="1" applyAlignment="1">
      <alignment horizontal="left" vertical="center" wrapText="1"/>
    </xf>
    <xf numFmtId="0" fontId="33" fillId="0" borderId="78" xfId="52" applyFont="1" applyBorder="1" applyAlignment="1">
      <alignment horizontal="left" vertical="center" wrapText="1"/>
    </xf>
    <xf numFmtId="0" fontId="74" fillId="0" borderId="77" xfId="52" applyFont="1" applyBorder="1" applyAlignment="1">
      <alignment horizontal="left" vertical="center"/>
    </xf>
    <xf numFmtId="0" fontId="73" fillId="0" borderId="0" xfId="1" applyNumberFormat="1" applyFont="1" applyBorder="1" applyAlignment="1" applyProtection="1">
      <alignment vertical="center"/>
    </xf>
    <xf numFmtId="0" fontId="33" fillId="0" borderId="77" xfId="52" applyFont="1" applyBorder="1" applyAlignment="1">
      <alignment vertical="center"/>
    </xf>
    <xf numFmtId="0" fontId="34" fillId="0" borderId="0" xfId="52" applyFont="1" applyAlignment="1">
      <alignment horizontal="right" vertical="center" indent="1"/>
    </xf>
    <xf numFmtId="0" fontId="34" fillId="0" borderId="0" xfId="52" applyFont="1" applyAlignment="1">
      <alignment horizontal="center" vertical="center"/>
    </xf>
    <xf numFmtId="38" fontId="33" fillId="0" borderId="0" xfId="0" applyNumberFormat="1" applyFont="1"/>
    <xf numFmtId="0" fontId="31" fillId="0" borderId="40" xfId="0" applyFont="1" applyBorder="1" applyAlignment="1">
      <alignment horizontal="center" vertical="center" wrapText="1"/>
    </xf>
    <xf numFmtId="0" fontId="42" fillId="0" borderId="0" xfId="0" applyFont="1" applyAlignment="1">
      <alignment horizontal="center" vertical="center" wrapText="1"/>
    </xf>
    <xf numFmtId="0" fontId="42" fillId="0" borderId="0" xfId="0" applyFont="1"/>
    <xf numFmtId="0" fontId="65" fillId="0" borderId="0" xfId="1" applyFont="1" applyBorder="1" applyAlignment="1" applyProtection="1">
      <alignment horizontal="left" vertical="top"/>
    </xf>
    <xf numFmtId="0" fontId="33" fillId="0" borderId="100" xfId="0" applyFont="1" applyBorder="1" applyAlignment="1" applyProtection="1">
      <alignment horizontal="left" vertical="center" wrapText="1"/>
      <protection locked="0"/>
    </xf>
    <xf numFmtId="38" fontId="33" fillId="0" borderId="100" xfId="0" applyNumberFormat="1" applyFont="1" applyBorder="1" applyAlignment="1" applyProtection="1">
      <alignment horizontal="right" vertical="center"/>
      <protection locked="0"/>
    </xf>
    <xf numFmtId="0" fontId="34" fillId="0" borderId="33" xfId="0" applyFont="1" applyBorder="1" applyAlignment="1" applyProtection="1">
      <alignment horizontal="center"/>
      <protection locked="0"/>
    </xf>
    <xf numFmtId="0" fontId="34" fillId="0" borderId="33" xfId="0" applyFont="1" applyBorder="1" applyAlignment="1" applyProtection="1">
      <alignment horizontal="center" vertical="center"/>
      <protection locked="0"/>
    </xf>
    <xf numFmtId="49" fontId="34" fillId="0" borderId="33" xfId="0" applyNumberFormat="1" applyFont="1" applyBorder="1" applyAlignment="1" applyProtection="1">
      <alignment horizontal="center"/>
      <protection locked="0"/>
    </xf>
    <xf numFmtId="49" fontId="32" fillId="4" borderId="28" xfId="21" applyNumberFormat="1" applyFont="1" applyFill="1" applyBorder="1" applyAlignment="1">
      <alignment horizontal="left" vertical="center" wrapText="1" indent="2"/>
    </xf>
    <xf numFmtId="49" fontId="32" fillId="4" borderId="28" xfId="48" applyNumberFormat="1" applyFont="1" applyFill="1" applyBorder="1" applyAlignment="1">
      <alignment horizontal="left" vertical="center" wrapText="1" indent="3"/>
    </xf>
    <xf numFmtId="49" fontId="31" fillId="0" borderId="3" xfId="51" applyNumberFormat="1" applyFont="1" applyBorder="1" applyAlignment="1">
      <alignment horizontal="center" vertical="center" wrapText="1"/>
    </xf>
    <xf numFmtId="0" fontId="32" fillId="4" borderId="24" xfId="33" applyFont="1" applyFill="1" applyBorder="1" applyAlignment="1">
      <alignment horizontal="left" vertical="center" wrapText="1" indent="2"/>
    </xf>
    <xf numFmtId="0" fontId="29" fillId="4" borderId="51" xfId="33" applyFont="1" applyFill="1" applyBorder="1" applyAlignment="1">
      <alignment horizontal="left" vertical="center" indent="1"/>
    </xf>
    <xf numFmtId="0" fontId="34" fillId="0" borderId="39" xfId="34" applyFont="1" applyBorder="1" applyAlignment="1">
      <alignment horizontal="center" vertical="center" wrapText="1"/>
    </xf>
    <xf numFmtId="0" fontId="32" fillId="4" borderId="7" xfId="33" applyFont="1" applyFill="1" applyBorder="1" applyAlignment="1">
      <alignment horizontal="left" vertical="center" indent="2"/>
    </xf>
    <xf numFmtId="0" fontId="29" fillId="4" borderId="16" xfId="33" applyFont="1" applyFill="1" applyBorder="1" applyAlignment="1">
      <alignment horizontal="left" vertical="center" indent="1"/>
    </xf>
    <xf numFmtId="0" fontId="32" fillId="21" borderId="47" xfId="33" applyFont="1" applyFill="1" applyBorder="1" applyAlignment="1">
      <alignment horizontal="left" vertical="center" wrapText="1" indent="2"/>
    </xf>
    <xf numFmtId="0" fontId="29" fillId="21" borderId="94" xfId="33" applyFont="1" applyFill="1" applyBorder="1" applyAlignment="1">
      <alignment horizontal="left" vertical="center" indent="1"/>
    </xf>
    <xf numFmtId="0" fontId="32" fillId="21" borderId="47" xfId="34" applyFont="1" applyFill="1" applyBorder="1" applyAlignment="1">
      <alignment horizontal="left" vertical="center" indent="2"/>
    </xf>
    <xf numFmtId="0" fontId="34" fillId="21" borderId="94" xfId="0" applyFont="1" applyFill="1" applyBorder="1"/>
    <xf numFmtId="0" fontId="34" fillId="0" borderId="16" xfId="34" applyFont="1" applyBorder="1" applyAlignment="1">
      <alignment horizontal="center" vertical="center" wrapText="1"/>
    </xf>
    <xf numFmtId="0" fontId="32" fillId="4" borderId="24" xfId="34" applyFont="1" applyFill="1" applyBorder="1" applyAlignment="1">
      <alignment horizontal="left" vertical="center" indent="2"/>
    </xf>
    <xf numFmtId="0" fontId="34" fillId="4" borderId="51" xfId="0" applyFont="1" applyFill="1" applyBorder="1"/>
    <xf numFmtId="0" fontId="29" fillId="0" borderId="7" xfId="34" applyFont="1" applyBorder="1" applyAlignment="1">
      <alignment horizontal="left" indent="1"/>
    </xf>
    <xf numFmtId="0" fontId="29" fillId="0" borderId="15" xfId="34" applyFont="1" applyBorder="1" applyAlignment="1">
      <alignment horizontal="center" vertical="center"/>
    </xf>
    <xf numFmtId="0" fontId="29" fillId="0" borderId="7" xfId="34" applyFont="1" applyBorder="1" applyAlignment="1">
      <alignment horizontal="left" wrapText="1" indent="1"/>
    </xf>
    <xf numFmtId="0" fontId="29" fillId="0" borderId="15" xfId="34" applyFont="1" applyBorder="1" applyAlignment="1">
      <alignment horizontal="center" vertical="top"/>
    </xf>
    <xf numFmtId="0" fontId="29" fillId="0" borderId="14" xfId="34" applyFont="1" applyBorder="1" applyAlignment="1">
      <alignment horizontal="left" vertical="center" indent="1"/>
    </xf>
    <xf numFmtId="0" fontId="32" fillId="4" borderId="28" xfId="33" applyFont="1" applyFill="1" applyBorder="1" applyAlignment="1">
      <alignment horizontal="left" vertical="center" indent="2"/>
    </xf>
    <xf numFmtId="0" fontId="29" fillId="4" borderId="39" xfId="33" applyFont="1" applyFill="1" applyBorder="1" applyAlignment="1">
      <alignment horizontal="left" vertical="center" indent="1"/>
    </xf>
    <xf numFmtId="0" fontId="31" fillId="10" borderId="21" xfId="34" applyFont="1" applyFill="1" applyBorder="1" applyAlignment="1">
      <alignment vertical="center"/>
    </xf>
    <xf numFmtId="0" fontId="29" fillId="10" borderId="55" xfId="0" applyFont="1" applyFill="1" applyBorder="1" applyAlignment="1">
      <alignment horizontal="left" vertical="center" wrapText="1"/>
    </xf>
    <xf numFmtId="0" fontId="30" fillId="0" borderId="0" xfId="34" applyFont="1" applyAlignment="1">
      <alignment vertical="center"/>
    </xf>
    <xf numFmtId="0" fontId="29" fillId="0" borderId="15" xfId="34" applyFont="1" applyBorder="1" applyAlignment="1">
      <alignment horizontal="center" vertical="top" wrapText="1"/>
    </xf>
    <xf numFmtId="0" fontId="29" fillId="0" borderId="15" xfId="34" applyFont="1" applyBorder="1" applyAlignment="1">
      <alignment horizontal="center" vertical="center" wrapText="1"/>
    </xf>
    <xf numFmtId="0" fontId="29" fillId="0" borderId="15" xfId="34" applyFont="1" applyBorder="1" applyAlignment="1">
      <alignment horizontal="center"/>
    </xf>
    <xf numFmtId="0" fontId="29" fillId="0" borderId="14" xfId="34" applyFont="1" applyBorder="1" applyAlignment="1">
      <alignment horizontal="left" indent="1"/>
    </xf>
    <xf numFmtId="0" fontId="29" fillId="0" borderId="3" xfId="34" applyFont="1" applyBorder="1" applyAlignment="1">
      <alignment horizontal="center"/>
    </xf>
    <xf numFmtId="0" fontId="29" fillId="10" borderId="55" xfId="34" applyFont="1" applyFill="1" applyBorder="1" applyAlignment="1">
      <alignment horizontal="left" vertical="center" indent="1"/>
    </xf>
    <xf numFmtId="0" fontId="31" fillId="0" borderId="2" xfId="51" applyFont="1" applyBorder="1" applyAlignment="1">
      <alignment vertical="center" wrapText="1"/>
    </xf>
    <xf numFmtId="49" fontId="31" fillId="0" borderId="2" xfId="34" applyNumberFormat="1" applyFont="1" applyBorder="1" applyAlignment="1">
      <alignment horizontal="center" vertical="center"/>
    </xf>
    <xf numFmtId="0" fontId="31" fillId="0" borderId="3" xfId="0" applyFont="1" applyBorder="1" applyAlignment="1">
      <alignment horizontal="center" vertical="center" wrapText="1"/>
    </xf>
    <xf numFmtId="49" fontId="31" fillId="0" borderId="3" xfId="2" applyNumberFormat="1" applyFont="1" applyBorder="1" applyAlignment="1">
      <alignment horizontal="center" vertical="center" wrapText="1"/>
    </xf>
    <xf numFmtId="0" fontId="88" fillId="0" borderId="0" xfId="0" applyFont="1" applyAlignment="1">
      <alignment horizontal="left" vertical="center" readingOrder="1"/>
    </xf>
    <xf numFmtId="0" fontId="88" fillId="0" borderId="0" xfId="0" applyFont="1" applyAlignment="1">
      <alignment horizontal="left" readingOrder="1"/>
    </xf>
    <xf numFmtId="0" fontId="89" fillId="0" borderId="0" xfId="0" applyFont="1" applyAlignment="1">
      <alignment horizontal="left" readingOrder="1"/>
    </xf>
    <xf numFmtId="0" fontId="88" fillId="0" borderId="0" xfId="0" applyFont="1"/>
    <xf numFmtId="0" fontId="92" fillId="0" borderId="0" xfId="0" applyFont="1"/>
    <xf numFmtId="38" fontId="33" fillId="0" borderId="101" xfId="47" applyNumberFormat="1" applyFont="1" applyBorder="1" applyAlignment="1" applyProtection="1">
      <alignment horizontal="right"/>
      <protection locked="0"/>
    </xf>
    <xf numFmtId="38" fontId="33" fillId="0" borderId="102" xfId="47" applyNumberFormat="1" applyFont="1" applyBorder="1" applyAlignment="1" applyProtection="1">
      <alignment horizontal="right"/>
      <protection locked="0"/>
    </xf>
    <xf numFmtId="38" fontId="33" fillId="3" borderId="14" xfId="39" applyNumberFormat="1" applyFont="1" applyFill="1" applyBorder="1" applyAlignment="1">
      <alignment horizontal="right"/>
    </xf>
    <xf numFmtId="38" fontId="33" fillId="3" borderId="37" xfId="39" applyNumberFormat="1" applyFont="1" applyFill="1" applyBorder="1" applyAlignment="1">
      <alignment horizontal="right"/>
    </xf>
    <xf numFmtId="38" fontId="34" fillId="3" borderId="103" xfId="0" applyNumberFormat="1" applyFont="1" applyFill="1" applyBorder="1" applyAlignment="1">
      <alignment horizontal="right" vertical="center"/>
    </xf>
    <xf numFmtId="38" fontId="34" fillId="3" borderId="32" xfId="0" applyNumberFormat="1" applyFont="1" applyFill="1" applyBorder="1" applyAlignment="1">
      <alignment horizontal="right" vertical="center"/>
    </xf>
    <xf numFmtId="38" fontId="34" fillId="3" borderId="104" xfId="0" applyNumberFormat="1" applyFont="1" applyFill="1" applyBorder="1" applyAlignment="1">
      <alignment horizontal="right" vertical="center"/>
    </xf>
    <xf numFmtId="38" fontId="34" fillId="3" borderId="30" xfId="0" applyNumberFormat="1" applyFont="1" applyFill="1" applyBorder="1" applyAlignment="1">
      <alignment horizontal="right" vertical="center"/>
    </xf>
    <xf numFmtId="38" fontId="34" fillId="3" borderId="105" xfId="0" applyNumberFormat="1" applyFont="1" applyFill="1" applyBorder="1" applyAlignment="1">
      <alignment horizontal="right" vertical="center"/>
    </xf>
    <xf numFmtId="38" fontId="34" fillId="3" borderId="55" xfId="0" applyNumberFormat="1" applyFont="1" applyFill="1" applyBorder="1" applyAlignment="1">
      <alignment horizontal="right" vertical="center"/>
    </xf>
    <xf numFmtId="38" fontId="34" fillId="3" borderId="50" xfId="0" applyNumberFormat="1" applyFont="1" applyFill="1" applyBorder="1" applyAlignment="1">
      <alignment horizontal="right" vertical="center"/>
    </xf>
    <xf numFmtId="49" fontId="31" fillId="3" borderId="106" xfId="48" applyNumberFormat="1" applyFont="1" applyFill="1" applyBorder="1" applyAlignment="1">
      <alignment horizontal="left" vertical="center" wrapText="1" indent="2"/>
    </xf>
    <xf numFmtId="0" fontId="31" fillId="3" borderId="14" xfId="38" applyFont="1" applyFill="1" applyBorder="1" applyAlignment="1">
      <alignment horizontal="center" vertical="center"/>
    </xf>
    <xf numFmtId="38" fontId="33" fillId="0" borderId="101" xfId="45" applyNumberFormat="1" applyFont="1" applyBorder="1" applyAlignment="1" applyProtection="1">
      <alignment horizontal="right"/>
      <protection locked="0"/>
    </xf>
    <xf numFmtId="0" fontId="34" fillId="4" borderId="39" xfId="0" applyFont="1" applyFill="1" applyBorder="1" applyAlignment="1">
      <alignment horizontal="left" vertical="center" wrapText="1"/>
    </xf>
    <xf numFmtId="0" fontId="31" fillId="3" borderId="12" xfId="38" applyFont="1" applyFill="1" applyBorder="1" applyAlignment="1">
      <alignment horizontal="center" vertical="center"/>
    </xf>
    <xf numFmtId="0" fontId="31" fillId="0" borderId="2" xfId="33" applyFont="1" applyBorder="1" applyAlignment="1">
      <alignment horizontal="center" vertical="center"/>
    </xf>
    <xf numFmtId="0" fontId="33" fillId="10" borderId="25" xfId="33" applyFont="1" applyFill="1" applyBorder="1" applyAlignment="1">
      <alignment vertical="center" wrapText="1"/>
    </xf>
    <xf numFmtId="0" fontId="29" fillId="0" borderId="5" xfId="34" applyFont="1" applyBorder="1" applyAlignment="1">
      <alignment horizontal="center" vertical="center" wrapText="1"/>
    </xf>
    <xf numFmtId="0" fontId="32" fillId="4" borderId="19" xfId="34" applyFont="1" applyFill="1" applyBorder="1" applyAlignment="1">
      <alignment horizontal="center" vertical="center"/>
    </xf>
    <xf numFmtId="0" fontId="31" fillId="3" borderId="33" xfId="34" applyFont="1" applyFill="1" applyBorder="1" applyAlignment="1">
      <alignment horizontal="center" vertical="center"/>
    </xf>
    <xf numFmtId="0" fontId="29" fillId="0" borderId="7" xfId="36" applyFont="1" applyBorder="1" applyAlignment="1">
      <alignment horizontal="center" vertical="center" wrapText="1"/>
    </xf>
    <xf numFmtId="0" fontId="37" fillId="4" borderId="39" xfId="36" applyFont="1" applyFill="1" applyBorder="1" applyAlignment="1">
      <alignment vertical="center"/>
    </xf>
    <xf numFmtId="0" fontId="37" fillId="4" borderId="13" xfId="36" applyFont="1" applyFill="1" applyBorder="1" applyAlignment="1">
      <alignment vertical="center"/>
    </xf>
    <xf numFmtId="49" fontId="32" fillId="0" borderId="55" xfId="36" applyNumberFormat="1" applyFont="1" applyBorder="1" applyAlignment="1">
      <alignment horizontal="left" vertical="center"/>
    </xf>
    <xf numFmtId="49" fontId="32" fillId="0" borderId="25" xfId="36" applyNumberFormat="1" applyFont="1" applyBorder="1" applyAlignment="1">
      <alignment horizontal="left" vertical="center"/>
    </xf>
    <xf numFmtId="0" fontId="32" fillId="4" borderId="39" xfId="37" applyFont="1" applyFill="1" applyBorder="1" applyAlignment="1">
      <alignment horizontal="center" vertical="center"/>
    </xf>
    <xf numFmtId="0" fontId="32" fillId="4" borderId="19" xfId="38" applyFont="1" applyFill="1" applyBorder="1" applyAlignment="1">
      <alignment horizontal="center" vertical="center"/>
    </xf>
    <xf numFmtId="0" fontId="32" fillId="4" borderId="19" xfId="39" applyFont="1" applyFill="1" applyBorder="1" applyAlignment="1">
      <alignment horizontal="center" vertical="center"/>
    </xf>
    <xf numFmtId="0" fontId="32" fillId="4" borderId="19" xfId="41" applyFont="1" applyFill="1" applyBorder="1" applyAlignment="1">
      <alignment horizontal="center" vertical="center"/>
    </xf>
    <xf numFmtId="0" fontId="34" fillId="0" borderId="55" xfId="0" applyFont="1" applyBorder="1" applyAlignment="1">
      <alignment horizontal="left" vertical="center" wrapText="1"/>
    </xf>
    <xf numFmtId="0" fontId="32" fillId="4" borderId="19" xfId="42" applyFont="1" applyFill="1" applyBorder="1" applyAlignment="1">
      <alignment horizontal="center" vertical="center"/>
    </xf>
    <xf numFmtId="0" fontId="29" fillId="0" borderId="7" xfId="43" applyFont="1" applyBorder="1" applyAlignment="1">
      <alignment horizontal="center" vertical="center" wrapText="1"/>
    </xf>
    <xf numFmtId="0" fontId="32" fillId="4" borderId="19" xfId="43" applyFont="1" applyFill="1" applyBorder="1" applyAlignment="1">
      <alignment horizontal="center" vertical="center"/>
    </xf>
    <xf numFmtId="0" fontId="29" fillId="0" borderId="7" xfId="44" applyFont="1" applyBorder="1" applyAlignment="1">
      <alignment horizontal="center" vertical="center" wrapText="1"/>
    </xf>
    <xf numFmtId="0" fontId="32" fillId="4" borderId="19" xfId="45" applyFont="1" applyFill="1" applyBorder="1" applyAlignment="1">
      <alignment horizontal="center" vertical="center"/>
    </xf>
    <xf numFmtId="0" fontId="33" fillId="10" borderId="25" xfId="0" applyFont="1" applyFill="1" applyBorder="1" applyAlignment="1">
      <alignment vertical="center"/>
    </xf>
    <xf numFmtId="0" fontId="34" fillId="0" borderId="37" xfId="0" applyFont="1" applyBorder="1" applyAlignment="1">
      <alignment horizontal="left" vertical="center" wrapText="1"/>
    </xf>
    <xf numFmtId="0" fontId="33" fillId="10" borderId="25" xfId="0" applyFont="1" applyFill="1" applyBorder="1" applyAlignment="1">
      <alignment horizontal="left" vertical="center" wrapText="1"/>
    </xf>
    <xf numFmtId="0" fontId="33" fillId="10" borderId="16" xfId="0" applyFont="1" applyFill="1" applyBorder="1" applyAlignment="1">
      <alignment horizontal="left" vertical="center" wrapText="1"/>
    </xf>
    <xf numFmtId="0" fontId="29" fillId="0" borderId="2" xfId="47" applyFont="1" applyBorder="1" applyAlignment="1">
      <alignment horizontal="center" vertical="center"/>
    </xf>
    <xf numFmtId="0" fontId="31" fillId="3" borderId="38" xfId="48" applyFont="1" applyFill="1" applyBorder="1" applyAlignment="1">
      <alignment horizontal="center" vertical="center"/>
    </xf>
    <xf numFmtId="0" fontId="32" fillId="4" borderId="19" xfId="47" applyFont="1" applyFill="1" applyBorder="1" applyAlignment="1">
      <alignment horizontal="center" vertical="center"/>
    </xf>
    <xf numFmtId="0" fontId="33" fillId="10" borderId="25" xfId="0" applyFont="1" applyFill="1" applyBorder="1" applyAlignment="1">
      <alignment horizontal="center" vertical="center"/>
    </xf>
    <xf numFmtId="0" fontId="31" fillId="3" borderId="7" xfId="48" applyFont="1" applyFill="1" applyBorder="1" applyAlignment="1">
      <alignment horizontal="center" vertical="center"/>
    </xf>
    <xf numFmtId="0" fontId="29" fillId="0" borderId="7" xfId="48" applyFont="1" applyBorder="1" applyAlignment="1">
      <alignment horizontal="center" vertical="center"/>
    </xf>
    <xf numFmtId="0" fontId="31" fillId="3" borderId="14" xfId="48" applyFont="1" applyFill="1" applyBorder="1" applyAlignment="1">
      <alignment horizontal="center" vertical="center"/>
    </xf>
    <xf numFmtId="0" fontId="29" fillId="0" borderId="38" xfId="48" applyFont="1" applyBorder="1" applyAlignment="1">
      <alignment horizontal="center" vertical="center"/>
    </xf>
    <xf numFmtId="0" fontId="32" fillId="4" borderId="38" xfId="48" applyFont="1" applyFill="1" applyBorder="1" applyAlignment="1">
      <alignment horizontal="center" vertical="center"/>
    </xf>
    <xf numFmtId="0" fontId="16" fillId="0" borderId="0" xfId="0" applyFont="1" applyAlignment="1">
      <alignment vertical="top" wrapText="1"/>
    </xf>
    <xf numFmtId="0" fontId="33" fillId="0" borderId="0" xfId="0" applyFont="1" applyAlignment="1" applyProtection="1">
      <alignment vertical="center"/>
      <protection locked="0"/>
    </xf>
    <xf numFmtId="0" fontId="42" fillId="0" borderId="115" xfId="0" applyFont="1" applyBorder="1" applyAlignment="1" applyProtection="1">
      <alignment horizontal="center" vertical="center"/>
      <protection locked="0"/>
    </xf>
    <xf numFmtId="0" fontId="42" fillId="0" borderId="114" xfId="0" applyFont="1" applyBorder="1" applyAlignment="1" applyProtection="1">
      <alignment horizontal="center" vertical="center"/>
      <protection locked="0"/>
    </xf>
    <xf numFmtId="164" fontId="78" fillId="23" borderId="114" xfId="0" applyNumberFormat="1" applyFont="1" applyFill="1" applyBorder="1" applyAlignment="1">
      <alignment horizontal="left"/>
    </xf>
    <xf numFmtId="0" fontId="42" fillId="19" borderId="114" xfId="0" applyFont="1" applyFill="1" applyBorder="1" applyAlignment="1">
      <alignment horizontal="center"/>
    </xf>
    <xf numFmtId="0" fontId="42" fillId="19" borderId="115" xfId="0" applyFont="1" applyFill="1" applyBorder="1" applyAlignment="1">
      <alignment horizontal="center"/>
    </xf>
    <xf numFmtId="0" fontId="33" fillId="0" borderId="113" xfId="58" applyFont="1" applyBorder="1" applyAlignment="1">
      <alignment horizontal="left" vertical="top" wrapText="1" indent="1"/>
    </xf>
    <xf numFmtId="0" fontId="10" fillId="0" borderId="0" xfId="60"/>
    <xf numFmtId="44" fontId="10" fillId="0" borderId="0" xfId="60" applyNumberFormat="1"/>
    <xf numFmtId="0" fontId="0" fillId="0" borderId="0" xfId="61" applyNumberFormat="1" applyFont="1"/>
    <xf numFmtId="0" fontId="78" fillId="0" borderId="0" xfId="60" applyFont="1"/>
    <xf numFmtId="1" fontId="99" fillId="0" borderId="0" xfId="60" applyNumberFormat="1" applyFont="1" applyAlignment="1">
      <alignment horizontal="center"/>
    </xf>
    <xf numFmtId="0" fontId="10" fillId="20" borderId="0" xfId="60" applyFill="1"/>
    <xf numFmtId="0" fontId="10" fillId="20" borderId="120" xfId="60" applyFill="1" applyBorder="1" applyAlignment="1">
      <alignment horizontal="center"/>
    </xf>
    <xf numFmtId="0" fontId="10" fillId="20" borderId="116" xfId="60" applyFill="1" applyBorder="1" applyAlignment="1">
      <alignment horizontal="center"/>
    </xf>
    <xf numFmtId="0" fontId="43" fillId="20" borderId="0" xfId="60" applyFont="1" applyFill="1"/>
    <xf numFmtId="0" fontId="80" fillId="20" borderId="0" xfId="60" applyFont="1" applyFill="1" applyProtection="1">
      <protection hidden="1"/>
    </xf>
    <xf numFmtId="0" fontId="10" fillId="20" borderId="81" xfId="60" applyFill="1" applyBorder="1"/>
    <xf numFmtId="0" fontId="10" fillId="20" borderId="80" xfId="60" applyFill="1" applyBorder="1"/>
    <xf numFmtId="0" fontId="10" fillId="20" borderId="79" xfId="60" applyFill="1" applyBorder="1"/>
    <xf numFmtId="0" fontId="10" fillId="20" borderId="78" xfId="60" applyFill="1" applyBorder="1"/>
    <xf numFmtId="0" fontId="10" fillId="20" borderId="77" xfId="60" applyFill="1" applyBorder="1"/>
    <xf numFmtId="0" fontId="13" fillId="20" borderId="0" xfId="60" applyFont="1" applyFill="1"/>
    <xf numFmtId="0" fontId="106" fillId="18" borderId="134" xfId="60" applyFont="1" applyFill="1" applyBorder="1" applyAlignment="1" applyProtection="1">
      <alignment horizontal="left" vertical="top" wrapText="1"/>
      <protection locked="0"/>
    </xf>
    <xf numFmtId="0" fontId="106" fillId="18" borderId="135" xfId="60" applyFont="1" applyFill="1" applyBorder="1" applyAlignment="1" applyProtection="1">
      <alignment horizontal="left" vertical="top" wrapText="1"/>
      <protection locked="0"/>
    </xf>
    <xf numFmtId="0" fontId="106" fillId="18" borderId="122" xfId="60" applyFont="1" applyFill="1" applyBorder="1" applyAlignment="1" applyProtection="1">
      <alignment horizontal="left" vertical="top" wrapText="1"/>
      <protection locked="0"/>
    </xf>
    <xf numFmtId="0" fontId="106" fillId="18" borderId="116" xfId="60" applyFont="1" applyFill="1" applyBorder="1" applyAlignment="1" applyProtection="1">
      <alignment horizontal="left" vertical="top" wrapText="1"/>
      <protection locked="0"/>
    </xf>
    <xf numFmtId="0" fontId="10" fillId="18" borderId="134" xfId="60" applyFill="1" applyBorder="1" applyAlignment="1" applyProtection="1">
      <alignment vertical="top"/>
      <protection locked="0"/>
    </xf>
    <xf numFmtId="0" fontId="10" fillId="18" borderId="135" xfId="60" applyFill="1" applyBorder="1" applyAlignment="1" applyProtection="1">
      <alignment vertical="top"/>
      <protection locked="0"/>
    </xf>
    <xf numFmtId="0" fontId="10" fillId="18" borderId="122" xfId="60" applyFill="1" applyBorder="1" applyAlignment="1" applyProtection="1">
      <alignment vertical="top"/>
      <protection locked="0"/>
    </xf>
    <xf numFmtId="0" fontId="10" fillId="18" borderId="116" xfId="60" applyFill="1" applyBorder="1" applyAlignment="1" applyProtection="1">
      <alignment vertical="top"/>
      <protection locked="0"/>
    </xf>
    <xf numFmtId="173" fontId="43" fillId="20" borderId="0" xfId="60" applyNumberFormat="1" applyFont="1" applyFill="1"/>
    <xf numFmtId="0" fontId="80" fillId="20" borderId="0" xfId="60" applyFont="1" applyFill="1"/>
    <xf numFmtId="0" fontId="103" fillId="26" borderId="123" xfId="60" applyFont="1" applyFill="1" applyBorder="1" applyAlignment="1">
      <alignment horizontal="center" vertical="center"/>
    </xf>
    <xf numFmtId="0" fontId="103" fillId="26" borderId="125" xfId="60" applyFont="1" applyFill="1" applyBorder="1" applyAlignment="1">
      <alignment horizontal="center" vertical="center"/>
    </xf>
    <xf numFmtId="0" fontId="10" fillId="18" borderId="139" xfId="60" applyFill="1" applyBorder="1" applyAlignment="1">
      <alignment horizontal="center" vertical="top"/>
    </xf>
    <xf numFmtId="0" fontId="10" fillId="18" borderId="78" xfId="60" applyFill="1" applyBorder="1"/>
    <xf numFmtId="0" fontId="78" fillId="18" borderId="78" xfId="60" applyFont="1" applyFill="1" applyBorder="1" applyAlignment="1">
      <alignment horizontal="left" vertical="top"/>
    </xf>
    <xf numFmtId="173" fontId="101" fillId="18" borderId="78" xfId="60" applyNumberFormat="1" applyFont="1" applyFill="1" applyBorder="1" applyAlignment="1">
      <alignment horizontal="center" vertical="top"/>
    </xf>
    <xf numFmtId="173" fontId="101" fillId="18" borderId="78" xfId="60" applyNumberFormat="1" applyFont="1" applyFill="1" applyBorder="1" applyAlignment="1" applyProtection="1">
      <alignment horizontal="center" vertical="top"/>
      <protection hidden="1"/>
    </xf>
    <xf numFmtId="0" fontId="10" fillId="18" borderId="78" xfId="60" applyFill="1" applyBorder="1" applyAlignment="1">
      <alignment horizontal="left" vertical="top"/>
    </xf>
    <xf numFmtId="0" fontId="101" fillId="27" borderId="116" xfId="60" applyFont="1" applyFill="1" applyBorder="1" applyAlignment="1" applyProtection="1">
      <alignment horizontal="center" vertical="top"/>
      <protection hidden="1"/>
    </xf>
    <xf numFmtId="9" fontId="101" fillId="18" borderId="78" xfId="62" applyFont="1" applyFill="1" applyBorder="1" applyAlignment="1">
      <alignment horizontal="center" vertical="top"/>
    </xf>
    <xf numFmtId="9" fontId="101" fillId="18" borderId="78" xfId="62" applyFont="1" applyFill="1" applyBorder="1" applyAlignment="1" applyProtection="1">
      <alignment horizontal="center" vertical="top"/>
      <protection hidden="1"/>
    </xf>
    <xf numFmtId="0" fontId="106" fillId="27" borderId="115" xfId="60" applyFont="1" applyFill="1" applyBorder="1" applyAlignment="1">
      <alignment vertical="top" wrapText="1"/>
    </xf>
    <xf numFmtId="0" fontId="43" fillId="20" borderId="0" xfId="60" applyFont="1" applyFill="1" applyProtection="1">
      <protection hidden="1"/>
    </xf>
    <xf numFmtId="0" fontId="106" fillId="20" borderId="114" xfId="60" applyFont="1" applyFill="1" applyBorder="1" applyAlignment="1">
      <alignment vertical="top" wrapText="1"/>
    </xf>
    <xf numFmtId="0" fontId="98" fillId="18" borderId="0" xfId="60" applyFont="1" applyFill="1" applyAlignment="1" applyProtection="1">
      <alignment horizontal="center" vertical="center"/>
      <protection hidden="1"/>
    </xf>
    <xf numFmtId="0" fontId="78" fillId="20" borderId="151" xfId="60" applyFont="1" applyFill="1" applyBorder="1"/>
    <xf numFmtId="14" fontId="10" fillId="0" borderId="0" xfId="60" applyNumberFormat="1"/>
    <xf numFmtId="9" fontId="10" fillId="0" borderId="0" xfId="60" applyNumberFormat="1"/>
    <xf numFmtId="0" fontId="80" fillId="25" borderId="0" xfId="60" applyFont="1" applyFill="1"/>
    <xf numFmtId="0" fontId="10" fillId="28" borderId="96" xfId="60" applyFill="1" applyBorder="1"/>
    <xf numFmtId="0" fontId="10" fillId="28" borderId="77" xfId="60" applyFill="1" applyBorder="1"/>
    <xf numFmtId="0" fontId="10" fillId="28" borderId="125" xfId="60" applyFill="1" applyBorder="1"/>
    <xf numFmtId="0" fontId="109" fillId="28" borderId="77" xfId="60" applyFont="1" applyFill="1" applyBorder="1"/>
    <xf numFmtId="0" fontId="78" fillId="29" borderId="116" xfId="60" applyFont="1" applyFill="1" applyBorder="1" applyAlignment="1">
      <alignment horizontal="left" vertical="top"/>
    </xf>
    <xf numFmtId="0" fontId="10" fillId="29" borderId="136" xfId="60" applyFill="1" applyBorder="1" applyAlignment="1">
      <alignment horizontal="left" vertical="top" wrapText="1"/>
    </xf>
    <xf numFmtId="0" fontId="10" fillId="29" borderId="136" xfId="60" applyFill="1" applyBorder="1" applyAlignment="1">
      <alignment horizontal="left" vertical="top"/>
    </xf>
    <xf numFmtId="0" fontId="78" fillId="29" borderId="117" xfId="60" applyFont="1" applyFill="1" applyBorder="1" applyAlignment="1">
      <alignment horizontal="center" vertical="center" wrapText="1"/>
    </xf>
    <xf numFmtId="0" fontId="99" fillId="29" borderId="117" xfId="60" applyFont="1" applyFill="1" applyBorder="1" applyAlignment="1">
      <alignment horizontal="center" vertical="center" wrapText="1"/>
    </xf>
    <xf numFmtId="0" fontId="10" fillId="29" borderId="124" xfId="60" applyFill="1" applyBorder="1" applyAlignment="1">
      <alignment vertical="top" wrapText="1"/>
    </xf>
    <xf numFmtId="0" fontId="10" fillId="29" borderId="116" xfId="60" applyFill="1" applyBorder="1" applyAlignment="1">
      <alignment horizontal="left" vertical="top" wrapText="1"/>
    </xf>
    <xf numFmtId="0" fontId="10" fillId="29" borderId="116" xfId="60" applyFill="1" applyBorder="1" applyAlignment="1">
      <alignment vertical="top"/>
    </xf>
    <xf numFmtId="0" fontId="10" fillId="29" borderId="116" xfId="60" applyFill="1" applyBorder="1" applyAlignment="1">
      <alignment vertical="top" wrapText="1"/>
    </xf>
    <xf numFmtId="0" fontId="78" fillId="29" borderId="116" xfId="60" applyFont="1" applyFill="1" applyBorder="1" applyAlignment="1">
      <alignment horizontal="center"/>
    </xf>
    <xf numFmtId="0" fontId="78" fillId="29" borderId="117" xfId="60" applyFont="1" applyFill="1" applyBorder="1" applyAlignment="1">
      <alignment horizontal="center"/>
    </xf>
    <xf numFmtId="0" fontId="10" fillId="31" borderId="136" xfId="60" applyFill="1" applyBorder="1" applyAlignment="1" applyProtection="1">
      <alignment horizontal="center" vertical="center"/>
      <protection locked="0"/>
    </xf>
    <xf numFmtId="0" fontId="10" fillId="31" borderId="122" xfId="60" applyFill="1" applyBorder="1" applyAlignment="1" applyProtection="1">
      <alignment horizontal="center" vertical="center"/>
      <protection locked="0"/>
    </xf>
    <xf numFmtId="0" fontId="10" fillId="31" borderId="116" xfId="60" applyFill="1" applyBorder="1" applyAlignment="1" applyProtection="1">
      <alignment horizontal="center" vertical="center"/>
      <protection locked="0"/>
    </xf>
    <xf numFmtId="0" fontId="10" fillId="31" borderId="116" xfId="60" applyFill="1" applyBorder="1" applyAlignment="1" applyProtection="1">
      <alignment horizontal="center" vertical="center" wrapText="1"/>
      <protection locked="0"/>
    </xf>
    <xf numFmtId="0" fontId="106" fillId="31" borderId="114" xfId="60" applyFont="1" applyFill="1" applyBorder="1" applyAlignment="1">
      <alignment wrapText="1"/>
    </xf>
    <xf numFmtId="0" fontId="10" fillId="28" borderId="123" xfId="60" applyFill="1" applyBorder="1"/>
    <xf numFmtId="173" fontId="109" fillId="28" borderId="139" xfId="60" applyNumberFormat="1" applyFont="1" applyFill="1" applyBorder="1" applyAlignment="1" applyProtection="1">
      <alignment horizontal="center"/>
      <protection hidden="1"/>
    </xf>
    <xf numFmtId="0" fontId="10" fillId="28" borderId="79" xfId="60" applyFill="1" applyBorder="1"/>
    <xf numFmtId="0" fontId="10" fillId="28" borderId="80" xfId="60" applyFill="1" applyBorder="1"/>
    <xf numFmtId="0" fontId="10" fillId="28" borderId="108" xfId="60" applyFill="1" applyBorder="1"/>
    <xf numFmtId="0" fontId="41" fillId="34" borderId="147" xfId="60" applyFont="1" applyFill="1" applyBorder="1" applyAlignment="1">
      <alignment horizontal="right"/>
    </xf>
    <xf numFmtId="0" fontId="41" fillId="36" borderId="147" xfId="60" applyFont="1" applyFill="1" applyBorder="1" applyAlignment="1">
      <alignment horizontal="right"/>
    </xf>
    <xf numFmtId="0" fontId="10" fillId="36" borderId="133" xfId="60" applyFill="1" applyBorder="1"/>
    <xf numFmtId="0" fontId="10" fillId="36" borderId="124" xfId="60" applyFill="1" applyBorder="1"/>
    <xf numFmtId="0" fontId="10" fillId="34" borderId="124" xfId="60" applyFill="1" applyBorder="1"/>
    <xf numFmtId="0" fontId="10" fillId="34" borderId="137" xfId="60" applyFill="1" applyBorder="1"/>
    <xf numFmtId="0" fontId="41" fillId="38" borderId="147" xfId="60" applyFont="1" applyFill="1" applyBorder="1" applyAlignment="1">
      <alignment horizontal="right"/>
    </xf>
    <xf numFmtId="0" fontId="41" fillId="20" borderId="147" xfId="60" applyFont="1" applyFill="1" applyBorder="1" applyAlignment="1">
      <alignment horizontal="right"/>
    </xf>
    <xf numFmtId="0" fontId="78" fillId="27" borderId="136" xfId="60" applyFont="1" applyFill="1" applyBorder="1" applyAlignment="1">
      <alignment horizontal="right" vertical="top" wrapText="1"/>
    </xf>
    <xf numFmtId="4" fontId="101" fillId="27" borderId="116" xfId="60" applyNumberFormat="1" applyFont="1" applyFill="1" applyBorder="1" applyAlignment="1" applyProtection="1">
      <alignment horizontal="center" vertical="top"/>
      <protection hidden="1"/>
    </xf>
    <xf numFmtId="0" fontId="9" fillId="0" borderId="0" xfId="60" applyFont="1"/>
    <xf numFmtId="0" fontId="9" fillId="0" borderId="0" xfId="60" applyFont="1" applyAlignment="1">
      <alignment horizontal="left"/>
    </xf>
    <xf numFmtId="0" fontId="116" fillId="0" borderId="0" xfId="0" applyFont="1" applyAlignment="1">
      <alignment vertical="center"/>
    </xf>
    <xf numFmtId="38" fontId="33" fillId="0" borderId="101" xfId="24" applyNumberFormat="1" applyFont="1" applyBorder="1" applyAlignment="1" applyProtection="1">
      <alignment horizontal="right"/>
      <protection locked="0"/>
    </xf>
    <xf numFmtId="0" fontId="29" fillId="0" borderId="32" xfId="0" applyFont="1" applyBorder="1" applyAlignment="1">
      <alignment horizontal="left" vertical="center" indent="1"/>
    </xf>
    <xf numFmtId="0" fontId="29" fillId="0" borderId="100" xfId="0" applyFont="1" applyBorder="1" applyAlignment="1">
      <alignment horizontal="center" vertical="center"/>
    </xf>
    <xf numFmtId="0" fontId="29" fillId="0" borderId="32" xfId="0" applyFont="1" applyBorder="1" applyAlignment="1">
      <alignment horizontal="left" vertical="center" wrapText="1" indent="1"/>
    </xf>
    <xf numFmtId="0" fontId="117" fillId="0" borderId="0" xfId="0" applyFont="1" applyAlignment="1">
      <alignment vertical="center"/>
    </xf>
    <xf numFmtId="0" fontId="13" fillId="0" borderId="0" xfId="0" applyFont="1" applyProtection="1">
      <protection locked="0"/>
    </xf>
    <xf numFmtId="38" fontId="33" fillId="3" borderId="3" xfId="36" applyNumberFormat="1" applyFont="1" applyFill="1" applyBorder="1" applyAlignment="1" applyProtection="1">
      <alignment horizontal="right"/>
      <protection locked="0"/>
    </xf>
    <xf numFmtId="0" fontId="79" fillId="0" borderId="0" xfId="0" applyFont="1"/>
    <xf numFmtId="0" fontId="84" fillId="0" borderId="116" xfId="0" applyFont="1" applyBorder="1" applyAlignment="1">
      <alignment horizontal="right"/>
    </xf>
    <xf numFmtId="0" fontId="79" fillId="0" borderId="116" xfId="0" applyFont="1" applyBorder="1"/>
    <xf numFmtId="0" fontId="79" fillId="9" borderId="116" xfId="0" applyFont="1" applyFill="1" applyBorder="1" applyAlignment="1">
      <alignment horizontal="center" wrapText="1"/>
    </xf>
    <xf numFmtId="0" fontId="79" fillId="9" borderId="116" xfId="0" applyFont="1" applyFill="1" applyBorder="1" applyAlignment="1">
      <alignment horizontal="center"/>
    </xf>
    <xf numFmtId="0" fontId="79" fillId="24" borderId="116" xfId="0" applyFont="1" applyFill="1" applyBorder="1" applyAlignment="1">
      <alignment horizontal="center"/>
    </xf>
    <xf numFmtId="0" fontId="0" fillId="18" borderId="0" xfId="0" applyFill="1"/>
    <xf numFmtId="0" fontId="0" fillId="9" borderId="116" xfId="0" applyFill="1" applyBorder="1"/>
    <xf numFmtId="49" fontId="79" fillId="9" borderId="116" xfId="0" applyNumberFormat="1" applyFont="1" applyFill="1" applyBorder="1" applyAlignment="1">
      <alignment horizontal="center"/>
    </xf>
    <xf numFmtId="0" fontId="0" fillId="0" borderId="116" xfId="0" applyBorder="1" applyProtection="1">
      <protection locked="0"/>
    </xf>
    <xf numFmtId="0" fontId="10" fillId="18" borderId="78" xfId="60" applyFill="1" applyBorder="1" applyAlignment="1">
      <alignment horizontal="center" vertical="top"/>
    </xf>
    <xf numFmtId="0" fontId="10" fillId="28" borderId="78" xfId="60" applyFill="1" applyBorder="1" applyAlignment="1">
      <alignment horizontal="center"/>
    </xf>
    <xf numFmtId="0" fontId="98" fillId="28" borderId="96" xfId="60" applyFont="1" applyFill="1" applyBorder="1" applyAlignment="1">
      <alignment horizontal="center" vertical="center"/>
    </xf>
    <xf numFmtId="0" fontId="10" fillId="28" borderId="138" xfId="60" applyFill="1" applyBorder="1" applyAlignment="1">
      <alignment horizontal="center"/>
    </xf>
    <xf numFmtId="0" fontId="10" fillId="20" borderId="78" xfId="60" applyFill="1" applyBorder="1" applyAlignment="1">
      <alignment horizontal="left" vertical="top" wrapText="1"/>
    </xf>
    <xf numFmtId="0" fontId="98" fillId="28" borderId="116" xfId="60" applyFont="1" applyFill="1" applyBorder="1" applyAlignment="1">
      <alignment horizontal="center" vertical="center"/>
    </xf>
    <xf numFmtId="0" fontId="8" fillId="20" borderId="0" xfId="60" applyFont="1" applyFill="1"/>
    <xf numFmtId="0" fontId="98" fillId="28" borderId="125" xfId="60" applyFont="1" applyFill="1" applyBorder="1" applyAlignment="1">
      <alignment horizontal="center" vertical="center"/>
    </xf>
    <xf numFmtId="0" fontId="10" fillId="31" borderId="116" xfId="60" applyFill="1" applyBorder="1" applyAlignment="1" applyProtection="1">
      <alignment vertical="center"/>
      <protection locked="0"/>
    </xf>
    <xf numFmtId="0" fontId="43" fillId="18" borderId="0" xfId="60" applyFont="1" applyFill="1" applyAlignment="1">
      <alignment vertical="center" wrapText="1"/>
    </xf>
    <xf numFmtId="0" fontId="43" fillId="18" borderId="78" xfId="60" applyFont="1" applyFill="1" applyBorder="1" applyAlignment="1">
      <alignment vertical="center" wrapText="1"/>
    </xf>
    <xf numFmtId="0" fontId="10" fillId="31" borderId="128" xfId="60" applyFill="1" applyBorder="1" applyAlignment="1" applyProtection="1">
      <alignment vertical="center"/>
      <protection locked="0"/>
    </xf>
    <xf numFmtId="0" fontId="43" fillId="20" borderId="0" xfId="0" applyFont="1" applyFill="1"/>
    <xf numFmtId="0" fontId="118" fillId="20" borderId="0" xfId="60" applyFont="1" applyFill="1" applyProtection="1">
      <protection hidden="1"/>
    </xf>
    <xf numFmtId="0" fontId="8" fillId="34" borderId="124" xfId="60" applyFont="1" applyFill="1" applyBorder="1"/>
    <xf numFmtId="0" fontId="8" fillId="36" borderId="124" xfId="60" applyFont="1" applyFill="1" applyBorder="1"/>
    <xf numFmtId="0" fontId="43" fillId="39" borderId="116" xfId="0" applyFont="1" applyFill="1" applyBorder="1"/>
    <xf numFmtId="0" fontId="10" fillId="18" borderId="0" xfId="60" applyFill="1" applyAlignment="1">
      <alignment horizontal="left" vertical="top"/>
    </xf>
    <xf numFmtId="0" fontId="10" fillId="18" borderId="0" xfId="60" applyFill="1" applyAlignment="1">
      <alignment horizontal="center" vertical="top"/>
    </xf>
    <xf numFmtId="0" fontId="10" fillId="28" borderId="0" xfId="60" applyFill="1"/>
    <xf numFmtId="0" fontId="10" fillId="28" borderId="0" xfId="60" applyFill="1" applyAlignment="1">
      <alignment horizontal="center"/>
    </xf>
    <xf numFmtId="0" fontId="10" fillId="20" borderId="0" xfId="60" applyFill="1" applyAlignment="1">
      <alignment vertical="top" wrapText="1"/>
    </xf>
    <xf numFmtId="0" fontId="10" fillId="20" borderId="0" xfId="60" applyFill="1" applyAlignment="1">
      <alignment horizontal="left" vertical="top" wrapText="1"/>
    </xf>
    <xf numFmtId="0" fontId="99" fillId="20" borderId="0" xfId="60" applyFont="1" applyFill="1" applyAlignment="1" applyProtection="1">
      <alignment horizontal="right" vertical="center"/>
      <protection hidden="1"/>
    </xf>
    <xf numFmtId="0" fontId="10" fillId="20" borderId="0" xfId="60" applyFill="1" applyAlignment="1">
      <alignment horizontal="right" vertical="top" wrapText="1"/>
    </xf>
    <xf numFmtId="0" fontId="8" fillId="0" borderId="0" xfId="60" applyFont="1" applyAlignment="1">
      <alignment horizontal="left"/>
    </xf>
    <xf numFmtId="0" fontId="8" fillId="0" borderId="0" xfId="60" applyFont="1"/>
    <xf numFmtId="0" fontId="7" fillId="0" borderId="0" xfId="60" applyFont="1" applyAlignment="1">
      <alignment horizontal="left"/>
    </xf>
    <xf numFmtId="165" fontId="42" fillId="6" borderId="12" xfId="0" applyNumberFormat="1" applyFont="1" applyFill="1" applyBorder="1" applyAlignment="1">
      <alignment horizontal="right" vertical="center"/>
    </xf>
    <xf numFmtId="165" fontId="33" fillId="0" borderId="128" xfId="0" applyNumberFormat="1" applyFont="1" applyBorder="1" applyAlignment="1">
      <alignment horizontal="left" vertical="center"/>
    </xf>
    <xf numFmtId="0" fontId="66" fillId="0" borderId="124" xfId="0" applyFont="1" applyBorder="1" applyAlignment="1">
      <alignment horizontal="center" vertical="center"/>
    </xf>
    <xf numFmtId="0" fontId="33" fillId="0" borderId="124" xfId="0" applyFont="1" applyBorder="1" applyAlignment="1">
      <alignment horizontal="left" vertical="center" wrapText="1" indent="1"/>
    </xf>
    <xf numFmtId="0" fontId="34" fillId="0" borderId="0" xfId="52" applyFont="1" applyAlignment="1">
      <alignment horizontal="left" vertical="top" wrapText="1" indent="2"/>
    </xf>
    <xf numFmtId="0" fontId="58" fillId="0" borderId="0" xfId="52" applyFont="1" applyAlignment="1">
      <alignment horizontal="center"/>
    </xf>
    <xf numFmtId="167" fontId="34" fillId="0" borderId="0" xfId="52" applyNumberFormat="1" applyFont="1" applyAlignment="1">
      <alignment horizontal="center"/>
    </xf>
    <xf numFmtId="0" fontId="58" fillId="0" borderId="0" xfId="52" applyFont="1" applyAlignment="1">
      <alignment horizontal="center" vertical="center" wrapText="1"/>
    </xf>
    <xf numFmtId="0" fontId="74" fillId="0" borderId="77" xfId="52" applyFont="1" applyBorder="1" applyAlignment="1">
      <alignment vertical="center"/>
    </xf>
    <xf numFmtId="0" fontId="74" fillId="0" borderId="0" xfId="52" applyFont="1" applyAlignment="1">
      <alignment vertical="center"/>
    </xf>
    <xf numFmtId="0" fontId="34" fillId="22" borderId="0" xfId="52" applyFont="1" applyFill="1" applyAlignment="1">
      <alignment horizontal="left" vertical="center"/>
    </xf>
    <xf numFmtId="0" fontId="34" fillId="22" borderId="0" xfId="52" applyFont="1" applyFill="1" applyAlignment="1">
      <alignment vertical="center"/>
    </xf>
    <xf numFmtId="0" fontId="42" fillId="0" borderId="0" xfId="52" applyFont="1" applyAlignment="1">
      <alignment wrapText="1"/>
    </xf>
    <xf numFmtId="0" fontId="41" fillId="0" borderId="0" xfId="52" applyFont="1" applyAlignment="1">
      <alignment horizontal="left" vertical="center"/>
    </xf>
    <xf numFmtId="0" fontId="58" fillId="0" borderId="0" xfId="52" applyFont="1" applyAlignment="1">
      <alignment vertical="center"/>
    </xf>
    <xf numFmtId="0" fontId="93" fillId="0" borderId="0" xfId="0" applyFont="1"/>
    <xf numFmtId="0" fontId="72" fillId="0" borderId="76" xfId="52" applyFont="1" applyBorder="1" applyAlignment="1">
      <alignment horizontal="left" vertical="center"/>
    </xf>
    <xf numFmtId="0" fontId="72" fillId="0" borderId="78" xfId="52" applyFont="1" applyBorder="1" applyAlignment="1">
      <alignment vertical="center"/>
    </xf>
    <xf numFmtId="0" fontId="74" fillId="0" borderId="78" xfId="52" applyFont="1" applyBorder="1" applyAlignment="1">
      <alignment vertical="center"/>
    </xf>
    <xf numFmtId="0" fontId="42" fillId="22" borderId="77" xfId="52" applyFont="1" applyFill="1" applyBorder="1" applyAlignment="1">
      <alignment horizontal="left"/>
    </xf>
    <xf numFmtId="0" fontId="34" fillId="22" borderId="77" xfId="52" applyFont="1" applyFill="1" applyBorder="1" applyAlignment="1">
      <alignment vertical="center"/>
    </xf>
    <xf numFmtId="165" fontId="42" fillId="0" borderId="79" xfId="52" applyNumberFormat="1" applyFont="1" applyBorder="1" applyAlignment="1">
      <alignment horizontal="right" vertical="center"/>
    </xf>
    <xf numFmtId="0" fontId="42" fillId="0" borderId="80" xfId="52" applyFont="1" applyBorder="1" applyAlignment="1">
      <alignment vertical="top" wrapText="1"/>
    </xf>
    <xf numFmtId="0" fontId="34" fillId="14" borderId="80" xfId="52" applyFont="1" applyFill="1" applyBorder="1" applyAlignment="1">
      <alignment vertical="center" shrinkToFit="1"/>
    </xf>
    <xf numFmtId="0" fontId="97" fillId="0" borderId="0" xfId="0" applyFont="1"/>
    <xf numFmtId="174" fontId="95" fillId="9" borderId="116" xfId="59" applyNumberFormat="1" applyFont="1" applyFill="1" applyBorder="1" applyAlignment="1" applyProtection="1">
      <alignment vertical="center"/>
    </xf>
    <xf numFmtId="0" fontId="34" fillId="0" borderId="116" xfId="52" applyFont="1" applyBorder="1" applyAlignment="1">
      <alignment horizontal="left" vertical="center"/>
    </xf>
    <xf numFmtId="0" fontId="34" fillId="0" borderId="116" xfId="52" applyFont="1" applyBorder="1" applyAlignment="1">
      <alignment horizontal="center" vertical="center"/>
    </xf>
    <xf numFmtId="38" fontId="34" fillId="0" borderId="116" xfId="52" applyNumberFormat="1" applyFont="1" applyBorder="1" applyAlignment="1" applyProtection="1">
      <alignment vertical="center" shrinkToFit="1"/>
      <protection locked="0"/>
    </xf>
    <xf numFmtId="0" fontId="34" fillId="14" borderId="116" xfId="52" applyFont="1" applyFill="1" applyBorder="1" applyAlignment="1">
      <alignment vertical="center" shrinkToFit="1"/>
    </xf>
    <xf numFmtId="38" fontId="34" fillId="9" borderId="116" xfId="52" applyNumberFormat="1" applyFont="1" applyFill="1" applyBorder="1" applyAlignment="1">
      <alignment vertical="center" shrinkToFit="1"/>
    </xf>
    <xf numFmtId="0" fontId="34" fillId="0" borderId="116" xfId="52" applyFont="1" applyBorder="1" applyAlignment="1">
      <alignment horizontal="center" vertical="top"/>
    </xf>
    <xf numFmtId="0" fontId="42" fillId="0" borderId="116" xfId="52" applyFont="1" applyBorder="1" applyAlignment="1">
      <alignment horizontal="centerContinuous" vertical="center"/>
    </xf>
    <xf numFmtId="0" fontId="34" fillId="0" borderId="116" xfId="52" applyFont="1" applyBorder="1" applyAlignment="1">
      <alignment horizontal="centerContinuous" vertical="center"/>
    </xf>
    <xf numFmtId="0" fontId="42" fillId="0" borderId="116" xfId="52" applyFont="1" applyBorder="1" applyAlignment="1">
      <alignment horizontal="center" vertical="center"/>
    </xf>
    <xf numFmtId="0" fontId="42" fillId="0" borderId="116" xfId="55" quotePrefix="1" applyFont="1" applyBorder="1" applyAlignment="1">
      <alignment horizontal="center" vertical="center"/>
    </xf>
    <xf numFmtId="0" fontId="42" fillId="0" borderId="116" xfId="52" applyFont="1" applyBorder="1" applyAlignment="1">
      <alignment horizontal="center" vertical="center" wrapText="1"/>
    </xf>
    <xf numFmtId="0" fontId="42" fillId="0" borderId="116" xfId="55" applyFont="1" applyBorder="1" applyAlignment="1">
      <alignment horizontal="center" vertical="center" wrapText="1"/>
    </xf>
    <xf numFmtId="38" fontId="34" fillId="9" borderId="141" xfId="52" applyNumberFormat="1" applyFont="1" applyFill="1" applyBorder="1" applyAlignment="1">
      <alignment vertical="center" shrinkToFit="1"/>
    </xf>
    <xf numFmtId="0" fontId="34" fillId="14" borderId="135" xfId="52" applyFont="1" applyFill="1" applyBorder="1" applyAlignment="1">
      <alignment vertical="center" shrinkToFit="1"/>
    </xf>
    <xf numFmtId="0" fontId="34" fillId="0" borderId="122" xfId="52" applyFont="1" applyBorder="1" applyAlignment="1">
      <alignment horizontal="centerContinuous" vertical="center"/>
    </xf>
    <xf numFmtId="0" fontId="42" fillId="0" borderId="122" xfId="52" applyFont="1" applyBorder="1" applyAlignment="1">
      <alignment horizontal="center" vertical="center"/>
    </xf>
    <xf numFmtId="165" fontId="42" fillId="0" borderId="123" xfId="52" applyNumberFormat="1" applyFont="1" applyBorder="1" applyAlignment="1">
      <alignment horizontal="right" vertical="center"/>
    </xf>
    <xf numFmtId="38" fontId="34" fillId="9" borderId="122" xfId="52" applyNumberFormat="1" applyFont="1" applyFill="1" applyBorder="1" applyAlignment="1">
      <alignment vertical="center" shrinkToFit="1"/>
    </xf>
    <xf numFmtId="165" fontId="42" fillId="0" borderId="123" xfId="52" applyNumberFormat="1" applyFont="1" applyBorder="1" applyAlignment="1">
      <alignment vertical="top"/>
    </xf>
    <xf numFmtId="38" fontId="34" fillId="9" borderId="152" xfId="52" applyNumberFormat="1" applyFont="1" applyFill="1" applyBorder="1" applyAlignment="1">
      <alignment vertical="center" shrinkToFit="1"/>
    </xf>
    <xf numFmtId="165" fontId="42" fillId="0" borderId="138" xfId="52" applyNumberFormat="1" applyFont="1" applyBorder="1" applyAlignment="1">
      <alignment horizontal="right"/>
    </xf>
    <xf numFmtId="165" fontId="42" fillId="0" borderId="138" xfId="52" applyNumberFormat="1" applyFont="1" applyBorder="1" applyAlignment="1">
      <alignment horizontal="right" vertical="center"/>
    </xf>
    <xf numFmtId="38" fontId="34" fillId="9" borderId="137" xfId="52" applyNumberFormat="1" applyFont="1" applyFill="1" applyBorder="1" applyAlignment="1">
      <alignment vertical="center" shrinkToFit="1"/>
    </xf>
    <xf numFmtId="0" fontId="42" fillId="0" borderId="128" xfId="52" applyFont="1" applyBorder="1" applyAlignment="1">
      <alignment horizontal="left" vertical="center"/>
    </xf>
    <xf numFmtId="0" fontId="34" fillId="0" borderId="96" xfId="52" applyFont="1" applyBorder="1" applyAlignment="1">
      <alignment vertical="center"/>
    </xf>
    <xf numFmtId="0" fontId="34" fillId="0" borderId="124" xfId="52" applyFont="1" applyBorder="1" applyAlignment="1">
      <alignment horizontal="center" vertical="center"/>
    </xf>
    <xf numFmtId="0" fontId="96" fillId="0" borderId="0" xfId="0" applyFont="1"/>
    <xf numFmtId="0" fontId="34" fillId="0" borderId="52" xfId="0" applyFont="1" applyBorder="1" applyProtection="1">
      <protection locked="0"/>
    </xf>
    <xf numFmtId="0" fontId="34" fillId="0" borderId="123" xfId="0" applyFont="1" applyBorder="1" applyAlignment="1" applyProtection="1">
      <alignment vertical="center"/>
      <protection hidden="1"/>
    </xf>
    <xf numFmtId="0" fontId="34" fillId="0" borderId="116" xfId="0" applyFont="1" applyBorder="1" applyAlignment="1" applyProtection="1">
      <alignment vertical="center"/>
      <protection hidden="1"/>
    </xf>
    <xf numFmtId="0" fontId="34" fillId="0" borderId="122" xfId="0" applyFont="1" applyBorder="1" applyAlignment="1" applyProtection="1">
      <alignment vertical="center"/>
      <protection hidden="1"/>
    </xf>
    <xf numFmtId="0" fontId="34" fillId="0" borderId="121" xfId="0" applyFont="1" applyBorder="1" applyAlignment="1" applyProtection="1">
      <alignment vertical="center"/>
      <protection hidden="1"/>
    </xf>
    <xf numFmtId="0" fontId="34" fillId="0" borderId="120" xfId="0" applyFont="1" applyBorder="1" applyAlignment="1" applyProtection="1">
      <alignment vertical="center"/>
      <protection hidden="1"/>
    </xf>
    <xf numFmtId="0" fontId="34" fillId="0" borderId="119" xfId="0" applyFont="1" applyBorder="1" applyAlignment="1" applyProtection="1">
      <alignment vertical="center"/>
      <protection hidden="1"/>
    </xf>
    <xf numFmtId="38" fontId="33" fillId="3" borderId="8" xfId="11" applyNumberFormat="1" applyFont="1" applyFill="1" applyBorder="1" applyAlignment="1" applyProtection="1">
      <alignment horizontal="right"/>
      <protection locked="0"/>
    </xf>
    <xf numFmtId="38" fontId="33" fillId="3" borderId="8" xfId="17" applyNumberFormat="1" applyFont="1" applyFill="1" applyBorder="1" applyAlignment="1" applyProtection="1">
      <alignment horizontal="right"/>
      <protection locked="0"/>
    </xf>
    <xf numFmtId="0" fontId="6" fillId="0" borderId="0" xfId="63"/>
    <xf numFmtId="173" fontId="6" fillId="0" borderId="0" xfId="63" applyNumberFormat="1"/>
    <xf numFmtId="44" fontId="0" fillId="0" borderId="0" xfId="64" applyFont="1"/>
    <xf numFmtId="43" fontId="6" fillId="0" borderId="0" xfId="63" applyNumberFormat="1"/>
    <xf numFmtId="175" fontId="6" fillId="0" borderId="0" xfId="63" applyNumberFormat="1"/>
    <xf numFmtId="0" fontId="78" fillId="0" borderId="0" xfId="63" applyFont="1"/>
    <xf numFmtId="173" fontId="78" fillId="0" borderId="0" xfId="63" applyNumberFormat="1" applyFont="1"/>
    <xf numFmtId="2" fontId="0" fillId="0" borderId="0" xfId="65" applyNumberFormat="1" applyFont="1"/>
    <xf numFmtId="173" fontId="0" fillId="0" borderId="0" xfId="65" applyNumberFormat="1" applyFont="1"/>
    <xf numFmtId="0" fontId="0" fillId="0" borderId="0" xfId="65" applyNumberFormat="1" applyFont="1"/>
    <xf numFmtId="9" fontId="0" fillId="0" borderId="0" xfId="65" applyFont="1"/>
    <xf numFmtId="0" fontId="6" fillId="0" borderId="116" xfId="63" applyBorder="1" applyAlignment="1">
      <alignment horizontal="left"/>
    </xf>
    <xf numFmtId="0" fontId="6" fillId="0" borderId="116" xfId="63" applyBorder="1"/>
    <xf numFmtId="0" fontId="6" fillId="0" borderId="116" xfId="63" quotePrefix="1" applyBorder="1" applyAlignment="1">
      <alignment horizontal="left"/>
    </xf>
    <xf numFmtId="0" fontId="6" fillId="0" borderId="116" xfId="63" quotePrefix="1" applyBorder="1"/>
    <xf numFmtId="0" fontId="6" fillId="0" borderId="117" xfId="63" applyBorder="1" applyAlignment="1">
      <alignment horizontal="left"/>
    </xf>
    <xf numFmtId="0" fontId="78" fillId="0" borderId="0" xfId="63" applyFont="1" applyAlignment="1">
      <alignment horizontal="center" vertical="center" wrapText="1"/>
    </xf>
    <xf numFmtId="0" fontId="78" fillId="0" borderId="118" xfId="63" applyFont="1" applyBorder="1" applyAlignment="1">
      <alignment horizontal="center" vertical="center" wrapText="1"/>
    </xf>
    <xf numFmtId="0" fontId="78" fillId="0" borderId="0" xfId="63" applyFont="1" applyAlignment="1">
      <alignment wrapText="1"/>
    </xf>
    <xf numFmtId="44" fontId="0" fillId="0" borderId="0" xfId="61" applyFont="1"/>
    <xf numFmtId="173" fontId="10" fillId="0" borderId="0" xfId="60" applyNumberFormat="1"/>
    <xf numFmtId="0" fontId="6" fillId="20" borderId="0" xfId="60" applyFont="1" applyFill="1" applyAlignment="1">
      <alignment vertical="top"/>
    </xf>
    <xf numFmtId="0" fontId="6" fillId="20" borderId="0" xfId="60" applyFont="1" applyFill="1"/>
    <xf numFmtId="176" fontId="43" fillId="0" borderId="116" xfId="61" applyNumberFormat="1" applyFont="1" applyBorder="1" applyAlignment="1" applyProtection="1">
      <alignment horizontal="center" vertical="center"/>
      <protection locked="0"/>
    </xf>
    <xf numFmtId="176" fontId="10" fillId="0" borderId="117" xfId="60" applyNumberFormat="1" applyBorder="1" applyAlignment="1" applyProtection="1">
      <alignment horizontal="center" vertical="center"/>
      <protection locked="0"/>
    </xf>
    <xf numFmtId="176" fontId="43" fillId="20" borderId="149" xfId="60" applyNumberFormat="1" applyFont="1" applyFill="1" applyBorder="1" applyAlignment="1" applyProtection="1">
      <alignment horizontal="center" vertical="center"/>
      <protection locked="0"/>
    </xf>
    <xf numFmtId="176" fontId="41" fillId="27" borderId="147" xfId="60" applyNumberFormat="1" applyFont="1" applyFill="1" applyBorder="1" applyAlignment="1" applyProtection="1">
      <alignment horizontal="center" vertical="center"/>
      <protection hidden="1"/>
    </xf>
    <xf numFmtId="176" fontId="78" fillId="27" borderId="141" xfId="60" applyNumberFormat="1" applyFont="1" applyFill="1" applyBorder="1" applyAlignment="1" applyProtection="1">
      <alignment horizontal="center" vertical="center"/>
      <protection hidden="1"/>
    </xf>
    <xf numFmtId="176" fontId="43" fillId="27" borderId="116" xfId="61" applyNumberFormat="1" applyFont="1" applyFill="1" applyBorder="1" applyAlignment="1" applyProtection="1">
      <alignment horizontal="center" vertical="top"/>
      <protection hidden="1"/>
    </xf>
    <xf numFmtId="176" fontId="41" fillId="27" borderId="147" xfId="60" applyNumberFormat="1" applyFont="1" applyFill="1" applyBorder="1" applyAlignment="1" applyProtection="1">
      <alignment horizontal="center"/>
      <protection hidden="1"/>
    </xf>
    <xf numFmtId="176" fontId="10" fillId="27" borderId="117" xfId="60" applyNumberFormat="1" applyFill="1" applyBorder="1" applyAlignment="1" applyProtection="1">
      <alignment horizontal="center"/>
      <protection hidden="1"/>
    </xf>
    <xf numFmtId="176" fontId="43" fillId="18" borderId="149" xfId="60" applyNumberFormat="1" applyFont="1" applyFill="1" applyBorder="1" applyAlignment="1" applyProtection="1">
      <alignment horizontal="center"/>
      <protection hidden="1"/>
    </xf>
    <xf numFmtId="176" fontId="78" fillId="27" borderId="141" xfId="60" applyNumberFormat="1" applyFont="1" applyFill="1" applyBorder="1" applyAlignment="1" applyProtection="1">
      <alignment horizontal="center"/>
      <protection hidden="1"/>
    </xf>
    <xf numFmtId="176" fontId="43" fillId="20" borderId="148" xfId="60" applyNumberFormat="1" applyFont="1" applyFill="1" applyBorder="1" applyAlignment="1" applyProtection="1">
      <alignment horizontal="center" vertical="center"/>
      <protection locked="0"/>
    </xf>
    <xf numFmtId="176" fontId="78" fillId="27" borderId="136" xfId="60" applyNumberFormat="1" applyFont="1" applyFill="1" applyBorder="1" applyAlignment="1">
      <alignment horizontal="center" vertical="center"/>
    </xf>
    <xf numFmtId="176" fontId="43" fillId="20" borderId="0" xfId="60" applyNumberFormat="1" applyFont="1" applyFill="1"/>
    <xf numFmtId="176" fontId="101" fillId="27" borderId="116" xfId="60" applyNumberFormat="1" applyFont="1" applyFill="1" applyBorder="1" applyAlignment="1" applyProtection="1">
      <alignment horizontal="center" vertical="top"/>
      <protection hidden="1"/>
    </xf>
    <xf numFmtId="176" fontId="101" fillId="20" borderId="116" xfId="60" applyNumberFormat="1" applyFont="1" applyFill="1" applyBorder="1" applyAlignment="1" applyProtection="1">
      <alignment horizontal="center" vertical="center"/>
      <protection locked="0"/>
    </xf>
    <xf numFmtId="173" fontId="80" fillId="20" borderId="0" xfId="60" applyNumberFormat="1" applyFont="1" applyFill="1" applyProtection="1">
      <protection hidden="1"/>
    </xf>
    <xf numFmtId="0" fontId="5" fillId="0" borderId="116" xfId="63" applyFont="1" applyBorder="1" applyAlignment="1">
      <alignment horizontal="left"/>
    </xf>
    <xf numFmtId="0" fontId="78" fillId="23" borderId="114" xfId="60" applyFont="1" applyFill="1" applyBorder="1" applyAlignment="1" applyProtection="1">
      <alignment horizontal="center"/>
      <protection hidden="1"/>
    </xf>
    <xf numFmtId="0" fontId="13" fillId="0" borderId="0" xfId="0" applyFont="1" applyAlignment="1">
      <alignment horizontal="left"/>
    </xf>
    <xf numFmtId="0" fontId="78" fillId="23" borderId="114" xfId="0" applyFont="1" applyFill="1" applyBorder="1" applyAlignment="1">
      <alignment horizontal="left"/>
    </xf>
    <xf numFmtId="0" fontId="79" fillId="23" borderId="114" xfId="0" applyFont="1" applyFill="1" applyBorder="1" applyAlignment="1">
      <alignment horizontal="left"/>
    </xf>
    <xf numFmtId="0" fontId="79" fillId="23" borderId="114" xfId="0" applyFont="1" applyFill="1" applyBorder="1" applyAlignment="1">
      <alignment horizontal="left" wrapText="1"/>
    </xf>
    <xf numFmtId="49" fontId="13" fillId="0" borderId="0" xfId="0" applyNumberFormat="1" applyFont="1" applyAlignment="1">
      <alignment horizontal="left"/>
    </xf>
    <xf numFmtId="0" fontId="13" fillId="0" borderId="0" xfId="52" applyAlignment="1" applyProtection="1">
      <alignment horizontal="left" vertical="top"/>
      <protection locked="0"/>
    </xf>
    <xf numFmtId="43" fontId="10" fillId="20" borderId="0" xfId="60" applyNumberFormat="1" applyFill="1"/>
    <xf numFmtId="0" fontId="0" fillId="20" borderId="0" xfId="0" applyFill="1"/>
    <xf numFmtId="173" fontId="0" fillId="20" borderId="0" xfId="0" applyNumberFormat="1" applyFill="1"/>
    <xf numFmtId="9" fontId="0" fillId="20" borderId="0" xfId="0" applyNumberFormat="1" applyFill="1"/>
    <xf numFmtId="0" fontId="4" fillId="0" borderId="128" xfId="63" applyFont="1" applyBorder="1" applyAlignment="1">
      <alignment horizontal="left"/>
    </xf>
    <xf numFmtId="0" fontId="13" fillId="23" borderId="116" xfId="0" applyFont="1" applyFill="1" applyBorder="1" applyAlignment="1">
      <alignment horizontal="left"/>
    </xf>
    <xf numFmtId="0" fontId="3" fillId="0" borderId="0" xfId="60" applyFont="1"/>
    <xf numFmtId="0" fontId="34" fillId="0" borderId="0" xfId="0" applyFont="1" applyAlignment="1">
      <alignment wrapText="1"/>
    </xf>
    <xf numFmtId="49" fontId="0" fillId="0" borderId="0" xfId="0" applyNumberFormat="1" applyAlignment="1">
      <alignment horizontal="left"/>
    </xf>
    <xf numFmtId="0" fontId="62" fillId="0" borderId="0" xfId="0" applyFont="1" applyAlignment="1">
      <alignment horizontal="center" vertical="center" wrapText="1"/>
    </xf>
    <xf numFmtId="0" fontId="61" fillId="0" borderId="0" xfId="0" applyFont="1" applyAlignment="1">
      <alignment horizontal="center" vertical="center" wrapText="1"/>
    </xf>
    <xf numFmtId="0" fontId="45" fillId="0" borderId="60" xfId="0" applyFont="1" applyBorder="1" applyAlignment="1">
      <alignment horizontal="left" vertical="center" wrapText="1"/>
    </xf>
    <xf numFmtId="0" fontId="51" fillId="0" borderId="33" xfId="1" applyFont="1" applyBorder="1" applyAlignment="1" applyProtection="1">
      <alignment horizontal="center" vertical="top" wrapText="1"/>
    </xf>
    <xf numFmtId="0" fontId="34" fillId="0" borderId="4" xfId="0" applyFont="1" applyBorder="1" applyAlignment="1">
      <alignment wrapText="1"/>
    </xf>
    <xf numFmtId="0" fontId="39" fillId="0" borderId="0" xfId="0" applyFont="1" applyAlignment="1">
      <alignment wrapText="1"/>
    </xf>
    <xf numFmtId="0" fontId="34" fillId="0" borderId="0" xfId="0" applyFont="1" applyAlignment="1" applyProtection="1">
      <alignment wrapText="1"/>
      <protection locked="0"/>
    </xf>
    <xf numFmtId="49" fontId="31" fillId="0" borderId="0" xfId="0" applyNumberFormat="1" applyFont="1" applyAlignment="1" applyProtection="1">
      <alignment horizontal="left" wrapText="1"/>
      <protection locked="0"/>
    </xf>
    <xf numFmtId="165" fontId="32" fillId="0" borderId="0" xfId="0" applyNumberFormat="1" applyFont="1" applyProtection="1">
      <protection locked="0"/>
    </xf>
    <xf numFmtId="0" fontId="39" fillId="0" borderId="0" xfId="0" applyFont="1" applyAlignment="1" applyProtection="1">
      <alignment wrapText="1"/>
      <protection locked="0"/>
    </xf>
    <xf numFmtId="0" fontId="2" fillId="0" borderId="116" xfId="63" applyFont="1" applyBorder="1" applyAlignment="1">
      <alignment horizontal="left"/>
    </xf>
    <xf numFmtId="168" fontId="47" fillId="0" borderId="0" xfId="0" applyNumberFormat="1" applyFont="1" applyAlignment="1">
      <alignment horizontal="left"/>
    </xf>
    <xf numFmtId="0" fontId="47" fillId="0" borderId="0" xfId="0" applyFont="1" applyAlignment="1">
      <alignment horizontal="left"/>
    </xf>
    <xf numFmtId="0" fontId="34" fillId="0" borderId="7" xfId="0" applyFont="1" applyBorder="1" applyAlignment="1" applyProtection="1">
      <alignment horizontal="left" vertical="center"/>
      <protection locked="0"/>
    </xf>
    <xf numFmtId="0" fontId="34" fillId="0" borderId="25"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0" fontId="29" fillId="0" borderId="0" xfId="0" applyFont="1" applyAlignment="1">
      <alignment horizontal="left" vertical="center" wrapText="1"/>
    </xf>
    <xf numFmtId="0" fontId="29" fillId="0" borderId="0" xfId="0" applyFont="1"/>
    <xf numFmtId="0" fontId="33" fillId="0" borderId="7" xfId="0" applyFont="1" applyBorder="1" applyProtection="1">
      <protection locked="0"/>
    </xf>
    <xf numFmtId="0" fontId="34" fillId="0" borderId="25" xfId="0" applyFont="1" applyBorder="1" applyProtection="1">
      <protection locked="0"/>
    </xf>
    <xf numFmtId="0" fontId="34" fillId="0" borderId="16" xfId="0" applyFont="1" applyBorder="1" applyProtection="1">
      <protection locked="0"/>
    </xf>
    <xf numFmtId="0" fontId="34" fillId="9" borderId="95" xfId="0" applyFont="1" applyFill="1" applyBorder="1" applyAlignment="1">
      <alignment horizontal="center"/>
    </xf>
    <xf numFmtId="166" fontId="34" fillId="9" borderId="95" xfId="0" applyNumberFormat="1" applyFont="1" applyFill="1" applyBorder="1" applyAlignment="1">
      <alignment horizontal="center"/>
    </xf>
    <xf numFmtId="167" fontId="34" fillId="19" borderId="33" xfId="0" applyNumberFormat="1" applyFont="1" applyFill="1" applyBorder="1" applyAlignment="1">
      <alignment horizontal="center"/>
    </xf>
    <xf numFmtId="49" fontId="49" fillId="0" borderId="0" xfId="0" applyNumberFormat="1" applyFont="1" applyAlignment="1">
      <alignment horizontal="center"/>
    </xf>
    <xf numFmtId="0" fontId="90" fillId="0" borderId="0" xfId="0" applyFont="1" applyAlignment="1">
      <alignment horizontal="center" readingOrder="1"/>
    </xf>
    <xf numFmtId="0" fontId="33" fillId="0" borderId="7" xfId="0" applyFont="1" applyBorder="1" applyAlignment="1">
      <alignment horizontal="center" vertical="center"/>
    </xf>
    <xf numFmtId="0" fontId="34" fillId="0" borderId="25" xfId="0" applyFont="1" applyBorder="1" applyAlignment="1">
      <alignment horizontal="center" vertical="center"/>
    </xf>
    <xf numFmtId="0" fontId="34" fillId="0" borderId="16" xfId="0" applyFont="1" applyBorder="1" applyAlignment="1">
      <alignment horizontal="center" vertical="center"/>
    </xf>
    <xf numFmtId="164" fontId="31" fillId="19" borderId="53" xfId="0" applyNumberFormat="1" applyFont="1" applyFill="1" applyBorder="1" applyAlignment="1">
      <alignment horizontal="center"/>
    </xf>
    <xf numFmtId="0" fontId="34" fillId="0" borderId="33" xfId="0" applyFont="1" applyBorder="1" applyAlignment="1" applyProtection="1">
      <alignment horizontal="center"/>
      <protection locked="0"/>
    </xf>
    <xf numFmtId="167" fontId="34" fillId="19" borderId="52" xfId="0" applyNumberFormat="1" applyFont="1" applyFill="1" applyBorder="1" applyAlignment="1">
      <alignment horizontal="center"/>
    </xf>
    <xf numFmtId="0" fontId="88" fillId="0" borderId="0" xfId="0" applyFont="1" applyAlignment="1">
      <alignment horizontal="center" vertical="center" readingOrder="1"/>
    </xf>
    <xf numFmtId="0" fontId="34" fillId="0" borderId="33" xfId="0" applyFont="1" applyBorder="1" applyAlignment="1" applyProtection="1">
      <alignment horizontal="center" vertical="center"/>
      <protection locked="0"/>
    </xf>
    <xf numFmtId="49" fontId="34" fillId="0" borderId="33" xfId="0" applyNumberFormat="1" applyFont="1" applyBorder="1" applyAlignment="1" applyProtection="1">
      <alignment horizontal="center"/>
      <protection locked="0"/>
    </xf>
    <xf numFmtId="0" fontId="34" fillId="19" borderId="91" xfId="0" applyFont="1" applyFill="1" applyBorder="1" applyAlignment="1">
      <alignment horizontal="center"/>
    </xf>
    <xf numFmtId="0" fontId="34" fillId="19" borderId="52" xfId="0" applyFont="1" applyFill="1" applyBorder="1" applyAlignment="1">
      <alignment horizontal="center"/>
    </xf>
    <xf numFmtId="0" fontId="31" fillId="0" borderId="0" xfId="0" applyFont="1" applyAlignment="1">
      <alignment horizontal="center" vertical="center"/>
    </xf>
    <xf numFmtId="0" fontId="33" fillId="0" borderId="0" xfId="0" applyFont="1" applyAlignment="1">
      <alignment horizontal="center" vertical="center"/>
    </xf>
    <xf numFmtId="0" fontId="41" fillId="0" borderId="0" xfId="0" applyFont="1" applyAlignment="1">
      <alignment horizontal="center" vertical="center"/>
    </xf>
    <xf numFmtId="38" fontId="40" fillId="0" borderId="65" xfId="0" applyNumberFormat="1" applyFont="1" applyBorder="1" applyAlignment="1">
      <alignment horizontal="left" vertical="center" wrapText="1" indent="1"/>
    </xf>
    <xf numFmtId="0" fontId="29" fillId="0" borderId="64" xfId="0" applyFont="1" applyBorder="1" applyAlignment="1">
      <alignment horizontal="left" vertical="center" wrapText="1" indent="1"/>
    </xf>
    <xf numFmtId="0" fontId="29" fillId="0" borderId="66" xfId="0" applyFont="1" applyBorder="1" applyAlignment="1">
      <alignment horizontal="left" vertical="center" wrapText="1" indent="1"/>
    </xf>
    <xf numFmtId="0" fontId="29" fillId="0" borderId="67" xfId="0" applyFont="1" applyBorder="1" applyAlignment="1">
      <alignment horizontal="left" vertical="center" wrapText="1" indent="1"/>
    </xf>
    <xf numFmtId="0" fontId="29" fillId="0" borderId="0" xfId="0" applyFont="1" applyAlignment="1">
      <alignment horizontal="left" vertical="center" wrapText="1" indent="1"/>
    </xf>
    <xf numFmtId="0" fontId="29" fillId="0" borderId="68" xfId="0" applyFont="1" applyBorder="1" applyAlignment="1">
      <alignment horizontal="left" vertical="center" wrapText="1" indent="1"/>
    </xf>
    <xf numFmtId="0" fontId="29" fillId="0" borderId="69" xfId="0" applyFont="1" applyBorder="1" applyAlignment="1">
      <alignment horizontal="left" vertical="center" wrapText="1" indent="1"/>
    </xf>
    <xf numFmtId="0" fontId="29" fillId="0" borderId="63" xfId="0" applyFont="1" applyBorder="1" applyAlignment="1">
      <alignment horizontal="left" vertical="center" wrapText="1" indent="1"/>
    </xf>
    <xf numFmtId="0" fontId="29" fillId="0" borderId="70" xfId="0" applyFont="1" applyBorder="1" applyAlignment="1">
      <alignment horizontal="left" vertical="center" wrapText="1" indent="1"/>
    </xf>
    <xf numFmtId="0" fontId="31" fillId="0" borderId="97" xfId="0" applyFont="1" applyBorder="1" applyAlignment="1" applyProtection="1">
      <alignment horizontal="center" vertical="center"/>
      <protection locked="0"/>
    </xf>
    <xf numFmtId="0" fontId="31" fillId="0" borderId="111" xfId="0" applyFont="1" applyBorder="1" applyAlignment="1" applyProtection="1">
      <alignment horizontal="center" vertical="center"/>
      <protection locked="0"/>
    </xf>
    <xf numFmtId="0" fontId="31" fillId="0" borderId="112" xfId="0" applyFont="1" applyBorder="1" applyAlignment="1" applyProtection="1">
      <alignment horizontal="center" vertical="center"/>
      <protection locked="0"/>
    </xf>
    <xf numFmtId="49" fontId="33" fillId="0" borderId="52" xfId="0" applyNumberFormat="1" applyFont="1" applyBorder="1" applyAlignment="1" applyProtection="1">
      <alignment horizontal="center"/>
      <protection locked="0"/>
    </xf>
    <xf numFmtId="0" fontId="34" fillId="0" borderId="52" xfId="0" applyFont="1" applyBorder="1" applyAlignment="1" applyProtection="1">
      <alignment horizontal="center"/>
      <protection locked="0"/>
    </xf>
    <xf numFmtId="0" fontId="41" fillId="0" borderId="0" xfId="0" applyFont="1" applyAlignment="1">
      <alignment horizontal="right" vertical="center"/>
    </xf>
    <xf numFmtId="49" fontId="47" fillId="0" borderId="49" xfId="0" applyNumberFormat="1" applyFont="1" applyBorder="1" applyAlignment="1">
      <alignment horizontal="center" vertical="top"/>
    </xf>
    <xf numFmtId="0" fontId="32" fillId="4" borderId="28" xfId="34" applyFont="1" applyFill="1" applyBorder="1" applyAlignment="1">
      <alignment horizontal="left" vertical="center" wrapText="1" indent="2"/>
    </xf>
    <xf numFmtId="0" fontId="34" fillId="4" borderId="39" xfId="0" applyFont="1" applyFill="1" applyBorder="1"/>
    <xf numFmtId="0" fontId="32" fillId="4" borderId="24" xfId="33" applyFont="1" applyFill="1" applyBorder="1" applyAlignment="1">
      <alignment horizontal="left" vertical="top" wrapText="1" indent="2"/>
    </xf>
    <xf numFmtId="0" fontId="34" fillId="4" borderId="51" xfId="0" applyFont="1" applyFill="1" applyBorder="1"/>
    <xf numFmtId="0" fontId="32" fillId="4" borderId="24" xfId="34" applyFont="1" applyFill="1" applyBorder="1" applyAlignment="1">
      <alignment horizontal="left" vertical="center" wrapText="1" indent="2"/>
    </xf>
    <xf numFmtId="0" fontId="31" fillId="4" borderId="24" xfId="34" applyFont="1" applyFill="1" applyBorder="1" applyAlignment="1">
      <alignment horizontal="left" vertical="center" wrapText="1"/>
    </xf>
    <xf numFmtId="0" fontId="33" fillId="4" borderId="51" xfId="0" applyFont="1" applyFill="1" applyBorder="1" applyAlignment="1">
      <alignment horizontal="left"/>
    </xf>
    <xf numFmtId="0" fontId="32" fillId="4" borderId="21" xfId="34" applyFont="1" applyFill="1" applyBorder="1" applyAlignment="1">
      <alignment horizontal="left" vertical="center" wrapText="1" indent="2"/>
    </xf>
    <xf numFmtId="0" fontId="34" fillId="4" borderId="50" xfId="0" applyFont="1" applyFill="1" applyBorder="1"/>
    <xf numFmtId="0" fontId="32" fillId="4" borderId="14" xfId="34" applyFont="1" applyFill="1" applyBorder="1" applyAlignment="1">
      <alignment horizontal="left" vertical="center" wrapText="1" indent="2"/>
    </xf>
    <xf numFmtId="0" fontId="34" fillId="4" borderId="37" xfId="0" applyFont="1" applyFill="1" applyBorder="1"/>
    <xf numFmtId="0" fontId="32" fillId="4" borderId="28" xfId="33" applyFont="1" applyFill="1" applyBorder="1" applyAlignment="1">
      <alignment horizontal="left" vertical="top" wrapText="1" indent="2"/>
    </xf>
    <xf numFmtId="49" fontId="31" fillId="11" borderId="14" xfId="21" applyNumberFormat="1" applyFont="1" applyFill="1" applyBorder="1" applyAlignment="1">
      <alignment horizontal="left" vertical="center" wrapText="1"/>
    </xf>
    <xf numFmtId="0" fontId="33" fillId="11" borderId="37" xfId="0" applyFont="1" applyFill="1" applyBorder="1" applyAlignment="1">
      <alignment horizontal="left" vertical="center" wrapText="1"/>
    </xf>
    <xf numFmtId="49" fontId="32" fillId="4" borderId="28" xfId="21" applyNumberFormat="1" applyFont="1" applyFill="1" applyBorder="1" applyAlignment="1">
      <alignment horizontal="left" vertical="center" wrapText="1" indent="2"/>
    </xf>
    <xf numFmtId="0" fontId="34" fillId="4" borderId="39" xfId="0" applyFont="1" applyFill="1" applyBorder="1" applyAlignment="1">
      <alignment horizontal="left" vertical="center" wrapText="1"/>
    </xf>
    <xf numFmtId="0" fontId="31" fillId="11" borderId="14" xfId="0" applyFont="1" applyFill="1" applyBorder="1" applyAlignment="1">
      <alignment vertical="center" wrapText="1"/>
    </xf>
    <xf numFmtId="0" fontId="33" fillId="11" borderId="37" xfId="0" applyFont="1" applyFill="1" applyBorder="1" applyAlignment="1">
      <alignment vertical="center" wrapText="1"/>
    </xf>
    <xf numFmtId="49" fontId="32" fillId="4" borderId="28" xfId="48" applyNumberFormat="1" applyFont="1" applyFill="1" applyBorder="1" applyAlignment="1">
      <alignment horizontal="left" vertical="center" wrapText="1" indent="3"/>
    </xf>
    <xf numFmtId="49" fontId="32" fillId="4" borderId="39" xfId="48" applyNumberFormat="1" applyFont="1" applyFill="1" applyBorder="1" applyAlignment="1">
      <alignment horizontal="left" vertical="center" wrapText="1" indent="3"/>
    </xf>
    <xf numFmtId="3" fontId="32" fillId="0" borderId="92" xfId="0" applyNumberFormat="1" applyFont="1" applyBorder="1" applyAlignment="1">
      <alignment horizontal="left" vertical="top" indent="3"/>
    </xf>
    <xf numFmtId="3" fontId="32" fillId="0" borderId="93" xfId="0" applyNumberFormat="1" applyFont="1" applyBorder="1" applyAlignment="1">
      <alignment horizontal="left" vertical="top" indent="3"/>
    </xf>
    <xf numFmtId="49" fontId="31" fillId="0" borderId="2" xfId="51" applyNumberFormat="1" applyFont="1" applyBorder="1" applyAlignment="1">
      <alignment horizontal="center" vertical="center" wrapText="1"/>
    </xf>
    <xf numFmtId="49" fontId="31" fillId="0" borderId="3" xfId="51" applyNumberFormat="1" applyFont="1" applyBorder="1" applyAlignment="1">
      <alignment horizontal="center" vertical="center" wrapText="1"/>
    </xf>
    <xf numFmtId="49" fontId="32" fillId="4" borderId="28" xfId="45" applyNumberFormat="1" applyFont="1" applyFill="1" applyBorder="1" applyAlignment="1">
      <alignment horizontal="left" vertical="top" wrapText="1" indent="4"/>
    </xf>
    <xf numFmtId="0" fontId="34" fillId="4" borderId="39" xfId="0" applyFont="1" applyFill="1" applyBorder="1" applyAlignment="1">
      <alignment horizontal="left" vertical="top" wrapText="1" indent="3"/>
    </xf>
    <xf numFmtId="49" fontId="32" fillId="4" borderId="28" xfId="41" applyNumberFormat="1" applyFont="1" applyFill="1" applyBorder="1" applyAlignment="1">
      <alignment horizontal="left" vertical="center" wrapText="1" indent="3"/>
    </xf>
    <xf numFmtId="0" fontId="34" fillId="4" borderId="39" xfId="0" applyFont="1" applyFill="1" applyBorder="1" applyAlignment="1">
      <alignment horizontal="left" vertical="center" wrapText="1" indent="2"/>
    </xf>
    <xf numFmtId="49" fontId="32" fillId="0" borderId="21" xfId="39" applyNumberFormat="1" applyFont="1" applyBorder="1" applyAlignment="1">
      <alignment horizontal="left" vertical="top" indent="4"/>
    </xf>
    <xf numFmtId="49" fontId="32" fillId="0" borderId="50" xfId="39" applyNumberFormat="1" applyFont="1" applyBorder="1" applyAlignment="1">
      <alignment horizontal="left" vertical="top" indent="4"/>
    </xf>
    <xf numFmtId="3" fontId="32" fillId="0" borderId="21" xfId="0" applyNumberFormat="1" applyFont="1" applyBorder="1" applyAlignment="1">
      <alignment horizontal="left" vertical="top" indent="4"/>
    </xf>
    <xf numFmtId="3" fontId="32" fillId="0" borderId="50" xfId="0" applyNumberFormat="1" applyFont="1" applyBorder="1" applyAlignment="1">
      <alignment horizontal="left" vertical="top" indent="4"/>
    </xf>
    <xf numFmtId="0" fontId="42" fillId="10" borderId="7" xfId="0" applyFont="1" applyFill="1" applyBorder="1" applyAlignment="1">
      <alignment horizontal="center" vertical="center"/>
    </xf>
    <xf numFmtId="0" fontId="42" fillId="10" borderId="25" xfId="0" applyFont="1" applyFill="1" applyBorder="1" applyAlignment="1">
      <alignment horizontal="center" vertical="center"/>
    </xf>
    <xf numFmtId="0" fontId="42" fillId="10" borderId="16" xfId="0" applyFont="1" applyFill="1" applyBorder="1" applyAlignment="1">
      <alignment horizontal="center" vertical="center"/>
    </xf>
    <xf numFmtId="0" fontId="34" fillId="0" borderId="0" xfId="0" applyFont="1" applyAlignment="1">
      <alignment wrapText="1"/>
    </xf>
    <xf numFmtId="0" fontId="59" fillId="0" borderId="71" xfId="0" applyFont="1" applyBorder="1" applyAlignment="1">
      <alignment horizontal="left" vertical="center" wrapText="1" indent="1"/>
    </xf>
    <xf numFmtId="0" fontId="59" fillId="0" borderId="72" xfId="0" applyFont="1" applyBorder="1" applyAlignment="1">
      <alignment horizontal="left" wrapText="1" indent="1"/>
    </xf>
    <xf numFmtId="0" fontId="59" fillId="0" borderId="73" xfId="0" applyFont="1" applyBorder="1" applyAlignment="1">
      <alignment horizontal="left" wrapText="1" indent="1"/>
    </xf>
    <xf numFmtId="0" fontId="56" fillId="0" borderId="0" xfId="0" applyFont="1" applyAlignment="1">
      <alignment horizontal="left" vertical="center" wrapText="1"/>
    </xf>
    <xf numFmtId="0" fontId="58" fillId="0" borderId="0" xfId="0" applyFont="1" applyAlignment="1">
      <alignment horizontal="left" vertical="center" wrapText="1"/>
    </xf>
    <xf numFmtId="0" fontId="47" fillId="0" borderId="0" xfId="0" applyFont="1"/>
    <xf numFmtId="0" fontId="47" fillId="0" borderId="98" xfId="0" applyFont="1" applyBorder="1" applyAlignment="1">
      <alignment wrapText="1"/>
    </xf>
    <xf numFmtId="0" fontId="47" fillId="0" borderId="0" xfId="0" applyFont="1" applyAlignment="1">
      <alignment vertical="top" wrapText="1"/>
    </xf>
    <xf numFmtId="0" fontId="47" fillId="0" borderId="0" xfId="0" applyFont="1" applyAlignment="1">
      <alignment horizontal="left" vertical="top" wrapText="1"/>
    </xf>
    <xf numFmtId="0" fontId="43" fillId="0" borderId="0" xfId="0" applyFont="1" applyAlignment="1">
      <alignment horizontal="left" vertical="center" wrapText="1"/>
    </xf>
    <xf numFmtId="0" fontId="32" fillId="4" borderId="74" xfId="0" applyFont="1" applyFill="1" applyBorder="1" applyAlignment="1">
      <alignment horizontal="left" vertical="center" wrapText="1" indent="2"/>
    </xf>
    <xf numFmtId="0" fontId="32" fillId="4" borderId="75" xfId="0" applyFont="1" applyFill="1" applyBorder="1" applyAlignment="1">
      <alignment horizontal="left" vertical="center" wrapText="1" indent="2"/>
    </xf>
    <xf numFmtId="0" fontId="32" fillId="4" borderId="74" xfId="0" applyFont="1" applyFill="1" applyBorder="1" applyAlignment="1">
      <alignment horizontal="left" vertical="center" wrapText="1" indent="3"/>
    </xf>
    <xf numFmtId="0" fontId="32" fillId="4" borderId="75" xfId="0" applyFont="1" applyFill="1" applyBorder="1" applyAlignment="1">
      <alignment horizontal="left" vertical="center" wrapText="1" indent="3"/>
    </xf>
    <xf numFmtId="0" fontId="32" fillId="4" borderId="28" xfId="0" applyFont="1" applyFill="1" applyBorder="1" applyAlignment="1">
      <alignment horizontal="left" vertical="center" wrapText="1" indent="1"/>
    </xf>
    <xf numFmtId="0" fontId="32" fillId="4" borderId="39" xfId="0" applyFont="1" applyFill="1" applyBorder="1" applyAlignment="1">
      <alignment horizontal="left" vertical="center" wrapText="1" indent="1"/>
    </xf>
    <xf numFmtId="0" fontId="32" fillId="0" borderId="14" xfId="0" applyFont="1" applyBorder="1" applyAlignment="1">
      <alignment horizontal="left" vertical="center" wrapText="1" indent="1"/>
    </xf>
    <xf numFmtId="0" fontId="32" fillId="0" borderId="37" xfId="0" applyFont="1" applyBorder="1" applyAlignment="1">
      <alignment horizontal="left" vertical="center" wrapText="1" indent="1"/>
    </xf>
    <xf numFmtId="0" fontId="31" fillId="9" borderId="7" xfId="0" applyFont="1" applyFill="1" applyBorder="1" applyAlignment="1">
      <alignment horizontal="left" vertical="center" wrapText="1" indent="3"/>
    </xf>
    <xf numFmtId="0" fontId="33" fillId="9" borderId="16" xfId="0" applyFont="1" applyFill="1" applyBorder="1" applyAlignment="1">
      <alignment horizontal="left" vertical="center" wrapText="1" indent="3"/>
    </xf>
    <xf numFmtId="0" fontId="42" fillId="13" borderId="0" xfId="0" applyFont="1" applyFill="1" applyAlignment="1">
      <alignment horizontal="center" vertical="center" wrapText="1"/>
    </xf>
    <xf numFmtId="0" fontId="34" fillId="13" borderId="0" xfId="0" applyFont="1" applyFill="1" applyAlignment="1">
      <alignment horizontal="center" vertical="center" wrapText="1"/>
    </xf>
    <xf numFmtId="0" fontId="42" fillId="13" borderId="0" xfId="0" applyFont="1" applyFill="1" applyAlignment="1">
      <alignment horizontal="center" vertical="center"/>
    </xf>
    <xf numFmtId="0" fontId="42" fillId="14" borderId="12" xfId="0" applyFont="1" applyFill="1" applyBorder="1" applyAlignment="1">
      <alignment horizontal="center" vertical="center" wrapText="1"/>
    </xf>
    <xf numFmtId="0" fontId="34" fillId="14" borderId="0" xfId="0" applyFont="1" applyFill="1" applyAlignment="1">
      <alignment horizontal="center" vertical="center" wrapText="1"/>
    </xf>
    <xf numFmtId="0" fontId="34" fillId="14" borderId="13" xfId="0" applyFont="1" applyFill="1" applyBorder="1" applyAlignment="1">
      <alignment horizontal="center" vertical="center" wrapText="1"/>
    </xf>
    <xf numFmtId="0" fontId="42" fillId="14" borderId="0" xfId="0" applyFont="1" applyFill="1" applyAlignment="1">
      <alignment horizontal="center" vertical="center"/>
    </xf>
    <xf numFmtId="0" fontId="42" fillId="13" borderId="38" xfId="0" applyFont="1" applyFill="1" applyBorder="1" applyAlignment="1">
      <alignment horizontal="center" vertical="center"/>
    </xf>
    <xf numFmtId="0" fontId="34" fillId="13" borderId="4" xfId="0" applyFont="1" applyFill="1" applyBorder="1" applyAlignment="1">
      <alignment horizontal="center" vertical="center"/>
    </xf>
    <xf numFmtId="0" fontId="34" fillId="13" borderId="36" xfId="0" applyFont="1" applyFill="1" applyBorder="1" applyAlignment="1">
      <alignment horizontal="center" vertical="center"/>
    </xf>
    <xf numFmtId="0" fontId="58" fillId="13" borderId="12" xfId="0" applyFont="1" applyFill="1" applyBorder="1" applyAlignment="1">
      <alignment horizontal="right" vertical="center" indent="1"/>
    </xf>
    <xf numFmtId="0" fontId="34" fillId="13" borderId="0" xfId="0" applyFont="1" applyFill="1" applyAlignment="1">
      <alignment horizontal="right" vertical="center"/>
    </xf>
    <xf numFmtId="0" fontId="42" fillId="14" borderId="12" xfId="0" applyFont="1" applyFill="1" applyBorder="1" applyAlignment="1">
      <alignment horizontal="center" vertical="center"/>
    </xf>
    <xf numFmtId="0" fontId="42" fillId="14" borderId="13" xfId="0" applyFont="1" applyFill="1" applyBorder="1" applyAlignment="1">
      <alignment horizontal="center" vertical="center"/>
    </xf>
    <xf numFmtId="0" fontId="42" fillId="14" borderId="0" xfId="0" applyFont="1" applyFill="1" applyAlignment="1">
      <alignment horizontal="center" vertical="center" wrapText="1"/>
    </xf>
    <xf numFmtId="0" fontId="42" fillId="14" borderId="13" xfId="0" applyFont="1" applyFill="1" applyBorder="1" applyAlignment="1">
      <alignment horizontal="center" vertical="center" wrapText="1"/>
    </xf>
    <xf numFmtId="0" fontId="42" fillId="13" borderId="12" xfId="0" applyFont="1" applyFill="1" applyBorder="1" applyAlignment="1">
      <alignment horizontal="center" vertical="center" wrapText="1"/>
    </xf>
    <xf numFmtId="0" fontId="34" fillId="13" borderId="0" xfId="0" applyFont="1" applyFill="1" applyAlignment="1">
      <alignment horizontal="center" vertical="center"/>
    </xf>
    <xf numFmtId="0" fontId="34" fillId="14" borderId="0" xfId="0" applyFont="1" applyFill="1" applyAlignment="1">
      <alignment horizontal="center" vertical="center"/>
    </xf>
    <xf numFmtId="0" fontId="34" fillId="14" borderId="13" xfId="0" applyFont="1" applyFill="1" applyBorder="1" applyAlignment="1">
      <alignment horizontal="center" vertical="center"/>
    </xf>
    <xf numFmtId="0" fontId="42" fillId="13" borderId="12" xfId="0" applyFont="1" applyFill="1" applyBorder="1" applyAlignment="1">
      <alignment horizontal="center" vertical="center"/>
    </xf>
    <xf numFmtId="0" fontId="34" fillId="13" borderId="13" xfId="0" applyFont="1" applyFill="1" applyBorder="1" applyAlignment="1">
      <alignment horizontal="center" vertical="center"/>
    </xf>
    <xf numFmtId="0" fontId="10" fillId="32" borderId="123" xfId="60" applyFill="1" applyBorder="1" applyAlignment="1">
      <alignment horizontal="left"/>
    </xf>
    <xf numFmtId="0" fontId="10" fillId="32" borderId="116" xfId="60" applyFill="1" applyBorder="1" applyAlignment="1">
      <alignment horizontal="left"/>
    </xf>
    <xf numFmtId="0" fontId="7" fillId="32" borderId="121" xfId="60" applyFont="1" applyFill="1" applyBorder="1" applyAlignment="1">
      <alignment horizontal="left"/>
    </xf>
    <xf numFmtId="0" fontId="10" fillId="32" borderId="120" xfId="60" applyFill="1" applyBorder="1" applyAlignment="1">
      <alignment horizontal="left"/>
    </xf>
    <xf numFmtId="0" fontId="10" fillId="32" borderId="125" xfId="60" applyFill="1" applyBorder="1" applyAlignment="1">
      <alignment horizontal="left"/>
    </xf>
    <xf numFmtId="0" fontId="10" fillId="32" borderId="96" xfId="60" applyFill="1" applyBorder="1" applyAlignment="1">
      <alignment horizontal="left"/>
    </xf>
    <xf numFmtId="0" fontId="10" fillId="32" borderId="124" xfId="60" applyFill="1" applyBorder="1" applyAlignment="1">
      <alignment horizontal="left"/>
    </xf>
    <xf numFmtId="0" fontId="43" fillId="32" borderId="116" xfId="60" applyFont="1" applyFill="1" applyBorder="1" applyAlignment="1">
      <alignment horizontal="left" vertical="top" wrapText="1"/>
    </xf>
    <xf numFmtId="0" fontId="43" fillId="32" borderId="117" xfId="60" applyFont="1" applyFill="1" applyBorder="1" applyAlignment="1">
      <alignment horizontal="left" vertical="top" wrapText="1"/>
    </xf>
    <xf numFmtId="0" fontId="43" fillId="32" borderId="126" xfId="60" applyFont="1" applyFill="1" applyBorder="1" applyAlignment="1">
      <alignment horizontal="left" vertical="top" wrapText="1"/>
    </xf>
    <xf numFmtId="0" fontId="101" fillId="0" borderId="117" xfId="60" applyFont="1" applyBorder="1" applyAlignment="1" applyProtection="1">
      <alignment horizontal="left" vertical="top" wrapText="1"/>
      <protection locked="0"/>
    </xf>
    <xf numFmtId="0" fontId="101" fillId="0" borderId="132" xfId="60" applyFont="1" applyBorder="1" applyAlignment="1" applyProtection="1">
      <alignment horizontal="left" vertical="top" wrapText="1"/>
      <protection locked="0"/>
    </xf>
    <xf numFmtId="0" fontId="101" fillId="0" borderId="126" xfId="60" applyFont="1" applyBorder="1" applyAlignment="1" applyProtection="1">
      <alignment horizontal="left" vertical="top" wrapText="1"/>
      <protection locked="0"/>
    </xf>
    <xf numFmtId="0" fontId="101" fillId="0" borderId="116" xfId="60" applyFont="1" applyBorder="1" applyAlignment="1" applyProtection="1">
      <alignment horizontal="left" vertical="top" wrapText="1"/>
      <protection locked="0"/>
    </xf>
    <xf numFmtId="0" fontId="101" fillId="0" borderId="128" xfId="60" applyFont="1" applyBorder="1" applyAlignment="1" applyProtection="1">
      <alignment horizontal="left" vertical="top" wrapText="1"/>
      <protection locked="0"/>
    </xf>
    <xf numFmtId="0" fontId="101" fillId="0" borderId="122" xfId="60" applyFont="1" applyBorder="1" applyAlignment="1" applyProtection="1">
      <alignment horizontal="left" vertical="top" wrapText="1"/>
      <protection locked="0"/>
    </xf>
    <xf numFmtId="0" fontId="10" fillId="28" borderId="116" xfId="60" applyFill="1" applyBorder="1" applyAlignment="1">
      <alignment horizontal="center" vertical="top"/>
    </xf>
    <xf numFmtId="0" fontId="10" fillId="28" borderId="128" xfId="60" applyFill="1" applyBorder="1" applyAlignment="1">
      <alignment horizontal="center" vertical="top"/>
    </xf>
    <xf numFmtId="0" fontId="10" fillId="28" borderId="122" xfId="60" applyFill="1" applyBorder="1" applyAlignment="1">
      <alignment horizontal="center" vertical="top"/>
    </xf>
    <xf numFmtId="0" fontId="41" fillId="33" borderId="108" xfId="60" applyFont="1" applyFill="1" applyBorder="1" applyAlignment="1">
      <alignment horizontal="center" vertical="center"/>
    </xf>
    <xf numFmtId="0" fontId="41" fillId="33" borderId="107" xfId="60" applyFont="1" applyFill="1" applyBorder="1" applyAlignment="1">
      <alignment horizontal="center" vertical="center"/>
    </xf>
    <xf numFmtId="0" fontId="41" fillId="33" borderId="76" xfId="60" applyFont="1" applyFill="1" applyBorder="1" applyAlignment="1">
      <alignment horizontal="center" vertical="center"/>
    </xf>
    <xf numFmtId="0" fontId="41" fillId="33" borderId="77" xfId="60" applyFont="1" applyFill="1" applyBorder="1" applyAlignment="1">
      <alignment horizontal="center" vertical="center"/>
    </xf>
    <xf numFmtId="0" fontId="41" fillId="33" borderId="0" xfId="60" applyFont="1" applyFill="1" applyAlignment="1">
      <alignment horizontal="center" vertical="center"/>
    </xf>
    <xf numFmtId="0" fontId="41" fillId="33" borderId="78" xfId="60" applyFont="1" applyFill="1" applyBorder="1" applyAlignment="1">
      <alignment horizontal="center" vertical="center"/>
    </xf>
    <xf numFmtId="0" fontId="41" fillId="33" borderId="79" xfId="60" applyFont="1" applyFill="1" applyBorder="1" applyAlignment="1">
      <alignment horizontal="center" vertical="center"/>
    </xf>
    <xf numFmtId="0" fontId="41" fillId="33" borderId="80" xfId="60" applyFont="1" applyFill="1" applyBorder="1" applyAlignment="1">
      <alignment horizontal="center" vertical="center"/>
    </xf>
    <xf numFmtId="0" fontId="41" fillId="33" borderId="81" xfId="60" applyFont="1" applyFill="1" applyBorder="1" applyAlignment="1">
      <alignment horizontal="center" vertical="center"/>
    </xf>
    <xf numFmtId="0" fontId="78" fillId="29" borderId="136" xfId="60" applyFont="1" applyFill="1" applyBorder="1" applyAlignment="1">
      <alignment horizontal="center" vertical="center" wrapText="1"/>
    </xf>
    <xf numFmtId="0" fontId="78" fillId="29" borderId="135" xfId="60" applyFont="1" applyFill="1" applyBorder="1" applyAlignment="1">
      <alignment horizontal="center" vertical="center" wrapText="1"/>
    </xf>
    <xf numFmtId="0" fontId="78" fillId="29" borderId="134" xfId="60" applyFont="1" applyFill="1" applyBorder="1" applyAlignment="1">
      <alignment horizontal="center" vertical="center" wrapText="1"/>
    </xf>
    <xf numFmtId="0" fontId="78" fillId="29" borderId="139" xfId="60" applyFont="1" applyFill="1" applyBorder="1" applyAlignment="1">
      <alignment horizontal="center" vertical="center" wrapText="1"/>
    </xf>
    <xf numFmtId="0" fontId="78" fillId="29" borderId="0" xfId="60" applyFont="1" applyFill="1" applyAlignment="1">
      <alignment horizontal="center" vertical="center" wrapText="1"/>
    </xf>
    <xf numFmtId="0" fontId="78" fillId="29" borderId="78" xfId="60" applyFont="1" applyFill="1" applyBorder="1" applyAlignment="1">
      <alignment horizontal="center" vertical="center" wrapText="1"/>
    </xf>
    <xf numFmtId="0" fontId="78" fillId="29" borderId="132" xfId="60" applyFont="1" applyFill="1" applyBorder="1" applyAlignment="1">
      <alignment horizontal="center" vertical="center" wrapText="1"/>
    </xf>
    <xf numFmtId="0" fontId="78" fillId="29" borderId="95" xfId="60" applyFont="1" applyFill="1" applyBorder="1" applyAlignment="1">
      <alignment horizontal="center" vertical="center" wrapText="1"/>
    </xf>
    <xf numFmtId="0" fontId="78" fillId="29" borderId="130" xfId="60" applyFont="1" applyFill="1" applyBorder="1" applyAlignment="1">
      <alignment horizontal="center" vertical="center" wrapText="1"/>
    </xf>
    <xf numFmtId="0" fontId="103" fillId="28" borderId="138" xfId="60" applyFont="1" applyFill="1" applyBorder="1" applyAlignment="1">
      <alignment horizontal="center" vertical="center"/>
    </xf>
    <xf numFmtId="0" fontId="103" fillId="28" borderId="135" xfId="60" applyFont="1" applyFill="1" applyBorder="1" applyAlignment="1">
      <alignment horizontal="center" vertical="center"/>
    </xf>
    <xf numFmtId="0" fontId="103" fillId="28" borderId="137" xfId="60" applyFont="1" applyFill="1" applyBorder="1" applyAlignment="1">
      <alignment horizontal="center" vertical="center"/>
    </xf>
    <xf numFmtId="0" fontId="103" fillId="28" borderId="77" xfId="60" applyFont="1" applyFill="1" applyBorder="1" applyAlignment="1">
      <alignment horizontal="center" vertical="center"/>
    </xf>
    <xf numFmtId="0" fontId="103" fillId="28" borderId="0" xfId="60" applyFont="1" applyFill="1" applyAlignment="1">
      <alignment horizontal="center" vertical="center"/>
    </xf>
    <xf numFmtId="0" fontId="103" fillId="28" borderId="129" xfId="60" applyFont="1" applyFill="1" applyBorder="1" applyAlignment="1">
      <alignment horizontal="center" vertical="center"/>
    </xf>
    <xf numFmtId="0" fontId="10" fillId="28" borderId="123" xfId="60" applyFill="1" applyBorder="1" applyAlignment="1">
      <alignment horizontal="center"/>
    </xf>
    <xf numFmtId="0" fontId="10" fillId="28" borderId="116" xfId="60" applyFill="1" applyBorder="1" applyAlignment="1">
      <alignment horizontal="center"/>
    </xf>
    <xf numFmtId="0" fontId="10" fillId="28" borderId="128" xfId="60" applyFill="1" applyBorder="1" applyAlignment="1">
      <alignment horizontal="center"/>
    </xf>
    <xf numFmtId="0" fontId="10" fillId="28" borderId="122" xfId="60" applyFill="1" applyBorder="1" applyAlignment="1">
      <alignment horizontal="center"/>
    </xf>
    <xf numFmtId="0" fontId="10" fillId="28" borderId="136" xfId="60" applyFill="1" applyBorder="1" applyAlignment="1">
      <alignment horizontal="center"/>
    </xf>
    <xf numFmtId="0" fontId="10" fillId="28" borderId="135" xfId="60" applyFill="1" applyBorder="1" applyAlignment="1">
      <alignment horizontal="center"/>
    </xf>
    <xf numFmtId="0" fontId="10" fillId="28" borderId="134" xfId="60" applyFill="1" applyBorder="1" applyAlignment="1">
      <alignment horizontal="center"/>
    </xf>
    <xf numFmtId="0" fontId="101" fillId="0" borderId="136" xfId="60" applyFont="1" applyBorder="1" applyAlignment="1" applyProtection="1">
      <alignment horizontal="left" vertical="top" wrapText="1"/>
      <protection locked="0"/>
    </xf>
    <xf numFmtId="0" fontId="101" fillId="0" borderId="135" xfId="60" applyFont="1" applyBorder="1" applyAlignment="1" applyProtection="1">
      <alignment horizontal="left" vertical="top" wrapText="1"/>
      <protection locked="0"/>
    </xf>
    <xf numFmtId="0" fontId="101" fillId="0" borderId="134" xfId="60" applyFont="1" applyBorder="1" applyAlignment="1" applyProtection="1">
      <alignment horizontal="left" vertical="top" wrapText="1"/>
      <protection locked="0"/>
    </xf>
    <xf numFmtId="0" fontId="101" fillId="0" borderId="139" xfId="60" applyFont="1" applyBorder="1" applyAlignment="1" applyProtection="1">
      <alignment horizontal="left" vertical="top" wrapText="1"/>
      <protection locked="0"/>
    </xf>
    <xf numFmtId="0" fontId="101" fillId="0" borderId="0" xfId="60" applyFont="1" applyAlignment="1" applyProtection="1">
      <alignment horizontal="left" vertical="top" wrapText="1"/>
      <protection locked="0"/>
    </xf>
    <xf numFmtId="0" fontId="101" fillId="0" borderId="78" xfId="60" applyFont="1" applyBorder="1" applyAlignment="1" applyProtection="1">
      <alignment horizontal="left" vertical="top" wrapText="1"/>
      <protection locked="0"/>
    </xf>
    <xf numFmtId="0" fontId="108" fillId="29" borderId="145" xfId="60" applyFont="1" applyFill="1" applyBorder="1" applyAlignment="1">
      <alignment horizontal="right"/>
    </xf>
    <xf numFmtId="0" fontId="108" fillId="29" borderId="146" xfId="60" applyFont="1" applyFill="1" applyBorder="1" applyAlignment="1">
      <alignment horizontal="right"/>
    </xf>
    <xf numFmtId="0" fontId="103" fillId="28" borderId="145" xfId="60" applyFont="1" applyFill="1" applyBorder="1" applyAlignment="1">
      <alignment horizontal="center"/>
    </xf>
    <xf numFmtId="0" fontId="103" fillId="28" borderId="144" xfId="60" applyFont="1" applyFill="1" applyBorder="1" applyAlignment="1">
      <alignment horizontal="center"/>
    </xf>
    <xf numFmtId="0" fontId="41" fillId="35" borderId="108" xfId="60" applyFont="1" applyFill="1" applyBorder="1" applyAlignment="1">
      <alignment horizontal="center" vertical="center"/>
    </xf>
    <xf numFmtId="0" fontId="41" fillId="35" borderId="107" xfId="60" applyFont="1" applyFill="1" applyBorder="1" applyAlignment="1">
      <alignment horizontal="center" vertical="center"/>
    </xf>
    <xf numFmtId="0" fontId="41" fillId="35" borderId="76" xfId="60" applyFont="1" applyFill="1" applyBorder="1" applyAlignment="1">
      <alignment horizontal="center" vertical="center"/>
    </xf>
    <xf numFmtId="0" fontId="41" fillId="35" borderId="77" xfId="60" applyFont="1" applyFill="1" applyBorder="1" applyAlignment="1">
      <alignment horizontal="center" vertical="center"/>
    </xf>
    <xf numFmtId="0" fontId="41" fillId="35" borderId="0" xfId="60" applyFont="1" applyFill="1" applyAlignment="1">
      <alignment horizontal="center" vertical="center"/>
    </xf>
    <xf numFmtId="0" fontId="41" fillId="35" borderId="78" xfId="60" applyFont="1" applyFill="1" applyBorder="1" applyAlignment="1">
      <alignment horizontal="center" vertical="center"/>
    </xf>
    <xf numFmtId="0" fontId="41" fillId="35" borderId="79" xfId="60" applyFont="1" applyFill="1" applyBorder="1" applyAlignment="1">
      <alignment horizontal="center" vertical="center"/>
    </xf>
    <xf numFmtId="0" fontId="41" fillId="35" borderId="80" xfId="60" applyFont="1" applyFill="1" applyBorder="1" applyAlignment="1">
      <alignment horizontal="center" vertical="center"/>
    </xf>
    <xf numFmtId="0" fontId="41" fillId="35" borderId="81" xfId="60" applyFont="1" applyFill="1" applyBorder="1" applyAlignment="1">
      <alignment horizontal="center" vertical="center"/>
    </xf>
    <xf numFmtId="0" fontId="41" fillId="37" borderId="108" xfId="60" applyFont="1" applyFill="1" applyBorder="1" applyAlignment="1">
      <alignment horizontal="center" vertical="center"/>
    </xf>
    <xf numFmtId="0" fontId="41" fillId="37" borderId="107" xfId="60" applyFont="1" applyFill="1" applyBorder="1" applyAlignment="1">
      <alignment horizontal="center" vertical="center"/>
    </xf>
    <xf numFmtId="0" fontId="41" fillId="37" borderId="76" xfId="60" applyFont="1" applyFill="1" applyBorder="1" applyAlignment="1">
      <alignment horizontal="center" vertical="center"/>
    </xf>
    <xf numFmtId="0" fontId="41" fillId="37" borderId="77" xfId="60" applyFont="1" applyFill="1" applyBorder="1" applyAlignment="1">
      <alignment horizontal="center" vertical="center"/>
    </xf>
    <xf numFmtId="0" fontId="41" fillId="37" borderId="0" xfId="60" applyFont="1" applyFill="1" applyAlignment="1">
      <alignment horizontal="center" vertical="center"/>
    </xf>
    <xf numFmtId="0" fontId="41" fillId="37" borderId="78" xfId="60" applyFont="1" applyFill="1" applyBorder="1" applyAlignment="1">
      <alignment horizontal="center" vertical="center"/>
    </xf>
    <xf numFmtId="0" fontId="41" fillId="37" borderId="79" xfId="60" applyFont="1" applyFill="1" applyBorder="1" applyAlignment="1">
      <alignment horizontal="center" vertical="center"/>
    </xf>
    <xf numFmtId="0" fontId="41" fillId="37" borderId="80" xfId="60" applyFont="1" applyFill="1" applyBorder="1" applyAlignment="1">
      <alignment horizontal="center" vertical="center"/>
    </xf>
    <xf numFmtId="0" fontId="41" fillId="37" borderId="81" xfId="60" applyFont="1" applyFill="1" applyBorder="1" applyAlignment="1">
      <alignment horizontal="center" vertical="center"/>
    </xf>
    <xf numFmtId="0" fontId="101" fillId="30" borderId="128" xfId="60" applyFont="1" applyFill="1" applyBorder="1" applyAlignment="1">
      <alignment horizontal="center" vertical="center" wrapText="1"/>
    </xf>
    <xf numFmtId="0" fontId="101" fillId="30" borderId="128" xfId="60" applyFont="1" applyFill="1" applyBorder="1" applyAlignment="1">
      <alignment horizontal="center" vertical="center"/>
    </xf>
    <xf numFmtId="0" fontId="10" fillId="18" borderId="0" xfId="60" applyFill="1" applyAlignment="1">
      <alignment horizontal="center" vertical="top"/>
    </xf>
    <xf numFmtId="0" fontId="10" fillId="18" borderId="78" xfId="60" applyFill="1" applyBorder="1" applyAlignment="1">
      <alignment horizontal="center" vertical="top"/>
    </xf>
    <xf numFmtId="0" fontId="43" fillId="20" borderId="116" xfId="60" applyFont="1" applyFill="1" applyBorder="1" applyAlignment="1" applyProtection="1">
      <alignment horizontal="left" vertical="top" wrapText="1"/>
      <protection locked="0"/>
    </xf>
    <xf numFmtId="0" fontId="43" fillId="20" borderId="128" xfId="60" applyFont="1" applyFill="1" applyBorder="1" applyAlignment="1" applyProtection="1">
      <alignment horizontal="left" vertical="top" wrapText="1"/>
      <protection locked="0"/>
    </xf>
    <xf numFmtId="0" fontId="43" fillId="20" borderId="122" xfId="60" applyFont="1" applyFill="1" applyBorder="1" applyAlignment="1" applyProtection="1">
      <alignment horizontal="left" vertical="top" wrapText="1"/>
      <protection locked="0"/>
    </xf>
    <xf numFmtId="0" fontId="8" fillId="32" borderId="138" xfId="60" applyFont="1" applyFill="1" applyBorder="1" applyAlignment="1">
      <alignment horizontal="left" vertical="top" wrapText="1"/>
    </xf>
    <xf numFmtId="0" fontId="10" fillId="32" borderId="135" xfId="60" applyFill="1" applyBorder="1" applyAlignment="1">
      <alignment horizontal="left" vertical="top" wrapText="1"/>
    </xf>
    <xf numFmtId="0" fontId="10" fillId="32" borderId="137" xfId="60" applyFill="1" applyBorder="1" applyAlignment="1">
      <alignment horizontal="left" vertical="top" wrapText="1"/>
    </xf>
    <xf numFmtId="0" fontId="99" fillId="32" borderId="132" xfId="60" applyFont="1" applyFill="1" applyBorder="1" applyAlignment="1">
      <alignment horizontal="left" vertical="top" wrapText="1"/>
    </xf>
    <xf numFmtId="0" fontId="99" fillId="32" borderId="95" xfId="60" applyFont="1" applyFill="1" applyBorder="1" applyAlignment="1">
      <alignment horizontal="left" vertical="top" wrapText="1"/>
    </xf>
    <xf numFmtId="0" fontId="99" fillId="32" borderId="133" xfId="60" applyFont="1" applyFill="1" applyBorder="1" applyAlignment="1">
      <alignment horizontal="left" vertical="top" wrapText="1"/>
    </xf>
    <xf numFmtId="0" fontId="4" fillId="0" borderId="0" xfId="60" applyFont="1" applyAlignment="1" applyProtection="1">
      <alignment horizontal="left" vertical="top" wrapText="1"/>
      <protection locked="0"/>
    </xf>
    <xf numFmtId="0" fontId="10" fillId="0" borderId="0" xfId="60" applyAlignment="1" applyProtection="1">
      <alignment horizontal="left" vertical="top" wrapText="1"/>
      <protection locked="0"/>
    </xf>
    <xf numFmtId="0" fontId="10" fillId="0" borderId="78" xfId="60" applyBorder="1" applyAlignment="1" applyProtection="1">
      <alignment horizontal="left" vertical="top" wrapText="1"/>
      <protection locked="0"/>
    </xf>
    <xf numFmtId="0" fontId="10" fillId="0" borderId="95" xfId="60" applyBorder="1" applyAlignment="1" applyProtection="1">
      <alignment horizontal="left" vertical="top" wrapText="1"/>
      <protection locked="0"/>
    </xf>
    <xf numFmtId="0" fontId="10" fillId="0" borderId="130" xfId="60" applyBorder="1" applyAlignment="1" applyProtection="1">
      <alignment horizontal="left" vertical="top" wrapText="1"/>
      <protection locked="0"/>
    </xf>
    <xf numFmtId="0" fontId="78" fillId="29" borderId="139" xfId="60" applyFont="1" applyFill="1" applyBorder="1" applyAlignment="1">
      <alignment horizontal="left" vertical="top"/>
    </xf>
    <xf numFmtId="0" fontId="78" fillId="29" borderId="129" xfId="60" applyFont="1" applyFill="1" applyBorder="1" applyAlignment="1">
      <alignment horizontal="left" vertical="top"/>
    </xf>
    <xf numFmtId="0" fontId="78" fillId="29" borderId="141" xfId="60" applyFont="1" applyFill="1" applyBorder="1" applyAlignment="1">
      <alignment horizontal="center" vertical="center" wrapText="1"/>
    </xf>
    <xf numFmtId="0" fontId="78" fillId="29" borderId="150" xfId="60" applyFont="1" applyFill="1" applyBorder="1" applyAlignment="1">
      <alignment horizontal="center" vertical="center" wrapText="1"/>
    </xf>
    <xf numFmtId="0" fontId="78" fillId="29" borderId="137" xfId="60" applyFont="1" applyFill="1" applyBorder="1" applyAlignment="1">
      <alignment horizontal="center" vertical="center" wrapText="1"/>
    </xf>
    <xf numFmtId="0" fontId="78" fillId="29" borderId="129" xfId="60" applyFont="1" applyFill="1" applyBorder="1" applyAlignment="1">
      <alignment horizontal="center" vertical="center" wrapText="1"/>
    </xf>
    <xf numFmtId="0" fontId="78" fillId="30" borderId="135" xfId="60" applyFont="1" applyFill="1" applyBorder="1" applyAlignment="1">
      <alignment horizontal="left" vertical="top" wrapText="1"/>
    </xf>
    <xf numFmtId="0" fontId="78" fillId="30" borderId="137" xfId="60" applyFont="1" applyFill="1" applyBorder="1" applyAlignment="1">
      <alignment horizontal="left" vertical="top" wrapText="1"/>
    </xf>
    <xf numFmtId="0" fontId="78" fillId="30" borderId="0" xfId="60" applyFont="1" applyFill="1" applyAlignment="1">
      <alignment horizontal="left" vertical="top" wrapText="1"/>
    </xf>
    <xf numFmtId="0" fontId="78" fillId="30" borderId="129" xfId="60" applyFont="1" applyFill="1" applyBorder="1" applyAlignment="1">
      <alignment horizontal="left" vertical="top" wrapText="1"/>
    </xf>
    <xf numFmtId="0" fontId="78" fillId="30" borderId="95" xfId="60" applyFont="1" applyFill="1" applyBorder="1" applyAlignment="1">
      <alignment horizontal="left" vertical="top" wrapText="1"/>
    </xf>
    <xf numFmtId="0" fontId="78" fillId="30" borderId="133" xfId="60" applyFont="1" applyFill="1" applyBorder="1" applyAlignment="1">
      <alignment horizontal="left" vertical="top" wrapText="1"/>
    </xf>
    <xf numFmtId="176" fontId="101" fillId="20" borderId="141" xfId="60" applyNumberFormat="1" applyFont="1" applyFill="1" applyBorder="1" applyAlignment="1" applyProtection="1">
      <alignment horizontal="center" vertical="center"/>
      <protection locked="0"/>
    </xf>
    <xf numFmtId="176" fontId="101" fillId="20" borderId="117" xfId="60" applyNumberFormat="1" applyFont="1" applyFill="1" applyBorder="1" applyAlignment="1" applyProtection="1">
      <alignment horizontal="center" vertical="center"/>
      <protection locked="0"/>
    </xf>
    <xf numFmtId="0" fontId="10" fillId="31" borderId="141" xfId="60" applyFill="1" applyBorder="1" applyAlignment="1" applyProtection="1">
      <alignment horizontal="center" vertical="center"/>
      <protection locked="0"/>
    </xf>
    <xf numFmtId="0" fontId="10" fillId="31" borderId="150" xfId="60" applyFill="1" applyBorder="1" applyAlignment="1" applyProtection="1">
      <alignment horizontal="center" vertical="center"/>
      <protection locked="0"/>
    </xf>
    <xf numFmtId="173" fontId="101" fillId="18" borderId="139" xfId="60" applyNumberFormat="1" applyFont="1" applyFill="1" applyBorder="1" applyAlignment="1" applyProtection="1">
      <alignment horizontal="center" vertical="center"/>
      <protection locked="0"/>
    </xf>
    <xf numFmtId="173" fontId="101" fillId="18" borderId="0" xfId="60" applyNumberFormat="1" applyFont="1" applyFill="1" applyAlignment="1" applyProtection="1">
      <alignment horizontal="center" vertical="center"/>
      <protection locked="0"/>
    </xf>
    <xf numFmtId="173" fontId="101" fillId="18" borderId="78" xfId="60" applyNumberFormat="1" applyFont="1" applyFill="1" applyBorder="1" applyAlignment="1" applyProtection="1">
      <alignment horizontal="center" vertical="center"/>
      <protection locked="0"/>
    </xf>
    <xf numFmtId="0" fontId="104" fillId="30" borderId="136" xfId="60" applyFont="1" applyFill="1" applyBorder="1" applyAlignment="1">
      <alignment horizontal="left" vertical="top" wrapText="1"/>
    </xf>
    <xf numFmtId="0" fontId="104" fillId="30" borderId="135" xfId="60" applyFont="1" applyFill="1" applyBorder="1" applyAlignment="1">
      <alignment horizontal="left" vertical="top" wrapText="1"/>
    </xf>
    <xf numFmtId="0" fontId="104" fillId="30" borderId="134" xfId="60" applyFont="1" applyFill="1" applyBorder="1" applyAlignment="1">
      <alignment horizontal="left" vertical="top" wrapText="1"/>
    </xf>
    <xf numFmtId="0" fontId="104" fillId="30" borderId="139" xfId="60" applyFont="1" applyFill="1" applyBorder="1" applyAlignment="1">
      <alignment horizontal="left" vertical="top" wrapText="1"/>
    </xf>
    <xf numFmtId="0" fontId="104" fillId="30" borderId="0" xfId="60" applyFont="1" applyFill="1" applyAlignment="1">
      <alignment horizontal="left" vertical="top" wrapText="1"/>
    </xf>
    <xf numFmtId="0" fontId="104" fillId="30" borderId="78" xfId="60" applyFont="1" applyFill="1" applyBorder="1" applyAlignment="1">
      <alignment horizontal="left" vertical="top" wrapText="1"/>
    </xf>
    <xf numFmtId="0" fontId="10" fillId="28" borderId="125" xfId="60" applyFill="1" applyBorder="1" applyAlignment="1">
      <alignment horizontal="center"/>
    </xf>
    <xf numFmtId="0" fontId="10" fillId="28" borderId="96" xfId="60" applyFill="1" applyBorder="1" applyAlignment="1">
      <alignment horizontal="center"/>
    </xf>
    <xf numFmtId="0" fontId="10" fillId="28" borderId="124" xfId="60" applyFill="1" applyBorder="1" applyAlignment="1">
      <alignment horizontal="center"/>
    </xf>
    <xf numFmtId="9" fontId="101" fillId="27" borderId="128" xfId="62" applyFont="1" applyFill="1" applyBorder="1" applyAlignment="1" applyProtection="1">
      <alignment horizontal="center" vertical="top"/>
      <protection hidden="1"/>
    </xf>
    <xf numFmtId="9" fontId="101" fillId="27" borderId="143" xfId="62" applyFont="1" applyFill="1" applyBorder="1" applyAlignment="1" applyProtection="1">
      <alignment horizontal="center" vertical="top"/>
      <protection hidden="1"/>
    </xf>
    <xf numFmtId="176" fontId="101" fillId="27" borderId="128" xfId="60" applyNumberFormat="1" applyFont="1" applyFill="1" applyBorder="1" applyAlignment="1" applyProtection="1">
      <alignment horizontal="center" vertical="top"/>
      <protection hidden="1"/>
    </xf>
    <xf numFmtId="176" fontId="101" fillId="27" borderId="143" xfId="60" applyNumberFormat="1" applyFont="1" applyFill="1" applyBorder="1" applyAlignment="1" applyProtection="1">
      <alignment horizontal="center" vertical="top"/>
      <protection hidden="1"/>
    </xf>
    <xf numFmtId="0" fontId="78" fillId="29" borderId="132" xfId="60" applyFont="1" applyFill="1" applyBorder="1" applyAlignment="1">
      <alignment horizontal="left" vertical="top"/>
    </xf>
    <xf numFmtId="0" fontId="78" fillId="29" borderId="133" xfId="60" applyFont="1" applyFill="1" applyBorder="1" applyAlignment="1">
      <alignment horizontal="left" vertical="top"/>
    </xf>
    <xf numFmtId="0" fontId="10" fillId="28" borderId="138" xfId="60" applyFill="1" applyBorder="1" applyAlignment="1">
      <alignment horizontal="center"/>
    </xf>
    <xf numFmtId="0" fontId="10" fillId="28" borderId="0" xfId="60" applyFill="1" applyAlignment="1">
      <alignment horizontal="center"/>
    </xf>
    <xf numFmtId="0" fontId="10" fillId="28" borderId="141" xfId="60" applyFill="1" applyBorder="1" applyAlignment="1">
      <alignment horizontal="center"/>
    </xf>
    <xf numFmtId="0" fontId="41" fillId="30" borderId="116" xfId="60" applyFont="1" applyFill="1" applyBorder="1" applyAlignment="1">
      <alignment horizontal="left" vertical="top" wrapText="1"/>
    </xf>
    <xf numFmtId="0" fontId="10" fillId="31" borderId="128" xfId="60" applyFill="1" applyBorder="1" applyAlignment="1" applyProtection="1">
      <alignment horizontal="center" vertical="center" wrapText="1"/>
      <protection locked="0"/>
    </xf>
    <xf numFmtId="0" fontId="10" fillId="31" borderId="143" xfId="60" applyFill="1" applyBorder="1" applyAlignment="1" applyProtection="1">
      <alignment horizontal="center" vertical="center" wrapText="1"/>
      <protection locked="0"/>
    </xf>
    <xf numFmtId="0" fontId="110" fillId="30" borderId="0" xfId="60" applyFont="1" applyFill="1" applyAlignment="1">
      <alignment horizontal="center"/>
    </xf>
    <xf numFmtId="0" fontId="110" fillId="30" borderId="78" xfId="60" applyFont="1" applyFill="1" applyBorder="1" applyAlignment="1">
      <alignment horizontal="center"/>
    </xf>
    <xf numFmtId="173" fontId="5" fillId="0" borderId="116" xfId="60" applyNumberFormat="1" applyFont="1" applyBorder="1" applyAlignment="1" applyProtection="1">
      <alignment horizontal="left" vertical="top" wrapText="1"/>
      <protection locked="0"/>
    </xf>
    <xf numFmtId="173" fontId="10" fillId="0" borderId="116" xfId="60" applyNumberFormat="1" applyBorder="1" applyAlignment="1" applyProtection="1">
      <alignment horizontal="left" vertical="top" wrapText="1"/>
      <protection locked="0"/>
    </xf>
    <xf numFmtId="173" fontId="10" fillId="0" borderId="128" xfId="60" applyNumberFormat="1" applyBorder="1" applyAlignment="1" applyProtection="1">
      <alignment horizontal="left" vertical="top" wrapText="1"/>
      <protection locked="0"/>
    </xf>
    <xf numFmtId="173" fontId="10" fillId="0" borderId="122" xfId="60" applyNumberFormat="1" applyBorder="1" applyAlignment="1" applyProtection="1">
      <alignment horizontal="left" vertical="top" wrapText="1"/>
      <protection locked="0"/>
    </xf>
    <xf numFmtId="0" fontId="99" fillId="32" borderId="132" xfId="60" applyFont="1" applyFill="1" applyBorder="1" applyAlignment="1">
      <alignment horizontal="left" vertical="top"/>
    </xf>
    <xf numFmtId="0" fontId="99" fillId="32" borderId="95" xfId="60" applyFont="1" applyFill="1" applyBorder="1" applyAlignment="1">
      <alignment horizontal="left" vertical="top"/>
    </xf>
    <xf numFmtId="0" fontId="104" fillId="29" borderId="77" xfId="60" applyFont="1" applyFill="1" applyBorder="1" applyAlignment="1">
      <alignment horizontal="center" vertical="center" wrapText="1"/>
    </xf>
    <xf numFmtId="0" fontId="104" fillId="29" borderId="0" xfId="60" applyFont="1" applyFill="1" applyAlignment="1">
      <alignment horizontal="center" vertical="center" wrapText="1"/>
    </xf>
    <xf numFmtId="0" fontId="104" fillId="29" borderId="78" xfId="60" applyFont="1" applyFill="1" applyBorder="1" applyAlignment="1">
      <alignment horizontal="center" vertical="center" wrapText="1"/>
    </xf>
    <xf numFmtId="176" fontId="101" fillId="20" borderId="128" xfId="59" applyNumberFormat="1" applyFont="1" applyFill="1" applyBorder="1" applyAlignment="1" applyProtection="1">
      <alignment horizontal="center" vertical="center" wrapText="1"/>
      <protection locked="0"/>
    </xf>
    <xf numFmtId="176" fontId="101" fillId="20" borderId="143" xfId="59" applyNumberFormat="1" applyFont="1" applyFill="1" applyBorder="1" applyAlignment="1" applyProtection="1">
      <alignment horizontal="center" vertical="center" wrapText="1"/>
      <protection locked="0"/>
    </xf>
    <xf numFmtId="0" fontId="10" fillId="28" borderId="123" xfId="60" applyFill="1" applyBorder="1" applyAlignment="1" applyProtection="1">
      <alignment horizontal="center"/>
      <protection hidden="1"/>
    </xf>
    <xf numFmtId="0" fontId="10" fillId="28" borderId="117" xfId="60" applyFill="1" applyBorder="1" applyAlignment="1" applyProtection="1">
      <alignment horizontal="center"/>
      <protection hidden="1"/>
    </xf>
    <xf numFmtId="0" fontId="10" fillId="28" borderId="116" xfId="60" applyFill="1" applyBorder="1" applyAlignment="1" applyProtection="1">
      <alignment horizontal="center"/>
      <protection hidden="1"/>
    </xf>
    <xf numFmtId="0" fontId="10" fillId="28" borderId="132" xfId="60" applyFill="1" applyBorder="1" applyAlignment="1" applyProtection="1">
      <alignment horizontal="center"/>
      <protection hidden="1"/>
    </xf>
    <xf numFmtId="0" fontId="10" fillId="28" borderId="126" xfId="60" applyFill="1" applyBorder="1" applyAlignment="1" applyProtection="1">
      <alignment horizontal="center"/>
      <protection hidden="1"/>
    </xf>
    <xf numFmtId="0" fontId="103" fillId="26" borderId="138" xfId="60" applyFont="1" applyFill="1" applyBorder="1" applyAlignment="1" applyProtection="1">
      <alignment horizontal="center" vertical="center"/>
      <protection hidden="1"/>
    </xf>
    <xf numFmtId="0" fontId="103" fillId="26" borderId="140" xfId="60" applyFont="1" applyFill="1" applyBorder="1" applyAlignment="1" applyProtection="1">
      <alignment horizontal="center" vertical="center"/>
      <protection hidden="1"/>
    </xf>
    <xf numFmtId="0" fontId="103" fillId="26" borderId="127" xfId="60" applyFont="1" applyFill="1" applyBorder="1" applyAlignment="1" applyProtection="1">
      <alignment horizontal="center" vertical="center"/>
      <protection hidden="1"/>
    </xf>
    <xf numFmtId="0" fontId="103" fillId="26" borderId="77" xfId="60" applyFont="1" applyFill="1" applyBorder="1" applyAlignment="1">
      <alignment horizontal="center" vertical="center" wrapText="1"/>
    </xf>
    <xf numFmtId="0" fontId="10" fillId="28" borderId="143" xfId="60" applyFill="1" applyBorder="1" applyAlignment="1">
      <alignment horizontal="center"/>
    </xf>
    <xf numFmtId="0" fontId="104" fillId="30" borderId="116" xfId="60" applyFont="1" applyFill="1" applyBorder="1" applyAlignment="1">
      <alignment horizontal="left" vertical="top" wrapText="1"/>
    </xf>
    <xf numFmtId="0" fontId="104" fillId="30" borderId="122" xfId="60" applyFont="1" applyFill="1" applyBorder="1" applyAlignment="1">
      <alignment horizontal="left" vertical="top" wrapText="1"/>
    </xf>
    <xf numFmtId="0" fontId="41" fillId="30" borderId="136" xfId="60" applyFont="1" applyFill="1" applyBorder="1" applyAlignment="1" applyProtection="1">
      <alignment horizontal="left" wrapText="1"/>
      <protection hidden="1"/>
    </xf>
    <xf numFmtId="0" fontId="41" fillId="30" borderId="135" xfId="60" applyFont="1" applyFill="1" applyBorder="1" applyAlignment="1" applyProtection="1">
      <alignment horizontal="left" wrapText="1"/>
      <protection hidden="1"/>
    </xf>
    <xf numFmtId="0" fontId="41" fillId="30" borderId="137" xfId="60" applyFont="1" applyFill="1" applyBorder="1" applyAlignment="1" applyProtection="1">
      <alignment horizontal="left" wrapText="1"/>
      <protection hidden="1"/>
    </xf>
    <xf numFmtId="0" fontId="105" fillId="29" borderId="77" xfId="60" applyFont="1" applyFill="1" applyBorder="1" applyAlignment="1">
      <alignment horizontal="center" vertical="center"/>
    </xf>
    <xf numFmtId="0" fontId="105" fillId="29" borderId="0" xfId="60" applyFont="1" applyFill="1" applyAlignment="1">
      <alignment horizontal="center" vertical="center"/>
    </xf>
    <xf numFmtId="0" fontId="105" fillId="29" borderId="78" xfId="60" applyFont="1" applyFill="1" applyBorder="1" applyAlignment="1">
      <alignment horizontal="center" vertical="center"/>
    </xf>
    <xf numFmtId="0" fontId="43" fillId="29" borderId="77" xfId="60" applyFont="1" applyFill="1" applyBorder="1" applyAlignment="1">
      <alignment horizontal="left" vertical="top" wrapText="1"/>
    </xf>
    <xf numFmtId="0" fontId="43" fillId="29" borderId="0" xfId="60" applyFont="1" applyFill="1" applyAlignment="1">
      <alignment horizontal="left" vertical="top" wrapText="1"/>
    </xf>
    <xf numFmtId="0" fontId="43" fillId="29" borderId="78" xfId="60" applyFont="1" applyFill="1" applyBorder="1" applyAlignment="1">
      <alignment horizontal="left" vertical="top" wrapText="1"/>
    </xf>
    <xf numFmtId="0" fontId="107" fillId="30" borderId="139" xfId="60" applyFont="1" applyFill="1" applyBorder="1" applyAlignment="1" applyProtection="1">
      <alignment horizontal="left" vertical="top" wrapText="1"/>
      <protection hidden="1"/>
    </xf>
    <xf numFmtId="0" fontId="107" fillId="30" borderId="0" xfId="60" applyFont="1" applyFill="1" applyAlignment="1" applyProtection="1">
      <alignment horizontal="left" vertical="top" wrapText="1"/>
      <protection hidden="1"/>
    </xf>
    <xf numFmtId="0" fontId="107" fillId="30" borderId="129" xfId="60" applyFont="1" applyFill="1" applyBorder="1" applyAlignment="1" applyProtection="1">
      <alignment horizontal="left" vertical="top" wrapText="1"/>
      <protection hidden="1"/>
    </xf>
    <xf numFmtId="0" fontId="107" fillId="30" borderId="132" xfId="60" applyFont="1" applyFill="1" applyBorder="1" applyAlignment="1" applyProtection="1">
      <alignment horizontal="left" vertical="top" wrapText="1"/>
      <protection hidden="1"/>
    </xf>
    <xf numFmtId="0" fontId="107" fillId="30" borderId="95" xfId="60" applyFont="1" applyFill="1" applyBorder="1" applyAlignment="1" applyProtection="1">
      <alignment horizontal="left" vertical="top" wrapText="1"/>
      <protection hidden="1"/>
    </xf>
    <xf numFmtId="0" fontId="107" fillId="30" borderId="133" xfId="60" applyFont="1" applyFill="1" applyBorder="1" applyAlignment="1" applyProtection="1">
      <alignment horizontal="left" vertical="top" wrapText="1"/>
      <protection hidden="1"/>
    </xf>
    <xf numFmtId="176" fontId="101" fillId="20" borderId="96" xfId="59" applyNumberFormat="1" applyFont="1" applyFill="1" applyBorder="1" applyAlignment="1" applyProtection="1">
      <alignment horizontal="center" vertical="center" wrapText="1"/>
      <protection locked="0"/>
    </xf>
    <xf numFmtId="0" fontId="10" fillId="31" borderId="96" xfId="60" applyFill="1" applyBorder="1" applyAlignment="1" applyProtection="1">
      <alignment horizontal="center" vertical="center" wrapText="1"/>
      <protection locked="0"/>
    </xf>
    <xf numFmtId="0" fontId="10" fillId="31" borderId="124" xfId="60" applyFill="1" applyBorder="1" applyAlignment="1" applyProtection="1">
      <alignment horizontal="center" vertical="center" wrapText="1"/>
      <protection locked="0"/>
    </xf>
    <xf numFmtId="0" fontId="98" fillId="18" borderId="131" xfId="60" applyFont="1" applyFill="1" applyBorder="1" applyAlignment="1">
      <alignment horizontal="center" vertical="center" wrapText="1"/>
    </xf>
    <xf numFmtId="0" fontId="98" fillId="18" borderId="95" xfId="60" applyFont="1" applyFill="1" applyBorder="1" applyAlignment="1">
      <alignment horizontal="center" vertical="center" wrapText="1"/>
    </xf>
    <xf numFmtId="0" fontId="98" fillId="18" borderId="130" xfId="60" applyFont="1" applyFill="1" applyBorder="1" applyAlignment="1">
      <alignment horizontal="center" vertical="center" wrapText="1"/>
    </xf>
    <xf numFmtId="173" fontId="101" fillId="18" borderId="136" xfId="61" applyNumberFormat="1" applyFont="1" applyFill="1" applyBorder="1" applyAlignment="1" applyProtection="1">
      <alignment horizontal="center" vertical="top"/>
      <protection locked="0"/>
    </xf>
    <xf numFmtId="173" fontId="101" fillId="18" borderId="134" xfId="61" applyNumberFormat="1" applyFont="1" applyFill="1" applyBorder="1" applyAlignment="1" applyProtection="1">
      <alignment horizontal="center" vertical="top"/>
      <protection locked="0"/>
    </xf>
    <xf numFmtId="0" fontId="78" fillId="18" borderId="136" xfId="60" applyFont="1" applyFill="1" applyBorder="1" applyAlignment="1">
      <alignment horizontal="left" vertical="top"/>
    </xf>
    <xf numFmtId="0" fontId="78" fillId="18" borderId="137" xfId="60" applyFont="1" applyFill="1" applyBorder="1" applyAlignment="1">
      <alignment horizontal="left" vertical="top"/>
    </xf>
    <xf numFmtId="0" fontId="103" fillId="26" borderId="142" xfId="60" applyFont="1" applyFill="1" applyBorder="1" applyAlignment="1">
      <alignment horizontal="center" vertical="center"/>
    </xf>
    <xf numFmtId="0" fontId="103" fillId="26" borderId="140" xfId="60" applyFont="1" applyFill="1" applyBorder="1" applyAlignment="1">
      <alignment horizontal="center" vertical="center"/>
    </xf>
    <xf numFmtId="0" fontId="103" fillId="26" borderId="127" xfId="60" applyFont="1" applyFill="1" applyBorder="1" applyAlignment="1">
      <alignment horizontal="center" vertical="center"/>
    </xf>
    <xf numFmtId="0" fontId="41" fillId="30" borderId="136" xfId="60" applyFont="1" applyFill="1" applyBorder="1" applyAlignment="1">
      <alignment horizontal="left" vertical="top" wrapText="1"/>
    </xf>
    <xf numFmtId="0" fontId="41" fillId="30" borderId="135" xfId="60" applyFont="1" applyFill="1" applyBorder="1" applyAlignment="1">
      <alignment horizontal="left" vertical="top" wrapText="1"/>
    </xf>
    <xf numFmtId="0" fontId="41" fillId="30" borderId="137" xfId="60" applyFont="1" applyFill="1" applyBorder="1" applyAlignment="1">
      <alignment horizontal="left" vertical="top" wrapText="1"/>
    </xf>
    <xf numFmtId="0" fontId="41" fillId="30" borderId="139" xfId="60" applyFont="1" applyFill="1" applyBorder="1" applyAlignment="1">
      <alignment horizontal="left" vertical="top" wrapText="1"/>
    </xf>
    <xf numFmtId="0" fontId="41" fillId="30" borderId="0" xfId="60" applyFont="1" applyFill="1" applyAlignment="1">
      <alignment horizontal="left" vertical="top" wrapText="1"/>
    </xf>
    <xf numFmtId="0" fontId="41" fillId="30" borderId="129" xfId="60" applyFont="1" applyFill="1" applyBorder="1" applyAlignment="1">
      <alignment horizontal="left" vertical="top" wrapText="1"/>
    </xf>
    <xf numFmtId="0" fontId="41" fillId="30" borderId="132" xfId="60" applyFont="1" applyFill="1" applyBorder="1" applyAlignment="1">
      <alignment horizontal="left" vertical="top" wrapText="1"/>
    </xf>
    <xf numFmtId="0" fontId="41" fillId="30" borderId="95" xfId="60" applyFont="1" applyFill="1" applyBorder="1" applyAlignment="1">
      <alignment horizontal="left" vertical="top" wrapText="1"/>
    </xf>
    <xf numFmtId="0" fontId="41" fillId="30" borderId="133" xfId="60" applyFont="1" applyFill="1" applyBorder="1" applyAlignment="1">
      <alignment horizontal="left" vertical="top" wrapText="1"/>
    </xf>
    <xf numFmtId="0" fontId="43" fillId="20" borderId="135" xfId="60" applyFont="1" applyFill="1" applyBorder="1" applyAlignment="1" applyProtection="1">
      <alignment horizontal="left" vertical="top" wrapText="1"/>
      <protection locked="0"/>
    </xf>
    <xf numFmtId="0" fontId="43" fillId="20" borderId="134" xfId="60" applyFont="1" applyFill="1" applyBorder="1" applyAlignment="1" applyProtection="1">
      <alignment horizontal="left" vertical="top" wrapText="1"/>
      <protection locked="0"/>
    </xf>
    <xf numFmtId="0" fontId="43" fillId="20" borderId="0" xfId="60" applyFont="1" applyFill="1" applyAlignment="1" applyProtection="1">
      <alignment horizontal="left" vertical="top" wrapText="1"/>
      <protection locked="0"/>
    </xf>
    <xf numFmtId="0" fontId="43" fillId="20" borderId="78" xfId="60" applyFont="1" applyFill="1" applyBorder="1" applyAlignment="1" applyProtection="1">
      <alignment horizontal="left" vertical="top" wrapText="1"/>
      <protection locked="0"/>
    </xf>
    <xf numFmtId="0" fontId="10" fillId="28" borderId="77" xfId="60" applyFill="1" applyBorder="1" applyAlignment="1">
      <alignment horizontal="center"/>
    </xf>
    <xf numFmtId="0" fontId="10" fillId="28" borderId="78" xfId="60" applyFill="1" applyBorder="1" applyAlignment="1">
      <alignment horizontal="center"/>
    </xf>
    <xf numFmtId="0" fontId="10" fillId="29" borderId="128" xfId="60" applyFill="1" applyBorder="1" applyAlignment="1">
      <alignment horizontal="left" vertical="top" wrapText="1"/>
    </xf>
    <xf numFmtId="0" fontId="10" fillId="29" borderId="124" xfId="60" applyFill="1" applyBorder="1" applyAlignment="1">
      <alignment horizontal="left" vertical="top" wrapText="1"/>
    </xf>
    <xf numFmtId="0" fontId="98" fillId="28" borderId="138" xfId="60" applyFont="1" applyFill="1" applyBorder="1" applyAlignment="1">
      <alignment horizontal="center" vertical="center" wrapText="1"/>
    </xf>
    <xf numFmtId="0" fontId="98" fillId="28" borderId="135" xfId="60" applyFont="1" applyFill="1" applyBorder="1" applyAlignment="1">
      <alignment horizontal="center" vertical="center" wrapText="1"/>
    </xf>
    <xf numFmtId="0" fontId="98" fillId="28" borderId="77" xfId="60" applyFont="1" applyFill="1" applyBorder="1" applyAlignment="1">
      <alignment horizontal="center" vertical="center" wrapText="1"/>
    </xf>
    <xf numFmtId="0" fontId="98" fillId="28" borderId="0" xfId="60" applyFont="1" applyFill="1" applyAlignment="1">
      <alignment horizontal="center" vertical="center" wrapText="1"/>
    </xf>
    <xf numFmtId="0" fontId="41" fillId="30" borderId="128" xfId="60" applyFont="1" applyFill="1" applyBorder="1" applyAlignment="1">
      <alignment horizontal="left" vertical="top" wrapText="1"/>
    </xf>
    <xf numFmtId="0" fontId="41" fillId="30" borderId="96" xfId="60" applyFont="1" applyFill="1" applyBorder="1" applyAlignment="1">
      <alignment horizontal="left" vertical="top" wrapText="1"/>
    </xf>
    <xf numFmtId="0" fontId="41" fillId="30" borderId="124" xfId="60" applyFont="1" applyFill="1" applyBorder="1" applyAlignment="1">
      <alignment horizontal="left" vertical="top" wrapText="1"/>
    </xf>
    <xf numFmtId="0" fontId="98" fillId="28" borderId="128" xfId="60" applyFont="1" applyFill="1" applyBorder="1" applyAlignment="1">
      <alignment horizontal="center" vertical="center"/>
    </xf>
    <xf numFmtId="0" fontId="98" fillId="28" borderId="96" xfId="60" applyFont="1" applyFill="1" applyBorder="1" applyAlignment="1">
      <alignment horizontal="center" vertical="center"/>
    </xf>
    <xf numFmtId="0" fontId="98" fillId="28" borderId="124" xfId="60" applyFont="1" applyFill="1" applyBorder="1" applyAlignment="1">
      <alignment horizontal="center" vertical="center"/>
    </xf>
    <xf numFmtId="0" fontId="113" fillId="28" borderId="108" xfId="60" applyFont="1" applyFill="1" applyBorder="1" applyAlignment="1">
      <alignment horizontal="center" vertical="center"/>
    </xf>
    <xf numFmtId="0" fontId="113" fillId="28" borderId="107" xfId="60" applyFont="1" applyFill="1" applyBorder="1" applyAlignment="1">
      <alignment horizontal="center" vertical="center"/>
    </xf>
    <xf numFmtId="0" fontId="113" fillId="28" borderId="76" xfId="60" applyFont="1" applyFill="1" applyBorder="1" applyAlignment="1">
      <alignment horizontal="center" vertical="center"/>
    </xf>
    <xf numFmtId="0" fontId="43" fillId="29" borderId="77" xfId="60" applyFont="1" applyFill="1" applyBorder="1" applyAlignment="1">
      <alignment horizontal="left" vertical="center" wrapText="1"/>
    </xf>
    <xf numFmtId="0" fontId="43" fillId="29" borderId="0" xfId="60" applyFont="1" applyFill="1" applyAlignment="1">
      <alignment horizontal="left" vertical="center" wrapText="1"/>
    </xf>
    <xf numFmtId="0" fontId="43" fillId="29" borderId="78" xfId="60" applyFont="1" applyFill="1" applyBorder="1" applyAlignment="1">
      <alignment horizontal="left" vertical="center" wrapText="1"/>
    </xf>
    <xf numFmtId="0" fontId="112" fillId="29" borderId="77" xfId="60" applyFont="1" applyFill="1" applyBorder="1" applyAlignment="1">
      <alignment horizontal="center" vertical="center" wrapText="1"/>
    </xf>
    <xf numFmtId="0" fontId="34" fillId="29" borderId="0" xfId="60" applyFont="1" applyFill="1" applyAlignment="1">
      <alignment horizontal="center" vertical="center" wrapText="1"/>
    </xf>
    <xf numFmtId="0" fontId="34" fillId="29" borderId="78" xfId="60" applyFont="1" applyFill="1" applyBorder="1" applyAlignment="1">
      <alignment horizontal="center" vertical="center" wrapText="1"/>
    </xf>
    <xf numFmtId="0" fontId="41" fillId="30" borderId="116" xfId="60" applyFont="1" applyFill="1" applyBorder="1" applyAlignment="1">
      <alignment horizontal="left" vertical="center" wrapText="1"/>
    </xf>
    <xf numFmtId="0" fontId="41" fillId="30" borderId="128" xfId="60" applyFont="1" applyFill="1" applyBorder="1" applyAlignment="1">
      <alignment horizontal="left" vertical="center" wrapText="1"/>
    </xf>
    <xf numFmtId="0" fontId="41" fillId="30" borderId="122" xfId="60" applyFont="1" applyFill="1" applyBorder="1" applyAlignment="1">
      <alignment horizontal="left" vertical="center" wrapText="1"/>
    </xf>
    <xf numFmtId="0" fontId="10" fillId="28" borderId="142" xfId="60" applyFill="1" applyBorder="1" applyAlignment="1">
      <alignment horizontal="center"/>
    </xf>
    <xf numFmtId="0" fontId="10" fillId="28" borderId="140" xfId="60" applyFill="1" applyBorder="1" applyAlignment="1">
      <alignment horizontal="center"/>
    </xf>
    <xf numFmtId="0" fontId="10" fillId="28" borderId="127" xfId="60" applyFill="1" applyBorder="1" applyAlignment="1">
      <alignment horizontal="center"/>
    </xf>
    <xf numFmtId="0" fontId="10" fillId="20" borderId="116" xfId="60" applyFill="1" applyBorder="1" applyAlignment="1" applyProtection="1">
      <alignment horizontal="left" vertical="top" wrapText="1"/>
      <protection locked="0"/>
    </xf>
    <xf numFmtId="0" fontId="10" fillId="20" borderId="128" xfId="60" applyFill="1" applyBorder="1" applyAlignment="1" applyProtection="1">
      <alignment horizontal="left" vertical="top" wrapText="1"/>
      <protection locked="0"/>
    </xf>
    <xf numFmtId="0" fontId="10" fillId="20" borderId="122" xfId="60" applyFill="1" applyBorder="1" applyAlignment="1" applyProtection="1">
      <alignment horizontal="left" vertical="top" wrapText="1"/>
      <protection locked="0"/>
    </xf>
    <xf numFmtId="0" fontId="113" fillId="28" borderId="77" xfId="60" applyFont="1" applyFill="1" applyBorder="1" applyAlignment="1" applyProtection="1">
      <alignment horizontal="center" vertical="center"/>
      <protection hidden="1"/>
    </xf>
    <xf numFmtId="0" fontId="113" fillId="28" borderId="0" xfId="60" applyFont="1" applyFill="1" applyAlignment="1" applyProtection="1">
      <alignment horizontal="center" vertical="center"/>
      <protection hidden="1"/>
    </xf>
    <xf numFmtId="0" fontId="113" fillId="28" borderId="78" xfId="60" applyFont="1" applyFill="1" applyBorder="1" applyAlignment="1" applyProtection="1">
      <alignment horizontal="center" vertical="center"/>
      <protection hidden="1"/>
    </xf>
    <xf numFmtId="0" fontId="98" fillId="28" borderId="143" xfId="60" applyFont="1" applyFill="1" applyBorder="1" applyAlignment="1">
      <alignment horizontal="center" vertical="center"/>
    </xf>
    <xf numFmtId="0" fontId="98" fillId="28" borderId="95" xfId="60" applyFont="1" applyFill="1" applyBorder="1" applyAlignment="1">
      <alignment horizontal="center" vertical="center"/>
    </xf>
    <xf numFmtId="0" fontId="98" fillId="28" borderId="133" xfId="60" applyFont="1" applyFill="1" applyBorder="1" applyAlignment="1">
      <alignment horizontal="center" vertical="center"/>
    </xf>
    <xf numFmtId="0" fontId="98" fillId="28" borderId="132" xfId="60" applyFont="1" applyFill="1" applyBorder="1" applyAlignment="1">
      <alignment horizontal="center" vertical="center"/>
    </xf>
    <xf numFmtId="0" fontId="98" fillId="28" borderId="130" xfId="60" applyFont="1" applyFill="1" applyBorder="1" applyAlignment="1">
      <alignment horizontal="center" vertical="center"/>
    </xf>
    <xf numFmtId="0" fontId="41" fillId="30" borderId="78" xfId="60" applyFont="1" applyFill="1" applyBorder="1" applyAlignment="1">
      <alignment horizontal="left" vertical="top" wrapText="1"/>
    </xf>
    <xf numFmtId="0" fontId="10" fillId="32" borderId="116" xfId="60" applyFill="1" applyBorder="1" applyAlignment="1">
      <alignment horizontal="left" vertical="top" wrapText="1"/>
    </xf>
    <xf numFmtId="0" fontId="10" fillId="32" borderId="135" xfId="60" applyFill="1" applyBorder="1" applyAlignment="1">
      <alignment horizontal="left" vertical="center" wrapText="1"/>
    </xf>
    <xf numFmtId="0" fontId="10" fillId="32" borderId="137" xfId="60" applyFill="1" applyBorder="1" applyAlignment="1">
      <alignment horizontal="left" vertical="center" wrapText="1"/>
    </xf>
    <xf numFmtId="0" fontId="78" fillId="29" borderId="136" xfId="60" applyFont="1" applyFill="1" applyBorder="1" applyAlignment="1">
      <alignment horizontal="left" vertical="top"/>
    </xf>
    <xf numFmtId="0" fontId="78" fillId="29" borderId="137" xfId="60" applyFont="1" applyFill="1" applyBorder="1" applyAlignment="1">
      <alignment horizontal="left" vertical="top"/>
    </xf>
    <xf numFmtId="0" fontId="43" fillId="20" borderId="116" xfId="0" applyFont="1" applyFill="1" applyBorder="1" applyAlignment="1">
      <alignment horizontal="left"/>
    </xf>
    <xf numFmtId="0" fontId="43" fillId="20" borderId="122" xfId="0" applyFont="1" applyFill="1" applyBorder="1" applyAlignment="1">
      <alignment horizontal="left"/>
    </xf>
    <xf numFmtId="0" fontId="10" fillId="28" borderId="128" xfId="60" applyFill="1" applyBorder="1" applyAlignment="1" applyProtection="1">
      <alignment horizontal="center"/>
      <protection hidden="1"/>
    </xf>
    <xf numFmtId="0" fontId="10" fillId="28" borderId="122" xfId="60" applyFill="1" applyBorder="1" applyAlignment="1" applyProtection="1">
      <alignment horizontal="center"/>
      <protection hidden="1"/>
    </xf>
    <xf numFmtId="176" fontId="101" fillId="20" borderId="128" xfId="61" applyNumberFormat="1" applyFont="1" applyFill="1" applyBorder="1" applyAlignment="1" applyProtection="1">
      <alignment horizontal="center" vertical="center" wrapText="1"/>
      <protection locked="0"/>
    </xf>
    <xf numFmtId="176" fontId="101" fillId="20" borderId="96" xfId="61" applyNumberFormat="1" applyFont="1" applyFill="1" applyBorder="1" applyAlignment="1" applyProtection="1">
      <alignment horizontal="center" vertical="center" wrapText="1"/>
      <protection locked="0"/>
    </xf>
    <xf numFmtId="176" fontId="101" fillId="20" borderId="124" xfId="61" applyNumberFormat="1" applyFont="1" applyFill="1" applyBorder="1" applyAlignment="1" applyProtection="1">
      <alignment horizontal="center" vertical="center" wrapText="1"/>
      <protection locked="0"/>
    </xf>
    <xf numFmtId="0" fontId="99" fillId="30" borderId="139" xfId="60" applyFont="1" applyFill="1" applyBorder="1" applyAlignment="1" applyProtection="1">
      <alignment horizontal="left" vertical="top" wrapText="1"/>
      <protection hidden="1"/>
    </xf>
    <xf numFmtId="0" fontId="99" fillId="30" borderId="0" xfId="60" applyFont="1" applyFill="1" applyAlignment="1" applyProtection="1">
      <alignment horizontal="left" vertical="top" wrapText="1"/>
      <protection hidden="1"/>
    </xf>
    <xf numFmtId="0" fontId="99" fillId="30" borderId="129" xfId="60" applyFont="1" applyFill="1" applyBorder="1" applyAlignment="1" applyProtection="1">
      <alignment horizontal="left" vertical="top" wrapText="1"/>
      <protection hidden="1"/>
    </xf>
    <xf numFmtId="0" fontId="99" fillId="30" borderId="132" xfId="60" applyFont="1" applyFill="1" applyBorder="1" applyAlignment="1" applyProtection="1">
      <alignment horizontal="left" vertical="top" wrapText="1"/>
      <protection hidden="1"/>
    </xf>
    <xf numFmtId="0" fontId="99" fillId="30" borderId="95" xfId="60" applyFont="1" applyFill="1" applyBorder="1" applyAlignment="1" applyProtection="1">
      <alignment horizontal="left" vertical="top" wrapText="1"/>
      <protection hidden="1"/>
    </xf>
    <xf numFmtId="0" fontId="99" fillId="30" borderId="133" xfId="60" applyFont="1" applyFill="1" applyBorder="1" applyAlignment="1" applyProtection="1">
      <alignment horizontal="left" vertical="top" wrapText="1"/>
      <protection hidden="1"/>
    </xf>
    <xf numFmtId="0" fontId="103" fillId="26" borderId="142" xfId="60" applyFont="1" applyFill="1" applyBorder="1" applyAlignment="1" applyProtection="1">
      <alignment horizontal="center" vertical="center"/>
      <protection hidden="1"/>
    </xf>
    <xf numFmtId="0" fontId="10" fillId="28" borderId="142" xfId="60" applyFill="1" applyBorder="1" applyAlignment="1" applyProtection="1">
      <alignment horizontal="center"/>
      <protection hidden="1"/>
    </xf>
    <xf numFmtId="0" fontId="10" fillId="28" borderId="131" xfId="60" applyFill="1" applyBorder="1" applyAlignment="1" applyProtection="1">
      <alignment horizontal="center"/>
      <protection hidden="1"/>
    </xf>
    <xf numFmtId="0" fontId="6" fillId="32" borderId="136" xfId="60" applyFont="1" applyFill="1" applyBorder="1" applyAlignment="1">
      <alignment horizontal="left" vertical="top" wrapText="1"/>
    </xf>
    <xf numFmtId="0" fontId="43" fillId="20" borderId="120" xfId="0" applyFont="1" applyFill="1" applyBorder="1" applyAlignment="1">
      <alignment horizontal="left"/>
    </xf>
    <xf numFmtId="0" fontId="43" fillId="20" borderId="119" xfId="0" applyFont="1" applyFill="1" applyBorder="1" applyAlignment="1">
      <alignment horizontal="left"/>
    </xf>
    <xf numFmtId="0" fontId="78" fillId="29" borderId="117" xfId="60" applyFont="1" applyFill="1" applyBorder="1" applyAlignment="1">
      <alignment horizontal="center"/>
    </xf>
    <xf numFmtId="0" fontId="78" fillId="29" borderId="126" xfId="60" applyFont="1" applyFill="1" applyBorder="1" applyAlignment="1">
      <alignment horizontal="center"/>
    </xf>
    <xf numFmtId="0" fontId="103" fillId="28" borderId="107" xfId="60" applyFont="1" applyFill="1" applyBorder="1" applyAlignment="1">
      <alignment horizontal="center"/>
    </xf>
    <xf numFmtId="0" fontId="103" fillId="28" borderId="76" xfId="60" applyFont="1" applyFill="1" applyBorder="1" applyAlignment="1">
      <alignment horizontal="center"/>
    </xf>
    <xf numFmtId="0" fontId="78" fillId="30" borderId="123" xfId="60" applyFont="1" applyFill="1" applyBorder="1" applyAlignment="1">
      <alignment horizontal="left" vertical="top"/>
    </xf>
    <xf numFmtId="0" fontId="78" fillId="30" borderId="116" xfId="60" applyFont="1" applyFill="1" applyBorder="1" applyAlignment="1">
      <alignment horizontal="left" vertical="top"/>
    </xf>
    <xf numFmtId="0" fontId="78" fillId="30" borderId="122" xfId="60" applyFont="1" applyFill="1" applyBorder="1" applyAlignment="1">
      <alignment horizontal="left" vertical="top"/>
    </xf>
    <xf numFmtId="0" fontId="10" fillId="28" borderId="138" xfId="60" applyFill="1" applyBorder="1" applyAlignment="1" applyProtection="1">
      <alignment horizontal="center"/>
      <protection hidden="1"/>
    </xf>
    <xf numFmtId="0" fontId="43" fillId="20" borderId="95" xfId="60" applyFont="1" applyFill="1" applyBorder="1" applyAlignment="1" applyProtection="1">
      <alignment horizontal="left" vertical="top" wrapText="1"/>
      <protection locked="0"/>
    </xf>
    <xf numFmtId="0" fontId="43" fillId="20" borderId="130" xfId="60" applyFont="1" applyFill="1" applyBorder="1" applyAlignment="1" applyProtection="1">
      <alignment horizontal="left" vertical="top" wrapText="1"/>
      <protection locked="0"/>
    </xf>
    <xf numFmtId="0" fontId="41" fillId="30" borderId="141" xfId="60" applyFont="1" applyFill="1" applyBorder="1" applyAlignment="1" applyProtection="1">
      <alignment horizontal="left" vertical="top" wrapText="1"/>
      <protection hidden="1"/>
    </xf>
    <xf numFmtId="0" fontId="43" fillId="20" borderId="136" xfId="60" applyFont="1" applyFill="1" applyBorder="1" applyAlignment="1" applyProtection="1">
      <alignment horizontal="left" vertical="top" wrapText="1"/>
      <protection locked="0"/>
    </xf>
    <xf numFmtId="0" fontId="43" fillId="20" borderId="132" xfId="60" applyFont="1" applyFill="1" applyBorder="1" applyAlignment="1" applyProtection="1">
      <alignment horizontal="left" vertical="top" wrapText="1"/>
      <protection locked="0"/>
    </xf>
    <xf numFmtId="0" fontId="99" fillId="32" borderId="132" xfId="60" applyFont="1" applyFill="1" applyBorder="1" applyAlignment="1" applyProtection="1">
      <alignment horizontal="left" vertical="top" wrapText="1"/>
      <protection hidden="1"/>
    </xf>
    <xf numFmtId="0" fontId="99" fillId="32" borderId="95" xfId="60" applyFont="1" applyFill="1" applyBorder="1" applyAlignment="1" applyProtection="1">
      <alignment horizontal="left" vertical="top" wrapText="1"/>
      <protection hidden="1"/>
    </xf>
    <xf numFmtId="0" fontId="99" fillId="32" borderId="133" xfId="60" applyFont="1" applyFill="1" applyBorder="1" applyAlignment="1" applyProtection="1">
      <alignment horizontal="left" vertical="top" wrapText="1"/>
      <protection hidden="1"/>
    </xf>
    <xf numFmtId="0" fontId="6" fillId="32" borderId="141" xfId="60" applyFont="1" applyFill="1" applyBorder="1" applyAlignment="1" applyProtection="1">
      <alignment horizontal="left" vertical="top" wrapText="1"/>
      <protection hidden="1"/>
    </xf>
    <xf numFmtId="0" fontId="10" fillId="32" borderId="141" xfId="60" applyFill="1" applyBorder="1" applyAlignment="1" applyProtection="1">
      <alignment horizontal="left" vertical="top" wrapText="1"/>
      <protection hidden="1"/>
    </xf>
    <xf numFmtId="0" fontId="10" fillId="20" borderId="124" xfId="60" applyFill="1" applyBorder="1" applyAlignment="1" applyProtection="1">
      <alignment horizontal="center" vertical="center"/>
      <protection locked="0"/>
    </xf>
    <xf numFmtId="0" fontId="78" fillId="29" borderId="127" xfId="60" applyFont="1" applyFill="1" applyBorder="1" applyAlignment="1">
      <alignment horizontal="center"/>
    </xf>
    <xf numFmtId="0" fontId="6" fillId="32" borderId="136" xfId="60" applyFont="1" applyFill="1" applyBorder="1" applyAlignment="1" applyProtection="1">
      <alignment horizontal="left" vertical="top" wrapText="1"/>
      <protection hidden="1"/>
    </xf>
    <xf numFmtId="0" fontId="10" fillId="32" borderId="135" xfId="60" applyFill="1" applyBorder="1" applyAlignment="1" applyProtection="1">
      <alignment horizontal="left" vertical="top" wrapText="1"/>
      <protection hidden="1"/>
    </xf>
    <xf numFmtId="0" fontId="10" fillId="32" borderId="137" xfId="60" applyFill="1" applyBorder="1" applyAlignment="1" applyProtection="1">
      <alignment horizontal="left" vertical="top" wrapText="1"/>
      <protection hidden="1"/>
    </xf>
    <xf numFmtId="0" fontId="7" fillId="20" borderId="0" xfId="60" applyFont="1" applyFill="1" applyAlignment="1">
      <alignment horizontal="left" vertical="top" wrapText="1"/>
    </xf>
    <xf numFmtId="0" fontId="10" fillId="20" borderId="0" xfId="60" applyFill="1" applyAlignment="1">
      <alignment horizontal="left" vertical="top" wrapText="1"/>
    </xf>
    <xf numFmtId="0" fontId="10" fillId="20" borderId="78" xfId="60" applyFill="1" applyBorder="1" applyAlignment="1">
      <alignment horizontal="left" vertical="top" wrapText="1"/>
    </xf>
    <xf numFmtId="0" fontId="99" fillId="20" borderId="129" xfId="60" applyFont="1" applyFill="1" applyBorder="1" applyAlignment="1" applyProtection="1">
      <alignment horizontal="right" vertical="center"/>
      <protection hidden="1"/>
    </xf>
    <xf numFmtId="0" fontId="104" fillId="29" borderId="131" xfId="60" applyFont="1" applyFill="1" applyBorder="1" applyAlignment="1">
      <alignment horizontal="center" vertical="center" wrapText="1"/>
    </xf>
    <xf numFmtId="0" fontId="104" fillId="29" borderId="95" xfId="60" applyFont="1" applyFill="1" applyBorder="1" applyAlignment="1">
      <alignment horizontal="center" vertical="center" wrapText="1"/>
    </xf>
    <xf numFmtId="0" fontId="104" fillId="29" borderId="130" xfId="60" applyFont="1" applyFill="1" applyBorder="1" applyAlignment="1">
      <alignment horizontal="center" vertical="center" wrapText="1"/>
    </xf>
    <xf numFmtId="14" fontId="10" fillId="20" borderId="128" xfId="60" applyNumberFormat="1" applyFill="1" applyBorder="1" applyAlignment="1" applyProtection="1">
      <alignment horizontal="center" vertical="center"/>
      <protection locked="0"/>
    </xf>
    <xf numFmtId="0" fontId="8" fillId="20" borderId="0" xfId="60" applyFont="1" applyFill="1" applyAlignment="1">
      <alignment horizontal="left" vertical="top" wrapText="1"/>
    </xf>
    <xf numFmtId="0" fontId="34" fillId="0" borderId="0" xfId="52" applyFont="1" applyAlignment="1">
      <alignment horizontal="left" vertical="top" wrapText="1" indent="2"/>
    </xf>
    <xf numFmtId="0" fontId="46" fillId="0" borderId="108" xfId="0" applyFont="1" applyBorder="1" applyAlignment="1">
      <alignment horizontal="center" vertical="center" wrapText="1"/>
    </xf>
    <xf numFmtId="0" fontId="34" fillId="0" borderId="107" xfId="0" applyFont="1" applyBorder="1" applyAlignment="1">
      <alignment horizontal="center" vertical="center" wrapText="1"/>
    </xf>
    <xf numFmtId="0" fontId="48" fillId="0" borderId="77" xfId="0" applyFont="1" applyBorder="1" applyAlignment="1">
      <alignment horizontal="center" vertical="center" wrapText="1"/>
    </xf>
    <xf numFmtId="0" fontId="63" fillId="0" borderId="0" xfId="0" applyFont="1" applyAlignment="1">
      <alignment horizontal="center" vertical="center" wrapText="1"/>
    </xf>
    <xf numFmtId="0" fontId="58" fillId="0" borderId="0" xfId="52" applyFont="1" applyAlignment="1">
      <alignment horizontal="center"/>
    </xf>
    <xf numFmtId="0" fontId="42" fillId="0" borderId="0" xfId="52" applyFont="1" applyAlignment="1">
      <alignment horizontal="left" vertical="center" indent="1"/>
    </xf>
    <xf numFmtId="0" fontId="42" fillId="0" borderId="78" xfId="52" applyFont="1" applyBorder="1" applyAlignment="1">
      <alignment horizontal="left" vertical="center"/>
    </xf>
    <xf numFmtId="0" fontId="34" fillId="22" borderId="77" xfId="52" applyFont="1" applyFill="1" applyBorder="1" applyAlignment="1">
      <alignment horizontal="left" vertical="top" wrapText="1"/>
    </xf>
    <xf numFmtId="0" fontId="34" fillId="22" borderId="0" xfId="52" applyFont="1" applyFill="1" applyAlignment="1">
      <alignment vertical="top"/>
    </xf>
    <xf numFmtId="164" fontId="42" fillId="0" borderId="0" xfId="52" applyNumberFormat="1" applyFont="1" applyAlignment="1">
      <alignment horizontal="left" vertical="center" indent="1"/>
    </xf>
    <xf numFmtId="164" fontId="42" fillId="0" borderId="78" xfId="52" applyNumberFormat="1" applyFont="1" applyBorder="1" applyAlignment="1">
      <alignment horizontal="left" vertical="center" indent="1"/>
    </xf>
    <xf numFmtId="0" fontId="42" fillId="0" borderId="123" xfId="52" applyFont="1" applyBorder="1" applyAlignment="1">
      <alignment horizontal="center" vertical="center"/>
    </xf>
    <xf numFmtId="0" fontId="34" fillId="0" borderId="116" xfId="52" applyFont="1" applyBorder="1" applyAlignment="1">
      <alignment horizontal="center" vertical="center"/>
    </xf>
    <xf numFmtId="0" fontId="34" fillId="0" borderId="141" xfId="52" applyFont="1" applyBorder="1" applyAlignment="1">
      <alignment horizontal="left" vertical="center" wrapText="1"/>
    </xf>
    <xf numFmtId="0" fontId="34" fillId="0" borderId="0" xfId="52" applyFont="1" applyAlignment="1">
      <alignment horizontal="center" vertical="center"/>
    </xf>
    <xf numFmtId="167" fontId="34" fillId="0" borderId="0" xfId="52" applyNumberFormat="1" applyFont="1" applyAlignment="1">
      <alignment horizontal="center"/>
    </xf>
    <xf numFmtId="0" fontId="58" fillId="0" borderId="0" xfId="52" applyFont="1" applyAlignment="1">
      <alignment horizontal="center" vertical="center" wrapText="1"/>
    </xf>
    <xf numFmtId="0" fontId="34" fillId="0" borderId="0" xfId="52" applyFont="1" applyAlignment="1">
      <alignment horizontal="center"/>
    </xf>
    <xf numFmtId="9" fontId="34" fillId="9" borderId="143" xfId="52" applyNumberFormat="1" applyFont="1" applyFill="1" applyBorder="1" applyAlignment="1">
      <alignment horizontal="center" vertical="center" shrinkToFit="1"/>
    </xf>
    <xf numFmtId="9" fontId="34" fillId="9" borderId="112" xfId="52" applyNumberFormat="1" applyFont="1" applyFill="1" applyBorder="1" applyAlignment="1">
      <alignment horizontal="center" vertical="center" shrinkToFit="1"/>
    </xf>
    <xf numFmtId="0" fontId="42" fillId="0" borderId="0" xfId="52" applyFont="1" applyAlignment="1">
      <alignment wrapText="1"/>
    </xf>
    <xf numFmtId="0" fontId="74" fillId="0" borderId="77" xfId="52" applyFont="1" applyBorder="1" applyAlignment="1">
      <alignment vertical="center"/>
    </xf>
    <xf numFmtId="0" fontId="74" fillId="0" borderId="0" xfId="52" applyFont="1" applyAlignment="1">
      <alignment vertical="center"/>
    </xf>
    <xf numFmtId="0" fontId="42" fillId="0" borderId="80" xfId="52" applyFont="1" applyBorder="1" applyAlignment="1">
      <alignment vertical="top" wrapText="1"/>
    </xf>
    <xf numFmtId="0" fontId="47" fillId="0" borderId="83" xfId="0" applyFont="1" applyBorder="1" applyAlignment="1">
      <alignment horizontal="left" vertical="top" wrapText="1"/>
    </xf>
    <xf numFmtId="0" fontId="58" fillId="0" borderId="84" xfId="0" applyFont="1" applyBorder="1" applyAlignment="1">
      <alignment horizontal="left" vertical="top" wrapText="1"/>
    </xf>
    <xf numFmtId="0" fontId="58" fillId="0" borderId="85" xfId="0" applyFont="1" applyBorder="1" applyAlignment="1">
      <alignment horizontal="left" vertical="top" wrapText="1"/>
    </xf>
    <xf numFmtId="0" fontId="41" fillId="10" borderId="83" xfId="0" applyFont="1" applyFill="1" applyBorder="1" applyAlignment="1">
      <alignment horizontal="center" vertical="center"/>
    </xf>
    <xf numFmtId="0" fontId="43" fillId="10" borderId="84" xfId="0" applyFont="1" applyFill="1" applyBorder="1" applyAlignment="1">
      <alignment horizontal="center" vertical="center"/>
    </xf>
    <xf numFmtId="0" fontId="43" fillId="10" borderId="85" xfId="0" applyFont="1" applyFill="1" applyBorder="1" applyAlignment="1">
      <alignment horizontal="center" vertical="center"/>
    </xf>
    <xf numFmtId="0" fontId="52" fillId="0" borderId="29" xfId="0" applyFont="1" applyBorder="1" applyAlignment="1">
      <alignment horizontal="left" vertical="center" wrapText="1"/>
    </xf>
    <xf numFmtId="0" fontId="60" fillId="40" borderId="153" xfId="0" applyFont="1" applyFill="1" applyBorder="1" applyAlignment="1" applyProtection="1">
      <alignment horizontal="center" vertical="center"/>
      <protection hidden="1"/>
    </xf>
    <xf numFmtId="0" fontId="60" fillId="40" borderId="154" xfId="0" applyFont="1" applyFill="1" applyBorder="1" applyAlignment="1" applyProtection="1">
      <alignment horizontal="center" vertical="center"/>
      <protection hidden="1"/>
    </xf>
    <xf numFmtId="0" fontId="60" fillId="40" borderId="155" xfId="0" applyFont="1" applyFill="1" applyBorder="1" applyAlignment="1" applyProtection="1">
      <alignment horizontal="center" vertical="center"/>
      <protection hidden="1"/>
    </xf>
    <xf numFmtId="0" fontId="31" fillId="6" borderId="113" xfId="0" applyFont="1" applyFill="1" applyBorder="1" applyAlignment="1">
      <alignment horizontal="left" vertical="center" wrapText="1"/>
    </xf>
    <xf numFmtId="0" fontId="31" fillId="6" borderId="36" xfId="0" applyFont="1" applyFill="1" applyBorder="1" applyAlignment="1">
      <alignment horizontal="left" vertical="center" wrapText="1"/>
    </xf>
    <xf numFmtId="0" fontId="42" fillId="0" borderId="108" xfId="0" applyFont="1" applyBorder="1" applyAlignment="1">
      <alignment horizontal="center" vertical="center"/>
    </xf>
    <xf numFmtId="0" fontId="42" fillId="0" borderId="107" xfId="0" applyFont="1" applyBorder="1" applyAlignment="1">
      <alignment horizontal="center" vertical="center"/>
    </xf>
    <xf numFmtId="0" fontId="42" fillId="0" borderId="109" xfId="0" applyFont="1" applyBorder="1" applyAlignment="1">
      <alignment horizontal="center" vertical="center"/>
    </xf>
    <xf numFmtId="0" fontId="42" fillId="0" borderId="77" xfId="0" applyFont="1" applyBorder="1" applyAlignment="1">
      <alignment horizontal="center" vertical="center"/>
    </xf>
    <xf numFmtId="0" fontId="42" fillId="0" borderId="0" xfId="0" applyFont="1" applyAlignment="1">
      <alignment horizontal="center" vertical="center"/>
    </xf>
    <xf numFmtId="0" fontId="42" fillId="0" borderId="110" xfId="0" applyFont="1" applyBorder="1" applyAlignment="1">
      <alignment horizontal="center" vertical="center"/>
    </xf>
    <xf numFmtId="0" fontId="31" fillId="6" borderId="33" xfId="0" applyFont="1" applyFill="1" applyBorder="1" applyAlignment="1">
      <alignment horizontal="left" vertical="center" wrapText="1"/>
    </xf>
    <xf numFmtId="0" fontId="31" fillId="6" borderId="37" xfId="0" applyFont="1" applyFill="1" applyBorder="1" applyAlignment="1">
      <alignment horizontal="left" vertical="center" wrapText="1"/>
    </xf>
    <xf numFmtId="0" fontId="31" fillId="6" borderId="25" xfId="0" applyFont="1" applyFill="1" applyBorder="1" applyAlignment="1">
      <alignment vertical="center" wrapText="1"/>
    </xf>
    <xf numFmtId="0" fontId="34" fillId="6" borderId="16" xfId="0" applyFont="1" applyFill="1" applyBorder="1" applyAlignment="1">
      <alignment vertical="center" wrapText="1"/>
    </xf>
    <xf numFmtId="0" fontId="31" fillId="6" borderId="25" xfId="0" applyFont="1" applyFill="1" applyBorder="1" applyAlignment="1">
      <alignment horizontal="left" vertical="center" wrapText="1"/>
    </xf>
    <xf numFmtId="0" fontId="34" fillId="6" borderId="16" xfId="0" applyFont="1" applyFill="1" applyBorder="1" applyAlignment="1">
      <alignment horizontal="left" vertical="center" wrapText="1"/>
    </xf>
    <xf numFmtId="0" fontId="31" fillId="6" borderId="33" xfId="0" applyFont="1" applyFill="1" applyBorder="1" applyAlignment="1">
      <alignment vertical="center" wrapText="1"/>
    </xf>
    <xf numFmtId="0" fontId="42" fillId="6" borderId="37" xfId="0" applyFont="1" applyFill="1" applyBorder="1" applyAlignment="1">
      <alignment vertical="center" wrapText="1"/>
    </xf>
    <xf numFmtId="0" fontId="78" fillId="23" borderId="0" xfId="60" applyFont="1" applyFill="1" applyAlignment="1">
      <alignment horizontal="center"/>
    </xf>
    <xf numFmtId="0" fontId="114" fillId="25" borderId="0" xfId="60" applyFont="1" applyFill="1" applyAlignment="1">
      <alignment horizontal="center"/>
    </xf>
    <xf numFmtId="0" fontId="1" fillId="20" borderId="116" xfId="60" applyFont="1" applyFill="1" applyBorder="1" applyAlignment="1" applyProtection="1">
      <alignment horizontal="left" vertical="top" wrapText="1"/>
      <protection locked="0"/>
    </xf>
    <xf numFmtId="0" fontId="1" fillId="20" borderId="128" xfId="60" applyFont="1" applyFill="1" applyBorder="1" applyAlignment="1" applyProtection="1">
      <alignment horizontal="center" vertical="center"/>
      <protection locked="0"/>
    </xf>
  </cellXfs>
  <cellStyles count="66">
    <cellStyle name="Currency" xfId="59" builtinId="4"/>
    <cellStyle name="Currency 2" xfId="53" xr:uid="{00000000-0005-0000-0000-000001000000}"/>
    <cellStyle name="Currency 3" xfId="61" xr:uid="{00000000-0005-0000-0000-000002000000}"/>
    <cellStyle name="Currency 4" xfId="64" xr:uid="{00000000-0005-0000-0000-000003000000}"/>
    <cellStyle name="Hyperlink" xfId="1" builtinId="8"/>
    <cellStyle name="Hyperlink 2" xfId="56" xr:uid="{00000000-0005-0000-0000-000005000000}"/>
    <cellStyle name="Normal" xfId="0" builtinId="0"/>
    <cellStyle name="Normal 2" xfId="52" xr:uid="{00000000-0005-0000-0000-000007000000}"/>
    <cellStyle name="Normal 2 2" xfId="58" xr:uid="{00000000-0005-0000-0000-000008000000}"/>
    <cellStyle name="Normal 3" xfId="54" xr:uid="{00000000-0005-0000-0000-000009000000}"/>
    <cellStyle name="Normal 4" xfId="57" xr:uid="{00000000-0005-0000-0000-00000A000000}"/>
    <cellStyle name="Normal 5" xfId="60" xr:uid="{00000000-0005-0000-0000-00000B000000}"/>
    <cellStyle name="Normal 6" xfId="55" xr:uid="{00000000-0005-0000-0000-00000C000000}"/>
    <cellStyle name="Normal 7" xfId="63" xr:uid="{00000000-0005-0000-0000-00000D000000}"/>
    <cellStyle name="Normal_AFRPG10" xfId="2" xr:uid="{00000000-0005-0000-0000-00000E000000}"/>
    <cellStyle name="Normal_AFRPG11" xfId="3" xr:uid="{00000000-0005-0000-0000-00000F000000}"/>
    <cellStyle name="Normal_AFRPG12" xfId="4" xr:uid="{00000000-0005-0000-0000-000010000000}"/>
    <cellStyle name="Normal_AFRPG13" xfId="5" xr:uid="{00000000-0005-0000-0000-000011000000}"/>
    <cellStyle name="Normal_AFRPG14" xfId="6" xr:uid="{00000000-0005-0000-0000-000012000000}"/>
    <cellStyle name="Normal_AFRPG15" xfId="7" xr:uid="{00000000-0005-0000-0000-000013000000}"/>
    <cellStyle name="Normal_AFRPG16" xfId="8" xr:uid="{00000000-0005-0000-0000-000014000000}"/>
    <cellStyle name="Normal_AFRPG17" xfId="9" xr:uid="{00000000-0005-0000-0000-000015000000}"/>
    <cellStyle name="Normal_AFRPG18" xfId="10" xr:uid="{00000000-0005-0000-0000-000016000000}"/>
    <cellStyle name="Normal_AFRPG19" xfId="11" xr:uid="{00000000-0005-0000-0000-000017000000}"/>
    <cellStyle name="Normal_AFRPG20" xfId="12" xr:uid="{00000000-0005-0000-0000-000018000000}"/>
    <cellStyle name="Normal_AFRPG21" xfId="13" xr:uid="{00000000-0005-0000-0000-000019000000}"/>
    <cellStyle name="Normal_AFRPG22" xfId="14" xr:uid="{00000000-0005-0000-0000-00001A000000}"/>
    <cellStyle name="Normal_AFRPG23" xfId="15" xr:uid="{00000000-0005-0000-0000-00001B000000}"/>
    <cellStyle name="Normal_AFRPG24" xfId="16" xr:uid="{00000000-0005-0000-0000-00001C000000}"/>
    <cellStyle name="Normal_AFRPG25" xfId="17" xr:uid="{00000000-0005-0000-0000-00001D000000}"/>
    <cellStyle name="Normal_AFRPG26" xfId="18" xr:uid="{00000000-0005-0000-0000-00001E000000}"/>
    <cellStyle name="Normal_AFRPG27" xfId="19" xr:uid="{00000000-0005-0000-0000-00001F000000}"/>
    <cellStyle name="Normal_AFRPG28" xfId="20" xr:uid="{00000000-0005-0000-0000-000020000000}"/>
    <cellStyle name="Normal_AFRPG29" xfId="21" xr:uid="{00000000-0005-0000-0000-000021000000}"/>
    <cellStyle name="Normal_AFRPG30" xfId="22" xr:uid="{00000000-0005-0000-0000-000022000000}"/>
    <cellStyle name="Normal_AFRPG31" xfId="23" xr:uid="{00000000-0005-0000-0000-000023000000}"/>
    <cellStyle name="Normal_AFRPG32" xfId="24" xr:uid="{00000000-0005-0000-0000-000024000000}"/>
    <cellStyle name="Normal_AFRPG33" xfId="25" xr:uid="{00000000-0005-0000-0000-000025000000}"/>
    <cellStyle name="Normal_AFRPG34" xfId="26" xr:uid="{00000000-0005-0000-0000-000026000000}"/>
    <cellStyle name="Normal_AFRPG35" xfId="27" xr:uid="{00000000-0005-0000-0000-000027000000}"/>
    <cellStyle name="Normal_AFRPG36" xfId="28" xr:uid="{00000000-0005-0000-0000-000028000000}"/>
    <cellStyle name="Normal_AFRPG37" xfId="29" xr:uid="{00000000-0005-0000-0000-000029000000}"/>
    <cellStyle name="Normal_AFRPG38" xfId="30" xr:uid="{00000000-0005-0000-0000-00002A000000}"/>
    <cellStyle name="Normal_AFRPG39" xfId="31" xr:uid="{00000000-0005-0000-0000-00002B000000}"/>
    <cellStyle name="Normal_AFRPG40" xfId="32" xr:uid="{00000000-0005-0000-0000-00002C000000}"/>
    <cellStyle name="Normal_AFRPG41" xfId="33" xr:uid="{00000000-0005-0000-0000-00002D000000}"/>
    <cellStyle name="Normal_AFRPG42" xfId="34" xr:uid="{00000000-0005-0000-0000-00002E000000}"/>
    <cellStyle name="Normal_AFRPG43" xfId="35" xr:uid="{00000000-0005-0000-0000-00002F000000}"/>
    <cellStyle name="Normal_AFRPG44" xfId="36" xr:uid="{00000000-0005-0000-0000-000030000000}"/>
    <cellStyle name="Normal_AFRPG45" xfId="37" xr:uid="{00000000-0005-0000-0000-000031000000}"/>
    <cellStyle name="Normal_AFRPG46" xfId="38" xr:uid="{00000000-0005-0000-0000-000032000000}"/>
    <cellStyle name="Normal_AFRPG47" xfId="39" xr:uid="{00000000-0005-0000-0000-000033000000}"/>
    <cellStyle name="Normal_AFRPG48" xfId="40" xr:uid="{00000000-0005-0000-0000-000034000000}"/>
    <cellStyle name="Normal_AFRPG49" xfId="41" xr:uid="{00000000-0005-0000-0000-000035000000}"/>
    <cellStyle name="Normal_AFRPG50" xfId="42" xr:uid="{00000000-0005-0000-0000-000036000000}"/>
    <cellStyle name="Normal_AFRPG51" xfId="43" xr:uid="{00000000-0005-0000-0000-000037000000}"/>
    <cellStyle name="Normal_AFRPG52" xfId="44" xr:uid="{00000000-0005-0000-0000-000038000000}"/>
    <cellStyle name="Normal_AFRPG53" xfId="45" xr:uid="{00000000-0005-0000-0000-000039000000}"/>
    <cellStyle name="Normal_AFRPG54" xfId="46" xr:uid="{00000000-0005-0000-0000-00003A000000}"/>
    <cellStyle name="Normal_AFRPG55" xfId="47" xr:uid="{00000000-0005-0000-0000-00003B000000}"/>
    <cellStyle name="Normal_AFRPG56" xfId="48" xr:uid="{00000000-0005-0000-0000-00003C000000}"/>
    <cellStyle name="Normal_AFRPG7" xfId="49" xr:uid="{00000000-0005-0000-0000-00003D000000}"/>
    <cellStyle name="Normal_AFRPG8" xfId="50" xr:uid="{00000000-0005-0000-0000-00003E000000}"/>
    <cellStyle name="Normal_AFRPG9" xfId="51" xr:uid="{00000000-0005-0000-0000-00003F000000}"/>
    <cellStyle name="Percent 2" xfId="62" xr:uid="{00000000-0005-0000-0000-000040000000}"/>
    <cellStyle name="Percent 3" xfId="65" xr:uid="{00000000-0005-0000-0000-000041000000}"/>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PTELL%20EAV%20Calculation%20(for%20model)_FY%2018%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SA\FY%2017\Reports\FINAL%20GSA%20Claim%20Reports\Cost%20of%20PTELL_8-18-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unding%20Reform\Evidence%20Based%20Model\Data%20Sets%20for%20FY%2017%20Model\GSAVAR%2015-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ISBE\Downloads\FY-24-Evidence-Based-Funding-Full-Calc%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ELL EAV CALC"/>
      <sheetName val="Hybrid Limiting Rate"/>
      <sheetName val="data"/>
      <sheetName val="HYBRID PTELL EAV CALC"/>
    </sheetNames>
    <sheetDataSet>
      <sheetData sheetId="0" refreshError="1"/>
      <sheetData sheetId="1" refreshError="1"/>
      <sheetData sheetId="2">
        <row r="4">
          <cell r="A4" t="str">
            <v>0100000000093</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cell r="G7">
            <v>0</v>
          </cell>
          <cell r="H7">
            <v>0</v>
          </cell>
          <cell r="I7">
            <v>0</v>
          </cell>
          <cell r="J7">
            <v>31.31</v>
          </cell>
          <cell r="K7"/>
          <cell r="L7">
            <v>0</v>
          </cell>
          <cell r="M7">
            <v>0</v>
          </cell>
          <cell r="N7">
            <v>2817.9</v>
          </cell>
          <cell r="O7">
            <v>2817.9</v>
          </cell>
          <cell r="P7"/>
          <cell r="Q7">
            <v>0</v>
          </cell>
          <cell r="R7">
            <v>0</v>
          </cell>
          <cell r="S7">
            <v>3913.75</v>
          </cell>
          <cell r="T7">
            <v>3913.75</v>
          </cell>
          <cell r="U7"/>
          <cell r="V7">
            <v>0</v>
          </cell>
          <cell r="W7">
            <v>0</v>
          </cell>
          <cell r="X7">
            <v>10175.75</v>
          </cell>
          <cell r="Y7">
            <v>10175.75</v>
          </cell>
          <cell r="Z7"/>
          <cell r="AA7">
            <v>0</v>
          </cell>
          <cell r="AB7">
            <v>0</v>
          </cell>
          <cell r="AC7">
            <v>1064.54</v>
          </cell>
          <cell r="AD7">
            <v>1064.54</v>
          </cell>
          <cell r="AE7"/>
          <cell r="AF7">
            <v>0</v>
          </cell>
          <cell r="AG7">
            <v>0</v>
          </cell>
          <cell r="AH7">
            <v>17878.009999999998</v>
          </cell>
          <cell r="AI7">
            <v>17878.009999999998</v>
          </cell>
          <cell r="AJ7"/>
          <cell r="AK7">
            <v>0</v>
          </cell>
          <cell r="AL7">
            <v>0</v>
          </cell>
          <cell r="AM7">
            <v>26895.289999999997</v>
          </cell>
          <cell r="AN7">
            <v>26895.289999999997</v>
          </cell>
          <cell r="AO7"/>
          <cell r="AP7">
            <v>0</v>
          </cell>
          <cell r="AQ7">
            <v>0</v>
          </cell>
          <cell r="AR7">
            <v>42612.909999999996</v>
          </cell>
          <cell r="AS7">
            <v>42612.909999999996</v>
          </cell>
          <cell r="AT7"/>
          <cell r="AU7">
            <v>0</v>
          </cell>
          <cell r="AV7">
            <v>0</v>
          </cell>
          <cell r="AW7">
            <v>29337.469999999998</v>
          </cell>
          <cell r="AX7">
            <v>29337.469999999998</v>
          </cell>
          <cell r="AY7"/>
          <cell r="AZ7">
            <v>205321.7</v>
          </cell>
          <cell r="BA7">
            <v>61754.09</v>
          </cell>
          <cell r="BB7">
            <v>80122.737000000008</v>
          </cell>
          <cell r="BC7">
            <v>4435.1867400000001</v>
          </cell>
          <cell r="BD7">
            <v>4505.8220999999994</v>
          </cell>
          <cell r="BE7">
            <v>0</v>
          </cell>
          <cell r="BF7">
            <v>89063.745840000018</v>
          </cell>
          <cell r="BG7"/>
          <cell r="BH7">
            <v>223759.36584000004</v>
          </cell>
          <cell r="BI7"/>
          <cell r="BJ7">
            <v>29803.360000000001</v>
          </cell>
          <cell r="BK7">
            <v>193956.00584000006</v>
          </cell>
          <cell r="BL7"/>
          <cell r="BM7">
            <v>1</v>
          </cell>
        </row>
        <row r="8">
          <cell r="A8" t="str">
            <v>0100000000093</v>
          </cell>
          <cell r="B8" t="str">
            <v>SAFE SCH-ADAMS/PIKE ROE</v>
          </cell>
          <cell r="C8" t="str">
            <v>ADAMS</v>
          </cell>
          <cell r="D8" t="str">
            <v>Regional</v>
          </cell>
          <cell r="E8">
            <v>64.64</v>
          </cell>
          <cell r="F8"/>
          <cell r="G8">
            <v>0</v>
          </cell>
          <cell r="H8">
            <v>0</v>
          </cell>
          <cell r="I8">
            <v>15.99</v>
          </cell>
          <cell r="J8">
            <v>48.650000000000006</v>
          </cell>
          <cell r="K8"/>
          <cell r="L8">
            <v>0</v>
          </cell>
          <cell r="M8">
            <v>1439.1</v>
          </cell>
          <cell r="N8">
            <v>4378.5000000000009</v>
          </cell>
          <cell r="O8">
            <v>5817.6</v>
          </cell>
          <cell r="P8"/>
          <cell r="Q8">
            <v>0</v>
          </cell>
          <cell r="R8">
            <v>1998.75</v>
          </cell>
          <cell r="S8">
            <v>6081.2500000000009</v>
          </cell>
          <cell r="T8">
            <v>8080.0000000000009</v>
          </cell>
          <cell r="U8"/>
          <cell r="V8">
            <v>0</v>
          </cell>
          <cell r="W8">
            <v>5196.75</v>
          </cell>
          <cell r="X8">
            <v>15811.250000000002</v>
          </cell>
          <cell r="Y8">
            <v>21008</v>
          </cell>
          <cell r="Z8"/>
          <cell r="AA8">
            <v>0</v>
          </cell>
          <cell r="AB8">
            <v>543.66</v>
          </cell>
          <cell r="AC8">
            <v>1654.1000000000001</v>
          </cell>
          <cell r="AD8">
            <v>2197.7600000000002</v>
          </cell>
          <cell r="AE8"/>
          <cell r="AF8">
            <v>0</v>
          </cell>
          <cell r="AG8">
            <v>9130.2900000000009</v>
          </cell>
          <cell r="AH8">
            <v>27779.15</v>
          </cell>
          <cell r="AI8">
            <v>36909.440000000002</v>
          </cell>
          <cell r="AJ8"/>
          <cell r="AK8">
            <v>0</v>
          </cell>
          <cell r="AL8">
            <v>3981.51</v>
          </cell>
          <cell r="AM8">
            <v>41790.350000000006</v>
          </cell>
          <cell r="AN8">
            <v>45771.860000000008</v>
          </cell>
          <cell r="AO8"/>
          <cell r="AP8">
            <v>0</v>
          </cell>
          <cell r="AQ8">
            <v>21762.39</v>
          </cell>
          <cell r="AR8">
            <v>66212.650000000009</v>
          </cell>
          <cell r="AS8">
            <v>87975.040000000008</v>
          </cell>
          <cell r="AT8"/>
          <cell r="AU8">
            <v>0</v>
          </cell>
          <cell r="AV8">
            <v>14982.630000000001</v>
          </cell>
          <cell r="AW8">
            <v>45585.05</v>
          </cell>
          <cell r="AX8">
            <v>60567.680000000008</v>
          </cell>
          <cell r="AY8"/>
          <cell r="AZ8">
            <v>408516.45999999996</v>
          </cell>
          <cell r="BA8">
            <v>120138.95</v>
          </cell>
          <cell r="BB8">
            <v>158596.62299999996</v>
          </cell>
          <cell r="BC8">
            <v>9156.5145599999996</v>
          </cell>
          <cell r="BD8">
            <v>9302.3423999999995</v>
          </cell>
          <cell r="BE8">
            <v>0</v>
          </cell>
          <cell r="BF8">
            <v>177055.47995999997</v>
          </cell>
          <cell r="BG8"/>
          <cell r="BH8">
            <v>445382.85995999997</v>
          </cell>
          <cell r="BI8"/>
          <cell r="BJ8">
            <v>61529.52</v>
          </cell>
          <cell r="BK8">
            <v>383853.33995999995</v>
          </cell>
          <cell r="BL8"/>
          <cell r="BM8">
            <v>1</v>
          </cell>
        </row>
        <row r="9">
          <cell r="A9" t="str">
            <v>0100100102600</v>
          </cell>
          <cell r="B9" t="str">
            <v>PAYSON COMM UNIT SCHOOL DIST 1</v>
          </cell>
          <cell r="C9" t="str">
            <v>ADAMS</v>
          </cell>
          <cell r="D9" t="str">
            <v>Unit</v>
          </cell>
          <cell r="E9">
            <v>469.95</v>
          </cell>
          <cell r="F9"/>
          <cell r="G9">
            <v>196.46999999999997</v>
          </cell>
          <cell r="H9">
            <v>192.80999999999997</v>
          </cell>
          <cell r="I9">
            <v>119.33</v>
          </cell>
          <cell r="J9">
            <v>154.14999999999998</v>
          </cell>
          <cell r="K9"/>
          <cell r="L9">
            <v>17352.899999999998</v>
          </cell>
          <cell r="M9">
            <v>10739.7</v>
          </cell>
          <cell r="N9">
            <v>13873.499999999998</v>
          </cell>
          <cell r="O9">
            <v>41966.1</v>
          </cell>
          <cell r="P9"/>
          <cell r="Q9">
            <v>24558.749999999996</v>
          </cell>
          <cell r="R9">
            <v>14916.25</v>
          </cell>
          <cell r="S9">
            <v>19268.749999999996</v>
          </cell>
          <cell r="T9">
            <v>58743.75</v>
          </cell>
          <cell r="U9"/>
          <cell r="V9">
            <v>63852.749999999993</v>
          </cell>
          <cell r="W9">
            <v>38782.25</v>
          </cell>
          <cell r="X9">
            <v>50098.749999999993</v>
          </cell>
          <cell r="Y9">
            <v>152733.75</v>
          </cell>
          <cell r="Z9"/>
          <cell r="AA9">
            <v>6679.9799999999987</v>
          </cell>
          <cell r="AB9">
            <v>4057.22</v>
          </cell>
          <cell r="AC9">
            <v>5241.0999999999995</v>
          </cell>
          <cell r="AD9">
            <v>15978.3</v>
          </cell>
          <cell r="AE9"/>
          <cell r="AF9">
            <v>112184.37</v>
          </cell>
          <cell r="AG9">
            <v>68137.429999999993</v>
          </cell>
          <cell r="AH9">
            <v>88019.65</v>
          </cell>
          <cell r="AI9">
            <v>268341.44999999995</v>
          </cell>
          <cell r="AJ9"/>
          <cell r="AK9">
            <v>24101.249999999996</v>
          </cell>
          <cell r="AL9">
            <v>29713.17</v>
          </cell>
          <cell r="AM9">
            <v>132414.84999999998</v>
          </cell>
          <cell r="AN9">
            <v>186229.26999999996</v>
          </cell>
          <cell r="AO9"/>
          <cell r="AP9">
            <v>267395.67</v>
          </cell>
          <cell r="AQ9">
            <v>162408.13</v>
          </cell>
          <cell r="AR9">
            <v>209798.14999999997</v>
          </cell>
          <cell r="AS9">
            <v>639601.94999999995</v>
          </cell>
          <cell r="AT9"/>
          <cell r="AU9">
            <v>184092.38999999998</v>
          </cell>
          <cell r="AV9">
            <v>111812.20999999999</v>
          </cell>
          <cell r="AW9">
            <v>144438.54999999999</v>
          </cell>
          <cell r="AX9">
            <v>440343.14999999997</v>
          </cell>
          <cell r="AY9"/>
          <cell r="AZ9">
            <v>2895053.9000000004</v>
          </cell>
          <cell r="BA9">
            <v>875950.21</v>
          </cell>
          <cell r="BB9">
            <v>1131301.233</v>
          </cell>
          <cell r="BC9">
            <v>66570.297299999991</v>
          </cell>
          <cell r="BD9">
            <v>67630.504499999981</v>
          </cell>
          <cell r="BE9">
            <v>0</v>
          </cell>
          <cell r="BF9">
            <v>1265502.0348</v>
          </cell>
          <cell r="BG9"/>
          <cell r="BH9">
            <v>3069439.7547999998</v>
          </cell>
          <cell r="BI9"/>
          <cell r="BJ9">
            <v>447336</v>
          </cell>
          <cell r="BK9">
            <v>2622103.7547999998</v>
          </cell>
          <cell r="BL9"/>
          <cell r="BM9">
            <v>1</v>
          </cell>
        </row>
        <row r="10">
          <cell r="A10" t="str">
            <v>0100100202600</v>
          </cell>
          <cell r="B10" t="str">
            <v>LIBERTY COMM UNIT SCHOOL DIST 2</v>
          </cell>
          <cell r="C10" t="str">
            <v>ADAMS</v>
          </cell>
          <cell r="D10" t="str">
            <v>Unit</v>
          </cell>
          <cell r="E10">
            <v>583.52</v>
          </cell>
          <cell r="F10"/>
          <cell r="G10">
            <v>269.72000000000003</v>
          </cell>
          <cell r="H10">
            <v>265.80999999999995</v>
          </cell>
          <cell r="I10">
            <v>128.49</v>
          </cell>
          <cell r="J10">
            <v>185.30999999999997</v>
          </cell>
          <cell r="K10"/>
          <cell r="L10">
            <v>23922.899999999994</v>
          </cell>
          <cell r="M10">
            <v>11564.1</v>
          </cell>
          <cell r="N10">
            <v>16677.899999999998</v>
          </cell>
          <cell r="O10">
            <v>52164.899999999994</v>
          </cell>
          <cell r="P10"/>
          <cell r="Q10">
            <v>33715</v>
          </cell>
          <cell r="R10">
            <v>16061.250000000002</v>
          </cell>
          <cell r="S10">
            <v>23163.749999999996</v>
          </cell>
          <cell r="T10">
            <v>72940</v>
          </cell>
          <cell r="U10"/>
          <cell r="V10">
            <v>87659.000000000015</v>
          </cell>
          <cell r="W10">
            <v>41759.25</v>
          </cell>
          <cell r="X10">
            <v>60225.749999999993</v>
          </cell>
          <cell r="Y10">
            <v>189644</v>
          </cell>
          <cell r="Z10"/>
          <cell r="AA10">
            <v>9170.4800000000014</v>
          </cell>
          <cell r="AB10">
            <v>4368.66</v>
          </cell>
          <cell r="AC10">
            <v>6300.5399999999991</v>
          </cell>
          <cell r="AD10">
            <v>19839.68</v>
          </cell>
          <cell r="AE10"/>
          <cell r="AF10">
            <v>154010.12</v>
          </cell>
          <cell r="AG10">
            <v>73367.789999999994</v>
          </cell>
          <cell r="AH10">
            <v>105812.01</v>
          </cell>
          <cell r="AI10">
            <v>333189.92</v>
          </cell>
          <cell r="AJ10"/>
          <cell r="AK10">
            <v>33226.249999999993</v>
          </cell>
          <cell r="AL10">
            <v>31994.010000000002</v>
          </cell>
          <cell r="AM10">
            <v>159181.28999999998</v>
          </cell>
          <cell r="AN10">
            <v>224401.55</v>
          </cell>
          <cell r="AO10"/>
          <cell r="AP10">
            <v>367088.92000000004</v>
          </cell>
          <cell r="AQ10">
            <v>174874.89</v>
          </cell>
          <cell r="AR10">
            <v>252206.90999999997</v>
          </cell>
          <cell r="AS10">
            <v>794170.72</v>
          </cell>
          <cell r="AT10"/>
          <cell r="AU10">
            <v>252727.64</v>
          </cell>
          <cell r="AV10">
            <v>120395.13</v>
          </cell>
          <cell r="AW10">
            <v>173635.46999999997</v>
          </cell>
          <cell r="AX10">
            <v>546758.24</v>
          </cell>
          <cell r="AY10"/>
          <cell r="AZ10">
            <v>3480202.61</v>
          </cell>
          <cell r="BA10">
            <v>789161.41</v>
          </cell>
          <cell r="BB10">
            <v>1280809.2059999998</v>
          </cell>
          <cell r="BC10">
            <v>82657.942079999993</v>
          </cell>
          <cell r="BD10">
            <v>83974.363199999993</v>
          </cell>
          <cell r="BE10">
            <v>0</v>
          </cell>
          <cell r="BF10">
            <v>1447441.5112799997</v>
          </cell>
          <cell r="BG10"/>
          <cell r="BH10">
            <v>3680550.5212799995</v>
          </cell>
          <cell r="BI10"/>
          <cell r="BJ10">
            <v>555441.01</v>
          </cell>
          <cell r="BK10">
            <v>3125109.5112799993</v>
          </cell>
          <cell r="BL10"/>
          <cell r="BM10">
            <v>1</v>
          </cell>
        </row>
        <row r="11">
          <cell r="A11" t="str">
            <v>0100100302600</v>
          </cell>
          <cell r="B11" t="str">
            <v>CAMP POINT C U SCHOOL DIST 3</v>
          </cell>
          <cell r="C11" t="str">
            <v>ADAMS</v>
          </cell>
          <cell r="D11" t="str">
            <v>Unit</v>
          </cell>
          <cell r="E11">
            <v>811.2</v>
          </cell>
          <cell r="F11"/>
          <cell r="G11">
            <v>367.22999999999996</v>
          </cell>
          <cell r="H11">
            <v>363.47999999999996</v>
          </cell>
          <cell r="I11">
            <v>197.64999999999998</v>
          </cell>
          <cell r="J11">
            <v>246.32</v>
          </cell>
          <cell r="K11"/>
          <cell r="L11">
            <v>32713.199999999997</v>
          </cell>
          <cell r="M11">
            <v>17788.499999999996</v>
          </cell>
          <cell r="N11">
            <v>22168.799999999999</v>
          </cell>
          <cell r="O11">
            <v>72670.5</v>
          </cell>
          <cell r="P11"/>
          <cell r="Q11">
            <v>45903.749999999993</v>
          </cell>
          <cell r="R11">
            <v>24706.249999999996</v>
          </cell>
          <cell r="S11">
            <v>30790</v>
          </cell>
          <cell r="T11">
            <v>101399.99999999999</v>
          </cell>
          <cell r="U11"/>
          <cell r="V11">
            <v>119349.74999999999</v>
          </cell>
          <cell r="W11">
            <v>64236.249999999993</v>
          </cell>
          <cell r="X11">
            <v>80054</v>
          </cell>
          <cell r="Y11">
            <v>263640</v>
          </cell>
          <cell r="Z11"/>
          <cell r="AA11">
            <v>12485.819999999998</v>
          </cell>
          <cell r="AB11">
            <v>6720.0999999999995</v>
          </cell>
          <cell r="AC11">
            <v>8374.8799999999992</v>
          </cell>
          <cell r="AD11">
            <v>27580.799999999996</v>
          </cell>
          <cell r="AE11"/>
          <cell r="AF11">
            <v>209688.33</v>
          </cell>
          <cell r="AG11">
            <v>112858.15</v>
          </cell>
          <cell r="AH11">
            <v>140648.72</v>
          </cell>
          <cell r="AI11">
            <v>463195.19999999995</v>
          </cell>
          <cell r="AJ11"/>
          <cell r="AK11">
            <v>45434.999999999993</v>
          </cell>
          <cell r="AL11">
            <v>49214.849999999991</v>
          </cell>
          <cell r="AM11">
            <v>211588.88</v>
          </cell>
          <cell r="AN11">
            <v>306238.73</v>
          </cell>
          <cell r="AO11"/>
          <cell r="AP11">
            <v>499800.02999999997</v>
          </cell>
          <cell r="AQ11">
            <v>269001.64999999997</v>
          </cell>
          <cell r="AR11">
            <v>335241.52</v>
          </cell>
          <cell r="AS11">
            <v>1104043.2</v>
          </cell>
          <cell r="AT11"/>
          <cell r="AU11">
            <v>344094.50999999995</v>
          </cell>
          <cell r="AV11">
            <v>185198.05</v>
          </cell>
          <cell r="AW11">
            <v>230801.84</v>
          </cell>
          <cell r="AX11">
            <v>760094.39999999991</v>
          </cell>
          <cell r="AY11"/>
          <cell r="AZ11">
            <v>4925162.49</v>
          </cell>
          <cell r="BA11">
            <v>1281893.55</v>
          </cell>
          <cell r="BB11">
            <v>1862116.8119999999</v>
          </cell>
          <cell r="BC11">
            <v>114909.72479999997</v>
          </cell>
          <cell r="BD11">
            <v>116739.79199999997</v>
          </cell>
          <cell r="BE11">
            <v>0</v>
          </cell>
          <cell r="BF11">
            <v>2093766.3287999998</v>
          </cell>
          <cell r="BG11"/>
          <cell r="BH11">
            <v>5192629.1588000003</v>
          </cell>
          <cell r="BI11"/>
          <cell r="BJ11">
            <v>772165.05</v>
          </cell>
          <cell r="BK11">
            <v>4420464.1088000005</v>
          </cell>
          <cell r="BL11"/>
          <cell r="BM11">
            <v>1</v>
          </cell>
        </row>
        <row r="12">
          <cell r="A12" t="str">
            <v>0100100402600</v>
          </cell>
          <cell r="B12" t="str">
            <v>COMMUNITY UNIT SCHOOL DIST 4</v>
          </cell>
          <cell r="C12" t="str">
            <v>ADAMS</v>
          </cell>
          <cell r="D12" t="str">
            <v>Unit</v>
          </cell>
          <cell r="E12">
            <v>634.55999999999995</v>
          </cell>
          <cell r="F12"/>
          <cell r="G12">
            <v>306.89999999999998</v>
          </cell>
          <cell r="H12">
            <v>302.32</v>
          </cell>
          <cell r="I12">
            <v>149</v>
          </cell>
          <cell r="J12">
            <v>178.65999999999997</v>
          </cell>
          <cell r="K12"/>
          <cell r="L12">
            <v>27208.799999999999</v>
          </cell>
          <cell r="M12">
            <v>13410</v>
          </cell>
          <cell r="N12">
            <v>16079.399999999998</v>
          </cell>
          <cell r="O12">
            <v>56698.2</v>
          </cell>
          <cell r="P12"/>
          <cell r="Q12">
            <v>38362.5</v>
          </cell>
          <cell r="R12">
            <v>18625</v>
          </cell>
          <cell r="S12">
            <v>22332.499999999996</v>
          </cell>
          <cell r="T12">
            <v>79320</v>
          </cell>
          <cell r="U12"/>
          <cell r="V12">
            <v>99742.499999999985</v>
          </cell>
          <cell r="W12">
            <v>48425</v>
          </cell>
          <cell r="X12">
            <v>58064.499999999993</v>
          </cell>
          <cell r="Y12">
            <v>206232</v>
          </cell>
          <cell r="Z12"/>
          <cell r="AA12">
            <v>10434.599999999999</v>
          </cell>
          <cell r="AB12">
            <v>5066</v>
          </cell>
          <cell r="AC12">
            <v>6074.4399999999987</v>
          </cell>
          <cell r="AD12">
            <v>21575.039999999997</v>
          </cell>
          <cell r="AE12"/>
          <cell r="AF12">
            <v>175239.9</v>
          </cell>
          <cell r="AG12">
            <v>85079</v>
          </cell>
          <cell r="AH12">
            <v>102014.86</v>
          </cell>
          <cell r="AI12">
            <v>362333.76</v>
          </cell>
          <cell r="AJ12"/>
          <cell r="AK12">
            <v>37790</v>
          </cell>
          <cell r="AL12">
            <v>37101</v>
          </cell>
          <cell r="AM12">
            <v>153468.93999999997</v>
          </cell>
          <cell r="AN12">
            <v>228359.93999999997</v>
          </cell>
          <cell r="AO12"/>
          <cell r="AP12">
            <v>417690.89999999997</v>
          </cell>
          <cell r="AQ12">
            <v>202789</v>
          </cell>
          <cell r="AR12">
            <v>243156.25999999995</v>
          </cell>
          <cell r="AS12">
            <v>863636.15999999992</v>
          </cell>
          <cell r="AT12"/>
          <cell r="AU12">
            <v>287565.3</v>
          </cell>
          <cell r="AV12">
            <v>139613</v>
          </cell>
          <cell r="AW12">
            <v>167404.41999999998</v>
          </cell>
          <cell r="AX12">
            <v>594582.72</v>
          </cell>
          <cell r="AY12"/>
          <cell r="AZ12">
            <v>3837212.01</v>
          </cell>
          <cell r="BA12">
            <v>1019769.4</v>
          </cell>
          <cell r="BB12">
            <v>1457094.423</v>
          </cell>
          <cell r="BC12">
            <v>89887.962239999979</v>
          </cell>
          <cell r="BD12">
            <v>91319.529599999994</v>
          </cell>
          <cell r="BE12">
            <v>0</v>
          </cell>
          <cell r="BF12">
            <v>1638301.91484</v>
          </cell>
          <cell r="BG12"/>
          <cell r="BH12">
            <v>4051039.73484</v>
          </cell>
          <cell r="BI12"/>
          <cell r="BJ12">
            <v>604024.97</v>
          </cell>
          <cell r="BK12">
            <v>3447014.7648400003</v>
          </cell>
          <cell r="BL12"/>
          <cell r="BM12">
            <v>1</v>
          </cell>
        </row>
        <row r="13">
          <cell r="A13" t="str">
            <v>0100117202200</v>
          </cell>
          <cell r="B13" t="str">
            <v>QUINCY SCHOOL DISTRICT 172</v>
          </cell>
          <cell r="C13" t="str">
            <v>ADAMS</v>
          </cell>
          <cell r="D13" t="str">
            <v>Unit</v>
          </cell>
          <cell r="E13">
            <v>6053.8</v>
          </cell>
          <cell r="F13"/>
          <cell r="G13">
            <v>2794.8199999999997</v>
          </cell>
          <cell r="H13">
            <v>2724.91</v>
          </cell>
          <cell r="I13">
            <v>1379.16</v>
          </cell>
          <cell r="J13">
            <v>1879.8200000000002</v>
          </cell>
          <cell r="K13"/>
          <cell r="L13">
            <v>245241.9</v>
          </cell>
          <cell r="M13">
            <v>124124.40000000001</v>
          </cell>
          <cell r="N13">
            <v>169183.80000000002</v>
          </cell>
          <cell r="O13">
            <v>538550.1</v>
          </cell>
          <cell r="P13"/>
          <cell r="Q13">
            <v>349352.49999999994</v>
          </cell>
          <cell r="R13">
            <v>172395</v>
          </cell>
          <cell r="S13">
            <v>234977.50000000003</v>
          </cell>
          <cell r="T13">
            <v>756725</v>
          </cell>
          <cell r="U13"/>
          <cell r="V13">
            <v>908316.49999999988</v>
          </cell>
          <cell r="W13">
            <v>448227</v>
          </cell>
          <cell r="X13">
            <v>610941.5</v>
          </cell>
          <cell r="Y13">
            <v>1967485</v>
          </cell>
          <cell r="Z13"/>
          <cell r="AA13">
            <v>95023.87999999999</v>
          </cell>
          <cell r="AB13">
            <v>46891.44</v>
          </cell>
          <cell r="AC13">
            <v>63913.880000000005</v>
          </cell>
          <cell r="AD13">
            <v>205829.2</v>
          </cell>
          <cell r="AE13"/>
          <cell r="AF13">
            <v>1595842.22</v>
          </cell>
          <cell r="AG13">
            <v>787500.36</v>
          </cell>
          <cell r="AH13">
            <v>1073377.22</v>
          </cell>
          <cell r="AI13">
            <v>3456719.8</v>
          </cell>
          <cell r="AJ13"/>
          <cell r="AK13">
            <v>340613.75</v>
          </cell>
          <cell r="AL13">
            <v>343410.84</v>
          </cell>
          <cell r="AM13">
            <v>1614765.3800000001</v>
          </cell>
          <cell r="AN13">
            <v>2298789.9700000002</v>
          </cell>
          <cell r="AO13"/>
          <cell r="AP13">
            <v>3803750.0199999996</v>
          </cell>
          <cell r="AQ13">
            <v>1877036.76</v>
          </cell>
          <cell r="AR13">
            <v>2558435.02</v>
          </cell>
          <cell r="AS13">
            <v>8239221.7999999989</v>
          </cell>
          <cell r="AT13"/>
          <cell r="AU13">
            <v>2618746.34</v>
          </cell>
          <cell r="AV13">
            <v>1292272.9200000002</v>
          </cell>
          <cell r="AW13">
            <v>1761391.34</v>
          </cell>
          <cell r="AX13">
            <v>5672410.5999999996</v>
          </cell>
          <cell r="AY13"/>
          <cell r="AZ13">
            <v>37880588.280000001</v>
          </cell>
          <cell r="BA13">
            <v>12221891.109999999</v>
          </cell>
          <cell r="BB13">
            <v>15030743.817</v>
          </cell>
          <cell r="BC13">
            <v>857544.98519999988</v>
          </cell>
          <cell r="BD13">
            <v>871202.35799999977</v>
          </cell>
          <cell r="BE13">
            <v>0</v>
          </cell>
          <cell r="BF13">
            <v>16759491.160199998</v>
          </cell>
          <cell r="BG13"/>
          <cell r="BH13">
            <v>39895222.630199999</v>
          </cell>
          <cell r="BI13"/>
          <cell r="BJ13">
            <v>5762491.1399999997</v>
          </cell>
          <cell r="BK13">
            <v>34132731.490199998</v>
          </cell>
          <cell r="BL13"/>
          <cell r="BM13">
            <v>1</v>
          </cell>
        </row>
        <row r="14">
          <cell r="A14" t="str">
            <v>0100500102600</v>
          </cell>
          <cell r="B14" t="str">
            <v>BROWN COUNTY C U SCH DIST 1</v>
          </cell>
          <cell r="C14" t="str">
            <v>BROWN</v>
          </cell>
          <cell r="D14" t="str">
            <v>Unit</v>
          </cell>
          <cell r="E14">
            <v>638.70000000000005</v>
          </cell>
          <cell r="F14"/>
          <cell r="G14">
            <v>279.89</v>
          </cell>
          <cell r="H14">
            <v>273.47999999999996</v>
          </cell>
          <cell r="I14">
            <v>150.49</v>
          </cell>
          <cell r="J14">
            <v>208.32</v>
          </cell>
          <cell r="K14"/>
          <cell r="L14">
            <v>24613.199999999997</v>
          </cell>
          <cell r="M14">
            <v>13544.1</v>
          </cell>
          <cell r="N14">
            <v>18748.8</v>
          </cell>
          <cell r="O14">
            <v>56906.099999999991</v>
          </cell>
          <cell r="P14"/>
          <cell r="Q14">
            <v>34986.25</v>
          </cell>
          <cell r="R14">
            <v>18811.25</v>
          </cell>
          <cell r="S14">
            <v>26040</v>
          </cell>
          <cell r="T14">
            <v>79837.5</v>
          </cell>
          <cell r="U14"/>
          <cell r="V14">
            <v>90964.25</v>
          </cell>
          <cell r="W14">
            <v>48909.25</v>
          </cell>
          <cell r="X14">
            <v>67704</v>
          </cell>
          <cell r="Y14">
            <v>207577.5</v>
          </cell>
          <cell r="Z14"/>
          <cell r="AA14">
            <v>9516.26</v>
          </cell>
          <cell r="AB14">
            <v>5116.66</v>
          </cell>
          <cell r="AC14">
            <v>7082.88</v>
          </cell>
          <cell r="AD14">
            <v>21715.8</v>
          </cell>
          <cell r="AE14"/>
          <cell r="AF14">
            <v>159817.19</v>
          </cell>
          <cell r="AG14">
            <v>85929.79</v>
          </cell>
          <cell r="AH14">
            <v>118950.72</v>
          </cell>
          <cell r="AI14">
            <v>364697.69999999995</v>
          </cell>
          <cell r="AJ14"/>
          <cell r="AK14">
            <v>34184.999999999993</v>
          </cell>
          <cell r="AL14">
            <v>37472.01</v>
          </cell>
          <cell r="AM14">
            <v>178946.88</v>
          </cell>
          <cell r="AN14">
            <v>250603.89</v>
          </cell>
          <cell r="AO14"/>
          <cell r="AP14">
            <v>380930.29</v>
          </cell>
          <cell r="AQ14">
            <v>204816.89</v>
          </cell>
          <cell r="AR14">
            <v>283523.52</v>
          </cell>
          <cell r="AS14">
            <v>869270.7</v>
          </cell>
          <cell r="AT14"/>
          <cell r="AU14">
            <v>262256.93</v>
          </cell>
          <cell r="AV14">
            <v>141009.13</v>
          </cell>
          <cell r="AW14">
            <v>195195.84</v>
          </cell>
          <cell r="AX14">
            <v>598461.9</v>
          </cell>
          <cell r="AY14"/>
          <cell r="AZ14">
            <v>3859937.07</v>
          </cell>
          <cell r="BA14">
            <v>1025496.19</v>
          </cell>
          <cell r="BB14">
            <v>1465629.9779999999</v>
          </cell>
          <cell r="BC14">
            <v>90474.409800000009</v>
          </cell>
          <cell r="BD14">
            <v>91915.316999999995</v>
          </cell>
          <cell r="BE14">
            <v>0</v>
          </cell>
          <cell r="BF14">
            <v>1648019.7047999999</v>
          </cell>
          <cell r="BG14"/>
          <cell r="BH14">
            <v>4097090.7947999998</v>
          </cell>
          <cell r="BI14"/>
          <cell r="BJ14">
            <v>607965.75</v>
          </cell>
          <cell r="BK14">
            <v>3489125.0447999998</v>
          </cell>
          <cell r="BL14"/>
          <cell r="BM14">
            <v>1</v>
          </cell>
        </row>
        <row r="15">
          <cell r="A15" t="str">
            <v>0100901502600</v>
          </cell>
          <cell r="B15" t="str">
            <v>BEARDSTOWN C U SCH DIST 15</v>
          </cell>
          <cell r="C15" t="str">
            <v>CASS</v>
          </cell>
          <cell r="D15" t="str">
            <v>Unit</v>
          </cell>
          <cell r="E15">
            <v>1338.75</v>
          </cell>
          <cell r="F15"/>
          <cell r="G15">
            <v>600.75</v>
          </cell>
          <cell r="H15">
            <v>579</v>
          </cell>
          <cell r="I15">
            <v>294.5</v>
          </cell>
          <cell r="J15">
            <v>443.5</v>
          </cell>
          <cell r="K15"/>
          <cell r="L15">
            <v>52110</v>
          </cell>
          <cell r="M15">
            <v>26505</v>
          </cell>
          <cell r="N15">
            <v>39915</v>
          </cell>
          <cell r="O15">
            <v>118530</v>
          </cell>
          <cell r="P15"/>
          <cell r="Q15">
            <v>75093.75</v>
          </cell>
          <cell r="R15">
            <v>36812.5</v>
          </cell>
          <cell r="S15">
            <v>55437.5</v>
          </cell>
          <cell r="T15">
            <v>167343.75</v>
          </cell>
          <cell r="U15"/>
          <cell r="V15">
            <v>195243.75</v>
          </cell>
          <cell r="W15">
            <v>95712.5</v>
          </cell>
          <cell r="X15">
            <v>144137.5</v>
          </cell>
          <cell r="Y15">
            <v>435093.75</v>
          </cell>
          <cell r="Z15"/>
          <cell r="AA15">
            <v>20425.5</v>
          </cell>
          <cell r="AB15">
            <v>10013</v>
          </cell>
          <cell r="AC15">
            <v>15079</v>
          </cell>
          <cell r="AD15">
            <v>45517.5</v>
          </cell>
          <cell r="AE15"/>
          <cell r="AF15">
            <v>343028.25</v>
          </cell>
          <cell r="AG15">
            <v>168159.5</v>
          </cell>
          <cell r="AH15">
            <v>253238.5</v>
          </cell>
          <cell r="AI15">
            <v>764426.25</v>
          </cell>
          <cell r="AJ15"/>
          <cell r="AK15">
            <v>72375</v>
          </cell>
          <cell r="AL15">
            <v>73330.5</v>
          </cell>
          <cell r="AM15">
            <v>380966.5</v>
          </cell>
          <cell r="AN15">
            <v>526672</v>
          </cell>
          <cell r="AO15"/>
          <cell r="AP15">
            <v>817620.75</v>
          </cell>
          <cell r="AQ15">
            <v>400814.5</v>
          </cell>
          <cell r="AR15">
            <v>603603.5</v>
          </cell>
          <cell r="AS15">
            <v>1822038.75</v>
          </cell>
          <cell r="AT15"/>
          <cell r="AU15">
            <v>562902.75</v>
          </cell>
          <cell r="AV15">
            <v>275946.5</v>
          </cell>
          <cell r="AW15">
            <v>415559.5</v>
          </cell>
          <cell r="AX15">
            <v>1254408.75</v>
          </cell>
          <cell r="AY15"/>
          <cell r="AZ15">
            <v>8378572.129999999</v>
          </cell>
          <cell r="BA15">
            <v>5223726.38</v>
          </cell>
          <cell r="BB15">
            <v>4080689.5529999994</v>
          </cell>
          <cell r="BC15">
            <v>189639.29249999998</v>
          </cell>
          <cell r="BD15">
            <v>192659.51249999998</v>
          </cell>
          <cell r="BE15">
            <v>0</v>
          </cell>
          <cell r="BF15">
            <v>4462988.358</v>
          </cell>
          <cell r="BG15"/>
          <cell r="BH15">
            <v>9597019.1079999991</v>
          </cell>
          <cell r="BI15"/>
          <cell r="BJ15">
            <v>1274329.3500000001</v>
          </cell>
          <cell r="BK15">
            <v>8322689.7579999994</v>
          </cell>
          <cell r="BL15"/>
          <cell r="BM15">
            <v>1</v>
          </cell>
        </row>
        <row r="16">
          <cell r="A16" t="str">
            <v>0100906402600</v>
          </cell>
          <cell r="B16" t="str">
            <v>VIRGINIA C U SCH DIST 64</v>
          </cell>
          <cell r="C16" t="str">
            <v>CASS</v>
          </cell>
          <cell r="D16" t="str">
            <v>Unit</v>
          </cell>
          <cell r="E16">
            <v>293.12</v>
          </cell>
          <cell r="F16"/>
          <cell r="G16">
            <v>151.13999999999999</v>
          </cell>
          <cell r="H16">
            <v>147.97999999999999</v>
          </cell>
          <cell r="I16">
            <v>66.33</v>
          </cell>
          <cell r="J16">
            <v>75.649999999999991</v>
          </cell>
          <cell r="K16"/>
          <cell r="L16">
            <v>13318.199999999999</v>
          </cell>
          <cell r="M16">
            <v>5969.7</v>
          </cell>
          <cell r="N16">
            <v>6808.4999999999991</v>
          </cell>
          <cell r="O16">
            <v>26096.399999999998</v>
          </cell>
          <cell r="P16"/>
          <cell r="Q16">
            <v>18892.5</v>
          </cell>
          <cell r="R16">
            <v>8291.25</v>
          </cell>
          <cell r="S16">
            <v>9456.2499999999982</v>
          </cell>
          <cell r="T16">
            <v>36640</v>
          </cell>
          <cell r="U16"/>
          <cell r="V16">
            <v>49120.499999999993</v>
          </cell>
          <cell r="W16">
            <v>21557.25</v>
          </cell>
          <cell r="X16">
            <v>24586.249999999996</v>
          </cell>
          <cell r="Y16">
            <v>95264</v>
          </cell>
          <cell r="Z16"/>
          <cell r="AA16">
            <v>5138.7599999999993</v>
          </cell>
          <cell r="AB16">
            <v>2255.2199999999998</v>
          </cell>
          <cell r="AC16">
            <v>2572.1</v>
          </cell>
          <cell r="AD16">
            <v>9966.08</v>
          </cell>
          <cell r="AE16"/>
          <cell r="AF16">
            <v>86300.94</v>
          </cell>
          <cell r="AG16">
            <v>37874.43</v>
          </cell>
          <cell r="AH16">
            <v>43196.15</v>
          </cell>
          <cell r="AI16">
            <v>167371.51999999999</v>
          </cell>
          <cell r="AJ16"/>
          <cell r="AK16">
            <v>18497.5</v>
          </cell>
          <cell r="AL16">
            <v>16516.169999999998</v>
          </cell>
          <cell r="AM16">
            <v>64983.349999999991</v>
          </cell>
          <cell r="AN16">
            <v>99997.01999999999</v>
          </cell>
          <cell r="AO16"/>
          <cell r="AP16">
            <v>205701.53999999998</v>
          </cell>
          <cell r="AQ16">
            <v>90275.13</v>
          </cell>
          <cell r="AR16">
            <v>102959.65</v>
          </cell>
          <cell r="AS16">
            <v>398936.31999999995</v>
          </cell>
          <cell r="AT16"/>
          <cell r="AU16">
            <v>141618.18</v>
          </cell>
          <cell r="AV16">
            <v>62151.21</v>
          </cell>
          <cell r="AW16">
            <v>70884.049999999988</v>
          </cell>
          <cell r="AX16">
            <v>274653.43999999994</v>
          </cell>
          <cell r="AY16"/>
          <cell r="AZ16">
            <v>1764199.49</v>
          </cell>
          <cell r="BA16">
            <v>465487.83999999997</v>
          </cell>
          <cell r="BB16">
            <v>668906.19900000002</v>
          </cell>
          <cell r="BC16">
            <v>41521.62047999999</v>
          </cell>
          <cell r="BD16">
            <v>42182.899199999985</v>
          </cell>
          <cell r="BE16">
            <v>0</v>
          </cell>
          <cell r="BF16">
            <v>752610.71868000005</v>
          </cell>
          <cell r="BG16"/>
          <cell r="BH16">
            <v>1861535.49868</v>
          </cell>
          <cell r="BI16"/>
          <cell r="BJ16">
            <v>279015.06</v>
          </cell>
          <cell r="BK16">
            <v>1582520.4386799999</v>
          </cell>
          <cell r="BL16"/>
          <cell r="BM16">
            <v>1</v>
          </cell>
        </row>
        <row r="17">
          <cell r="A17" t="str">
            <v>0100926202600</v>
          </cell>
          <cell r="B17" t="str">
            <v>A C CENTRAL CUSD 262</v>
          </cell>
          <cell r="C17" t="str">
            <v>CASS</v>
          </cell>
          <cell r="D17" t="str">
            <v>Unit</v>
          </cell>
          <cell r="E17">
            <v>341.13</v>
          </cell>
          <cell r="F17"/>
          <cell r="G17">
            <v>146.13999999999999</v>
          </cell>
          <cell r="H17">
            <v>144.81</v>
          </cell>
          <cell r="I17">
            <v>75.83</v>
          </cell>
          <cell r="J17">
            <v>119.16</v>
          </cell>
          <cell r="K17"/>
          <cell r="L17">
            <v>13032.9</v>
          </cell>
          <cell r="M17">
            <v>6824.7</v>
          </cell>
          <cell r="N17">
            <v>10724.4</v>
          </cell>
          <cell r="O17">
            <v>30582</v>
          </cell>
          <cell r="P17"/>
          <cell r="Q17">
            <v>18267.5</v>
          </cell>
          <cell r="R17">
            <v>9478.75</v>
          </cell>
          <cell r="S17">
            <v>14895</v>
          </cell>
          <cell r="T17">
            <v>42641.25</v>
          </cell>
          <cell r="U17"/>
          <cell r="V17">
            <v>47495.499999999993</v>
          </cell>
          <cell r="W17">
            <v>24644.75</v>
          </cell>
          <cell r="X17">
            <v>38727</v>
          </cell>
          <cell r="Y17">
            <v>110867.25</v>
          </cell>
          <cell r="Z17"/>
          <cell r="AA17">
            <v>4968.7599999999993</v>
          </cell>
          <cell r="AB17">
            <v>2578.2199999999998</v>
          </cell>
          <cell r="AC17">
            <v>4051.44</v>
          </cell>
          <cell r="AD17">
            <v>11598.42</v>
          </cell>
          <cell r="AE17"/>
          <cell r="AF17">
            <v>83445.94</v>
          </cell>
          <cell r="AG17">
            <v>43298.93</v>
          </cell>
          <cell r="AH17">
            <v>68040.36</v>
          </cell>
          <cell r="AI17">
            <v>194785.22999999998</v>
          </cell>
          <cell r="AJ17"/>
          <cell r="AK17">
            <v>18101.25</v>
          </cell>
          <cell r="AL17">
            <v>18881.669999999998</v>
          </cell>
          <cell r="AM17">
            <v>102358.44</v>
          </cell>
          <cell r="AN17">
            <v>139341.35999999999</v>
          </cell>
          <cell r="AO17"/>
          <cell r="AP17">
            <v>198896.53999999998</v>
          </cell>
          <cell r="AQ17">
            <v>103204.63</v>
          </cell>
          <cell r="AR17">
            <v>162176.76</v>
          </cell>
          <cell r="AS17">
            <v>464277.93</v>
          </cell>
          <cell r="AT17"/>
          <cell r="AU17">
            <v>136933.18</v>
          </cell>
          <cell r="AV17">
            <v>71052.709999999992</v>
          </cell>
          <cell r="AW17">
            <v>111652.92</v>
          </cell>
          <cell r="AX17">
            <v>319638.81</v>
          </cell>
          <cell r="AY17"/>
          <cell r="AZ17">
            <v>2093003.1</v>
          </cell>
          <cell r="BA17">
            <v>583750.77</v>
          </cell>
          <cell r="BB17">
            <v>803026.16099999996</v>
          </cell>
          <cell r="BC17">
            <v>48322.429019999996</v>
          </cell>
          <cell r="BD17">
            <v>49092.018299999996</v>
          </cell>
          <cell r="BE17">
            <v>0</v>
          </cell>
          <cell r="BF17">
            <v>900440.60832</v>
          </cell>
          <cell r="BG17"/>
          <cell r="BH17">
            <v>2214172.8583199997</v>
          </cell>
          <cell r="BI17"/>
          <cell r="BJ17">
            <v>324714.82</v>
          </cell>
          <cell r="BK17">
            <v>1889458.0383199996</v>
          </cell>
          <cell r="BL17"/>
          <cell r="BM17">
            <v>1</v>
          </cell>
        </row>
        <row r="18">
          <cell r="A18" t="str">
            <v>0106900102600</v>
          </cell>
          <cell r="B18" t="str">
            <v>FRANKLIN C U SCHOOL DISTRICT 1</v>
          </cell>
          <cell r="C18" t="str">
            <v>MORGAN</v>
          </cell>
          <cell r="D18" t="str">
            <v>Unit</v>
          </cell>
          <cell r="E18">
            <v>270.45999999999998</v>
          </cell>
          <cell r="F18"/>
          <cell r="G18">
            <v>112.30999999999999</v>
          </cell>
          <cell r="H18">
            <v>111.14999999999999</v>
          </cell>
          <cell r="I18">
            <v>69.66</v>
          </cell>
          <cell r="J18">
            <v>88.49</v>
          </cell>
          <cell r="K18"/>
          <cell r="L18">
            <v>10003.5</v>
          </cell>
          <cell r="M18">
            <v>6269.4</v>
          </cell>
          <cell r="N18">
            <v>7964.0999999999995</v>
          </cell>
          <cell r="O18">
            <v>24237</v>
          </cell>
          <cell r="P18"/>
          <cell r="Q18">
            <v>14038.749999999998</v>
          </cell>
          <cell r="R18">
            <v>8707.5</v>
          </cell>
          <cell r="S18">
            <v>11061.25</v>
          </cell>
          <cell r="T18">
            <v>33807.5</v>
          </cell>
          <cell r="U18"/>
          <cell r="V18">
            <v>36500.749999999993</v>
          </cell>
          <cell r="W18">
            <v>22639.5</v>
          </cell>
          <cell r="X18">
            <v>28759.25</v>
          </cell>
          <cell r="Y18">
            <v>87899.5</v>
          </cell>
          <cell r="Z18"/>
          <cell r="AA18">
            <v>3818.5399999999995</v>
          </cell>
          <cell r="AB18">
            <v>2368.44</v>
          </cell>
          <cell r="AC18">
            <v>3008.66</v>
          </cell>
          <cell r="AD18">
            <v>9195.64</v>
          </cell>
          <cell r="AE18"/>
          <cell r="AF18">
            <v>32064.5</v>
          </cell>
          <cell r="AG18">
            <v>19887.93</v>
          </cell>
          <cell r="AH18">
            <v>25263.89</v>
          </cell>
          <cell r="AI18">
            <v>77216.320000000007</v>
          </cell>
          <cell r="AJ18"/>
          <cell r="AK18">
            <v>13893.749999999998</v>
          </cell>
          <cell r="AL18">
            <v>17345.34</v>
          </cell>
          <cell r="AM18">
            <v>76012.909999999989</v>
          </cell>
          <cell r="AN18">
            <v>107251.99999999999</v>
          </cell>
          <cell r="AO18"/>
          <cell r="AP18">
            <v>152853.90999999997</v>
          </cell>
          <cell r="AQ18">
            <v>94807.26</v>
          </cell>
          <cell r="AR18">
            <v>120434.89</v>
          </cell>
          <cell r="AS18">
            <v>368096.06</v>
          </cell>
          <cell r="AT18"/>
          <cell r="AU18">
            <v>105234.46999999999</v>
          </cell>
          <cell r="AV18">
            <v>65271.42</v>
          </cell>
          <cell r="AW18">
            <v>82915.12999999999</v>
          </cell>
          <cell r="AX18">
            <v>253421.01999999996</v>
          </cell>
          <cell r="AY18"/>
          <cell r="AZ18">
            <v>1629620.55</v>
          </cell>
          <cell r="BA18">
            <v>437120.92</v>
          </cell>
          <cell r="BB18">
            <v>620022.44099999999</v>
          </cell>
          <cell r="BC18">
            <v>38311.740839999999</v>
          </cell>
          <cell r="BD18">
            <v>38921.898599999993</v>
          </cell>
          <cell r="BE18">
            <v>0</v>
          </cell>
          <cell r="BF18">
            <v>697256.08043999993</v>
          </cell>
          <cell r="BG18"/>
          <cell r="BH18">
            <v>1658381.12044</v>
          </cell>
          <cell r="BI18"/>
          <cell r="BJ18">
            <v>257445.46</v>
          </cell>
          <cell r="BK18">
            <v>1400935.66044</v>
          </cell>
          <cell r="BL18"/>
          <cell r="BM18">
            <v>0</v>
          </cell>
        </row>
        <row r="19">
          <cell r="A19" t="str">
            <v>0106900602600</v>
          </cell>
          <cell r="B19" t="str">
            <v>WAVERLY C U SCHOOL DIST 6</v>
          </cell>
          <cell r="C19" t="str">
            <v>MORGAN</v>
          </cell>
          <cell r="D19" t="str">
            <v>Unit</v>
          </cell>
          <cell r="E19">
            <v>331.05</v>
          </cell>
          <cell r="F19"/>
          <cell r="G19">
            <v>160.06</v>
          </cell>
          <cell r="H19">
            <v>156.64999999999998</v>
          </cell>
          <cell r="I19">
            <v>67.16</v>
          </cell>
          <cell r="J19">
            <v>103.83</v>
          </cell>
          <cell r="K19"/>
          <cell r="L19">
            <v>14098.499999999998</v>
          </cell>
          <cell r="M19">
            <v>6044.4</v>
          </cell>
          <cell r="N19">
            <v>9344.7000000000007</v>
          </cell>
          <cell r="O19">
            <v>29487.599999999999</v>
          </cell>
          <cell r="P19"/>
          <cell r="Q19">
            <v>20007.5</v>
          </cell>
          <cell r="R19">
            <v>8395</v>
          </cell>
          <cell r="S19">
            <v>12978.75</v>
          </cell>
          <cell r="T19">
            <v>41381.25</v>
          </cell>
          <cell r="U19"/>
          <cell r="V19">
            <v>52019.5</v>
          </cell>
          <cell r="W19">
            <v>21827</v>
          </cell>
          <cell r="X19">
            <v>33744.75</v>
          </cell>
          <cell r="Y19">
            <v>107591.25</v>
          </cell>
          <cell r="Z19"/>
          <cell r="AA19">
            <v>5442.04</v>
          </cell>
          <cell r="AB19">
            <v>2283.44</v>
          </cell>
          <cell r="AC19">
            <v>3530.22</v>
          </cell>
          <cell r="AD19">
            <v>11255.699999999999</v>
          </cell>
          <cell r="AE19"/>
          <cell r="AF19">
            <v>91394.26</v>
          </cell>
          <cell r="AG19">
            <v>38348.36</v>
          </cell>
          <cell r="AH19">
            <v>59286.93</v>
          </cell>
          <cell r="AI19">
            <v>189029.55</v>
          </cell>
          <cell r="AJ19"/>
          <cell r="AK19">
            <v>19581.249999999996</v>
          </cell>
          <cell r="AL19">
            <v>16722.84</v>
          </cell>
          <cell r="AM19">
            <v>89189.97</v>
          </cell>
          <cell r="AN19">
            <v>125494.06</v>
          </cell>
          <cell r="AO19"/>
          <cell r="AP19">
            <v>217841.66</v>
          </cell>
          <cell r="AQ19">
            <v>91404.76</v>
          </cell>
          <cell r="AR19">
            <v>141312.63</v>
          </cell>
          <cell r="AS19">
            <v>450559.05</v>
          </cell>
          <cell r="AT19"/>
          <cell r="AU19">
            <v>149976.22</v>
          </cell>
          <cell r="AV19">
            <v>62928.92</v>
          </cell>
          <cell r="AW19">
            <v>97288.709999999992</v>
          </cell>
          <cell r="AX19">
            <v>310193.84999999998</v>
          </cell>
          <cell r="AY19"/>
          <cell r="AZ19">
            <v>2017954.9100000001</v>
          </cell>
          <cell r="BA19">
            <v>577196.82999999996</v>
          </cell>
          <cell r="BB19">
            <v>778545.522</v>
          </cell>
          <cell r="BC19">
            <v>46894.556700000001</v>
          </cell>
          <cell r="BD19">
            <v>47641.405500000001</v>
          </cell>
          <cell r="BE19">
            <v>0</v>
          </cell>
          <cell r="BF19">
            <v>873081.48419999995</v>
          </cell>
          <cell r="BG19"/>
          <cell r="BH19">
            <v>2138073.7941999999</v>
          </cell>
          <cell r="BI19"/>
          <cell r="BJ19">
            <v>315119.87</v>
          </cell>
          <cell r="BK19">
            <v>1822953.9241999998</v>
          </cell>
          <cell r="BL19"/>
          <cell r="BM19">
            <v>1</v>
          </cell>
        </row>
        <row r="20">
          <cell r="A20" t="str">
            <v>0106901102600</v>
          </cell>
          <cell r="B20" t="str">
            <v>MEREDOSIA-CHAMBERSBURG CUSD 11</v>
          </cell>
          <cell r="C20" t="str">
            <v>MORGAN</v>
          </cell>
          <cell r="D20" t="str">
            <v>Unit</v>
          </cell>
          <cell r="E20">
            <v>183.25</v>
          </cell>
          <cell r="F20"/>
          <cell r="G20">
            <v>93.25</v>
          </cell>
          <cell r="H20">
            <v>90</v>
          </cell>
          <cell r="I20">
            <v>43.5</v>
          </cell>
          <cell r="J20">
            <v>46.5</v>
          </cell>
          <cell r="K20"/>
          <cell r="L20">
            <v>8100</v>
          </cell>
          <cell r="M20">
            <v>3915</v>
          </cell>
          <cell r="N20">
            <v>4185</v>
          </cell>
          <cell r="O20">
            <v>16200</v>
          </cell>
          <cell r="P20"/>
          <cell r="Q20">
            <v>11656.25</v>
          </cell>
          <cell r="R20">
            <v>5437.5</v>
          </cell>
          <cell r="S20">
            <v>5812.5</v>
          </cell>
          <cell r="T20">
            <v>22906.25</v>
          </cell>
          <cell r="U20"/>
          <cell r="V20">
            <v>30306.25</v>
          </cell>
          <cell r="W20">
            <v>14137.5</v>
          </cell>
          <cell r="X20">
            <v>15112.5</v>
          </cell>
          <cell r="Y20">
            <v>59556.25</v>
          </cell>
          <cell r="Z20"/>
          <cell r="AA20">
            <v>3170.5</v>
          </cell>
          <cell r="AB20">
            <v>1479</v>
          </cell>
          <cell r="AC20">
            <v>1581</v>
          </cell>
          <cell r="AD20">
            <v>6230.5</v>
          </cell>
          <cell r="AE20"/>
          <cell r="AF20">
            <v>26622.87</v>
          </cell>
          <cell r="AG20">
            <v>12419.25</v>
          </cell>
          <cell r="AH20">
            <v>13275.75</v>
          </cell>
          <cell r="AI20">
            <v>52317.869999999995</v>
          </cell>
          <cell r="AJ20"/>
          <cell r="AK20">
            <v>11250</v>
          </cell>
          <cell r="AL20">
            <v>10831.5</v>
          </cell>
          <cell r="AM20">
            <v>39943.5</v>
          </cell>
          <cell r="AN20">
            <v>62025</v>
          </cell>
          <cell r="AO20"/>
          <cell r="AP20">
            <v>126913.25</v>
          </cell>
          <cell r="AQ20">
            <v>59203.5</v>
          </cell>
          <cell r="AR20">
            <v>63286.5</v>
          </cell>
          <cell r="AS20">
            <v>249403.25</v>
          </cell>
          <cell r="AT20"/>
          <cell r="AU20">
            <v>87375.25</v>
          </cell>
          <cell r="AV20">
            <v>40759.5</v>
          </cell>
          <cell r="AW20">
            <v>43570.5</v>
          </cell>
          <cell r="AX20">
            <v>171705.25</v>
          </cell>
          <cell r="AY20"/>
          <cell r="AZ20">
            <v>1140017.25</v>
          </cell>
          <cell r="BA20">
            <v>421694.23</v>
          </cell>
          <cell r="BB20">
            <v>468513.44399999996</v>
          </cell>
          <cell r="BC20">
            <v>25958.095499999999</v>
          </cell>
          <cell r="BD20">
            <v>26371.507499999996</v>
          </cell>
          <cell r="BE20">
            <v>0</v>
          </cell>
          <cell r="BF20">
            <v>520843.04699999996</v>
          </cell>
          <cell r="BG20"/>
          <cell r="BH20">
            <v>1161187.4169999999</v>
          </cell>
          <cell r="BI20"/>
          <cell r="BJ20">
            <v>174432.01</v>
          </cell>
          <cell r="BK20">
            <v>986755.40699999989</v>
          </cell>
          <cell r="BL20"/>
          <cell r="BM20">
            <v>0</v>
          </cell>
        </row>
        <row r="21">
          <cell r="A21" t="str">
            <v>0106902702600</v>
          </cell>
          <cell r="B21" t="str">
            <v>TRIOPIA C U SCHOOL DISTRICT 27</v>
          </cell>
          <cell r="C21" t="str">
            <v>MORGAN</v>
          </cell>
          <cell r="D21" t="str">
            <v>Unit</v>
          </cell>
          <cell r="E21">
            <v>365</v>
          </cell>
          <cell r="F21"/>
          <cell r="G21">
            <v>147.5</v>
          </cell>
          <cell r="H21">
            <v>144.5</v>
          </cell>
          <cell r="I21">
            <v>86.5</v>
          </cell>
          <cell r="J21">
            <v>131</v>
          </cell>
          <cell r="K21"/>
          <cell r="L21">
            <v>13005</v>
          </cell>
          <cell r="M21">
            <v>7785</v>
          </cell>
          <cell r="N21">
            <v>11790</v>
          </cell>
          <cell r="O21">
            <v>32580</v>
          </cell>
          <cell r="P21"/>
          <cell r="Q21">
            <v>18437.5</v>
          </cell>
          <cell r="R21">
            <v>10812.5</v>
          </cell>
          <cell r="S21">
            <v>16375</v>
          </cell>
          <cell r="T21">
            <v>45625</v>
          </cell>
          <cell r="U21"/>
          <cell r="V21">
            <v>47937.5</v>
          </cell>
          <cell r="W21">
            <v>28112.5</v>
          </cell>
          <cell r="X21">
            <v>42575</v>
          </cell>
          <cell r="Y21">
            <v>118625</v>
          </cell>
          <cell r="Z21"/>
          <cell r="AA21">
            <v>5015</v>
          </cell>
          <cell r="AB21">
            <v>2941</v>
          </cell>
          <cell r="AC21">
            <v>4454</v>
          </cell>
          <cell r="AD21">
            <v>12410</v>
          </cell>
          <cell r="AE21"/>
          <cell r="AF21">
            <v>84222.5</v>
          </cell>
          <cell r="AG21">
            <v>49391.5</v>
          </cell>
          <cell r="AH21">
            <v>74801</v>
          </cell>
          <cell r="AI21">
            <v>208415</v>
          </cell>
          <cell r="AJ21"/>
          <cell r="AK21">
            <v>18062.5</v>
          </cell>
          <cell r="AL21">
            <v>21538.5</v>
          </cell>
          <cell r="AM21">
            <v>112529</v>
          </cell>
          <cell r="AN21">
            <v>152130</v>
          </cell>
          <cell r="AO21"/>
          <cell r="AP21">
            <v>200747.5</v>
          </cell>
          <cell r="AQ21">
            <v>117726.5</v>
          </cell>
          <cell r="AR21">
            <v>178291</v>
          </cell>
          <cell r="AS21">
            <v>496765</v>
          </cell>
          <cell r="AT21"/>
          <cell r="AU21">
            <v>138207.5</v>
          </cell>
          <cell r="AV21">
            <v>81050.5</v>
          </cell>
          <cell r="AW21">
            <v>122747</v>
          </cell>
          <cell r="AX21">
            <v>342005</v>
          </cell>
          <cell r="AY21"/>
          <cell r="AZ21">
            <v>2166122.79</v>
          </cell>
          <cell r="BA21">
            <v>513425.96</v>
          </cell>
          <cell r="BB21">
            <v>803864.625</v>
          </cell>
          <cell r="BC21">
            <v>51703.71</v>
          </cell>
          <cell r="BD21">
            <v>52527.15</v>
          </cell>
          <cell r="BE21">
            <v>0</v>
          </cell>
          <cell r="BF21">
            <v>908095.48499999999</v>
          </cell>
          <cell r="BG21"/>
          <cell r="BH21">
            <v>2316650.4849999999</v>
          </cell>
          <cell r="BI21"/>
          <cell r="BJ21">
            <v>347436.2</v>
          </cell>
          <cell r="BK21">
            <v>1969214.2849999999</v>
          </cell>
          <cell r="BL21"/>
          <cell r="BM21">
            <v>1</v>
          </cell>
        </row>
        <row r="22">
          <cell r="A22" t="str">
            <v>0106911702200</v>
          </cell>
          <cell r="B22" t="str">
            <v>JACKSONVILLE SCHOOL DIST 117</v>
          </cell>
          <cell r="C22" t="str">
            <v>MORGAN</v>
          </cell>
          <cell r="D22" t="str">
            <v>Unit</v>
          </cell>
          <cell r="E22">
            <v>3005.87</v>
          </cell>
          <cell r="F22"/>
          <cell r="G22">
            <v>1410.7199999999998</v>
          </cell>
          <cell r="H22">
            <v>1380.2199999999998</v>
          </cell>
          <cell r="I22">
            <v>708.99</v>
          </cell>
          <cell r="J22">
            <v>886.16000000000008</v>
          </cell>
          <cell r="K22"/>
          <cell r="L22">
            <v>124219.79999999999</v>
          </cell>
          <cell r="M22">
            <v>63809.1</v>
          </cell>
          <cell r="N22">
            <v>79754.400000000009</v>
          </cell>
          <cell r="O22">
            <v>267783.3</v>
          </cell>
          <cell r="P22"/>
          <cell r="Q22">
            <v>176339.99999999997</v>
          </cell>
          <cell r="R22">
            <v>88623.75</v>
          </cell>
          <cell r="S22">
            <v>110770.00000000001</v>
          </cell>
          <cell r="T22">
            <v>375733.75</v>
          </cell>
          <cell r="U22"/>
          <cell r="V22">
            <v>458483.99999999994</v>
          </cell>
          <cell r="W22">
            <v>230421.75</v>
          </cell>
          <cell r="X22">
            <v>288002</v>
          </cell>
          <cell r="Y22">
            <v>976907.75</v>
          </cell>
          <cell r="Z22"/>
          <cell r="AA22">
            <v>47964.479999999996</v>
          </cell>
          <cell r="AB22">
            <v>24105.66</v>
          </cell>
          <cell r="AC22">
            <v>30129.440000000002</v>
          </cell>
          <cell r="AD22">
            <v>102199.58</v>
          </cell>
          <cell r="AE22"/>
          <cell r="AF22">
            <v>805521.12</v>
          </cell>
          <cell r="AG22">
            <v>404833.29</v>
          </cell>
          <cell r="AH22">
            <v>505997.36</v>
          </cell>
          <cell r="AI22">
            <v>1716351.77</v>
          </cell>
          <cell r="AJ22"/>
          <cell r="AK22">
            <v>172527.49999999997</v>
          </cell>
          <cell r="AL22">
            <v>176538.51</v>
          </cell>
          <cell r="AM22">
            <v>761211.44000000006</v>
          </cell>
          <cell r="AN22">
            <v>1110277.4500000002</v>
          </cell>
          <cell r="AO22"/>
          <cell r="AP22">
            <v>1919989.9199999997</v>
          </cell>
          <cell r="AQ22">
            <v>964935.39</v>
          </cell>
          <cell r="AR22">
            <v>1206063.76</v>
          </cell>
          <cell r="AS22">
            <v>4090989.0699999994</v>
          </cell>
          <cell r="AT22"/>
          <cell r="AU22">
            <v>1321844.6399999999</v>
          </cell>
          <cell r="AV22">
            <v>664323.63</v>
          </cell>
          <cell r="AW22">
            <v>830331.92</v>
          </cell>
          <cell r="AX22">
            <v>2816500.19</v>
          </cell>
          <cell r="AY22"/>
          <cell r="AZ22">
            <v>18819842.380000003</v>
          </cell>
          <cell r="BA22">
            <v>6322828.8700000001</v>
          </cell>
          <cell r="BB22">
            <v>7542801.3750000009</v>
          </cell>
          <cell r="BC22">
            <v>425793.50897999998</v>
          </cell>
          <cell r="BD22">
            <v>432574.75169999996</v>
          </cell>
          <cell r="BE22">
            <v>0</v>
          </cell>
          <cell r="BF22">
            <v>8401169.6356800012</v>
          </cell>
          <cell r="BG22"/>
          <cell r="BH22">
            <v>19857912.495679997</v>
          </cell>
          <cell r="BI22"/>
          <cell r="BJ22">
            <v>2861227.53</v>
          </cell>
          <cell r="BK22">
            <v>16996684.965679996</v>
          </cell>
          <cell r="BL22"/>
          <cell r="BM22">
            <v>1</v>
          </cell>
        </row>
        <row r="23">
          <cell r="A23" t="str">
            <v>0107500302600</v>
          </cell>
          <cell r="B23" t="str">
            <v>PLEASANT HILL C U SCH DIST 3</v>
          </cell>
          <cell r="C23" t="str">
            <v>PIKE</v>
          </cell>
          <cell r="D23" t="str">
            <v>Unit</v>
          </cell>
          <cell r="E23">
            <v>338.25</v>
          </cell>
          <cell r="F23"/>
          <cell r="G23">
            <v>161.75</v>
          </cell>
          <cell r="H23">
            <v>160</v>
          </cell>
          <cell r="I23">
            <v>79</v>
          </cell>
          <cell r="J23">
            <v>97.5</v>
          </cell>
          <cell r="K23"/>
          <cell r="L23">
            <v>14400</v>
          </cell>
          <cell r="M23">
            <v>7110</v>
          </cell>
          <cell r="N23">
            <v>8775</v>
          </cell>
          <cell r="O23">
            <v>30285</v>
          </cell>
          <cell r="P23"/>
          <cell r="Q23">
            <v>20218.75</v>
          </cell>
          <cell r="R23">
            <v>9875</v>
          </cell>
          <cell r="S23">
            <v>12187.5</v>
          </cell>
          <cell r="T23">
            <v>42281.25</v>
          </cell>
          <cell r="U23"/>
          <cell r="V23">
            <v>52568.75</v>
          </cell>
          <cell r="W23">
            <v>25675</v>
          </cell>
          <cell r="X23">
            <v>31687.5</v>
          </cell>
          <cell r="Y23">
            <v>109931.25</v>
          </cell>
          <cell r="Z23"/>
          <cell r="AA23">
            <v>5499.5</v>
          </cell>
          <cell r="AB23">
            <v>2686</v>
          </cell>
          <cell r="AC23">
            <v>3315</v>
          </cell>
          <cell r="AD23">
            <v>11500.5</v>
          </cell>
          <cell r="AE23"/>
          <cell r="AF23">
            <v>92359.25</v>
          </cell>
          <cell r="AG23">
            <v>45109</v>
          </cell>
          <cell r="AH23">
            <v>55672.5</v>
          </cell>
          <cell r="AI23">
            <v>193140.75</v>
          </cell>
          <cell r="AJ23"/>
          <cell r="AK23">
            <v>20000</v>
          </cell>
          <cell r="AL23">
            <v>19671</v>
          </cell>
          <cell r="AM23">
            <v>83752.5</v>
          </cell>
          <cell r="AN23">
            <v>123423.5</v>
          </cell>
          <cell r="AO23"/>
          <cell r="AP23">
            <v>220141.75</v>
          </cell>
          <cell r="AQ23">
            <v>107519</v>
          </cell>
          <cell r="AR23">
            <v>132697.5</v>
          </cell>
          <cell r="AS23">
            <v>460358.25</v>
          </cell>
          <cell r="AT23"/>
          <cell r="AU23">
            <v>151559.75</v>
          </cell>
          <cell r="AV23">
            <v>74023</v>
          </cell>
          <cell r="AW23">
            <v>91357.5</v>
          </cell>
          <cell r="AX23">
            <v>316940.25</v>
          </cell>
          <cell r="AY23"/>
          <cell r="AZ23">
            <v>2057489.31</v>
          </cell>
          <cell r="BA23">
            <v>554484.67999999993</v>
          </cell>
          <cell r="BB23">
            <v>783592.19700000004</v>
          </cell>
          <cell r="BC23">
            <v>47914.465499999998</v>
          </cell>
          <cell r="BD23">
            <v>48677.557499999995</v>
          </cell>
          <cell r="BE23">
            <v>0</v>
          </cell>
          <cell r="BF23">
            <v>880184.22000000009</v>
          </cell>
          <cell r="BG23"/>
          <cell r="BH23">
            <v>2168044.9700000002</v>
          </cell>
          <cell r="BI23"/>
          <cell r="BJ23">
            <v>321973.40999999997</v>
          </cell>
          <cell r="BK23">
            <v>1846071.5600000003</v>
          </cell>
          <cell r="BL23"/>
          <cell r="BM23">
            <v>1</v>
          </cell>
        </row>
        <row r="24">
          <cell r="A24" t="str">
            <v>0107500402600</v>
          </cell>
          <cell r="B24" t="str">
            <v>GRIGGSVILLE-PERRY C U SCH DIST 4</v>
          </cell>
          <cell r="C24" t="str">
            <v>PIKE</v>
          </cell>
          <cell r="D24" t="str">
            <v>Unit</v>
          </cell>
          <cell r="E24">
            <v>315.63</v>
          </cell>
          <cell r="F24"/>
          <cell r="G24">
            <v>144.97999999999999</v>
          </cell>
          <cell r="H24">
            <v>142.14999999999998</v>
          </cell>
          <cell r="I24">
            <v>75.66</v>
          </cell>
          <cell r="J24">
            <v>94.99</v>
          </cell>
          <cell r="K24"/>
          <cell r="L24">
            <v>12793.499999999998</v>
          </cell>
          <cell r="M24">
            <v>6809.4</v>
          </cell>
          <cell r="N24">
            <v>8549.1</v>
          </cell>
          <cell r="O24">
            <v>28152</v>
          </cell>
          <cell r="P24"/>
          <cell r="Q24">
            <v>18122.5</v>
          </cell>
          <cell r="R24">
            <v>9457.5</v>
          </cell>
          <cell r="S24">
            <v>11873.75</v>
          </cell>
          <cell r="T24">
            <v>39453.75</v>
          </cell>
          <cell r="U24"/>
          <cell r="V24">
            <v>47118.5</v>
          </cell>
          <cell r="W24">
            <v>24589.5</v>
          </cell>
          <cell r="X24">
            <v>30871.75</v>
          </cell>
          <cell r="Y24">
            <v>102579.75</v>
          </cell>
          <cell r="Z24"/>
          <cell r="AA24">
            <v>4929.32</v>
          </cell>
          <cell r="AB24">
            <v>2572.44</v>
          </cell>
          <cell r="AC24">
            <v>3229.66</v>
          </cell>
          <cell r="AD24">
            <v>10731.42</v>
          </cell>
          <cell r="AE24"/>
          <cell r="AF24">
            <v>82783.58</v>
          </cell>
          <cell r="AG24">
            <v>43201.86</v>
          </cell>
          <cell r="AH24">
            <v>54239.29</v>
          </cell>
          <cell r="AI24">
            <v>180224.73</v>
          </cell>
          <cell r="AJ24"/>
          <cell r="AK24">
            <v>17768.749999999996</v>
          </cell>
          <cell r="AL24">
            <v>18839.34</v>
          </cell>
          <cell r="AM24">
            <v>81596.409999999989</v>
          </cell>
          <cell r="AN24">
            <v>118204.49999999999</v>
          </cell>
          <cell r="AO24"/>
          <cell r="AP24">
            <v>197317.78</v>
          </cell>
          <cell r="AQ24">
            <v>102973.26</v>
          </cell>
          <cell r="AR24">
            <v>129281.39</v>
          </cell>
          <cell r="AS24">
            <v>429572.43</v>
          </cell>
          <cell r="AT24"/>
          <cell r="AU24">
            <v>135846.25999999998</v>
          </cell>
          <cell r="AV24">
            <v>70893.42</v>
          </cell>
          <cell r="AW24">
            <v>89005.62999999999</v>
          </cell>
          <cell r="AX24">
            <v>295745.31</v>
          </cell>
          <cell r="AY24"/>
          <cell r="AZ24">
            <v>1949707.56</v>
          </cell>
          <cell r="BA24">
            <v>602375.76</v>
          </cell>
          <cell r="BB24">
            <v>765624.99600000004</v>
          </cell>
          <cell r="BC24">
            <v>44710.25202</v>
          </cell>
          <cell r="BD24">
            <v>45422.313299999994</v>
          </cell>
          <cell r="BE24">
            <v>0</v>
          </cell>
          <cell r="BF24">
            <v>855757.5613200001</v>
          </cell>
          <cell r="BG24"/>
          <cell r="BH24">
            <v>2060421.45132</v>
          </cell>
          <cell r="BI24"/>
          <cell r="BJ24">
            <v>300441.88</v>
          </cell>
          <cell r="BK24">
            <v>1759979.5713200001</v>
          </cell>
          <cell r="BL24"/>
          <cell r="BM24">
            <v>1</v>
          </cell>
        </row>
        <row r="25">
          <cell r="A25" t="str">
            <v>0107501002600</v>
          </cell>
          <cell r="B25" t="str">
            <v>PIKELAND C U SCH DIST 10</v>
          </cell>
          <cell r="C25" t="str">
            <v>PIKE</v>
          </cell>
          <cell r="D25" t="str">
            <v>Unit</v>
          </cell>
          <cell r="E25">
            <v>1084.45</v>
          </cell>
          <cell r="F25"/>
          <cell r="G25">
            <v>472.9799999999999</v>
          </cell>
          <cell r="H25">
            <v>467.65</v>
          </cell>
          <cell r="I25">
            <v>281.48</v>
          </cell>
          <cell r="J25">
            <v>329.99</v>
          </cell>
          <cell r="K25"/>
          <cell r="L25">
            <v>42088.5</v>
          </cell>
          <cell r="M25">
            <v>25333.200000000001</v>
          </cell>
          <cell r="N25">
            <v>29699.100000000002</v>
          </cell>
          <cell r="O25">
            <v>97120.8</v>
          </cell>
          <cell r="P25"/>
          <cell r="Q25">
            <v>59122.499999999985</v>
          </cell>
          <cell r="R25">
            <v>35185</v>
          </cell>
          <cell r="S25">
            <v>41248.75</v>
          </cell>
          <cell r="T25">
            <v>135556.25</v>
          </cell>
          <cell r="U25"/>
          <cell r="V25">
            <v>153718.49999999997</v>
          </cell>
          <cell r="W25">
            <v>91481</v>
          </cell>
          <cell r="X25">
            <v>107246.75</v>
          </cell>
          <cell r="Y25">
            <v>352446.25</v>
          </cell>
          <cell r="Z25"/>
          <cell r="AA25">
            <v>16081.319999999996</v>
          </cell>
          <cell r="AB25">
            <v>9570.32</v>
          </cell>
          <cell r="AC25">
            <v>11219.66</v>
          </cell>
          <cell r="AD25">
            <v>36871.299999999996</v>
          </cell>
          <cell r="AE25"/>
          <cell r="AF25">
            <v>270071.58</v>
          </cell>
          <cell r="AG25">
            <v>160725.07999999999</v>
          </cell>
          <cell r="AH25">
            <v>188424.29</v>
          </cell>
          <cell r="AI25">
            <v>619220.95000000007</v>
          </cell>
          <cell r="AJ25"/>
          <cell r="AK25">
            <v>58456.25</v>
          </cell>
          <cell r="AL25">
            <v>70088.52</v>
          </cell>
          <cell r="AM25">
            <v>283461.41000000003</v>
          </cell>
          <cell r="AN25">
            <v>412006.18000000005</v>
          </cell>
          <cell r="AO25"/>
          <cell r="AP25">
            <v>643725.77999999991</v>
          </cell>
          <cell r="AQ25">
            <v>383094.28</v>
          </cell>
          <cell r="AR25">
            <v>449116.39</v>
          </cell>
          <cell r="AS25">
            <v>1475936.45</v>
          </cell>
          <cell r="AT25"/>
          <cell r="AU25">
            <v>443182.25999999989</v>
          </cell>
          <cell r="AV25">
            <v>263746.76</v>
          </cell>
          <cell r="AW25">
            <v>309200.63</v>
          </cell>
          <cell r="AX25">
            <v>1016129.6499999999</v>
          </cell>
          <cell r="AY25"/>
          <cell r="AZ25">
            <v>6733004.0100000007</v>
          </cell>
          <cell r="BA25">
            <v>2098262.5300000003</v>
          </cell>
          <cell r="BB25">
            <v>2649379.9620000003</v>
          </cell>
          <cell r="BC25">
            <v>153616.68029999998</v>
          </cell>
          <cell r="BD25">
            <v>156063.19949999996</v>
          </cell>
          <cell r="BE25">
            <v>0</v>
          </cell>
          <cell r="BF25">
            <v>2959059.8418000005</v>
          </cell>
          <cell r="BG25"/>
          <cell r="BH25">
            <v>7104347.6717999997</v>
          </cell>
          <cell r="BI25"/>
          <cell r="BJ25">
            <v>1032266.26</v>
          </cell>
          <cell r="BK25">
            <v>6072081.4117999999</v>
          </cell>
          <cell r="BL25"/>
          <cell r="BM25">
            <v>1</v>
          </cell>
        </row>
        <row r="26">
          <cell r="A26" t="str">
            <v>0107501202600</v>
          </cell>
          <cell r="B26" t="str">
            <v>WESTERN CUSD 12</v>
          </cell>
          <cell r="C26" t="str">
            <v>PIKE</v>
          </cell>
          <cell r="D26" t="str">
            <v>Unit</v>
          </cell>
          <cell r="E26">
            <v>458.38</v>
          </cell>
          <cell r="F26"/>
          <cell r="G26">
            <v>222.57</v>
          </cell>
          <cell r="H26">
            <v>217.32</v>
          </cell>
          <cell r="I26">
            <v>109.49</v>
          </cell>
          <cell r="J26">
            <v>126.32</v>
          </cell>
          <cell r="K26"/>
          <cell r="L26">
            <v>19558.8</v>
          </cell>
          <cell r="M26">
            <v>9854.1</v>
          </cell>
          <cell r="N26">
            <v>11368.8</v>
          </cell>
          <cell r="O26">
            <v>40781.699999999997</v>
          </cell>
          <cell r="P26"/>
          <cell r="Q26">
            <v>27821.25</v>
          </cell>
          <cell r="R26">
            <v>13686.25</v>
          </cell>
          <cell r="S26">
            <v>15790</v>
          </cell>
          <cell r="T26">
            <v>57297.5</v>
          </cell>
          <cell r="U26"/>
          <cell r="V26">
            <v>72335.25</v>
          </cell>
          <cell r="W26">
            <v>35584.25</v>
          </cell>
          <cell r="X26">
            <v>41054</v>
          </cell>
          <cell r="Y26">
            <v>148973.5</v>
          </cell>
          <cell r="Z26"/>
          <cell r="AA26">
            <v>7567.38</v>
          </cell>
          <cell r="AB26">
            <v>3722.66</v>
          </cell>
          <cell r="AC26">
            <v>4294.88</v>
          </cell>
          <cell r="AD26">
            <v>15584.920000000002</v>
          </cell>
          <cell r="AE26"/>
          <cell r="AF26">
            <v>127087.47</v>
          </cell>
          <cell r="AG26">
            <v>62518.79</v>
          </cell>
          <cell r="AH26">
            <v>72128.72</v>
          </cell>
          <cell r="AI26">
            <v>261734.98</v>
          </cell>
          <cell r="AJ26"/>
          <cell r="AK26">
            <v>27165</v>
          </cell>
          <cell r="AL26">
            <v>27263.01</v>
          </cell>
          <cell r="AM26">
            <v>108508.87999999999</v>
          </cell>
          <cell r="AN26">
            <v>162936.88999999998</v>
          </cell>
          <cell r="AO26"/>
          <cell r="AP26">
            <v>302917.77</v>
          </cell>
          <cell r="AQ26">
            <v>149015.88999999998</v>
          </cell>
          <cell r="AR26">
            <v>171921.52</v>
          </cell>
          <cell r="AS26">
            <v>623855.18000000005</v>
          </cell>
          <cell r="AT26"/>
          <cell r="AU26">
            <v>208548.09</v>
          </cell>
          <cell r="AV26">
            <v>102592.12999999999</v>
          </cell>
          <cell r="AW26">
            <v>118361.84</v>
          </cell>
          <cell r="AX26">
            <v>429502.05999999994</v>
          </cell>
          <cell r="AY26"/>
          <cell r="AZ26">
            <v>2839352.62</v>
          </cell>
          <cell r="BA26">
            <v>889630.25</v>
          </cell>
          <cell r="BB26">
            <v>1118694.861</v>
          </cell>
          <cell r="BC26">
            <v>64931.360520000002</v>
          </cell>
          <cell r="BD26">
            <v>65965.465799999991</v>
          </cell>
          <cell r="BE26">
            <v>0</v>
          </cell>
          <cell r="BF26">
            <v>1249591.68732</v>
          </cell>
          <cell r="BG26"/>
          <cell r="BH26">
            <v>2990258.4173200005</v>
          </cell>
          <cell r="BI26"/>
          <cell r="BJ26">
            <v>436322.75</v>
          </cell>
          <cell r="BK26">
            <v>2553935.6673200005</v>
          </cell>
          <cell r="BL26"/>
          <cell r="BM26">
            <v>1</v>
          </cell>
        </row>
        <row r="27">
          <cell r="A27" t="str">
            <v>0108600102600</v>
          </cell>
          <cell r="B27" t="str">
            <v>WINCHESTER C U SCH DIST 1</v>
          </cell>
          <cell r="C27" t="str">
            <v>SCOTT</v>
          </cell>
          <cell r="D27" t="str">
            <v>Unit</v>
          </cell>
          <cell r="E27">
            <v>541.36</v>
          </cell>
          <cell r="F27"/>
          <cell r="G27">
            <v>246.21999999999997</v>
          </cell>
          <cell r="H27">
            <v>242.14</v>
          </cell>
          <cell r="I27">
            <v>128.82</v>
          </cell>
          <cell r="J27">
            <v>166.32</v>
          </cell>
          <cell r="K27"/>
          <cell r="L27">
            <v>21792.6</v>
          </cell>
          <cell r="M27">
            <v>11593.8</v>
          </cell>
          <cell r="N27">
            <v>14968.8</v>
          </cell>
          <cell r="O27">
            <v>48355.199999999997</v>
          </cell>
          <cell r="P27"/>
          <cell r="Q27">
            <v>30777.499999999996</v>
          </cell>
          <cell r="R27">
            <v>16102.5</v>
          </cell>
          <cell r="S27">
            <v>20790</v>
          </cell>
          <cell r="T27">
            <v>67670</v>
          </cell>
          <cell r="U27"/>
          <cell r="V27">
            <v>80021.499999999985</v>
          </cell>
          <cell r="W27">
            <v>41866.5</v>
          </cell>
          <cell r="X27">
            <v>54054</v>
          </cell>
          <cell r="Y27">
            <v>175942</v>
          </cell>
          <cell r="Z27"/>
          <cell r="AA27">
            <v>8371.48</v>
          </cell>
          <cell r="AB27">
            <v>4379.88</v>
          </cell>
          <cell r="AC27">
            <v>5654.88</v>
          </cell>
          <cell r="AD27">
            <v>18406.240000000002</v>
          </cell>
          <cell r="AE27"/>
          <cell r="AF27">
            <v>140591.62</v>
          </cell>
          <cell r="AG27">
            <v>73556.22</v>
          </cell>
          <cell r="AH27">
            <v>94968.72</v>
          </cell>
          <cell r="AI27">
            <v>309116.56</v>
          </cell>
          <cell r="AJ27"/>
          <cell r="AK27">
            <v>30267.5</v>
          </cell>
          <cell r="AL27">
            <v>32076.179999999997</v>
          </cell>
          <cell r="AM27">
            <v>142868.88</v>
          </cell>
          <cell r="AN27">
            <v>205212.56</v>
          </cell>
          <cell r="AO27"/>
          <cell r="AP27">
            <v>335105.42</v>
          </cell>
          <cell r="AQ27">
            <v>175324.02</v>
          </cell>
          <cell r="AR27">
            <v>226361.52</v>
          </cell>
          <cell r="AS27">
            <v>736790.96</v>
          </cell>
          <cell r="AT27"/>
          <cell r="AU27">
            <v>230708.13999999998</v>
          </cell>
          <cell r="AV27">
            <v>120704.34</v>
          </cell>
          <cell r="AW27">
            <v>155841.84</v>
          </cell>
          <cell r="AX27">
            <v>507254.31999999995</v>
          </cell>
          <cell r="AY27"/>
          <cell r="AZ27">
            <v>3313661.2900000005</v>
          </cell>
          <cell r="BA27">
            <v>950063.61</v>
          </cell>
          <cell r="BB27">
            <v>1279117.47</v>
          </cell>
          <cell r="BC27">
            <v>76685.809439999983</v>
          </cell>
          <cell r="BD27">
            <v>77907.117599999983</v>
          </cell>
          <cell r="BE27">
            <v>0</v>
          </cell>
          <cell r="BF27">
            <v>1433710.39704</v>
          </cell>
          <cell r="BG27"/>
          <cell r="BH27">
            <v>3502458.2370400005</v>
          </cell>
          <cell r="BI27"/>
          <cell r="BJ27">
            <v>515309.75</v>
          </cell>
          <cell r="BK27">
            <v>2987148.4870400005</v>
          </cell>
          <cell r="BL27"/>
          <cell r="BM27">
            <v>1</v>
          </cell>
        </row>
        <row r="28">
          <cell r="A28" t="str">
            <v>0108600202600</v>
          </cell>
          <cell r="B28" t="str">
            <v>SCOTT-MORGAN C U SCHOOL DIST 2</v>
          </cell>
          <cell r="C28" t="str">
            <v>SCOTT</v>
          </cell>
          <cell r="D28" t="str">
            <v>Unit</v>
          </cell>
          <cell r="E28">
            <v>183.43</v>
          </cell>
          <cell r="F28"/>
          <cell r="G28">
            <v>73.63</v>
          </cell>
          <cell r="H28">
            <v>71.8</v>
          </cell>
          <cell r="I28">
            <v>47.650000000000006</v>
          </cell>
          <cell r="J28">
            <v>62.149999999999991</v>
          </cell>
          <cell r="K28"/>
          <cell r="L28">
            <v>6462</v>
          </cell>
          <cell r="M28">
            <v>4288.5000000000009</v>
          </cell>
          <cell r="N28">
            <v>5593.4999999999991</v>
          </cell>
          <cell r="O28">
            <v>16344</v>
          </cell>
          <cell r="P28"/>
          <cell r="Q28">
            <v>9203.75</v>
          </cell>
          <cell r="R28">
            <v>5956.2500000000009</v>
          </cell>
          <cell r="S28">
            <v>7768.7499999999991</v>
          </cell>
          <cell r="T28">
            <v>22928.75</v>
          </cell>
          <cell r="U28"/>
          <cell r="V28">
            <v>23929.75</v>
          </cell>
          <cell r="W28">
            <v>15486.250000000002</v>
          </cell>
          <cell r="X28">
            <v>20198.749999999996</v>
          </cell>
          <cell r="Y28">
            <v>59614.75</v>
          </cell>
          <cell r="Z28"/>
          <cell r="AA28">
            <v>2503.42</v>
          </cell>
          <cell r="AB28">
            <v>1620.1000000000001</v>
          </cell>
          <cell r="AC28">
            <v>2113.1</v>
          </cell>
          <cell r="AD28">
            <v>6236.6200000000008</v>
          </cell>
          <cell r="AE28"/>
          <cell r="AF28">
            <v>42042.73</v>
          </cell>
          <cell r="AG28">
            <v>27208.15</v>
          </cell>
          <cell r="AH28">
            <v>35487.65</v>
          </cell>
          <cell r="AI28">
            <v>104738.53</v>
          </cell>
          <cell r="AJ28"/>
          <cell r="AK28">
            <v>8975</v>
          </cell>
          <cell r="AL28">
            <v>11864.850000000002</v>
          </cell>
          <cell r="AM28">
            <v>53386.849999999991</v>
          </cell>
          <cell r="AN28">
            <v>74226.7</v>
          </cell>
          <cell r="AO28"/>
          <cell r="AP28">
            <v>100210.43</v>
          </cell>
          <cell r="AQ28">
            <v>64851.650000000009</v>
          </cell>
          <cell r="AR28">
            <v>84586.15</v>
          </cell>
          <cell r="AS28">
            <v>249648.23</v>
          </cell>
          <cell r="AT28"/>
          <cell r="AU28">
            <v>68991.31</v>
          </cell>
          <cell r="AV28">
            <v>44648.05</v>
          </cell>
          <cell r="AW28">
            <v>58234.549999999996</v>
          </cell>
          <cell r="AX28">
            <v>171873.91</v>
          </cell>
          <cell r="AY28"/>
          <cell r="AZ28">
            <v>1120019.9000000001</v>
          </cell>
          <cell r="BA28">
            <v>345000</v>
          </cell>
          <cell r="BB28">
            <v>439505.97000000003</v>
          </cell>
          <cell r="BC28">
            <v>25983.593219999999</v>
          </cell>
          <cell r="BD28">
            <v>26397.4113</v>
          </cell>
          <cell r="BE28">
            <v>0</v>
          </cell>
          <cell r="BF28">
            <v>491886.97451999999</v>
          </cell>
          <cell r="BG28"/>
          <cell r="BH28">
            <v>1197498.4645199999</v>
          </cell>
          <cell r="BI28"/>
          <cell r="BJ28">
            <v>174603.34</v>
          </cell>
          <cell r="BK28">
            <v>1022895.12452</v>
          </cell>
          <cell r="BL28"/>
          <cell r="BM28">
            <v>1</v>
          </cell>
        </row>
        <row r="29">
          <cell r="A29" t="str">
            <v>0300000000092</v>
          </cell>
          <cell r="B29" t="str">
            <v>ALT SCH-BOND/EFFINGHAM/FAYETTE RO</v>
          </cell>
          <cell r="C29" t="str">
            <v>FAYETTE</v>
          </cell>
          <cell r="D29" t="str">
            <v>Regional</v>
          </cell>
          <cell r="E29">
            <v>103.99</v>
          </cell>
          <cell r="F29"/>
          <cell r="G29">
            <v>0</v>
          </cell>
          <cell r="H29">
            <v>0</v>
          </cell>
          <cell r="I29">
            <v>0</v>
          </cell>
          <cell r="J29">
            <v>103.99</v>
          </cell>
          <cell r="K29"/>
          <cell r="L29">
            <v>0</v>
          </cell>
          <cell r="M29">
            <v>0</v>
          </cell>
          <cell r="N29">
            <v>9359.1</v>
          </cell>
          <cell r="O29">
            <v>9359.1</v>
          </cell>
          <cell r="P29"/>
          <cell r="Q29">
            <v>0</v>
          </cell>
          <cell r="R29">
            <v>0</v>
          </cell>
          <cell r="S29">
            <v>12998.75</v>
          </cell>
          <cell r="T29">
            <v>12998.75</v>
          </cell>
          <cell r="U29"/>
          <cell r="V29">
            <v>0</v>
          </cell>
          <cell r="W29">
            <v>0</v>
          </cell>
          <cell r="X29">
            <v>33796.75</v>
          </cell>
          <cell r="Y29">
            <v>33796.75</v>
          </cell>
          <cell r="Z29"/>
          <cell r="AA29">
            <v>0</v>
          </cell>
          <cell r="AB29">
            <v>0</v>
          </cell>
          <cell r="AC29">
            <v>3535.66</v>
          </cell>
          <cell r="AD29">
            <v>3535.66</v>
          </cell>
          <cell r="AE29"/>
          <cell r="AF29">
            <v>0</v>
          </cell>
          <cell r="AG29">
            <v>0</v>
          </cell>
          <cell r="AH29">
            <v>59378.29</v>
          </cell>
          <cell r="AI29">
            <v>59378.29</v>
          </cell>
          <cell r="AJ29"/>
          <cell r="AK29">
            <v>0</v>
          </cell>
          <cell r="AL29">
            <v>0</v>
          </cell>
          <cell r="AM29">
            <v>89327.409999999989</v>
          </cell>
          <cell r="AN29">
            <v>89327.409999999989</v>
          </cell>
          <cell r="AO29"/>
          <cell r="AP29">
            <v>0</v>
          </cell>
          <cell r="AQ29">
            <v>0</v>
          </cell>
          <cell r="AR29">
            <v>141530.38999999998</v>
          </cell>
          <cell r="AS29">
            <v>141530.38999999998</v>
          </cell>
          <cell r="AT29"/>
          <cell r="AU29">
            <v>0</v>
          </cell>
          <cell r="AV29">
            <v>0</v>
          </cell>
          <cell r="AW29">
            <v>97438.62999999999</v>
          </cell>
          <cell r="AX29">
            <v>97438.62999999999</v>
          </cell>
          <cell r="AY29"/>
          <cell r="AZ29">
            <v>683354.65</v>
          </cell>
          <cell r="BA29">
            <v>187416.71</v>
          </cell>
          <cell r="BB29">
            <v>261231.408</v>
          </cell>
          <cell r="BC29">
            <v>14730.599459999999</v>
          </cell>
          <cell r="BD29">
            <v>14965.200899999998</v>
          </cell>
          <cell r="BE29">
            <v>0</v>
          </cell>
          <cell r="BF29">
            <v>290927.20835999999</v>
          </cell>
          <cell r="BG29"/>
          <cell r="BH29">
            <v>738292.18836000003</v>
          </cell>
          <cell r="BI29"/>
          <cell r="BJ29">
            <v>98986</v>
          </cell>
          <cell r="BK29">
            <v>639306.18836000003</v>
          </cell>
          <cell r="BL29"/>
          <cell r="BM29">
            <v>1</v>
          </cell>
        </row>
        <row r="30">
          <cell r="A30" t="str">
            <v>0300000000093</v>
          </cell>
          <cell r="B30" t="str">
            <v>SAFE SCH-BOND/EFFINGHAM/FAYETTE R</v>
          </cell>
          <cell r="C30" t="str">
            <v>FAYETTE</v>
          </cell>
          <cell r="D30" t="str">
            <v>Regional</v>
          </cell>
          <cell r="E30">
            <v>38</v>
          </cell>
          <cell r="F30"/>
          <cell r="G30">
            <v>0</v>
          </cell>
          <cell r="H30">
            <v>0</v>
          </cell>
          <cell r="I30">
            <v>38</v>
          </cell>
          <cell r="J30">
            <v>0</v>
          </cell>
          <cell r="K30"/>
          <cell r="L30">
            <v>0</v>
          </cell>
          <cell r="M30">
            <v>3420</v>
          </cell>
          <cell r="N30">
            <v>0</v>
          </cell>
          <cell r="O30">
            <v>3420</v>
          </cell>
          <cell r="P30"/>
          <cell r="Q30">
            <v>0</v>
          </cell>
          <cell r="R30">
            <v>4750</v>
          </cell>
          <cell r="S30">
            <v>0</v>
          </cell>
          <cell r="T30">
            <v>4750</v>
          </cell>
          <cell r="U30"/>
          <cell r="V30">
            <v>0</v>
          </cell>
          <cell r="W30">
            <v>12350</v>
          </cell>
          <cell r="X30">
            <v>0</v>
          </cell>
          <cell r="Y30">
            <v>12350</v>
          </cell>
          <cell r="Z30"/>
          <cell r="AA30">
            <v>0</v>
          </cell>
          <cell r="AB30">
            <v>1292</v>
          </cell>
          <cell r="AC30">
            <v>0</v>
          </cell>
          <cell r="AD30">
            <v>1292</v>
          </cell>
          <cell r="AE30"/>
          <cell r="AF30">
            <v>0</v>
          </cell>
          <cell r="AG30">
            <v>10849</v>
          </cell>
          <cell r="AH30">
            <v>0</v>
          </cell>
          <cell r="AI30">
            <v>10849</v>
          </cell>
          <cell r="AJ30"/>
          <cell r="AK30">
            <v>0</v>
          </cell>
          <cell r="AL30">
            <v>9462</v>
          </cell>
          <cell r="AM30">
            <v>0</v>
          </cell>
          <cell r="AN30">
            <v>9462</v>
          </cell>
          <cell r="AO30"/>
          <cell r="AP30">
            <v>0</v>
          </cell>
          <cell r="AQ30">
            <v>51718</v>
          </cell>
          <cell r="AR30">
            <v>0</v>
          </cell>
          <cell r="AS30">
            <v>51718</v>
          </cell>
          <cell r="AT30"/>
          <cell r="AU30">
            <v>0</v>
          </cell>
          <cell r="AV30">
            <v>35606</v>
          </cell>
          <cell r="AW30">
            <v>0</v>
          </cell>
          <cell r="AX30">
            <v>35606</v>
          </cell>
          <cell r="AY30"/>
          <cell r="AZ30">
            <v>211984.72</v>
          </cell>
          <cell r="BA30">
            <v>70274.67</v>
          </cell>
          <cell r="BB30">
            <v>84677.816999999995</v>
          </cell>
          <cell r="BC30">
            <v>5382.8519999999999</v>
          </cell>
          <cell r="BD30">
            <v>5468.579999999999</v>
          </cell>
          <cell r="BE30">
            <v>0</v>
          </cell>
          <cell r="BF30">
            <v>95529.248999999996</v>
          </cell>
          <cell r="BG30"/>
          <cell r="BH30">
            <v>224976.24900000001</v>
          </cell>
          <cell r="BI30"/>
          <cell r="BJ30">
            <v>36171.440000000002</v>
          </cell>
          <cell r="BK30">
            <v>188804.80900000001</v>
          </cell>
          <cell r="BL30"/>
          <cell r="BM30">
            <v>0</v>
          </cell>
        </row>
        <row r="31">
          <cell r="A31" t="str">
            <v>0300300102600</v>
          </cell>
          <cell r="B31" t="str">
            <v>MULBERRY GROVE C U SCH DIST 1</v>
          </cell>
          <cell r="C31" t="str">
            <v>BOND</v>
          </cell>
          <cell r="D31" t="str">
            <v>Unit</v>
          </cell>
          <cell r="E31">
            <v>330.79</v>
          </cell>
          <cell r="F31"/>
          <cell r="G31">
            <v>140.65</v>
          </cell>
          <cell r="H31">
            <v>138.07</v>
          </cell>
          <cell r="I31">
            <v>84.32</v>
          </cell>
          <cell r="J31">
            <v>105.82</v>
          </cell>
          <cell r="K31"/>
          <cell r="L31">
            <v>12426.3</v>
          </cell>
          <cell r="M31">
            <v>7588.7999999999993</v>
          </cell>
          <cell r="N31">
            <v>9523.7999999999993</v>
          </cell>
          <cell r="O31">
            <v>29538.899999999998</v>
          </cell>
          <cell r="P31"/>
          <cell r="Q31">
            <v>17581.25</v>
          </cell>
          <cell r="R31">
            <v>10540</v>
          </cell>
          <cell r="S31">
            <v>13227.5</v>
          </cell>
          <cell r="T31">
            <v>41348.75</v>
          </cell>
          <cell r="U31"/>
          <cell r="V31">
            <v>45711.25</v>
          </cell>
          <cell r="W31">
            <v>27403.999999999996</v>
          </cell>
          <cell r="X31">
            <v>34391.5</v>
          </cell>
          <cell r="Y31">
            <v>107506.75</v>
          </cell>
          <cell r="Z31"/>
          <cell r="AA31">
            <v>4782.1000000000004</v>
          </cell>
          <cell r="AB31">
            <v>2866.8799999999997</v>
          </cell>
          <cell r="AC31">
            <v>3597.8799999999997</v>
          </cell>
          <cell r="AD31">
            <v>11246.859999999999</v>
          </cell>
          <cell r="AE31"/>
          <cell r="AF31">
            <v>80311.149999999994</v>
          </cell>
          <cell r="AG31">
            <v>48146.720000000001</v>
          </cell>
          <cell r="AH31">
            <v>60423.22</v>
          </cell>
          <cell r="AI31">
            <v>188881.09</v>
          </cell>
          <cell r="AJ31"/>
          <cell r="AK31">
            <v>17258.75</v>
          </cell>
          <cell r="AL31">
            <v>20995.679999999997</v>
          </cell>
          <cell r="AM31">
            <v>90899.37999999999</v>
          </cell>
          <cell r="AN31">
            <v>129153.80999999998</v>
          </cell>
          <cell r="AO31"/>
          <cell r="AP31">
            <v>191424.65</v>
          </cell>
          <cell r="AQ31">
            <v>114759.51999999999</v>
          </cell>
          <cell r="AR31">
            <v>144021.01999999999</v>
          </cell>
          <cell r="AS31">
            <v>450205.18999999994</v>
          </cell>
          <cell r="AT31"/>
          <cell r="AU31">
            <v>131789.05000000002</v>
          </cell>
          <cell r="AV31">
            <v>79007.839999999997</v>
          </cell>
          <cell r="AW31">
            <v>99153.34</v>
          </cell>
          <cell r="AX31">
            <v>309950.23</v>
          </cell>
          <cell r="AY31"/>
          <cell r="AZ31">
            <v>2030896.1400000001</v>
          </cell>
          <cell r="BA31">
            <v>606526.82999999996</v>
          </cell>
          <cell r="BB31">
            <v>791226.89100000006</v>
          </cell>
          <cell r="BC31">
            <v>46857.726659999993</v>
          </cell>
          <cell r="BD31">
            <v>47603.988899999997</v>
          </cell>
          <cell r="BE31">
            <v>0</v>
          </cell>
          <cell r="BF31">
            <v>885688.6065600001</v>
          </cell>
          <cell r="BG31"/>
          <cell r="BH31">
            <v>2153520.1865600003</v>
          </cell>
          <cell r="BI31"/>
          <cell r="BJ31">
            <v>314872.38</v>
          </cell>
          <cell r="BK31">
            <v>1838647.8065600004</v>
          </cell>
          <cell r="BL31"/>
          <cell r="BM31">
            <v>1</v>
          </cell>
        </row>
        <row r="32">
          <cell r="A32" t="str">
            <v>0300300202600</v>
          </cell>
          <cell r="B32" t="str">
            <v>BOND CO C U SCHOOL DIST 2</v>
          </cell>
          <cell r="C32" t="str">
            <v>BOND</v>
          </cell>
          <cell r="D32" t="str">
            <v>Unit</v>
          </cell>
          <cell r="E32">
            <v>1581.05</v>
          </cell>
          <cell r="F32"/>
          <cell r="G32">
            <v>678.06</v>
          </cell>
          <cell r="H32">
            <v>659.98</v>
          </cell>
          <cell r="I32">
            <v>388.49</v>
          </cell>
          <cell r="J32">
            <v>514.5</v>
          </cell>
          <cell r="K32"/>
          <cell r="L32">
            <v>59398.200000000004</v>
          </cell>
          <cell r="M32">
            <v>34964.1</v>
          </cell>
          <cell r="N32">
            <v>46305</v>
          </cell>
          <cell r="O32">
            <v>140667.29999999999</v>
          </cell>
          <cell r="P32"/>
          <cell r="Q32">
            <v>84757.5</v>
          </cell>
          <cell r="R32">
            <v>48561.25</v>
          </cell>
          <cell r="S32">
            <v>64312.5</v>
          </cell>
          <cell r="T32">
            <v>197631.25</v>
          </cell>
          <cell r="U32"/>
          <cell r="V32">
            <v>220369.49999999997</v>
          </cell>
          <cell r="W32">
            <v>126259.25</v>
          </cell>
          <cell r="X32">
            <v>167212.5</v>
          </cell>
          <cell r="Y32">
            <v>513841.25</v>
          </cell>
          <cell r="Z32"/>
          <cell r="AA32">
            <v>23054.039999999997</v>
          </cell>
          <cell r="AB32">
            <v>13208.66</v>
          </cell>
          <cell r="AC32">
            <v>17493</v>
          </cell>
          <cell r="AD32">
            <v>53755.7</v>
          </cell>
          <cell r="AE32"/>
          <cell r="AF32">
            <v>387172.26</v>
          </cell>
          <cell r="AG32">
            <v>221827.79</v>
          </cell>
          <cell r="AH32">
            <v>293779.5</v>
          </cell>
          <cell r="AI32">
            <v>902779.55</v>
          </cell>
          <cell r="AJ32"/>
          <cell r="AK32">
            <v>82497.5</v>
          </cell>
          <cell r="AL32">
            <v>96734.010000000009</v>
          </cell>
          <cell r="AM32">
            <v>441955.5</v>
          </cell>
          <cell r="AN32">
            <v>621187.01</v>
          </cell>
          <cell r="AO32"/>
          <cell r="AP32">
            <v>922839.65999999992</v>
          </cell>
          <cell r="AQ32">
            <v>528734.89</v>
          </cell>
          <cell r="AR32">
            <v>700234.5</v>
          </cell>
          <cell r="AS32">
            <v>2151809.0499999998</v>
          </cell>
          <cell r="AT32"/>
          <cell r="AU32">
            <v>635342.22</v>
          </cell>
          <cell r="AV32">
            <v>364015.13</v>
          </cell>
          <cell r="AW32">
            <v>482086.5</v>
          </cell>
          <cell r="AX32">
            <v>1481443.85</v>
          </cell>
          <cell r="AY32"/>
          <cell r="AZ32">
            <v>9655397.6999999993</v>
          </cell>
          <cell r="BA32">
            <v>2729385.82</v>
          </cell>
          <cell r="BB32">
            <v>3715435.0559999999</v>
          </cell>
          <cell r="BC32">
            <v>223962.05669999999</v>
          </cell>
          <cell r="BD32">
            <v>227528.90549999996</v>
          </cell>
          <cell r="BE32">
            <v>0</v>
          </cell>
          <cell r="BF32">
            <v>4166926.0181999998</v>
          </cell>
          <cell r="BG32"/>
          <cell r="BH32">
            <v>10230040.978200002</v>
          </cell>
          <cell r="BI32"/>
          <cell r="BJ32">
            <v>1504969.87</v>
          </cell>
          <cell r="BK32">
            <v>8725071.1082000025</v>
          </cell>
          <cell r="BL32"/>
          <cell r="BM32">
            <v>1</v>
          </cell>
        </row>
        <row r="33">
          <cell r="A33" t="str">
            <v>0301100102600</v>
          </cell>
          <cell r="B33" t="str">
            <v>MORRISONVILLE C U SCH DIST 1</v>
          </cell>
          <cell r="C33" t="str">
            <v>CHRISTIAN</v>
          </cell>
          <cell r="D33" t="str">
            <v>Unit</v>
          </cell>
          <cell r="E33">
            <v>276.75</v>
          </cell>
          <cell r="F33"/>
          <cell r="G33">
            <v>120.25</v>
          </cell>
          <cell r="H33">
            <v>116.5</v>
          </cell>
          <cell r="I33">
            <v>72</v>
          </cell>
          <cell r="J33">
            <v>84.5</v>
          </cell>
          <cell r="K33"/>
          <cell r="L33">
            <v>10485</v>
          </cell>
          <cell r="M33">
            <v>6480</v>
          </cell>
          <cell r="N33">
            <v>7605</v>
          </cell>
          <cell r="O33">
            <v>24570</v>
          </cell>
          <cell r="P33"/>
          <cell r="Q33">
            <v>15031.25</v>
          </cell>
          <cell r="R33">
            <v>9000</v>
          </cell>
          <cell r="S33">
            <v>10562.5</v>
          </cell>
          <cell r="T33">
            <v>34593.75</v>
          </cell>
          <cell r="U33"/>
          <cell r="V33">
            <v>39081.25</v>
          </cell>
          <cell r="W33">
            <v>23400</v>
          </cell>
          <cell r="X33">
            <v>27462.5</v>
          </cell>
          <cell r="Y33">
            <v>89943.75</v>
          </cell>
          <cell r="Z33"/>
          <cell r="AA33">
            <v>4088.5</v>
          </cell>
          <cell r="AB33">
            <v>2448</v>
          </cell>
          <cell r="AC33">
            <v>2873</v>
          </cell>
          <cell r="AD33">
            <v>9409.5</v>
          </cell>
          <cell r="AE33"/>
          <cell r="AF33">
            <v>68662.75</v>
          </cell>
          <cell r="AG33">
            <v>41112</v>
          </cell>
          <cell r="AH33">
            <v>48249.5</v>
          </cell>
          <cell r="AI33">
            <v>158024.25</v>
          </cell>
          <cell r="AJ33"/>
          <cell r="AK33">
            <v>14562.5</v>
          </cell>
          <cell r="AL33">
            <v>17928</v>
          </cell>
          <cell r="AM33">
            <v>72585.5</v>
          </cell>
          <cell r="AN33">
            <v>105076</v>
          </cell>
          <cell r="AO33"/>
          <cell r="AP33">
            <v>163660.25</v>
          </cell>
          <cell r="AQ33">
            <v>97992</v>
          </cell>
          <cell r="AR33">
            <v>115004.5</v>
          </cell>
          <cell r="AS33">
            <v>376656.75</v>
          </cell>
          <cell r="AT33"/>
          <cell r="AU33">
            <v>112674.25</v>
          </cell>
          <cell r="AV33">
            <v>67464</v>
          </cell>
          <cell r="AW33">
            <v>79176.5</v>
          </cell>
          <cell r="AX33">
            <v>259314.75</v>
          </cell>
          <cell r="AY33"/>
          <cell r="AZ33">
            <v>1683511.04</v>
          </cell>
          <cell r="BA33">
            <v>484800.77</v>
          </cell>
          <cell r="BB33">
            <v>650493.54299999995</v>
          </cell>
          <cell r="BC33">
            <v>39202.744500000001</v>
          </cell>
          <cell r="BD33">
            <v>39827.092499999999</v>
          </cell>
          <cell r="BE33">
            <v>0</v>
          </cell>
          <cell r="BF33">
            <v>729523.38</v>
          </cell>
          <cell r="BG33"/>
          <cell r="BH33">
            <v>1787112.13</v>
          </cell>
          <cell r="BI33"/>
          <cell r="BJ33">
            <v>263432.78999999998</v>
          </cell>
          <cell r="BK33">
            <v>1523679.3399999999</v>
          </cell>
          <cell r="BL33"/>
          <cell r="BM33">
            <v>1</v>
          </cell>
        </row>
        <row r="34">
          <cell r="A34" t="str">
            <v>0301100302600</v>
          </cell>
          <cell r="B34" t="str">
            <v>TAYLORVILLE C U SCH DIST 3</v>
          </cell>
          <cell r="C34" t="str">
            <v>CHRISTIAN</v>
          </cell>
          <cell r="D34" t="str">
            <v>Unit</v>
          </cell>
          <cell r="E34">
            <v>2163.94</v>
          </cell>
          <cell r="F34"/>
          <cell r="G34">
            <v>842.31000000000006</v>
          </cell>
          <cell r="H34">
            <v>821.73</v>
          </cell>
          <cell r="I34">
            <v>547.98</v>
          </cell>
          <cell r="J34">
            <v>773.65</v>
          </cell>
          <cell r="K34"/>
          <cell r="L34">
            <v>73955.7</v>
          </cell>
          <cell r="M34">
            <v>49318.200000000004</v>
          </cell>
          <cell r="N34">
            <v>69628.5</v>
          </cell>
          <cell r="O34">
            <v>192902.39999999999</v>
          </cell>
          <cell r="P34"/>
          <cell r="Q34">
            <v>105288.75000000001</v>
          </cell>
          <cell r="R34">
            <v>68497.5</v>
          </cell>
          <cell r="S34">
            <v>96706.25</v>
          </cell>
          <cell r="T34">
            <v>270492.5</v>
          </cell>
          <cell r="U34"/>
          <cell r="V34">
            <v>273750.75</v>
          </cell>
          <cell r="W34">
            <v>178093.5</v>
          </cell>
          <cell r="X34">
            <v>251436.25</v>
          </cell>
          <cell r="Y34">
            <v>703280.5</v>
          </cell>
          <cell r="Z34"/>
          <cell r="AA34">
            <v>28638.54</v>
          </cell>
          <cell r="AB34">
            <v>18631.32</v>
          </cell>
          <cell r="AC34">
            <v>26304.1</v>
          </cell>
          <cell r="AD34">
            <v>73573.959999999992</v>
          </cell>
          <cell r="AE34"/>
          <cell r="AF34">
            <v>480959.01</v>
          </cell>
          <cell r="AG34">
            <v>312896.58</v>
          </cell>
          <cell r="AH34">
            <v>441754.15</v>
          </cell>
          <cell r="AI34">
            <v>1235609.7400000002</v>
          </cell>
          <cell r="AJ34"/>
          <cell r="AK34">
            <v>102716.25</v>
          </cell>
          <cell r="AL34">
            <v>136447.02000000002</v>
          </cell>
          <cell r="AM34">
            <v>664565.35</v>
          </cell>
          <cell r="AN34">
            <v>903728.62</v>
          </cell>
          <cell r="AO34"/>
          <cell r="AP34">
            <v>1146383.9100000001</v>
          </cell>
          <cell r="AQ34">
            <v>745800.78</v>
          </cell>
          <cell r="AR34">
            <v>1052937.6499999999</v>
          </cell>
          <cell r="AS34">
            <v>2945122.34</v>
          </cell>
          <cell r="AT34"/>
          <cell r="AU34">
            <v>789244.47000000009</v>
          </cell>
          <cell r="AV34">
            <v>513457.26</v>
          </cell>
          <cell r="AW34">
            <v>724910.04999999993</v>
          </cell>
          <cell r="AX34">
            <v>2027611.7799999998</v>
          </cell>
          <cell r="AY34"/>
          <cell r="AZ34">
            <v>13443819.290000001</v>
          </cell>
          <cell r="BA34">
            <v>4157941.23</v>
          </cell>
          <cell r="BB34">
            <v>5280528.1559999995</v>
          </cell>
          <cell r="BC34">
            <v>306530.75676000002</v>
          </cell>
          <cell r="BD34">
            <v>311412.6054</v>
          </cell>
          <cell r="BE34">
            <v>0</v>
          </cell>
          <cell r="BF34">
            <v>5898471.5181599995</v>
          </cell>
          <cell r="BG34"/>
          <cell r="BH34">
            <v>14250793.35816</v>
          </cell>
          <cell r="BI34"/>
          <cell r="BJ34">
            <v>2059811.2</v>
          </cell>
          <cell r="BK34">
            <v>12190982.158160001</v>
          </cell>
          <cell r="BL34"/>
          <cell r="BM34">
            <v>1</v>
          </cell>
        </row>
        <row r="35">
          <cell r="A35" t="str">
            <v>0301100402600</v>
          </cell>
          <cell r="B35" t="str">
            <v>EDINBURG C U SCH DIST 4</v>
          </cell>
          <cell r="C35" t="str">
            <v>CHRISTIAN</v>
          </cell>
          <cell r="D35" t="str">
            <v>Unit</v>
          </cell>
          <cell r="E35">
            <v>223.38</v>
          </cell>
          <cell r="F35"/>
          <cell r="G35">
            <v>96.56</v>
          </cell>
          <cell r="H35">
            <v>94.98</v>
          </cell>
          <cell r="I35">
            <v>49.33</v>
          </cell>
          <cell r="J35">
            <v>77.489999999999995</v>
          </cell>
          <cell r="K35"/>
          <cell r="L35">
            <v>8548.2000000000007</v>
          </cell>
          <cell r="M35">
            <v>4439.7</v>
          </cell>
          <cell r="N35">
            <v>6974.0999999999995</v>
          </cell>
          <cell r="O35">
            <v>19962</v>
          </cell>
          <cell r="P35"/>
          <cell r="Q35">
            <v>12070</v>
          </cell>
          <cell r="R35">
            <v>6166.25</v>
          </cell>
          <cell r="S35">
            <v>9686.25</v>
          </cell>
          <cell r="T35">
            <v>27922.5</v>
          </cell>
          <cell r="U35"/>
          <cell r="V35">
            <v>31382</v>
          </cell>
          <cell r="W35">
            <v>16032.25</v>
          </cell>
          <cell r="X35">
            <v>25184.25</v>
          </cell>
          <cell r="Y35">
            <v>72598.5</v>
          </cell>
          <cell r="Z35"/>
          <cell r="AA35">
            <v>3283.04</v>
          </cell>
          <cell r="AB35">
            <v>1677.22</v>
          </cell>
          <cell r="AC35">
            <v>2634.66</v>
          </cell>
          <cell r="AD35">
            <v>7594.92</v>
          </cell>
          <cell r="AE35"/>
          <cell r="AF35">
            <v>55135.76</v>
          </cell>
          <cell r="AG35">
            <v>28167.43</v>
          </cell>
          <cell r="AH35">
            <v>44246.79</v>
          </cell>
          <cell r="AI35">
            <v>127549.98000000001</v>
          </cell>
          <cell r="AJ35"/>
          <cell r="AK35">
            <v>11872.5</v>
          </cell>
          <cell r="AL35">
            <v>12283.17</v>
          </cell>
          <cell r="AM35">
            <v>66563.909999999989</v>
          </cell>
          <cell r="AN35">
            <v>90719.579999999987</v>
          </cell>
          <cell r="AO35"/>
          <cell r="AP35">
            <v>131418.16</v>
          </cell>
          <cell r="AQ35">
            <v>67138.13</v>
          </cell>
          <cell r="AR35">
            <v>105463.89</v>
          </cell>
          <cell r="AS35">
            <v>304020.18</v>
          </cell>
          <cell r="AT35"/>
          <cell r="AU35">
            <v>90476.72</v>
          </cell>
          <cell r="AV35">
            <v>46222.21</v>
          </cell>
          <cell r="AW35">
            <v>72608.12999999999</v>
          </cell>
          <cell r="AX35">
            <v>209307.06</v>
          </cell>
          <cell r="AY35"/>
          <cell r="AZ35">
            <v>1360644.13</v>
          </cell>
          <cell r="BA35">
            <v>393213.26</v>
          </cell>
          <cell r="BB35">
            <v>526157.21699999995</v>
          </cell>
          <cell r="BC35">
            <v>31642.67052</v>
          </cell>
          <cell r="BD35">
            <v>32146.6158</v>
          </cell>
          <cell r="BE35">
            <v>0</v>
          </cell>
          <cell r="BF35">
            <v>589946.50332000002</v>
          </cell>
          <cell r="BG35"/>
          <cell r="BH35">
            <v>1449621.2233199999</v>
          </cell>
          <cell r="BI35"/>
          <cell r="BJ35">
            <v>212630.95</v>
          </cell>
          <cell r="BK35">
            <v>1236990.2733199999</v>
          </cell>
          <cell r="BL35"/>
          <cell r="BM35">
            <v>1</v>
          </cell>
        </row>
        <row r="36">
          <cell r="A36" t="str">
            <v>0301100802600</v>
          </cell>
          <cell r="B36" t="str">
            <v>PANA COMM UNIT SCHOOL DIST 8</v>
          </cell>
          <cell r="C36" t="str">
            <v>CHRISTIAN</v>
          </cell>
          <cell r="D36" t="str">
            <v>Unit</v>
          </cell>
          <cell r="E36">
            <v>1126.1199999999999</v>
          </cell>
          <cell r="F36"/>
          <cell r="G36">
            <v>465.64</v>
          </cell>
          <cell r="H36">
            <v>460.64</v>
          </cell>
          <cell r="I36">
            <v>272.99</v>
          </cell>
          <cell r="J36">
            <v>387.49</v>
          </cell>
          <cell r="K36"/>
          <cell r="L36">
            <v>41457.599999999999</v>
          </cell>
          <cell r="M36">
            <v>24569.100000000002</v>
          </cell>
          <cell r="N36">
            <v>34874.1</v>
          </cell>
          <cell r="O36">
            <v>100900.79999999999</v>
          </cell>
          <cell r="P36"/>
          <cell r="Q36">
            <v>58205</v>
          </cell>
          <cell r="R36">
            <v>34123.75</v>
          </cell>
          <cell r="S36">
            <v>48436.25</v>
          </cell>
          <cell r="T36">
            <v>140765</v>
          </cell>
          <cell r="U36"/>
          <cell r="V36">
            <v>151333</v>
          </cell>
          <cell r="W36">
            <v>88721.75</v>
          </cell>
          <cell r="X36">
            <v>125934.25</v>
          </cell>
          <cell r="Y36">
            <v>365989</v>
          </cell>
          <cell r="Z36"/>
          <cell r="AA36">
            <v>15831.76</v>
          </cell>
          <cell r="AB36">
            <v>9281.66</v>
          </cell>
          <cell r="AC36">
            <v>13174.66</v>
          </cell>
          <cell r="AD36">
            <v>38288.080000000002</v>
          </cell>
          <cell r="AE36"/>
          <cell r="AF36">
            <v>265880.44</v>
          </cell>
          <cell r="AG36">
            <v>155877.29</v>
          </cell>
          <cell r="AH36">
            <v>221256.79</v>
          </cell>
          <cell r="AI36">
            <v>643014.52</v>
          </cell>
          <cell r="AJ36"/>
          <cell r="AK36">
            <v>57580</v>
          </cell>
          <cell r="AL36">
            <v>67974.510000000009</v>
          </cell>
          <cell r="AM36">
            <v>332853.91000000003</v>
          </cell>
          <cell r="AN36">
            <v>458408.42000000004</v>
          </cell>
          <cell r="AO36"/>
          <cell r="AP36">
            <v>633736.04</v>
          </cell>
          <cell r="AQ36">
            <v>371539.39</v>
          </cell>
          <cell r="AR36">
            <v>527373.89</v>
          </cell>
          <cell r="AS36">
            <v>1532649.32</v>
          </cell>
          <cell r="AT36"/>
          <cell r="AU36">
            <v>436304.68</v>
          </cell>
          <cell r="AV36">
            <v>255791.63</v>
          </cell>
          <cell r="AW36">
            <v>363078.13</v>
          </cell>
          <cell r="AX36">
            <v>1055174.44</v>
          </cell>
          <cell r="AY36"/>
          <cell r="AZ36">
            <v>7082244.9799999995</v>
          </cell>
          <cell r="BA36">
            <v>2338884.31</v>
          </cell>
          <cell r="BB36">
            <v>2826338.7869999995</v>
          </cell>
          <cell r="BC36">
            <v>159519.40247999996</v>
          </cell>
          <cell r="BD36">
            <v>162059.92919999998</v>
          </cell>
          <cell r="BE36">
            <v>0</v>
          </cell>
          <cell r="BF36">
            <v>3147918.1186799998</v>
          </cell>
          <cell r="BG36"/>
          <cell r="BH36">
            <v>7483107.6986799994</v>
          </cell>
          <cell r="BI36"/>
          <cell r="BJ36">
            <v>1071931.1000000001</v>
          </cell>
          <cell r="BK36">
            <v>6411176.5986799989</v>
          </cell>
          <cell r="BL36"/>
          <cell r="BM36">
            <v>1</v>
          </cell>
        </row>
        <row r="37">
          <cell r="A37" t="str">
            <v>0301101402400</v>
          </cell>
          <cell r="B37" t="str">
            <v>SOUTH FORK SCHOOL DISTRICT 14</v>
          </cell>
          <cell r="C37" t="str">
            <v>CHRISTIAN</v>
          </cell>
          <cell r="D37" t="str">
            <v>Unit</v>
          </cell>
          <cell r="E37">
            <v>280.45999999999998</v>
          </cell>
          <cell r="F37"/>
          <cell r="G37">
            <v>125.80999999999999</v>
          </cell>
          <cell r="H37">
            <v>124.47999999999999</v>
          </cell>
          <cell r="I37">
            <v>66.489999999999995</v>
          </cell>
          <cell r="J37">
            <v>88.16</v>
          </cell>
          <cell r="K37"/>
          <cell r="L37">
            <v>11203.199999999999</v>
          </cell>
          <cell r="M37">
            <v>5984.0999999999995</v>
          </cell>
          <cell r="N37">
            <v>7934.4</v>
          </cell>
          <cell r="O37">
            <v>25121.699999999997</v>
          </cell>
          <cell r="P37"/>
          <cell r="Q37">
            <v>15726.249999999998</v>
          </cell>
          <cell r="R37">
            <v>8311.25</v>
          </cell>
          <cell r="S37">
            <v>11020</v>
          </cell>
          <cell r="T37">
            <v>35057.5</v>
          </cell>
          <cell r="U37"/>
          <cell r="V37">
            <v>40888.249999999993</v>
          </cell>
          <cell r="W37">
            <v>21609.25</v>
          </cell>
          <cell r="X37">
            <v>28652</v>
          </cell>
          <cell r="Y37">
            <v>91149.5</v>
          </cell>
          <cell r="Z37"/>
          <cell r="AA37">
            <v>4277.54</v>
          </cell>
          <cell r="AB37">
            <v>2260.66</v>
          </cell>
          <cell r="AC37">
            <v>2997.44</v>
          </cell>
          <cell r="AD37">
            <v>9535.64</v>
          </cell>
          <cell r="AE37"/>
          <cell r="AF37">
            <v>71837.509999999995</v>
          </cell>
          <cell r="AG37">
            <v>37965.79</v>
          </cell>
          <cell r="AH37">
            <v>50339.360000000001</v>
          </cell>
          <cell r="AI37">
            <v>160142.65999999997</v>
          </cell>
          <cell r="AJ37"/>
          <cell r="AK37">
            <v>15559.999999999998</v>
          </cell>
          <cell r="AL37">
            <v>16556.009999999998</v>
          </cell>
          <cell r="AM37">
            <v>75729.440000000002</v>
          </cell>
          <cell r="AN37">
            <v>107845.45</v>
          </cell>
          <cell r="AO37"/>
          <cell r="AP37">
            <v>171227.40999999997</v>
          </cell>
          <cell r="AQ37">
            <v>90492.89</v>
          </cell>
          <cell r="AR37">
            <v>119985.76</v>
          </cell>
          <cell r="AS37">
            <v>381706.06</v>
          </cell>
          <cell r="AT37"/>
          <cell r="AU37">
            <v>117883.96999999999</v>
          </cell>
          <cell r="AV37">
            <v>62301.13</v>
          </cell>
          <cell r="AW37">
            <v>82605.919999999998</v>
          </cell>
          <cell r="AX37">
            <v>262791.01999999996</v>
          </cell>
          <cell r="AY37"/>
          <cell r="AZ37">
            <v>1743110.46</v>
          </cell>
          <cell r="BA37">
            <v>541930.36</v>
          </cell>
          <cell r="BB37">
            <v>685512.24599999993</v>
          </cell>
          <cell r="BC37">
            <v>39728.280839999999</v>
          </cell>
          <cell r="BD37">
            <v>40360.998599999992</v>
          </cell>
          <cell r="BE37">
            <v>0</v>
          </cell>
          <cell r="BF37">
            <v>765601.52544</v>
          </cell>
          <cell r="BG37"/>
          <cell r="BH37">
            <v>1838951.0554399998</v>
          </cell>
          <cell r="BI37"/>
          <cell r="BJ37">
            <v>266964.26</v>
          </cell>
          <cell r="BK37">
            <v>1571986.7954399998</v>
          </cell>
          <cell r="BL37"/>
          <cell r="BM37">
            <v>1</v>
          </cell>
        </row>
        <row r="38">
          <cell r="A38" t="str">
            <v>0302501002600</v>
          </cell>
          <cell r="B38" t="str">
            <v>ALTAMONT COMM UNIT SCH DIST 10</v>
          </cell>
          <cell r="C38" t="str">
            <v>EFFINGHAM</v>
          </cell>
          <cell r="D38" t="str">
            <v>Unit</v>
          </cell>
          <cell r="E38">
            <v>686.45</v>
          </cell>
          <cell r="F38"/>
          <cell r="G38">
            <v>306.48</v>
          </cell>
          <cell r="H38">
            <v>298.23</v>
          </cell>
          <cell r="I38">
            <v>143.47999999999999</v>
          </cell>
          <cell r="J38">
            <v>236.49</v>
          </cell>
          <cell r="K38"/>
          <cell r="L38">
            <v>26840.7</v>
          </cell>
          <cell r="M38">
            <v>12913.199999999999</v>
          </cell>
          <cell r="N38">
            <v>21284.100000000002</v>
          </cell>
          <cell r="O38">
            <v>61038</v>
          </cell>
          <cell r="P38"/>
          <cell r="Q38">
            <v>38310</v>
          </cell>
          <cell r="R38">
            <v>17935</v>
          </cell>
          <cell r="S38">
            <v>29561.25</v>
          </cell>
          <cell r="T38">
            <v>85806.25</v>
          </cell>
          <cell r="U38"/>
          <cell r="V38">
            <v>99606</v>
          </cell>
          <cell r="W38">
            <v>46631</v>
          </cell>
          <cell r="X38">
            <v>76859.25</v>
          </cell>
          <cell r="Y38">
            <v>223096.25</v>
          </cell>
          <cell r="Z38"/>
          <cell r="AA38">
            <v>10420.32</v>
          </cell>
          <cell r="AB38">
            <v>4878.32</v>
          </cell>
          <cell r="AC38">
            <v>8040.66</v>
          </cell>
          <cell r="AD38">
            <v>23339.3</v>
          </cell>
          <cell r="AE38"/>
          <cell r="AF38">
            <v>175000.08</v>
          </cell>
          <cell r="AG38">
            <v>81927.08</v>
          </cell>
          <cell r="AH38">
            <v>135035.79</v>
          </cell>
          <cell r="AI38">
            <v>391962.94999999995</v>
          </cell>
          <cell r="AJ38"/>
          <cell r="AK38">
            <v>37278.75</v>
          </cell>
          <cell r="AL38">
            <v>35726.519999999997</v>
          </cell>
          <cell r="AM38">
            <v>203144.91</v>
          </cell>
          <cell r="AN38">
            <v>276150.18</v>
          </cell>
          <cell r="AO38"/>
          <cell r="AP38">
            <v>417119.28</v>
          </cell>
          <cell r="AQ38">
            <v>195276.28</v>
          </cell>
          <cell r="AR38">
            <v>321862.89</v>
          </cell>
          <cell r="AS38">
            <v>934258.45000000007</v>
          </cell>
          <cell r="AT38"/>
          <cell r="AU38">
            <v>287171.76</v>
          </cell>
          <cell r="AV38">
            <v>134440.75999999998</v>
          </cell>
          <cell r="AW38">
            <v>221591.13</v>
          </cell>
          <cell r="AX38">
            <v>643203.65</v>
          </cell>
          <cell r="AY38"/>
          <cell r="AZ38">
            <v>4259353.8600000003</v>
          </cell>
          <cell r="BA38">
            <v>1290409.1200000001</v>
          </cell>
          <cell r="BB38">
            <v>1664928.8940000001</v>
          </cell>
          <cell r="BC38">
            <v>97238.388300000006</v>
          </cell>
          <cell r="BD38">
            <v>98787.019499999995</v>
          </cell>
          <cell r="BE38">
            <v>0</v>
          </cell>
          <cell r="BF38">
            <v>1860954.3018</v>
          </cell>
          <cell r="BG38"/>
          <cell r="BH38">
            <v>4499809.3317999998</v>
          </cell>
          <cell r="BI38"/>
          <cell r="BJ38">
            <v>653418.02</v>
          </cell>
          <cell r="BK38">
            <v>3846391.3117999998</v>
          </cell>
          <cell r="BL38"/>
          <cell r="BM38">
            <v>1</v>
          </cell>
        </row>
        <row r="39">
          <cell r="A39" t="str">
            <v>0302502002600</v>
          </cell>
          <cell r="B39" t="str">
            <v>BEECHER CITY C U SCHOOL DIST 20</v>
          </cell>
          <cell r="C39" t="str">
            <v>EFFINGHAM</v>
          </cell>
          <cell r="D39" t="str">
            <v>Unit</v>
          </cell>
          <cell r="E39">
            <v>321.25</v>
          </cell>
          <cell r="F39"/>
          <cell r="G39">
            <v>159.75</v>
          </cell>
          <cell r="H39">
            <v>157.5</v>
          </cell>
          <cell r="I39">
            <v>72.5</v>
          </cell>
          <cell r="J39">
            <v>89</v>
          </cell>
          <cell r="K39"/>
          <cell r="L39">
            <v>14175</v>
          </cell>
          <cell r="M39">
            <v>6525</v>
          </cell>
          <cell r="N39">
            <v>8010</v>
          </cell>
          <cell r="O39">
            <v>28710</v>
          </cell>
          <cell r="P39"/>
          <cell r="Q39">
            <v>19968.75</v>
          </cell>
          <cell r="R39">
            <v>9062.5</v>
          </cell>
          <cell r="S39">
            <v>11125</v>
          </cell>
          <cell r="T39">
            <v>40156.25</v>
          </cell>
          <cell r="U39"/>
          <cell r="V39">
            <v>51918.75</v>
          </cell>
          <cell r="W39">
            <v>23562.5</v>
          </cell>
          <cell r="X39">
            <v>28925</v>
          </cell>
          <cell r="Y39">
            <v>104406.25</v>
          </cell>
          <cell r="Z39"/>
          <cell r="AA39">
            <v>5431.5</v>
          </cell>
          <cell r="AB39">
            <v>2465</v>
          </cell>
          <cell r="AC39">
            <v>3026</v>
          </cell>
          <cell r="AD39">
            <v>10922.5</v>
          </cell>
          <cell r="AE39"/>
          <cell r="AF39">
            <v>45608.62</v>
          </cell>
          <cell r="AG39">
            <v>20698.75</v>
          </cell>
          <cell r="AH39">
            <v>25409.5</v>
          </cell>
          <cell r="AI39">
            <v>91716.87</v>
          </cell>
          <cell r="AJ39"/>
          <cell r="AK39">
            <v>19687.5</v>
          </cell>
          <cell r="AL39">
            <v>18052.5</v>
          </cell>
          <cell r="AM39">
            <v>76451</v>
          </cell>
          <cell r="AN39">
            <v>114191</v>
          </cell>
          <cell r="AO39"/>
          <cell r="AP39">
            <v>217419.75</v>
          </cell>
          <cell r="AQ39">
            <v>98672.5</v>
          </cell>
          <cell r="AR39">
            <v>121129</v>
          </cell>
          <cell r="AS39">
            <v>437221.25</v>
          </cell>
          <cell r="AT39"/>
          <cell r="AU39">
            <v>149685.75</v>
          </cell>
          <cell r="AV39">
            <v>67932.5</v>
          </cell>
          <cell r="AW39">
            <v>83393</v>
          </cell>
          <cell r="AX39">
            <v>301011.25</v>
          </cell>
          <cell r="AY39"/>
          <cell r="AZ39">
            <v>1961403.48</v>
          </cell>
          <cell r="BA39">
            <v>550845.14</v>
          </cell>
          <cell r="BB39">
            <v>753674.58600000001</v>
          </cell>
          <cell r="BC39">
            <v>45506.347500000003</v>
          </cell>
          <cell r="BD39">
            <v>46231.087500000001</v>
          </cell>
          <cell r="BE39">
            <v>0</v>
          </cell>
          <cell r="BF39">
            <v>845412.02100000007</v>
          </cell>
          <cell r="BG39"/>
          <cell r="BH39">
            <v>1973747.3910000003</v>
          </cell>
          <cell r="BI39"/>
          <cell r="BJ39">
            <v>305791.45</v>
          </cell>
          <cell r="BK39">
            <v>1667955.9410000003</v>
          </cell>
          <cell r="BL39"/>
          <cell r="BM39">
            <v>0</v>
          </cell>
        </row>
        <row r="40">
          <cell r="A40" t="str">
            <v>0302503002600</v>
          </cell>
          <cell r="B40" t="str">
            <v>DIETERICH COMM UNIT SCH DIST 30</v>
          </cell>
          <cell r="C40" t="str">
            <v>EFFINGHAM</v>
          </cell>
          <cell r="D40" t="str">
            <v>Unit</v>
          </cell>
          <cell r="E40">
            <v>572.25</v>
          </cell>
          <cell r="F40"/>
          <cell r="G40">
            <v>269.25</v>
          </cell>
          <cell r="H40">
            <v>266.5</v>
          </cell>
          <cell r="I40">
            <v>147.5</v>
          </cell>
          <cell r="J40">
            <v>155.5</v>
          </cell>
          <cell r="K40"/>
          <cell r="L40">
            <v>23985</v>
          </cell>
          <cell r="M40">
            <v>13275</v>
          </cell>
          <cell r="N40">
            <v>13995</v>
          </cell>
          <cell r="O40">
            <v>51255</v>
          </cell>
          <cell r="P40"/>
          <cell r="Q40">
            <v>33656.25</v>
          </cell>
          <cell r="R40">
            <v>18437.5</v>
          </cell>
          <cell r="S40">
            <v>19437.5</v>
          </cell>
          <cell r="T40">
            <v>71531.25</v>
          </cell>
          <cell r="U40"/>
          <cell r="V40">
            <v>87506.25</v>
          </cell>
          <cell r="W40">
            <v>47937.5</v>
          </cell>
          <cell r="X40">
            <v>50537.5</v>
          </cell>
          <cell r="Y40">
            <v>185981.25</v>
          </cell>
          <cell r="Z40"/>
          <cell r="AA40">
            <v>9154.5</v>
          </cell>
          <cell r="AB40">
            <v>5015</v>
          </cell>
          <cell r="AC40">
            <v>5287</v>
          </cell>
          <cell r="AD40">
            <v>19456.5</v>
          </cell>
          <cell r="AE40"/>
          <cell r="AF40">
            <v>153741.75</v>
          </cell>
          <cell r="AG40">
            <v>84222.5</v>
          </cell>
          <cell r="AH40">
            <v>88790.5</v>
          </cell>
          <cell r="AI40">
            <v>326754.75</v>
          </cell>
          <cell r="AJ40"/>
          <cell r="AK40">
            <v>33312.5</v>
          </cell>
          <cell r="AL40">
            <v>36727.5</v>
          </cell>
          <cell r="AM40">
            <v>133574.5</v>
          </cell>
          <cell r="AN40">
            <v>203614.5</v>
          </cell>
          <cell r="AO40"/>
          <cell r="AP40">
            <v>366449.25</v>
          </cell>
          <cell r="AQ40">
            <v>200747.5</v>
          </cell>
          <cell r="AR40">
            <v>211635.5</v>
          </cell>
          <cell r="AS40">
            <v>778832.25</v>
          </cell>
          <cell r="AT40"/>
          <cell r="AU40">
            <v>252287.25</v>
          </cell>
          <cell r="AV40">
            <v>138207.5</v>
          </cell>
          <cell r="AW40">
            <v>145703.5</v>
          </cell>
          <cell r="AX40">
            <v>536198.25</v>
          </cell>
          <cell r="AY40"/>
          <cell r="AZ40">
            <v>3402324.5999999996</v>
          </cell>
          <cell r="BA40">
            <v>769845.2</v>
          </cell>
          <cell r="BB40">
            <v>1251650.94</v>
          </cell>
          <cell r="BC40">
            <v>81061.501499999998</v>
          </cell>
          <cell r="BD40">
            <v>82352.497499999998</v>
          </cell>
          <cell r="BE40">
            <v>0</v>
          </cell>
          <cell r="BF40">
            <v>1415064.939</v>
          </cell>
          <cell r="BG40"/>
          <cell r="BH40">
            <v>3588688.6890000002</v>
          </cell>
          <cell r="BI40"/>
          <cell r="BJ40">
            <v>544713.32999999996</v>
          </cell>
          <cell r="BK40">
            <v>3043975.3590000002</v>
          </cell>
          <cell r="BL40"/>
          <cell r="BM40">
            <v>1</v>
          </cell>
        </row>
        <row r="41">
          <cell r="A41" t="str">
            <v>0302504002600</v>
          </cell>
          <cell r="B41" t="str">
            <v>EFFINGHAM COMM UNIT SCH DIST 40</v>
          </cell>
          <cell r="C41" t="str">
            <v>EFFINGHAM</v>
          </cell>
          <cell r="D41" t="str">
            <v>Unit</v>
          </cell>
          <cell r="E41">
            <v>2300.71</v>
          </cell>
          <cell r="F41"/>
          <cell r="G41">
            <v>995.41</v>
          </cell>
          <cell r="H41">
            <v>968.16</v>
          </cell>
          <cell r="I41">
            <v>546.48</v>
          </cell>
          <cell r="J41">
            <v>758.82</v>
          </cell>
          <cell r="K41"/>
          <cell r="L41">
            <v>87134.399999999994</v>
          </cell>
          <cell r="M41">
            <v>49183.200000000004</v>
          </cell>
          <cell r="N41">
            <v>68293.8</v>
          </cell>
          <cell r="O41">
            <v>204611.40000000002</v>
          </cell>
          <cell r="P41"/>
          <cell r="Q41">
            <v>124426.25</v>
          </cell>
          <cell r="R41">
            <v>68310</v>
          </cell>
          <cell r="S41">
            <v>94852.5</v>
          </cell>
          <cell r="T41">
            <v>287588.75</v>
          </cell>
          <cell r="U41"/>
          <cell r="V41">
            <v>323508.25</v>
          </cell>
          <cell r="W41">
            <v>177606</v>
          </cell>
          <cell r="X41">
            <v>246616.50000000003</v>
          </cell>
          <cell r="Y41">
            <v>747730.75</v>
          </cell>
          <cell r="Z41"/>
          <cell r="AA41">
            <v>33843.94</v>
          </cell>
          <cell r="AB41">
            <v>18580.32</v>
          </cell>
          <cell r="AC41">
            <v>25799.88</v>
          </cell>
          <cell r="AD41">
            <v>78224.14</v>
          </cell>
          <cell r="AE41"/>
          <cell r="AF41">
            <v>568379.11</v>
          </cell>
          <cell r="AG41">
            <v>312040.08</v>
          </cell>
          <cell r="AH41">
            <v>433286.22</v>
          </cell>
          <cell r="AI41">
            <v>1313705.4099999999</v>
          </cell>
          <cell r="AJ41"/>
          <cell r="AK41">
            <v>121020</v>
          </cell>
          <cell r="AL41">
            <v>136073.52000000002</v>
          </cell>
          <cell r="AM41">
            <v>651826.38</v>
          </cell>
          <cell r="AN41">
            <v>908919.9</v>
          </cell>
          <cell r="AO41"/>
          <cell r="AP41">
            <v>1354753.01</v>
          </cell>
          <cell r="AQ41">
            <v>743759.28</v>
          </cell>
          <cell r="AR41">
            <v>1032754.02</v>
          </cell>
          <cell r="AS41">
            <v>3131266.31</v>
          </cell>
          <cell r="AT41"/>
          <cell r="AU41">
            <v>932699.16999999993</v>
          </cell>
          <cell r="AV41">
            <v>512051.76</v>
          </cell>
          <cell r="AW41">
            <v>711014.34000000008</v>
          </cell>
          <cell r="AX41">
            <v>2155765.27</v>
          </cell>
          <cell r="AY41"/>
          <cell r="AZ41">
            <v>14194640.549999999</v>
          </cell>
          <cell r="BA41">
            <v>4459108.87</v>
          </cell>
          <cell r="BB41">
            <v>5596124.8259999994</v>
          </cell>
          <cell r="BC41">
            <v>325904.77434</v>
          </cell>
          <cell r="BD41">
            <v>331095.17609999998</v>
          </cell>
          <cell r="BE41">
            <v>0</v>
          </cell>
          <cell r="BF41">
            <v>6253124.7764399992</v>
          </cell>
          <cell r="BG41"/>
          <cell r="BH41">
            <v>15080936.706440002</v>
          </cell>
          <cell r="BI41"/>
          <cell r="BJ41">
            <v>2189999.83</v>
          </cell>
          <cell r="BK41">
            <v>12890936.876440002</v>
          </cell>
          <cell r="BL41"/>
          <cell r="BM41">
            <v>1</v>
          </cell>
        </row>
        <row r="42">
          <cell r="A42" t="str">
            <v>0302505002600</v>
          </cell>
          <cell r="B42" t="str">
            <v>TEUTOPOLIS C U SCHOOL DIST 50</v>
          </cell>
          <cell r="C42" t="str">
            <v>EFFINGHAM</v>
          </cell>
          <cell r="D42" t="str">
            <v>Unit</v>
          </cell>
          <cell r="E42">
            <v>1071.5</v>
          </cell>
          <cell r="F42"/>
          <cell r="G42">
            <v>485</v>
          </cell>
          <cell r="H42">
            <v>475.5</v>
          </cell>
          <cell r="I42">
            <v>268</v>
          </cell>
          <cell r="J42">
            <v>318.5</v>
          </cell>
          <cell r="K42"/>
          <cell r="L42">
            <v>42795</v>
          </cell>
          <cell r="M42">
            <v>24120</v>
          </cell>
          <cell r="N42">
            <v>28665</v>
          </cell>
          <cell r="O42">
            <v>95580</v>
          </cell>
          <cell r="P42"/>
          <cell r="Q42">
            <v>60625</v>
          </cell>
          <cell r="R42">
            <v>33500</v>
          </cell>
          <cell r="S42">
            <v>39812.5</v>
          </cell>
          <cell r="T42">
            <v>133937.5</v>
          </cell>
          <cell r="U42"/>
          <cell r="V42">
            <v>157625</v>
          </cell>
          <cell r="W42">
            <v>87100</v>
          </cell>
          <cell r="X42">
            <v>103512.5</v>
          </cell>
          <cell r="Y42">
            <v>348237.5</v>
          </cell>
          <cell r="Z42"/>
          <cell r="AA42">
            <v>16490</v>
          </cell>
          <cell r="AB42">
            <v>9112</v>
          </cell>
          <cell r="AC42">
            <v>10829</v>
          </cell>
          <cell r="AD42">
            <v>36431</v>
          </cell>
          <cell r="AE42"/>
          <cell r="AF42">
            <v>276935</v>
          </cell>
          <cell r="AG42">
            <v>153028</v>
          </cell>
          <cell r="AH42">
            <v>181863.5</v>
          </cell>
          <cell r="AI42">
            <v>611826.5</v>
          </cell>
          <cell r="AJ42"/>
          <cell r="AK42">
            <v>59437.5</v>
          </cell>
          <cell r="AL42">
            <v>66732</v>
          </cell>
          <cell r="AM42">
            <v>273591.5</v>
          </cell>
          <cell r="AN42">
            <v>399761</v>
          </cell>
          <cell r="AO42"/>
          <cell r="AP42">
            <v>660085</v>
          </cell>
          <cell r="AQ42">
            <v>364748</v>
          </cell>
          <cell r="AR42">
            <v>433478.5</v>
          </cell>
          <cell r="AS42">
            <v>1458311.5</v>
          </cell>
          <cell r="AT42"/>
          <cell r="AU42">
            <v>454445</v>
          </cell>
          <cell r="AV42">
            <v>251116</v>
          </cell>
          <cell r="AW42">
            <v>298434.5</v>
          </cell>
          <cell r="AX42">
            <v>1003995.5</v>
          </cell>
          <cell r="AY42"/>
          <cell r="AZ42">
            <v>6239560.29</v>
          </cell>
          <cell r="BA42">
            <v>1144925.03</v>
          </cell>
          <cell r="BB42">
            <v>2215345.5959999999</v>
          </cell>
          <cell r="BC42">
            <v>151782.261</v>
          </cell>
          <cell r="BD42">
            <v>154199.565</v>
          </cell>
          <cell r="BE42">
            <v>0</v>
          </cell>
          <cell r="BF42">
            <v>2521327.4219999998</v>
          </cell>
          <cell r="BG42"/>
          <cell r="BH42">
            <v>6609407.9220000003</v>
          </cell>
          <cell r="BI42"/>
          <cell r="BJ42">
            <v>1019939.42</v>
          </cell>
          <cell r="BK42">
            <v>5589468.5020000003</v>
          </cell>
          <cell r="BL42"/>
          <cell r="BM42">
            <v>1</v>
          </cell>
        </row>
        <row r="43">
          <cell r="A43" t="str">
            <v>0302620102600</v>
          </cell>
          <cell r="B43" t="str">
            <v>BROWNSTOWN C U SCH DIST 201</v>
          </cell>
          <cell r="C43" t="str">
            <v>FAYETTE</v>
          </cell>
          <cell r="D43" t="str">
            <v>Unit</v>
          </cell>
          <cell r="E43">
            <v>375.75</v>
          </cell>
          <cell r="F43"/>
          <cell r="G43">
            <v>193.75</v>
          </cell>
          <cell r="H43">
            <v>191</v>
          </cell>
          <cell r="I43">
            <v>87</v>
          </cell>
          <cell r="J43">
            <v>95</v>
          </cell>
          <cell r="K43"/>
          <cell r="L43">
            <v>17190</v>
          </cell>
          <cell r="M43">
            <v>7830</v>
          </cell>
          <cell r="N43">
            <v>8550</v>
          </cell>
          <cell r="O43">
            <v>33570</v>
          </cell>
          <cell r="P43"/>
          <cell r="Q43">
            <v>24218.75</v>
          </cell>
          <cell r="R43">
            <v>10875</v>
          </cell>
          <cell r="S43">
            <v>11875</v>
          </cell>
          <cell r="T43">
            <v>46968.75</v>
          </cell>
          <cell r="U43"/>
          <cell r="V43">
            <v>62968.75</v>
          </cell>
          <cell r="W43">
            <v>28275</v>
          </cell>
          <cell r="X43">
            <v>30875</v>
          </cell>
          <cell r="Y43">
            <v>122118.75</v>
          </cell>
          <cell r="Z43"/>
          <cell r="AA43">
            <v>6587.5</v>
          </cell>
          <cell r="AB43">
            <v>2958</v>
          </cell>
          <cell r="AC43">
            <v>3230</v>
          </cell>
          <cell r="AD43">
            <v>12775.5</v>
          </cell>
          <cell r="AE43"/>
          <cell r="AF43">
            <v>110631.25</v>
          </cell>
          <cell r="AG43">
            <v>49677</v>
          </cell>
          <cell r="AH43">
            <v>54245</v>
          </cell>
          <cell r="AI43">
            <v>214553.25</v>
          </cell>
          <cell r="AJ43"/>
          <cell r="AK43">
            <v>23875</v>
          </cell>
          <cell r="AL43">
            <v>21663</v>
          </cell>
          <cell r="AM43">
            <v>81605</v>
          </cell>
          <cell r="AN43">
            <v>127143</v>
          </cell>
          <cell r="AO43"/>
          <cell r="AP43">
            <v>263693.75</v>
          </cell>
          <cell r="AQ43">
            <v>118407</v>
          </cell>
          <cell r="AR43">
            <v>129295</v>
          </cell>
          <cell r="AS43">
            <v>511395.75</v>
          </cell>
          <cell r="AT43"/>
          <cell r="AU43">
            <v>181543.75</v>
          </cell>
          <cell r="AV43">
            <v>81519</v>
          </cell>
          <cell r="AW43">
            <v>89015</v>
          </cell>
          <cell r="AX43">
            <v>352077.75</v>
          </cell>
          <cell r="AY43"/>
          <cell r="AZ43">
            <v>2330923.8199999998</v>
          </cell>
          <cell r="BA43">
            <v>701389.67</v>
          </cell>
          <cell r="BB43">
            <v>909694.0469999999</v>
          </cell>
          <cell r="BC43">
            <v>53226.4905</v>
          </cell>
          <cell r="BD43">
            <v>54074.182499999995</v>
          </cell>
          <cell r="BE43">
            <v>0</v>
          </cell>
          <cell r="BF43">
            <v>1016994.7199999999</v>
          </cell>
          <cell r="BG43"/>
          <cell r="BH43">
            <v>2437597.4699999997</v>
          </cell>
          <cell r="BI43"/>
          <cell r="BJ43">
            <v>357668.91</v>
          </cell>
          <cell r="BK43">
            <v>2079928.5599999998</v>
          </cell>
          <cell r="BL43"/>
          <cell r="BM43">
            <v>1</v>
          </cell>
        </row>
        <row r="44">
          <cell r="A44" t="str">
            <v>0302620202600</v>
          </cell>
          <cell r="B44" t="str">
            <v>ST ELMO C U SCHOOL DIST 202</v>
          </cell>
          <cell r="C44" t="str">
            <v>FAYETTE</v>
          </cell>
          <cell r="D44" t="str">
            <v>Unit</v>
          </cell>
          <cell r="E44">
            <v>391.38</v>
          </cell>
          <cell r="F44"/>
          <cell r="G44">
            <v>176.06</v>
          </cell>
          <cell r="H44">
            <v>173.81</v>
          </cell>
          <cell r="I44">
            <v>89.82</v>
          </cell>
          <cell r="J44">
            <v>125.5</v>
          </cell>
          <cell r="K44"/>
          <cell r="L44">
            <v>15642.9</v>
          </cell>
          <cell r="M44">
            <v>8083.7999999999993</v>
          </cell>
          <cell r="N44">
            <v>11295</v>
          </cell>
          <cell r="O44">
            <v>35021.699999999997</v>
          </cell>
          <cell r="P44"/>
          <cell r="Q44">
            <v>22007.5</v>
          </cell>
          <cell r="R44">
            <v>11227.5</v>
          </cell>
          <cell r="S44">
            <v>15687.5</v>
          </cell>
          <cell r="T44">
            <v>48922.5</v>
          </cell>
          <cell r="U44"/>
          <cell r="V44">
            <v>57219.5</v>
          </cell>
          <cell r="W44">
            <v>29191.499999999996</v>
          </cell>
          <cell r="X44">
            <v>40787.5</v>
          </cell>
          <cell r="Y44">
            <v>127198.5</v>
          </cell>
          <cell r="Z44"/>
          <cell r="AA44">
            <v>5986.04</v>
          </cell>
          <cell r="AB44">
            <v>3053.8799999999997</v>
          </cell>
          <cell r="AC44">
            <v>4267</v>
          </cell>
          <cell r="AD44">
            <v>13306.92</v>
          </cell>
          <cell r="AE44"/>
          <cell r="AF44">
            <v>100530.26</v>
          </cell>
          <cell r="AG44">
            <v>51287.22</v>
          </cell>
          <cell r="AH44">
            <v>71660.5</v>
          </cell>
          <cell r="AI44">
            <v>223477.97999999998</v>
          </cell>
          <cell r="AJ44"/>
          <cell r="AK44">
            <v>21726.25</v>
          </cell>
          <cell r="AL44">
            <v>22365.179999999997</v>
          </cell>
          <cell r="AM44">
            <v>107804.5</v>
          </cell>
          <cell r="AN44">
            <v>151895.93</v>
          </cell>
          <cell r="AO44"/>
          <cell r="AP44">
            <v>239617.66</v>
          </cell>
          <cell r="AQ44">
            <v>122245.01999999999</v>
          </cell>
          <cell r="AR44">
            <v>170805.5</v>
          </cell>
          <cell r="AS44">
            <v>532668.17999999993</v>
          </cell>
          <cell r="AT44"/>
          <cell r="AU44">
            <v>164968.22</v>
          </cell>
          <cell r="AV44">
            <v>84161.34</v>
          </cell>
          <cell r="AW44">
            <v>117593.5</v>
          </cell>
          <cell r="AX44">
            <v>366723.06</v>
          </cell>
          <cell r="AY44"/>
          <cell r="AZ44">
            <v>2467951.2999999998</v>
          </cell>
          <cell r="BA44">
            <v>836792.49</v>
          </cell>
          <cell r="BB44">
            <v>991423.13699999999</v>
          </cell>
          <cell r="BC44">
            <v>55440.542520000003</v>
          </cell>
          <cell r="BD44">
            <v>56323.495799999997</v>
          </cell>
          <cell r="BE44">
            <v>0</v>
          </cell>
          <cell r="BF44">
            <v>1103187.1753199999</v>
          </cell>
          <cell r="BG44"/>
          <cell r="BH44">
            <v>2602401.9453199999</v>
          </cell>
          <cell r="BI44"/>
          <cell r="BJ44">
            <v>372546.79</v>
          </cell>
          <cell r="BK44">
            <v>2229855.1553199999</v>
          </cell>
          <cell r="BL44"/>
          <cell r="BM44">
            <v>1</v>
          </cell>
        </row>
        <row r="45">
          <cell r="A45" t="str">
            <v>0302620302600</v>
          </cell>
          <cell r="B45" t="str">
            <v>VANDALIA C U SCH DIST 203</v>
          </cell>
          <cell r="C45" t="str">
            <v>FAYETTE</v>
          </cell>
          <cell r="D45" t="str">
            <v>Unit</v>
          </cell>
          <cell r="E45">
            <v>1348.5</v>
          </cell>
          <cell r="F45"/>
          <cell r="G45">
            <v>660</v>
          </cell>
          <cell r="H45">
            <v>654</v>
          </cell>
          <cell r="I45">
            <v>299.5</v>
          </cell>
          <cell r="J45">
            <v>389</v>
          </cell>
          <cell r="K45"/>
          <cell r="L45">
            <v>58860</v>
          </cell>
          <cell r="M45">
            <v>26955</v>
          </cell>
          <cell r="N45">
            <v>35010</v>
          </cell>
          <cell r="O45">
            <v>120825</v>
          </cell>
          <cell r="P45"/>
          <cell r="Q45">
            <v>82500</v>
          </cell>
          <cell r="R45">
            <v>37437.5</v>
          </cell>
          <cell r="S45">
            <v>48625</v>
          </cell>
          <cell r="T45">
            <v>168562.5</v>
          </cell>
          <cell r="U45"/>
          <cell r="V45">
            <v>214500</v>
          </cell>
          <cell r="W45">
            <v>97337.5</v>
          </cell>
          <cell r="X45">
            <v>126425</v>
          </cell>
          <cell r="Y45">
            <v>438262.5</v>
          </cell>
          <cell r="Z45"/>
          <cell r="AA45">
            <v>22440</v>
          </cell>
          <cell r="AB45">
            <v>10183</v>
          </cell>
          <cell r="AC45">
            <v>13226</v>
          </cell>
          <cell r="AD45">
            <v>45849</v>
          </cell>
          <cell r="AE45"/>
          <cell r="AF45">
            <v>376860</v>
          </cell>
          <cell r="AG45">
            <v>171014.5</v>
          </cell>
          <cell r="AH45">
            <v>222119</v>
          </cell>
          <cell r="AI45">
            <v>769993.5</v>
          </cell>
          <cell r="AJ45"/>
          <cell r="AK45">
            <v>81750</v>
          </cell>
          <cell r="AL45">
            <v>74575.5</v>
          </cell>
          <cell r="AM45">
            <v>334151</v>
          </cell>
          <cell r="AN45">
            <v>490476.5</v>
          </cell>
          <cell r="AO45"/>
          <cell r="AP45">
            <v>898260</v>
          </cell>
          <cell r="AQ45">
            <v>407619.5</v>
          </cell>
          <cell r="AR45">
            <v>529429</v>
          </cell>
          <cell r="AS45">
            <v>1835308.5</v>
          </cell>
          <cell r="AT45"/>
          <cell r="AU45">
            <v>618420</v>
          </cell>
          <cell r="AV45">
            <v>280631.5</v>
          </cell>
          <cell r="AW45">
            <v>364493</v>
          </cell>
          <cell r="AX45">
            <v>1263544.5</v>
          </cell>
          <cell r="AY45"/>
          <cell r="AZ45">
            <v>8394898.3499999996</v>
          </cell>
          <cell r="BA45">
            <v>2561250.3200000003</v>
          </cell>
          <cell r="BB45">
            <v>3286844.6009999998</v>
          </cell>
          <cell r="BC45">
            <v>191020.41899999999</v>
          </cell>
          <cell r="BD45">
            <v>194062.63499999998</v>
          </cell>
          <cell r="BE45">
            <v>0</v>
          </cell>
          <cell r="BF45">
            <v>3671927.6549999993</v>
          </cell>
          <cell r="BG45"/>
          <cell r="BH45">
            <v>8804749.6549999993</v>
          </cell>
          <cell r="BI45"/>
          <cell r="BJ45">
            <v>1283610.18</v>
          </cell>
          <cell r="BK45">
            <v>7521139.4749999996</v>
          </cell>
          <cell r="BL45"/>
          <cell r="BM45">
            <v>1</v>
          </cell>
        </row>
        <row r="46">
          <cell r="A46" t="str">
            <v>0302620402600</v>
          </cell>
          <cell r="B46" t="str">
            <v>RAMSEY COMM UNIT SCH DIST 204</v>
          </cell>
          <cell r="C46" t="str">
            <v>FAYETTE</v>
          </cell>
          <cell r="D46" t="str">
            <v>Unit</v>
          </cell>
          <cell r="E46">
            <v>387.45</v>
          </cell>
          <cell r="F46"/>
          <cell r="G46">
            <v>170.47999999999996</v>
          </cell>
          <cell r="H46">
            <v>165.32</v>
          </cell>
          <cell r="I46">
            <v>87.32</v>
          </cell>
          <cell r="J46">
            <v>129.64999999999998</v>
          </cell>
          <cell r="K46"/>
          <cell r="L46">
            <v>14878.8</v>
          </cell>
          <cell r="M46">
            <v>7858.7999999999993</v>
          </cell>
          <cell r="N46">
            <v>11668.499999999998</v>
          </cell>
          <cell r="O46">
            <v>34406.1</v>
          </cell>
          <cell r="P46"/>
          <cell r="Q46">
            <v>21309.999999999996</v>
          </cell>
          <cell r="R46">
            <v>10915</v>
          </cell>
          <cell r="S46">
            <v>16206.249999999996</v>
          </cell>
          <cell r="T46">
            <v>48431.249999999993</v>
          </cell>
          <cell r="U46"/>
          <cell r="V46">
            <v>55405.999999999985</v>
          </cell>
          <cell r="W46">
            <v>28378.999999999996</v>
          </cell>
          <cell r="X46">
            <v>42136.249999999993</v>
          </cell>
          <cell r="Y46">
            <v>125921.24999999997</v>
          </cell>
          <cell r="Z46"/>
          <cell r="AA46">
            <v>5796.3199999999988</v>
          </cell>
          <cell r="AB46">
            <v>2968.8799999999997</v>
          </cell>
          <cell r="AC46">
            <v>4408.0999999999995</v>
          </cell>
          <cell r="AD46">
            <v>13173.3</v>
          </cell>
          <cell r="AE46"/>
          <cell r="AF46">
            <v>97344.08</v>
          </cell>
          <cell r="AG46">
            <v>49859.72</v>
          </cell>
          <cell r="AH46">
            <v>74030.149999999994</v>
          </cell>
          <cell r="AI46">
            <v>221233.94999999998</v>
          </cell>
          <cell r="AJ46"/>
          <cell r="AK46">
            <v>20665</v>
          </cell>
          <cell r="AL46">
            <v>21742.679999999997</v>
          </cell>
          <cell r="AM46">
            <v>111369.34999999998</v>
          </cell>
          <cell r="AN46">
            <v>153777.02999999997</v>
          </cell>
          <cell r="AO46"/>
          <cell r="AP46">
            <v>232023.27999999994</v>
          </cell>
          <cell r="AQ46">
            <v>118842.51999999999</v>
          </cell>
          <cell r="AR46">
            <v>176453.64999999997</v>
          </cell>
          <cell r="AS46">
            <v>527319.44999999995</v>
          </cell>
          <cell r="AT46"/>
          <cell r="AU46">
            <v>159739.75999999995</v>
          </cell>
          <cell r="AV46">
            <v>81818.84</v>
          </cell>
          <cell r="AW46">
            <v>121482.04999999997</v>
          </cell>
          <cell r="AX46">
            <v>363040.64999999991</v>
          </cell>
          <cell r="AY46"/>
          <cell r="AZ46">
            <v>2394055.4800000004</v>
          </cell>
          <cell r="BA46">
            <v>729504.88</v>
          </cell>
          <cell r="BB46">
            <v>937068.10800000012</v>
          </cell>
          <cell r="BC46">
            <v>54883.842299999989</v>
          </cell>
          <cell r="BD46">
            <v>55757.929499999984</v>
          </cell>
          <cell r="BE46">
            <v>0</v>
          </cell>
          <cell r="BF46">
            <v>1047709.8798000001</v>
          </cell>
          <cell r="BG46"/>
          <cell r="BH46">
            <v>2535012.8598000002</v>
          </cell>
          <cell r="BI46"/>
          <cell r="BJ46">
            <v>368805.9</v>
          </cell>
          <cell r="BK46">
            <v>2166206.9598000003</v>
          </cell>
          <cell r="BL46"/>
          <cell r="BM46">
            <v>1</v>
          </cell>
        </row>
        <row r="47">
          <cell r="A47" t="str">
            <v>0306800202600</v>
          </cell>
          <cell r="B47" t="str">
            <v>PANHANDLE COMM UNIT SCH DIST 2</v>
          </cell>
          <cell r="C47" t="str">
            <v>MONTGOMERY</v>
          </cell>
          <cell r="D47" t="str">
            <v>Unit</v>
          </cell>
          <cell r="E47">
            <v>421.79</v>
          </cell>
          <cell r="F47"/>
          <cell r="G47">
            <v>183.98</v>
          </cell>
          <cell r="H47">
            <v>182.64999999999998</v>
          </cell>
          <cell r="I47">
            <v>100.99</v>
          </cell>
          <cell r="J47">
            <v>136.82</v>
          </cell>
          <cell r="K47"/>
          <cell r="L47">
            <v>16438.499999999996</v>
          </cell>
          <cell r="M47">
            <v>9089.1</v>
          </cell>
          <cell r="N47">
            <v>12313.8</v>
          </cell>
          <cell r="O47">
            <v>37841.399999999994</v>
          </cell>
          <cell r="P47"/>
          <cell r="Q47">
            <v>22997.5</v>
          </cell>
          <cell r="R47">
            <v>12623.75</v>
          </cell>
          <cell r="S47">
            <v>17102.5</v>
          </cell>
          <cell r="T47">
            <v>52723.75</v>
          </cell>
          <cell r="U47"/>
          <cell r="V47">
            <v>59793.5</v>
          </cell>
          <cell r="W47">
            <v>32821.75</v>
          </cell>
          <cell r="X47">
            <v>44466.5</v>
          </cell>
          <cell r="Y47">
            <v>137081.75</v>
          </cell>
          <cell r="Z47"/>
          <cell r="AA47">
            <v>6255.32</v>
          </cell>
          <cell r="AB47">
            <v>3433.66</v>
          </cell>
          <cell r="AC47">
            <v>4651.88</v>
          </cell>
          <cell r="AD47">
            <v>14340.86</v>
          </cell>
          <cell r="AE47"/>
          <cell r="AF47">
            <v>105052.58</v>
          </cell>
          <cell r="AG47">
            <v>57665.29</v>
          </cell>
          <cell r="AH47">
            <v>78124.22</v>
          </cell>
          <cell r="AI47">
            <v>240842.09</v>
          </cell>
          <cell r="AJ47"/>
          <cell r="AK47">
            <v>22831.249999999996</v>
          </cell>
          <cell r="AL47">
            <v>25146.51</v>
          </cell>
          <cell r="AM47">
            <v>117528.37999999999</v>
          </cell>
          <cell r="AN47">
            <v>165506.13999999998</v>
          </cell>
          <cell r="AO47"/>
          <cell r="AP47">
            <v>250396.78</v>
          </cell>
          <cell r="AQ47">
            <v>137447.38999999998</v>
          </cell>
          <cell r="AR47">
            <v>186212.02</v>
          </cell>
          <cell r="AS47">
            <v>574056.18999999994</v>
          </cell>
          <cell r="AT47"/>
          <cell r="AU47">
            <v>172389.25999999998</v>
          </cell>
          <cell r="AV47">
            <v>94627.62999999999</v>
          </cell>
          <cell r="AW47">
            <v>128200.34</v>
          </cell>
          <cell r="AX47">
            <v>395217.23</v>
          </cell>
          <cell r="AY47"/>
          <cell r="AZ47">
            <v>2590563.59</v>
          </cell>
          <cell r="BA47">
            <v>768028.08</v>
          </cell>
          <cell r="BB47">
            <v>1007577.5009999999</v>
          </cell>
          <cell r="BC47">
            <v>59748.240659999989</v>
          </cell>
          <cell r="BD47">
            <v>60699.798899999987</v>
          </cell>
          <cell r="BE47">
            <v>0</v>
          </cell>
          <cell r="BF47">
            <v>1128025.5405599999</v>
          </cell>
          <cell r="BG47"/>
          <cell r="BH47">
            <v>2745634.9505599993</v>
          </cell>
          <cell r="BI47"/>
          <cell r="BJ47">
            <v>401493.46</v>
          </cell>
          <cell r="BK47">
            <v>2344141.4905599994</v>
          </cell>
          <cell r="BL47"/>
          <cell r="BM47">
            <v>1</v>
          </cell>
        </row>
        <row r="48">
          <cell r="A48" t="str">
            <v>0306800302600</v>
          </cell>
          <cell r="B48" t="str">
            <v>HILLSBORO COMM UNIT SCH DIST 3</v>
          </cell>
          <cell r="C48" t="str">
            <v>MONTGOMERY</v>
          </cell>
          <cell r="D48" t="str">
            <v>Unit</v>
          </cell>
          <cell r="E48">
            <v>1470.37</v>
          </cell>
          <cell r="F48"/>
          <cell r="G48">
            <v>662.55000000000007</v>
          </cell>
          <cell r="H48">
            <v>651.97</v>
          </cell>
          <cell r="I48">
            <v>347.65999999999997</v>
          </cell>
          <cell r="J48">
            <v>460.15999999999997</v>
          </cell>
          <cell r="K48"/>
          <cell r="L48">
            <v>58677.3</v>
          </cell>
          <cell r="M48">
            <v>31289.399999999998</v>
          </cell>
          <cell r="N48">
            <v>41414.399999999994</v>
          </cell>
          <cell r="O48">
            <v>131381.09999999998</v>
          </cell>
          <cell r="P48"/>
          <cell r="Q48">
            <v>82818.750000000015</v>
          </cell>
          <cell r="R48">
            <v>43457.499999999993</v>
          </cell>
          <cell r="S48">
            <v>57519.999999999993</v>
          </cell>
          <cell r="T48">
            <v>183796.25</v>
          </cell>
          <cell r="U48"/>
          <cell r="V48">
            <v>215328.75000000003</v>
          </cell>
          <cell r="W48">
            <v>112989.49999999999</v>
          </cell>
          <cell r="X48">
            <v>149552</v>
          </cell>
          <cell r="Y48">
            <v>477870.25</v>
          </cell>
          <cell r="Z48"/>
          <cell r="AA48">
            <v>22526.7</v>
          </cell>
          <cell r="AB48">
            <v>11820.439999999999</v>
          </cell>
          <cell r="AC48">
            <v>15645.439999999999</v>
          </cell>
          <cell r="AD48">
            <v>49992.58</v>
          </cell>
          <cell r="AE48"/>
          <cell r="AF48">
            <v>378316.05</v>
          </cell>
          <cell r="AG48">
            <v>198513.86</v>
          </cell>
          <cell r="AH48">
            <v>262751.35999999999</v>
          </cell>
          <cell r="AI48">
            <v>839581.2699999999</v>
          </cell>
          <cell r="AJ48"/>
          <cell r="AK48">
            <v>81496.25</v>
          </cell>
          <cell r="AL48">
            <v>86567.34</v>
          </cell>
          <cell r="AM48">
            <v>395277.43999999994</v>
          </cell>
          <cell r="AN48">
            <v>563341.02999999991</v>
          </cell>
          <cell r="AO48"/>
          <cell r="AP48">
            <v>901730.55</v>
          </cell>
          <cell r="AQ48">
            <v>473165.25999999995</v>
          </cell>
          <cell r="AR48">
            <v>626277.76</v>
          </cell>
          <cell r="AS48">
            <v>2001173.57</v>
          </cell>
          <cell r="AT48"/>
          <cell r="AU48">
            <v>620809.35000000009</v>
          </cell>
          <cell r="AV48">
            <v>325757.42</v>
          </cell>
          <cell r="AW48">
            <v>431169.92</v>
          </cell>
          <cell r="AX48">
            <v>1377736.69</v>
          </cell>
          <cell r="AY48"/>
          <cell r="AZ48">
            <v>9066591.8200000022</v>
          </cell>
          <cell r="BA48">
            <v>2624435.44</v>
          </cell>
          <cell r="BB48">
            <v>3507308.1780000003</v>
          </cell>
          <cell r="BC48">
            <v>208283.79198000001</v>
          </cell>
          <cell r="BD48">
            <v>211600.94669999997</v>
          </cell>
          <cell r="BE48">
            <v>0</v>
          </cell>
          <cell r="BF48">
            <v>3927192.9166800007</v>
          </cell>
          <cell r="BG48"/>
          <cell r="BH48">
            <v>9552065.6566800009</v>
          </cell>
          <cell r="BI48"/>
          <cell r="BJ48">
            <v>1399615.79</v>
          </cell>
          <cell r="BK48">
            <v>8152449.8666800009</v>
          </cell>
          <cell r="BL48"/>
          <cell r="BM48">
            <v>1</v>
          </cell>
        </row>
        <row r="49">
          <cell r="A49" t="str">
            <v>0306801202600</v>
          </cell>
          <cell r="B49" t="str">
            <v>LITCHFIELD C U SCHOOL DIST 12</v>
          </cell>
          <cell r="C49" t="str">
            <v>MONTGOMERY</v>
          </cell>
          <cell r="D49" t="str">
            <v>Unit</v>
          </cell>
          <cell r="E49">
            <v>1216.1400000000001</v>
          </cell>
          <cell r="F49"/>
          <cell r="G49">
            <v>535.32999999999993</v>
          </cell>
          <cell r="H49">
            <v>525.32999999999993</v>
          </cell>
          <cell r="I49">
            <v>288.83</v>
          </cell>
          <cell r="J49">
            <v>391.98</v>
          </cell>
          <cell r="K49"/>
          <cell r="L49">
            <v>47279.7</v>
          </cell>
          <cell r="M49">
            <v>25994.699999999997</v>
          </cell>
          <cell r="N49">
            <v>35278.200000000004</v>
          </cell>
          <cell r="O49">
            <v>108552.6</v>
          </cell>
          <cell r="P49"/>
          <cell r="Q49">
            <v>66916.249999999985</v>
          </cell>
          <cell r="R49">
            <v>36103.75</v>
          </cell>
          <cell r="S49">
            <v>48997.5</v>
          </cell>
          <cell r="T49">
            <v>152017.5</v>
          </cell>
          <cell r="U49"/>
          <cell r="V49">
            <v>173982.24999999997</v>
          </cell>
          <cell r="W49">
            <v>93869.75</v>
          </cell>
          <cell r="X49">
            <v>127393.5</v>
          </cell>
          <cell r="Y49">
            <v>395245.5</v>
          </cell>
          <cell r="Z49"/>
          <cell r="AA49">
            <v>18201.219999999998</v>
          </cell>
          <cell r="AB49">
            <v>9820.2199999999993</v>
          </cell>
          <cell r="AC49">
            <v>13327.32</v>
          </cell>
          <cell r="AD49">
            <v>41348.759999999995</v>
          </cell>
          <cell r="AE49"/>
          <cell r="AF49">
            <v>305673.43</v>
          </cell>
          <cell r="AG49">
            <v>164921.93</v>
          </cell>
          <cell r="AH49">
            <v>223820.58</v>
          </cell>
          <cell r="AI49">
            <v>694415.94</v>
          </cell>
          <cell r="AJ49"/>
          <cell r="AK49">
            <v>65666.249999999985</v>
          </cell>
          <cell r="AL49">
            <v>71918.67</v>
          </cell>
          <cell r="AM49">
            <v>336710.82</v>
          </cell>
          <cell r="AN49">
            <v>474295.74</v>
          </cell>
          <cell r="AO49"/>
          <cell r="AP49">
            <v>728584.12999999989</v>
          </cell>
          <cell r="AQ49">
            <v>393097.63</v>
          </cell>
          <cell r="AR49">
            <v>533484.78</v>
          </cell>
          <cell r="AS49">
            <v>1655166.5399999998</v>
          </cell>
          <cell r="AT49"/>
          <cell r="AU49">
            <v>501604.2099999999</v>
          </cell>
          <cell r="AV49">
            <v>270633.70999999996</v>
          </cell>
          <cell r="AW49">
            <v>367285.26</v>
          </cell>
          <cell r="AX49">
            <v>1139523.18</v>
          </cell>
          <cell r="AY49"/>
          <cell r="AZ49">
            <v>7666778.6599999992</v>
          </cell>
          <cell r="BA49">
            <v>2589545.04</v>
          </cell>
          <cell r="BB49">
            <v>3076897.11</v>
          </cell>
          <cell r="BC49">
            <v>172271.09555999999</v>
          </cell>
          <cell r="BD49">
            <v>175014.70739999996</v>
          </cell>
          <cell r="BE49">
            <v>0</v>
          </cell>
          <cell r="BF49">
            <v>3424182.9129599994</v>
          </cell>
          <cell r="BG49"/>
          <cell r="BH49">
            <v>8084748.6729599983</v>
          </cell>
          <cell r="BI49"/>
          <cell r="BJ49">
            <v>1157619.3400000001</v>
          </cell>
          <cell r="BK49">
            <v>6927129.3329599984</v>
          </cell>
          <cell r="BL49"/>
          <cell r="BM49">
            <v>1</v>
          </cell>
        </row>
        <row r="50">
          <cell r="A50" t="str">
            <v>0306802202600</v>
          </cell>
          <cell r="B50" t="str">
            <v>NOKOMIS COMM UNIT SCH DIST 22</v>
          </cell>
          <cell r="C50" t="str">
            <v>MONTGOMERY</v>
          </cell>
          <cell r="D50" t="str">
            <v>Unit</v>
          </cell>
          <cell r="E50">
            <v>550.70000000000005</v>
          </cell>
          <cell r="F50"/>
          <cell r="G50">
            <v>245.39</v>
          </cell>
          <cell r="H50">
            <v>239.81</v>
          </cell>
          <cell r="I50">
            <v>128.32</v>
          </cell>
          <cell r="J50">
            <v>176.98999999999998</v>
          </cell>
          <cell r="K50"/>
          <cell r="L50">
            <v>21582.9</v>
          </cell>
          <cell r="M50">
            <v>11548.8</v>
          </cell>
          <cell r="N50">
            <v>15929.099999999999</v>
          </cell>
          <cell r="O50">
            <v>49060.799999999996</v>
          </cell>
          <cell r="P50"/>
          <cell r="Q50">
            <v>30673.75</v>
          </cell>
          <cell r="R50">
            <v>16040</v>
          </cell>
          <cell r="S50">
            <v>22123.749999999996</v>
          </cell>
          <cell r="T50">
            <v>68837.5</v>
          </cell>
          <cell r="U50"/>
          <cell r="V50">
            <v>79751.75</v>
          </cell>
          <cell r="W50">
            <v>41704</v>
          </cell>
          <cell r="X50">
            <v>57521.749999999993</v>
          </cell>
          <cell r="Y50">
            <v>178977.5</v>
          </cell>
          <cell r="Z50"/>
          <cell r="AA50">
            <v>8343.26</v>
          </cell>
          <cell r="AB50">
            <v>4362.88</v>
          </cell>
          <cell r="AC50">
            <v>6017.6599999999989</v>
          </cell>
          <cell r="AD50">
            <v>18723.8</v>
          </cell>
          <cell r="AE50"/>
          <cell r="AF50">
            <v>140117.69</v>
          </cell>
          <cell r="AG50">
            <v>73270.720000000001</v>
          </cell>
          <cell r="AH50">
            <v>101061.29</v>
          </cell>
          <cell r="AI50">
            <v>314449.7</v>
          </cell>
          <cell r="AJ50"/>
          <cell r="AK50">
            <v>29976.25</v>
          </cell>
          <cell r="AL50">
            <v>31951.679999999997</v>
          </cell>
          <cell r="AM50">
            <v>152034.40999999997</v>
          </cell>
          <cell r="AN50">
            <v>213962.33999999997</v>
          </cell>
          <cell r="AO50"/>
          <cell r="AP50">
            <v>333975.78999999998</v>
          </cell>
          <cell r="AQ50">
            <v>174643.52</v>
          </cell>
          <cell r="AR50">
            <v>240883.38999999998</v>
          </cell>
          <cell r="AS50">
            <v>749502.7</v>
          </cell>
          <cell r="AT50"/>
          <cell r="AU50">
            <v>229930.43</v>
          </cell>
          <cell r="AV50">
            <v>120235.84</v>
          </cell>
          <cell r="AW50">
            <v>165839.62999999998</v>
          </cell>
          <cell r="AX50">
            <v>516005.9</v>
          </cell>
          <cell r="AY50"/>
          <cell r="AZ50">
            <v>3376565.0399999996</v>
          </cell>
          <cell r="BA50">
            <v>981548.05</v>
          </cell>
          <cell r="BB50">
            <v>1307433.9269999999</v>
          </cell>
          <cell r="BC50">
            <v>78008.857799999998</v>
          </cell>
          <cell r="BD50">
            <v>79251.236999999994</v>
          </cell>
          <cell r="BE50">
            <v>0</v>
          </cell>
          <cell r="BF50">
            <v>1464694.0218</v>
          </cell>
          <cell r="BG50"/>
          <cell r="BH50">
            <v>3574214.2617999995</v>
          </cell>
          <cell r="BI50"/>
          <cell r="BJ50">
            <v>524200.31</v>
          </cell>
          <cell r="BK50">
            <v>3050013.9517999995</v>
          </cell>
          <cell r="BL50"/>
          <cell r="BM50">
            <v>1</v>
          </cell>
        </row>
        <row r="51">
          <cell r="A51" t="str">
            <v>0400000000092</v>
          </cell>
          <cell r="B51" t="str">
            <v>ALT SCH-BOONE/WINNEBAGO ROE</v>
          </cell>
          <cell r="C51" t="str">
            <v>WINNEBAGO</v>
          </cell>
          <cell r="D51" t="str">
            <v>Regional</v>
          </cell>
          <cell r="E51">
            <v>17</v>
          </cell>
          <cell r="F51"/>
          <cell r="G51">
            <v>0</v>
          </cell>
          <cell r="H51">
            <v>0</v>
          </cell>
          <cell r="I51">
            <v>13</v>
          </cell>
          <cell r="J51">
            <v>4</v>
          </cell>
          <cell r="K51"/>
          <cell r="L51">
            <v>0</v>
          </cell>
          <cell r="M51">
            <v>1170</v>
          </cell>
          <cell r="N51">
            <v>360</v>
          </cell>
          <cell r="O51">
            <v>1530</v>
          </cell>
          <cell r="P51"/>
          <cell r="Q51">
            <v>0</v>
          </cell>
          <cell r="R51">
            <v>1625</v>
          </cell>
          <cell r="S51">
            <v>500</v>
          </cell>
          <cell r="T51">
            <v>2125</v>
          </cell>
          <cell r="U51"/>
          <cell r="V51">
            <v>0</v>
          </cell>
          <cell r="W51">
            <v>4225</v>
          </cell>
          <cell r="X51">
            <v>1300</v>
          </cell>
          <cell r="Y51">
            <v>5525</v>
          </cell>
          <cell r="Z51"/>
          <cell r="AA51">
            <v>0</v>
          </cell>
          <cell r="AB51">
            <v>442</v>
          </cell>
          <cell r="AC51">
            <v>136</v>
          </cell>
          <cell r="AD51">
            <v>578</v>
          </cell>
          <cell r="AE51"/>
          <cell r="AF51">
            <v>0</v>
          </cell>
          <cell r="AG51">
            <v>3711.5</v>
          </cell>
          <cell r="AH51">
            <v>1142</v>
          </cell>
          <cell r="AI51">
            <v>4853.5</v>
          </cell>
          <cell r="AJ51"/>
          <cell r="AK51">
            <v>0</v>
          </cell>
          <cell r="AL51">
            <v>3237</v>
          </cell>
          <cell r="AM51">
            <v>3436</v>
          </cell>
          <cell r="AN51">
            <v>6673</v>
          </cell>
          <cell r="AO51"/>
          <cell r="AP51">
            <v>0</v>
          </cell>
          <cell r="AQ51">
            <v>17693</v>
          </cell>
          <cell r="AR51">
            <v>5444</v>
          </cell>
          <cell r="AS51">
            <v>23137</v>
          </cell>
          <cell r="AT51"/>
          <cell r="AU51">
            <v>0</v>
          </cell>
          <cell r="AV51">
            <v>12181</v>
          </cell>
          <cell r="AW51">
            <v>3748</v>
          </cell>
          <cell r="AX51">
            <v>15929</v>
          </cell>
          <cell r="AY51"/>
          <cell r="AZ51">
            <v>92306.84</v>
          </cell>
          <cell r="BA51">
            <v>34436.04</v>
          </cell>
          <cell r="BB51">
            <v>38022.864000000001</v>
          </cell>
          <cell r="BC51">
            <v>2408.1179999999999</v>
          </cell>
          <cell r="BD51">
            <v>2446.4699999999998</v>
          </cell>
          <cell r="BE51">
            <v>0</v>
          </cell>
          <cell r="BF51">
            <v>42877.452000000005</v>
          </cell>
          <cell r="BG51"/>
          <cell r="BH51">
            <v>103227.952</v>
          </cell>
          <cell r="BI51"/>
          <cell r="BJ51">
            <v>16181.96</v>
          </cell>
          <cell r="BK51">
            <v>87045.991999999998</v>
          </cell>
          <cell r="BL51"/>
          <cell r="BM51">
            <v>0</v>
          </cell>
        </row>
        <row r="52">
          <cell r="A52" t="str">
            <v>0400000000093</v>
          </cell>
          <cell r="B52" t="str">
            <v>SAFE SCH-BOONE/WINNEBAGO ROE</v>
          </cell>
          <cell r="C52" t="str">
            <v>WINNEBAGO</v>
          </cell>
          <cell r="D52" t="str">
            <v>Regional</v>
          </cell>
          <cell r="E52">
            <v>163</v>
          </cell>
          <cell r="F52"/>
          <cell r="G52">
            <v>0</v>
          </cell>
          <cell r="H52">
            <v>0</v>
          </cell>
          <cell r="I52">
            <v>68</v>
          </cell>
          <cell r="J52">
            <v>95</v>
          </cell>
          <cell r="K52"/>
          <cell r="L52">
            <v>0</v>
          </cell>
          <cell r="M52">
            <v>6120</v>
          </cell>
          <cell r="N52">
            <v>8550</v>
          </cell>
          <cell r="O52">
            <v>14670</v>
          </cell>
          <cell r="P52"/>
          <cell r="Q52">
            <v>0</v>
          </cell>
          <cell r="R52">
            <v>8500</v>
          </cell>
          <cell r="S52">
            <v>11875</v>
          </cell>
          <cell r="T52">
            <v>20375</v>
          </cell>
          <cell r="U52"/>
          <cell r="V52">
            <v>0</v>
          </cell>
          <cell r="W52">
            <v>22100</v>
          </cell>
          <cell r="X52">
            <v>30875</v>
          </cell>
          <cell r="Y52">
            <v>52975</v>
          </cell>
          <cell r="Z52"/>
          <cell r="AA52">
            <v>0</v>
          </cell>
          <cell r="AB52">
            <v>2312</v>
          </cell>
          <cell r="AC52">
            <v>3230</v>
          </cell>
          <cell r="AD52">
            <v>5542</v>
          </cell>
          <cell r="AE52"/>
          <cell r="AF52">
            <v>0</v>
          </cell>
          <cell r="AG52">
            <v>38828</v>
          </cell>
          <cell r="AH52">
            <v>54245</v>
          </cell>
          <cell r="AI52">
            <v>93073</v>
          </cell>
          <cell r="AJ52"/>
          <cell r="AK52">
            <v>0</v>
          </cell>
          <cell r="AL52">
            <v>16932</v>
          </cell>
          <cell r="AM52">
            <v>81605</v>
          </cell>
          <cell r="AN52">
            <v>98537</v>
          </cell>
          <cell r="AO52"/>
          <cell r="AP52">
            <v>0</v>
          </cell>
          <cell r="AQ52">
            <v>92548</v>
          </cell>
          <cell r="AR52">
            <v>129295</v>
          </cell>
          <cell r="AS52">
            <v>221843</v>
          </cell>
          <cell r="AT52"/>
          <cell r="AU52">
            <v>0</v>
          </cell>
          <cell r="AV52">
            <v>63716</v>
          </cell>
          <cell r="AW52">
            <v>89015</v>
          </cell>
          <cell r="AX52">
            <v>152731</v>
          </cell>
          <cell r="AY52"/>
          <cell r="AZ52">
            <v>1024045.42</v>
          </cell>
          <cell r="BA52">
            <v>390255.1</v>
          </cell>
          <cell r="BB52">
            <v>424290.15600000002</v>
          </cell>
          <cell r="BC52">
            <v>23089.601999999999</v>
          </cell>
          <cell r="BD52">
            <v>23457.329999999998</v>
          </cell>
          <cell r="BE52">
            <v>0</v>
          </cell>
          <cell r="BF52">
            <v>470837.08800000005</v>
          </cell>
          <cell r="BG52"/>
          <cell r="BH52">
            <v>1130583.088</v>
          </cell>
          <cell r="BI52"/>
          <cell r="BJ52">
            <v>155156.44</v>
          </cell>
          <cell r="BK52">
            <v>975426.64800000004</v>
          </cell>
          <cell r="BL52"/>
          <cell r="BM52">
            <v>1</v>
          </cell>
        </row>
        <row r="53">
          <cell r="A53" t="str">
            <v>0400000000095</v>
          </cell>
          <cell r="B53" t="str">
            <v>ALOP-BOONE/WINNEBAGO ROE</v>
          </cell>
          <cell r="C53" t="str">
            <v>WINNEBAGO</v>
          </cell>
          <cell r="D53" t="str">
            <v>Regional</v>
          </cell>
          <cell r="E53">
            <v>126.98</v>
          </cell>
          <cell r="F53"/>
          <cell r="G53">
            <v>0</v>
          </cell>
          <cell r="H53">
            <v>0</v>
          </cell>
          <cell r="I53">
            <v>0.66</v>
          </cell>
          <cell r="J53">
            <v>126.32</v>
          </cell>
          <cell r="K53"/>
          <cell r="L53">
            <v>0</v>
          </cell>
          <cell r="M53">
            <v>59.400000000000006</v>
          </cell>
          <cell r="N53">
            <v>11368.8</v>
          </cell>
          <cell r="O53">
            <v>11428.199999999999</v>
          </cell>
          <cell r="P53"/>
          <cell r="Q53">
            <v>0</v>
          </cell>
          <cell r="R53">
            <v>82.5</v>
          </cell>
          <cell r="S53">
            <v>15790</v>
          </cell>
          <cell r="T53">
            <v>15872.5</v>
          </cell>
          <cell r="U53"/>
          <cell r="V53">
            <v>0</v>
          </cell>
          <cell r="W53">
            <v>214.5</v>
          </cell>
          <cell r="X53">
            <v>41054</v>
          </cell>
          <cell r="Y53">
            <v>41268.5</v>
          </cell>
          <cell r="Z53"/>
          <cell r="AA53">
            <v>0</v>
          </cell>
          <cell r="AB53">
            <v>22.44</v>
          </cell>
          <cell r="AC53">
            <v>4294.88</v>
          </cell>
          <cell r="AD53">
            <v>4317.32</v>
          </cell>
          <cell r="AE53"/>
          <cell r="AF53">
            <v>0</v>
          </cell>
          <cell r="AG53">
            <v>376.86</v>
          </cell>
          <cell r="AH53">
            <v>72128.72</v>
          </cell>
          <cell r="AI53">
            <v>72505.58</v>
          </cell>
          <cell r="AJ53"/>
          <cell r="AK53">
            <v>0</v>
          </cell>
          <cell r="AL53">
            <v>164.34</v>
          </cell>
          <cell r="AM53">
            <v>108508.87999999999</v>
          </cell>
          <cell r="AN53">
            <v>108673.21999999999</v>
          </cell>
          <cell r="AO53"/>
          <cell r="AP53">
            <v>0</v>
          </cell>
          <cell r="AQ53">
            <v>898.26</v>
          </cell>
          <cell r="AR53">
            <v>171921.52</v>
          </cell>
          <cell r="AS53">
            <v>172819.78</v>
          </cell>
          <cell r="AT53"/>
          <cell r="AU53">
            <v>0</v>
          </cell>
          <cell r="AV53">
            <v>618.42000000000007</v>
          </cell>
          <cell r="AW53">
            <v>118361.84</v>
          </cell>
          <cell r="AX53">
            <v>118980.26</v>
          </cell>
          <cell r="AY53"/>
          <cell r="AZ53">
            <v>850574.19</v>
          </cell>
          <cell r="BA53">
            <v>282806.40000000002</v>
          </cell>
          <cell r="BB53">
            <v>340014.17699999997</v>
          </cell>
          <cell r="BC53">
            <v>17987.224919999997</v>
          </cell>
          <cell r="BD53">
            <v>18273.691799999997</v>
          </cell>
          <cell r="BE53">
            <v>0</v>
          </cell>
          <cell r="BF53">
            <v>376275.09371999995</v>
          </cell>
          <cell r="BG53"/>
          <cell r="BH53">
            <v>922140.45371999976</v>
          </cell>
          <cell r="BI53"/>
          <cell r="BJ53">
            <v>120869.72</v>
          </cell>
          <cell r="BK53">
            <v>801270.73371999979</v>
          </cell>
          <cell r="BL53"/>
          <cell r="BM53">
            <v>1</v>
          </cell>
        </row>
        <row r="54">
          <cell r="A54" t="str">
            <v>0400410002600</v>
          </cell>
          <cell r="B54" t="str">
            <v>BELVIDERE C U SCH DIST 100</v>
          </cell>
          <cell r="C54" t="str">
            <v>BOONE</v>
          </cell>
          <cell r="D54" t="str">
            <v>Unit</v>
          </cell>
          <cell r="E54">
            <v>7394.3</v>
          </cell>
          <cell r="F54"/>
          <cell r="G54">
            <v>3018.1499999999996</v>
          </cell>
          <cell r="H54">
            <v>2986.6499999999996</v>
          </cell>
          <cell r="I54">
            <v>1743.66</v>
          </cell>
          <cell r="J54">
            <v>2632.49</v>
          </cell>
          <cell r="K54"/>
          <cell r="L54">
            <v>268798.49999999994</v>
          </cell>
          <cell r="M54">
            <v>156929.4</v>
          </cell>
          <cell r="N54">
            <v>236924.09999999998</v>
          </cell>
          <cell r="O54">
            <v>662651.99999999988</v>
          </cell>
          <cell r="P54"/>
          <cell r="Q54">
            <v>377268.74999999994</v>
          </cell>
          <cell r="R54">
            <v>217957.5</v>
          </cell>
          <cell r="S54">
            <v>329061.25</v>
          </cell>
          <cell r="T54">
            <v>924287.5</v>
          </cell>
          <cell r="U54"/>
          <cell r="V54">
            <v>980898.74999999988</v>
          </cell>
          <cell r="W54">
            <v>566689.5</v>
          </cell>
          <cell r="X54">
            <v>855559.24999999988</v>
          </cell>
          <cell r="Y54">
            <v>2403147.5</v>
          </cell>
          <cell r="Z54"/>
          <cell r="AA54">
            <v>102617.09999999999</v>
          </cell>
          <cell r="AB54">
            <v>59284.44</v>
          </cell>
          <cell r="AC54">
            <v>89504.659999999989</v>
          </cell>
          <cell r="AD54">
            <v>251406.19999999995</v>
          </cell>
          <cell r="AE54"/>
          <cell r="AF54">
            <v>1723363.65</v>
          </cell>
          <cell r="AG54">
            <v>995629.86</v>
          </cell>
          <cell r="AH54">
            <v>1503151.79</v>
          </cell>
          <cell r="AI54">
            <v>4222145.3</v>
          </cell>
          <cell r="AJ54"/>
          <cell r="AK54">
            <v>373331.24999999994</v>
          </cell>
          <cell r="AL54">
            <v>434171.34</v>
          </cell>
          <cell r="AM54">
            <v>2261308.9099999997</v>
          </cell>
          <cell r="AN54">
            <v>3068811.4999999995</v>
          </cell>
          <cell r="AO54"/>
          <cell r="AP54">
            <v>4107702.1499999994</v>
          </cell>
          <cell r="AQ54">
            <v>2373121.2600000002</v>
          </cell>
          <cell r="AR54">
            <v>3582818.8899999997</v>
          </cell>
          <cell r="AS54">
            <v>10063642.300000001</v>
          </cell>
          <cell r="AT54"/>
          <cell r="AU54">
            <v>2828006.55</v>
          </cell>
          <cell r="AV54">
            <v>1633809.4200000002</v>
          </cell>
          <cell r="AW54">
            <v>2466643.13</v>
          </cell>
          <cell r="AX54">
            <v>6928459.0999999996</v>
          </cell>
          <cell r="AY54"/>
          <cell r="AZ54">
            <v>45936570.449999996</v>
          </cell>
          <cell r="BA54">
            <v>18690612.079999998</v>
          </cell>
          <cell r="BB54">
            <v>19388154.758999996</v>
          </cell>
          <cell r="BC54">
            <v>1047432.1721999998</v>
          </cell>
          <cell r="BD54">
            <v>1064113.7129999998</v>
          </cell>
          <cell r="BE54">
            <v>0</v>
          </cell>
          <cell r="BF54">
            <v>21499700.644199993</v>
          </cell>
          <cell r="BG54"/>
          <cell r="BH54">
            <v>50024252.044199988</v>
          </cell>
          <cell r="BI54"/>
          <cell r="BJ54">
            <v>7038486.2800000003</v>
          </cell>
          <cell r="BK54">
            <v>42985765.764199987</v>
          </cell>
          <cell r="BL54"/>
          <cell r="BM54">
            <v>1</v>
          </cell>
        </row>
        <row r="55">
          <cell r="A55" t="str">
            <v>0400420002600</v>
          </cell>
          <cell r="B55" t="str">
            <v>NORTH BOONE C U SCH DIST 200</v>
          </cell>
          <cell r="C55" t="str">
            <v>BOONE</v>
          </cell>
          <cell r="D55" t="str">
            <v>Unit</v>
          </cell>
          <cell r="E55">
            <v>1502.62</v>
          </cell>
          <cell r="F55"/>
          <cell r="G55">
            <v>643.80999999999995</v>
          </cell>
          <cell r="H55">
            <v>638.30999999999995</v>
          </cell>
          <cell r="I55">
            <v>373.32</v>
          </cell>
          <cell r="J55">
            <v>485.48999999999995</v>
          </cell>
          <cell r="K55"/>
          <cell r="L55">
            <v>57447.899999999994</v>
          </cell>
          <cell r="M55">
            <v>33598.800000000003</v>
          </cell>
          <cell r="N55">
            <v>43694.1</v>
          </cell>
          <cell r="O55">
            <v>134740.79999999999</v>
          </cell>
          <cell r="P55"/>
          <cell r="Q55">
            <v>80476.25</v>
          </cell>
          <cell r="R55">
            <v>46665</v>
          </cell>
          <cell r="S55">
            <v>60686.249999999993</v>
          </cell>
          <cell r="T55">
            <v>187827.5</v>
          </cell>
          <cell r="U55"/>
          <cell r="V55">
            <v>209238.24999999997</v>
          </cell>
          <cell r="W55">
            <v>121329</v>
          </cell>
          <cell r="X55">
            <v>157784.24999999997</v>
          </cell>
          <cell r="Y55">
            <v>488351.5</v>
          </cell>
          <cell r="Z55"/>
          <cell r="AA55">
            <v>21889.539999999997</v>
          </cell>
          <cell r="AB55">
            <v>12692.88</v>
          </cell>
          <cell r="AC55">
            <v>16506.66</v>
          </cell>
          <cell r="AD55">
            <v>51089.08</v>
          </cell>
          <cell r="AE55"/>
          <cell r="AF55">
            <v>367615.51</v>
          </cell>
          <cell r="AG55">
            <v>213165.72</v>
          </cell>
          <cell r="AH55">
            <v>277214.78999999998</v>
          </cell>
          <cell r="AI55">
            <v>857996.02</v>
          </cell>
          <cell r="AJ55"/>
          <cell r="AK55">
            <v>79788.75</v>
          </cell>
          <cell r="AL55">
            <v>92956.68</v>
          </cell>
          <cell r="AM55">
            <v>417035.91</v>
          </cell>
          <cell r="AN55">
            <v>589781.34</v>
          </cell>
          <cell r="AO55"/>
          <cell r="AP55">
            <v>876225.40999999992</v>
          </cell>
          <cell r="AQ55">
            <v>508088.52</v>
          </cell>
          <cell r="AR55">
            <v>660751.8899999999</v>
          </cell>
          <cell r="AS55">
            <v>2045065.8199999998</v>
          </cell>
          <cell r="AT55"/>
          <cell r="AU55">
            <v>603249.97</v>
          </cell>
          <cell r="AV55">
            <v>349800.83999999997</v>
          </cell>
          <cell r="AW55">
            <v>454904.12999999995</v>
          </cell>
          <cell r="AX55">
            <v>1407954.94</v>
          </cell>
          <cell r="AY55"/>
          <cell r="AZ55">
            <v>9203260.7799999993</v>
          </cell>
          <cell r="BA55">
            <v>2964388.3</v>
          </cell>
          <cell r="BB55">
            <v>3650294.7239999995</v>
          </cell>
          <cell r="BC55">
            <v>212852.13347999999</v>
          </cell>
          <cell r="BD55">
            <v>216242.04419999997</v>
          </cell>
          <cell r="BE55">
            <v>0</v>
          </cell>
          <cell r="BF55">
            <v>4079388.9016799992</v>
          </cell>
          <cell r="BG55"/>
          <cell r="BH55">
            <v>9842195.9016800001</v>
          </cell>
          <cell r="BI55"/>
          <cell r="BJ55">
            <v>1430313.92</v>
          </cell>
          <cell r="BK55">
            <v>8411881.9816800002</v>
          </cell>
          <cell r="BL55"/>
          <cell r="BM55">
            <v>1</v>
          </cell>
        </row>
        <row r="56">
          <cell r="A56" t="str">
            <v>0410112202200</v>
          </cell>
          <cell r="B56" t="str">
            <v>HARLEM UNIT DIST 122</v>
          </cell>
          <cell r="C56" t="str">
            <v>WINNEBAGO</v>
          </cell>
          <cell r="D56" t="str">
            <v>Unit</v>
          </cell>
          <cell r="E56">
            <v>6016.86</v>
          </cell>
          <cell r="F56"/>
          <cell r="G56">
            <v>2670.55</v>
          </cell>
          <cell r="H56">
            <v>2614.14</v>
          </cell>
          <cell r="I56">
            <v>1449.15</v>
          </cell>
          <cell r="J56">
            <v>1897.16</v>
          </cell>
          <cell r="K56"/>
          <cell r="L56">
            <v>235272.59999999998</v>
          </cell>
          <cell r="M56">
            <v>130423.50000000001</v>
          </cell>
          <cell r="N56">
            <v>170744.4</v>
          </cell>
          <cell r="O56">
            <v>536440.5</v>
          </cell>
          <cell r="P56"/>
          <cell r="Q56">
            <v>333818.75</v>
          </cell>
          <cell r="R56">
            <v>181143.75</v>
          </cell>
          <cell r="S56">
            <v>237145</v>
          </cell>
          <cell r="T56">
            <v>752107.5</v>
          </cell>
          <cell r="U56"/>
          <cell r="V56">
            <v>867928.75000000012</v>
          </cell>
          <cell r="W56">
            <v>470973.75000000006</v>
          </cell>
          <cell r="X56">
            <v>616577</v>
          </cell>
          <cell r="Y56">
            <v>1955479.5000000002</v>
          </cell>
          <cell r="Z56"/>
          <cell r="AA56">
            <v>90798.700000000012</v>
          </cell>
          <cell r="AB56">
            <v>49271.100000000006</v>
          </cell>
          <cell r="AC56">
            <v>64503.44</v>
          </cell>
          <cell r="AD56">
            <v>204573.24000000002</v>
          </cell>
          <cell r="AE56"/>
          <cell r="AF56">
            <v>1524884.05</v>
          </cell>
          <cell r="AG56">
            <v>827464.65</v>
          </cell>
          <cell r="AH56">
            <v>1083278.3600000001</v>
          </cell>
          <cell r="AI56">
            <v>3435627.0600000005</v>
          </cell>
          <cell r="AJ56"/>
          <cell r="AK56">
            <v>326767.5</v>
          </cell>
          <cell r="AL56">
            <v>360838.35000000003</v>
          </cell>
          <cell r="AM56">
            <v>1629660.4400000002</v>
          </cell>
          <cell r="AN56">
            <v>2317266.29</v>
          </cell>
          <cell r="AO56"/>
          <cell r="AP56">
            <v>3634618.5500000003</v>
          </cell>
          <cell r="AQ56">
            <v>1972293.1500000001</v>
          </cell>
          <cell r="AR56">
            <v>2582034.7600000002</v>
          </cell>
          <cell r="AS56">
            <v>8188946.4600000009</v>
          </cell>
          <cell r="AT56"/>
          <cell r="AU56">
            <v>2502305.35</v>
          </cell>
          <cell r="AV56">
            <v>1357853.55</v>
          </cell>
          <cell r="AW56">
            <v>1777638.9200000002</v>
          </cell>
          <cell r="AX56">
            <v>5637797.8200000003</v>
          </cell>
          <cell r="AY56"/>
          <cell r="AZ56">
            <v>37380930.68</v>
          </cell>
          <cell r="BA56">
            <v>12523298.890000001</v>
          </cell>
          <cell r="BB56">
            <v>14971268.870999999</v>
          </cell>
          <cell r="BC56">
            <v>852312.28644000005</v>
          </cell>
          <cell r="BD56">
            <v>865886.32259999996</v>
          </cell>
          <cell r="BE56">
            <v>0</v>
          </cell>
          <cell r="BF56">
            <v>16689467.480039999</v>
          </cell>
          <cell r="BG56"/>
          <cell r="BH56">
            <v>39717705.850040004</v>
          </cell>
          <cell r="BI56"/>
          <cell r="BJ56">
            <v>5727328.6900000004</v>
          </cell>
          <cell r="BK56">
            <v>33990377.160040006</v>
          </cell>
          <cell r="BL56"/>
          <cell r="BM56">
            <v>1</v>
          </cell>
        </row>
        <row r="57">
          <cell r="A57" t="str">
            <v>0410113100400</v>
          </cell>
          <cell r="B57" t="str">
            <v>KINNIKINNICK C C SCH DIST 131</v>
          </cell>
          <cell r="C57" t="str">
            <v>WINNEBAGO</v>
          </cell>
          <cell r="D57" t="str">
            <v>Elementary</v>
          </cell>
          <cell r="E57">
            <v>1685.3</v>
          </cell>
          <cell r="F57"/>
          <cell r="G57">
            <v>1095.1500000000001</v>
          </cell>
          <cell r="H57">
            <v>1074.49</v>
          </cell>
          <cell r="I57">
            <v>590.15</v>
          </cell>
          <cell r="J57">
            <v>0</v>
          </cell>
          <cell r="K57"/>
          <cell r="L57">
            <v>96704.1</v>
          </cell>
          <cell r="M57">
            <v>53113.5</v>
          </cell>
          <cell r="N57">
            <v>0</v>
          </cell>
          <cell r="O57">
            <v>149817.60000000001</v>
          </cell>
          <cell r="P57"/>
          <cell r="Q57">
            <v>136893.75</v>
          </cell>
          <cell r="R57">
            <v>73768.75</v>
          </cell>
          <cell r="S57">
            <v>0</v>
          </cell>
          <cell r="T57">
            <v>210662.5</v>
          </cell>
          <cell r="U57"/>
          <cell r="V57">
            <v>355923.75000000006</v>
          </cell>
          <cell r="W57">
            <v>191798.75</v>
          </cell>
          <cell r="X57">
            <v>0</v>
          </cell>
          <cell r="Y57">
            <v>547722.5</v>
          </cell>
          <cell r="Z57"/>
          <cell r="AA57">
            <v>37235.100000000006</v>
          </cell>
          <cell r="AB57">
            <v>20065.099999999999</v>
          </cell>
          <cell r="AC57">
            <v>0</v>
          </cell>
          <cell r="AD57">
            <v>57300.200000000004</v>
          </cell>
          <cell r="AE57"/>
          <cell r="AF57">
            <v>625330.65</v>
          </cell>
          <cell r="AG57">
            <v>336975.65</v>
          </cell>
          <cell r="AH57">
            <v>0</v>
          </cell>
          <cell r="AI57">
            <v>962306.3</v>
          </cell>
          <cell r="AJ57"/>
          <cell r="AK57">
            <v>134311.25</v>
          </cell>
          <cell r="AL57">
            <v>146947.35</v>
          </cell>
          <cell r="AM57">
            <v>0</v>
          </cell>
          <cell r="AN57">
            <v>281258.59999999998</v>
          </cell>
          <cell r="AO57"/>
          <cell r="AP57">
            <v>1490499.1500000001</v>
          </cell>
          <cell r="AQ57">
            <v>803194.15</v>
          </cell>
          <cell r="AR57">
            <v>0</v>
          </cell>
          <cell r="AS57">
            <v>2293693.3000000003</v>
          </cell>
          <cell r="AT57"/>
          <cell r="AU57">
            <v>1026155.55</v>
          </cell>
          <cell r="AV57">
            <v>552970.54999999993</v>
          </cell>
          <cell r="AW57">
            <v>0</v>
          </cell>
          <cell r="AX57">
            <v>1579126.1</v>
          </cell>
          <cell r="AY57"/>
          <cell r="AZ57">
            <v>9615504.1899999995</v>
          </cell>
          <cell r="BA57">
            <v>2204380.5499999998</v>
          </cell>
          <cell r="BB57">
            <v>3545965.4219999993</v>
          </cell>
          <cell r="BC57">
            <v>238729.48620000004</v>
          </cell>
          <cell r="BD57">
            <v>242531.52299999999</v>
          </cell>
          <cell r="BE57">
            <v>0</v>
          </cell>
          <cell r="BF57">
            <v>4027226.4311999995</v>
          </cell>
          <cell r="BG57"/>
          <cell r="BH57">
            <v>10109113.531199999</v>
          </cell>
          <cell r="BI57"/>
          <cell r="BJ57">
            <v>1604203.36</v>
          </cell>
          <cell r="BK57">
            <v>8504910.1711999997</v>
          </cell>
          <cell r="BL57"/>
          <cell r="BM57">
            <v>1</v>
          </cell>
        </row>
        <row r="58">
          <cell r="A58" t="str">
            <v>0410113300400</v>
          </cell>
          <cell r="B58" t="str">
            <v>PRAIRIE HILL C C SCH DIST 133</v>
          </cell>
          <cell r="C58" t="str">
            <v>WINNEBAGO</v>
          </cell>
          <cell r="D58" t="str">
            <v>Elementary</v>
          </cell>
          <cell r="E58">
            <v>730</v>
          </cell>
          <cell r="F58"/>
          <cell r="G58">
            <v>506</v>
          </cell>
          <cell r="H58">
            <v>494.5</v>
          </cell>
          <cell r="I58">
            <v>224</v>
          </cell>
          <cell r="J58">
            <v>0</v>
          </cell>
          <cell r="K58"/>
          <cell r="L58">
            <v>44505</v>
          </cell>
          <cell r="M58">
            <v>20160</v>
          </cell>
          <cell r="N58">
            <v>0</v>
          </cell>
          <cell r="O58">
            <v>64665</v>
          </cell>
          <cell r="P58"/>
          <cell r="Q58">
            <v>63250</v>
          </cell>
          <cell r="R58">
            <v>28000</v>
          </cell>
          <cell r="S58">
            <v>0</v>
          </cell>
          <cell r="T58">
            <v>91250</v>
          </cell>
          <cell r="U58"/>
          <cell r="V58">
            <v>164450</v>
          </cell>
          <cell r="W58">
            <v>72800</v>
          </cell>
          <cell r="X58">
            <v>0</v>
          </cell>
          <cell r="Y58">
            <v>237250</v>
          </cell>
          <cell r="Z58"/>
          <cell r="AA58">
            <v>17204</v>
          </cell>
          <cell r="AB58">
            <v>7616</v>
          </cell>
          <cell r="AC58">
            <v>0</v>
          </cell>
          <cell r="AD58">
            <v>24820</v>
          </cell>
          <cell r="AE58"/>
          <cell r="AF58">
            <v>288926</v>
          </cell>
          <cell r="AG58">
            <v>127904</v>
          </cell>
          <cell r="AH58">
            <v>0</v>
          </cell>
          <cell r="AI58">
            <v>416830</v>
          </cell>
          <cell r="AJ58"/>
          <cell r="AK58">
            <v>61812.5</v>
          </cell>
          <cell r="AL58">
            <v>55776</v>
          </cell>
          <cell r="AM58">
            <v>0</v>
          </cell>
          <cell r="AN58">
            <v>117588.5</v>
          </cell>
          <cell r="AO58"/>
          <cell r="AP58">
            <v>688666</v>
          </cell>
          <cell r="AQ58">
            <v>304864</v>
          </cell>
          <cell r="AR58">
            <v>0</v>
          </cell>
          <cell r="AS58">
            <v>993530</v>
          </cell>
          <cell r="AT58"/>
          <cell r="AU58">
            <v>474122</v>
          </cell>
          <cell r="AV58">
            <v>209888</v>
          </cell>
          <cell r="AW58">
            <v>0</v>
          </cell>
          <cell r="AX58">
            <v>684010</v>
          </cell>
          <cell r="AY58"/>
          <cell r="AZ58">
            <v>4116825.58</v>
          </cell>
          <cell r="BA58">
            <v>847577.99</v>
          </cell>
          <cell r="BB58">
            <v>1489321.071</v>
          </cell>
          <cell r="BC58">
            <v>103407.42</v>
          </cell>
          <cell r="BD58">
            <v>105054.3</v>
          </cell>
          <cell r="BE58">
            <v>0</v>
          </cell>
          <cell r="BF58">
            <v>1697782.791</v>
          </cell>
          <cell r="BG58"/>
          <cell r="BH58">
            <v>4327726.2910000002</v>
          </cell>
          <cell r="BI58"/>
          <cell r="BJ58">
            <v>694872.4</v>
          </cell>
          <cell r="BK58">
            <v>3632853.8910000003</v>
          </cell>
          <cell r="BL58"/>
          <cell r="BM58">
            <v>1</v>
          </cell>
        </row>
        <row r="59">
          <cell r="A59" t="str">
            <v>0410113400400</v>
          </cell>
          <cell r="B59" t="str">
            <v>SHIRLAND C C SCHOOL DIST 134</v>
          </cell>
          <cell r="C59" t="str">
            <v>WINNEBAGO</v>
          </cell>
          <cell r="D59" t="str">
            <v>Elementary</v>
          </cell>
          <cell r="E59">
            <v>103.75</v>
          </cell>
          <cell r="F59"/>
          <cell r="G59">
            <v>69.75</v>
          </cell>
          <cell r="H59">
            <v>69</v>
          </cell>
          <cell r="I59">
            <v>34</v>
          </cell>
          <cell r="J59">
            <v>0</v>
          </cell>
          <cell r="K59"/>
          <cell r="L59">
            <v>6210</v>
          </cell>
          <cell r="M59">
            <v>3060</v>
          </cell>
          <cell r="N59">
            <v>0</v>
          </cell>
          <cell r="O59">
            <v>9270</v>
          </cell>
          <cell r="P59"/>
          <cell r="Q59">
            <v>8718.75</v>
          </cell>
          <cell r="R59">
            <v>4250</v>
          </cell>
          <cell r="S59">
            <v>0</v>
          </cell>
          <cell r="T59">
            <v>12968.75</v>
          </cell>
          <cell r="U59"/>
          <cell r="V59">
            <v>22668.75</v>
          </cell>
          <cell r="W59">
            <v>11050</v>
          </cell>
          <cell r="X59">
            <v>0</v>
          </cell>
          <cell r="Y59">
            <v>33718.75</v>
          </cell>
          <cell r="Z59"/>
          <cell r="AA59">
            <v>2371.5</v>
          </cell>
          <cell r="AB59">
            <v>1156</v>
          </cell>
          <cell r="AC59">
            <v>0</v>
          </cell>
          <cell r="AD59">
            <v>3527.5</v>
          </cell>
          <cell r="AE59"/>
          <cell r="AF59">
            <v>19913.62</v>
          </cell>
          <cell r="AG59">
            <v>9707</v>
          </cell>
          <cell r="AH59">
            <v>0</v>
          </cell>
          <cell r="AI59">
            <v>29620.62</v>
          </cell>
          <cell r="AJ59"/>
          <cell r="AK59">
            <v>8625</v>
          </cell>
          <cell r="AL59">
            <v>8466</v>
          </cell>
          <cell r="AM59">
            <v>0</v>
          </cell>
          <cell r="AN59">
            <v>17091</v>
          </cell>
          <cell r="AO59"/>
          <cell r="AP59">
            <v>94929.75</v>
          </cell>
          <cell r="AQ59">
            <v>46274</v>
          </cell>
          <cell r="AR59">
            <v>0</v>
          </cell>
          <cell r="AS59">
            <v>141203.75</v>
          </cell>
          <cell r="AT59"/>
          <cell r="AU59">
            <v>65355.75</v>
          </cell>
          <cell r="AV59">
            <v>31858</v>
          </cell>
          <cell r="AW59">
            <v>0</v>
          </cell>
          <cell r="AX59">
            <v>97213.75</v>
          </cell>
          <cell r="AY59"/>
          <cell r="AZ59">
            <v>598377.47000000009</v>
          </cell>
          <cell r="BA59">
            <v>147821.21</v>
          </cell>
          <cell r="BB59">
            <v>223859.60400000002</v>
          </cell>
          <cell r="BC59">
            <v>14696.602500000001</v>
          </cell>
          <cell r="BD59">
            <v>14930.662499999999</v>
          </cell>
          <cell r="BE59">
            <v>0</v>
          </cell>
          <cell r="BF59">
            <v>253486.86900000004</v>
          </cell>
          <cell r="BG59"/>
          <cell r="BH59">
            <v>598100.98900000006</v>
          </cell>
          <cell r="BI59"/>
          <cell r="BJ59">
            <v>98757.55</v>
          </cell>
          <cell r="BK59">
            <v>499343.43900000007</v>
          </cell>
          <cell r="BL59"/>
          <cell r="BM59">
            <v>0</v>
          </cell>
        </row>
        <row r="60">
          <cell r="A60" t="str">
            <v>0410114000400</v>
          </cell>
          <cell r="B60" t="str">
            <v>ROCKTON SCH DIST 140</v>
          </cell>
          <cell r="C60" t="str">
            <v>WINNEBAGO</v>
          </cell>
          <cell r="D60" t="str">
            <v>Elementary</v>
          </cell>
          <cell r="E60">
            <v>1558.75</v>
          </cell>
          <cell r="F60"/>
          <cell r="G60">
            <v>1016.25</v>
          </cell>
          <cell r="H60">
            <v>995</v>
          </cell>
          <cell r="I60">
            <v>542.5</v>
          </cell>
          <cell r="J60">
            <v>0</v>
          </cell>
          <cell r="K60"/>
          <cell r="L60">
            <v>89550</v>
          </cell>
          <cell r="M60">
            <v>48825</v>
          </cell>
          <cell r="N60">
            <v>0</v>
          </cell>
          <cell r="O60">
            <v>138375</v>
          </cell>
          <cell r="P60"/>
          <cell r="Q60">
            <v>127031.25</v>
          </cell>
          <cell r="R60">
            <v>67812.5</v>
          </cell>
          <cell r="S60">
            <v>0</v>
          </cell>
          <cell r="T60">
            <v>194843.75</v>
          </cell>
          <cell r="U60"/>
          <cell r="V60">
            <v>330281.25</v>
          </cell>
          <cell r="W60">
            <v>176312.5</v>
          </cell>
          <cell r="X60">
            <v>0</v>
          </cell>
          <cell r="Y60">
            <v>506593.75</v>
          </cell>
          <cell r="Z60"/>
          <cell r="AA60">
            <v>34552.5</v>
          </cell>
          <cell r="AB60">
            <v>18445</v>
          </cell>
          <cell r="AC60">
            <v>0</v>
          </cell>
          <cell r="AD60">
            <v>52997.5</v>
          </cell>
          <cell r="AE60"/>
          <cell r="AF60">
            <v>580278.75</v>
          </cell>
          <cell r="AG60">
            <v>309767.5</v>
          </cell>
          <cell r="AH60">
            <v>0</v>
          </cell>
          <cell r="AI60">
            <v>890046.25</v>
          </cell>
          <cell r="AJ60"/>
          <cell r="AK60">
            <v>124375</v>
          </cell>
          <cell r="AL60">
            <v>135082.5</v>
          </cell>
          <cell r="AM60">
            <v>0</v>
          </cell>
          <cell r="AN60">
            <v>259457.5</v>
          </cell>
          <cell r="AO60"/>
          <cell r="AP60">
            <v>1383116.25</v>
          </cell>
          <cell r="AQ60">
            <v>738342.5</v>
          </cell>
          <cell r="AR60">
            <v>0</v>
          </cell>
          <cell r="AS60">
            <v>2121458.75</v>
          </cell>
          <cell r="AT60"/>
          <cell r="AU60">
            <v>952226.25</v>
          </cell>
          <cell r="AV60">
            <v>508322.5</v>
          </cell>
          <cell r="AW60">
            <v>0</v>
          </cell>
          <cell r="AX60">
            <v>1460548.75</v>
          </cell>
          <cell r="AY60"/>
          <cell r="AZ60">
            <v>8896482.4800000004</v>
          </cell>
          <cell r="BA60">
            <v>2072548.35</v>
          </cell>
          <cell r="BB60">
            <v>3290709.2489999998</v>
          </cell>
          <cell r="BC60">
            <v>220803.17249999999</v>
          </cell>
          <cell r="BD60">
            <v>224319.71249999999</v>
          </cell>
          <cell r="BE60">
            <v>0</v>
          </cell>
          <cell r="BF60">
            <v>3735832.1339999996</v>
          </cell>
          <cell r="BG60"/>
          <cell r="BH60">
            <v>9360153.3839999996</v>
          </cell>
          <cell r="BI60"/>
          <cell r="BJ60">
            <v>1483742.95</v>
          </cell>
          <cell r="BK60">
            <v>7876410.4339999994</v>
          </cell>
          <cell r="BL60"/>
          <cell r="BM60">
            <v>1</v>
          </cell>
        </row>
        <row r="61">
          <cell r="A61" t="str">
            <v>0410120502500</v>
          </cell>
          <cell r="B61" t="str">
            <v>ROCKFORD SCHOOL DIST 205</v>
          </cell>
          <cell r="C61" t="str">
            <v>WINNEBAGO</v>
          </cell>
          <cell r="D61" t="str">
            <v>Unit</v>
          </cell>
          <cell r="E61">
            <v>25548.12</v>
          </cell>
          <cell r="F61"/>
          <cell r="G61">
            <v>12027.98</v>
          </cell>
          <cell r="H61">
            <v>11838.65</v>
          </cell>
          <cell r="I61">
            <v>5859.49</v>
          </cell>
          <cell r="J61">
            <v>7660.65</v>
          </cell>
          <cell r="K61"/>
          <cell r="L61">
            <v>1065478.5</v>
          </cell>
          <cell r="M61">
            <v>527354.1</v>
          </cell>
          <cell r="N61">
            <v>689458.5</v>
          </cell>
          <cell r="O61">
            <v>2282291.1</v>
          </cell>
          <cell r="P61"/>
          <cell r="Q61">
            <v>1503497.5</v>
          </cell>
          <cell r="R61">
            <v>732436.25</v>
          </cell>
          <cell r="S61">
            <v>957581.25</v>
          </cell>
          <cell r="T61">
            <v>3193515</v>
          </cell>
          <cell r="U61"/>
          <cell r="V61">
            <v>3909093.5</v>
          </cell>
          <cell r="W61">
            <v>1904334.25</v>
          </cell>
          <cell r="X61">
            <v>2489711.25</v>
          </cell>
          <cell r="Y61">
            <v>8303139</v>
          </cell>
          <cell r="Z61"/>
          <cell r="AA61">
            <v>408951.32</v>
          </cell>
          <cell r="AB61">
            <v>199222.66</v>
          </cell>
          <cell r="AC61">
            <v>260462.09999999998</v>
          </cell>
          <cell r="AD61">
            <v>868636.08</v>
          </cell>
          <cell r="AE61"/>
          <cell r="AF61">
            <v>6867976.5800000001</v>
          </cell>
          <cell r="AG61">
            <v>3345768.79</v>
          </cell>
          <cell r="AH61">
            <v>4374231.1500000004</v>
          </cell>
          <cell r="AI61">
            <v>14587976.520000001</v>
          </cell>
          <cell r="AJ61"/>
          <cell r="AK61">
            <v>1479831.25</v>
          </cell>
          <cell r="AL61">
            <v>1459013.01</v>
          </cell>
          <cell r="AM61">
            <v>6580498.3499999996</v>
          </cell>
          <cell r="AN61">
            <v>9519342.6099999994</v>
          </cell>
          <cell r="AO61"/>
          <cell r="AP61">
            <v>16370080.779999999</v>
          </cell>
          <cell r="AQ61">
            <v>7974765.8899999997</v>
          </cell>
          <cell r="AR61">
            <v>10426144.65</v>
          </cell>
          <cell r="AS61">
            <v>34770991.32</v>
          </cell>
          <cell r="AT61"/>
          <cell r="AU61">
            <v>11270217.26</v>
          </cell>
          <cell r="AV61">
            <v>5490342.1299999999</v>
          </cell>
          <cell r="AW61">
            <v>7178029.0499999998</v>
          </cell>
          <cell r="AX61">
            <v>23938588.440000001</v>
          </cell>
          <cell r="AY61"/>
          <cell r="AZ61">
            <v>165748101.16</v>
          </cell>
          <cell r="BA61">
            <v>81502792.329999998</v>
          </cell>
          <cell r="BB61">
            <v>74175268.047000006</v>
          </cell>
          <cell r="BC61">
            <v>3618993.3904800005</v>
          </cell>
          <cell r="BD61">
            <v>3676629.9492000001</v>
          </cell>
          <cell r="BE61">
            <v>0</v>
          </cell>
          <cell r="BF61">
            <v>81470891.386680007</v>
          </cell>
          <cell r="BG61"/>
          <cell r="BH61">
            <v>178935371.45668003</v>
          </cell>
          <cell r="BI61"/>
          <cell r="BJ61">
            <v>24318744.460000001</v>
          </cell>
          <cell r="BK61">
            <v>154616626.99668002</v>
          </cell>
          <cell r="BL61"/>
          <cell r="BM61">
            <v>1</v>
          </cell>
        </row>
        <row r="62">
          <cell r="A62" t="str">
            <v>0410120701600</v>
          </cell>
          <cell r="B62" t="str">
            <v>HONONEGAH COMM H S DIST 207</v>
          </cell>
          <cell r="C62" t="str">
            <v>WINNEBAGO</v>
          </cell>
          <cell r="D62" t="str">
            <v>High School</v>
          </cell>
          <cell r="E62">
            <v>1904.49</v>
          </cell>
          <cell r="F62"/>
          <cell r="G62">
            <v>0</v>
          </cell>
          <cell r="H62">
            <v>0</v>
          </cell>
          <cell r="I62">
            <v>0</v>
          </cell>
          <cell r="J62">
            <v>1904.49</v>
          </cell>
          <cell r="K62"/>
          <cell r="L62">
            <v>0</v>
          </cell>
          <cell r="M62">
            <v>0</v>
          </cell>
          <cell r="N62">
            <v>171404.1</v>
          </cell>
          <cell r="O62">
            <v>171404.1</v>
          </cell>
          <cell r="P62"/>
          <cell r="Q62">
            <v>0</v>
          </cell>
          <cell r="R62">
            <v>0</v>
          </cell>
          <cell r="S62">
            <v>238061.25</v>
          </cell>
          <cell r="T62">
            <v>238061.25</v>
          </cell>
          <cell r="U62"/>
          <cell r="V62">
            <v>0</v>
          </cell>
          <cell r="W62">
            <v>0</v>
          </cell>
          <cell r="X62">
            <v>618959.25</v>
          </cell>
          <cell r="Y62">
            <v>618959.25</v>
          </cell>
          <cell r="Z62"/>
          <cell r="AA62">
            <v>0</v>
          </cell>
          <cell r="AB62">
            <v>0</v>
          </cell>
          <cell r="AC62">
            <v>64752.66</v>
          </cell>
          <cell r="AD62">
            <v>64752.66</v>
          </cell>
          <cell r="AE62"/>
          <cell r="AF62">
            <v>0</v>
          </cell>
          <cell r="AG62">
            <v>0</v>
          </cell>
          <cell r="AH62">
            <v>1087463.79</v>
          </cell>
          <cell r="AI62">
            <v>1087463.79</v>
          </cell>
          <cell r="AJ62"/>
          <cell r="AK62">
            <v>0</v>
          </cell>
          <cell r="AL62">
            <v>0</v>
          </cell>
          <cell r="AM62">
            <v>1635956.91</v>
          </cell>
          <cell r="AN62">
            <v>1635956.91</v>
          </cell>
          <cell r="AO62"/>
          <cell r="AP62">
            <v>0</v>
          </cell>
          <cell r="AQ62">
            <v>0</v>
          </cell>
          <cell r="AR62">
            <v>2592010.89</v>
          </cell>
          <cell r="AS62">
            <v>2592010.89</v>
          </cell>
          <cell r="AT62"/>
          <cell r="AU62">
            <v>0</v>
          </cell>
          <cell r="AV62">
            <v>0</v>
          </cell>
          <cell r="AW62">
            <v>1784507.1300000001</v>
          </cell>
          <cell r="AX62">
            <v>1784507.1300000001</v>
          </cell>
          <cell r="AY62"/>
          <cell r="AZ62">
            <v>12096214.459999999</v>
          </cell>
          <cell r="BA62">
            <v>2369395.25</v>
          </cell>
          <cell r="BB62">
            <v>4339682.9129999997</v>
          </cell>
          <cell r="BC62">
            <v>269778.62646</v>
          </cell>
          <cell r="BD62">
            <v>274075.15590000001</v>
          </cell>
          <cell r="BE62">
            <v>0</v>
          </cell>
          <cell r="BF62">
            <v>4883536.6953599993</v>
          </cell>
          <cell r="BG62"/>
          <cell r="BH62">
            <v>13076652.67536</v>
          </cell>
          <cell r="BI62"/>
          <cell r="BJ62">
            <v>1812845.94</v>
          </cell>
          <cell r="BK62">
            <v>11263806.73536</v>
          </cell>
          <cell r="BL62"/>
          <cell r="BM62">
            <v>1</v>
          </cell>
        </row>
        <row r="63">
          <cell r="A63" t="str">
            <v>0410132002600</v>
          </cell>
          <cell r="B63" t="str">
            <v>SOUTH BELOIT C U SCH DIST 320</v>
          </cell>
          <cell r="C63" t="str">
            <v>WINNEBAGO</v>
          </cell>
          <cell r="D63" t="str">
            <v>Unit</v>
          </cell>
          <cell r="E63">
            <v>862.7</v>
          </cell>
          <cell r="F63"/>
          <cell r="G63">
            <v>397.05999999999995</v>
          </cell>
          <cell r="H63">
            <v>388.55999999999995</v>
          </cell>
          <cell r="I63">
            <v>222.16</v>
          </cell>
          <cell r="J63">
            <v>243.47999999999996</v>
          </cell>
          <cell r="K63"/>
          <cell r="L63">
            <v>34970.399999999994</v>
          </cell>
          <cell r="M63">
            <v>19994.400000000001</v>
          </cell>
          <cell r="N63">
            <v>21913.199999999997</v>
          </cell>
          <cell r="O63">
            <v>76878</v>
          </cell>
          <cell r="P63"/>
          <cell r="Q63">
            <v>49632.499999999993</v>
          </cell>
          <cell r="R63">
            <v>27770</v>
          </cell>
          <cell r="S63">
            <v>30434.999999999996</v>
          </cell>
          <cell r="T63">
            <v>107837.5</v>
          </cell>
          <cell r="U63"/>
          <cell r="V63">
            <v>129044.49999999999</v>
          </cell>
          <cell r="W63">
            <v>72202</v>
          </cell>
          <cell r="X63">
            <v>79130.999999999985</v>
          </cell>
          <cell r="Y63">
            <v>280377.5</v>
          </cell>
          <cell r="Z63"/>
          <cell r="AA63">
            <v>13500.039999999997</v>
          </cell>
          <cell r="AB63">
            <v>7553.44</v>
          </cell>
          <cell r="AC63">
            <v>8278.3199999999979</v>
          </cell>
          <cell r="AD63">
            <v>29331.799999999996</v>
          </cell>
          <cell r="AE63"/>
          <cell r="AF63">
            <v>226721.26</v>
          </cell>
          <cell r="AG63">
            <v>126853.36</v>
          </cell>
          <cell r="AH63">
            <v>139027.07999999999</v>
          </cell>
          <cell r="AI63">
            <v>492601.69999999995</v>
          </cell>
          <cell r="AJ63"/>
          <cell r="AK63">
            <v>48569.999999999993</v>
          </cell>
          <cell r="AL63">
            <v>55317.84</v>
          </cell>
          <cell r="AM63">
            <v>209149.31999999998</v>
          </cell>
          <cell r="AN63">
            <v>313037.15999999997</v>
          </cell>
          <cell r="AO63"/>
          <cell r="AP63">
            <v>540398.65999999992</v>
          </cell>
          <cell r="AQ63">
            <v>302359.76</v>
          </cell>
          <cell r="AR63">
            <v>331376.27999999997</v>
          </cell>
          <cell r="AS63">
            <v>1174134.7</v>
          </cell>
          <cell r="AT63"/>
          <cell r="AU63">
            <v>372045.22</v>
          </cell>
          <cell r="AV63">
            <v>208163.91999999998</v>
          </cell>
          <cell r="AW63">
            <v>228140.75999999995</v>
          </cell>
          <cell r="AX63">
            <v>808349.89999999991</v>
          </cell>
          <cell r="AY63"/>
          <cell r="AZ63">
            <v>5394025.8300000001</v>
          </cell>
          <cell r="BA63">
            <v>2065808.27</v>
          </cell>
          <cell r="BB63">
            <v>2237950.23</v>
          </cell>
          <cell r="BC63">
            <v>122204.90579999998</v>
          </cell>
          <cell r="BD63">
            <v>124151.15699999996</v>
          </cell>
          <cell r="BE63">
            <v>0</v>
          </cell>
          <cell r="BF63">
            <v>2484306.2927999999</v>
          </cell>
          <cell r="BG63"/>
          <cell r="BH63">
            <v>5766854.5527999997</v>
          </cell>
          <cell r="BI63"/>
          <cell r="BJ63">
            <v>821186.87</v>
          </cell>
          <cell r="BK63">
            <v>4945667.6827999996</v>
          </cell>
          <cell r="BL63"/>
          <cell r="BM63">
            <v>1</v>
          </cell>
        </row>
        <row r="64">
          <cell r="A64" t="str">
            <v>0410132102600</v>
          </cell>
          <cell r="B64" t="str">
            <v>PECATONICA C U SCH DIST 321</v>
          </cell>
          <cell r="C64" t="str">
            <v>WINNEBAGO</v>
          </cell>
          <cell r="D64" t="str">
            <v>Unit</v>
          </cell>
          <cell r="E64">
            <v>882.75</v>
          </cell>
          <cell r="F64"/>
          <cell r="G64">
            <v>368.25</v>
          </cell>
          <cell r="H64">
            <v>360.5</v>
          </cell>
          <cell r="I64">
            <v>225.5</v>
          </cell>
          <cell r="J64">
            <v>289</v>
          </cell>
          <cell r="K64"/>
          <cell r="L64">
            <v>32445</v>
          </cell>
          <cell r="M64">
            <v>20295</v>
          </cell>
          <cell r="N64">
            <v>26010</v>
          </cell>
          <cell r="O64">
            <v>78750</v>
          </cell>
          <cell r="P64"/>
          <cell r="Q64">
            <v>46031.25</v>
          </cell>
          <cell r="R64">
            <v>28187.5</v>
          </cell>
          <cell r="S64">
            <v>36125</v>
          </cell>
          <cell r="T64">
            <v>110343.75</v>
          </cell>
          <cell r="U64"/>
          <cell r="V64">
            <v>119681.25</v>
          </cell>
          <cell r="W64">
            <v>73287.5</v>
          </cell>
          <cell r="X64">
            <v>93925</v>
          </cell>
          <cell r="Y64">
            <v>286893.75</v>
          </cell>
          <cell r="Z64"/>
          <cell r="AA64">
            <v>12520.5</v>
          </cell>
          <cell r="AB64">
            <v>7667</v>
          </cell>
          <cell r="AC64">
            <v>9826</v>
          </cell>
          <cell r="AD64">
            <v>30013.5</v>
          </cell>
          <cell r="AE64"/>
          <cell r="AF64">
            <v>210270.75</v>
          </cell>
          <cell r="AG64">
            <v>128760.5</v>
          </cell>
          <cell r="AH64">
            <v>165019</v>
          </cell>
          <cell r="AI64">
            <v>504050.25</v>
          </cell>
          <cell r="AJ64"/>
          <cell r="AK64">
            <v>45062.5</v>
          </cell>
          <cell r="AL64">
            <v>56149.5</v>
          </cell>
          <cell r="AM64">
            <v>248251</v>
          </cell>
          <cell r="AN64">
            <v>349463</v>
          </cell>
          <cell r="AO64"/>
          <cell r="AP64">
            <v>501188.25</v>
          </cell>
          <cell r="AQ64">
            <v>306905.5</v>
          </cell>
          <cell r="AR64">
            <v>393329</v>
          </cell>
          <cell r="AS64">
            <v>1201422.75</v>
          </cell>
          <cell r="AT64"/>
          <cell r="AU64">
            <v>345050.25</v>
          </cell>
          <cell r="AV64">
            <v>211293.5</v>
          </cell>
          <cell r="AW64">
            <v>270793</v>
          </cell>
          <cell r="AX64">
            <v>827136.75</v>
          </cell>
          <cell r="AY64"/>
          <cell r="AZ64">
            <v>5267293.62</v>
          </cell>
          <cell r="BA64">
            <v>1235242.42</v>
          </cell>
          <cell r="BB64">
            <v>1950760.8119999999</v>
          </cell>
          <cell r="BC64">
            <v>125045.06849999999</v>
          </cell>
          <cell r="BD64">
            <v>127036.55249999999</v>
          </cell>
          <cell r="BE64">
            <v>0</v>
          </cell>
          <cell r="BF64">
            <v>2202842.4330000002</v>
          </cell>
          <cell r="BG64"/>
          <cell r="BH64">
            <v>5590916.1830000002</v>
          </cell>
          <cell r="BI64"/>
          <cell r="BJ64">
            <v>840272.07</v>
          </cell>
          <cell r="BK64">
            <v>4750644.1129999999</v>
          </cell>
          <cell r="BL64"/>
          <cell r="BM64">
            <v>1</v>
          </cell>
        </row>
        <row r="65">
          <cell r="A65" t="str">
            <v>0410132202600</v>
          </cell>
          <cell r="B65" t="str">
            <v>DURAND C U SCH DIST 322</v>
          </cell>
          <cell r="C65" t="str">
            <v>WINNEBAGO</v>
          </cell>
          <cell r="D65" t="str">
            <v>Unit</v>
          </cell>
          <cell r="E65">
            <v>516.96</v>
          </cell>
          <cell r="F65"/>
          <cell r="G65">
            <v>215.97999999999996</v>
          </cell>
          <cell r="H65">
            <v>213.72999999999996</v>
          </cell>
          <cell r="I65">
            <v>124.16</v>
          </cell>
          <cell r="J65">
            <v>176.82</v>
          </cell>
          <cell r="K65"/>
          <cell r="L65">
            <v>19235.699999999997</v>
          </cell>
          <cell r="M65">
            <v>11174.4</v>
          </cell>
          <cell r="N65">
            <v>15913.8</v>
          </cell>
          <cell r="O65">
            <v>46323.899999999994</v>
          </cell>
          <cell r="P65"/>
          <cell r="Q65">
            <v>26997.499999999996</v>
          </cell>
          <cell r="R65">
            <v>15520</v>
          </cell>
          <cell r="S65">
            <v>22102.5</v>
          </cell>
          <cell r="T65">
            <v>64620</v>
          </cell>
          <cell r="U65"/>
          <cell r="V65">
            <v>70193.499999999985</v>
          </cell>
          <cell r="W65">
            <v>40352</v>
          </cell>
          <cell r="X65">
            <v>57466.5</v>
          </cell>
          <cell r="Y65">
            <v>168012</v>
          </cell>
          <cell r="Z65"/>
          <cell r="AA65">
            <v>7343.3199999999988</v>
          </cell>
          <cell r="AB65">
            <v>4221.4399999999996</v>
          </cell>
          <cell r="AC65">
            <v>6011.88</v>
          </cell>
          <cell r="AD65">
            <v>17576.64</v>
          </cell>
          <cell r="AE65"/>
          <cell r="AF65">
            <v>61662.29</v>
          </cell>
          <cell r="AG65">
            <v>35447.68</v>
          </cell>
          <cell r="AH65">
            <v>50482.11</v>
          </cell>
          <cell r="AI65">
            <v>147592.08000000002</v>
          </cell>
          <cell r="AJ65"/>
          <cell r="AK65">
            <v>26716.249999999996</v>
          </cell>
          <cell r="AL65">
            <v>30915.84</v>
          </cell>
          <cell r="AM65">
            <v>151888.38</v>
          </cell>
          <cell r="AN65">
            <v>209520.47</v>
          </cell>
          <cell r="AO65"/>
          <cell r="AP65">
            <v>293948.77999999997</v>
          </cell>
          <cell r="AQ65">
            <v>168981.76000000001</v>
          </cell>
          <cell r="AR65">
            <v>240652.02</v>
          </cell>
          <cell r="AS65">
            <v>703582.55999999994</v>
          </cell>
          <cell r="AT65"/>
          <cell r="AU65">
            <v>202373.25999999995</v>
          </cell>
          <cell r="AV65">
            <v>116337.92</v>
          </cell>
          <cell r="AW65">
            <v>165680.34</v>
          </cell>
          <cell r="AX65">
            <v>484391.5199999999</v>
          </cell>
          <cell r="AY65"/>
          <cell r="AZ65">
            <v>3111411.86</v>
          </cell>
          <cell r="BA65">
            <v>773941.12</v>
          </cell>
          <cell r="BB65">
            <v>1165605.8939999999</v>
          </cell>
          <cell r="BC65">
            <v>73229.451840000009</v>
          </cell>
          <cell r="BD65">
            <v>74395.713600000003</v>
          </cell>
          <cell r="BE65">
            <v>0</v>
          </cell>
          <cell r="BF65">
            <v>1313231.0594399997</v>
          </cell>
          <cell r="BG65"/>
          <cell r="BH65">
            <v>3154850.2294399999</v>
          </cell>
          <cell r="BI65"/>
          <cell r="BJ65">
            <v>492083.88</v>
          </cell>
          <cell r="BK65">
            <v>2662766.34944</v>
          </cell>
          <cell r="BL65"/>
          <cell r="BM65">
            <v>0</v>
          </cell>
        </row>
        <row r="66">
          <cell r="A66" t="str">
            <v>0410132302600</v>
          </cell>
          <cell r="B66" t="str">
            <v>WINNEBAGO C U SCH DIST 323</v>
          </cell>
          <cell r="C66" t="str">
            <v>WINNEBAGO</v>
          </cell>
          <cell r="D66" t="str">
            <v>Unit</v>
          </cell>
          <cell r="E66">
            <v>1268.77</v>
          </cell>
          <cell r="F66"/>
          <cell r="G66">
            <v>539.80999999999995</v>
          </cell>
          <cell r="H66">
            <v>528.80999999999995</v>
          </cell>
          <cell r="I66">
            <v>301.14999999999998</v>
          </cell>
          <cell r="J66">
            <v>427.80999999999995</v>
          </cell>
          <cell r="K66"/>
          <cell r="L66">
            <v>47592.899999999994</v>
          </cell>
          <cell r="M66">
            <v>27103.499999999996</v>
          </cell>
          <cell r="N66">
            <v>38502.899999999994</v>
          </cell>
          <cell r="O66">
            <v>113199.29999999999</v>
          </cell>
          <cell r="P66"/>
          <cell r="Q66">
            <v>67476.25</v>
          </cell>
          <cell r="R66">
            <v>37643.75</v>
          </cell>
          <cell r="S66">
            <v>53476.249999999993</v>
          </cell>
          <cell r="T66">
            <v>158596.25</v>
          </cell>
          <cell r="U66"/>
          <cell r="V66">
            <v>175438.24999999997</v>
          </cell>
          <cell r="W66">
            <v>97873.749999999985</v>
          </cell>
          <cell r="X66">
            <v>139038.24999999997</v>
          </cell>
          <cell r="Y66">
            <v>412350.24999999988</v>
          </cell>
          <cell r="Z66"/>
          <cell r="AA66">
            <v>18353.539999999997</v>
          </cell>
          <cell r="AB66">
            <v>10239.099999999999</v>
          </cell>
          <cell r="AC66">
            <v>14545.539999999997</v>
          </cell>
          <cell r="AD66">
            <v>43138.179999999993</v>
          </cell>
          <cell r="AE66"/>
          <cell r="AF66">
            <v>308231.51</v>
          </cell>
          <cell r="AG66">
            <v>171956.65</v>
          </cell>
          <cell r="AH66">
            <v>244279.51</v>
          </cell>
          <cell r="AI66">
            <v>724467.67</v>
          </cell>
          <cell r="AJ66"/>
          <cell r="AK66">
            <v>66101.25</v>
          </cell>
          <cell r="AL66">
            <v>74986.349999999991</v>
          </cell>
          <cell r="AM66">
            <v>367488.79</v>
          </cell>
          <cell r="AN66">
            <v>508576.38999999996</v>
          </cell>
          <cell r="AO66"/>
          <cell r="AP66">
            <v>734681.40999999992</v>
          </cell>
          <cell r="AQ66">
            <v>409865.14999999997</v>
          </cell>
          <cell r="AR66">
            <v>582249.40999999992</v>
          </cell>
          <cell r="AS66">
            <v>1726795.9699999997</v>
          </cell>
          <cell r="AT66"/>
          <cell r="AU66">
            <v>505801.97</v>
          </cell>
          <cell r="AV66">
            <v>282177.55</v>
          </cell>
          <cell r="AW66">
            <v>400857.97</v>
          </cell>
          <cell r="AX66">
            <v>1188837.49</v>
          </cell>
          <cell r="AY66"/>
          <cell r="AZ66">
            <v>7563799.5899999999</v>
          </cell>
          <cell r="BA66">
            <v>1806801.53</v>
          </cell>
          <cell r="BB66">
            <v>2811180.3359999997</v>
          </cell>
          <cell r="BC66">
            <v>179726.34557999999</v>
          </cell>
          <cell r="BD66">
            <v>182588.69069999998</v>
          </cell>
          <cell r="BE66">
            <v>0</v>
          </cell>
          <cell r="BF66">
            <v>3173495.3722799998</v>
          </cell>
          <cell r="BG66"/>
          <cell r="BH66">
            <v>8049456.8722799988</v>
          </cell>
          <cell r="BI66"/>
          <cell r="BJ66">
            <v>1207716.78</v>
          </cell>
          <cell r="BK66">
            <v>6841740.0922799986</v>
          </cell>
          <cell r="BL66"/>
          <cell r="BM66">
            <v>1</v>
          </cell>
        </row>
        <row r="67">
          <cell r="A67" t="str">
            <v>0500000000093</v>
          </cell>
          <cell r="B67" t="str">
            <v>SAFE SCH-INTERMEDIATE SERVICE CEN</v>
          </cell>
          <cell r="C67" t="str">
            <v>COOK</v>
          </cell>
          <cell r="D67" t="str">
            <v>Regional</v>
          </cell>
          <cell r="E67">
            <v>28.65</v>
          </cell>
          <cell r="F67"/>
          <cell r="G67">
            <v>0</v>
          </cell>
          <cell r="H67">
            <v>0</v>
          </cell>
          <cell r="I67">
            <v>6.99</v>
          </cell>
          <cell r="J67">
            <v>21.66</v>
          </cell>
          <cell r="K67"/>
          <cell r="L67">
            <v>0</v>
          </cell>
          <cell r="M67">
            <v>629.1</v>
          </cell>
          <cell r="N67">
            <v>1949.4</v>
          </cell>
          <cell r="O67">
            <v>2578.5</v>
          </cell>
          <cell r="P67"/>
          <cell r="Q67">
            <v>0</v>
          </cell>
          <cell r="R67">
            <v>873.75</v>
          </cell>
          <cell r="S67">
            <v>2707.5</v>
          </cell>
          <cell r="T67">
            <v>3581.25</v>
          </cell>
          <cell r="U67"/>
          <cell r="V67">
            <v>0</v>
          </cell>
          <cell r="W67">
            <v>2271.75</v>
          </cell>
          <cell r="X67">
            <v>7039.5</v>
          </cell>
          <cell r="Y67">
            <v>9311.25</v>
          </cell>
          <cell r="Z67"/>
          <cell r="AA67">
            <v>0</v>
          </cell>
          <cell r="AB67">
            <v>237.66</v>
          </cell>
          <cell r="AC67">
            <v>736.44</v>
          </cell>
          <cell r="AD67">
            <v>974.1</v>
          </cell>
          <cell r="AE67"/>
          <cell r="AF67">
            <v>0</v>
          </cell>
          <cell r="AG67">
            <v>1995.64</v>
          </cell>
          <cell r="AH67">
            <v>6183.93</v>
          </cell>
          <cell r="AI67">
            <v>8179.5700000000006</v>
          </cell>
          <cell r="AJ67"/>
          <cell r="AK67">
            <v>0</v>
          </cell>
          <cell r="AL67">
            <v>1740.51</v>
          </cell>
          <cell r="AM67">
            <v>18605.939999999999</v>
          </cell>
          <cell r="AN67">
            <v>20346.449999999997</v>
          </cell>
          <cell r="AO67"/>
          <cell r="AP67">
            <v>0</v>
          </cell>
          <cell r="AQ67">
            <v>9513.39</v>
          </cell>
          <cell r="AR67">
            <v>29479.26</v>
          </cell>
          <cell r="AS67">
            <v>38992.649999999994</v>
          </cell>
          <cell r="AT67"/>
          <cell r="AU67">
            <v>0</v>
          </cell>
          <cell r="AV67">
            <v>6549.63</v>
          </cell>
          <cell r="AW67">
            <v>20295.420000000002</v>
          </cell>
          <cell r="AX67">
            <v>26845.050000000003</v>
          </cell>
          <cell r="AY67"/>
          <cell r="AZ67">
            <v>170630.83000000002</v>
          </cell>
          <cell r="BA67">
            <v>74283.25</v>
          </cell>
          <cell r="BB67">
            <v>73474.224000000002</v>
          </cell>
          <cell r="BC67">
            <v>4058.3870999999999</v>
          </cell>
          <cell r="BD67">
            <v>4123.0214999999998</v>
          </cell>
          <cell r="BE67">
            <v>0</v>
          </cell>
          <cell r="BF67">
            <v>81655.632600000012</v>
          </cell>
          <cell r="BG67"/>
          <cell r="BH67">
            <v>192464.45260000005</v>
          </cell>
          <cell r="BI67"/>
          <cell r="BJ67">
            <v>27271.360000000001</v>
          </cell>
          <cell r="BK67">
            <v>165193.09260000003</v>
          </cell>
          <cell r="BL67"/>
          <cell r="BM67">
            <v>0</v>
          </cell>
        </row>
        <row r="68">
          <cell r="A68" t="str">
            <v>0500000000095</v>
          </cell>
          <cell r="B68" t="str">
            <v>Region 05 North Cook ISC 1 ALOP</v>
          </cell>
          <cell r="C68" t="str">
            <v>COOK</v>
          </cell>
          <cell r="D68" t="str">
            <v>Regional</v>
          </cell>
          <cell r="E68">
            <v>270</v>
          </cell>
          <cell r="F68"/>
          <cell r="G68">
            <v>0</v>
          </cell>
          <cell r="H68">
            <v>0</v>
          </cell>
          <cell r="I68">
            <v>154</v>
          </cell>
          <cell r="J68">
            <v>116</v>
          </cell>
          <cell r="K68"/>
          <cell r="L68">
            <v>0</v>
          </cell>
          <cell r="M68">
            <v>13860</v>
          </cell>
          <cell r="N68">
            <v>10440</v>
          </cell>
          <cell r="O68">
            <v>24300</v>
          </cell>
          <cell r="P68"/>
          <cell r="Q68">
            <v>0</v>
          </cell>
          <cell r="R68">
            <v>19250</v>
          </cell>
          <cell r="S68">
            <v>14500</v>
          </cell>
          <cell r="T68">
            <v>33750</v>
          </cell>
          <cell r="U68"/>
          <cell r="V68">
            <v>0</v>
          </cell>
          <cell r="W68">
            <v>50050</v>
          </cell>
          <cell r="X68">
            <v>37700</v>
          </cell>
          <cell r="Y68">
            <v>87750</v>
          </cell>
          <cell r="Z68"/>
          <cell r="AA68">
            <v>0</v>
          </cell>
          <cell r="AB68">
            <v>5236</v>
          </cell>
          <cell r="AC68">
            <v>3944</v>
          </cell>
          <cell r="AD68">
            <v>9180</v>
          </cell>
          <cell r="AE68"/>
          <cell r="AF68">
            <v>0</v>
          </cell>
          <cell r="AG68">
            <v>87934</v>
          </cell>
          <cell r="AH68">
            <v>66236</v>
          </cell>
          <cell r="AI68">
            <v>154170</v>
          </cell>
          <cell r="AJ68"/>
          <cell r="AK68">
            <v>0</v>
          </cell>
          <cell r="AL68">
            <v>38346</v>
          </cell>
          <cell r="AM68">
            <v>99644</v>
          </cell>
          <cell r="AN68">
            <v>137990</v>
          </cell>
          <cell r="AO68"/>
          <cell r="AP68">
            <v>0</v>
          </cell>
          <cell r="AQ68">
            <v>209594</v>
          </cell>
          <cell r="AR68">
            <v>157876</v>
          </cell>
          <cell r="AS68">
            <v>367470</v>
          </cell>
          <cell r="AT68"/>
          <cell r="AU68">
            <v>0</v>
          </cell>
          <cell r="AV68">
            <v>144298</v>
          </cell>
          <cell r="AW68">
            <v>108692</v>
          </cell>
          <cell r="AX68">
            <v>252990</v>
          </cell>
          <cell r="AY68"/>
          <cell r="AZ68">
            <v>1602648.01</v>
          </cell>
          <cell r="BA68">
            <v>819877.41999999993</v>
          </cell>
          <cell r="BB68">
            <v>726757.62899999984</v>
          </cell>
          <cell r="BC68">
            <v>38246.58</v>
          </cell>
          <cell r="BD68">
            <v>38855.699999999997</v>
          </cell>
          <cell r="BE68">
            <v>0</v>
          </cell>
          <cell r="BF68">
            <v>803859.90899999975</v>
          </cell>
          <cell r="BG68"/>
          <cell r="BH68">
            <v>1871459.9089999998</v>
          </cell>
          <cell r="BI68"/>
          <cell r="BJ68">
            <v>257007.6</v>
          </cell>
          <cell r="BK68">
            <v>1614452.3089999997</v>
          </cell>
          <cell r="BL68"/>
          <cell r="BM68">
            <v>1</v>
          </cell>
        </row>
        <row r="69">
          <cell r="A69" t="str">
            <v>0501601500400</v>
          </cell>
          <cell r="B69" t="str">
            <v>PALATINE C C SCHOOL DIST 15</v>
          </cell>
          <cell r="C69" t="str">
            <v>COOK</v>
          </cell>
          <cell r="D69" t="str">
            <v>Elementary</v>
          </cell>
          <cell r="E69">
            <v>10639.81</v>
          </cell>
          <cell r="F69"/>
          <cell r="G69">
            <v>6768.65</v>
          </cell>
          <cell r="H69">
            <v>6643.15</v>
          </cell>
          <cell r="I69">
            <v>3871.16</v>
          </cell>
          <cell r="J69">
            <v>0</v>
          </cell>
          <cell r="K69"/>
          <cell r="L69">
            <v>597883.5</v>
          </cell>
          <cell r="M69">
            <v>348404.39999999997</v>
          </cell>
          <cell r="N69">
            <v>0</v>
          </cell>
          <cell r="O69">
            <v>946287.89999999991</v>
          </cell>
          <cell r="P69"/>
          <cell r="Q69">
            <v>846081.25</v>
          </cell>
          <cell r="R69">
            <v>483895</v>
          </cell>
          <cell r="S69">
            <v>0</v>
          </cell>
          <cell r="T69">
            <v>1329976.25</v>
          </cell>
          <cell r="U69"/>
          <cell r="V69">
            <v>2199811.25</v>
          </cell>
          <cell r="W69">
            <v>1258127</v>
          </cell>
          <cell r="X69">
            <v>0</v>
          </cell>
          <cell r="Y69">
            <v>3457938.25</v>
          </cell>
          <cell r="Z69"/>
          <cell r="AA69">
            <v>230134.09999999998</v>
          </cell>
          <cell r="AB69">
            <v>131619.44</v>
          </cell>
          <cell r="AC69">
            <v>0</v>
          </cell>
          <cell r="AD69">
            <v>361753.54</v>
          </cell>
          <cell r="AE69"/>
          <cell r="AF69">
            <v>3864899.15</v>
          </cell>
          <cell r="AG69">
            <v>2210432.36</v>
          </cell>
          <cell r="AH69">
            <v>0</v>
          </cell>
          <cell r="AI69">
            <v>6075331.5099999998</v>
          </cell>
          <cell r="AJ69"/>
          <cell r="AK69">
            <v>830393.75</v>
          </cell>
          <cell r="AL69">
            <v>963918.84</v>
          </cell>
          <cell r="AM69">
            <v>0</v>
          </cell>
          <cell r="AN69">
            <v>1794312.5899999999</v>
          </cell>
          <cell r="AO69"/>
          <cell r="AP69">
            <v>9212132.6500000004</v>
          </cell>
          <cell r="AQ69">
            <v>5268648.76</v>
          </cell>
          <cell r="AR69">
            <v>0</v>
          </cell>
          <cell r="AS69">
            <v>14480781.41</v>
          </cell>
          <cell r="AT69"/>
          <cell r="AU69">
            <v>6342225.0499999998</v>
          </cell>
          <cell r="AV69">
            <v>3627276.92</v>
          </cell>
          <cell r="AW69">
            <v>0</v>
          </cell>
          <cell r="AX69">
            <v>9969501.9699999988</v>
          </cell>
          <cell r="AY69"/>
          <cell r="AZ69">
            <v>62891196.239999995</v>
          </cell>
          <cell r="BA69">
            <v>28366099.800000001</v>
          </cell>
          <cell r="BB69">
            <v>27377188.811999995</v>
          </cell>
          <cell r="BC69">
            <v>1507171.6457399998</v>
          </cell>
          <cell r="BD69">
            <v>1531175.0570999999</v>
          </cell>
          <cell r="BE69">
            <v>0</v>
          </cell>
          <cell r="BF69">
            <v>30415535.514839992</v>
          </cell>
          <cell r="BG69"/>
          <cell r="BH69">
            <v>68831418.934839994</v>
          </cell>
          <cell r="BI69"/>
          <cell r="BJ69">
            <v>10127822.34</v>
          </cell>
          <cell r="BK69">
            <v>58703596.59483999</v>
          </cell>
          <cell r="BL69"/>
          <cell r="BM69">
            <v>1</v>
          </cell>
        </row>
        <row r="70">
          <cell r="A70" t="str">
            <v>0501602100400</v>
          </cell>
          <cell r="B70" t="str">
            <v>WHEELING C C SCHOOL DIST 21</v>
          </cell>
          <cell r="C70" t="str">
            <v>COOK</v>
          </cell>
          <cell r="D70" t="str">
            <v>Elementary</v>
          </cell>
          <cell r="E70">
            <v>5756.5</v>
          </cell>
          <cell r="F70"/>
          <cell r="G70">
            <v>3872</v>
          </cell>
          <cell r="H70">
            <v>3799.5</v>
          </cell>
          <cell r="I70">
            <v>1884.5</v>
          </cell>
          <cell r="J70">
            <v>0</v>
          </cell>
          <cell r="K70"/>
          <cell r="L70">
            <v>341955</v>
          </cell>
          <cell r="M70">
            <v>169605</v>
          </cell>
          <cell r="N70">
            <v>0</v>
          </cell>
          <cell r="O70">
            <v>511560</v>
          </cell>
          <cell r="P70"/>
          <cell r="Q70">
            <v>484000</v>
          </cell>
          <cell r="R70">
            <v>235562.5</v>
          </cell>
          <cell r="S70">
            <v>0</v>
          </cell>
          <cell r="T70">
            <v>719562.5</v>
          </cell>
          <cell r="U70"/>
          <cell r="V70">
            <v>1258400</v>
          </cell>
          <cell r="W70">
            <v>612462.5</v>
          </cell>
          <cell r="X70">
            <v>0</v>
          </cell>
          <cell r="Y70">
            <v>1870862.5</v>
          </cell>
          <cell r="Z70"/>
          <cell r="AA70">
            <v>131648</v>
          </cell>
          <cell r="AB70">
            <v>64073</v>
          </cell>
          <cell r="AC70">
            <v>0</v>
          </cell>
          <cell r="AD70">
            <v>195721</v>
          </cell>
          <cell r="AE70"/>
          <cell r="AF70">
            <v>2210912</v>
          </cell>
          <cell r="AG70">
            <v>1076049.5</v>
          </cell>
          <cell r="AH70">
            <v>0</v>
          </cell>
          <cell r="AI70">
            <v>3286961.5</v>
          </cell>
          <cell r="AJ70"/>
          <cell r="AK70">
            <v>474937.5</v>
          </cell>
          <cell r="AL70">
            <v>469240.5</v>
          </cell>
          <cell r="AM70">
            <v>0</v>
          </cell>
          <cell r="AN70">
            <v>944178</v>
          </cell>
          <cell r="AO70"/>
          <cell r="AP70">
            <v>5269792</v>
          </cell>
          <cell r="AQ70">
            <v>2564804.5</v>
          </cell>
          <cell r="AR70">
            <v>0</v>
          </cell>
          <cell r="AS70">
            <v>7834596.5</v>
          </cell>
          <cell r="AT70"/>
          <cell r="AU70">
            <v>3628064</v>
          </cell>
          <cell r="AV70">
            <v>1765776.5</v>
          </cell>
          <cell r="AW70">
            <v>0</v>
          </cell>
          <cell r="AX70">
            <v>5393840.5</v>
          </cell>
          <cell r="AY70"/>
          <cell r="AZ70">
            <v>35197106.049999997</v>
          </cell>
          <cell r="BA70">
            <v>21609286.640000001</v>
          </cell>
          <cell r="BB70">
            <v>17041917.807</v>
          </cell>
          <cell r="BC70">
            <v>815431.25099999993</v>
          </cell>
          <cell r="BD70">
            <v>828417.91499999992</v>
          </cell>
          <cell r="BE70">
            <v>0</v>
          </cell>
          <cell r="BF70">
            <v>18685766.972999997</v>
          </cell>
          <cell r="BG70"/>
          <cell r="BH70">
            <v>39443049.472999997</v>
          </cell>
          <cell r="BI70"/>
          <cell r="BJ70">
            <v>5479497.2199999997</v>
          </cell>
          <cell r="BK70">
            <v>33963552.252999999</v>
          </cell>
          <cell r="BL70"/>
          <cell r="BM70">
            <v>1</v>
          </cell>
        </row>
        <row r="71">
          <cell r="A71" t="str">
            <v>0501602300200</v>
          </cell>
          <cell r="B71" t="str">
            <v>PROSPECT HEIGHTS SCHOOL DIST 23</v>
          </cell>
          <cell r="C71" t="str">
            <v>COOK</v>
          </cell>
          <cell r="D71" t="str">
            <v>Elementary</v>
          </cell>
          <cell r="E71">
            <v>1370.89</v>
          </cell>
          <cell r="F71"/>
          <cell r="G71">
            <v>863.7299999999999</v>
          </cell>
          <cell r="H71">
            <v>845.65</v>
          </cell>
          <cell r="I71">
            <v>507.16</v>
          </cell>
          <cell r="J71">
            <v>0</v>
          </cell>
          <cell r="K71"/>
          <cell r="L71">
            <v>76108.5</v>
          </cell>
          <cell r="M71">
            <v>45644.4</v>
          </cell>
          <cell r="N71">
            <v>0</v>
          </cell>
          <cell r="O71">
            <v>121752.9</v>
          </cell>
          <cell r="P71"/>
          <cell r="Q71">
            <v>107966.24999999999</v>
          </cell>
          <cell r="R71">
            <v>63395</v>
          </cell>
          <cell r="S71">
            <v>0</v>
          </cell>
          <cell r="T71">
            <v>171361.25</v>
          </cell>
          <cell r="U71"/>
          <cell r="V71">
            <v>280712.24999999994</v>
          </cell>
          <cell r="W71">
            <v>164827</v>
          </cell>
          <cell r="X71">
            <v>0</v>
          </cell>
          <cell r="Y71">
            <v>445539.24999999994</v>
          </cell>
          <cell r="Z71"/>
          <cell r="AA71">
            <v>29366.819999999996</v>
          </cell>
          <cell r="AB71">
            <v>17243.440000000002</v>
          </cell>
          <cell r="AC71">
            <v>0</v>
          </cell>
          <cell r="AD71">
            <v>46610.259999999995</v>
          </cell>
          <cell r="AE71"/>
          <cell r="AF71">
            <v>246594.91</v>
          </cell>
          <cell r="AG71">
            <v>144794.18</v>
          </cell>
          <cell r="AH71">
            <v>0</v>
          </cell>
          <cell r="AI71">
            <v>391389.08999999997</v>
          </cell>
          <cell r="AJ71"/>
          <cell r="AK71">
            <v>105706.25</v>
          </cell>
          <cell r="AL71">
            <v>126282.84000000001</v>
          </cell>
          <cell r="AM71">
            <v>0</v>
          </cell>
          <cell r="AN71">
            <v>231989.09000000003</v>
          </cell>
          <cell r="AO71"/>
          <cell r="AP71">
            <v>1175536.5299999998</v>
          </cell>
          <cell r="AQ71">
            <v>690244.76</v>
          </cell>
          <cell r="AR71">
            <v>0</v>
          </cell>
          <cell r="AS71">
            <v>1865781.2899999998</v>
          </cell>
          <cell r="AT71"/>
          <cell r="AU71">
            <v>809315.00999999989</v>
          </cell>
          <cell r="AV71">
            <v>475208.92000000004</v>
          </cell>
          <cell r="AW71">
            <v>0</v>
          </cell>
          <cell r="AX71">
            <v>1284523.93</v>
          </cell>
          <cell r="AY71"/>
          <cell r="AZ71">
            <v>8036229.7700000005</v>
          </cell>
          <cell r="BA71">
            <v>3715964.54</v>
          </cell>
          <cell r="BB71">
            <v>3525658.2930000001</v>
          </cell>
          <cell r="BC71">
            <v>194192.05205999999</v>
          </cell>
          <cell r="BD71">
            <v>197284.77989999999</v>
          </cell>
          <cell r="BE71">
            <v>0</v>
          </cell>
          <cell r="BF71">
            <v>3917135.1249600002</v>
          </cell>
          <cell r="BG71"/>
          <cell r="BH71">
            <v>8476082.1849600002</v>
          </cell>
          <cell r="BI71"/>
          <cell r="BJ71">
            <v>1304922.77</v>
          </cell>
          <cell r="BK71">
            <v>7171159.4149600007</v>
          </cell>
          <cell r="BL71"/>
          <cell r="BM71">
            <v>0</v>
          </cell>
        </row>
        <row r="72">
          <cell r="A72" t="str">
            <v>0501602500200</v>
          </cell>
          <cell r="B72" t="str">
            <v>ARLINGTON HEIGHTS SCH DIST 25</v>
          </cell>
          <cell r="C72" t="str">
            <v>COOK</v>
          </cell>
          <cell r="D72" t="str">
            <v>Elementary</v>
          </cell>
          <cell r="E72">
            <v>5088.8</v>
          </cell>
          <cell r="F72"/>
          <cell r="G72">
            <v>3273.97</v>
          </cell>
          <cell r="H72">
            <v>3231.06</v>
          </cell>
          <cell r="I72">
            <v>1814.83</v>
          </cell>
          <cell r="J72">
            <v>0</v>
          </cell>
          <cell r="K72"/>
          <cell r="L72">
            <v>290795.40000000002</v>
          </cell>
          <cell r="M72">
            <v>163334.69999999998</v>
          </cell>
          <cell r="N72">
            <v>0</v>
          </cell>
          <cell r="O72">
            <v>454130.1</v>
          </cell>
          <cell r="P72"/>
          <cell r="Q72">
            <v>409246.25</v>
          </cell>
          <cell r="R72">
            <v>226853.75</v>
          </cell>
          <cell r="S72">
            <v>0</v>
          </cell>
          <cell r="T72">
            <v>636100</v>
          </cell>
          <cell r="U72"/>
          <cell r="V72">
            <v>1064040.25</v>
          </cell>
          <cell r="W72">
            <v>589819.75</v>
          </cell>
          <cell r="X72">
            <v>0</v>
          </cell>
          <cell r="Y72">
            <v>1653860</v>
          </cell>
          <cell r="Z72"/>
          <cell r="AA72">
            <v>111314.98</v>
          </cell>
          <cell r="AB72">
            <v>61704.22</v>
          </cell>
          <cell r="AC72">
            <v>0</v>
          </cell>
          <cell r="AD72">
            <v>173019.2</v>
          </cell>
          <cell r="AE72"/>
          <cell r="AF72">
            <v>934718.43</v>
          </cell>
          <cell r="AG72">
            <v>518133.96</v>
          </cell>
          <cell r="AH72">
            <v>0</v>
          </cell>
          <cell r="AI72">
            <v>1452852.3900000001</v>
          </cell>
          <cell r="AJ72"/>
          <cell r="AK72">
            <v>403882.5</v>
          </cell>
          <cell r="AL72">
            <v>451892.67</v>
          </cell>
          <cell r="AM72">
            <v>0</v>
          </cell>
          <cell r="AN72">
            <v>855775.16999999993</v>
          </cell>
          <cell r="AO72"/>
          <cell r="AP72">
            <v>4455873.17</v>
          </cell>
          <cell r="AQ72">
            <v>2469983.63</v>
          </cell>
          <cell r="AR72">
            <v>0</v>
          </cell>
          <cell r="AS72">
            <v>6925856.7999999998</v>
          </cell>
          <cell r="AT72"/>
          <cell r="AU72">
            <v>3067709.8899999997</v>
          </cell>
          <cell r="AV72">
            <v>1700495.71</v>
          </cell>
          <cell r="AW72">
            <v>0</v>
          </cell>
          <cell r="AX72">
            <v>4768205.5999999996</v>
          </cell>
          <cell r="AY72"/>
          <cell r="AZ72">
            <v>28717180.100000001</v>
          </cell>
          <cell r="BA72">
            <v>7356754.3300000001</v>
          </cell>
          <cell r="BB72">
            <v>10822180.329</v>
          </cell>
          <cell r="BC72">
            <v>720848.87519999989</v>
          </cell>
          <cell r="BD72">
            <v>732329.20799999975</v>
          </cell>
          <cell r="BE72">
            <v>0</v>
          </cell>
          <cell r="BF72">
            <v>12275358.4122</v>
          </cell>
          <cell r="BG72"/>
          <cell r="BH72">
            <v>29195157.672199998</v>
          </cell>
          <cell r="BI72"/>
          <cell r="BJ72">
            <v>4843926.9400000004</v>
          </cell>
          <cell r="BK72">
            <v>24351230.732199997</v>
          </cell>
          <cell r="BL72"/>
          <cell r="BM72">
            <v>0</v>
          </cell>
        </row>
        <row r="73">
          <cell r="A73" t="str">
            <v>0501602600200</v>
          </cell>
          <cell r="B73" t="str">
            <v>RIVER TRAILS SCHOOL DIST 26</v>
          </cell>
          <cell r="C73" t="str">
            <v>COOK</v>
          </cell>
          <cell r="D73" t="str">
            <v>Elementary</v>
          </cell>
          <cell r="E73">
            <v>1491.48</v>
          </cell>
          <cell r="F73"/>
          <cell r="G73">
            <v>989.82</v>
          </cell>
          <cell r="H73">
            <v>974.49</v>
          </cell>
          <cell r="I73">
            <v>501.65999999999997</v>
          </cell>
          <cell r="J73">
            <v>0</v>
          </cell>
          <cell r="K73"/>
          <cell r="L73">
            <v>87704.1</v>
          </cell>
          <cell r="M73">
            <v>45149.399999999994</v>
          </cell>
          <cell r="N73">
            <v>0</v>
          </cell>
          <cell r="O73">
            <v>132853.5</v>
          </cell>
          <cell r="P73"/>
          <cell r="Q73">
            <v>123727.5</v>
          </cell>
          <cell r="R73">
            <v>62707.499999999993</v>
          </cell>
          <cell r="S73">
            <v>0</v>
          </cell>
          <cell r="T73">
            <v>186435</v>
          </cell>
          <cell r="U73"/>
          <cell r="V73">
            <v>321691.5</v>
          </cell>
          <cell r="W73">
            <v>163039.5</v>
          </cell>
          <cell r="X73">
            <v>0</v>
          </cell>
          <cell r="Y73">
            <v>484731</v>
          </cell>
          <cell r="Z73"/>
          <cell r="AA73">
            <v>33653.880000000005</v>
          </cell>
          <cell r="AB73">
            <v>17056.439999999999</v>
          </cell>
          <cell r="AC73">
            <v>0</v>
          </cell>
          <cell r="AD73">
            <v>50710.320000000007</v>
          </cell>
          <cell r="AE73"/>
          <cell r="AF73">
            <v>282593.61</v>
          </cell>
          <cell r="AG73">
            <v>143223.93</v>
          </cell>
          <cell r="AH73">
            <v>0</v>
          </cell>
          <cell r="AI73">
            <v>425817.54</v>
          </cell>
          <cell r="AJ73"/>
          <cell r="AK73">
            <v>121811.25</v>
          </cell>
          <cell r="AL73">
            <v>124913.34</v>
          </cell>
          <cell r="AM73">
            <v>0</v>
          </cell>
          <cell r="AN73">
            <v>246724.59</v>
          </cell>
          <cell r="AO73"/>
          <cell r="AP73">
            <v>1347145.02</v>
          </cell>
          <cell r="AQ73">
            <v>682759.26</v>
          </cell>
          <cell r="AR73">
            <v>0</v>
          </cell>
          <cell r="AS73">
            <v>2029904.28</v>
          </cell>
          <cell r="AT73"/>
          <cell r="AU73">
            <v>927461.34000000008</v>
          </cell>
          <cell r="AV73">
            <v>470055.42</v>
          </cell>
          <cell r="AW73">
            <v>0</v>
          </cell>
          <cell r="AX73">
            <v>1397516.76</v>
          </cell>
          <cell r="AY73"/>
          <cell r="AZ73">
            <v>8695711.2799999993</v>
          </cell>
          <cell r="BA73">
            <v>3164313.84</v>
          </cell>
          <cell r="BB73">
            <v>3558007.5359999998</v>
          </cell>
          <cell r="BC73">
            <v>211274.10791999998</v>
          </cell>
          <cell r="BD73">
            <v>214638.88680000001</v>
          </cell>
          <cell r="BE73">
            <v>0</v>
          </cell>
          <cell r="BF73">
            <v>3983920.5307199997</v>
          </cell>
          <cell r="BG73"/>
          <cell r="BH73">
            <v>8938613.5207200013</v>
          </cell>
          <cell r="BI73"/>
          <cell r="BJ73">
            <v>1419709.98</v>
          </cell>
          <cell r="BK73">
            <v>7518903.5407200009</v>
          </cell>
          <cell r="BL73"/>
          <cell r="BM73">
            <v>0</v>
          </cell>
        </row>
        <row r="74">
          <cell r="A74" t="str">
            <v>0501602700200</v>
          </cell>
          <cell r="B74" t="str">
            <v>NORTHBROOK ELEM SCHOOL DIST 27</v>
          </cell>
          <cell r="C74" t="str">
            <v>COOK</v>
          </cell>
          <cell r="D74" t="str">
            <v>Elementary</v>
          </cell>
          <cell r="E74">
            <v>1353.31</v>
          </cell>
          <cell r="F74"/>
          <cell r="G74">
            <v>862.66000000000008</v>
          </cell>
          <cell r="H74">
            <v>853.08</v>
          </cell>
          <cell r="I74">
            <v>490.65</v>
          </cell>
          <cell r="J74">
            <v>0</v>
          </cell>
          <cell r="K74"/>
          <cell r="L74">
            <v>76777.2</v>
          </cell>
          <cell r="M74">
            <v>44158.5</v>
          </cell>
          <cell r="N74">
            <v>0</v>
          </cell>
          <cell r="O74">
            <v>120935.7</v>
          </cell>
          <cell r="P74"/>
          <cell r="Q74">
            <v>107832.50000000001</v>
          </cell>
          <cell r="R74">
            <v>61331.25</v>
          </cell>
          <cell r="S74">
            <v>0</v>
          </cell>
          <cell r="T74">
            <v>169163.75</v>
          </cell>
          <cell r="U74"/>
          <cell r="V74">
            <v>280364.5</v>
          </cell>
          <cell r="W74">
            <v>159461.25</v>
          </cell>
          <cell r="X74">
            <v>0</v>
          </cell>
          <cell r="Y74">
            <v>439825.75</v>
          </cell>
          <cell r="Z74"/>
          <cell r="AA74">
            <v>29330.440000000002</v>
          </cell>
          <cell r="AB74">
            <v>16682.099999999999</v>
          </cell>
          <cell r="AC74">
            <v>0</v>
          </cell>
          <cell r="AD74">
            <v>46012.54</v>
          </cell>
          <cell r="AE74"/>
          <cell r="AF74">
            <v>246289.43</v>
          </cell>
          <cell r="AG74">
            <v>140080.57</v>
          </cell>
          <cell r="AH74">
            <v>0</v>
          </cell>
          <cell r="AI74">
            <v>386370</v>
          </cell>
          <cell r="AJ74"/>
          <cell r="AK74">
            <v>106635</v>
          </cell>
          <cell r="AL74">
            <v>122171.84999999999</v>
          </cell>
          <cell r="AM74">
            <v>0</v>
          </cell>
          <cell r="AN74">
            <v>228806.84999999998</v>
          </cell>
          <cell r="AO74"/>
          <cell r="AP74">
            <v>1174080.26</v>
          </cell>
          <cell r="AQ74">
            <v>667774.65</v>
          </cell>
          <cell r="AR74">
            <v>0</v>
          </cell>
          <cell r="AS74">
            <v>1841854.9100000001</v>
          </cell>
          <cell r="AT74"/>
          <cell r="AU74">
            <v>808312.42</v>
          </cell>
          <cell r="AV74">
            <v>459739.05</v>
          </cell>
          <cell r="AW74">
            <v>0</v>
          </cell>
          <cell r="AX74">
            <v>1268051.47</v>
          </cell>
          <cell r="AY74"/>
          <cell r="AZ74">
            <v>7585641.0499999989</v>
          </cell>
          <cell r="BA74">
            <v>1558397.43</v>
          </cell>
          <cell r="BB74">
            <v>2743211.5439999993</v>
          </cell>
          <cell r="BC74">
            <v>191701.77473999999</v>
          </cell>
          <cell r="BD74">
            <v>194754.84209999998</v>
          </cell>
          <cell r="BE74">
            <v>0</v>
          </cell>
          <cell r="BF74">
            <v>3129668.1608399991</v>
          </cell>
          <cell r="BG74"/>
          <cell r="BH74">
            <v>7630689.1308399988</v>
          </cell>
          <cell r="BI74"/>
          <cell r="BJ74">
            <v>1288188.72</v>
          </cell>
          <cell r="BK74">
            <v>6342500.4108399991</v>
          </cell>
          <cell r="BL74"/>
          <cell r="BM74">
            <v>0</v>
          </cell>
        </row>
        <row r="75">
          <cell r="A75" t="str">
            <v>0501602800200</v>
          </cell>
          <cell r="B75" t="str">
            <v>NORTHBROOK SCHOOL DIST 28</v>
          </cell>
          <cell r="C75" t="str">
            <v>COOK</v>
          </cell>
          <cell r="D75" t="str">
            <v>Elementary</v>
          </cell>
          <cell r="E75">
            <v>1777.75</v>
          </cell>
          <cell r="F75"/>
          <cell r="G75">
            <v>1147.75</v>
          </cell>
          <cell r="H75">
            <v>1128.25</v>
          </cell>
          <cell r="I75">
            <v>630</v>
          </cell>
          <cell r="J75">
            <v>0</v>
          </cell>
          <cell r="K75"/>
          <cell r="L75">
            <v>101542.5</v>
          </cell>
          <cell r="M75">
            <v>56700</v>
          </cell>
          <cell r="N75">
            <v>0</v>
          </cell>
          <cell r="O75">
            <v>158242.5</v>
          </cell>
          <cell r="P75"/>
          <cell r="Q75">
            <v>143468.75</v>
          </cell>
          <cell r="R75">
            <v>78750</v>
          </cell>
          <cell r="S75">
            <v>0</v>
          </cell>
          <cell r="T75">
            <v>222218.75</v>
          </cell>
          <cell r="U75"/>
          <cell r="V75">
            <v>373018.75</v>
          </cell>
          <cell r="W75">
            <v>204750</v>
          </cell>
          <cell r="X75">
            <v>0</v>
          </cell>
          <cell r="Y75">
            <v>577768.75</v>
          </cell>
          <cell r="Z75"/>
          <cell r="AA75">
            <v>39023.5</v>
          </cell>
          <cell r="AB75">
            <v>21420</v>
          </cell>
          <cell r="AC75">
            <v>0</v>
          </cell>
          <cell r="AD75">
            <v>60443.5</v>
          </cell>
          <cell r="AE75"/>
          <cell r="AF75">
            <v>327682.62</v>
          </cell>
          <cell r="AG75">
            <v>179865</v>
          </cell>
          <cell r="AH75">
            <v>0</v>
          </cell>
          <cell r="AI75">
            <v>507547.62</v>
          </cell>
          <cell r="AJ75"/>
          <cell r="AK75">
            <v>141031.25</v>
          </cell>
          <cell r="AL75">
            <v>156870</v>
          </cell>
          <cell r="AM75">
            <v>0</v>
          </cell>
          <cell r="AN75">
            <v>297901.25</v>
          </cell>
          <cell r="AO75"/>
          <cell r="AP75">
            <v>1562087.75</v>
          </cell>
          <cell r="AQ75">
            <v>857430</v>
          </cell>
          <cell r="AR75">
            <v>0</v>
          </cell>
          <cell r="AS75">
            <v>2419517.75</v>
          </cell>
          <cell r="AT75"/>
          <cell r="AU75">
            <v>1075441.75</v>
          </cell>
          <cell r="AV75">
            <v>590310</v>
          </cell>
          <cell r="AW75">
            <v>0</v>
          </cell>
          <cell r="AX75">
            <v>1665751.75</v>
          </cell>
          <cell r="AY75"/>
          <cell r="AZ75">
            <v>9946268.4399999995</v>
          </cell>
          <cell r="BA75">
            <v>2090179.8</v>
          </cell>
          <cell r="BB75">
            <v>3610934.4720000001</v>
          </cell>
          <cell r="BC75">
            <v>251825.39849999998</v>
          </cell>
          <cell r="BD75">
            <v>255836.00249999997</v>
          </cell>
          <cell r="BE75">
            <v>0</v>
          </cell>
          <cell r="BF75">
            <v>4118595.8730000001</v>
          </cell>
          <cell r="BG75"/>
          <cell r="BH75">
            <v>10027987.742999999</v>
          </cell>
          <cell r="BI75"/>
          <cell r="BJ75">
            <v>1692204.67</v>
          </cell>
          <cell r="BK75">
            <v>8335783.0729999989</v>
          </cell>
          <cell r="BL75"/>
          <cell r="BM75">
            <v>0</v>
          </cell>
        </row>
        <row r="76">
          <cell r="A76" t="str">
            <v>0501602900200</v>
          </cell>
          <cell r="B76" t="str">
            <v>SUNSET RIDGE SCHOOL DIST 29</v>
          </cell>
          <cell r="C76" t="str">
            <v>COOK</v>
          </cell>
          <cell r="D76" t="str">
            <v>Elementary</v>
          </cell>
          <cell r="E76">
            <v>487</v>
          </cell>
          <cell r="F76"/>
          <cell r="G76">
            <v>336.5</v>
          </cell>
          <cell r="H76">
            <v>334</v>
          </cell>
          <cell r="I76">
            <v>150.5</v>
          </cell>
          <cell r="J76">
            <v>0</v>
          </cell>
          <cell r="K76"/>
          <cell r="L76">
            <v>30060</v>
          </cell>
          <cell r="M76">
            <v>13545</v>
          </cell>
          <cell r="N76">
            <v>0</v>
          </cell>
          <cell r="O76">
            <v>43605</v>
          </cell>
          <cell r="P76"/>
          <cell r="Q76">
            <v>42062.5</v>
          </cell>
          <cell r="R76">
            <v>18812.5</v>
          </cell>
          <cell r="S76">
            <v>0</v>
          </cell>
          <cell r="T76">
            <v>60875</v>
          </cell>
          <cell r="U76"/>
          <cell r="V76">
            <v>109362.5</v>
          </cell>
          <cell r="W76">
            <v>48912.5</v>
          </cell>
          <cell r="X76">
            <v>0</v>
          </cell>
          <cell r="Y76">
            <v>158275</v>
          </cell>
          <cell r="Z76"/>
          <cell r="AA76">
            <v>11441</v>
          </cell>
          <cell r="AB76">
            <v>5117</v>
          </cell>
          <cell r="AC76">
            <v>0</v>
          </cell>
          <cell r="AD76">
            <v>16558</v>
          </cell>
          <cell r="AE76"/>
          <cell r="AF76">
            <v>96070.75</v>
          </cell>
          <cell r="AG76">
            <v>42967.75</v>
          </cell>
          <cell r="AH76">
            <v>0</v>
          </cell>
          <cell r="AI76">
            <v>139038.5</v>
          </cell>
          <cell r="AJ76"/>
          <cell r="AK76">
            <v>41750</v>
          </cell>
          <cell r="AL76">
            <v>37474.5</v>
          </cell>
          <cell r="AM76">
            <v>0</v>
          </cell>
          <cell r="AN76">
            <v>79224.5</v>
          </cell>
          <cell r="AO76"/>
          <cell r="AP76">
            <v>457976.5</v>
          </cell>
          <cell r="AQ76">
            <v>204830.5</v>
          </cell>
          <cell r="AR76">
            <v>0</v>
          </cell>
          <cell r="AS76">
            <v>662807</v>
          </cell>
          <cell r="AT76"/>
          <cell r="AU76">
            <v>315300.5</v>
          </cell>
          <cell r="AV76">
            <v>141018.5</v>
          </cell>
          <cell r="AW76">
            <v>0</v>
          </cell>
          <cell r="AX76">
            <v>456319</v>
          </cell>
          <cell r="AY76"/>
          <cell r="AZ76">
            <v>2726599.35</v>
          </cell>
          <cell r="BA76">
            <v>467578.55</v>
          </cell>
          <cell r="BB76">
            <v>958253.36999999988</v>
          </cell>
          <cell r="BC76">
            <v>68985.497999999992</v>
          </cell>
          <cell r="BD76">
            <v>70084.17</v>
          </cell>
          <cell r="BE76">
            <v>0</v>
          </cell>
          <cell r="BF76">
            <v>1097323.0379999999</v>
          </cell>
          <cell r="BG76"/>
          <cell r="BH76">
            <v>2714025.0379999997</v>
          </cell>
          <cell r="BI76"/>
          <cell r="BJ76">
            <v>463565.56</v>
          </cell>
          <cell r="BK76">
            <v>2250459.4779999997</v>
          </cell>
          <cell r="BL76"/>
          <cell r="BM76">
            <v>0</v>
          </cell>
        </row>
        <row r="77">
          <cell r="A77" t="str">
            <v>0501603000200</v>
          </cell>
          <cell r="B77" t="str">
            <v>NORTHBROOK/GLENVIEW SCH DIST 30</v>
          </cell>
          <cell r="C77" t="str">
            <v>COOK</v>
          </cell>
          <cell r="D77" t="str">
            <v>Elementary</v>
          </cell>
          <cell r="E77">
            <v>1230.75</v>
          </cell>
          <cell r="F77"/>
          <cell r="G77">
            <v>817.75</v>
          </cell>
          <cell r="H77">
            <v>808</v>
          </cell>
          <cell r="I77">
            <v>413</v>
          </cell>
          <cell r="J77">
            <v>0</v>
          </cell>
          <cell r="K77"/>
          <cell r="L77">
            <v>72720</v>
          </cell>
          <cell r="M77">
            <v>37170</v>
          </cell>
          <cell r="N77">
            <v>0</v>
          </cell>
          <cell r="O77">
            <v>109890</v>
          </cell>
          <cell r="P77"/>
          <cell r="Q77">
            <v>102218.75</v>
          </cell>
          <cell r="R77">
            <v>51625</v>
          </cell>
          <cell r="S77">
            <v>0</v>
          </cell>
          <cell r="T77">
            <v>153843.75</v>
          </cell>
          <cell r="U77"/>
          <cell r="V77">
            <v>265768.75</v>
          </cell>
          <cell r="W77">
            <v>134225</v>
          </cell>
          <cell r="X77">
            <v>0</v>
          </cell>
          <cell r="Y77">
            <v>399993.75</v>
          </cell>
          <cell r="Z77"/>
          <cell r="AA77">
            <v>27803.5</v>
          </cell>
          <cell r="AB77">
            <v>14042</v>
          </cell>
          <cell r="AC77">
            <v>0</v>
          </cell>
          <cell r="AD77">
            <v>41845.5</v>
          </cell>
          <cell r="AE77"/>
          <cell r="AF77">
            <v>233467.62</v>
          </cell>
          <cell r="AG77">
            <v>117911.5</v>
          </cell>
          <cell r="AH77">
            <v>0</v>
          </cell>
          <cell r="AI77">
            <v>351379.12</v>
          </cell>
          <cell r="AJ77"/>
          <cell r="AK77">
            <v>101000</v>
          </cell>
          <cell r="AL77">
            <v>102837</v>
          </cell>
          <cell r="AM77">
            <v>0</v>
          </cell>
          <cell r="AN77">
            <v>203837</v>
          </cell>
          <cell r="AO77"/>
          <cell r="AP77">
            <v>1112957.75</v>
          </cell>
          <cell r="AQ77">
            <v>562093</v>
          </cell>
          <cell r="AR77">
            <v>0</v>
          </cell>
          <cell r="AS77">
            <v>1675050.75</v>
          </cell>
          <cell r="AT77"/>
          <cell r="AU77">
            <v>766231.75</v>
          </cell>
          <cell r="AV77">
            <v>386981</v>
          </cell>
          <cell r="AW77">
            <v>0</v>
          </cell>
          <cell r="AX77">
            <v>1153212.75</v>
          </cell>
          <cell r="AY77"/>
          <cell r="AZ77">
            <v>6892488.5300000003</v>
          </cell>
          <cell r="BA77">
            <v>1481058.8399999999</v>
          </cell>
          <cell r="BB77">
            <v>2512064.2110000001</v>
          </cell>
          <cell r="BC77">
            <v>174340.6605</v>
          </cell>
          <cell r="BD77">
            <v>177117.23250000001</v>
          </cell>
          <cell r="BE77">
            <v>0</v>
          </cell>
          <cell r="BF77">
            <v>2863522.1040000003</v>
          </cell>
          <cell r="BG77"/>
          <cell r="BH77">
            <v>6952574.7240000004</v>
          </cell>
          <cell r="BI77"/>
          <cell r="BJ77">
            <v>1171526.31</v>
          </cell>
          <cell r="BK77">
            <v>5781048.4140000008</v>
          </cell>
          <cell r="BL77"/>
          <cell r="BM77">
            <v>0</v>
          </cell>
        </row>
        <row r="78">
          <cell r="A78" t="str">
            <v>0501603100200</v>
          </cell>
          <cell r="B78" t="str">
            <v>WEST NORTHFIELD SCHOOL DIST 31</v>
          </cell>
          <cell r="C78" t="str">
            <v>COOK</v>
          </cell>
          <cell r="D78" t="str">
            <v>Elementary</v>
          </cell>
          <cell r="E78">
            <v>907</v>
          </cell>
          <cell r="F78"/>
          <cell r="G78">
            <v>598</v>
          </cell>
          <cell r="H78">
            <v>590</v>
          </cell>
          <cell r="I78">
            <v>309</v>
          </cell>
          <cell r="J78">
            <v>0</v>
          </cell>
          <cell r="K78"/>
          <cell r="L78">
            <v>53100</v>
          </cell>
          <cell r="M78">
            <v>27810</v>
          </cell>
          <cell r="N78">
            <v>0</v>
          </cell>
          <cell r="O78">
            <v>80910</v>
          </cell>
          <cell r="P78"/>
          <cell r="Q78">
            <v>74750</v>
          </cell>
          <cell r="R78">
            <v>38625</v>
          </cell>
          <cell r="S78">
            <v>0</v>
          </cell>
          <cell r="T78">
            <v>113375</v>
          </cell>
          <cell r="U78"/>
          <cell r="V78">
            <v>194350</v>
          </cell>
          <cell r="W78">
            <v>100425</v>
          </cell>
          <cell r="X78">
            <v>0</v>
          </cell>
          <cell r="Y78">
            <v>294775</v>
          </cell>
          <cell r="Z78"/>
          <cell r="AA78">
            <v>20332</v>
          </cell>
          <cell r="AB78">
            <v>10506</v>
          </cell>
          <cell r="AC78">
            <v>0</v>
          </cell>
          <cell r="AD78">
            <v>30838</v>
          </cell>
          <cell r="AE78"/>
          <cell r="AF78">
            <v>170729</v>
          </cell>
          <cell r="AG78">
            <v>88219.5</v>
          </cell>
          <cell r="AH78">
            <v>0</v>
          </cell>
          <cell r="AI78">
            <v>258948.5</v>
          </cell>
          <cell r="AJ78"/>
          <cell r="AK78">
            <v>73750</v>
          </cell>
          <cell r="AL78">
            <v>76941</v>
          </cell>
          <cell r="AM78">
            <v>0</v>
          </cell>
          <cell r="AN78">
            <v>150691</v>
          </cell>
          <cell r="AO78"/>
          <cell r="AP78">
            <v>813878</v>
          </cell>
          <cell r="AQ78">
            <v>420549</v>
          </cell>
          <cell r="AR78">
            <v>0</v>
          </cell>
          <cell r="AS78">
            <v>1234427</v>
          </cell>
          <cell r="AT78"/>
          <cell r="AU78">
            <v>560326</v>
          </cell>
          <cell r="AV78">
            <v>289533</v>
          </cell>
          <cell r="AW78">
            <v>0</v>
          </cell>
          <cell r="AX78">
            <v>849859</v>
          </cell>
          <cell r="AY78"/>
          <cell r="AZ78">
            <v>5355273.3100000005</v>
          </cell>
          <cell r="BA78">
            <v>2128408.11</v>
          </cell>
          <cell r="BB78">
            <v>2245104.426</v>
          </cell>
          <cell r="BC78">
            <v>128480.178</v>
          </cell>
          <cell r="BD78">
            <v>130526.36999999998</v>
          </cell>
          <cell r="BE78">
            <v>0</v>
          </cell>
          <cell r="BF78">
            <v>2504110.9739999999</v>
          </cell>
          <cell r="BG78"/>
          <cell r="BH78">
            <v>5517934.4739999995</v>
          </cell>
          <cell r="BI78"/>
          <cell r="BJ78">
            <v>863355.16</v>
          </cell>
          <cell r="BK78">
            <v>4654579.3139999993</v>
          </cell>
          <cell r="BL78"/>
          <cell r="BM78">
            <v>0</v>
          </cell>
        </row>
        <row r="79">
          <cell r="A79" t="str">
            <v>0501603400400</v>
          </cell>
          <cell r="B79" t="str">
            <v>GLENVIEW C C SCHOOL DIST 34</v>
          </cell>
          <cell r="C79" t="str">
            <v>COOK</v>
          </cell>
          <cell r="D79" t="str">
            <v>Elementary</v>
          </cell>
          <cell r="E79">
            <v>4307.8</v>
          </cell>
          <cell r="F79"/>
          <cell r="G79">
            <v>2685.6400000000003</v>
          </cell>
          <cell r="H79">
            <v>2647.98</v>
          </cell>
          <cell r="I79">
            <v>1622.16</v>
          </cell>
          <cell r="J79">
            <v>0</v>
          </cell>
          <cell r="K79"/>
          <cell r="L79">
            <v>238318.2</v>
          </cell>
          <cell r="M79">
            <v>145994.4</v>
          </cell>
          <cell r="N79">
            <v>0</v>
          </cell>
          <cell r="O79">
            <v>384312.6</v>
          </cell>
          <cell r="P79"/>
          <cell r="Q79">
            <v>335705.00000000006</v>
          </cell>
          <cell r="R79">
            <v>202770</v>
          </cell>
          <cell r="S79">
            <v>0</v>
          </cell>
          <cell r="T79">
            <v>538475</v>
          </cell>
          <cell r="U79"/>
          <cell r="V79">
            <v>872833.00000000012</v>
          </cell>
          <cell r="W79">
            <v>527202</v>
          </cell>
          <cell r="X79">
            <v>0</v>
          </cell>
          <cell r="Y79">
            <v>1400035</v>
          </cell>
          <cell r="Z79"/>
          <cell r="AA79">
            <v>91311.760000000009</v>
          </cell>
          <cell r="AB79">
            <v>55153.440000000002</v>
          </cell>
          <cell r="AC79">
            <v>0</v>
          </cell>
          <cell r="AD79">
            <v>146465.20000000001</v>
          </cell>
          <cell r="AE79"/>
          <cell r="AF79">
            <v>766750.22</v>
          </cell>
          <cell r="AG79">
            <v>463126.68</v>
          </cell>
          <cell r="AH79">
            <v>0</v>
          </cell>
          <cell r="AI79">
            <v>1229876.8999999999</v>
          </cell>
          <cell r="AJ79"/>
          <cell r="AK79">
            <v>330997.5</v>
          </cell>
          <cell r="AL79">
            <v>403917.84</v>
          </cell>
          <cell r="AM79">
            <v>0</v>
          </cell>
          <cell r="AN79">
            <v>734915.34000000008</v>
          </cell>
          <cell r="AO79"/>
          <cell r="AP79">
            <v>3655156.0400000005</v>
          </cell>
          <cell r="AQ79">
            <v>2207759.7600000002</v>
          </cell>
          <cell r="AR79">
            <v>0</v>
          </cell>
          <cell r="AS79">
            <v>5862915.8000000007</v>
          </cell>
          <cell r="AT79"/>
          <cell r="AU79">
            <v>2516444.6800000002</v>
          </cell>
          <cell r="AV79">
            <v>1519963.9200000002</v>
          </cell>
          <cell r="AW79">
            <v>0</v>
          </cell>
          <cell r="AX79">
            <v>4036408.6000000006</v>
          </cell>
          <cell r="AY79"/>
          <cell r="AZ79">
            <v>24584435.719999995</v>
          </cell>
          <cell r="BA79">
            <v>7863854.8499999996</v>
          </cell>
          <cell r="BB79">
            <v>9734487.1709999982</v>
          </cell>
          <cell r="BC79">
            <v>610217.10120000003</v>
          </cell>
          <cell r="BD79">
            <v>619935.49800000002</v>
          </cell>
          <cell r="BE79">
            <v>0</v>
          </cell>
          <cell r="BF79">
            <v>10964639.770199997</v>
          </cell>
          <cell r="BG79"/>
          <cell r="BH79">
            <v>25298044.210199997</v>
          </cell>
          <cell r="BI79"/>
          <cell r="BJ79">
            <v>4100508.66</v>
          </cell>
          <cell r="BK79">
            <v>21197535.550199997</v>
          </cell>
          <cell r="BL79"/>
          <cell r="BM79">
            <v>0</v>
          </cell>
        </row>
        <row r="80">
          <cell r="A80" t="str">
            <v>0501603500200</v>
          </cell>
          <cell r="B80" t="str">
            <v>GLENCOE SCHOOL DIST 35</v>
          </cell>
          <cell r="C80" t="str">
            <v>COOK</v>
          </cell>
          <cell r="D80" t="str">
            <v>Elementary</v>
          </cell>
          <cell r="E80">
            <v>1214.5</v>
          </cell>
          <cell r="F80"/>
          <cell r="G80">
            <v>785.5</v>
          </cell>
          <cell r="H80">
            <v>781</v>
          </cell>
          <cell r="I80">
            <v>429</v>
          </cell>
          <cell r="J80">
            <v>0</v>
          </cell>
          <cell r="K80"/>
          <cell r="L80">
            <v>70290</v>
          </cell>
          <cell r="M80">
            <v>38610</v>
          </cell>
          <cell r="N80">
            <v>0</v>
          </cell>
          <cell r="O80">
            <v>108900</v>
          </cell>
          <cell r="P80"/>
          <cell r="Q80">
            <v>98187.5</v>
          </cell>
          <cell r="R80">
            <v>53625</v>
          </cell>
          <cell r="S80">
            <v>0</v>
          </cell>
          <cell r="T80">
            <v>151812.5</v>
          </cell>
          <cell r="U80"/>
          <cell r="V80">
            <v>255287.5</v>
          </cell>
          <cell r="W80">
            <v>139425</v>
          </cell>
          <cell r="X80">
            <v>0</v>
          </cell>
          <cell r="Y80">
            <v>394712.5</v>
          </cell>
          <cell r="Z80"/>
          <cell r="AA80">
            <v>26707</v>
          </cell>
          <cell r="AB80">
            <v>14586</v>
          </cell>
          <cell r="AC80">
            <v>0</v>
          </cell>
          <cell r="AD80">
            <v>41293</v>
          </cell>
          <cell r="AE80"/>
          <cell r="AF80">
            <v>224260.25</v>
          </cell>
          <cell r="AG80">
            <v>122479.5</v>
          </cell>
          <cell r="AH80">
            <v>0</v>
          </cell>
          <cell r="AI80">
            <v>346739.75</v>
          </cell>
          <cell r="AJ80"/>
          <cell r="AK80">
            <v>97625</v>
          </cell>
          <cell r="AL80">
            <v>106821</v>
          </cell>
          <cell r="AM80">
            <v>0</v>
          </cell>
          <cell r="AN80">
            <v>204446</v>
          </cell>
          <cell r="AO80"/>
          <cell r="AP80">
            <v>1069065.5</v>
          </cell>
          <cell r="AQ80">
            <v>583869</v>
          </cell>
          <cell r="AR80">
            <v>0</v>
          </cell>
          <cell r="AS80">
            <v>1652934.5</v>
          </cell>
          <cell r="AT80"/>
          <cell r="AU80">
            <v>736013.5</v>
          </cell>
          <cell r="AV80">
            <v>401973</v>
          </cell>
          <cell r="AW80">
            <v>0</v>
          </cell>
          <cell r="AX80">
            <v>1137986.5</v>
          </cell>
          <cell r="AY80"/>
          <cell r="AZ80">
            <v>6754957.4200000009</v>
          </cell>
          <cell r="BA80">
            <v>1130080.52</v>
          </cell>
          <cell r="BB80">
            <v>2365511.3820000002</v>
          </cell>
          <cell r="BC80">
            <v>172038.783</v>
          </cell>
          <cell r="BD80">
            <v>174778.69500000001</v>
          </cell>
          <cell r="BE80">
            <v>0</v>
          </cell>
          <cell r="BF80">
            <v>2712328.86</v>
          </cell>
          <cell r="BG80"/>
          <cell r="BH80">
            <v>6751153.6099999994</v>
          </cell>
          <cell r="BI80"/>
          <cell r="BJ80">
            <v>1156058.26</v>
          </cell>
          <cell r="BK80">
            <v>5595095.3499999996</v>
          </cell>
          <cell r="BL80"/>
          <cell r="BM80">
            <v>0</v>
          </cell>
        </row>
        <row r="81">
          <cell r="A81" t="str">
            <v>0501603600200</v>
          </cell>
          <cell r="B81" t="str">
            <v>WINNETKA SCHOOL DIST 36</v>
          </cell>
          <cell r="C81" t="str">
            <v>COOK</v>
          </cell>
          <cell r="D81" t="str">
            <v>Elementary</v>
          </cell>
          <cell r="E81">
            <v>1716.5</v>
          </cell>
          <cell r="F81"/>
          <cell r="G81">
            <v>1162</v>
          </cell>
          <cell r="H81">
            <v>1146</v>
          </cell>
          <cell r="I81">
            <v>554.5</v>
          </cell>
          <cell r="J81">
            <v>0</v>
          </cell>
          <cell r="K81"/>
          <cell r="L81">
            <v>103140</v>
          </cell>
          <cell r="M81">
            <v>49905</v>
          </cell>
          <cell r="N81">
            <v>0</v>
          </cell>
          <cell r="O81">
            <v>153045</v>
          </cell>
          <cell r="P81"/>
          <cell r="Q81">
            <v>145250</v>
          </cell>
          <cell r="R81">
            <v>69312.5</v>
          </cell>
          <cell r="S81">
            <v>0</v>
          </cell>
          <cell r="T81">
            <v>214562.5</v>
          </cell>
          <cell r="U81"/>
          <cell r="V81">
            <v>377650</v>
          </cell>
          <cell r="W81">
            <v>180212.5</v>
          </cell>
          <cell r="X81">
            <v>0</v>
          </cell>
          <cell r="Y81">
            <v>557862.5</v>
          </cell>
          <cell r="Z81"/>
          <cell r="AA81">
            <v>39508</v>
          </cell>
          <cell r="AB81">
            <v>18853</v>
          </cell>
          <cell r="AC81">
            <v>0</v>
          </cell>
          <cell r="AD81">
            <v>58361</v>
          </cell>
          <cell r="AE81"/>
          <cell r="AF81">
            <v>331751</v>
          </cell>
          <cell r="AG81">
            <v>158309.75</v>
          </cell>
          <cell r="AH81">
            <v>0</v>
          </cell>
          <cell r="AI81">
            <v>490060.75</v>
          </cell>
          <cell r="AJ81"/>
          <cell r="AK81">
            <v>143250</v>
          </cell>
          <cell r="AL81">
            <v>138070.5</v>
          </cell>
          <cell r="AM81">
            <v>0</v>
          </cell>
          <cell r="AN81">
            <v>281320.5</v>
          </cell>
          <cell r="AO81"/>
          <cell r="AP81">
            <v>1581482</v>
          </cell>
          <cell r="AQ81">
            <v>754674.5</v>
          </cell>
          <cell r="AR81">
            <v>0</v>
          </cell>
          <cell r="AS81">
            <v>2336156.5</v>
          </cell>
          <cell r="AT81"/>
          <cell r="AU81">
            <v>1088794</v>
          </cell>
          <cell r="AV81">
            <v>519566.5</v>
          </cell>
          <cell r="AW81">
            <v>0</v>
          </cell>
          <cell r="AX81">
            <v>1608360.5</v>
          </cell>
          <cell r="AY81"/>
          <cell r="AZ81">
            <v>9539499.5299999993</v>
          </cell>
          <cell r="BA81">
            <v>1512353.6400000001</v>
          </cell>
          <cell r="BB81">
            <v>3315555.9509999999</v>
          </cell>
          <cell r="BC81">
            <v>243149.09099999999</v>
          </cell>
          <cell r="BD81">
            <v>247021.51499999996</v>
          </cell>
          <cell r="BE81">
            <v>0</v>
          </cell>
          <cell r="BF81">
            <v>3805726.557</v>
          </cell>
          <cell r="BG81"/>
          <cell r="BH81">
            <v>9505455.807</v>
          </cell>
          <cell r="BI81"/>
          <cell r="BJ81">
            <v>1633902.02</v>
          </cell>
          <cell r="BK81">
            <v>7871553.7870000005</v>
          </cell>
          <cell r="BL81"/>
          <cell r="BM81">
            <v>0</v>
          </cell>
        </row>
        <row r="82">
          <cell r="A82" t="str">
            <v>0501603700200</v>
          </cell>
          <cell r="B82" t="str">
            <v>AVOCA SCHOOL DIST 37</v>
          </cell>
          <cell r="C82" t="str">
            <v>COOK</v>
          </cell>
          <cell r="D82" t="str">
            <v>Elementary</v>
          </cell>
          <cell r="E82">
            <v>694.81</v>
          </cell>
          <cell r="F82"/>
          <cell r="G82">
            <v>425.48</v>
          </cell>
          <cell r="H82">
            <v>421.81999999999994</v>
          </cell>
          <cell r="I82">
            <v>269.33</v>
          </cell>
          <cell r="J82">
            <v>0</v>
          </cell>
          <cell r="K82"/>
          <cell r="L82">
            <v>37963.799999999996</v>
          </cell>
          <cell r="M82">
            <v>24239.699999999997</v>
          </cell>
          <cell r="N82">
            <v>0</v>
          </cell>
          <cell r="O82">
            <v>62203.499999999993</v>
          </cell>
          <cell r="P82"/>
          <cell r="Q82">
            <v>53185</v>
          </cell>
          <cell r="R82">
            <v>33666.25</v>
          </cell>
          <cell r="S82">
            <v>0</v>
          </cell>
          <cell r="T82">
            <v>86851.25</v>
          </cell>
          <cell r="U82"/>
          <cell r="V82">
            <v>138281</v>
          </cell>
          <cell r="W82">
            <v>87532.25</v>
          </cell>
          <cell r="X82">
            <v>0</v>
          </cell>
          <cell r="Y82">
            <v>225813.25</v>
          </cell>
          <cell r="Z82"/>
          <cell r="AA82">
            <v>14466.32</v>
          </cell>
          <cell r="AB82">
            <v>9157.2199999999993</v>
          </cell>
          <cell r="AC82">
            <v>0</v>
          </cell>
          <cell r="AD82">
            <v>23623.54</v>
          </cell>
          <cell r="AE82"/>
          <cell r="AF82">
            <v>121474.54</v>
          </cell>
          <cell r="AG82">
            <v>76893.710000000006</v>
          </cell>
          <cell r="AH82">
            <v>0</v>
          </cell>
          <cell r="AI82">
            <v>198368.25</v>
          </cell>
          <cell r="AJ82"/>
          <cell r="AK82">
            <v>52727.499999999993</v>
          </cell>
          <cell r="AL82">
            <v>67063.17</v>
          </cell>
          <cell r="AM82">
            <v>0</v>
          </cell>
          <cell r="AN82">
            <v>119790.66999999998</v>
          </cell>
          <cell r="AO82"/>
          <cell r="AP82">
            <v>579078.28</v>
          </cell>
          <cell r="AQ82">
            <v>366558.13</v>
          </cell>
          <cell r="AR82">
            <v>0</v>
          </cell>
          <cell r="AS82">
            <v>945636.41</v>
          </cell>
          <cell r="AT82"/>
          <cell r="AU82">
            <v>398674.76</v>
          </cell>
          <cell r="AV82">
            <v>252362.21</v>
          </cell>
          <cell r="AW82">
            <v>0</v>
          </cell>
          <cell r="AX82">
            <v>651036.97</v>
          </cell>
          <cell r="AY82"/>
          <cell r="AZ82">
            <v>3894173.8900000006</v>
          </cell>
          <cell r="BA82">
            <v>1047361.04</v>
          </cell>
          <cell r="BB82">
            <v>1482460.4790000001</v>
          </cell>
          <cell r="BC82">
            <v>98422.615739999994</v>
          </cell>
          <cell r="BD82">
            <v>99990.107099999979</v>
          </cell>
          <cell r="BE82">
            <v>0</v>
          </cell>
          <cell r="BF82">
            <v>1680873.20184</v>
          </cell>
          <cell r="BG82"/>
          <cell r="BH82">
            <v>3994197.0418400001</v>
          </cell>
          <cell r="BI82"/>
          <cell r="BJ82">
            <v>661375.74</v>
          </cell>
          <cell r="BK82">
            <v>3332821.3018399999</v>
          </cell>
          <cell r="BL82"/>
          <cell r="BM82">
            <v>0</v>
          </cell>
        </row>
        <row r="83">
          <cell r="A83" t="str">
            <v>0501603800200</v>
          </cell>
          <cell r="B83" t="str">
            <v>KENILWORTH SCHOOL DIST 38</v>
          </cell>
          <cell r="C83" t="str">
            <v>COOK</v>
          </cell>
          <cell r="D83" t="str">
            <v>Elementary</v>
          </cell>
          <cell r="E83">
            <v>454.54</v>
          </cell>
          <cell r="F83"/>
          <cell r="G83">
            <v>292.71999999999997</v>
          </cell>
          <cell r="H83">
            <v>290.30999999999995</v>
          </cell>
          <cell r="I83">
            <v>161.82</v>
          </cell>
          <cell r="J83">
            <v>0</v>
          </cell>
          <cell r="K83"/>
          <cell r="L83">
            <v>26127.899999999994</v>
          </cell>
          <cell r="M83">
            <v>14563.8</v>
          </cell>
          <cell r="N83">
            <v>0</v>
          </cell>
          <cell r="O83">
            <v>40691.699999999997</v>
          </cell>
          <cell r="P83"/>
          <cell r="Q83">
            <v>36589.999999999993</v>
          </cell>
          <cell r="R83">
            <v>20227.5</v>
          </cell>
          <cell r="S83">
            <v>0</v>
          </cell>
          <cell r="T83">
            <v>56817.499999999993</v>
          </cell>
          <cell r="U83"/>
          <cell r="V83">
            <v>95133.999999999985</v>
          </cell>
          <cell r="W83">
            <v>52591.5</v>
          </cell>
          <cell r="X83">
            <v>0</v>
          </cell>
          <cell r="Y83">
            <v>147725.5</v>
          </cell>
          <cell r="Z83"/>
          <cell r="AA83">
            <v>9952.48</v>
          </cell>
          <cell r="AB83">
            <v>5501.88</v>
          </cell>
          <cell r="AC83">
            <v>0</v>
          </cell>
          <cell r="AD83">
            <v>15454.36</v>
          </cell>
          <cell r="AE83"/>
          <cell r="AF83">
            <v>83571.56</v>
          </cell>
          <cell r="AG83">
            <v>46199.61</v>
          </cell>
          <cell r="AH83">
            <v>0</v>
          </cell>
          <cell r="AI83">
            <v>129771.17</v>
          </cell>
          <cell r="AJ83"/>
          <cell r="AK83">
            <v>36288.749999999993</v>
          </cell>
          <cell r="AL83">
            <v>40293.18</v>
          </cell>
          <cell r="AM83">
            <v>0</v>
          </cell>
          <cell r="AN83">
            <v>76581.929999999993</v>
          </cell>
          <cell r="AO83"/>
          <cell r="AP83">
            <v>398391.92</v>
          </cell>
          <cell r="AQ83">
            <v>220237.02</v>
          </cell>
          <cell r="AR83">
            <v>0</v>
          </cell>
          <cell r="AS83">
            <v>618628.93999999994</v>
          </cell>
          <cell r="AT83"/>
          <cell r="AU83">
            <v>274278.63999999996</v>
          </cell>
          <cell r="AV83">
            <v>151625.34</v>
          </cell>
          <cell r="AW83">
            <v>0</v>
          </cell>
          <cell r="AX83">
            <v>425903.98</v>
          </cell>
          <cell r="AY83"/>
          <cell r="AZ83">
            <v>2513269.4699999997</v>
          </cell>
          <cell r="BA83">
            <v>385729.69</v>
          </cell>
          <cell r="BB83">
            <v>869699.74799999991</v>
          </cell>
          <cell r="BC83">
            <v>64387.409159999996</v>
          </cell>
          <cell r="BD83">
            <v>65412.851399999992</v>
          </cell>
          <cell r="BE83">
            <v>0</v>
          </cell>
          <cell r="BF83">
            <v>999500.00855999999</v>
          </cell>
          <cell r="BG83"/>
          <cell r="BH83">
            <v>2511075.0885600001</v>
          </cell>
          <cell r="BI83"/>
          <cell r="BJ83">
            <v>432667.53</v>
          </cell>
          <cell r="BK83">
            <v>2078407.55856</v>
          </cell>
          <cell r="BL83"/>
          <cell r="BM83">
            <v>0</v>
          </cell>
        </row>
        <row r="84">
          <cell r="A84" t="str">
            <v>0501603900200</v>
          </cell>
          <cell r="B84" t="str">
            <v>WILMETTE SCHOOL DIST 39</v>
          </cell>
          <cell r="C84" t="str">
            <v>COOK</v>
          </cell>
          <cell r="D84" t="str">
            <v>Elementary</v>
          </cell>
          <cell r="E84">
            <v>3228.79</v>
          </cell>
          <cell r="F84"/>
          <cell r="G84">
            <v>2007.97</v>
          </cell>
          <cell r="H84">
            <v>1989.31</v>
          </cell>
          <cell r="I84">
            <v>1220.82</v>
          </cell>
          <cell r="J84">
            <v>0</v>
          </cell>
          <cell r="K84"/>
          <cell r="L84">
            <v>179037.9</v>
          </cell>
          <cell r="M84">
            <v>109873.79999999999</v>
          </cell>
          <cell r="N84">
            <v>0</v>
          </cell>
          <cell r="O84">
            <v>288911.69999999995</v>
          </cell>
          <cell r="P84"/>
          <cell r="Q84">
            <v>250996.25</v>
          </cell>
          <cell r="R84">
            <v>152602.5</v>
          </cell>
          <cell r="S84">
            <v>0</v>
          </cell>
          <cell r="T84">
            <v>403598.75</v>
          </cell>
          <cell r="U84"/>
          <cell r="V84">
            <v>652590.25</v>
          </cell>
          <cell r="W84">
            <v>396766.5</v>
          </cell>
          <cell r="X84">
            <v>0</v>
          </cell>
          <cell r="Y84">
            <v>1049356.75</v>
          </cell>
          <cell r="Z84"/>
          <cell r="AA84">
            <v>68270.98</v>
          </cell>
          <cell r="AB84">
            <v>41507.879999999997</v>
          </cell>
          <cell r="AC84">
            <v>0</v>
          </cell>
          <cell r="AD84">
            <v>109778.85999999999</v>
          </cell>
          <cell r="AE84"/>
          <cell r="AF84">
            <v>573275.43000000005</v>
          </cell>
          <cell r="AG84">
            <v>348544.11</v>
          </cell>
          <cell r="AH84">
            <v>0</v>
          </cell>
          <cell r="AI84">
            <v>921819.54</v>
          </cell>
          <cell r="AJ84"/>
          <cell r="AK84">
            <v>248663.75</v>
          </cell>
          <cell r="AL84">
            <v>303984.18</v>
          </cell>
          <cell r="AM84">
            <v>0</v>
          </cell>
          <cell r="AN84">
            <v>552647.92999999993</v>
          </cell>
          <cell r="AO84"/>
          <cell r="AP84">
            <v>2732847.17</v>
          </cell>
          <cell r="AQ84">
            <v>1661536.02</v>
          </cell>
          <cell r="AR84">
            <v>0</v>
          </cell>
          <cell r="AS84">
            <v>4394383.1899999995</v>
          </cell>
          <cell r="AT84"/>
          <cell r="AU84">
            <v>1881467.8900000001</v>
          </cell>
          <cell r="AV84">
            <v>1143908.3399999999</v>
          </cell>
          <cell r="AW84">
            <v>0</v>
          </cell>
          <cell r="AX84">
            <v>3025376.23</v>
          </cell>
          <cell r="AY84"/>
          <cell r="AZ84">
            <v>17895718.190000001</v>
          </cell>
          <cell r="BA84">
            <v>3313028.88</v>
          </cell>
          <cell r="BB84">
            <v>6362624.1210000003</v>
          </cell>
          <cell r="BC84">
            <v>457371.01866</v>
          </cell>
          <cell r="BD84">
            <v>464655.16889999993</v>
          </cell>
          <cell r="BE84">
            <v>0</v>
          </cell>
          <cell r="BF84">
            <v>7284650.3085599998</v>
          </cell>
          <cell r="BG84"/>
          <cell r="BH84">
            <v>18030523.258559998</v>
          </cell>
          <cell r="BI84"/>
          <cell r="BJ84">
            <v>3073420.62</v>
          </cell>
          <cell r="BK84">
            <v>14957102.638559997</v>
          </cell>
          <cell r="BL84"/>
          <cell r="BM84">
            <v>0</v>
          </cell>
        </row>
        <row r="85">
          <cell r="A85" t="str">
            <v>0501605400400</v>
          </cell>
          <cell r="B85" t="str">
            <v>SCHAUMBURG C C SCHOOL DIST 54</v>
          </cell>
          <cell r="C85" t="str">
            <v>COOK</v>
          </cell>
          <cell r="D85" t="str">
            <v>Elementary</v>
          </cell>
          <cell r="E85">
            <v>14909.38</v>
          </cell>
          <cell r="F85"/>
          <cell r="G85">
            <v>9905.39</v>
          </cell>
          <cell r="H85">
            <v>9744.64</v>
          </cell>
          <cell r="I85">
            <v>5003.99</v>
          </cell>
          <cell r="J85">
            <v>0</v>
          </cell>
          <cell r="K85"/>
          <cell r="L85">
            <v>877017.59999999998</v>
          </cell>
          <cell r="M85">
            <v>450359.1</v>
          </cell>
          <cell r="N85">
            <v>0</v>
          </cell>
          <cell r="O85">
            <v>1327376.7</v>
          </cell>
          <cell r="P85"/>
          <cell r="Q85">
            <v>1238173.75</v>
          </cell>
          <cell r="R85">
            <v>625498.75</v>
          </cell>
          <cell r="S85">
            <v>0</v>
          </cell>
          <cell r="T85">
            <v>1863672.5</v>
          </cell>
          <cell r="U85"/>
          <cell r="V85">
            <v>3219251.75</v>
          </cell>
          <cell r="W85">
            <v>1626296.75</v>
          </cell>
          <cell r="X85">
            <v>0</v>
          </cell>
          <cell r="Y85">
            <v>4845548.5</v>
          </cell>
          <cell r="Z85"/>
          <cell r="AA85">
            <v>336783.26</v>
          </cell>
          <cell r="AB85">
            <v>170135.66</v>
          </cell>
          <cell r="AC85">
            <v>0</v>
          </cell>
          <cell r="AD85">
            <v>506918.92000000004</v>
          </cell>
          <cell r="AE85"/>
          <cell r="AF85">
            <v>5655977.6900000004</v>
          </cell>
          <cell r="AG85">
            <v>2857278.29</v>
          </cell>
          <cell r="AH85">
            <v>0</v>
          </cell>
          <cell r="AI85">
            <v>8513255.9800000004</v>
          </cell>
          <cell r="AJ85"/>
          <cell r="AK85">
            <v>1218080</v>
          </cell>
          <cell r="AL85">
            <v>1245993.51</v>
          </cell>
          <cell r="AM85">
            <v>0</v>
          </cell>
          <cell r="AN85">
            <v>2464073.5099999998</v>
          </cell>
          <cell r="AO85"/>
          <cell r="AP85">
            <v>13481235.789999999</v>
          </cell>
          <cell r="AQ85">
            <v>6810430.3899999997</v>
          </cell>
          <cell r="AR85">
            <v>0</v>
          </cell>
          <cell r="AS85">
            <v>20291666.18</v>
          </cell>
          <cell r="AT85"/>
          <cell r="AU85">
            <v>9281350.4299999997</v>
          </cell>
          <cell r="AV85">
            <v>4688738.63</v>
          </cell>
          <cell r="AW85">
            <v>0</v>
          </cell>
          <cell r="AX85">
            <v>13970089.059999999</v>
          </cell>
          <cell r="AY85"/>
          <cell r="AZ85">
            <v>87655011.599999994</v>
          </cell>
          <cell r="BA85">
            <v>34489336.480000004</v>
          </cell>
          <cell r="BB85">
            <v>36643304.423999995</v>
          </cell>
          <cell r="BC85">
            <v>2111973.31452</v>
          </cell>
          <cell r="BD85">
            <v>2145608.8757999996</v>
          </cell>
          <cell r="BE85">
            <v>0</v>
          </cell>
          <cell r="BF85">
            <v>40900886.614319995</v>
          </cell>
          <cell r="BG85"/>
          <cell r="BH85">
            <v>94683487.964320004</v>
          </cell>
          <cell r="BI85"/>
          <cell r="BJ85">
            <v>14191940.630000001</v>
          </cell>
          <cell r="BK85">
            <v>80491547.334320009</v>
          </cell>
          <cell r="BL85"/>
          <cell r="BM85">
            <v>1</v>
          </cell>
        </row>
        <row r="86">
          <cell r="A86" t="str">
            <v>0501605700200</v>
          </cell>
          <cell r="B86" t="str">
            <v>MOUNT PROSPECT SCHOOL DIST 57</v>
          </cell>
          <cell r="C86" t="str">
            <v>COOK</v>
          </cell>
          <cell r="D86" t="str">
            <v>Elementary</v>
          </cell>
          <cell r="E86">
            <v>2108.63</v>
          </cell>
          <cell r="F86"/>
          <cell r="G86">
            <v>1331.47</v>
          </cell>
          <cell r="H86">
            <v>1307.81</v>
          </cell>
          <cell r="I86">
            <v>777.16000000000008</v>
          </cell>
          <cell r="J86">
            <v>0</v>
          </cell>
          <cell r="K86"/>
          <cell r="L86">
            <v>117702.9</v>
          </cell>
          <cell r="M86">
            <v>69944.400000000009</v>
          </cell>
          <cell r="N86">
            <v>0</v>
          </cell>
          <cell r="O86">
            <v>187647.3</v>
          </cell>
          <cell r="P86"/>
          <cell r="Q86">
            <v>166433.75</v>
          </cell>
          <cell r="R86">
            <v>97145.000000000015</v>
          </cell>
          <cell r="S86">
            <v>0</v>
          </cell>
          <cell r="T86">
            <v>263578.75</v>
          </cell>
          <cell r="U86"/>
          <cell r="V86">
            <v>432727.75</v>
          </cell>
          <cell r="W86">
            <v>252577.00000000003</v>
          </cell>
          <cell r="X86">
            <v>0</v>
          </cell>
          <cell r="Y86">
            <v>685304.75</v>
          </cell>
          <cell r="Z86"/>
          <cell r="AA86">
            <v>45269.98</v>
          </cell>
          <cell r="AB86">
            <v>26423.440000000002</v>
          </cell>
          <cell r="AC86">
            <v>0</v>
          </cell>
          <cell r="AD86">
            <v>71693.420000000013</v>
          </cell>
          <cell r="AE86"/>
          <cell r="AF86">
            <v>380134.68</v>
          </cell>
          <cell r="AG86">
            <v>221879.18</v>
          </cell>
          <cell r="AH86">
            <v>0</v>
          </cell>
          <cell r="AI86">
            <v>602013.86</v>
          </cell>
          <cell r="AJ86"/>
          <cell r="AK86">
            <v>163476.25</v>
          </cell>
          <cell r="AL86">
            <v>193512.84000000003</v>
          </cell>
          <cell r="AM86">
            <v>0</v>
          </cell>
          <cell r="AN86">
            <v>356989.09</v>
          </cell>
          <cell r="AO86"/>
          <cell r="AP86">
            <v>1812130.67</v>
          </cell>
          <cell r="AQ86">
            <v>1057714.76</v>
          </cell>
          <cell r="AR86">
            <v>0</v>
          </cell>
          <cell r="AS86">
            <v>2869845.4299999997</v>
          </cell>
          <cell r="AT86"/>
          <cell r="AU86">
            <v>1247587.3900000001</v>
          </cell>
          <cell r="AV86">
            <v>728198.92</v>
          </cell>
          <cell r="AW86">
            <v>0</v>
          </cell>
          <cell r="AX86">
            <v>1975786.31</v>
          </cell>
          <cell r="AY86"/>
          <cell r="AZ86">
            <v>11932437.949999999</v>
          </cell>
          <cell r="BA86">
            <v>3180948.65</v>
          </cell>
          <cell r="BB86">
            <v>4534015.9799999995</v>
          </cell>
          <cell r="BC86">
            <v>298695.87401999999</v>
          </cell>
          <cell r="BD86">
            <v>303452.94329999998</v>
          </cell>
          <cell r="BE86">
            <v>0</v>
          </cell>
          <cell r="BF86">
            <v>5136164.7973199999</v>
          </cell>
          <cell r="BG86"/>
          <cell r="BH86">
            <v>12149023.707319999</v>
          </cell>
          <cell r="BI86"/>
          <cell r="BJ86">
            <v>2007162.72</v>
          </cell>
          <cell r="BK86">
            <v>10141860.987319998</v>
          </cell>
          <cell r="BL86"/>
          <cell r="BM86">
            <v>0</v>
          </cell>
        </row>
        <row r="87">
          <cell r="A87" t="str">
            <v>0501605900400</v>
          </cell>
          <cell r="B87" t="str">
            <v>COMM CONS SCH DIST 59</v>
          </cell>
          <cell r="C87" t="str">
            <v>COOK</v>
          </cell>
          <cell r="D87" t="str">
            <v>Elementary</v>
          </cell>
          <cell r="E87">
            <v>5840.56</v>
          </cell>
          <cell r="F87"/>
          <cell r="G87">
            <v>3824.73</v>
          </cell>
          <cell r="H87">
            <v>3732.6499999999996</v>
          </cell>
          <cell r="I87">
            <v>2015.83</v>
          </cell>
          <cell r="J87">
            <v>0</v>
          </cell>
          <cell r="K87"/>
          <cell r="L87">
            <v>335938.49999999994</v>
          </cell>
          <cell r="M87">
            <v>181424.69999999998</v>
          </cell>
          <cell r="N87">
            <v>0</v>
          </cell>
          <cell r="O87">
            <v>517363.19999999995</v>
          </cell>
          <cell r="P87"/>
          <cell r="Q87">
            <v>478091.25</v>
          </cell>
          <cell r="R87">
            <v>251978.75</v>
          </cell>
          <cell r="S87">
            <v>0</v>
          </cell>
          <cell r="T87">
            <v>730070</v>
          </cell>
          <cell r="U87"/>
          <cell r="V87">
            <v>1243037.25</v>
          </cell>
          <cell r="W87">
            <v>655144.75</v>
          </cell>
          <cell r="X87">
            <v>0</v>
          </cell>
          <cell r="Y87">
            <v>1898182</v>
          </cell>
          <cell r="Z87"/>
          <cell r="AA87">
            <v>130040.82</v>
          </cell>
          <cell r="AB87">
            <v>68538.22</v>
          </cell>
          <cell r="AC87">
            <v>0</v>
          </cell>
          <cell r="AD87">
            <v>198579.04</v>
          </cell>
          <cell r="AE87"/>
          <cell r="AF87">
            <v>1091960.4099999999</v>
          </cell>
          <cell r="AG87">
            <v>575519.46</v>
          </cell>
          <cell r="AH87">
            <v>0</v>
          </cell>
          <cell r="AI87">
            <v>1667479.8699999999</v>
          </cell>
          <cell r="AJ87"/>
          <cell r="AK87">
            <v>466581.24999999994</v>
          </cell>
          <cell r="AL87">
            <v>501941.67</v>
          </cell>
          <cell r="AM87">
            <v>0</v>
          </cell>
          <cell r="AN87">
            <v>968522.91999999993</v>
          </cell>
          <cell r="AO87"/>
          <cell r="AP87">
            <v>5205457.53</v>
          </cell>
          <cell r="AQ87">
            <v>2743544.63</v>
          </cell>
          <cell r="AR87">
            <v>0</v>
          </cell>
          <cell r="AS87">
            <v>7949002.1600000001</v>
          </cell>
          <cell r="AT87"/>
          <cell r="AU87">
            <v>3583772.0100000002</v>
          </cell>
          <cell r="AV87">
            <v>1888832.71</v>
          </cell>
          <cell r="AW87">
            <v>0</v>
          </cell>
          <cell r="AX87">
            <v>5472604.7200000007</v>
          </cell>
          <cell r="AY87"/>
          <cell r="AZ87">
            <v>35626222.309999995</v>
          </cell>
          <cell r="BA87">
            <v>20741286.289999999</v>
          </cell>
          <cell r="BB87">
            <v>16910252.579999998</v>
          </cell>
          <cell r="BC87">
            <v>827338.68623999984</v>
          </cell>
          <cell r="BD87">
            <v>840514.98959999986</v>
          </cell>
          <cell r="BE87">
            <v>0</v>
          </cell>
          <cell r="BF87">
            <v>18578106.255839996</v>
          </cell>
          <cell r="BG87"/>
          <cell r="BH87">
            <v>37979910.165839992</v>
          </cell>
          <cell r="BI87"/>
          <cell r="BJ87">
            <v>5559512.25</v>
          </cell>
          <cell r="BK87">
            <v>32420397.915839992</v>
          </cell>
          <cell r="BL87"/>
          <cell r="BM87">
            <v>0</v>
          </cell>
        </row>
        <row r="88">
          <cell r="A88" t="str">
            <v>0501606200400</v>
          </cell>
          <cell r="B88" t="str">
            <v>DES PLAINES C C SCH DIST 62</v>
          </cell>
          <cell r="C88" t="str">
            <v>COOK</v>
          </cell>
          <cell r="D88" t="str">
            <v>Elementary</v>
          </cell>
          <cell r="E88">
            <v>3967.63</v>
          </cell>
          <cell r="F88"/>
          <cell r="G88">
            <v>2559.9799999999996</v>
          </cell>
          <cell r="H88">
            <v>2491.48</v>
          </cell>
          <cell r="I88">
            <v>1407.65</v>
          </cell>
          <cell r="J88">
            <v>0</v>
          </cell>
          <cell r="K88"/>
          <cell r="L88">
            <v>224233.2</v>
          </cell>
          <cell r="M88">
            <v>126688.50000000001</v>
          </cell>
          <cell r="N88">
            <v>0</v>
          </cell>
          <cell r="O88">
            <v>350921.7</v>
          </cell>
          <cell r="P88"/>
          <cell r="Q88">
            <v>319997.49999999994</v>
          </cell>
          <cell r="R88">
            <v>175956.25</v>
          </cell>
          <cell r="S88">
            <v>0</v>
          </cell>
          <cell r="T88">
            <v>495953.74999999994</v>
          </cell>
          <cell r="U88"/>
          <cell r="V88">
            <v>831993.49999999988</v>
          </cell>
          <cell r="W88">
            <v>457486.25000000006</v>
          </cell>
          <cell r="X88">
            <v>0</v>
          </cell>
          <cell r="Y88">
            <v>1289479.75</v>
          </cell>
          <cell r="Z88"/>
          <cell r="AA88">
            <v>87039.319999999978</v>
          </cell>
          <cell r="AB88">
            <v>47860.100000000006</v>
          </cell>
          <cell r="AC88">
            <v>0</v>
          </cell>
          <cell r="AD88">
            <v>134899.41999999998</v>
          </cell>
          <cell r="AE88"/>
          <cell r="AF88">
            <v>730874.29</v>
          </cell>
          <cell r="AG88">
            <v>401884.07</v>
          </cell>
          <cell r="AH88">
            <v>0</v>
          </cell>
          <cell r="AI88">
            <v>1132758.3600000001</v>
          </cell>
          <cell r="AJ88"/>
          <cell r="AK88">
            <v>311435</v>
          </cell>
          <cell r="AL88">
            <v>350504.85000000003</v>
          </cell>
          <cell r="AM88">
            <v>0</v>
          </cell>
          <cell r="AN88">
            <v>661939.85000000009</v>
          </cell>
          <cell r="AO88"/>
          <cell r="AP88">
            <v>3484132.7799999993</v>
          </cell>
          <cell r="AQ88">
            <v>1915811.6500000001</v>
          </cell>
          <cell r="AR88">
            <v>0</v>
          </cell>
          <cell r="AS88">
            <v>5399944.4299999997</v>
          </cell>
          <cell r="AT88"/>
          <cell r="AU88">
            <v>2398701.2599999998</v>
          </cell>
          <cell r="AV88">
            <v>1318968.05</v>
          </cell>
          <cell r="AW88">
            <v>0</v>
          </cell>
          <cell r="AX88">
            <v>3717669.3099999996</v>
          </cell>
          <cell r="AY88"/>
          <cell r="AZ88">
            <v>23850580.189999998</v>
          </cell>
          <cell r="BA88">
            <v>13257261.060000001</v>
          </cell>
          <cell r="BB88">
            <v>11132352.375</v>
          </cell>
          <cell r="BC88">
            <v>562030.66001999995</v>
          </cell>
          <cell r="BD88">
            <v>570981.63329999987</v>
          </cell>
          <cell r="BE88">
            <v>0</v>
          </cell>
          <cell r="BF88">
            <v>12265364.66832</v>
          </cell>
          <cell r="BG88"/>
          <cell r="BH88">
            <v>25448931.23832</v>
          </cell>
          <cell r="BI88"/>
          <cell r="BJ88">
            <v>3776707.64</v>
          </cell>
          <cell r="BK88">
            <v>21672223.59832</v>
          </cell>
          <cell r="BL88"/>
          <cell r="BM88">
            <v>0</v>
          </cell>
        </row>
        <row r="89">
          <cell r="A89" t="str">
            <v>0501606300200</v>
          </cell>
          <cell r="B89" t="str">
            <v>EAST MAINE SCHOOL DIST 63</v>
          </cell>
          <cell r="C89" t="str">
            <v>COOK</v>
          </cell>
          <cell r="D89" t="str">
            <v>Elementary</v>
          </cell>
          <cell r="E89">
            <v>3368.75</v>
          </cell>
          <cell r="F89"/>
          <cell r="G89">
            <v>2285.75</v>
          </cell>
          <cell r="H89">
            <v>2235</v>
          </cell>
          <cell r="I89">
            <v>1083</v>
          </cell>
          <cell r="J89">
            <v>0</v>
          </cell>
          <cell r="K89"/>
          <cell r="L89">
            <v>201150</v>
          </cell>
          <cell r="M89">
            <v>97470</v>
          </cell>
          <cell r="N89">
            <v>0</v>
          </cell>
          <cell r="O89">
            <v>298620</v>
          </cell>
          <cell r="P89"/>
          <cell r="Q89">
            <v>285718.75</v>
          </cell>
          <cell r="R89">
            <v>135375</v>
          </cell>
          <cell r="S89">
            <v>0</v>
          </cell>
          <cell r="T89">
            <v>421093.75</v>
          </cell>
          <cell r="U89"/>
          <cell r="V89">
            <v>742868.75</v>
          </cell>
          <cell r="W89">
            <v>351975</v>
          </cell>
          <cell r="X89">
            <v>0</v>
          </cell>
          <cell r="Y89">
            <v>1094843.75</v>
          </cell>
          <cell r="Z89"/>
          <cell r="AA89">
            <v>77715.5</v>
          </cell>
          <cell r="AB89">
            <v>36822</v>
          </cell>
          <cell r="AC89">
            <v>0</v>
          </cell>
          <cell r="AD89">
            <v>114537.5</v>
          </cell>
          <cell r="AE89"/>
          <cell r="AF89">
            <v>1305163.25</v>
          </cell>
          <cell r="AG89">
            <v>618393</v>
          </cell>
          <cell r="AH89">
            <v>0</v>
          </cell>
          <cell r="AI89">
            <v>1923556.25</v>
          </cell>
          <cell r="AJ89"/>
          <cell r="AK89">
            <v>279375</v>
          </cell>
          <cell r="AL89">
            <v>269667</v>
          </cell>
          <cell r="AM89">
            <v>0</v>
          </cell>
          <cell r="AN89">
            <v>549042</v>
          </cell>
          <cell r="AO89"/>
          <cell r="AP89">
            <v>3110905.75</v>
          </cell>
          <cell r="AQ89">
            <v>1473963</v>
          </cell>
          <cell r="AR89">
            <v>0</v>
          </cell>
          <cell r="AS89">
            <v>4584868.75</v>
          </cell>
          <cell r="AT89"/>
          <cell r="AU89">
            <v>2141747.75</v>
          </cell>
          <cell r="AV89">
            <v>1014771</v>
          </cell>
          <cell r="AW89">
            <v>0</v>
          </cell>
          <cell r="AX89">
            <v>3156518.75</v>
          </cell>
          <cell r="AY89"/>
          <cell r="AZ89">
            <v>20777866.43</v>
          </cell>
          <cell r="BA89">
            <v>12413354.33</v>
          </cell>
          <cell r="BB89">
            <v>9957366.2279999983</v>
          </cell>
          <cell r="BC89">
            <v>477196.91249999998</v>
          </cell>
          <cell r="BD89">
            <v>484796.8125</v>
          </cell>
          <cell r="BE89">
            <v>0</v>
          </cell>
          <cell r="BF89">
            <v>10919359.952999998</v>
          </cell>
          <cell r="BG89"/>
          <cell r="BH89">
            <v>23062440.702999998</v>
          </cell>
          <cell r="BI89"/>
          <cell r="BJ89">
            <v>3206645.75</v>
          </cell>
          <cell r="BK89">
            <v>19855794.952999998</v>
          </cell>
          <cell r="BL89"/>
          <cell r="BM89">
            <v>1</v>
          </cell>
        </row>
        <row r="90">
          <cell r="A90" t="str">
            <v>0501606400400</v>
          </cell>
          <cell r="B90" t="str">
            <v>PARK RIDGE C C SCHOOL DIST 64</v>
          </cell>
          <cell r="C90" t="str">
            <v>COOK</v>
          </cell>
          <cell r="D90" t="str">
            <v>Elementary</v>
          </cell>
          <cell r="E90">
            <v>4597.7299999999996</v>
          </cell>
          <cell r="F90"/>
          <cell r="G90">
            <v>2988.07</v>
          </cell>
          <cell r="H90">
            <v>2944.82</v>
          </cell>
          <cell r="I90">
            <v>1609.6599999999999</v>
          </cell>
          <cell r="J90">
            <v>0</v>
          </cell>
          <cell r="K90"/>
          <cell r="L90">
            <v>265033.8</v>
          </cell>
          <cell r="M90">
            <v>144869.4</v>
          </cell>
          <cell r="N90">
            <v>0</v>
          </cell>
          <cell r="O90">
            <v>409903.19999999995</v>
          </cell>
          <cell r="P90"/>
          <cell r="Q90">
            <v>373508.75</v>
          </cell>
          <cell r="R90">
            <v>201207.49999999997</v>
          </cell>
          <cell r="S90">
            <v>0</v>
          </cell>
          <cell r="T90">
            <v>574716.25</v>
          </cell>
          <cell r="U90"/>
          <cell r="V90">
            <v>971122.75</v>
          </cell>
          <cell r="W90">
            <v>523139.49999999994</v>
          </cell>
          <cell r="X90">
            <v>0</v>
          </cell>
          <cell r="Y90">
            <v>1494262.25</v>
          </cell>
          <cell r="Z90"/>
          <cell r="AA90">
            <v>101594.38</v>
          </cell>
          <cell r="AB90">
            <v>54728.439999999995</v>
          </cell>
          <cell r="AC90">
            <v>0</v>
          </cell>
          <cell r="AD90">
            <v>156322.82</v>
          </cell>
          <cell r="AE90"/>
          <cell r="AF90">
            <v>853093.98</v>
          </cell>
          <cell r="AG90">
            <v>459557.93</v>
          </cell>
          <cell r="AH90">
            <v>0</v>
          </cell>
          <cell r="AI90">
            <v>1312651.9099999999</v>
          </cell>
          <cell r="AJ90"/>
          <cell r="AK90">
            <v>368102.5</v>
          </cell>
          <cell r="AL90">
            <v>400805.33999999997</v>
          </cell>
          <cell r="AM90">
            <v>0</v>
          </cell>
          <cell r="AN90">
            <v>768907.84</v>
          </cell>
          <cell r="AO90"/>
          <cell r="AP90">
            <v>4066763.27</v>
          </cell>
          <cell r="AQ90">
            <v>2190747.2599999998</v>
          </cell>
          <cell r="AR90">
            <v>0</v>
          </cell>
          <cell r="AS90">
            <v>6257510.5299999993</v>
          </cell>
          <cell r="AT90"/>
          <cell r="AU90">
            <v>2799821.5900000003</v>
          </cell>
          <cell r="AV90">
            <v>1508251.42</v>
          </cell>
          <cell r="AW90">
            <v>0</v>
          </cell>
          <cell r="AX90">
            <v>4308073.01</v>
          </cell>
          <cell r="AY90"/>
          <cell r="AZ90">
            <v>25976456.939999998</v>
          </cell>
          <cell r="BA90">
            <v>6077671.1500000004</v>
          </cell>
          <cell r="BB90">
            <v>9616238.4269999992</v>
          </cell>
          <cell r="BC90">
            <v>651286.84541999991</v>
          </cell>
          <cell r="BD90">
            <v>661659.32429999986</v>
          </cell>
          <cell r="BE90">
            <v>0</v>
          </cell>
          <cell r="BF90">
            <v>10929184.596719999</v>
          </cell>
          <cell r="BG90"/>
          <cell r="BH90">
            <v>26211532.406719998</v>
          </cell>
          <cell r="BI90"/>
          <cell r="BJ90">
            <v>4376487.2300000004</v>
          </cell>
          <cell r="BK90">
            <v>21835045.176719997</v>
          </cell>
          <cell r="BL90"/>
          <cell r="BM90">
            <v>0</v>
          </cell>
        </row>
        <row r="91">
          <cell r="A91" t="str">
            <v>0501606500400</v>
          </cell>
          <cell r="B91" t="str">
            <v>EVANSTON C C SCHOOL DIST 65</v>
          </cell>
          <cell r="C91" t="str">
            <v>COOK</v>
          </cell>
          <cell r="D91" t="str">
            <v>Elementary</v>
          </cell>
          <cell r="E91">
            <v>6611.88</v>
          </cell>
          <cell r="F91"/>
          <cell r="G91">
            <v>4268.3900000000003</v>
          </cell>
          <cell r="H91">
            <v>4226.7300000000005</v>
          </cell>
          <cell r="I91">
            <v>2343.4899999999998</v>
          </cell>
          <cell r="J91">
            <v>0</v>
          </cell>
          <cell r="K91"/>
          <cell r="L91">
            <v>380405.70000000007</v>
          </cell>
          <cell r="M91">
            <v>210914.09999999998</v>
          </cell>
          <cell r="N91">
            <v>0</v>
          </cell>
          <cell r="O91">
            <v>591319.80000000005</v>
          </cell>
          <cell r="P91"/>
          <cell r="Q91">
            <v>533548.75</v>
          </cell>
          <cell r="R91">
            <v>292936.25</v>
          </cell>
          <cell r="S91">
            <v>0</v>
          </cell>
          <cell r="T91">
            <v>826485</v>
          </cell>
          <cell r="U91"/>
          <cell r="V91">
            <v>1387226.75</v>
          </cell>
          <cell r="W91">
            <v>761634.24999999988</v>
          </cell>
          <cell r="X91">
            <v>0</v>
          </cell>
          <cell r="Y91">
            <v>2148861</v>
          </cell>
          <cell r="Z91"/>
          <cell r="AA91">
            <v>145125.26</v>
          </cell>
          <cell r="AB91">
            <v>79678.659999999989</v>
          </cell>
          <cell r="AC91">
            <v>0</v>
          </cell>
          <cell r="AD91">
            <v>224803.91999999998</v>
          </cell>
          <cell r="AE91"/>
          <cell r="AF91">
            <v>1218625.3400000001</v>
          </cell>
          <cell r="AG91">
            <v>669066.39</v>
          </cell>
          <cell r="AH91">
            <v>0</v>
          </cell>
          <cell r="AI91">
            <v>1887691.73</v>
          </cell>
          <cell r="AJ91"/>
          <cell r="AK91">
            <v>528341.25000000012</v>
          </cell>
          <cell r="AL91">
            <v>583529.00999999989</v>
          </cell>
          <cell r="AM91">
            <v>0</v>
          </cell>
          <cell r="AN91">
            <v>1111870.26</v>
          </cell>
          <cell r="AO91"/>
          <cell r="AP91">
            <v>5809278.79</v>
          </cell>
          <cell r="AQ91">
            <v>3189489.8899999997</v>
          </cell>
          <cell r="AR91">
            <v>0</v>
          </cell>
          <cell r="AS91">
            <v>8998768.6799999997</v>
          </cell>
          <cell r="AT91"/>
          <cell r="AU91">
            <v>3999481.43</v>
          </cell>
          <cell r="AV91">
            <v>2195850.13</v>
          </cell>
          <cell r="AW91">
            <v>0</v>
          </cell>
          <cell r="AX91">
            <v>6195331.5600000005</v>
          </cell>
          <cell r="AY91"/>
          <cell r="AZ91">
            <v>38510817.460000008</v>
          </cell>
          <cell r="BA91">
            <v>12998520.08</v>
          </cell>
          <cell r="BB91">
            <v>15452801.262000002</v>
          </cell>
          <cell r="BC91">
            <v>936599.24951999995</v>
          </cell>
          <cell r="BD91">
            <v>951515.65079999994</v>
          </cell>
          <cell r="BE91">
            <v>0</v>
          </cell>
          <cell r="BF91">
            <v>17340916.162320003</v>
          </cell>
          <cell r="BG91"/>
          <cell r="BH91">
            <v>39326048.112319998</v>
          </cell>
          <cell r="BI91"/>
          <cell r="BJ91">
            <v>6293716.3300000001</v>
          </cell>
          <cell r="BK91">
            <v>33032331.78232</v>
          </cell>
          <cell r="BL91"/>
          <cell r="BM91">
            <v>0</v>
          </cell>
        </row>
        <row r="92">
          <cell r="A92" t="str">
            <v>0501606700200</v>
          </cell>
          <cell r="B92" t="str">
            <v>GOLF ELEM SCHOOL DIST 67</v>
          </cell>
          <cell r="C92" t="str">
            <v>COOK</v>
          </cell>
          <cell r="D92" t="str">
            <v>Elementary</v>
          </cell>
          <cell r="E92">
            <v>679.46</v>
          </cell>
          <cell r="F92"/>
          <cell r="G92">
            <v>441.79999999999995</v>
          </cell>
          <cell r="H92">
            <v>435.14</v>
          </cell>
          <cell r="I92">
            <v>237.65999999999997</v>
          </cell>
          <cell r="J92">
            <v>0</v>
          </cell>
          <cell r="K92"/>
          <cell r="L92">
            <v>39162.6</v>
          </cell>
          <cell r="M92">
            <v>21389.399999999998</v>
          </cell>
          <cell r="N92">
            <v>0</v>
          </cell>
          <cell r="O92">
            <v>60552</v>
          </cell>
          <cell r="P92"/>
          <cell r="Q92">
            <v>55224.999999999993</v>
          </cell>
          <cell r="R92">
            <v>29707.499999999996</v>
          </cell>
          <cell r="S92">
            <v>0</v>
          </cell>
          <cell r="T92">
            <v>84932.499999999985</v>
          </cell>
          <cell r="U92"/>
          <cell r="V92">
            <v>143584.99999999997</v>
          </cell>
          <cell r="W92">
            <v>77239.499999999985</v>
          </cell>
          <cell r="X92">
            <v>0</v>
          </cell>
          <cell r="Y92">
            <v>220824.49999999994</v>
          </cell>
          <cell r="Z92"/>
          <cell r="AA92">
            <v>15021.199999999999</v>
          </cell>
          <cell r="AB92">
            <v>8080.4399999999987</v>
          </cell>
          <cell r="AC92">
            <v>0</v>
          </cell>
          <cell r="AD92">
            <v>23101.64</v>
          </cell>
          <cell r="AE92"/>
          <cell r="AF92">
            <v>126133.9</v>
          </cell>
          <cell r="AG92">
            <v>67851.929999999993</v>
          </cell>
          <cell r="AH92">
            <v>0</v>
          </cell>
          <cell r="AI92">
            <v>193985.83</v>
          </cell>
          <cell r="AJ92"/>
          <cell r="AK92">
            <v>54392.5</v>
          </cell>
          <cell r="AL92">
            <v>59177.339999999989</v>
          </cell>
          <cell r="AM92">
            <v>0</v>
          </cell>
          <cell r="AN92">
            <v>113569.84</v>
          </cell>
          <cell r="AO92"/>
          <cell r="AP92">
            <v>601289.79999999993</v>
          </cell>
          <cell r="AQ92">
            <v>323455.25999999995</v>
          </cell>
          <cell r="AR92">
            <v>0</v>
          </cell>
          <cell r="AS92">
            <v>924745.05999999982</v>
          </cell>
          <cell r="AT92"/>
          <cell r="AU92">
            <v>413966.6</v>
          </cell>
          <cell r="AV92">
            <v>222687.41999999998</v>
          </cell>
          <cell r="AW92">
            <v>0</v>
          </cell>
          <cell r="AX92">
            <v>636654.02</v>
          </cell>
          <cell r="AY92"/>
          <cell r="AZ92">
            <v>3979899.16</v>
          </cell>
          <cell r="BA92">
            <v>1483159.97</v>
          </cell>
          <cell r="BB92">
            <v>1638917.7389999998</v>
          </cell>
          <cell r="BC92">
            <v>96248.226839999974</v>
          </cell>
          <cell r="BD92">
            <v>97781.088599999974</v>
          </cell>
          <cell r="BE92">
            <v>0</v>
          </cell>
          <cell r="BF92">
            <v>1832947.0544399996</v>
          </cell>
          <cell r="BG92"/>
          <cell r="BH92">
            <v>4091312.4444399993</v>
          </cell>
          <cell r="BI92"/>
          <cell r="BJ92">
            <v>646764.38</v>
          </cell>
          <cell r="BK92">
            <v>3444548.0644399994</v>
          </cell>
          <cell r="BL92"/>
          <cell r="BM92">
            <v>0</v>
          </cell>
        </row>
        <row r="93">
          <cell r="A93" t="str">
            <v>0501606800200</v>
          </cell>
          <cell r="B93" t="str">
            <v>SKOKIE SCHOOL DIST 68</v>
          </cell>
          <cell r="C93" t="str">
            <v>COOK</v>
          </cell>
          <cell r="D93" t="str">
            <v>Elementary</v>
          </cell>
          <cell r="E93">
            <v>1637.54</v>
          </cell>
          <cell r="F93"/>
          <cell r="G93">
            <v>1066.2199999999998</v>
          </cell>
          <cell r="H93">
            <v>1038.2199999999998</v>
          </cell>
          <cell r="I93">
            <v>571.32000000000005</v>
          </cell>
          <cell r="J93">
            <v>0</v>
          </cell>
          <cell r="K93"/>
          <cell r="L93">
            <v>93439.799999999988</v>
          </cell>
          <cell r="M93">
            <v>51418.8</v>
          </cell>
          <cell r="N93">
            <v>0</v>
          </cell>
          <cell r="O93">
            <v>144858.59999999998</v>
          </cell>
          <cell r="P93"/>
          <cell r="Q93">
            <v>133277.49999999997</v>
          </cell>
          <cell r="R93">
            <v>71415</v>
          </cell>
          <cell r="S93">
            <v>0</v>
          </cell>
          <cell r="T93">
            <v>204692.49999999997</v>
          </cell>
          <cell r="U93"/>
          <cell r="V93">
            <v>346521.49999999994</v>
          </cell>
          <cell r="W93">
            <v>185679.00000000003</v>
          </cell>
          <cell r="X93">
            <v>0</v>
          </cell>
          <cell r="Y93">
            <v>532200.5</v>
          </cell>
          <cell r="Z93"/>
          <cell r="AA93">
            <v>36251.479999999996</v>
          </cell>
          <cell r="AB93">
            <v>19424.88</v>
          </cell>
          <cell r="AC93">
            <v>0</v>
          </cell>
          <cell r="AD93">
            <v>55676.36</v>
          </cell>
          <cell r="AE93"/>
          <cell r="AF93">
            <v>304405.81</v>
          </cell>
          <cell r="AG93">
            <v>163111.85999999999</v>
          </cell>
          <cell r="AH93">
            <v>0</v>
          </cell>
          <cell r="AI93">
            <v>467517.67</v>
          </cell>
          <cell r="AJ93"/>
          <cell r="AK93">
            <v>129777.49999999997</v>
          </cell>
          <cell r="AL93">
            <v>142258.68000000002</v>
          </cell>
          <cell r="AM93">
            <v>0</v>
          </cell>
          <cell r="AN93">
            <v>272036.18</v>
          </cell>
          <cell r="AO93"/>
          <cell r="AP93">
            <v>1451125.4199999997</v>
          </cell>
          <cell r="AQ93">
            <v>777566.52</v>
          </cell>
          <cell r="AR93">
            <v>0</v>
          </cell>
          <cell r="AS93">
            <v>2228691.9399999995</v>
          </cell>
          <cell r="AT93"/>
          <cell r="AU93">
            <v>999048.13999999978</v>
          </cell>
          <cell r="AV93">
            <v>535326.84000000008</v>
          </cell>
          <cell r="AW93">
            <v>0</v>
          </cell>
          <cell r="AX93">
            <v>1534374.98</v>
          </cell>
          <cell r="AY93"/>
          <cell r="AZ93">
            <v>9905755.5199999996</v>
          </cell>
          <cell r="BA93">
            <v>4855602.87</v>
          </cell>
          <cell r="BB93">
            <v>4428407.517</v>
          </cell>
          <cell r="BC93">
            <v>231964.09115999998</v>
          </cell>
          <cell r="BD93">
            <v>235658.38139999998</v>
          </cell>
          <cell r="BE93">
            <v>0</v>
          </cell>
          <cell r="BF93">
            <v>4896029.9895600006</v>
          </cell>
          <cell r="BG93"/>
          <cell r="BH93">
            <v>10336078.719559999</v>
          </cell>
          <cell r="BI93"/>
          <cell r="BJ93">
            <v>1558741.57</v>
          </cell>
          <cell r="BK93">
            <v>8777337.1495599989</v>
          </cell>
          <cell r="BL93"/>
          <cell r="BM93">
            <v>0</v>
          </cell>
        </row>
        <row r="94">
          <cell r="A94" t="str">
            <v>0501606900200</v>
          </cell>
          <cell r="B94" t="str">
            <v>SKOKIE SCHOOL DIST 69</v>
          </cell>
          <cell r="C94" t="str">
            <v>COOK</v>
          </cell>
          <cell r="D94" t="str">
            <v>Elementary</v>
          </cell>
          <cell r="E94">
            <v>1679</v>
          </cell>
          <cell r="F94"/>
          <cell r="G94">
            <v>1141.5</v>
          </cell>
          <cell r="H94">
            <v>1119</v>
          </cell>
          <cell r="I94">
            <v>537.5</v>
          </cell>
          <cell r="J94">
            <v>0</v>
          </cell>
          <cell r="K94"/>
          <cell r="L94">
            <v>100710</v>
          </cell>
          <cell r="M94">
            <v>48375</v>
          </cell>
          <cell r="N94">
            <v>0</v>
          </cell>
          <cell r="O94">
            <v>149085</v>
          </cell>
          <cell r="P94"/>
          <cell r="Q94">
            <v>142687.5</v>
          </cell>
          <cell r="R94">
            <v>67187.5</v>
          </cell>
          <cell r="S94">
            <v>0</v>
          </cell>
          <cell r="T94">
            <v>209875</v>
          </cell>
          <cell r="U94"/>
          <cell r="V94">
            <v>370987.5</v>
          </cell>
          <cell r="W94">
            <v>174687.5</v>
          </cell>
          <cell r="X94">
            <v>0</v>
          </cell>
          <cell r="Y94">
            <v>545675</v>
          </cell>
          <cell r="Z94"/>
          <cell r="AA94">
            <v>38811</v>
          </cell>
          <cell r="AB94">
            <v>18275</v>
          </cell>
          <cell r="AC94">
            <v>0</v>
          </cell>
          <cell r="AD94">
            <v>57086</v>
          </cell>
          <cell r="AE94"/>
          <cell r="AF94">
            <v>651796.5</v>
          </cell>
          <cell r="AG94">
            <v>306912.5</v>
          </cell>
          <cell r="AH94">
            <v>0</v>
          </cell>
          <cell r="AI94">
            <v>958709</v>
          </cell>
          <cell r="AJ94"/>
          <cell r="AK94">
            <v>139875</v>
          </cell>
          <cell r="AL94">
            <v>133837.5</v>
          </cell>
          <cell r="AM94">
            <v>0</v>
          </cell>
          <cell r="AN94">
            <v>273712.5</v>
          </cell>
          <cell r="AO94"/>
          <cell r="AP94">
            <v>1553581.5</v>
          </cell>
          <cell r="AQ94">
            <v>731537.5</v>
          </cell>
          <cell r="AR94">
            <v>0</v>
          </cell>
          <cell r="AS94">
            <v>2285119</v>
          </cell>
          <cell r="AT94"/>
          <cell r="AU94">
            <v>1069585.5</v>
          </cell>
          <cell r="AV94">
            <v>503637.5</v>
          </cell>
          <cell r="AW94">
            <v>0</v>
          </cell>
          <cell r="AX94">
            <v>1573223</v>
          </cell>
          <cell r="AY94"/>
          <cell r="AZ94">
            <v>10235653.659999998</v>
          </cell>
          <cell r="BA94">
            <v>5674758.9000000004</v>
          </cell>
          <cell r="BB94">
            <v>4773123.7679999992</v>
          </cell>
          <cell r="BC94">
            <v>237837.06599999999</v>
          </cell>
          <cell r="BD94">
            <v>241624.88999999996</v>
          </cell>
          <cell r="BE94">
            <v>0</v>
          </cell>
          <cell r="BF94">
            <v>5252585.7239999985</v>
          </cell>
          <cell r="BG94"/>
          <cell r="BH94">
            <v>11305070.223999999</v>
          </cell>
          <cell r="BI94"/>
          <cell r="BJ94">
            <v>1598206.52</v>
          </cell>
          <cell r="BK94">
            <v>9706863.7039999999</v>
          </cell>
          <cell r="BL94"/>
          <cell r="BM94">
            <v>1</v>
          </cell>
        </row>
        <row r="95">
          <cell r="A95" t="str">
            <v>0501607000200</v>
          </cell>
          <cell r="B95" t="str">
            <v>MORTON GROVE SCHOOL DIST 70</v>
          </cell>
          <cell r="C95" t="str">
            <v>COOK</v>
          </cell>
          <cell r="D95" t="str">
            <v>Elementary</v>
          </cell>
          <cell r="E95">
            <v>844.04</v>
          </cell>
          <cell r="F95"/>
          <cell r="G95">
            <v>532.89</v>
          </cell>
          <cell r="H95">
            <v>522.80999999999995</v>
          </cell>
          <cell r="I95">
            <v>311.14999999999998</v>
          </cell>
          <cell r="J95">
            <v>0</v>
          </cell>
          <cell r="K95"/>
          <cell r="L95">
            <v>47052.899999999994</v>
          </cell>
          <cell r="M95">
            <v>28003.499999999996</v>
          </cell>
          <cell r="N95">
            <v>0</v>
          </cell>
          <cell r="O95">
            <v>75056.399999999994</v>
          </cell>
          <cell r="P95"/>
          <cell r="Q95">
            <v>66611.25</v>
          </cell>
          <cell r="R95">
            <v>38893.75</v>
          </cell>
          <cell r="S95">
            <v>0</v>
          </cell>
          <cell r="T95">
            <v>105505</v>
          </cell>
          <cell r="U95"/>
          <cell r="V95">
            <v>173189.25</v>
          </cell>
          <cell r="W95">
            <v>101123.74999999999</v>
          </cell>
          <cell r="X95">
            <v>0</v>
          </cell>
          <cell r="Y95">
            <v>274313</v>
          </cell>
          <cell r="Z95"/>
          <cell r="AA95">
            <v>18118.259999999998</v>
          </cell>
          <cell r="AB95">
            <v>10579.099999999999</v>
          </cell>
          <cell r="AC95">
            <v>0</v>
          </cell>
          <cell r="AD95">
            <v>28697.359999999997</v>
          </cell>
          <cell r="AE95"/>
          <cell r="AF95">
            <v>152140.09</v>
          </cell>
          <cell r="AG95">
            <v>88833.32</v>
          </cell>
          <cell r="AH95">
            <v>0</v>
          </cell>
          <cell r="AI95">
            <v>240973.41</v>
          </cell>
          <cell r="AJ95"/>
          <cell r="AK95">
            <v>65351.249999999993</v>
          </cell>
          <cell r="AL95">
            <v>77476.349999999991</v>
          </cell>
          <cell r="AM95">
            <v>0</v>
          </cell>
          <cell r="AN95">
            <v>142827.59999999998</v>
          </cell>
          <cell r="AO95"/>
          <cell r="AP95">
            <v>725263.29</v>
          </cell>
          <cell r="AQ95">
            <v>423475.14999999997</v>
          </cell>
          <cell r="AR95">
            <v>0</v>
          </cell>
          <cell r="AS95">
            <v>1148738.44</v>
          </cell>
          <cell r="AT95"/>
          <cell r="AU95">
            <v>499317.93</v>
          </cell>
          <cell r="AV95">
            <v>291547.55</v>
          </cell>
          <cell r="AW95">
            <v>0</v>
          </cell>
          <cell r="AX95">
            <v>790865.48</v>
          </cell>
          <cell r="AY95"/>
          <cell r="AZ95">
            <v>4895254.0200000005</v>
          </cell>
          <cell r="BA95">
            <v>1804425.66</v>
          </cell>
          <cell r="BB95">
            <v>2009903.9040000001</v>
          </cell>
          <cell r="BC95">
            <v>119561.64215999999</v>
          </cell>
          <cell r="BD95">
            <v>121465.79639999998</v>
          </cell>
          <cell r="BE95">
            <v>0</v>
          </cell>
          <cell r="BF95">
            <v>2250931.3425599998</v>
          </cell>
          <cell r="BG95"/>
          <cell r="BH95">
            <v>5057908.0325600002</v>
          </cell>
          <cell r="BI95"/>
          <cell r="BJ95">
            <v>803424.79</v>
          </cell>
          <cell r="BK95">
            <v>4254483.2425600002</v>
          </cell>
          <cell r="BL95"/>
          <cell r="BM95">
            <v>0</v>
          </cell>
        </row>
        <row r="96">
          <cell r="A96" t="str">
            <v>0501607100200</v>
          </cell>
          <cell r="B96" t="str">
            <v>NILES ELEM SCHOOL DIST 71</v>
          </cell>
          <cell r="C96" t="str">
            <v>COOK</v>
          </cell>
          <cell r="D96" t="str">
            <v>Elementary</v>
          </cell>
          <cell r="E96">
            <v>608</v>
          </cell>
          <cell r="F96"/>
          <cell r="G96">
            <v>413</v>
          </cell>
          <cell r="H96">
            <v>405</v>
          </cell>
          <cell r="I96">
            <v>195</v>
          </cell>
          <cell r="J96">
            <v>0</v>
          </cell>
          <cell r="K96"/>
          <cell r="L96">
            <v>36450</v>
          </cell>
          <cell r="M96">
            <v>17550</v>
          </cell>
          <cell r="N96">
            <v>0</v>
          </cell>
          <cell r="O96">
            <v>54000</v>
          </cell>
          <cell r="P96"/>
          <cell r="Q96">
            <v>51625</v>
          </cell>
          <cell r="R96">
            <v>24375</v>
          </cell>
          <cell r="S96">
            <v>0</v>
          </cell>
          <cell r="T96">
            <v>76000</v>
          </cell>
          <cell r="U96"/>
          <cell r="V96">
            <v>134225</v>
          </cell>
          <cell r="W96">
            <v>63375</v>
          </cell>
          <cell r="X96">
            <v>0</v>
          </cell>
          <cell r="Y96">
            <v>197600</v>
          </cell>
          <cell r="Z96"/>
          <cell r="AA96">
            <v>14042</v>
          </cell>
          <cell r="AB96">
            <v>6630</v>
          </cell>
          <cell r="AC96">
            <v>0</v>
          </cell>
          <cell r="AD96">
            <v>20672</v>
          </cell>
          <cell r="AE96"/>
          <cell r="AF96">
            <v>117911.5</v>
          </cell>
          <cell r="AG96">
            <v>55672.5</v>
          </cell>
          <cell r="AH96">
            <v>0</v>
          </cell>
          <cell r="AI96">
            <v>173584</v>
          </cell>
          <cell r="AJ96"/>
          <cell r="AK96">
            <v>50625</v>
          </cell>
          <cell r="AL96">
            <v>48555</v>
          </cell>
          <cell r="AM96">
            <v>0</v>
          </cell>
          <cell r="AN96">
            <v>99180</v>
          </cell>
          <cell r="AO96"/>
          <cell r="AP96">
            <v>562093</v>
          </cell>
          <cell r="AQ96">
            <v>265395</v>
          </cell>
          <cell r="AR96">
            <v>0</v>
          </cell>
          <cell r="AS96">
            <v>827488</v>
          </cell>
          <cell r="AT96"/>
          <cell r="AU96">
            <v>386981</v>
          </cell>
          <cell r="AV96">
            <v>182715</v>
          </cell>
          <cell r="AW96">
            <v>0</v>
          </cell>
          <cell r="AX96">
            <v>569696</v>
          </cell>
          <cell r="AY96"/>
          <cell r="AZ96">
            <v>3625677.0999999996</v>
          </cell>
          <cell r="BA96">
            <v>1413521.37</v>
          </cell>
          <cell r="BB96">
            <v>1511759.541</v>
          </cell>
          <cell r="BC96">
            <v>86125.631999999998</v>
          </cell>
          <cell r="BD96">
            <v>87497.279999999984</v>
          </cell>
          <cell r="BE96">
            <v>0</v>
          </cell>
          <cell r="BF96">
            <v>1685382.453</v>
          </cell>
          <cell r="BG96"/>
          <cell r="BH96">
            <v>3703602.4529999997</v>
          </cell>
          <cell r="BI96"/>
          <cell r="BJ96">
            <v>578743.04000000004</v>
          </cell>
          <cell r="BK96">
            <v>3124859.4129999997</v>
          </cell>
          <cell r="BL96"/>
          <cell r="BM96">
            <v>0</v>
          </cell>
        </row>
        <row r="97">
          <cell r="A97" t="str">
            <v>0501607200200</v>
          </cell>
          <cell r="B97" t="str">
            <v>SKOKIE FAIRVIEW SCHOOL DIST 72</v>
          </cell>
          <cell r="C97" t="str">
            <v>COOK</v>
          </cell>
          <cell r="D97" t="str">
            <v>Elementary</v>
          </cell>
          <cell r="E97">
            <v>731.55</v>
          </cell>
          <cell r="F97"/>
          <cell r="G97">
            <v>472.22</v>
          </cell>
          <cell r="H97">
            <v>465.30999999999995</v>
          </cell>
          <cell r="I97">
            <v>259.33</v>
          </cell>
          <cell r="J97">
            <v>0</v>
          </cell>
          <cell r="K97"/>
          <cell r="L97">
            <v>41877.899999999994</v>
          </cell>
          <cell r="M97">
            <v>23339.699999999997</v>
          </cell>
          <cell r="N97">
            <v>0</v>
          </cell>
          <cell r="O97">
            <v>65217.599999999991</v>
          </cell>
          <cell r="P97"/>
          <cell r="Q97">
            <v>59027.5</v>
          </cell>
          <cell r="R97">
            <v>32416.249999999996</v>
          </cell>
          <cell r="S97">
            <v>0</v>
          </cell>
          <cell r="T97">
            <v>91443.75</v>
          </cell>
          <cell r="U97"/>
          <cell r="V97">
            <v>153471.5</v>
          </cell>
          <cell r="W97">
            <v>84282.25</v>
          </cell>
          <cell r="X97">
            <v>0</v>
          </cell>
          <cell r="Y97">
            <v>237753.75</v>
          </cell>
          <cell r="Z97"/>
          <cell r="AA97">
            <v>16055.480000000001</v>
          </cell>
          <cell r="AB97">
            <v>8817.2199999999993</v>
          </cell>
          <cell r="AC97">
            <v>0</v>
          </cell>
          <cell r="AD97">
            <v>24872.7</v>
          </cell>
          <cell r="AE97"/>
          <cell r="AF97">
            <v>134818.81</v>
          </cell>
          <cell r="AG97">
            <v>74038.710000000006</v>
          </cell>
          <cell r="AH97">
            <v>0</v>
          </cell>
          <cell r="AI97">
            <v>208857.52000000002</v>
          </cell>
          <cell r="AJ97"/>
          <cell r="AK97">
            <v>58163.749999999993</v>
          </cell>
          <cell r="AL97">
            <v>64573.17</v>
          </cell>
          <cell r="AM97">
            <v>0</v>
          </cell>
          <cell r="AN97">
            <v>122736.91999999998</v>
          </cell>
          <cell r="AO97"/>
          <cell r="AP97">
            <v>642691.42000000004</v>
          </cell>
          <cell r="AQ97">
            <v>352948.13</v>
          </cell>
          <cell r="AR97">
            <v>0</v>
          </cell>
          <cell r="AS97">
            <v>995639.55</v>
          </cell>
          <cell r="AT97"/>
          <cell r="AU97">
            <v>442470.14</v>
          </cell>
          <cell r="AV97">
            <v>242992.21</v>
          </cell>
          <cell r="AW97">
            <v>0</v>
          </cell>
          <cell r="AX97">
            <v>685462.35</v>
          </cell>
          <cell r="AY97"/>
          <cell r="AZ97">
            <v>4278766.12</v>
          </cell>
          <cell r="BA97">
            <v>1448406.76</v>
          </cell>
          <cell r="BB97">
            <v>1718151.8639999998</v>
          </cell>
          <cell r="BC97">
            <v>103626.9837</v>
          </cell>
          <cell r="BD97">
            <v>105277.3605</v>
          </cell>
          <cell r="BE97">
            <v>0</v>
          </cell>
          <cell r="BF97">
            <v>1927056.2081999998</v>
          </cell>
          <cell r="BG97"/>
          <cell r="BH97">
            <v>4359040.348199999</v>
          </cell>
          <cell r="BI97"/>
          <cell r="BJ97">
            <v>696347.81</v>
          </cell>
          <cell r="BK97">
            <v>3662692.5381999989</v>
          </cell>
          <cell r="BL97"/>
          <cell r="BM97">
            <v>0</v>
          </cell>
        </row>
        <row r="98">
          <cell r="A98" t="str">
            <v>0501607300200</v>
          </cell>
          <cell r="B98" t="str">
            <v>EAST PRAIRIE SCHOOL DIST 73</v>
          </cell>
          <cell r="C98" t="str">
            <v>COOK</v>
          </cell>
          <cell r="D98" t="str">
            <v>Elementary</v>
          </cell>
          <cell r="E98">
            <v>507.5</v>
          </cell>
          <cell r="F98"/>
          <cell r="G98">
            <v>346</v>
          </cell>
          <cell r="H98">
            <v>342</v>
          </cell>
          <cell r="I98">
            <v>161.5</v>
          </cell>
          <cell r="J98">
            <v>0</v>
          </cell>
          <cell r="K98"/>
          <cell r="L98">
            <v>30780</v>
          </cell>
          <cell r="M98">
            <v>14535</v>
          </cell>
          <cell r="N98">
            <v>0</v>
          </cell>
          <cell r="O98">
            <v>45315</v>
          </cell>
          <cell r="P98"/>
          <cell r="Q98">
            <v>43250</v>
          </cell>
          <cell r="R98">
            <v>20187.5</v>
          </cell>
          <cell r="S98">
            <v>0</v>
          </cell>
          <cell r="T98">
            <v>63437.5</v>
          </cell>
          <cell r="U98"/>
          <cell r="V98">
            <v>112450</v>
          </cell>
          <cell r="W98">
            <v>52487.5</v>
          </cell>
          <cell r="X98">
            <v>0</v>
          </cell>
          <cell r="Y98">
            <v>164937.5</v>
          </cell>
          <cell r="Z98"/>
          <cell r="AA98">
            <v>11764</v>
          </cell>
          <cell r="AB98">
            <v>5491</v>
          </cell>
          <cell r="AC98">
            <v>0</v>
          </cell>
          <cell r="AD98">
            <v>17255</v>
          </cell>
          <cell r="AE98"/>
          <cell r="AF98">
            <v>98783</v>
          </cell>
          <cell r="AG98">
            <v>46108.25</v>
          </cell>
          <cell r="AH98">
            <v>0</v>
          </cell>
          <cell r="AI98">
            <v>144891.25</v>
          </cell>
          <cell r="AJ98"/>
          <cell r="AK98">
            <v>42750</v>
          </cell>
          <cell r="AL98">
            <v>40213.5</v>
          </cell>
          <cell r="AM98">
            <v>0</v>
          </cell>
          <cell r="AN98">
            <v>82963.5</v>
          </cell>
          <cell r="AO98"/>
          <cell r="AP98">
            <v>470906</v>
          </cell>
          <cell r="AQ98">
            <v>219801.5</v>
          </cell>
          <cell r="AR98">
            <v>0</v>
          </cell>
          <cell r="AS98">
            <v>690707.5</v>
          </cell>
          <cell r="AT98"/>
          <cell r="AU98">
            <v>324202</v>
          </cell>
          <cell r="AV98">
            <v>151325.5</v>
          </cell>
          <cell r="AW98">
            <v>0</v>
          </cell>
          <cell r="AX98">
            <v>475527.5</v>
          </cell>
          <cell r="AY98"/>
          <cell r="AZ98">
            <v>3001805.1</v>
          </cell>
          <cell r="BA98">
            <v>1272596.43</v>
          </cell>
          <cell r="BB98">
            <v>1282320.459</v>
          </cell>
          <cell r="BC98">
            <v>71889.404999999999</v>
          </cell>
          <cell r="BD98">
            <v>73034.324999999997</v>
          </cell>
          <cell r="BE98">
            <v>0</v>
          </cell>
          <cell r="BF98">
            <v>1427244.189</v>
          </cell>
          <cell r="BG98"/>
          <cell r="BH98">
            <v>3112278.9390000002</v>
          </cell>
          <cell r="BI98"/>
          <cell r="BJ98">
            <v>483079.1</v>
          </cell>
          <cell r="BK98">
            <v>2629199.8390000002</v>
          </cell>
          <cell r="BL98"/>
          <cell r="BM98">
            <v>0</v>
          </cell>
        </row>
        <row r="99">
          <cell r="A99" t="str">
            <v>0501607350200</v>
          </cell>
          <cell r="B99" t="str">
            <v>SKOKIE SCHOOL DIST 73-5</v>
          </cell>
          <cell r="C99" t="str">
            <v>COOK</v>
          </cell>
          <cell r="D99" t="str">
            <v>Elementary</v>
          </cell>
          <cell r="E99">
            <v>1005.97</v>
          </cell>
          <cell r="F99"/>
          <cell r="G99">
            <v>664.48</v>
          </cell>
          <cell r="H99">
            <v>652.48</v>
          </cell>
          <cell r="I99">
            <v>341.49</v>
          </cell>
          <cell r="J99">
            <v>0</v>
          </cell>
          <cell r="K99"/>
          <cell r="L99">
            <v>58723.200000000004</v>
          </cell>
          <cell r="M99">
            <v>30734.100000000002</v>
          </cell>
          <cell r="N99">
            <v>0</v>
          </cell>
          <cell r="O99">
            <v>89457.3</v>
          </cell>
          <cell r="P99"/>
          <cell r="Q99">
            <v>83060</v>
          </cell>
          <cell r="R99">
            <v>42686.25</v>
          </cell>
          <cell r="S99">
            <v>0</v>
          </cell>
          <cell r="T99">
            <v>125746.25</v>
          </cell>
          <cell r="U99"/>
          <cell r="V99">
            <v>215956</v>
          </cell>
          <cell r="W99">
            <v>110984.25</v>
          </cell>
          <cell r="X99">
            <v>0</v>
          </cell>
          <cell r="Y99">
            <v>326940.25</v>
          </cell>
          <cell r="Z99"/>
          <cell r="AA99">
            <v>22592.32</v>
          </cell>
          <cell r="AB99">
            <v>11610.66</v>
          </cell>
          <cell r="AC99">
            <v>0</v>
          </cell>
          <cell r="AD99">
            <v>34202.979999999996</v>
          </cell>
          <cell r="AE99"/>
          <cell r="AF99">
            <v>189709.04</v>
          </cell>
          <cell r="AG99">
            <v>97495.39</v>
          </cell>
          <cell r="AH99">
            <v>0</v>
          </cell>
          <cell r="AI99">
            <v>287204.43</v>
          </cell>
          <cell r="AJ99"/>
          <cell r="AK99">
            <v>81560</v>
          </cell>
          <cell r="AL99">
            <v>85031.010000000009</v>
          </cell>
          <cell r="AM99">
            <v>0</v>
          </cell>
          <cell r="AN99">
            <v>166591.01</v>
          </cell>
          <cell r="AO99"/>
          <cell r="AP99">
            <v>904357.28</v>
          </cell>
          <cell r="AQ99">
            <v>464767.89</v>
          </cell>
          <cell r="AR99">
            <v>0</v>
          </cell>
          <cell r="AS99">
            <v>1369125.17</v>
          </cell>
          <cell r="AT99"/>
          <cell r="AU99">
            <v>622617.76</v>
          </cell>
          <cell r="AV99">
            <v>319976.13</v>
          </cell>
          <cell r="AW99">
            <v>0</v>
          </cell>
          <cell r="AX99">
            <v>942593.89</v>
          </cell>
          <cell r="AY99"/>
          <cell r="AZ99">
            <v>5937803.2799999993</v>
          </cell>
          <cell r="BA99">
            <v>2421255.0099999998</v>
          </cell>
          <cell r="BB99">
            <v>2507717.4869999997</v>
          </cell>
          <cell r="BC99">
            <v>142499.67438000001</v>
          </cell>
          <cell r="BD99">
            <v>144769.1427</v>
          </cell>
          <cell r="BE99">
            <v>0</v>
          </cell>
          <cell r="BF99">
            <v>2794986.3040800001</v>
          </cell>
          <cell r="BG99"/>
          <cell r="BH99">
            <v>6136847.5840800004</v>
          </cell>
          <cell r="BI99"/>
          <cell r="BJ99">
            <v>957562.72</v>
          </cell>
          <cell r="BK99">
            <v>5179284.8640800007</v>
          </cell>
          <cell r="BL99"/>
          <cell r="BM99">
            <v>0</v>
          </cell>
        </row>
        <row r="100">
          <cell r="A100" t="str">
            <v>0501607400200</v>
          </cell>
          <cell r="B100" t="str">
            <v>LINCOLNWOOD SCHOOL DIST 74</v>
          </cell>
          <cell r="C100" t="str">
            <v>COOK</v>
          </cell>
          <cell r="D100" t="str">
            <v>Elementary</v>
          </cell>
          <cell r="E100">
            <v>1179.8800000000001</v>
          </cell>
          <cell r="F100"/>
          <cell r="G100">
            <v>752.56000000000006</v>
          </cell>
          <cell r="H100">
            <v>738.9</v>
          </cell>
          <cell r="I100">
            <v>427.32000000000005</v>
          </cell>
          <cell r="J100">
            <v>0</v>
          </cell>
          <cell r="K100"/>
          <cell r="L100">
            <v>66501</v>
          </cell>
          <cell r="M100">
            <v>38458.800000000003</v>
          </cell>
          <cell r="N100">
            <v>0</v>
          </cell>
          <cell r="O100">
            <v>104959.8</v>
          </cell>
          <cell r="P100"/>
          <cell r="Q100">
            <v>94070.000000000015</v>
          </cell>
          <cell r="R100">
            <v>53415.000000000007</v>
          </cell>
          <cell r="S100">
            <v>0</v>
          </cell>
          <cell r="T100">
            <v>147485.00000000003</v>
          </cell>
          <cell r="U100"/>
          <cell r="V100">
            <v>244582.00000000003</v>
          </cell>
          <cell r="W100">
            <v>138879.00000000003</v>
          </cell>
          <cell r="X100">
            <v>0</v>
          </cell>
          <cell r="Y100">
            <v>383461.00000000006</v>
          </cell>
          <cell r="Z100"/>
          <cell r="AA100">
            <v>25587.040000000001</v>
          </cell>
          <cell r="AB100">
            <v>14528.880000000001</v>
          </cell>
          <cell r="AC100">
            <v>0</v>
          </cell>
          <cell r="AD100">
            <v>40115.919999999998</v>
          </cell>
          <cell r="AE100"/>
          <cell r="AF100">
            <v>214855.88</v>
          </cell>
          <cell r="AG100">
            <v>121999.86</v>
          </cell>
          <cell r="AH100">
            <v>0</v>
          </cell>
          <cell r="AI100">
            <v>336855.74</v>
          </cell>
          <cell r="AJ100"/>
          <cell r="AK100">
            <v>92362.5</v>
          </cell>
          <cell r="AL100">
            <v>106402.68000000001</v>
          </cell>
          <cell r="AM100">
            <v>0</v>
          </cell>
          <cell r="AN100">
            <v>198765.18</v>
          </cell>
          <cell r="AO100"/>
          <cell r="AP100">
            <v>1024234.16</v>
          </cell>
          <cell r="AQ100">
            <v>581582.52</v>
          </cell>
          <cell r="AR100">
            <v>0</v>
          </cell>
          <cell r="AS100">
            <v>1605816.6800000002</v>
          </cell>
          <cell r="AT100"/>
          <cell r="AU100">
            <v>705148.72000000009</v>
          </cell>
          <cell r="AV100">
            <v>400398.84</v>
          </cell>
          <cell r="AW100">
            <v>0</v>
          </cell>
          <cell r="AX100">
            <v>1105547.56</v>
          </cell>
          <cell r="AY100"/>
          <cell r="AZ100">
            <v>6907776.8200000003</v>
          </cell>
          <cell r="BA100">
            <v>2606451.8200000003</v>
          </cell>
          <cell r="BB100">
            <v>2854268.5920000002</v>
          </cell>
          <cell r="BC100">
            <v>167134.72151999999</v>
          </cell>
          <cell r="BD100">
            <v>169796.53079999998</v>
          </cell>
          <cell r="BE100">
            <v>0</v>
          </cell>
          <cell r="BF100">
            <v>3191199.8443200001</v>
          </cell>
          <cell r="BG100"/>
          <cell r="BH100">
            <v>7114206.7243199991</v>
          </cell>
          <cell r="BI100"/>
          <cell r="BJ100">
            <v>1123104.17</v>
          </cell>
          <cell r="BK100">
            <v>5991102.5543199992</v>
          </cell>
          <cell r="BL100"/>
          <cell r="BM100">
            <v>0</v>
          </cell>
        </row>
        <row r="101">
          <cell r="A101" t="str">
            <v>0501620201700</v>
          </cell>
          <cell r="B101" t="str">
            <v>EVANSTON TWP H S DIST 202</v>
          </cell>
          <cell r="C101" t="str">
            <v>COOK</v>
          </cell>
          <cell r="D101" t="str">
            <v>High School</v>
          </cell>
          <cell r="E101">
            <v>3701.82</v>
          </cell>
          <cell r="F101"/>
          <cell r="G101">
            <v>0</v>
          </cell>
          <cell r="H101">
            <v>0</v>
          </cell>
          <cell r="I101">
            <v>0</v>
          </cell>
          <cell r="J101">
            <v>3701.8199999999997</v>
          </cell>
          <cell r="K101"/>
          <cell r="L101">
            <v>0</v>
          </cell>
          <cell r="M101">
            <v>0</v>
          </cell>
          <cell r="N101">
            <v>333163.8</v>
          </cell>
          <cell r="O101">
            <v>333163.8</v>
          </cell>
          <cell r="P101"/>
          <cell r="Q101">
            <v>0</v>
          </cell>
          <cell r="R101">
            <v>0</v>
          </cell>
          <cell r="S101">
            <v>462727.49999999994</v>
          </cell>
          <cell r="T101">
            <v>462727.49999999994</v>
          </cell>
          <cell r="U101"/>
          <cell r="V101">
            <v>0</v>
          </cell>
          <cell r="W101">
            <v>0</v>
          </cell>
          <cell r="X101">
            <v>1203091.5</v>
          </cell>
          <cell r="Y101">
            <v>1203091.5</v>
          </cell>
          <cell r="Z101"/>
          <cell r="AA101">
            <v>0</v>
          </cell>
          <cell r="AB101">
            <v>0</v>
          </cell>
          <cell r="AC101">
            <v>125861.87999999999</v>
          </cell>
          <cell r="AD101">
            <v>125861.87999999999</v>
          </cell>
          <cell r="AE101"/>
          <cell r="AF101">
            <v>0</v>
          </cell>
          <cell r="AG101">
            <v>0</v>
          </cell>
          <cell r="AH101">
            <v>1056869.6100000001</v>
          </cell>
          <cell r="AI101">
            <v>1056869.6100000001</v>
          </cell>
          <cell r="AJ101"/>
          <cell r="AK101">
            <v>0</v>
          </cell>
          <cell r="AL101">
            <v>0</v>
          </cell>
          <cell r="AM101">
            <v>3179863.38</v>
          </cell>
          <cell r="AN101">
            <v>3179863.38</v>
          </cell>
          <cell r="AO101"/>
          <cell r="AP101">
            <v>0</v>
          </cell>
          <cell r="AQ101">
            <v>0</v>
          </cell>
          <cell r="AR101">
            <v>5038177.0199999996</v>
          </cell>
          <cell r="AS101">
            <v>5038177.0199999996</v>
          </cell>
          <cell r="AT101"/>
          <cell r="AU101">
            <v>0</v>
          </cell>
          <cell r="AV101">
            <v>0</v>
          </cell>
          <cell r="AW101">
            <v>3468605.34</v>
          </cell>
          <cell r="AX101">
            <v>3468605.34</v>
          </cell>
          <cell r="AY101"/>
          <cell r="AZ101">
            <v>23778830.489999998</v>
          </cell>
          <cell r="BA101">
            <v>6073740</v>
          </cell>
          <cell r="BB101">
            <v>8955771.1469999999</v>
          </cell>
          <cell r="BC101">
            <v>524377.61028000002</v>
          </cell>
          <cell r="BD101">
            <v>532728.91619999986</v>
          </cell>
          <cell r="BE101">
            <v>0</v>
          </cell>
          <cell r="BF101">
            <v>10012877.67348</v>
          </cell>
          <cell r="BG101"/>
          <cell r="BH101">
            <v>24881237.703479998</v>
          </cell>
          <cell r="BI101"/>
          <cell r="BJ101">
            <v>3523688.42</v>
          </cell>
          <cell r="BK101">
            <v>21357549.283479996</v>
          </cell>
          <cell r="BL101"/>
          <cell r="BM101">
            <v>0</v>
          </cell>
        </row>
        <row r="102">
          <cell r="A102" t="str">
            <v>0501620301700</v>
          </cell>
          <cell r="B102" t="str">
            <v>NEW TRIER TWP H S DIST 203</v>
          </cell>
          <cell r="C102" t="str">
            <v>COOK</v>
          </cell>
          <cell r="D102" t="str">
            <v>High School</v>
          </cell>
          <cell r="E102">
            <v>3912.66</v>
          </cell>
          <cell r="F102"/>
          <cell r="G102">
            <v>0</v>
          </cell>
          <cell r="H102">
            <v>0</v>
          </cell>
          <cell r="I102">
            <v>0</v>
          </cell>
          <cell r="J102">
            <v>3912.66</v>
          </cell>
          <cell r="K102"/>
          <cell r="L102">
            <v>0</v>
          </cell>
          <cell r="M102">
            <v>0</v>
          </cell>
          <cell r="N102">
            <v>352139.39999999997</v>
          </cell>
          <cell r="O102">
            <v>352139.39999999997</v>
          </cell>
          <cell r="P102"/>
          <cell r="Q102">
            <v>0</v>
          </cell>
          <cell r="R102">
            <v>0</v>
          </cell>
          <cell r="S102">
            <v>489082.5</v>
          </cell>
          <cell r="T102">
            <v>489082.5</v>
          </cell>
          <cell r="U102"/>
          <cell r="V102">
            <v>0</v>
          </cell>
          <cell r="W102">
            <v>0</v>
          </cell>
          <cell r="X102">
            <v>1271614.5</v>
          </cell>
          <cell r="Y102">
            <v>1271614.5</v>
          </cell>
          <cell r="Z102"/>
          <cell r="AA102">
            <v>0</v>
          </cell>
          <cell r="AB102">
            <v>0</v>
          </cell>
          <cell r="AC102">
            <v>133030.44</v>
          </cell>
          <cell r="AD102">
            <v>133030.44</v>
          </cell>
          <cell r="AE102"/>
          <cell r="AF102">
            <v>0</v>
          </cell>
          <cell r="AG102">
            <v>0</v>
          </cell>
          <cell r="AH102">
            <v>1117064.43</v>
          </cell>
          <cell r="AI102">
            <v>1117064.43</v>
          </cell>
          <cell r="AJ102"/>
          <cell r="AK102">
            <v>0</v>
          </cell>
          <cell r="AL102">
            <v>0</v>
          </cell>
          <cell r="AM102">
            <v>3360974.94</v>
          </cell>
          <cell r="AN102">
            <v>3360974.94</v>
          </cell>
          <cell r="AO102"/>
          <cell r="AP102">
            <v>0</v>
          </cell>
          <cell r="AQ102">
            <v>0</v>
          </cell>
          <cell r="AR102">
            <v>5325130.26</v>
          </cell>
          <cell r="AS102">
            <v>5325130.26</v>
          </cell>
          <cell r="AT102"/>
          <cell r="AU102">
            <v>0</v>
          </cell>
          <cell r="AV102">
            <v>0</v>
          </cell>
          <cell r="AW102">
            <v>3666162.42</v>
          </cell>
          <cell r="AX102">
            <v>3666162.42</v>
          </cell>
          <cell r="AY102"/>
          <cell r="AZ102">
            <v>24306068.770000003</v>
          </cell>
          <cell r="BA102">
            <v>3622861.0300000003</v>
          </cell>
          <cell r="BB102">
            <v>8378678.9400000013</v>
          </cell>
          <cell r="BC102">
            <v>554243.93964</v>
          </cell>
          <cell r="BD102">
            <v>563070.90059999994</v>
          </cell>
          <cell r="BE102">
            <v>0</v>
          </cell>
          <cell r="BF102">
            <v>9495993.7802400012</v>
          </cell>
          <cell r="BG102"/>
          <cell r="BH102">
            <v>25211192.67024</v>
          </cell>
          <cell r="BI102"/>
          <cell r="BJ102">
            <v>3724382.8</v>
          </cell>
          <cell r="BK102">
            <v>21486809.870239999</v>
          </cell>
          <cell r="BL102"/>
          <cell r="BM102">
            <v>0</v>
          </cell>
        </row>
        <row r="103">
          <cell r="A103" t="str">
            <v>0501620701700</v>
          </cell>
          <cell r="B103" t="str">
            <v>MAINE TOWNSHIP H S DIST 207</v>
          </cell>
          <cell r="C103" t="str">
            <v>COOK</v>
          </cell>
          <cell r="D103" t="str">
            <v>High School</v>
          </cell>
          <cell r="E103">
            <v>6206.65</v>
          </cell>
          <cell r="F103"/>
          <cell r="G103">
            <v>0</v>
          </cell>
          <cell r="H103">
            <v>0</v>
          </cell>
          <cell r="I103">
            <v>0</v>
          </cell>
          <cell r="J103">
            <v>6206.65</v>
          </cell>
          <cell r="K103"/>
          <cell r="L103">
            <v>0</v>
          </cell>
          <cell r="M103">
            <v>0</v>
          </cell>
          <cell r="N103">
            <v>558598.5</v>
          </cell>
          <cell r="O103">
            <v>558598.5</v>
          </cell>
          <cell r="P103"/>
          <cell r="Q103">
            <v>0</v>
          </cell>
          <cell r="R103">
            <v>0</v>
          </cell>
          <cell r="S103">
            <v>775831.25</v>
          </cell>
          <cell r="T103">
            <v>775831.25</v>
          </cell>
          <cell r="U103"/>
          <cell r="V103">
            <v>0</v>
          </cell>
          <cell r="W103">
            <v>0</v>
          </cell>
          <cell r="X103">
            <v>2017161.2499999998</v>
          </cell>
          <cell r="Y103">
            <v>2017161.2499999998</v>
          </cell>
          <cell r="Z103"/>
          <cell r="AA103">
            <v>0</v>
          </cell>
          <cell r="AB103">
            <v>0</v>
          </cell>
          <cell r="AC103">
            <v>211026.09999999998</v>
          </cell>
          <cell r="AD103">
            <v>211026.09999999998</v>
          </cell>
          <cell r="AE103"/>
          <cell r="AF103">
            <v>0</v>
          </cell>
          <cell r="AG103">
            <v>0</v>
          </cell>
          <cell r="AH103">
            <v>1771998.57</v>
          </cell>
          <cell r="AI103">
            <v>1771998.57</v>
          </cell>
          <cell r="AJ103"/>
          <cell r="AK103">
            <v>0</v>
          </cell>
          <cell r="AL103">
            <v>0</v>
          </cell>
          <cell r="AM103">
            <v>5331512.3499999996</v>
          </cell>
          <cell r="AN103">
            <v>5331512.3499999996</v>
          </cell>
          <cell r="AO103"/>
          <cell r="AP103">
            <v>0</v>
          </cell>
          <cell r="AQ103">
            <v>0</v>
          </cell>
          <cell r="AR103">
            <v>8447250.6500000004</v>
          </cell>
          <cell r="AS103">
            <v>8447250.6500000004</v>
          </cell>
          <cell r="AT103"/>
          <cell r="AU103">
            <v>0</v>
          </cell>
          <cell r="AV103">
            <v>0</v>
          </cell>
          <cell r="AW103">
            <v>5815631.0499999998</v>
          </cell>
          <cell r="AX103">
            <v>5815631.0499999998</v>
          </cell>
          <cell r="AY103"/>
          <cell r="AZ103">
            <v>40475094.740000002</v>
          </cell>
          <cell r="BA103">
            <v>12192039.27</v>
          </cell>
          <cell r="BB103">
            <v>15800140.203000002</v>
          </cell>
          <cell r="BC103">
            <v>879196.79909999995</v>
          </cell>
          <cell r="BD103">
            <v>893199.0014999999</v>
          </cell>
          <cell r="BE103">
            <v>0</v>
          </cell>
          <cell r="BF103">
            <v>17572536.003600001</v>
          </cell>
          <cell r="BG103"/>
          <cell r="BH103">
            <v>42501545.723600008</v>
          </cell>
          <cell r="BI103"/>
          <cell r="BJ103">
            <v>5907986</v>
          </cell>
          <cell r="BK103">
            <v>36593559.723600008</v>
          </cell>
          <cell r="BL103"/>
          <cell r="BM103">
            <v>0</v>
          </cell>
        </row>
        <row r="104">
          <cell r="A104" t="str">
            <v>0501621101700</v>
          </cell>
          <cell r="B104" t="str">
            <v>TOWNSHIP H S DIST 211</v>
          </cell>
          <cell r="C104" t="str">
            <v>COOK</v>
          </cell>
          <cell r="D104" t="str">
            <v>High School</v>
          </cell>
          <cell r="E104">
            <v>12253</v>
          </cell>
          <cell r="F104"/>
          <cell r="G104">
            <v>0</v>
          </cell>
          <cell r="H104">
            <v>0</v>
          </cell>
          <cell r="I104">
            <v>0</v>
          </cell>
          <cell r="J104">
            <v>12253</v>
          </cell>
          <cell r="K104"/>
          <cell r="L104">
            <v>0</v>
          </cell>
          <cell r="M104">
            <v>0</v>
          </cell>
          <cell r="N104">
            <v>1102770</v>
          </cell>
          <cell r="O104">
            <v>1102770</v>
          </cell>
          <cell r="P104"/>
          <cell r="Q104">
            <v>0</v>
          </cell>
          <cell r="R104">
            <v>0</v>
          </cell>
          <cell r="S104">
            <v>1531625</v>
          </cell>
          <cell r="T104">
            <v>1531625</v>
          </cell>
          <cell r="U104"/>
          <cell r="V104">
            <v>0</v>
          </cell>
          <cell r="W104">
            <v>0</v>
          </cell>
          <cell r="X104">
            <v>3982225</v>
          </cell>
          <cell r="Y104">
            <v>3982225</v>
          </cell>
          <cell r="Z104"/>
          <cell r="AA104">
            <v>0</v>
          </cell>
          <cell r="AB104">
            <v>0</v>
          </cell>
          <cell r="AC104">
            <v>416602</v>
          </cell>
          <cell r="AD104">
            <v>416602</v>
          </cell>
          <cell r="AE104"/>
          <cell r="AF104">
            <v>0</v>
          </cell>
          <cell r="AG104">
            <v>0</v>
          </cell>
          <cell r="AH104">
            <v>3498231.5</v>
          </cell>
          <cell r="AI104">
            <v>3498231.5</v>
          </cell>
          <cell r="AJ104"/>
          <cell r="AK104">
            <v>0</v>
          </cell>
          <cell r="AL104">
            <v>0</v>
          </cell>
          <cell r="AM104">
            <v>10525327</v>
          </cell>
          <cell r="AN104">
            <v>10525327</v>
          </cell>
          <cell r="AO104"/>
          <cell r="AP104">
            <v>0</v>
          </cell>
          <cell r="AQ104">
            <v>0</v>
          </cell>
          <cell r="AR104">
            <v>16676333</v>
          </cell>
          <cell r="AS104">
            <v>16676333</v>
          </cell>
          <cell r="AT104"/>
          <cell r="AU104">
            <v>0</v>
          </cell>
          <cell r="AV104">
            <v>0</v>
          </cell>
          <cell r="AW104">
            <v>11481061</v>
          </cell>
          <cell r="AX104">
            <v>11481061</v>
          </cell>
          <cell r="AY104"/>
          <cell r="AZ104">
            <v>79363317.590000004</v>
          </cell>
          <cell r="BA104">
            <v>22850186.550000001</v>
          </cell>
          <cell r="BB104">
            <v>30664051.241999999</v>
          </cell>
          <cell r="BC104">
            <v>1735686.4620000001</v>
          </cell>
          <cell r="BD104">
            <v>1763329.2299999997</v>
          </cell>
          <cell r="BE104">
            <v>0</v>
          </cell>
          <cell r="BF104">
            <v>34163066.934</v>
          </cell>
          <cell r="BG104"/>
          <cell r="BH104">
            <v>83377241.434</v>
          </cell>
          <cell r="BI104"/>
          <cell r="BJ104">
            <v>11663385.640000001</v>
          </cell>
          <cell r="BK104">
            <v>71713855.794</v>
          </cell>
          <cell r="BL104"/>
          <cell r="BM104">
            <v>0</v>
          </cell>
        </row>
        <row r="105">
          <cell r="A105" t="str">
            <v>0501621401700</v>
          </cell>
          <cell r="B105" t="str">
            <v>TOWNSHIP HIGH SCHOOL DIST 214</v>
          </cell>
          <cell r="C105" t="str">
            <v>COOK</v>
          </cell>
          <cell r="D105" t="str">
            <v>High School</v>
          </cell>
          <cell r="E105">
            <v>12049.5</v>
          </cell>
          <cell r="F105"/>
          <cell r="G105">
            <v>0</v>
          </cell>
          <cell r="H105">
            <v>0</v>
          </cell>
          <cell r="I105">
            <v>0</v>
          </cell>
          <cell r="J105">
            <v>12049.5</v>
          </cell>
          <cell r="K105"/>
          <cell r="L105">
            <v>0</v>
          </cell>
          <cell r="M105">
            <v>0</v>
          </cell>
          <cell r="N105">
            <v>1084455</v>
          </cell>
          <cell r="O105">
            <v>1084455</v>
          </cell>
          <cell r="P105"/>
          <cell r="Q105">
            <v>0</v>
          </cell>
          <cell r="R105">
            <v>0</v>
          </cell>
          <cell r="S105">
            <v>1506187.5</v>
          </cell>
          <cell r="T105">
            <v>1506187.5</v>
          </cell>
          <cell r="U105"/>
          <cell r="V105">
            <v>0</v>
          </cell>
          <cell r="W105">
            <v>0</v>
          </cell>
          <cell r="X105">
            <v>3916087.5</v>
          </cell>
          <cell r="Y105">
            <v>3916087.5</v>
          </cell>
          <cell r="Z105"/>
          <cell r="AA105">
            <v>0</v>
          </cell>
          <cell r="AB105">
            <v>0</v>
          </cell>
          <cell r="AC105">
            <v>409683</v>
          </cell>
          <cell r="AD105">
            <v>409683</v>
          </cell>
          <cell r="AE105"/>
          <cell r="AF105">
            <v>0</v>
          </cell>
          <cell r="AG105">
            <v>0</v>
          </cell>
          <cell r="AH105">
            <v>3440132.25</v>
          </cell>
          <cell r="AI105">
            <v>3440132.25</v>
          </cell>
          <cell r="AJ105"/>
          <cell r="AK105">
            <v>0</v>
          </cell>
          <cell r="AL105">
            <v>0</v>
          </cell>
          <cell r="AM105">
            <v>10350520.5</v>
          </cell>
          <cell r="AN105">
            <v>10350520.5</v>
          </cell>
          <cell r="AO105"/>
          <cell r="AP105">
            <v>0</v>
          </cell>
          <cell r="AQ105">
            <v>0</v>
          </cell>
          <cell r="AR105">
            <v>16399369.5</v>
          </cell>
          <cell r="AS105">
            <v>16399369.5</v>
          </cell>
          <cell r="AT105"/>
          <cell r="AU105">
            <v>0</v>
          </cell>
          <cell r="AV105">
            <v>0</v>
          </cell>
          <cell r="AW105">
            <v>11290381.5</v>
          </cell>
          <cell r="AX105">
            <v>11290381.5</v>
          </cell>
          <cell r="AY105"/>
          <cell r="AZ105">
            <v>78679326.159999996</v>
          </cell>
          <cell r="BA105">
            <v>23952340.350000001</v>
          </cell>
          <cell r="BB105">
            <v>30789499.952999994</v>
          </cell>
          <cell r="BC105">
            <v>1706859.8729999999</v>
          </cell>
          <cell r="BD105">
            <v>1734043.5449999997</v>
          </cell>
          <cell r="BE105">
            <v>0</v>
          </cell>
          <cell r="BF105">
            <v>34230403.370999992</v>
          </cell>
          <cell r="BG105"/>
          <cell r="BH105">
            <v>82627220.120999992</v>
          </cell>
          <cell r="BI105"/>
          <cell r="BJ105">
            <v>11469678.060000001</v>
          </cell>
          <cell r="BK105">
            <v>71157542.06099999</v>
          </cell>
          <cell r="BL105"/>
          <cell r="BM105">
            <v>0</v>
          </cell>
        </row>
        <row r="106">
          <cell r="A106" t="str">
            <v>0501621901700</v>
          </cell>
          <cell r="B106" t="str">
            <v>NILES TWP COMM HIGH SCH DIST 219</v>
          </cell>
          <cell r="C106" t="str">
            <v>COOK</v>
          </cell>
          <cell r="D106" t="str">
            <v>High School</v>
          </cell>
          <cell r="E106">
            <v>4618.99</v>
          </cell>
          <cell r="F106"/>
          <cell r="G106">
            <v>0</v>
          </cell>
          <cell r="H106">
            <v>0</v>
          </cell>
          <cell r="I106">
            <v>0</v>
          </cell>
          <cell r="J106">
            <v>4618.99</v>
          </cell>
          <cell r="K106"/>
          <cell r="L106">
            <v>0</v>
          </cell>
          <cell r="M106">
            <v>0</v>
          </cell>
          <cell r="N106">
            <v>415709.1</v>
          </cell>
          <cell r="O106">
            <v>415709.1</v>
          </cell>
          <cell r="P106"/>
          <cell r="Q106">
            <v>0</v>
          </cell>
          <cell r="R106">
            <v>0</v>
          </cell>
          <cell r="S106">
            <v>577373.75</v>
          </cell>
          <cell r="T106">
            <v>577373.75</v>
          </cell>
          <cell r="U106"/>
          <cell r="V106">
            <v>0</v>
          </cell>
          <cell r="W106">
            <v>0</v>
          </cell>
          <cell r="X106">
            <v>1501171.75</v>
          </cell>
          <cell r="Y106">
            <v>1501171.75</v>
          </cell>
          <cell r="Z106"/>
          <cell r="AA106">
            <v>0</v>
          </cell>
          <cell r="AB106">
            <v>0</v>
          </cell>
          <cell r="AC106">
            <v>157045.66</v>
          </cell>
          <cell r="AD106">
            <v>157045.66</v>
          </cell>
          <cell r="AE106"/>
          <cell r="AF106">
            <v>0</v>
          </cell>
          <cell r="AG106">
            <v>0</v>
          </cell>
          <cell r="AH106">
            <v>1318721.6399999999</v>
          </cell>
          <cell r="AI106">
            <v>1318721.6399999999</v>
          </cell>
          <cell r="AJ106"/>
          <cell r="AK106">
            <v>0</v>
          </cell>
          <cell r="AL106">
            <v>0</v>
          </cell>
          <cell r="AM106">
            <v>3967712.4099999997</v>
          </cell>
          <cell r="AN106">
            <v>3967712.4099999997</v>
          </cell>
          <cell r="AO106"/>
          <cell r="AP106">
            <v>0</v>
          </cell>
          <cell r="AQ106">
            <v>0</v>
          </cell>
          <cell r="AR106">
            <v>6286445.3899999997</v>
          </cell>
          <cell r="AS106">
            <v>6286445.3899999997</v>
          </cell>
          <cell r="AT106"/>
          <cell r="AU106">
            <v>0</v>
          </cell>
          <cell r="AV106">
            <v>0</v>
          </cell>
          <cell r="AW106">
            <v>4327993.63</v>
          </cell>
          <cell r="AX106">
            <v>4327993.63</v>
          </cell>
          <cell r="AY106"/>
          <cell r="AZ106">
            <v>30369879.779999997</v>
          </cell>
          <cell r="BA106">
            <v>9526352.3000000007</v>
          </cell>
          <cell r="BB106">
            <v>11968869.624</v>
          </cell>
          <cell r="BC106">
            <v>654298.40946</v>
          </cell>
          <cell r="BD106">
            <v>664718.85089999996</v>
          </cell>
          <cell r="BE106">
            <v>0</v>
          </cell>
          <cell r="BF106">
            <v>13287886.88436</v>
          </cell>
          <cell r="BG106"/>
          <cell r="BH106">
            <v>31840060.214360002</v>
          </cell>
          <cell r="BI106"/>
          <cell r="BJ106">
            <v>4396724.2</v>
          </cell>
          <cell r="BK106">
            <v>27443336.014360003</v>
          </cell>
          <cell r="BL106"/>
          <cell r="BM106">
            <v>0</v>
          </cell>
        </row>
        <row r="107">
          <cell r="A107" t="str">
            <v>0501622501700</v>
          </cell>
          <cell r="B107" t="str">
            <v>NORTHFIELD TWP HIGH SCH DIST 225</v>
          </cell>
          <cell r="C107" t="str">
            <v>COOK</v>
          </cell>
          <cell r="D107" t="str">
            <v>High School</v>
          </cell>
          <cell r="E107">
            <v>5159.66</v>
          </cell>
          <cell r="F107"/>
          <cell r="G107">
            <v>0</v>
          </cell>
          <cell r="H107">
            <v>0</v>
          </cell>
          <cell r="I107">
            <v>0</v>
          </cell>
          <cell r="J107">
            <v>5159.66</v>
          </cell>
          <cell r="K107"/>
          <cell r="L107">
            <v>0</v>
          </cell>
          <cell r="M107">
            <v>0</v>
          </cell>
          <cell r="N107">
            <v>464369.39999999997</v>
          </cell>
          <cell r="O107">
            <v>464369.39999999997</v>
          </cell>
          <cell r="P107"/>
          <cell r="Q107">
            <v>0</v>
          </cell>
          <cell r="R107">
            <v>0</v>
          </cell>
          <cell r="S107">
            <v>644957.5</v>
          </cell>
          <cell r="T107">
            <v>644957.5</v>
          </cell>
          <cell r="U107"/>
          <cell r="V107">
            <v>0</v>
          </cell>
          <cell r="W107">
            <v>0</v>
          </cell>
          <cell r="X107">
            <v>1676889.5</v>
          </cell>
          <cell r="Y107">
            <v>1676889.5</v>
          </cell>
          <cell r="Z107"/>
          <cell r="AA107">
            <v>0</v>
          </cell>
          <cell r="AB107">
            <v>0</v>
          </cell>
          <cell r="AC107">
            <v>175428.44</v>
          </cell>
          <cell r="AD107">
            <v>175428.44</v>
          </cell>
          <cell r="AE107"/>
          <cell r="AF107">
            <v>0</v>
          </cell>
          <cell r="AG107">
            <v>0</v>
          </cell>
          <cell r="AH107">
            <v>1473082.93</v>
          </cell>
          <cell r="AI107">
            <v>1473082.93</v>
          </cell>
          <cell r="AJ107"/>
          <cell r="AK107">
            <v>0</v>
          </cell>
          <cell r="AL107">
            <v>0</v>
          </cell>
          <cell r="AM107">
            <v>4432147.9399999995</v>
          </cell>
          <cell r="AN107">
            <v>4432147.9399999995</v>
          </cell>
          <cell r="AO107"/>
          <cell r="AP107">
            <v>0</v>
          </cell>
          <cell r="AQ107">
            <v>0</v>
          </cell>
          <cell r="AR107">
            <v>7022297.2599999998</v>
          </cell>
          <cell r="AS107">
            <v>7022297.2599999998</v>
          </cell>
          <cell r="AT107"/>
          <cell r="AU107">
            <v>0</v>
          </cell>
          <cell r="AV107">
            <v>0</v>
          </cell>
          <cell r="AW107">
            <v>4834601.42</v>
          </cell>
          <cell r="AX107">
            <v>4834601.42</v>
          </cell>
          <cell r="AY107"/>
          <cell r="AZ107">
            <v>32589935.34</v>
          </cell>
          <cell r="BA107">
            <v>6859590.6799999997</v>
          </cell>
          <cell r="BB107">
            <v>11834857.805999998</v>
          </cell>
          <cell r="BC107">
            <v>730886.47763999994</v>
          </cell>
          <cell r="BD107">
            <v>742526.67059999995</v>
          </cell>
          <cell r="BE107">
            <v>0</v>
          </cell>
          <cell r="BF107">
            <v>13308270.954239998</v>
          </cell>
          <cell r="BG107"/>
          <cell r="BH107">
            <v>34032045.344239987</v>
          </cell>
          <cell r="BI107"/>
          <cell r="BJ107">
            <v>4911377.16</v>
          </cell>
          <cell r="BK107">
            <v>29120668.184239987</v>
          </cell>
          <cell r="BL107"/>
          <cell r="BM107">
            <v>0</v>
          </cell>
        </row>
        <row r="108">
          <cell r="A108" t="str">
            <v>0600000000093</v>
          </cell>
          <cell r="B108" t="str">
            <v>SAFE SCH-INTERMEDIATE SERVICE CEN</v>
          </cell>
          <cell r="C108" t="str">
            <v>COOK</v>
          </cell>
          <cell r="D108" t="str">
            <v>Regional</v>
          </cell>
          <cell r="E108">
            <v>72.64</v>
          </cell>
          <cell r="F108"/>
          <cell r="G108">
            <v>0</v>
          </cell>
          <cell r="H108">
            <v>0</v>
          </cell>
          <cell r="I108">
            <v>16.990000000000002</v>
          </cell>
          <cell r="J108">
            <v>55.649999999999991</v>
          </cell>
          <cell r="K108"/>
          <cell r="L108">
            <v>0</v>
          </cell>
          <cell r="M108">
            <v>1529.1000000000001</v>
          </cell>
          <cell r="N108">
            <v>5008.4999999999991</v>
          </cell>
          <cell r="O108">
            <v>6537.5999999999995</v>
          </cell>
          <cell r="P108"/>
          <cell r="Q108">
            <v>0</v>
          </cell>
          <cell r="R108">
            <v>2123.7500000000005</v>
          </cell>
          <cell r="S108">
            <v>6956.2499999999991</v>
          </cell>
          <cell r="T108">
            <v>9080</v>
          </cell>
          <cell r="U108"/>
          <cell r="V108">
            <v>0</v>
          </cell>
          <cell r="W108">
            <v>5521.7500000000009</v>
          </cell>
          <cell r="X108">
            <v>18086.249999999996</v>
          </cell>
          <cell r="Y108">
            <v>23607.999999999996</v>
          </cell>
          <cell r="Z108"/>
          <cell r="AA108">
            <v>0</v>
          </cell>
          <cell r="AB108">
            <v>577.66000000000008</v>
          </cell>
          <cell r="AC108">
            <v>1892.0999999999997</v>
          </cell>
          <cell r="AD108">
            <v>2469.7599999999998</v>
          </cell>
          <cell r="AE108"/>
          <cell r="AF108">
            <v>0</v>
          </cell>
          <cell r="AG108">
            <v>9701.2900000000009</v>
          </cell>
          <cell r="AH108">
            <v>31776.15</v>
          </cell>
          <cell r="AI108">
            <v>41477.440000000002</v>
          </cell>
          <cell r="AJ108"/>
          <cell r="AK108">
            <v>0</v>
          </cell>
          <cell r="AL108">
            <v>4230.51</v>
          </cell>
          <cell r="AM108">
            <v>47803.349999999991</v>
          </cell>
          <cell r="AN108">
            <v>52033.859999999993</v>
          </cell>
          <cell r="AO108"/>
          <cell r="AP108">
            <v>0</v>
          </cell>
          <cell r="AQ108">
            <v>23123.390000000003</v>
          </cell>
          <cell r="AR108">
            <v>75739.649999999994</v>
          </cell>
          <cell r="AS108">
            <v>98863.039999999994</v>
          </cell>
          <cell r="AT108"/>
          <cell r="AU108">
            <v>0</v>
          </cell>
          <cell r="AV108">
            <v>15919.630000000001</v>
          </cell>
          <cell r="AW108">
            <v>52144.049999999996</v>
          </cell>
          <cell r="AX108">
            <v>68063.679999999993</v>
          </cell>
          <cell r="AY108"/>
          <cell r="AZ108">
            <v>462797.88</v>
          </cell>
          <cell r="BA108">
            <v>211452.87</v>
          </cell>
          <cell r="BB108">
            <v>202275.22500000001</v>
          </cell>
          <cell r="BC108">
            <v>10289.746559999998</v>
          </cell>
          <cell r="BD108">
            <v>10453.622399999998</v>
          </cell>
          <cell r="BE108">
            <v>0</v>
          </cell>
          <cell r="BF108">
            <v>223018.59396</v>
          </cell>
          <cell r="BG108"/>
          <cell r="BH108">
            <v>525151.97395999997</v>
          </cell>
          <cell r="BI108"/>
          <cell r="BJ108">
            <v>69144.56</v>
          </cell>
          <cell r="BK108">
            <v>456007.41395999998</v>
          </cell>
          <cell r="BL108"/>
          <cell r="BM108">
            <v>1</v>
          </cell>
        </row>
        <row r="109">
          <cell r="A109" t="str">
            <v>0600000000095</v>
          </cell>
          <cell r="B109" t="str">
            <v>ALOP SCH-INTERMEDIATE SERVICE CEN</v>
          </cell>
          <cell r="C109" t="str">
            <v>COOK</v>
          </cell>
          <cell r="D109" t="str">
            <v>Regional</v>
          </cell>
          <cell r="E109">
            <v>2373</v>
          </cell>
          <cell r="F109"/>
          <cell r="G109">
            <v>97</v>
          </cell>
          <cell r="H109">
            <v>97</v>
          </cell>
          <cell r="I109">
            <v>626</v>
          </cell>
          <cell r="J109">
            <v>1650</v>
          </cell>
          <cell r="K109"/>
          <cell r="L109">
            <v>8730</v>
          </cell>
          <cell r="M109">
            <v>56340</v>
          </cell>
          <cell r="N109">
            <v>148500</v>
          </cell>
          <cell r="O109">
            <v>213570</v>
          </cell>
          <cell r="P109"/>
          <cell r="Q109">
            <v>12125</v>
          </cell>
          <cell r="R109">
            <v>78250</v>
          </cell>
          <cell r="S109">
            <v>206250</v>
          </cell>
          <cell r="T109">
            <v>296625</v>
          </cell>
          <cell r="U109"/>
          <cell r="V109">
            <v>31525</v>
          </cell>
          <cell r="W109">
            <v>203450</v>
          </cell>
          <cell r="X109">
            <v>536250</v>
          </cell>
          <cell r="Y109">
            <v>771225</v>
          </cell>
          <cell r="Z109"/>
          <cell r="AA109">
            <v>3298</v>
          </cell>
          <cell r="AB109">
            <v>21284</v>
          </cell>
          <cell r="AC109">
            <v>56100</v>
          </cell>
          <cell r="AD109">
            <v>80682</v>
          </cell>
          <cell r="AE109"/>
          <cell r="AF109">
            <v>55387</v>
          </cell>
          <cell r="AG109">
            <v>357446</v>
          </cell>
          <cell r="AH109">
            <v>942150</v>
          </cell>
          <cell r="AI109">
            <v>1354983</v>
          </cell>
          <cell r="AJ109"/>
          <cell r="AK109">
            <v>12125</v>
          </cell>
          <cell r="AL109">
            <v>155874</v>
          </cell>
          <cell r="AM109">
            <v>1417350</v>
          </cell>
          <cell r="AN109">
            <v>1585349</v>
          </cell>
          <cell r="AO109"/>
          <cell r="AP109">
            <v>132017</v>
          </cell>
          <cell r="AQ109">
            <v>851986</v>
          </cell>
          <cell r="AR109">
            <v>2245650</v>
          </cell>
          <cell r="AS109">
            <v>3229653</v>
          </cell>
          <cell r="AT109"/>
          <cell r="AU109">
            <v>90889</v>
          </cell>
          <cell r="AV109">
            <v>586562</v>
          </cell>
          <cell r="AW109">
            <v>1546050</v>
          </cell>
          <cell r="AX109">
            <v>2223501</v>
          </cell>
          <cell r="AY109"/>
          <cell r="AZ109">
            <v>15215749.320000002</v>
          </cell>
          <cell r="BA109">
            <v>6709729.9900000002</v>
          </cell>
          <cell r="BB109">
            <v>6577643.7930000005</v>
          </cell>
          <cell r="BC109">
            <v>336144.94200000004</v>
          </cell>
          <cell r="BD109">
            <v>341498.42999999993</v>
          </cell>
          <cell r="BE109">
            <v>0</v>
          </cell>
          <cell r="BF109">
            <v>7255287.165</v>
          </cell>
          <cell r="BG109"/>
          <cell r="BH109">
            <v>17010875.164999999</v>
          </cell>
          <cell r="BI109"/>
          <cell r="BJ109">
            <v>2258811.2400000002</v>
          </cell>
          <cell r="BK109">
            <v>14752063.924999999</v>
          </cell>
          <cell r="BL109"/>
          <cell r="BM109">
            <v>1</v>
          </cell>
        </row>
        <row r="110">
          <cell r="A110" t="str">
            <v>0601607800200</v>
          </cell>
          <cell r="B110" t="str">
            <v>ROSEMONT ELEM SCHOOL DIST 78</v>
          </cell>
          <cell r="C110" t="str">
            <v>COOK</v>
          </cell>
          <cell r="D110" t="str">
            <v>Elementary</v>
          </cell>
          <cell r="E110">
            <v>192.3</v>
          </cell>
          <cell r="F110"/>
          <cell r="G110">
            <v>134.31</v>
          </cell>
          <cell r="H110">
            <v>129.47999999999999</v>
          </cell>
          <cell r="I110">
            <v>57.989999999999995</v>
          </cell>
          <cell r="J110">
            <v>0</v>
          </cell>
          <cell r="K110"/>
          <cell r="L110">
            <v>11653.199999999999</v>
          </cell>
          <cell r="M110">
            <v>5219.0999999999995</v>
          </cell>
          <cell r="N110">
            <v>0</v>
          </cell>
          <cell r="O110">
            <v>16872.3</v>
          </cell>
          <cell r="P110"/>
          <cell r="Q110">
            <v>16788.75</v>
          </cell>
          <cell r="R110">
            <v>7248.7499999999991</v>
          </cell>
          <cell r="S110">
            <v>0</v>
          </cell>
          <cell r="T110">
            <v>24037.5</v>
          </cell>
          <cell r="U110"/>
          <cell r="V110">
            <v>43650.75</v>
          </cell>
          <cell r="W110">
            <v>18846.75</v>
          </cell>
          <cell r="X110">
            <v>0</v>
          </cell>
          <cell r="Y110">
            <v>62497.5</v>
          </cell>
          <cell r="Z110"/>
          <cell r="AA110">
            <v>4566.54</v>
          </cell>
          <cell r="AB110">
            <v>1971.6599999999999</v>
          </cell>
          <cell r="AC110">
            <v>0</v>
          </cell>
          <cell r="AD110">
            <v>6538.2</v>
          </cell>
          <cell r="AE110"/>
          <cell r="AF110">
            <v>38345.5</v>
          </cell>
          <cell r="AG110">
            <v>16556.14</v>
          </cell>
          <cell r="AH110">
            <v>0</v>
          </cell>
          <cell r="AI110">
            <v>54901.64</v>
          </cell>
          <cell r="AJ110"/>
          <cell r="AK110">
            <v>16184.999999999998</v>
          </cell>
          <cell r="AL110">
            <v>14439.509999999998</v>
          </cell>
          <cell r="AM110">
            <v>0</v>
          </cell>
          <cell r="AN110">
            <v>30624.509999999995</v>
          </cell>
          <cell r="AO110"/>
          <cell r="AP110">
            <v>182795.91</v>
          </cell>
          <cell r="AQ110">
            <v>78924.39</v>
          </cell>
          <cell r="AR110">
            <v>0</v>
          </cell>
          <cell r="AS110">
            <v>261720.3</v>
          </cell>
          <cell r="AT110"/>
          <cell r="AU110">
            <v>125848.47</v>
          </cell>
          <cell r="AV110">
            <v>54336.63</v>
          </cell>
          <cell r="AW110">
            <v>0</v>
          </cell>
          <cell r="AX110">
            <v>180185.1</v>
          </cell>
          <cell r="AY110"/>
          <cell r="AZ110">
            <v>1130425.9999999998</v>
          </cell>
          <cell r="BA110">
            <v>448045.92</v>
          </cell>
          <cell r="BB110">
            <v>473541.57599999988</v>
          </cell>
          <cell r="BC110">
            <v>27240.064200000001</v>
          </cell>
          <cell r="BD110">
            <v>27673.893</v>
          </cell>
          <cell r="BE110">
            <v>0</v>
          </cell>
          <cell r="BF110">
            <v>528455.53319999995</v>
          </cell>
          <cell r="BG110"/>
          <cell r="BH110">
            <v>1165832.5831999998</v>
          </cell>
          <cell r="BI110"/>
          <cell r="BJ110">
            <v>183046.52</v>
          </cell>
          <cell r="BK110">
            <v>982786.06319999974</v>
          </cell>
          <cell r="BL110"/>
          <cell r="BM110">
            <v>0</v>
          </cell>
        </row>
        <row r="111">
          <cell r="A111" t="str">
            <v>0601607900200</v>
          </cell>
          <cell r="B111" t="str">
            <v>PENNOYER SCHOOL DIST 79</v>
          </cell>
          <cell r="C111" t="str">
            <v>COOK</v>
          </cell>
          <cell r="D111" t="str">
            <v>Elementary</v>
          </cell>
          <cell r="E111">
            <v>419.25</v>
          </cell>
          <cell r="F111"/>
          <cell r="G111">
            <v>259.75</v>
          </cell>
          <cell r="H111">
            <v>257</v>
          </cell>
          <cell r="I111">
            <v>159.5</v>
          </cell>
          <cell r="J111">
            <v>0</v>
          </cell>
          <cell r="K111"/>
          <cell r="L111">
            <v>23130</v>
          </cell>
          <cell r="M111">
            <v>14355</v>
          </cell>
          <cell r="N111">
            <v>0</v>
          </cell>
          <cell r="O111">
            <v>37485</v>
          </cell>
          <cell r="P111"/>
          <cell r="Q111">
            <v>32468.75</v>
          </cell>
          <cell r="R111">
            <v>19937.5</v>
          </cell>
          <cell r="S111">
            <v>0</v>
          </cell>
          <cell r="T111">
            <v>52406.25</v>
          </cell>
          <cell r="U111"/>
          <cell r="V111">
            <v>84418.75</v>
          </cell>
          <cell r="W111">
            <v>51837.5</v>
          </cell>
          <cell r="X111">
            <v>0</v>
          </cell>
          <cell r="Y111">
            <v>136256.25</v>
          </cell>
          <cell r="Z111"/>
          <cell r="AA111">
            <v>8831.5</v>
          </cell>
          <cell r="AB111">
            <v>5423</v>
          </cell>
          <cell r="AC111">
            <v>0</v>
          </cell>
          <cell r="AD111">
            <v>14254.5</v>
          </cell>
          <cell r="AE111"/>
          <cell r="AF111">
            <v>148317.25</v>
          </cell>
          <cell r="AG111">
            <v>91074.5</v>
          </cell>
          <cell r="AH111">
            <v>0</v>
          </cell>
          <cell r="AI111">
            <v>239391.75</v>
          </cell>
          <cell r="AJ111"/>
          <cell r="AK111">
            <v>32125</v>
          </cell>
          <cell r="AL111">
            <v>39715.5</v>
          </cell>
          <cell r="AM111">
            <v>0</v>
          </cell>
          <cell r="AN111">
            <v>71840.5</v>
          </cell>
          <cell r="AO111"/>
          <cell r="AP111">
            <v>353519.75</v>
          </cell>
          <cell r="AQ111">
            <v>217079.5</v>
          </cell>
          <cell r="AR111">
            <v>0</v>
          </cell>
          <cell r="AS111">
            <v>570599.25</v>
          </cell>
          <cell r="AT111"/>
          <cell r="AU111">
            <v>243385.75</v>
          </cell>
          <cell r="AV111">
            <v>149451.5</v>
          </cell>
          <cell r="AW111">
            <v>0</v>
          </cell>
          <cell r="AX111">
            <v>392837.25</v>
          </cell>
          <cell r="AY111"/>
          <cell r="AZ111">
            <v>2490046.65</v>
          </cell>
          <cell r="BA111">
            <v>1042327.49</v>
          </cell>
          <cell r="BB111">
            <v>1059712.2419999999</v>
          </cell>
          <cell r="BC111">
            <v>59388.439499999993</v>
          </cell>
          <cell r="BD111">
            <v>60334.267500000002</v>
          </cell>
          <cell r="BE111">
            <v>0</v>
          </cell>
          <cell r="BF111">
            <v>1179434.949</v>
          </cell>
          <cell r="BG111"/>
          <cell r="BH111">
            <v>2694505.699</v>
          </cell>
          <cell r="BI111"/>
          <cell r="BJ111">
            <v>399075.69</v>
          </cell>
          <cell r="BK111">
            <v>2295430.0090000001</v>
          </cell>
          <cell r="BL111"/>
          <cell r="BM111">
            <v>1</v>
          </cell>
        </row>
        <row r="112">
          <cell r="A112" t="str">
            <v>0601608000200</v>
          </cell>
          <cell r="B112" t="str">
            <v>NORRIDGE SCHOOL DIST 80</v>
          </cell>
          <cell r="C112" t="str">
            <v>COOK</v>
          </cell>
          <cell r="D112" t="str">
            <v>Elementary</v>
          </cell>
          <cell r="E112">
            <v>1063</v>
          </cell>
          <cell r="F112"/>
          <cell r="G112">
            <v>673</v>
          </cell>
          <cell r="H112">
            <v>660.5</v>
          </cell>
          <cell r="I112">
            <v>390</v>
          </cell>
          <cell r="J112">
            <v>0</v>
          </cell>
          <cell r="K112"/>
          <cell r="L112">
            <v>59445</v>
          </cell>
          <cell r="M112">
            <v>35100</v>
          </cell>
          <cell r="N112">
            <v>0</v>
          </cell>
          <cell r="O112">
            <v>94545</v>
          </cell>
          <cell r="P112"/>
          <cell r="Q112">
            <v>84125</v>
          </cell>
          <cell r="R112">
            <v>48750</v>
          </cell>
          <cell r="S112">
            <v>0</v>
          </cell>
          <cell r="T112">
            <v>132875</v>
          </cell>
          <cell r="U112"/>
          <cell r="V112">
            <v>218725</v>
          </cell>
          <cell r="W112">
            <v>126750</v>
          </cell>
          <cell r="X112">
            <v>0</v>
          </cell>
          <cell r="Y112">
            <v>345475</v>
          </cell>
          <cell r="Z112"/>
          <cell r="AA112">
            <v>22882</v>
          </cell>
          <cell r="AB112">
            <v>13260</v>
          </cell>
          <cell r="AC112">
            <v>0</v>
          </cell>
          <cell r="AD112">
            <v>36142</v>
          </cell>
          <cell r="AE112"/>
          <cell r="AF112">
            <v>384283</v>
          </cell>
          <cell r="AG112">
            <v>222690</v>
          </cell>
          <cell r="AH112">
            <v>0</v>
          </cell>
          <cell r="AI112">
            <v>606973</v>
          </cell>
          <cell r="AJ112"/>
          <cell r="AK112">
            <v>82562.5</v>
          </cell>
          <cell r="AL112">
            <v>97110</v>
          </cell>
          <cell r="AM112">
            <v>0</v>
          </cell>
          <cell r="AN112">
            <v>179672.5</v>
          </cell>
          <cell r="AO112"/>
          <cell r="AP112">
            <v>915953</v>
          </cell>
          <cell r="AQ112">
            <v>530790</v>
          </cell>
          <cell r="AR112">
            <v>0</v>
          </cell>
          <cell r="AS112">
            <v>1446743</v>
          </cell>
          <cell r="AT112"/>
          <cell r="AU112">
            <v>630601</v>
          </cell>
          <cell r="AV112">
            <v>365430</v>
          </cell>
          <cell r="AW112">
            <v>0</v>
          </cell>
          <cell r="AX112">
            <v>996031</v>
          </cell>
          <cell r="AY112"/>
          <cell r="AZ112">
            <v>6347038.5999999996</v>
          </cell>
          <cell r="BA112">
            <v>2720288.36</v>
          </cell>
          <cell r="BB112">
            <v>2720198.0879999995</v>
          </cell>
          <cell r="BC112">
            <v>150578.20199999999</v>
          </cell>
          <cell r="BD112">
            <v>152976.32999999999</v>
          </cell>
          <cell r="BE112">
            <v>0</v>
          </cell>
          <cell r="BF112">
            <v>3023752.6199999996</v>
          </cell>
          <cell r="BG112"/>
          <cell r="BH112">
            <v>6862209.1199999992</v>
          </cell>
          <cell r="BI112"/>
          <cell r="BJ112">
            <v>1011848.44</v>
          </cell>
          <cell r="BK112">
            <v>5850360.6799999997</v>
          </cell>
          <cell r="BL112"/>
          <cell r="BM112">
            <v>1</v>
          </cell>
        </row>
        <row r="113">
          <cell r="A113" t="str">
            <v>0601608100200</v>
          </cell>
          <cell r="B113" t="str">
            <v>SCHILLER PARK SCHOOL DIST 81</v>
          </cell>
          <cell r="C113" t="str">
            <v>COOK</v>
          </cell>
          <cell r="D113" t="str">
            <v>Elementary</v>
          </cell>
          <cell r="E113">
            <v>1275.47</v>
          </cell>
          <cell r="F113"/>
          <cell r="G113">
            <v>825.15</v>
          </cell>
          <cell r="H113">
            <v>813.15</v>
          </cell>
          <cell r="I113">
            <v>450.32</v>
          </cell>
          <cell r="J113">
            <v>0</v>
          </cell>
          <cell r="K113"/>
          <cell r="L113">
            <v>73183.5</v>
          </cell>
          <cell r="M113">
            <v>40528.800000000003</v>
          </cell>
          <cell r="N113">
            <v>0</v>
          </cell>
          <cell r="O113">
            <v>113712.3</v>
          </cell>
          <cell r="P113"/>
          <cell r="Q113">
            <v>103143.75</v>
          </cell>
          <cell r="R113">
            <v>56290</v>
          </cell>
          <cell r="S113">
            <v>0</v>
          </cell>
          <cell r="T113">
            <v>159433.75</v>
          </cell>
          <cell r="U113"/>
          <cell r="V113">
            <v>268173.75</v>
          </cell>
          <cell r="W113">
            <v>146354</v>
          </cell>
          <cell r="X113">
            <v>0</v>
          </cell>
          <cell r="Y113">
            <v>414527.75</v>
          </cell>
          <cell r="Z113"/>
          <cell r="AA113">
            <v>28055.1</v>
          </cell>
          <cell r="AB113">
            <v>15310.88</v>
          </cell>
          <cell r="AC113">
            <v>0</v>
          </cell>
          <cell r="AD113">
            <v>43365.979999999996</v>
          </cell>
          <cell r="AE113"/>
          <cell r="AF113">
            <v>471160.65</v>
          </cell>
          <cell r="AG113">
            <v>257132.72</v>
          </cell>
          <cell r="AH113">
            <v>0</v>
          </cell>
          <cell r="AI113">
            <v>728293.37</v>
          </cell>
          <cell r="AJ113"/>
          <cell r="AK113">
            <v>101643.75</v>
          </cell>
          <cell r="AL113">
            <v>112129.68</v>
          </cell>
          <cell r="AM113">
            <v>0</v>
          </cell>
          <cell r="AN113">
            <v>213773.43</v>
          </cell>
          <cell r="AO113"/>
          <cell r="AP113">
            <v>1123029.1499999999</v>
          </cell>
          <cell r="AQ113">
            <v>612885.52</v>
          </cell>
          <cell r="AR113">
            <v>0</v>
          </cell>
          <cell r="AS113">
            <v>1735914.67</v>
          </cell>
          <cell r="AT113"/>
          <cell r="AU113">
            <v>773165.54999999993</v>
          </cell>
          <cell r="AV113">
            <v>421949.83999999997</v>
          </cell>
          <cell r="AW113">
            <v>0</v>
          </cell>
          <cell r="AX113">
            <v>1195115.3899999999</v>
          </cell>
          <cell r="AY113"/>
          <cell r="AZ113">
            <v>7861572.620000001</v>
          </cell>
          <cell r="BA113">
            <v>4269148.93</v>
          </cell>
          <cell r="BB113">
            <v>3639216.4650000003</v>
          </cell>
          <cell r="BC113">
            <v>180675.42738000001</v>
          </cell>
          <cell r="BD113">
            <v>183552.88769999999</v>
          </cell>
          <cell r="BE113">
            <v>0</v>
          </cell>
          <cell r="BF113">
            <v>4003444.7800799999</v>
          </cell>
          <cell r="BG113"/>
          <cell r="BH113">
            <v>8607581.4200800005</v>
          </cell>
          <cell r="BI113"/>
          <cell r="BJ113">
            <v>1214094.3799999999</v>
          </cell>
          <cell r="BK113">
            <v>7393487.0400800006</v>
          </cell>
          <cell r="BL113"/>
          <cell r="BM113">
            <v>1</v>
          </cell>
        </row>
        <row r="114">
          <cell r="A114" t="str">
            <v>0601608300200</v>
          </cell>
          <cell r="B114" t="str">
            <v>MANNHEIM SCHOOL DIST 83</v>
          </cell>
          <cell r="C114" t="str">
            <v>COOK</v>
          </cell>
          <cell r="D114" t="str">
            <v>Elementary</v>
          </cell>
          <cell r="E114">
            <v>2323.61</v>
          </cell>
          <cell r="F114"/>
          <cell r="G114">
            <v>1463.29</v>
          </cell>
          <cell r="H114">
            <v>1440.13</v>
          </cell>
          <cell r="I114">
            <v>860.32000000000016</v>
          </cell>
          <cell r="J114">
            <v>0</v>
          </cell>
          <cell r="K114"/>
          <cell r="L114">
            <v>129611.70000000001</v>
          </cell>
          <cell r="M114">
            <v>77428.800000000017</v>
          </cell>
          <cell r="N114">
            <v>0</v>
          </cell>
          <cell r="O114">
            <v>207040.50000000003</v>
          </cell>
          <cell r="P114"/>
          <cell r="Q114">
            <v>182911.25</v>
          </cell>
          <cell r="R114">
            <v>107540.00000000001</v>
          </cell>
          <cell r="S114">
            <v>0</v>
          </cell>
          <cell r="T114">
            <v>290451.25</v>
          </cell>
          <cell r="U114"/>
          <cell r="V114">
            <v>475569.25</v>
          </cell>
          <cell r="W114">
            <v>279604.00000000006</v>
          </cell>
          <cell r="X114">
            <v>0</v>
          </cell>
          <cell r="Y114">
            <v>755173.25</v>
          </cell>
          <cell r="Z114"/>
          <cell r="AA114">
            <v>49751.86</v>
          </cell>
          <cell r="AB114">
            <v>29250.880000000005</v>
          </cell>
          <cell r="AC114">
            <v>0</v>
          </cell>
          <cell r="AD114">
            <v>79002.740000000005</v>
          </cell>
          <cell r="AE114"/>
          <cell r="AF114">
            <v>417769.29</v>
          </cell>
          <cell r="AG114">
            <v>245621.36</v>
          </cell>
          <cell r="AH114">
            <v>0</v>
          </cell>
          <cell r="AI114">
            <v>663390.64999999991</v>
          </cell>
          <cell r="AJ114"/>
          <cell r="AK114">
            <v>180016.25</v>
          </cell>
          <cell r="AL114">
            <v>214219.68000000005</v>
          </cell>
          <cell r="AM114">
            <v>0</v>
          </cell>
          <cell r="AN114">
            <v>394235.93000000005</v>
          </cell>
          <cell r="AO114"/>
          <cell r="AP114">
            <v>1991537.69</v>
          </cell>
          <cell r="AQ114">
            <v>1170895.5200000003</v>
          </cell>
          <cell r="AR114">
            <v>0</v>
          </cell>
          <cell r="AS114">
            <v>3162433.21</v>
          </cell>
          <cell r="AT114"/>
          <cell r="AU114">
            <v>1371102.73</v>
          </cell>
          <cell r="AV114">
            <v>806119.8400000002</v>
          </cell>
          <cell r="AW114">
            <v>0</v>
          </cell>
          <cell r="AX114">
            <v>2177222.5700000003</v>
          </cell>
          <cell r="AY114"/>
          <cell r="AZ114">
            <v>14301398.52</v>
          </cell>
          <cell r="BA114">
            <v>8397164.7899999991</v>
          </cell>
          <cell r="BB114">
            <v>6809568.9929999998</v>
          </cell>
          <cell r="BC114">
            <v>329148.65094000002</v>
          </cell>
          <cell r="BD114">
            <v>334390.71509999997</v>
          </cell>
          <cell r="BE114">
            <v>0</v>
          </cell>
          <cell r="BF114">
            <v>7473108.3590399995</v>
          </cell>
          <cell r="BG114"/>
          <cell r="BH114">
            <v>15202058.459040001</v>
          </cell>
          <cell r="BI114"/>
          <cell r="BJ114">
            <v>2211797.88</v>
          </cell>
          <cell r="BK114">
            <v>12990260.579040002</v>
          </cell>
          <cell r="BL114"/>
          <cell r="BM114">
            <v>0</v>
          </cell>
        </row>
        <row r="115">
          <cell r="A115" t="str">
            <v>0601608400200</v>
          </cell>
          <cell r="B115" t="str">
            <v>FRANKLIN PARK SCHOOL DIST 84</v>
          </cell>
          <cell r="C115" t="str">
            <v>COOK</v>
          </cell>
          <cell r="D115" t="str">
            <v>Elementary</v>
          </cell>
          <cell r="E115">
            <v>1240.8900000000001</v>
          </cell>
          <cell r="F115"/>
          <cell r="G115">
            <v>803.06000000000006</v>
          </cell>
          <cell r="H115">
            <v>791.31000000000006</v>
          </cell>
          <cell r="I115">
            <v>437.83000000000004</v>
          </cell>
          <cell r="J115">
            <v>0</v>
          </cell>
          <cell r="K115"/>
          <cell r="L115">
            <v>71217.900000000009</v>
          </cell>
          <cell r="M115">
            <v>39404.700000000004</v>
          </cell>
          <cell r="N115">
            <v>0</v>
          </cell>
          <cell r="O115">
            <v>110622.6</v>
          </cell>
          <cell r="P115"/>
          <cell r="Q115">
            <v>100382.50000000001</v>
          </cell>
          <cell r="R115">
            <v>54728.750000000007</v>
          </cell>
          <cell r="S115">
            <v>0</v>
          </cell>
          <cell r="T115">
            <v>155111.25000000003</v>
          </cell>
          <cell r="U115"/>
          <cell r="V115">
            <v>260994.50000000003</v>
          </cell>
          <cell r="W115">
            <v>142294.75</v>
          </cell>
          <cell r="X115">
            <v>0</v>
          </cell>
          <cell r="Y115">
            <v>403289.25</v>
          </cell>
          <cell r="Z115"/>
          <cell r="AA115">
            <v>27304.04</v>
          </cell>
          <cell r="AB115">
            <v>14886.220000000001</v>
          </cell>
          <cell r="AC115">
            <v>0</v>
          </cell>
          <cell r="AD115">
            <v>42190.26</v>
          </cell>
          <cell r="AE115"/>
          <cell r="AF115">
            <v>458547.26</v>
          </cell>
          <cell r="AG115">
            <v>250000.93</v>
          </cell>
          <cell r="AH115">
            <v>0</v>
          </cell>
          <cell r="AI115">
            <v>708548.19</v>
          </cell>
          <cell r="AJ115"/>
          <cell r="AK115">
            <v>98913.750000000015</v>
          </cell>
          <cell r="AL115">
            <v>109019.67000000001</v>
          </cell>
          <cell r="AM115">
            <v>0</v>
          </cell>
          <cell r="AN115">
            <v>207933.42000000004</v>
          </cell>
          <cell r="AO115"/>
          <cell r="AP115">
            <v>1092964.6600000001</v>
          </cell>
          <cell r="AQ115">
            <v>595886.63</v>
          </cell>
          <cell r="AR115">
            <v>0</v>
          </cell>
          <cell r="AS115">
            <v>1688851.29</v>
          </cell>
          <cell r="AT115"/>
          <cell r="AU115">
            <v>752467.22000000009</v>
          </cell>
          <cell r="AV115">
            <v>410246.71</v>
          </cell>
          <cell r="AW115">
            <v>0</v>
          </cell>
          <cell r="AX115">
            <v>1162713.9300000002</v>
          </cell>
          <cell r="AY115"/>
          <cell r="AZ115">
            <v>7549983.1999999993</v>
          </cell>
          <cell r="BA115">
            <v>3666395.55</v>
          </cell>
          <cell r="BB115">
            <v>3364913.625</v>
          </cell>
          <cell r="BC115">
            <v>175777.03206000003</v>
          </cell>
          <cell r="BD115">
            <v>178576.47990000001</v>
          </cell>
          <cell r="BE115">
            <v>0</v>
          </cell>
          <cell r="BF115">
            <v>3719267.1369600003</v>
          </cell>
          <cell r="BG115"/>
          <cell r="BH115">
            <v>8198527.3269599993</v>
          </cell>
          <cell r="BI115"/>
          <cell r="BJ115">
            <v>1181178.3700000001</v>
          </cell>
          <cell r="BK115">
            <v>7017348.9569599992</v>
          </cell>
          <cell r="BL115"/>
          <cell r="BM115">
            <v>1</v>
          </cell>
        </row>
        <row r="116">
          <cell r="A116" t="str">
            <v>0601608450200</v>
          </cell>
          <cell r="B116" t="str">
            <v>RHODES SCHOOL DIST 84-5</v>
          </cell>
          <cell r="C116" t="str">
            <v>COOK</v>
          </cell>
          <cell r="D116" t="str">
            <v>Elementary</v>
          </cell>
          <cell r="E116">
            <v>524.23</v>
          </cell>
          <cell r="F116"/>
          <cell r="G116">
            <v>338.9</v>
          </cell>
          <cell r="H116">
            <v>331.82</v>
          </cell>
          <cell r="I116">
            <v>185.32999999999998</v>
          </cell>
          <cell r="J116">
            <v>0</v>
          </cell>
          <cell r="K116"/>
          <cell r="L116">
            <v>29863.8</v>
          </cell>
          <cell r="M116">
            <v>16679.699999999997</v>
          </cell>
          <cell r="N116">
            <v>0</v>
          </cell>
          <cell r="O116">
            <v>46543.5</v>
          </cell>
          <cell r="P116"/>
          <cell r="Q116">
            <v>42362.5</v>
          </cell>
          <cell r="R116">
            <v>23166.249999999996</v>
          </cell>
          <cell r="S116">
            <v>0</v>
          </cell>
          <cell r="T116">
            <v>65528.75</v>
          </cell>
          <cell r="U116"/>
          <cell r="V116">
            <v>110142.49999999999</v>
          </cell>
          <cell r="W116">
            <v>60232.249999999993</v>
          </cell>
          <cell r="X116">
            <v>0</v>
          </cell>
          <cell r="Y116">
            <v>170374.74999999997</v>
          </cell>
          <cell r="Z116"/>
          <cell r="AA116">
            <v>11522.599999999999</v>
          </cell>
          <cell r="AB116">
            <v>6301.2199999999993</v>
          </cell>
          <cell r="AC116">
            <v>0</v>
          </cell>
          <cell r="AD116">
            <v>17823.82</v>
          </cell>
          <cell r="AE116"/>
          <cell r="AF116">
            <v>96755.95</v>
          </cell>
          <cell r="AG116">
            <v>52911.71</v>
          </cell>
          <cell r="AH116">
            <v>0</v>
          </cell>
          <cell r="AI116">
            <v>149667.66</v>
          </cell>
          <cell r="AJ116"/>
          <cell r="AK116">
            <v>41477.5</v>
          </cell>
          <cell r="AL116">
            <v>46147.17</v>
          </cell>
          <cell r="AM116">
            <v>0</v>
          </cell>
          <cell r="AN116">
            <v>87624.67</v>
          </cell>
          <cell r="AO116"/>
          <cell r="AP116">
            <v>461242.89999999997</v>
          </cell>
          <cell r="AQ116">
            <v>252234.12999999998</v>
          </cell>
          <cell r="AR116">
            <v>0</v>
          </cell>
          <cell r="AS116">
            <v>713477.02999999991</v>
          </cell>
          <cell r="AT116"/>
          <cell r="AU116">
            <v>317549.3</v>
          </cell>
          <cell r="AV116">
            <v>173654.21</v>
          </cell>
          <cell r="AW116">
            <v>0</v>
          </cell>
          <cell r="AX116">
            <v>491203.51</v>
          </cell>
          <cell r="AY116"/>
          <cell r="AZ116">
            <v>3290912.5100000002</v>
          </cell>
          <cell r="BA116">
            <v>2054289.52</v>
          </cell>
          <cell r="BB116">
            <v>1603560.6089999999</v>
          </cell>
          <cell r="BC116">
            <v>74259.276420000009</v>
          </cell>
          <cell r="BD116">
            <v>75441.939299999998</v>
          </cell>
          <cell r="BE116">
            <v>0</v>
          </cell>
          <cell r="BF116">
            <v>1753261.8247199999</v>
          </cell>
          <cell r="BG116"/>
          <cell r="BH116">
            <v>3495505.5147199994</v>
          </cell>
          <cell r="BI116"/>
          <cell r="BJ116">
            <v>499004.05</v>
          </cell>
          <cell r="BK116">
            <v>2996501.4647199996</v>
          </cell>
          <cell r="BL116"/>
          <cell r="BM116">
            <v>0</v>
          </cell>
        </row>
        <row r="117">
          <cell r="A117" t="str">
            <v>0601608550200</v>
          </cell>
          <cell r="B117" t="str">
            <v>RIVER GROVE SCHOOL DIST 85-5</v>
          </cell>
          <cell r="C117" t="str">
            <v>COOK</v>
          </cell>
          <cell r="D117" t="str">
            <v>Elementary</v>
          </cell>
          <cell r="E117">
            <v>702.72</v>
          </cell>
          <cell r="F117"/>
          <cell r="G117">
            <v>448.72999999999996</v>
          </cell>
          <cell r="H117">
            <v>445.15</v>
          </cell>
          <cell r="I117">
            <v>253.99</v>
          </cell>
          <cell r="J117">
            <v>0</v>
          </cell>
          <cell r="K117"/>
          <cell r="L117">
            <v>40063.5</v>
          </cell>
          <cell r="M117">
            <v>22859.100000000002</v>
          </cell>
          <cell r="N117">
            <v>0</v>
          </cell>
          <cell r="O117">
            <v>62922.600000000006</v>
          </cell>
          <cell r="P117"/>
          <cell r="Q117">
            <v>56091.249999999993</v>
          </cell>
          <cell r="R117">
            <v>31748.75</v>
          </cell>
          <cell r="S117">
            <v>0</v>
          </cell>
          <cell r="T117">
            <v>87840</v>
          </cell>
          <cell r="U117"/>
          <cell r="V117">
            <v>145837.25</v>
          </cell>
          <cell r="W117">
            <v>82546.75</v>
          </cell>
          <cell r="X117">
            <v>0</v>
          </cell>
          <cell r="Y117">
            <v>228384</v>
          </cell>
          <cell r="Z117"/>
          <cell r="AA117">
            <v>15256.819999999998</v>
          </cell>
          <cell r="AB117">
            <v>8635.66</v>
          </cell>
          <cell r="AC117">
            <v>0</v>
          </cell>
          <cell r="AD117">
            <v>23892.479999999996</v>
          </cell>
          <cell r="AE117"/>
          <cell r="AF117">
            <v>256224.83</v>
          </cell>
          <cell r="AG117">
            <v>145028.29</v>
          </cell>
          <cell r="AH117">
            <v>0</v>
          </cell>
          <cell r="AI117">
            <v>401253.12</v>
          </cell>
          <cell r="AJ117"/>
          <cell r="AK117">
            <v>55643.75</v>
          </cell>
          <cell r="AL117">
            <v>63243.51</v>
          </cell>
          <cell r="AM117">
            <v>0</v>
          </cell>
          <cell r="AN117">
            <v>118887.26000000001</v>
          </cell>
          <cell r="AO117"/>
          <cell r="AP117">
            <v>610721.52999999991</v>
          </cell>
          <cell r="AQ117">
            <v>345680.39</v>
          </cell>
          <cell r="AR117">
            <v>0</v>
          </cell>
          <cell r="AS117">
            <v>956401.91999999993</v>
          </cell>
          <cell r="AT117"/>
          <cell r="AU117">
            <v>420460.00999999995</v>
          </cell>
          <cell r="AV117">
            <v>237988.63</v>
          </cell>
          <cell r="AW117">
            <v>0</v>
          </cell>
          <cell r="AX117">
            <v>658448.6399999999</v>
          </cell>
          <cell r="AY117"/>
          <cell r="AZ117">
            <v>4346443.3900000006</v>
          </cell>
          <cell r="BA117">
            <v>2226817.96</v>
          </cell>
          <cell r="BB117">
            <v>1971978.405</v>
          </cell>
          <cell r="BC117">
            <v>99543.09887999999</v>
          </cell>
          <cell r="BD117">
            <v>101128.43519999999</v>
          </cell>
          <cell r="BE117">
            <v>0</v>
          </cell>
          <cell r="BF117">
            <v>2172649.9390799999</v>
          </cell>
          <cell r="BG117"/>
          <cell r="BH117">
            <v>4710679.9590799995</v>
          </cell>
          <cell r="BI117"/>
          <cell r="BJ117">
            <v>668905.11</v>
          </cell>
          <cell r="BK117">
            <v>4041774.8490799996</v>
          </cell>
          <cell r="BL117"/>
          <cell r="BM117">
            <v>1</v>
          </cell>
        </row>
        <row r="118">
          <cell r="A118" t="str">
            <v>0601608600200</v>
          </cell>
          <cell r="B118" t="str">
            <v>UNION RIDGE SCHOOL DIST 86</v>
          </cell>
          <cell r="C118" t="str">
            <v>COOK</v>
          </cell>
          <cell r="D118" t="str">
            <v>Elementary</v>
          </cell>
          <cell r="E118">
            <v>584.25</v>
          </cell>
          <cell r="F118"/>
          <cell r="G118">
            <v>402.25</v>
          </cell>
          <cell r="H118">
            <v>395.5</v>
          </cell>
          <cell r="I118">
            <v>182</v>
          </cell>
          <cell r="J118">
            <v>0</v>
          </cell>
          <cell r="K118"/>
          <cell r="L118">
            <v>35595</v>
          </cell>
          <cell r="M118">
            <v>16380</v>
          </cell>
          <cell r="N118">
            <v>0</v>
          </cell>
          <cell r="O118">
            <v>51975</v>
          </cell>
          <cell r="P118"/>
          <cell r="Q118">
            <v>50281.25</v>
          </cell>
          <cell r="R118">
            <v>22750</v>
          </cell>
          <cell r="S118">
            <v>0</v>
          </cell>
          <cell r="T118">
            <v>73031.25</v>
          </cell>
          <cell r="U118"/>
          <cell r="V118">
            <v>130731.25</v>
          </cell>
          <cell r="W118">
            <v>59150</v>
          </cell>
          <cell r="X118">
            <v>0</v>
          </cell>
          <cell r="Y118">
            <v>189881.25</v>
          </cell>
          <cell r="Z118"/>
          <cell r="AA118">
            <v>13676.5</v>
          </cell>
          <cell r="AB118">
            <v>6188</v>
          </cell>
          <cell r="AC118">
            <v>0</v>
          </cell>
          <cell r="AD118">
            <v>19864.5</v>
          </cell>
          <cell r="AE118"/>
          <cell r="AF118">
            <v>229684.75</v>
          </cell>
          <cell r="AG118">
            <v>103922</v>
          </cell>
          <cell r="AH118">
            <v>0</v>
          </cell>
          <cell r="AI118">
            <v>333606.75</v>
          </cell>
          <cell r="AJ118"/>
          <cell r="AK118">
            <v>49437.5</v>
          </cell>
          <cell r="AL118">
            <v>45318</v>
          </cell>
          <cell r="AM118">
            <v>0</v>
          </cell>
          <cell r="AN118">
            <v>94755.5</v>
          </cell>
          <cell r="AO118"/>
          <cell r="AP118">
            <v>547462.25</v>
          </cell>
          <cell r="AQ118">
            <v>247702</v>
          </cell>
          <cell r="AR118">
            <v>0</v>
          </cell>
          <cell r="AS118">
            <v>795164.25</v>
          </cell>
          <cell r="AT118"/>
          <cell r="AU118">
            <v>376908.25</v>
          </cell>
          <cell r="AV118">
            <v>170534</v>
          </cell>
          <cell r="AW118">
            <v>0</v>
          </cell>
          <cell r="AX118">
            <v>547442.25</v>
          </cell>
          <cell r="AY118"/>
          <cell r="AZ118">
            <v>3552068.7800000003</v>
          </cell>
          <cell r="BA118">
            <v>1889333.43</v>
          </cell>
          <cell r="BB118">
            <v>1632420.6629999999</v>
          </cell>
          <cell r="BC118">
            <v>82761.349499999997</v>
          </cell>
          <cell r="BD118">
            <v>84079.417499999996</v>
          </cell>
          <cell r="BE118">
            <v>0</v>
          </cell>
          <cell r="BF118">
            <v>1799261.43</v>
          </cell>
          <cell r="BG118"/>
          <cell r="BH118">
            <v>3904982.1799999997</v>
          </cell>
          <cell r="BI118"/>
          <cell r="BJ118">
            <v>556135.89</v>
          </cell>
          <cell r="BK118">
            <v>3348846.2899999996</v>
          </cell>
          <cell r="BL118"/>
          <cell r="BM118">
            <v>1</v>
          </cell>
        </row>
        <row r="119">
          <cell r="A119" t="str">
            <v>0601608700200</v>
          </cell>
          <cell r="B119" t="str">
            <v>BERKELEY SCHOOL DIST 87</v>
          </cell>
          <cell r="C119" t="str">
            <v>COOK</v>
          </cell>
          <cell r="D119" t="str">
            <v>Elementary</v>
          </cell>
          <cell r="E119">
            <v>2322.39</v>
          </cell>
          <cell r="F119"/>
          <cell r="G119">
            <v>1452.06</v>
          </cell>
          <cell r="H119">
            <v>1427.06</v>
          </cell>
          <cell r="I119">
            <v>870.32999999999993</v>
          </cell>
          <cell r="J119">
            <v>0</v>
          </cell>
          <cell r="K119"/>
          <cell r="L119">
            <v>128435.4</v>
          </cell>
          <cell r="M119">
            <v>78329.7</v>
          </cell>
          <cell r="N119">
            <v>0</v>
          </cell>
          <cell r="O119">
            <v>206765.09999999998</v>
          </cell>
          <cell r="P119"/>
          <cell r="Q119">
            <v>181507.5</v>
          </cell>
          <cell r="R119">
            <v>108791.24999999999</v>
          </cell>
          <cell r="S119">
            <v>0</v>
          </cell>
          <cell r="T119">
            <v>290298.75</v>
          </cell>
          <cell r="U119"/>
          <cell r="V119">
            <v>471919.5</v>
          </cell>
          <cell r="W119">
            <v>282857.25</v>
          </cell>
          <cell r="X119">
            <v>0</v>
          </cell>
          <cell r="Y119">
            <v>754776.75</v>
          </cell>
          <cell r="Z119"/>
          <cell r="AA119">
            <v>49370.04</v>
          </cell>
          <cell r="AB119">
            <v>29591.219999999998</v>
          </cell>
          <cell r="AC119">
            <v>0</v>
          </cell>
          <cell r="AD119">
            <v>78961.259999999995</v>
          </cell>
          <cell r="AE119"/>
          <cell r="AF119">
            <v>829126.26</v>
          </cell>
          <cell r="AG119">
            <v>496958.43</v>
          </cell>
          <cell r="AH119">
            <v>0</v>
          </cell>
          <cell r="AI119">
            <v>1326084.69</v>
          </cell>
          <cell r="AJ119"/>
          <cell r="AK119">
            <v>178382.5</v>
          </cell>
          <cell r="AL119">
            <v>216712.16999999998</v>
          </cell>
          <cell r="AM119">
            <v>0</v>
          </cell>
          <cell r="AN119">
            <v>395094.67</v>
          </cell>
          <cell r="AO119"/>
          <cell r="AP119">
            <v>1976253.66</v>
          </cell>
          <cell r="AQ119">
            <v>1184519.1299999999</v>
          </cell>
          <cell r="AR119">
            <v>0</v>
          </cell>
          <cell r="AS119">
            <v>3160772.79</v>
          </cell>
          <cell r="AT119"/>
          <cell r="AU119">
            <v>1360580.22</v>
          </cell>
          <cell r="AV119">
            <v>815499.21</v>
          </cell>
          <cell r="AW119">
            <v>0</v>
          </cell>
          <cell r="AX119">
            <v>2176079.4299999997</v>
          </cell>
          <cell r="AY119"/>
          <cell r="AZ119">
            <v>14410198.890000001</v>
          </cell>
          <cell r="BA119">
            <v>8246848.54</v>
          </cell>
          <cell r="BB119">
            <v>6797114.2289999994</v>
          </cell>
          <cell r="BC119">
            <v>328975.83305999998</v>
          </cell>
          <cell r="BD119">
            <v>334215.14490000001</v>
          </cell>
          <cell r="BE119">
            <v>0</v>
          </cell>
          <cell r="BF119">
            <v>7460305.2069599992</v>
          </cell>
          <cell r="BG119"/>
          <cell r="BH119">
            <v>15849138.646959998</v>
          </cell>
          <cell r="BI119"/>
          <cell r="BJ119">
            <v>2210636.59</v>
          </cell>
          <cell r="BK119">
            <v>13638502.056959998</v>
          </cell>
          <cell r="BL119"/>
          <cell r="BM119">
            <v>1</v>
          </cell>
        </row>
        <row r="120">
          <cell r="A120" t="str">
            <v>0601608800200</v>
          </cell>
          <cell r="B120" t="str">
            <v>BELLWOOD SCHOOL DIST 88</v>
          </cell>
          <cell r="C120" t="str">
            <v>COOK</v>
          </cell>
          <cell r="D120" t="str">
            <v>Elementary</v>
          </cell>
          <cell r="E120">
            <v>2082.4699999999998</v>
          </cell>
          <cell r="F120"/>
          <cell r="G120">
            <v>1357.8200000000002</v>
          </cell>
          <cell r="H120">
            <v>1341.66</v>
          </cell>
          <cell r="I120">
            <v>724.65</v>
          </cell>
          <cell r="J120">
            <v>0</v>
          </cell>
          <cell r="K120"/>
          <cell r="L120">
            <v>120749.40000000001</v>
          </cell>
          <cell r="M120">
            <v>65218.5</v>
          </cell>
          <cell r="N120">
            <v>0</v>
          </cell>
          <cell r="O120">
            <v>185967.90000000002</v>
          </cell>
          <cell r="P120"/>
          <cell r="Q120">
            <v>169727.50000000003</v>
          </cell>
          <cell r="R120">
            <v>90581.25</v>
          </cell>
          <cell r="S120">
            <v>0</v>
          </cell>
          <cell r="T120">
            <v>260308.75000000003</v>
          </cell>
          <cell r="U120"/>
          <cell r="V120">
            <v>441291.50000000006</v>
          </cell>
          <cell r="W120">
            <v>235511.25</v>
          </cell>
          <cell r="X120">
            <v>0</v>
          </cell>
          <cell r="Y120">
            <v>676802.75</v>
          </cell>
          <cell r="Z120"/>
          <cell r="AA120">
            <v>46165.880000000005</v>
          </cell>
          <cell r="AB120">
            <v>24638.1</v>
          </cell>
          <cell r="AC120">
            <v>0</v>
          </cell>
          <cell r="AD120">
            <v>70803.98000000001</v>
          </cell>
          <cell r="AE120"/>
          <cell r="AF120">
            <v>775315.22</v>
          </cell>
          <cell r="AG120">
            <v>413775.15</v>
          </cell>
          <cell r="AH120">
            <v>0</v>
          </cell>
          <cell r="AI120">
            <v>1189090.3700000001</v>
          </cell>
          <cell r="AJ120"/>
          <cell r="AK120">
            <v>167707.5</v>
          </cell>
          <cell r="AL120">
            <v>180437.85</v>
          </cell>
          <cell r="AM120">
            <v>0</v>
          </cell>
          <cell r="AN120">
            <v>348145.35</v>
          </cell>
          <cell r="AO120"/>
          <cell r="AP120">
            <v>1847993.0200000003</v>
          </cell>
          <cell r="AQ120">
            <v>986248.65</v>
          </cell>
          <cell r="AR120">
            <v>0</v>
          </cell>
          <cell r="AS120">
            <v>2834241.6700000004</v>
          </cell>
          <cell r="AT120"/>
          <cell r="AU120">
            <v>1272277.3400000001</v>
          </cell>
          <cell r="AV120">
            <v>678997.04999999993</v>
          </cell>
          <cell r="AW120">
            <v>0</v>
          </cell>
          <cell r="AX120">
            <v>1951274.3900000001</v>
          </cell>
          <cell r="AY120"/>
          <cell r="AZ120">
            <v>13401398.190000001</v>
          </cell>
          <cell r="BA120">
            <v>8043201.4199999999</v>
          </cell>
          <cell r="BB120">
            <v>6433379.8829999994</v>
          </cell>
          <cell r="BC120">
            <v>294990.20538000006</v>
          </cell>
          <cell r="BD120">
            <v>299688.25770000002</v>
          </cell>
          <cell r="BE120">
            <v>0</v>
          </cell>
          <cell r="BF120">
            <v>7028058.3460799996</v>
          </cell>
          <cell r="BG120"/>
          <cell r="BH120">
            <v>14544693.50608</v>
          </cell>
          <cell r="BI120"/>
          <cell r="BJ120">
            <v>1982261.54</v>
          </cell>
          <cell r="BK120">
            <v>12562431.966079999</v>
          </cell>
          <cell r="BL120"/>
          <cell r="BM120">
            <v>1</v>
          </cell>
        </row>
        <row r="121">
          <cell r="A121" t="str">
            <v>0601608900200</v>
          </cell>
          <cell r="B121" t="str">
            <v>MAYWOOD-MELROSE PARK-BROADVIEW-89</v>
          </cell>
          <cell r="C121" t="str">
            <v>COOK</v>
          </cell>
          <cell r="D121" t="str">
            <v>Elementary</v>
          </cell>
          <cell r="E121">
            <v>4079.29</v>
          </cell>
          <cell r="F121"/>
          <cell r="G121">
            <v>2666.81</v>
          </cell>
          <cell r="H121">
            <v>2649.6499999999996</v>
          </cell>
          <cell r="I121">
            <v>1412.48</v>
          </cell>
          <cell r="J121">
            <v>0</v>
          </cell>
          <cell r="K121"/>
          <cell r="L121">
            <v>238468.49999999997</v>
          </cell>
          <cell r="M121">
            <v>127123.2</v>
          </cell>
          <cell r="N121">
            <v>0</v>
          </cell>
          <cell r="O121">
            <v>365591.69999999995</v>
          </cell>
          <cell r="P121"/>
          <cell r="Q121">
            <v>333351.25</v>
          </cell>
          <cell r="R121">
            <v>176560</v>
          </cell>
          <cell r="S121">
            <v>0</v>
          </cell>
          <cell r="T121">
            <v>509911.25</v>
          </cell>
          <cell r="U121"/>
          <cell r="V121">
            <v>866713.25</v>
          </cell>
          <cell r="W121">
            <v>459056</v>
          </cell>
          <cell r="X121">
            <v>0</v>
          </cell>
          <cell r="Y121">
            <v>1325769.25</v>
          </cell>
          <cell r="Z121"/>
          <cell r="AA121">
            <v>90671.54</v>
          </cell>
          <cell r="AB121">
            <v>48024.32</v>
          </cell>
          <cell r="AC121">
            <v>0</v>
          </cell>
          <cell r="AD121">
            <v>138695.85999999999</v>
          </cell>
          <cell r="AE121"/>
          <cell r="AF121">
            <v>1522748.51</v>
          </cell>
          <cell r="AG121">
            <v>806526.08</v>
          </cell>
          <cell r="AH121">
            <v>0</v>
          </cell>
          <cell r="AI121">
            <v>2329274.59</v>
          </cell>
          <cell r="AJ121"/>
          <cell r="AK121">
            <v>331206.24999999994</v>
          </cell>
          <cell r="AL121">
            <v>351707.52</v>
          </cell>
          <cell r="AM121">
            <v>0</v>
          </cell>
          <cell r="AN121">
            <v>682913.77</v>
          </cell>
          <cell r="AO121"/>
          <cell r="AP121">
            <v>3629528.41</v>
          </cell>
          <cell r="AQ121">
            <v>1922385.28</v>
          </cell>
          <cell r="AR121">
            <v>0</v>
          </cell>
          <cell r="AS121">
            <v>5551913.6900000004</v>
          </cell>
          <cell r="AT121"/>
          <cell r="AU121">
            <v>2498800.9699999997</v>
          </cell>
          <cell r="AV121">
            <v>1323493.76</v>
          </cell>
          <cell r="AW121">
            <v>0</v>
          </cell>
          <cell r="AX121">
            <v>3822294.7299999995</v>
          </cell>
          <cell r="AY121"/>
          <cell r="AZ121">
            <v>26453048.010000002</v>
          </cell>
          <cell r="BA121">
            <v>16320438.960000001</v>
          </cell>
          <cell r="BB121">
            <v>12832046.091</v>
          </cell>
          <cell r="BC121">
            <v>577847.7456599999</v>
          </cell>
          <cell r="BD121">
            <v>587050.62390000001</v>
          </cell>
          <cell r="BE121">
            <v>0</v>
          </cell>
          <cell r="BF121">
            <v>13996944.46056</v>
          </cell>
          <cell r="BG121"/>
          <cell r="BH121">
            <v>28723309.300559998</v>
          </cell>
          <cell r="BI121"/>
          <cell r="BJ121">
            <v>3882994.56</v>
          </cell>
          <cell r="BK121">
            <v>24840314.740559999</v>
          </cell>
          <cell r="BL121"/>
          <cell r="BM121">
            <v>1</v>
          </cell>
        </row>
        <row r="122">
          <cell r="A122" t="str">
            <v>0601609000200</v>
          </cell>
          <cell r="B122" t="str">
            <v>RIVER FOREST SCHOOL DIST 90</v>
          </cell>
          <cell r="C122" t="str">
            <v>COOK</v>
          </cell>
          <cell r="D122" t="str">
            <v>Elementary</v>
          </cell>
          <cell r="E122">
            <v>1392.8</v>
          </cell>
          <cell r="F122"/>
          <cell r="G122">
            <v>889.96999999999991</v>
          </cell>
          <cell r="H122">
            <v>881.31</v>
          </cell>
          <cell r="I122">
            <v>502.83000000000004</v>
          </cell>
          <cell r="J122">
            <v>0</v>
          </cell>
          <cell r="K122"/>
          <cell r="L122">
            <v>79317.899999999994</v>
          </cell>
          <cell r="M122">
            <v>45254.700000000004</v>
          </cell>
          <cell r="N122">
            <v>0</v>
          </cell>
          <cell r="O122">
            <v>124572.6</v>
          </cell>
          <cell r="P122"/>
          <cell r="Q122">
            <v>111246.24999999999</v>
          </cell>
          <cell r="R122">
            <v>62853.750000000007</v>
          </cell>
          <cell r="S122">
            <v>0</v>
          </cell>
          <cell r="T122">
            <v>174100</v>
          </cell>
          <cell r="U122"/>
          <cell r="V122">
            <v>289240.25</v>
          </cell>
          <cell r="W122">
            <v>163419.75</v>
          </cell>
          <cell r="X122">
            <v>0</v>
          </cell>
          <cell r="Y122">
            <v>452660</v>
          </cell>
          <cell r="Z122"/>
          <cell r="AA122">
            <v>30258.979999999996</v>
          </cell>
          <cell r="AB122">
            <v>17096.22</v>
          </cell>
          <cell r="AC122">
            <v>0</v>
          </cell>
          <cell r="AD122">
            <v>47355.199999999997</v>
          </cell>
          <cell r="AE122"/>
          <cell r="AF122">
            <v>254086.43</v>
          </cell>
          <cell r="AG122">
            <v>143557.96</v>
          </cell>
          <cell r="AH122">
            <v>0</v>
          </cell>
          <cell r="AI122">
            <v>397644.39</v>
          </cell>
          <cell r="AJ122"/>
          <cell r="AK122">
            <v>110163.75</v>
          </cell>
          <cell r="AL122">
            <v>125204.67000000001</v>
          </cell>
          <cell r="AM122">
            <v>0</v>
          </cell>
          <cell r="AN122">
            <v>235368.42</v>
          </cell>
          <cell r="AO122"/>
          <cell r="AP122">
            <v>1211249.17</v>
          </cell>
          <cell r="AQ122">
            <v>684351.63</v>
          </cell>
          <cell r="AR122">
            <v>0</v>
          </cell>
          <cell r="AS122">
            <v>1895600.7999999998</v>
          </cell>
          <cell r="AT122"/>
          <cell r="AU122">
            <v>833901.8899999999</v>
          </cell>
          <cell r="AV122">
            <v>471151.71</v>
          </cell>
          <cell r="AW122">
            <v>0</v>
          </cell>
          <cell r="AX122">
            <v>1305053.5999999999</v>
          </cell>
          <cell r="AY122"/>
          <cell r="AZ122">
            <v>7783854.9300000006</v>
          </cell>
          <cell r="BA122">
            <v>1527419.69</v>
          </cell>
          <cell r="BB122">
            <v>2793382.3860000004</v>
          </cell>
          <cell r="BC122">
            <v>197295.6912</v>
          </cell>
          <cell r="BD122">
            <v>200437.84799999997</v>
          </cell>
          <cell r="BE122">
            <v>0</v>
          </cell>
          <cell r="BF122">
            <v>3191115.9251999999</v>
          </cell>
          <cell r="BG122"/>
          <cell r="BH122">
            <v>7823470.9351999993</v>
          </cell>
          <cell r="BI122"/>
          <cell r="BJ122">
            <v>1325778.46</v>
          </cell>
          <cell r="BK122">
            <v>6497692.4751999993</v>
          </cell>
          <cell r="BL122"/>
          <cell r="BM122">
            <v>0</v>
          </cell>
        </row>
        <row r="123">
          <cell r="A123" t="str">
            <v>0601609100200</v>
          </cell>
          <cell r="B123" t="str">
            <v>FOREST PARK SCHOOL DIST 91</v>
          </cell>
          <cell r="C123" t="str">
            <v>COOK</v>
          </cell>
          <cell r="D123" t="str">
            <v>Elementary</v>
          </cell>
          <cell r="E123">
            <v>638.72</v>
          </cell>
          <cell r="F123"/>
          <cell r="G123">
            <v>457.22999999999996</v>
          </cell>
          <cell r="H123">
            <v>443.65</v>
          </cell>
          <cell r="I123">
            <v>181.49</v>
          </cell>
          <cell r="J123">
            <v>0</v>
          </cell>
          <cell r="K123"/>
          <cell r="L123">
            <v>39928.5</v>
          </cell>
          <cell r="M123">
            <v>16334.1</v>
          </cell>
          <cell r="N123">
            <v>0</v>
          </cell>
          <cell r="O123">
            <v>56262.6</v>
          </cell>
          <cell r="P123"/>
          <cell r="Q123">
            <v>57153.749999999993</v>
          </cell>
          <cell r="R123">
            <v>22686.25</v>
          </cell>
          <cell r="S123">
            <v>0</v>
          </cell>
          <cell r="T123">
            <v>79840</v>
          </cell>
          <cell r="U123"/>
          <cell r="V123">
            <v>148599.75</v>
          </cell>
          <cell r="W123">
            <v>58984.25</v>
          </cell>
          <cell r="X123">
            <v>0</v>
          </cell>
          <cell r="Y123">
            <v>207584</v>
          </cell>
          <cell r="Z123"/>
          <cell r="AA123">
            <v>15545.819999999998</v>
          </cell>
          <cell r="AB123">
            <v>6170.66</v>
          </cell>
          <cell r="AC123">
            <v>0</v>
          </cell>
          <cell r="AD123">
            <v>21716.479999999996</v>
          </cell>
          <cell r="AE123"/>
          <cell r="AF123">
            <v>130539.16</v>
          </cell>
          <cell r="AG123">
            <v>51815.39</v>
          </cell>
          <cell r="AH123">
            <v>0</v>
          </cell>
          <cell r="AI123">
            <v>182354.55</v>
          </cell>
          <cell r="AJ123"/>
          <cell r="AK123">
            <v>55456.25</v>
          </cell>
          <cell r="AL123">
            <v>45191.01</v>
          </cell>
          <cell r="AM123">
            <v>0</v>
          </cell>
          <cell r="AN123">
            <v>100647.26000000001</v>
          </cell>
          <cell r="AO123"/>
          <cell r="AP123">
            <v>622290.02999999991</v>
          </cell>
          <cell r="AQ123">
            <v>247007.89</v>
          </cell>
          <cell r="AR123">
            <v>0</v>
          </cell>
          <cell r="AS123">
            <v>869297.91999999993</v>
          </cell>
          <cell r="AT123"/>
          <cell r="AU123">
            <v>428424.50999999995</v>
          </cell>
          <cell r="AV123">
            <v>170056.13</v>
          </cell>
          <cell r="AW123">
            <v>0</v>
          </cell>
          <cell r="AX123">
            <v>598480.6399999999</v>
          </cell>
          <cell r="AY123"/>
          <cell r="AZ123">
            <v>3899251.61</v>
          </cell>
          <cell r="BA123">
            <v>1498442.44</v>
          </cell>
          <cell r="BB123">
            <v>1619308.2149999999</v>
          </cell>
          <cell r="BC123">
            <v>90477.242880000005</v>
          </cell>
          <cell r="BD123">
            <v>91918.195200000002</v>
          </cell>
          <cell r="BE123">
            <v>0</v>
          </cell>
          <cell r="BF123">
            <v>1801703.6530799998</v>
          </cell>
          <cell r="BG123"/>
          <cell r="BH123">
            <v>3917887.1030799998</v>
          </cell>
          <cell r="BI123"/>
          <cell r="BJ123">
            <v>607984.79</v>
          </cell>
          <cell r="BK123">
            <v>3309902.3130799998</v>
          </cell>
          <cell r="BL123"/>
          <cell r="BM123">
            <v>0</v>
          </cell>
        </row>
        <row r="124">
          <cell r="A124" t="str">
            <v>0601609200200</v>
          </cell>
          <cell r="B124" t="str">
            <v>LINDOP SCHOOL DISTRICT 92</v>
          </cell>
          <cell r="C124" t="str">
            <v>COOK</v>
          </cell>
          <cell r="D124" t="str">
            <v>Elementary</v>
          </cell>
          <cell r="E124">
            <v>342.71</v>
          </cell>
          <cell r="F124"/>
          <cell r="G124">
            <v>219.39</v>
          </cell>
          <cell r="H124">
            <v>214.81</v>
          </cell>
          <cell r="I124">
            <v>123.32</v>
          </cell>
          <cell r="J124">
            <v>0</v>
          </cell>
          <cell r="K124"/>
          <cell r="L124">
            <v>19332.900000000001</v>
          </cell>
          <cell r="M124">
            <v>11098.8</v>
          </cell>
          <cell r="N124">
            <v>0</v>
          </cell>
          <cell r="O124">
            <v>30431.7</v>
          </cell>
          <cell r="P124"/>
          <cell r="Q124">
            <v>27423.75</v>
          </cell>
          <cell r="R124">
            <v>15415</v>
          </cell>
          <cell r="S124">
            <v>0</v>
          </cell>
          <cell r="T124">
            <v>42838.75</v>
          </cell>
          <cell r="U124"/>
          <cell r="V124">
            <v>71301.75</v>
          </cell>
          <cell r="W124">
            <v>40079</v>
          </cell>
          <cell r="X124">
            <v>0</v>
          </cell>
          <cell r="Y124">
            <v>111380.75</v>
          </cell>
          <cell r="Z124"/>
          <cell r="AA124">
            <v>7459.2599999999993</v>
          </cell>
          <cell r="AB124">
            <v>4192.88</v>
          </cell>
          <cell r="AC124">
            <v>0</v>
          </cell>
          <cell r="AD124">
            <v>11652.14</v>
          </cell>
          <cell r="AE124"/>
          <cell r="AF124">
            <v>62635.839999999997</v>
          </cell>
          <cell r="AG124">
            <v>35207.86</v>
          </cell>
          <cell r="AH124">
            <v>0</v>
          </cell>
          <cell r="AI124">
            <v>97843.7</v>
          </cell>
          <cell r="AJ124"/>
          <cell r="AK124">
            <v>26851.25</v>
          </cell>
          <cell r="AL124">
            <v>30706.679999999997</v>
          </cell>
          <cell r="AM124">
            <v>0</v>
          </cell>
          <cell r="AN124">
            <v>57557.929999999993</v>
          </cell>
          <cell r="AO124"/>
          <cell r="AP124">
            <v>298589.78999999998</v>
          </cell>
          <cell r="AQ124">
            <v>167838.52</v>
          </cell>
          <cell r="AR124">
            <v>0</v>
          </cell>
          <cell r="AS124">
            <v>466428.30999999994</v>
          </cell>
          <cell r="AT124"/>
          <cell r="AU124">
            <v>205568.43</v>
          </cell>
          <cell r="AV124">
            <v>115550.84</v>
          </cell>
          <cell r="AW124">
            <v>0</v>
          </cell>
          <cell r="AX124">
            <v>321119.27</v>
          </cell>
          <cell r="AY124"/>
          <cell r="AZ124">
            <v>2099480.52</v>
          </cell>
          <cell r="BA124">
            <v>888643.56</v>
          </cell>
          <cell r="BB124">
            <v>896437.22400000005</v>
          </cell>
          <cell r="BC124">
            <v>48546.24233999999</v>
          </cell>
          <cell r="BD124">
            <v>49319.396099999998</v>
          </cell>
          <cell r="BE124">
            <v>0</v>
          </cell>
          <cell r="BF124">
            <v>994302.86244000006</v>
          </cell>
          <cell r="BG124"/>
          <cell r="BH124">
            <v>2133555.4124400001</v>
          </cell>
          <cell r="BI124"/>
          <cell r="BJ124">
            <v>326218.78999999998</v>
          </cell>
          <cell r="BK124">
            <v>1807336.6224400001</v>
          </cell>
          <cell r="BL124"/>
          <cell r="BM124">
            <v>0</v>
          </cell>
        </row>
        <row r="125">
          <cell r="A125" t="str">
            <v>0601609250200</v>
          </cell>
          <cell r="B125" t="str">
            <v>WESTCHESTER SCHOOL DIST 92-5</v>
          </cell>
          <cell r="C125" t="str">
            <v>COOK</v>
          </cell>
          <cell r="D125" t="str">
            <v>Elementary</v>
          </cell>
          <cell r="E125">
            <v>1027.8800000000001</v>
          </cell>
          <cell r="F125"/>
          <cell r="G125">
            <v>685.73</v>
          </cell>
          <cell r="H125">
            <v>667.82</v>
          </cell>
          <cell r="I125">
            <v>342.15</v>
          </cell>
          <cell r="J125">
            <v>0</v>
          </cell>
          <cell r="K125"/>
          <cell r="L125">
            <v>60103.8</v>
          </cell>
          <cell r="M125">
            <v>30793.499999999996</v>
          </cell>
          <cell r="N125">
            <v>0</v>
          </cell>
          <cell r="O125">
            <v>90897.3</v>
          </cell>
          <cell r="P125"/>
          <cell r="Q125">
            <v>85716.25</v>
          </cell>
          <cell r="R125">
            <v>42768.75</v>
          </cell>
          <cell r="S125">
            <v>0</v>
          </cell>
          <cell r="T125">
            <v>128485</v>
          </cell>
          <cell r="U125"/>
          <cell r="V125">
            <v>222862.25</v>
          </cell>
          <cell r="W125">
            <v>111198.74999999999</v>
          </cell>
          <cell r="X125">
            <v>0</v>
          </cell>
          <cell r="Y125">
            <v>334061</v>
          </cell>
          <cell r="Z125"/>
          <cell r="AA125">
            <v>23314.82</v>
          </cell>
          <cell r="AB125">
            <v>11633.099999999999</v>
          </cell>
          <cell r="AC125">
            <v>0</v>
          </cell>
          <cell r="AD125">
            <v>34947.919999999998</v>
          </cell>
          <cell r="AE125"/>
          <cell r="AF125">
            <v>391551.83</v>
          </cell>
          <cell r="AG125">
            <v>195367.65</v>
          </cell>
          <cell r="AH125">
            <v>0</v>
          </cell>
          <cell r="AI125">
            <v>586919.48</v>
          </cell>
          <cell r="AJ125"/>
          <cell r="AK125">
            <v>83477.5</v>
          </cell>
          <cell r="AL125">
            <v>85195.349999999991</v>
          </cell>
          <cell r="AM125">
            <v>0</v>
          </cell>
          <cell r="AN125">
            <v>168672.84999999998</v>
          </cell>
          <cell r="AO125"/>
          <cell r="AP125">
            <v>933278.53</v>
          </cell>
          <cell r="AQ125">
            <v>465666.14999999997</v>
          </cell>
          <cell r="AR125">
            <v>0</v>
          </cell>
          <cell r="AS125">
            <v>1398944.68</v>
          </cell>
          <cell r="AT125"/>
          <cell r="AU125">
            <v>642529.01</v>
          </cell>
          <cell r="AV125">
            <v>320594.55</v>
          </cell>
          <cell r="AW125">
            <v>0</v>
          </cell>
          <cell r="AX125">
            <v>963123.56</v>
          </cell>
          <cell r="AY125"/>
          <cell r="AZ125">
            <v>6107012.0900000008</v>
          </cell>
          <cell r="BA125">
            <v>2277744.41</v>
          </cell>
          <cell r="BB125">
            <v>2515426.9500000002</v>
          </cell>
          <cell r="BC125">
            <v>145603.31352</v>
          </cell>
          <cell r="BD125">
            <v>147922.2108</v>
          </cell>
          <cell r="BE125">
            <v>0</v>
          </cell>
          <cell r="BF125">
            <v>2808952.47432</v>
          </cell>
          <cell r="BG125"/>
          <cell r="BH125">
            <v>6515004.2643200001</v>
          </cell>
          <cell r="BI125"/>
          <cell r="BJ125">
            <v>978418.41</v>
          </cell>
          <cell r="BK125">
            <v>5536585.8543199999</v>
          </cell>
          <cell r="BL125"/>
          <cell r="BM125">
            <v>1</v>
          </cell>
        </row>
        <row r="126">
          <cell r="A126" t="str">
            <v>0601609300200</v>
          </cell>
          <cell r="B126" t="str">
            <v>HILLSIDE SCHOOL DIST 93</v>
          </cell>
          <cell r="C126" t="str">
            <v>COOK</v>
          </cell>
          <cell r="D126" t="str">
            <v>Elementary</v>
          </cell>
          <cell r="E126">
            <v>420.5</v>
          </cell>
          <cell r="F126"/>
          <cell r="G126">
            <v>268</v>
          </cell>
          <cell r="H126">
            <v>262</v>
          </cell>
          <cell r="I126">
            <v>152.5</v>
          </cell>
          <cell r="J126">
            <v>0</v>
          </cell>
          <cell r="K126"/>
          <cell r="L126">
            <v>23580</v>
          </cell>
          <cell r="M126">
            <v>13725</v>
          </cell>
          <cell r="N126">
            <v>0</v>
          </cell>
          <cell r="O126">
            <v>37305</v>
          </cell>
          <cell r="P126"/>
          <cell r="Q126">
            <v>33500</v>
          </cell>
          <cell r="R126">
            <v>19062.5</v>
          </cell>
          <cell r="S126">
            <v>0</v>
          </cell>
          <cell r="T126">
            <v>52562.5</v>
          </cell>
          <cell r="U126"/>
          <cell r="V126">
            <v>87100</v>
          </cell>
          <cell r="W126">
            <v>49562.5</v>
          </cell>
          <cell r="X126">
            <v>0</v>
          </cell>
          <cell r="Y126">
            <v>136662.5</v>
          </cell>
          <cell r="Z126"/>
          <cell r="AA126">
            <v>9112</v>
          </cell>
          <cell r="AB126">
            <v>5185</v>
          </cell>
          <cell r="AC126">
            <v>0</v>
          </cell>
          <cell r="AD126">
            <v>14297</v>
          </cell>
          <cell r="AE126"/>
          <cell r="AF126">
            <v>76514</v>
          </cell>
          <cell r="AG126">
            <v>43538.75</v>
          </cell>
          <cell r="AH126">
            <v>0</v>
          </cell>
          <cell r="AI126">
            <v>120052.75</v>
          </cell>
          <cell r="AJ126"/>
          <cell r="AK126">
            <v>32750</v>
          </cell>
          <cell r="AL126">
            <v>37972.5</v>
          </cell>
          <cell r="AM126">
            <v>0</v>
          </cell>
          <cell r="AN126">
            <v>70722.5</v>
          </cell>
          <cell r="AO126"/>
          <cell r="AP126">
            <v>364748</v>
          </cell>
          <cell r="AQ126">
            <v>207552.5</v>
          </cell>
          <cell r="AR126">
            <v>0</v>
          </cell>
          <cell r="AS126">
            <v>572300.5</v>
          </cell>
          <cell r="AT126"/>
          <cell r="AU126">
            <v>251116</v>
          </cell>
          <cell r="AV126">
            <v>142892.5</v>
          </cell>
          <cell r="AW126">
            <v>0</v>
          </cell>
          <cell r="AX126">
            <v>394008.5</v>
          </cell>
          <cell r="AY126"/>
          <cell r="AZ126">
            <v>2586652.69</v>
          </cell>
          <cell r="BA126">
            <v>1272940.31</v>
          </cell>
          <cell r="BB126">
            <v>1157877.8999999999</v>
          </cell>
          <cell r="BC126">
            <v>59565.506999999998</v>
          </cell>
          <cell r="BD126">
            <v>60514.154999999999</v>
          </cell>
          <cell r="BE126">
            <v>0</v>
          </cell>
          <cell r="BF126">
            <v>1277957.5619999999</v>
          </cell>
          <cell r="BG126"/>
          <cell r="BH126">
            <v>2675868.8119999999</v>
          </cell>
          <cell r="BI126"/>
          <cell r="BJ126">
            <v>400265.54</v>
          </cell>
          <cell r="BK126">
            <v>2275603.2719999999</v>
          </cell>
          <cell r="BL126"/>
          <cell r="BM126">
            <v>0</v>
          </cell>
        </row>
        <row r="127">
          <cell r="A127" t="str">
            <v>0601609400200</v>
          </cell>
          <cell r="B127" t="str">
            <v>KOMAREK SCHOOL DIST 94</v>
          </cell>
          <cell r="C127" t="str">
            <v>COOK</v>
          </cell>
          <cell r="D127" t="str">
            <v>Elementary</v>
          </cell>
          <cell r="E127">
            <v>478.97</v>
          </cell>
          <cell r="F127"/>
          <cell r="G127">
            <v>306.81</v>
          </cell>
          <cell r="H127">
            <v>296.31</v>
          </cell>
          <cell r="I127">
            <v>172.16</v>
          </cell>
          <cell r="J127">
            <v>0</v>
          </cell>
          <cell r="K127"/>
          <cell r="L127">
            <v>26667.9</v>
          </cell>
          <cell r="M127">
            <v>15494.4</v>
          </cell>
          <cell r="N127">
            <v>0</v>
          </cell>
          <cell r="O127">
            <v>42162.3</v>
          </cell>
          <cell r="P127"/>
          <cell r="Q127">
            <v>38351.25</v>
          </cell>
          <cell r="R127">
            <v>21520</v>
          </cell>
          <cell r="S127">
            <v>0</v>
          </cell>
          <cell r="T127">
            <v>59871.25</v>
          </cell>
          <cell r="U127"/>
          <cell r="V127">
            <v>99713.25</v>
          </cell>
          <cell r="W127">
            <v>55952</v>
          </cell>
          <cell r="X127">
            <v>0</v>
          </cell>
          <cell r="Y127">
            <v>155665.25</v>
          </cell>
          <cell r="Z127"/>
          <cell r="AA127">
            <v>10431.540000000001</v>
          </cell>
          <cell r="AB127">
            <v>5853.44</v>
          </cell>
          <cell r="AC127">
            <v>0</v>
          </cell>
          <cell r="AD127">
            <v>16284.98</v>
          </cell>
          <cell r="AE127"/>
          <cell r="AF127">
            <v>87594.25</v>
          </cell>
          <cell r="AG127">
            <v>49151.68</v>
          </cell>
          <cell r="AH127">
            <v>0</v>
          </cell>
          <cell r="AI127">
            <v>136745.93</v>
          </cell>
          <cell r="AJ127"/>
          <cell r="AK127">
            <v>37038.75</v>
          </cell>
          <cell r="AL127">
            <v>42867.839999999997</v>
          </cell>
          <cell r="AM127">
            <v>0</v>
          </cell>
          <cell r="AN127">
            <v>79906.59</v>
          </cell>
          <cell r="AO127"/>
          <cell r="AP127">
            <v>417568.41</v>
          </cell>
          <cell r="AQ127">
            <v>234309.76000000001</v>
          </cell>
          <cell r="AR127">
            <v>0</v>
          </cell>
          <cell r="AS127">
            <v>651878.16999999993</v>
          </cell>
          <cell r="AT127"/>
          <cell r="AU127">
            <v>287480.97000000003</v>
          </cell>
          <cell r="AV127">
            <v>161313.91999999998</v>
          </cell>
          <cell r="AW127">
            <v>0</v>
          </cell>
          <cell r="AX127">
            <v>448794.89</v>
          </cell>
          <cell r="AY127"/>
          <cell r="AZ127">
            <v>2797845.4899999993</v>
          </cell>
          <cell r="BA127">
            <v>1076518.3799999999</v>
          </cell>
          <cell r="BB127">
            <v>1162309.1609999996</v>
          </cell>
          <cell r="BC127">
            <v>67848.016380000001</v>
          </cell>
          <cell r="BD127">
            <v>68928.572700000004</v>
          </cell>
          <cell r="BE127">
            <v>0</v>
          </cell>
          <cell r="BF127">
            <v>1299085.7500799994</v>
          </cell>
          <cell r="BG127"/>
          <cell r="BH127">
            <v>2890395.1100799991</v>
          </cell>
          <cell r="BI127"/>
          <cell r="BJ127">
            <v>455921.96</v>
          </cell>
          <cell r="BK127">
            <v>2434473.1500799991</v>
          </cell>
          <cell r="BL127"/>
          <cell r="BM127">
            <v>0</v>
          </cell>
        </row>
        <row r="128">
          <cell r="A128" t="str">
            <v>0601609500200</v>
          </cell>
          <cell r="B128" t="str">
            <v>BROOKFIELD SCHOOL DIST 95</v>
          </cell>
          <cell r="C128" t="str">
            <v>COOK</v>
          </cell>
          <cell r="D128" t="str">
            <v>Elementary</v>
          </cell>
          <cell r="E128">
            <v>1303.3900000000001</v>
          </cell>
          <cell r="F128"/>
          <cell r="G128">
            <v>886.4</v>
          </cell>
          <cell r="H128">
            <v>869.49</v>
          </cell>
          <cell r="I128">
            <v>416.99</v>
          </cell>
          <cell r="J128">
            <v>0</v>
          </cell>
          <cell r="K128"/>
          <cell r="L128">
            <v>78254.100000000006</v>
          </cell>
          <cell r="M128">
            <v>37529.1</v>
          </cell>
          <cell r="N128">
            <v>0</v>
          </cell>
          <cell r="O128">
            <v>115783.20000000001</v>
          </cell>
          <cell r="P128"/>
          <cell r="Q128">
            <v>110800</v>
          </cell>
          <cell r="R128">
            <v>52123.75</v>
          </cell>
          <cell r="S128">
            <v>0</v>
          </cell>
          <cell r="T128">
            <v>162923.75</v>
          </cell>
          <cell r="U128"/>
          <cell r="V128">
            <v>288080</v>
          </cell>
          <cell r="W128">
            <v>135521.75</v>
          </cell>
          <cell r="X128">
            <v>0</v>
          </cell>
          <cell r="Y128">
            <v>423601.75</v>
          </cell>
          <cell r="Z128"/>
          <cell r="AA128">
            <v>30137.599999999999</v>
          </cell>
          <cell r="AB128">
            <v>14177.66</v>
          </cell>
          <cell r="AC128">
            <v>0</v>
          </cell>
          <cell r="AD128">
            <v>44315.259999999995</v>
          </cell>
          <cell r="AE128"/>
          <cell r="AF128">
            <v>506134.4</v>
          </cell>
          <cell r="AG128">
            <v>238101.29</v>
          </cell>
          <cell r="AH128">
            <v>0</v>
          </cell>
          <cell r="AI128">
            <v>744235.69000000006</v>
          </cell>
          <cell r="AJ128"/>
          <cell r="AK128">
            <v>108686.25</v>
          </cell>
          <cell r="AL128">
            <v>103830.51000000001</v>
          </cell>
          <cell r="AM128">
            <v>0</v>
          </cell>
          <cell r="AN128">
            <v>212516.76</v>
          </cell>
          <cell r="AO128"/>
          <cell r="AP128">
            <v>1206390.3999999999</v>
          </cell>
          <cell r="AQ128">
            <v>567523.39</v>
          </cell>
          <cell r="AR128">
            <v>0</v>
          </cell>
          <cell r="AS128">
            <v>1773913.79</v>
          </cell>
          <cell r="AT128"/>
          <cell r="AU128">
            <v>830556.79999999993</v>
          </cell>
          <cell r="AV128">
            <v>390719.63</v>
          </cell>
          <cell r="AW128">
            <v>0</v>
          </cell>
          <cell r="AX128">
            <v>1221276.43</v>
          </cell>
          <cell r="AY128"/>
          <cell r="AZ128">
            <v>7455250.7400000002</v>
          </cell>
          <cell r="BA128">
            <v>1843124.98</v>
          </cell>
          <cell r="BB128">
            <v>2789512.716</v>
          </cell>
          <cell r="BC128">
            <v>184630.40705999997</v>
          </cell>
          <cell r="BD128">
            <v>187570.85489999998</v>
          </cell>
          <cell r="BE128">
            <v>0</v>
          </cell>
          <cell r="BF128">
            <v>3161713.9779600003</v>
          </cell>
          <cell r="BG128"/>
          <cell r="BH128">
            <v>7860280.6079600006</v>
          </cell>
          <cell r="BI128"/>
          <cell r="BJ128">
            <v>1240670.8700000001</v>
          </cell>
          <cell r="BK128">
            <v>6619609.7379600005</v>
          </cell>
          <cell r="BL128"/>
          <cell r="BM128">
            <v>1</v>
          </cell>
        </row>
        <row r="129">
          <cell r="A129" t="str">
            <v>0601609600200</v>
          </cell>
          <cell r="B129" t="str">
            <v>RIVERSIDE SCHOOL DIST 96</v>
          </cell>
          <cell r="C129" t="str">
            <v>COOK</v>
          </cell>
          <cell r="D129" t="str">
            <v>Elementary</v>
          </cell>
          <cell r="E129">
            <v>1652</v>
          </cell>
          <cell r="F129"/>
          <cell r="G129">
            <v>1091</v>
          </cell>
          <cell r="H129">
            <v>1072.5</v>
          </cell>
          <cell r="I129">
            <v>561</v>
          </cell>
          <cell r="J129">
            <v>0</v>
          </cell>
          <cell r="K129"/>
          <cell r="L129">
            <v>96525</v>
          </cell>
          <cell r="M129">
            <v>50490</v>
          </cell>
          <cell r="N129">
            <v>0</v>
          </cell>
          <cell r="O129">
            <v>147015</v>
          </cell>
          <cell r="P129"/>
          <cell r="Q129">
            <v>136375</v>
          </cell>
          <cell r="R129">
            <v>70125</v>
          </cell>
          <cell r="S129">
            <v>0</v>
          </cell>
          <cell r="T129">
            <v>206500</v>
          </cell>
          <cell r="U129"/>
          <cell r="V129">
            <v>354575</v>
          </cell>
          <cell r="W129">
            <v>182325</v>
          </cell>
          <cell r="X129">
            <v>0</v>
          </cell>
          <cell r="Y129">
            <v>536900</v>
          </cell>
          <cell r="Z129"/>
          <cell r="AA129">
            <v>37094</v>
          </cell>
          <cell r="AB129">
            <v>19074</v>
          </cell>
          <cell r="AC129">
            <v>0</v>
          </cell>
          <cell r="AD129">
            <v>56168</v>
          </cell>
          <cell r="AE129"/>
          <cell r="AF129">
            <v>311480.5</v>
          </cell>
          <cell r="AG129">
            <v>160165.5</v>
          </cell>
          <cell r="AH129">
            <v>0</v>
          </cell>
          <cell r="AI129">
            <v>471646</v>
          </cell>
          <cell r="AJ129"/>
          <cell r="AK129">
            <v>134062.5</v>
          </cell>
          <cell r="AL129">
            <v>139689</v>
          </cell>
          <cell r="AM129">
            <v>0</v>
          </cell>
          <cell r="AN129">
            <v>273751.5</v>
          </cell>
          <cell r="AO129"/>
          <cell r="AP129">
            <v>1484851</v>
          </cell>
          <cell r="AQ129">
            <v>763521</v>
          </cell>
          <cell r="AR129">
            <v>0</v>
          </cell>
          <cell r="AS129">
            <v>2248372</v>
          </cell>
          <cell r="AT129"/>
          <cell r="AU129">
            <v>1022267</v>
          </cell>
          <cell r="AV129">
            <v>525657</v>
          </cell>
          <cell r="AW129">
            <v>0</v>
          </cell>
          <cell r="AX129">
            <v>1547924</v>
          </cell>
          <cell r="AY129"/>
          <cell r="AZ129">
            <v>9444186.6699999981</v>
          </cell>
          <cell r="BA129">
            <v>2377405.67</v>
          </cell>
          <cell r="BB129">
            <v>3546477.7019999991</v>
          </cell>
          <cell r="BC129">
            <v>234012.408</v>
          </cell>
          <cell r="BD129">
            <v>237739.32</v>
          </cell>
          <cell r="BE129">
            <v>0</v>
          </cell>
          <cell r="BF129">
            <v>4018229.4299999988</v>
          </cell>
          <cell r="BG129"/>
          <cell r="BH129">
            <v>9506505.9299999997</v>
          </cell>
          <cell r="BI129"/>
          <cell r="BJ129">
            <v>1572505.76</v>
          </cell>
          <cell r="BK129">
            <v>7934000.1699999999</v>
          </cell>
          <cell r="BL129"/>
          <cell r="BM129">
            <v>0</v>
          </cell>
        </row>
        <row r="130">
          <cell r="A130" t="str">
            <v>0601609700200</v>
          </cell>
          <cell r="B130" t="str">
            <v>OAK PARK ELEM SCHOOL DIST 97</v>
          </cell>
          <cell r="C130" t="str">
            <v>COOK</v>
          </cell>
          <cell r="D130" t="str">
            <v>Elementary</v>
          </cell>
          <cell r="E130">
            <v>5609.97</v>
          </cell>
          <cell r="F130"/>
          <cell r="G130">
            <v>3709.9799999999996</v>
          </cell>
          <cell r="H130">
            <v>3665.5699999999997</v>
          </cell>
          <cell r="I130">
            <v>1899.9899999999998</v>
          </cell>
          <cell r="J130">
            <v>0</v>
          </cell>
          <cell r="K130"/>
          <cell r="L130">
            <v>329901.3</v>
          </cell>
          <cell r="M130">
            <v>170999.09999999998</v>
          </cell>
          <cell r="N130">
            <v>0</v>
          </cell>
          <cell r="O130">
            <v>500900.39999999997</v>
          </cell>
          <cell r="P130"/>
          <cell r="Q130">
            <v>463747.49999999994</v>
          </cell>
          <cell r="R130">
            <v>237498.74999999997</v>
          </cell>
          <cell r="S130">
            <v>0</v>
          </cell>
          <cell r="T130">
            <v>701246.24999999988</v>
          </cell>
          <cell r="U130"/>
          <cell r="V130">
            <v>1205743.4999999998</v>
          </cell>
          <cell r="W130">
            <v>617496.74999999988</v>
          </cell>
          <cell r="X130">
            <v>0</v>
          </cell>
          <cell r="Y130">
            <v>1823240.2499999995</v>
          </cell>
          <cell r="Z130"/>
          <cell r="AA130">
            <v>126139.31999999998</v>
          </cell>
          <cell r="AB130">
            <v>64599.659999999989</v>
          </cell>
          <cell r="AC130">
            <v>0</v>
          </cell>
          <cell r="AD130">
            <v>190738.97999999998</v>
          </cell>
          <cell r="AE130"/>
          <cell r="AF130">
            <v>1059199.29</v>
          </cell>
          <cell r="AG130">
            <v>542447.14</v>
          </cell>
          <cell r="AH130">
            <v>0</v>
          </cell>
          <cell r="AI130">
            <v>1601646.4300000002</v>
          </cell>
          <cell r="AJ130"/>
          <cell r="AK130">
            <v>458196.24999999994</v>
          </cell>
          <cell r="AL130">
            <v>473097.50999999995</v>
          </cell>
          <cell r="AM130">
            <v>0</v>
          </cell>
          <cell r="AN130">
            <v>931293.75999999989</v>
          </cell>
          <cell r="AO130"/>
          <cell r="AP130">
            <v>5049282.7799999993</v>
          </cell>
          <cell r="AQ130">
            <v>2585886.3899999997</v>
          </cell>
          <cell r="AR130">
            <v>0</v>
          </cell>
          <cell r="AS130">
            <v>7635169.169999999</v>
          </cell>
          <cell r="AT130"/>
          <cell r="AU130">
            <v>3476251.26</v>
          </cell>
          <cell r="AV130">
            <v>1780290.63</v>
          </cell>
          <cell r="AW130">
            <v>0</v>
          </cell>
          <cell r="AX130">
            <v>5256541.8899999997</v>
          </cell>
          <cell r="AY130"/>
          <cell r="AZ130">
            <v>31824253.190000001</v>
          </cell>
          <cell r="BA130">
            <v>6704024.0600000005</v>
          </cell>
          <cell r="BB130">
            <v>11558483.174999999</v>
          </cell>
          <cell r="BC130">
            <v>794674.69037999981</v>
          </cell>
          <cell r="BD130">
            <v>807330.78269999987</v>
          </cell>
          <cell r="BE130">
            <v>0</v>
          </cell>
          <cell r="BF130">
            <v>13160488.648079999</v>
          </cell>
          <cell r="BG130"/>
          <cell r="BH130">
            <v>31801265.778079998</v>
          </cell>
          <cell r="BI130"/>
          <cell r="BJ130">
            <v>5340018.24</v>
          </cell>
          <cell r="BK130">
            <v>26461247.538079999</v>
          </cell>
          <cell r="BL130"/>
          <cell r="BM130">
            <v>0</v>
          </cell>
        </row>
        <row r="131">
          <cell r="A131" t="str">
            <v>0601609800200</v>
          </cell>
          <cell r="B131" t="str">
            <v>BERWYN NORTH SCHOOL DIST 98</v>
          </cell>
          <cell r="C131" t="str">
            <v>COOK</v>
          </cell>
          <cell r="D131" t="str">
            <v>Elementary</v>
          </cell>
          <cell r="E131">
            <v>2478.31</v>
          </cell>
          <cell r="F131"/>
          <cell r="G131">
            <v>1610.6499999999999</v>
          </cell>
          <cell r="H131">
            <v>1579.4899999999998</v>
          </cell>
          <cell r="I131">
            <v>867.66000000000008</v>
          </cell>
          <cell r="J131">
            <v>0</v>
          </cell>
          <cell r="K131"/>
          <cell r="L131">
            <v>142154.09999999998</v>
          </cell>
          <cell r="M131">
            <v>78089.400000000009</v>
          </cell>
          <cell r="N131">
            <v>0</v>
          </cell>
          <cell r="O131">
            <v>220243.5</v>
          </cell>
          <cell r="P131"/>
          <cell r="Q131">
            <v>201331.24999999997</v>
          </cell>
          <cell r="R131">
            <v>108457.50000000001</v>
          </cell>
          <cell r="S131">
            <v>0</v>
          </cell>
          <cell r="T131">
            <v>309788.75</v>
          </cell>
          <cell r="U131"/>
          <cell r="V131">
            <v>523461.24999999994</v>
          </cell>
          <cell r="W131">
            <v>281989.5</v>
          </cell>
          <cell r="X131">
            <v>0</v>
          </cell>
          <cell r="Y131">
            <v>805450.75</v>
          </cell>
          <cell r="Z131"/>
          <cell r="AA131">
            <v>54762.1</v>
          </cell>
          <cell r="AB131">
            <v>29500.440000000002</v>
          </cell>
          <cell r="AC131">
            <v>0</v>
          </cell>
          <cell r="AD131">
            <v>84262.540000000008</v>
          </cell>
          <cell r="AE131"/>
          <cell r="AF131">
            <v>919681.15</v>
          </cell>
          <cell r="AG131">
            <v>495433.86</v>
          </cell>
          <cell r="AH131">
            <v>0</v>
          </cell>
          <cell r="AI131">
            <v>1415115.01</v>
          </cell>
          <cell r="AJ131"/>
          <cell r="AK131">
            <v>197436.24999999997</v>
          </cell>
          <cell r="AL131">
            <v>216047.34000000003</v>
          </cell>
          <cell r="AM131">
            <v>0</v>
          </cell>
          <cell r="AN131">
            <v>413483.58999999997</v>
          </cell>
          <cell r="AO131"/>
          <cell r="AP131">
            <v>2192094.65</v>
          </cell>
          <cell r="AQ131">
            <v>1180885.26</v>
          </cell>
          <cell r="AR131">
            <v>0</v>
          </cell>
          <cell r="AS131">
            <v>3372979.91</v>
          </cell>
          <cell r="AT131"/>
          <cell r="AU131">
            <v>1509179.0499999998</v>
          </cell>
          <cell r="AV131">
            <v>812997.42</v>
          </cell>
          <cell r="AW131">
            <v>0</v>
          </cell>
          <cell r="AX131">
            <v>2322176.4699999997</v>
          </cell>
          <cell r="AY131"/>
          <cell r="AZ131">
            <v>15576417.789999999</v>
          </cell>
          <cell r="BA131">
            <v>8926643.4900000002</v>
          </cell>
          <cell r="BB131">
            <v>7350918.3840000005</v>
          </cell>
          <cell r="BC131">
            <v>351062.52474000002</v>
          </cell>
          <cell r="BD131">
            <v>356653.59210000001</v>
          </cell>
          <cell r="BE131">
            <v>0</v>
          </cell>
          <cell r="BF131">
            <v>8058634.5008400008</v>
          </cell>
          <cell r="BG131"/>
          <cell r="BH131">
            <v>17002135.020839997</v>
          </cell>
          <cell r="BI131"/>
          <cell r="BJ131">
            <v>2359053.7200000002</v>
          </cell>
          <cell r="BK131">
            <v>14643081.300839996</v>
          </cell>
          <cell r="BL131"/>
          <cell r="BM131">
            <v>1</v>
          </cell>
        </row>
        <row r="132">
          <cell r="A132" t="str">
            <v>0601609900200</v>
          </cell>
          <cell r="B132" t="str">
            <v>CICERO SCHOOL DISTRICT 99</v>
          </cell>
          <cell r="C132" t="str">
            <v>COOK</v>
          </cell>
          <cell r="D132" t="str">
            <v>Elementary</v>
          </cell>
          <cell r="E132">
            <v>9348.6299999999992</v>
          </cell>
          <cell r="F132"/>
          <cell r="G132">
            <v>5985.6399999999994</v>
          </cell>
          <cell r="H132">
            <v>5894.6399999999994</v>
          </cell>
          <cell r="I132">
            <v>3362.99</v>
          </cell>
          <cell r="J132">
            <v>0</v>
          </cell>
          <cell r="K132"/>
          <cell r="L132">
            <v>530517.6</v>
          </cell>
          <cell r="M132">
            <v>302669.09999999998</v>
          </cell>
          <cell r="N132">
            <v>0</v>
          </cell>
          <cell r="O132">
            <v>833186.7</v>
          </cell>
          <cell r="P132"/>
          <cell r="Q132">
            <v>748204.99999999988</v>
          </cell>
          <cell r="R132">
            <v>420373.75</v>
          </cell>
          <cell r="S132">
            <v>0</v>
          </cell>
          <cell r="T132">
            <v>1168578.75</v>
          </cell>
          <cell r="U132"/>
          <cell r="V132">
            <v>1945332.9999999998</v>
          </cell>
          <cell r="W132">
            <v>1092971.75</v>
          </cell>
          <cell r="X132">
            <v>0</v>
          </cell>
          <cell r="Y132">
            <v>3038304.75</v>
          </cell>
          <cell r="Z132"/>
          <cell r="AA132">
            <v>203511.75999999998</v>
          </cell>
          <cell r="AB132">
            <v>114341.65999999999</v>
          </cell>
          <cell r="AC132">
            <v>0</v>
          </cell>
          <cell r="AD132">
            <v>317853.42</v>
          </cell>
          <cell r="AE132"/>
          <cell r="AF132">
            <v>3417800.44</v>
          </cell>
          <cell r="AG132">
            <v>1920267.29</v>
          </cell>
          <cell r="AH132">
            <v>0</v>
          </cell>
          <cell r="AI132">
            <v>5338067.7300000004</v>
          </cell>
          <cell r="AJ132"/>
          <cell r="AK132">
            <v>736829.99999999988</v>
          </cell>
          <cell r="AL132">
            <v>837384.50999999989</v>
          </cell>
          <cell r="AM132">
            <v>0</v>
          </cell>
          <cell r="AN132">
            <v>1574214.5099999998</v>
          </cell>
          <cell r="AO132"/>
          <cell r="AP132">
            <v>8146456.0399999991</v>
          </cell>
          <cell r="AQ132">
            <v>4577029.3899999997</v>
          </cell>
          <cell r="AR132">
            <v>0</v>
          </cell>
          <cell r="AS132">
            <v>12723485.43</v>
          </cell>
          <cell r="AT132"/>
          <cell r="AU132">
            <v>5608544.6799999997</v>
          </cell>
          <cell r="AV132">
            <v>3151121.63</v>
          </cell>
          <cell r="AW132">
            <v>0</v>
          </cell>
          <cell r="AX132">
            <v>8759666.3099999987</v>
          </cell>
          <cell r="AY132"/>
          <cell r="AZ132">
            <v>60011304.380000003</v>
          </cell>
          <cell r="BA132">
            <v>43409537.799999997</v>
          </cell>
          <cell r="BB132">
            <v>31026252.653999999</v>
          </cell>
          <cell r="BC132">
            <v>1324270.83402</v>
          </cell>
          <cell r="BD132">
            <v>1345361.3432999998</v>
          </cell>
          <cell r="BE132">
            <v>0</v>
          </cell>
          <cell r="BF132">
            <v>33695884.831320003</v>
          </cell>
          <cell r="BG132"/>
          <cell r="BH132">
            <v>67449242.431320012</v>
          </cell>
          <cell r="BI132"/>
          <cell r="BJ132">
            <v>8898773.9199999999</v>
          </cell>
          <cell r="BK132">
            <v>58550468.51132001</v>
          </cell>
          <cell r="BL132"/>
          <cell r="BM132">
            <v>1</v>
          </cell>
        </row>
        <row r="133">
          <cell r="A133" t="str">
            <v>0601610000200</v>
          </cell>
          <cell r="B133" t="str">
            <v>BERWYN SOUTH SCHOOL DISTRICT 100</v>
          </cell>
          <cell r="C133" t="str">
            <v>COOK</v>
          </cell>
          <cell r="D133" t="str">
            <v>Elementary</v>
          </cell>
          <cell r="E133">
            <v>3048.79</v>
          </cell>
          <cell r="F133"/>
          <cell r="G133">
            <v>1948.8000000000002</v>
          </cell>
          <cell r="H133">
            <v>1922.9700000000003</v>
          </cell>
          <cell r="I133">
            <v>1099.99</v>
          </cell>
          <cell r="J133">
            <v>0</v>
          </cell>
          <cell r="K133"/>
          <cell r="L133">
            <v>173067.30000000002</v>
          </cell>
          <cell r="M133">
            <v>98999.1</v>
          </cell>
          <cell r="N133">
            <v>0</v>
          </cell>
          <cell r="O133">
            <v>272066.40000000002</v>
          </cell>
          <cell r="P133"/>
          <cell r="Q133">
            <v>243600.00000000003</v>
          </cell>
          <cell r="R133">
            <v>137498.75</v>
          </cell>
          <cell r="S133">
            <v>0</v>
          </cell>
          <cell r="T133">
            <v>381098.75</v>
          </cell>
          <cell r="U133"/>
          <cell r="V133">
            <v>633360.00000000012</v>
          </cell>
          <cell r="W133">
            <v>357496.75</v>
          </cell>
          <cell r="X133">
            <v>0</v>
          </cell>
          <cell r="Y133">
            <v>990856.75000000012</v>
          </cell>
          <cell r="Z133"/>
          <cell r="AA133">
            <v>66259.200000000012</v>
          </cell>
          <cell r="AB133">
            <v>37399.660000000003</v>
          </cell>
          <cell r="AC133">
            <v>0</v>
          </cell>
          <cell r="AD133">
            <v>103658.86000000002</v>
          </cell>
          <cell r="AE133"/>
          <cell r="AF133">
            <v>1112764.8</v>
          </cell>
          <cell r="AG133">
            <v>628094.29</v>
          </cell>
          <cell r="AH133">
            <v>0</v>
          </cell>
          <cell r="AI133">
            <v>1740859.09</v>
          </cell>
          <cell r="AJ133"/>
          <cell r="AK133">
            <v>240371.25000000003</v>
          </cell>
          <cell r="AL133">
            <v>273897.51</v>
          </cell>
          <cell r="AM133">
            <v>0</v>
          </cell>
          <cell r="AN133">
            <v>514268.76</v>
          </cell>
          <cell r="AO133"/>
          <cell r="AP133">
            <v>2652316.8000000003</v>
          </cell>
          <cell r="AQ133">
            <v>1497086.39</v>
          </cell>
          <cell r="AR133">
            <v>0</v>
          </cell>
          <cell r="AS133">
            <v>4149403.1900000004</v>
          </cell>
          <cell r="AT133"/>
          <cell r="AU133">
            <v>1826025.6</v>
          </cell>
          <cell r="AV133">
            <v>1030690.63</v>
          </cell>
          <cell r="AW133">
            <v>0</v>
          </cell>
          <cell r="AX133">
            <v>2856716.23</v>
          </cell>
          <cell r="AY133"/>
          <cell r="AZ133">
            <v>18707349.969999999</v>
          </cell>
          <cell r="BA133">
            <v>9741950.1899999995</v>
          </cell>
          <cell r="BB133">
            <v>8534790.0479999986</v>
          </cell>
          <cell r="BC133">
            <v>431873.29865999997</v>
          </cell>
          <cell r="BD133">
            <v>438751.36889999994</v>
          </cell>
          <cell r="BE133">
            <v>0</v>
          </cell>
          <cell r="BF133">
            <v>9405414.7155599985</v>
          </cell>
          <cell r="BG133"/>
          <cell r="BH133">
            <v>20414342.745559998</v>
          </cell>
          <cell r="BI133"/>
          <cell r="BJ133">
            <v>2902082.22</v>
          </cell>
          <cell r="BK133">
            <v>17512260.525559999</v>
          </cell>
          <cell r="BL133"/>
          <cell r="BM133">
            <v>1</v>
          </cell>
        </row>
        <row r="134">
          <cell r="A134" t="str">
            <v>0601610100200</v>
          </cell>
          <cell r="B134" t="str">
            <v>WESTERN SPRINGS SCHOOL DIST 101</v>
          </cell>
          <cell r="C134" t="str">
            <v>COOK</v>
          </cell>
          <cell r="D134" t="str">
            <v>Elementary</v>
          </cell>
          <cell r="E134">
            <v>1453.5</v>
          </cell>
          <cell r="F134"/>
          <cell r="G134">
            <v>998</v>
          </cell>
          <cell r="H134">
            <v>985.5</v>
          </cell>
          <cell r="I134">
            <v>455.5</v>
          </cell>
          <cell r="J134">
            <v>0</v>
          </cell>
          <cell r="K134"/>
          <cell r="L134">
            <v>88695</v>
          </cell>
          <cell r="M134">
            <v>40995</v>
          </cell>
          <cell r="N134">
            <v>0</v>
          </cell>
          <cell r="O134">
            <v>129690</v>
          </cell>
          <cell r="P134"/>
          <cell r="Q134">
            <v>124750</v>
          </cell>
          <cell r="R134">
            <v>56937.5</v>
          </cell>
          <cell r="S134">
            <v>0</v>
          </cell>
          <cell r="T134">
            <v>181687.5</v>
          </cell>
          <cell r="U134"/>
          <cell r="V134">
            <v>324350</v>
          </cell>
          <cell r="W134">
            <v>148037.5</v>
          </cell>
          <cell r="X134">
            <v>0</v>
          </cell>
          <cell r="Y134">
            <v>472387.5</v>
          </cell>
          <cell r="Z134"/>
          <cell r="AA134">
            <v>33932</v>
          </cell>
          <cell r="AB134">
            <v>15487</v>
          </cell>
          <cell r="AC134">
            <v>0</v>
          </cell>
          <cell r="AD134">
            <v>49419</v>
          </cell>
          <cell r="AE134"/>
          <cell r="AF134">
            <v>284929</v>
          </cell>
          <cell r="AG134">
            <v>130045.25</v>
          </cell>
          <cell r="AH134">
            <v>0</v>
          </cell>
          <cell r="AI134">
            <v>414974.25</v>
          </cell>
          <cell r="AJ134"/>
          <cell r="AK134">
            <v>123187.5</v>
          </cell>
          <cell r="AL134">
            <v>113419.5</v>
          </cell>
          <cell r="AM134">
            <v>0</v>
          </cell>
          <cell r="AN134">
            <v>236607</v>
          </cell>
          <cell r="AO134"/>
          <cell r="AP134">
            <v>1358278</v>
          </cell>
          <cell r="AQ134">
            <v>619935.5</v>
          </cell>
          <cell r="AR134">
            <v>0</v>
          </cell>
          <cell r="AS134">
            <v>1978213.5</v>
          </cell>
          <cell r="AT134"/>
          <cell r="AU134">
            <v>935126</v>
          </cell>
          <cell r="AV134">
            <v>426803.5</v>
          </cell>
          <cell r="AW134">
            <v>0</v>
          </cell>
          <cell r="AX134">
            <v>1361929.5</v>
          </cell>
          <cell r="AY134"/>
          <cell r="AZ134">
            <v>8095713.5999999996</v>
          </cell>
          <cell r="BA134">
            <v>1253942.6000000001</v>
          </cell>
          <cell r="BB134">
            <v>2804896.86</v>
          </cell>
          <cell r="BC134">
            <v>205894.08900000001</v>
          </cell>
          <cell r="BD134">
            <v>209173.18499999997</v>
          </cell>
          <cell r="BE134">
            <v>0</v>
          </cell>
          <cell r="BF134">
            <v>3219964.1340000001</v>
          </cell>
          <cell r="BG134"/>
          <cell r="BH134">
            <v>8044872.3839999996</v>
          </cell>
          <cell r="BI134"/>
          <cell r="BJ134">
            <v>1383557.58</v>
          </cell>
          <cell r="BK134">
            <v>6661314.8039999995</v>
          </cell>
          <cell r="BL134"/>
          <cell r="BM134">
            <v>0</v>
          </cell>
        </row>
        <row r="135">
          <cell r="A135" t="str">
            <v>0601610200200</v>
          </cell>
          <cell r="B135" t="str">
            <v>LA GRANGE SCHOOL DIST 102</v>
          </cell>
          <cell r="C135" t="str">
            <v>COOK</v>
          </cell>
          <cell r="D135" t="str">
            <v>Elementary</v>
          </cell>
          <cell r="E135">
            <v>2933.53</v>
          </cell>
          <cell r="F135"/>
          <cell r="G135">
            <v>1904.0400000000004</v>
          </cell>
          <cell r="H135">
            <v>1872.7100000000003</v>
          </cell>
          <cell r="I135">
            <v>1029.49</v>
          </cell>
          <cell r="J135">
            <v>0</v>
          </cell>
          <cell r="K135"/>
          <cell r="L135">
            <v>168543.90000000002</v>
          </cell>
          <cell r="M135">
            <v>92654.1</v>
          </cell>
          <cell r="N135">
            <v>0</v>
          </cell>
          <cell r="O135">
            <v>261198.00000000003</v>
          </cell>
          <cell r="P135"/>
          <cell r="Q135">
            <v>238005.00000000006</v>
          </cell>
          <cell r="R135">
            <v>128686.25</v>
          </cell>
          <cell r="S135">
            <v>0</v>
          </cell>
          <cell r="T135">
            <v>366691.25000000006</v>
          </cell>
          <cell r="U135"/>
          <cell r="V135">
            <v>618813.00000000012</v>
          </cell>
          <cell r="W135">
            <v>334584.25</v>
          </cell>
          <cell r="X135">
            <v>0</v>
          </cell>
          <cell r="Y135">
            <v>953397.25000000012</v>
          </cell>
          <cell r="Z135"/>
          <cell r="AA135">
            <v>64737.360000000015</v>
          </cell>
          <cell r="AB135">
            <v>35002.660000000003</v>
          </cell>
          <cell r="AC135">
            <v>0</v>
          </cell>
          <cell r="AD135">
            <v>99740.020000000019</v>
          </cell>
          <cell r="AE135"/>
          <cell r="AF135">
            <v>543603.42000000004</v>
          </cell>
          <cell r="AG135">
            <v>293919.39</v>
          </cell>
          <cell r="AH135">
            <v>0</v>
          </cell>
          <cell r="AI135">
            <v>837522.81</v>
          </cell>
          <cell r="AJ135"/>
          <cell r="AK135">
            <v>234088.75000000003</v>
          </cell>
          <cell r="AL135">
            <v>256343.01</v>
          </cell>
          <cell r="AM135">
            <v>0</v>
          </cell>
          <cell r="AN135">
            <v>490431.76</v>
          </cell>
          <cell r="AO135"/>
          <cell r="AP135">
            <v>2591398.4400000004</v>
          </cell>
          <cell r="AQ135">
            <v>1401135.89</v>
          </cell>
          <cell r="AR135">
            <v>0</v>
          </cell>
          <cell r="AS135">
            <v>3992534.33</v>
          </cell>
          <cell r="AT135"/>
          <cell r="AU135">
            <v>1784085.4800000004</v>
          </cell>
          <cell r="AV135">
            <v>964632.13</v>
          </cell>
          <cell r="AW135">
            <v>0</v>
          </cell>
          <cell r="AX135">
            <v>2748717.6100000003</v>
          </cell>
          <cell r="AY135"/>
          <cell r="AZ135">
            <v>16597237.620000001</v>
          </cell>
          <cell r="BA135">
            <v>3866897.75</v>
          </cell>
          <cell r="BB135">
            <v>6139240.6110000005</v>
          </cell>
          <cell r="BC135">
            <v>415546.2586200001</v>
          </cell>
          <cell r="BD135">
            <v>422164.30230000004</v>
          </cell>
          <cell r="BE135">
            <v>0</v>
          </cell>
          <cell r="BF135">
            <v>6976951.1719200006</v>
          </cell>
          <cell r="BG135"/>
          <cell r="BH135">
            <v>16727184.201920001</v>
          </cell>
          <cell r="BI135"/>
          <cell r="BJ135">
            <v>2792368.53</v>
          </cell>
          <cell r="BK135">
            <v>13934815.671920002</v>
          </cell>
          <cell r="BL135"/>
          <cell r="BM135">
            <v>0</v>
          </cell>
        </row>
        <row r="136">
          <cell r="A136" t="str">
            <v>0601610300200</v>
          </cell>
          <cell r="B136" t="str">
            <v>LYONS SCHOOL DIST 103</v>
          </cell>
          <cell r="C136" t="str">
            <v>COOK</v>
          </cell>
          <cell r="D136" t="str">
            <v>Elementary</v>
          </cell>
          <cell r="E136">
            <v>2093.23</v>
          </cell>
          <cell r="F136"/>
          <cell r="G136">
            <v>1372.5700000000002</v>
          </cell>
          <cell r="H136">
            <v>1342.24</v>
          </cell>
          <cell r="I136">
            <v>720.66000000000008</v>
          </cell>
          <cell r="J136">
            <v>0</v>
          </cell>
          <cell r="K136"/>
          <cell r="L136">
            <v>120801.60000000001</v>
          </cell>
          <cell r="M136">
            <v>64859.400000000009</v>
          </cell>
          <cell r="N136">
            <v>0</v>
          </cell>
          <cell r="O136">
            <v>185661</v>
          </cell>
          <cell r="P136"/>
          <cell r="Q136">
            <v>171571.25000000003</v>
          </cell>
          <cell r="R136">
            <v>90082.500000000015</v>
          </cell>
          <cell r="S136">
            <v>0</v>
          </cell>
          <cell r="T136">
            <v>261653.75000000006</v>
          </cell>
          <cell r="U136"/>
          <cell r="V136">
            <v>446085.25000000006</v>
          </cell>
          <cell r="W136">
            <v>234214.50000000003</v>
          </cell>
          <cell r="X136">
            <v>0</v>
          </cell>
          <cell r="Y136">
            <v>680299.75000000012</v>
          </cell>
          <cell r="Z136"/>
          <cell r="AA136">
            <v>46667.380000000005</v>
          </cell>
          <cell r="AB136">
            <v>24502.440000000002</v>
          </cell>
          <cell r="AC136">
            <v>0</v>
          </cell>
          <cell r="AD136">
            <v>71169.820000000007</v>
          </cell>
          <cell r="AE136"/>
          <cell r="AF136">
            <v>783737.47</v>
          </cell>
          <cell r="AG136">
            <v>411496.86</v>
          </cell>
          <cell r="AH136">
            <v>0</v>
          </cell>
          <cell r="AI136">
            <v>1195234.33</v>
          </cell>
          <cell r="AJ136"/>
          <cell r="AK136">
            <v>167780</v>
          </cell>
          <cell r="AL136">
            <v>179444.34000000003</v>
          </cell>
          <cell r="AM136">
            <v>0</v>
          </cell>
          <cell r="AN136">
            <v>347224.34</v>
          </cell>
          <cell r="AO136"/>
          <cell r="AP136">
            <v>1868067.7700000003</v>
          </cell>
          <cell r="AQ136">
            <v>980818.26000000013</v>
          </cell>
          <cell r="AR136">
            <v>0</v>
          </cell>
          <cell r="AS136">
            <v>2848886.0300000003</v>
          </cell>
          <cell r="AT136"/>
          <cell r="AU136">
            <v>1286098.0900000001</v>
          </cell>
          <cell r="AV136">
            <v>675258.42</v>
          </cell>
          <cell r="AW136">
            <v>0</v>
          </cell>
          <cell r="AX136">
            <v>1961356.5100000002</v>
          </cell>
          <cell r="AY136"/>
          <cell r="AZ136">
            <v>12875753.369999999</v>
          </cell>
          <cell r="BA136">
            <v>7085095.3799999999</v>
          </cell>
          <cell r="BB136">
            <v>5988254.625</v>
          </cell>
          <cell r="BC136">
            <v>296514.40242000006</v>
          </cell>
          <cell r="BD136">
            <v>301236.72930000006</v>
          </cell>
          <cell r="BE136">
            <v>0</v>
          </cell>
          <cell r="BF136">
            <v>6586005.7567199999</v>
          </cell>
          <cell r="BG136"/>
          <cell r="BH136">
            <v>14137491.286720002</v>
          </cell>
          <cell r="BI136"/>
          <cell r="BJ136">
            <v>1992503.77</v>
          </cell>
          <cell r="BK136">
            <v>12144987.516720003</v>
          </cell>
          <cell r="BL136"/>
          <cell r="BM136">
            <v>1</v>
          </cell>
        </row>
        <row r="137">
          <cell r="A137" t="str">
            <v>0601610500200</v>
          </cell>
          <cell r="B137" t="str">
            <v>LA GRANGE SCHOOL DIST 105 (SOUTH)</v>
          </cell>
          <cell r="C137" t="str">
            <v>COOK</v>
          </cell>
          <cell r="D137" t="str">
            <v>Elementary</v>
          </cell>
          <cell r="E137">
            <v>1200.73</v>
          </cell>
          <cell r="F137"/>
          <cell r="G137">
            <v>758.56999999999994</v>
          </cell>
          <cell r="H137">
            <v>743.31999999999994</v>
          </cell>
          <cell r="I137">
            <v>442.16000000000008</v>
          </cell>
          <cell r="J137">
            <v>0</v>
          </cell>
          <cell r="K137"/>
          <cell r="L137">
            <v>66898.799999999988</v>
          </cell>
          <cell r="M137">
            <v>39794.400000000009</v>
          </cell>
          <cell r="N137">
            <v>0</v>
          </cell>
          <cell r="O137">
            <v>106693.2</v>
          </cell>
          <cell r="P137"/>
          <cell r="Q137">
            <v>94821.249999999985</v>
          </cell>
          <cell r="R137">
            <v>55270.000000000007</v>
          </cell>
          <cell r="S137">
            <v>0</v>
          </cell>
          <cell r="T137">
            <v>150091.25</v>
          </cell>
          <cell r="U137"/>
          <cell r="V137">
            <v>246535.24999999997</v>
          </cell>
          <cell r="W137">
            <v>143702.00000000003</v>
          </cell>
          <cell r="X137">
            <v>0</v>
          </cell>
          <cell r="Y137">
            <v>390237.25</v>
          </cell>
          <cell r="Z137"/>
          <cell r="AA137">
            <v>25791.379999999997</v>
          </cell>
          <cell r="AB137">
            <v>15033.440000000002</v>
          </cell>
          <cell r="AC137">
            <v>0</v>
          </cell>
          <cell r="AD137">
            <v>40824.82</v>
          </cell>
          <cell r="AE137"/>
          <cell r="AF137">
            <v>216571.73</v>
          </cell>
          <cell r="AG137">
            <v>126236.68</v>
          </cell>
          <cell r="AH137">
            <v>0</v>
          </cell>
          <cell r="AI137">
            <v>342808.41000000003</v>
          </cell>
          <cell r="AJ137"/>
          <cell r="AK137">
            <v>92914.999999999985</v>
          </cell>
          <cell r="AL137">
            <v>110097.84000000003</v>
          </cell>
          <cell r="AM137">
            <v>0</v>
          </cell>
          <cell r="AN137">
            <v>203012.84000000003</v>
          </cell>
          <cell r="AO137"/>
          <cell r="AP137">
            <v>1032413.7699999999</v>
          </cell>
          <cell r="AQ137">
            <v>601779.76000000013</v>
          </cell>
          <cell r="AR137">
            <v>0</v>
          </cell>
          <cell r="AS137">
            <v>1634193.53</v>
          </cell>
          <cell r="AT137"/>
          <cell r="AU137">
            <v>710780.09</v>
          </cell>
          <cell r="AV137">
            <v>414303.9200000001</v>
          </cell>
          <cell r="AW137">
            <v>0</v>
          </cell>
          <cell r="AX137">
            <v>1125084.01</v>
          </cell>
          <cell r="AY137"/>
          <cell r="AZ137">
            <v>7001665.0200000005</v>
          </cell>
          <cell r="BA137">
            <v>2433686.52</v>
          </cell>
          <cell r="BB137">
            <v>2830605.4620000003</v>
          </cell>
          <cell r="BC137">
            <v>170088.20741999999</v>
          </cell>
          <cell r="BD137">
            <v>172797.05429999999</v>
          </cell>
          <cell r="BE137">
            <v>0</v>
          </cell>
          <cell r="BF137">
            <v>3173490.7237200001</v>
          </cell>
          <cell r="BG137"/>
          <cell r="BH137">
            <v>7166436.0337200006</v>
          </cell>
          <cell r="BI137"/>
          <cell r="BJ137">
            <v>1142950.8700000001</v>
          </cell>
          <cell r="BK137">
            <v>6023485.1637200005</v>
          </cell>
          <cell r="BL137"/>
          <cell r="BM137">
            <v>0</v>
          </cell>
        </row>
        <row r="138">
          <cell r="A138" t="str">
            <v>0601610600200</v>
          </cell>
          <cell r="B138" t="str">
            <v>LAGRANGE HIGHLANDS SCH DIST 106</v>
          </cell>
          <cell r="C138" t="str">
            <v>COOK</v>
          </cell>
          <cell r="D138" t="str">
            <v>Elementary</v>
          </cell>
          <cell r="E138">
            <v>943</v>
          </cell>
          <cell r="F138"/>
          <cell r="G138">
            <v>615.5</v>
          </cell>
          <cell r="H138">
            <v>606</v>
          </cell>
          <cell r="I138">
            <v>327.5</v>
          </cell>
          <cell r="J138">
            <v>0</v>
          </cell>
          <cell r="K138"/>
          <cell r="L138">
            <v>54540</v>
          </cell>
          <cell r="M138">
            <v>29475</v>
          </cell>
          <cell r="N138">
            <v>0</v>
          </cell>
          <cell r="O138">
            <v>84015</v>
          </cell>
          <cell r="P138"/>
          <cell r="Q138">
            <v>76937.5</v>
          </cell>
          <cell r="R138">
            <v>40937.5</v>
          </cell>
          <cell r="S138">
            <v>0</v>
          </cell>
          <cell r="T138">
            <v>117875</v>
          </cell>
          <cell r="U138"/>
          <cell r="V138">
            <v>200037.5</v>
          </cell>
          <cell r="W138">
            <v>106437.5</v>
          </cell>
          <cell r="X138">
            <v>0</v>
          </cell>
          <cell r="Y138">
            <v>306475</v>
          </cell>
          <cell r="Z138"/>
          <cell r="AA138">
            <v>20927</v>
          </cell>
          <cell r="AB138">
            <v>11135</v>
          </cell>
          <cell r="AC138">
            <v>0</v>
          </cell>
          <cell r="AD138">
            <v>32062</v>
          </cell>
          <cell r="AE138"/>
          <cell r="AF138">
            <v>175725.25</v>
          </cell>
          <cell r="AG138">
            <v>93501.25</v>
          </cell>
          <cell r="AH138">
            <v>0</v>
          </cell>
          <cell r="AI138">
            <v>269226.5</v>
          </cell>
          <cell r="AJ138"/>
          <cell r="AK138">
            <v>75750</v>
          </cell>
          <cell r="AL138">
            <v>81547.5</v>
          </cell>
          <cell r="AM138">
            <v>0</v>
          </cell>
          <cell r="AN138">
            <v>157297.5</v>
          </cell>
          <cell r="AO138"/>
          <cell r="AP138">
            <v>837695.5</v>
          </cell>
          <cell r="AQ138">
            <v>445727.5</v>
          </cell>
          <cell r="AR138">
            <v>0</v>
          </cell>
          <cell r="AS138">
            <v>1283423</v>
          </cell>
          <cell r="AT138"/>
          <cell r="AU138">
            <v>576723.5</v>
          </cell>
          <cell r="AV138">
            <v>306867.5</v>
          </cell>
          <cell r="AW138">
            <v>0</v>
          </cell>
          <cell r="AX138">
            <v>883591</v>
          </cell>
          <cell r="AY138"/>
          <cell r="AZ138">
            <v>5294997.24</v>
          </cell>
          <cell r="BA138">
            <v>1094186.56</v>
          </cell>
          <cell r="BB138">
            <v>1916755.1400000001</v>
          </cell>
          <cell r="BC138">
            <v>133579.72199999998</v>
          </cell>
          <cell r="BD138">
            <v>135707.12999999998</v>
          </cell>
          <cell r="BE138">
            <v>0</v>
          </cell>
          <cell r="BF138">
            <v>2186041.9920000001</v>
          </cell>
          <cell r="BG138"/>
          <cell r="BH138">
            <v>5320006.9920000006</v>
          </cell>
          <cell r="BI138"/>
          <cell r="BJ138">
            <v>897622.84</v>
          </cell>
          <cell r="BK138">
            <v>4422384.1520000007</v>
          </cell>
          <cell r="BL138"/>
          <cell r="BM138">
            <v>0</v>
          </cell>
        </row>
        <row r="139">
          <cell r="A139" t="str">
            <v>0601610700200</v>
          </cell>
          <cell r="B139" t="str">
            <v>PLEASANTDALE SCHOOL DIST 107</v>
          </cell>
          <cell r="C139" t="str">
            <v>COOK</v>
          </cell>
          <cell r="D139" t="str">
            <v>Elementary</v>
          </cell>
          <cell r="E139">
            <v>793.75</v>
          </cell>
          <cell r="F139"/>
          <cell r="G139">
            <v>526.25</v>
          </cell>
          <cell r="H139">
            <v>516</v>
          </cell>
          <cell r="I139">
            <v>267.5</v>
          </cell>
          <cell r="J139">
            <v>0</v>
          </cell>
          <cell r="K139"/>
          <cell r="L139">
            <v>46440</v>
          </cell>
          <cell r="M139">
            <v>24075</v>
          </cell>
          <cell r="N139">
            <v>0</v>
          </cell>
          <cell r="O139">
            <v>70515</v>
          </cell>
          <cell r="P139"/>
          <cell r="Q139">
            <v>65781.25</v>
          </cell>
          <cell r="R139">
            <v>33437.5</v>
          </cell>
          <cell r="S139">
            <v>0</v>
          </cell>
          <cell r="T139">
            <v>99218.75</v>
          </cell>
          <cell r="U139"/>
          <cell r="V139">
            <v>171031.25</v>
          </cell>
          <cell r="W139">
            <v>86937.5</v>
          </cell>
          <cell r="X139">
            <v>0</v>
          </cell>
          <cell r="Y139">
            <v>257968.75</v>
          </cell>
          <cell r="Z139"/>
          <cell r="AA139">
            <v>17892.5</v>
          </cell>
          <cell r="AB139">
            <v>9095</v>
          </cell>
          <cell r="AC139">
            <v>0</v>
          </cell>
          <cell r="AD139">
            <v>26987.5</v>
          </cell>
          <cell r="AE139"/>
          <cell r="AF139">
            <v>150244.37</v>
          </cell>
          <cell r="AG139">
            <v>76371.25</v>
          </cell>
          <cell r="AH139">
            <v>0</v>
          </cell>
          <cell r="AI139">
            <v>226615.62</v>
          </cell>
          <cell r="AJ139"/>
          <cell r="AK139">
            <v>64500</v>
          </cell>
          <cell r="AL139">
            <v>66607.5</v>
          </cell>
          <cell r="AM139">
            <v>0</v>
          </cell>
          <cell r="AN139">
            <v>131107.5</v>
          </cell>
          <cell r="AO139"/>
          <cell r="AP139">
            <v>716226.25</v>
          </cell>
          <cell r="AQ139">
            <v>364067.5</v>
          </cell>
          <cell r="AR139">
            <v>0</v>
          </cell>
          <cell r="AS139">
            <v>1080293.75</v>
          </cell>
          <cell r="AT139"/>
          <cell r="AU139">
            <v>493096.25</v>
          </cell>
          <cell r="AV139">
            <v>250647.5</v>
          </cell>
          <cell r="AW139">
            <v>0</v>
          </cell>
          <cell r="AX139">
            <v>743743.75</v>
          </cell>
          <cell r="AY139"/>
          <cell r="AZ139">
            <v>4499384.8599999994</v>
          </cell>
          <cell r="BA139">
            <v>1210422.69</v>
          </cell>
          <cell r="BB139">
            <v>1712942.2649999997</v>
          </cell>
          <cell r="BC139">
            <v>112437.8625</v>
          </cell>
          <cell r="BD139">
            <v>114228.5625</v>
          </cell>
          <cell r="BE139">
            <v>0</v>
          </cell>
          <cell r="BF139">
            <v>1939608.6899999997</v>
          </cell>
          <cell r="BG139"/>
          <cell r="BH139">
            <v>4576059.3099999996</v>
          </cell>
          <cell r="BI139"/>
          <cell r="BJ139">
            <v>755554.75</v>
          </cell>
          <cell r="BK139">
            <v>3820504.5599999996</v>
          </cell>
          <cell r="BL139"/>
          <cell r="BM139">
            <v>0</v>
          </cell>
        </row>
        <row r="140">
          <cell r="A140" t="str">
            <v>0601620001300</v>
          </cell>
          <cell r="B140" t="str">
            <v>OAK PARK &amp; RIVER FOREST DIST 200</v>
          </cell>
          <cell r="C140" t="str">
            <v>COOK</v>
          </cell>
          <cell r="D140" t="str">
            <v>High School</v>
          </cell>
          <cell r="E140">
            <v>3354.48</v>
          </cell>
          <cell r="F140"/>
          <cell r="G140">
            <v>0</v>
          </cell>
          <cell r="H140">
            <v>0</v>
          </cell>
          <cell r="I140">
            <v>0</v>
          </cell>
          <cell r="J140">
            <v>3354.48</v>
          </cell>
          <cell r="K140"/>
          <cell r="L140">
            <v>0</v>
          </cell>
          <cell r="M140">
            <v>0</v>
          </cell>
          <cell r="N140">
            <v>301903.2</v>
          </cell>
          <cell r="O140">
            <v>301903.2</v>
          </cell>
          <cell r="P140"/>
          <cell r="Q140">
            <v>0</v>
          </cell>
          <cell r="R140">
            <v>0</v>
          </cell>
          <cell r="S140">
            <v>419310</v>
          </cell>
          <cell r="T140">
            <v>419310</v>
          </cell>
          <cell r="U140"/>
          <cell r="V140">
            <v>0</v>
          </cell>
          <cell r="W140">
            <v>0</v>
          </cell>
          <cell r="X140">
            <v>1090206</v>
          </cell>
          <cell r="Y140">
            <v>1090206</v>
          </cell>
          <cell r="Z140"/>
          <cell r="AA140">
            <v>0</v>
          </cell>
          <cell r="AB140">
            <v>0</v>
          </cell>
          <cell r="AC140">
            <v>114052.32</v>
          </cell>
          <cell r="AD140">
            <v>114052.32</v>
          </cell>
          <cell r="AE140"/>
          <cell r="AF140">
            <v>0</v>
          </cell>
          <cell r="AG140">
            <v>0</v>
          </cell>
          <cell r="AH140">
            <v>957704.04</v>
          </cell>
          <cell r="AI140">
            <v>957704.04</v>
          </cell>
          <cell r="AJ140"/>
          <cell r="AK140">
            <v>0</v>
          </cell>
          <cell r="AL140">
            <v>0</v>
          </cell>
          <cell r="AM140">
            <v>2881498.32</v>
          </cell>
          <cell r="AN140">
            <v>2881498.32</v>
          </cell>
          <cell r="AO140"/>
          <cell r="AP140">
            <v>0</v>
          </cell>
          <cell r="AQ140">
            <v>0</v>
          </cell>
          <cell r="AR140">
            <v>4565447.28</v>
          </cell>
          <cell r="AS140">
            <v>4565447.28</v>
          </cell>
          <cell r="AT140"/>
          <cell r="AU140">
            <v>0</v>
          </cell>
          <cell r="AV140">
            <v>0</v>
          </cell>
          <cell r="AW140">
            <v>3143147.7600000002</v>
          </cell>
          <cell r="AX140">
            <v>3143147.7600000002</v>
          </cell>
          <cell r="AY140"/>
          <cell r="AZ140">
            <v>21109447.440000001</v>
          </cell>
          <cell r="BA140">
            <v>3763824.83</v>
          </cell>
          <cell r="BB140">
            <v>7461981.6810000008</v>
          </cell>
          <cell r="BC140">
            <v>475175.50991999998</v>
          </cell>
          <cell r="BD140">
            <v>482743.21679999994</v>
          </cell>
          <cell r="BE140">
            <v>0</v>
          </cell>
          <cell r="BF140">
            <v>8419900.4077200014</v>
          </cell>
          <cell r="BG140"/>
          <cell r="BH140">
            <v>21893169.327720001</v>
          </cell>
          <cell r="BI140"/>
          <cell r="BJ140">
            <v>3193062.42</v>
          </cell>
          <cell r="BK140">
            <v>18700106.90772</v>
          </cell>
          <cell r="BL140"/>
          <cell r="BM140">
            <v>0</v>
          </cell>
        </row>
        <row r="141">
          <cell r="A141" t="str">
            <v>0601620101700</v>
          </cell>
          <cell r="B141" t="str">
            <v>J S MORTON H S DISTRICT 201</v>
          </cell>
          <cell r="C141" t="str">
            <v>COOK</v>
          </cell>
          <cell r="D141" t="str">
            <v>High School</v>
          </cell>
          <cell r="E141">
            <v>7797.66</v>
          </cell>
          <cell r="F141"/>
          <cell r="G141">
            <v>0</v>
          </cell>
          <cell r="H141">
            <v>0</v>
          </cell>
          <cell r="I141">
            <v>0</v>
          </cell>
          <cell r="J141">
            <v>7797.66</v>
          </cell>
          <cell r="K141"/>
          <cell r="L141">
            <v>0</v>
          </cell>
          <cell r="M141">
            <v>0</v>
          </cell>
          <cell r="N141">
            <v>701789.4</v>
          </cell>
          <cell r="O141">
            <v>701789.4</v>
          </cell>
          <cell r="P141"/>
          <cell r="Q141">
            <v>0</v>
          </cell>
          <cell r="R141">
            <v>0</v>
          </cell>
          <cell r="S141">
            <v>974707.5</v>
          </cell>
          <cell r="T141">
            <v>974707.5</v>
          </cell>
          <cell r="U141"/>
          <cell r="V141">
            <v>0</v>
          </cell>
          <cell r="W141">
            <v>0</v>
          </cell>
          <cell r="X141">
            <v>2534239.5</v>
          </cell>
          <cell r="Y141">
            <v>2534239.5</v>
          </cell>
          <cell r="Z141"/>
          <cell r="AA141">
            <v>0</v>
          </cell>
          <cell r="AB141">
            <v>0</v>
          </cell>
          <cell r="AC141">
            <v>265120.44</v>
          </cell>
          <cell r="AD141">
            <v>265120.44</v>
          </cell>
          <cell r="AE141"/>
          <cell r="AF141">
            <v>0</v>
          </cell>
          <cell r="AG141">
            <v>0</v>
          </cell>
          <cell r="AH141">
            <v>4452463.8600000003</v>
          </cell>
          <cell r="AI141">
            <v>4452463.8600000003</v>
          </cell>
          <cell r="AJ141"/>
          <cell r="AK141">
            <v>0</v>
          </cell>
          <cell r="AL141">
            <v>0</v>
          </cell>
          <cell r="AM141">
            <v>6698189.9399999995</v>
          </cell>
          <cell r="AN141">
            <v>6698189.9399999995</v>
          </cell>
          <cell r="AO141"/>
          <cell r="AP141">
            <v>0</v>
          </cell>
          <cell r="AQ141">
            <v>0</v>
          </cell>
          <cell r="AR141">
            <v>10612615.26</v>
          </cell>
          <cell r="AS141">
            <v>10612615.26</v>
          </cell>
          <cell r="AT141"/>
          <cell r="AU141">
            <v>0</v>
          </cell>
          <cell r="AV141">
            <v>0</v>
          </cell>
          <cell r="AW141">
            <v>7306407.4199999999</v>
          </cell>
          <cell r="AX141">
            <v>7306407.4199999999</v>
          </cell>
          <cell r="AY141"/>
          <cell r="AZ141">
            <v>54463758.629999995</v>
          </cell>
          <cell r="BA141">
            <v>27599569.300000001</v>
          </cell>
          <cell r="BB141">
            <v>24618998.378999997</v>
          </cell>
          <cell r="BC141">
            <v>1104569.7296399998</v>
          </cell>
          <cell r="BD141">
            <v>1122161.2505999999</v>
          </cell>
          <cell r="BE141">
            <v>0</v>
          </cell>
          <cell r="BF141">
            <v>26845729.359239995</v>
          </cell>
          <cell r="BG141"/>
          <cell r="BH141">
            <v>60391262.679239988</v>
          </cell>
          <cell r="BI141"/>
          <cell r="BJ141">
            <v>7422436.5999999996</v>
          </cell>
          <cell r="BK141">
            <v>52968826.079239987</v>
          </cell>
          <cell r="BL141"/>
          <cell r="BM141">
            <v>1</v>
          </cell>
        </row>
        <row r="142">
          <cell r="A142" t="str">
            <v>0601620401700</v>
          </cell>
          <cell r="B142" t="str">
            <v>LYONS TWP H S DIST 204</v>
          </cell>
          <cell r="C142" t="str">
            <v>COOK</v>
          </cell>
          <cell r="D142" t="str">
            <v>High School</v>
          </cell>
          <cell r="E142">
            <v>3935.99</v>
          </cell>
          <cell r="F142"/>
          <cell r="G142">
            <v>0</v>
          </cell>
          <cell r="H142">
            <v>0</v>
          </cell>
          <cell r="I142">
            <v>0</v>
          </cell>
          <cell r="J142">
            <v>3935.99</v>
          </cell>
          <cell r="K142"/>
          <cell r="L142">
            <v>0</v>
          </cell>
          <cell r="M142">
            <v>0</v>
          </cell>
          <cell r="N142">
            <v>354239.1</v>
          </cell>
          <cell r="O142">
            <v>354239.1</v>
          </cell>
          <cell r="P142"/>
          <cell r="Q142">
            <v>0</v>
          </cell>
          <cell r="R142">
            <v>0</v>
          </cell>
          <cell r="S142">
            <v>491998.75</v>
          </cell>
          <cell r="T142">
            <v>491998.75</v>
          </cell>
          <cell r="U142"/>
          <cell r="V142">
            <v>0</v>
          </cell>
          <cell r="W142">
            <v>0</v>
          </cell>
          <cell r="X142">
            <v>1279196.75</v>
          </cell>
          <cell r="Y142">
            <v>1279196.75</v>
          </cell>
          <cell r="Z142"/>
          <cell r="AA142">
            <v>0</v>
          </cell>
          <cell r="AB142">
            <v>0</v>
          </cell>
          <cell r="AC142">
            <v>133823.66</v>
          </cell>
          <cell r="AD142">
            <v>133823.66</v>
          </cell>
          <cell r="AE142"/>
          <cell r="AF142">
            <v>0</v>
          </cell>
          <cell r="AG142">
            <v>0</v>
          </cell>
          <cell r="AH142">
            <v>1123725.1399999999</v>
          </cell>
          <cell r="AI142">
            <v>1123725.1399999999</v>
          </cell>
          <cell r="AJ142"/>
          <cell r="AK142">
            <v>0</v>
          </cell>
          <cell r="AL142">
            <v>0</v>
          </cell>
          <cell r="AM142">
            <v>3381015.4099999997</v>
          </cell>
          <cell r="AN142">
            <v>3381015.4099999997</v>
          </cell>
          <cell r="AO142"/>
          <cell r="AP142">
            <v>0</v>
          </cell>
          <cell r="AQ142">
            <v>0</v>
          </cell>
          <cell r="AR142">
            <v>5356882.3899999997</v>
          </cell>
          <cell r="AS142">
            <v>5356882.3899999997</v>
          </cell>
          <cell r="AT142"/>
          <cell r="AU142">
            <v>0</v>
          </cell>
          <cell r="AV142">
            <v>0</v>
          </cell>
          <cell r="AW142">
            <v>3688022.63</v>
          </cell>
          <cell r="AX142">
            <v>3688022.63</v>
          </cell>
          <cell r="AY142"/>
          <cell r="AZ142">
            <v>24885226.400000002</v>
          </cell>
          <cell r="BA142">
            <v>5041766.97</v>
          </cell>
          <cell r="BB142">
            <v>8978098.0109999999</v>
          </cell>
          <cell r="BC142">
            <v>557548.72745999997</v>
          </cell>
          <cell r="BD142">
            <v>566428.32089999993</v>
          </cell>
          <cell r="BE142">
            <v>0</v>
          </cell>
          <cell r="BF142">
            <v>10102075.059360001</v>
          </cell>
          <cell r="BG142"/>
          <cell r="BH142">
            <v>25910978.889360003</v>
          </cell>
          <cell r="BI142"/>
          <cell r="BJ142">
            <v>3746590.16</v>
          </cell>
          <cell r="BK142">
            <v>22164388.729360003</v>
          </cell>
          <cell r="BL142"/>
          <cell r="BM142">
            <v>0</v>
          </cell>
        </row>
        <row r="143">
          <cell r="A143" t="str">
            <v>0601620801700</v>
          </cell>
          <cell r="B143" t="str">
            <v>RIVERSIDE BROOKFIELD TWP DIST 208</v>
          </cell>
          <cell r="C143" t="str">
            <v>COOK</v>
          </cell>
          <cell r="D143" t="str">
            <v>High School</v>
          </cell>
          <cell r="E143">
            <v>1640</v>
          </cell>
          <cell r="F143"/>
          <cell r="G143">
            <v>0</v>
          </cell>
          <cell r="H143">
            <v>0</v>
          </cell>
          <cell r="I143">
            <v>0</v>
          </cell>
          <cell r="J143">
            <v>1640</v>
          </cell>
          <cell r="K143"/>
          <cell r="L143">
            <v>0</v>
          </cell>
          <cell r="M143">
            <v>0</v>
          </cell>
          <cell r="N143">
            <v>147600</v>
          </cell>
          <cell r="O143">
            <v>147600</v>
          </cell>
          <cell r="P143"/>
          <cell r="Q143">
            <v>0</v>
          </cell>
          <cell r="R143">
            <v>0</v>
          </cell>
          <cell r="S143">
            <v>205000</v>
          </cell>
          <cell r="T143">
            <v>205000</v>
          </cell>
          <cell r="U143"/>
          <cell r="V143">
            <v>0</v>
          </cell>
          <cell r="W143">
            <v>0</v>
          </cell>
          <cell r="X143">
            <v>533000</v>
          </cell>
          <cell r="Y143">
            <v>533000</v>
          </cell>
          <cell r="Z143"/>
          <cell r="AA143">
            <v>0</v>
          </cell>
          <cell r="AB143">
            <v>0</v>
          </cell>
          <cell r="AC143">
            <v>55760</v>
          </cell>
          <cell r="AD143">
            <v>55760</v>
          </cell>
          <cell r="AE143"/>
          <cell r="AF143">
            <v>0</v>
          </cell>
          <cell r="AG143">
            <v>0</v>
          </cell>
          <cell r="AH143">
            <v>936440</v>
          </cell>
          <cell r="AI143">
            <v>936440</v>
          </cell>
          <cell r="AJ143"/>
          <cell r="AK143">
            <v>0</v>
          </cell>
          <cell r="AL143">
            <v>0</v>
          </cell>
          <cell r="AM143">
            <v>1408760</v>
          </cell>
          <cell r="AN143">
            <v>1408760</v>
          </cell>
          <cell r="AO143"/>
          <cell r="AP143">
            <v>0</v>
          </cell>
          <cell r="AQ143">
            <v>0</v>
          </cell>
          <cell r="AR143">
            <v>2232040</v>
          </cell>
          <cell r="AS143">
            <v>2232040</v>
          </cell>
          <cell r="AT143"/>
          <cell r="AU143">
            <v>0</v>
          </cell>
          <cell r="AV143">
            <v>0</v>
          </cell>
          <cell r="AW143">
            <v>1536680</v>
          </cell>
          <cell r="AX143">
            <v>1536680</v>
          </cell>
          <cell r="AY143"/>
          <cell r="AZ143">
            <v>10438876.509999998</v>
          </cell>
          <cell r="BA143">
            <v>2142513.96</v>
          </cell>
          <cell r="BB143">
            <v>3774417.1409999994</v>
          </cell>
          <cell r="BC143">
            <v>232312.55999999997</v>
          </cell>
          <cell r="BD143">
            <v>236012.4</v>
          </cell>
          <cell r="BE143">
            <v>0</v>
          </cell>
          <cell r="BF143">
            <v>4242742.1009999998</v>
          </cell>
          <cell r="BG143"/>
          <cell r="BH143">
            <v>11298022.101</v>
          </cell>
          <cell r="BI143"/>
          <cell r="BJ143">
            <v>1561083.2</v>
          </cell>
          <cell r="BK143">
            <v>9736938.9010000005</v>
          </cell>
          <cell r="BL143"/>
          <cell r="BM143">
            <v>1</v>
          </cell>
        </row>
        <row r="144">
          <cell r="A144" t="str">
            <v>0601620901700</v>
          </cell>
          <cell r="B144" t="str">
            <v>PROVISO TWP H S DIST 209</v>
          </cell>
          <cell r="C144" t="str">
            <v>COOK</v>
          </cell>
          <cell r="D144" t="str">
            <v>High School</v>
          </cell>
          <cell r="E144">
            <v>4396.66</v>
          </cell>
          <cell r="F144"/>
          <cell r="G144">
            <v>0</v>
          </cell>
          <cell r="H144">
            <v>0</v>
          </cell>
          <cell r="I144">
            <v>0</v>
          </cell>
          <cell r="J144">
            <v>4396.66</v>
          </cell>
          <cell r="K144"/>
          <cell r="L144">
            <v>0</v>
          </cell>
          <cell r="M144">
            <v>0</v>
          </cell>
          <cell r="N144">
            <v>395699.39999999997</v>
          </cell>
          <cell r="O144">
            <v>395699.39999999997</v>
          </cell>
          <cell r="P144"/>
          <cell r="Q144">
            <v>0</v>
          </cell>
          <cell r="R144">
            <v>0</v>
          </cell>
          <cell r="S144">
            <v>549582.5</v>
          </cell>
          <cell r="T144">
            <v>549582.5</v>
          </cell>
          <cell r="U144"/>
          <cell r="V144">
            <v>0</v>
          </cell>
          <cell r="W144">
            <v>0</v>
          </cell>
          <cell r="X144">
            <v>1428914.5</v>
          </cell>
          <cell r="Y144">
            <v>1428914.5</v>
          </cell>
          <cell r="Z144"/>
          <cell r="AA144">
            <v>0</v>
          </cell>
          <cell r="AB144">
            <v>0</v>
          </cell>
          <cell r="AC144">
            <v>149486.44</v>
          </cell>
          <cell r="AD144">
            <v>149486.44</v>
          </cell>
          <cell r="AE144"/>
          <cell r="AF144">
            <v>0</v>
          </cell>
          <cell r="AG144">
            <v>0</v>
          </cell>
          <cell r="AH144">
            <v>2510492.86</v>
          </cell>
          <cell r="AI144">
            <v>2510492.86</v>
          </cell>
          <cell r="AJ144"/>
          <cell r="AK144">
            <v>0</v>
          </cell>
          <cell r="AL144">
            <v>0</v>
          </cell>
          <cell r="AM144">
            <v>3776730.94</v>
          </cell>
          <cell r="AN144">
            <v>3776730.94</v>
          </cell>
          <cell r="AO144"/>
          <cell r="AP144">
            <v>0</v>
          </cell>
          <cell r="AQ144">
            <v>0</v>
          </cell>
          <cell r="AR144">
            <v>5983854.2599999998</v>
          </cell>
          <cell r="AS144">
            <v>5983854.2599999998</v>
          </cell>
          <cell r="AT144"/>
          <cell r="AU144">
            <v>0</v>
          </cell>
          <cell r="AV144">
            <v>0</v>
          </cell>
          <cell r="AW144">
            <v>4119670.42</v>
          </cell>
          <cell r="AX144">
            <v>4119670.42</v>
          </cell>
          <cell r="AY144"/>
          <cell r="AZ144">
            <v>30783693.949999999</v>
          </cell>
          <cell r="BA144">
            <v>14223657.560000001</v>
          </cell>
          <cell r="BB144">
            <v>13502205.453</v>
          </cell>
          <cell r="BC144">
            <v>622804.47563999996</v>
          </cell>
          <cell r="BD144">
            <v>632723.34059999988</v>
          </cell>
          <cell r="BE144">
            <v>0</v>
          </cell>
          <cell r="BF144">
            <v>14757733.269240001</v>
          </cell>
          <cell r="BG144"/>
          <cell r="BH144">
            <v>33672164.58924</v>
          </cell>
          <cell r="BI144"/>
          <cell r="BJ144">
            <v>4185092.72</v>
          </cell>
          <cell r="BK144">
            <v>29487071.869240001</v>
          </cell>
          <cell r="BL144"/>
          <cell r="BM144">
            <v>1</v>
          </cell>
        </row>
        <row r="145">
          <cell r="A145" t="str">
            <v>0601621201600</v>
          </cell>
          <cell r="B145" t="str">
            <v>LEYDEN COMM H S DIST 212</v>
          </cell>
          <cell r="C145" t="str">
            <v>COOK</v>
          </cell>
          <cell r="D145" t="str">
            <v>High School</v>
          </cell>
          <cell r="E145">
            <v>3459</v>
          </cell>
          <cell r="F145"/>
          <cell r="G145">
            <v>0</v>
          </cell>
          <cell r="H145">
            <v>0</v>
          </cell>
          <cell r="I145">
            <v>0</v>
          </cell>
          <cell r="J145">
            <v>3459</v>
          </cell>
          <cell r="K145"/>
          <cell r="L145">
            <v>0</v>
          </cell>
          <cell r="M145">
            <v>0</v>
          </cell>
          <cell r="N145">
            <v>311310</v>
          </cell>
          <cell r="O145">
            <v>311310</v>
          </cell>
          <cell r="P145"/>
          <cell r="Q145">
            <v>0</v>
          </cell>
          <cell r="R145">
            <v>0</v>
          </cell>
          <cell r="S145">
            <v>432375</v>
          </cell>
          <cell r="T145">
            <v>432375</v>
          </cell>
          <cell r="U145"/>
          <cell r="V145">
            <v>0</v>
          </cell>
          <cell r="W145">
            <v>0</v>
          </cell>
          <cell r="X145">
            <v>1124175</v>
          </cell>
          <cell r="Y145">
            <v>1124175</v>
          </cell>
          <cell r="Z145"/>
          <cell r="AA145">
            <v>0</v>
          </cell>
          <cell r="AB145">
            <v>0</v>
          </cell>
          <cell r="AC145">
            <v>117606</v>
          </cell>
          <cell r="AD145">
            <v>117606</v>
          </cell>
          <cell r="AE145"/>
          <cell r="AF145">
            <v>0</v>
          </cell>
          <cell r="AG145">
            <v>0</v>
          </cell>
          <cell r="AH145">
            <v>987544.5</v>
          </cell>
          <cell r="AI145">
            <v>987544.5</v>
          </cell>
          <cell r="AJ145"/>
          <cell r="AK145">
            <v>0</v>
          </cell>
          <cell r="AL145">
            <v>0</v>
          </cell>
          <cell r="AM145">
            <v>2971281</v>
          </cell>
          <cell r="AN145">
            <v>2971281</v>
          </cell>
          <cell r="AO145"/>
          <cell r="AP145">
            <v>0</v>
          </cell>
          <cell r="AQ145">
            <v>0</v>
          </cell>
          <cell r="AR145">
            <v>4707699</v>
          </cell>
          <cell r="AS145">
            <v>4707699</v>
          </cell>
          <cell r="AT145"/>
          <cell r="AU145">
            <v>0</v>
          </cell>
          <cell r="AV145">
            <v>0</v>
          </cell>
          <cell r="AW145">
            <v>3241083</v>
          </cell>
          <cell r="AX145">
            <v>3241083</v>
          </cell>
          <cell r="AY145"/>
          <cell r="AZ145">
            <v>23305977.880000003</v>
          </cell>
          <cell r="BA145">
            <v>8493289.0600000005</v>
          </cell>
          <cell r="BB145">
            <v>9539780.0820000004</v>
          </cell>
          <cell r="BC145">
            <v>489981.18599999999</v>
          </cell>
          <cell r="BD145">
            <v>497784.69</v>
          </cell>
          <cell r="BE145">
            <v>0</v>
          </cell>
          <cell r="BF145">
            <v>10527545.958000001</v>
          </cell>
          <cell r="BG145"/>
          <cell r="BH145">
            <v>24420619.458000001</v>
          </cell>
          <cell r="BI145"/>
          <cell r="BJ145">
            <v>3292552.92</v>
          </cell>
          <cell r="BK145">
            <v>21128066.538000003</v>
          </cell>
          <cell r="BL145"/>
          <cell r="BM145">
            <v>0</v>
          </cell>
        </row>
        <row r="146">
          <cell r="A146" t="str">
            <v>0601623401600</v>
          </cell>
          <cell r="B146" t="str">
            <v>RIDGEWOOD COMM H S DIST 234</v>
          </cell>
          <cell r="C146" t="str">
            <v>COOK</v>
          </cell>
          <cell r="D146" t="str">
            <v>High School</v>
          </cell>
          <cell r="E146">
            <v>853</v>
          </cell>
          <cell r="F146"/>
          <cell r="G146">
            <v>0</v>
          </cell>
          <cell r="H146">
            <v>0</v>
          </cell>
          <cell r="I146">
            <v>0</v>
          </cell>
          <cell r="J146">
            <v>853</v>
          </cell>
          <cell r="K146"/>
          <cell r="L146">
            <v>0</v>
          </cell>
          <cell r="M146">
            <v>0</v>
          </cell>
          <cell r="N146">
            <v>76770</v>
          </cell>
          <cell r="O146">
            <v>76770</v>
          </cell>
          <cell r="P146"/>
          <cell r="Q146">
            <v>0</v>
          </cell>
          <cell r="R146">
            <v>0</v>
          </cell>
          <cell r="S146">
            <v>106625</v>
          </cell>
          <cell r="T146">
            <v>106625</v>
          </cell>
          <cell r="U146"/>
          <cell r="V146">
            <v>0</v>
          </cell>
          <cell r="W146">
            <v>0</v>
          </cell>
          <cell r="X146">
            <v>277225</v>
          </cell>
          <cell r="Y146">
            <v>277225</v>
          </cell>
          <cell r="Z146"/>
          <cell r="AA146">
            <v>0</v>
          </cell>
          <cell r="AB146">
            <v>0</v>
          </cell>
          <cell r="AC146">
            <v>29002</v>
          </cell>
          <cell r="AD146">
            <v>29002</v>
          </cell>
          <cell r="AE146"/>
          <cell r="AF146">
            <v>0</v>
          </cell>
          <cell r="AG146">
            <v>0</v>
          </cell>
          <cell r="AH146">
            <v>243531.5</v>
          </cell>
          <cell r="AI146">
            <v>243531.5</v>
          </cell>
          <cell r="AJ146"/>
          <cell r="AK146">
            <v>0</v>
          </cell>
          <cell r="AL146">
            <v>0</v>
          </cell>
          <cell r="AM146">
            <v>732727</v>
          </cell>
          <cell r="AN146">
            <v>732727</v>
          </cell>
          <cell r="AO146"/>
          <cell r="AP146">
            <v>0</v>
          </cell>
          <cell r="AQ146">
            <v>0</v>
          </cell>
          <cell r="AR146">
            <v>1160933</v>
          </cell>
          <cell r="AS146">
            <v>1160933</v>
          </cell>
          <cell r="AT146"/>
          <cell r="AU146">
            <v>0</v>
          </cell>
          <cell r="AV146">
            <v>0</v>
          </cell>
          <cell r="AW146">
            <v>799261</v>
          </cell>
          <cell r="AX146">
            <v>799261</v>
          </cell>
          <cell r="AY146"/>
          <cell r="AZ146">
            <v>5647436.2699999996</v>
          </cell>
          <cell r="BA146">
            <v>1773286.83</v>
          </cell>
          <cell r="BB146">
            <v>2226216.9299999997</v>
          </cell>
          <cell r="BC146">
            <v>120830.86199999999</v>
          </cell>
          <cell r="BD146">
            <v>122755.22999999998</v>
          </cell>
          <cell r="BE146">
            <v>0</v>
          </cell>
          <cell r="BF146">
            <v>2469803.0219999999</v>
          </cell>
          <cell r="BG146"/>
          <cell r="BH146">
            <v>5895877.5219999999</v>
          </cell>
          <cell r="BI146"/>
          <cell r="BJ146">
            <v>811953.64</v>
          </cell>
          <cell r="BK146">
            <v>5083923.8820000002</v>
          </cell>
          <cell r="BL146"/>
          <cell r="BM146">
            <v>0</v>
          </cell>
        </row>
        <row r="147">
          <cell r="A147" t="str">
            <v>0601640102600</v>
          </cell>
          <cell r="B147" t="str">
            <v>ELMWOOD PARK C U SCH DIST 401</v>
          </cell>
          <cell r="C147" t="str">
            <v>COOK</v>
          </cell>
          <cell r="D147" t="str">
            <v>Unit</v>
          </cell>
          <cell r="E147">
            <v>2800.5</v>
          </cell>
          <cell r="F147"/>
          <cell r="G147">
            <v>1169.5</v>
          </cell>
          <cell r="H147">
            <v>1149.5</v>
          </cell>
          <cell r="I147">
            <v>654</v>
          </cell>
          <cell r="J147">
            <v>977</v>
          </cell>
          <cell r="K147"/>
          <cell r="L147">
            <v>103455</v>
          </cell>
          <cell r="M147">
            <v>58860</v>
          </cell>
          <cell r="N147">
            <v>87930</v>
          </cell>
          <cell r="O147">
            <v>250245</v>
          </cell>
          <cell r="P147"/>
          <cell r="Q147">
            <v>146187.5</v>
          </cell>
          <cell r="R147">
            <v>81750</v>
          </cell>
          <cell r="S147">
            <v>122125</v>
          </cell>
          <cell r="T147">
            <v>350062.5</v>
          </cell>
          <cell r="U147"/>
          <cell r="V147">
            <v>380087.5</v>
          </cell>
          <cell r="W147">
            <v>212550</v>
          </cell>
          <cell r="X147">
            <v>317525</v>
          </cell>
          <cell r="Y147">
            <v>910162.5</v>
          </cell>
          <cell r="Z147"/>
          <cell r="AA147">
            <v>39763</v>
          </cell>
          <cell r="AB147">
            <v>22236</v>
          </cell>
          <cell r="AC147">
            <v>33218</v>
          </cell>
          <cell r="AD147">
            <v>95217</v>
          </cell>
          <cell r="AE147"/>
          <cell r="AF147">
            <v>667784.5</v>
          </cell>
          <cell r="AG147">
            <v>373434</v>
          </cell>
          <cell r="AH147">
            <v>557867</v>
          </cell>
          <cell r="AI147">
            <v>1599085.5</v>
          </cell>
          <cell r="AJ147"/>
          <cell r="AK147">
            <v>143687.5</v>
          </cell>
          <cell r="AL147">
            <v>162846</v>
          </cell>
          <cell r="AM147">
            <v>839243</v>
          </cell>
          <cell r="AN147">
            <v>1145776.5</v>
          </cell>
          <cell r="AO147"/>
          <cell r="AP147">
            <v>1591689.5</v>
          </cell>
          <cell r="AQ147">
            <v>890094</v>
          </cell>
          <cell r="AR147">
            <v>1329697</v>
          </cell>
          <cell r="AS147">
            <v>3811480.5</v>
          </cell>
          <cell r="AT147"/>
          <cell r="AU147">
            <v>1095821.5</v>
          </cell>
          <cell r="AV147">
            <v>612798</v>
          </cell>
          <cell r="AW147">
            <v>915449</v>
          </cell>
          <cell r="AX147">
            <v>2624068.5</v>
          </cell>
          <cell r="AY147"/>
          <cell r="AZ147">
            <v>17641263.450000003</v>
          </cell>
          <cell r="BA147">
            <v>8081316.7199999997</v>
          </cell>
          <cell r="BB147">
            <v>7716774.051</v>
          </cell>
          <cell r="BC147">
            <v>396702.027</v>
          </cell>
          <cell r="BD147">
            <v>403019.95499999996</v>
          </cell>
          <cell r="BE147">
            <v>0</v>
          </cell>
          <cell r="BF147">
            <v>8516496.0329999998</v>
          </cell>
          <cell r="BG147"/>
          <cell r="BH147">
            <v>19302594.033</v>
          </cell>
          <cell r="BI147"/>
          <cell r="BJ147">
            <v>2665739.94</v>
          </cell>
          <cell r="BK147">
            <v>16636854.093</v>
          </cell>
          <cell r="BL147"/>
          <cell r="BM147">
            <v>1</v>
          </cell>
        </row>
        <row r="148">
          <cell r="A148" t="str">
            <v>0700000000092</v>
          </cell>
          <cell r="B148" t="str">
            <v>Region 07 South Cook ISC 4 TAOEP</v>
          </cell>
          <cell r="C148" t="str">
            <v>COOK</v>
          </cell>
          <cell r="D148" t="str">
            <v>Regional</v>
          </cell>
          <cell r="E148">
            <v>1</v>
          </cell>
          <cell r="F148"/>
          <cell r="G148">
            <v>0</v>
          </cell>
          <cell r="H148">
            <v>0</v>
          </cell>
          <cell r="I148">
            <v>0</v>
          </cell>
          <cell r="J148">
            <v>1</v>
          </cell>
          <cell r="K148"/>
          <cell r="L148">
            <v>0</v>
          </cell>
          <cell r="M148">
            <v>0</v>
          </cell>
          <cell r="N148">
            <v>90</v>
          </cell>
          <cell r="O148">
            <v>90</v>
          </cell>
          <cell r="P148"/>
          <cell r="Q148">
            <v>0</v>
          </cell>
          <cell r="R148">
            <v>0</v>
          </cell>
          <cell r="S148">
            <v>125</v>
          </cell>
          <cell r="T148">
            <v>125</v>
          </cell>
          <cell r="U148"/>
          <cell r="V148">
            <v>0</v>
          </cell>
          <cell r="W148">
            <v>0</v>
          </cell>
          <cell r="X148">
            <v>325</v>
          </cell>
          <cell r="Y148">
            <v>325</v>
          </cell>
          <cell r="Z148"/>
          <cell r="AA148">
            <v>0</v>
          </cell>
          <cell r="AB148">
            <v>0</v>
          </cell>
          <cell r="AC148">
            <v>34</v>
          </cell>
          <cell r="AD148">
            <v>34</v>
          </cell>
          <cell r="AE148"/>
          <cell r="AF148">
            <v>0</v>
          </cell>
          <cell r="AG148">
            <v>0</v>
          </cell>
          <cell r="AH148">
            <v>571</v>
          </cell>
          <cell r="AI148">
            <v>571</v>
          </cell>
          <cell r="AJ148"/>
          <cell r="AK148">
            <v>0</v>
          </cell>
          <cell r="AL148">
            <v>0</v>
          </cell>
          <cell r="AM148">
            <v>859</v>
          </cell>
          <cell r="AN148">
            <v>859</v>
          </cell>
          <cell r="AO148"/>
          <cell r="AP148">
            <v>0</v>
          </cell>
          <cell r="AQ148">
            <v>0</v>
          </cell>
          <cell r="AR148">
            <v>1361</v>
          </cell>
          <cell r="AS148">
            <v>1361</v>
          </cell>
          <cell r="AT148"/>
          <cell r="AU148">
            <v>0</v>
          </cell>
          <cell r="AV148">
            <v>0</v>
          </cell>
          <cell r="AW148">
            <v>937</v>
          </cell>
          <cell r="AX148">
            <v>937</v>
          </cell>
          <cell r="AY148"/>
          <cell r="AZ148">
            <v>4277.49</v>
          </cell>
          <cell r="BA148">
            <v>0</v>
          </cell>
          <cell r="BB148">
            <v>1283.2469999999998</v>
          </cell>
          <cell r="BC148">
            <v>141.654</v>
          </cell>
          <cell r="BD148">
            <v>143.91</v>
          </cell>
          <cell r="BE148">
            <v>0</v>
          </cell>
          <cell r="BF148">
            <v>1568.8109999999999</v>
          </cell>
          <cell r="BG148"/>
          <cell r="BH148">
            <v>5870.8109999999997</v>
          </cell>
          <cell r="BI148"/>
          <cell r="BJ148">
            <v>951.88</v>
          </cell>
          <cell r="BK148">
            <v>4918.9309999999996</v>
          </cell>
          <cell r="BL148"/>
          <cell r="BM148">
            <v>1</v>
          </cell>
        </row>
        <row r="149">
          <cell r="A149" t="str">
            <v>0700000000093</v>
          </cell>
          <cell r="B149" t="str">
            <v>SAFE SCH-INTERMEDIATE SERVICE CEN</v>
          </cell>
          <cell r="C149" t="str">
            <v>COOK</v>
          </cell>
          <cell r="D149" t="str">
            <v>Regional</v>
          </cell>
          <cell r="E149">
            <v>129</v>
          </cell>
          <cell r="F149"/>
          <cell r="G149">
            <v>0</v>
          </cell>
          <cell r="H149">
            <v>0</v>
          </cell>
          <cell r="I149">
            <v>40</v>
          </cell>
          <cell r="J149">
            <v>89</v>
          </cell>
          <cell r="K149"/>
          <cell r="L149">
            <v>0</v>
          </cell>
          <cell r="M149">
            <v>3600</v>
          </cell>
          <cell r="N149">
            <v>8010</v>
          </cell>
          <cell r="O149">
            <v>11610</v>
          </cell>
          <cell r="P149"/>
          <cell r="Q149">
            <v>0</v>
          </cell>
          <cell r="R149">
            <v>5000</v>
          </cell>
          <cell r="S149">
            <v>11125</v>
          </cell>
          <cell r="T149">
            <v>16125</v>
          </cell>
          <cell r="U149"/>
          <cell r="V149">
            <v>0</v>
          </cell>
          <cell r="W149">
            <v>13000</v>
          </cell>
          <cell r="X149">
            <v>28925</v>
          </cell>
          <cell r="Y149">
            <v>41925</v>
          </cell>
          <cell r="Z149"/>
          <cell r="AA149">
            <v>0</v>
          </cell>
          <cell r="AB149">
            <v>1360</v>
          </cell>
          <cell r="AC149">
            <v>3026</v>
          </cell>
          <cell r="AD149">
            <v>4386</v>
          </cell>
          <cell r="AE149"/>
          <cell r="AF149">
            <v>0</v>
          </cell>
          <cell r="AG149">
            <v>22840</v>
          </cell>
          <cell r="AH149">
            <v>50819</v>
          </cell>
          <cell r="AI149">
            <v>73659</v>
          </cell>
          <cell r="AJ149"/>
          <cell r="AK149">
            <v>0</v>
          </cell>
          <cell r="AL149">
            <v>9960</v>
          </cell>
          <cell r="AM149">
            <v>76451</v>
          </cell>
          <cell r="AN149">
            <v>86411</v>
          </cell>
          <cell r="AO149"/>
          <cell r="AP149">
            <v>0</v>
          </cell>
          <cell r="AQ149">
            <v>54440</v>
          </cell>
          <cell r="AR149">
            <v>121129</v>
          </cell>
          <cell r="AS149">
            <v>175569</v>
          </cell>
          <cell r="AT149"/>
          <cell r="AU149">
            <v>0</v>
          </cell>
          <cell r="AV149">
            <v>37480</v>
          </cell>
          <cell r="AW149">
            <v>83393</v>
          </cell>
          <cell r="AX149">
            <v>120873</v>
          </cell>
          <cell r="AY149"/>
          <cell r="AZ149">
            <v>820274.77999999991</v>
          </cell>
          <cell r="BA149">
            <v>315366.42</v>
          </cell>
          <cell r="BB149">
            <v>340692.36</v>
          </cell>
          <cell r="BC149">
            <v>18273.365999999998</v>
          </cell>
          <cell r="BD149">
            <v>18564.39</v>
          </cell>
          <cell r="BE149">
            <v>0</v>
          </cell>
          <cell r="BF149">
            <v>377530.11599999998</v>
          </cell>
          <cell r="BG149"/>
          <cell r="BH149">
            <v>908088.11599999992</v>
          </cell>
          <cell r="BI149"/>
          <cell r="BJ149">
            <v>122792.52</v>
          </cell>
          <cell r="BK149">
            <v>785295.5959999999</v>
          </cell>
          <cell r="BL149"/>
          <cell r="BM149">
            <v>1</v>
          </cell>
        </row>
        <row r="150">
          <cell r="A150" t="str">
            <v>0700000000095</v>
          </cell>
          <cell r="B150" t="str">
            <v>SOUTH COOK ISC 4 ALOP</v>
          </cell>
          <cell r="C150" t="str">
            <v>COOK</v>
          </cell>
          <cell r="D150" t="str">
            <v>Regional</v>
          </cell>
          <cell r="E150">
            <v>67</v>
          </cell>
          <cell r="F150"/>
          <cell r="G150">
            <v>0</v>
          </cell>
          <cell r="H150">
            <v>0</v>
          </cell>
          <cell r="I150">
            <v>0</v>
          </cell>
          <cell r="J150">
            <v>67</v>
          </cell>
          <cell r="K150"/>
          <cell r="L150">
            <v>0</v>
          </cell>
          <cell r="M150">
            <v>0</v>
          </cell>
          <cell r="N150">
            <v>6030</v>
          </cell>
          <cell r="O150">
            <v>6030</v>
          </cell>
          <cell r="P150"/>
          <cell r="Q150">
            <v>0</v>
          </cell>
          <cell r="R150">
            <v>0</v>
          </cell>
          <cell r="S150">
            <v>8375</v>
          </cell>
          <cell r="T150">
            <v>8375</v>
          </cell>
          <cell r="U150"/>
          <cell r="V150">
            <v>0</v>
          </cell>
          <cell r="W150">
            <v>0</v>
          </cell>
          <cell r="X150">
            <v>21775</v>
          </cell>
          <cell r="Y150">
            <v>21775</v>
          </cell>
          <cell r="Z150"/>
          <cell r="AA150">
            <v>0</v>
          </cell>
          <cell r="AB150">
            <v>0</v>
          </cell>
          <cell r="AC150">
            <v>2278</v>
          </cell>
          <cell r="AD150">
            <v>2278</v>
          </cell>
          <cell r="AE150"/>
          <cell r="AF150">
            <v>0</v>
          </cell>
          <cell r="AG150">
            <v>0</v>
          </cell>
          <cell r="AH150">
            <v>19128.5</v>
          </cell>
          <cell r="AI150">
            <v>19128.5</v>
          </cell>
          <cell r="AJ150"/>
          <cell r="AK150">
            <v>0</v>
          </cell>
          <cell r="AL150">
            <v>0</v>
          </cell>
          <cell r="AM150">
            <v>57553</v>
          </cell>
          <cell r="AN150">
            <v>57553</v>
          </cell>
          <cell r="AO150"/>
          <cell r="AP150">
            <v>0</v>
          </cell>
          <cell r="AQ150">
            <v>0</v>
          </cell>
          <cell r="AR150">
            <v>91187</v>
          </cell>
          <cell r="AS150">
            <v>91187</v>
          </cell>
          <cell r="AT150"/>
          <cell r="AU150">
            <v>0</v>
          </cell>
          <cell r="AV150">
            <v>0</v>
          </cell>
          <cell r="AW150">
            <v>62779</v>
          </cell>
          <cell r="AX150">
            <v>62779</v>
          </cell>
          <cell r="AY150"/>
          <cell r="AZ150">
            <v>448950.93</v>
          </cell>
          <cell r="BA150">
            <v>151529.49</v>
          </cell>
          <cell r="BB150">
            <v>180144.12599999996</v>
          </cell>
          <cell r="BC150">
            <v>9490.8179999999993</v>
          </cell>
          <cell r="BD150">
            <v>9641.9699999999993</v>
          </cell>
          <cell r="BE150">
            <v>0</v>
          </cell>
          <cell r="BF150">
            <v>199276.91399999996</v>
          </cell>
          <cell r="BG150"/>
          <cell r="BH150">
            <v>468382.41399999999</v>
          </cell>
          <cell r="BI150"/>
          <cell r="BJ150">
            <v>63775.96</v>
          </cell>
          <cell r="BK150">
            <v>404606.45399999997</v>
          </cell>
          <cell r="BL150"/>
          <cell r="BM150">
            <v>0</v>
          </cell>
        </row>
        <row r="151">
          <cell r="A151" t="str">
            <v>0701610400200</v>
          </cell>
          <cell r="B151" t="str">
            <v>SUMMIT SCHOOL DIST 104</v>
          </cell>
          <cell r="C151" t="str">
            <v>COOK</v>
          </cell>
          <cell r="D151" t="str">
            <v>Elementary</v>
          </cell>
          <cell r="E151">
            <v>1434.3</v>
          </cell>
          <cell r="F151"/>
          <cell r="G151">
            <v>913.14</v>
          </cell>
          <cell r="H151">
            <v>900.98</v>
          </cell>
          <cell r="I151">
            <v>521.16</v>
          </cell>
          <cell r="J151">
            <v>0</v>
          </cell>
          <cell r="K151"/>
          <cell r="L151">
            <v>81088.2</v>
          </cell>
          <cell r="M151">
            <v>46904.399999999994</v>
          </cell>
          <cell r="N151">
            <v>0</v>
          </cell>
          <cell r="O151">
            <v>127992.59999999999</v>
          </cell>
          <cell r="P151"/>
          <cell r="Q151">
            <v>114142.5</v>
          </cell>
          <cell r="R151">
            <v>65144.999999999993</v>
          </cell>
          <cell r="S151">
            <v>0</v>
          </cell>
          <cell r="T151">
            <v>179287.5</v>
          </cell>
          <cell r="U151"/>
          <cell r="V151">
            <v>296770.5</v>
          </cell>
          <cell r="W151">
            <v>169377</v>
          </cell>
          <cell r="X151">
            <v>0</v>
          </cell>
          <cell r="Y151">
            <v>466147.5</v>
          </cell>
          <cell r="Z151"/>
          <cell r="AA151">
            <v>31046.76</v>
          </cell>
          <cell r="AB151">
            <v>17719.439999999999</v>
          </cell>
          <cell r="AC151">
            <v>0</v>
          </cell>
          <cell r="AD151">
            <v>48766.2</v>
          </cell>
          <cell r="AE151"/>
          <cell r="AF151">
            <v>521402.94</v>
          </cell>
          <cell r="AG151">
            <v>297582.36</v>
          </cell>
          <cell r="AH151">
            <v>0</v>
          </cell>
          <cell r="AI151">
            <v>818985.3</v>
          </cell>
          <cell r="AJ151"/>
          <cell r="AK151">
            <v>112622.5</v>
          </cell>
          <cell r="AL151">
            <v>129768.84</v>
          </cell>
          <cell r="AM151">
            <v>0</v>
          </cell>
          <cell r="AN151">
            <v>242391.34</v>
          </cell>
          <cell r="AO151"/>
          <cell r="AP151">
            <v>1242783.54</v>
          </cell>
          <cell r="AQ151">
            <v>709298.76</v>
          </cell>
          <cell r="AR151">
            <v>0</v>
          </cell>
          <cell r="AS151">
            <v>1952082.3</v>
          </cell>
          <cell r="AT151"/>
          <cell r="AU151">
            <v>855612.17999999993</v>
          </cell>
          <cell r="AV151">
            <v>488326.92</v>
          </cell>
          <cell r="AW151">
            <v>0</v>
          </cell>
          <cell r="AX151">
            <v>1343939.0999999999</v>
          </cell>
          <cell r="AY151"/>
          <cell r="AZ151">
            <v>9086767.2200000007</v>
          </cell>
          <cell r="BA151">
            <v>6297623.7400000002</v>
          </cell>
          <cell r="BB151">
            <v>4615317.2879999997</v>
          </cell>
          <cell r="BC151">
            <v>203174.33219999998</v>
          </cell>
          <cell r="BD151">
            <v>206410.11299999998</v>
          </cell>
          <cell r="BE151">
            <v>0</v>
          </cell>
          <cell r="BF151">
            <v>5024901.7331999997</v>
          </cell>
          <cell r="BG151"/>
          <cell r="BH151">
            <v>10204493.573199999</v>
          </cell>
          <cell r="BI151"/>
          <cell r="BJ151">
            <v>1365281.48</v>
          </cell>
          <cell r="BK151">
            <v>8839212.0931999981</v>
          </cell>
          <cell r="BL151"/>
          <cell r="BM151">
            <v>1</v>
          </cell>
        </row>
        <row r="152">
          <cell r="A152" t="str">
            <v>0701610800200</v>
          </cell>
          <cell r="B152" t="str">
            <v>WILLOW SPRINGS SCHOOL DIST 108</v>
          </cell>
          <cell r="C152" t="str">
            <v>COOK</v>
          </cell>
          <cell r="D152" t="str">
            <v>Elementary</v>
          </cell>
          <cell r="E152">
            <v>393.25</v>
          </cell>
          <cell r="F152"/>
          <cell r="G152">
            <v>269.75</v>
          </cell>
          <cell r="H152">
            <v>263.5</v>
          </cell>
          <cell r="I152">
            <v>123.5</v>
          </cell>
          <cell r="J152">
            <v>0</v>
          </cell>
          <cell r="K152"/>
          <cell r="L152">
            <v>23715</v>
          </cell>
          <cell r="M152">
            <v>11115</v>
          </cell>
          <cell r="N152">
            <v>0</v>
          </cell>
          <cell r="O152">
            <v>34830</v>
          </cell>
          <cell r="P152"/>
          <cell r="Q152">
            <v>33718.75</v>
          </cell>
          <cell r="R152">
            <v>15437.5</v>
          </cell>
          <cell r="S152">
            <v>0</v>
          </cell>
          <cell r="T152">
            <v>49156.25</v>
          </cell>
          <cell r="U152"/>
          <cell r="V152">
            <v>87668.75</v>
          </cell>
          <cell r="W152">
            <v>40137.5</v>
          </cell>
          <cell r="X152">
            <v>0</v>
          </cell>
          <cell r="Y152">
            <v>127806.25</v>
          </cell>
          <cell r="Z152"/>
          <cell r="AA152">
            <v>9171.5</v>
          </cell>
          <cell r="AB152">
            <v>4199</v>
          </cell>
          <cell r="AC152">
            <v>0</v>
          </cell>
          <cell r="AD152">
            <v>13370.5</v>
          </cell>
          <cell r="AE152"/>
          <cell r="AF152">
            <v>154027.25</v>
          </cell>
          <cell r="AG152">
            <v>70518.5</v>
          </cell>
          <cell r="AH152">
            <v>0</v>
          </cell>
          <cell r="AI152">
            <v>224545.75</v>
          </cell>
          <cell r="AJ152"/>
          <cell r="AK152">
            <v>32937.5</v>
          </cell>
          <cell r="AL152">
            <v>30751.5</v>
          </cell>
          <cell r="AM152">
            <v>0</v>
          </cell>
          <cell r="AN152">
            <v>63689</v>
          </cell>
          <cell r="AO152"/>
          <cell r="AP152">
            <v>367129.75</v>
          </cell>
          <cell r="AQ152">
            <v>168083.5</v>
          </cell>
          <cell r="AR152">
            <v>0</v>
          </cell>
          <cell r="AS152">
            <v>535213.25</v>
          </cell>
          <cell r="AT152"/>
          <cell r="AU152">
            <v>252755.75</v>
          </cell>
          <cell r="AV152">
            <v>115719.5</v>
          </cell>
          <cell r="AW152">
            <v>0</v>
          </cell>
          <cell r="AX152">
            <v>368475.25</v>
          </cell>
          <cell r="AY152"/>
          <cell r="AZ152">
            <v>2409035.23</v>
          </cell>
          <cell r="BA152">
            <v>996938.01</v>
          </cell>
          <cell r="BB152">
            <v>1021791.9720000001</v>
          </cell>
          <cell r="BC152">
            <v>55705.4355</v>
          </cell>
          <cell r="BD152">
            <v>56592.607499999998</v>
          </cell>
          <cell r="BE152">
            <v>0</v>
          </cell>
          <cell r="BF152">
            <v>1134090.0149999999</v>
          </cell>
          <cell r="BG152"/>
          <cell r="BH152">
            <v>2551176.2649999997</v>
          </cell>
          <cell r="BI152"/>
          <cell r="BJ152">
            <v>374326.81</v>
          </cell>
          <cell r="BK152">
            <v>2176849.4549999996</v>
          </cell>
          <cell r="BL152"/>
          <cell r="BM152">
            <v>1</v>
          </cell>
        </row>
        <row r="153">
          <cell r="A153" t="str">
            <v>0701610900200</v>
          </cell>
          <cell r="B153" t="str">
            <v>INDIAN SPRINGS SCHOOL DIST 109</v>
          </cell>
          <cell r="C153" t="str">
            <v>COOK</v>
          </cell>
          <cell r="D153" t="str">
            <v>Elementary</v>
          </cell>
          <cell r="E153">
            <v>2392.7199999999998</v>
          </cell>
          <cell r="F153"/>
          <cell r="G153">
            <v>1600.06</v>
          </cell>
          <cell r="H153">
            <v>1560.65</v>
          </cell>
          <cell r="I153">
            <v>792.66000000000008</v>
          </cell>
          <cell r="J153">
            <v>0</v>
          </cell>
          <cell r="K153"/>
          <cell r="L153">
            <v>140458.5</v>
          </cell>
          <cell r="M153">
            <v>71339.400000000009</v>
          </cell>
          <cell r="N153">
            <v>0</v>
          </cell>
          <cell r="O153">
            <v>211797.90000000002</v>
          </cell>
          <cell r="P153"/>
          <cell r="Q153">
            <v>200007.5</v>
          </cell>
          <cell r="R153">
            <v>99082.500000000015</v>
          </cell>
          <cell r="S153">
            <v>0</v>
          </cell>
          <cell r="T153">
            <v>299090</v>
          </cell>
          <cell r="U153"/>
          <cell r="V153">
            <v>520019.5</v>
          </cell>
          <cell r="W153">
            <v>257614.50000000003</v>
          </cell>
          <cell r="X153">
            <v>0</v>
          </cell>
          <cell r="Y153">
            <v>777634</v>
          </cell>
          <cell r="Z153"/>
          <cell r="AA153">
            <v>54402.04</v>
          </cell>
          <cell r="AB153">
            <v>26950.440000000002</v>
          </cell>
          <cell r="AC153">
            <v>0</v>
          </cell>
          <cell r="AD153">
            <v>81352.48000000001</v>
          </cell>
          <cell r="AE153"/>
          <cell r="AF153">
            <v>913634.26</v>
          </cell>
          <cell r="AG153">
            <v>452608.86</v>
          </cell>
          <cell r="AH153">
            <v>0</v>
          </cell>
          <cell r="AI153">
            <v>1366243.12</v>
          </cell>
          <cell r="AJ153"/>
          <cell r="AK153">
            <v>195081.25</v>
          </cell>
          <cell r="AL153">
            <v>197372.34000000003</v>
          </cell>
          <cell r="AM153">
            <v>0</v>
          </cell>
          <cell r="AN153">
            <v>392453.59</v>
          </cell>
          <cell r="AO153"/>
          <cell r="AP153">
            <v>2177681.66</v>
          </cell>
          <cell r="AQ153">
            <v>1078810.26</v>
          </cell>
          <cell r="AR153">
            <v>0</v>
          </cell>
          <cell r="AS153">
            <v>3256491.92</v>
          </cell>
          <cell r="AT153"/>
          <cell r="AU153">
            <v>1499256.22</v>
          </cell>
          <cell r="AV153">
            <v>742722.42</v>
          </cell>
          <cell r="AW153">
            <v>0</v>
          </cell>
          <cell r="AX153">
            <v>2241978.64</v>
          </cell>
          <cell r="AY153"/>
          <cell r="AZ153">
            <v>14867863.510000002</v>
          </cell>
          <cell r="BA153">
            <v>8297858.8700000001</v>
          </cell>
          <cell r="BB153">
            <v>6949716.7140000006</v>
          </cell>
          <cell r="BC153">
            <v>338938.35888000007</v>
          </cell>
          <cell r="BD153">
            <v>344336.33519999997</v>
          </cell>
          <cell r="BE153">
            <v>0</v>
          </cell>
          <cell r="BF153">
            <v>7632991.4080800004</v>
          </cell>
          <cell r="BG153"/>
          <cell r="BH153">
            <v>16260033.058080001</v>
          </cell>
          <cell r="BI153"/>
          <cell r="BJ153">
            <v>2277582.31</v>
          </cell>
          <cell r="BK153">
            <v>13982450.74808</v>
          </cell>
          <cell r="BL153"/>
          <cell r="BM153">
            <v>1</v>
          </cell>
        </row>
        <row r="154">
          <cell r="A154" t="str">
            <v>0701611000200</v>
          </cell>
          <cell r="B154" t="str">
            <v>CENTRAL STICKNEY SCH DIST 110</v>
          </cell>
          <cell r="C154" t="str">
            <v>COOK</v>
          </cell>
          <cell r="D154" t="str">
            <v>Elementary</v>
          </cell>
          <cell r="E154">
            <v>305.72000000000003</v>
          </cell>
          <cell r="F154"/>
          <cell r="G154">
            <v>181.71999999999997</v>
          </cell>
          <cell r="H154">
            <v>179.31</v>
          </cell>
          <cell r="I154">
            <v>124</v>
          </cell>
          <cell r="J154">
            <v>0</v>
          </cell>
          <cell r="K154"/>
          <cell r="L154">
            <v>16137.9</v>
          </cell>
          <cell r="M154">
            <v>11160</v>
          </cell>
          <cell r="N154">
            <v>0</v>
          </cell>
          <cell r="O154">
            <v>27297.9</v>
          </cell>
          <cell r="P154"/>
          <cell r="Q154">
            <v>22714.999999999996</v>
          </cell>
          <cell r="R154">
            <v>15500</v>
          </cell>
          <cell r="S154">
            <v>0</v>
          </cell>
          <cell r="T154">
            <v>38215</v>
          </cell>
          <cell r="U154"/>
          <cell r="V154">
            <v>59058.999999999993</v>
          </cell>
          <cell r="W154">
            <v>40300</v>
          </cell>
          <cell r="X154">
            <v>0</v>
          </cell>
          <cell r="Y154">
            <v>99359</v>
          </cell>
          <cell r="Z154"/>
          <cell r="AA154">
            <v>6178.4799999999987</v>
          </cell>
          <cell r="AB154">
            <v>4216</v>
          </cell>
          <cell r="AC154">
            <v>0</v>
          </cell>
          <cell r="AD154">
            <v>10394.48</v>
          </cell>
          <cell r="AE154"/>
          <cell r="AF154">
            <v>51881.06</v>
          </cell>
          <cell r="AG154">
            <v>35402</v>
          </cell>
          <cell r="AH154">
            <v>0</v>
          </cell>
          <cell r="AI154">
            <v>87283.06</v>
          </cell>
          <cell r="AJ154"/>
          <cell r="AK154">
            <v>22413.75</v>
          </cell>
          <cell r="AL154">
            <v>30876</v>
          </cell>
          <cell r="AM154">
            <v>0</v>
          </cell>
          <cell r="AN154">
            <v>53289.75</v>
          </cell>
          <cell r="AO154"/>
          <cell r="AP154">
            <v>247320.91999999995</v>
          </cell>
          <cell r="AQ154">
            <v>168764</v>
          </cell>
          <cell r="AR154">
            <v>0</v>
          </cell>
          <cell r="AS154">
            <v>416084.91999999993</v>
          </cell>
          <cell r="AT154"/>
          <cell r="AU154">
            <v>170271.63999999998</v>
          </cell>
          <cell r="AV154">
            <v>116188</v>
          </cell>
          <cell r="AW154">
            <v>0</v>
          </cell>
          <cell r="AX154">
            <v>286459.64</v>
          </cell>
          <cell r="AY154"/>
          <cell r="AZ154">
            <v>1899851.2500000002</v>
          </cell>
          <cell r="BA154">
            <v>1220550.82</v>
          </cell>
          <cell r="BB154">
            <v>936120.62100000004</v>
          </cell>
          <cell r="BC154">
            <v>43306.460879999991</v>
          </cell>
          <cell r="BD154">
            <v>43996.165199999996</v>
          </cell>
          <cell r="BE154">
            <v>0</v>
          </cell>
          <cell r="BF154">
            <v>1023423.2470800001</v>
          </cell>
          <cell r="BG154"/>
          <cell r="BH154">
            <v>2041806.9970800001</v>
          </cell>
          <cell r="BI154"/>
          <cell r="BJ154">
            <v>291008.75</v>
          </cell>
          <cell r="BK154">
            <v>1750798.2470800001</v>
          </cell>
          <cell r="BL154"/>
          <cell r="BM154">
            <v>0</v>
          </cell>
        </row>
        <row r="155">
          <cell r="A155" t="str">
            <v>0701611100200</v>
          </cell>
          <cell r="B155" t="str">
            <v>BURBANK SCHOOL DISTRICT 111</v>
          </cell>
          <cell r="C155" t="str">
            <v>COOK</v>
          </cell>
          <cell r="D155" t="str">
            <v>Elementary</v>
          </cell>
          <cell r="E155">
            <v>3319.8</v>
          </cell>
          <cell r="F155"/>
          <cell r="G155">
            <v>2093.1499999999996</v>
          </cell>
          <cell r="H155">
            <v>2052.6499999999996</v>
          </cell>
          <cell r="I155">
            <v>1226.6500000000001</v>
          </cell>
          <cell r="J155">
            <v>0</v>
          </cell>
          <cell r="K155"/>
          <cell r="L155">
            <v>184738.49999999997</v>
          </cell>
          <cell r="M155">
            <v>110398.50000000001</v>
          </cell>
          <cell r="N155">
            <v>0</v>
          </cell>
          <cell r="O155">
            <v>295137</v>
          </cell>
          <cell r="P155"/>
          <cell r="Q155">
            <v>261643.74999999994</v>
          </cell>
          <cell r="R155">
            <v>153331.25</v>
          </cell>
          <cell r="S155">
            <v>0</v>
          </cell>
          <cell r="T155">
            <v>414974.99999999994</v>
          </cell>
          <cell r="U155"/>
          <cell r="V155">
            <v>680273.74999999988</v>
          </cell>
          <cell r="W155">
            <v>398661.25000000006</v>
          </cell>
          <cell r="X155">
            <v>0</v>
          </cell>
          <cell r="Y155">
            <v>1078935</v>
          </cell>
          <cell r="Z155"/>
          <cell r="AA155">
            <v>71167.099999999991</v>
          </cell>
          <cell r="AB155">
            <v>41706.100000000006</v>
          </cell>
          <cell r="AC155">
            <v>0</v>
          </cell>
          <cell r="AD155">
            <v>112873.2</v>
          </cell>
          <cell r="AE155"/>
          <cell r="AF155">
            <v>1195188.6499999999</v>
          </cell>
          <cell r="AG155">
            <v>700417.15</v>
          </cell>
          <cell r="AH155">
            <v>0</v>
          </cell>
          <cell r="AI155">
            <v>1895605.7999999998</v>
          </cell>
          <cell r="AJ155"/>
          <cell r="AK155">
            <v>256581.24999999994</v>
          </cell>
          <cell r="AL155">
            <v>305435.85000000003</v>
          </cell>
          <cell r="AM155">
            <v>0</v>
          </cell>
          <cell r="AN155">
            <v>562017.1</v>
          </cell>
          <cell r="AO155"/>
          <cell r="AP155">
            <v>2848777.1499999994</v>
          </cell>
          <cell r="AQ155">
            <v>1669470.6500000001</v>
          </cell>
          <cell r="AR155">
            <v>0</v>
          </cell>
          <cell r="AS155">
            <v>4518247.8</v>
          </cell>
          <cell r="AT155"/>
          <cell r="AU155">
            <v>1961281.5499999996</v>
          </cell>
          <cell r="AV155">
            <v>1149371.05</v>
          </cell>
          <cell r="AW155">
            <v>0</v>
          </cell>
          <cell r="AX155">
            <v>3110652.5999999996</v>
          </cell>
          <cell r="AY155"/>
          <cell r="AZ155">
            <v>20372969.079999998</v>
          </cell>
          <cell r="BA155">
            <v>11592340.879999999</v>
          </cell>
          <cell r="BB155">
            <v>9589592.987999998</v>
          </cell>
          <cell r="BC155">
            <v>470262.94919999997</v>
          </cell>
          <cell r="BD155">
            <v>477752.41799999995</v>
          </cell>
          <cell r="BE155">
            <v>0</v>
          </cell>
          <cell r="BF155">
            <v>10537608.355199998</v>
          </cell>
          <cell r="BG155"/>
          <cell r="BH155">
            <v>22526051.8552</v>
          </cell>
          <cell r="BI155"/>
          <cell r="BJ155">
            <v>3160051.22</v>
          </cell>
          <cell r="BK155">
            <v>19366000.635200001</v>
          </cell>
          <cell r="BL155"/>
          <cell r="BM155">
            <v>1</v>
          </cell>
        </row>
        <row r="156">
          <cell r="A156" t="str">
            <v>07016113A0200</v>
          </cell>
          <cell r="B156" t="str">
            <v>LEMONT-BROMBEREK CSD 113A</v>
          </cell>
          <cell r="C156" t="str">
            <v>COOK</v>
          </cell>
          <cell r="D156" t="str">
            <v>Elementary</v>
          </cell>
          <cell r="E156">
            <v>2493.75</v>
          </cell>
          <cell r="F156"/>
          <cell r="G156">
            <v>1673.25</v>
          </cell>
          <cell r="H156">
            <v>1640</v>
          </cell>
          <cell r="I156">
            <v>820.5</v>
          </cell>
          <cell r="J156">
            <v>0</v>
          </cell>
          <cell r="K156"/>
          <cell r="L156">
            <v>147600</v>
          </cell>
          <cell r="M156">
            <v>73845</v>
          </cell>
          <cell r="N156">
            <v>0</v>
          </cell>
          <cell r="O156">
            <v>221445</v>
          </cell>
          <cell r="P156"/>
          <cell r="Q156">
            <v>209156.25</v>
          </cell>
          <cell r="R156">
            <v>102562.5</v>
          </cell>
          <cell r="S156">
            <v>0</v>
          </cell>
          <cell r="T156">
            <v>311718.75</v>
          </cell>
          <cell r="U156"/>
          <cell r="V156">
            <v>543806.25</v>
          </cell>
          <cell r="W156">
            <v>266662.5</v>
          </cell>
          <cell r="X156">
            <v>0</v>
          </cell>
          <cell r="Y156">
            <v>810468.75</v>
          </cell>
          <cell r="Z156"/>
          <cell r="AA156">
            <v>56890.5</v>
          </cell>
          <cell r="AB156">
            <v>27897</v>
          </cell>
          <cell r="AC156">
            <v>0</v>
          </cell>
          <cell r="AD156">
            <v>84787.5</v>
          </cell>
          <cell r="AE156"/>
          <cell r="AF156">
            <v>477712.87</v>
          </cell>
          <cell r="AG156">
            <v>234252.75</v>
          </cell>
          <cell r="AH156">
            <v>0</v>
          </cell>
          <cell r="AI156">
            <v>711965.62</v>
          </cell>
          <cell r="AJ156"/>
          <cell r="AK156">
            <v>205000</v>
          </cell>
          <cell r="AL156">
            <v>204304.5</v>
          </cell>
          <cell r="AM156">
            <v>0</v>
          </cell>
          <cell r="AN156">
            <v>409304.5</v>
          </cell>
          <cell r="AO156"/>
          <cell r="AP156">
            <v>2277293.25</v>
          </cell>
          <cell r="AQ156">
            <v>1116700.5</v>
          </cell>
          <cell r="AR156">
            <v>0</v>
          </cell>
          <cell r="AS156">
            <v>3393993.75</v>
          </cell>
          <cell r="AT156"/>
          <cell r="AU156">
            <v>1567835.25</v>
          </cell>
          <cell r="AV156">
            <v>768808.5</v>
          </cell>
          <cell r="AW156">
            <v>0</v>
          </cell>
          <cell r="AX156">
            <v>2336643.75</v>
          </cell>
          <cell r="AY156"/>
          <cell r="AZ156">
            <v>14177644.410000002</v>
          </cell>
          <cell r="BA156">
            <v>3504744.56</v>
          </cell>
          <cell r="BB156">
            <v>5304716.6910000006</v>
          </cell>
          <cell r="BC156">
            <v>353249.66249999998</v>
          </cell>
          <cell r="BD156">
            <v>358875.5625</v>
          </cell>
          <cell r="BE156">
            <v>0</v>
          </cell>
          <cell r="BF156">
            <v>6016841.9160000002</v>
          </cell>
          <cell r="BG156"/>
          <cell r="BH156">
            <v>14297169.536</v>
          </cell>
          <cell r="BI156"/>
          <cell r="BJ156">
            <v>2373750.75</v>
          </cell>
          <cell r="BK156">
            <v>11923418.786</v>
          </cell>
          <cell r="BL156"/>
          <cell r="BM156">
            <v>0</v>
          </cell>
        </row>
        <row r="157">
          <cell r="A157" t="str">
            <v>0701611700200</v>
          </cell>
          <cell r="B157" t="str">
            <v>NORTH PALOS SCHOOL DIST 117</v>
          </cell>
          <cell r="C157" t="str">
            <v>COOK</v>
          </cell>
          <cell r="D157" t="str">
            <v>Elementary</v>
          </cell>
          <cell r="E157">
            <v>3151.89</v>
          </cell>
          <cell r="F157"/>
          <cell r="G157">
            <v>2004.23</v>
          </cell>
          <cell r="H157">
            <v>1971.73</v>
          </cell>
          <cell r="I157">
            <v>1147.6600000000001</v>
          </cell>
          <cell r="J157">
            <v>0</v>
          </cell>
          <cell r="K157"/>
          <cell r="L157">
            <v>177455.7</v>
          </cell>
          <cell r="M157">
            <v>103289.40000000001</v>
          </cell>
          <cell r="N157">
            <v>0</v>
          </cell>
          <cell r="O157">
            <v>280745.10000000003</v>
          </cell>
          <cell r="P157"/>
          <cell r="Q157">
            <v>250528.75</v>
          </cell>
          <cell r="R157">
            <v>143457.5</v>
          </cell>
          <cell r="S157">
            <v>0</v>
          </cell>
          <cell r="T157">
            <v>393986.25</v>
          </cell>
          <cell r="U157"/>
          <cell r="V157">
            <v>651374.75</v>
          </cell>
          <cell r="W157">
            <v>372989.5</v>
          </cell>
          <cell r="X157">
            <v>0</v>
          </cell>
          <cell r="Y157">
            <v>1024364.25</v>
          </cell>
          <cell r="Z157"/>
          <cell r="AA157">
            <v>68143.820000000007</v>
          </cell>
          <cell r="AB157">
            <v>39020.44</v>
          </cell>
          <cell r="AC157">
            <v>0</v>
          </cell>
          <cell r="AD157">
            <v>107164.26000000001</v>
          </cell>
          <cell r="AE157"/>
          <cell r="AF157">
            <v>1144415.33</v>
          </cell>
          <cell r="AG157">
            <v>655313.86</v>
          </cell>
          <cell r="AH157">
            <v>0</v>
          </cell>
          <cell r="AI157">
            <v>1799729.19</v>
          </cell>
          <cell r="AJ157"/>
          <cell r="AK157">
            <v>246466.25</v>
          </cell>
          <cell r="AL157">
            <v>285767.34000000003</v>
          </cell>
          <cell r="AM157">
            <v>0</v>
          </cell>
          <cell r="AN157">
            <v>532233.59000000008</v>
          </cell>
          <cell r="AO157"/>
          <cell r="AP157">
            <v>2727757.03</v>
          </cell>
          <cell r="AQ157">
            <v>1561965.26</v>
          </cell>
          <cell r="AR157">
            <v>0</v>
          </cell>
          <cell r="AS157">
            <v>4289722.29</v>
          </cell>
          <cell r="AT157"/>
          <cell r="AU157">
            <v>1877963.51</v>
          </cell>
          <cell r="AV157">
            <v>1075357.4200000002</v>
          </cell>
          <cell r="AW157">
            <v>0</v>
          </cell>
          <cell r="AX157">
            <v>2953320.93</v>
          </cell>
          <cell r="AY157"/>
          <cell r="AZ157">
            <v>19646884.649999999</v>
          </cell>
          <cell r="BA157">
            <v>11882086.949999999</v>
          </cell>
          <cell r="BB157">
            <v>9458691.4799999986</v>
          </cell>
          <cell r="BC157">
            <v>446477.82606000005</v>
          </cell>
          <cell r="BD157">
            <v>453588.48990000004</v>
          </cell>
          <cell r="BE157">
            <v>0</v>
          </cell>
          <cell r="BF157">
            <v>10358757.79596</v>
          </cell>
          <cell r="BG157"/>
          <cell r="BH157">
            <v>21740023.655960005</v>
          </cell>
          <cell r="BI157"/>
          <cell r="BJ157">
            <v>3000221.05</v>
          </cell>
          <cell r="BK157">
            <v>18739802.605960004</v>
          </cell>
          <cell r="BL157"/>
          <cell r="BM157">
            <v>1</v>
          </cell>
        </row>
        <row r="158">
          <cell r="A158" t="str">
            <v>0701611800400</v>
          </cell>
          <cell r="B158" t="str">
            <v>PALOS COMM CONS SCHOOL DIST 118</v>
          </cell>
          <cell r="C158" t="str">
            <v>COOK</v>
          </cell>
          <cell r="D158" t="str">
            <v>Elementary</v>
          </cell>
          <cell r="E158">
            <v>2047</v>
          </cell>
          <cell r="F158"/>
          <cell r="G158">
            <v>1340</v>
          </cell>
          <cell r="H158">
            <v>1320.75</v>
          </cell>
          <cell r="I158">
            <v>707</v>
          </cell>
          <cell r="J158">
            <v>0</v>
          </cell>
          <cell r="K158"/>
          <cell r="L158">
            <v>118867.5</v>
          </cell>
          <cell r="M158">
            <v>63630</v>
          </cell>
          <cell r="N158">
            <v>0</v>
          </cell>
          <cell r="O158">
            <v>182497.5</v>
          </cell>
          <cell r="P158"/>
          <cell r="Q158">
            <v>167500</v>
          </cell>
          <cell r="R158">
            <v>88375</v>
          </cell>
          <cell r="S158">
            <v>0</v>
          </cell>
          <cell r="T158">
            <v>255875</v>
          </cell>
          <cell r="U158"/>
          <cell r="V158">
            <v>435500</v>
          </cell>
          <cell r="W158">
            <v>229775</v>
          </cell>
          <cell r="X158">
            <v>0</v>
          </cell>
          <cell r="Y158">
            <v>665275</v>
          </cell>
          <cell r="Z158"/>
          <cell r="AA158">
            <v>45560</v>
          </cell>
          <cell r="AB158">
            <v>24038</v>
          </cell>
          <cell r="AC158">
            <v>0</v>
          </cell>
          <cell r="AD158">
            <v>69598</v>
          </cell>
          <cell r="AE158"/>
          <cell r="AF158">
            <v>382570</v>
          </cell>
          <cell r="AG158">
            <v>201848.5</v>
          </cell>
          <cell r="AH158">
            <v>0</v>
          </cell>
          <cell r="AI158">
            <v>584418.5</v>
          </cell>
          <cell r="AJ158"/>
          <cell r="AK158">
            <v>165093.75</v>
          </cell>
          <cell r="AL158">
            <v>176043</v>
          </cell>
          <cell r="AM158">
            <v>0</v>
          </cell>
          <cell r="AN158">
            <v>341136.75</v>
          </cell>
          <cell r="AO158"/>
          <cell r="AP158">
            <v>1823740</v>
          </cell>
          <cell r="AQ158">
            <v>962227</v>
          </cell>
          <cell r="AR158">
            <v>0</v>
          </cell>
          <cell r="AS158">
            <v>2785967</v>
          </cell>
          <cell r="AT158"/>
          <cell r="AU158">
            <v>1255580</v>
          </cell>
          <cell r="AV158">
            <v>662459</v>
          </cell>
          <cell r="AW158">
            <v>0</v>
          </cell>
          <cell r="AX158">
            <v>1918039</v>
          </cell>
          <cell r="AY158"/>
          <cell r="AZ158">
            <v>11884228.540000001</v>
          </cell>
          <cell r="BA158">
            <v>4287833.97</v>
          </cell>
          <cell r="BB158">
            <v>4851618.7530000005</v>
          </cell>
          <cell r="BC158">
            <v>289965.73799999995</v>
          </cell>
          <cell r="BD158">
            <v>294583.77</v>
          </cell>
          <cell r="BE158">
            <v>0</v>
          </cell>
          <cell r="BF158">
            <v>5436168.2609999999</v>
          </cell>
          <cell r="BG158"/>
          <cell r="BH158">
            <v>12238975.011</v>
          </cell>
          <cell r="BI158"/>
          <cell r="BJ158">
            <v>1948498.36</v>
          </cell>
          <cell r="BK158">
            <v>10290476.651000001</v>
          </cell>
          <cell r="BL158"/>
          <cell r="BM158">
            <v>0</v>
          </cell>
        </row>
        <row r="159">
          <cell r="A159" t="str">
            <v>0701612200200</v>
          </cell>
          <cell r="B159" t="str">
            <v>RIDGELAND SCHOOL DISTRICT 122</v>
          </cell>
          <cell r="C159" t="str">
            <v>COOK</v>
          </cell>
          <cell r="D159" t="str">
            <v>Elementary</v>
          </cell>
          <cell r="E159">
            <v>2223.39</v>
          </cell>
          <cell r="F159"/>
          <cell r="G159">
            <v>1460.56</v>
          </cell>
          <cell r="H159">
            <v>1430.15</v>
          </cell>
          <cell r="I159">
            <v>762.83</v>
          </cell>
          <cell r="J159">
            <v>0</v>
          </cell>
          <cell r="K159"/>
          <cell r="L159">
            <v>128713.50000000001</v>
          </cell>
          <cell r="M159">
            <v>68654.7</v>
          </cell>
          <cell r="N159">
            <v>0</v>
          </cell>
          <cell r="O159">
            <v>197368.2</v>
          </cell>
          <cell r="P159"/>
          <cell r="Q159">
            <v>182570</v>
          </cell>
          <cell r="R159">
            <v>95353.75</v>
          </cell>
          <cell r="S159">
            <v>0</v>
          </cell>
          <cell r="T159">
            <v>277923.75</v>
          </cell>
          <cell r="U159"/>
          <cell r="V159">
            <v>474682</v>
          </cell>
          <cell r="W159">
            <v>247919.75</v>
          </cell>
          <cell r="X159">
            <v>0</v>
          </cell>
          <cell r="Y159">
            <v>722601.75</v>
          </cell>
          <cell r="Z159"/>
          <cell r="AA159">
            <v>49659.040000000001</v>
          </cell>
          <cell r="AB159">
            <v>25936.22</v>
          </cell>
          <cell r="AC159">
            <v>0</v>
          </cell>
          <cell r="AD159">
            <v>75595.260000000009</v>
          </cell>
          <cell r="AE159"/>
          <cell r="AF159">
            <v>833979.76</v>
          </cell>
          <cell r="AG159">
            <v>435575.93</v>
          </cell>
          <cell r="AH159">
            <v>0</v>
          </cell>
          <cell r="AI159">
            <v>1269555.69</v>
          </cell>
          <cell r="AJ159"/>
          <cell r="AK159">
            <v>178768.75</v>
          </cell>
          <cell r="AL159">
            <v>189944.67</v>
          </cell>
          <cell r="AM159">
            <v>0</v>
          </cell>
          <cell r="AN159">
            <v>368713.42000000004</v>
          </cell>
          <cell r="AO159"/>
          <cell r="AP159">
            <v>1987822.16</v>
          </cell>
          <cell r="AQ159">
            <v>1038211.63</v>
          </cell>
          <cell r="AR159">
            <v>0</v>
          </cell>
          <cell r="AS159">
            <v>3026033.79</v>
          </cell>
          <cell r="AT159"/>
          <cell r="AU159">
            <v>1368544.72</v>
          </cell>
          <cell r="AV159">
            <v>714771.71000000008</v>
          </cell>
          <cell r="AW159">
            <v>0</v>
          </cell>
          <cell r="AX159">
            <v>2083316.4300000002</v>
          </cell>
          <cell r="AY159"/>
          <cell r="AZ159">
            <v>13824180.5</v>
          </cell>
          <cell r="BA159">
            <v>8007965.1200000001</v>
          </cell>
          <cell r="BB159">
            <v>6549643.6859999998</v>
          </cell>
          <cell r="BC159">
            <v>314952.08705999999</v>
          </cell>
          <cell r="BD159">
            <v>319968.05489999999</v>
          </cell>
          <cell r="BE159">
            <v>0</v>
          </cell>
          <cell r="BF159">
            <v>7184563.8279599994</v>
          </cell>
          <cell r="BG159"/>
          <cell r="BH159">
            <v>15205672.117959997</v>
          </cell>
          <cell r="BI159"/>
          <cell r="BJ159">
            <v>2116400.4700000002</v>
          </cell>
          <cell r="BK159">
            <v>13089271.647959996</v>
          </cell>
          <cell r="BL159"/>
          <cell r="BM159">
            <v>1</v>
          </cell>
        </row>
        <row r="160">
          <cell r="A160" t="str">
            <v>0701612300200</v>
          </cell>
          <cell r="B160" t="str">
            <v>OAK LAWN-HOMETOWN SCH DIST 123</v>
          </cell>
          <cell r="C160" t="str">
            <v>COOK</v>
          </cell>
          <cell r="D160" t="str">
            <v>Elementary</v>
          </cell>
          <cell r="E160">
            <v>3197.75</v>
          </cell>
          <cell r="F160"/>
          <cell r="G160">
            <v>2070.75</v>
          </cell>
          <cell r="H160">
            <v>2036</v>
          </cell>
          <cell r="I160">
            <v>1127</v>
          </cell>
          <cell r="J160">
            <v>0</v>
          </cell>
          <cell r="K160"/>
          <cell r="L160">
            <v>183240</v>
          </cell>
          <cell r="M160">
            <v>101430</v>
          </cell>
          <cell r="N160">
            <v>0</v>
          </cell>
          <cell r="O160">
            <v>284670</v>
          </cell>
          <cell r="P160"/>
          <cell r="Q160">
            <v>258843.75</v>
          </cell>
          <cell r="R160">
            <v>140875</v>
          </cell>
          <cell r="S160">
            <v>0</v>
          </cell>
          <cell r="T160">
            <v>399718.75</v>
          </cell>
          <cell r="U160"/>
          <cell r="V160">
            <v>672993.75</v>
          </cell>
          <cell r="W160">
            <v>366275</v>
          </cell>
          <cell r="X160">
            <v>0</v>
          </cell>
          <cell r="Y160">
            <v>1039268.75</v>
          </cell>
          <cell r="Z160"/>
          <cell r="AA160">
            <v>70405.5</v>
          </cell>
          <cell r="AB160">
            <v>38318</v>
          </cell>
          <cell r="AC160">
            <v>0</v>
          </cell>
          <cell r="AD160">
            <v>108723.5</v>
          </cell>
          <cell r="AE160"/>
          <cell r="AF160">
            <v>1182398.25</v>
          </cell>
          <cell r="AG160">
            <v>643517</v>
          </cell>
          <cell r="AH160">
            <v>0</v>
          </cell>
          <cell r="AI160">
            <v>1825915.25</v>
          </cell>
          <cell r="AJ160"/>
          <cell r="AK160">
            <v>254500</v>
          </cell>
          <cell r="AL160">
            <v>280623</v>
          </cell>
          <cell r="AM160">
            <v>0</v>
          </cell>
          <cell r="AN160">
            <v>535123</v>
          </cell>
          <cell r="AO160"/>
          <cell r="AP160">
            <v>2818290.75</v>
          </cell>
          <cell r="AQ160">
            <v>1533847</v>
          </cell>
          <cell r="AR160">
            <v>0</v>
          </cell>
          <cell r="AS160">
            <v>4352137.75</v>
          </cell>
          <cell r="AT160"/>
          <cell r="AU160">
            <v>1940292.75</v>
          </cell>
          <cell r="AV160">
            <v>1055999</v>
          </cell>
          <cell r="AW160">
            <v>0</v>
          </cell>
          <cell r="AX160">
            <v>2996291.75</v>
          </cell>
          <cell r="AY160"/>
          <cell r="AZ160">
            <v>18956028.039999999</v>
          </cell>
          <cell r="BA160">
            <v>7711634.54</v>
          </cell>
          <cell r="BB160">
            <v>8000298.7739999993</v>
          </cell>
          <cell r="BC160">
            <v>452974.0785</v>
          </cell>
          <cell r="BD160">
            <v>460188.20250000001</v>
          </cell>
          <cell r="BE160">
            <v>0</v>
          </cell>
          <cell r="BF160">
            <v>8913461.0549999997</v>
          </cell>
          <cell r="BG160"/>
          <cell r="BH160">
            <v>20455309.805</v>
          </cell>
          <cell r="BI160"/>
          <cell r="BJ160">
            <v>3043874.27</v>
          </cell>
          <cell r="BK160">
            <v>17411435.535</v>
          </cell>
          <cell r="BL160"/>
          <cell r="BM160">
            <v>1</v>
          </cell>
        </row>
        <row r="161">
          <cell r="A161" t="str">
            <v>0701612400200</v>
          </cell>
          <cell r="B161" t="str">
            <v>EVERGREEN PK ELEM SCH DIST 124</v>
          </cell>
          <cell r="C161" t="str">
            <v>COOK</v>
          </cell>
          <cell r="D161" t="str">
            <v>Elementary</v>
          </cell>
          <cell r="E161">
            <v>1771.88</v>
          </cell>
          <cell r="F161"/>
          <cell r="G161">
            <v>1136.22</v>
          </cell>
          <cell r="H161">
            <v>1108.6399999999999</v>
          </cell>
          <cell r="I161">
            <v>635.66</v>
          </cell>
          <cell r="J161">
            <v>0</v>
          </cell>
          <cell r="K161"/>
          <cell r="L161">
            <v>99777.599999999991</v>
          </cell>
          <cell r="M161">
            <v>57209.399999999994</v>
          </cell>
          <cell r="N161">
            <v>0</v>
          </cell>
          <cell r="O161">
            <v>156987</v>
          </cell>
          <cell r="P161"/>
          <cell r="Q161">
            <v>142027.5</v>
          </cell>
          <cell r="R161">
            <v>79457.5</v>
          </cell>
          <cell r="S161">
            <v>0</v>
          </cell>
          <cell r="T161">
            <v>221485</v>
          </cell>
          <cell r="U161"/>
          <cell r="V161">
            <v>369271.5</v>
          </cell>
          <cell r="W161">
            <v>206589.5</v>
          </cell>
          <cell r="X161">
            <v>0</v>
          </cell>
          <cell r="Y161">
            <v>575861</v>
          </cell>
          <cell r="Z161"/>
          <cell r="AA161">
            <v>38631.480000000003</v>
          </cell>
          <cell r="AB161">
            <v>21612.44</v>
          </cell>
          <cell r="AC161">
            <v>0</v>
          </cell>
          <cell r="AD161">
            <v>60243.92</v>
          </cell>
          <cell r="AE161"/>
          <cell r="AF161">
            <v>648781.62</v>
          </cell>
          <cell r="AG161">
            <v>362961.86</v>
          </cell>
          <cell r="AH161">
            <v>0</v>
          </cell>
          <cell r="AI161">
            <v>1011743.48</v>
          </cell>
          <cell r="AJ161"/>
          <cell r="AK161">
            <v>138579.99999999997</v>
          </cell>
          <cell r="AL161">
            <v>158279.34</v>
          </cell>
          <cell r="AM161">
            <v>0</v>
          </cell>
          <cell r="AN161">
            <v>296859.33999999997</v>
          </cell>
          <cell r="AO161"/>
          <cell r="AP161">
            <v>1546395.42</v>
          </cell>
          <cell r="AQ161">
            <v>865133.26</v>
          </cell>
          <cell r="AR161">
            <v>0</v>
          </cell>
          <cell r="AS161">
            <v>2411528.6799999997</v>
          </cell>
          <cell r="AT161"/>
          <cell r="AU161">
            <v>1064638.1400000001</v>
          </cell>
          <cell r="AV161">
            <v>595613.41999999993</v>
          </cell>
          <cell r="AW161">
            <v>0</v>
          </cell>
          <cell r="AX161">
            <v>1660251.56</v>
          </cell>
          <cell r="AY161"/>
          <cell r="AZ161">
            <v>10418261.299999999</v>
          </cell>
          <cell r="BA161">
            <v>3587754.7199999997</v>
          </cell>
          <cell r="BB161">
            <v>4201804.8059999999</v>
          </cell>
          <cell r="BC161">
            <v>250993.88952000003</v>
          </cell>
          <cell r="BD161">
            <v>254991.25079999998</v>
          </cell>
          <cell r="BE161">
            <v>0</v>
          </cell>
          <cell r="BF161">
            <v>4707789.9463199992</v>
          </cell>
          <cell r="BG161"/>
          <cell r="BH161">
            <v>11102749.92632</v>
          </cell>
          <cell r="BI161"/>
          <cell r="BJ161">
            <v>1686617.13</v>
          </cell>
          <cell r="BK161">
            <v>9416132.7963199988</v>
          </cell>
          <cell r="BL161"/>
          <cell r="BM161">
            <v>1</v>
          </cell>
        </row>
        <row r="162">
          <cell r="A162" t="str">
            <v>0701612500200</v>
          </cell>
          <cell r="B162" t="str">
            <v>ATWOOD HEIGHTS DISTRICT 125</v>
          </cell>
          <cell r="C162" t="str">
            <v>COOK</v>
          </cell>
          <cell r="D162" t="str">
            <v>Elementary</v>
          </cell>
          <cell r="E162">
            <v>553.04999999999995</v>
          </cell>
          <cell r="F162"/>
          <cell r="G162">
            <v>359.06</v>
          </cell>
          <cell r="H162">
            <v>349.47999999999996</v>
          </cell>
          <cell r="I162">
            <v>193.99</v>
          </cell>
          <cell r="J162">
            <v>0</v>
          </cell>
          <cell r="K162"/>
          <cell r="L162">
            <v>31453.199999999997</v>
          </cell>
          <cell r="M162">
            <v>17459.100000000002</v>
          </cell>
          <cell r="N162">
            <v>0</v>
          </cell>
          <cell r="O162">
            <v>48912.3</v>
          </cell>
          <cell r="P162"/>
          <cell r="Q162">
            <v>44882.5</v>
          </cell>
          <cell r="R162">
            <v>24248.75</v>
          </cell>
          <cell r="S162">
            <v>0</v>
          </cell>
          <cell r="T162">
            <v>69131.25</v>
          </cell>
          <cell r="U162"/>
          <cell r="V162">
            <v>116694.5</v>
          </cell>
          <cell r="W162">
            <v>63046.75</v>
          </cell>
          <cell r="X162">
            <v>0</v>
          </cell>
          <cell r="Y162">
            <v>179741.25</v>
          </cell>
          <cell r="Z162"/>
          <cell r="AA162">
            <v>12208.04</v>
          </cell>
          <cell r="AB162">
            <v>6595.66</v>
          </cell>
          <cell r="AC162">
            <v>0</v>
          </cell>
          <cell r="AD162">
            <v>18803.7</v>
          </cell>
          <cell r="AE162"/>
          <cell r="AF162">
            <v>205023.26</v>
          </cell>
          <cell r="AG162">
            <v>110768.29</v>
          </cell>
          <cell r="AH162">
            <v>0</v>
          </cell>
          <cell r="AI162">
            <v>315791.55</v>
          </cell>
          <cell r="AJ162"/>
          <cell r="AK162">
            <v>43684.999999999993</v>
          </cell>
          <cell r="AL162">
            <v>48303.51</v>
          </cell>
          <cell r="AM162">
            <v>0</v>
          </cell>
          <cell r="AN162">
            <v>91988.51</v>
          </cell>
          <cell r="AO162"/>
          <cell r="AP162">
            <v>488680.66</v>
          </cell>
          <cell r="AQ162">
            <v>264020.39</v>
          </cell>
          <cell r="AR162">
            <v>0</v>
          </cell>
          <cell r="AS162">
            <v>752701.05</v>
          </cell>
          <cell r="AT162"/>
          <cell r="AU162">
            <v>336439.22000000003</v>
          </cell>
          <cell r="AV162">
            <v>181768.63</v>
          </cell>
          <cell r="AW162">
            <v>0</v>
          </cell>
          <cell r="AX162">
            <v>518207.85000000003</v>
          </cell>
          <cell r="AY162"/>
          <cell r="AZ162">
            <v>3343261.6999999997</v>
          </cell>
          <cell r="BA162">
            <v>1296706.3399999999</v>
          </cell>
          <cell r="BB162">
            <v>1391990.4119999998</v>
          </cell>
          <cell r="BC162">
            <v>78341.744699999996</v>
          </cell>
          <cell r="BD162">
            <v>79589.425499999983</v>
          </cell>
          <cell r="BE162">
            <v>0</v>
          </cell>
          <cell r="BF162">
            <v>1549921.5821999996</v>
          </cell>
          <cell r="BG162"/>
          <cell r="BH162">
            <v>3545199.0421999991</v>
          </cell>
          <cell r="BI162"/>
          <cell r="BJ162">
            <v>526437.23</v>
          </cell>
          <cell r="BK162">
            <v>3018761.8121999991</v>
          </cell>
          <cell r="BL162"/>
          <cell r="BM162">
            <v>1</v>
          </cell>
        </row>
        <row r="163">
          <cell r="A163" t="str">
            <v>0701612600200</v>
          </cell>
          <cell r="B163" t="str">
            <v>ALSIP-HAZLGRN-OAKLWN S DIST 126</v>
          </cell>
          <cell r="C163" t="str">
            <v>COOK</v>
          </cell>
          <cell r="D163" t="str">
            <v>Elementary</v>
          </cell>
          <cell r="E163">
            <v>1492.54</v>
          </cell>
          <cell r="F163"/>
          <cell r="G163">
            <v>970.22</v>
          </cell>
          <cell r="H163">
            <v>952.31000000000006</v>
          </cell>
          <cell r="I163">
            <v>522.32000000000005</v>
          </cell>
          <cell r="J163">
            <v>0</v>
          </cell>
          <cell r="K163"/>
          <cell r="L163">
            <v>85707.900000000009</v>
          </cell>
          <cell r="M163">
            <v>47008.800000000003</v>
          </cell>
          <cell r="N163">
            <v>0</v>
          </cell>
          <cell r="O163">
            <v>132716.70000000001</v>
          </cell>
          <cell r="P163"/>
          <cell r="Q163">
            <v>121277.5</v>
          </cell>
          <cell r="R163">
            <v>65290.000000000007</v>
          </cell>
          <cell r="S163">
            <v>0</v>
          </cell>
          <cell r="T163">
            <v>186567.5</v>
          </cell>
          <cell r="U163"/>
          <cell r="V163">
            <v>315321.5</v>
          </cell>
          <cell r="W163">
            <v>169754.00000000003</v>
          </cell>
          <cell r="X163">
            <v>0</v>
          </cell>
          <cell r="Y163">
            <v>485075.5</v>
          </cell>
          <cell r="Z163"/>
          <cell r="AA163">
            <v>32987.480000000003</v>
          </cell>
          <cell r="AB163">
            <v>17758.88</v>
          </cell>
          <cell r="AC163">
            <v>0</v>
          </cell>
          <cell r="AD163">
            <v>50746.36</v>
          </cell>
          <cell r="AE163"/>
          <cell r="AF163">
            <v>276997.81</v>
          </cell>
          <cell r="AG163">
            <v>149122.35999999999</v>
          </cell>
          <cell r="AH163">
            <v>0</v>
          </cell>
          <cell r="AI163">
            <v>426120.17</v>
          </cell>
          <cell r="AJ163"/>
          <cell r="AK163">
            <v>119038.75000000001</v>
          </cell>
          <cell r="AL163">
            <v>130057.68000000001</v>
          </cell>
          <cell r="AM163">
            <v>0</v>
          </cell>
          <cell r="AN163">
            <v>249096.43000000002</v>
          </cell>
          <cell r="AO163"/>
          <cell r="AP163">
            <v>1320469.42</v>
          </cell>
          <cell r="AQ163">
            <v>710877.52</v>
          </cell>
          <cell r="AR163">
            <v>0</v>
          </cell>
          <cell r="AS163">
            <v>2031346.94</v>
          </cell>
          <cell r="AT163"/>
          <cell r="AU163">
            <v>909096.14</v>
          </cell>
          <cell r="AV163">
            <v>489413.84</v>
          </cell>
          <cell r="AW163">
            <v>0</v>
          </cell>
          <cell r="AX163">
            <v>1398509.98</v>
          </cell>
          <cell r="AY163"/>
          <cell r="AZ163">
            <v>8987216.4800000004</v>
          </cell>
          <cell r="BA163">
            <v>4001982.36</v>
          </cell>
          <cell r="BB163">
            <v>3896759.6519999998</v>
          </cell>
          <cell r="BC163">
            <v>211424.26115999999</v>
          </cell>
          <cell r="BD163">
            <v>214791.43139999997</v>
          </cell>
          <cell r="BE163">
            <v>0</v>
          </cell>
          <cell r="BF163">
            <v>4322975.3445600001</v>
          </cell>
          <cell r="BG163"/>
          <cell r="BH163">
            <v>9283154.9245599974</v>
          </cell>
          <cell r="BI163"/>
          <cell r="BJ163">
            <v>1420718.97</v>
          </cell>
          <cell r="BK163">
            <v>7862435.9545599977</v>
          </cell>
          <cell r="BL163"/>
          <cell r="BM163">
            <v>0</v>
          </cell>
        </row>
        <row r="164">
          <cell r="A164" t="str">
            <v>0701612700200</v>
          </cell>
          <cell r="B164" t="str">
            <v>WORTH SCHOOL DISTRICT 127</v>
          </cell>
          <cell r="C164" t="str">
            <v>COOK</v>
          </cell>
          <cell r="D164" t="str">
            <v>Elementary</v>
          </cell>
          <cell r="E164">
            <v>995.46</v>
          </cell>
          <cell r="F164"/>
          <cell r="G164">
            <v>624.80999999999995</v>
          </cell>
          <cell r="H164">
            <v>607.73</v>
          </cell>
          <cell r="I164">
            <v>370.65</v>
          </cell>
          <cell r="J164">
            <v>0</v>
          </cell>
          <cell r="K164"/>
          <cell r="L164">
            <v>54695.700000000004</v>
          </cell>
          <cell r="M164">
            <v>33358.5</v>
          </cell>
          <cell r="N164">
            <v>0</v>
          </cell>
          <cell r="O164">
            <v>88054.200000000012</v>
          </cell>
          <cell r="P164"/>
          <cell r="Q164">
            <v>78101.25</v>
          </cell>
          <cell r="R164">
            <v>46331.25</v>
          </cell>
          <cell r="S164">
            <v>0</v>
          </cell>
          <cell r="T164">
            <v>124432.5</v>
          </cell>
          <cell r="U164"/>
          <cell r="V164">
            <v>203063.24999999997</v>
          </cell>
          <cell r="W164">
            <v>120461.24999999999</v>
          </cell>
          <cell r="X164">
            <v>0</v>
          </cell>
          <cell r="Y164">
            <v>323524.49999999994</v>
          </cell>
          <cell r="Z164"/>
          <cell r="AA164">
            <v>21243.539999999997</v>
          </cell>
          <cell r="AB164">
            <v>12602.099999999999</v>
          </cell>
          <cell r="AC164">
            <v>0</v>
          </cell>
          <cell r="AD164">
            <v>33845.64</v>
          </cell>
          <cell r="AE164"/>
          <cell r="AF164">
            <v>356766.51</v>
          </cell>
          <cell r="AG164">
            <v>211641.15</v>
          </cell>
          <cell r="AH164">
            <v>0</v>
          </cell>
          <cell r="AI164">
            <v>568407.66</v>
          </cell>
          <cell r="AJ164"/>
          <cell r="AK164">
            <v>75966.25</v>
          </cell>
          <cell r="AL164">
            <v>92291.849999999991</v>
          </cell>
          <cell r="AM164">
            <v>0</v>
          </cell>
          <cell r="AN164">
            <v>168258.09999999998</v>
          </cell>
          <cell r="AO164"/>
          <cell r="AP164">
            <v>850366.40999999992</v>
          </cell>
          <cell r="AQ164">
            <v>504454.64999999997</v>
          </cell>
          <cell r="AR164">
            <v>0</v>
          </cell>
          <cell r="AS164">
            <v>1354821.0599999998</v>
          </cell>
          <cell r="AT164"/>
          <cell r="AU164">
            <v>585446.97</v>
          </cell>
          <cell r="AV164">
            <v>347299.05</v>
          </cell>
          <cell r="AW164">
            <v>0</v>
          </cell>
          <cell r="AX164">
            <v>932746.02</v>
          </cell>
          <cell r="AY164"/>
          <cell r="AZ164">
            <v>6172042.1899999995</v>
          </cell>
          <cell r="BA164">
            <v>3144284.8200000003</v>
          </cell>
          <cell r="BB164">
            <v>2794898.1029999997</v>
          </cell>
          <cell r="BC164">
            <v>141010.89083999998</v>
          </cell>
          <cell r="BD164">
            <v>143256.64859999999</v>
          </cell>
          <cell r="BE164">
            <v>0</v>
          </cell>
          <cell r="BF164">
            <v>3079165.6424399996</v>
          </cell>
          <cell r="BG164"/>
          <cell r="BH164">
            <v>6673255.3224399993</v>
          </cell>
          <cell r="BI164"/>
          <cell r="BJ164">
            <v>947558.46</v>
          </cell>
          <cell r="BK164">
            <v>5725696.8624399994</v>
          </cell>
          <cell r="BL164"/>
          <cell r="BM164">
            <v>1</v>
          </cell>
        </row>
        <row r="165">
          <cell r="A165" t="str">
            <v>0701612750200</v>
          </cell>
          <cell r="B165" t="str">
            <v>CHICAGO RIDGE SCHOOL DIST 127-5</v>
          </cell>
          <cell r="C165" t="str">
            <v>COOK</v>
          </cell>
          <cell r="D165" t="str">
            <v>Elementary</v>
          </cell>
          <cell r="E165">
            <v>1323.21</v>
          </cell>
          <cell r="F165"/>
          <cell r="G165">
            <v>907.22</v>
          </cell>
          <cell r="H165">
            <v>886.64</v>
          </cell>
          <cell r="I165">
            <v>415.99</v>
          </cell>
          <cell r="J165">
            <v>0</v>
          </cell>
          <cell r="K165"/>
          <cell r="L165">
            <v>79797.600000000006</v>
          </cell>
          <cell r="M165">
            <v>37439.1</v>
          </cell>
          <cell r="N165">
            <v>0</v>
          </cell>
          <cell r="O165">
            <v>117236.70000000001</v>
          </cell>
          <cell r="P165"/>
          <cell r="Q165">
            <v>113402.5</v>
          </cell>
          <cell r="R165">
            <v>51998.75</v>
          </cell>
          <cell r="S165">
            <v>0</v>
          </cell>
          <cell r="T165">
            <v>165401.25</v>
          </cell>
          <cell r="U165"/>
          <cell r="V165">
            <v>294846.5</v>
          </cell>
          <cell r="W165">
            <v>135196.75</v>
          </cell>
          <cell r="X165">
            <v>0</v>
          </cell>
          <cell r="Y165">
            <v>430043.25</v>
          </cell>
          <cell r="Z165"/>
          <cell r="AA165">
            <v>30845.48</v>
          </cell>
          <cell r="AB165">
            <v>14143.66</v>
          </cell>
          <cell r="AC165">
            <v>0</v>
          </cell>
          <cell r="AD165">
            <v>44989.14</v>
          </cell>
          <cell r="AE165"/>
          <cell r="AF165">
            <v>518022.62</v>
          </cell>
          <cell r="AG165">
            <v>237530.29</v>
          </cell>
          <cell r="AH165">
            <v>0</v>
          </cell>
          <cell r="AI165">
            <v>755552.91</v>
          </cell>
          <cell r="AJ165"/>
          <cell r="AK165">
            <v>110830</v>
          </cell>
          <cell r="AL165">
            <v>103581.51000000001</v>
          </cell>
          <cell r="AM165">
            <v>0</v>
          </cell>
          <cell r="AN165">
            <v>214411.51</v>
          </cell>
          <cell r="AO165"/>
          <cell r="AP165">
            <v>1234726.42</v>
          </cell>
          <cell r="AQ165">
            <v>566162.39</v>
          </cell>
          <cell r="AR165">
            <v>0</v>
          </cell>
          <cell r="AS165">
            <v>1800888.81</v>
          </cell>
          <cell r="AT165"/>
          <cell r="AU165">
            <v>850065.14</v>
          </cell>
          <cell r="AV165">
            <v>389782.63</v>
          </cell>
          <cell r="AW165">
            <v>0</v>
          </cell>
          <cell r="AX165">
            <v>1239847.77</v>
          </cell>
          <cell r="AY165"/>
          <cell r="AZ165">
            <v>8339095.540000001</v>
          </cell>
          <cell r="BA165">
            <v>5019473.3599999994</v>
          </cell>
          <cell r="BB165">
            <v>4007570.67</v>
          </cell>
          <cell r="BC165">
            <v>187437.98934</v>
          </cell>
          <cell r="BD165">
            <v>190423.15110000002</v>
          </cell>
          <cell r="BE165">
            <v>0</v>
          </cell>
          <cell r="BF165">
            <v>4385431.8104400001</v>
          </cell>
          <cell r="BG165"/>
          <cell r="BH165">
            <v>9153803.15044</v>
          </cell>
          <cell r="BI165"/>
          <cell r="BJ165">
            <v>1259537.1299999999</v>
          </cell>
          <cell r="BK165">
            <v>7894266.0204400001</v>
          </cell>
          <cell r="BL165"/>
          <cell r="BM165">
            <v>1</v>
          </cell>
        </row>
        <row r="166">
          <cell r="A166" t="str">
            <v>0701612800200</v>
          </cell>
          <cell r="B166" t="str">
            <v>PALOS HEIGHTS SCHOOL DIST 128</v>
          </cell>
          <cell r="C166" t="str">
            <v>COOK</v>
          </cell>
          <cell r="D166" t="str">
            <v>Elementary</v>
          </cell>
          <cell r="E166">
            <v>703.25</v>
          </cell>
          <cell r="F166"/>
          <cell r="G166">
            <v>481.25</v>
          </cell>
          <cell r="H166">
            <v>468.5</v>
          </cell>
          <cell r="I166">
            <v>222</v>
          </cell>
          <cell r="J166">
            <v>0</v>
          </cell>
          <cell r="K166"/>
          <cell r="L166">
            <v>42165</v>
          </cell>
          <cell r="M166">
            <v>19980</v>
          </cell>
          <cell r="N166">
            <v>0</v>
          </cell>
          <cell r="O166">
            <v>62145</v>
          </cell>
          <cell r="P166"/>
          <cell r="Q166">
            <v>60156.25</v>
          </cell>
          <cell r="R166">
            <v>27750</v>
          </cell>
          <cell r="S166">
            <v>0</v>
          </cell>
          <cell r="T166">
            <v>87906.25</v>
          </cell>
          <cell r="U166"/>
          <cell r="V166">
            <v>156406.25</v>
          </cell>
          <cell r="W166">
            <v>72150</v>
          </cell>
          <cell r="X166">
            <v>0</v>
          </cell>
          <cell r="Y166">
            <v>228556.25</v>
          </cell>
          <cell r="Z166"/>
          <cell r="AA166">
            <v>16362.5</v>
          </cell>
          <cell r="AB166">
            <v>7548</v>
          </cell>
          <cell r="AC166">
            <v>0</v>
          </cell>
          <cell r="AD166">
            <v>23910.5</v>
          </cell>
          <cell r="AE166"/>
          <cell r="AF166">
            <v>137396.87</v>
          </cell>
          <cell r="AG166">
            <v>63381</v>
          </cell>
          <cell r="AH166">
            <v>0</v>
          </cell>
          <cell r="AI166">
            <v>200777.87</v>
          </cell>
          <cell r="AJ166"/>
          <cell r="AK166">
            <v>58562.5</v>
          </cell>
          <cell r="AL166">
            <v>55278</v>
          </cell>
          <cell r="AM166">
            <v>0</v>
          </cell>
          <cell r="AN166">
            <v>113840.5</v>
          </cell>
          <cell r="AO166"/>
          <cell r="AP166">
            <v>654981.25</v>
          </cell>
          <cell r="AQ166">
            <v>302142</v>
          </cell>
          <cell r="AR166">
            <v>0</v>
          </cell>
          <cell r="AS166">
            <v>957123.25</v>
          </cell>
          <cell r="AT166"/>
          <cell r="AU166">
            <v>450931.25</v>
          </cell>
          <cell r="AV166">
            <v>208014</v>
          </cell>
          <cell r="AW166">
            <v>0</v>
          </cell>
          <cell r="AX166">
            <v>658945.25</v>
          </cell>
          <cell r="AY166"/>
          <cell r="AZ166">
            <v>4033088.8100000005</v>
          </cell>
          <cell r="BA166">
            <v>1110078.21</v>
          </cell>
          <cell r="BB166">
            <v>1542950.1060000001</v>
          </cell>
          <cell r="BC166">
            <v>99618.175499999998</v>
          </cell>
          <cell r="BD166">
            <v>101204.70749999999</v>
          </cell>
          <cell r="BE166">
            <v>0</v>
          </cell>
          <cell r="BF166">
            <v>1743772.9890000001</v>
          </cell>
          <cell r="BG166"/>
          <cell r="BH166">
            <v>4076977.8590000002</v>
          </cell>
          <cell r="BI166"/>
          <cell r="BJ166">
            <v>669409.61</v>
          </cell>
          <cell r="BK166">
            <v>3407568.2490000003</v>
          </cell>
          <cell r="BL166"/>
          <cell r="BM166">
            <v>0</v>
          </cell>
        </row>
        <row r="167">
          <cell r="A167" t="str">
            <v>0701613000200</v>
          </cell>
          <cell r="B167" t="str">
            <v>COOK COUNTY SCHOOL DIST 130</v>
          </cell>
          <cell r="C167" t="str">
            <v>COOK</v>
          </cell>
          <cell r="D167" t="str">
            <v>Elementary</v>
          </cell>
          <cell r="E167">
            <v>2975.78</v>
          </cell>
          <cell r="F167"/>
          <cell r="G167">
            <v>1890.7900000000002</v>
          </cell>
          <cell r="H167">
            <v>1857.63</v>
          </cell>
          <cell r="I167">
            <v>1084.99</v>
          </cell>
          <cell r="J167">
            <v>0</v>
          </cell>
          <cell r="K167"/>
          <cell r="L167">
            <v>167186.70000000001</v>
          </cell>
          <cell r="M167">
            <v>97649.1</v>
          </cell>
          <cell r="N167">
            <v>0</v>
          </cell>
          <cell r="O167">
            <v>264835.80000000005</v>
          </cell>
          <cell r="P167"/>
          <cell r="Q167">
            <v>236348.75000000003</v>
          </cell>
          <cell r="R167">
            <v>135623.75</v>
          </cell>
          <cell r="S167">
            <v>0</v>
          </cell>
          <cell r="T167">
            <v>371972.5</v>
          </cell>
          <cell r="U167"/>
          <cell r="V167">
            <v>614506.75000000012</v>
          </cell>
          <cell r="W167">
            <v>352621.75</v>
          </cell>
          <cell r="X167">
            <v>0</v>
          </cell>
          <cell r="Y167">
            <v>967128.50000000012</v>
          </cell>
          <cell r="Z167"/>
          <cell r="AA167">
            <v>64286.860000000008</v>
          </cell>
          <cell r="AB167">
            <v>36889.660000000003</v>
          </cell>
          <cell r="AC167">
            <v>0</v>
          </cell>
          <cell r="AD167">
            <v>101176.52000000002</v>
          </cell>
          <cell r="AE167"/>
          <cell r="AF167">
            <v>1079641.0900000001</v>
          </cell>
          <cell r="AG167">
            <v>619529.29</v>
          </cell>
          <cell r="AH167">
            <v>0</v>
          </cell>
          <cell r="AI167">
            <v>1699170.3800000001</v>
          </cell>
          <cell r="AJ167"/>
          <cell r="AK167">
            <v>232203.75</v>
          </cell>
          <cell r="AL167">
            <v>270162.51</v>
          </cell>
          <cell r="AM167">
            <v>0</v>
          </cell>
          <cell r="AN167">
            <v>502366.26</v>
          </cell>
          <cell r="AO167"/>
          <cell r="AP167">
            <v>2573365.1900000004</v>
          </cell>
          <cell r="AQ167">
            <v>1476671.39</v>
          </cell>
          <cell r="AR167">
            <v>0</v>
          </cell>
          <cell r="AS167">
            <v>4050036.58</v>
          </cell>
          <cell r="AT167"/>
          <cell r="AU167">
            <v>1771670.2300000002</v>
          </cell>
          <cell r="AV167">
            <v>1016635.63</v>
          </cell>
          <cell r="AW167">
            <v>0</v>
          </cell>
          <cell r="AX167">
            <v>2788305.8600000003</v>
          </cell>
          <cell r="AY167"/>
          <cell r="AZ167">
            <v>18366455</v>
          </cell>
          <cell r="BA167">
            <v>9294093.8000000007</v>
          </cell>
          <cell r="BB167">
            <v>8298164.6399999997</v>
          </cell>
          <cell r="BC167">
            <v>421531.14012</v>
          </cell>
          <cell r="BD167">
            <v>428244.49979999999</v>
          </cell>
          <cell r="BE167">
            <v>0</v>
          </cell>
          <cell r="BF167">
            <v>9147940.2799200006</v>
          </cell>
          <cell r="BG167"/>
          <cell r="BH167">
            <v>19892932.679919999</v>
          </cell>
          <cell r="BI167"/>
          <cell r="BJ167">
            <v>2832585.46</v>
          </cell>
          <cell r="BK167">
            <v>17060347.219919998</v>
          </cell>
          <cell r="BL167"/>
          <cell r="BM167">
            <v>1</v>
          </cell>
        </row>
        <row r="168">
          <cell r="A168" t="str">
            <v>0701613200200</v>
          </cell>
          <cell r="B168" t="str">
            <v>CALUMET PUBLIC SCHOOLS DIST 132</v>
          </cell>
          <cell r="C168" t="str">
            <v>COOK</v>
          </cell>
          <cell r="D168" t="str">
            <v>Elementary</v>
          </cell>
          <cell r="E168">
            <v>918.56</v>
          </cell>
          <cell r="F168"/>
          <cell r="G168">
            <v>576.4</v>
          </cell>
          <cell r="H168">
            <v>570.99</v>
          </cell>
          <cell r="I168">
            <v>342.15999999999997</v>
          </cell>
          <cell r="J168">
            <v>0</v>
          </cell>
          <cell r="K168"/>
          <cell r="L168">
            <v>51389.1</v>
          </cell>
          <cell r="M168">
            <v>30794.399999999998</v>
          </cell>
          <cell r="N168">
            <v>0</v>
          </cell>
          <cell r="O168">
            <v>82183.5</v>
          </cell>
          <cell r="P168"/>
          <cell r="Q168">
            <v>72050</v>
          </cell>
          <cell r="R168">
            <v>42769.999999999993</v>
          </cell>
          <cell r="S168">
            <v>0</v>
          </cell>
          <cell r="T168">
            <v>114820</v>
          </cell>
          <cell r="U168"/>
          <cell r="V168">
            <v>187330</v>
          </cell>
          <cell r="W168">
            <v>111201.99999999999</v>
          </cell>
          <cell r="X168">
            <v>0</v>
          </cell>
          <cell r="Y168">
            <v>298532</v>
          </cell>
          <cell r="Z168"/>
          <cell r="AA168">
            <v>19597.599999999999</v>
          </cell>
          <cell r="AB168">
            <v>11633.439999999999</v>
          </cell>
          <cell r="AC168">
            <v>0</v>
          </cell>
          <cell r="AD168">
            <v>31231.039999999997</v>
          </cell>
          <cell r="AE168"/>
          <cell r="AF168">
            <v>329124.40000000002</v>
          </cell>
          <cell r="AG168">
            <v>195373.36</v>
          </cell>
          <cell r="AH168">
            <v>0</v>
          </cell>
          <cell r="AI168">
            <v>524497.76</v>
          </cell>
          <cell r="AJ168"/>
          <cell r="AK168">
            <v>71373.75</v>
          </cell>
          <cell r="AL168">
            <v>85197.84</v>
          </cell>
          <cell r="AM168">
            <v>0</v>
          </cell>
          <cell r="AN168">
            <v>156571.59</v>
          </cell>
          <cell r="AO168"/>
          <cell r="AP168">
            <v>784480.4</v>
          </cell>
          <cell r="AQ168">
            <v>465679.75999999995</v>
          </cell>
          <cell r="AR168">
            <v>0</v>
          </cell>
          <cell r="AS168">
            <v>1250160.1599999999</v>
          </cell>
          <cell r="AT168"/>
          <cell r="AU168">
            <v>540086.79999999993</v>
          </cell>
          <cell r="AV168">
            <v>320603.92</v>
          </cell>
          <cell r="AW168">
            <v>0</v>
          </cell>
          <cell r="AX168">
            <v>860690.72</v>
          </cell>
          <cell r="AY168"/>
          <cell r="AZ168">
            <v>5852101.7000000002</v>
          </cell>
          <cell r="BA168">
            <v>2842112.0700000003</v>
          </cell>
          <cell r="BB168">
            <v>2608264.1309999996</v>
          </cell>
          <cell r="BC168">
            <v>130117.69823999998</v>
          </cell>
          <cell r="BD168">
            <v>132189.96959999998</v>
          </cell>
          <cell r="BE168">
            <v>0</v>
          </cell>
          <cell r="BF168">
            <v>2870571.7988399994</v>
          </cell>
          <cell r="BG168"/>
          <cell r="BH168">
            <v>6189258.5688399989</v>
          </cell>
          <cell r="BI168"/>
          <cell r="BJ168">
            <v>874358.89</v>
          </cell>
          <cell r="BK168">
            <v>5314899.6788399993</v>
          </cell>
          <cell r="BL168"/>
          <cell r="BM168">
            <v>1</v>
          </cell>
        </row>
        <row r="169">
          <cell r="A169" t="str">
            <v>0701613300200</v>
          </cell>
          <cell r="B169" t="str">
            <v>GEN GEO PATTON SCHOOL DIST 133</v>
          </cell>
          <cell r="C169" t="str">
            <v>COOK</v>
          </cell>
          <cell r="D169" t="str">
            <v>Elementary</v>
          </cell>
          <cell r="E169">
            <v>198.88</v>
          </cell>
          <cell r="F169"/>
          <cell r="G169">
            <v>137.22999999999999</v>
          </cell>
          <cell r="H169">
            <v>136.47999999999999</v>
          </cell>
          <cell r="I169">
            <v>61.649999999999991</v>
          </cell>
          <cell r="J169">
            <v>0</v>
          </cell>
          <cell r="K169"/>
          <cell r="L169">
            <v>12283.199999999999</v>
          </cell>
          <cell r="M169">
            <v>5548.4999999999991</v>
          </cell>
          <cell r="N169">
            <v>0</v>
          </cell>
          <cell r="O169">
            <v>17831.699999999997</v>
          </cell>
          <cell r="P169"/>
          <cell r="Q169">
            <v>17153.75</v>
          </cell>
          <cell r="R169">
            <v>7706.2499999999991</v>
          </cell>
          <cell r="S169">
            <v>0</v>
          </cell>
          <cell r="T169">
            <v>24860</v>
          </cell>
          <cell r="U169"/>
          <cell r="V169">
            <v>44599.75</v>
          </cell>
          <cell r="W169">
            <v>20036.249999999996</v>
          </cell>
          <cell r="X169">
            <v>0</v>
          </cell>
          <cell r="Y169">
            <v>64636</v>
          </cell>
          <cell r="Z169"/>
          <cell r="AA169">
            <v>4665.82</v>
          </cell>
          <cell r="AB169">
            <v>2096.1</v>
          </cell>
          <cell r="AC169">
            <v>0</v>
          </cell>
          <cell r="AD169">
            <v>6761.92</v>
          </cell>
          <cell r="AE169"/>
          <cell r="AF169">
            <v>39179.160000000003</v>
          </cell>
          <cell r="AG169">
            <v>17601.07</v>
          </cell>
          <cell r="AH169">
            <v>0</v>
          </cell>
          <cell r="AI169">
            <v>56780.23</v>
          </cell>
          <cell r="AJ169"/>
          <cell r="AK169">
            <v>17060</v>
          </cell>
          <cell r="AL169">
            <v>15350.849999999999</v>
          </cell>
          <cell r="AM169">
            <v>0</v>
          </cell>
          <cell r="AN169">
            <v>32410.85</v>
          </cell>
          <cell r="AO169"/>
          <cell r="AP169">
            <v>186770.03</v>
          </cell>
          <cell r="AQ169">
            <v>83905.65</v>
          </cell>
          <cell r="AR169">
            <v>0</v>
          </cell>
          <cell r="AS169">
            <v>270675.68</v>
          </cell>
          <cell r="AT169"/>
          <cell r="AU169">
            <v>128584.51</v>
          </cell>
          <cell r="AV169">
            <v>57766.049999999996</v>
          </cell>
          <cell r="AW169">
            <v>0</v>
          </cell>
          <cell r="AX169">
            <v>186350.56</v>
          </cell>
          <cell r="AY169"/>
          <cell r="AZ169">
            <v>1271605.69</v>
          </cell>
          <cell r="BA169">
            <v>522856.02</v>
          </cell>
          <cell r="BB169">
            <v>538338.51299999992</v>
          </cell>
          <cell r="BC169">
            <v>28172.147519999999</v>
          </cell>
          <cell r="BD169">
            <v>28620.820799999998</v>
          </cell>
          <cell r="BE169">
            <v>0</v>
          </cell>
          <cell r="BF169">
            <v>595131.4813199999</v>
          </cell>
          <cell r="BG169"/>
          <cell r="BH169">
            <v>1255438.4213199997</v>
          </cell>
          <cell r="BI169"/>
          <cell r="BJ169">
            <v>189309.89</v>
          </cell>
          <cell r="BK169">
            <v>1066128.5313199996</v>
          </cell>
          <cell r="BL169"/>
          <cell r="BM169">
            <v>0</v>
          </cell>
        </row>
        <row r="170">
          <cell r="A170" t="str">
            <v>0701613500200</v>
          </cell>
          <cell r="B170" t="str">
            <v>ORLAND SCHOOL DISTRICT 135</v>
          </cell>
          <cell r="C170" t="str">
            <v>COOK</v>
          </cell>
          <cell r="D170" t="str">
            <v>Elementary</v>
          </cell>
          <cell r="E170">
            <v>5162.25</v>
          </cell>
          <cell r="F170"/>
          <cell r="G170">
            <v>3304.75</v>
          </cell>
          <cell r="H170">
            <v>3241.5</v>
          </cell>
          <cell r="I170">
            <v>1857.5</v>
          </cell>
          <cell r="J170">
            <v>0</v>
          </cell>
          <cell r="K170"/>
          <cell r="L170">
            <v>291735</v>
          </cell>
          <cell r="M170">
            <v>167175</v>
          </cell>
          <cell r="N170">
            <v>0</v>
          </cell>
          <cell r="O170">
            <v>458910</v>
          </cell>
          <cell r="P170"/>
          <cell r="Q170">
            <v>413093.75</v>
          </cell>
          <cell r="R170">
            <v>232187.5</v>
          </cell>
          <cell r="S170">
            <v>0</v>
          </cell>
          <cell r="T170">
            <v>645281.25</v>
          </cell>
          <cell r="U170"/>
          <cell r="V170">
            <v>1074043.75</v>
          </cell>
          <cell r="W170">
            <v>603687.5</v>
          </cell>
          <cell r="X170">
            <v>0</v>
          </cell>
          <cell r="Y170">
            <v>1677731.25</v>
          </cell>
          <cell r="Z170"/>
          <cell r="AA170">
            <v>112361.5</v>
          </cell>
          <cell r="AB170">
            <v>63155</v>
          </cell>
          <cell r="AC170">
            <v>0</v>
          </cell>
          <cell r="AD170">
            <v>175516.5</v>
          </cell>
          <cell r="AE170"/>
          <cell r="AF170">
            <v>943506.12</v>
          </cell>
          <cell r="AG170">
            <v>530316.25</v>
          </cell>
          <cell r="AH170">
            <v>0</v>
          </cell>
          <cell r="AI170">
            <v>1473822.37</v>
          </cell>
          <cell r="AJ170"/>
          <cell r="AK170">
            <v>405187.5</v>
          </cell>
          <cell r="AL170">
            <v>462517.5</v>
          </cell>
          <cell r="AM170">
            <v>0</v>
          </cell>
          <cell r="AN170">
            <v>867705</v>
          </cell>
          <cell r="AO170"/>
          <cell r="AP170">
            <v>4497764.75</v>
          </cell>
          <cell r="AQ170">
            <v>2528057.5</v>
          </cell>
          <cell r="AR170">
            <v>0</v>
          </cell>
          <cell r="AS170">
            <v>7025822.25</v>
          </cell>
          <cell r="AT170"/>
          <cell r="AU170">
            <v>3096550.75</v>
          </cell>
          <cell r="AV170">
            <v>1740477.5</v>
          </cell>
          <cell r="AW170">
            <v>0</v>
          </cell>
          <cell r="AX170">
            <v>4837028.25</v>
          </cell>
          <cell r="AY170"/>
          <cell r="AZ170">
            <v>29972113.949999999</v>
          </cell>
          <cell r="BA170">
            <v>10137154.27</v>
          </cell>
          <cell r="BB170">
            <v>12032780.466</v>
          </cell>
          <cell r="BC170">
            <v>731253.3615</v>
          </cell>
          <cell r="BD170">
            <v>742899.39749999985</v>
          </cell>
          <cell r="BE170">
            <v>0</v>
          </cell>
          <cell r="BF170">
            <v>13506933.225</v>
          </cell>
          <cell r="BG170"/>
          <cell r="BH170">
            <v>30668750.095000003</v>
          </cell>
          <cell r="BI170"/>
          <cell r="BJ170">
            <v>4913842.53</v>
          </cell>
          <cell r="BK170">
            <v>25754907.565000001</v>
          </cell>
          <cell r="BL170"/>
          <cell r="BM170">
            <v>0</v>
          </cell>
        </row>
        <row r="171">
          <cell r="A171" t="str">
            <v>0701614000200</v>
          </cell>
          <cell r="B171" t="str">
            <v>KIRBY SCHOOL DIST 140</v>
          </cell>
          <cell r="C171" t="str">
            <v>COOK</v>
          </cell>
          <cell r="D171" t="str">
            <v>Elementary</v>
          </cell>
          <cell r="E171">
            <v>3444.04</v>
          </cell>
          <cell r="F171"/>
          <cell r="G171">
            <v>2228.2200000000003</v>
          </cell>
          <cell r="H171">
            <v>2168.9700000000003</v>
          </cell>
          <cell r="I171">
            <v>1215.82</v>
          </cell>
          <cell r="J171">
            <v>0</v>
          </cell>
          <cell r="K171"/>
          <cell r="L171">
            <v>195207.30000000002</v>
          </cell>
          <cell r="M171">
            <v>109423.79999999999</v>
          </cell>
          <cell r="N171">
            <v>0</v>
          </cell>
          <cell r="O171">
            <v>304631.09999999998</v>
          </cell>
          <cell r="P171"/>
          <cell r="Q171">
            <v>278527.50000000006</v>
          </cell>
          <cell r="R171">
            <v>151977.5</v>
          </cell>
          <cell r="S171">
            <v>0</v>
          </cell>
          <cell r="T171">
            <v>430505.00000000006</v>
          </cell>
          <cell r="U171"/>
          <cell r="V171">
            <v>724171.50000000012</v>
          </cell>
          <cell r="W171">
            <v>395141.5</v>
          </cell>
          <cell r="X171">
            <v>0</v>
          </cell>
          <cell r="Y171">
            <v>1119313</v>
          </cell>
          <cell r="Z171"/>
          <cell r="AA171">
            <v>75759.48000000001</v>
          </cell>
          <cell r="AB171">
            <v>41337.879999999997</v>
          </cell>
          <cell r="AC171">
            <v>0</v>
          </cell>
          <cell r="AD171">
            <v>117097.36000000002</v>
          </cell>
          <cell r="AE171"/>
          <cell r="AF171">
            <v>1272313.6200000001</v>
          </cell>
          <cell r="AG171">
            <v>694233.22</v>
          </cell>
          <cell r="AH171">
            <v>0</v>
          </cell>
          <cell r="AI171">
            <v>1966546.84</v>
          </cell>
          <cell r="AJ171"/>
          <cell r="AK171">
            <v>271121.25000000006</v>
          </cell>
          <cell r="AL171">
            <v>302739.18</v>
          </cell>
          <cell r="AM171">
            <v>0</v>
          </cell>
          <cell r="AN171">
            <v>573860.43000000005</v>
          </cell>
          <cell r="AO171"/>
          <cell r="AP171">
            <v>3032607.4200000004</v>
          </cell>
          <cell r="AQ171">
            <v>1654731.02</v>
          </cell>
          <cell r="AR171">
            <v>0</v>
          </cell>
          <cell r="AS171">
            <v>4687338.4400000004</v>
          </cell>
          <cell r="AT171"/>
          <cell r="AU171">
            <v>2087842.1400000001</v>
          </cell>
          <cell r="AV171">
            <v>1139223.3399999999</v>
          </cell>
          <cell r="AW171">
            <v>0</v>
          </cell>
          <cell r="AX171">
            <v>3227065.48</v>
          </cell>
          <cell r="AY171"/>
          <cell r="AZ171">
            <v>19946165.66</v>
          </cell>
          <cell r="BA171">
            <v>6172876.54</v>
          </cell>
          <cell r="BB171">
            <v>7835712.6599999992</v>
          </cell>
          <cell r="BC171">
            <v>487862.04215999995</v>
          </cell>
          <cell r="BD171">
            <v>495631.79639999993</v>
          </cell>
          <cell r="BE171">
            <v>0</v>
          </cell>
          <cell r="BF171">
            <v>8819206.4985599983</v>
          </cell>
          <cell r="BG171"/>
          <cell r="BH171">
            <v>21245564.148559999</v>
          </cell>
          <cell r="BI171"/>
          <cell r="BJ171">
            <v>3278312.79</v>
          </cell>
          <cell r="BK171">
            <v>17967251.35856</v>
          </cell>
          <cell r="BL171"/>
          <cell r="BM171">
            <v>1</v>
          </cell>
        </row>
        <row r="172">
          <cell r="A172" t="str">
            <v>0701614200200</v>
          </cell>
          <cell r="B172" t="str">
            <v>FOREST RIDGE SCHOOL DIST 142</v>
          </cell>
          <cell r="C172" t="str">
            <v>COOK</v>
          </cell>
          <cell r="D172" t="str">
            <v>Elementary</v>
          </cell>
          <cell r="E172">
            <v>1482.12</v>
          </cell>
          <cell r="F172"/>
          <cell r="G172">
            <v>953.80000000000007</v>
          </cell>
          <cell r="H172">
            <v>936.1400000000001</v>
          </cell>
          <cell r="I172">
            <v>528.31999999999994</v>
          </cell>
          <cell r="J172">
            <v>0</v>
          </cell>
          <cell r="K172"/>
          <cell r="L172">
            <v>84252.6</v>
          </cell>
          <cell r="M172">
            <v>47548.799999999996</v>
          </cell>
          <cell r="N172">
            <v>0</v>
          </cell>
          <cell r="O172">
            <v>131801.4</v>
          </cell>
          <cell r="P172"/>
          <cell r="Q172">
            <v>119225.00000000001</v>
          </cell>
          <cell r="R172">
            <v>66039.999999999985</v>
          </cell>
          <cell r="S172">
            <v>0</v>
          </cell>
          <cell r="T172">
            <v>185265</v>
          </cell>
          <cell r="U172"/>
          <cell r="V172">
            <v>309985</v>
          </cell>
          <cell r="W172">
            <v>171703.99999999997</v>
          </cell>
          <cell r="X172">
            <v>0</v>
          </cell>
          <cell r="Y172">
            <v>481689</v>
          </cell>
          <cell r="Z172"/>
          <cell r="AA172">
            <v>32429.200000000001</v>
          </cell>
          <cell r="AB172">
            <v>17962.879999999997</v>
          </cell>
          <cell r="AC172">
            <v>0</v>
          </cell>
          <cell r="AD172">
            <v>50392.08</v>
          </cell>
          <cell r="AE172"/>
          <cell r="AF172">
            <v>544619.80000000005</v>
          </cell>
          <cell r="AG172">
            <v>301670.71999999997</v>
          </cell>
          <cell r="AH172">
            <v>0</v>
          </cell>
          <cell r="AI172">
            <v>846290.52</v>
          </cell>
          <cell r="AJ172"/>
          <cell r="AK172">
            <v>117017.50000000001</v>
          </cell>
          <cell r="AL172">
            <v>131551.67999999999</v>
          </cell>
          <cell r="AM172">
            <v>0</v>
          </cell>
          <cell r="AN172">
            <v>248569.18</v>
          </cell>
          <cell r="AO172"/>
          <cell r="AP172">
            <v>1298121.8</v>
          </cell>
          <cell r="AQ172">
            <v>719043.5199999999</v>
          </cell>
          <cell r="AR172">
            <v>0</v>
          </cell>
          <cell r="AS172">
            <v>2017165.3199999998</v>
          </cell>
          <cell r="AT172"/>
          <cell r="AU172">
            <v>893710.60000000009</v>
          </cell>
          <cell r="AV172">
            <v>495035.83999999997</v>
          </cell>
          <cell r="AW172">
            <v>0</v>
          </cell>
          <cell r="AX172">
            <v>1388746.44</v>
          </cell>
          <cell r="AY172"/>
          <cell r="AZ172">
            <v>8692588.9199999999</v>
          </cell>
          <cell r="BA172">
            <v>2847158.92</v>
          </cell>
          <cell r="BB172">
            <v>3461924.352</v>
          </cell>
          <cell r="BC172">
            <v>209948.22647999998</v>
          </cell>
          <cell r="BD172">
            <v>213291.88919999998</v>
          </cell>
          <cell r="BE172">
            <v>0</v>
          </cell>
          <cell r="BF172">
            <v>3885164.4676800002</v>
          </cell>
          <cell r="BG172"/>
          <cell r="BH172">
            <v>9235083.4076799992</v>
          </cell>
          <cell r="BI172"/>
          <cell r="BJ172">
            <v>1410800.38</v>
          </cell>
          <cell r="BK172">
            <v>7824283.0276799994</v>
          </cell>
          <cell r="BL172"/>
          <cell r="BM172">
            <v>1</v>
          </cell>
        </row>
        <row r="173">
          <cell r="A173" t="str">
            <v>0701614300200</v>
          </cell>
          <cell r="B173" t="str">
            <v>MIDLOTHIAN SCHOOL DIST 143</v>
          </cell>
          <cell r="C173" t="str">
            <v>COOK</v>
          </cell>
          <cell r="D173" t="str">
            <v>Elementary</v>
          </cell>
          <cell r="E173">
            <v>1581.89</v>
          </cell>
          <cell r="F173"/>
          <cell r="G173">
            <v>1003.4</v>
          </cell>
          <cell r="H173">
            <v>985.9</v>
          </cell>
          <cell r="I173">
            <v>578.49</v>
          </cell>
          <cell r="J173">
            <v>0</v>
          </cell>
          <cell r="K173"/>
          <cell r="L173">
            <v>88731</v>
          </cell>
          <cell r="M173">
            <v>52064.1</v>
          </cell>
          <cell r="N173">
            <v>0</v>
          </cell>
          <cell r="O173">
            <v>140795.1</v>
          </cell>
          <cell r="P173"/>
          <cell r="Q173">
            <v>125425</v>
          </cell>
          <cell r="R173">
            <v>72311.25</v>
          </cell>
          <cell r="S173">
            <v>0</v>
          </cell>
          <cell r="T173">
            <v>197736.25</v>
          </cell>
          <cell r="U173"/>
          <cell r="V173">
            <v>326105</v>
          </cell>
          <cell r="W173">
            <v>188009.25</v>
          </cell>
          <cell r="X173">
            <v>0</v>
          </cell>
          <cell r="Y173">
            <v>514114.25</v>
          </cell>
          <cell r="Z173"/>
          <cell r="AA173">
            <v>34115.599999999999</v>
          </cell>
          <cell r="AB173">
            <v>19668.66</v>
          </cell>
          <cell r="AC173">
            <v>0</v>
          </cell>
          <cell r="AD173">
            <v>53784.259999999995</v>
          </cell>
          <cell r="AE173"/>
          <cell r="AF173">
            <v>572941.4</v>
          </cell>
          <cell r="AG173">
            <v>330317.78999999998</v>
          </cell>
          <cell r="AH173">
            <v>0</v>
          </cell>
          <cell r="AI173">
            <v>903259.19</v>
          </cell>
          <cell r="AJ173"/>
          <cell r="AK173">
            <v>123237.5</v>
          </cell>
          <cell r="AL173">
            <v>144044.01</v>
          </cell>
          <cell r="AM173">
            <v>0</v>
          </cell>
          <cell r="AN173">
            <v>267281.51</v>
          </cell>
          <cell r="AO173"/>
          <cell r="AP173">
            <v>1365627.4</v>
          </cell>
          <cell r="AQ173">
            <v>787324.89</v>
          </cell>
          <cell r="AR173">
            <v>0</v>
          </cell>
          <cell r="AS173">
            <v>2152952.29</v>
          </cell>
          <cell r="AT173"/>
          <cell r="AU173">
            <v>940185.79999999993</v>
          </cell>
          <cell r="AV173">
            <v>542045.13</v>
          </cell>
          <cell r="AW173">
            <v>0</v>
          </cell>
          <cell r="AX173">
            <v>1482230.93</v>
          </cell>
          <cell r="AY173"/>
          <cell r="AZ173">
            <v>9595330.1799999997</v>
          </cell>
          <cell r="BA173">
            <v>4121827.57</v>
          </cell>
          <cell r="BB173">
            <v>4115147.3249999997</v>
          </cell>
          <cell r="BC173">
            <v>224081.04605999999</v>
          </cell>
          <cell r="BD173">
            <v>227649.78989999997</v>
          </cell>
          <cell r="BE173">
            <v>0</v>
          </cell>
          <cell r="BF173">
            <v>4566878.16096</v>
          </cell>
          <cell r="BG173"/>
          <cell r="BH173">
            <v>10279031.940959999</v>
          </cell>
          <cell r="BI173"/>
          <cell r="BJ173">
            <v>1505769.45</v>
          </cell>
          <cell r="BK173">
            <v>8773262.4909600001</v>
          </cell>
          <cell r="BL173"/>
          <cell r="BM173">
            <v>1</v>
          </cell>
        </row>
        <row r="174">
          <cell r="A174" t="str">
            <v>0701614350200</v>
          </cell>
          <cell r="B174" t="str">
            <v>POSEN-ROBBINS EL SCH DIST 143-5</v>
          </cell>
          <cell r="C174" t="str">
            <v>COOK</v>
          </cell>
          <cell r="D174" t="str">
            <v>Elementary</v>
          </cell>
          <cell r="E174">
            <v>1201.6300000000001</v>
          </cell>
          <cell r="F174"/>
          <cell r="G174">
            <v>754.65</v>
          </cell>
          <cell r="H174">
            <v>746.15</v>
          </cell>
          <cell r="I174">
            <v>446.98</v>
          </cell>
          <cell r="J174">
            <v>0</v>
          </cell>
          <cell r="K174"/>
          <cell r="L174">
            <v>67153.5</v>
          </cell>
          <cell r="M174">
            <v>40228.200000000004</v>
          </cell>
          <cell r="N174">
            <v>0</v>
          </cell>
          <cell r="O174">
            <v>107381.70000000001</v>
          </cell>
          <cell r="P174"/>
          <cell r="Q174">
            <v>94331.25</v>
          </cell>
          <cell r="R174">
            <v>55872.5</v>
          </cell>
          <cell r="S174">
            <v>0</v>
          </cell>
          <cell r="T174">
            <v>150203.75</v>
          </cell>
          <cell r="U174"/>
          <cell r="V174">
            <v>245261.25</v>
          </cell>
          <cell r="W174">
            <v>145268.5</v>
          </cell>
          <cell r="X174">
            <v>0</v>
          </cell>
          <cell r="Y174">
            <v>390529.75</v>
          </cell>
          <cell r="Z174"/>
          <cell r="AA174">
            <v>25658.1</v>
          </cell>
          <cell r="AB174">
            <v>15197.32</v>
          </cell>
          <cell r="AC174">
            <v>0</v>
          </cell>
          <cell r="AD174">
            <v>40855.42</v>
          </cell>
          <cell r="AE174"/>
          <cell r="AF174">
            <v>430905.15</v>
          </cell>
          <cell r="AG174">
            <v>255225.58</v>
          </cell>
          <cell r="AH174">
            <v>0</v>
          </cell>
          <cell r="AI174">
            <v>686130.73</v>
          </cell>
          <cell r="AJ174"/>
          <cell r="AK174">
            <v>93268.75</v>
          </cell>
          <cell r="AL174">
            <v>111298.02</v>
          </cell>
          <cell r="AM174">
            <v>0</v>
          </cell>
          <cell r="AN174">
            <v>204566.77000000002</v>
          </cell>
          <cell r="AO174"/>
          <cell r="AP174">
            <v>1027078.65</v>
          </cell>
          <cell r="AQ174">
            <v>608339.78</v>
          </cell>
          <cell r="AR174">
            <v>0</v>
          </cell>
          <cell r="AS174">
            <v>1635418.4300000002</v>
          </cell>
          <cell r="AT174"/>
          <cell r="AU174">
            <v>707107.04999999993</v>
          </cell>
          <cell r="AV174">
            <v>418820.26</v>
          </cell>
          <cell r="AW174">
            <v>0</v>
          </cell>
          <cell r="AX174">
            <v>1125927.31</v>
          </cell>
          <cell r="AY174"/>
          <cell r="AZ174">
            <v>7663485.4000000004</v>
          </cell>
          <cell r="BA174">
            <v>4734922.04</v>
          </cell>
          <cell r="BB174">
            <v>3719522.2320000003</v>
          </cell>
          <cell r="BC174">
            <v>170215.69602</v>
          </cell>
          <cell r="BD174">
            <v>172926.57330000002</v>
          </cell>
          <cell r="BE174">
            <v>0</v>
          </cell>
          <cell r="BF174">
            <v>4062664.5013200003</v>
          </cell>
          <cell r="BG174"/>
          <cell r="BH174">
            <v>8403678.3613200001</v>
          </cell>
          <cell r="BI174"/>
          <cell r="BJ174">
            <v>1143807.56</v>
          </cell>
          <cell r="BK174">
            <v>7259870.8013199996</v>
          </cell>
          <cell r="BL174"/>
          <cell r="BM174">
            <v>1</v>
          </cell>
        </row>
        <row r="175">
          <cell r="A175" t="str">
            <v>0701614400200</v>
          </cell>
          <cell r="B175" t="str">
            <v>PRAIRIE-HILLS ELEM SCH DIST 144</v>
          </cell>
          <cell r="C175" t="str">
            <v>COOK</v>
          </cell>
          <cell r="D175" t="str">
            <v>Elementary</v>
          </cell>
          <cell r="E175">
            <v>2530.4499999999998</v>
          </cell>
          <cell r="F175"/>
          <cell r="G175">
            <v>1625.6300000000003</v>
          </cell>
          <cell r="H175">
            <v>1610.9700000000003</v>
          </cell>
          <cell r="I175">
            <v>904.82</v>
          </cell>
          <cell r="J175">
            <v>0</v>
          </cell>
          <cell r="K175"/>
          <cell r="L175">
            <v>144987.30000000002</v>
          </cell>
          <cell r="M175">
            <v>81433.8</v>
          </cell>
          <cell r="N175">
            <v>0</v>
          </cell>
          <cell r="O175">
            <v>226421.10000000003</v>
          </cell>
          <cell r="P175"/>
          <cell r="Q175">
            <v>203203.75000000003</v>
          </cell>
          <cell r="R175">
            <v>113102.5</v>
          </cell>
          <cell r="S175">
            <v>0</v>
          </cell>
          <cell r="T175">
            <v>316306.25</v>
          </cell>
          <cell r="U175"/>
          <cell r="V175">
            <v>528329.75000000012</v>
          </cell>
          <cell r="W175">
            <v>294066.5</v>
          </cell>
          <cell r="X175">
            <v>0</v>
          </cell>
          <cell r="Y175">
            <v>822396.25000000012</v>
          </cell>
          <cell r="Z175"/>
          <cell r="AA175">
            <v>55271.420000000013</v>
          </cell>
          <cell r="AB175">
            <v>30763.88</v>
          </cell>
          <cell r="AC175">
            <v>0</v>
          </cell>
          <cell r="AD175">
            <v>86035.300000000017</v>
          </cell>
          <cell r="AE175"/>
          <cell r="AF175">
            <v>928234.73</v>
          </cell>
          <cell r="AG175">
            <v>516652.22</v>
          </cell>
          <cell r="AH175">
            <v>0</v>
          </cell>
          <cell r="AI175">
            <v>1444886.95</v>
          </cell>
          <cell r="AJ175"/>
          <cell r="AK175">
            <v>201371.25000000003</v>
          </cell>
          <cell r="AL175">
            <v>225300.18000000002</v>
          </cell>
          <cell r="AM175">
            <v>0</v>
          </cell>
          <cell r="AN175">
            <v>426671.43000000005</v>
          </cell>
          <cell r="AO175"/>
          <cell r="AP175">
            <v>2212482.4300000006</v>
          </cell>
          <cell r="AQ175">
            <v>1231460.02</v>
          </cell>
          <cell r="AR175">
            <v>0</v>
          </cell>
          <cell r="AS175">
            <v>3443942.4500000007</v>
          </cell>
          <cell r="AT175"/>
          <cell r="AU175">
            <v>1523215.3100000003</v>
          </cell>
          <cell r="AV175">
            <v>847816.34000000008</v>
          </cell>
          <cell r="AW175">
            <v>0</v>
          </cell>
          <cell r="AX175">
            <v>2371031.6500000004</v>
          </cell>
          <cell r="AY175"/>
          <cell r="AZ175">
            <v>15996991.710000001</v>
          </cell>
          <cell r="BA175">
            <v>7045566.7800000003</v>
          </cell>
          <cell r="BB175">
            <v>6912767.5470000003</v>
          </cell>
          <cell r="BC175">
            <v>358448.36430000002</v>
          </cell>
          <cell r="BD175">
            <v>364157.05949999997</v>
          </cell>
          <cell r="BE175">
            <v>0</v>
          </cell>
          <cell r="BF175">
            <v>7635372.9707999993</v>
          </cell>
          <cell r="BG175"/>
          <cell r="BH175">
            <v>16773064.3508</v>
          </cell>
          <cell r="BI175"/>
          <cell r="BJ175">
            <v>2408684.7400000002</v>
          </cell>
          <cell r="BK175">
            <v>14364379.6108</v>
          </cell>
          <cell r="BL175"/>
          <cell r="BM175">
            <v>1</v>
          </cell>
        </row>
        <row r="176">
          <cell r="A176" t="str">
            <v>0701614500200</v>
          </cell>
          <cell r="B176" t="str">
            <v>ARBOR PARK SCHOOL DISTRICT 145</v>
          </cell>
          <cell r="C176" t="str">
            <v>COOK</v>
          </cell>
          <cell r="D176" t="str">
            <v>Elementary</v>
          </cell>
          <cell r="E176">
            <v>1096.8800000000001</v>
          </cell>
          <cell r="F176"/>
          <cell r="G176">
            <v>689.39</v>
          </cell>
          <cell r="H176">
            <v>675.48</v>
          </cell>
          <cell r="I176">
            <v>407.49</v>
          </cell>
          <cell r="J176">
            <v>0</v>
          </cell>
          <cell r="K176"/>
          <cell r="L176">
            <v>60793.200000000004</v>
          </cell>
          <cell r="M176">
            <v>36674.1</v>
          </cell>
          <cell r="N176">
            <v>0</v>
          </cell>
          <cell r="O176">
            <v>97467.3</v>
          </cell>
          <cell r="P176"/>
          <cell r="Q176">
            <v>86173.75</v>
          </cell>
          <cell r="R176">
            <v>50936.25</v>
          </cell>
          <cell r="S176">
            <v>0</v>
          </cell>
          <cell r="T176">
            <v>137110</v>
          </cell>
          <cell r="U176"/>
          <cell r="V176">
            <v>224051.75</v>
          </cell>
          <cell r="W176">
            <v>132434.25</v>
          </cell>
          <cell r="X176">
            <v>0</v>
          </cell>
          <cell r="Y176">
            <v>356486</v>
          </cell>
          <cell r="Z176"/>
          <cell r="AA176">
            <v>23439.26</v>
          </cell>
          <cell r="AB176">
            <v>13854.66</v>
          </cell>
          <cell r="AC176">
            <v>0</v>
          </cell>
          <cell r="AD176">
            <v>37293.919999999998</v>
          </cell>
          <cell r="AE176"/>
          <cell r="AF176">
            <v>393641.69</v>
          </cell>
          <cell r="AG176">
            <v>232676.79</v>
          </cell>
          <cell r="AH176">
            <v>0</v>
          </cell>
          <cell r="AI176">
            <v>626318.48</v>
          </cell>
          <cell r="AJ176"/>
          <cell r="AK176">
            <v>84435</v>
          </cell>
          <cell r="AL176">
            <v>101465.01000000001</v>
          </cell>
          <cell r="AM176">
            <v>0</v>
          </cell>
          <cell r="AN176">
            <v>185900.01</v>
          </cell>
          <cell r="AO176"/>
          <cell r="AP176">
            <v>938259.79</v>
          </cell>
          <cell r="AQ176">
            <v>554593.89</v>
          </cell>
          <cell r="AR176">
            <v>0</v>
          </cell>
          <cell r="AS176">
            <v>1492853.6800000002</v>
          </cell>
          <cell r="AT176"/>
          <cell r="AU176">
            <v>645958.42999999993</v>
          </cell>
          <cell r="AV176">
            <v>381818.13</v>
          </cell>
          <cell r="AW176">
            <v>0</v>
          </cell>
          <cell r="AX176">
            <v>1027776.5599999999</v>
          </cell>
          <cell r="AY176"/>
          <cell r="AZ176">
            <v>6475166.1000000006</v>
          </cell>
          <cell r="BA176">
            <v>2569260.7400000002</v>
          </cell>
          <cell r="BB176">
            <v>2713328.0519999997</v>
          </cell>
          <cell r="BC176">
            <v>155377.43952000001</v>
          </cell>
          <cell r="BD176">
            <v>157852.00080000001</v>
          </cell>
          <cell r="BE176">
            <v>0</v>
          </cell>
          <cell r="BF176">
            <v>3026557.4923199997</v>
          </cell>
          <cell r="BG176"/>
          <cell r="BH176">
            <v>6987763.4423199994</v>
          </cell>
          <cell r="BI176"/>
          <cell r="BJ176">
            <v>1044098.13</v>
          </cell>
          <cell r="BK176">
            <v>5943665.3123199996</v>
          </cell>
          <cell r="BL176"/>
          <cell r="BM176">
            <v>1</v>
          </cell>
        </row>
        <row r="177">
          <cell r="A177" t="str">
            <v>0701614600400</v>
          </cell>
          <cell r="B177" t="str">
            <v>TINLEY PARK COMM SCH DIST 146</v>
          </cell>
          <cell r="C177" t="str">
            <v>COOK</v>
          </cell>
          <cell r="D177" t="str">
            <v>Elementary</v>
          </cell>
          <cell r="E177">
            <v>2240.63</v>
          </cell>
          <cell r="F177"/>
          <cell r="G177">
            <v>1475.31</v>
          </cell>
          <cell r="H177">
            <v>1440.1499999999999</v>
          </cell>
          <cell r="I177">
            <v>765.32</v>
          </cell>
          <cell r="J177">
            <v>0</v>
          </cell>
          <cell r="K177"/>
          <cell r="L177">
            <v>129613.49999999999</v>
          </cell>
          <cell r="M177">
            <v>68878.8</v>
          </cell>
          <cell r="N177">
            <v>0</v>
          </cell>
          <cell r="O177">
            <v>198492.3</v>
          </cell>
          <cell r="P177"/>
          <cell r="Q177">
            <v>184413.75</v>
          </cell>
          <cell r="R177">
            <v>95665</v>
          </cell>
          <cell r="S177">
            <v>0</v>
          </cell>
          <cell r="T177">
            <v>280078.75</v>
          </cell>
          <cell r="U177"/>
          <cell r="V177">
            <v>479475.75</v>
          </cell>
          <cell r="W177">
            <v>248729.00000000003</v>
          </cell>
          <cell r="X177">
            <v>0</v>
          </cell>
          <cell r="Y177">
            <v>728204.75</v>
          </cell>
          <cell r="Z177"/>
          <cell r="AA177">
            <v>50160.54</v>
          </cell>
          <cell r="AB177">
            <v>26020.880000000001</v>
          </cell>
          <cell r="AC177">
            <v>0</v>
          </cell>
          <cell r="AD177">
            <v>76181.42</v>
          </cell>
          <cell r="AE177"/>
          <cell r="AF177">
            <v>421201</v>
          </cell>
          <cell r="AG177">
            <v>218498.86</v>
          </cell>
          <cell r="AH177">
            <v>0</v>
          </cell>
          <cell r="AI177">
            <v>639699.86</v>
          </cell>
          <cell r="AJ177"/>
          <cell r="AK177">
            <v>180018.74999999997</v>
          </cell>
          <cell r="AL177">
            <v>190564.68000000002</v>
          </cell>
          <cell r="AM177">
            <v>0</v>
          </cell>
          <cell r="AN177">
            <v>370583.43</v>
          </cell>
          <cell r="AO177"/>
          <cell r="AP177">
            <v>2007896.91</v>
          </cell>
          <cell r="AQ177">
            <v>1041600.52</v>
          </cell>
          <cell r="AR177">
            <v>0</v>
          </cell>
          <cell r="AS177">
            <v>3049497.4299999997</v>
          </cell>
          <cell r="AT177"/>
          <cell r="AU177">
            <v>1382365.47</v>
          </cell>
          <cell r="AV177">
            <v>717104.84000000008</v>
          </cell>
          <cell r="AW177">
            <v>0</v>
          </cell>
          <cell r="AX177">
            <v>2099470.31</v>
          </cell>
          <cell r="AY177"/>
          <cell r="AZ177">
            <v>13152949.359999999</v>
          </cell>
          <cell r="BA177">
            <v>4720417.7300000004</v>
          </cell>
          <cell r="BB177">
            <v>5362010.1269999994</v>
          </cell>
          <cell r="BC177">
            <v>317394.20201999997</v>
          </cell>
          <cell r="BD177">
            <v>322449.06330000004</v>
          </cell>
          <cell r="BE177">
            <v>0</v>
          </cell>
          <cell r="BF177">
            <v>6001853.3923199996</v>
          </cell>
          <cell r="BG177"/>
          <cell r="BH177">
            <v>13444061.64232</v>
          </cell>
          <cell r="BI177"/>
          <cell r="BJ177">
            <v>2132810.88</v>
          </cell>
          <cell r="BK177">
            <v>11311250.762320001</v>
          </cell>
          <cell r="BL177"/>
          <cell r="BM177">
            <v>0</v>
          </cell>
        </row>
        <row r="178">
          <cell r="A178" t="str">
            <v>0701614700200</v>
          </cell>
          <cell r="B178" t="str">
            <v>W HARVEY-DIXMOOR PUB SCH DIST147</v>
          </cell>
          <cell r="C178" t="str">
            <v>COOK</v>
          </cell>
          <cell r="D178" t="str">
            <v>Elementary</v>
          </cell>
          <cell r="E178">
            <v>749.71</v>
          </cell>
          <cell r="F178"/>
          <cell r="G178">
            <v>489.39</v>
          </cell>
          <cell r="H178">
            <v>485.48</v>
          </cell>
          <cell r="I178">
            <v>260.32</v>
          </cell>
          <cell r="J178">
            <v>0</v>
          </cell>
          <cell r="K178"/>
          <cell r="L178">
            <v>43693.200000000004</v>
          </cell>
          <cell r="M178">
            <v>23428.799999999999</v>
          </cell>
          <cell r="N178">
            <v>0</v>
          </cell>
          <cell r="O178">
            <v>67122</v>
          </cell>
          <cell r="P178"/>
          <cell r="Q178">
            <v>61173.75</v>
          </cell>
          <cell r="R178">
            <v>32540</v>
          </cell>
          <cell r="S178">
            <v>0</v>
          </cell>
          <cell r="T178">
            <v>93713.75</v>
          </cell>
          <cell r="U178"/>
          <cell r="V178">
            <v>159051.75</v>
          </cell>
          <cell r="W178">
            <v>84604</v>
          </cell>
          <cell r="X178">
            <v>0</v>
          </cell>
          <cell r="Y178">
            <v>243655.75</v>
          </cell>
          <cell r="Z178"/>
          <cell r="AA178">
            <v>16639.259999999998</v>
          </cell>
          <cell r="AB178">
            <v>8850.8799999999992</v>
          </cell>
          <cell r="AC178">
            <v>0</v>
          </cell>
          <cell r="AD178">
            <v>25490.14</v>
          </cell>
          <cell r="AE178"/>
          <cell r="AF178">
            <v>139720.84</v>
          </cell>
          <cell r="AG178">
            <v>74321.36</v>
          </cell>
          <cell r="AH178">
            <v>0</v>
          </cell>
          <cell r="AI178">
            <v>214042.2</v>
          </cell>
          <cell r="AJ178"/>
          <cell r="AK178">
            <v>60685</v>
          </cell>
          <cell r="AL178">
            <v>64819.68</v>
          </cell>
          <cell r="AM178">
            <v>0</v>
          </cell>
          <cell r="AN178">
            <v>125504.68</v>
          </cell>
          <cell r="AO178"/>
          <cell r="AP178">
            <v>666059.79</v>
          </cell>
          <cell r="AQ178">
            <v>354295.52</v>
          </cell>
          <cell r="AR178">
            <v>0</v>
          </cell>
          <cell r="AS178">
            <v>1020355.31</v>
          </cell>
          <cell r="AT178"/>
          <cell r="AU178">
            <v>458558.43</v>
          </cell>
          <cell r="AV178">
            <v>243919.84</v>
          </cell>
          <cell r="AW178">
            <v>0</v>
          </cell>
          <cell r="AX178">
            <v>702478.27</v>
          </cell>
          <cell r="AY178"/>
          <cell r="AZ178">
            <v>4949347.67</v>
          </cell>
          <cell r="BA178">
            <v>3424052.5700000003</v>
          </cell>
          <cell r="BB178">
            <v>2512020.0720000002</v>
          </cell>
          <cell r="BC178">
            <v>106199.42034</v>
          </cell>
          <cell r="BD178">
            <v>107890.76609999999</v>
          </cell>
          <cell r="BE178">
            <v>0</v>
          </cell>
          <cell r="BF178">
            <v>2726110.2584400005</v>
          </cell>
          <cell r="BG178"/>
          <cell r="BH178">
            <v>5218472.3584400006</v>
          </cell>
          <cell r="BI178"/>
          <cell r="BJ178">
            <v>713633.95</v>
          </cell>
          <cell r="BK178">
            <v>4504838.4084400004</v>
          </cell>
          <cell r="BL178"/>
          <cell r="BM178">
            <v>0</v>
          </cell>
        </row>
        <row r="179">
          <cell r="A179" t="str">
            <v>0701614800200</v>
          </cell>
          <cell r="B179" t="str">
            <v>DOLTON SCHOOL DISTRICT 148</v>
          </cell>
          <cell r="C179" t="str">
            <v>COOK</v>
          </cell>
          <cell r="D179" t="str">
            <v>Elementary</v>
          </cell>
          <cell r="E179">
            <v>1930.39</v>
          </cell>
          <cell r="F179"/>
          <cell r="G179">
            <v>1264.2300000000002</v>
          </cell>
          <cell r="H179">
            <v>1250.4800000000002</v>
          </cell>
          <cell r="I179">
            <v>666.16</v>
          </cell>
          <cell r="J179">
            <v>0</v>
          </cell>
          <cell r="K179"/>
          <cell r="L179">
            <v>112543.20000000003</v>
          </cell>
          <cell r="M179">
            <v>59954.399999999994</v>
          </cell>
          <cell r="N179">
            <v>0</v>
          </cell>
          <cell r="O179">
            <v>172497.60000000003</v>
          </cell>
          <cell r="P179"/>
          <cell r="Q179">
            <v>158028.75000000003</v>
          </cell>
          <cell r="R179">
            <v>83270</v>
          </cell>
          <cell r="S179">
            <v>0</v>
          </cell>
          <cell r="T179">
            <v>241298.75000000003</v>
          </cell>
          <cell r="U179"/>
          <cell r="V179">
            <v>410874.75000000006</v>
          </cell>
          <cell r="W179">
            <v>216502</v>
          </cell>
          <cell r="X179">
            <v>0</v>
          </cell>
          <cell r="Y179">
            <v>627376.75</v>
          </cell>
          <cell r="Z179"/>
          <cell r="AA179">
            <v>42983.820000000007</v>
          </cell>
          <cell r="AB179">
            <v>22649.439999999999</v>
          </cell>
          <cell r="AC179">
            <v>0</v>
          </cell>
          <cell r="AD179">
            <v>65633.260000000009</v>
          </cell>
          <cell r="AE179"/>
          <cell r="AF179">
            <v>721875.33</v>
          </cell>
          <cell r="AG179">
            <v>380377.36</v>
          </cell>
          <cell r="AH179">
            <v>0</v>
          </cell>
          <cell r="AI179">
            <v>1102252.69</v>
          </cell>
          <cell r="AJ179"/>
          <cell r="AK179">
            <v>156310.00000000003</v>
          </cell>
          <cell r="AL179">
            <v>165873.84</v>
          </cell>
          <cell r="AM179">
            <v>0</v>
          </cell>
          <cell r="AN179">
            <v>322183.84000000003</v>
          </cell>
          <cell r="AO179"/>
          <cell r="AP179">
            <v>1720617.0300000003</v>
          </cell>
          <cell r="AQ179">
            <v>906643.76</v>
          </cell>
          <cell r="AR179">
            <v>0</v>
          </cell>
          <cell r="AS179">
            <v>2627260.79</v>
          </cell>
          <cell r="AT179"/>
          <cell r="AU179">
            <v>1184583.5100000002</v>
          </cell>
          <cell r="AV179">
            <v>624191.91999999993</v>
          </cell>
          <cell r="AW179">
            <v>0</v>
          </cell>
          <cell r="AX179">
            <v>1808775.4300000002</v>
          </cell>
          <cell r="AY179"/>
          <cell r="AZ179">
            <v>12553237.43</v>
          </cell>
          <cell r="BA179">
            <v>5977721.7800000003</v>
          </cell>
          <cell r="BB179">
            <v>5559287.7630000003</v>
          </cell>
          <cell r="BC179">
            <v>273447.46506000002</v>
          </cell>
          <cell r="BD179">
            <v>277802.42490000004</v>
          </cell>
          <cell r="BE179">
            <v>0</v>
          </cell>
          <cell r="BF179">
            <v>6110537.6529600006</v>
          </cell>
          <cell r="BG179"/>
          <cell r="BH179">
            <v>13077816.76296</v>
          </cell>
          <cell r="BI179"/>
          <cell r="BJ179">
            <v>1837499.63</v>
          </cell>
          <cell r="BK179">
            <v>11240317.132959999</v>
          </cell>
          <cell r="BL179"/>
          <cell r="BM179">
            <v>1</v>
          </cell>
        </row>
        <row r="180">
          <cell r="A180" t="str">
            <v>0701614900200</v>
          </cell>
          <cell r="B180" t="str">
            <v>DOLTON SCHOOL DISTRICT 149</v>
          </cell>
          <cell r="C180" t="str">
            <v>COOK</v>
          </cell>
          <cell r="D180" t="str">
            <v>Elementary</v>
          </cell>
          <cell r="E180">
            <v>2377.38</v>
          </cell>
          <cell r="F180"/>
          <cell r="G180">
            <v>1533.3899999999999</v>
          </cell>
          <cell r="H180">
            <v>1526.31</v>
          </cell>
          <cell r="I180">
            <v>843.99</v>
          </cell>
          <cell r="J180">
            <v>0</v>
          </cell>
          <cell r="K180"/>
          <cell r="L180">
            <v>137367.9</v>
          </cell>
          <cell r="M180">
            <v>75959.100000000006</v>
          </cell>
          <cell r="N180">
            <v>0</v>
          </cell>
          <cell r="O180">
            <v>213327</v>
          </cell>
          <cell r="P180"/>
          <cell r="Q180">
            <v>191673.74999999997</v>
          </cell>
          <cell r="R180">
            <v>105498.75</v>
          </cell>
          <cell r="S180">
            <v>0</v>
          </cell>
          <cell r="T180">
            <v>297172.5</v>
          </cell>
          <cell r="U180"/>
          <cell r="V180">
            <v>498351.74999999994</v>
          </cell>
          <cell r="W180">
            <v>274296.75</v>
          </cell>
          <cell r="X180">
            <v>0</v>
          </cell>
          <cell r="Y180">
            <v>772648.5</v>
          </cell>
          <cell r="Z180"/>
          <cell r="AA180">
            <v>52135.259999999995</v>
          </cell>
          <cell r="AB180">
            <v>28695.66</v>
          </cell>
          <cell r="AC180">
            <v>0</v>
          </cell>
          <cell r="AD180">
            <v>80830.92</v>
          </cell>
          <cell r="AE180"/>
          <cell r="AF180">
            <v>875565.69</v>
          </cell>
          <cell r="AG180">
            <v>481918.29</v>
          </cell>
          <cell r="AH180">
            <v>0</v>
          </cell>
          <cell r="AI180">
            <v>1357483.98</v>
          </cell>
          <cell r="AJ180"/>
          <cell r="AK180">
            <v>190788.75</v>
          </cell>
          <cell r="AL180">
            <v>210153.51</v>
          </cell>
          <cell r="AM180">
            <v>0</v>
          </cell>
          <cell r="AN180">
            <v>400942.26</v>
          </cell>
          <cell r="AO180"/>
          <cell r="AP180">
            <v>2086943.7899999998</v>
          </cell>
          <cell r="AQ180">
            <v>1148670.3899999999</v>
          </cell>
          <cell r="AR180">
            <v>0</v>
          </cell>
          <cell r="AS180">
            <v>3235614.1799999997</v>
          </cell>
          <cell r="AT180"/>
          <cell r="AU180">
            <v>1436786.43</v>
          </cell>
          <cell r="AV180">
            <v>790818.63</v>
          </cell>
          <cell r="AW180">
            <v>0</v>
          </cell>
          <cell r="AX180">
            <v>2227605.06</v>
          </cell>
          <cell r="AY180"/>
          <cell r="AZ180">
            <v>15356117.139999999</v>
          </cell>
          <cell r="BA180">
            <v>7059211.8200000003</v>
          </cell>
          <cell r="BB180">
            <v>6724598.6880000001</v>
          </cell>
          <cell r="BC180">
            <v>336765.38652</v>
          </cell>
          <cell r="BD180">
            <v>342128.75579999998</v>
          </cell>
          <cell r="BE180">
            <v>0</v>
          </cell>
          <cell r="BF180">
            <v>7403492.8303200006</v>
          </cell>
          <cell r="BG180"/>
          <cell r="BH180">
            <v>15989117.230320001</v>
          </cell>
          <cell r="BI180"/>
          <cell r="BJ180">
            <v>2262980.4700000002</v>
          </cell>
          <cell r="BK180">
            <v>13726136.76032</v>
          </cell>
          <cell r="BL180"/>
          <cell r="BM180">
            <v>1</v>
          </cell>
        </row>
        <row r="181">
          <cell r="A181" t="str">
            <v>0701615000200</v>
          </cell>
          <cell r="B181" t="str">
            <v>SOUTH HOLLAND SCHOOL DIST 150</v>
          </cell>
          <cell r="C181" t="str">
            <v>COOK</v>
          </cell>
          <cell r="D181" t="str">
            <v>Elementary</v>
          </cell>
          <cell r="E181">
            <v>865.62</v>
          </cell>
          <cell r="F181"/>
          <cell r="G181">
            <v>523.63</v>
          </cell>
          <cell r="H181">
            <v>519.96999999999991</v>
          </cell>
          <cell r="I181">
            <v>341.99</v>
          </cell>
          <cell r="J181">
            <v>0</v>
          </cell>
          <cell r="K181"/>
          <cell r="L181">
            <v>46797.299999999996</v>
          </cell>
          <cell r="M181">
            <v>30779.100000000002</v>
          </cell>
          <cell r="N181">
            <v>0</v>
          </cell>
          <cell r="O181">
            <v>77576.399999999994</v>
          </cell>
          <cell r="P181"/>
          <cell r="Q181">
            <v>65453.75</v>
          </cell>
          <cell r="R181">
            <v>42748.75</v>
          </cell>
          <cell r="S181">
            <v>0</v>
          </cell>
          <cell r="T181">
            <v>108202.5</v>
          </cell>
          <cell r="U181"/>
          <cell r="V181">
            <v>170179.75</v>
          </cell>
          <cell r="W181">
            <v>111146.75</v>
          </cell>
          <cell r="X181">
            <v>0</v>
          </cell>
          <cell r="Y181">
            <v>281326.5</v>
          </cell>
          <cell r="Z181"/>
          <cell r="AA181">
            <v>17803.419999999998</v>
          </cell>
          <cell r="AB181">
            <v>11627.66</v>
          </cell>
          <cell r="AC181">
            <v>0</v>
          </cell>
          <cell r="AD181">
            <v>29431.079999999998</v>
          </cell>
          <cell r="AE181"/>
          <cell r="AF181">
            <v>298992.73</v>
          </cell>
          <cell r="AG181">
            <v>195276.29</v>
          </cell>
          <cell r="AH181">
            <v>0</v>
          </cell>
          <cell r="AI181">
            <v>494269.02</v>
          </cell>
          <cell r="AJ181"/>
          <cell r="AK181">
            <v>64996.249999999993</v>
          </cell>
          <cell r="AL181">
            <v>85155.510000000009</v>
          </cell>
          <cell r="AM181">
            <v>0</v>
          </cell>
          <cell r="AN181">
            <v>150151.76</v>
          </cell>
          <cell r="AO181"/>
          <cell r="AP181">
            <v>712660.43</v>
          </cell>
          <cell r="AQ181">
            <v>465448.39</v>
          </cell>
          <cell r="AR181">
            <v>0</v>
          </cell>
          <cell r="AS181">
            <v>1178108.82</v>
          </cell>
          <cell r="AT181"/>
          <cell r="AU181">
            <v>490641.31</v>
          </cell>
          <cell r="AV181">
            <v>320444.63</v>
          </cell>
          <cell r="AW181">
            <v>0</v>
          </cell>
          <cell r="AX181">
            <v>811085.94</v>
          </cell>
          <cell r="AY181"/>
          <cell r="AZ181">
            <v>5313733.0600000005</v>
          </cell>
          <cell r="BA181">
            <v>1959347.81</v>
          </cell>
          <cell r="BB181">
            <v>2181924.2610000004</v>
          </cell>
          <cell r="BC181">
            <v>122618.53548000001</v>
          </cell>
          <cell r="BD181">
            <v>124571.37419999999</v>
          </cell>
          <cell r="BE181">
            <v>0</v>
          </cell>
          <cell r="BF181">
            <v>2429114.1706800004</v>
          </cell>
          <cell r="BG181"/>
          <cell r="BH181">
            <v>5559266.1906800009</v>
          </cell>
          <cell r="BI181"/>
          <cell r="BJ181">
            <v>823966.36</v>
          </cell>
          <cell r="BK181">
            <v>4735299.8306800006</v>
          </cell>
          <cell r="BL181"/>
          <cell r="BM181">
            <v>1</v>
          </cell>
        </row>
        <row r="182">
          <cell r="A182" t="str">
            <v>0701615100200</v>
          </cell>
          <cell r="B182" t="str">
            <v>SOUTH HOLLAND SCHOOL DIST 151</v>
          </cell>
          <cell r="C182" t="str">
            <v>COOK</v>
          </cell>
          <cell r="D182" t="str">
            <v>Elementary</v>
          </cell>
          <cell r="E182">
            <v>1485.72</v>
          </cell>
          <cell r="F182"/>
          <cell r="G182">
            <v>922.56000000000006</v>
          </cell>
          <cell r="H182">
            <v>917.31000000000006</v>
          </cell>
          <cell r="I182">
            <v>563.16</v>
          </cell>
          <cell r="J182">
            <v>0</v>
          </cell>
          <cell r="K182"/>
          <cell r="L182">
            <v>82557.900000000009</v>
          </cell>
          <cell r="M182">
            <v>50684.399999999994</v>
          </cell>
          <cell r="N182">
            <v>0</v>
          </cell>
          <cell r="O182">
            <v>133242.29999999999</v>
          </cell>
          <cell r="P182"/>
          <cell r="Q182">
            <v>115320.00000000001</v>
          </cell>
          <cell r="R182">
            <v>70395</v>
          </cell>
          <cell r="S182">
            <v>0</v>
          </cell>
          <cell r="T182">
            <v>185715</v>
          </cell>
          <cell r="U182"/>
          <cell r="V182">
            <v>299832</v>
          </cell>
          <cell r="W182">
            <v>183027</v>
          </cell>
          <cell r="X182">
            <v>0</v>
          </cell>
          <cell r="Y182">
            <v>482859</v>
          </cell>
          <cell r="Z182"/>
          <cell r="AA182">
            <v>31367.040000000001</v>
          </cell>
          <cell r="AB182">
            <v>19147.439999999999</v>
          </cell>
          <cell r="AC182">
            <v>0</v>
          </cell>
          <cell r="AD182">
            <v>50514.479999999996</v>
          </cell>
          <cell r="AE182"/>
          <cell r="AF182">
            <v>526781.76</v>
          </cell>
          <cell r="AG182">
            <v>321564.36</v>
          </cell>
          <cell r="AH182">
            <v>0</v>
          </cell>
          <cell r="AI182">
            <v>848346.12</v>
          </cell>
          <cell r="AJ182"/>
          <cell r="AK182">
            <v>114663.75000000001</v>
          </cell>
          <cell r="AL182">
            <v>140226.84</v>
          </cell>
          <cell r="AM182">
            <v>0</v>
          </cell>
          <cell r="AN182">
            <v>254890.59000000003</v>
          </cell>
          <cell r="AO182"/>
          <cell r="AP182">
            <v>1255604.1600000001</v>
          </cell>
          <cell r="AQ182">
            <v>766460.76</v>
          </cell>
          <cell r="AR182">
            <v>0</v>
          </cell>
          <cell r="AS182">
            <v>2022064.9200000002</v>
          </cell>
          <cell r="AT182"/>
          <cell r="AU182">
            <v>864438.72000000009</v>
          </cell>
          <cell r="AV182">
            <v>527680.91999999993</v>
          </cell>
          <cell r="AW182">
            <v>0</v>
          </cell>
          <cell r="AX182">
            <v>1392119.6400000001</v>
          </cell>
          <cell r="AY182"/>
          <cell r="AZ182">
            <v>9413224.3200000003</v>
          </cell>
          <cell r="BA182">
            <v>4917717.71</v>
          </cell>
          <cell r="BB182">
            <v>4299282.6090000002</v>
          </cell>
          <cell r="BC182">
            <v>210458.18088</v>
          </cell>
          <cell r="BD182">
            <v>213809.96519999998</v>
          </cell>
          <cell r="BE182">
            <v>0</v>
          </cell>
          <cell r="BF182">
            <v>4723550.7550799996</v>
          </cell>
          <cell r="BG182"/>
          <cell r="BH182">
            <v>10093302.80508</v>
          </cell>
          <cell r="BI182"/>
          <cell r="BJ182">
            <v>1414227.15</v>
          </cell>
          <cell r="BK182">
            <v>8679075.6550799999</v>
          </cell>
          <cell r="BL182"/>
          <cell r="BM182">
            <v>1</v>
          </cell>
        </row>
        <row r="183">
          <cell r="A183" t="str">
            <v>0701615200200</v>
          </cell>
          <cell r="B183" t="str">
            <v>HARVEY SCHOOL DISTRICT 152</v>
          </cell>
          <cell r="C183" t="str">
            <v>COOK</v>
          </cell>
          <cell r="D183" t="str">
            <v>Elementary</v>
          </cell>
          <cell r="E183">
            <v>1563.06</v>
          </cell>
          <cell r="F183"/>
          <cell r="G183">
            <v>1019.9000000000001</v>
          </cell>
          <cell r="H183">
            <v>1013.1500000000001</v>
          </cell>
          <cell r="I183">
            <v>543.16000000000008</v>
          </cell>
          <cell r="J183">
            <v>0</v>
          </cell>
          <cell r="K183"/>
          <cell r="L183">
            <v>91183.500000000015</v>
          </cell>
          <cell r="M183">
            <v>48884.400000000009</v>
          </cell>
          <cell r="N183">
            <v>0</v>
          </cell>
          <cell r="O183">
            <v>140067.90000000002</v>
          </cell>
          <cell r="P183"/>
          <cell r="Q183">
            <v>127487.50000000001</v>
          </cell>
          <cell r="R183">
            <v>67895.000000000015</v>
          </cell>
          <cell r="S183">
            <v>0</v>
          </cell>
          <cell r="T183">
            <v>195382.50000000003</v>
          </cell>
          <cell r="U183"/>
          <cell r="V183">
            <v>331467.50000000006</v>
          </cell>
          <cell r="W183">
            <v>176527.00000000003</v>
          </cell>
          <cell r="X183">
            <v>0</v>
          </cell>
          <cell r="Y183">
            <v>507994.50000000012</v>
          </cell>
          <cell r="Z183"/>
          <cell r="AA183">
            <v>34676.600000000006</v>
          </cell>
          <cell r="AB183">
            <v>18467.440000000002</v>
          </cell>
          <cell r="AC183">
            <v>0</v>
          </cell>
          <cell r="AD183">
            <v>53144.040000000008</v>
          </cell>
          <cell r="AE183"/>
          <cell r="AF183">
            <v>582362.9</v>
          </cell>
          <cell r="AG183">
            <v>310144.36</v>
          </cell>
          <cell r="AH183">
            <v>0</v>
          </cell>
          <cell r="AI183">
            <v>892507.26</v>
          </cell>
          <cell r="AJ183"/>
          <cell r="AK183">
            <v>126643.75000000001</v>
          </cell>
          <cell r="AL183">
            <v>135246.84000000003</v>
          </cell>
          <cell r="AM183">
            <v>0</v>
          </cell>
          <cell r="AN183">
            <v>261890.59000000003</v>
          </cell>
          <cell r="AO183"/>
          <cell r="AP183">
            <v>1388083.9000000001</v>
          </cell>
          <cell r="AQ183">
            <v>739240.76000000013</v>
          </cell>
          <cell r="AR183">
            <v>0</v>
          </cell>
          <cell r="AS183">
            <v>2127324.66</v>
          </cell>
          <cell r="AT183"/>
          <cell r="AU183">
            <v>955646.3</v>
          </cell>
          <cell r="AV183">
            <v>508940.9200000001</v>
          </cell>
          <cell r="AW183">
            <v>0</v>
          </cell>
          <cell r="AX183">
            <v>1464587.2200000002</v>
          </cell>
          <cell r="AY183"/>
          <cell r="AZ183">
            <v>10167119.630000001</v>
          </cell>
          <cell r="BA183">
            <v>5753696.46</v>
          </cell>
          <cell r="BB183">
            <v>4776244.8269999996</v>
          </cell>
          <cell r="BC183">
            <v>221413.70124000002</v>
          </cell>
          <cell r="BD183">
            <v>224939.96460000004</v>
          </cell>
          <cell r="BE183">
            <v>0</v>
          </cell>
          <cell r="BF183">
            <v>5222598.4928399995</v>
          </cell>
          <cell r="BG183"/>
          <cell r="BH183">
            <v>10865497.162839999</v>
          </cell>
          <cell r="BI183"/>
          <cell r="BJ183">
            <v>1487845.55</v>
          </cell>
          <cell r="BK183">
            <v>9377651.6128399987</v>
          </cell>
          <cell r="BL183"/>
          <cell r="BM183">
            <v>1</v>
          </cell>
        </row>
        <row r="184">
          <cell r="A184" t="str">
            <v>0701615250200</v>
          </cell>
          <cell r="B184" t="str">
            <v>HAZEL CREST SCHOOL DIST 152-5</v>
          </cell>
          <cell r="C184" t="str">
            <v>COOK</v>
          </cell>
          <cell r="D184" t="str">
            <v>Elementary</v>
          </cell>
          <cell r="E184">
            <v>856.04</v>
          </cell>
          <cell r="F184"/>
          <cell r="G184">
            <v>554.89</v>
          </cell>
          <cell r="H184">
            <v>549.81000000000006</v>
          </cell>
          <cell r="I184">
            <v>301.14999999999998</v>
          </cell>
          <cell r="J184">
            <v>0</v>
          </cell>
          <cell r="K184"/>
          <cell r="L184">
            <v>49482.900000000009</v>
          </cell>
          <cell r="M184">
            <v>27103.499999999996</v>
          </cell>
          <cell r="N184">
            <v>0</v>
          </cell>
          <cell r="O184">
            <v>76586.400000000009</v>
          </cell>
          <cell r="P184"/>
          <cell r="Q184">
            <v>69361.25</v>
          </cell>
          <cell r="R184">
            <v>37643.75</v>
          </cell>
          <cell r="S184">
            <v>0</v>
          </cell>
          <cell r="T184">
            <v>107005</v>
          </cell>
          <cell r="U184"/>
          <cell r="V184">
            <v>180339.25</v>
          </cell>
          <cell r="W184">
            <v>97873.749999999985</v>
          </cell>
          <cell r="X184">
            <v>0</v>
          </cell>
          <cell r="Y184">
            <v>278213</v>
          </cell>
          <cell r="Z184"/>
          <cell r="AA184">
            <v>18866.259999999998</v>
          </cell>
          <cell r="AB184">
            <v>10239.099999999999</v>
          </cell>
          <cell r="AC184">
            <v>0</v>
          </cell>
          <cell r="AD184">
            <v>29105.359999999997</v>
          </cell>
          <cell r="AE184"/>
          <cell r="AF184">
            <v>316842.19</v>
          </cell>
          <cell r="AG184">
            <v>171956.65</v>
          </cell>
          <cell r="AH184">
            <v>0</v>
          </cell>
          <cell r="AI184">
            <v>488798.83999999997</v>
          </cell>
          <cell r="AJ184"/>
          <cell r="AK184">
            <v>68726.250000000015</v>
          </cell>
          <cell r="AL184">
            <v>74986.349999999991</v>
          </cell>
          <cell r="AM184">
            <v>0</v>
          </cell>
          <cell r="AN184">
            <v>143712.6</v>
          </cell>
          <cell r="AO184"/>
          <cell r="AP184">
            <v>755205.29</v>
          </cell>
          <cell r="AQ184">
            <v>409865.14999999997</v>
          </cell>
          <cell r="AR184">
            <v>0</v>
          </cell>
          <cell r="AS184">
            <v>1165070.44</v>
          </cell>
          <cell r="AT184"/>
          <cell r="AU184">
            <v>519931.93</v>
          </cell>
          <cell r="AV184">
            <v>282177.55</v>
          </cell>
          <cell r="AW184">
            <v>0</v>
          </cell>
          <cell r="AX184">
            <v>802109.48</v>
          </cell>
          <cell r="AY184"/>
          <cell r="AZ184">
            <v>5476707.7500000009</v>
          </cell>
          <cell r="BA184">
            <v>2406239.39</v>
          </cell>
          <cell r="BB184">
            <v>2364884.142</v>
          </cell>
          <cell r="BC184">
            <v>121261.49016</v>
          </cell>
          <cell r="BD184">
            <v>123192.71639999999</v>
          </cell>
          <cell r="BE184">
            <v>0</v>
          </cell>
          <cell r="BF184">
            <v>2609338.3485599998</v>
          </cell>
          <cell r="BG184"/>
          <cell r="BH184">
            <v>5699939.46856</v>
          </cell>
          <cell r="BI184"/>
          <cell r="BJ184">
            <v>814847.35</v>
          </cell>
          <cell r="BK184">
            <v>4885092.1185600003</v>
          </cell>
          <cell r="BL184"/>
          <cell r="BM184">
            <v>1</v>
          </cell>
        </row>
        <row r="185">
          <cell r="A185" t="str">
            <v>0701615300200</v>
          </cell>
          <cell r="B185" t="str">
            <v>HOMEWOOD SCHOOL DISTRICT 153</v>
          </cell>
          <cell r="C185" t="str">
            <v>COOK</v>
          </cell>
          <cell r="D185" t="str">
            <v>Elementary</v>
          </cell>
          <cell r="E185">
            <v>1892.37</v>
          </cell>
          <cell r="F185"/>
          <cell r="G185">
            <v>1171.0500000000002</v>
          </cell>
          <cell r="H185">
            <v>1157.6400000000001</v>
          </cell>
          <cell r="I185">
            <v>721.32</v>
          </cell>
          <cell r="J185">
            <v>0</v>
          </cell>
          <cell r="K185"/>
          <cell r="L185">
            <v>104187.6</v>
          </cell>
          <cell r="M185">
            <v>64918.8</v>
          </cell>
          <cell r="N185">
            <v>0</v>
          </cell>
          <cell r="O185">
            <v>169106.40000000002</v>
          </cell>
          <cell r="P185"/>
          <cell r="Q185">
            <v>146381.25000000003</v>
          </cell>
          <cell r="R185">
            <v>90165</v>
          </cell>
          <cell r="S185">
            <v>0</v>
          </cell>
          <cell r="T185">
            <v>236546.25000000003</v>
          </cell>
          <cell r="U185"/>
          <cell r="V185">
            <v>380591.25000000006</v>
          </cell>
          <cell r="W185">
            <v>234429.00000000003</v>
          </cell>
          <cell r="X185">
            <v>0</v>
          </cell>
          <cell r="Y185">
            <v>615020.25000000012</v>
          </cell>
          <cell r="Z185"/>
          <cell r="AA185">
            <v>39815.700000000004</v>
          </cell>
          <cell r="AB185">
            <v>24524.880000000001</v>
          </cell>
          <cell r="AC185">
            <v>0</v>
          </cell>
          <cell r="AD185">
            <v>64340.58</v>
          </cell>
          <cell r="AE185"/>
          <cell r="AF185">
            <v>668669.55000000005</v>
          </cell>
          <cell r="AG185">
            <v>411873.72</v>
          </cell>
          <cell r="AH185">
            <v>0</v>
          </cell>
          <cell r="AI185">
            <v>1080543.27</v>
          </cell>
          <cell r="AJ185"/>
          <cell r="AK185">
            <v>144705</v>
          </cell>
          <cell r="AL185">
            <v>179608.68000000002</v>
          </cell>
          <cell r="AM185">
            <v>0</v>
          </cell>
          <cell r="AN185">
            <v>324313.68000000005</v>
          </cell>
          <cell r="AO185"/>
          <cell r="AP185">
            <v>1593799.0500000003</v>
          </cell>
          <cell r="AQ185">
            <v>981716.52</v>
          </cell>
          <cell r="AR185">
            <v>0</v>
          </cell>
          <cell r="AS185">
            <v>2575515.5700000003</v>
          </cell>
          <cell r="AT185"/>
          <cell r="AU185">
            <v>1097273.8500000001</v>
          </cell>
          <cell r="AV185">
            <v>675876.84000000008</v>
          </cell>
          <cell r="AW185">
            <v>0</v>
          </cell>
          <cell r="AX185">
            <v>1773150.6900000002</v>
          </cell>
          <cell r="AY185"/>
          <cell r="AZ185">
            <v>10982320.880000001</v>
          </cell>
          <cell r="BA185">
            <v>2994605.79</v>
          </cell>
          <cell r="BB185">
            <v>4193078.0010000002</v>
          </cell>
          <cell r="BC185">
            <v>268061.77998000005</v>
          </cell>
          <cell r="BD185">
            <v>272330.96670000005</v>
          </cell>
          <cell r="BE185">
            <v>0</v>
          </cell>
          <cell r="BF185">
            <v>4733470.74768</v>
          </cell>
          <cell r="BG185"/>
          <cell r="BH185">
            <v>11572007.43768</v>
          </cell>
          <cell r="BI185"/>
          <cell r="BJ185">
            <v>1801309.15</v>
          </cell>
          <cell r="BK185">
            <v>9770698.2876800001</v>
          </cell>
          <cell r="BL185"/>
          <cell r="BM185">
            <v>1</v>
          </cell>
        </row>
        <row r="186">
          <cell r="A186" t="str">
            <v>0701615400200</v>
          </cell>
          <cell r="B186" t="str">
            <v>THORNTON SCHOOL DISTRICT 154</v>
          </cell>
          <cell r="C186" t="str">
            <v>COOK</v>
          </cell>
          <cell r="D186" t="str">
            <v>Elementary</v>
          </cell>
          <cell r="E186">
            <v>252</v>
          </cell>
          <cell r="F186"/>
          <cell r="G186">
            <v>160.5</v>
          </cell>
          <cell r="H186">
            <v>156</v>
          </cell>
          <cell r="I186">
            <v>91.5</v>
          </cell>
          <cell r="J186">
            <v>0</v>
          </cell>
          <cell r="K186"/>
          <cell r="L186">
            <v>14040</v>
          </cell>
          <cell r="M186">
            <v>8235</v>
          </cell>
          <cell r="N186">
            <v>0</v>
          </cell>
          <cell r="O186">
            <v>22275</v>
          </cell>
          <cell r="P186"/>
          <cell r="Q186">
            <v>20062.5</v>
          </cell>
          <cell r="R186">
            <v>11437.5</v>
          </cell>
          <cell r="S186">
            <v>0</v>
          </cell>
          <cell r="T186">
            <v>31500</v>
          </cell>
          <cell r="U186"/>
          <cell r="V186">
            <v>52162.5</v>
          </cell>
          <cell r="W186">
            <v>29737.5</v>
          </cell>
          <cell r="X186">
            <v>0</v>
          </cell>
          <cell r="Y186">
            <v>81900</v>
          </cell>
          <cell r="Z186"/>
          <cell r="AA186">
            <v>5457</v>
          </cell>
          <cell r="AB186">
            <v>3111</v>
          </cell>
          <cell r="AC186">
            <v>0</v>
          </cell>
          <cell r="AD186">
            <v>8568</v>
          </cell>
          <cell r="AE186"/>
          <cell r="AF186">
            <v>91645.5</v>
          </cell>
          <cell r="AG186">
            <v>52246.5</v>
          </cell>
          <cell r="AH186">
            <v>0</v>
          </cell>
          <cell r="AI186">
            <v>143892</v>
          </cell>
          <cell r="AJ186"/>
          <cell r="AK186">
            <v>19500</v>
          </cell>
          <cell r="AL186">
            <v>22783.5</v>
          </cell>
          <cell r="AM186">
            <v>0</v>
          </cell>
          <cell r="AN186">
            <v>42283.5</v>
          </cell>
          <cell r="AO186"/>
          <cell r="AP186">
            <v>218440.5</v>
          </cell>
          <cell r="AQ186">
            <v>124531.5</v>
          </cell>
          <cell r="AR186">
            <v>0</v>
          </cell>
          <cell r="AS186">
            <v>342972</v>
          </cell>
          <cell r="AT186"/>
          <cell r="AU186">
            <v>150388.5</v>
          </cell>
          <cell r="AV186">
            <v>85735.5</v>
          </cell>
          <cell r="AW186">
            <v>0</v>
          </cell>
          <cell r="AX186">
            <v>236124</v>
          </cell>
          <cell r="AY186"/>
          <cell r="AZ186">
            <v>1530542.5599999998</v>
          </cell>
          <cell r="BA186">
            <v>643551.81000000006</v>
          </cell>
          <cell r="BB186">
            <v>652228.31099999999</v>
          </cell>
          <cell r="BC186">
            <v>35696.807999999997</v>
          </cell>
          <cell r="BD186">
            <v>36265.32</v>
          </cell>
          <cell r="BE186">
            <v>0</v>
          </cell>
          <cell r="BF186">
            <v>724190.4389999999</v>
          </cell>
          <cell r="BG186"/>
          <cell r="BH186">
            <v>1633704.9389999998</v>
          </cell>
          <cell r="BI186"/>
          <cell r="BJ186">
            <v>239873.76</v>
          </cell>
          <cell r="BK186">
            <v>1393831.1789999998</v>
          </cell>
          <cell r="BL186"/>
          <cell r="BM186">
            <v>1</v>
          </cell>
        </row>
        <row r="187">
          <cell r="A187" t="str">
            <v>0701615450200</v>
          </cell>
          <cell r="B187" t="str">
            <v>BURNHAM SCHOOL DISTRICT 154-5</v>
          </cell>
          <cell r="C187" t="str">
            <v>COOK</v>
          </cell>
          <cell r="D187" t="str">
            <v>Elementary</v>
          </cell>
          <cell r="E187">
            <v>165.56</v>
          </cell>
          <cell r="F187"/>
          <cell r="G187">
            <v>102.05999999999999</v>
          </cell>
          <cell r="H187">
            <v>100.97999999999999</v>
          </cell>
          <cell r="I187">
            <v>63.5</v>
          </cell>
          <cell r="J187">
            <v>0</v>
          </cell>
          <cell r="K187"/>
          <cell r="L187">
            <v>9088.1999999999989</v>
          </cell>
          <cell r="M187">
            <v>5715</v>
          </cell>
          <cell r="N187">
            <v>0</v>
          </cell>
          <cell r="O187">
            <v>14803.199999999999</v>
          </cell>
          <cell r="P187"/>
          <cell r="Q187">
            <v>12757.499999999998</v>
          </cell>
          <cell r="R187">
            <v>7937.5</v>
          </cell>
          <cell r="S187">
            <v>0</v>
          </cell>
          <cell r="T187">
            <v>20695</v>
          </cell>
          <cell r="U187"/>
          <cell r="V187">
            <v>33169.499999999993</v>
          </cell>
          <cell r="W187">
            <v>20637.5</v>
          </cell>
          <cell r="X187">
            <v>0</v>
          </cell>
          <cell r="Y187">
            <v>53806.999999999993</v>
          </cell>
          <cell r="Z187"/>
          <cell r="AA187">
            <v>3470.0399999999995</v>
          </cell>
          <cell r="AB187">
            <v>2159</v>
          </cell>
          <cell r="AC187">
            <v>0</v>
          </cell>
          <cell r="AD187">
            <v>5629.0399999999991</v>
          </cell>
          <cell r="AE187"/>
          <cell r="AF187">
            <v>58276.26</v>
          </cell>
          <cell r="AG187">
            <v>36258.5</v>
          </cell>
          <cell r="AH187">
            <v>0</v>
          </cell>
          <cell r="AI187">
            <v>94534.760000000009</v>
          </cell>
          <cell r="AJ187"/>
          <cell r="AK187">
            <v>12622.499999999998</v>
          </cell>
          <cell r="AL187">
            <v>15811.5</v>
          </cell>
          <cell r="AM187">
            <v>0</v>
          </cell>
          <cell r="AN187">
            <v>28434</v>
          </cell>
          <cell r="AO187"/>
          <cell r="AP187">
            <v>138903.65999999997</v>
          </cell>
          <cell r="AQ187">
            <v>86423.5</v>
          </cell>
          <cell r="AR187">
            <v>0</v>
          </cell>
          <cell r="AS187">
            <v>225327.15999999997</v>
          </cell>
          <cell r="AT187"/>
          <cell r="AU187">
            <v>95630.219999999987</v>
          </cell>
          <cell r="AV187">
            <v>59499.5</v>
          </cell>
          <cell r="AW187">
            <v>0</v>
          </cell>
          <cell r="AX187">
            <v>155129.71999999997</v>
          </cell>
          <cell r="AY187"/>
          <cell r="AZ187">
            <v>1049084.5100000002</v>
          </cell>
          <cell r="BA187">
            <v>590293.14</v>
          </cell>
          <cell r="BB187">
            <v>491813.2950000001</v>
          </cell>
          <cell r="BC187">
            <v>23452.236240000002</v>
          </cell>
          <cell r="BD187">
            <v>23825.739599999997</v>
          </cell>
          <cell r="BE187">
            <v>0</v>
          </cell>
          <cell r="BF187">
            <v>539091.27084000013</v>
          </cell>
          <cell r="BG187"/>
          <cell r="BH187">
            <v>1137451.15084</v>
          </cell>
          <cell r="BI187"/>
          <cell r="BJ187">
            <v>157593.25</v>
          </cell>
          <cell r="BK187">
            <v>979857.90084000002</v>
          </cell>
          <cell r="BL187"/>
          <cell r="BM187">
            <v>1</v>
          </cell>
        </row>
        <row r="188">
          <cell r="A188" t="str">
            <v>0701615500200</v>
          </cell>
          <cell r="B188" t="str">
            <v>CALUMET CITY SCHOOL DISTRICT 155</v>
          </cell>
          <cell r="C188" t="str">
            <v>COOK</v>
          </cell>
          <cell r="D188" t="str">
            <v>Elementary</v>
          </cell>
          <cell r="E188">
            <v>944.47</v>
          </cell>
          <cell r="F188"/>
          <cell r="G188">
            <v>599.14</v>
          </cell>
          <cell r="H188">
            <v>592.14</v>
          </cell>
          <cell r="I188">
            <v>345.33</v>
          </cell>
          <cell r="J188">
            <v>0</v>
          </cell>
          <cell r="K188"/>
          <cell r="L188">
            <v>53292.6</v>
          </cell>
          <cell r="M188">
            <v>31079.699999999997</v>
          </cell>
          <cell r="N188">
            <v>0</v>
          </cell>
          <cell r="O188">
            <v>84372.299999999988</v>
          </cell>
          <cell r="P188"/>
          <cell r="Q188">
            <v>74892.5</v>
          </cell>
          <cell r="R188">
            <v>43166.25</v>
          </cell>
          <cell r="S188">
            <v>0</v>
          </cell>
          <cell r="T188">
            <v>118058.75</v>
          </cell>
          <cell r="U188"/>
          <cell r="V188">
            <v>194720.5</v>
          </cell>
          <cell r="W188">
            <v>112232.25</v>
          </cell>
          <cell r="X188">
            <v>0</v>
          </cell>
          <cell r="Y188">
            <v>306952.75</v>
          </cell>
          <cell r="Z188"/>
          <cell r="AA188">
            <v>20370.759999999998</v>
          </cell>
          <cell r="AB188">
            <v>11741.22</v>
          </cell>
          <cell r="AC188">
            <v>0</v>
          </cell>
          <cell r="AD188">
            <v>32111.979999999996</v>
          </cell>
          <cell r="AE188"/>
          <cell r="AF188">
            <v>342108.94</v>
          </cell>
          <cell r="AG188">
            <v>197183.43</v>
          </cell>
          <cell r="AH188">
            <v>0</v>
          </cell>
          <cell r="AI188">
            <v>539292.37</v>
          </cell>
          <cell r="AJ188"/>
          <cell r="AK188">
            <v>74017.5</v>
          </cell>
          <cell r="AL188">
            <v>85987.17</v>
          </cell>
          <cell r="AM188">
            <v>0</v>
          </cell>
          <cell r="AN188">
            <v>160004.66999999998</v>
          </cell>
          <cell r="AO188"/>
          <cell r="AP188">
            <v>815429.54</v>
          </cell>
          <cell r="AQ188">
            <v>469994.13</v>
          </cell>
          <cell r="AR188">
            <v>0</v>
          </cell>
          <cell r="AS188">
            <v>1285423.67</v>
          </cell>
          <cell r="AT188"/>
          <cell r="AU188">
            <v>561394.17999999993</v>
          </cell>
          <cell r="AV188">
            <v>323574.20999999996</v>
          </cell>
          <cell r="AW188">
            <v>0</v>
          </cell>
          <cell r="AX188">
            <v>884968.3899999999</v>
          </cell>
          <cell r="AY188"/>
          <cell r="AZ188">
            <v>6112261.3099999996</v>
          </cell>
          <cell r="BA188">
            <v>3327963.08</v>
          </cell>
          <cell r="BB188">
            <v>2832067.3170000003</v>
          </cell>
          <cell r="BC188">
            <v>133787.95337999999</v>
          </cell>
          <cell r="BD188">
            <v>135918.6777</v>
          </cell>
          <cell r="BE188">
            <v>0</v>
          </cell>
          <cell r="BF188">
            <v>3101773.94808</v>
          </cell>
          <cell r="BG188"/>
          <cell r="BH188">
            <v>6512958.8280800004</v>
          </cell>
          <cell r="BI188"/>
          <cell r="BJ188">
            <v>899022.1</v>
          </cell>
          <cell r="BK188">
            <v>5613936.7280800007</v>
          </cell>
          <cell r="BL188"/>
          <cell r="BM188">
            <v>1</v>
          </cell>
        </row>
        <row r="189">
          <cell r="A189" t="str">
            <v>0701615600200</v>
          </cell>
          <cell r="B189" t="str">
            <v>LINCOLN ELEM SCHOOL DIST 156</v>
          </cell>
          <cell r="C189" t="str">
            <v>COOK</v>
          </cell>
          <cell r="D189" t="str">
            <v>Elementary</v>
          </cell>
          <cell r="E189">
            <v>782.64</v>
          </cell>
          <cell r="F189"/>
          <cell r="G189">
            <v>498.65</v>
          </cell>
          <cell r="H189">
            <v>493.31999999999994</v>
          </cell>
          <cell r="I189">
            <v>283.99</v>
          </cell>
          <cell r="J189">
            <v>0</v>
          </cell>
          <cell r="K189"/>
          <cell r="L189">
            <v>44398.799999999996</v>
          </cell>
          <cell r="M189">
            <v>25559.100000000002</v>
          </cell>
          <cell r="N189">
            <v>0</v>
          </cell>
          <cell r="O189">
            <v>69957.899999999994</v>
          </cell>
          <cell r="P189"/>
          <cell r="Q189">
            <v>62331.25</v>
          </cell>
          <cell r="R189">
            <v>35498.75</v>
          </cell>
          <cell r="S189">
            <v>0</v>
          </cell>
          <cell r="T189">
            <v>97830</v>
          </cell>
          <cell r="U189"/>
          <cell r="V189">
            <v>162061.25</v>
          </cell>
          <cell r="W189">
            <v>92296.75</v>
          </cell>
          <cell r="X189">
            <v>0</v>
          </cell>
          <cell r="Y189">
            <v>254358</v>
          </cell>
          <cell r="Z189"/>
          <cell r="AA189">
            <v>16954.099999999999</v>
          </cell>
          <cell r="AB189">
            <v>9655.66</v>
          </cell>
          <cell r="AC189">
            <v>0</v>
          </cell>
          <cell r="AD189">
            <v>26609.759999999998</v>
          </cell>
          <cell r="AE189"/>
          <cell r="AF189">
            <v>284729.15000000002</v>
          </cell>
          <cell r="AG189">
            <v>162158.29</v>
          </cell>
          <cell r="AH189">
            <v>0</v>
          </cell>
          <cell r="AI189">
            <v>446887.44000000006</v>
          </cell>
          <cell r="AJ189"/>
          <cell r="AK189">
            <v>61664.999999999993</v>
          </cell>
          <cell r="AL189">
            <v>70713.510000000009</v>
          </cell>
          <cell r="AM189">
            <v>0</v>
          </cell>
          <cell r="AN189">
            <v>132378.51</v>
          </cell>
          <cell r="AO189"/>
          <cell r="AP189">
            <v>678662.65</v>
          </cell>
          <cell r="AQ189">
            <v>386510.39</v>
          </cell>
          <cell r="AR189">
            <v>0</v>
          </cell>
          <cell r="AS189">
            <v>1065173.04</v>
          </cell>
          <cell r="AT189"/>
          <cell r="AU189">
            <v>467235.05</v>
          </cell>
          <cell r="AV189">
            <v>266098.63</v>
          </cell>
          <cell r="AW189">
            <v>0</v>
          </cell>
          <cell r="AX189">
            <v>733333.67999999993</v>
          </cell>
          <cell r="AY189"/>
          <cell r="AZ189">
            <v>4951330.74</v>
          </cell>
          <cell r="BA189">
            <v>2563314.25</v>
          </cell>
          <cell r="BB189">
            <v>2254393.497</v>
          </cell>
          <cell r="BC189">
            <v>110864.08656000001</v>
          </cell>
          <cell r="BD189">
            <v>112629.7224</v>
          </cell>
          <cell r="BE189">
            <v>0</v>
          </cell>
          <cell r="BF189">
            <v>2477887.30596</v>
          </cell>
          <cell r="BG189"/>
          <cell r="BH189">
            <v>5304415.6359600006</v>
          </cell>
          <cell r="BI189"/>
          <cell r="BJ189">
            <v>744979.36</v>
          </cell>
          <cell r="BK189">
            <v>4559436.2759600002</v>
          </cell>
          <cell r="BL189"/>
          <cell r="BM189">
            <v>1</v>
          </cell>
        </row>
        <row r="190">
          <cell r="A190" t="str">
            <v>0701615700200</v>
          </cell>
          <cell r="B190" t="str">
            <v>HOOVER-SCHRUM MEMORIAL SD 157</v>
          </cell>
          <cell r="C190" t="str">
            <v>COOK</v>
          </cell>
          <cell r="D190" t="str">
            <v>Elementary</v>
          </cell>
          <cell r="E190">
            <v>803.81</v>
          </cell>
          <cell r="F190"/>
          <cell r="G190">
            <v>508.31</v>
          </cell>
          <cell r="H190">
            <v>504.47999999999996</v>
          </cell>
          <cell r="I190">
            <v>295.5</v>
          </cell>
          <cell r="J190">
            <v>0</v>
          </cell>
          <cell r="K190"/>
          <cell r="L190">
            <v>45403.199999999997</v>
          </cell>
          <cell r="M190">
            <v>26595</v>
          </cell>
          <cell r="N190">
            <v>0</v>
          </cell>
          <cell r="O190">
            <v>71998.2</v>
          </cell>
          <cell r="P190"/>
          <cell r="Q190">
            <v>63538.75</v>
          </cell>
          <cell r="R190">
            <v>36937.5</v>
          </cell>
          <cell r="S190">
            <v>0</v>
          </cell>
          <cell r="T190">
            <v>100476.25</v>
          </cell>
          <cell r="U190"/>
          <cell r="V190">
            <v>165200.75</v>
          </cell>
          <cell r="W190">
            <v>96037.5</v>
          </cell>
          <cell r="X190">
            <v>0</v>
          </cell>
          <cell r="Y190">
            <v>261238.25</v>
          </cell>
          <cell r="Z190"/>
          <cell r="AA190">
            <v>17282.54</v>
          </cell>
          <cell r="AB190">
            <v>10047</v>
          </cell>
          <cell r="AC190">
            <v>0</v>
          </cell>
          <cell r="AD190">
            <v>27329.54</v>
          </cell>
          <cell r="AE190"/>
          <cell r="AF190">
            <v>290245.01</v>
          </cell>
          <cell r="AG190">
            <v>168730.5</v>
          </cell>
          <cell r="AH190">
            <v>0</v>
          </cell>
          <cell r="AI190">
            <v>458975.51</v>
          </cell>
          <cell r="AJ190"/>
          <cell r="AK190">
            <v>63059.999999999993</v>
          </cell>
          <cell r="AL190">
            <v>73579.5</v>
          </cell>
          <cell r="AM190">
            <v>0</v>
          </cell>
          <cell r="AN190">
            <v>136639.5</v>
          </cell>
          <cell r="AO190"/>
          <cell r="AP190">
            <v>691809.91</v>
          </cell>
          <cell r="AQ190">
            <v>402175.5</v>
          </cell>
          <cell r="AR190">
            <v>0</v>
          </cell>
          <cell r="AS190">
            <v>1093985.4100000001</v>
          </cell>
          <cell r="AT190"/>
          <cell r="AU190">
            <v>476286.47000000003</v>
          </cell>
          <cell r="AV190">
            <v>276883.5</v>
          </cell>
          <cell r="AW190">
            <v>0</v>
          </cell>
          <cell r="AX190">
            <v>753169.97</v>
          </cell>
          <cell r="AY190"/>
          <cell r="AZ190">
            <v>5063433.58</v>
          </cell>
          <cell r="BA190">
            <v>2491662.15</v>
          </cell>
          <cell r="BB190">
            <v>2266528.719</v>
          </cell>
          <cell r="BC190">
            <v>113862.90173999999</v>
          </cell>
          <cell r="BD190">
            <v>115676.29709999998</v>
          </cell>
          <cell r="BE190">
            <v>0</v>
          </cell>
          <cell r="BF190">
            <v>2496067.9178400002</v>
          </cell>
          <cell r="BG190"/>
          <cell r="BH190">
            <v>5399880.5478400001</v>
          </cell>
          <cell r="BI190"/>
          <cell r="BJ190">
            <v>765130.66</v>
          </cell>
          <cell r="BK190">
            <v>4634749.88784</v>
          </cell>
          <cell r="BL190"/>
          <cell r="BM190">
            <v>1</v>
          </cell>
        </row>
        <row r="191">
          <cell r="A191" t="str">
            <v>0701615800200</v>
          </cell>
          <cell r="B191" t="str">
            <v>LANSING SCHOOL DISTRICT 158</v>
          </cell>
          <cell r="C191" t="str">
            <v>COOK</v>
          </cell>
          <cell r="D191" t="str">
            <v>Elementary</v>
          </cell>
          <cell r="E191">
            <v>2570.2199999999998</v>
          </cell>
          <cell r="F191"/>
          <cell r="G191">
            <v>1656.2300000000002</v>
          </cell>
          <cell r="H191">
            <v>1632.3200000000002</v>
          </cell>
          <cell r="I191">
            <v>913.99</v>
          </cell>
          <cell r="J191">
            <v>0</v>
          </cell>
          <cell r="K191"/>
          <cell r="L191">
            <v>146908.80000000002</v>
          </cell>
          <cell r="M191">
            <v>82259.100000000006</v>
          </cell>
          <cell r="N191">
            <v>0</v>
          </cell>
          <cell r="O191">
            <v>229167.90000000002</v>
          </cell>
          <cell r="P191"/>
          <cell r="Q191">
            <v>207028.75000000003</v>
          </cell>
          <cell r="R191">
            <v>114248.75</v>
          </cell>
          <cell r="S191">
            <v>0</v>
          </cell>
          <cell r="T191">
            <v>321277.5</v>
          </cell>
          <cell r="U191"/>
          <cell r="V191">
            <v>538274.75000000012</v>
          </cell>
          <cell r="W191">
            <v>297046.75</v>
          </cell>
          <cell r="X191">
            <v>0</v>
          </cell>
          <cell r="Y191">
            <v>835321.50000000012</v>
          </cell>
          <cell r="Z191"/>
          <cell r="AA191">
            <v>56311.820000000007</v>
          </cell>
          <cell r="AB191">
            <v>31075.66</v>
          </cell>
          <cell r="AC191">
            <v>0</v>
          </cell>
          <cell r="AD191">
            <v>87387.48000000001</v>
          </cell>
          <cell r="AE191"/>
          <cell r="AF191">
            <v>945707.33</v>
          </cell>
          <cell r="AG191">
            <v>521888.29</v>
          </cell>
          <cell r="AH191">
            <v>0</v>
          </cell>
          <cell r="AI191">
            <v>1467595.6199999999</v>
          </cell>
          <cell r="AJ191"/>
          <cell r="AK191">
            <v>204040.00000000003</v>
          </cell>
          <cell r="AL191">
            <v>227583.51</v>
          </cell>
          <cell r="AM191">
            <v>0</v>
          </cell>
          <cell r="AN191">
            <v>431623.51</v>
          </cell>
          <cell r="AO191"/>
          <cell r="AP191">
            <v>2254129.0300000003</v>
          </cell>
          <cell r="AQ191">
            <v>1243940.3899999999</v>
          </cell>
          <cell r="AR191">
            <v>0</v>
          </cell>
          <cell r="AS191">
            <v>3498069.42</v>
          </cell>
          <cell r="AT191"/>
          <cell r="AU191">
            <v>1551887.5100000002</v>
          </cell>
          <cell r="AV191">
            <v>856408.63</v>
          </cell>
          <cell r="AW191">
            <v>0</v>
          </cell>
          <cell r="AX191">
            <v>2408296.14</v>
          </cell>
          <cell r="AY191"/>
          <cell r="AZ191">
            <v>15807284.67</v>
          </cell>
          <cell r="BA191">
            <v>6139088.54</v>
          </cell>
          <cell r="BB191">
            <v>6583911.9630000005</v>
          </cell>
          <cell r="BC191">
            <v>364081.94388000004</v>
          </cell>
          <cell r="BD191">
            <v>369880.3602</v>
          </cell>
          <cell r="BE191">
            <v>0</v>
          </cell>
          <cell r="BF191">
            <v>7317874.2670800006</v>
          </cell>
          <cell r="BG191"/>
          <cell r="BH191">
            <v>16596613.33708</v>
          </cell>
          <cell r="BI191"/>
          <cell r="BJ191">
            <v>2446541.0099999998</v>
          </cell>
          <cell r="BK191">
            <v>14150072.32708</v>
          </cell>
          <cell r="BL191"/>
          <cell r="BM191">
            <v>1</v>
          </cell>
        </row>
        <row r="192">
          <cell r="A192" t="str">
            <v>0701615900200</v>
          </cell>
          <cell r="B192" t="str">
            <v>ELEM SCHOOL DISTRICT 159</v>
          </cell>
          <cell r="C192" t="str">
            <v>COOK</v>
          </cell>
          <cell r="D192" t="str">
            <v>Elementary</v>
          </cell>
          <cell r="E192">
            <v>1652.48</v>
          </cell>
          <cell r="F192"/>
          <cell r="G192">
            <v>1037.3200000000002</v>
          </cell>
          <cell r="H192">
            <v>1029.8200000000002</v>
          </cell>
          <cell r="I192">
            <v>615.16</v>
          </cell>
          <cell r="J192">
            <v>0</v>
          </cell>
          <cell r="K192"/>
          <cell r="L192">
            <v>92683.800000000017</v>
          </cell>
          <cell r="M192">
            <v>55364.399999999994</v>
          </cell>
          <cell r="N192">
            <v>0</v>
          </cell>
          <cell r="O192">
            <v>148048.20000000001</v>
          </cell>
          <cell r="P192"/>
          <cell r="Q192">
            <v>129665.00000000001</v>
          </cell>
          <cell r="R192">
            <v>76895</v>
          </cell>
          <cell r="S192">
            <v>0</v>
          </cell>
          <cell r="T192">
            <v>206560</v>
          </cell>
          <cell r="U192"/>
          <cell r="V192">
            <v>337129.00000000006</v>
          </cell>
          <cell r="W192">
            <v>199927</v>
          </cell>
          <cell r="X192">
            <v>0</v>
          </cell>
          <cell r="Y192">
            <v>537056</v>
          </cell>
          <cell r="Z192"/>
          <cell r="AA192">
            <v>35268.880000000005</v>
          </cell>
          <cell r="AB192">
            <v>20915.439999999999</v>
          </cell>
          <cell r="AC192">
            <v>0</v>
          </cell>
          <cell r="AD192">
            <v>56184.320000000007</v>
          </cell>
          <cell r="AE192"/>
          <cell r="AF192">
            <v>296154.86</v>
          </cell>
          <cell r="AG192">
            <v>175628.18</v>
          </cell>
          <cell r="AH192">
            <v>0</v>
          </cell>
          <cell r="AI192">
            <v>471783.04</v>
          </cell>
          <cell r="AJ192"/>
          <cell r="AK192">
            <v>128727.50000000001</v>
          </cell>
          <cell r="AL192">
            <v>153174.84</v>
          </cell>
          <cell r="AM192">
            <v>0</v>
          </cell>
          <cell r="AN192">
            <v>281902.34000000003</v>
          </cell>
          <cell r="AO192"/>
          <cell r="AP192">
            <v>1411792.5200000003</v>
          </cell>
          <cell r="AQ192">
            <v>837232.76</v>
          </cell>
          <cell r="AR192">
            <v>0</v>
          </cell>
          <cell r="AS192">
            <v>2249025.2800000003</v>
          </cell>
          <cell r="AT192"/>
          <cell r="AU192">
            <v>971968.8400000002</v>
          </cell>
          <cell r="AV192">
            <v>576404.91999999993</v>
          </cell>
          <cell r="AW192">
            <v>0</v>
          </cell>
          <cell r="AX192">
            <v>1548373.7600000002</v>
          </cell>
          <cell r="AY192"/>
          <cell r="AZ192">
            <v>10054623.460000001</v>
          </cell>
          <cell r="BA192">
            <v>3736851.17</v>
          </cell>
          <cell r="BB192">
            <v>4137442.389</v>
          </cell>
          <cell r="BC192">
            <v>234080.40192</v>
          </cell>
          <cell r="BD192">
            <v>237808.39679999999</v>
          </cell>
          <cell r="BE192">
            <v>0</v>
          </cell>
          <cell r="BF192">
            <v>4609331.1877199998</v>
          </cell>
          <cell r="BG192"/>
          <cell r="BH192">
            <v>10108264.127719998</v>
          </cell>
          <cell r="BI192"/>
          <cell r="BJ192">
            <v>1572962.66</v>
          </cell>
          <cell r="BK192">
            <v>8535301.4677199982</v>
          </cell>
          <cell r="BL192"/>
          <cell r="BM192">
            <v>0</v>
          </cell>
        </row>
        <row r="193">
          <cell r="A193" t="str">
            <v>0701616000200</v>
          </cell>
          <cell r="B193" t="str">
            <v>COUNTRY CLUB HILLS SCH DIST 160</v>
          </cell>
          <cell r="C193" t="str">
            <v>COOK</v>
          </cell>
          <cell r="D193" t="str">
            <v>Elementary</v>
          </cell>
          <cell r="E193">
            <v>1222.79</v>
          </cell>
          <cell r="F193"/>
          <cell r="G193">
            <v>762.3</v>
          </cell>
          <cell r="H193">
            <v>752.8</v>
          </cell>
          <cell r="I193">
            <v>460.49</v>
          </cell>
          <cell r="J193">
            <v>0</v>
          </cell>
          <cell r="K193"/>
          <cell r="L193">
            <v>67752</v>
          </cell>
          <cell r="M193">
            <v>41444.1</v>
          </cell>
          <cell r="N193">
            <v>0</v>
          </cell>
          <cell r="O193">
            <v>109196.1</v>
          </cell>
          <cell r="P193"/>
          <cell r="Q193">
            <v>95287.5</v>
          </cell>
          <cell r="R193">
            <v>57561.25</v>
          </cell>
          <cell r="S193">
            <v>0</v>
          </cell>
          <cell r="T193">
            <v>152848.75</v>
          </cell>
          <cell r="U193"/>
          <cell r="V193">
            <v>247747.49999999997</v>
          </cell>
          <cell r="W193">
            <v>149659.25</v>
          </cell>
          <cell r="X193">
            <v>0</v>
          </cell>
          <cell r="Y193">
            <v>397406.75</v>
          </cell>
          <cell r="Z193"/>
          <cell r="AA193">
            <v>25918.199999999997</v>
          </cell>
          <cell r="AB193">
            <v>15656.66</v>
          </cell>
          <cell r="AC193">
            <v>0</v>
          </cell>
          <cell r="AD193">
            <v>41574.86</v>
          </cell>
          <cell r="AE193"/>
          <cell r="AF193">
            <v>435273.3</v>
          </cell>
          <cell r="AG193">
            <v>262939.78999999998</v>
          </cell>
          <cell r="AH193">
            <v>0</v>
          </cell>
          <cell r="AI193">
            <v>698213.09</v>
          </cell>
          <cell r="AJ193"/>
          <cell r="AK193">
            <v>94100</v>
          </cell>
          <cell r="AL193">
            <v>114662.01000000001</v>
          </cell>
          <cell r="AM193">
            <v>0</v>
          </cell>
          <cell r="AN193">
            <v>208762.01</v>
          </cell>
          <cell r="AO193"/>
          <cell r="AP193">
            <v>1037490.2999999999</v>
          </cell>
          <cell r="AQ193">
            <v>626726.89</v>
          </cell>
          <cell r="AR193">
            <v>0</v>
          </cell>
          <cell r="AS193">
            <v>1664217.19</v>
          </cell>
          <cell r="AT193"/>
          <cell r="AU193">
            <v>714275.1</v>
          </cell>
          <cell r="AV193">
            <v>431479.13</v>
          </cell>
          <cell r="AW193">
            <v>0</v>
          </cell>
          <cell r="AX193">
            <v>1145754.23</v>
          </cell>
          <cell r="AY193"/>
          <cell r="AZ193">
            <v>7662373.9700000007</v>
          </cell>
          <cell r="BA193">
            <v>3162307.19</v>
          </cell>
          <cell r="BB193">
            <v>3247404.3479999998</v>
          </cell>
          <cell r="BC193">
            <v>173213.09465999997</v>
          </cell>
          <cell r="BD193">
            <v>175971.7089</v>
          </cell>
          <cell r="BE193">
            <v>0</v>
          </cell>
          <cell r="BF193">
            <v>3596589.1515599997</v>
          </cell>
          <cell r="BG193"/>
          <cell r="BH193">
            <v>8014562.1315599987</v>
          </cell>
          <cell r="BI193"/>
          <cell r="BJ193">
            <v>1163949.3400000001</v>
          </cell>
          <cell r="BK193">
            <v>6850612.7915599989</v>
          </cell>
          <cell r="BL193"/>
          <cell r="BM193">
            <v>1</v>
          </cell>
        </row>
        <row r="194">
          <cell r="A194" t="str">
            <v>0701616100200</v>
          </cell>
          <cell r="B194" t="str">
            <v>FLOSSMOOR SCHOOL DISTRICT 161</v>
          </cell>
          <cell r="C194" t="str">
            <v>COOK</v>
          </cell>
          <cell r="D194" t="str">
            <v>Elementary</v>
          </cell>
          <cell r="E194">
            <v>2309.25</v>
          </cell>
          <cell r="F194"/>
          <cell r="G194">
            <v>1448.25</v>
          </cell>
          <cell r="H194">
            <v>1429</v>
          </cell>
          <cell r="I194">
            <v>861</v>
          </cell>
          <cell r="J194">
            <v>0</v>
          </cell>
          <cell r="K194"/>
          <cell r="L194">
            <v>128610</v>
          </cell>
          <cell r="M194">
            <v>77490</v>
          </cell>
          <cell r="N194">
            <v>0</v>
          </cell>
          <cell r="O194">
            <v>206100</v>
          </cell>
          <cell r="P194"/>
          <cell r="Q194">
            <v>181031.25</v>
          </cell>
          <cell r="R194">
            <v>107625</v>
          </cell>
          <cell r="S194">
            <v>0</v>
          </cell>
          <cell r="T194">
            <v>288656.25</v>
          </cell>
          <cell r="U194"/>
          <cell r="V194">
            <v>470681.25</v>
          </cell>
          <cell r="W194">
            <v>279825</v>
          </cell>
          <cell r="X194">
            <v>0</v>
          </cell>
          <cell r="Y194">
            <v>750506.25</v>
          </cell>
          <cell r="Z194"/>
          <cell r="AA194">
            <v>49240.5</v>
          </cell>
          <cell r="AB194">
            <v>29274</v>
          </cell>
          <cell r="AC194">
            <v>0</v>
          </cell>
          <cell r="AD194">
            <v>78514.5</v>
          </cell>
          <cell r="AE194"/>
          <cell r="AF194">
            <v>826950.75</v>
          </cell>
          <cell r="AG194">
            <v>491631</v>
          </cell>
          <cell r="AH194">
            <v>0</v>
          </cell>
          <cell r="AI194">
            <v>1318581.75</v>
          </cell>
          <cell r="AJ194"/>
          <cell r="AK194">
            <v>178625</v>
          </cell>
          <cell r="AL194">
            <v>214389</v>
          </cell>
          <cell r="AM194">
            <v>0</v>
          </cell>
          <cell r="AN194">
            <v>393014</v>
          </cell>
          <cell r="AO194"/>
          <cell r="AP194">
            <v>1971068.25</v>
          </cell>
          <cell r="AQ194">
            <v>1171821</v>
          </cell>
          <cell r="AR194">
            <v>0</v>
          </cell>
          <cell r="AS194">
            <v>3142889.25</v>
          </cell>
          <cell r="AT194"/>
          <cell r="AU194">
            <v>1357010.25</v>
          </cell>
          <cell r="AV194">
            <v>806757</v>
          </cell>
          <cell r="AW194">
            <v>0</v>
          </cell>
          <cell r="AX194">
            <v>2163767.25</v>
          </cell>
          <cell r="AY194"/>
          <cell r="AZ194">
            <v>13471647.040000001</v>
          </cell>
          <cell r="BA194">
            <v>3966680.49</v>
          </cell>
          <cell r="BB194">
            <v>5231498.2590000005</v>
          </cell>
          <cell r="BC194">
            <v>327114.49949999998</v>
          </cell>
          <cell r="BD194">
            <v>332324.16749999992</v>
          </cell>
          <cell r="BE194">
            <v>0</v>
          </cell>
          <cell r="BF194">
            <v>5890936.926</v>
          </cell>
          <cell r="BG194"/>
          <cell r="BH194">
            <v>14232966.175999999</v>
          </cell>
          <cell r="BI194"/>
          <cell r="BJ194">
            <v>2198128.89</v>
          </cell>
          <cell r="BK194">
            <v>12034837.285999998</v>
          </cell>
          <cell r="BL194"/>
          <cell r="BM194">
            <v>1</v>
          </cell>
        </row>
        <row r="195">
          <cell r="A195" t="str">
            <v>0701616200200</v>
          </cell>
          <cell r="B195" t="str">
            <v>MATTESON ELEM SCHOOL DIST 162</v>
          </cell>
          <cell r="C195" t="str">
            <v>COOK</v>
          </cell>
          <cell r="D195" t="str">
            <v>Elementary</v>
          </cell>
          <cell r="E195">
            <v>2328.8000000000002</v>
          </cell>
          <cell r="F195"/>
          <cell r="G195">
            <v>1512.64</v>
          </cell>
          <cell r="H195">
            <v>1490.3100000000002</v>
          </cell>
          <cell r="I195">
            <v>816.15999999999985</v>
          </cell>
          <cell r="J195">
            <v>0</v>
          </cell>
          <cell r="K195"/>
          <cell r="L195">
            <v>134127.90000000002</v>
          </cell>
          <cell r="M195">
            <v>73454.399999999994</v>
          </cell>
          <cell r="N195">
            <v>0</v>
          </cell>
          <cell r="O195">
            <v>207582.30000000002</v>
          </cell>
          <cell r="P195"/>
          <cell r="Q195">
            <v>189080</v>
          </cell>
          <cell r="R195">
            <v>102019.99999999999</v>
          </cell>
          <cell r="S195">
            <v>0</v>
          </cell>
          <cell r="T195">
            <v>291100</v>
          </cell>
          <cell r="U195"/>
          <cell r="V195">
            <v>491608.00000000006</v>
          </cell>
          <cell r="W195">
            <v>265251.99999999994</v>
          </cell>
          <cell r="X195">
            <v>0</v>
          </cell>
          <cell r="Y195">
            <v>756860</v>
          </cell>
          <cell r="Z195"/>
          <cell r="AA195">
            <v>51429.760000000002</v>
          </cell>
          <cell r="AB195">
            <v>27749.439999999995</v>
          </cell>
          <cell r="AC195">
            <v>0</v>
          </cell>
          <cell r="AD195">
            <v>79179.199999999997</v>
          </cell>
          <cell r="AE195"/>
          <cell r="AF195">
            <v>863717.44</v>
          </cell>
          <cell r="AG195">
            <v>466027.36</v>
          </cell>
          <cell r="AH195">
            <v>0</v>
          </cell>
          <cell r="AI195">
            <v>1329744.7999999998</v>
          </cell>
          <cell r="AJ195"/>
          <cell r="AK195">
            <v>186288.75000000003</v>
          </cell>
          <cell r="AL195">
            <v>203223.83999999997</v>
          </cell>
          <cell r="AM195">
            <v>0</v>
          </cell>
          <cell r="AN195">
            <v>389512.58999999997</v>
          </cell>
          <cell r="AO195"/>
          <cell r="AP195">
            <v>2058703.04</v>
          </cell>
          <cell r="AQ195">
            <v>1110793.7599999998</v>
          </cell>
          <cell r="AR195">
            <v>0</v>
          </cell>
          <cell r="AS195">
            <v>3169496.8</v>
          </cell>
          <cell r="AT195"/>
          <cell r="AU195">
            <v>1417343.6800000002</v>
          </cell>
          <cell r="AV195">
            <v>764741.91999999981</v>
          </cell>
          <cell r="AW195">
            <v>0</v>
          </cell>
          <cell r="AX195">
            <v>2182085.6</v>
          </cell>
          <cell r="AY195"/>
          <cell r="AZ195">
            <v>14240556.57</v>
          </cell>
          <cell r="BA195">
            <v>5129524.37</v>
          </cell>
          <cell r="BB195">
            <v>5811024.2820000006</v>
          </cell>
          <cell r="BC195">
            <v>329883.83520000003</v>
          </cell>
          <cell r="BD195">
            <v>335137.60800000001</v>
          </cell>
          <cell r="BE195">
            <v>0</v>
          </cell>
          <cell r="BF195">
            <v>6476045.7252000002</v>
          </cell>
          <cell r="BG195"/>
          <cell r="BH195">
            <v>14881607.0152</v>
          </cell>
          <cell r="BI195"/>
          <cell r="BJ195">
            <v>2216738.14</v>
          </cell>
          <cell r="BK195">
            <v>12664868.8752</v>
          </cell>
          <cell r="BL195"/>
          <cell r="BM195">
            <v>1</v>
          </cell>
        </row>
        <row r="196">
          <cell r="A196" t="str">
            <v>0701616300200</v>
          </cell>
          <cell r="B196" t="str">
            <v>PARK FOREST SCHOOL DIST 163</v>
          </cell>
          <cell r="C196" t="str">
            <v>COOK</v>
          </cell>
          <cell r="D196" t="str">
            <v>Elementary</v>
          </cell>
          <cell r="E196">
            <v>1481.22</v>
          </cell>
          <cell r="F196"/>
          <cell r="G196">
            <v>946.56</v>
          </cell>
          <cell r="H196">
            <v>935.31</v>
          </cell>
          <cell r="I196">
            <v>534.66000000000008</v>
          </cell>
          <cell r="J196">
            <v>0</v>
          </cell>
          <cell r="K196"/>
          <cell r="L196">
            <v>84177.9</v>
          </cell>
          <cell r="M196">
            <v>48119.400000000009</v>
          </cell>
          <cell r="N196">
            <v>0</v>
          </cell>
          <cell r="O196">
            <v>132297.29999999999</v>
          </cell>
          <cell r="P196"/>
          <cell r="Q196">
            <v>118320</v>
          </cell>
          <cell r="R196">
            <v>66832.500000000015</v>
          </cell>
          <cell r="S196">
            <v>0</v>
          </cell>
          <cell r="T196">
            <v>185152.5</v>
          </cell>
          <cell r="U196"/>
          <cell r="V196">
            <v>307632</v>
          </cell>
          <cell r="W196">
            <v>173764.50000000003</v>
          </cell>
          <cell r="X196">
            <v>0</v>
          </cell>
          <cell r="Y196">
            <v>481396.5</v>
          </cell>
          <cell r="Z196"/>
          <cell r="AA196">
            <v>32183.039999999997</v>
          </cell>
          <cell r="AB196">
            <v>18178.440000000002</v>
          </cell>
          <cell r="AC196">
            <v>0</v>
          </cell>
          <cell r="AD196">
            <v>50361.479999999996</v>
          </cell>
          <cell r="AE196"/>
          <cell r="AF196">
            <v>540485.76</v>
          </cell>
          <cell r="AG196">
            <v>305290.86</v>
          </cell>
          <cell r="AH196">
            <v>0</v>
          </cell>
          <cell r="AI196">
            <v>845776.62</v>
          </cell>
          <cell r="AJ196"/>
          <cell r="AK196">
            <v>116913.75</v>
          </cell>
          <cell r="AL196">
            <v>133130.34000000003</v>
          </cell>
          <cell r="AM196">
            <v>0</v>
          </cell>
          <cell r="AN196">
            <v>250044.09000000003</v>
          </cell>
          <cell r="AO196"/>
          <cell r="AP196">
            <v>1288268.1599999999</v>
          </cell>
          <cell r="AQ196">
            <v>727672.26000000013</v>
          </cell>
          <cell r="AR196">
            <v>0</v>
          </cell>
          <cell r="AS196">
            <v>2015940.42</v>
          </cell>
          <cell r="AT196"/>
          <cell r="AU196">
            <v>886926.72</v>
          </cell>
          <cell r="AV196">
            <v>500976.4200000001</v>
          </cell>
          <cell r="AW196">
            <v>0</v>
          </cell>
          <cell r="AX196">
            <v>1387903.1400000001</v>
          </cell>
          <cell r="AY196"/>
          <cell r="AZ196">
            <v>9353572.5000000019</v>
          </cell>
          <cell r="BA196">
            <v>4076522.15</v>
          </cell>
          <cell r="BB196">
            <v>4029028.3950000005</v>
          </cell>
          <cell r="BC196">
            <v>209820.73788</v>
          </cell>
          <cell r="BD196">
            <v>213162.37019999998</v>
          </cell>
          <cell r="BE196">
            <v>0</v>
          </cell>
          <cell r="BF196">
            <v>4452011.5030800002</v>
          </cell>
          <cell r="BG196"/>
          <cell r="BH196">
            <v>9800883.55308</v>
          </cell>
          <cell r="BI196"/>
          <cell r="BJ196">
            <v>1409943.69</v>
          </cell>
          <cell r="BK196">
            <v>8390939.8630800005</v>
          </cell>
          <cell r="BL196"/>
          <cell r="BM196">
            <v>1</v>
          </cell>
        </row>
        <row r="197">
          <cell r="A197" t="str">
            <v>0701616700200</v>
          </cell>
          <cell r="B197" t="str">
            <v>BROOKWOOD SCHOOL DIST 167</v>
          </cell>
          <cell r="C197" t="str">
            <v>COOK</v>
          </cell>
          <cell r="D197" t="str">
            <v>Elementary</v>
          </cell>
          <cell r="E197">
            <v>1068.1400000000001</v>
          </cell>
          <cell r="F197"/>
          <cell r="G197">
            <v>699.15</v>
          </cell>
          <cell r="H197">
            <v>691.9</v>
          </cell>
          <cell r="I197">
            <v>368.99</v>
          </cell>
          <cell r="J197">
            <v>0</v>
          </cell>
          <cell r="K197"/>
          <cell r="L197">
            <v>62271</v>
          </cell>
          <cell r="M197">
            <v>33209.1</v>
          </cell>
          <cell r="N197">
            <v>0</v>
          </cell>
          <cell r="O197">
            <v>95480.1</v>
          </cell>
          <cell r="P197"/>
          <cell r="Q197">
            <v>87393.75</v>
          </cell>
          <cell r="R197">
            <v>46123.75</v>
          </cell>
          <cell r="S197">
            <v>0</v>
          </cell>
          <cell r="T197">
            <v>133517.5</v>
          </cell>
          <cell r="U197"/>
          <cell r="V197">
            <v>227223.75</v>
          </cell>
          <cell r="W197">
            <v>119921.75</v>
          </cell>
          <cell r="X197">
            <v>0</v>
          </cell>
          <cell r="Y197">
            <v>347145.5</v>
          </cell>
          <cell r="Z197"/>
          <cell r="AA197">
            <v>23771.1</v>
          </cell>
          <cell r="AB197">
            <v>12545.66</v>
          </cell>
          <cell r="AC197">
            <v>0</v>
          </cell>
          <cell r="AD197">
            <v>36316.759999999995</v>
          </cell>
          <cell r="AE197"/>
          <cell r="AF197">
            <v>399214.65</v>
          </cell>
          <cell r="AG197">
            <v>210693.29</v>
          </cell>
          <cell r="AH197">
            <v>0</v>
          </cell>
          <cell r="AI197">
            <v>609907.94000000006</v>
          </cell>
          <cell r="AJ197"/>
          <cell r="AK197">
            <v>86487.5</v>
          </cell>
          <cell r="AL197">
            <v>91878.510000000009</v>
          </cell>
          <cell r="AM197">
            <v>0</v>
          </cell>
          <cell r="AN197">
            <v>178366.01</v>
          </cell>
          <cell r="AO197"/>
          <cell r="AP197">
            <v>951543.15</v>
          </cell>
          <cell r="AQ197">
            <v>502195.39</v>
          </cell>
          <cell r="AR197">
            <v>0</v>
          </cell>
          <cell r="AS197">
            <v>1453738.54</v>
          </cell>
          <cell r="AT197"/>
          <cell r="AU197">
            <v>655103.54999999993</v>
          </cell>
          <cell r="AV197">
            <v>345743.63</v>
          </cell>
          <cell r="AW197">
            <v>0</v>
          </cell>
          <cell r="AX197">
            <v>1000847.1799999999</v>
          </cell>
          <cell r="AY197"/>
          <cell r="AZ197">
            <v>6682837.3500000006</v>
          </cell>
          <cell r="BA197">
            <v>2916520.94</v>
          </cell>
          <cell r="BB197">
            <v>2879807.4870000002</v>
          </cell>
          <cell r="BC197">
            <v>151306.30355999997</v>
          </cell>
          <cell r="BD197">
            <v>153716.02739999996</v>
          </cell>
          <cell r="BE197">
            <v>0</v>
          </cell>
          <cell r="BF197">
            <v>3184829.8179600001</v>
          </cell>
          <cell r="BG197"/>
          <cell r="BH197">
            <v>7040149.3479599999</v>
          </cell>
          <cell r="BI197"/>
          <cell r="BJ197">
            <v>1016741.1</v>
          </cell>
          <cell r="BK197">
            <v>6023408.2479600003</v>
          </cell>
          <cell r="BL197"/>
          <cell r="BM197">
            <v>1</v>
          </cell>
        </row>
        <row r="198">
          <cell r="A198" t="str">
            <v>0701616800400</v>
          </cell>
          <cell r="B198" t="str">
            <v>COMM CONS SCHOOL DIST 168</v>
          </cell>
          <cell r="C198" t="str">
            <v>COOK</v>
          </cell>
          <cell r="D198" t="str">
            <v>Elementary</v>
          </cell>
          <cell r="E198">
            <v>1171.8</v>
          </cell>
          <cell r="F198"/>
          <cell r="G198">
            <v>763.31000000000006</v>
          </cell>
          <cell r="H198">
            <v>755.4</v>
          </cell>
          <cell r="I198">
            <v>408.49</v>
          </cell>
          <cell r="J198">
            <v>0</v>
          </cell>
          <cell r="K198"/>
          <cell r="L198">
            <v>67986</v>
          </cell>
          <cell r="M198">
            <v>36764.1</v>
          </cell>
          <cell r="N198">
            <v>0</v>
          </cell>
          <cell r="O198">
            <v>104750.1</v>
          </cell>
          <cell r="P198"/>
          <cell r="Q198">
            <v>95413.750000000015</v>
          </cell>
          <cell r="R198">
            <v>51061.25</v>
          </cell>
          <cell r="S198">
            <v>0</v>
          </cell>
          <cell r="T198">
            <v>146475</v>
          </cell>
          <cell r="U198"/>
          <cell r="V198">
            <v>248075.75000000003</v>
          </cell>
          <cell r="W198">
            <v>132759.25</v>
          </cell>
          <cell r="X198">
            <v>0</v>
          </cell>
          <cell r="Y198">
            <v>380835</v>
          </cell>
          <cell r="Z198"/>
          <cell r="AA198">
            <v>25952.54</v>
          </cell>
          <cell r="AB198">
            <v>13888.66</v>
          </cell>
          <cell r="AC198">
            <v>0</v>
          </cell>
          <cell r="AD198">
            <v>39841.199999999997</v>
          </cell>
          <cell r="AE198"/>
          <cell r="AF198">
            <v>435850.01</v>
          </cell>
          <cell r="AG198">
            <v>233247.79</v>
          </cell>
          <cell r="AH198">
            <v>0</v>
          </cell>
          <cell r="AI198">
            <v>669097.80000000005</v>
          </cell>
          <cell r="AJ198"/>
          <cell r="AK198">
            <v>94425</v>
          </cell>
          <cell r="AL198">
            <v>101714.01000000001</v>
          </cell>
          <cell r="AM198">
            <v>0</v>
          </cell>
          <cell r="AN198">
            <v>196139.01</v>
          </cell>
          <cell r="AO198"/>
          <cell r="AP198">
            <v>1038864.91</v>
          </cell>
          <cell r="AQ198">
            <v>555954.89</v>
          </cell>
          <cell r="AR198">
            <v>0</v>
          </cell>
          <cell r="AS198">
            <v>1594819.8</v>
          </cell>
          <cell r="AT198"/>
          <cell r="AU198">
            <v>715221.47000000009</v>
          </cell>
          <cell r="AV198">
            <v>382755.13</v>
          </cell>
          <cell r="AW198">
            <v>0</v>
          </cell>
          <cell r="AX198">
            <v>1097976.6000000001</v>
          </cell>
          <cell r="AY198"/>
          <cell r="AZ198">
            <v>7591848.0500000007</v>
          </cell>
          <cell r="BA198">
            <v>3624184.2199999997</v>
          </cell>
          <cell r="BB198">
            <v>3364809.6809999999</v>
          </cell>
          <cell r="BC198">
            <v>165990.15720000002</v>
          </cell>
          <cell r="BD198">
            <v>168633.73800000001</v>
          </cell>
          <cell r="BE198">
            <v>0</v>
          </cell>
          <cell r="BF198">
            <v>3699433.5762</v>
          </cell>
          <cell r="BG198"/>
          <cell r="BH198">
            <v>7929368.0861999998</v>
          </cell>
          <cell r="BI198"/>
          <cell r="BJ198">
            <v>1115412.98</v>
          </cell>
          <cell r="BK198">
            <v>6813955.1062000003</v>
          </cell>
          <cell r="BL198"/>
          <cell r="BM198">
            <v>1</v>
          </cell>
        </row>
        <row r="199">
          <cell r="A199" t="str">
            <v>0701616900200</v>
          </cell>
          <cell r="B199" t="str">
            <v>FORD HEIGHTS SCHOOL DISTRICT 169</v>
          </cell>
          <cell r="C199" t="str">
            <v>COOK</v>
          </cell>
          <cell r="D199" t="str">
            <v>Elementary</v>
          </cell>
          <cell r="E199">
            <v>395.75</v>
          </cell>
          <cell r="F199"/>
          <cell r="G199">
            <v>280.75</v>
          </cell>
          <cell r="H199">
            <v>279</v>
          </cell>
          <cell r="I199">
            <v>115</v>
          </cell>
          <cell r="J199">
            <v>0</v>
          </cell>
          <cell r="K199"/>
          <cell r="L199">
            <v>25110</v>
          </cell>
          <cell r="M199">
            <v>10350</v>
          </cell>
          <cell r="N199">
            <v>0</v>
          </cell>
          <cell r="O199">
            <v>35460</v>
          </cell>
          <cell r="P199"/>
          <cell r="Q199">
            <v>35093.75</v>
          </cell>
          <cell r="R199">
            <v>14375</v>
          </cell>
          <cell r="S199">
            <v>0</v>
          </cell>
          <cell r="T199">
            <v>49468.75</v>
          </cell>
          <cell r="U199"/>
          <cell r="V199">
            <v>91243.75</v>
          </cell>
          <cell r="W199">
            <v>37375</v>
          </cell>
          <cell r="X199">
            <v>0</v>
          </cell>
          <cell r="Y199">
            <v>128618.75</v>
          </cell>
          <cell r="Z199"/>
          <cell r="AA199">
            <v>9545.5</v>
          </cell>
          <cell r="AB199">
            <v>3910</v>
          </cell>
          <cell r="AC199">
            <v>0</v>
          </cell>
          <cell r="AD199">
            <v>13455.5</v>
          </cell>
          <cell r="AE199"/>
          <cell r="AF199">
            <v>80154.12</v>
          </cell>
          <cell r="AG199">
            <v>32832.5</v>
          </cell>
          <cell r="AH199">
            <v>0</v>
          </cell>
          <cell r="AI199">
            <v>112986.62</v>
          </cell>
          <cell r="AJ199"/>
          <cell r="AK199">
            <v>34875</v>
          </cell>
          <cell r="AL199">
            <v>28635</v>
          </cell>
          <cell r="AM199">
            <v>0</v>
          </cell>
          <cell r="AN199">
            <v>63510</v>
          </cell>
          <cell r="AO199"/>
          <cell r="AP199">
            <v>382100.75</v>
          </cell>
          <cell r="AQ199">
            <v>156515</v>
          </cell>
          <cell r="AR199">
            <v>0</v>
          </cell>
          <cell r="AS199">
            <v>538615.75</v>
          </cell>
          <cell r="AT199"/>
          <cell r="AU199">
            <v>263062.75</v>
          </cell>
          <cell r="AV199">
            <v>107755</v>
          </cell>
          <cell r="AW199">
            <v>0</v>
          </cell>
          <cell r="AX199">
            <v>370817.75</v>
          </cell>
          <cell r="AY199"/>
          <cell r="AZ199">
            <v>2442311.5</v>
          </cell>
          <cell r="BA199">
            <v>817152.55</v>
          </cell>
          <cell r="BB199">
            <v>977839.21499999985</v>
          </cell>
          <cell r="BC199">
            <v>56059.570500000002</v>
          </cell>
          <cell r="BD199">
            <v>56952.3825</v>
          </cell>
          <cell r="BE199">
            <v>0</v>
          </cell>
          <cell r="BF199">
            <v>1090851.1679999998</v>
          </cell>
          <cell r="BG199"/>
          <cell r="BH199">
            <v>2403784.2879999997</v>
          </cell>
          <cell r="BI199"/>
          <cell r="BJ199">
            <v>376706.51</v>
          </cell>
          <cell r="BK199">
            <v>2027077.7779999997</v>
          </cell>
          <cell r="BL199"/>
          <cell r="BM199">
            <v>0</v>
          </cell>
        </row>
        <row r="200">
          <cell r="A200" t="str">
            <v>0701617000200</v>
          </cell>
          <cell r="B200" t="str">
            <v>CHICAGO HEIGHTS SCHOOL DIST 170</v>
          </cell>
          <cell r="C200" t="str">
            <v>COOK</v>
          </cell>
          <cell r="D200" t="str">
            <v>Elementary</v>
          </cell>
          <cell r="E200">
            <v>2649.81</v>
          </cell>
          <cell r="F200"/>
          <cell r="G200">
            <v>1695.6499999999999</v>
          </cell>
          <cell r="H200">
            <v>1677.9899999999998</v>
          </cell>
          <cell r="I200">
            <v>954.15999999999985</v>
          </cell>
          <cell r="J200">
            <v>0</v>
          </cell>
          <cell r="K200"/>
          <cell r="L200">
            <v>151019.09999999998</v>
          </cell>
          <cell r="M200">
            <v>85874.4</v>
          </cell>
          <cell r="N200">
            <v>0</v>
          </cell>
          <cell r="O200">
            <v>236893.49999999997</v>
          </cell>
          <cell r="P200"/>
          <cell r="Q200">
            <v>211956.24999999997</v>
          </cell>
          <cell r="R200">
            <v>119269.99999999999</v>
          </cell>
          <cell r="S200">
            <v>0</v>
          </cell>
          <cell r="T200">
            <v>331226.24999999994</v>
          </cell>
          <cell r="U200"/>
          <cell r="V200">
            <v>551086.25</v>
          </cell>
          <cell r="W200">
            <v>310101.99999999994</v>
          </cell>
          <cell r="X200">
            <v>0</v>
          </cell>
          <cell r="Y200">
            <v>861188.25</v>
          </cell>
          <cell r="Z200"/>
          <cell r="AA200">
            <v>57652.1</v>
          </cell>
          <cell r="AB200">
            <v>32441.439999999995</v>
          </cell>
          <cell r="AC200">
            <v>0</v>
          </cell>
          <cell r="AD200">
            <v>90093.54</v>
          </cell>
          <cell r="AE200"/>
          <cell r="AF200">
            <v>968216.15</v>
          </cell>
          <cell r="AG200">
            <v>544825.36</v>
          </cell>
          <cell r="AH200">
            <v>0</v>
          </cell>
          <cell r="AI200">
            <v>1513041.51</v>
          </cell>
          <cell r="AJ200"/>
          <cell r="AK200">
            <v>209748.74999999997</v>
          </cell>
          <cell r="AL200">
            <v>237585.83999999997</v>
          </cell>
          <cell r="AM200">
            <v>0</v>
          </cell>
          <cell r="AN200">
            <v>447334.58999999997</v>
          </cell>
          <cell r="AO200"/>
          <cell r="AP200">
            <v>2307779.65</v>
          </cell>
          <cell r="AQ200">
            <v>1298611.7599999998</v>
          </cell>
          <cell r="AR200">
            <v>0</v>
          </cell>
          <cell r="AS200">
            <v>3606391.4099999997</v>
          </cell>
          <cell r="AT200"/>
          <cell r="AU200">
            <v>1588824.0499999998</v>
          </cell>
          <cell r="AV200">
            <v>894047.91999999981</v>
          </cell>
          <cell r="AW200">
            <v>0</v>
          </cell>
          <cell r="AX200">
            <v>2482871.9699999997</v>
          </cell>
          <cell r="AY200"/>
          <cell r="AZ200">
            <v>16860189.390000001</v>
          </cell>
          <cell r="BA200">
            <v>9813996.7800000012</v>
          </cell>
          <cell r="BB200">
            <v>8002255.8509999998</v>
          </cell>
          <cell r="BC200">
            <v>375356.18573999993</v>
          </cell>
          <cell r="BD200">
            <v>381334.15709999989</v>
          </cell>
          <cell r="BE200">
            <v>0</v>
          </cell>
          <cell r="BF200">
            <v>8758946.1938399989</v>
          </cell>
          <cell r="BG200"/>
          <cell r="BH200">
            <v>18327987.21384</v>
          </cell>
          <cell r="BI200"/>
          <cell r="BJ200">
            <v>2522301.14</v>
          </cell>
          <cell r="BK200">
            <v>15805686.07384</v>
          </cell>
          <cell r="BL200"/>
          <cell r="BM200">
            <v>1</v>
          </cell>
        </row>
        <row r="201">
          <cell r="A201" t="str">
            <v>0701617100200</v>
          </cell>
          <cell r="B201" t="str">
            <v>SUNNYBROOK SCHOOL DISTRICT 171</v>
          </cell>
          <cell r="C201" t="str">
            <v>COOK</v>
          </cell>
          <cell r="D201" t="str">
            <v>Elementary</v>
          </cell>
          <cell r="E201">
            <v>984.13</v>
          </cell>
          <cell r="F201"/>
          <cell r="G201">
            <v>617.79999999999995</v>
          </cell>
          <cell r="H201">
            <v>609.46999999999991</v>
          </cell>
          <cell r="I201">
            <v>366.33</v>
          </cell>
          <cell r="J201">
            <v>0</v>
          </cell>
          <cell r="K201"/>
          <cell r="L201">
            <v>54852.299999999996</v>
          </cell>
          <cell r="M201">
            <v>32969.699999999997</v>
          </cell>
          <cell r="N201">
            <v>0</v>
          </cell>
          <cell r="O201">
            <v>87822</v>
          </cell>
          <cell r="P201"/>
          <cell r="Q201">
            <v>77225</v>
          </cell>
          <cell r="R201">
            <v>45791.25</v>
          </cell>
          <cell r="S201">
            <v>0</v>
          </cell>
          <cell r="T201">
            <v>123016.25</v>
          </cell>
          <cell r="U201"/>
          <cell r="V201">
            <v>200784.99999999997</v>
          </cell>
          <cell r="W201">
            <v>119057.25</v>
          </cell>
          <cell r="X201">
            <v>0</v>
          </cell>
          <cell r="Y201">
            <v>319842.25</v>
          </cell>
          <cell r="Z201"/>
          <cell r="AA201">
            <v>21005.199999999997</v>
          </cell>
          <cell r="AB201">
            <v>12455.22</v>
          </cell>
          <cell r="AC201">
            <v>0</v>
          </cell>
          <cell r="AD201">
            <v>33460.42</v>
          </cell>
          <cell r="AE201"/>
          <cell r="AF201">
            <v>352763.8</v>
          </cell>
          <cell r="AG201">
            <v>209174.43</v>
          </cell>
          <cell r="AH201">
            <v>0</v>
          </cell>
          <cell r="AI201">
            <v>561938.23</v>
          </cell>
          <cell r="AJ201"/>
          <cell r="AK201">
            <v>76183.749999999985</v>
          </cell>
          <cell r="AL201">
            <v>91216.17</v>
          </cell>
          <cell r="AM201">
            <v>0</v>
          </cell>
          <cell r="AN201">
            <v>167399.91999999998</v>
          </cell>
          <cell r="AO201"/>
          <cell r="AP201">
            <v>840825.79999999993</v>
          </cell>
          <cell r="AQ201">
            <v>498575.13</v>
          </cell>
          <cell r="AR201">
            <v>0</v>
          </cell>
          <cell r="AS201">
            <v>1339400.93</v>
          </cell>
          <cell r="AT201"/>
          <cell r="AU201">
            <v>578878.6</v>
          </cell>
          <cell r="AV201">
            <v>343251.20999999996</v>
          </cell>
          <cell r="AW201">
            <v>0</v>
          </cell>
          <cell r="AX201">
            <v>922129.80999999994</v>
          </cell>
          <cell r="AY201"/>
          <cell r="AZ201">
            <v>5972563.1200000001</v>
          </cell>
          <cell r="BA201">
            <v>2465479.84</v>
          </cell>
          <cell r="BB201">
            <v>2531412.8880000003</v>
          </cell>
          <cell r="BC201">
            <v>139405.95101999998</v>
          </cell>
          <cell r="BD201">
            <v>141626.14829999997</v>
          </cell>
          <cell r="BE201">
            <v>0</v>
          </cell>
          <cell r="BF201">
            <v>2812444.9873200003</v>
          </cell>
          <cell r="BG201"/>
          <cell r="BH201">
            <v>6367454.7973200008</v>
          </cell>
          <cell r="BI201"/>
          <cell r="BJ201">
            <v>936773.66</v>
          </cell>
          <cell r="BK201">
            <v>5430681.1373200007</v>
          </cell>
          <cell r="BL201"/>
          <cell r="BM201">
            <v>1</v>
          </cell>
        </row>
        <row r="202">
          <cell r="A202" t="str">
            <v>0701617200200</v>
          </cell>
          <cell r="B202" t="str">
            <v>SANDRIDGE SCHOOL DISTRICT 172</v>
          </cell>
          <cell r="C202" t="str">
            <v>COOK</v>
          </cell>
          <cell r="D202" t="str">
            <v>Elementary</v>
          </cell>
          <cell r="E202">
            <v>406</v>
          </cell>
          <cell r="F202"/>
          <cell r="G202">
            <v>272.5</v>
          </cell>
          <cell r="H202">
            <v>269</v>
          </cell>
          <cell r="I202">
            <v>133.5</v>
          </cell>
          <cell r="J202">
            <v>0</v>
          </cell>
          <cell r="K202"/>
          <cell r="L202">
            <v>24210</v>
          </cell>
          <cell r="M202">
            <v>12015</v>
          </cell>
          <cell r="N202">
            <v>0</v>
          </cell>
          <cell r="O202">
            <v>36225</v>
          </cell>
          <cell r="P202"/>
          <cell r="Q202">
            <v>34062.5</v>
          </cell>
          <cell r="R202">
            <v>16687.5</v>
          </cell>
          <cell r="S202">
            <v>0</v>
          </cell>
          <cell r="T202">
            <v>50750</v>
          </cell>
          <cell r="U202"/>
          <cell r="V202">
            <v>88562.5</v>
          </cell>
          <cell r="W202">
            <v>43387.5</v>
          </cell>
          <cell r="X202">
            <v>0</v>
          </cell>
          <cell r="Y202">
            <v>131950</v>
          </cell>
          <cell r="Z202"/>
          <cell r="AA202">
            <v>9265</v>
          </cell>
          <cell r="AB202">
            <v>4539</v>
          </cell>
          <cell r="AC202">
            <v>0</v>
          </cell>
          <cell r="AD202">
            <v>13804</v>
          </cell>
          <cell r="AE202"/>
          <cell r="AF202">
            <v>155597.5</v>
          </cell>
          <cell r="AG202">
            <v>76228.5</v>
          </cell>
          <cell r="AH202">
            <v>0</v>
          </cell>
          <cell r="AI202">
            <v>231826</v>
          </cell>
          <cell r="AJ202"/>
          <cell r="AK202">
            <v>33625</v>
          </cell>
          <cell r="AL202">
            <v>33241.5</v>
          </cell>
          <cell r="AM202">
            <v>0</v>
          </cell>
          <cell r="AN202">
            <v>66866.5</v>
          </cell>
          <cell r="AO202"/>
          <cell r="AP202">
            <v>370872.5</v>
          </cell>
          <cell r="AQ202">
            <v>181693.5</v>
          </cell>
          <cell r="AR202">
            <v>0</v>
          </cell>
          <cell r="AS202">
            <v>552566</v>
          </cell>
          <cell r="AT202"/>
          <cell r="AU202">
            <v>255332.5</v>
          </cell>
          <cell r="AV202">
            <v>125089.5</v>
          </cell>
          <cell r="AW202">
            <v>0</v>
          </cell>
          <cell r="AX202">
            <v>380422</v>
          </cell>
          <cell r="AY202"/>
          <cell r="AZ202">
            <v>2511984.29</v>
          </cell>
          <cell r="BA202">
            <v>1018017.74</v>
          </cell>
          <cell r="BB202">
            <v>1059000.6089999999</v>
          </cell>
          <cell r="BC202">
            <v>57511.524000000005</v>
          </cell>
          <cell r="BD202">
            <v>58427.459999999992</v>
          </cell>
          <cell r="BE202">
            <v>0</v>
          </cell>
          <cell r="BF202">
            <v>1174939.5929999999</v>
          </cell>
          <cell r="BG202"/>
          <cell r="BH202">
            <v>2639349.0929999999</v>
          </cell>
          <cell r="BI202"/>
          <cell r="BJ202">
            <v>386463.28</v>
          </cell>
          <cell r="BK202">
            <v>2252885.8130000001</v>
          </cell>
          <cell r="BL202"/>
          <cell r="BM202">
            <v>1</v>
          </cell>
        </row>
        <row r="203">
          <cell r="A203" t="str">
            <v>0701619400200</v>
          </cell>
          <cell r="B203" t="str">
            <v>STEGER SCHOOL DISTRICT 194</v>
          </cell>
          <cell r="C203" t="str">
            <v>COOK</v>
          </cell>
          <cell r="D203" t="str">
            <v>Elementary</v>
          </cell>
          <cell r="E203">
            <v>1421.7</v>
          </cell>
          <cell r="F203"/>
          <cell r="G203">
            <v>935.71</v>
          </cell>
          <cell r="H203">
            <v>924.3</v>
          </cell>
          <cell r="I203">
            <v>485.99</v>
          </cell>
          <cell r="J203">
            <v>0</v>
          </cell>
          <cell r="K203"/>
          <cell r="L203">
            <v>83187</v>
          </cell>
          <cell r="M203">
            <v>43739.1</v>
          </cell>
          <cell r="N203">
            <v>0</v>
          </cell>
          <cell r="O203">
            <v>126926.1</v>
          </cell>
          <cell r="P203"/>
          <cell r="Q203">
            <v>116963.75</v>
          </cell>
          <cell r="R203">
            <v>60748.75</v>
          </cell>
          <cell r="S203">
            <v>0</v>
          </cell>
          <cell r="T203">
            <v>177712.5</v>
          </cell>
          <cell r="U203"/>
          <cell r="V203">
            <v>304105.75</v>
          </cell>
          <cell r="W203">
            <v>157946.75</v>
          </cell>
          <cell r="X203">
            <v>0</v>
          </cell>
          <cell r="Y203">
            <v>462052.5</v>
          </cell>
          <cell r="Z203"/>
          <cell r="AA203">
            <v>31814.14</v>
          </cell>
          <cell r="AB203">
            <v>16523.66</v>
          </cell>
          <cell r="AC203">
            <v>0</v>
          </cell>
          <cell r="AD203">
            <v>48337.8</v>
          </cell>
          <cell r="AE203"/>
          <cell r="AF203">
            <v>534290.41</v>
          </cell>
          <cell r="AG203">
            <v>277500.28999999998</v>
          </cell>
          <cell r="AH203">
            <v>0</v>
          </cell>
          <cell r="AI203">
            <v>811790.7</v>
          </cell>
          <cell r="AJ203"/>
          <cell r="AK203">
            <v>115537.5</v>
          </cell>
          <cell r="AL203">
            <v>121011.51000000001</v>
          </cell>
          <cell r="AM203">
            <v>0</v>
          </cell>
          <cell r="AN203">
            <v>236549.01</v>
          </cell>
          <cell r="AO203"/>
          <cell r="AP203">
            <v>1273501.31</v>
          </cell>
          <cell r="AQ203">
            <v>661432.39</v>
          </cell>
          <cell r="AR203">
            <v>0</v>
          </cell>
          <cell r="AS203">
            <v>1934933.7000000002</v>
          </cell>
          <cell r="AT203"/>
          <cell r="AU203">
            <v>876760.27</v>
          </cell>
          <cell r="AV203">
            <v>455372.63</v>
          </cell>
          <cell r="AW203">
            <v>0</v>
          </cell>
          <cell r="AX203">
            <v>1332132.8999999999</v>
          </cell>
          <cell r="AY203"/>
          <cell r="AZ203">
            <v>8800420.4800000004</v>
          </cell>
          <cell r="BA203">
            <v>3713835.26</v>
          </cell>
          <cell r="BB203">
            <v>3754276.7220000001</v>
          </cell>
          <cell r="BC203">
            <v>201389.49179999999</v>
          </cell>
          <cell r="BD203">
            <v>204596.84699999998</v>
          </cell>
          <cell r="BE203">
            <v>0</v>
          </cell>
          <cell r="BF203">
            <v>4160263.0608000001</v>
          </cell>
          <cell r="BG203"/>
          <cell r="BH203">
            <v>9290698.2708000001</v>
          </cell>
          <cell r="BI203"/>
          <cell r="BJ203">
            <v>1353287.79</v>
          </cell>
          <cell r="BK203">
            <v>7937410.4808</v>
          </cell>
          <cell r="BL203"/>
          <cell r="BM203">
            <v>1</v>
          </cell>
        </row>
        <row r="204">
          <cell r="A204" t="str">
            <v>0701620501700</v>
          </cell>
          <cell r="B204" t="str">
            <v>THORNTON TWP H S DIST 205</v>
          </cell>
          <cell r="C204" t="str">
            <v>COOK</v>
          </cell>
          <cell r="D204" t="str">
            <v>High School</v>
          </cell>
          <cell r="E204">
            <v>4770.49</v>
          </cell>
          <cell r="F204"/>
          <cell r="G204">
            <v>0</v>
          </cell>
          <cell r="H204">
            <v>0</v>
          </cell>
          <cell r="I204">
            <v>0</v>
          </cell>
          <cell r="J204">
            <v>4770.49</v>
          </cell>
          <cell r="K204"/>
          <cell r="L204">
            <v>0</v>
          </cell>
          <cell r="M204">
            <v>0</v>
          </cell>
          <cell r="N204">
            <v>429344.1</v>
          </cell>
          <cell r="O204">
            <v>429344.1</v>
          </cell>
          <cell r="P204"/>
          <cell r="Q204">
            <v>0</v>
          </cell>
          <cell r="R204">
            <v>0</v>
          </cell>
          <cell r="S204">
            <v>596311.25</v>
          </cell>
          <cell r="T204">
            <v>596311.25</v>
          </cell>
          <cell r="U204"/>
          <cell r="V204">
            <v>0</v>
          </cell>
          <cell r="W204">
            <v>0</v>
          </cell>
          <cell r="X204">
            <v>1550409.25</v>
          </cell>
          <cell r="Y204">
            <v>1550409.25</v>
          </cell>
          <cell r="Z204"/>
          <cell r="AA204">
            <v>0</v>
          </cell>
          <cell r="AB204">
            <v>0</v>
          </cell>
          <cell r="AC204">
            <v>162196.66</v>
          </cell>
          <cell r="AD204">
            <v>162196.66</v>
          </cell>
          <cell r="AE204"/>
          <cell r="AF204">
            <v>0</v>
          </cell>
          <cell r="AG204">
            <v>0</v>
          </cell>
          <cell r="AH204">
            <v>2723949.79</v>
          </cell>
          <cell r="AI204">
            <v>2723949.79</v>
          </cell>
          <cell r="AJ204"/>
          <cell r="AK204">
            <v>0</v>
          </cell>
          <cell r="AL204">
            <v>0</v>
          </cell>
          <cell r="AM204">
            <v>4097850.9099999997</v>
          </cell>
          <cell r="AN204">
            <v>4097850.9099999997</v>
          </cell>
          <cell r="AO204"/>
          <cell r="AP204">
            <v>0</v>
          </cell>
          <cell r="AQ204">
            <v>0</v>
          </cell>
          <cell r="AR204">
            <v>6492636.8899999997</v>
          </cell>
          <cell r="AS204">
            <v>6492636.8899999997</v>
          </cell>
          <cell r="AT204"/>
          <cell r="AU204">
            <v>0</v>
          </cell>
          <cell r="AV204">
            <v>0</v>
          </cell>
          <cell r="AW204">
            <v>4469949.13</v>
          </cell>
          <cell r="AX204">
            <v>4469949.13</v>
          </cell>
          <cell r="AY204"/>
          <cell r="AZ204">
            <v>33420377.149999999</v>
          </cell>
          <cell r="BA204">
            <v>14078655.01</v>
          </cell>
          <cell r="BB204">
            <v>14249709.647999998</v>
          </cell>
          <cell r="BC204">
            <v>675758.99046</v>
          </cell>
          <cell r="BD204">
            <v>686521.21589999995</v>
          </cell>
          <cell r="BE204">
            <v>0</v>
          </cell>
          <cell r="BF204">
            <v>15611989.854359999</v>
          </cell>
          <cell r="BG204"/>
          <cell r="BH204">
            <v>36134637.834359996</v>
          </cell>
          <cell r="BI204"/>
          <cell r="BJ204">
            <v>4540934.0199999996</v>
          </cell>
          <cell r="BK204">
            <v>31593703.814359996</v>
          </cell>
          <cell r="BL204"/>
          <cell r="BM204">
            <v>1</v>
          </cell>
        </row>
        <row r="205">
          <cell r="A205" t="str">
            <v>0701620601700</v>
          </cell>
          <cell r="B205" t="str">
            <v>BLOOM TWP HIGH SCH DIST 206</v>
          </cell>
          <cell r="C205" t="str">
            <v>COOK</v>
          </cell>
          <cell r="D205" t="str">
            <v>High School</v>
          </cell>
          <cell r="E205">
            <v>2930</v>
          </cell>
          <cell r="F205"/>
          <cell r="G205">
            <v>0</v>
          </cell>
          <cell r="H205">
            <v>0</v>
          </cell>
          <cell r="I205">
            <v>0</v>
          </cell>
          <cell r="J205">
            <v>2930</v>
          </cell>
          <cell r="K205"/>
          <cell r="L205">
            <v>0</v>
          </cell>
          <cell r="M205">
            <v>0</v>
          </cell>
          <cell r="N205">
            <v>263700</v>
          </cell>
          <cell r="O205">
            <v>263700</v>
          </cell>
          <cell r="P205"/>
          <cell r="Q205">
            <v>0</v>
          </cell>
          <cell r="R205">
            <v>0</v>
          </cell>
          <cell r="S205">
            <v>366250</v>
          </cell>
          <cell r="T205">
            <v>366250</v>
          </cell>
          <cell r="U205"/>
          <cell r="V205">
            <v>0</v>
          </cell>
          <cell r="W205">
            <v>0</v>
          </cell>
          <cell r="X205">
            <v>952250</v>
          </cell>
          <cell r="Y205">
            <v>952250</v>
          </cell>
          <cell r="Z205"/>
          <cell r="AA205">
            <v>0</v>
          </cell>
          <cell r="AB205">
            <v>0</v>
          </cell>
          <cell r="AC205">
            <v>99620</v>
          </cell>
          <cell r="AD205">
            <v>99620</v>
          </cell>
          <cell r="AE205"/>
          <cell r="AF205">
            <v>0</v>
          </cell>
          <cell r="AG205">
            <v>0</v>
          </cell>
          <cell r="AH205">
            <v>1673030</v>
          </cell>
          <cell r="AI205">
            <v>1673030</v>
          </cell>
          <cell r="AJ205"/>
          <cell r="AK205">
            <v>0</v>
          </cell>
          <cell r="AL205">
            <v>0</v>
          </cell>
          <cell r="AM205">
            <v>2516870</v>
          </cell>
          <cell r="AN205">
            <v>2516870</v>
          </cell>
          <cell r="AO205"/>
          <cell r="AP205">
            <v>0</v>
          </cell>
          <cell r="AQ205">
            <v>0</v>
          </cell>
          <cell r="AR205">
            <v>3987730</v>
          </cell>
          <cell r="AS205">
            <v>3987730</v>
          </cell>
          <cell r="AT205"/>
          <cell r="AU205">
            <v>0</v>
          </cell>
          <cell r="AV205">
            <v>0</v>
          </cell>
          <cell r="AW205">
            <v>2745410</v>
          </cell>
          <cell r="AX205">
            <v>2745410</v>
          </cell>
          <cell r="AY205"/>
          <cell r="AZ205">
            <v>20307140.59</v>
          </cell>
          <cell r="BA205">
            <v>8833339.2100000009</v>
          </cell>
          <cell r="BB205">
            <v>8742143.9399999995</v>
          </cell>
          <cell r="BC205">
            <v>415046.22</v>
          </cell>
          <cell r="BD205">
            <v>421656.3</v>
          </cell>
          <cell r="BE205">
            <v>0</v>
          </cell>
          <cell r="BF205">
            <v>9578846.4600000009</v>
          </cell>
          <cell r="BG205"/>
          <cell r="BH205">
            <v>22183706.460000001</v>
          </cell>
          <cell r="BI205"/>
          <cell r="BJ205">
            <v>2789008.4</v>
          </cell>
          <cell r="BK205">
            <v>19394698.060000002</v>
          </cell>
          <cell r="BL205"/>
          <cell r="BM205">
            <v>1</v>
          </cell>
        </row>
        <row r="206">
          <cell r="A206" t="str">
            <v>0701621001700</v>
          </cell>
          <cell r="B206" t="str">
            <v>LEMONT TWP H S DIST 210</v>
          </cell>
          <cell r="C206" t="str">
            <v>COOK</v>
          </cell>
          <cell r="D206" t="str">
            <v>High School</v>
          </cell>
          <cell r="E206">
            <v>1361.65</v>
          </cell>
          <cell r="F206"/>
          <cell r="G206">
            <v>0</v>
          </cell>
          <cell r="H206">
            <v>0</v>
          </cell>
          <cell r="I206">
            <v>0</v>
          </cell>
          <cell r="J206">
            <v>1361.65</v>
          </cell>
          <cell r="K206"/>
          <cell r="L206">
            <v>0</v>
          </cell>
          <cell r="M206">
            <v>0</v>
          </cell>
          <cell r="N206">
            <v>122548.50000000001</v>
          </cell>
          <cell r="O206">
            <v>122548.50000000001</v>
          </cell>
          <cell r="P206"/>
          <cell r="Q206">
            <v>0</v>
          </cell>
          <cell r="R206">
            <v>0</v>
          </cell>
          <cell r="S206">
            <v>170206.25</v>
          </cell>
          <cell r="T206">
            <v>170206.25</v>
          </cell>
          <cell r="U206"/>
          <cell r="V206">
            <v>0</v>
          </cell>
          <cell r="W206">
            <v>0</v>
          </cell>
          <cell r="X206">
            <v>442536.25000000006</v>
          </cell>
          <cell r="Y206">
            <v>442536.25000000006</v>
          </cell>
          <cell r="Z206"/>
          <cell r="AA206">
            <v>0</v>
          </cell>
          <cell r="AB206">
            <v>0</v>
          </cell>
          <cell r="AC206">
            <v>46296.100000000006</v>
          </cell>
          <cell r="AD206">
            <v>46296.100000000006</v>
          </cell>
          <cell r="AE206"/>
          <cell r="AF206">
            <v>0</v>
          </cell>
          <cell r="AG206">
            <v>0</v>
          </cell>
          <cell r="AH206">
            <v>388751.07</v>
          </cell>
          <cell r="AI206">
            <v>388751.07</v>
          </cell>
          <cell r="AJ206"/>
          <cell r="AK206">
            <v>0</v>
          </cell>
          <cell r="AL206">
            <v>0</v>
          </cell>
          <cell r="AM206">
            <v>1169657.3500000001</v>
          </cell>
          <cell r="AN206">
            <v>1169657.3500000001</v>
          </cell>
          <cell r="AO206"/>
          <cell r="AP206">
            <v>0</v>
          </cell>
          <cell r="AQ206">
            <v>0</v>
          </cell>
          <cell r="AR206">
            <v>1853205.6500000001</v>
          </cell>
          <cell r="AS206">
            <v>1853205.6500000001</v>
          </cell>
          <cell r="AT206"/>
          <cell r="AU206">
            <v>0</v>
          </cell>
          <cell r="AV206">
            <v>0</v>
          </cell>
          <cell r="AW206">
            <v>1275866.05</v>
          </cell>
          <cell r="AX206">
            <v>1275866.05</v>
          </cell>
          <cell r="AY206"/>
          <cell r="AZ206">
            <v>8573253.1499999985</v>
          </cell>
          <cell r="BA206">
            <v>1651911.1</v>
          </cell>
          <cell r="BB206">
            <v>3067549.2749999994</v>
          </cell>
          <cell r="BC206">
            <v>192883.1691</v>
          </cell>
          <cell r="BD206">
            <v>195955.0515</v>
          </cell>
          <cell r="BE206">
            <v>0</v>
          </cell>
          <cell r="BF206">
            <v>3456387.4955999996</v>
          </cell>
          <cell r="BG206"/>
          <cell r="BH206">
            <v>8925454.7156000007</v>
          </cell>
          <cell r="BI206"/>
          <cell r="BJ206">
            <v>1296127.3999999999</v>
          </cell>
          <cell r="BK206">
            <v>7629327.3156000003</v>
          </cell>
          <cell r="BL206"/>
          <cell r="BM206">
            <v>0</v>
          </cell>
        </row>
        <row r="207">
          <cell r="A207" t="str">
            <v>0701621501700</v>
          </cell>
          <cell r="B207" t="str">
            <v>THORNTON FRACTIONAL T H S D 215</v>
          </cell>
          <cell r="C207" t="str">
            <v>COOK</v>
          </cell>
          <cell r="D207" t="str">
            <v>High School</v>
          </cell>
          <cell r="E207">
            <v>3359.14</v>
          </cell>
          <cell r="F207"/>
          <cell r="G207">
            <v>0</v>
          </cell>
          <cell r="H207">
            <v>0</v>
          </cell>
          <cell r="I207">
            <v>0</v>
          </cell>
          <cell r="J207">
            <v>3359.14</v>
          </cell>
          <cell r="K207"/>
          <cell r="L207">
            <v>0</v>
          </cell>
          <cell r="M207">
            <v>0</v>
          </cell>
          <cell r="N207">
            <v>302322.59999999998</v>
          </cell>
          <cell r="O207">
            <v>302322.59999999998</v>
          </cell>
          <cell r="P207"/>
          <cell r="Q207">
            <v>0</v>
          </cell>
          <cell r="R207">
            <v>0</v>
          </cell>
          <cell r="S207">
            <v>419892.5</v>
          </cell>
          <cell r="T207">
            <v>419892.5</v>
          </cell>
          <cell r="U207"/>
          <cell r="V207">
            <v>0</v>
          </cell>
          <cell r="W207">
            <v>0</v>
          </cell>
          <cell r="X207">
            <v>1091720.5</v>
          </cell>
          <cell r="Y207">
            <v>1091720.5</v>
          </cell>
          <cell r="Z207"/>
          <cell r="AA207">
            <v>0</v>
          </cell>
          <cell r="AB207">
            <v>0</v>
          </cell>
          <cell r="AC207">
            <v>114210.76</v>
          </cell>
          <cell r="AD207">
            <v>114210.76</v>
          </cell>
          <cell r="AE207"/>
          <cell r="AF207">
            <v>0</v>
          </cell>
          <cell r="AG207">
            <v>0</v>
          </cell>
          <cell r="AH207">
            <v>1918068.94</v>
          </cell>
          <cell r="AI207">
            <v>1918068.94</v>
          </cell>
          <cell r="AJ207"/>
          <cell r="AK207">
            <v>0</v>
          </cell>
          <cell r="AL207">
            <v>0</v>
          </cell>
          <cell r="AM207">
            <v>2885501.26</v>
          </cell>
          <cell r="AN207">
            <v>2885501.26</v>
          </cell>
          <cell r="AO207"/>
          <cell r="AP207">
            <v>0</v>
          </cell>
          <cell r="AQ207">
            <v>0</v>
          </cell>
          <cell r="AR207">
            <v>4571789.54</v>
          </cell>
          <cell r="AS207">
            <v>4571789.54</v>
          </cell>
          <cell r="AT207"/>
          <cell r="AU207">
            <v>0</v>
          </cell>
          <cell r="AV207">
            <v>0</v>
          </cell>
          <cell r="AW207">
            <v>3147514.1799999997</v>
          </cell>
          <cell r="AX207">
            <v>3147514.1799999997</v>
          </cell>
          <cell r="AY207"/>
          <cell r="AZ207">
            <v>22728052.879999999</v>
          </cell>
          <cell r="BA207">
            <v>7771193.8900000006</v>
          </cell>
          <cell r="BB207">
            <v>9149774.0309999995</v>
          </cell>
          <cell r="BC207">
            <v>475835.61755999998</v>
          </cell>
          <cell r="BD207">
            <v>483413.83739999996</v>
          </cell>
          <cell r="BE207">
            <v>0</v>
          </cell>
          <cell r="BF207">
            <v>10109023.485959999</v>
          </cell>
          <cell r="BG207"/>
          <cell r="BH207">
            <v>24560043.76596</v>
          </cell>
          <cell r="BI207"/>
          <cell r="BJ207">
            <v>3197498.18</v>
          </cell>
          <cell r="BK207">
            <v>21362545.585960001</v>
          </cell>
          <cell r="BL207"/>
          <cell r="BM207">
            <v>1</v>
          </cell>
        </row>
        <row r="208">
          <cell r="A208" t="str">
            <v>0701621701600</v>
          </cell>
          <cell r="B208" t="str">
            <v>ARGO COMM H S DIST 217</v>
          </cell>
          <cell r="C208" t="str">
            <v>COOK</v>
          </cell>
          <cell r="D208" t="str">
            <v>High School</v>
          </cell>
          <cell r="E208">
            <v>1933.98</v>
          </cell>
          <cell r="F208"/>
          <cell r="G208">
            <v>0</v>
          </cell>
          <cell r="H208">
            <v>0</v>
          </cell>
          <cell r="I208">
            <v>0</v>
          </cell>
          <cell r="J208">
            <v>1933.9800000000002</v>
          </cell>
          <cell r="K208"/>
          <cell r="L208">
            <v>0</v>
          </cell>
          <cell r="M208">
            <v>0</v>
          </cell>
          <cell r="N208">
            <v>174058.2</v>
          </cell>
          <cell r="O208">
            <v>174058.2</v>
          </cell>
          <cell r="P208"/>
          <cell r="Q208">
            <v>0</v>
          </cell>
          <cell r="R208">
            <v>0</v>
          </cell>
          <cell r="S208">
            <v>241747.50000000003</v>
          </cell>
          <cell r="T208">
            <v>241747.50000000003</v>
          </cell>
          <cell r="U208"/>
          <cell r="V208">
            <v>0</v>
          </cell>
          <cell r="W208">
            <v>0</v>
          </cell>
          <cell r="X208">
            <v>628543.50000000012</v>
          </cell>
          <cell r="Y208">
            <v>628543.50000000012</v>
          </cell>
          <cell r="Z208"/>
          <cell r="AA208">
            <v>0</v>
          </cell>
          <cell r="AB208">
            <v>0</v>
          </cell>
          <cell r="AC208">
            <v>65755.320000000007</v>
          </cell>
          <cell r="AD208">
            <v>65755.320000000007</v>
          </cell>
          <cell r="AE208"/>
          <cell r="AF208">
            <v>0</v>
          </cell>
          <cell r="AG208">
            <v>0</v>
          </cell>
          <cell r="AH208">
            <v>1104302.58</v>
          </cell>
          <cell r="AI208">
            <v>1104302.58</v>
          </cell>
          <cell r="AJ208"/>
          <cell r="AK208">
            <v>0</v>
          </cell>
          <cell r="AL208">
            <v>0</v>
          </cell>
          <cell r="AM208">
            <v>1661288.8200000003</v>
          </cell>
          <cell r="AN208">
            <v>1661288.8200000003</v>
          </cell>
          <cell r="AO208"/>
          <cell r="AP208">
            <v>0</v>
          </cell>
          <cell r="AQ208">
            <v>0</v>
          </cell>
          <cell r="AR208">
            <v>2632146.7800000003</v>
          </cell>
          <cell r="AS208">
            <v>2632146.7800000003</v>
          </cell>
          <cell r="AT208"/>
          <cell r="AU208">
            <v>0</v>
          </cell>
          <cell r="AV208">
            <v>0</v>
          </cell>
          <cell r="AW208">
            <v>1812139.2600000002</v>
          </cell>
          <cell r="AX208">
            <v>1812139.2600000002</v>
          </cell>
          <cell r="AY208"/>
          <cell r="AZ208">
            <v>13236851.67</v>
          </cell>
          <cell r="BA208">
            <v>5533233.0700000003</v>
          </cell>
          <cell r="BB208">
            <v>5631025.4220000003</v>
          </cell>
          <cell r="BC208">
            <v>273956.00292</v>
          </cell>
          <cell r="BD208">
            <v>278319.06180000002</v>
          </cell>
          <cell r="BE208">
            <v>0</v>
          </cell>
          <cell r="BF208">
            <v>6183300.4867200004</v>
          </cell>
          <cell r="BG208"/>
          <cell r="BH208">
            <v>14503282.446720002</v>
          </cell>
          <cell r="BI208"/>
          <cell r="BJ208">
            <v>1840916.88</v>
          </cell>
          <cell r="BK208">
            <v>12662365.566720001</v>
          </cell>
          <cell r="BL208"/>
          <cell r="BM208">
            <v>1</v>
          </cell>
        </row>
        <row r="209">
          <cell r="A209" t="str">
            <v>0701621801600</v>
          </cell>
          <cell r="B209" t="str">
            <v>COMMUNITY HIGH SCHOOL DIST 218</v>
          </cell>
          <cell r="C209" t="str">
            <v>COOK</v>
          </cell>
          <cell r="D209" t="str">
            <v>High School</v>
          </cell>
          <cell r="E209">
            <v>5429</v>
          </cell>
          <cell r="F209"/>
          <cell r="G209">
            <v>0</v>
          </cell>
          <cell r="H209">
            <v>0</v>
          </cell>
          <cell r="I209">
            <v>0</v>
          </cell>
          <cell r="J209">
            <v>5429</v>
          </cell>
          <cell r="K209"/>
          <cell r="L209">
            <v>0</v>
          </cell>
          <cell r="M209">
            <v>0</v>
          </cell>
          <cell r="N209">
            <v>488610</v>
          </cell>
          <cell r="O209">
            <v>488610</v>
          </cell>
          <cell r="P209"/>
          <cell r="Q209">
            <v>0</v>
          </cell>
          <cell r="R209">
            <v>0</v>
          </cell>
          <cell r="S209">
            <v>678625</v>
          </cell>
          <cell r="T209">
            <v>678625</v>
          </cell>
          <cell r="U209"/>
          <cell r="V209">
            <v>0</v>
          </cell>
          <cell r="W209">
            <v>0</v>
          </cell>
          <cell r="X209">
            <v>1764425</v>
          </cell>
          <cell r="Y209">
            <v>1764425</v>
          </cell>
          <cell r="Z209"/>
          <cell r="AA209">
            <v>0</v>
          </cell>
          <cell r="AB209">
            <v>0</v>
          </cell>
          <cell r="AC209">
            <v>184586</v>
          </cell>
          <cell r="AD209">
            <v>184586</v>
          </cell>
          <cell r="AE209"/>
          <cell r="AF209">
            <v>0</v>
          </cell>
          <cell r="AG209">
            <v>0</v>
          </cell>
          <cell r="AH209">
            <v>3099959</v>
          </cell>
          <cell r="AI209">
            <v>3099959</v>
          </cell>
          <cell r="AJ209"/>
          <cell r="AK209">
            <v>0</v>
          </cell>
          <cell r="AL209">
            <v>0</v>
          </cell>
          <cell r="AM209">
            <v>4663511</v>
          </cell>
          <cell r="AN209">
            <v>4663511</v>
          </cell>
          <cell r="AO209"/>
          <cell r="AP209">
            <v>0</v>
          </cell>
          <cell r="AQ209">
            <v>0</v>
          </cell>
          <cell r="AR209">
            <v>7388869</v>
          </cell>
          <cell r="AS209">
            <v>7388869</v>
          </cell>
          <cell r="AT209"/>
          <cell r="AU209">
            <v>0</v>
          </cell>
          <cell r="AV209">
            <v>0</v>
          </cell>
          <cell r="AW209">
            <v>5086973</v>
          </cell>
          <cell r="AX209">
            <v>5086973</v>
          </cell>
          <cell r="AY209"/>
          <cell r="AZ209">
            <v>36456807.399999999</v>
          </cell>
          <cell r="BA209">
            <v>13142180.6</v>
          </cell>
          <cell r="BB209">
            <v>14879696.4</v>
          </cell>
          <cell r="BC209">
            <v>769039.56599999999</v>
          </cell>
          <cell r="BD209">
            <v>781287.3899999999</v>
          </cell>
          <cell r="BE209">
            <v>0</v>
          </cell>
          <cell r="BF209">
            <v>16430023.356000001</v>
          </cell>
          <cell r="BG209"/>
          <cell r="BH209">
            <v>39785581.355999999</v>
          </cell>
          <cell r="BI209"/>
          <cell r="BJ209">
            <v>5167756.5199999996</v>
          </cell>
          <cell r="BK209">
            <v>34617824.835999995</v>
          </cell>
          <cell r="BL209"/>
          <cell r="BM209">
            <v>1</v>
          </cell>
        </row>
        <row r="210">
          <cell r="A210" t="str">
            <v>0701622001700</v>
          </cell>
          <cell r="B210" t="str">
            <v>REAVIS TWP H S DIST 220</v>
          </cell>
          <cell r="C210" t="str">
            <v>COOK</v>
          </cell>
          <cell r="D210" t="str">
            <v>High School</v>
          </cell>
          <cell r="E210">
            <v>1979.82</v>
          </cell>
          <cell r="F210"/>
          <cell r="G210">
            <v>0</v>
          </cell>
          <cell r="H210">
            <v>0</v>
          </cell>
          <cell r="I210">
            <v>0</v>
          </cell>
          <cell r="J210">
            <v>1979.82</v>
          </cell>
          <cell r="K210"/>
          <cell r="L210">
            <v>0</v>
          </cell>
          <cell r="M210">
            <v>0</v>
          </cell>
          <cell r="N210">
            <v>178183.8</v>
          </cell>
          <cell r="O210">
            <v>178183.8</v>
          </cell>
          <cell r="P210"/>
          <cell r="Q210">
            <v>0</v>
          </cell>
          <cell r="R210">
            <v>0</v>
          </cell>
          <cell r="S210">
            <v>247477.5</v>
          </cell>
          <cell r="T210">
            <v>247477.5</v>
          </cell>
          <cell r="U210"/>
          <cell r="V210">
            <v>0</v>
          </cell>
          <cell r="W210">
            <v>0</v>
          </cell>
          <cell r="X210">
            <v>643441.5</v>
          </cell>
          <cell r="Y210">
            <v>643441.5</v>
          </cell>
          <cell r="Z210"/>
          <cell r="AA210">
            <v>0</v>
          </cell>
          <cell r="AB210">
            <v>0</v>
          </cell>
          <cell r="AC210">
            <v>67313.88</v>
          </cell>
          <cell r="AD210">
            <v>67313.88</v>
          </cell>
          <cell r="AE210"/>
          <cell r="AF210">
            <v>0</v>
          </cell>
          <cell r="AG210">
            <v>0</v>
          </cell>
          <cell r="AH210">
            <v>1130477.22</v>
          </cell>
          <cell r="AI210">
            <v>1130477.22</v>
          </cell>
          <cell r="AJ210"/>
          <cell r="AK210">
            <v>0</v>
          </cell>
          <cell r="AL210">
            <v>0</v>
          </cell>
          <cell r="AM210">
            <v>1700665.38</v>
          </cell>
          <cell r="AN210">
            <v>1700665.38</v>
          </cell>
          <cell r="AO210"/>
          <cell r="AP210">
            <v>0</v>
          </cell>
          <cell r="AQ210">
            <v>0</v>
          </cell>
          <cell r="AR210">
            <v>2694535.02</v>
          </cell>
          <cell r="AS210">
            <v>2694535.02</v>
          </cell>
          <cell r="AT210"/>
          <cell r="AU210">
            <v>0</v>
          </cell>
          <cell r="AV210">
            <v>0</v>
          </cell>
          <cell r="AW210">
            <v>1855091.3399999999</v>
          </cell>
          <cell r="AX210">
            <v>1855091.3399999999</v>
          </cell>
          <cell r="AY210"/>
          <cell r="AZ210">
            <v>13341000.66</v>
          </cell>
          <cell r="BA210">
            <v>5505940.1799999997</v>
          </cell>
          <cell r="BB210">
            <v>5654082.2519999994</v>
          </cell>
          <cell r="BC210">
            <v>280449.42228</v>
          </cell>
          <cell r="BD210">
            <v>284915.89619999996</v>
          </cell>
          <cell r="BE210">
            <v>0</v>
          </cell>
          <cell r="BF210">
            <v>6219447.5704799993</v>
          </cell>
          <cell r="BG210"/>
          <cell r="BH210">
            <v>14736633.210480001</v>
          </cell>
          <cell r="BI210"/>
          <cell r="BJ210">
            <v>1884551.06</v>
          </cell>
          <cell r="BK210">
            <v>12852082.15048</v>
          </cell>
          <cell r="BL210"/>
          <cell r="BM210">
            <v>1</v>
          </cell>
        </row>
        <row r="211">
          <cell r="A211" t="str">
            <v>0701622701700</v>
          </cell>
          <cell r="B211" t="str">
            <v>RICH TWP H S DISTRICT 227</v>
          </cell>
          <cell r="C211" t="str">
            <v>COOK</v>
          </cell>
          <cell r="D211" t="str">
            <v>High School</v>
          </cell>
          <cell r="E211">
            <v>3182.65</v>
          </cell>
          <cell r="F211"/>
          <cell r="G211">
            <v>0</v>
          </cell>
          <cell r="H211">
            <v>0</v>
          </cell>
          <cell r="I211">
            <v>0</v>
          </cell>
          <cell r="J211">
            <v>3182.65</v>
          </cell>
          <cell r="K211"/>
          <cell r="L211">
            <v>0</v>
          </cell>
          <cell r="M211">
            <v>0</v>
          </cell>
          <cell r="N211">
            <v>286438.5</v>
          </cell>
          <cell r="O211">
            <v>286438.5</v>
          </cell>
          <cell r="P211"/>
          <cell r="Q211">
            <v>0</v>
          </cell>
          <cell r="R211">
            <v>0</v>
          </cell>
          <cell r="S211">
            <v>397831.25</v>
          </cell>
          <cell r="T211">
            <v>397831.25</v>
          </cell>
          <cell r="U211"/>
          <cell r="V211">
            <v>0</v>
          </cell>
          <cell r="W211">
            <v>0</v>
          </cell>
          <cell r="X211">
            <v>1034361.25</v>
          </cell>
          <cell r="Y211">
            <v>1034361.25</v>
          </cell>
          <cell r="Z211"/>
          <cell r="AA211">
            <v>0</v>
          </cell>
          <cell r="AB211">
            <v>0</v>
          </cell>
          <cell r="AC211">
            <v>108210.1</v>
          </cell>
          <cell r="AD211">
            <v>108210.1</v>
          </cell>
          <cell r="AE211"/>
          <cell r="AF211">
            <v>0</v>
          </cell>
          <cell r="AG211">
            <v>0</v>
          </cell>
          <cell r="AH211">
            <v>1817293.15</v>
          </cell>
          <cell r="AI211">
            <v>1817293.15</v>
          </cell>
          <cell r="AJ211"/>
          <cell r="AK211">
            <v>0</v>
          </cell>
          <cell r="AL211">
            <v>0</v>
          </cell>
          <cell r="AM211">
            <v>2733896.35</v>
          </cell>
          <cell r="AN211">
            <v>2733896.35</v>
          </cell>
          <cell r="AO211"/>
          <cell r="AP211">
            <v>0</v>
          </cell>
          <cell r="AQ211">
            <v>0</v>
          </cell>
          <cell r="AR211">
            <v>4331586.6500000004</v>
          </cell>
          <cell r="AS211">
            <v>4331586.6500000004</v>
          </cell>
          <cell r="AT211"/>
          <cell r="AU211">
            <v>0</v>
          </cell>
          <cell r="AV211">
            <v>0</v>
          </cell>
          <cell r="AW211">
            <v>2982143.0500000003</v>
          </cell>
          <cell r="AX211">
            <v>2982143.0500000003</v>
          </cell>
          <cell r="AY211"/>
          <cell r="AZ211">
            <v>21536497.43</v>
          </cell>
          <cell r="BA211">
            <v>7443152.54</v>
          </cell>
          <cell r="BB211">
            <v>8693894.9909999985</v>
          </cell>
          <cell r="BC211">
            <v>450835.10310000001</v>
          </cell>
          <cell r="BD211">
            <v>458015.16149999999</v>
          </cell>
          <cell r="BE211">
            <v>0</v>
          </cell>
          <cell r="BF211">
            <v>9602745.2555999979</v>
          </cell>
          <cell r="BG211"/>
          <cell r="BH211">
            <v>23294505.555600002</v>
          </cell>
          <cell r="BI211"/>
          <cell r="BJ211">
            <v>3029500.88</v>
          </cell>
          <cell r="BK211">
            <v>20265004.675600003</v>
          </cell>
          <cell r="BL211"/>
          <cell r="BM211">
            <v>1</v>
          </cell>
        </row>
        <row r="212">
          <cell r="A212" t="str">
            <v>0701622801600</v>
          </cell>
          <cell r="B212" t="str">
            <v>BREMEN COMM H S DISTRICT 228</v>
          </cell>
          <cell r="C212" t="str">
            <v>COOK</v>
          </cell>
          <cell r="D212" t="str">
            <v>High School</v>
          </cell>
          <cell r="E212">
            <v>5153</v>
          </cell>
          <cell r="F212"/>
          <cell r="G212">
            <v>0</v>
          </cell>
          <cell r="H212">
            <v>0</v>
          </cell>
          <cell r="I212">
            <v>0</v>
          </cell>
          <cell r="J212">
            <v>5153</v>
          </cell>
          <cell r="K212"/>
          <cell r="L212">
            <v>0</v>
          </cell>
          <cell r="M212">
            <v>0</v>
          </cell>
          <cell r="N212">
            <v>463770</v>
          </cell>
          <cell r="O212">
            <v>463770</v>
          </cell>
          <cell r="P212"/>
          <cell r="Q212">
            <v>0</v>
          </cell>
          <cell r="R212">
            <v>0</v>
          </cell>
          <cell r="S212">
            <v>644125</v>
          </cell>
          <cell r="T212">
            <v>644125</v>
          </cell>
          <cell r="U212"/>
          <cell r="V212">
            <v>0</v>
          </cell>
          <cell r="W212">
            <v>0</v>
          </cell>
          <cell r="X212">
            <v>1674725</v>
          </cell>
          <cell r="Y212">
            <v>1674725</v>
          </cell>
          <cell r="Z212"/>
          <cell r="AA212">
            <v>0</v>
          </cell>
          <cell r="AB212">
            <v>0</v>
          </cell>
          <cell r="AC212">
            <v>175202</v>
          </cell>
          <cell r="AD212">
            <v>175202</v>
          </cell>
          <cell r="AE212"/>
          <cell r="AF212">
            <v>0</v>
          </cell>
          <cell r="AG212">
            <v>0</v>
          </cell>
          <cell r="AH212">
            <v>2942363</v>
          </cell>
          <cell r="AI212">
            <v>2942363</v>
          </cell>
          <cell r="AJ212"/>
          <cell r="AK212">
            <v>0</v>
          </cell>
          <cell r="AL212">
            <v>0</v>
          </cell>
          <cell r="AM212">
            <v>4426427</v>
          </cell>
          <cell r="AN212">
            <v>4426427</v>
          </cell>
          <cell r="AO212"/>
          <cell r="AP212">
            <v>0</v>
          </cell>
          <cell r="AQ212">
            <v>0</v>
          </cell>
          <cell r="AR212">
            <v>7013233</v>
          </cell>
          <cell r="AS212">
            <v>7013233</v>
          </cell>
          <cell r="AT212"/>
          <cell r="AU212">
            <v>0</v>
          </cell>
          <cell r="AV212">
            <v>0</v>
          </cell>
          <cell r="AW212">
            <v>4828361</v>
          </cell>
          <cell r="AX212">
            <v>4828361</v>
          </cell>
          <cell r="AY212"/>
          <cell r="AZ212">
            <v>34336411.799999997</v>
          </cell>
          <cell r="BA212">
            <v>10980437.08</v>
          </cell>
          <cell r="BB212">
            <v>13595054.663999999</v>
          </cell>
          <cell r="BC212">
            <v>729943.06200000003</v>
          </cell>
          <cell r="BD212">
            <v>741568.23</v>
          </cell>
          <cell r="BE212">
            <v>0</v>
          </cell>
          <cell r="BF212">
            <v>15066565.956</v>
          </cell>
          <cell r="BG212"/>
          <cell r="BH212">
            <v>37234771.956</v>
          </cell>
          <cell r="BI212"/>
          <cell r="BJ212">
            <v>4905037.6399999997</v>
          </cell>
          <cell r="BK212">
            <v>32329734.316</v>
          </cell>
          <cell r="BL212"/>
          <cell r="BM212">
            <v>1</v>
          </cell>
        </row>
        <row r="213">
          <cell r="A213" t="str">
            <v>0701622901600</v>
          </cell>
          <cell r="B213" t="str">
            <v>OAK LAWN COMM H S DIST 229</v>
          </cell>
          <cell r="C213" t="str">
            <v>COOK</v>
          </cell>
          <cell r="D213" t="str">
            <v>High School</v>
          </cell>
          <cell r="E213">
            <v>1858.98</v>
          </cell>
          <cell r="F213"/>
          <cell r="G213">
            <v>0</v>
          </cell>
          <cell r="H213">
            <v>0</v>
          </cell>
          <cell r="I213">
            <v>0</v>
          </cell>
          <cell r="J213">
            <v>1858.98</v>
          </cell>
          <cell r="K213"/>
          <cell r="L213">
            <v>0</v>
          </cell>
          <cell r="M213">
            <v>0</v>
          </cell>
          <cell r="N213">
            <v>167308.20000000001</v>
          </cell>
          <cell r="O213">
            <v>167308.20000000001</v>
          </cell>
          <cell r="P213"/>
          <cell r="Q213">
            <v>0</v>
          </cell>
          <cell r="R213">
            <v>0</v>
          </cell>
          <cell r="S213">
            <v>232372.5</v>
          </cell>
          <cell r="T213">
            <v>232372.5</v>
          </cell>
          <cell r="U213"/>
          <cell r="V213">
            <v>0</v>
          </cell>
          <cell r="W213">
            <v>0</v>
          </cell>
          <cell r="X213">
            <v>604168.5</v>
          </cell>
          <cell r="Y213">
            <v>604168.5</v>
          </cell>
          <cell r="Z213"/>
          <cell r="AA213">
            <v>0</v>
          </cell>
          <cell r="AB213">
            <v>0</v>
          </cell>
          <cell r="AC213">
            <v>63205.32</v>
          </cell>
          <cell r="AD213">
            <v>63205.32</v>
          </cell>
          <cell r="AE213"/>
          <cell r="AF213">
            <v>0</v>
          </cell>
          <cell r="AG213">
            <v>0</v>
          </cell>
          <cell r="AH213">
            <v>1061477.58</v>
          </cell>
          <cell r="AI213">
            <v>1061477.58</v>
          </cell>
          <cell r="AJ213"/>
          <cell r="AK213">
            <v>0</v>
          </cell>
          <cell r="AL213">
            <v>0</v>
          </cell>
          <cell r="AM213">
            <v>1596863.82</v>
          </cell>
          <cell r="AN213">
            <v>1596863.82</v>
          </cell>
          <cell r="AO213"/>
          <cell r="AP213">
            <v>0</v>
          </cell>
          <cell r="AQ213">
            <v>0</v>
          </cell>
          <cell r="AR213">
            <v>2530071.7799999998</v>
          </cell>
          <cell r="AS213">
            <v>2530071.7799999998</v>
          </cell>
          <cell r="AT213"/>
          <cell r="AU213">
            <v>0</v>
          </cell>
          <cell r="AV213">
            <v>0</v>
          </cell>
          <cell r="AW213">
            <v>1741864.26</v>
          </cell>
          <cell r="AX213">
            <v>1741864.26</v>
          </cell>
          <cell r="AY213"/>
          <cell r="AZ213">
            <v>12429886.49</v>
          </cell>
          <cell r="BA213">
            <v>4361286.6099999994</v>
          </cell>
          <cell r="BB213">
            <v>5037351.9300000006</v>
          </cell>
          <cell r="BC213">
            <v>263331.95292000001</v>
          </cell>
          <cell r="BD213">
            <v>267525.81179999997</v>
          </cell>
          <cell r="BE213">
            <v>0</v>
          </cell>
          <cell r="BF213">
            <v>5568209.694720001</v>
          </cell>
          <cell r="BG213"/>
          <cell r="BH213">
            <v>13565541.654720001</v>
          </cell>
          <cell r="BI213"/>
          <cell r="BJ213">
            <v>1769525.88</v>
          </cell>
          <cell r="BK213">
            <v>11796015.774720002</v>
          </cell>
          <cell r="BL213"/>
          <cell r="BM213">
            <v>1</v>
          </cell>
        </row>
        <row r="214">
          <cell r="A214" t="str">
            <v>0701623001300</v>
          </cell>
          <cell r="B214" t="str">
            <v>CONS HIGH SCHOOL DISTRICT 230</v>
          </cell>
          <cell r="C214" t="str">
            <v>COOK</v>
          </cell>
          <cell r="D214" t="str">
            <v>High School</v>
          </cell>
          <cell r="E214">
            <v>7695.5</v>
          </cell>
          <cell r="F214"/>
          <cell r="G214">
            <v>0</v>
          </cell>
          <cell r="H214">
            <v>0</v>
          </cell>
          <cell r="I214">
            <v>0</v>
          </cell>
          <cell r="J214">
            <v>7695.5</v>
          </cell>
          <cell r="K214"/>
          <cell r="L214">
            <v>0</v>
          </cell>
          <cell r="M214">
            <v>0</v>
          </cell>
          <cell r="N214">
            <v>692595</v>
          </cell>
          <cell r="O214">
            <v>692595</v>
          </cell>
          <cell r="P214"/>
          <cell r="Q214">
            <v>0</v>
          </cell>
          <cell r="R214">
            <v>0</v>
          </cell>
          <cell r="S214">
            <v>961937.5</v>
          </cell>
          <cell r="T214">
            <v>961937.5</v>
          </cell>
          <cell r="U214"/>
          <cell r="V214">
            <v>0</v>
          </cell>
          <cell r="W214">
            <v>0</v>
          </cell>
          <cell r="X214">
            <v>2501037.5</v>
          </cell>
          <cell r="Y214">
            <v>2501037.5</v>
          </cell>
          <cell r="Z214"/>
          <cell r="AA214">
            <v>0</v>
          </cell>
          <cell r="AB214">
            <v>0</v>
          </cell>
          <cell r="AC214">
            <v>261647</v>
          </cell>
          <cell r="AD214">
            <v>261647</v>
          </cell>
          <cell r="AE214"/>
          <cell r="AF214">
            <v>0</v>
          </cell>
          <cell r="AG214">
            <v>0</v>
          </cell>
          <cell r="AH214">
            <v>4394130.5</v>
          </cell>
          <cell r="AI214">
            <v>4394130.5</v>
          </cell>
          <cell r="AJ214"/>
          <cell r="AK214">
            <v>0</v>
          </cell>
          <cell r="AL214">
            <v>0</v>
          </cell>
          <cell r="AM214">
            <v>6610434.5</v>
          </cell>
          <cell r="AN214">
            <v>6610434.5</v>
          </cell>
          <cell r="AO214"/>
          <cell r="AP214">
            <v>0</v>
          </cell>
          <cell r="AQ214">
            <v>0</v>
          </cell>
          <cell r="AR214">
            <v>10473575.5</v>
          </cell>
          <cell r="AS214">
            <v>10473575.5</v>
          </cell>
          <cell r="AT214"/>
          <cell r="AU214">
            <v>0</v>
          </cell>
          <cell r="AV214">
            <v>0</v>
          </cell>
          <cell r="AW214">
            <v>7210683.5</v>
          </cell>
          <cell r="AX214">
            <v>7210683.5</v>
          </cell>
          <cell r="AY214"/>
          <cell r="AZ214">
            <v>50152020.479999997</v>
          </cell>
          <cell r="BA214">
            <v>13859492.84</v>
          </cell>
          <cell r="BB214">
            <v>19203453.995999996</v>
          </cell>
          <cell r="BC214">
            <v>1090098.3569999998</v>
          </cell>
          <cell r="BD214">
            <v>1107459.405</v>
          </cell>
          <cell r="BE214">
            <v>0</v>
          </cell>
          <cell r="BF214">
            <v>21401011.757999998</v>
          </cell>
          <cell r="BG214"/>
          <cell r="BH214">
            <v>54507052.758000001</v>
          </cell>
          <cell r="BI214"/>
          <cell r="BJ214">
            <v>7325192.54</v>
          </cell>
          <cell r="BK214">
            <v>47181860.218000002</v>
          </cell>
          <cell r="BL214"/>
          <cell r="BM214">
            <v>1</v>
          </cell>
        </row>
        <row r="215">
          <cell r="A215" t="str">
            <v>0701623101600</v>
          </cell>
          <cell r="B215" t="str">
            <v>EVERGREEN PARK COMM HI SCH D 231</v>
          </cell>
          <cell r="C215" t="str">
            <v>COOK</v>
          </cell>
          <cell r="D215" t="str">
            <v>High School</v>
          </cell>
          <cell r="E215">
            <v>933</v>
          </cell>
          <cell r="F215"/>
          <cell r="G215">
            <v>0</v>
          </cell>
          <cell r="H215">
            <v>0</v>
          </cell>
          <cell r="I215">
            <v>0</v>
          </cell>
          <cell r="J215">
            <v>933</v>
          </cell>
          <cell r="K215"/>
          <cell r="L215">
            <v>0</v>
          </cell>
          <cell r="M215">
            <v>0</v>
          </cell>
          <cell r="N215">
            <v>83970</v>
          </cell>
          <cell r="O215">
            <v>83970</v>
          </cell>
          <cell r="P215"/>
          <cell r="Q215">
            <v>0</v>
          </cell>
          <cell r="R215">
            <v>0</v>
          </cell>
          <cell r="S215">
            <v>116625</v>
          </cell>
          <cell r="T215">
            <v>116625</v>
          </cell>
          <cell r="U215"/>
          <cell r="V215">
            <v>0</v>
          </cell>
          <cell r="W215">
            <v>0</v>
          </cell>
          <cell r="X215">
            <v>303225</v>
          </cell>
          <cell r="Y215">
            <v>303225</v>
          </cell>
          <cell r="Z215"/>
          <cell r="AA215">
            <v>0</v>
          </cell>
          <cell r="AB215">
            <v>0</v>
          </cell>
          <cell r="AC215">
            <v>31722</v>
          </cell>
          <cell r="AD215">
            <v>31722</v>
          </cell>
          <cell r="AE215"/>
          <cell r="AF215">
            <v>0</v>
          </cell>
          <cell r="AG215">
            <v>0</v>
          </cell>
          <cell r="AH215">
            <v>532743</v>
          </cell>
          <cell r="AI215">
            <v>532743</v>
          </cell>
          <cell r="AJ215"/>
          <cell r="AK215">
            <v>0</v>
          </cell>
          <cell r="AL215">
            <v>0</v>
          </cell>
          <cell r="AM215">
            <v>801447</v>
          </cell>
          <cell r="AN215">
            <v>801447</v>
          </cell>
          <cell r="AO215"/>
          <cell r="AP215">
            <v>0</v>
          </cell>
          <cell r="AQ215">
            <v>0</v>
          </cell>
          <cell r="AR215">
            <v>1269813</v>
          </cell>
          <cell r="AS215">
            <v>1269813</v>
          </cell>
          <cell r="AT215"/>
          <cell r="AU215">
            <v>0</v>
          </cell>
          <cell r="AV215">
            <v>0</v>
          </cell>
          <cell r="AW215">
            <v>874221</v>
          </cell>
          <cell r="AX215">
            <v>874221</v>
          </cell>
          <cell r="AY215"/>
          <cell r="AZ215">
            <v>6061741.1599999992</v>
          </cell>
          <cell r="BA215">
            <v>1585509.37</v>
          </cell>
          <cell r="BB215">
            <v>2294175.1589999995</v>
          </cell>
          <cell r="BC215">
            <v>132163.182</v>
          </cell>
          <cell r="BD215">
            <v>134268.03</v>
          </cell>
          <cell r="BE215">
            <v>0</v>
          </cell>
          <cell r="BF215">
            <v>2560606.3709999993</v>
          </cell>
          <cell r="BG215"/>
          <cell r="BH215">
            <v>6574372.3709999993</v>
          </cell>
          <cell r="BI215"/>
          <cell r="BJ215">
            <v>888104.04</v>
          </cell>
          <cell r="BK215">
            <v>5686268.3309999993</v>
          </cell>
          <cell r="BL215"/>
          <cell r="BM215">
            <v>1</v>
          </cell>
        </row>
        <row r="216">
          <cell r="A216" t="str">
            <v>0701623301600</v>
          </cell>
          <cell r="B216" t="str">
            <v>HOMEWOOD FLOSSMOOR C H S D 233</v>
          </cell>
          <cell r="C216" t="str">
            <v>COOK</v>
          </cell>
          <cell r="D216" t="str">
            <v>High School</v>
          </cell>
          <cell r="E216">
            <v>2800.65</v>
          </cell>
          <cell r="F216"/>
          <cell r="G216">
            <v>0</v>
          </cell>
          <cell r="H216">
            <v>0</v>
          </cell>
          <cell r="I216">
            <v>0</v>
          </cell>
          <cell r="J216">
            <v>2800.6499999999996</v>
          </cell>
          <cell r="K216"/>
          <cell r="L216">
            <v>0</v>
          </cell>
          <cell r="M216">
            <v>0</v>
          </cell>
          <cell r="N216">
            <v>252058.49999999997</v>
          </cell>
          <cell r="O216">
            <v>252058.49999999997</v>
          </cell>
          <cell r="P216"/>
          <cell r="Q216">
            <v>0</v>
          </cell>
          <cell r="R216">
            <v>0</v>
          </cell>
          <cell r="S216">
            <v>350081.24999999994</v>
          </cell>
          <cell r="T216">
            <v>350081.24999999994</v>
          </cell>
          <cell r="U216"/>
          <cell r="V216">
            <v>0</v>
          </cell>
          <cell r="W216">
            <v>0</v>
          </cell>
          <cell r="X216">
            <v>910211.24999999988</v>
          </cell>
          <cell r="Y216">
            <v>910211.24999999988</v>
          </cell>
          <cell r="Z216"/>
          <cell r="AA216">
            <v>0</v>
          </cell>
          <cell r="AB216">
            <v>0</v>
          </cell>
          <cell r="AC216">
            <v>95222.099999999991</v>
          </cell>
          <cell r="AD216">
            <v>95222.099999999991</v>
          </cell>
          <cell r="AE216"/>
          <cell r="AF216">
            <v>0</v>
          </cell>
          <cell r="AG216">
            <v>0</v>
          </cell>
          <cell r="AH216">
            <v>1599171.15</v>
          </cell>
          <cell r="AI216">
            <v>1599171.15</v>
          </cell>
          <cell r="AJ216"/>
          <cell r="AK216">
            <v>0</v>
          </cell>
          <cell r="AL216">
            <v>0</v>
          </cell>
          <cell r="AM216">
            <v>2405758.3499999996</v>
          </cell>
          <cell r="AN216">
            <v>2405758.3499999996</v>
          </cell>
          <cell r="AO216"/>
          <cell r="AP216">
            <v>0</v>
          </cell>
          <cell r="AQ216">
            <v>0</v>
          </cell>
          <cell r="AR216">
            <v>3811684.6499999994</v>
          </cell>
          <cell r="AS216">
            <v>3811684.6499999994</v>
          </cell>
          <cell r="AT216"/>
          <cell r="AU216">
            <v>0</v>
          </cell>
          <cell r="AV216">
            <v>0</v>
          </cell>
          <cell r="AW216">
            <v>2624209.0499999998</v>
          </cell>
          <cell r="AX216">
            <v>2624209.0499999998</v>
          </cell>
          <cell r="AY216"/>
          <cell r="AZ216">
            <v>17929297.620000001</v>
          </cell>
          <cell r="BA216">
            <v>3783738.4699999997</v>
          </cell>
          <cell r="BB216">
            <v>6513910.8269999996</v>
          </cell>
          <cell r="BC216">
            <v>396723.27509999997</v>
          </cell>
          <cell r="BD216">
            <v>403041.54149999988</v>
          </cell>
          <cell r="BE216">
            <v>0</v>
          </cell>
          <cell r="BF216">
            <v>7313675.6436000001</v>
          </cell>
          <cell r="BG216"/>
          <cell r="BH216">
            <v>19362071.943599999</v>
          </cell>
          <cell r="BI216"/>
          <cell r="BJ216">
            <v>2665882.7200000002</v>
          </cell>
          <cell r="BK216">
            <v>16696189.223599998</v>
          </cell>
          <cell r="BL216"/>
          <cell r="BM216">
            <v>1</v>
          </cell>
        </row>
        <row r="217">
          <cell r="A217" t="str">
            <v>0800000000092</v>
          </cell>
          <cell r="B217" t="str">
            <v>ALT SCH-CAROLL/JODAVIESS/STEPHENS</v>
          </cell>
          <cell r="C217" t="str">
            <v>JO DAVIESS</v>
          </cell>
          <cell r="D217" t="str">
            <v>Regional</v>
          </cell>
          <cell r="E217">
            <v>53</v>
          </cell>
          <cell r="F217"/>
          <cell r="G217">
            <v>0</v>
          </cell>
          <cell r="H217">
            <v>0</v>
          </cell>
          <cell r="I217">
            <v>0</v>
          </cell>
          <cell r="J217">
            <v>53</v>
          </cell>
          <cell r="K217"/>
          <cell r="L217">
            <v>0</v>
          </cell>
          <cell r="M217">
            <v>0</v>
          </cell>
          <cell r="N217">
            <v>4770</v>
          </cell>
          <cell r="O217">
            <v>4770</v>
          </cell>
          <cell r="P217"/>
          <cell r="Q217">
            <v>0</v>
          </cell>
          <cell r="R217">
            <v>0</v>
          </cell>
          <cell r="S217">
            <v>6625</v>
          </cell>
          <cell r="T217">
            <v>6625</v>
          </cell>
          <cell r="U217"/>
          <cell r="V217">
            <v>0</v>
          </cell>
          <cell r="W217">
            <v>0</v>
          </cell>
          <cell r="X217">
            <v>17225</v>
          </cell>
          <cell r="Y217">
            <v>17225</v>
          </cell>
          <cell r="Z217"/>
          <cell r="AA217">
            <v>0</v>
          </cell>
          <cell r="AB217">
            <v>0</v>
          </cell>
          <cell r="AC217">
            <v>1802</v>
          </cell>
          <cell r="AD217">
            <v>1802</v>
          </cell>
          <cell r="AE217"/>
          <cell r="AF217">
            <v>0</v>
          </cell>
          <cell r="AG217">
            <v>0</v>
          </cell>
          <cell r="AH217">
            <v>30263</v>
          </cell>
          <cell r="AI217">
            <v>30263</v>
          </cell>
          <cell r="AJ217"/>
          <cell r="AK217">
            <v>0</v>
          </cell>
          <cell r="AL217">
            <v>0</v>
          </cell>
          <cell r="AM217">
            <v>45527</v>
          </cell>
          <cell r="AN217">
            <v>45527</v>
          </cell>
          <cell r="AO217"/>
          <cell r="AP217">
            <v>0</v>
          </cell>
          <cell r="AQ217">
            <v>0</v>
          </cell>
          <cell r="AR217">
            <v>72133</v>
          </cell>
          <cell r="AS217">
            <v>72133</v>
          </cell>
          <cell r="AT217"/>
          <cell r="AU217">
            <v>0</v>
          </cell>
          <cell r="AV217">
            <v>0</v>
          </cell>
          <cell r="AW217">
            <v>49661</v>
          </cell>
          <cell r="AX217">
            <v>49661</v>
          </cell>
          <cell r="AY217"/>
          <cell r="AZ217">
            <v>347105.66000000003</v>
          </cell>
          <cell r="BA217">
            <v>100089.48999999999</v>
          </cell>
          <cell r="BB217">
            <v>134158.54500000001</v>
          </cell>
          <cell r="BC217">
            <v>7507.6620000000003</v>
          </cell>
          <cell r="BD217">
            <v>7627.23</v>
          </cell>
          <cell r="BE217">
            <v>0</v>
          </cell>
          <cell r="BF217">
            <v>149293.43700000003</v>
          </cell>
          <cell r="BG217"/>
          <cell r="BH217">
            <v>377299.43700000003</v>
          </cell>
          <cell r="BI217"/>
          <cell r="BJ217">
            <v>50449.64</v>
          </cell>
          <cell r="BK217">
            <v>326849.79700000002</v>
          </cell>
          <cell r="BL217"/>
          <cell r="BM217">
            <v>1</v>
          </cell>
        </row>
        <row r="218">
          <cell r="A218" t="str">
            <v>0800000000093</v>
          </cell>
          <cell r="B218" t="str">
            <v>SAFE SCH-CARROLL/JO DAVIESS/STEPH</v>
          </cell>
          <cell r="C218" t="str">
            <v>JO DAVIESS</v>
          </cell>
          <cell r="D218" t="str">
            <v>Regional</v>
          </cell>
          <cell r="E218">
            <v>29.63</v>
          </cell>
          <cell r="F218"/>
          <cell r="G218">
            <v>0</v>
          </cell>
          <cell r="H218">
            <v>0</v>
          </cell>
          <cell r="I218">
            <v>4.9800000000000004</v>
          </cell>
          <cell r="J218">
            <v>24.650000000000002</v>
          </cell>
          <cell r="K218"/>
          <cell r="L218">
            <v>0</v>
          </cell>
          <cell r="M218">
            <v>448.20000000000005</v>
          </cell>
          <cell r="N218">
            <v>2218.5</v>
          </cell>
          <cell r="O218">
            <v>2666.7</v>
          </cell>
          <cell r="P218"/>
          <cell r="Q218">
            <v>0</v>
          </cell>
          <cell r="R218">
            <v>622.5</v>
          </cell>
          <cell r="S218">
            <v>3081.2500000000005</v>
          </cell>
          <cell r="T218">
            <v>3703.7500000000005</v>
          </cell>
          <cell r="U218"/>
          <cell r="V218">
            <v>0</v>
          </cell>
          <cell r="W218">
            <v>1618.5000000000002</v>
          </cell>
          <cell r="X218">
            <v>8011.2500000000009</v>
          </cell>
          <cell r="Y218">
            <v>9629.7500000000018</v>
          </cell>
          <cell r="Z218"/>
          <cell r="AA218">
            <v>0</v>
          </cell>
          <cell r="AB218">
            <v>169.32000000000002</v>
          </cell>
          <cell r="AC218">
            <v>838.1</v>
          </cell>
          <cell r="AD218">
            <v>1007.4200000000001</v>
          </cell>
          <cell r="AE218"/>
          <cell r="AF218">
            <v>0</v>
          </cell>
          <cell r="AG218">
            <v>2843.58</v>
          </cell>
          <cell r="AH218">
            <v>14075.15</v>
          </cell>
          <cell r="AI218">
            <v>16918.73</v>
          </cell>
          <cell r="AJ218"/>
          <cell r="AK218">
            <v>0</v>
          </cell>
          <cell r="AL218">
            <v>1240.0200000000002</v>
          </cell>
          <cell r="AM218">
            <v>21174.350000000002</v>
          </cell>
          <cell r="AN218">
            <v>22414.370000000003</v>
          </cell>
          <cell r="AO218"/>
          <cell r="AP218">
            <v>0</v>
          </cell>
          <cell r="AQ218">
            <v>6777.7800000000007</v>
          </cell>
          <cell r="AR218">
            <v>33548.65</v>
          </cell>
          <cell r="AS218">
            <v>40326.43</v>
          </cell>
          <cell r="AT218"/>
          <cell r="AU218">
            <v>0</v>
          </cell>
          <cell r="AV218">
            <v>4666.26</v>
          </cell>
          <cell r="AW218">
            <v>23097.050000000003</v>
          </cell>
          <cell r="AX218">
            <v>27763.310000000005</v>
          </cell>
          <cell r="AY218"/>
          <cell r="AZ218">
            <v>187153.46000000002</v>
          </cell>
          <cell r="BA218">
            <v>56982.270000000004</v>
          </cell>
          <cell r="BB218">
            <v>73240.719000000012</v>
          </cell>
          <cell r="BC218">
            <v>4197.20802</v>
          </cell>
          <cell r="BD218">
            <v>4264.0532999999996</v>
          </cell>
          <cell r="BE218">
            <v>0</v>
          </cell>
          <cell r="BF218">
            <v>81701.980320000017</v>
          </cell>
          <cell r="BG218"/>
          <cell r="BH218">
            <v>206132.44032000005</v>
          </cell>
          <cell r="BI218"/>
          <cell r="BJ218">
            <v>28204.2</v>
          </cell>
          <cell r="BK218">
            <v>177928.24032000004</v>
          </cell>
          <cell r="BL218"/>
          <cell r="BM218">
            <v>1</v>
          </cell>
        </row>
        <row r="219">
          <cell r="A219" t="str">
            <v>0800830802600</v>
          </cell>
          <cell r="B219" t="str">
            <v>EASTLAND COMM UNIT SCH DIST 308</v>
          </cell>
          <cell r="C219" t="str">
            <v>CARROLL</v>
          </cell>
          <cell r="D219" t="str">
            <v>Unit</v>
          </cell>
          <cell r="E219">
            <v>659.75</v>
          </cell>
          <cell r="F219"/>
          <cell r="G219">
            <v>326.25</v>
          </cell>
          <cell r="H219">
            <v>323.5</v>
          </cell>
          <cell r="I219">
            <v>148</v>
          </cell>
          <cell r="J219">
            <v>185.5</v>
          </cell>
          <cell r="K219"/>
          <cell r="L219">
            <v>29115</v>
          </cell>
          <cell r="M219">
            <v>13320</v>
          </cell>
          <cell r="N219">
            <v>16695</v>
          </cell>
          <cell r="O219">
            <v>59130</v>
          </cell>
          <cell r="P219"/>
          <cell r="Q219">
            <v>40781.25</v>
          </cell>
          <cell r="R219">
            <v>18500</v>
          </cell>
          <cell r="S219">
            <v>23187.5</v>
          </cell>
          <cell r="T219">
            <v>82468.75</v>
          </cell>
          <cell r="U219"/>
          <cell r="V219">
            <v>106031.25</v>
          </cell>
          <cell r="W219">
            <v>48100</v>
          </cell>
          <cell r="X219">
            <v>60287.5</v>
          </cell>
          <cell r="Y219">
            <v>214418.75</v>
          </cell>
          <cell r="Z219"/>
          <cell r="AA219">
            <v>11092.5</v>
          </cell>
          <cell r="AB219">
            <v>5032</v>
          </cell>
          <cell r="AC219">
            <v>6307</v>
          </cell>
          <cell r="AD219">
            <v>22431.5</v>
          </cell>
          <cell r="AE219"/>
          <cell r="AF219">
            <v>93144.37</v>
          </cell>
          <cell r="AG219">
            <v>42254</v>
          </cell>
          <cell r="AH219">
            <v>52960.25</v>
          </cell>
          <cell r="AI219">
            <v>188358.62</v>
          </cell>
          <cell r="AJ219"/>
          <cell r="AK219">
            <v>40437.5</v>
          </cell>
          <cell r="AL219">
            <v>36852</v>
          </cell>
          <cell r="AM219">
            <v>159344.5</v>
          </cell>
          <cell r="AN219">
            <v>236634</v>
          </cell>
          <cell r="AO219"/>
          <cell r="AP219">
            <v>444026.25</v>
          </cell>
          <cell r="AQ219">
            <v>201428</v>
          </cell>
          <cell r="AR219">
            <v>252465.5</v>
          </cell>
          <cell r="AS219">
            <v>897919.75</v>
          </cell>
          <cell r="AT219"/>
          <cell r="AU219">
            <v>305696.25</v>
          </cell>
          <cell r="AV219">
            <v>138676</v>
          </cell>
          <cell r="AW219">
            <v>173813.5</v>
          </cell>
          <cell r="AX219">
            <v>618185.75</v>
          </cell>
          <cell r="AY219"/>
          <cell r="AZ219">
            <v>4007590.48</v>
          </cell>
          <cell r="BA219">
            <v>1067497.8399999999</v>
          </cell>
          <cell r="BB219">
            <v>1522526.496</v>
          </cell>
          <cell r="BC219">
            <v>93456.226500000004</v>
          </cell>
          <cell r="BD219">
            <v>94944.622499999998</v>
          </cell>
          <cell r="BE219">
            <v>0</v>
          </cell>
          <cell r="BF219">
            <v>1710927.3450000002</v>
          </cell>
          <cell r="BG219"/>
          <cell r="BH219">
            <v>4030474.4650000003</v>
          </cell>
          <cell r="BI219"/>
          <cell r="BJ219">
            <v>628002.82999999996</v>
          </cell>
          <cell r="BK219">
            <v>3402471.6350000002</v>
          </cell>
          <cell r="BL219"/>
          <cell r="BM219">
            <v>0</v>
          </cell>
        </row>
        <row r="220">
          <cell r="A220" t="str">
            <v>0800831402600</v>
          </cell>
          <cell r="B220" t="str">
            <v>WEST CARROLL</v>
          </cell>
          <cell r="C220" t="str">
            <v>CARROLL</v>
          </cell>
          <cell r="D220" t="str">
            <v>Unit</v>
          </cell>
          <cell r="E220">
            <v>870.71</v>
          </cell>
          <cell r="F220"/>
          <cell r="G220">
            <v>374.05999999999995</v>
          </cell>
          <cell r="H220">
            <v>370.80999999999995</v>
          </cell>
          <cell r="I220">
            <v>215.82999999999998</v>
          </cell>
          <cell r="J220">
            <v>280.82</v>
          </cell>
          <cell r="K220"/>
          <cell r="L220">
            <v>33372.899999999994</v>
          </cell>
          <cell r="M220">
            <v>19424.699999999997</v>
          </cell>
          <cell r="N220">
            <v>25273.8</v>
          </cell>
          <cell r="O220">
            <v>78071.399999999994</v>
          </cell>
          <cell r="P220"/>
          <cell r="Q220">
            <v>46757.499999999993</v>
          </cell>
          <cell r="R220">
            <v>26978.749999999996</v>
          </cell>
          <cell r="S220">
            <v>35102.5</v>
          </cell>
          <cell r="T220">
            <v>108838.74999999999</v>
          </cell>
          <cell r="U220"/>
          <cell r="V220">
            <v>121569.49999999999</v>
          </cell>
          <cell r="W220">
            <v>70144.75</v>
          </cell>
          <cell r="X220">
            <v>91266.5</v>
          </cell>
          <cell r="Y220">
            <v>282980.75</v>
          </cell>
          <cell r="Z220"/>
          <cell r="AA220">
            <v>12718.039999999997</v>
          </cell>
          <cell r="AB220">
            <v>7338.2199999999993</v>
          </cell>
          <cell r="AC220">
            <v>9547.8799999999992</v>
          </cell>
          <cell r="AD220">
            <v>29604.139999999992</v>
          </cell>
          <cell r="AE220"/>
          <cell r="AF220">
            <v>213588.26</v>
          </cell>
          <cell r="AG220">
            <v>123238.93</v>
          </cell>
          <cell r="AH220">
            <v>160348.22</v>
          </cell>
          <cell r="AI220">
            <v>497175.41000000003</v>
          </cell>
          <cell r="AJ220"/>
          <cell r="AK220">
            <v>46351.249999999993</v>
          </cell>
          <cell r="AL220">
            <v>53741.67</v>
          </cell>
          <cell r="AM220">
            <v>241224.38</v>
          </cell>
          <cell r="AN220">
            <v>341317.3</v>
          </cell>
          <cell r="AO220"/>
          <cell r="AP220">
            <v>509095.65999999992</v>
          </cell>
          <cell r="AQ220">
            <v>293744.63</v>
          </cell>
          <cell r="AR220">
            <v>382196.02</v>
          </cell>
          <cell r="AS220">
            <v>1185036.31</v>
          </cell>
          <cell r="AT220"/>
          <cell r="AU220">
            <v>350494.22</v>
          </cell>
          <cell r="AV220">
            <v>202232.71</v>
          </cell>
          <cell r="AW220">
            <v>263128.33999999997</v>
          </cell>
          <cell r="AX220">
            <v>815855.2699999999</v>
          </cell>
          <cell r="AY220"/>
          <cell r="AZ220">
            <v>5428042.9500000011</v>
          </cell>
          <cell r="BA220">
            <v>1694441.44</v>
          </cell>
          <cell r="BB220">
            <v>2136745.3170000003</v>
          </cell>
          <cell r="BC220">
            <v>123339.55433999997</v>
          </cell>
          <cell r="BD220">
            <v>125303.87609999996</v>
          </cell>
          <cell r="BE220">
            <v>0</v>
          </cell>
          <cell r="BF220">
            <v>2385388.7474400001</v>
          </cell>
          <cell r="BG220"/>
          <cell r="BH220">
            <v>5724268.0774400001</v>
          </cell>
          <cell r="BI220"/>
          <cell r="BJ220">
            <v>828811.43</v>
          </cell>
          <cell r="BK220">
            <v>4895456.6474400004</v>
          </cell>
          <cell r="BL220"/>
          <cell r="BM220">
            <v>1</v>
          </cell>
        </row>
        <row r="221">
          <cell r="A221" t="str">
            <v>0800839902600</v>
          </cell>
          <cell r="B221" t="str">
            <v>CHADWICK-MILLEDGEVILLE CUSD 399</v>
          </cell>
          <cell r="C221" t="str">
            <v>CARROLL</v>
          </cell>
          <cell r="D221" t="str">
            <v>Unit</v>
          </cell>
          <cell r="E221">
            <v>382.44</v>
          </cell>
          <cell r="F221"/>
          <cell r="G221">
            <v>178.63</v>
          </cell>
          <cell r="H221">
            <v>175.79999999999998</v>
          </cell>
          <cell r="I221">
            <v>82.82</v>
          </cell>
          <cell r="J221">
            <v>120.99</v>
          </cell>
          <cell r="K221"/>
          <cell r="L221">
            <v>15821.999999999998</v>
          </cell>
          <cell r="M221">
            <v>7453.7999999999993</v>
          </cell>
          <cell r="N221">
            <v>10889.1</v>
          </cell>
          <cell r="O221">
            <v>34164.899999999994</v>
          </cell>
          <cell r="P221"/>
          <cell r="Q221">
            <v>22328.75</v>
          </cell>
          <cell r="R221">
            <v>10352.5</v>
          </cell>
          <cell r="S221">
            <v>15123.75</v>
          </cell>
          <cell r="T221">
            <v>47805</v>
          </cell>
          <cell r="U221"/>
          <cell r="V221">
            <v>58054.75</v>
          </cell>
          <cell r="W221">
            <v>26916.499999999996</v>
          </cell>
          <cell r="X221">
            <v>39321.75</v>
          </cell>
          <cell r="Y221">
            <v>124293</v>
          </cell>
          <cell r="Z221"/>
          <cell r="AA221">
            <v>6073.42</v>
          </cell>
          <cell r="AB221">
            <v>2815.8799999999997</v>
          </cell>
          <cell r="AC221">
            <v>4113.66</v>
          </cell>
          <cell r="AD221">
            <v>13002.96</v>
          </cell>
          <cell r="AE221"/>
          <cell r="AF221">
            <v>50998.86</v>
          </cell>
          <cell r="AG221">
            <v>23645.11</v>
          </cell>
          <cell r="AH221">
            <v>34542.639999999999</v>
          </cell>
          <cell r="AI221">
            <v>109186.61</v>
          </cell>
          <cell r="AJ221"/>
          <cell r="AK221">
            <v>21974.999999999996</v>
          </cell>
          <cell r="AL221">
            <v>20622.179999999997</v>
          </cell>
          <cell r="AM221">
            <v>103930.40999999999</v>
          </cell>
          <cell r="AN221">
            <v>146527.58999999997</v>
          </cell>
          <cell r="AO221"/>
          <cell r="AP221">
            <v>243115.43</v>
          </cell>
          <cell r="AQ221">
            <v>112718.01999999999</v>
          </cell>
          <cell r="AR221">
            <v>164667.38999999998</v>
          </cell>
          <cell r="AS221">
            <v>520500.83999999997</v>
          </cell>
          <cell r="AT221"/>
          <cell r="AU221">
            <v>167376.31</v>
          </cell>
          <cell r="AV221">
            <v>77602.34</v>
          </cell>
          <cell r="AW221">
            <v>113367.62999999999</v>
          </cell>
          <cell r="AX221">
            <v>358346.27999999997</v>
          </cell>
          <cell r="AY221"/>
          <cell r="AZ221">
            <v>2329463.4700000002</v>
          </cell>
          <cell r="BA221">
            <v>617893.07000000007</v>
          </cell>
          <cell r="BB221">
            <v>884206.96199999994</v>
          </cell>
          <cell r="BC221">
            <v>54174.155760000001</v>
          </cell>
          <cell r="BD221">
            <v>55036.940399999999</v>
          </cell>
          <cell r="BE221">
            <v>0</v>
          </cell>
          <cell r="BF221">
            <v>993418.0581599999</v>
          </cell>
          <cell r="BG221"/>
          <cell r="BH221">
            <v>2347245.2381599993</v>
          </cell>
          <cell r="BI221"/>
          <cell r="BJ221">
            <v>364036.98</v>
          </cell>
          <cell r="BK221">
            <v>1983208.2581599993</v>
          </cell>
          <cell r="BL221"/>
          <cell r="BM221">
            <v>0</v>
          </cell>
        </row>
        <row r="222">
          <cell r="A222" t="str">
            <v>0804311902200</v>
          </cell>
          <cell r="B222" t="str">
            <v>EAST DUBUQUE UNIT SCH DIST 119</v>
          </cell>
          <cell r="C222" t="str">
            <v>JO DAVIESS</v>
          </cell>
          <cell r="D222" t="str">
            <v>Unit</v>
          </cell>
          <cell r="E222">
            <v>589.03</v>
          </cell>
          <cell r="F222"/>
          <cell r="G222">
            <v>253.39</v>
          </cell>
          <cell r="H222">
            <v>250.14</v>
          </cell>
          <cell r="I222">
            <v>134.16</v>
          </cell>
          <cell r="J222">
            <v>201.47999999999996</v>
          </cell>
          <cell r="K222"/>
          <cell r="L222">
            <v>22512.6</v>
          </cell>
          <cell r="M222">
            <v>12074.4</v>
          </cell>
          <cell r="N222">
            <v>18133.199999999997</v>
          </cell>
          <cell r="O222">
            <v>52720.2</v>
          </cell>
          <cell r="P222"/>
          <cell r="Q222">
            <v>31673.75</v>
          </cell>
          <cell r="R222">
            <v>16770</v>
          </cell>
          <cell r="S222">
            <v>25184.999999999996</v>
          </cell>
          <cell r="T222">
            <v>73628.75</v>
          </cell>
          <cell r="U222"/>
          <cell r="V222">
            <v>82351.75</v>
          </cell>
          <cell r="W222">
            <v>43602</v>
          </cell>
          <cell r="X222">
            <v>65480.999999999985</v>
          </cell>
          <cell r="Y222">
            <v>191434.75</v>
          </cell>
          <cell r="Z222"/>
          <cell r="AA222">
            <v>8615.26</v>
          </cell>
          <cell r="AB222">
            <v>4561.4399999999996</v>
          </cell>
          <cell r="AC222">
            <v>6850.3199999999988</v>
          </cell>
          <cell r="AD222">
            <v>20027.02</v>
          </cell>
          <cell r="AE222"/>
          <cell r="AF222">
            <v>144685.69</v>
          </cell>
          <cell r="AG222">
            <v>76605.36</v>
          </cell>
          <cell r="AH222">
            <v>115045.08</v>
          </cell>
          <cell r="AI222">
            <v>336336.13</v>
          </cell>
          <cell r="AJ222"/>
          <cell r="AK222">
            <v>31267.5</v>
          </cell>
          <cell r="AL222">
            <v>33405.839999999997</v>
          </cell>
          <cell r="AM222">
            <v>173071.31999999998</v>
          </cell>
          <cell r="AN222">
            <v>237744.65999999997</v>
          </cell>
          <cell r="AO222"/>
          <cell r="AP222">
            <v>344863.79</v>
          </cell>
          <cell r="AQ222">
            <v>182591.76</v>
          </cell>
          <cell r="AR222">
            <v>274214.27999999997</v>
          </cell>
          <cell r="AS222">
            <v>801669.83000000007</v>
          </cell>
          <cell r="AT222"/>
          <cell r="AU222">
            <v>237426.43</v>
          </cell>
          <cell r="AV222">
            <v>125707.92</v>
          </cell>
          <cell r="AW222">
            <v>188786.75999999995</v>
          </cell>
          <cell r="AX222">
            <v>551921.10999999987</v>
          </cell>
          <cell r="AY222"/>
          <cell r="AZ222">
            <v>3508459.5</v>
          </cell>
          <cell r="BA222">
            <v>818946.24</v>
          </cell>
          <cell r="BB222">
            <v>1298221.7220000001</v>
          </cell>
          <cell r="BC222">
            <v>83438.455620000008</v>
          </cell>
          <cell r="BD222">
            <v>84767.3073</v>
          </cell>
          <cell r="BE222">
            <v>0</v>
          </cell>
          <cell r="BF222">
            <v>1466427.48492</v>
          </cell>
          <cell r="BG222"/>
          <cell r="BH222">
            <v>3731909.9349200004</v>
          </cell>
          <cell r="BI222"/>
          <cell r="BJ222">
            <v>560685.87</v>
          </cell>
          <cell r="BK222">
            <v>3171224.0649200003</v>
          </cell>
          <cell r="BL222"/>
          <cell r="BM222">
            <v>1</v>
          </cell>
        </row>
        <row r="223">
          <cell r="A223" t="str">
            <v>0804312002200</v>
          </cell>
          <cell r="B223" t="str">
            <v>GALENA UNIT SCHOOL DIST 120</v>
          </cell>
          <cell r="C223" t="str">
            <v>JO DAVIESS</v>
          </cell>
          <cell r="D223" t="str">
            <v>Unit</v>
          </cell>
          <cell r="E223">
            <v>788.38</v>
          </cell>
          <cell r="F223"/>
          <cell r="G223">
            <v>360.73</v>
          </cell>
          <cell r="H223">
            <v>356.15</v>
          </cell>
          <cell r="I223">
            <v>184.82</v>
          </cell>
          <cell r="J223">
            <v>242.82999999999998</v>
          </cell>
          <cell r="K223"/>
          <cell r="L223">
            <v>32053.499999999996</v>
          </cell>
          <cell r="M223">
            <v>16633.8</v>
          </cell>
          <cell r="N223">
            <v>21854.699999999997</v>
          </cell>
          <cell r="O223">
            <v>70542</v>
          </cell>
          <cell r="P223"/>
          <cell r="Q223">
            <v>45091.25</v>
          </cell>
          <cell r="R223">
            <v>23102.5</v>
          </cell>
          <cell r="S223">
            <v>30353.749999999996</v>
          </cell>
          <cell r="T223">
            <v>98547.5</v>
          </cell>
          <cell r="U223"/>
          <cell r="V223">
            <v>117237.25</v>
          </cell>
          <cell r="W223">
            <v>60066.5</v>
          </cell>
          <cell r="X223">
            <v>78919.75</v>
          </cell>
          <cell r="Y223">
            <v>256223.5</v>
          </cell>
          <cell r="Z223"/>
          <cell r="AA223">
            <v>12264.82</v>
          </cell>
          <cell r="AB223">
            <v>6283.88</v>
          </cell>
          <cell r="AC223">
            <v>8256.2199999999993</v>
          </cell>
          <cell r="AD223">
            <v>26804.92</v>
          </cell>
          <cell r="AE223"/>
          <cell r="AF223">
            <v>102988.41</v>
          </cell>
          <cell r="AG223">
            <v>52766.11</v>
          </cell>
          <cell r="AH223">
            <v>69327.960000000006</v>
          </cell>
          <cell r="AI223">
            <v>225082.48000000004</v>
          </cell>
          <cell r="AJ223"/>
          <cell r="AK223">
            <v>44518.75</v>
          </cell>
          <cell r="AL223">
            <v>46020.18</v>
          </cell>
          <cell r="AM223">
            <v>208590.96999999997</v>
          </cell>
          <cell r="AN223">
            <v>299129.89999999997</v>
          </cell>
          <cell r="AO223"/>
          <cell r="AP223">
            <v>490953.53</v>
          </cell>
          <cell r="AQ223">
            <v>251540.02</v>
          </cell>
          <cell r="AR223">
            <v>330491.63</v>
          </cell>
          <cell r="AS223">
            <v>1072985.1800000002</v>
          </cell>
          <cell r="AT223"/>
          <cell r="AU223">
            <v>338004.01</v>
          </cell>
          <cell r="AV223">
            <v>173176.34</v>
          </cell>
          <cell r="AW223">
            <v>227531.71</v>
          </cell>
          <cell r="AX223">
            <v>738712.05999999994</v>
          </cell>
          <cell r="AY223"/>
          <cell r="AZ223">
            <v>4745951.49</v>
          </cell>
          <cell r="BA223">
            <v>1365638.58</v>
          </cell>
          <cell r="BB223">
            <v>1833477.0209999999</v>
          </cell>
          <cell r="BC223">
            <v>111677.18051999998</v>
          </cell>
          <cell r="BD223">
            <v>113455.76579999998</v>
          </cell>
          <cell r="BE223">
            <v>0</v>
          </cell>
          <cell r="BF223">
            <v>2058609.9673199998</v>
          </cell>
          <cell r="BG223"/>
          <cell r="BH223">
            <v>4846637.5073199999</v>
          </cell>
          <cell r="BI223"/>
          <cell r="BJ223">
            <v>750443.15</v>
          </cell>
          <cell r="BK223">
            <v>4096194.35732</v>
          </cell>
          <cell r="BL223"/>
          <cell r="BM223">
            <v>0</v>
          </cell>
        </row>
        <row r="224">
          <cell r="A224" t="str">
            <v>0804320502600</v>
          </cell>
          <cell r="B224" t="str">
            <v>WARREN COMM UNIT SCHOOL DIST 205</v>
          </cell>
          <cell r="C224" t="str">
            <v>JO DAVIESS</v>
          </cell>
          <cell r="D224" t="str">
            <v>Unit</v>
          </cell>
          <cell r="E224">
            <v>362.37</v>
          </cell>
          <cell r="F224"/>
          <cell r="G224">
            <v>166.04999999999998</v>
          </cell>
          <cell r="H224">
            <v>164.14</v>
          </cell>
          <cell r="I224">
            <v>89.49</v>
          </cell>
          <cell r="J224">
            <v>106.83</v>
          </cell>
          <cell r="K224"/>
          <cell r="L224">
            <v>14772.599999999999</v>
          </cell>
          <cell r="M224">
            <v>8054.0999999999995</v>
          </cell>
          <cell r="N224">
            <v>9614.7000000000007</v>
          </cell>
          <cell r="O224">
            <v>32441.399999999998</v>
          </cell>
          <cell r="P224"/>
          <cell r="Q224">
            <v>20756.249999999996</v>
          </cell>
          <cell r="R224">
            <v>11186.25</v>
          </cell>
          <cell r="S224">
            <v>13353.75</v>
          </cell>
          <cell r="T224">
            <v>45296.25</v>
          </cell>
          <cell r="U224"/>
          <cell r="V224">
            <v>53966.249999999993</v>
          </cell>
          <cell r="W224">
            <v>29084.25</v>
          </cell>
          <cell r="X224">
            <v>34719.75</v>
          </cell>
          <cell r="Y224">
            <v>117770.25</v>
          </cell>
          <cell r="Z224"/>
          <cell r="AA224">
            <v>5645.7</v>
          </cell>
          <cell r="AB224">
            <v>3042.66</v>
          </cell>
          <cell r="AC224">
            <v>3632.22</v>
          </cell>
          <cell r="AD224">
            <v>12320.58</v>
          </cell>
          <cell r="AE224"/>
          <cell r="AF224">
            <v>94814.55</v>
          </cell>
          <cell r="AG224">
            <v>51098.79</v>
          </cell>
          <cell r="AH224">
            <v>60999.93</v>
          </cell>
          <cell r="AI224">
            <v>206913.27</v>
          </cell>
          <cell r="AJ224"/>
          <cell r="AK224">
            <v>20517.5</v>
          </cell>
          <cell r="AL224">
            <v>22283.01</v>
          </cell>
          <cell r="AM224">
            <v>91766.97</v>
          </cell>
          <cell r="AN224">
            <v>134567.47999999998</v>
          </cell>
          <cell r="AO224"/>
          <cell r="AP224">
            <v>225994.05</v>
          </cell>
          <cell r="AQ224">
            <v>121795.89</v>
          </cell>
          <cell r="AR224">
            <v>145395.63</v>
          </cell>
          <cell r="AS224">
            <v>493185.57</v>
          </cell>
          <cell r="AT224"/>
          <cell r="AU224">
            <v>155588.84999999998</v>
          </cell>
          <cell r="AV224">
            <v>83852.12999999999</v>
          </cell>
          <cell r="AW224">
            <v>100099.70999999999</v>
          </cell>
          <cell r="AX224">
            <v>339540.68999999994</v>
          </cell>
          <cell r="AY224"/>
          <cell r="AZ224">
            <v>2187540.21</v>
          </cell>
          <cell r="BA224">
            <v>584254.18999999994</v>
          </cell>
          <cell r="BB224">
            <v>831538.32</v>
          </cell>
          <cell r="BC224">
            <v>51331.159979999989</v>
          </cell>
          <cell r="BD224">
            <v>52148.666699999987</v>
          </cell>
          <cell r="BE224">
            <v>0</v>
          </cell>
          <cell r="BF224">
            <v>935018.14667999989</v>
          </cell>
          <cell r="BG224"/>
          <cell r="BH224">
            <v>2317053.6366799995</v>
          </cell>
          <cell r="BI224"/>
          <cell r="BJ224">
            <v>344932.75</v>
          </cell>
          <cell r="BK224">
            <v>1972120.8866799995</v>
          </cell>
          <cell r="BL224"/>
          <cell r="BM224">
            <v>1</v>
          </cell>
        </row>
        <row r="225">
          <cell r="A225" t="str">
            <v>0804320602600</v>
          </cell>
          <cell r="B225" t="str">
            <v>STOCKTON C U SCHOOL DIST 206</v>
          </cell>
          <cell r="C225" t="str">
            <v>JO DAVIESS</v>
          </cell>
          <cell r="D225" t="str">
            <v>Unit</v>
          </cell>
          <cell r="E225">
            <v>516.72</v>
          </cell>
          <cell r="F225"/>
          <cell r="G225">
            <v>209.39999999999998</v>
          </cell>
          <cell r="H225">
            <v>204.07</v>
          </cell>
          <cell r="I225">
            <v>137.99</v>
          </cell>
          <cell r="J225">
            <v>169.32999999999998</v>
          </cell>
          <cell r="K225"/>
          <cell r="L225">
            <v>18366.3</v>
          </cell>
          <cell r="M225">
            <v>12419.1</v>
          </cell>
          <cell r="N225">
            <v>15239.699999999999</v>
          </cell>
          <cell r="O225">
            <v>46025.1</v>
          </cell>
          <cell r="P225"/>
          <cell r="Q225">
            <v>26174.999999999996</v>
          </cell>
          <cell r="R225">
            <v>17248.75</v>
          </cell>
          <cell r="S225">
            <v>21166.249999999996</v>
          </cell>
          <cell r="T225">
            <v>64590</v>
          </cell>
          <cell r="U225"/>
          <cell r="V225">
            <v>68054.999999999985</v>
          </cell>
          <cell r="W225">
            <v>44846.75</v>
          </cell>
          <cell r="X225">
            <v>55032.249999999993</v>
          </cell>
          <cell r="Y225">
            <v>167933.99999999997</v>
          </cell>
          <cell r="Z225"/>
          <cell r="AA225">
            <v>7119.5999999999995</v>
          </cell>
          <cell r="AB225">
            <v>4691.66</v>
          </cell>
          <cell r="AC225">
            <v>5757.2199999999993</v>
          </cell>
          <cell r="AD225">
            <v>17568.479999999996</v>
          </cell>
          <cell r="AE225"/>
          <cell r="AF225">
            <v>119567.4</v>
          </cell>
          <cell r="AG225">
            <v>78792.289999999994</v>
          </cell>
          <cell r="AH225">
            <v>96687.43</v>
          </cell>
          <cell r="AI225">
            <v>295047.12</v>
          </cell>
          <cell r="AJ225"/>
          <cell r="AK225">
            <v>25508.75</v>
          </cell>
          <cell r="AL225">
            <v>34359.51</v>
          </cell>
          <cell r="AM225">
            <v>145454.46999999997</v>
          </cell>
          <cell r="AN225">
            <v>205322.72999999998</v>
          </cell>
          <cell r="AO225"/>
          <cell r="AP225">
            <v>284993.39999999997</v>
          </cell>
          <cell r="AQ225">
            <v>187804.39</v>
          </cell>
          <cell r="AR225">
            <v>230458.12999999998</v>
          </cell>
          <cell r="AS225">
            <v>703255.91999999993</v>
          </cell>
          <cell r="AT225"/>
          <cell r="AU225">
            <v>196207.8</v>
          </cell>
          <cell r="AV225">
            <v>129296.63</v>
          </cell>
          <cell r="AW225">
            <v>158662.21</v>
          </cell>
          <cell r="AX225">
            <v>484166.64</v>
          </cell>
          <cell r="AY225"/>
          <cell r="AZ225">
            <v>3119657.46</v>
          </cell>
          <cell r="BA225">
            <v>845799.62</v>
          </cell>
          <cell r="BB225">
            <v>1189637.1240000001</v>
          </cell>
          <cell r="BC225">
            <v>73195.454880000005</v>
          </cell>
          <cell r="BD225">
            <v>74361.175199999998</v>
          </cell>
          <cell r="BE225">
            <v>0</v>
          </cell>
          <cell r="BF225">
            <v>1337193.7540800001</v>
          </cell>
          <cell r="BG225"/>
          <cell r="BH225">
            <v>3321103.7440800001</v>
          </cell>
          <cell r="BI225"/>
          <cell r="BJ225">
            <v>491855.43</v>
          </cell>
          <cell r="BK225">
            <v>2829248.3140799999</v>
          </cell>
          <cell r="BL225"/>
          <cell r="BM225">
            <v>1</v>
          </cell>
        </row>
        <row r="226">
          <cell r="A226" t="str">
            <v>0804321002600</v>
          </cell>
          <cell r="B226" t="str">
            <v>RIVER RIDGE C U SCH DIST 210</v>
          </cell>
          <cell r="C226" t="str">
            <v>JO DAVIESS</v>
          </cell>
          <cell r="D226" t="str">
            <v>Unit</v>
          </cell>
          <cell r="E226">
            <v>429.04</v>
          </cell>
          <cell r="F226"/>
          <cell r="G226">
            <v>181.23</v>
          </cell>
          <cell r="H226">
            <v>176.82</v>
          </cell>
          <cell r="I226">
            <v>106.64999999999999</v>
          </cell>
          <cell r="J226">
            <v>141.16</v>
          </cell>
          <cell r="K226"/>
          <cell r="L226">
            <v>15913.8</v>
          </cell>
          <cell r="M226">
            <v>9598.5</v>
          </cell>
          <cell r="N226">
            <v>12704.4</v>
          </cell>
          <cell r="O226">
            <v>38216.699999999997</v>
          </cell>
          <cell r="P226"/>
          <cell r="Q226">
            <v>22653.75</v>
          </cell>
          <cell r="R226">
            <v>13331.249999999998</v>
          </cell>
          <cell r="S226">
            <v>17645</v>
          </cell>
          <cell r="T226">
            <v>53630</v>
          </cell>
          <cell r="U226"/>
          <cell r="V226">
            <v>58899.75</v>
          </cell>
          <cell r="W226">
            <v>34661.25</v>
          </cell>
          <cell r="X226">
            <v>45877</v>
          </cell>
          <cell r="Y226">
            <v>139438</v>
          </cell>
          <cell r="Z226"/>
          <cell r="AA226">
            <v>6161.82</v>
          </cell>
          <cell r="AB226">
            <v>3626.1</v>
          </cell>
          <cell r="AC226">
            <v>4799.4399999999996</v>
          </cell>
          <cell r="AD226">
            <v>14587.36</v>
          </cell>
          <cell r="AE226"/>
          <cell r="AF226">
            <v>51741.16</v>
          </cell>
          <cell r="AG226">
            <v>30448.57</v>
          </cell>
          <cell r="AH226">
            <v>40301.18</v>
          </cell>
          <cell r="AI226">
            <v>122490.91</v>
          </cell>
          <cell r="AJ226"/>
          <cell r="AK226">
            <v>22102.5</v>
          </cell>
          <cell r="AL226">
            <v>26555.85</v>
          </cell>
          <cell r="AM226">
            <v>121256.44</v>
          </cell>
          <cell r="AN226">
            <v>169914.79</v>
          </cell>
          <cell r="AO226"/>
          <cell r="AP226">
            <v>246654.03</v>
          </cell>
          <cell r="AQ226">
            <v>145150.65</v>
          </cell>
          <cell r="AR226">
            <v>192118.76</v>
          </cell>
          <cell r="AS226">
            <v>583923.43999999994</v>
          </cell>
          <cell r="AT226"/>
          <cell r="AU226">
            <v>169812.50999999998</v>
          </cell>
          <cell r="AV226">
            <v>99931.049999999988</v>
          </cell>
          <cell r="AW226">
            <v>132266.91999999998</v>
          </cell>
          <cell r="AX226">
            <v>402010.47999999992</v>
          </cell>
          <cell r="AY226"/>
          <cell r="AZ226">
            <v>2605012.3199999998</v>
          </cell>
          <cell r="BA226">
            <v>727717.92999999993</v>
          </cell>
          <cell r="BB226">
            <v>999819.07499999995</v>
          </cell>
          <cell r="BC226">
            <v>60775.23216</v>
          </cell>
          <cell r="BD226">
            <v>61743.146399999991</v>
          </cell>
          <cell r="BE226">
            <v>0</v>
          </cell>
          <cell r="BF226">
            <v>1122337.4535599998</v>
          </cell>
          <cell r="BG226"/>
          <cell r="BH226">
            <v>2646549.13356</v>
          </cell>
          <cell r="BI226"/>
          <cell r="BJ226">
            <v>408394.59</v>
          </cell>
          <cell r="BK226">
            <v>2238154.5435600001</v>
          </cell>
          <cell r="BL226"/>
          <cell r="BM226">
            <v>0</v>
          </cell>
        </row>
        <row r="227">
          <cell r="A227" t="str">
            <v>0804321102600</v>
          </cell>
          <cell r="B227" t="str">
            <v>SCALES MOUND C U SCH DISTRICT 211</v>
          </cell>
          <cell r="C227" t="str">
            <v>JO DAVIESS</v>
          </cell>
          <cell r="D227" t="str">
            <v>Unit</v>
          </cell>
          <cell r="E227">
            <v>240.03</v>
          </cell>
          <cell r="F227"/>
          <cell r="G227">
            <v>103.87999999999998</v>
          </cell>
          <cell r="H227">
            <v>102.29999999999998</v>
          </cell>
          <cell r="I227">
            <v>59.33</v>
          </cell>
          <cell r="J227">
            <v>76.819999999999993</v>
          </cell>
          <cell r="K227"/>
          <cell r="L227">
            <v>9206.9999999999982</v>
          </cell>
          <cell r="M227">
            <v>5339.7</v>
          </cell>
          <cell r="N227">
            <v>6913.7999999999993</v>
          </cell>
          <cell r="O227">
            <v>21460.499999999996</v>
          </cell>
          <cell r="P227"/>
          <cell r="Q227">
            <v>12984.999999999998</v>
          </cell>
          <cell r="R227">
            <v>7416.25</v>
          </cell>
          <cell r="S227">
            <v>9602.5</v>
          </cell>
          <cell r="T227">
            <v>30003.75</v>
          </cell>
          <cell r="U227"/>
          <cell r="V227">
            <v>33760.999999999993</v>
          </cell>
          <cell r="W227">
            <v>19282.25</v>
          </cell>
          <cell r="X227">
            <v>24966.499999999996</v>
          </cell>
          <cell r="Y227">
            <v>78009.749999999985</v>
          </cell>
          <cell r="Z227"/>
          <cell r="AA227">
            <v>3531.9199999999992</v>
          </cell>
          <cell r="AB227">
            <v>2017.22</v>
          </cell>
          <cell r="AC227">
            <v>2611.8799999999997</v>
          </cell>
          <cell r="AD227">
            <v>8161.0199999999986</v>
          </cell>
          <cell r="AE227"/>
          <cell r="AF227">
            <v>29657.74</v>
          </cell>
          <cell r="AG227">
            <v>16938.71</v>
          </cell>
          <cell r="AH227">
            <v>21932.11</v>
          </cell>
          <cell r="AI227">
            <v>68528.56</v>
          </cell>
          <cell r="AJ227"/>
          <cell r="AK227">
            <v>12787.499999999998</v>
          </cell>
          <cell r="AL227">
            <v>14773.17</v>
          </cell>
          <cell r="AM227">
            <v>65988.37999999999</v>
          </cell>
          <cell r="AN227">
            <v>93549.049999999988</v>
          </cell>
          <cell r="AO227"/>
          <cell r="AP227">
            <v>141380.67999999996</v>
          </cell>
          <cell r="AQ227">
            <v>80748.13</v>
          </cell>
          <cell r="AR227">
            <v>104552.01999999999</v>
          </cell>
          <cell r="AS227">
            <v>326680.82999999996</v>
          </cell>
          <cell r="AT227"/>
          <cell r="AU227">
            <v>97335.559999999983</v>
          </cell>
          <cell r="AV227">
            <v>55592.21</v>
          </cell>
          <cell r="AW227">
            <v>71980.34</v>
          </cell>
          <cell r="AX227">
            <v>224908.11</v>
          </cell>
          <cell r="AY227"/>
          <cell r="AZ227">
            <v>1417192.24</v>
          </cell>
          <cell r="BA227">
            <v>314804.09999999998</v>
          </cell>
          <cell r="BB227">
            <v>519598.90199999994</v>
          </cell>
          <cell r="BC227">
            <v>34001.209619999994</v>
          </cell>
          <cell r="BD227">
            <v>34542.717299999997</v>
          </cell>
          <cell r="BE227">
            <v>0</v>
          </cell>
          <cell r="BF227">
            <v>588142.82892</v>
          </cell>
          <cell r="BG227"/>
          <cell r="BH227">
            <v>1439444.3989200001</v>
          </cell>
          <cell r="BI227"/>
          <cell r="BJ227">
            <v>228479.75</v>
          </cell>
          <cell r="BK227">
            <v>1210964.6489200001</v>
          </cell>
          <cell r="BL227"/>
          <cell r="BM227">
            <v>0</v>
          </cell>
        </row>
        <row r="228">
          <cell r="A228" t="str">
            <v>0808914502200</v>
          </cell>
          <cell r="B228" t="str">
            <v>FREEPORT SCHOOL DIST 145</v>
          </cell>
          <cell r="C228" t="str">
            <v>STEPHENSON</v>
          </cell>
          <cell r="D228" t="str">
            <v>Unit</v>
          </cell>
          <cell r="E228">
            <v>3387.37</v>
          </cell>
          <cell r="F228"/>
          <cell r="G228">
            <v>1580.0600000000002</v>
          </cell>
          <cell r="H228">
            <v>1559.5600000000002</v>
          </cell>
          <cell r="I228">
            <v>764.65000000000009</v>
          </cell>
          <cell r="J228">
            <v>1042.6599999999999</v>
          </cell>
          <cell r="K228"/>
          <cell r="L228">
            <v>140360.40000000002</v>
          </cell>
          <cell r="M228">
            <v>68818.500000000015</v>
          </cell>
          <cell r="N228">
            <v>93839.4</v>
          </cell>
          <cell r="O228">
            <v>303018.30000000005</v>
          </cell>
          <cell r="P228"/>
          <cell r="Q228">
            <v>197507.50000000003</v>
          </cell>
          <cell r="R228">
            <v>95581.250000000015</v>
          </cell>
          <cell r="S228">
            <v>130332.49999999999</v>
          </cell>
          <cell r="T228">
            <v>423421.25000000006</v>
          </cell>
          <cell r="U228"/>
          <cell r="V228">
            <v>513519.50000000006</v>
          </cell>
          <cell r="W228">
            <v>248511.25000000003</v>
          </cell>
          <cell r="X228">
            <v>338864.49999999994</v>
          </cell>
          <cell r="Y228">
            <v>1100895.25</v>
          </cell>
          <cell r="Z228"/>
          <cell r="AA228">
            <v>53722.040000000008</v>
          </cell>
          <cell r="AB228">
            <v>25998.100000000002</v>
          </cell>
          <cell r="AC228">
            <v>35450.439999999995</v>
          </cell>
          <cell r="AD228">
            <v>115170.58000000002</v>
          </cell>
          <cell r="AE228"/>
          <cell r="AF228">
            <v>902214.26</v>
          </cell>
          <cell r="AG228">
            <v>436615.15</v>
          </cell>
          <cell r="AH228">
            <v>595358.86</v>
          </cell>
          <cell r="AI228">
            <v>1934188.27</v>
          </cell>
          <cell r="AJ228"/>
          <cell r="AK228">
            <v>194945.00000000003</v>
          </cell>
          <cell r="AL228">
            <v>190397.85000000003</v>
          </cell>
          <cell r="AM228">
            <v>895644.93999999983</v>
          </cell>
          <cell r="AN228">
            <v>1280987.79</v>
          </cell>
          <cell r="AO228"/>
          <cell r="AP228">
            <v>2150461.66</v>
          </cell>
          <cell r="AQ228">
            <v>1040688.6500000001</v>
          </cell>
          <cell r="AR228">
            <v>1419060.2599999998</v>
          </cell>
          <cell r="AS228">
            <v>4610210.57</v>
          </cell>
          <cell r="AT228"/>
          <cell r="AU228">
            <v>1480516.2200000002</v>
          </cell>
          <cell r="AV228">
            <v>716477.05</v>
          </cell>
          <cell r="AW228">
            <v>976972.41999999981</v>
          </cell>
          <cell r="AX228">
            <v>3173965.6900000004</v>
          </cell>
          <cell r="AY228"/>
          <cell r="AZ228">
            <v>21980411.07</v>
          </cell>
          <cell r="BA228">
            <v>9150737.4399999995</v>
          </cell>
          <cell r="BB228">
            <v>9339344.5529999994</v>
          </cell>
          <cell r="BC228">
            <v>479834.50997999997</v>
          </cell>
          <cell r="BD228">
            <v>487476.41669999994</v>
          </cell>
          <cell r="BE228">
            <v>0</v>
          </cell>
          <cell r="BF228">
            <v>10306655.47968</v>
          </cell>
          <cell r="BG228"/>
          <cell r="BH228">
            <v>23248513.179679997</v>
          </cell>
          <cell r="BI228"/>
          <cell r="BJ228">
            <v>3224369.75</v>
          </cell>
          <cell r="BK228">
            <v>20024143.429679997</v>
          </cell>
          <cell r="BL228"/>
          <cell r="BM228">
            <v>1</v>
          </cell>
        </row>
        <row r="229">
          <cell r="A229" t="str">
            <v>0808920002600</v>
          </cell>
          <cell r="B229" t="str">
            <v>PEARL CITY C U SCH DIST 200</v>
          </cell>
          <cell r="C229" t="str">
            <v>STEPHENSON</v>
          </cell>
          <cell r="D229" t="str">
            <v>Unit</v>
          </cell>
          <cell r="E229">
            <v>404.29</v>
          </cell>
          <cell r="F229"/>
          <cell r="G229">
            <v>162.31</v>
          </cell>
          <cell r="H229">
            <v>160.97999999999999</v>
          </cell>
          <cell r="I229">
            <v>109.16</v>
          </cell>
          <cell r="J229">
            <v>132.82</v>
          </cell>
          <cell r="K229"/>
          <cell r="L229">
            <v>14488.199999999999</v>
          </cell>
          <cell r="M229">
            <v>9824.4</v>
          </cell>
          <cell r="N229">
            <v>11953.8</v>
          </cell>
          <cell r="O229">
            <v>36266.399999999994</v>
          </cell>
          <cell r="P229"/>
          <cell r="Q229">
            <v>20288.75</v>
          </cell>
          <cell r="R229">
            <v>13645</v>
          </cell>
          <cell r="S229">
            <v>16602.5</v>
          </cell>
          <cell r="T229">
            <v>50536.25</v>
          </cell>
          <cell r="U229"/>
          <cell r="V229">
            <v>52750.75</v>
          </cell>
          <cell r="W229">
            <v>35477</v>
          </cell>
          <cell r="X229">
            <v>43166.5</v>
          </cell>
          <cell r="Y229">
            <v>131394.25</v>
          </cell>
          <cell r="Z229"/>
          <cell r="AA229">
            <v>5518.54</v>
          </cell>
          <cell r="AB229">
            <v>3711.44</v>
          </cell>
          <cell r="AC229">
            <v>4515.88</v>
          </cell>
          <cell r="AD229">
            <v>13745.86</v>
          </cell>
          <cell r="AE229"/>
          <cell r="AF229">
            <v>92679.01</v>
          </cell>
          <cell r="AG229">
            <v>62330.36</v>
          </cell>
          <cell r="AH229">
            <v>75840.22</v>
          </cell>
          <cell r="AI229">
            <v>230849.59</v>
          </cell>
          <cell r="AJ229"/>
          <cell r="AK229">
            <v>20122.5</v>
          </cell>
          <cell r="AL229">
            <v>27180.84</v>
          </cell>
          <cell r="AM229">
            <v>114092.37999999999</v>
          </cell>
          <cell r="AN229">
            <v>161395.71999999997</v>
          </cell>
          <cell r="AO229"/>
          <cell r="AP229">
            <v>220903.91</v>
          </cell>
          <cell r="AQ229">
            <v>148566.76</v>
          </cell>
          <cell r="AR229">
            <v>180768.02</v>
          </cell>
          <cell r="AS229">
            <v>550238.69000000006</v>
          </cell>
          <cell r="AT229"/>
          <cell r="AU229">
            <v>152084.47</v>
          </cell>
          <cell r="AV229">
            <v>102282.92</v>
          </cell>
          <cell r="AW229">
            <v>124452.34</v>
          </cell>
          <cell r="AX229">
            <v>378819.73</v>
          </cell>
          <cell r="AY229"/>
          <cell r="AZ229">
            <v>2445228.2999999998</v>
          </cell>
          <cell r="BA229">
            <v>700223.47</v>
          </cell>
          <cell r="BB229">
            <v>943635.53099999984</v>
          </cell>
          <cell r="BC229">
            <v>57269.295660000003</v>
          </cell>
          <cell r="BD229">
            <v>58181.373899999999</v>
          </cell>
          <cell r="BE229">
            <v>0</v>
          </cell>
          <cell r="BF229">
            <v>1059086.2005599998</v>
          </cell>
          <cell r="BG229"/>
          <cell r="BH229">
            <v>2612332.6905599991</v>
          </cell>
          <cell r="BI229"/>
          <cell r="BJ229">
            <v>384835.56</v>
          </cell>
          <cell r="BK229">
            <v>2227497.130559999</v>
          </cell>
          <cell r="BL229"/>
          <cell r="BM229">
            <v>1</v>
          </cell>
        </row>
        <row r="230">
          <cell r="A230" t="str">
            <v>0808920102600</v>
          </cell>
          <cell r="B230" t="str">
            <v>DAKOTA COMM UNIT SCH DIST 201</v>
          </cell>
          <cell r="C230" t="str">
            <v>STEPHENSON</v>
          </cell>
          <cell r="D230" t="str">
            <v>Unit</v>
          </cell>
          <cell r="E230">
            <v>765.96</v>
          </cell>
          <cell r="F230"/>
          <cell r="G230">
            <v>326.64999999999998</v>
          </cell>
          <cell r="H230">
            <v>323.14999999999998</v>
          </cell>
          <cell r="I230">
            <v>180.99</v>
          </cell>
          <cell r="J230">
            <v>258.32</v>
          </cell>
          <cell r="K230"/>
          <cell r="L230">
            <v>29083.499999999996</v>
          </cell>
          <cell r="M230">
            <v>16289.1</v>
          </cell>
          <cell r="N230">
            <v>23248.799999999999</v>
          </cell>
          <cell r="O230">
            <v>68621.399999999994</v>
          </cell>
          <cell r="P230"/>
          <cell r="Q230">
            <v>40831.25</v>
          </cell>
          <cell r="R230">
            <v>22623.75</v>
          </cell>
          <cell r="S230">
            <v>32290</v>
          </cell>
          <cell r="T230">
            <v>95745</v>
          </cell>
          <cell r="U230"/>
          <cell r="V230">
            <v>106161.24999999999</v>
          </cell>
          <cell r="W230">
            <v>58821.75</v>
          </cell>
          <cell r="X230">
            <v>83954</v>
          </cell>
          <cell r="Y230">
            <v>248937</v>
          </cell>
          <cell r="Z230"/>
          <cell r="AA230">
            <v>11106.099999999999</v>
          </cell>
          <cell r="AB230">
            <v>6153.66</v>
          </cell>
          <cell r="AC230">
            <v>8782.8799999999992</v>
          </cell>
          <cell r="AD230">
            <v>26042.639999999999</v>
          </cell>
          <cell r="AE230"/>
          <cell r="AF230">
            <v>186517.15</v>
          </cell>
          <cell r="AG230">
            <v>103345.29</v>
          </cell>
          <cell r="AH230">
            <v>147500.72</v>
          </cell>
          <cell r="AI230">
            <v>437363.16000000003</v>
          </cell>
          <cell r="AJ230"/>
          <cell r="AK230">
            <v>40393.75</v>
          </cell>
          <cell r="AL230">
            <v>45066.51</v>
          </cell>
          <cell r="AM230">
            <v>221896.88</v>
          </cell>
          <cell r="AN230">
            <v>307357.14</v>
          </cell>
          <cell r="AO230"/>
          <cell r="AP230">
            <v>444570.64999999997</v>
          </cell>
          <cell r="AQ230">
            <v>246327.39</v>
          </cell>
          <cell r="AR230">
            <v>351573.52</v>
          </cell>
          <cell r="AS230">
            <v>1042471.56</v>
          </cell>
          <cell r="AT230"/>
          <cell r="AU230">
            <v>306071.05</v>
          </cell>
          <cell r="AV230">
            <v>169587.63</v>
          </cell>
          <cell r="AW230">
            <v>242045.84</v>
          </cell>
          <cell r="AX230">
            <v>717704.52</v>
          </cell>
          <cell r="AY230"/>
          <cell r="AZ230">
            <v>4604881.17</v>
          </cell>
          <cell r="BA230">
            <v>1075501.4099999999</v>
          </cell>
          <cell r="BB230">
            <v>1704114.774</v>
          </cell>
          <cell r="BC230">
            <v>108501.29784</v>
          </cell>
          <cell r="BD230">
            <v>110229.3036</v>
          </cell>
          <cell r="BE230">
            <v>0</v>
          </cell>
          <cell r="BF230">
            <v>1922845.3754399999</v>
          </cell>
          <cell r="BG230"/>
          <cell r="BH230">
            <v>4867087.7954400005</v>
          </cell>
          <cell r="BI230"/>
          <cell r="BJ230">
            <v>729102</v>
          </cell>
          <cell r="BK230">
            <v>4137985.7954400005</v>
          </cell>
          <cell r="BL230"/>
          <cell r="BM230">
            <v>1</v>
          </cell>
        </row>
        <row r="231">
          <cell r="A231" t="str">
            <v>0808920202600</v>
          </cell>
          <cell r="B231" t="str">
            <v>LENA WINSLOW C U SCH DIST 202</v>
          </cell>
          <cell r="C231" t="str">
            <v>STEPHENSON</v>
          </cell>
          <cell r="D231" t="str">
            <v>Unit</v>
          </cell>
          <cell r="E231">
            <v>753.88</v>
          </cell>
          <cell r="F231"/>
          <cell r="G231">
            <v>332.23</v>
          </cell>
          <cell r="H231">
            <v>327.82</v>
          </cell>
          <cell r="I231">
            <v>175.16</v>
          </cell>
          <cell r="J231">
            <v>246.48999999999998</v>
          </cell>
          <cell r="K231"/>
          <cell r="L231">
            <v>29503.8</v>
          </cell>
          <cell r="M231">
            <v>15764.4</v>
          </cell>
          <cell r="N231">
            <v>22184.1</v>
          </cell>
          <cell r="O231">
            <v>67452.299999999988</v>
          </cell>
          <cell r="P231"/>
          <cell r="Q231">
            <v>41528.75</v>
          </cell>
          <cell r="R231">
            <v>21895</v>
          </cell>
          <cell r="S231">
            <v>30811.249999999996</v>
          </cell>
          <cell r="T231">
            <v>94235</v>
          </cell>
          <cell r="U231"/>
          <cell r="V231">
            <v>107974.75</v>
          </cell>
          <cell r="W231">
            <v>56927</v>
          </cell>
          <cell r="X231">
            <v>80109.25</v>
          </cell>
          <cell r="Y231">
            <v>245011</v>
          </cell>
          <cell r="Z231"/>
          <cell r="AA231">
            <v>11295.82</v>
          </cell>
          <cell r="AB231">
            <v>5955.44</v>
          </cell>
          <cell r="AC231">
            <v>8380.66</v>
          </cell>
          <cell r="AD231">
            <v>25631.919999999998</v>
          </cell>
          <cell r="AE231"/>
          <cell r="AF231">
            <v>189703.33</v>
          </cell>
          <cell r="AG231">
            <v>100016.36</v>
          </cell>
          <cell r="AH231">
            <v>140745.79</v>
          </cell>
          <cell r="AI231">
            <v>430465.48</v>
          </cell>
          <cell r="AJ231"/>
          <cell r="AK231">
            <v>40977.5</v>
          </cell>
          <cell r="AL231">
            <v>43614.84</v>
          </cell>
          <cell r="AM231">
            <v>211734.90999999997</v>
          </cell>
          <cell r="AN231">
            <v>296327.25</v>
          </cell>
          <cell r="AO231"/>
          <cell r="AP231">
            <v>452165.03</v>
          </cell>
          <cell r="AQ231">
            <v>238392.76</v>
          </cell>
          <cell r="AR231">
            <v>335472.88999999996</v>
          </cell>
          <cell r="AS231">
            <v>1026030.6799999999</v>
          </cell>
          <cell r="AT231"/>
          <cell r="AU231">
            <v>311299.51</v>
          </cell>
          <cell r="AV231">
            <v>164124.91999999998</v>
          </cell>
          <cell r="AW231">
            <v>230961.12999999998</v>
          </cell>
          <cell r="AX231">
            <v>706385.55999999994</v>
          </cell>
          <cell r="AY231"/>
          <cell r="AZ231">
            <v>4565780.1099999994</v>
          </cell>
          <cell r="BA231">
            <v>1228935.18</v>
          </cell>
          <cell r="BB231">
            <v>1738414.5869999996</v>
          </cell>
          <cell r="BC231">
            <v>106790.11751999999</v>
          </cell>
          <cell r="BD231">
            <v>108490.87079999999</v>
          </cell>
          <cell r="BE231">
            <v>0</v>
          </cell>
          <cell r="BF231">
            <v>1953695.5753199996</v>
          </cell>
          <cell r="BG231"/>
          <cell r="BH231">
            <v>4845234.7653199984</v>
          </cell>
          <cell r="BI231"/>
          <cell r="BJ231">
            <v>717603.29</v>
          </cell>
          <cell r="BK231">
            <v>4127631.4753199983</v>
          </cell>
          <cell r="BL231"/>
          <cell r="BM231">
            <v>1</v>
          </cell>
        </row>
        <row r="232">
          <cell r="A232" t="str">
            <v>0808920302600</v>
          </cell>
          <cell r="B232" t="str">
            <v>ORANGEVILLE C U SCHOOL DIST 203</v>
          </cell>
          <cell r="C232" t="str">
            <v>STEPHENSON</v>
          </cell>
          <cell r="D232" t="str">
            <v>Unit</v>
          </cell>
          <cell r="E232">
            <v>294.47000000000003</v>
          </cell>
          <cell r="F232"/>
          <cell r="G232">
            <v>118.97999999999999</v>
          </cell>
          <cell r="H232">
            <v>116.32</v>
          </cell>
          <cell r="I232">
            <v>77.66</v>
          </cell>
          <cell r="J232">
            <v>97.83</v>
          </cell>
          <cell r="K232"/>
          <cell r="L232">
            <v>10468.799999999999</v>
          </cell>
          <cell r="M232">
            <v>6989.4</v>
          </cell>
          <cell r="N232">
            <v>8804.7000000000007</v>
          </cell>
          <cell r="O232">
            <v>26262.899999999998</v>
          </cell>
          <cell r="P232"/>
          <cell r="Q232">
            <v>14872.499999999998</v>
          </cell>
          <cell r="R232">
            <v>9707.5</v>
          </cell>
          <cell r="S232">
            <v>12228.75</v>
          </cell>
          <cell r="T232">
            <v>36808.75</v>
          </cell>
          <cell r="U232"/>
          <cell r="V232">
            <v>38668.5</v>
          </cell>
          <cell r="W232">
            <v>25239.5</v>
          </cell>
          <cell r="X232">
            <v>31794.75</v>
          </cell>
          <cell r="Y232">
            <v>95702.75</v>
          </cell>
          <cell r="Z232"/>
          <cell r="AA232">
            <v>4045.3199999999997</v>
          </cell>
          <cell r="AB232">
            <v>2640.44</v>
          </cell>
          <cell r="AC232">
            <v>3326.22</v>
          </cell>
          <cell r="AD232">
            <v>10011.98</v>
          </cell>
          <cell r="AE232"/>
          <cell r="AF232">
            <v>33968.79</v>
          </cell>
          <cell r="AG232">
            <v>22171.93</v>
          </cell>
          <cell r="AH232">
            <v>27930.46</v>
          </cell>
          <cell r="AI232">
            <v>84071.18</v>
          </cell>
          <cell r="AJ232"/>
          <cell r="AK232">
            <v>14540</v>
          </cell>
          <cell r="AL232">
            <v>19337.34</v>
          </cell>
          <cell r="AM232">
            <v>84035.97</v>
          </cell>
          <cell r="AN232">
            <v>117913.31</v>
          </cell>
          <cell r="AO232"/>
          <cell r="AP232">
            <v>161931.78</v>
          </cell>
          <cell r="AQ232">
            <v>105695.26</v>
          </cell>
          <cell r="AR232">
            <v>133146.63</v>
          </cell>
          <cell r="AS232">
            <v>400773.67</v>
          </cell>
          <cell r="AT232"/>
          <cell r="AU232">
            <v>111484.26</v>
          </cell>
          <cell r="AV232">
            <v>72767.42</v>
          </cell>
          <cell r="AW232">
            <v>91666.709999999992</v>
          </cell>
          <cell r="AX232">
            <v>275918.39</v>
          </cell>
          <cell r="AY232"/>
          <cell r="AZ232">
            <v>1755376.58</v>
          </cell>
          <cell r="BA232">
            <v>412257.61</v>
          </cell>
          <cell r="BB232">
            <v>650290.25699999998</v>
          </cell>
          <cell r="BC232">
            <v>41712.853379999993</v>
          </cell>
          <cell r="BD232">
            <v>42377.177699999993</v>
          </cell>
          <cell r="BE232">
            <v>0</v>
          </cell>
          <cell r="BF232">
            <v>734380.28807999997</v>
          </cell>
          <cell r="BG232"/>
          <cell r="BH232">
            <v>1781843.2180799998</v>
          </cell>
          <cell r="BI232"/>
          <cell r="BJ232">
            <v>280300.09999999998</v>
          </cell>
          <cell r="BK232">
            <v>1501543.1180799999</v>
          </cell>
          <cell r="BL232"/>
          <cell r="BM232">
            <v>0</v>
          </cell>
        </row>
        <row r="233">
          <cell r="A233" t="str">
            <v>0900000000092</v>
          </cell>
          <cell r="B233" t="str">
            <v>Champaign/Ford ROE TAOEP</v>
          </cell>
          <cell r="C233" t="str">
            <v>CHAMPAIGN</v>
          </cell>
          <cell r="D233" t="str">
            <v>Regional</v>
          </cell>
          <cell r="E233">
            <v>11</v>
          </cell>
          <cell r="F233"/>
          <cell r="G233">
            <v>0</v>
          </cell>
          <cell r="H233">
            <v>0</v>
          </cell>
          <cell r="I233">
            <v>0</v>
          </cell>
          <cell r="J233">
            <v>11</v>
          </cell>
          <cell r="K233"/>
          <cell r="L233">
            <v>0</v>
          </cell>
          <cell r="M233">
            <v>0</v>
          </cell>
          <cell r="N233">
            <v>990</v>
          </cell>
          <cell r="O233">
            <v>990</v>
          </cell>
          <cell r="P233"/>
          <cell r="Q233">
            <v>0</v>
          </cell>
          <cell r="R233">
            <v>0</v>
          </cell>
          <cell r="S233">
            <v>1375</v>
          </cell>
          <cell r="T233">
            <v>1375</v>
          </cell>
          <cell r="U233"/>
          <cell r="V233">
            <v>0</v>
          </cell>
          <cell r="W233">
            <v>0</v>
          </cell>
          <cell r="X233">
            <v>3575</v>
          </cell>
          <cell r="Y233">
            <v>3575</v>
          </cell>
          <cell r="Z233"/>
          <cell r="AA233">
            <v>0</v>
          </cell>
          <cell r="AB233">
            <v>0</v>
          </cell>
          <cell r="AC233">
            <v>374</v>
          </cell>
          <cell r="AD233">
            <v>374</v>
          </cell>
          <cell r="AE233"/>
          <cell r="AF233">
            <v>0</v>
          </cell>
          <cell r="AG233">
            <v>0</v>
          </cell>
          <cell r="AH233">
            <v>6281</v>
          </cell>
          <cell r="AI233">
            <v>6281</v>
          </cell>
          <cell r="AJ233"/>
          <cell r="AK233">
            <v>0</v>
          </cell>
          <cell r="AL233">
            <v>0</v>
          </cell>
          <cell r="AM233">
            <v>9449</v>
          </cell>
          <cell r="AN233">
            <v>9449</v>
          </cell>
          <cell r="AO233"/>
          <cell r="AP233">
            <v>0</v>
          </cell>
          <cell r="AQ233">
            <v>0</v>
          </cell>
          <cell r="AR233">
            <v>14971</v>
          </cell>
          <cell r="AS233">
            <v>14971</v>
          </cell>
          <cell r="AT233"/>
          <cell r="AU233">
            <v>0</v>
          </cell>
          <cell r="AV233">
            <v>0</v>
          </cell>
          <cell r="AW233">
            <v>10307</v>
          </cell>
          <cell r="AX233">
            <v>10307</v>
          </cell>
          <cell r="AY233"/>
          <cell r="AZ233">
            <v>67366.540000000008</v>
          </cell>
          <cell r="BA233">
            <v>16819.439999999999</v>
          </cell>
          <cell r="BB233">
            <v>25255.794000000002</v>
          </cell>
          <cell r="BC233">
            <v>1558.1940000000002</v>
          </cell>
          <cell r="BD233">
            <v>1583.01</v>
          </cell>
          <cell r="BE233">
            <v>0</v>
          </cell>
          <cell r="BF233">
            <v>28396.998</v>
          </cell>
          <cell r="BG233"/>
          <cell r="BH233">
            <v>75718.997999999992</v>
          </cell>
          <cell r="BI233"/>
          <cell r="BJ233">
            <v>10470.68</v>
          </cell>
          <cell r="BK233">
            <v>65248.317999999992</v>
          </cell>
          <cell r="BL233"/>
          <cell r="BM233">
            <v>1</v>
          </cell>
        </row>
        <row r="234">
          <cell r="A234" t="str">
            <v>0900000000093</v>
          </cell>
          <cell r="B234" t="str">
            <v>SAFE SCH-CHAMPAIGN/FORD ROE</v>
          </cell>
          <cell r="C234" t="str">
            <v>CHAMPAIGN</v>
          </cell>
          <cell r="D234" t="str">
            <v>Regional</v>
          </cell>
          <cell r="E234">
            <v>90</v>
          </cell>
          <cell r="F234"/>
          <cell r="G234">
            <v>0</v>
          </cell>
          <cell r="H234">
            <v>0</v>
          </cell>
          <cell r="I234">
            <v>13</v>
          </cell>
          <cell r="J234">
            <v>77</v>
          </cell>
          <cell r="K234"/>
          <cell r="L234">
            <v>0</v>
          </cell>
          <cell r="M234">
            <v>1170</v>
          </cell>
          <cell r="N234">
            <v>6930</v>
          </cell>
          <cell r="O234">
            <v>8100</v>
          </cell>
          <cell r="P234"/>
          <cell r="Q234">
            <v>0</v>
          </cell>
          <cell r="R234">
            <v>1625</v>
          </cell>
          <cell r="S234">
            <v>9625</v>
          </cell>
          <cell r="T234">
            <v>11250</v>
          </cell>
          <cell r="U234"/>
          <cell r="V234">
            <v>0</v>
          </cell>
          <cell r="W234">
            <v>4225</v>
          </cell>
          <cell r="X234">
            <v>25025</v>
          </cell>
          <cell r="Y234">
            <v>29250</v>
          </cell>
          <cell r="Z234"/>
          <cell r="AA234">
            <v>0</v>
          </cell>
          <cell r="AB234">
            <v>442</v>
          </cell>
          <cell r="AC234">
            <v>2618</v>
          </cell>
          <cell r="AD234">
            <v>3060</v>
          </cell>
          <cell r="AE234"/>
          <cell r="AF234">
            <v>0</v>
          </cell>
          <cell r="AG234">
            <v>7423</v>
          </cell>
          <cell r="AH234">
            <v>43967</v>
          </cell>
          <cell r="AI234">
            <v>51390</v>
          </cell>
          <cell r="AJ234"/>
          <cell r="AK234">
            <v>0</v>
          </cell>
          <cell r="AL234">
            <v>3237</v>
          </cell>
          <cell r="AM234">
            <v>66143</v>
          </cell>
          <cell r="AN234">
            <v>69380</v>
          </cell>
          <cell r="AO234"/>
          <cell r="AP234">
            <v>0</v>
          </cell>
          <cell r="AQ234">
            <v>17693</v>
          </cell>
          <cell r="AR234">
            <v>104797</v>
          </cell>
          <cell r="AS234">
            <v>122490</v>
          </cell>
          <cell r="AT234"/>
          <cell r="AU234">
            <v>0</v>
          </cell>
          <cell r="AV234">
            <v>12181</v>
          </cell>
          <cell r="AW234">
            <v>72149</v>
          </cell>
          <cell r="AX234">
            <v>84330</v>
          </cell>
          <cell r="AY234"/>
          <cell r="AZ234">
            <v>572253.38</v>
          </cell>
          <cell r="BA234">
            <v>173372.46</v>
          </cell>
          <cell r="BB234">
            <v>223687.75199999998</v>
          </cell>
          <cell r="BC234">
            <v>12748.859999999999</v>
          </cell>
          <cell r="BD234">
            <v>12951.9</v>
          </cell>
          <cell r="BE234">
            <v>0</v>
          </cell>
          <cell r="BF234">
            <v>249388.51199999996</v>
          </cell>
          <cell r="BG234"/>
          <cell r="BH234">
            <v>628638.51199999999</v>
          </cell>
          <cell r="BI234"/>
          <cell r="BJ234">
            <v>85669.2</v>
          </cell>
          <cell r="BK234">
            <v>542969.31200000003</v>
          </cell>
          <cell r="BL234"/>
          <cell r="BM234">
            <v>1</v>
          </cell>
        </row>
        <row r="235">
          <cell r="A235" t="str">
            <v>0901000102600</v>
          </cell>
          <cell r="B235" t="str">
            <v>FISHER C U SCHOOL DISTRICT 1</v>
          </cell>
          <cell r="C235" t="str">
            <v>CHAMPAIGN</v>
          </cell>
          <cell r="D235" t="str">
            <v>Unit</v>
          </cell>
          <cell r="E235">
            <v>597.25</v>
          </cell>
          <cell r="F235"/>
          <cell r="G235">
            <v>264.25</v>
          </cell>
          <cell r="H235">
            <v>263.5</v>
          </cell>
          <cell r="I235">
            <v>147</v>
          </cell>
          <cell r="J235">
            <v>186</v>
          </cell>
          <cell r="K235"/>
          <cell r="L235">
            <v>23715</v>
          </cell>
          <cell r="M235">
            <v>13230</v>
          </cell>
          <cell r="N235">
            <v>16740</v>
          </cell>
          <cell r="O235">
            <v>53685</v>
          </cell>
          <cell r="P235"/>
          <cell r="Q235">
            <v>33031.25</v>
          </cell>
          <cell r="R235">
            <v>18375</v>
          </cell>
          <cell r="S235">
            <v>23250</v>
          </cell>
          <cell r="T235">
            <v>74656.25</v>
          </cell>
          <cell r="U235"/>
          <cell r="V235">
            <v>85881.25</v>
          </cell>
          <cell r="W235">
            <v>47775</v>
          </cell>
          <cell r="X235">
            <v>60450</v>
          </cell>
          <cell r="Y235">
            <v>194106.25</v>
          </cell>
          <cell r="Z235"/>
          <cell r="AA235">
            <v>8984.5</v>
          </cell>
          <cell r="AB235">
            <v>4998</v>
          </cell>
          <cell r="AC235">
            <v>6324</v>
          </cell>
          <cell r="AD235">
            <v>20306.5</v>
          </cell>
          <cell r="AE235"/>
          <cell r="AF235">
            <v>150886.75</v>
          </cell>
          <cell r="AG235">
            <v>83937</v>
          </cell>
          <cell r="AH235">
            <v>106206</v>
          </cell>
          <cell r="AI235">
            <v>341029.75</v>
          </cell>
          <cell r="AJ235"/>
          <cell r="AK235">
            <v>32937.5</v>
          </cell>
          <cell r="AL235">
            <v>36603</v>
          </cell>
          <cell r="AM235">
            <v>159774</v>
          </cell>
          <cell r="AN235">
            <v>229314.5</v>
          </cell>
          <cell r="AO235"/>
          <cell r="AP235">
            <v>359644.25</v>
          </cell>
          <cell r="AQ235">
            <v>200067</v>
          </cell>
          <cell r="AR235">
            <v>253146</v>
          </cell>
          <cell r="AS235">
            <v>812857.25</v>
          </cell>
          <cell r="AT235"/>
          <cell r="AU235">
            <v>247602.25</v>
          </cell>
          <cell r="AV235">
            <v>137739</v>
          </cell>
          <cell r="AW235">
            <v>174282</v>
          </cell>
          <cell r="AX235">
            <v>559623.25</v>
          </cell>
          <cell r="AY235"/>
          <cell r="AZ235">
            <v>3596540.4299999997</v>
          </cell>
          <cell r="BA235">
            <v>855999.66</v>
          </cell>
          <cell r="BB235">
            <v>1335762.027</v>
          </cell>
          <cell r="BC235">
            <v>84602.851500000004</v>
          </cell>
          <cell r="BD235">
            <v>85950.247499999998</v>
          </cell>
          <cell r="BE235">
            <v>0</v>
          </cell>
          <cell r="BF235">
            <v>1506315.1260000002</v>
          </cell>
          <cell r="BG235"/>
          <cell r="BH235">
            <v>3791893.8760000002</v>
          </cell>
          <cell r="BI235"/>
          <cell r="BJ235">
            <v>568510.32999999996</v>
          </cell>
          <cell r="BK235">
            <v>3223383.5460000001</v>
          </cell>
          <cell r="BL235"/>
          <cell r="BM235">
            <v>1</v>
          </cell>
        </row>
        <row r="236">
          <cell r="A236" t="str">
            <v>0901000302600</v>
          </cell>
          <cell r="B236" t="str">
            <v>MAHOMET-SEYMOUR C U SCH DIST 3</v>
          </cell>
          <cell r="C236" t="str">
            <v>CHAMPAIGN</v>
          </cell>
          <cell r="D236" t="str">
            <v>Unit</v>
          </cell>
          <cell r="E236">
            <v>3353.75</v>
          </cell>
          <cell r="F236"/>
          <cell r="G236">
            <v>1546.75</v>
          </cell>
          <cell r="H236">
            <v>1530.5</v>
          </cell>
          <cell r="I236">
            <v>810.5</v>
          </cell>
          <cell r="J236">
            <v>996.5</v>
          </cell>
          <cell r="K236"/>
          <cell r="L236">
            <v>137745</v>
          </cell>
          <cell r="M236">
            <v>72945</v>
          </cell>
          <cell r="N236">
            <v>89685</v>
          </cell>
          <cell r="O236">
            <v>300375</v>
          </cell>
          <cell r="P236"/>
          <cell r="Q236">
            <v>193343.75</v>
          </cell>
          <cell r="R236">
            <v>101312.5</v>
          </cell>
          <cell r="S236">
            <v>124562.5</v>
          </cell>
          <cell r="T236">
            <v>419218.75</v>
          </cell>
          <cell r="U236"/>
          <cell r="V236">
            <v>502693.75</v>
          </cell>
          <cell r="W236">
            <v>263412.5</v>
          </cell>
          <cell r="X236">
            <v>323862.5</v>
          </cell>
          <cell r="Y236">
            <v>1089968.75</v>
          </cell>
          <cell r="Z236"/>
          <cell r="AA236">
            <v>52589.5</v>
          </cell>
          <cell r="AB236">
            <v>27557</v>
          </cell>
          <cell r="AC236">
            <v>33881</v>
          </cell>
          <cell r="AD236">
            <v>114027.5</v>
          </cell>
          <cell r="AE236"/>
          <cell r="AF236">
            <v>883194.25</v>
          </cell>
          <cell r="AG236">
            <v>462795.5</v>
          </cell>
          <cell r="AH236">
            <v>569001.5</v>
          </cell>
          <cell r="AI236">
            <v>1914991.25</v>
          </cell>
          <cell r="AJ236"/>
          <cell r="AK236">
            <v>191312.5</v>
          </cell>
          <cell r="AL236">
            <v>201814.5</v>
          </cell>
          <cell r="AM236">
            <v>855993.5</v>
          </cell>
          <cell r="AN236">
            <v>1249120.5</v>
          </cell>
          <cell r="AO236"/>
          <cell r="AP236">
            <v>2105126.75</v>
          </cell>
          <cell r="AQ236">
            <v>1103090.5</v>
          </cell>
          <cell r="AR236">
            <v>1356236.5</v>
          </cell>
          <cell r="AS236">
            <v>4564453.75</v>
          </cell>
          <cell r="AT236"/>
          <cell r="AU236">
            <v>1449304.75</v>
          </cell>
          <cell r="AV236">
            <v>759438.5</v>
          </cell>
          <cell r="AW236">
            <v>933720.5</v>
          </cell>
          <cell r="AX236">
            <v>3142463.75</v>
          </cell>
          <cell r="AY236"/>
          <cell r="AZ236">
            <v>19785354.27</v>
          </cell>
          <cell r="BA236">
            <v>4151417.06</v>
          </cell>
          <cell r="BB236">
            <v>7181031.3989999993</v>
          </cell>
          <cell r="BC236">
            <v>475072.10249999998</v>
          </cell>
          <cell r="BD236">
            <v>482638.16249999998</v>
          </cell>
          <cell r="BE236">
            <v>0</v>
          </cell>
          <cell r="BF236">
            <v>8138741.6639999989</v>
          </cell>
          <cell r="BG236"/>
          <cell r="BH236">
            <v>20933360.913999997</v>
          </cell>
          <cell r="BI236"/>
          <cell r="BJ236">
            <v>3192367.55</v>
          </cell>
          <cell r="BK236">
            <v>17740993.363999996</v>
          </cell>
          <cell r="BL236"/>
          <cell r="BM236">
            <v>1</v>
          </cell>
        </row>
        <row r="237">
          <cell r="A237" t="str">
            <v>0901000402600</v>
          </cell>
          <cell r="B237" t="str">
            <v>CHAMPAIGN COMM UNIT SCH DIST 4</v>
          </cell>
          <cell r="C237" t="str">
            <v>CHAMPAIGN</v>
          </cell>
          <cell r="D237" t="str">
            <v>Unit</v>
          </cell>
          <cell r="E237">
            <v>10100.5</v>
          </cell>
          <cell r="F237"/>
          <cell r="G237">
            <v>4915.5</v>
          </cell>
          <cell r="H237">
            <v>4847</v>
          </cell>
          <cell r="I237">
            <v>2237.5</v>
          </cell>
          <cell r="J237">
            <v>2947.5</v>
          </cell>
          <cell r="K237"/>
          <cell r="L237">
            <v>436230</v>
          </cell>
          <cell r="M237">
            <v>201375</v>
          </cell>
          <cell r="N237">
            <v>265275</v>
          </cell>
          <cell r="O237">
            <v>902880</v>
          </cell>
          <cell r="P237"/>
          <cell r="Q237">
            <v>614437.5</v>
          </cell>
          <cell r="R237">
            <v>279687.5</v>
          </cell>
          <cell r="S237">
            <v>368437.5</v>
          </cell>
          <cell r="T237">
            <v>1262562.5</v>
          </cell>
          <cell r="U237"/>
          <cell r="V237">
            <v>1597537.5</v>
          </cell>
          <cell r="W237">
            <v>727187.5</v>
          </cell>
          <cell r="X237">
            <v>957937.5</v>
          </cell>
          <cell r="Y237">
            <v>3282662.5</v>
          </cell>
          <cell r="Z237"/>
          <cell r="AA237">
            <v>167127</v>
          </cell>
          <cell r="AB237">
            <v>76075</v>
          </cell>
          <cell r="AC237">
            <v>100215</v>
          </cell>
          <cell r="AD237">
            <v>343417</v>
          </cell>
          <cell r="AE237"/>
          <cell r="AF237">
            <v>2806750.5</v>
          </cell>
          <cell r="AG237">
            <v>1277612.5</v>
          </cell>
          <cell r="AH237">
            <v>1683022.5</v>
          </cell>
          <cell r="AI237">
            <v>5767385.5</v>
          </cell>
          <cell r="AJ237"/>
          <cell r="AK237">
            <v>605875</v>
          </cell>
          <cell r="AL237">
            <v>557137.5</v>
          </cell>
          <cell r="AM237">
            <v>2531902.5</v>
          </cell>
          <cell r="AN237">
            <v>3694915</v>
          </cell>
          <cell r="AO237"/>
          <cell r="AP237">
            <v>6689995.5</v>
          </cell>
          <cell r="AQ237">
            <v>3045237.5</v>
          </cell>
          <cell r="AR237">
            <v>4011547.5</v>
          </cell>
          <cell r="AS237">
            <v>13746780.5</v>
          </cell>
          <cell r="AT237"/>
          <cell r="AU237">
            <v>4605823.5</v>
          </cell>
          <cell r="AV237">
            <v>2096537.5</v>
          </cell>
          <cell r="AW237">
            <v>2761807.5</v>
          </cell>
          <cell r="AX237">
            <v>9464168.5</v>
          </cell>
          <cell r="AY237"/>
          <cell r="AZ237">
            <v>62933814.149999999</v>
          </cell>
          <cell r="BA237">
            <v>23941536.759999998</v>
          </cell>
          <cell r="BB237">
            <v>26062605.272999998</v>
          </cell>
          <cell r="BC237">
            <v>1430776.227</v>
          </cell>
          <cell r="BD237">
            <v>1453562.9549999998</v>
          </cell>
          <cell r="BE237">
            <v>0</v>
          </cell>
          <cell r="BF237">
            <v>28946944.454999998</v>
          </cell>
          <cell r="BG237"/>
          <cell r="BH237">
            <v>67411715.954999998</v>
          </cell>
          <cell r="BI237"/>
          <cell r="BJ237">
            <v>9614463.9399999995</v>
          </cell>
          <cell r="BK237">
            <v>57797252.015000001</v>
          </cell>
          <cell r="BL237"/>
          <cell r="BM237">
            <v>1</v>
          </cell>
        </row>
        <row r="238">
          <cell r="A238" t="str">
            <v>0901000702600</v>
          </cell>
          <cell r="B238" t="str">
            <v>TOLONO C U SCHOOL DIST 7</v>
          </cell>
          <cell r="C238" t="str">
            <v>CHAMPAIGN</v>
          </cell>
          <cell r="D238" t="str">
            <v>Unit</v>
          </cell>
          <cell r="E238">
            <v>1517.55</v>
          </cell>
          <cell r="F238"/>
          <cell r="G238">
            <v>640.4</v>
          </cell>
          <cell r="H238">
            <v>633.15</v>
          </cell>
          <cell r="I238">
            <v>367.65999999999997</v>
          </cell>
          <cell r="J238">
            <v>509.48999999999995</v>
          </cell>
          <cell r="K238"/>
          <cell r="L238">
            <v>56983.5</v>
          </cell>
          <cell r="M238">
            <v>33089.399999999994</v>
          </cell>
          <cell r="N238">
            <v>45854.1</v>
          </cell>
          <cell r="O238">
            <v>135927</v>
          </cell>
          <cell r="P238"/>
          <cell r="Q238">
            <v>80050</v>
          </cell>
          <cell r="R238">
            <v>45957.499999999993</v>
          </cell>
          <cell r="S238">
            <v>63686.249999999993</v>
          </cell>
          <cell r="T238">
            <v>189693.75</v>
          </cell>
          <cell r="U238"/>
          <cell r="V238">
            <v>208130</v>
          </cell>
          <cell r="W238">
            <v>119489.49999999999</v>
          </cell>
          <cell r="X238">
            <v>165584.24999999997</v>
          </cell>
          <cell r="Y238">
            <v>493203.75</v>
          </cell>
          <cell r="Z238"/>
          <cell r="AA238">
            <v>21773.599999999999</v>
          </cell>
          <cell r="AB238">
            <v>12500.439999999999</v>
          </cell>
          <cell r="AC238">
            <v>17322.66</v>
          </cell>
          <cell r="AD238">
            <v>51596.7</v>
          </cell>
          <cell r="AE238"/>
          <cell r="AF238">
            <v>365668.4</v>
          </cell>
          <cell r="AG238">
            <v>209933.86</v>
          </cell>
          <cell r="AH238">
            <v>290918.78999999998</v>
          </cell>
          <cell r="AI238">
            <v>866521.05</v>
          </cell>
          <cell r="AJ238"/>
          <cell r="AK238">
            <v>79143.75</v>
          </cell>
          <cell r="AL238">
            <v>91547.34</v>
          </cell>
          <cell r="AM238">
            <v>437651.91</v>
          </cell>
          <cell r="AN238">
            <v>608343</v>
          </cell>
          <cell r="AO238"/>
          <cell r="AP238">
            <v>871584.4</v>
          </cell>
          <cell r="AQ238">
            <v>500385.25999999995</v>
          </cell>
          <cell r="AR238">
            <v>693415.8899999999</v>
          </cell>
          <cell r="AS238">
            <v>2065385.5499999998</v>
          </cell>
          <cell r="AT238"/>
          <cell r="AU238">
            <v>600054.79999999993</v>
          </cell>
          <cell r="AV238">
            <v>344497.42</v>
          </cell>
          <cell r="AW238">
            <v>477392.12999999995</v>
          </cell>
          <cell r="AX238">
            <v>1421944.3499999999</v>
          </cell>
          <cell r="AY238"/>
          <cell r="AZ238">
            <v>9061916.1999999993</v>
          </cell>
          <cell r="BA238">
            <v>2051168.32</v>
          </cell>
          <cell r="BB238">
            <v>3333925.3559999997</v>
          </cell>
          <cell r="BC238">
            <v>214967.02769999998</v>
          </cell>
          <cell r="BD238">
            <v>218390.62049999999</v>
          </cell>
          <cell r="BE238">
            <v>0</v>
          </cell>
          <cell r="BF238">
            <v>3767283.0041999999</v>
          </cell>
          <cell r="BG238"/>
          <cell r="BH238">
            <v>9599898.1541999988</v>
          </cell>
          <cell r="BI238"/>
          <cell r="BJ238">
            <v>1444525.49</v>
          </cell>
          <cell r="BK238">
            <v>8155372.6641999986</v>
          </cell>
          <cell r="BL238"/>
          <cell r="BM238">
            <v>1</v>
          </cell>
        </row>
        <row r="239">
          <cell r="A239" t="str">
            <v>0901000802600</v>
          </cell>
          <cell r="B239" t="str">
            <v>HERITAGE COMM UNIT SCH DIST 8</v>
          </cell>
          <cell r="C239" t="str">
            <v>CHAMPAIGN</v>
          </cell>
          <cell r="D239" t="str">
            <v>Unit</v>
          </cell>
          <cell r="E239">
            <v>375.78</v>
          </cell>
          <cell r="F239"/>
          <cell r="G239">
            <v>161.65</v>
          </cell>
          <cell r="H239">
            <v>160.15</v>
          </cell>
          <cell r="I239">
            <v>84.15</v>
          </cell>
          <cell r="J239">
            <v>129.97999999999999</v>
          </cell>
          <cell r="K239"/>
          <cell r="L239">
            <v>14413.5</v>
          </cell>
          <cell r="M239">
            <v>7573.5000000000009</v>
          </cell>
          <cell r="N239">
            <v>11698.199999999999</v>
          </cell>
          <cell r="O239">
            <v>33685.199999999997</v>
          </cell>
          <cell r="P239"/>
          <cell r="Q239">
            <v>20206.25</v>
          </cell>
          <cell r="R239">
            <v>10518.75</v>
          </cell>
          <cell r="S239">
            <v>16247.499999999998</v>
          </cell>
          <cell r="T239">
            <v>46972.5</v>
          </cell>
          <cell r="U239"/>
          <cell r="V239">
            <v>52536.25</v>
          </cell>
          <cell r="W239">
            <v>27348.750000000004</v>
          </cell>
          <cell r="X239">
            <v>42243.5</v>
          </cell>
          <cell r="Y239">
            <v>122128.5</v>
          </cell>
          <cell r="Z239"/>
          <cell r="AA239">
            <v>5496.1</v>
          </cell>
          <cell r="AB239">
            <v>2861.1000000000004</v>
          </cell>
          <cell r="AC239">
            <v>4419.32</v>
          </cell>
          <cell r="AD239">
            <v>12776.52</v>
          </cell>
          <cell r="AE239"/>
          <cell r="AF239">
            <v>46151.07</v>
          </cell>
          <cell r="AG239">
            <v>24024.82</v>
          </cell>
          <cell r="AH239">
            <v>37109.29</v>
          </cell>
          <cell r="AI239">
            <v>107285.18</v>
          </cell>
          <cell r="AJ239"/>
          <cell r="AK239">
            <v>20018.75</v>
          </cell>
          <cell r="AL239">
            <v>20953.350000000002</v>
          </cell>
          <cell r="AM239">
            <v>111652.81999999999</v>
          </cell>
          <cell r="AN239">
            <v>152624.91999999998</v>
          </cell>
          <cell r="AO239"/>
          <cell r="AP239">
            <v>220005.65</v>
          </cell>
          <cell r="AQ239">
            <v>114528.15000000001</v>
          </cell>
          <cell r="AR239">
            <v>176902.78</v>
          </cell>
          <cell r="AS239">
            <v>511436.57999999996</v>
          </cell>
          <cell r="AT239"/>
          <cell r="AU239">
            <v>151466.05000000002</v>
          </cell>
          <cell r="AV239">
            <v>78848.55</v>
          </cell>
          <cell r="AW239">
            <v>121791.26</v>
          </cell>
          <cell r="AX239">
            <v>352105.86000000004</v>
          </cell>
          <cell r="AY239"/>
          <cell r="AZ239">
            <v>2254498.04</v>
          </cell>
          <cell r="BA239">
            <v>535675.17000000004</v>
          </cell>
          <cell r="BB239">
            <v>837051.96299999999</v>
          </cell>
          <cell r="BC239">
            <v>53230.740119999995</v>
          </cell>
          <cell r="BD239">
            <v>54078.499799999991</v>
          </cell>
          <cell r="BE239">
            <v>0</v>
          </cell>
          <cell r="BF239">
            <v>944361.20291999995</v>
          </cell>
          <cell r="BG239"/>
          <cell r="BH239">
            <v>2283376.4629199998</v>
          </cell>
          <cell r="BI239"/>
          <cell r="BJ239">
            <v>357697.46</v>
          </cell>
          <cell r="BK239">
            <v>1925679.0029199999</v>
          </cell>
          <cell r="BL239"/>
          <cell r="BM239">
            <v>0</v>
          </cell>
        </row>
        <row r="240">
          <cell r="A240" t="str">
            <v>0901011602200</v>
          </cell>
          <cell r="B240" t="str">
            <v>URBANA SCHOOL DIST 116</v>
          </cell>
          <cell r="C240" t="str">
            <v>CHAMPAIGN</v>
          </cell>
          <cell r="D240" t="str">
            <v>Unit</v>
          </cell>
          <cell r="E240">
            <v>4114</v>
          </cell>
          <cell r="F240"/>
          <cell r="G240">
            <v>2056</v>
          </cell>
          <cell r="H240">
            <v>2023</v>
          </cell>
          <cell r="I240">
            <v>889</v>
          </cell>
          <cell r="J240">
            <v>1169</v>
          </cell>
          <cell r="K240"/>
          <cell r="L240">
            <v>182070</v>
          </cell>
          <cell r="M240">
            <v>80010</v>
          </cell>
          <cell r="N240">
            <v>105210</v>
          </cell>
          <cell r="O240">
            <v>367290</v>
          </cell>
          <cell r="P240"/>
          <cell r="Q240">
            <v>257000</v>
          </cell>
          <cell r="R240">
            <v>111125</v>
          </cell>
          <cell r="S240">
            <v>146125</v>
          </cell>
          <cell r="T240">
            <v>514250</v>
          </cell>
          <cell r="U240"/>
          <cell r="V240">
            <v>668200</v>
          </cell>
          <cell r="W240">
            <v>288925</v>
          </cell>
          <cell r="X240">
            <v>379925</v>
          </cell>
          <cell r="Y240">
            <v>1337050</v>
          </cell>
          <cell r="Z240"/>
          <cell r="AA240">
            <v>69904</v>
          </cell>
          <cell r="AB240">
            <v>30226</v>
          </cell>
          <cell r="AC240">
            <v>39746</v>
          </cell>
          <cell r="AD240">
            <v>139876</v>
          </cell>
          <cell r="AE240"/>
          <cell r="AF240">
            <v>1173976</v>
          </cell>
          <cell r="AG240">
            <v>507619</v>
          </cell>
          <cell r="AH240">
            <v>667499</v>
          </cell>
          <cell r="AI240">
            <v>2349094</v>
          </cell>
          <cell r="AJ240"/>
          <cell r="AK240">
            <v>252875</v>
          </cell>
          <cell r="AL240">
            <v>221361</v>
          </cell>
          <cell r="AM240">
            <v>1004171</v>
          </cell>
          <cell r="AN240">
            <v>1478407</v>
          </cell>
          <cell r="AO240"/>
          <cell r="AP240">
            <v>2798216</v>
          </cell>
          <cell r="AQ240">
            <v>1209929</v>
          </cell>
          <cell r="AR240">
            <v>1591009</v>
          </cell>
          <cell r="AS240">
            <v>5599154</v>
          </cell>
          <cell r="AT240"/>
          <cell r="AU240">
            <v>1926472</v>
          </cell>
          <cell r="AV240">
            <v>832993</v>
          </cell>
          <cell r="AW240">
            <v>1095353</v>
          </cell>
          <cell r="AX240">
            <v>3854818</v>
          </cell>
          <cell r="AY240"/>
          <cell r="AZ240">
            <v>26302635.810000002</v>
          </cell>
          <cell r="BA240">
            <v>12025890.890000001</v>
          </cell>
          <cell r="BB240">
            <v>11498558.01</v>
          </cell>
          <cell r="BC240">
            <v>582764.55599999998</v>
          </cell>
          <cell r="BD240">
            <v>592045.74</v>
          </cell>
          <cell r="BE240">
            <v>0</v>
          </cell>
          <cell r="BF240">
            <v>12673368.306</v>
          </cell>
          <cell r="BG240"/>
          <cell r="BH240">
            <v>28313307.306000002</v>
          </cell>
          <cell r="BI240"/>
          <cell r="BJ240">
            <v>3916034.32</v>
          </cell>
          <cell r="BK240">
            <v>24397272.986000001</v>
          </cell>
          <cell r="BL240"/>
          <cell r="BM240">
            <v>1</v>
          </cell>
        </row>
        <row r="241">
          <cell r="A241" t="str">
            <v>0901013000400</v>
          </cell>
          <cell r="B241" t="str">
            <v>THOMASBORO C C SCHOOL DIST 130</v>
          </cell>
          <cell r="C241" t="str">
            <v>CHAMPAIGN</v>
          </cell>
          <cell r="D241" t="str">
            <v>Elementary</v>
          </cell>
          <cell r="E241">
            <v>133.21</v>
          </cell>
          <cell r="F241"/>
          <cell r="G241">
            <v>85.059999999999988</v>
          </cell>
          <cell r="H241">
            <v>84.309999999999988</v>
          </cell>
          <cell r="I241">
            <v>48.15</v>
          </cell>
          <cell r="J241">
            <v>0</v>
          </cell>
          <cell r="K241"/>
          <cell r="L241">
            <v>7587.8999999999987</v>
          </cell>
          <cell r="M241">
            <v>4333.5</v>
          </cell>
          <cell r="N241">
            <v>0</v>
          </cell>
          <cell r="O241">
            <v>11921.399999999998</v>
          </cell>
          <cell r="P241"/>
          <cell r="Q241">
            <v>10632.499999999998</v>
          </cell>
          <cell r="R241">
            <v>6018.75</v>
          </cell>
          <cell r="S241">
            <v>0</v>
          </cell>
          <cell r="T241">
            <v>16651.25</v>
          </cell>
          <cell r="U241"/>
          <cell r="V241">
            <v>27644.499999999996</v>
          </cell>
          <cell r="W241">
            <v>15648.75</v>
          </cell>
          <cell r="X241">
            <v>0</v>
          </cell>
          <cell r="Y241">
            <v>43293.25</v>
          </cell>
          <cell r="Z241"/>
          <cell r="AA241">
            <v>2892.0399999999995</v>
          </cell>
          <cell r="AB241">
            <v>1637.1</v>
          </cell>
          <cell r="AC241">
            <v>0</v>
          </cell>
          <cell r="AD241">
            <v>4529.1399999999994</v>
          </cell>
          <cell r="AE241"/>
          <cell r="AF241">
            <v>48569.26</v>
          </cell>
          <cell r="AG241">
            <v>27493.65</v>
          </cell>
          <cell r="AH241">
            <v>0</v>
          </cell>
          <cell r="AI241">
            <v>76062.91</v>
          </cell>
          <cell r="AJ241"/>
          <cell r="AK241">
            <v>10538.749999999998</v>
          </cell>
          <cell r="AL241">
            <v>11989.35</v>
          </cell>
          <cell r="AM241">
            <v>0</v>
          </cell>
          <cell r="AN241">
            <v>22528.1</v>
          </cell>
          <cell r="AO241"/>
          <cell r="AP241">
            <v>115766.65999999999</v>
          </cell>
          <cell r="AQ241">
            <v>65532.15</v>
          </cell>
          <cell r="AR241">
            <v>0</v>
          </cell>
          <cell r="AS241">
            <v>181298.81</v>
          </cell>
          <cell r="AT241"/>
          <cell r="AU241">
            <v>79701.219999999987</v>
          </cell>
          <cell r="AV241">
            <v>45116.549999999996</v>
          </cell>
          <cell r="AW241">
            <v>0</v>
          </cell>
          <cell r="AX241">
            <v>124817.76999999999</v>
          </cell>
          <cell r="AY241"/>
          <cell r="AZ241">
            <v>858737.09</v>
          </cell>
          <cell r="BA241">
            <v>424853.78</v>
          </cell>
          <cell r="BB241">
            <v>385077.261</v>
          </cell>
          <cell r="BC241">
            <v>18869.729339999994</v>
          </cell>
          <cell r="BD241">
            <v>19170.251099999998</v>
          </cell>
          <cell r="BE241">
            <v>0</v>
          </cell>
          <cell r="BF241">
            <v>423117.24144000001</v>
          </cell>
          <cell r="BG241"/>
          <cell r="BH241">
            <v>904219.87144000013</v>
          </cell>
          <cell r="BI241"/>
          <cell r="BJ241">
            <v>126799.93</v>
          </cell>
          <cell r="BK241">
            <v>777419.9414400002</v>
          </cell>
          <cell r="BL241"/>
          <cell r="BM241">
            <v>1</v>
          </cell>
        </row>
        <row r="242">
          <cell r="A242" t="str">
            <v>0901013700200</v>
          </cell>
          <cell r="B242" t="str">
            <v>RANTOUL CITY SCHOOL DIST 137</v>
          </cell>
          <cell r="C242" t="str">
            <v>CHAMPAIGN</v>
          </cell>
          <cell r="D242" t="str">
            <v>Elementary</v>
          </cell>
          <cell r="E242">
            <v>1615.3</v>
          </cell>
          <cell r="F242"/>
          <cell r="G242">
            <v>1086.6400000000001</v>
          </cell>
          <cell r="H242">
            <v>1069.6400000000001</v>
          </cell>
          <cell r="I242">
            <v>528.66</v>
          </cell>
          <cell r="J242">
            <v>0</v>
          </cell>
          <cell r="K242"/>
          <cell r="L242">
            <v>96267.6</v>
          </cell>
          <cell r="M242">
            <v>47579.399999999994</v>
          </cell>
          <cell r="N242">
            <v>0</v>
          </cell>
          <cell r="O242">
            <v>143847</v>
          </cell>
          <cell r="P242"/>
          <cell r="Q242">
            <v>135830</v>
          </cell>
          <cell r="R242">
            <v>66082.5</v>
          </cell>
          <cell r="S242">
            <v>0</v>
          </cell>
          <cell r="T242">
            <v>201912.5</v>
          </cell>
          <cell r="U242"/>
          <cell r="V242">
            <v>353158.00000000006</v>
          </cell>
          <cell r="W242">
            <v>171814.5</v>
          </cell>
          <cell r="X242">
            <v>0</v>
          </cell>
          <cell r="Y242">
            <v>524972.5</v>
          </cell>
          <cell r="Z242"/>
          <cell r="AA242">
            <v>36945.760000000002</v>
          </cell>
          <cell r="AB242">
            <v>17974.439999999999</v>
          </cell>
          <cell r="AC242">
            <v>0</v>
          </cell>
          <cell r="AD242">
            <v>54920.2</v>
          </cell>
          <cell r="AE242"/>
          <cell r="AF242">
            <v>620471.43999999994</v>
          </cell>
          <cell r="AG242">
            <v>301864.86</v>
          </cell>
          <cell r="AH242">
            <v>0</v>
          </cell>
          <cell r="AI242">
            <v>922336.29999999993</v>
          </cell>
          <cell r="AJ242"/>
          <cell r="AK242">
            <v>133705</v>
          </cell>
          <cell r="AL242">
            <v>131636.34</v>
          </cell>
          <cell r="AM242">
            <v>0</v>
          </cell>
          <cell r="AN242">
            <v>265341.33999999997</v>
          </cell>
          <cell r="AO242"/>
          <cell r="AP242">
            <v>1478917.04</v>
          </cell>
          <cell r="AQ242">
            <v>719506.26</v>
          </cell>
          <cell r="AR242">
            <v>0</v>
          </cell>
          <cell r="AS242">
            <v>2198423.2999999998</v>
          </cell>
          <cell r="AT242"/>
          <cell r="AU242">
            <v>1018181.68</v>
          </cell>
          <cell r="AV242">
            <v>495354.42</v>
          </cell>
          <cell r="AW242">
            <v>0</v>
          </cell>
          <cell r="AX242">
            <v>1513536.1</v>
          </cell>
          <cell r="AY242"/>
          <cell r="AZ242">
            <v>10191128.810000001</v>
          </cell>
          <cell r="BA242">
            <v>5226123.95</v>
          </cell>
          <cell r="BB242">
            <v>4625175.8280000007</v>
          </cell>
          <cell r="BC242">
            <v>228813.70620000002</v>
          </cell>
          <cell r="BD242">
            <v>232457.823</v>
          </cell>
          <cell r="BE242">
            <v>0</v>
          </cell>
          <cell r="BF242">
            <v>5086447.3572000004</v>
          </cell>
          <cell r="BG242"/>
          <cell r="BH242">
            <v>10911736.597199999</v>
          </cell>
          <cell r="BI242"/>
          <cell r="BJ242">
            <v>1537571.76</v>
          </cell>
          <cell r="BK242">
            <v>9374164.837199999</v>
          </cell>
          <cell r="BL242"/>
          <cell r="BM242">
            <v>1</v>
          </cell>
        </row>
        <row r="243">
          <cell r="A243" t="str">
            <v>0901014200400</v>
          </cell>
          <cell r="B243" t="str">
            <v>LUDLOW C C SCHOOL DIST 142</v>
          </cell>
          <cell r="C243" t="str">
            <v>CHAMPAIGN</v>
          </cell>
          <cell r="D243" t="str">
            <v>Elementary</v>
          </cell>
          <cell r="E243">
            <v>59.5</v>
          </cell>
          <cell r="F243"/>
          <cell r="G243">
            <v>40</v>
          </cell>
          <cell r="H243">
            <v>40</v>
          </cell>
          <cell r="I243">
            <v>19.5</v>
          </cell>
          <cell r="J243">
            <v>0</v>
          </cell>
          <cell r="K243"/>
          <cell r="L243">
            <v>3600</v>
          </cell>
          <cell r="M243">
            <v>1755</v>
          </cell>
          <cell r="N243">
            <v>0</v>
          </cell>
          <cell r="O243">
            <v>5355</v>
          </cell>
          <cell r="P243"/>
          <cell r="Q243">
            <v>5000</v>
          </cell>
          <cell r="R243">
            <v>2437.5</v>
          </cell>
          <cell r="S243">
            <v>0</v>
          </cell>
          <cell r="T243">
            <v>7437.5</v>
          </cell>
          <cell r="U243"/>
          <cell r="V243">
            <v>13000</v>
          </cell>
          <cell r="W243">
            <v>6337.5</v>
          </cell>
          <cell r="X243">
            <v>0</v>
          </cell>
          <cell r="Y243">
            <v>19337.5</v>
          </cell>
          <cell r="Z243"/>
          <cell r="AA243">
            <v>1360</v>
          </cell>
          <cell r="AB243">
            <v>663</v>
          </cell>
          <cell r="AC243">
            <v>0</v>
          </cell>
          <cell r="AD243">
            <v>2023</v>
          </cell>
          <cell r="AE243"/>
          <cell r="AF243">
            <v>11420</v>
          </cell>
          <cell r="AG243">
            <v>5567.25</v>
          </cell>
          <cell r="AH243">
            <v>0</v>
          </cell>
          <cell r="AI243">
            <v>16987.25</v>
          </cell>
          <cell r="AJ243"/>
          <cell r="AK243">
            <v>5000</v>
          </cell>
          <cell r="AL243">
            <v>4855.5</v>
          </cell>
          <cell r="AM243">
            <v>0</v>
          </cell>
          <cell r="AN243">
            <v>9855.5</v>
          </cell>
          <cell r="AO243"/>
          <cell r="AP243">
            <v>54440</v>
          </cell>
          <cell r="AQ243">
            <v>26539.5</v>
          </cell>
          <cell r="AR243">
            <v>0</v>
          </cell>
          <cell r="AS243">
            <v>80979.5</v>
          </cell>
          <cell r="AT243"/>
          <cell r="AU243">
            <v>37480</v>
          </cell>
          <cell r="AV243">
            <v>18271.5</v>
          </cell>
          <cell r="AW243">
            <v>0</v>
          </cell>
          <cell r="AX243">
            <v>55751.5</v>
          </cell>
          <cell r="AY243"/>
          <cell r="AZ243">
            <v>361031.21</v>
          </cell>
          <cell r="BA243">
            <v>171233.34</v>
          </cell>
          <cell r="BB243">
            <v>159679.36500000002</v>
          </cell>
          <cell r="BC243">
            <v>8428.4129999999986</v>
          </cell>
          <cell r="BD243">
            <v>8562.6449999999986</v>
          </cell>
          <cell r="BE243">
            <v>0</v>
          </cell>
          <cell r="BF243">
            <v>176670.42300000001</v>
          </cell>
          <cell r="BG243"/>
          <cell r="BH243">
            <v>374397.17300000001</v>
          </cell>
          <cell r="BI243"/>
          <cell r="BJ243">
            <v>56636.86</v>
          </cell>
          <cell r="BK243">
            <v>317760.31300000002</v>
          </cell>
          <cell r="BL243"/>
          <cell r="BM243">
            <v>0</v>
          </cell>
        </row>
        <row r="244">
          <cell r="A244" t="str">
            <v>0901016900400</v>
          </cell>
          <cell r="B244" t="str">
            <v>ST JOSEPH C C SCHOOL DIST 169</v>
          </cell>
          <cell r="C244" t="str">
            <v>CHAMPAIGN</v>
          </cell>
          <cell r="D244" t="str">
            <v>Elementary</v>
          </cell>
          <cell r="E244">
            <v>763.3</v>
          </cell>
          <cell r="F244"/>
          <cell r="G244">
            <v>488.47999999999996</v>
          </cell>
          <cell r="H244">
            <v>481.15</v>
          </cell>
          <cell r="I244">
            <v>274.82</v>
          </cell>
          <cell r="J244">
            <v>0</v>
          </cell>
          <cell r="K244"/>
          <cell r="L244">
            <v>43303.5</v>
          </cell>
          <cell r="M244">
            <v>24733.8</v>
          </cell>
          <cell r="N244">
            <v>0</v>
          </cell>
          <cell r="O244">
            <v>68037.3</v>
          </cell>
          <cell r="P244"/>
          <cell r="Q244">
            <v>61059.999999999993</v>
          </cell>
          <cell r="R244">
            <v>34352.5</v>
          </cell>
          <cell r="S244">
            <v>0</v>
          </cell>
          <cell r="T244">
            <v>95412.5</v>
          </cell>
          <cell r="U244"/>
          <cell r="V244">
            <v>158756</v>
          </cell>
          <cell r="W244">
            <v>89316.5</v>
          </cell>
          <cell r="X244">
            <v>0</v>
          </cell>
          <cell r="Y244">
            <v>248072.5</v>
          </cell>
          <cell r="Z244"/>
          <cell r="AA244">
            <v>16608.32</v>
          </cell>
          <cell r="AB244">
            <v>9343.8799999999992</v>
          </cell>
          <cell r="AC244">
            <v>0</v>
          </cell>
          <cell r="AD244">
            <v>25952.199999999997</v>
          </cell>
          <cell r="AE244"/>
          <cell r="AF244">
            <v>278922.08</v>
          </cell>
          <cell r="AG244">
            <v>156922.22</v>
          </cell>
          <cell r="AH244">
            <v>0</v>
          </cell>
          <cell r="AI244">
            <v>435844.30000000005</v>
          </cell>
          <cell r="AJ244"/>
          <cell r="AK244">
            <v>60143.75</v>
          </cell>
          <cell r="AL244">
            <v>68430.179999999993</v>
          </cell>
          <cell r="AM244">
            <v>0</v>
          </cell>
          <cell r="AN244">
            <v>128573.93</v>
          </cell>
          <cell r="AO244"/>
          <cell r="AP244">
            <v>664821.27999999991</v>
          </cell>
          <cell r="AQ244">
            <v>374030.02</v>
          </cell>
          <cell r="AR244">
            <v>0</v>
          </cell>
          <cell r="AS244">
            <v>1038851.2999999999</v>
          </cell>
          <cell r="AT244"/>
          <cell r="AU244">
            <v>457705.75999999995</v>
          </cell>
          <cell r="AV244">
            <v>257506.34</v>
          </cell>
          <cell r="AW244">
            <v>0</v>
          </cell>
          <cell r="AX244">
            <v>715212.1</v>
          </cell>
          <cell r="AY244"/>
          <cell r="AZ244">
            <v>4333867.2</v>
          </cell>
          <cell r="BA244">
            <v>915058.87</v>
          </cell>
          <cell r="BB244">
            <v>1574677.821</v>
          </cell>
          <cell r="BC244">
            <v>108124.4982</v>
          </cell>
          <cell r="BD244">
            <v>109846.50299999998</v>
          </cell>
          <cell r="BE244">
            <v>0</v>
          </cell>
          <cell r="BF244">
            <v>1792648.8222000001</v>
          </cell>
          <cell r="BG244"/>
          <cell r="BH244">
            <v>4548604.9522000002</v>
          </cell>
          <cell r="BI244"/>
          <cell r="BJ244">
            <v>726570</v>
          </cell>
          <cell r="BK244">
            <v>3822034.9522000002</v>
          </cell>
          <cell r="BL244"/>
          <cell r="BM244">
            <v>1</v>
          </cell>
        </row>
        <row r="245">
          <cell r="A245" t="str">
            <v>0901018800400</v>
          </cell>
          <cell r="B245" t="str">
            <v>GIFFORD C C SCHOOL DIST 188</v>
          </cell>
          <cell r="C245" t="str">
            <v>CHAMPAIGN</v>
          </cell>
          <cell r="D245" t="str">
            <v>Elementary</v>
          </cell>
          <cell r="E245">
            <v>166.47</v>
          </cell>
          <cell r="F245"/>
          <cell r="G245">
            <v>107.98</v>
          </cell>
          <cell r="H245">
            <v>107.32</v>
          </cell>
          <cell r="I245">
            <v>58.489999999999995</v>
          </cell>
          <cell r="J245">
            <v>0</v>
          </cell>
          <cell r="K245"/>
          <cell r="L245">
            <v>9658.7999999999993</v>
          </cell>
          <cell r="M245">
            <v>5264.0999999999995</v>
          </cell>
          <cell r="N245">
            <v>0</v>
          </cell>
          <cell r="O245">
            <v>14922.899999999998</v>
          </cell>
          <cell r="P245"/>
          <cell r="Q245">
            <v>13497.5</v>
          </cell>
          <cell r="R245">
            <v>7311.2499999999991</v>
          </cell>
          <cell r="S245">
            <v>0</v>
          </cell>
          <cell r="T245">
            <v>20808.75</v>
          </cell>
          <cell r="U245"/>
          <cell r="V245">
            <v>35093.5</v>
          </cell>
          <cell r="W245">
            <v>19009.25</v>
          </cell>
          <cell r="X245">
            <v>0</v>
          </cell>
          <cell r="Y245">
            <v>54102.75</v>
          </cell>
          <cell r="Z245"/>
          <cell r="AA245">
            <v>3671.32</v>
          </cell>
          <cell r="AB245">
            <v>1988.6599999999999</v>
          </cell>
          <cell r="AC245">
            <v>0</v>
          </cell>
          <cell r="AD245">
            <v>5659.98</v>
          </cell>
          <cell r="AE245"/>
          <cell r="AF245">
            <v>30828.29</v>
          </cell>
          <cell r="AG245">
            <v>16698.89</v>
          </cell>
          <cell r="AH245">
            <v>0</v>
          </cell>
          <cell r="AI245">
            <v>47527.18</v>
          </cell>
          <cell r="AJ245"/>
          <cell r="AK245">
            <v>13415</v>
          </cell>
          <cell r="AL245">
            <v>14564.009999999998</v>
          </cell>
          <cell r="AM245">
            <v>0</v>
          </cell>
          <cell r="AN245">
            <v>27979.01</v>
          </cell>
          <cell r="AO245"/>
          <cell r="AP245">
            <v>146960.78</v>
          </cell>
          <cell r="AQ245">
            <v>79604.89</v>
          </cell>
          <cell r="AR245">
            <v>0</v>
          </cell>
          <cell r="AS245">
            <v>226565.66999999998</v>
          </cell>
          <cell r="AT245"/>
          <cell r="AU245">
            <v>101177.26000000001</v>
          </cell>
          <cell r="AV245">
            <v>54805.13</v>
          </cell>
          <cell r="AW245">
            <v>0</v>
          </cell>
          <cell r="AX245">
            <v>155982.39000000001</v>
          </cell>
          <cell r="AY245"/>
          <cell r="AZ245">
            <v>962487.89</v>
          </cell>
          <cell r="BA245">
            <v>247429.16</v>
          </cell>
          <cell r="BB245">
            <v>362975.11499999999</v>
          </cell>
          <cell r="BC245">
            <v>23581.141380000001</v>
          </cell>
          <cell r="BD245">
            <v>23956.697700000001</v>
          </cell>
          <cell r="BE245">
            <v>0</v>
          </cell>
          <cell r="BF245">
            <v>410512.95408</v>
          </cell>
          <cell r="BG245"/>
          <cell r="BH245">
            <v>964061.58407999994</v>
          </cell>
          <cell r="BI245"/>
          <cell r="BJ245">
            <v>158459.46</v>
          </cell>
          <cell r="BK245">
            <v>805602.12407999998</v>
          </cell>
          <cell r="BL245"/>
          <cell r="BM245">
            <v>0</v>
          </cell>
        </row>
        <row r="246">
          <cell r="A246" t="str">
            <v>0901019301700</v>
          </cell>
          <cell r="B246" t="str">
            <v>RANTOUL TOWNSHIP H S DIST 193</v>
          </cell>
          <cell r="C246" t="str">
            <v>CHAMPAIGN</v>
          </cell>
          <cell r="D246" t="str">
            <v>High School</v>
          </cell>
          <cell r="E246">
            <v>826</v>
          </cell>
          <cell r="F246"/>
          <cell r="G246">
            <v>0</v>
          </cell>
          <cell r="H246">
            <v>0</v>
          </cell>
          <cell r="I246">
            <v>0</v>
          </cell>
          <cell r="J246">
            <v>826</v>
          </cell>
          <cell r="K246"/>
          <cell r="L246">
            <v>0</v>
          </cell>
          <cell r="M246">
            <v>0</v>
          </cell>
          <cell r="N246">
            <v>74340</v>
          </cell>
          <cell r="O246">
            <v>74340</v>
          </cell>
          <cell r="P246"/>
          <cell r="Q246">
            <v>0</v>
          </cell>
          <cell r="R246">
            <v>0</v>
          </cell>
          <cell r="S246">
            <v>103250</v>
          </cell>
          <cell r="T246">
            <v>103250</v>
          </cell>
          <cell r="U246"/>
          <cell r="V246">
            <v>0</v>
          </cell>
          <cell r="W246">
            <v>0</v>
          </cell>
          <cell r="X246">
            <v>268450</v>
          </cell>
          <cell r="Y246">
            <v>268450</v>
          </cell>
          <cell r="Z246"/>
          <cell r="AA246">
            <v>0</v>
          </cell>
          <cell r="AB246">
            <v>0</v>
          </cell>
          <cell r="AC246">
            <v>28084</v>
          </cell>
          <cell r="AD246">
            <v>28084</v>
          </cell>
          <cell r="AE246"/>
          <cell r="AF246">
            <v>0</v>
          </cell>
          <cell r="AG246">
            <v>0</v>
          </cell>
          <cell r="AH246">
            <v>471646</v>
          </cell>
          <cell r="AI246">
            <v>471646</v>
          </cell>
          <cell r="AJ246"/>
          <cell r="AK246">
            <v>0</v>
          </cell>
          <cell r="AL246">
            <v>0</v>
          </cell>
          <cell r="AM246">
            <v>709534</v>
          </cell>
          <cell r="AN246">
            <v>709534</v>
          </cell>
          <cell r="AO246"/>
          <cell r="AP246">
            <v>0</v>
          </cell>
          <cell r="AQ246">
            <v>0</v>
          </cell>
          <cell r="AR246">
            <v>1124186</v>
          </cell>
          <cell r="AS246">
            <v>1124186</v>
          </cell>
          <cell r="AT246"/>
          <cell r="AU246">
            <v>0</v>
          </cell>
          <cell r="AV246">
            <v>0</v>
          </cell>
          <cell r="AW246">
            <v>773962</v>
          </cell>
          <cell r="AX246">
            <v>773962</v>
          </cell>
          <cell r="AY246"/>
          <cell r="AZ246">
            <v>5633931.1000000006</v>
          </cell>
          <cell r="BA246">
            <v>2331286.7999999998</v>
          </cell>
          <cell r="BB246">
            <v>2389565.37</v>
          </cell>
          <cell r="BC246">
            <v>117006.204</v>
          </cell>
          <cell r="BD246">
            <v>118869.66</v>
          </cell>
          <cell r="BE246">
            <v>0</v>
          </cell>
          <cell r="BF246">
            <v>2625441.2340000002</v>
          </cell>
          <cell r="BG246"/>
          <cell r="BH246">
            <v>6178893.2340000002</v>
          </cell>
          <cell r="BI246"/>
          <cell r="BJ246">
            <v>786252.88</v>
          </cell>
          <cell r="BK246">
            <v>5392640.3540000003</v>
          </cell>
          <cell r="BL246"/>
          <cell r="BM246">
            <v>1</v>
          </cell>
        </row>
        <row r="247">
          <cell r="A247" t="str">
            <v>0901019700400</v>
          </cell>
          <cell r="B247" t="str">
            <v>PRAIRIEVIEW-OGDEN CCSD 197</v>
          </cell>
          <cell r="C247" t="str">
            <v>CHAMPAIGN</v>
          </cell>
          <cell r="D247" t="str">
            <v>Elementary</v>
          </cell>
          <cell r="E247">
            <v>270.5</v>
          </cell>
          <cell r="F247"/>
          <cell r="G247">
            <v>181</v>
          </cell>
          <cell r="H247">
            <v>178.5</v>
          </cell>
          <cell r="I247">
            <v>89.5</v>
          </cell>
          <cell r="J247">
            <v>0</v>
          </cell>
          <cell r="K247"/>
          <cell r="L247">
            <v>16065</v>
          </cell>
          <cell r="M247">
            <v>8055</v>
          </cell>
          <cell r="N247">
            <v>0</v>
          </cell>
          <cell r="O247">
            <v>24120</v>
          </cell>
          <cell r="P247"/>
          <cell r="Q247">
            <v>22625</v>
          </cell>
          <cell r="R247">
            <v>11187.5</v>
          </cell>
          <cell r="S247">
            <v>0</v>
          </cell>
          <cell r="T247">
            <v>33812.5</v>
          </cell>
          <cell r="U247"/>
          <cell r="V247">
            <v>58825</v>
          </cell>
          <cell r="W247">
            <v>29087.5</v>
          </cell>
          <cell r="X247">
            <v>0</v>
          </cell>
          <cell r="Y247">
            <v>87912.5</v>
          </cell>
          <cell r="Z247"/>
          <cell r="AA247">
            <v>6154</v>
          </cell>
          <cell r="AB247">
            <v>3043</v>
          </cell>
          <cell r="AC247">
            <v>0</v>
          </cell>
          <cell r="AD247">
            <v>9197</v>
          </cell>
          <cell r="AE247"/>
          <cell r="AF247">
            <v>51675.5</v>
          </cell>
          <cell r="AG247">
            <v>25552.25</v>
          </cell>
          <cell r="AH247">
            <v>0</v>
          </cell>
          <cell r="AI247">
            <v>77227.75</v>
          </cell>
          <cell r="AJ247"/>
          <cell r="AK247">
            <v>22312.5</v>
          </cell>
          <cell r="AL247">
            <v>22285.5</v>
          </cell>
          <cell r="AM247">
            <v>0</v>
          </cell>
          <cell r="AN247">
            <v>44598</v>
          </cell>
          <cell r="AO247"/>
          <cell r="AP247">
            <v>246341</v>
          </cell>
          <cell r="AQ247">
            <v>121809.5</v>
          </cell>
          <cell r="AR247">
            <v>0</v>
          </cell>
          <cell r="AS247">
            <v>368150.5</v>
          </cell>
          <cell r="AT247"/>
          <cell r="AU247">
            <v>169597</v>
          </cell>
          <cell r="AV247">
            <v>83861.5</v>
          </cell>
          <cell r="AW247">
            <v>0</v>
          </cell>
          <cell r="AX247">
            <v>253458.5</v>
          </cell>
          <cell r="AY247"/>
          <cell r="AZ247">
            <v>1539528.8999999997</v>
          </cell>
          <cell r="BA247">
            <v>325666.92</v>
          </cell>
          <cell r="BB247">
            <v>559558.74599999981</v>
          </cell>
          <cell r="BC247">
            <v>38317.406999999999</v>
          </cell>
          <cell r="BD247">
            <v>38927.654999999999</v>
          </cell>
          <cell r="BE247">
            <v>0</v>
          </cell>
          <cell r="BF247">
            <v>636803.80799999984</v>
          </cell>
          <cell r="BG247"/>
          <cell r="BH247">
            <v>1535280.5579999997</v>
          </cell>
          <cell r="BI247"/>
          <cell r="BJ247">
            <v>257483.54</v>
          </cell>
          <cell r="BK247">
            <v>1277797.0179999997</v>
          </cell>
          <cell r="BL247"/>
          <cell r="BM247">
            <v>0</v>
          </cell>
        </row>
        <row r="248">
          <cell r="A248" t="str">
            <v>0901030501600</v>
          </cell>
          <cell r="B248" t="str">
            <v>ST JOSEPH OGDEN C H S DIST 305</v>
          </cell>
          <cell r="C248" t="str">
            <v>CHAMPAIGN</v>
          </cell>
          <cell r="D248" t="str">
            <v>High School</v>
          </cell>
          <cell r="E248">
            <v>457</v>
          </cell>
          <cell r="F248"/>
          <cell r="G248">
            <v>0</v>
          </cell>
          <cell r="H248">
            <v>0</v>
          </cell>
          <cell r="I248">
            <v>0</v>
          </cell>
          <cell r="J248">
            <v>457</v>
          </cell>
          <cell r="K248"/>
          <cell r="L248">
            <v>0</v>
          </cell>
          <cell r="M248">
            <v>0</v>
          </cell>
          <cell r="N248">
            <v>41130</v>
          </cell>
          <cell r="O248">
            <v>41130</v>
          </cell>
          <cell r="P248"/>
          <cell r="Q248">
            <v>0</v>
          </cell>
          <cell r="R248">
            <v>0</v>
          </cell>
          <cell r="S248">
            <v>57125</v>
          </cell>
          <cell r="T248">
            <v>57125</v>
          </cell>
          <cell r="U248"/>
          <cell r="V248">
            <v>0</v>
          </cell>
          <cell r="W248">
            <v>0</v>
          </cell>
          <cell r="X248">
            <v>148525</v>
          </cell>
          <cell r="Y248">
            <v>148525</v>
          </cell>
          <cell r="Z248"/>
          <cell r="AA248">
            <v>0</v>
          </cell>
          <cell r="AB248">
            <v>0</v>
          </cell>
          <cell r="AC248">
            <v>15538</v>
          </cell>
          <cell r="AD248">
            <v>15538</v>
          </cell>
          <cell r="AE248"/>
          <cell r="AF248">
            <v>0</v>
          </cell>
          <cell r="AG248">
            <v>0</v>
          </cell>
          <cell r="AH248">
            <v>260947</v>
          </cell>
          <cell r="AI248">
            <v>260947</v>
          </cell>
          <cell r="AJ248"/>
          <cell r="AK248">
            <v>0</v>
          </cell>
          <cell r="AL248">
            <v>0</v>
          </cell>
          <cell r="AM248">
            <v>392563</v>
          </cell>
          <cell r="AN248">
            <v>392563</v>
          </cell>
          <cell r="AO248"/>
          <cell r="AP248">
            <v>0</v>
          </cell>
          <cell r="AQ248">
            <v>0</v>
          </cell>
          <cell r="AR248">
            <v>621977</v>
          </cell>
          <cell r="AS248">
            <v>621977</v>
          </cell>
          <cell r="AT248"/>
          <cell r="AU248">
            <v>0</v>
          </cell>
          <cell r="AV248">
            <v>0</v>
          </cell>
          <cell r="AW248">
            <v>428209</v>
          </cell>
          <cell r="AX248">
            <v>428209</v>
          </cell>
          <cell r="AY248"/>
          <cell r="AZ248">
            <v>2879662.84</v>
          </cell>
          <cell r="BA248">
            <v>513909.23</v>
          </cell>
          <cell r="BB248">
            <v>1018071.6209999999</v>
          </cell>
          <cell r="BC248">
            <v>64735.877999999997</v>
          </cell>
          <cell r="BD248">
            <v>65766.87</v>
          </cell>
          <cell r="BE248">
            <v>0</v>
          </cell>
          <cell r="BF248">
            <v>1148574.3689999999</v>
          </cell>
          <cell r="BG248"/>
          <cell r="BH248">
            <v>3114588.3689999999</v>
          </cell>
          <cell r="BI248"/>
          <cell r="BJ248">
            <v>435009.16</v>
          </cell>
          <cell r="BK248">
            <v>2679579.2089999998</v>
          </cell>
          <cell r="BL248"/>
          <cell r="BM248">
            <v>1</v>
          </cell>
        </row>
        <row r="249">
          <cell r="A249" t="str">
            <v>0902700502600</v>
          </cell>
          <cell r="B249" t="str">
            <v>GIBSON CITY-MELVIN-SIBLEY CUSD 5</v>
          </cell>
          <cell r="C249" t="str">
            <v>FORD</v>
          </cell>
          <cell r="D249" t="str">
            <v>Unit</v>
          </cell>
          <cell r="E249">
            <v>923.87</v>
          </cell>
          <cell r="F249"/>
          <cell r="G249">
            <v>423.05999999999995</v>
          </cell>
          <cell r="H249">
            <v>414.97999999999996</v>
          </cell>
          <cell r="I249">
            <v>213.99</v>
          </cell>
          <cell r="J249">
            <v>286.82</v>
          </cell>
          <cell r="K249"/>
          <cell r="L249">
            <v>37348.199999999997</v>
          </cell>
          <cell r="M249">
            <v>19259.100000000002</v>
          </cell>
          <cell r="N249">
            <v>25813.8</v>
          </cell>
          <cell r="O249">
            <v>82421.100000000006</v>
          </cell>
          <cell r="P249"/>
          <cell r="Q249">
            <v>52882.499999999993</v>
          </cell>
          <cell r="R249">
            <v>26748.75</v>
          </cell>
          <cell r="S249">
            <v>35852.5</v>
          </cell>
          <cell r="T249">
            <v>115483.75</v>
          </cell>
          <cell r="U249"/>
          <cell r="V249">
            <v>137494.49999999997</v>
          </cell>
          <cell r="W249">
            <v>69546.75</v>
          </cell>
          <cell r="X249">
            <v>93216.5</v>
          </cell>
          <cell r="Y249">
            <v>300257.75</v>
          </cell>
          <cell r="Z249"/>
          <cell r="AA249">
            <v>14384.039999999997</v>
          </cell>
          <cell r="AB249">
            <v>7275.66</v>
          </cell>
          <cell r="AC249">
            <v>9751.8799999999992</v>
          </cell>
          <cell r="AD249">
            <v>31411.579999999994</v>
          </cell>
          <cell r="AE249"/>
          <cell r="AF249">
            <v>241567.26</v>
          </cell>
          <cell r="AG249">
            <v>122188.29</v>
          </cell>
          <cell r="AH249">
            <v>163774.22</v>
          </cell>
          <cell r="AI249">
            <v>527529.77</v>
          </cell>
          <cell r="AJ249"/>
          <cell r="AK249">
            <v>51872.499999999993</v>
          </cell>
          <cell r="AL249">
            <v>53283.51</v>
          </cell>
          <cell r="AM249">
            <v>246378.38</v>
          </cell>
          <cell r="AN249">
            <v>351534.39</v>
          </cell>
          <cell r="AO249"/>
          <cell r="AP249">
            <v>575784.65999999992</v>
          </cell>
          <cell r="AQ249">
            <v>291240.39</v>
          </cell>
          <cell r="AR249">
            <v>390362.02</v>
          </cell>
          <cell r="AS249">
            <v>1257387.0699999998</v>
          </cell>
          <cell r="AT249"/>
          <cell r="AU249">
            <v>396407.22</v>
          </cell>
          <cell r="AV249">
            <v>200508.63</v>
          </cell>
          <cell r="AW249">
            <v>268750.33999999997</v>
          </cell>
          <cell r="AX249">
            <v>865666.19</v>
          </cell>
          <cell r="AY249"/>
          <cell r="AZ249">
            <v>5601266.4400000004</v>
          </cell>
          <cell r="BA249">
            <v>1527924.95</v>
          </cell>
          <cell r="BB249">
            <v>2138757.4169999999</v>
          </cell>
          <cell r="BC249">
            <v>130869.88097999999</v>
          </cell>
          <cell r="BD249">
            <v>132954.13169999997</v>
          </cell>
          <cell r="BE249">
            <v>0</v>
          </cell>
          <cell r="BF249">
            <v>2402581.4296799996</v>
          </cell>
          <cell r="BG249"/>
          <cell r="BH249">
            <v>5934273.0296799988</v>
          </cell>
          <cell r="BI249"/>
          <cell r="BJ249">
            <v>879413.37</v>
          </cell>
          <cell r="BK249">
            <v>5054859.6596799986</v>
          </cell>
          <cell r="BL249"/>
          <cell r="BM249">
            <v>1</v>
          </cell>
        </row>
        <row r="250">
          <cell r="A250" t="str">
            <v>0902701002600</v>
          </cell>
          <cell r="B250" t="str">
            <v>PAXTON-BUCKLEY-LODA CU DIST 10</v>
          </cell>
          <cell r="C250" t="str">
            <v>FORD</v>
          </cell>
          <cell r="D250" t="str">
            <v>Unit</v>
          </cell>
          <cell r="E250">
            <v>1257.46</v>
          </cell>
          <cell r="F250"/>
          <cell r="G250">
            <v>552.97</v>
          </cell>
          <cell r="H250">
            <v>546.64</v>
          </cell>
          <cell r="I250">
            <v>284.33</v>
          </cell>
          <cell r="J250">
            <v>420.15999999999997</v>
          </cell>
          <cell r="K250"/>
          <cell r="L250">
            <v>49197.599999999999</v>
          </cell>
          <cell r="M250">
            <v>25589.699999999997</v>
          </cell>
          <cell r="N250">
            <v>37814.399999999994</v>
          </cell>
          <cell r="O250">
            <v>112601.69999999998</v>
          </cell>
          <cell r="P250"/>
          <cell r="Q250">
            <v>69121.25</v>
          </cell>
          <cell r="R250">
            <v>35541.25</v>
          </cell>
          <cell r="S250">
            <v>52519.999999999993</v>
          </cell>
          <cell r="T250">
            <v>157182.5</v>
          </cell>
          <cell r="U250"/>
          <cell r="V250">
            <v>179715.25</v>
          </cell>
          <cell r="W250">
            <v>92407.25</v>
          </cell>
          <cell r="X250">
            <v>136552</v>
          </cell>
          <cell r="Y250">
            <v>408674.5</v>
          </cell>
          <cell r="Z250"/>
          <cell r="AA250">
            <v>18800.98</v>
          </cell>
          <cell r="AB250">
            <v>9667.2199999999993</v>
          </cell>
          <cell r="AC250">
            <v>14285.439999999999</v>
          </cell>
          <cell r="AD250">
            <v>42753.64</v>
          </cell>
          <cell r="AE250"/>
          <cell r="AF250">
            <v>315745.87</v>
          </cell>
          <cell r="AG250">
            <v>162352.43</v>
          </cell>
          <cell r="AH250">
            <v>239911.36</v>
          </cell>
          <cell r="AI250">
            <v>718009.65999999992</v>
          </cell>
          <cell r="AJ250"/>
          <cell r="AK250">
            <v>68330</v>
          </cell>
          <cell r="AL250">
            <v>70798.17</v>
          </cell>
          <cell r="AM250">
            <v>360917.43999999994</v>
          </cell>
          <cell r="AN250">
            <v>500045.60999999993</v>
          </cell>
          <cell r="AO250"/>
          <cell r="AP250">
            <v>752592.17</v>
          </cell>
          <cell r="AQ250">
            <v>386973.13</v>
          </cell>
          <cell r="AR250">
            <v>571837.76</v>
          </cell>
          <cell r="AS250">
            <v>1711403.06</v>
          </cell>
          <cell r="AT250"/>
          <cell r="AU250">
            <v>518132.89</v>
          </cell>
          <cell r="AV250">
            <v>266417.20999999996</v>
          </cell>
          <cell r="AW250">
            <v>393689.92</v>
          </cell>
          <cell r="AX250">
            <v>1178240.02</v>
          </cell>
          <cell r="AY250"/>
          <cell r="AZ250">
            <v>7769248.040000001</v>
          </cell>
          <cell r="BA250">
            <v>2358687.0700000003</v>
          </cell>
          <cell r="BB250">
            <v>3038380.5330000003</v>
          </cell>
          <cell r="BC250">
            <v>178124.23883999998</v>
          </cell>
          <cell r="BD250">
            <v>180961.0686</v>
          </cell>
          <cell r="BE250">
            <v>0</v>
          </cell>
          <cell r="BF250">
            <v>3397465.8404399999</v>
          </cell>
          <cell r="BG250"/>
          <cell r="BH250">
            <v>8226376.5304399999</v>
          </cell>
          <cell r="BI250"/>
          <cell r="BJ250">
            <v>1196951.02</v>
          </cell>
          <cell r="BK250">
            <v>7029425.5104399994</v>
          </cell>
          <cell r="BL250"/>
          <cell r="BM250">
            <v>1</v>
          </cell>
        </row>
        <row r="251">
          <cell r="A251" t="str">
            <v>1100000000092</v>
          </cell>
          <cell r="B251" t="str">
            <v>ALT SCH-CLK/CLS/CMBN/DGLAS/EDGR/M</v>
          </cell>
          <cell r="C251" t="str">
            <v>COLES</v>
          </cell>
          <cell r="D251" t="str">
            <v>Regional</v>
          </cell>
          <cell r="E251">
            <v>59.65</v>
          </cell>
          <cell r="F251"/>
          <cell r="G251">
            <v>0</v>
          </cell>
          <cell r="H251">
            <v>0</v>
          </cell>
          <cell r="I251">
            <v>7</v>
          </cell>
          <cell r="J251">
            <v>52.649999999999991</v>
          </cell>
          <cell r="K251"/>
          <cell r="L251">
            <v>0</v>
          </cell>
          <cell r="M251">
            <v>630</v>
          </cell>
          <cell r="N251">
            <v>4738.4999999999991</v>
          </cell>
          <cell r="O251">
            <v>5368.4999999999991</v>
          </cell>
          <cell r="P251"/>
          <cell r="Q251">
            <v>0</v>
          </cell>
          <cell r="R251">
            <v>875</v>
          </cell>
          <cell r="S251">
            <v>6581.2499999999991</v>
          </cell>
          <cell r="T251">
            <v>7456.2499999999991</v>
          </cell>
          <cell r="U251"/>
          <cell r="V251">
            <v>0</v>
          </cell>
          <cell r="W251">
            <v>2275</v>
          </cell>
          <cell r="X251">
            <v>17111.249999999996</v>
          </cell>
          <cell r="Y251">
            <v>19386.249999999996</v>
          </cell>
          <cell r="Z251"/>
          <cell r="AA251">
            <v>0</v>
          </cell>
          <cell r="AB251">
            <v>238</v>
          </cell>
          <cell r="AC251">
            <v>1790.0999999999997</v>
          </cell>
          <cell r="AD251">
            <v>2028.0999999999997</v>
          </cell>
          <cell r="AE251"/>
          <cell r="AF251">
            <v>0</v>
          </cell>
          <cell r="AG251">
            <v>3997</v>
          </cell>
          <cell r="AH251">
            <v>30063.15</v>
          </cell>
          <cell r="AI251">
            <v>34060.15</v>
          </cell>
          <cell r="AJ251"/>
          <cell r="AK251">
            <v>0</v>
          </cell>
          <cell r="AL251">
            <v>1743</v>
          </cell>
          <cell r="AM251">
            <v>45226.349999999991</v>
          </cell>
          <cell r="AN251">
            <v>46969.349999999991</v>
          </cell>
          <cell r="AO251"/>
          <cell r="AP251">
            <v>0</v>
          </cell>
          <cell r="AQ251">
            <v>9527</v>
          </cell>
          <cell r="AR251">
            <v>71656.649999999994</v>
          </cell>
          <cell r="AS251">
            <v>81183.649999999994</v>
          </cell>
          <cell r="AT251"/>
          <cell r="AU251">
            <v>0</v>
          </cell>
          <cell r="AV251">
            <v>6559</v>
          </cell>
          <cell r="AW251">
            <v>49333.049999999996</v>
          </cell>
          <cell r="AX251">
            <v>55892.049999999996</v>
          </cell>
          <cell r="AY251"/>
          <cell r="AZ251">
            <v>378876.24000000005</v>
          </cell>
          <cell r="BA251">
            <v>104507.59</v>
          </cell>
          <cell r="BB251">
            <v>145015.149</v>
          </cell>
          <cell r="BC251">
            <v>8449.6610999999994</v>
          </cell>
          <cell r="BD251">
            <v>8584.2314999999981</v>
          </cell>
          <cell r="BE251">
            <v>0</v>
          </cell>
          <cell r="BF251">
            <v>162049.0416</v>
          </cell>
          <cell r="BG251"/>
          <cell r="BH251">
            <v>414393.34159999993</v>
          </cell>
          <cell r="BI251"/>
          <cell r="BJ251">
            <v>56779.64</v>
          </cell>
          <cell r="BK251">
            <v>357613.70159999991</v>
          </cell>
          <cell r="BL251"/>
          <cell r="BM251">
            <v>1</v>
          </cell>
        </row>
        <row r="252">
          <cell r="A252" t="str">
            <v>1100000000093</v>
          </cell>
          <cell r="B252" t="str">
            <v>SAFE SCH-CLK/CLS/CMBN/DGLAS/EDGR/</v>
          </cell>
          <cell r="C252" t="str">
            <v>COLES</v>
          </cell>
          <cell r="D252" t="str">
            <v>Regional</v>
          </cell>
          <cell r="E252">
            <v>114.98</v>
          </cell>
          <cell r="F252"/>
          <cell r="G252">
            <v>0</v>
          </cell>
          <cell r="H252">
            <v>0</v>
          </cell>
          <cell r="I252">
            <v>22.65</v>
          </cell>
          <cell r="J252">
            <v>92.33</v>
          </cell>
          <cell r="K252"/>
          <cell r="L252">
            <v>0</v>
          </cell>
          <cell r="M252">
            <v>2038.4999999999998</v>
          </cell>
          <cell r="N252">
            <v>8309.7000000000007</v>
          </cell>
          <cell r="O252">
            <v>10348.200000000001</v>
          </cell>
          <cell r="P252"/>
          <cell r="Q252">
            <v>0</v>
          </cell>
          <cell r="R252">
            <v>2831.25</v>
          </cell>
          <cell r="S252">
            <v>11541.25</v>
          </cell>
          <cell r="T252">
            <v>14372.5</v>
          </cell>
          <cell r="U252"/>
          <cell r="V252">
            <v>0</v>
          </cell>
          <cell r="W252">
            <v>7361.2499999999991</v>
          </cell>
          <cell r="X252">
            <v>30007.25</v>
          </cell>
          <cell r="Y252">
            <v>37368.5</v>
          </cell>
          <cell r="Z252"/>
          <cell r="AA252">
            <v>0</v>
          </cell>
          <cell r="AB252">
            <v>770.09999999999991</v>
          </cell>
          <cell r="AC252">
            <v>3139.22</v>
          </cell>
          <cell r="AD252">
            <v>3909.3199999999997</v>
          </cell>
          <cell r="AE252"/>
          <cell r="AF252">
            <v>0</v>
          </cell>
          <cell r="AG252">
            <v>12933.15</v>
          </cell>
          <cell r="AH252">
            <v>52720.43</v>
          </cell>
          <cell r="AI252">
            <v>65653.58</v>
          </cell>
          <cell r="AJ252"/>
          <cell r="AK252">
            <v>0</v>
          </cell>
          <cell r="AL252">
            <v>5639.8499999999995</v>
          </cell>
          <cell r="AM252">
            <v>79311.47</v>
          </cell>
          <cell r="AN252">
            <v>84951.32</v>
          </cell>
          <cell r="AO252"/>
          <cell r="AP252">
            <v>0</v>
          </cell>
          <cell r="AQ252">
            <v>30826.649999999998</v>
          </cell>
          <cell r="AR252">
            <v>125661.13</v>
          </cell>
          <cell r="AS252">
            <v>156487.78</v>
          </cell>
          <cell r="AT252"/>
          <cell r="AU252">
            <v>0</v>
          </cell>
          <cell r="AV252">
            <v>21223.05</v>
          </cell>
          <cell r="AW252">
            <v>86513.209999999992</v>
          </cell>
          <cell r="AX252">
            <v>107736.26</v>
          </cell>
          <cell r="AY252"/>
          <cell r="AZ252">
            <v>733916.37</v>
          </cell>
          <cell r="BA252">
            <v>211132.41999999998</v>
          </cell>
          <cell r="BB252">
            <v>283514.63699999999</v>
          </cell>
          <cell r="BC252">
            <v>16287.376919999999</v>
          </cell>
          <cell r="BD252">
            <v>16546.771799999999</v>
          </cell>
          <cell r="BE252">
            <v>0</v>
          </cell>
          <cell r="BF252">
            <v>316348.78571999999</v>
          </cell>
          <cell r="BG252"/>
          <cell r="BH252">
            <v>797176.24571999977</v>
          </cell>
          <cell r="BI252"/>
          <cell r="BJ252">
            <v>109447.16</v>
          </cell>
          <cell r="BK252">
            <v>687729.08571999974</v>
          </cell>
          <cell r="BL252"/>
          <cell r="BM252">
            <v>1</v>
          </cell>
        </row>
        <row r="253">
          <cell r="A253" t="str">
            <v>11012002C2600</v>
          </cell>
          <cell r="B253" t="str">
            <v>MARSHALL C U SCHOOL DIST 2C</v>
          </cell>
          <cell r="C253" t="str">
            <v>CLARK</v>
          </cell>
          <cell r="D253" t="str">
            <v>Unit</v>
          </cell>
          <cell r="E253">
            <v>1221.21</v>
          </cell>
          <cell r="F253"/>
          <cell r="G253">
            <v>583.05999999999995</v>
          </cell>
          <cell r="H253">
            <v>567.98</v>
          </cell>
          <cell r="I253">
            <v>283.15999999999997</v>
          </cell>
          <cell r="J253">
            <v>354.99</v>
          </cell>
          <cell r="K253"/>
          <cell r="L253">
            <v>51118.200000000004</v>
          </cell>
          <cell r="M253">
            <v>25484.399999999998</v>
          </cell>
          <cell r="N253">
            <v>31949.100000000002</v>
          </cell>
          <cell r="O253">
            <v>108551.70000000001</v>
          </cell>
          <cell r="P253"/>
          <cell r="Q253">
            <v>72882.5</v>
          </cell>
          <cell r="R253">
            <v>35394.999999999993</v>
          </cell>
          <cell r="S253">
            <v>44373.75</v>
          </cell>
          <cell r="T253">
            <v>152651.25</v>
          </cell>
          <cell r="U253"/>
          <cell r="V253">
            <v>189494.49999999997</v>
          </cell>
          <cell r="W253">
            <v>92026.999999999985</v>
          </cell>
          <cell r="X253">
            <v>115371.75</v>
          </cell>
          <cell r="Y253">
            <v>396893.24999999994</v>
          </cell>
          <cell r="Z253"/>
          <cell r="AA253">
            <v>19824.039999999997</v>
          </cell>
          <cell r="AB253">
            <v>9627.4399999999987</v>
          </cell>
          <cell r="AC253">
            <v>12069.66</v>
          </cell>
          <cell r="AD253">
            <v>41521.14</v>
          </cell>
          <cell r="AE253"/>
          <cell r="AF253">
            <v>332927.26</v>
          </cell>
          <cell r="AG253">
            <v>161684.35999999999</v>
          </cell>
          <cell r="AH253">
            <v>202699.29</v>
          </cell>
          <cell r="AI253">
            <v>697310.91</v>
          </cell>
          <cell r="AJ253"/>
          <cell r="AK253">
            <v>70997.5</v>
          </cell>
          <cell r="AL253">
            <v>70506.84</v>
          </cell>
          <cell r="AM253">
            <v>304936.41000000003</v>
          </cell>
          <cell r="AN253">
            <v>446440.75</v>
          </cell>
          <cell r="AO253"/>
          <cell r="AP253">
            <v>793544.65999999992</v>
          </cell>
          <cell r="AQ253">
            <v>385380.75999999995</v>
          </cell>
          <cell r="AR253">
            <v>483141.39</v>
          </cell>
          <cell r="AS253">
            <v>1662066.81</v>
          </cell>
          <cell r="AT253"/>
          <cell r="AU253">
            <v>546327.22</v>
          </cell>
          <cell r="AV253">
            <v>265320.92</v>
          </cell>
          <cell r="AW253">
            <v>332625.63</v>
          </cell>
          <cell r="AX253">
            <v>1144273.77</v>
          </cell>
          <cell r="AY253"/>
          <cell r="AZ253">
            <v>7382713.5999999996</v>
          </cell>
          <cell r="BA253">
            <v>1991743.17</v>
          </cell>
          <cell r="BB253">
            <v>2812337.031</v>
          </cell>
          <cell r="BC253">
            <v>172989.28134000002</v>
          </cell>
          <cell r="BD253">
            <v>175744.33110000001</v>
          </cell>
          <cell r="BE253">
            <v>0</v>
          </cell>
          <cell r="BF253">
            <v>3161070.6434400002</v>
          </cell>
          <cell r="BG253"/>
          <cell r="BH253">
            <v>7810780.2234400008</v>
          </cell>
          <cell r="BI253"/>
          <cell r="BJ253">
            <v>1162445.3700000001</v>
          </cell>
          <cell r="BK253">
            <v>6648334.8534400007</v>
          </cell>
          <cell r="BL253"/>
          <cell r="BM253">
            <v>1</v>
          </cell>
        </row>
        <row r="254">
          <cell r="A254" t="str">
            <v>11012003C2600</v>
          </cell>
          <cell r="B254" t="str">
            <v>MARTINSVILLE C U SCH DIST 3C</v>
          </cell>
          <cell r="C254" t="str">
            <v>CLARK</v>
          </cell>
          <cell r="D254" t="str">
            <v>Unit</v>
          </cell>
          <cell r="E254">
            <v>348.75</v>
          </cell>
          <cell r="F254"/>
          <cell r="G254">
            <v>181.75</v>
          </cell>
          <cell r="H254">
            <v>179</v>
          </cell>
          <cell r="I254">
            <v>73.5</v>
          </cell>
          <cell r="J254">
            <v>93.5</v>
          </cell>
          <cell r="K254"/>
          <cell r="L254">
            <v>16110</v>
          </cell>
          <cell r="M254">
            <v>6615</v>
          </cell>
          <cell r="N254">
            <v>8415</v>
          </cell>
          <cell r="O254">
            <v>31140</v>
          </cell>
          <cell r="P254"/>
          <cell r="Q254">
            <v>22718.75</v>
          </cell>
          <cell r="R254">
            <v>9187.5</v>
          </cell>
          <cell r="S254">
            <v>11687.5</v>
          </cell>
          <cell r="T254">
            <v>43593.75</v>
          </cell>
          <cell r="U254"/>
          <cell r="V254">
            <v>59068.75</v>
          </cell>
          <cell r="W254">
            <v>23887.5</v>
          </cell>
          <cell r="X254">
            <v>30387.5</v>
          </cell>
          <cell r="Y254">
            <v>113343.75</v>
          </cell>
          <cell r="Z254"/>
          <cell r="AA254">
            <v>6179.5</v>
          </cell>
          <cell r="AB254">
            <v>2499</v>
          </cell>
          <cell r="AC254">
            <v>3179</v>
          </cell>
          <cell r="AD254">
            <v>11857.5</v>
          </cell>
          <cell r="AE254"/>
          <cell r="AF254">
            <v>103779.25</v>
          </cell>
          <cell r="AG254">
            <v>41968.5</v>
          </cell>
          <cell r="AH254">
            <v>53388.5</v>
          </cell>
          <cell r="AI254">
            <v>199136.25</v>
          </cell>
          <cell r="AJ254"/>
          <cell r="AK254">
            <v>22375</v>
          </cell>
          <cell r="AL254">
            <v>18301.5</v>
          </cell>
          <cell r="AM254">
            <v>80316.5</v>
          </cell>
          <cell r="AN254">
            <v>120993</v>
          </cell>
          <cell r="AO254"/>
          <cell r="AP254">
            <v>247361.75</v>
          </cell>
          <cell r="AQ254">
            <v>100033.5</v>
          </cell>
          <cell r="AR254">
            <v>127253.5</v>
          </cell>
          <cell r="AS254">
            <v>474648.75</v>
          </cell>
          <cell r="AT254"/>
          <cell r="AU254">
            <v>170299.75</v>
          </cell>
          <cell r="AV254">
            <v>68869.5</v>
          </cell>
          <cell r="AW254">
            <v>87609.5</v>
          </cell>
          <cell r="AX254">
            <v>326778.75</v>
          </cell>
          <cell r="AY254"/>
          <cell r="AZ254">
            <v>2172326.71</v>
          </cell>
          <cell r="BA254">
            <v>698453.39</v>
          </cell>
          <cell r="BB254">
            <v>861234.03</v>
          </cell>
          <cell r="BC254">
            <v>49401.832499999997</v>
          </cell>
          <cell r="BD254">
            <v>50188.612499999996</v>
          </cell>
          <cell r="BE254">
            <v>0</v>
          </cell>
          <cell r="BF254">
            <v>960824.47500000009</v>
          </cell>
          <cell r="BG254"/>
          <cell r="BH254">
            <v>2282316.2250000001</v>
          </cell>
          <cell r="BI254"/>
          <cell r="BJ254">
            <v>331968.15000000002</v>
          </cell>
          <cell r="BK254">
            <v>1950348.0750000002</v>
          </cell>
          <cell r="BL254"/>
          <cell r="BM254">
            <v>1</v>
          </cell>
        </row>
        <row r="255">
          <cell r="A255" t="str">
            <v>11012004C2600</v>
          </cell>
          <cell r="B255" t="str">
            <v>CASEY-WESTFIELD C U SCH DIST 4C</v>
          </cell>
          <cell r="C255" t="str">
            <v>CLARK</v>
          </cell>
          <cell r="D255" t="str">
            <v>Unit</v>
          </cell>
          <cell r="E255">
            <v>821</v>
          </cell>
          <cell r="F255"/>
          <cell r="G255">
            <v>383.5</v>
          </cell>
          <cell r="H255">
            <v>372.5</v>
          </cell>
          <cell r="I255">
            <v>199.5</v>
          </cell>
          <cell r="J255">
            <v>238</v>
          </cell>
          <cell r="K255"/>
          <cell r="L255">
            <v>33525</v>
          </cell>
          <cell r="M255">
            <v>17955</v>
          </cell>
          <cell r="N255">
            <v>21420</v>
          </cell>
          <cell r="O255">
            <v>72900</v>
          </cell>
          <cell r="P255"/>
          <cell r="Q255">
            <v>47937.5</v>
          </cell>
          <cell r="R255">
            <v>24937.5</v>
          </cell>
          <cell r="S255">
            <v>29750</v>
          </cell>
          <cell r="T255">
            <v>102625</v>
          </cell>
          <cell r="U255"/>
          <cell r="V255">
            <v>124637.5</v>
          </cell>
          <cell r="W255">
            <v>64837.5</v>
          </cell>
          <cell r="X255">
            <v>77350</v>
          </cell>
          <cell r="Y255">
            <v>266825</v>
          </cell>
          <cell r="Z255"/>
          <cell r="AA255">
            <v>13039</v>
          </cell>
          <cell r="AB255">
            <v>6783</v>
          </cell>
          <cell r="AC255">
            <v>8092</v>
          </cell>
          <cell r="AD255">
            <v>27914</v>
          </cell>
          <cell r="AE255"/>
          <cell r="AF255">
            <v>218978.5</v>
          </cell>
          <cell r="AG255">
            <v>113914.5</v>
          </cell>
          <cell r="AH255">
            <v>135898</v>
          </cell>
          <cell r="AI255">
            <v>468791</v>
          </cell>
          <cell r="AJ255"/>
          <cell r="AK255">
            <v>46562.5</v>
          </cell>
          <cell r="AL255">
            <v>49675.5</v>
          </cell>
          <cell r="AM255">
            <v>204442</v>
          </cell>
          <cell r="AN255">
            <v>300680</v>
          </cell>
          <cell r="AO255"/>
          <cell r="AP255">
            <v>521943.5</v>
          </cell>
          <cell r="AQ255">
            <v>271519.5</v>
          </cell>
          <cell r="AR255">
            <v>323918</v>
          </cell>
          <cell r="AS255">
            <v>1117381</v>
          </cell>
          <cell r="AT255"/>
          <cell r="AU255">
            <v>359339.5</v>
          </cell>
          <cell r="AV255">
            <v>186931.5</v>
          </cell>
          <cell r="AW255">
            <v>223006</v>
          </cell>
          <cell r="AX255">
            <v>769277</v>
          </cell>
          <cell r="AY255"/>
          <cell r="AZ255">
            <v>5041381.8600000003</v>
          </cell>
          <cell r="BA255">
            <v>1500356.74</v>
          </cell>
          <cell r="BB255">
            <v>1962521.58</v>
          </cell>
          <cell r="BC255">
            <v>116297.93400000001</v>
          </cell>
          <cell r="BD255">
            <v>118150.11</v>
          </cell>
          <cell r="BE255">
            <v>0</v>
          </cell>
          <cell r="BF255">
            <v>2196969.6239999998</v>
          </cell>
          <cell r="BG255"/>
          <cell r="BH255">
            <v>5323362.6239999998</v>
          </cell>
          <cell r="BI255"/>
          <cell r="BJ255">
            <v>781493.48</v>
          </cell>
          <cell r="BK255">
            <v>4541869.1439999994</v>
          </cell>
          <cell r="BL255"/>
          <cell r="BM255">
            <v>1</v>
          </cell>
        </row>
        <row r="256">
          <cell r="A256" t="str">
            <v>1101500102600</v>
          </cell>
          <cell r="B256" t="str">
            <v>CHARLESTON C U SCHOOL DIST 1</v>
          </cell>
          <cell r="C256" t="str">
            <v>COLES</v>
          </cell>
          <cell r="D256" t="str">
            <v>Unit</v>
          </cell>
          <cell r="E256">
            <v>2545.37</v>
          </cell>
          <cell r="F256"/>
          <cell r="G256">
            <v>1195.5600000000002</v>
          </cell>
          <cell r="H256">
            <v>1168.23</v>
          </cell>
          <cell r="I256">
            <v>582.99</v>
          </cell>
          <cell r="J256">
            <v>766.81999999999994</v>
          </cell>
          <cell r="K256"/>
          <cell r="L256">
            <v>105140.7</v>
          </cell>
          <cell r="M256">
            <v>52469.1</v>
          </cell>
          <cell r="N256">
            <v>69013.799999999988</v>
          </cell>
          <cell r="O256">
            <v>226623.59999999998</v>
          </cell>
          <cell r="P256"/>
          <cell r="Q256">
            <v>149445.00000000003</v>
          </cell>
          <cell r="R256">
            <v>72873.75</v>
          </cell>
          <cell r="S256">
            <v>95852.499999999985</v>
          </cell>
          <cell r="T256">
            <v>318171.25</v>
          </cell>
          <cell r="U256"/>
          <cell r="V256">
            <v>388557.00000000006</v>
          </cell>
          <cell r="W256">
            <v>189471.75</v>
          </cell>
          <cell r="X256">
            <v>249216.49999999997</v>
          </cell>
          <cell r="Y256">
            <v>827245.25</v>
          </cell>
          <cell r="Z256"/>
          <cell r="AA256">
            <v>40649.040000000008</v>
          </cell>
          <cell r="AB256">
            <v>19821.66</v>
          </cell>
          <cell r="AC256">
            <v>26071.879999999997</v>
          </cell>
          <cell r="AD256">
            <v>86542.580000000016</v>
          </cell>
          <cell r="AE256"/>
          <cell r="AF256">
            <v>682664.76</v>
          </cell>
          <cell r="AG256">
            <v>332887.28999999998</v>
          </cell>
          <cell r="AH256">
            <v>437854.22</v>
          </cell>
          <cell r="AI256">
            <v>1453406.27</v>
          </cell>
          <cell r="AJ256"/>
          <cell r="AK256">
            <v>146028.75</v>
          </cell>
          <cell r="AL256">
            <v>145164.51</v>
          </cell>
          <cell r="AM256">
            <v>658698.37999999989</v>
          </cell>
          <cell r="AN256">
            <v>949891.6399999999</v>
          </cell>
          <cell r="AO256"/>
          <cell r="AP256">
            <v>1627157.1600000001</v>
          </cell>
          <cell r="AQ256">
            <v>793449.39</v>
          </cell>
          <cell r="AR256">
            <v>1043642.0199999999</v>
          </cell>
          <cell r="AS256">
            <v>3464248.5700000003</v>
          </cell>
          <cell r="AT256"/>
          <cell r="AU256">
            <v>1120239.7200000002</v>
          </cell>
          <cell r="AV256">
            <v>546261.63</v>
          </cell>
          <cell r="AW256">
            <v>718510.34</v>
          </cell>
          <cell r="AX256">
            <v>2385011.69</v>
          </cell>
          <cell r="AY256"/>
          <cell r="AZ256">
            <v>15791708.309999999</v>
          </cell>
          <cell r="BA256">
            <v>4959880.05</v>
          </cell>
          <cell r="BB256">
            <v>6225476.5079999994</v>
          </cell>
          <cell r="BC256">
            <v>360561.84197999997</v>
          </cell>
          <cell r="BD256">
            <v>366304.19669999991</v>
          </cell>
          <cell r="BE256">
            <v>0</v>
          </cell>
          <cell r="BF256">
            <v>6952342.5466799997</v>
          </cell>
          <cell r="BG256"/>
          <cell r="BH256">
            <v>16663483.396679999</v>
          </cell>
          <cell r="BI256"/>
          <cell r="BJ256">
            <v>2422886.79</v>
          </cell>
          <cell r="BK256">
            <v>14240596.606679998</v>
          </cell>
          <cell r="BL256"/>
          <cell r="BM256">
            <v>1</v>
          </cell>
        </row>
        <row r="257">
          <cell r="A257" t="str">
            <v>1101500202600</v>
          </cell>
          <cell r="B257" t="str">
            <v>MATTOON C U SCHOOL DIST 2</v>
          </cell>
          <cell r="C257" t="str">
            <v>COLES</v>
          </cell>
          <cell r="D257" t="str">
            <v>Unit</v>
          </cell>
          <cell r="E257">
            <v>2969.71</v>
          </cell>
          <cell r="F257"/>
          <cell r="G257">
            <v>1337.4</v>
          </cell>
          <cell r="H257">
            <v>1301.99</v>
          </cell>
          <cell r="I257">
            <v>685.81999999999994</v>
          </cell>
          <cell r="J257">
            <v>946.49</v>
          </cell>
          <cell r="K257"/>
          <cell r="L257">
            <v>117179.1</v>
          </cell>
          <cell r="M257">
            <v>61723.799999999996</v>
          </cell>
          <cell r="N257">
            <v>85184.1</v>
          </cell>
          <cell r="O257">
            <v>264087</v>
          </cell>
          <cell r="P257"/>
          <cell r="Q257">
            <v>167175</v>
          </cell>
          <cell r="R257">
            <v>85727.499999999985</v>
          </cell>
          <cell r="S257">
            <v>118311.25</v>
          </cell>
          <cell r="T257">
            <v>371213.75</v>
          </cell>
          <cell r="U257"/>
          <cell r="V257">
            <v>434655.00000000006</v>
          </cell>
          <cell r="W257">
            <v>222891.49999999997</v>
          </cell>
          <cell r="X257">
            <v>307609.25</v>
          </cell>
          <cell r="Y257">
            <v>965155.75</v>
          </cell>
          <cell r="Z257"/>
          <cell r="AA257">
            <v>45471.600000000006</v>
          </cell>
          <cell r="AB257">
            <v>23317.879999999997</v>
          </cell>
          <cell r="AC257">
            <v>32180.66</v>
          </cell>
          <cell r="AD257">
            <v>100970.14000000001</v>
          </cell>
          <cell r="AE257"/>
          <cell r="AF257">
            <v>763655.4</v>
          </cell>
          <cell r="AG257">
            <v>391603.22</v>
          </cell>
          <cell r="AH257">
            <v>540445.79</v>
          </cell>
          <cell r="AI257">
            <v>1695704.4100000001</v>
          </cell>
          <cell r="AJ257"/>
          <cell r="AK257">
            <v>162748.75</v>
          </cell>
          <cell r="AL257">
            <v>170769.18</v>
          </cell>
          <cell r="AM257">
            <v>813034.91</v>
          </cell>
          <cell r="AN257">
            <v>1146552.8400000001</v>
          </cell>
          <cell r="AO257"/>
          <cell r="AP257">
            <v>1820201.4000000001</v>
          </cell>
          <cell r="AQ257">
            <v>933401.0199999999</v>
          </cell>
          <cell r="AR257">
            <v>1288172.8899999999</v>
          </cell>
          <cell r="AS257">
            <v>4041775.3099999996</v>
          </cell>
          <cell r="AT257"/>
          <cell r="AU257">
            <v>1253143.8</v>
          </cell>
          <cell r="AV257">
            <v>642613.34</v>
          </cell>
          <cell r="AW257">
            <v>886861.13</v>
          </cell>
          <cell r="AX257">
            <v>2782618.27</v>
          </cell>
          <cell r="AY257"/>
          <cell r="AZ257">
            <v>18592741</v>
          </cell>
          <cell r="BA257">
            <v>6116391.4199999999</v>
          </cell>
          <cell r="BB257">
            <v>7412739.7260000007</v>
          </cell>
          <cell r="BC257">
            <v>420671.30033999996</v>
          </cell>
          <cell r="BD257">
            <v>427370.96609999996</v>
          </cell>
          <cell r="BE257">
            <v>0</v>
          </cell>
          <cell r="BF257">
            <v>8260781.9924400002</v>
          </cell>
          <cell r="BG257"/>
          <cell r="BH257">
            <v>19628859.462439999</v>
          </cell>
          <cell r="BI257"/>
          <cell r="BJ257">
            <v>2826807.55</v>
          </cell>
          <cell r="BK257">
            <v>16802051.912439998</v>
          </cell>
          <cell r="BL257"/>
          <cell r="BM257">
            <v>1</v>
          </cell>
        </row>
        <row r="258">
          <cell r="A258" t="str">
            <v>1101500502600</v>
          </cell>
          <cell r="B258" t="str">
            <v>OAKLAND C U SCHOOL DIST 5</v>
          </cell>
          <cell r="C258" t="str">
            <v>COLES</v>
          </cell>
          <cell r="D258" t="str">
            <v>Unit</v>
          </cell>
          <cell r="E258">
            <v>242.29</v>
          </cell>
          <cell r="F258"/>
          <cell r="G258">
            <v>120.97</v>
          </cell>
          <cell r="H258">
            <v>118.80999999999999</v>
          </cell>
          <cell r="I258">
            <v>52.989999999999995</v>
          </cell>
          <cell r="J258">
            <v>68.33</v>
          </cell>
          <cell r="K258"/>
          <cell r="L258">
            <v>10692.9</v>
          </cell>
          <cell r="M258">
            <v>4769.0999999999995</v>
          </cell>
          <cell r="N258">
            <v>6149.7</v>
          </cell>
          <cell r="O258">
            <v>21611.7</v>
          </cell>
          <cell r="P258"/>
          <cell r="Q258">
            <v>15121.25</v>
          </cell>
          <cell r="R258">
            <v>6623.7499999999991</v>
          </cell>
          <cell r="S258">
            <v>8541.25</v>
          </cell>
          <cell r="T258">
            <v>30286.25</v>
          </cell>
          <cell r="U258"/>
          <cell r="V258">
            <v>39315.25</v>
          </cell>
          <cell r="W258">
            <v>17221.75</v>
          </cell>
          <cell r="X258">
            <v>22207.25</v>
          </cell>
          <cell r="Y258">
            <v>78744.25</v>
          </cell>
          <cell r="Z258"/>
          <cell r="AA258">
            <v>4112.9799999999996</v>
          </cell>
          <cell r="AB258">
            <v>1801.6599999999999</v>
          </cell>
          <cell r="AC258">
            <v>2323.2199999999998</v>
          </cell>
          <cell r="AD258">
            <v>8237.8599999999988</v>
          </cell>
          <cell r="AE258"/>
          <cell r="AF258">
            <v>69073.87</v>
          </cell>
          <cell r="AG258">
            <v>30257.29</v>
          </cell>
          <cell r="AH258">
            <v>39016.43</v>
          </cell>
          <cell r="AI258">
            <v>138347.59</v>
          </cell>
          <cell r="AJ258"/>
          <cell r="AK258">
            <v>14851.249999999998</v>
          </cell>
          <cell r="AL258">
            <v>13194.509999999998</v>
          </cell>
          <cell r="AM258">
            <v>58695.47</v>
          </cell>
          <cell r="AN258">
            <v>86741.23</v>
          </cell>
          <cell r="AO258"/>
          <cell r="AP258">
            <v>164640.17000000001</v>
          </cell>
          <cell r="AQ258">
            <v>72119.39</v>
          </cell>
          <cell r="AR258">
            <v>92997.13</v>
          </cell>
          <cell r="AS258">
            <v>329756.69</v>
          </cell>
          <cell r="AT258"/>
          <cell r="AU258">
            <v>113348.89</v>
          </cell>
          <cell r="AV258">
            <v>49651.63</v>
          </cell>
          <cell r="AW258">
            <v>64025.21</v>
          </cell>
          <cell r="AX258">
            <v>227025.72999999998</v>
          </cell>
          <cell r="AY258"/>
          <cell r="AZ258">
            <v>1489262.21</v>
          </cell>
          <cell r="BA258">
            <v>449285.87</v>
          </cell>
          <cell r="BB258">
            <v>581564.424</v>
          </cell>
          <cell r="BC258">
            <v>34321.347659999992</v>
          </cell>
          <cell r="BD258">
            <v>34867.953899999993</v>
          </cell>
          <cell r="BE258">
            <v>0</v>
          </cell>
          <cell r="BF258">
            <v>650753.72555999993</v>
          </cell>
          <cell r="BG258"/>
          <cell r="BH258">
            <v>1571505.02556</v>
          </cell>
          <cell r="BI258"/>
          <cell r="BJ258">
            <v>230631</v>
          </cell>
          <cell r="BK258">
            <v>1340874.02556</v>
          </cell>
          <cell r="BL258"/>
          <cell r="BM258">
            <v>1</v>
          </cell>
        </row>
        <row r="259">
          <cell r="A259" t="str">
            <v>1101800302600</v>
          </cell>
          <cell r="B259" t="str">
            <v>NEOGA COMM UNIT SCHOOL DIST 3</v>
          </cell>
          <cell r="C259" t="str">
            <v>CUMBERLAND</v>
          </cell>
          <cell r="D259" t="str">
            <v>Unit</v>
          </cell>
          <cell r="E259">
            <v>502.6</v>
          </cell>
          <cell r="F259"/>
          <cell r="G259">
            <v>213.12999999999997</v>
          </cell>
          <cell r="H259">
            <v>206.97</v>
          </cell>
          <cell r="I259">
            <v>110.82</v>
          </cell>
          <cell r="J259">
            <v>178.65</v>
          </cell>
          <cell r="K259"/>
          <cell r="L259">
            <v>18627.3</v>
          </cell>
          <cell r="M259">
            <v>9973.7999999999993</v>
          </cell>
          <cell r="N259">
            <v>16078.5</v>
          </cell>
          <cell r="O259">
            <v>44679.6</v>
          </cell>
          <cell r="P259"/>
          <cell r="Q259">
            <v>26641.249999999996</v>
          </cell>
          <cell r="R259">
            <v>13852.5</v>
          </cell>
          <cell r="S259">
            <v>22331.25</v>
          </cell>
          <cell r="T259">
            <v>62825</v>
          </cell>
          <cell r="U259"/>
          <cell r="V259">
            <v>69267.249999999985</v>
          </cell>
          <cell r="W259">
            <v>36016.5</v>
          </cell>
          <cell r="X259">
            <v>58061.25</v>
          </cell>
          <cell r="Y259">
            <v>163345</v>
          </cell>
          <cell r="Z259"/>
          <cell r="AA259">
            <v>7246.4199999999992</v>
          </cell>
          <cell r="AB259">
            <v>3767.8799999999997</v>
          </cell>
          <cell r="AC259">
            <v>6074.1</v>
          </cell>
          <cell r="AD259">
            <v>17088.400000000001</v>
          </cell>
          <cell r="AE259"/>
          <cell r="AF259">
            <v>121697.23</v>
          </cell>
          <cell r="AG259">
            <v>63278.22</v>
          </cell>
          <cell r="AH259">
            <v>102009.15</v>
          </cell>
          <cell r="AI259">
            <v>286984.59999999998</v>
          </cell>
          <cell r="AJ259"/>
          <cell r="AK259">
            <v>25871.25</v>
          </cell>
          <cell r="AL259">
            <v>27594.179999999997</v>
          </cell>
          <cell r="AM259">
            <v>153460.35</v>
          </cell>
          <cell r="AN259">
            <v>206925.78</v>
          </cell>
          <cell r="AO259"/>
          <cell r="AP259">
            <v>290069.92999999993</v>
          </cell>
          <cell r="AQ259">
            <v>150826.01999999999</v>
          </cell>
          <cell r="AR259">
            <v>243142.65</v>
          </cell>
          <cell r="AS259">
            <v>684038.6</v>
          </cell>
          <cell r="AT259"/>
          <cell r="AU259">
            <v>199702.80999999997</v>
          </cell>
          <cell r="AV259">
            <v>103838.34</v>
          </cell>
          <cell r="AW259">
            <v>167395.05000000002</v>
          </cell>
          <cell r="AX259">
            <v>470936.19999999995</v>
          </cell>
          <cell r="AY259"/>
          <cell r="AZ259">
            <v>3113334.3699999996</v>
          </cell>
          <cell r="BA259">
            <v>949808.62</v>
          </cell>
          <cell r="BB259">
            <v>1218942.8969999999</v>
          </cell>
          <cell r="BC259">
            <v>71195.300399999978</v>
          </cell>
          <cell r="BD259">
            <v>72329.165999999983</v>
          </cell>
          <cell r="BE259">
            <v>0</v>
          </cell>
          <cell r="BF259">
            <v>1362467.3633999999</v>
          </cell>
          <cell r="BG259"/>
          <cell r="BH259">
            <v>3299290.5433999998</v>
          </cell>
          <cell r="BI259"/>
          <cell r="BJ259">
            <v>478414.88</v>
          </cell>
          <cell r="BK259">
            <v>2820875.6634</v>
          </cell>
          <cell r="BL259"/>
          <cell r="BM259">
            <v>1</v>
          </cell>
        </row>
        <row r="260">
          <cell r="A260" t="str">
            <v>1101807702600</v>
          </cell>
          <cell r="B260" t="str">
            <v>CUMBERLAND C U SCHOOL DIST 77</v>
          </cell>
          <cell r="C260" t="str">
            <v>CUMBERLAND</v>
          </cell>
          <cell r="D260" t="str">
            <v>Unit</v>
          </cell>
          <cell r="E260">
            <v>966.13</v>
          </cell>
          <cell r="F260"/>
          <cell r="G260">
            <v>440.47999999999996</v>
          </cell>
          <cell r="H260">
            <v>437.81999999999994</v>
          </cell>
          <cell r="I260">
            <v>230.5</v>
          </cell>
          <cell r="J260">
            <v>295.14999999999998</v>
          </cell>
          <cell r="K260"/>
          <cell r="L260">
            <v>39403.799999999996</v>
          </cell>
          <cell r="M260">
            <v>20745</v>
          </cell>
          <cell r="N260">
            <v>26563.499999999996</v>
          </cell>
          <cell r="O260">
            <v>86712.299999999988</v>
          </cell>
          <cell r="P260"/>
          <cell r="Q260">
            <v>55059.999999999993</v>
          </cell>
          <cell r="R260">
            <v>28812.5</v>
          </cell>
          <cell r="S260">
            <v>36893.75</v>
          </cell>
          <cell r="T260">
            <v>120766.25</v>
          </cell>
          <cell r="U260"/>
          <cell r="V260">
            <v>143156</v>
          </cell>
          <cell r="W260">
            <v>74912.5</v>
          </cell>
          <cell r="X260">
            <v>95923.749999999985</v>
          </cell>
          <cell r="Y260">
            <v>313992.25</v>
          </cell>
          <cell r="Z260"/>
          <cell r="AA260">
            <v>14976.319999999998</v>
          </cell>
          <cell r="AB260">
            <v>7837</v>
          </cell>
          <cell r="AC260">
            <v>10035.099999999999</v>
          </cell>
          <cell r="AD260">
            <v>32848.42</v>
          </cell>
          <cell r="AE260"/>
          <cell r="AF260">
            <v>251514.08</v>
          </cell>
          <cell r="AG260">
            <v>131615.5</v>
          </cell>
          <cell r="AH260">
            <v>168530.65</v>
          </cell>
          <cell r="AI260">
            <v>551660.23</v>
          </cell>
          <cell r="AJ260"/>
          <cell r="AK260">
            <v>54727.499999999993</v>
          </cell>
          <cell r="AL260">
            <v>57394.5</v>
          </cell>
          <cell r="AM260">
            <v>253533.84999999998</v>
          </cell>
          <cell r="AN260">
            <v>365655.85</v>
          </cell>
          <cell r="AO260"/>
          <cell r="AP260">
            <v>599493.27999999991</v>
          </cell>
          <cell r="AQ260">
            <v>313710.5</v>
          </cell>
          <cell r="AR260">
            <v>401699.14999999997</v>
          </cell>
          <cell r="AS260">
            <v>1314902.93</v>
          </cell>
          <cell r="AT260"/>
          <cell r="AU260">
            <v>412729.75999999995</v>
          </cell>
          <cell r="AV260">
            <v>215978.5</v>
          </cell>
          <cell r="AW260">
            <v>276555.55</v>
          </cell>
          <cell r="AX260">
            <v>905263.81</v>
          </cell>
          <cell r="AY260"/>
          <cell r="AZ260">
            <v>5888848.29</v>
          </cell>
          <cell r="BA260">
            <v>1556934.5</v>
          </cell>
          <cell r="BB260">
            <v>2233734.8369999998</v>
          </cell>
          <cell r="BC260">
            <v>136856.17901999998</v>
          </cell>
          <cell r="BD260">
            <v>139035.7683</v>
          </cell>
          <cell r="BE260">
            <v>0</v>
          </cell>
          <cell r="BF260">
            <v>2509626.7843200001</v>
          </cell>
          <cell r="BG260"/>
          <cell r="BH260">
            <v>6201428.8243199987</v>
          </cell>
          <cell r="BI260"/>
          <cell r="BJ260">
            <v>919639.82</v>
          </cell>
          <cell r="BK260">
            <v>5281789.0043199984</v>
          </cell>
          <cell r="BL260"/>
          <cell r="BM260">
            <v>1</v>
          </cell>
        </row>
        <row r="261">
          <cell r="A261" t="str">
            <v>1102130102600</v>
          </cell>
          <cell r="B261" t="str">
            <v>TUSCOLA C U SCHOOL DIST 301</v>
          </cell>
          <cell r="C261" t="str">
            <v>DOUGLAS</v>
          </cell>
          <cell r="D261" t="str">
            <v>Unit</v>
          </cell>
          <cell r="E261">
            <v>919.95</v>
          </cell>
          <cell r="F261"/>
          <cell r="G261">
            <v>410.96999999999991</v>
          </cell>
          <cell r="H261">
            <v>403.64</v>
          </cell>
          <cell r="I261">
            <v>223.49</v>
          </cell>
          <cell r="J261">
            <v>285.48999999999995</v>
          </cell>
          <cell r="K261"/>
          <cell r="L261">
            <v>36327.599999999999</v>
          </cell>
          <cell r="M261">
            <v>20114.100000000002</v>
          </cell>
          <cell r="N261">
            <v>25694.099999999995</v>
          </cell>
          <cell r="O261">
            <v>82135.799999999988</v>
          </cell>
          <cell r="P261"/>
          <cell r="Q261">
            <v>51371.249999999993</v>
          </cell>
          <cell r="R261">
            <v>27936.25</v>
          </cell>
          <cell r="S261">
            <v>35686.249999999993</v>
          </cell>
          <cell r="T261">
            <v>114993.75</v>
          </cell>
          <cell r="U261"/>
          <cell r="V261">
            <v>133565.24999999997</v>
          </cell>
          <cell r="W261">
            <v>72634.25</v>
          </cell>
          <cell r="X261">
            <v>92784.249999999985</v>
          </cell>
          <cell r="Y261">
            <v>298983.74999999994</v>
          </cell>
          <cell r="Z261"/>
          <cell r="AA261">
            <v>13972.979999999998</v>
          </cell>
          <cell r="AB261">
            <v>7598.66</v>
          </cell>
          <cell r="AC261">
            <v>9706.659999999998</v>
          </cell>
          <cell r="AD261">
            <v>31278.299999999996</v>
          </cell>
          <cell r="AE261"/>
          <cell r="AF261">
            <v>234663.87</v>
          </cell>
          <cell r="AG261">
            <v>127612.79</v>
          </cell>
          <cell r="AH261">
            <v>163014.79</v>
          </cell>
          <cell r="AI261">
            <v>525291.44999999995</v>
          </cell>
          <cell r="AJ261"/>
          <cell r="AK261">
            <v>50455</v>
          </cell>
          <cell r="AL261">
            <v>55649.01</v>
          </cell>
          <cell r="AM261">
            <v>245235.90999999995</v>
          </cell>
          <cell r="AN261">
            <v>351339.91999999993</v>
          </cell>
          <cell r="AO261"/>
          <cell r="AP261">
            <v>559330.16999999993</v>
          </cell>
          <cell r="AQ261">
            <v>304169.89</v>
          </cell>
          <cell r="AR261">
            <v>388551.88999999996</v>
          </cell>
          <cell r="AS261">
            <v>1252051.95</v>
          </cell>
          <cell r="AT261"/>
          <cell r="AU261">
            <v>385078.8899999999</v>
          </cell>
          <cell r="AV261">
            <v>209410.13</v>
          </cell>
          <cell r="AW261">
            <v>267504.12999999995</v>
          </cell>
          <cell r="AX261">
            <v>861993.14999999991</v>
          </cell>
          <cell r="AY261"/>
          <cell r="AZ261">
            <v>5577728.0899999999</v>
          </cell>
          <cell r="BA261">
            <v>1499828.34</v>
          </cell>
          <cell r="BB261">
            <v>2123266.929</v>
          </cell>
          <cell r="BC261">
            <v>130314.59729999996</v>
          </cell>
          <cell r="BD261">
            <v>132390.00449999995</v>
          </cell>
          <cell r="BE261">
            <v>0</v>
          </cell>
          <cell r="BF261">
            <v>2385971.5307999998</v>
          </cell>
          <cell r="BG261"/>
          <cell r="BH261">
            <v>5904039.6007999992</v>
          </cell>
          <cell r="BI261"/>
          <cell r="BJ261">
            <v>875682</v>
          </cell>
          <cell r="BK261">
            <v>5028357.6007999992</v>
          </cell>
          <cell r="BL261"/>
          <cell r="BM261">
            <v>1</v>
          </cell>
        </row>
        <row r="262">
          <cell r="A262" t="str">
            <v>1102130202600</v>
          </cell>
          <cell r="B262" t="str">
            <v>VILLA GROVE C U SCH DIST 302</v>
          </cell>
          <cell r="C262" t="str">
            <v>DOUGLAS</v>
          </cell>
          <cell r="D262" t="str">
            <v>Unit</v>
          </cell>
          <cell r="E262">
            <v>619</v>
          </cell>
          <cell r="F262"/>
          <cell r="G262">
            <v>265.5</v>
          </cell>
          <cell r="H262">
            <v>258</v>
          </cell>
          <cell r="I262">
            <v>159.5</v>
          </cell>
          <cell r="J262">
            <v>194</v>
          </cell>
          <cell r="K262"/>
          <cell r="L262">
            <v>23220</v>
          </cell>
          <cell r="M262">
            <v>14355</v>
          </cell>
          <cell r="N262">
            <v>17460</v>
          </cell>
          <cell r="O262">
            <v>55035</v>
          </cell>
          <cell r="P262"/>
          <cell r="Q262">
            <v>33187.5</v>
          </cell>
          <cell r="R262">
            <v>19937.5</v>
          </cell>
          <cell r="S262">
            <v>24250</v>
          </cell>
          <cell r="T262">
            <v>77375</v>
          </cell>
          <cell r="U262"/>
          <cell r="V262">
            <v>86287.5</v>
          </cell>
          <cell r="W262">
            <v>51837.5</v>
          </cell>
          <cell r="X262">
            <v>63050</v>
          </cell>
          <cell r="Y262">
            <v>201175</v>
          </cell>
          <cell r="Z262"/>
          <cell r="AA262">
            <v>9027</v>
          </cell>
          <cell r="AB262">
            <v>5423</v>
          </cell>
          <cell r="AC262">
            <v>6596</v>
          </cell>
          <cell r="AD262">
            <v>21046</v>
          </cell>
          <cell r="AE262"/>
          <cell r="AF262">
            <v>151600.5</v>
          </cell>
          <cell r="AG262">
            <v>91074.5</v>
          </cell>
          <cell r="AH262">
            <v>110774</v>
          </cell>
          <cell r="AI262">
            <v>353449</v>
          </cell>
          <cell r="AJ262"/>
          <cell r="AK262">
            <v>32250</v>
          </cell>
          <cell r="AL262">
            <v>39715.5</v>
          </cell>
          <cell r="AM262">
            <v>166646</v>
          </cell>
          <cell r="AN262">
            <v>238611.5</v>
          </cell>
          <cell r="AO262"/>
          <cell r="AP262">
            <v>361345.5</v>
          </cell>
          <cell r="AQ262">
            <v>217079.5</v>
          </cell>
          <cell r="AR262">
            <v>264034</v>
          </cell>
          <cell r="AS262">
            <v>842459</v>
          </cell>
          <cell r="AT262"/>
          <cell r="AU262">
            <v>248773.5</v>
          </cell>
          <cell r="AV262">
            <v>149451.5</v>
          </cell>
          <cell r="AW262">
            <v>181778</v>
          </cell>
          <cell r="AX262">
            <v>580003</v>
          </cell>
          <cell r="AY262"/>
          <cell r="AZ262">
            <v>3795267.94</v>
          </cell>
          <cell r="BA262">
            <v>1125605.83</v>
          </cell>
          <cell r="BB262">
            <v>1476262.1309999998</v>
          </cell>
          <cell r="BC262">
            <v>87683.825999999986</v>
          </cell>
          <cell r="BD262">
            <v>89080.29</v>
          </cell>
          <cell r="BE262">
            <v>0</v>
          </cell>
          <cell r="BF262">
            <v>1653026.2469999997</v>
          </cell>
          <cell r="BG262"/>
          <cell r="BH262">
            <v>4022179.7469999995</v>
          </cell>
          <cell r="BI262"/>
          <cell r="BJ262">
            <v>589213.72</v>
          </cell>
          <cell r="BK262">
            <v>3432966.0269999998</v>
          </cell>
          <cell r="BL262"/>
          <cell r="BM262">
            <v>1</v>
          </cell>
        </row>
        <row r="263">
          <cell r="A263" t="str">
            <v>1102130502600</v>
          </cell>
          <cell r="B263" t="str">
            <v>ARTHUR C U SCHOOL DIST 305</v>
          </cell>
          <cell r="C263" t="str">
            <v>PIATT</v>
          </cell>
          <cell r="D263" t="str">
            <v>Unit</v>
          </cell>
          <cell r="E263">
            <v>989.94</v>
          </cell>
          <cell r="F263"/>
          <cell r="G263">
            <v>426.47</v>
          </cell>
          <cell r="H263">
            <v>419.80999999999995</v>
          </cell>
          <cell r="I263">
            <v>246.32</v>
          </cell>
          <cell r="J263">
            <v>317.14999999999998</v>
          </cell>
          <cell r="K263"/>
          <cell r="L263">
            <v>37782.899999999994</v>
          </cell>
          <cell r="M263">
            <v>22168.799999999999</v>
          </cell>
          <cell r="N263">
            <v>28543.499999999996</v>
          </cell>
          <cell r="O263">
            <v>88495.2</v>
          </cell>
          <cell r="P263"/>
          <cell r="Q263">
            <v>53308.75</v>
          </cell>
          <cell r="R263">
            <v>30790</v>
          </cell>
          <cell r="S263">
            <v>39643.75</v>
          </cell>
          <cell r="T263">
            <v>123742.5</v>
          </cell>
          <cell r="U263"/>
          <cell r="V263">
            <v>138602.75</v>
          </cell>
          <cell r="W263">
            <v>80054</v>
          </cell>
          <cell r="X263">
            <v>103073.74999999999</v>
          </cell>
          <cell r="Y263">
            <v>321730.5</v>
          </cell>
          <cell r="Z263"/>
          <cell r="AA263">
            <v>14499.980000000001</v>
          </cell>
          <cell r="AB263">
            <v>8374.8799999999992</v>
          </cell>
          <cell r="AC263">
            <v>10783.099999999999</v>
          </cell>
          <cell r="AD263">
            <v>33657.96</v>
          </cell>
          <cell r="AE263"/>
          <cell r="AF263">
            <v>121757.18</v>
          </cell>
          <cell r="AG263">
            <v>70324.36</v>
          </cell>
          <cell r="AH263">
            <v>90546.32</v>
          </cell>
          <cell r="AI263">
            <v>282627.86</v>
          </cell>
          <cell r="AJ263"/>
          <cell r="AK263">
            <v>52476.249999999993</v>
          </cell>
          <cell r="AL263">
            <v>61333.68</v>
          </cell>
          <cell r="AM263">
            <v>272431.84999999998</v>
          </cell>
          <cell r="AN263">
            <v>386241.77999999997</v>
          </cell>
          <cell r="AO263"/>
          <cell r="AP263">
            <v>580425.67000000004</v>
          </cell>
          <cell r="AQ263">
            <v>335241.52</v>
          </cell>
          <cell r="AR263">
            <v>431641.14999999997</v>
          </cell>
          <cell r="AS263">
            <v>1347308.34</v>
          </cell>
          <cell r="AT263"/>
          <cell r="AU263">
            <v>399602.39</v>
          </cell>
          <cell r="AV263">
            <v>230801.84</v>
          </cell>
          <cell r="AW263">
            <v>297169.55</v>
          </cell>
          <cell r="AX263">
            <v>927573.78</v>
          </cell>
          <cell r="AY263"/>
          <cell r="AZ263">
            <v>6073167.8300000001</v>
          </cell>
          <cell r="BA263">
            <v>1884764.44</v>
          </cell>
          <cell r="BB263">
            <v>2387379.6809999999</v>
          </cell>
          <cell r="BC263">
            <v>140228.96075999999</v>
          </cell>
          <cell r="BD263">
            <v>142462.26539999997</v>
          </cell>
          <cell r="BE263">
            <v>0</v>
          </cell>
          <cell r="BF263">
            <v>2670070.9071599999</v>
          </cell>
          <cell r="BG263"/>
          <cell r="BH263">
            <v>6181448.8271600008</v>
          </cell>
          <cell r="BI263"/>
          <cell r="BJ263">
            <v>942304.08</v>
          </cell>
          <cell r="BK263">
            <v>5239144.7471600007</v>
          </cell>
          <cell r="BL263"/>
          <cell r="BM263">
            <v>0</v>
          </cell>
        </row>
        <row r="264">
          <cell r="A264" t="str">
            <v>1102130602600</v>
          </cell>
          <cell r="B264" t="str">
            <v>ARCOLA C U SCHOOL DISTRICT 306</v>
          </cell>
          <cell r="C264" t="str">
            <v>DOUGLAS</v>
          </cell>
          <cell r="D264" t="str">
            <v>Unit</v>
          </cell>
          <cell r="E264">
            <v>641.25</v>
          </cell>
          <cell r="F264"/>
          <cell r="G264">
            <v>307.75</v>
          </cell>
          <cell r="H264">
            <v>297</v>
          </cell>
          <cell r="I264">
            <v>142.5</v>
          </cell>
          <cell r="J264">
            <v>191</v>
          </cell>
          <cell r="K264"/>
          <cell r="L264">
            <v>26730</v>
          </cell>
          <cell r="M264">
            <v>12825</v>
          </cell>
          <cell r="N264">
            <v>17190</v>
          </cell>
          <cell r="O264">
            <v>56745</v>
          </cell>
          <cell r="P264"/>
          <cell r="Q264">
            <v>38468.75</v>
          </cell>
          <cell r="R264">
            <v>17812.5</v>
          </cell>
          <cell r="S264">
            <v>23875</v>
          </cell>
          <cell r="T264">
            <v>80156.25</v>
          </cell>
          <cell r="U264"/>
          <cell r="V264">
            <v>100018.75</v>
          </cell>
          <cell r="W264">
            <v>46312.5</v>
          </cell>
          <cell r="X264">
            <v>62075</v>
          </cell>
          <cell r="Y264">
            <v>208406.25</v>
          </cell>
          <cell r="Z264"/>
          <cell r="AA264">
            <v>10463.5</v>
          </cell>
          <cell r="AB264">
            <v>4845</v>
          </cell>
          <cell r="AC264">
            <v>6494</v>
          </cell>
          <cell r="AD264">
            <v>21802.5</v>
          </cell>
          <cell r="AE264"/>
          <cell r="AF264">
            <v>175725.25</v>
          </cell>
          <cell r="AG264">
            <v>81367.5</v>
          </cell>
          <cell r="AH264">
            <v>109061</v>
          </cell>
          <cell r="AI264">
            <v>366153.75</v>
          </cell>
          <cell r="AJ264"/>
          <cell r="AK264">
            <v>37125</v>
          </cell>
          <cell r="AL264">
            <v>35482.5</v>
          </cell>
          <cell r="AM264">
            <v>164069</v>
          </cell>
          <cell r="AN264">
            <v>236676.5</v>
          </cell>
          <cell r="AO264"/>
          <cell r="AP264">
            <v>418847.75</v>
          </cell>
          <cell r="AQ264">
            <v>193942.5</v>
          </cell>
          <cell r="AR264">
            <v>259951</v>
          </cell>
          <cell r="AS264">
            <v>872741.25</v>
          </cell>
          <cell r="AT264"/>
          <cell r="AU264">
            <v>288361.75</v>
          </cell>
          <cell r="AV264">
            <v>133522.5</v>
          </cell>
          <cell r="AW264">
            <v>178967</v>
          </cell>
          <cell r="AX264">
            <v>600851.25</v>
          </cell>
          <cell r="AY264"/>
          <cell r="AZ264">
            <v>3945319.19</v>
          </cell>
          <cell r="BA264">
            <v>1539440.53</v>
          </cell>
          <cell r="BB264">
            <v>1645427.916</v>
          </cell>
          <cell r="BC264">
            <v>90835.627499999988</v>
          </cell>
          <cell r="BD264">
            <v>92282.287499999991</v>
          </cell>
          <cell r="BE264">
            <v>0</v>
          </cell>
          <cell r="BF264">
            <v>1828545.831</v>
          </cell>
          <cell r="BG264"/>
          <cell r="BH264">
            <v>4272078.5810000002</v>
          </cell>
          <cell r="BI264"/>
          <cell r="BJ264">
            <v>610393.05000000005</v>
          </cell>
          <cell r="BK264">
            <v>3661685.5310000004</v>
          </cell>
          <cell r="BL264"/>
          <cell r="BM264">
            <v>1</v>
          </cell>
        </row>
        <row r="265">
          <cell r="A265" t="str">
            <v>1102300102600</v>
          </cell>
          <cell r="B265" t="str">
            <v>SHILOH COMM UNIT SCH DIST 1</v>
          </cell>
          <cell r="C265" t="str">
            <v>EDGAR</v>
          </cell>
          <cell r="D265" t="str">
            <v>Unit</v>
          </cell>
          <cell r="E265">
            <v>338</v>
          </cell>
          <cell r="F265"/>
          <cell r="G265">
            <v>141</v>
          </cell>
          <cell r="H265">
            <v>135</v>
          </cell>
          <cell r="I265">
            <v>73.5</v>
          </cell>
          <cell r="J265">
            <v>123.5</v>
          </cell>
          <cell r="K265"/>
          <cell r="L265">
            <v>12150</v>
          </cell>
          <cell r="M265">
            <v>6615</v>
          </cell>
          <cell r="N265">
            <v>11115</v>
          </cell>
          <cell r="O265">
            <v>29880</v>
          </cell>
          <cell r="P265"/>
          <cell r="Q265">
            <v>17625</v>
          </cell>
          <cell r="R265">
            <v>9187.5</v>
          </cell>
          <cell r="S265">
            <v>15437.5</v>
          </cell>
          <cell r="T265">
            <v>42250</v>
          </cell>
          <cell r="U265"/>
          <cell r="V265">
            <v>45825</v>
          </cell>
          <cell r="W265">
            <v>23887.5</v>
          </cell>
          <cell r="X265">
            <v>40137.5</v>
          </cell>
          <cell r="Y265">
            <v>109850</v>
          </cell>
          <cell r="Z265"/>
          <cell r="AA265">
            <v>4794</v>
          </cell>
          <cell r="AB265">
            <v>2499</v>
          </cell>
          <cell r="AC265">
            <v>4199</v>
          </cell>
          <cell r="AD265">
            <v>11492</v>
          </cell>
          <cell r="AE265"/>
          <cell r="AF265">
            <v>40255.5</v>
          </cell>
          <cell r="AG265">
            <v>20984.25</v>
          </cell>
          <cell r="AH265">
            <v>35259.25</v>
          </cell>
          <cell r="AI265">
            <v>96499</v>
          </cell>
          <cell r="AJ265"/>
          <cell r="AK265">
            <v>16875</v>
          </cell>
          <cell r="AL265">
            <v>18301.5</v>
          </cell>
          <cell r="AM265">
            <v>106086.5</v>
          </cell>
          <cell r="AN265">
            <v>141263</v>
          </cell>
          <cell r="AO265"/>
          <cell r="AP265">
            <v>191901</v>
          </cell>
          <cell r="AQ265">
            <v>100033.5</v>
          </cell>
          <cell r="AR265">
            <v>168083.5</v>
          </cell>
          <cell r="AS265">
            <v>460018</v>
          </cell>
          <cell r="AT265"/>
          <cell r="AU265">
            <v>132117</v>
          </cell>
          <cell r="AV265">
            <v>68869.5</v>
          </cell>
          <cell r="AW265">
            <v>115719.5</v>
          </cell>
          <cell r="AX265">
            <v>316706</v>
          </cell>
          <cell r="AY265"/>
          <cell r="AZ265">
            <v>2073716.9600000002</v>
          </cell>
          <cell r="BA265">
            <v>620477.17999999993</v>
          </cell>
          <cell r="BB265">
            <v>808258.24199999997</v>
          </cell>
          <cell r="BC265">
            <v>47879.051999999996</v>
          </cell>
          <cell r="BD265">
            <v>48641.58</v>
          </cell>
          <cell r="BE265">
            <v>0</v>
          </cell>
          <cell r="BF265">
            <v>904778.87399999995</v>
          </cell>
          <cell r="BG265"/>
          <cell r="BH265">
            <v>2112736.8739999998</v>
          </cell>
          <cell r="BI265"/>
          <cell r="BJ265">
            <v>321735.44</v>
          </cell>
          <cell r="BK265">
            <v>1791001.4339999999</v>
          </cell>
          <cell r="BL265"/>
          <cell r="BM265">
            <v>0</v>
          </cell>
        </row>
        <row r="266">
          <cell r="A266" t="str">
            <v>1102300302600</v>
          </cell>
          <cell r="B266" t="str">
            <v>KANSAS COMM UNIT SCHOOL DIST 3</v>
          </cell>
          <cell r="C266" t="str">
            <v>EDGAR</v>
          </cell>
          <cell r="D266" t="str">
            <v>Unit</v>
          </cell>
          <cell r="E266">
            <v>171.44</v>
          </cell>
          <cell r="F266"/>
          <cell r="G266">
            <v>76.64</v>
          </cell>
          <cell r="H266">
            <v>75.309999999999988</v>
          </cell>
          <cell r="I266">
            <v>39.980000000000004</v>
          </cell>
          <cell r="J266">
            <v>54.82</v>
          </cell>
          <cell r="K266"/>
          <cell r="L266">
            <v>6777.8999999999987</v>
          </cell>
          <cell r="M266">
            <v>3598.2000000000003</v>
          </cell>
          <cell r="N266">
            <v>4933.8</v>
          </cell>
          <cell r="O266">
            <v>15309.899999999998</v>
          </cell>
          <cell r="P266"/>
          <cell r="Q266">
            <v>9580</v>
          </cell>
          <cell r="R266">
            <v>4997.5000000000009</v>
          </cell>
          <cell r="S266">
            <v>6852.5</v>
          </cell>
          <cell r="T266">
            <v>21430</v>
          </cell>
          <cell r="U266"/>
          <cell r="V266">
            <v>24908</v>
          </cell>
          <cell r="W266">
            <v>12993.500000000002</v>
          </cell>
          <cell r="X266">
            <v>17816.5</v>
          </cell>
          <cell r="Y266">
            <v>55718</v>
          </cell>
          <cell r="Z266"/>
          <cell r="AA266">
            <v>2605.7600000000002</v>
          </cell>
          <cell r="AB266">
            <v>1359.3200000000002</v>
          </cell>
          <cell r="AC266">
            <v>1863.88</v>
          </cell>
          <cell r="AD266">
            <v>5828.9600000000009</v>
          </cell>
          <cell r="AE266"/>
          <cell r="AF266">
            <v>21880.720000000001</v>
          </cell>
          <cell r="AG266">
            <v>11414.29</v>
          </cell>
          <cell r="AH266">
            <v>15651.11</v>
          </cell>
          <cell r="AI266">
            <v>48946.12</v>
          </cell>
          <cell r="AJ266"/>
          <cell r="AK266">
            <v>9413.7499999999982</v>
          </cell>
          <cell r="AL266">
            <v>9955.02</v>
          </cell>
          <cell r="AM266">
            <v>47090.38</v>
          </cell>
          <cell r="AN266">
            <v>66459.149999999994</v>
          </cell>
          <cell r="AO266"/>
          <cell r="AP266">
            <v>104307.04</v>
          </cell>
          <cell r="AQ266">
            <v>54412.780000000006</v>
          </cell>
          <cell r="AR266">
            <v>74610.02</v>
          </cell>
          <cell r="AS266">
            <v>233329.84000000003</v>
          </cell>
          <cell r="AT266"/>
          <cell r="AU266">
            <v>71811.680000000008</v>
          </cell>
          <cell r="AV266">
            <v>37461.26</v>
          </cell>
          <cell r="AW266">
            <v>51366.340000000004</v>
          </cell>
          <cell r="AX266">
            <v>160639.28</v>
          </cell>
          <cell r="AY266"/>
          <cell r="AZ266">
            <v>1049539.96</v>
          </cell>
          <cell r="BA266">
            <v>305589.02</v>
          </cell>
          <cell r="BB266">
            <v>406538.69399999996</v>
          </cell>
          <cell r="BC266">
            <v>24285.161759999999</v>
          </cell>
          <cell r="BD266">
            <v>24671.930399999997</v>
          </cell>
          <cell r="BE266">
            <v>0</v>
          </cell>
          <cell r="BF266">
            <v>455495.78615999996</v>
          </cell>
          <cell r="BG266"/>
          <cell r="BH266">
            <v>1063157.0361599999</v>
          </cell>
          <cell r="BI266"/>
          <cell r="BJ266">
            <v>163190.29999999999</v>
          </cell>
          <cell r="BK266">
            <v>899966.73615999985</v>
          </cell>
          <cell r="BL266"/>
          <cell r="BM266">
            <v>0</v>
          </cell>
        </row>
        <row r="267">
          <cell r="A267" t="str">
            <v>1102300402600</v>
          </cell>
          <cell r="B267" t="str">
            <v>PARIS COMM UNIT SCHOOL DIST 4</v>
          </cell>
          <cell r="C267" t="str">
            <v>EDGAR</v>
          </cell>
          <cell r="D267" t="str">
            <v>Unit</v>
          </cell>
          <cell r="E267">
            <v>584.79</v>
          </cell>
          <cell r="F267"/>
          <cell r="G267">
            <v>261.82</v>
          </cell>
          <cell r="H267">
            <v>256.82</v>
          </cell>
          <cell r="I267">
            <v>135.14999999999998</v>
          </cell>
          <cell r="J267">
            <v>187.82</v>
          </cell>
          <cell r="K267"/>
          <cell r="L267">
            <v>23113.8</v>
          </cell>
          <cell r="M267">
            <v>12163.499999999998</v>
          </cell>
          <cell r="N267">
            <v>16903.8</v>
          </cell>
          <cell r="O267">
            <v>52181.099999999991</v>
          </cell>
          <cell r="P267"/>
          <cell r="Q267">
            <v>32727.5</v>
          </cell>
          <cell r="R267">
            <v>16893.749999999996</v>
          </cell>
          <cell r="S267">
            <v>23477.5</v>
          </cell>
          <cell r="T267">
            <v>73098.75</v>
          </cell>
          <cell r="U267"/>
          <cell r="V267">
            <v>85091.5</v>
          </cell>
          <cell r="W267">
            <v>43923.749999999993</v>
          </cell>
          <cell r="X267">
            <v>61041.5</v>
          </cell>
          <cell r="Y267">
            <v>190056.75</v>
          </cell>
          <cell r="Z267"/>
          <cell r="AA267">
            <v>8901.8799999999992</v>
          </cell>
          <cell r="AB267">
            <v>4595.0999999999995</v>
          </cell>
          <cell r="AC267">
            <v>6385.88</v>
          </cell>
          <cell r="AD267">
            <v>19882.86</v>
          </cell>
          <cell r="AE267"/>
          <cell r="AF267">
            <v>149499.22</v>
          </cell>
          <cell r="AG267">
            <v>77170.649999999994</v>
          </cell>
          <cell r="AH267">
            <v>107245.22</v>
          </cell>
          <cell r="AI267">
            <v>333915.08999999997</v>
          </cell>
          <cell r="AJ267"/>
          <cell r="AK267">
            <v>32102.5</v>
          </cell>
          <cell r="AL267">
            <v>33652.349999999991</v>
          </cell>
          <cell r="AM267">
            <v>161337.38</v>
          </cell>
          <cell r="AN267">
            <v>227092.22999999998</v>
          </cell>
          <cell r="AO267"/>
          <cell r="AP267">
            <v>356337.02</v>
          </cell>
          <cell r="AQ267">
            <v>183939.14999999997</v>
          </cell>
          <cell r="AR267">
            <v>255623.02</v>
          </cell>
          <cell r="AS267">
            <v>795899.19</v>
          </cell>
          <cell r="AT267"/>
          <cell r="AU267">
            <v>245325.34</v>
          </cell>
          <cell r="AV267">
            <v>126635.54999999997</v>
          </cell>
          <cell r="AW267">
            <v>175987.34</v>
          </cell>
          <cell r="AX267">
            <v>547948.23</v>
          </cell>
          <cell r="AY267"/>
          <cell r="AZ267">
            <v>3514305.9299999997</v>
          </cell>
          <cell r="BA267">
            <v>859850.42999999993</v>
          </cell>
          <cell r="BB267">
            <v>1312246.9079999998</v>
          </cell>
          <cell r="BC267">
            <v>82837.842659999995</v>
          </cell>
          <cell r="BD267">
            <v>84157.128899999996</v>
          </cell>
          <cell r="BE267">
            <v>0</v>
          </cell>
          <cell r="BF267">
            <v>1479241.8795599998</v>
          </cell>
          <cell r="BG267"/>
          <cell r="BH267">
            <v>3719316.0795599995</v>
          </cell>
          <cell r="BI267"/>
          <cell r="BJ267">
            <v>556649.9</v>
          </cell>
          <cell r="BK267">
            <v>3162666.1795599996</v>
          </cell>
          <cell r="BL267"/>
          <cell r="BM267">
            <v>1</v>
          </cell>
        </row>
        <row r="268">
          <cell r="A268" t="str">
            <v>1102300602600</v>
          </cell>
          <cell r="B268" t="str">
            <v>EDGAR COUNTY C U DIST 6</v>
          </cell>
          <cell r="C268" t="str">
            <v>EDGAR</v>
          </cell>
          <cell r="D268" t="str">
            <v>Unit</v>
          </cell>
          <cell r="E268">
            <v>287.37</v>
          </cell>
          <cell r="F268"/>
          <cell r="G268">
            <v>113.07</v>
          </cell>
          <cell r="H268">
            <v>109.32</v>
          </cell>
          <cell r="I268">
            <v>74.319999999999993</v>
          </cell>
          <cell r="J268">
            <v>99.97999999999999</v>
          </cell>
          <cell r="K268"/>
          <cell r="L268">
            <v>9838.7999999999993</v>
          </cell>
          <cell r="M268">
            <v>6688.7999999999993</v>
          </cell>
          <cell r="N268">
            <v>8998.1999999999989</v>
          </cell>
          <cell r="O268">
            <v>25525.799999999996</v>
          </cell>
          <cell r="P268"/>
          <cell r="Q268">
            <v>14133.75</v>
          </cell>
          <cell r="R268">
            <v>9290</v>
          </cell>
          <cell r="S268">
            <v>12497.499999999998</v>
          </cell>
          <cell r="T268">
            <v>35921.25</v>
          </cell>
          <cell r="U268"/>
          <cell r="V268">
            <v>36747.75</v>
          </cell>
          <cell r="W268">
            <v>24153.999999999996</v>
          </cell>
          <cell r="X268">
            <v>32493.499999999996</v>
          </cell>
          <cell r="Y268">
            <v>93395.25</v>
          </cell>
          <cell r="Z268"/>
          <cell r="AA268">
            <v>3844.3799999999997</v>
          </cell>
          <cell r="AB268">
            <v>2526.8799999999997</v>
          </cell>
          <cell r="AC268">
            <v>3399.3199999999997</v>
          </cell>
          <cell r="AD268">
            <v>9770.5799999999981</v>
          </cell>
          <cell r="AE268"/>
          <cell r="AF268">
            <v>32281.48</v>
          </cell>
          <cell r="AG268">
            <v>21218.36</v>
          </cell>
          <cell r="AH268">
            <v>28544.29</v>
          </cell>
          <cell r="AI268">
            <v>82044.13</v>
          </cell>
          <cell r="AJ268"/>
          <cell r="AK268">
            <v>13665</v>
          </cell>
          <cell r="AL268">
            <v>18505.679999999997</v>
          </cell>
          <cell r="AM268">
            <v>85882.819999999992</v>
          </cell>
          <cell r="AN268">
            <v>118053.49999999999</v>
          </cell>
          <cell r="AO268"/>
          <cell r="AP268">
            <v>153888.26999999999</v>
          </cell>
          <cell r="AQ268">
            <v>101149.51999999999</v>
          </cell>
          <cell r="AR268">
            <v>136072.78</v>
          </cell>
          <cell r="AS268">
            <v>391110.56999999995</v>
          </cell>
          <cell r="AT268"/>
          <cell r="AU268">
            <v>105946.59</v>
          </cell>
          <cell r="AV268">
            <v>69637.84</v>
          </cell>
          <cell r="AW268">
            <v>93681.26</v>
          </cell>
          <cell r="AX268">
            <v>269265.69</v>
          </cell>
          <cell r="AY268"/>
          <cell r="AZ268">
            <v>1741871.46</v>
          </cell>
          <cell r="BA268">
            <v>484022.20999999996</v>
          </cell>
          <cell r="BB268">
            <v>667768.10099999991</v>
          </cell>
          <cell r="BC268">
            <v>40707.109980000001</v>
          </cell>
          <cell r="BD268">
            <v>41355.416699999994</v>
          </cell>
          <cell r="BE268">
            <v>0</v>
          </cell>
          <cell r="BF268">
            <v>749830.6276799998</v>
          </cell>
          <cell r="BG268"/>
          <cell r="BH268">
            <v>1774917.3976799997</v>
          </cell>
          <cell r="BI268"/>
          <cell r="BJ268">
            <v>273541.75</v>
          </cell>
          <cell r="BK268">
            <v>1501375.6476799997</v>
          </cell>
          <cell r="BL268"/>
          <cell r="BM268">
            <v>0</v>
          </cell>
        </row>
        <row r="269">
          <cell r="A269" t="str">
            <v>1102309502500</v>
          </cell>
          <cell r="B269" t="str">
            <v>PARIS-UNION SCHOOL DIST 95</v>
          </cell>
          <cell r="C269" t="str">
            <v>EDGAR</v>
          </cell>
          <cell r="D269" t="str">
            <v>Unit</v>
          </cell>
          <cell r="E269">
            <v>1110.7</v>
          </cell>
          <cell r="F269"/>
          <cell r="G269">
            <v>501.21999999999991</v>
          </cell>
          <cell r="H269">
            <v>484.30999999999995</v>
          </cell>
          <cell r="I269">
            <v>267.64999999999998</v>
          </cell>
          <cell r="J269">
            <v>341.83</v>
          </cell>
          <cell r="K269"/>
          <cell r="L269">
            <v>43587.899999999994</v>
          </cell>
          <cell r="M269">
            <v>24088.499999999996</v>
          </cell>
          <cell r="N269">
            <v>30764.699999999997</v>
          </cell>
          <cell r="O269">
            <v>98441.099999999991</v>
          </cell>
          <cell r="P269"/>
          <cell r="Q269">
            <v>62652.499999999993</v>
          </cell>
          <cell r="R269">
            <v>33456.25</v>
          </cell>
          <cell r="S269">
            <v>42728.75</v>
          </cell>
          <cell r="T269">
            <v>138837.5</v>
          </cell>
          <cell r="U269"/>
          <cell r="V269">
            <v>162896.49999999997</v>
          </cell>
          <cell r="W269">
            <v>86986.249999999985</v>
          </cell>
          <cell r="X269">
            <v>111094.75</v>
          </cell>
          <cell r="Y269">
            <v>360977.49999999994</v>
          </cell>
          <cell r="Z269"/>
          <cell r="AA269">
            <v>17041.479999999996</v>
          </cell>
          <cell r="AB269">
            <v>9100.0999999999985</v>
          </cell>
          <cell r="AC269">
            <v>11622.22</v>
          </cell>
          <cell r="AD269">
            <v>37763.799999999996</v>
          </cell>
          <cell r="AE269"/>
          <cell r="AF269">
            <v>286196.62</v>
          </cell>
          <cell r="AG269">
            <v>152828.15</v>
          </cell>
          <cell r="AH269">
            <v>195184.93</v>
          </cell>
          <cell r="AI269">
            <v>634209.69999999995</v>
          </cell>
          <cell r="AJ269"/>
          <cell r="AK269">
            <v>60538.749999999993</v>
          </cell>
          <cell r="AL269">
            <v>66644.849999999991</v>
          </cell>
          <cell r="AM269">
            <v>293631.96999999997</v>
          </cell>
          <cell r="AN269">
            <v>420815.56999999995</v>
          </cell>
          <cell r="AO269"/>
          <cell r="AP269">
            <v>682160.41999999993</v>
          </cell>
          <cell r="AQ269">
            <v>364271.64999999997</v>
          </cell>
          <cell r="AR269">
            <v>465230.63</v>
          </cell>
          <cell r="AS269">
            <v>1511662.6999999997</v>
          </cell>
          <cell r="AT269"/>
          <cell r="AU269">
            <v>469643.1399999999</v>
          </cell>
          <cell r="AV269">
            <v>250788.05</v>
          </cell>
          <cell r="AW269">
            <v>320294.70999999996</v>
          </cell>
          <cell r="AX269">
            <v>1040725.8999999999</v>
          </cell>
          <cell r="AY269"/>
          <cell r="AZ269">
            <v>6965224.6299999999</v>
          </cell>
          <cell r="BA269">
            <v>2353873.04</v>
          </cell>
          <cell r="BB269">
            <v>2795729.301</v>
          </cell>
          <cell r="BC269">
            <v>157335.09779999996</v>
          </cell>
          <cell r="BD269">
            <v>159840.83699999997</v>
          </cell>
          <cell r="BE269">
            <v>0</v>
          </cell>
          <cell r="BF269">
            <v>3112905.2357999999</v>
          </cell>
          <cell r="BG269"/>
          <cell r="BH269">
            <v>7356339.0057999995</v>
          </cell>
          <cell r="BI269"/>
          <cell r="BJ269">
            <v>1057253.1100000001</v>
          </cell>
          <cell r="BK269">
            <v>6299085.8957999991</v>
          </cell>
          <cell r="BL269"/>
          <cell r="BM269">
            <v>1</v>
          </cell>
        </row>
        <row r="270">
          <cell r="A270" t="str">
            <v>1107030002600</v>
          </cell>
          <cell r="B270" t="str">
            <v>SULLIVAN C U SCHOOL DIST 300</v>
          </cell>
          <cell r="C270" t="str">
            <v>MOULTRIE</v>
          </cell>
          <cell r="D270" t="str">
            <v>Unit</v>
          </cell>
          <cell r="E270">
            <v>1103.25</v>
          </cell>
          <cell r="F270"/>
          <cell r="G270">
            <v>514.75</v>
          </cell>
          <cell r="H270">
            <v>503</v>
          </cell>
          <cell r="I270">
            <v>239</v>
          </cell>
          <cell r="J270">
            <v>349.5</v>
          </cell>
          <cell r="K270"/>
          <cell r="L270">
            <v>45270</v>
          </cell>
          <cell r="M270">
            <v>21510</v>
          </cell>
          <cell r="N270">
            <v>31455</v>
          </cell>
          <cell r="O270">
            <v>98235</v>
          </cell>
          <cell r="P270"/>
          <cell r="Q270">
            <v>64343.75</v>
          </cell>
          <cell r="R270">
            <v>29875</v>
          </cell>
          <cell r="S270">
            <v>43687.5</v>
          </cell>
          <cell r="T270">
            <v>137906.25</v>
          </cell>
          <cell r="U270"/>
          <cell r="V270">
            <v>167293.75</v>
          </cell>
          <cell r="W270">
            <v>77675</v>
          </cell>
          <cell r="X270">
            <v>113587.5</v>
          </cell>
          <cell r="Y270">
            <v>358556.25</v>
          </cell>
          <cell r="Z270"/>
          <cell r="AA270">
            <v>17501.5</v>
          </cell>
          <cell r="AB270">
            <v>8126</v>
          </cell>
          <cell r="AC270">
            <v>11883</v>
          </cell>
          <cell r="AD270">
            <v>37510.5</v>
          </cell>
          <cell r="AE270"/>
          <cell r="AF270">
            <v>293922.25</v>
          </cell>
          <cell r="AG270">
            <v>136469</v>
          </cell>
          <cell r="AH270">
            <v>199564.5</v>
          </cell>
          <cell r="AI270">
            <v>629955.75</v>
          </cell>
          <cell r="AJ270"/>
          <cell r="AK270">
            <v>62875</v>
          </cell>
          <cell r="AL270">
            <v>59511</v>
          </cell>
          <cell r="AM270">
            <v>300220.5</v>
          </cell>
          <cell r="AN270">
            <v>422606.5</v>
          </cell>
          <cell r="AO270"/>
          <cell r="AP270">
            <v>700574.75</v>
          </cell>
          <cell r="AQ270">
            <v>325279</v>
          </cell>
          <cell r="AR270">
            <v>475669.5</v>
          </cell>
          <cell r="AS270">
            <v>1501523.25</v>
          </cell>
          <cell r="AT270"/>
          <cell r="AU270">
            <v>482320.75</v>
          </cell>
          <cell r="AV270">
            <v>223943</v>
          </cell>
          <cell r="AW270">
            <v>327481.5</v>
          </cell>
          <cell r="AX270">
            <v>1033745.25</v>
          </cell>
          <cell r="AY270"/>
          <cell r="AZ270">
            <v>6710217.2000000002</v>
          </cell>
          <cell r="BA270">
            <v>1831705.1400000001</v>
          </cell>
          <cell r="BB270">
            <v>2562576.702</v>
          </cell>
          <cell r="BC270">
            <v>156279.77549999999</v>
          </cell>
          <cell r="BD270">
            <v>158768.70749999999</v>
          </cell>
          <cell r="BE270">
            <v>0</v>
          </cell>
          <cell r="BF270">
            <v>2877625.1850000001</v>
          </cell>
          <cell r="BG270"/>
          <cell r="BH270">
            <v>7097663.9350000005</v>
          </cell>
          <cell r="BI270"/>
          <cell r="BJ270">
            <v>1050161.6100000001</v>
          </cell>
          <cell r="BK270">
            <v>6047502.3250000002</v>
          </cell>
          <cell r="BL270"/>
          <cell r="BM270">
            <v>1</v>
          </cell>
        </row>
        <row r="271">
          <cell r="A271" t="str">
            <v>1107030202600</v>
          </cell>
          <cell r="B271" t="str">
            <v>OKAW Valley CUSD 302</v>
          </cell>
          <cell r="C271" t="str">
            <v>MOULTRIE</v>
          </cell>
          <cell r="D271" t="str">
            <v>Unit</v>
          </cell>
          <cell r="E271">
            <v>454.44</v>
          </cell>
          <cell r="F271"/>
          <cell r="G271">
            <v>184.47</v>
          </cell>
          <cell r="H271">
            <v>181.47</v>
          </cell>
          <cell r="I271">
            <v>102.14999999999999</v>
          </cell>
          <cell r="J271">
            <v>167.82</v>
          </cell>
          <cell r="K271"/>
          <cell r="L271">
            <v>16332.3</v>
          </cell>
          <cell r="M271">
            <v>9193.5</v>
          </cell>
          <cell r="N271">
            <v>15103.8</v>
          </cell>
          <cell r="O271">
            <v>40629.599999999999</v>
          </cell>
          <cell r="P271"/>
          <cell r="Q271">
            <v>23058.75</v>
          </cell>
          <cell r="R271">
            <v>12768.749999999998</v>
          </cell>
          <cell r="S271">
            <v>20977.5</v>
          </cell>
          <cell r="T271">
            <v>56805</v>
          </cell>
          <cell r="U271"/>
          <cell r="V271">
            <v>59952.75</v>
          </cell>
          <cell r="W271">
            <v>33198.75</v>
          </cell>
          <cell r="X271">
            <v>54541.5</v>
          </cell>
          <cell r="Y271">
            <v>147693</v>
          </cell>
          <cell r="Z271"/>
          <cell r="AA271">
            <v>6271.98</v>
          </cell>
          <cell r="AB271">
            <v>3473.1</v>
          </cell>
          <cell r="AC271">
            <v>5705.88</v>
          </cell>
          <cell r="AD271">
            <v>15450.96</v>
          </cell>
          <cell r="AE271"/>
          <cell r="AF271">
            <v>105332.37</v>
          </cell>
          <cell r="AG271">
            <v>58327.65</v>
          </cell>
          <cell r="AH271">
            <v>95825.22</v>
          </cell>
          <cell r="AI271">
            <v>259485.24</v>
          </cell>
          <cell r="AJ271"/>
          <cell r="AK271">
            <v>22683.75</v>
          </cell>
          <cell r="AL271">
            <v>25435.35</v>
          </cell>
          <cell r="AM271">
            <v>144157.38</v>
          </cell>
          <cell r="AN271">
            <v>192276.48000000001</v>
          </cell>
          <cell r="AO271"/>
          <cell r="AP271">
            <v>251063.67</v>
          </cell>
          <cell r="AQ271">
            <v>139026.15</v>
          </cell>
          <cell r="AR271">
            <v>228403.02</v>
          </cell>
          <cell r="AS271">
            <v>618492.84</v>
          </cell>
          <cell r="AT271"/>
          <cell r="AU271">
            <v>172848.38999999998</v>
          </cell>
          <cell r="AV271">
            <v>95714.549999999988</v>
          </cell>
          <cell r="AW271">
            <v>157247.34</v>
          </cell>
          <cell r="AX271">
            <v>425810.27999999991</v>
          </cell>
          <cell r="AY271"/>
          <cell r="AZ271">
            <v>2786813.1999999997</v>
          </cell>
          <cell r="BA271">
            <v>772885.69</v>
          </cell>
          <cell r="BB271">
            <v>1067909.6669999999</v>
          </cell>
          <cell r="BC271">
            <v>64373.243759999998</v>
          </cell>
          <cell r="BD271">
            <v>65398.460399999996</v>
          </cell>
          <cell r="BE271">
            <v>0</v>
          </cell>
          <cell r="BF271">
            <v>1197681.3711599999</v>
          </cell>
          <cell r="BG271"/>
          <cell r="BH271">
            <v>2954324.7711599995</v>
          </cell>
          <cell r="BI271"/>
          <cell r="BJ271">
            <v>432572.34</v>
          </cell>
          <cell r="BK271">
            <v>2521752.4311599997</v>
          </cell>
          <cell r="BL271"/>
          <cell r="BM271">
            <v>1</v>
          </cell>
        </row>
        <row r="272">
          <cell r="A272" t="str">
            <v>1108700102600</v>
          </cell>
          <cell r="B272" t="str">
            <v>WINDSOR COMM UNIT SCH DIST 1</v>
          </cell>
          <cell r="C272" t="str">
            <v>SHELBY</v>
          </cell>
          <cell r="D272" t="str">
            <v>Unit</v>
          </cell>
          <cell r="E272">
            <v>311.38</v>
          </cell>
          <cell r="F272"/>
          <cell r="G272">
            <v>149.57</v>
          </cell>
          <cell r="H272">
            <v>146.49</v>
          </cell>
          <cell r="I272">
            <v>74.819999999999993</v>
          </cell>
          <cell r="J272">
            <v>86.99</v>
          </cell>
          <cell r="K272"/>
          <cell r="L272">
            <v>13184.1</v>
          </cell>
          <cell r="M272">
            <v>6733.7999999999993</v>
          </cell>
          <cell r="N272">
            <v>7829.0999999999995</v>
          </cell>
          <cell r="O272">
            <v>27747</v>
          </cell>
          <cell r="P272"/>
          <cell r="Q272">
            <v>18696.25</v>
          </cell>
          <cell r="R272">
            <v>9352.5</v>
          </cell>
          <cell r="S272">
            <v>10873.75</v>
          </cell>
          <cell r="T272">
            <v>38922.5</v>
          </cell>
          <cell r="U272"/>
          <cell r="V272">
            <v>48610.25</v>
          </cell>
          <cell r="W272">
            <v>24316.499999999996</v>
          </cell>
          <cell r="X272">
            <v>28271.75</v>
          </cell>
          <cell r="Y272">
            <v>101198.5</v>
          </cell>
          <cell r="Z272"/>
          <cell r="AA272">
            <v>5085.38</v>
          </cell>
          <cell r="AB272">
            <v>2543.8799999999997</v>
          </cell>
          <cell r="AC272">
            <v>2957.66</v>
          </cell>
          <cell r="AD272">
            <v>10586.92</v>
          </cell>
          <cell r="AE272"/>
          <cell r="AF272">
            <v>85404.47</v>
          </cell>
          <cell r="AG272">
            <v>42722.22</v>
          </cell>
          <cell r="AH272">
            <v>49671.29</v>
          </cell>
          <cell r="AI272">
            <v>177797.98</v>
          </cell>
          <cell r="AJ272"/>
          <cell r="AK272">
            <v>18311.25</v>
          </cell>
          <cell r="AL272">
            <v>18630.179999999997</v>
          </cell>
          <cell r="AM272">
            <v>74724.409999999989</v>
          </cell>
          <cell r="AN272">
            <v>111665.83999999998</v>
          </cell>
          <cell r="AO272"/>
          <cell r="AP272">
            <v>203564.77</v>
          </cell>
          <cell r="AQ272">
            <v>101830.01999999999</v>
          </cell>
          <cell r="AR272">
            <v>118393.39</v>
          </cell>
          <cell r="AS272">
            <v>423788.18</v>
          </cell>
          <cell r="AT272"/>
          <cell r="AU272">
            <v>140147.09</v>
          </cell>
          <cell r="AV272">
            <v>70106.34</v>
          </cell>
          <cell r="AW272">
            <v>81509.62999999999</v>
          </cell>
          <cell r="AX272">
            <v>291763.06</v>
          </cell>
          <cell r="AY272"/>
          <cell r="AZ272">
            <v>1908228.1500000001</v>
          </cell>
          <cell r="BA272">
            <v>566288.69999999995</v>
          </cell>
          <cell r="BB272">
            <v>742355.05500000005</v>
          </cell>
          <cell r="BC272">
            <v>44108.222519999996</v>
          </cell>
          <cell r="BD272">
            <v>44810.695800000001</v>
          </cell>
          <cell r="BE272">
            <v>0</v>
          </cell>
          <cell r="BF272">
            <v>831273.97331999999</v>
          </cell>
          <cell r="BG272"/>
          <cell r="BH272">
            <v>2014743.9533199999</v>
          </cell>
          <cell r="BI272"/>
          <cell r="BJ272">
            <v>296396.39</v>
          </cell>
          <cell r="BK272">
            <v>1718347.5633199997</v>
          </cell>
          <cell r="BL272"/>
          <cell r="BM272">
            <v>1</v>
          </cell>
        </row>
        <row r="273">
          <cell r="A273" t="str">
            <v>11087003A2600</v>
          </cell>
          <cell r="B273" t="str">
            <v>COWDEN-HERRICK CUD 3A</v>
          </cell>
          <cell r="C273" t="str">
            <v>SHELBY</v>
          </cell>
          <cell r="D273" t="str">
            <v>Unit</v>
          </cell>
          <cell r="E273">
            <v>321.25</v>
          </cell>
          <cell r="F273"/>
          <cell r="G273">
            <v>155.75</v>
          </cell>
          <cell r="H273">
            <v>154.5</v>
          </cell>
          <cell r="I273">
            <v>69.5</v>
          </cell>
          <cell r="J273">
            <v>96</v>
          </cell>
          <cell r="K273"/>
          <cell r="L273">
            <v>13905</v>
          </cell>
          <cell r="M273">
            <v>6255</v>
          </cell>
          <cell r="N273">
            <v>8640</v>
          </cell>
          <cell r="O273">
            <v>28800</v>
          </cell>
          <cell r="P273"/>
          <cell r="Q273">
            <v>19468.75</v>
          </cell>
          <cell r="R273">
            <v>8687.5</v>
          </cell>
          <cell r="S273">
            <v>12000</v>
          </cell>
          <cell r="T273">
            <v>40156.25</v>
          </cell>
          <cell r="U273"/>
          <cell r="V273">
            <v>50618.75</v>
          </cell>
          <cell r="W273">
            <v>22587.5</v>
          </cell>
          <cell r="X273">
            <v>31200</v>
          </cell>
          <cell r="Y273">
            <v>104406.25</v>
          </cell>
          <cell r="Z273"/>
          <cell r="AA273">
            <v>5295.5</v>
          </cell>
          <cell r="AB273">
            <v>2363</v>
          </cell>
          <cell r="AC273">
            <v>3264</v>
          </cell>
          <cell r="AD273">
            <v>10922.5</v>
          </cell>
          <cell r="AE273"/>
          <cell r="AF273">
            <v>88933.25</v>
          </cell>
          <cell r="AG273">
            <v>39684.5</v>
          </cell>
          <cell r="AH273">
            <v>54816</v>
          </cell>
          <cell r="AI273">
            <v>183433.75</v>
          </cell>
          <cell r="AJ273"/>
          <cell r="AK273">
            <v>19312.5</v>
          </cell>
          <cell r="AL273">
            <v>17305.5</v>
          </cell>
          <cell r="AM273">
            <v>82464</v>
          </cell>
          <cell r="AN273">
            <v>119082</v>
          </cell>
          <cell r="AO273"/>
          <cell r="AP273">
            <v>211975.75</v>
          </cell>
          <cell r="AQ273">
            <v>94589.5</v>
          </cell>
          <cell r="AR273">
            <v>130656</v>
          </cell>
          <cell r="AS273">
            <v>437221.25</v>
          </cell>
          <cell r="AT273"/>
          <cell r="AU273">
            <v>145937.75</v>
          </cell>
          <cell r="AV273">
            <v>65121.5</v>
          </cell>
          <cell r="AW273">
            <v>89952</v>
          </cell>
          <cell r="AX273">
            <v>301011.25</v>
          </cell>
          <cell r="AY273"/>
          <cell r="AZ273">
            <v>2015628.6099999999</v>
          </cell>
          <cell r="BA273">
            <v>635168.89</v>
          </cell>
          <cell r="BB273">
            <v>795239.25</v>
          </cell>
          <cell r="BC273">
            <v>45506.347500000003</v>
          </cell>
          <cell r="BD273">
            <v>46231.087500000001</v>
          </cell>
          <cell r="BE273">
            <v>0</v>
          </cell>
          <cell r="BF273">
            <v>886976.68500000006</v>
          </cell>
          <cell r="BG273"/>
          <cell r="BH273">
            <v>2112009.9350000001</v>
          </cell>
          <cell r="BI273"/>
          <cell r="BJ273">
            <v>305791.45</v>
          </cell>
          <cell r="BK273">
            <v>1806218.4850000001</v>
          </cell>
          <cell r="BL273"/>
          <cell r="BM273">
            <v>1</v>
          </cell>
        </row>
        <row r="274">
          <cell r="A274" t="str">
            <v>1108700402600</v>
          </cell>
          <cell r="B274" t="str">
            <v>SHELBYVILLE C U SCHOOL DIST 4</v>
          </cell>
          <cell r="C274" t="str">
            <v>SHELBY</v>
          </cell>
          <cell r="D274" t="str">
            <v>Unit</v>
          </cell>
          <cell r="E274">
            <v>1161.75</v>
          </cell>
          <cell r="F274"/>
          <cell r="G274">
            <v>549.25</v>
          </cell>
          <cell r="H274">
            <v>541</v>
          </cell>
          <cell r="I274">
            <v>270.5</v>
          </cell>
          <cell r="J274">
            <v>342</v>
          </cell>
          <cell r="K274"/>
          <cell r="L274">
            <v>48690</v>
          </cell>
          <cell r="M274">
            <v>24345</v>
          </cell>
          <cell r="N274">
            <v>30780</v>
          </cell>
          <cell r="O274">
            <v>103815</v>
          </cell>
          <cell r="P274"/>
          <cell r="Q274">
            <v>68656.25</v>
          </cell>
          <cell r="R274">
            <v>33812.5</v>
          </cell>
          <cell r="S274">
            <v>42750</v>
          </cell>
          <cell r="T274">
            <v>145218.75</v>
          </cell>
          <cell r="U274"/>
          <cell r="V274">
            <v>178506.25</v>
          </cell>
          <cell r="W274">
            <v>87912.5</v>
          </cell>
          <cell r="X274">
            <v>111150</v>
          </cell>
          <cell r="Y274">
            <v>377568.75</v>
          </cell>
          <cell r="Z274"/>
          <cell r="AA274">
            <v>18674.5</v>
          </cell>
          <cell r="AB274">
            <v>9197</v>
          </cell>
          <cell r="AC274">
            <v>11628</v>
          </cell>
          <cell r="AD274">
            <v>39499.5</v>
          </cell>
          <cell r="AE274"/>
          <cell r="AF274">
            <v>313621.75</v>
          </cell>
          <cell r="AG274">
            <v>154455.5</v>
          </cell>
          <cell r="AH274">
            <v>195282</v>
          </cell>
          <cell r="AI274">
            <v>663359.25</v>
          </cell>
          <cell r="AJ274"/>
          <cell r="AK274">
            <v>67625</v>
          </cell>
          <cell r="AL274">
            <v>67354.5</v>
          </cell>
          <cell r="AM274">
            <v>293778</v>
          </cell>
          <cell r="AN274">
            <v>428757.5</v>
          </cell>
          <cell r="AO274"/>
          <cell r="AP274">
            <v>747529.25</v>
          </cell>
          <cell r="AQ274">
            <v>368150.5</v>
          </cell>
          <cell r="AR274">
            <v>465462</v>
          </cell>
          <cell r="AS274">
            <v>1581141.75</v>
          </cell>
          <cell r="AT274"/>
          <cell r="AU274">
            <v>514647.25</v>
          </cell>
          <cell r="AV274">
            <v>253458.5</v>
          </cell>
          <cell r="AW274">
            <v>320454</v>
          </cell>
          <cell r="AX274">
            <v>1088559.75</v>
          </cell>
          <cell r="AY274"/>
          <cell r="AZ274">
            <v>7101376.6200000001</v>
          </cell>
          <cell r="BA274">
            <v>1899328.51</v>
          </cell>
          <cell r="BB274">
            <v>2700211.5390000003</v>
          </cell>
          <cell r="BC274">
            <v>164566.53449999998</v>
          </cell>
          <cell r="BD274">
            <v>167187.44249999998</v>
          </cell>
          <cell r="BE274">
            <v>0</v>
          </cell>
          <cell r="BF274">
            <v>3031965.5160000003</v>
          </cell>
          <cell r="BG274"/>
          <cell r="BH274">
            <v>7459885.7660000008</v>
          </cell>
          <cell r="BI274"/>
          <cell r="BJ274">
            <v>1105846.5900000001</v>
          </cell>
          <cell r="BK274">
            <v>6354039.1760000009</v>
          </cell>
          <cell r="BL274"/>
          <cell r="BM274">
            <v>1</v>
          </cell>
        </row>
        <row r="275">
          <cell r="A275" t="str">
            <v>11087005A2600</v>
          </cell>
          <cell r="B275" t="str">
            <v>STEWARDSON-STRASBURG CU DIST 5A</v>
          </cell>
          <cell r="C275" t="str">
            <v>SHELBY</v>
          </cell>
          <cell r="D275" t="str">
            <v>Unit</v>
          </cell>
          <cell r="E275">
            <v>380.45</v>
          </cell>
          <cell r="F275"/>
          <cell r="G275">
            <v>167.63</v>
          </cell>
          <cell r="H275">
            <v>165.96999999999997</v>
          </cell>
          <cell r="I275">
            <v>86.66</v>
          </cell>
          <cell r="J275">
            <v>126.16</v>
          </cell>
          <cell r="K275"/>
          <cell r="L275">
            <v>14937.299999999997</v>
          </cell>
          <cell r="M275">
            <v>7799.4</v>
          </cell>
          <cell r="N275">
            <v>11354.4</v>
          </cell>
          <cell r="O275">
            <v>34091.1</v>
          </cell>
          <cell r="P275"/>
          <cell r="Q275">
            <v>20953.75</v>
          </cell>
          <cell r="R275">
            <v>10832.5</v>
          </cell>
          <cell r="S275">
            <v>15770</v>
          </cell>
          <cell r="T275">
            <v>47556.25</v>
          </cell>
          <cell r="U275"/>
          <cell r="V275">
            <v>54479.75</v>
          </cell>
          <cell r="W275">
            <v>28164.5</v>
          </cell>
          <cell r="X275">
            <v>41002</v>
          </cell>
          <cell r="Y275">
            <v>123646.25</v>
          </cell>
          <cell r="Z275"/>
          <cell r="AA275">
            <v>5699.42</v>
          </cell>
          <cell r="AB275">
            <v>2946.44</v>
          </cell>
          <cell r="AC275">
            <v>4289.4399999999996</v>
          </cell>
          <cell r="AD275">
            <v>12935.3</v>
          </cell>
          <cell r="AE275"/>
          <cell r="AF275">
            <v>95716.73</v>
          </cell>
          <cell r="AG275">
            <v>49482.86</v>
          </cell>
          <cell r="AH275">
            <v>72037.36</v>
          </cell>
          <cell r="AI275">
            <v>217236.95</v>
          </cell>
          <cell r="AJ275"/>
          <cell r="AK275">
            <v>20746.249999999996</v>
          </cell>
          <cell r="AL275">
            <v>21578.34</v>
          </cell>
          <cell r="AM275">
            <v>108371.44</v>
          </cell>
          <cell r="AN275">
            <v>150696.03</v>
          </cell>
          <cell r="AO275"/>
          <cell r="AP275">
            <v>228144.43</v>
          </cell>
          <cell r="AQ275">
            <v>117944.26</v>
          </cell>
          <cell r="AR275">
            <v>171703.76</v>
          </cell>
          <cell r="AS275">
            <v>517792.45</v>
          </cell>
          <cell r="AT275"/>
          <cell r="AU275">
            <v>157069.31</v>
          </cell>
          <cell r="AV275">
            <v>81200.42</v>
          </cell>
          <cell r="AW275">
            <v>118211.92</v>
          </cell>
          <cell r="AX275">
            <v>356481.64999999997</v>
          </cell>
          <cell r="AY275"/>
          <cell r="AZ275">
            <v>2306646.9500000002</v>
          </cell>
          <cell r="BA275">
            <v>586502.53</v>
          </cell>
          <cell r="BB275">
            <v>867944.84400000016</v>
          </cell>
          <cell r="BC275">
            <v>53892.264299999995</v>
          </cell>
          <cell r="BD275">
            <v>54750.559499999996</v>
          </cell>
          <cell r="BE275">
            <v>0</v>
          </cell>
          <cell r="BF275">
            <v>976587.66780000017</v>
          </cell>
          <cell r="BG275"/>
          <cell r="BH275">
            <v>2437023.6477999999</v>
          </cell>
          <cell r="BI275"/>
          <cell r="BJ275">
            <v>362142.74</v>
          </cell>
          <cell r="BK275">
            <v>2074880.9077999999</v>
          </cell>
          <cell r="BL275"/>
          <cell r="BM275">
            <v>1</v>
          </cell>
        </row>
        <row r="276">
          <cell r="A276" t="str">
            <v>1108702102600</v>
          </cell>
          <cell r="B276" t="str">
            <v>CENTRAL A &amp; M C U DIST #21</v>
          </cell>
          <cell r="C276" t="str">
            <v>SHELBY</v>
          </cell>
          <cell r="D276" t="str">
            <v>Unit</v>
          </cell>
          <cell r="E276">
            <v>689</v>
          </cell>
          <cell r="F276"/>
          <cell r="G276">
            <v>305.5</v>
          </cell>
          <cell r="H276">
            <v>298.5</v>
          </cell>
          <cell r="I276">
            <v>162</v>
          </cell>
          <cell r="J276">
            <v>221.5</v>
          </cell>
          <cell r="K276"/>
          <cell r="L276">
            <v>26865</v>
          </cell>
          <cell r="M276">
            <v>14580</v>
          </cell>
          <cell r="N276">
            <v>19935</v>
          </cell>
          <cell r="O276">
            <v>61380</v>
          </cell>
          <cell r="P276"/>
          <cell r="Q276">
            <v>38187.5</v>
          </cell>
          <cell r="R276">
            <v>20250</v>
          </cell>
          <cell r="S276">
            <v>27687.5</v>
          </cell>
          <cell r="T276">
            <v>86125</v>
          </cell>
          <cell r="U276"/>
          <cell r="V276">
            <v>99287.5</v>
          </cell>
          <cell r="W276">
            <v>52650</v>
          </cell>
          <cell r="X276">
            <v>71987.5</v>
          </cell>
          <cell r="Y276">
            <v>223925</v>
          </cell>
          <cell r="Z276"/>
          <cell r="AA276">
            <v>10387</v>
          </cell>
          <cell r="AB276">
            <v>5508</v>
          </cell>
          <cell r="AC276">
            <v>7531</v>
          </cell>
          <cell r="AD276">
            <v>23426</v>
          </cell>
          <cell r="AE276"/>
          <cell r="AF276">
            <v>174440.5</v>
          </cell>
          <cell r="AG276">
            <v>92502</v>
          </cell>
          <cell r="AH276">
            <v>126476.5</v>
          </cell>
          <cell r="AI276">
            <v>393419</v>
          </cell>
          <cell r="AJ276"/>
          <cell r="AK276">
            <v>37312.5</v>
          </cell>
          <cell r="AL276">
            <v>40338</v>
          </cell>
          <cell r="AM276">
            <v>190268.5</v>
          </cell>
          <cell r="AN276">
            <v>267919</v>
          </cell>
          <cell r="AO276"/>
          <cell r="AP276">
            <v>415785.5</v>
          </cell>
          <cell r="AQ276">
            <v>220482</v>
          </cell>
          <cell r="AR276">
            <v>301461.5</v>
          </cell>
          <cell r="AS276">
            <v>937729</v>
          </cell>
          <cell r="AT276"/>
          <cell r="AU276">
            <v>286253.5</v>
          </cell>
          <cell r="AV276">
            <v>151794</v>
          </cell>
          <cell r="AW276">
            <v>207545.5</v>
          </cell>
          <cell r="AX276">
            <v>645593</v>
          </cell>
          <cell r="AY276"/>
          <cell r="AZ276">
            <v>4142569.5099999993</v>
          </cell>
          <cell r="BA276">
            <v>1047564.16</v>
          </cell>
          <cell r="BB276">
            <v>1557040.1009999996</v>
          </cell>
          <cell r="BC276">
            <v>97599.606</v>
          </cell>
          <cell r="BD276">
            <v>99153.989999999991</v>
          </cell>
          <cell r="BE276">
            <v>0</v>
          </cell>
          <cell r="BF276">
            <v>1753793.6969999995</v>
          </cell>
          <cell r="BG276"/>
          <cell r="BH276">
            <v>4393309.6969999997</v>
          </cell>
          <cell r="BI276"/>
          <cell r="BJ276">
            <v>655845.31999999995</v>
          </cell>
          <cell r="BK276">
            <v>3737464.3769999999</v>
          </cell>
          <cell r="BL276"/>
          <cell r="BM276">
            <v>1</v>
          </cell>
        </row>
        <row r="277">
          <cell r="A277" t="str">
            <v>1200000000092</v>
          </cell>
          <cell r="B277" t="str">
            <v>ALT SCH-CLAY/CWFORD/JSPER/LWRNCE/</v>
          </cell>
          <cell r="C277" t="str">
            <v>RICHLAND</v>
          </cell>
          <cell r="D277" t="str">
            <v>Regional</v>
          </cell>
          <cell r="E277">
            <v>20.98</v>
          </cell>
          <cell r="F277"/>
          <cell r="G277">
            <v>0</v>
          </cell>
          <cell r="H277">
            <v>0</v>
          </cell>
          <cell r="I277">
            <v>3.66</v>
          </cell>
          <cell r="J277">
            <v>17.32</v>
          </cell>
          <cell r="K277"/>
          <cell r="L277">
            <v>0</v>
          </cell>
          <cell r="M277">
            <v>329.40000000000003</v>
          </cell>
          <cell r="N277">
            <v>1558.8</v>
          </cell>
          <cell r="O277">
            <v>1888.2</v>
          </cell>
          <cell r="P277"/>
          <cell r="Q277">
            <v>0</v>
          </cell>
          <cell r="R277">
            <v>457.5</v>
          </cell>
          <cell r="S277">
            <v>2165</v>
          </cell>
          <cell r="T277">
            <v>2622.5</v>
          </cell>
          <cell r="U277"/>
          <cell r="V277">
            <v>0</v>
          </cell>
          <cell r="W277">
            <v>1189.5</v>
          </cell>
          <cell r="X277">
            <v>5629</v>
          </cell>
          <cell r="Y277">
            <v>6818.5</v>
          </cell>
          <cell r="Z277"/>
          <cell r="AA277">
            <v>0</v>
          </cell>
          <cell r="AB277">
            <v>124.44</v>
          </cell>
          <cell r="AC277">
            <v>588.88</v>
          </cell>
          <cell r="AD277">
            <v>713.31999999999994</v>
          </cell>
          <cell r="AE277"/>
          <cell r="AF277">
            <v>0</v>
          </cell>
          <cell r="AG277">
            <v>2089.86</v>
          </cell>
          <cell r="AH277">
            <v>9889.7199999999993</v>
          </cell>
          <cell r="AI277">
            <v>11979.58</v>
          </cell>
          <cell r="AJ277"/>
          <cell r="AK277">
            <v>0</v>
          </cell>
          <cell r="AL277">
            <v>911.34</v>
          </cell>
          <cell r="AM277">
            <v>14877.880000000001</v>
          </cell>
          <cell r="AN277">
            <v>15789.220000000001</v>
          </cell>
          <cell r="AO277"/>
          <cell r="AP277">
            <v>0</v>
          </cell>
          <cell r="AQ277">
            <v>4981.26</v>
          </cell>
          <cell r="AR277">
            <v>23572.52</v>
          </cell>
          <cell r="AS277">
            <v>28553.78</v>
          </cell>
          <cell r="AT277"/>
          <cell r="AU277">
            <v>0</v>
          </cell>
          <cell r="AV277">
            <v>3429.42</v>
          </cell>
          <cell r="AW277">
            <v>16228.84</v>
          </cell>
          <cell r="AX277">
            <v>19658.260000000002</v>
          </cell>
          <cell r="AY277"/>
          <cell r="AZ277">
            <v>124212.5</v>
          </cell>
          <cell r="BA277">
            <v>35105.379999999997</v>
          </cell>
          <cell r="BB277">
            <v>47795.364000000001</v>
          </cell>
          <cell r="BC277">
            <v>2971.90092</v>
          </cell>
          <cell r="BD277">
            <v>3019.2318</v>
          </cell>
          <cell r="BE277">
            <v>0</v>
          </cell>
          <cell r="BF277">
            <v>53786.496720000003</v>
          </cell>
          <cell r="BG277"/>
          <cell r="BH277">
            <v>141809.85672000004</v>
          </cell>
          <cell r="BI277"/>
          <cell r="BJ277">
            <v>19970.439999999999</v>
          </cell>
          <cell r="BK277">
            <v>121839.41672000004</v>
          </cell>
          <cell r="BL277"/>
          <cell r="BM277">
            <v>1</v>
          </cell>
        </row>
        <row r="278">
          <cell r="A278" t="str">
            <v>1200000000093</v>
          </cell>
          <cell r="B278" t="str">
            <v>SAFE SCH-CLAY/CWFORD/JSPER/LWRNCE</v>
          </cell>
          <cell r="C278" t="str">
            <v>RICHLAND</v>
          </cell>
          <cell r="D278" t="str">
            <v>Regional</v>
          </cell>
          <cell r="E278">
            <v>17</v>
          </cell>
          <cell r="F278"/>
          <cell r="G278">
            <v>0</v>
          </cell>
          <cell r="H278">
            <v>0</v>
          </cell>
          <cell r="I278">
            <v>9</v>
          </cell>
          <cell r="J278">
            <v>8</v>
          </cell>
          <cell r="K278"/>
          <cell r="L278">
            <v>0</v>
          </cell>
          <cell r="M278">
            <v>810</v>
          </cell>
          <cell r="N278">
            <v>720</v>
          </cell>
          <cell r="O278">
            <v>1530</v>
          </cell>
          <cell r="P278"/>
          <cell r="Q278">
            <v>0</v>
          </cell>
          <cell r="R278">
            <v>1125</v>
          </cell>
          <cell r="S278">
            <v>1000</v>
          </cell>
          <cell r="T278">
            <v>2125</v>
          </cell>
          <cell r="U278"/>
          <cell r="V278">
            <v>0</v>
          </cell>
          <cell r="W278">
            <v>2925</v>
          </cell>
          <cell r="X278">
            <v>2600</v>
          </cell>
          <cell r="Y278">
            <v>5525</v>
          </cell>
          <cell r="Z278"/>
          <cell r="AA278">
            <v>0</v>
          </cell>
          <cell r="AB278">
            <v>306</v>
          </cell>
          <cell r="AC278">
            <v>272</v>
          </cell>
          <cell r="AD278">
            <v>578</v>
          </cell>
          <cell r="AE278"/>
          <cell r="AF278">
            <v>0</v>
          </cell>
          <cell r="AG278">
            <v>5139</v>
          </cell>
          <cell r="AH278">
            <v>4568</v>
          </cell>
          <cell r="AI278">
            <v>9707</v>
          </cell>
          <cell r="AJ278"/>
          <cell r="AK278">
            <v>0</v>
          </cell>
          <cell r="AL278">
            <v>2241</v>
          </cell>
          <cell r="AM278">
            <v>6872</v>
          </cell>
          <cell r="AN278">
            <v>9113</v>
          </cell>
          <cell r="AO278"/>
          <cell r="AP278">
            <v>0</v>
          </cell>
          <cell r="AQ278">
            <v>12249</v>
          </cell>
          <cell r="AR278">
            <v>10888</v>
          </cell>
          <cell r="AS278">
            <v>23137</v>
          </cell>
          <cell r="AT278"/>
          <cell r="AU278">
            <v>0</v>
          </cell>
          <cell r="AV278">
            <v>8433</v>
          </cell>
          <cell r="AW278">
            <v>7496</v>
          </cell>
          <cell r="AX278">
            <v>15929</v>
          </cell>
          <cell r="AY278"/>
          <cell r="AZ278">
            <v>100101.81999999999</v>
          </cell>
          <cell r="BA278">
            <v>27836.79</v>
          </cell>
          <cell r="BB278">
            <v>38381.582999999991</v>
          </cell>
          <cell r="BC278">
            <v>2408.1179999999999</v>
          </cell>
          <cell r="BD278">
            <v>2446.4699999999998</v>
          </cell>
          <cell r="BE278">
            <v>0</v>
          </cell>
          <cell r="BF278">
            <v>43236.170999999995</v>
          </cell>
          <cell r="BG278"/>
          <cell r="BH278">
            <v>110880.171</v>
          </cell>
          <cell r="BI278"/>
          <cell r="BJ278">
            <v>16181.96</v>
          </cell>
          <cell r="BK278">
            <v>94698.21100000001</v>
          </cell>
          <cell r="BL278"/>
          <cell r="BM278">
            <v>1</v>
          </cell>
        </row>
        <row r="279">
          <cell r="A279" t="str">
            <v>1201301002600</v>
          </cell>
          <cell r="B279" t="str">
            <v>CLAY CITY COMM UNIT DIST 10</v>
          </cell>
          <cell r="C279" t="str">
            <v>CLAY</v>
          </cell>
          <cell r="D279" t="str">
            <v>Unit</v>
          </cell>
          <cell r="E279">
            <v>253.95</v>
          </cell>
          <cell r="F279"/>
          <cell r="G279">
            <v>122.30999999999999</v>
          </cell>
          <cell r="H279">
            <v>120.80999999999999</v>
          </cell>
          <cell r="I279">
            <v>64.489999999999995</v>
          </cell>
          <cell r="J279">
            <v>67.149999999999991</v>
          </cell>
          <cell r="K279"/>
          <cell r="L279">
            <v>10872.9</v>
          </cell>
          <cell r="M279">
            <v>5804.0999999999995</v>
          </cell>
          <cell r="N279">
            <v>6043.4999999999991</v>
          </cell>
          <cell r="O279">
            <v>22720.5</v>
          </cell>
          <cell r="P279"/>
          <cell r="Q279">
            <v>15288.749999999998</v>
          </cell>
          <cell r="R279">
            <v>8061.2499999999991</v>
          </cell>
          <cell r="S279">
            <v>8393.7499999999982</v>
          </cell>
          <cell r="T279">
            <v>31743.749999999993</v>
          </cell>
          <cell r="U279"/>
          <cell r="V279">
            <v>39750.749999999993</v>
          </cell>
          <cell r="W279">
            <v>20959.25</v>
          </cell>
          <cell r="X279">
            <v>21823.749999999996</v>
          </cell>
          <cell r="Y279">
            <v>82533.749999999985</v>
          </cell>
          <cell r="Z279"/>
          <cell r="AA279">
            <v>4158.54</v>
          </cell>
          <cell r="AB279">
            <v>2192.66</v>
          </cell>
          <cell r="AC279">
            <v>2283.1</v>
          </cell>
          <cell r="AD279">
            <v>8634.2999999999993</v>
          </cell>
          <cell r="AE279"/>
          <cell r="AF279">
            <v>69839.009999999995</v>
          </cell>
          <cell r="AG279">
            <v>36823.79</v>
          </cell>
          <cell r="AH279">
            <v>38342.65</v>
          </cell>
          <cell r="AI279">
            <v>145005.44999999998</v>
          </cell>
          <cell r="AJ279"/>
          <cell r="AK279">
            <v>15101.249999999998</v>
          </cell>
          <cell r="AL279">
            <v>16058.009999999998</v>
          </cell>
          <cell r="AM279">
            <v>57681.849999999991</v>
          </cell>
          <cell r="AN279">
            <v>88841.109999999986</v>
          </cell>
          <cell r="AO279"/>
          <cell r="AP279">
            <v>166463.90999999997</v>
          </cell>
          <cell r="AQ279">
            <v>87770.89</v>
          </cell>
          <cell r="AR279">
            <v>91391.15</v>
          </cell>
          <cell r="AS279">
            <v>345625.94999999995</v>
          </cell>
          <cell r="AT279"/>
          <cell r="AU279">
            <v>114604.46999999999</v>
          </cell>
          <cell r="AV279">
            <v>60427.13</v>
          </cell>
          <cell r="AW279">
            <v>62919.549999999996</v>
          </cell>
          <cell r="AX279">
            <v>237951.14999999997</v>
          </cell>
          <cell r="AY279"/>
          <cell r="AZ279">
            <v>1581102.1500000001</v>
          </cell>
          <cell r="BA279">
            <v>523892.85</v>
          </cell>
          <cell r="BB279">
            <v>631498.5</v>
          </cell>
          <cell r="BC279">
            <v>35973.033299999996</v>
          </cell>
          <cell r="BD279">
            <v>36545.944499999998</v>
          </cell>
          <cell r="BE279">
            <v>0</v>
          </cell>
          <cell r="BF279">
            <v>704017.47779999999</v>
          </cell>
          <cell r="BG279"/>
          <cell r="BH279">
            <v>1667073.4378</v>
          </cell>
          <cell r="BI279"/>
          <cell r="BJ279">
            <v>241729.92000000001</v>
          </cell>
          <cell r="BK279">
            <v>1425343.5178</v>
          </cell>
          <cell r="BL279"/>
          <cell r="BM279">
            <v>1</v>
          </cell>
        </row>
        <row r="280">
          <cell r="A280" t="str">
            <v>1201302502600</v>
          </cell>
          <cell r="B280" t="str">
            <v>NORTH CLAY C U SCHOOL DISTRICT 25</v>
          </cell>
          <cell r="C280" t="str">
            <v>CLAY</v>
          </cell>
          <cell r="D280" t="str">
            <v>Unit</v>
          </cell>
          <cell r="E280">
            <v>534.29999999999995</v>
          </cell>
          <cell r="F280"/>
          <cell r="G280">
            <v>220.15</v>
          </cell>
          <cell r="H280">
            <v>216.65</v>
          </cell>
          <cell r="I280">
            <v>128.82</v>
          </cell>
          <cell r="J280">
            <v>185.32999999999998</v>
          </cell>
          <cell r="K280"/>
          <cell r="L280">
            <v>19498.5</v>
          </cell>
          <cell r="M280">
            <v>11593.8</v>
          </cell>
          <cell r="N280">
            <v>16679.699999999997</v>
          </cell>
          <cell r="O280">
            <v>47772</v>
          </cell>
          <cell r="P280"/>
          <cell r="Q280">
            <v>27518.75</v>
          </cell>
          <cell r="R280">
            <v>16102.5</v>
          </cell>
          <cell r="S280">
            <v>23166.249999999996</v>
          </cell>
          <cell r="T280">
            <v>66787.5</v>
          </cell>
          <cell r="U280"/>
          <cell r="V280">
            <v>71548.75</v>
          </cell>
          <cell r="W280">
            <v>41866.5</v>
          </cell>
          <cell r="X280">
            <v>60232.249999999993</v>
          </cell>
          <cell r="Y280">
            <v>173647.5</v>
          </cell>
          <cell r="Z280"/>
          <cell r="AA280">
            <v>7485.1</v>
          </cell>
          <cell r="AB280">
            <v>4379.88</v>
          </cell>
          <cell r="AC280">
            <v>6301.2199999999993</v>
          </cell>
          <cell r="AD280">
            <v>18166.199999999997</v>
          </cell>
          <cell r="AE280"/>
          <cell r="AF280">
            <v>125705.65</v>
          </cell>
          <cell r="AG280">
            <v>73556.22</v>
          </cell>
          <cell r="AH280">
            <v>105823.43</v>
          </cell>
          <cell r="AI280">
            <v>305085.3</v>
          </cell>
          <cell r="AJ280"/>
          <cell r="AK280">
            <v>27081.25</v>
          </cell>
          <cell r="AL280">
            <v>32076.179999999997</v>
          </cell>
          <cell r="AM280">
            <v>159198.46999999997</v>
          </cell>
          <cell r="AN280">
            <v>218355.89999999997</v>
          </cell>
          <cell r="AO280"/>
          <cell r="AP280">
            <v>299624.15000000002</v>
          </cell>
          <cell r="AQ280">
            <v>175324.02</v>
          </cell>
          <cell r="AR280">
            <v>252234.12999999998</v>
          </cell>
          <cell r="AS280">
            <v>727182.3</v>
          </cell>
          <cell r="AT280"/>
          <cell r="AU280">
            <v>206280.55000000002</v>
          </cell>
          <cell r="AV280">
            <v>120704.34</v>
          </cell>
          <cell r="AW280">
            <v>173654.21</v>
          </cell>
          <cell r="AX280">
            <v>500639.1</v>
          </cell>
          <cell r="AY280"/>
          <cell r="AZ280">
            <v>3296265.22</v>
          </cell>
          <cell r="BA280">
            <v>1002763.71</v>
          </cell>
          <cell r="BB280">
            <v>1289708.6789999998</v>
          </cell>
          <cell r="BC280">
            <v>75685.732199999984</v>
          </cell>
          <cell r="BD280">
            <v>76891.112999999983</v>
          </cell>
          <cell r="BE280">
            <v>0</v>
          </cell>
          <cell r="BF280">
            <v>1442285.5241999996</v>
          </cell>
          <cell r="BG280"/>
          <cell r="BH280">
            <v>3499921.3241999992</v>
          </cell>
          <cell r="BI280"/>
          <cell r="BJ280">
            <v>508589.48</v>
          </cell>
          <cell r="BK280">
            <v>2991331.8441999992</v>
          </cell>
          <cell r="BL280"/>
          <cell r="BM280">
            <v>1</v>
          </cell>
        </row>
        <row r="281">
          <cell r="A281" t="str">
            <v>1201303502600</v>
          </cell>
          <cell r="B281" t="str">
            <v>FLORA COMM UNIT SCH DIST 35</v>
          </cell>
          <cell r="C281" t="str">
            <v>CLAY</v>
          </cell>
          <cell r="D281" t="str">
            <v>Unit</v>
          </cell>
          <cell r="E281">
            <v>1222.97</v>
          </cell>
          <cell r="F281"/>
          <cell r="G281">
            <v>566.80999999999995</v>
          </cell>
          <cell r="H281">
            <v>559.05999999999995</v>
          </cell>
          <cell r="I281">
            <v>289</v>
          </cell>
          <cell r="J281">
            <v>367.15999999999997</v>
          </cell>
          <cell r="K281"/>
          <cell r="L281">
            <v>50315.399999999994</v>
          </cell>
          <cell r="M281">
            <v>26010</v>
          </cell>
          <cell r="N281">
            <v>33044.399999999994</v>
          </cell>
          <cell r="O281">
            <v>109369.79999999999</v>
          </cell>
          <cell r="P281"/>
          <cell r="Q281">
            <v>70851.25</v>
          </cell>
          <cell r="R281">
            <v>36125</v>
          </cell>
          <cell r="S281">
            <v>45894.999999999993</v>
          </cell>
          <cell r="T281">
            <v>152871.25</v>
          </cell>
          <cell r="U281"/>
          <cell r="V281">
            <v>184213.24999999997</v>
          </cell>
          <cell r="W281">
            <v>93925</v>
          </cell>
          <cell r="X281">
            <v>119326.99999999999</v>
          </cell>
          <cell r="Y281">
            <v>397465.25</v>
          </cell>
          <cell r="Z281"/>
          <cell r="AA281">
            <v>19271.539999999997</v>
          </cell>
          <cell r="AB281">
            <v>9826</v>
          </cell>
          <cell r="AC281">
            <v>12483.439999999999</v>
          </cell>
          <cell r="AD281">
            <v>41580.979999999996</v>
          </cell>
          <cell r="AE281"/>
          <cell r="AF281">
            <v>323648.51</v>
          </cell>
          <cell r="AG281">
            <v>165019</v>
          </cell>
          <cell r="AH281">
            <v>209648.36</v>
          </cell>
          <cell r="AI281">
            <v>698315.87</v>
          </cell>
          <cell r="AJ281"/>
          <cell r="AK281">
            <v>69882.5</v>
          </cell>
          <cell r="AL281">
            <v>71961</v>
          </cell>
          <cell r="AM281">
            <v>315390.43999999994</v>
          </cell>
          <cell r="AN281">
            <v>457233.93999999994</v>
          </cell>
          <cell r="AO281"/>
          <cell r="AP281">
            <v>771428.40999999992</v>
          </cell>
          <cell r="AQ281">
            <v>393329</v>
          </cell>
          <cell r="AR281">
            <v>499704.75999999995</v>
          </cell>
          <cell r="AS281">
            <v>1664462.17</v>
          </cell>
          <cell r="AT281"/>
          <cell r="AU281">
            <v>531100.97</v>
          </cell>
          <cell r="AV281">
            <v>270793</v>
          </cell>
          <cell r="AW281">
            <v>344028.92</v>
          </cell>
          <cell r="AX281">
            <v>1145922.8899999999</v>
          </cell>
          <cell r="AY281"/>
          <cell r="AZ281">
            <v>7561980.2399999993</v>
          </cell>
          <cell r="BA281">
            <v>2294139.19</v>
          </cell>
          <cell r="BB281">
            <v>2956835.8289999999</v>
          </cell>
          <cell r="BC281">
            <v>173238.59237999999</v>
          </cell>
          <cell r="BD281">
            <v>175997.61269999997</v>
          </cell>
          <cell r="BE281">
            <v>0</v>
          </cell>
          <cell r="BF281">
            <v>3306072.0340799997</v>
          </cell>
          <cell r="BG281"/>
          <cell r="BH281">
            <v>7973294.1840799991</v>
          </cell>
          <cell r="BI281"/>
          <cell r="BJ281">
            <v>1164120.68</v>
          </cell>
          <cell r="BK281">
            <v>6809173.5040799994</v>
          </cell>
          <cell r="BL281"/>
          <cell r="BM281">
            <v>1</v>
          </cell>
        </row>
        <row r="282">
          <cell r="A282" t="str">
            <v>1201700102600</v>
          </cell>
          <cell r="B282" t="str">
            <v>HUTSONVILLE C U SCHOOL DIST 1</v>
          </cell>
          <cell r="C282" t="str">
            <v>CRAWFORD</v>
          </cell>
          <cell r="D282" t="str">
            <v>Unit</v>
          </cell>
          <cell r="E282">
            <v>286.12</v>
          </cell>
          <cell r="F282"/>
          <cell r="G282">
            <v>134.31</v>
          </cell>
          <cell r="H282">
            <v>130.97999999999999</v>
          </cell>
          <cell r="I282">
            <v>55.319999999999993</v>
          </cell>
          <cell r="J282">
            <v>96.49</v>
          </cell>
          <cell r="K282"/>
          <cell r="L282">
            <v>11788.199999999999</v>
          </cell>
          <cell r="M282">
            <v>4978.7999999999993</v>
          </cell>
          <cell r="N282">
            <v>8684.1</v>
          </cell>
          <cell r="O282">
            <v>25451.1</v>
          </cell>
          <cell r="P282"/>
          <cell r="Q282">
            <v>16788.75</v>
          </cell>
          <cell r="R282">
            <v>6914.9999999999991</v>
          </cell>
          <cell r="S282">
            <v>12061.25</v>
          </cell>
          <cell r="T282">
            <v>35765</v>
          </cell>
          <cell r="U282"/>
          <cell r="V282">
            <v>43650.75</v>
          </cell>
          <cell r="W282">
            <v>17978.999999999996</v>
          </cell>
          <cell r="X282">
            <v>31359.25</v>
          </cell>
          <cell r="Y282">
            <v>92989</v>
          </cell>
          <cell r="Z282"/>
          <cell r="AA282">
            <v>4566.54</v>
          </cell>
          <cell r="AB282">
            <v>1880.8799999999997</v>
          </cell>
          <cell r="AC282">
            <v>3280.66</v>
          </cell>
          <cell r="AD282">
            <v>9728.08</v>
          </cell>
          <cell r="AE282"/>
          <cell r="AF282">
            <v>76691.009999999995</v>
          </cell>
          <cell r="AG282">
            <v>31587.72</v>
          </cell>
          <cell r="AH282">
            <v>55095.79</v>
          </cell>
          <cell r="AI282">
            <v>163374.51999999999</v>
          </cell>
          <cell r="AJ282"/>
          <cell r="AK282">
            <v>16372.499999999998</v>
          </cell>
          <cell r="AL282">
            <v>13774.679999999998</v>
          </cell>
          <cell r="AM282">
            <v>82884.909999999989</v>
          </cell>
          <cell r="AN282">
            <v>113032.08999999998</v>
          </cell>
          <cell r="AO282"/>
          <cell r="AP282">
            <v>182795.91</v>
          </cell>
          <cell r="AQ282">
            <v>75290.51999999999</v>
          </cell>
          <cell r="AR282">
            <v>131322.88999999998</v>
          </cell>
          <cell r="AS282">
            <v>389409.31999999995</v>
          </cell>
          <cell r="AT282"/>
          <cell r="AU282">
            <v>125848.47</v>
          </cell>
          <cell r="AV282">
            <v>51834.84</v>
          </cell>
          <cell r="AW282">
            <v>90411.12999999999</v>
          </cell>
          <cell r="AX282">
            <v>268094.44</v>
          </cell>
          <cell r="AY282"/>
          <cell r="AZ282">
            <v>1729995.95</v>
          </cell>
          <cell r="BA282">
            <v>440463.44</v>
          </cell>
          <cell r="BB282">
            <v>651137.81700000004</v>
          </cell>
          <cell r="BC282">
            <v>40530.042479999996</v>
          </cell>
          <cell r="BD282">
            <v>41175.529199999997</v>
          </cell>
          <cell r="BE282">
            <v>0</v>
          </cell>
          <cell r="BF282">
            <v>732843.38867999997</v>
          </cell>
          <cell r="BG282"/>
          <cell r="BH282">
            <v>1830686.9386800004</v>
          </cell>
          <cell r="BI282"/>
          <cell r="BJ282">
            <v>272351.90000000002</v>
          </cell>
          <cell r="BK282">
            <v>1558335.0386800002</v>
          </cell>
          <cell r="BL282"/>
          <cell r="BM282">
            <v>1</v>
          </cell>
        </row>
        <row r="283">
          <cell r="A283" t="str">
            <v>1201700202600</v>
          </cell>
          <cell r="B283" t="str">
            <v>ROBINSON C U SCHOOL DIST 2</v>
          </cell>
          <cell r="C283" t="str">
            <v>CRAWFORD</v>
          </cell>
          <cell r="D283" t="str">
            <v>Unit</v>
          </cell>
          <cell r="E283">
            <v>1471.21</v>
          </cell>
          <cell r="F283"/>
          <cell r="G283">
            <v>676.89</v>
          </cell>
          <cell r="H283">
            <v>657.98</v>
          </cell>
          <cell r="I283">
            <v>340.83</v>
          </cell>
          <cell r="J283">
            <v>453.48999999999995</v>
          </cell>
          <cell r="K283"/>
          <cell r="L283">
            <v>59218.200000000004</v>
          </cell>
          <cell r="M283">
            <v>30674.699999999997</v>
          </cell>
          <cell r="N283">
            <v>40814.1</v>
          </cell>
          <cell r="O283">
            <v>130707</v>
          </cell>
          <cell r="P283"/>
          <cell r="Q283">
            <v>84611.25</v>
          </cell>
          <cell r="R283">
            <v>42603.75</v>
          </cell>
          <cell r="S283">
            <v>56686.249999999993</v>
          </cell>
          <cell r="T283">
            <v>183901.25</v>
          </cell>
          <cell r="U283"/>
          <cell r="V283">
            <v>219989.25</v>
          </cell>
          <cell r="W283">
            <v>110769.75</v>
          </cell>
          <cell r="X283">
            <v>147384.24999999997</v>
          </cell>
          <cell r="Y283">
            <v>478143.25</v>
          </cell>
          <cell r="Z283"/>
          <cell r="AA283">
            <v>23014.26</v>
          </cell>
          <cell r="AB283">
            <v>11588.22</v>
          </cell>
          <cell r="AC283">
            <v>15418.659999999998</v>
          </cell>
          <cell r="AD283">
            <v>50021.139999999992</v>
          </cell>
          <cell r="AE283"/>
          <cell r="AF283">
            <v>193252.09</v>
          </cell>
          <cell r="AG283">
            <v>97306.96</v>
          </cell>
          <cell r="AH283">
            <v>129471.39</v>
          </cell>
          <cell r="AI283">
            <v>420030.44</v>
          </cell>
          <cell r="AJ283"/>
          <cell r="AK283">
            <v>82247.5</v>
          </cell>
          <cell r="AL283">
            <v>84866.67</v>
          </cell>
          <cell r="AM283">
            <v>389547.91</v>
          </cell>
          <cell r="AN283">
            <v>556662.07999999996</v>
          </cell>
          <cell r="AO283"/>
          <cell r="AP283">
            <v>921247.29</v>
          </cell>
          <cell r="AQ283">
            <v>463869.63</v>
          </cell>
          <cell r="AR283">
            <v>617199.8899999999</v>
          </cell>
          <cell r="AS283">
            <v>2002316.8099999998</v>
          </cell>
          <cell r="AT283"/>
          <cell r="AU283">
            <v>634245.92999999993</v>
          </cell>
          <cell r="AV283">
            <v>319357.70999999996</v>
          </cell>
          <cell r="AW283">
            <v>424920.12999999995</v>
          </cell>
          <cell r="AX283">
            <v>1378523.7699999998</v>
          </cell>
          <cell r="AY283"/>
          <cell r="AZ283">
            <v>8955979.3300000001</v>
          </cell>
          <cell r="BA283">
            <v>2486881.46</v>
          </cell>
          <cell r="BB283">
            <v>3432858.2369999997</v>
          </cell>
          <cell r="BC283">
            <v>208402.78134000002</v>
          </cell>
          <cell r="BD283">
            <v>211721.83110000001</v>
          </cell>
          <cell r="BE283">
            <v>0</v>
          </cell>
          <cell r="BF283">
            <v>3852982.84944</v>
          </cell>
          <cell r="BG283"/>
          <cell r="BH283">
            <v>9053288.5894399993</v>
          </cell>
          <cell r="BI283"/>
          <cell r="BJ283">
            <v>1400415.37</v>
          </cell>
          <cell r="BK283">
            <v>7652873.2194399992</v>
          </cell>
          <cell r="BL283"/>
          <cell r="BM283">
            <v>0</v>
          </cell>
        </row>
        <row r="284">
          <cell r="A284" t="str">
            <v>1201700302600</v>
          </cell>
          <cell r="B284" t="str">
            <v>PALESTINE C U SCHOOL DIST 3</v>
          </cell>
          <cell r="C284" t="str">
            <v>CRAWFORD</v>
          </cell>
          <cell r="D284" t="str">
            <v>Unit</v>
          </cell>
          <cell r="E284">
            <v>295.25</v>
          </cell>
          <cell r="F284"/>
          <cell r="G284">
            <v>133.75</v>
          </cell>
          <cell r="H284">
            <v>131</v>
          </cell>
          <cell r="I284">
            <v>66.5</v>
          </cell>
          <cell r="J284">
            <v>95</v>
          </cell>
          <cell r="K284"/>
          <cell r="L284">
            <v>11790</v>
          </cell>
          <cell r="M284">
            <v>5985</v>
          </cell>
          <cell r="N284">
            <v>8550</v>
          </cell>
          <cell r="O284">
            <v>26325</v>
          </cell>
          <cell r="P284"/>
          <cell r="Q284">
            <v>16718.75</v>
          </cell>
          <cell r="R284">
            <v>8312.5</v>
          </cell>
          <cell r="S284">
            <v>11875</v>
          </cell>
          <cell r="T284">
            <v>36906.25</v>
          </cell>
          <cell r="U284"/>
          <cell r="V284">
            <v>43468.75</v>
          </cell>
          <cell r="W284">
            <v>21612.5</v>
          </cell>
          <cell r="X284">
            <v>30875</v>
          </cell>
          <cell r="Y284">
            <v>95956.25</v>
          </cell>
          <cell r="Z284"/>
          <cell r="AA284">
            <v>4547.5</v>
          </cell>
          <cell r="AB284">
            <v>2261</v>
          </cell>
          <cell r="AC284">
            <v>3230</v>
          </cell>
          <cell r="AD284">
            <v>10038.5</v>
          </cell>
          <cell r="AE284"/>
          <cell r="AF284">
            <v>76371.25</v>
          </cell>
          <cell r="AG284">
            <v>37971.5</v>
          </cell>
          <cell r="AH284">
            <v>54245</v>
          </cell>
          <cell r="AI284">
            <v>168587.75</v>
          </cell>
          <cell r="AJ284"/>
          <cell r="AK284">
            <v>16375</v>
          </cell>
          <cell r="AL284">
            <v>16558.5</v>
          </cell>
          <cell r="AM284">
            <v>81605</v>
          </cell>
          <cell r="AN284">
            <v>114538.5</v>
          </cell>
          <cell r="AO284"/>
          <cell r="AP284">
            <v>182033.75</v>
          </cell>
          <cell r="AQ284">
            <v>90506.5</v>
          </cell>
          <cell r="AR284">
            <v>129295</v>
          </cell>
          <cell r="AS284">
            <v>401835.25</v>
          </cell>
          <cell r="AT284"/>
          <cell r="AU284">
            <v>125323.75</v>
          </cell>
          <cell r="AV284">
            <v>62310.5</v>
          </cell>
          <cell r="AW284">
            <v>89015</v>
          </cell>
          <cell r="AX284">
            <v>276649.25</v>
          </cell>
          <cell r="AY284"/>
          <cell r="AZ284">
            <v>1782333.63</v>
          </cell>
          <cell r="BA284">
            <v>442617.88</v>
          </cell>
          <cell r="BB284">
            <v>667485.45299999986</v>
          </cell>
          <cell r="BC284">
            <v>41823.343499999995</v>
          </cell>
          <cell r="BD284">
            <v>42489.427499999998</v>
          </cell>
          <cell r="BE284">
            <v>0</v>
          </cell>
          <cell r="BF284">
            <v>751798.22399999981</v>
          </cell>
          <cell r="BG284"/>
          <cell r="BH284">
            <v>1882634.9739999999</v>
          </cell>
          <cell r="BI284"/>
          <cell r="BJ284">
            <v>281042.57</v>
          </cell>
          <cell r="BK284">
            <v>1601592.4039999999</v>
          </cell>
          <cell r="BL284"/>
          <cell r="BM284">
            <v>1</v>
          </cell>
        </row>
        <row r="285">
          <cell r="A285" t="str">
            <v>1201700402600</v>
          </cell>
          <cell r="B285" t="str">
            <v>OBLONG C U SCHOOL DIST 4</v>
          </cell>
          <cell r="C285" t="str">
            <v>CRAWFORD</v>
          </cell>
          <cell r="D285" t="str">
            <v>Unit</v>
          </cell>
          <cell r="E285">
            <v>523.03</v>
          </cell>
          <cell r="F285"/>
          <cell r="G285">
            <v>230.71999999999997</v>
          </cell>
          <cell r="H285">
            <v>226.31</v>
          </cell>
          <cell r="I285">
            <v>116.49</v>
          </cell>
          <cell r="J285">
            <v>175.82</v>
          </cell>
          <cell r="K285"/>
          <cell r="L285">
            <v>20367.900000000001</v>
          </cell>
          <cell r="M285">
            <v>10484.1</v>
          </cell>
          <cell r="N285">
            <v>15823.8</v>
          </cell>
          <cell r="O285">
            <v>46675.8</v>
          </cell>
          <cell r="P285"/>
          <cell r="Q285">
            <v>28839.999999999996</v>
          </cell>
          <cell r="R285">
            <v>14561.25</v>
          </cell>
          <cell r="S285">
            <v>21977.5</v>
          </cell>
          <cell r="T285">
            <v>65378.75</v>
          </cell>
          <cell r="U285"/>
          <cell r="V285">
            <v>74983.999999999985</v>
          </cell>
          <cell r="W285">
            <v>37859.25</v>
          </cell>
          <cell r="X285">
            <v>57141.5</v>
          </cell>
          <cell r="Y285">
            <v>169984.75</v>
          </cell>
          <cell r="Z285"/>
          <cell r="AA285">
            <v>7844.4799999999987</v>
          </cell>
          <cell r="AB285">
            <v>3960.66</v>
          </cell>
          <cell r="AC285">
            <v>5977.88</v>
          </cell>
          <cell r="AD285">
            <v>17783.02</v>
          </cell>
          <cell r="AE285"/>
          <cell r="AF285">
            <v>131741.12</v>
          </cell>
          <cell r="AG285">
            <v>66515.789999999994</v>
          </cell>
          <cell r="AH285">
            <v>100393.22</v>
          </cell>
          <cell r="AI285">
            <v>298650.13</v>
          </cell>
          <cell r="AJ285"/>
          <cell r="AK285">
            <v>28288.75</v>
          </cell>
          <cell r="AL285">
            <v>29006.01</v>
          </cell>
          <cell r="AM285">
            <v>151029.38</v>
          </cell>
          <cell r="AN285">
            <v>208324.14</v>
          </cell>
          <cell r="AO285"/>
          <cell r="AP285">
            <v>314009.92</v>
          </cell>
          <cell r="AQ285">
            <v>158542.88999999998</v>
          </cell>
          <cell r="AR285">
            <v>239291.02</v>
          </cell>
          <cell r="AS285">
            <v>711843.83</v>
          </cell>
          <cell r="AT285"/>
          <cell r="AU285">
            <v>216184.63999999998</v>
          </cell>
          <cell r="AV285">
            <v>109151.12999999999</v>
          </cell>
          <cell r="AW285">
            <v>164743.34</v>
          </cell>
          <cell r="AX285">
            <v>490079.11</v>
          </cell>
          <cell r="AY285"/>
          <cell r="AZ285">
            <v>3219604.71</v>
          </cell>
          <cell r="BA285">
            <v>946785</v>
          </cell>
          <cell r="BB285">
            <v>1249916.9129999999</v>
          </cell>
          <cell r="BC285">
            <v>74089.291619999989</v>
          </cell>
          <cell r="BD285">
            <v>75269.247299999988</v>
          </cell>
          <cell r="BE285">
            <v>0</v>
          </cell>
          <cell r="BF285">
            <v>1399275.4519199999</v>
          </cell>
          <cell r="BG285"/>
          <cell r="BH285">
            <v>3407994.9819199997</v>
          </cell>
          <cell r="BI285"/>
          <cell r="BJ285">
            <v>497861.79</v>
          </cell>
          <cell r="BK285">
            <v>2910133.1919199997</v>
          </cell>
          <cell r="BL285"/>
          <cell r="BM285">
            <v>1</v>
          </cell>
        </row>
        <row r="286">
          <cell r="A286" t="str">
            <v>1204000102600</v>
          </cell>
          <cell r="B286" t="str">
            <v>JASPER COUNTY COMM UNIT DIST 1</v>
          </cell>
          <cell r="C286" t="str">
            <v>JASPER</v>
          </cell>
          <cell r="D286" t="str">
            <v>Unit</v>
          </cell>
          <cell r="E286">
            <v>1160.1199999999999</v>
          </cell>
          <cell r="F286"/>
          <cell r="G286">
            <v>494.97999999999996</v>
          </cell>
          <cell r="H286">
            <v>486.47999999999996</v>
          </cell>
          <cell r="I286">
            <v>270.65999999999997</v>
          </cell>
          <cell r="J286">
            <v>394.47999999999996</v>
          </cell>
          <cell r="K286"/>
          <cell r="L286">
            <v>43783.199999999997</v>
          </cell>
          <cell r="M286">
            <v>24359.399999999998</v>
          </cell>
          <cell r="N286">
            <v>35503.199999999997</v>
          </cell>
          <cell r="O286">
            <v>103645.79999999999</v>
          </cell>
          <cell r="P286"/>
          <cell r="Q286">
            <v>61872.499999999993</v>
          </cell>
          <cell r="R286">
            <v>33832.499999999993</v>
          </cell>
          <cell r="S286">
            <v>49309.999999999993</v>
          </cell>
          <cell r="T286">
            <v>145014.99999999997</v>
          </cell>
          <cell r="U286"/>
          <cell r="V286">
            <v>160868.5</v>
          </cell>
          <cell r="W286">
            <v>87964.499999999985</v>
          </cell>
          <cell r="X286">
            <v>128205.99999999999</v>
          </cell>
          <cell r="Y286">
            <v>377039</v>
          </cell>
          <cell r="Z286"/>
          <cell r="AA286">
            <v>16829.32</v>
          </cell>
          <cell r="AB286">
            <v>9202.4399999999987</v>
          </cell>
          <cell r="AC286">
            <v>13412.319999999998</v>
          </cell>
          <cell r="AD286">
            <v>39444.079999999994</v>
          </cell>
          <cell r="AE286"/>
          <cell r="AF286">
            <v>282633.58</v>
          </cell>
          <cell r="AG286">
            <v>154546.85999999999</v>
          </cell>
          <cell r="AH286">
            <v>225248.08</v>
          </cell>
          <cell r="AI286">
            <v>662428.52</v>
          </cell>
          <cell r="AJ286"/>
          <cell r="AK286">
            <v>60809.999999999993</v>
          </cell>
          <cell r="AL286">
            <v>67394.34</v>
          </cell>
          <cell r="AM286">
            <v>338858.31999999995</v>
          </cell>
          <cell r="AN286">
            <v>467062.65999999992</v>
          </cell>
          <cell r="AO286"/>
          <cell r="AP286">
            <v>673667.77999999991</v>
          </cell>
          <cell r="AQ286">
            <v>368368.25999999995</v>
          </cell>
          <cell r="AR286">
            <v>536887.27999999991</v>
          </cell>
          <cell r="AS286">
            <v>1578923.3199999998</v>
          </cell>
          <cell r="AT286"/>
          <cell r="AU286">
            <v>463796.25999999995</v>
          </cell>
          <cell r="AV286">
            <v>253608.41999999998</v>
          </cell>
          <cell r="AW286">
            <v>369627.75999999995</v>
          </cell>
          <cell r="AX286">
            <v>1087032.44</v>
          </cell>
          <cell r="AY286"/>
          <cell r="AZ286">
            <v>7103445.4199999999</v>
          </cell>
          <cell r="BA286">
            <v>1987754.74</v>
          </cell>
          <cell r="BB286">
            <v>2727360.048</v>
          </cell>
          <cell r="BC286">
            <v>164335.63847999997</v>
          </cell>
          <cell r="BD286">
            <v>166952.86919999996</v>
          </cell>
          <cell r="BE286">
            <v>0</v>
          </cell>
          <cell r="BF286">
            <v>3058648.5556799998</v>
          </cell>
          <cell r="BG286"/>
          <cell r="BH286">
            <v>7519239.3756799987</v>
          </cell>
          <cell r="BI286"/>
          <cell r="BJ286">
            <v>1104295.02</v>
          </cell>
          <cell r="BK286">
            <v>6414944.3556799982</v>
          </cell>
          <cell r="BL286"/>
          <cell r="BM286">
            <v>1</v>
          </cell>
        </row>
        <row r="287">
          <cell r="A287" t="str">
            <v>1205101002600</v>
          </cell>
          <cell r="B287" t="str">
            <v>RED HILL C U SCHOOL DIST 10</v>
          </cell>
          <cell r="C287" t="str">
            <v>LAWRENCE</v>
          </cell>
          <cell r="D287" t="str">
            <v>Unit</v>
          </cell>
          <cell r="E287">
            <v>871.13</v>
          </cell>
          <cell r="F287"/>
          <cell r="G287">
            <v>429.30999999999995</v>
          </cell>
          <cell r="H287">
            <v>421.98</v>
          </cell>
          <cell r="I287">
            <v>202.99</v>
          </cell>
          <cell r="J287">
            <v>238.82999999999998</v>
          </cell>
          <cell r="K287"/>
          <cell r="L287">
            <v>37978.200000000004</v>
          </cell>
          <cell r="M287">
            <v>18269.100000000002</v>
          </cell>
          <cell r="N287">
            <v>21494.699999999997</v>
          </cell>
          <cell r="O287">
            <v>77742</v>
          </cell>
          <cell r="P287"/>
          <cell r="Q287">
            <v>53663.749999999993</v>
          </cell>
          <cell r="R287">
            <v>25373.75</v>
          </cell>
          <cell r="S287">
            <v>29853.749999999996</v>
          </cell>
          <cell r="T287">
            <v>108891.25</v>
          </cell>
          <cell r="U287"/>
          <cell r="V287">
            <v>139525.74999999997</v>
          </cell>
          <cell r="W287">
            <v>65971.75</v>
          </cell>
          <cell r="X287">
            <v>77619.75</v>
          </cell>
          <cell r="Y287">
            <v>283117.25</v>
          </cell>
          <cell r="Z287"/>
          <cell r="AA287">
            <v>14596.539999999997</v>
          </cell>
          <cell r="AB287">
            <v>6901.66</v>
          </cell>
          <cell r="AC287">
            <v>8120.2199999999993</v>
          </cell>
          <cell r="AD287">
            <v>29618.42</v>
          </cell>
          <cell r="AE287"/>
          <cell r="AF287">
            <v>245136.01</v>
          </cell>
          <cell r="AG287">
            <v>115907.29</v>
          </cell>
          <cell r="AH287">
            <v>136371.93</v>
          </cell>
          <cell r="AI287">
            <v>497415.23</v>
          </cell>
          <cell r="AJ287"/>
          <cell r="AK287">
            <v>52747.5</v>
          </cell>
          <cell r="AL287">
            <v>50544.51</v>
          </cell>
          <cell r="AM287">
            <v>205154.96999999997</v>
          </cell>
          <cell r="AN287">
            <v>308446.98</v>
          </cell>
          <cell r="AO287"/>
          <cell r="AP287">
            <v>584290.90999999992</v>
          </cell>
          <cell r="AQ287">
            <v>276269.39</v>
          </cell>
          <cell r="AR287">
            <v>325047.63</v>
          </cell>
          <cell r="AS287">
            <v>1185607.93</v>
          </cell>
          <cell r="AT287"/>
          <cell r="AU287">
            <v>402263.47</v>
          </cell>
          <cell r="AV287">
            <v>190201.63</v>
          </cell>
          <cell r="AW287">
            <v>223783.71</v>
          </cell>
          <cell r="AX287">
            <v>816248.80999999994</v>
          </cell>
          <cell r="AY287"/>
          <cell r="AZ287">
            <v>5301643.3100000005</v>
          </cell>
          <cell r="BA287">
            <v>1433404.44</v>
          </cell>
          <cell r="BB287">
            <v>2020514.325</v>
          </cell>
          <cell r="BC287">
            <v>123399.04901999998</v>
          </cell>
          <cell r="BD287">
            <v>125364.31829999997</v>
          </cell>
          <cell r="BE287">
            <v>0</v>
          </cell>
          <cell r="BF287">
            <v>2269277.6923199999</v>
          </cell>
          <cell r="BG287"/>
          <cell r="BH287">
            <v>5576365.5623199996</v>
          </cell>
          <cell r="BI287"/>
          <cell r="BJ287">
            <v>829211.22</v>
          </cell>
          <cell r="BK287">
            <v>4747154.3423199998</v>
          </cell>
          <cell r="BL287"/>
          <cell r="BM287">
            <v>1</v>
          </cell>
        </row>
        <row r="288">
          <cell r="A288" t="str">
            <v>1205102002600</v>
          </cell>
          <cell r="B288" t="str">
            <v>LAWRENCE CO C U DISTRICT 20</v>
          </cell>
          <cell r="C288" t="str">
            <v>LAWRENCE</v>
          </cell>
          <cell r="D288" t="str">
            <v>Unit</v>
          </cell>
          <cell r="E288">
            <v>1065.71</v>
          </cell>
          <cell r="F288"/>
          <cell r="G288">
            <v>503.05999999999995</v>
          </cell>
          <cell r="H288">
            <v>495.4</v>
          </cell>
          <cell r="I288">
            <v>244.82</v>
          </cell>
          <cell r="J288">
            <v>317.83</v>
          </cell>
          <cell r="K288"/>
          <cell r="L288">
            <v>44586</v>
          </cell>
          <cell r="M288">
            <v>22033.8</v>
          </cell>
          <cell r="N288">
            <v>28604.699999999997</v>
          </cell>
          <cell r="O288">
            <v>95224.5</v>
          </cell>
          <cell r="P288"/>
          <cell r="Q288">
            <v>62882.499999999993</v>
          </cell>
          <cell r="R288">
            <v>30602.5</v>
          </cell>
          <cell r="S288">
            <v>39728.75</v>
          </cell>
          <cell r="T288">
            <v>133213.75</v>
          </cell>
          <cell r="U288"/>
          <cell r="V288">
            <v>163494.49999999997</v>
          </cell>
          <cell r="W288">
            <v>79566.5</v>
          </cell>
          <cell r="X288">
            <v>103294.75</v>
          </cell>
          <cell r="Y288">
            <v>346355.75</v>
          </cell>
          <cell r="Z288"/>
          <cell r="AA288">
            <v>17104.039999999997</v>
          </cell>
          <cell r="AB288">
            <v>8323.8799999999992</v>
          </cell>
          <cell r="AC288">
            <v>10806.22</v>
          </cell>
          <cell r="AD288">
            <v>36234.14</v>
          </cell>
          <cell r="AE288"/>
          <cell r="AF288">
            <v>287247.26</v>
          </cell>
          <cell r="AG288">
            <v>139792.22</v>
          </cell>
          <cell r="AH288">
            <v>181480.93</v>
          </cell>
          <cell r="AI288">
            <v>608520.40999999992</v>
          </cell>
          <cell r="AJ288"/>
          <cell r="AK288">
            <v>61925</v>
          </cell>
          <cell r="AL288">
            <v>60960.18</v>
          </cell>
          <cell r="AM288">
            <v>273015.96999999997</v>
          </cell>
          <cell r="AN288">
            <v>395901.14999999997</v>
          </cell>
          <cell r="AO288"/>
          <cell r="AP288">
            <v>684664.65999999992</v>
          </cell>
          <cell r="AQ288">
            <v>333200.02</v>
          </cell>
          <cell r="AR288">
            <v>432566.63</v>
          </cell>
          <cell r="AS288">
            <v>1450431.31</v>
          </cell>
          <cell r="AT288"/>
          <cell r="AU288">
            <v>471367.22</v>
          </cell>
          <cell r="AV288">
            <v>229396.34</v>
          </cell>
          <cell r="AW288">
            <v>297806.70999999996</v>
          </cell>
          <cell r="AX288">
            <v>998570.2699999999</v>
          </cell>
          <cell r="AY288"/>
          <cell r="AZ288">
            <v>6565357.9700000007</v>
          </cell>
          <cell r="BA288">
            <v>1925306.15</v>
          </cell>
          <cell r="BB288">
            <v>2547199.236</v>
          </cell>
          <cell r="BC288">
            <v>150962.08433999997</v>
          </cell>
          <cell r="BD288">
            <v>153366.32609999995</v>
          </cell>
          <cell r="BE288">
            <v>0</v>
          </cell>
          <cell r="BF288">
            <v>2851527.6464400003</v>
          </cell>
          <cell r="BG288"/>
          <cell r="BH288">
            <v>6915978.9264400005</v>
          </cell>
          <cell r="BI288"/>
          <cell r="BJ288">
            <v>1014428.03</v>
          </cell>
          <cell r="BK288">
            <v>5901550.8964400003</v>
          </cell>
          <cell r="BL288"/>
          <cell r="BM288">
            <v>1</v>
          </cell>
        </row>
        <row r="289">
          <cell r="A289" t="str">
            <v>1208000102600</v>
          </cell>
          <cell r="B289" t="str">
            <v>EAST RICHLAND C U SCH DIST 1</v>
          </cell>
          <cell r="C289" t="str">
            <v>RICHLAND</v>
          </cell>
          <cell r="D289" t="str">
            <v>Unit</v>
          </cell>
          <cell r="E289">
            <v>2099.54</v>
          </cell>
          <cell r="F289"/>
          <cell r="G289">
            <v>930.56000000000017</v>
          </cell>
          <cell r="H289">
            <v>917.40000000000009</v>
          </cell>
          <cell r="I289">
            <v>465.49</v>
          </cell>
          <cell r="J289">
            <v>703.49</v>
          </cell>
          <cell r="K289"/>
          <cell r="L289">
            <v>82566.000000000015</v>
          </cell>
          <cell r="M289">
            <v>41894.1</v>
          </cell>
          <cell r="N289">
            <v>63314.1</v>
          </cell>
          <cell r="O289">
            <v>187774.2</v>
          </cell>
          <cell r="P289"/>
          <cell r="Q289">
            <v>116320.00000000001</v>
          </cell>
          <cell r="R289">
            <v>58186.25</v>
          </cell>
          <cell r="S289">
            <v>87936.25</v>
          </cell>
          <cell r="T289">
            <v>262442.5</v>
          </cell>
          <cell r="U289"/>
          <cell r="V289">
            <v>302432.00000000006</v>
          </cell>
          <cell r="W289">
            <v>151284.25</v>
          </cell>
          <cell r="X289">
            <v>228634.25</v>
          </cell>
          <cell r="Y289">
            <v>682350.5</v>
          </cell>
          <cell r="Z289"/>
          <cell r="AA289">
            <v>31639.040000000005</v>
          </cell>
          <cell r="AB289">
            <v>15826.66</v>
          </cell>
          <cell r="AC289">
            <v>23918.66</v>
          </cell>
          <cell r="AD289">
            <v>71384.36</v>
          </cell>
          <cell r="AE289"/>
          <cell r="AF289">
            <v>531349.76000000001</v>
          </cell>
          <cell r="AG289">
            <v>265794.78999999998</v>
          </cell>
          <cell r="AH289">
            <v>401692.79</v>
          </cell>
          <cell r="AI289">
            <v>1198837.3400000001</v>
          </cell>
          <cell r="AJ289"/>
          <cell r="AK289">
            <v>114675.00000000001</v>
          </cell>
          <cell r="AL289">
            <v>115907.01000000001</v>
          </cell>
          <cell r="AM289">
            <v>604297.91</v>
          </cell>
          <cell r="AN289">
            <v>834879.92</v>
          </cell>
          <cell r="AO289"/>
          <cell r="AP289">
            <v>1266492.1600000001</v>
          </cell>
          <cell r="AQ289">
            <v>633531.89</v>
          </cell>
          <cell r="AR289">
            <v>957449.89</v>
          </cell>
          <cell r="AS289">
            <v>2857473.9400000004</v>
          </cell>
          <cell r="AT289"/>
          <cell r="AU289">
            <v>871934.7200000002</v>
          </cell>
          <cell r="AV289">
            <v>436164.13</v>
          </cell>
          <cell r="AW289">
            <v>659170.13</v>
          </cell>
          <cell r="AX289">
            <v>1967268.98</v>
          </cell>
          <cell r="AY289"/>
          <cell r="AZ289">
            <v>13043354.99</v>
          </cell>
          <cell r="BA289">
            <v>3906475.23</v>
          </cell>
          <cell r="BB289">
            <v>5084949.0659999996</v>
          </cell>
          <cell r="BC289">
            <v>297408.23916</v>
          </cell>
          <cell r="BD289">
            <v>302144.8014</v>
          </cell>
          <cell r="BE289">
            <v>0</v>
          </cell>
          <cell r="BF289">
            <v>5684502.1065600002</v>
          </cell>
          <cell r="BG289"/>
          <cell r="BH289">
            <v>13746913.84656</v>
          </cell>
          <cell r="BI289"/>
          <cell r="BJ289">
            <v>1998510.13</v>
          </cell>
          <cell r="BK289">
            <v>11748403.716559999</v>
          </cell>
          <cell r="BL289"/>
          <cell r="BM289">
            <v>1</v>
          </cell>
        </row>
        <row r="290">
          <cell r="A290" t="str">
            <v>1300000000092</v>
          </cell>
          <cell r="B290" t="str">
            <v>ALT SCH-CLINTON/MARION/WASHINGTON</v>
          </cell>
          <cell r="C290" t="str">
            <v>CLINTON</v>
          </cell>
          <cell r="D290" t="str">
            <v>Regional</v>
          </cell>
          <cell r="E290">
            <v>78</v>
          </cell>
          <cell r="F290"/>
          <cell r="G290">
            <v>0</v>
          </cell>
          <cell r="H290">
            <v>0</v>
          </cell>
          <cell r="I290">
            <v>20</v>
          </cell>
          <cell r="J290">
            <v>58</v>
          </cell>
          <cell r="K290"/>
          <cell r="L290">
            <v>0</v>
          </cell>
          <cell r="M290">
            <v>1800</v>
          </cell>
          <cell r="N290">
            <v>5220</v>
          </cell>
          <cell r="O290">
            <v>7020</v>
          </cell>
          <cell r="P290"/>
          <cell r="Q290">
            <v>0</v>
          </cell>
          <cell r="R290">
            <v>2500</v>
          </cell>
          <cell r="S290">
            <v>7250</v>
          </cell>
          <cell r="T290">
            <v>9750</v>
          </cell>
          <cell r="U290"/>
          <cell r="V290">
            <v>0</v>
          </cell>
          <cell r="W290">
            <v>6500</v>
          </cell>
          <cell r="X290">
            <v>18850</v>
          </cell>
          <cell r="Y290">
            <v>25350</v>
          </cell>
          <cell r="Z290"/>
          <cell r="AA290">
            <v>0</v>
          </cell>
          <cell r="AB290">
            <v>680</v>
          </cell>
          <cell r="AC290">
            <v>1972</v>
          </cell>
          <cell r="AD290">
            <v>2652</v>
          </cell>
          <cell r="AE290"/>
          <cell r="AF290">
            <v>0</v>
          </cell>
          <cell r="AG290">
            <v>11420</v>
          </cell>
          <cell r="AH290">
            <v>33118</v>
          </cell>
          <cell r="AI290">
            <v>44538</v>
          </cell>
          <cell r="AJ290"/>
          <cell r="AK290">
            <v>0</v>
          </cell>
          <cell r="AL290">
            <v>4980</v>
          </cell>
          <cell r="AM290">
            <v>49822</v>
          </cell>
          <cell r="AN290">
            <v>54802</v>
          </cell>
          <cell r="AO290"/>
          <cell r="AP290">
            <v>0</v>
          </cell>
          <cell r="AQ290">
            <v>27220</v>
          </cell>
          <cell r="AR290">
            <v>78938</v>
          </cell>
          <cell r="AS290">
            <v>106158</v>
          </cell>
          <cell r="AT290"/>
          <cell r="AU290">
            <v>0</v>
          </cell>
          <cell r="AV290">
            <v>18740</v>
          </cell>
          <cell r="AW290">
            <v>54346</v>
          </cell>
          <cell r="AX290">
            <v>73086</v>
          </cell>
          <cell r="AY290"/>
          <cell r="AZ290">
            <v>489824.49000000005</v>
          </cell>
          <cell r="BA290">
            <v>140049.20000000001</v>
          </cell>
          <cell r="BB290">
            <v>188962.10700000002</v>
          </cell>
          <cell r="BC290">
            <v>11049.012000000001</v>
          </cell>
          <cell r="BD290">
            <v>11224.98</v>
          </cell>
          <cell r="BE290">
            <v>0</v>
          </cell>
          <cell r="BF290">
            <v>211236.09900000002</v>
          </cell>
          <cell r="BG290"/>
          <cell r="BH290">
            <v>534592.09900000005</v>
          </cell>
          <cell r="BI290"/>
          <cell r="BJ290">
            <v>74246.64</v>
          </cell>
          <cell r="BK290">
            <v>460345.45900000003</v>
          </cell>
          <cell r="BL290"/>
          <cell r="BM290">
            <v>1</v>
          </cell>
        </row>
        <row r="291">
          <cell r="A291" t="str">
            <v>1300000000093</v>
          </cell>
          <cell r="B291" t="str">
            <v>SAFE SCH-CLINTON/MARION/WASHINGTO</v>
          </cell>
          <cell r="C291" t="str">
            <v>CLINTON</v>
          </cell>
          <cell r="D291" t="str">
            <v>Regional</v>
          </cell>
          <cell r="E291">
            <v>60</v>
          </cell>
          <cell r="F291"/>
          <cell r="G291">
            <v>0</v>
          </cell>
          <cell r="H291">
            <v>0</v>
          </cell>
          <cell r="I291">
            <v>24</v>
          </cell>
          <cell r="J291">
            <v>36</v>
          </cell>
          <cell r="K291"/>
          <cell r="L291">
            <v>0</v>
          </cell>
          <cell r="M291">
            <v>2160</v>
          </cell>
          <cell r="N291">
            <v>3240</v>
          </cell>
          <cell r="O291">
            <v>5400</v>
          </cell>
          <cell r="P291"/>
          <cell r="Q291">
            <v>0</v>
          </cell>
          <cell r="R291">
            <v>3000</v>
          </cell>
          <cell r="S291">
            <v>4500</v>
          </cell>
          <cell r="T291">
            <v>7500</v>
          </cell>
          <cell r="U291"/>
          <cell r="V291">
            <v>0</v>
          </cell>
          <cell r="W291">
            <v>7800</v>
          </cell>
          <cell r="X291">
            <v>11700</v>
          </cell>
          <cell r="Y291">
            <v>19500</v>
          </cell>
          <cell r="Z291"/>
          <cell r="AA291">
            <v>0</v>
          </cell>
          <cell r="AB291">
            <v>816</v>
          </cell>
          <cell r="AC291">
            <v>1224</v>
          </cell>
          <cell r="AD291">
            <v>2040</v>
          </cell>
          <cell r="AE291"/>
          <cell r="AF291">
            <v>0</v>
          </cell>
          <cell r="AG291">
            <v>13704</v>
          </cell>
          <cell r="AH291">
            <v>20556</v>
          </cell>
          <cell r="AI291">
            <v>34260</v>
          </cell>
          <cell r="AJ291"/>
          <cell r="AK291">
            <v>0</v>
          </cell>
          <cell r="AL291">
            <v>5976</v>
          </cell>
          <cell r="AM291">
            <v>30924</v>
          </cell>
          <cell r="AN291">
            <v>36900</v>
          </cell>
          <cell r="AO291"/>
          <cell r="AP291">
            <v>0</v>
          </cell>
          <cell r="AQ291">
            <v>32664</v>
          </cell>
          <cell r="AR291">
            <v>48996</v>
          </cell>
          <cell r="AS291">
            <v>81660</v>
          </cell>
          <cell r="AT291"/>
          <cell r="AU291">
            <v>0</v>
          </cell>
          <cell r="AV291">
            <v>22488</v>
          </cell>
          <cell r="AW291">
            <v>33732</v>
          </cell>
          <cell r="AX291">
            <v>56220</v>
          </cell>
          <cell r="AY291"/>
          <cell r="AZ291">
            <v>370417.63</v>
          </cell>
          <cell r="BA291">
            <v>106782.64</v>
          </cell>
          <cell r="BB291">
            <v>143160.08100000001</v>
          </cell>
          <cell r="BC291">
            <v>8499.24</v>
          </cell>
          <cell r="BD291">
            <v>8634.6</v>
          </cell>
          <cell r="BE291">
            <v>0</v>
          </cell>
          <cell r="BF291">
            <v>160293.921</v>
          </cell>
          <cell r="BG291"/>
          <cell r="BH291">
            <v>403773.92099999997</v>
          </cell>
          <cell r="BI291"/>
          <cell r="BJ291">
            <v>57112.800000000003</v>
          </cell>
          <cell r="BK291">
            <v>346661.12099999998</v>
          </cell>
          <cell r="BL291"/>
          <cell r="BM291">
            <v>1</v>
          </cell>
        </row>
        <row r="292">
          <cell r="A292" t="str">
            <v>1301400102600</v>
          </cell>
          <cell r="B292" t="str">
            <v>CARLYLE C U SCHOOL DISTRICT 1</v>
          </cell>
          <cell r="C292" t="str">
            <v>CLINTON</v>
          </cell>
          <cell r="D292" t="str">
            <v>Unit</v>
          </cell>
          <cell r="E292">
            <v>966.73</v>
          </cell>
          <cell r="F292"/>
          <cell r="G292">
            <v>438.24</v>
          </cell>
          <cell r="H292">
            <v>428.49</v>
          </cell>
          <cell r="I292">
            <v>240.5</v>
          </cell>
          <cell r="J292">
            <v>287.99</v>
          </cell>
          <cell r="K292"/>
          <cell r="L292">
            <v>38564.1</v>
          </cell>
          <cell r="M292">
            <v>21645</v>
          </cell>
          <cell r="N292">
            <v>25919.100000000002</v>
          </cell>
          <cell r="O292">
            <v>86128.2</v>
          </cell>
          <cell r="P292"/>
          <cell r="Q292">
            <v>54780</v>
          </cell>
          <cell r="R292">
            <v>30062.5</v>
          </cell>
          <cell r="S292">
            <v>35998.75</v>
          </cell>
          <cell r="T292">
            <v>120841.25</v>
          </cell>
          <cell r="U292"/>
          <cell r="V292">
            <v>142428</v>
          </cell>
          <cell r="W292">
            <v>78162.5</v>
          </cell>
          <cell r="X292">
            <v>93596.75</v>
          </cell>
          <cell r="Y292">
            <v>314187.25</v>
          </cell>
          <cell r="Z292"/>
          <cell r="AA292">
            <v>14900.16</v>
          </cell>
          <cell r="AB292">
            <v>8177</v>
          </cell>
          <cell r="AC292">
            <v>9791.66</v>
          </cell>
          <cell r="AD292">
            <v>32868.82</v>
          </cell>
          <cell r="AE292"/>
          <cell r="AF292">
            <v>250235.04</v>
          </cell>
          <cell r="AG292">
            <v>137325.5</v>
          </cell>
          <cell r="AH292">
            <v>164442.29</v>
          </cell>
          <cell r="AI292">
            <v>552002.83000000007</v>
          </cell>
          <cell r="AJ292"/>
          <cell r="AK292">
            <v>53561.25</v>
          </cell>
          <cell r="AL292">
            <v>59884.5</v>
          </cell>
          <cell r="AM292">
            <v>247383.41</v>
          </cell>
          <cell r="AN292">
            <v>360829.16000000003</v>
          </cell>
          <cell r="AO292"/>
          <cell r="AP292">
            <v>596444.64</v>
          </cell>
          <cell r="AQ292">
            <v>327320.5</v>
          </cell>
          <cell r="AR292">
            <v>391954.39</v>
          </cell>
          <cell r="AS292">
            <v>1315719.53</v>
          </cell>
          <cell r="AT292"/>
          <cell r="AU292">
            <v>410630.88</v>
          </cell>
          <cell r="AV292">
            <v>225348.5</v>
          </cell>
          <cell r="AW292">
            <v>269846.63</v>
          </cell>
          <cell r="AX292">
            <v>905826.01</v>
          </cell>
          <cell r="AY292"/>
          <cell r="AZ292">
            <v>5901926.2299999995</v>
          </cell>
          <cell r="BA292">
            <v>1673521.25</v>
          </cell>
          <cell r="BB292">
            <v>2272634.2439999999</v>
          </cell>
          <cell r="BC292">
            <v>136941.17142</v>
          </cell>
          <cell r="BD292">
            <v>139122.11429999999</v>
          </cell>
          <cell r="BE292">
            <v>0</v>
          </cell>
          <cell r="BF292">
            <v>2548697.52972</v>
          </cell>
          <cell r="BG292"/>
          <cell r="BH292">
            <v>6237100.5797200007</v>
          </cell>
          <cell r="BI292"/>
          <cell r="BJ292">
            <v>920210.95</v>
          </cell>
          <cell r="BK292">
            <v>5316889.6297200006</v>
          </cell>
          <cell r="BL292"/>
          <cell r="BM292">
            <v>1</v>
          </cell>
        </row>
        <row r="293">
          <cell r="A293" t="str">
            <v>1301400302600</v>
          </cell>
          <cell r="B293" t="str">
            <v>WESCLIN C U SCHOOL DISTRICT 3</v>
          </cell>
          <cell r="C293" t="str">
            <v>CLINTON</v>
          </cell>
          <cell r="D293" t="str">
            <v>Unit</v>
          </cell>
          <cell r="E293">
            <v>1285.3699999999999</v>
          </cell>
          <cell r="F293"/>
          <cell r="G293">
            <v>628.39</v>
          </cell>
          <cell r="H293">
            <v>613.4799999999999</v>
          </cell>
          <cell r="I293">
            <v>283.33</v>
          </cell>
          <cell r="J293">
            <v>373.65</v>
          </cell>
          <cell r="K293"/>
          <cell r="L293">
            <v>55213.19999999999</v>
          </cell>
          <cell r="M293">
            <v>25499.699999999997</v>
          </cell>
          <cell r="N293">
            <v>33628.5</v>
          </cell>
          <cell r="O293">
            <v>114341.4</v>
          </cell>
          <cell r="P293"/>
          <cell r="Q293">
            <v>78548.75</v>
          </cell>
          <cell r="R293">
            <v>35416.25</v>
          </cell>
          <cell r="S293">
            <v>46706.25</v>
          </cell>
          <cell r="T293">
            <v>160671.25</v>
          </cell>
          <cell r="U293"/>
          <cell r="V293">
            <v>204226.75</v>
          </cell>
          <cell r="W293">
            <v>92082.25</v>
          </cell>
          <cell r="X293">
            <v>121436.24999999999</v>
          </cell>
          <cell r="Y293">
            <v>417745.25</v>
          </cell>
          <cell r="Z293"/>
          <cell r="AA293">
            <v>21365.26</v>
          </cell>
          <cell r="AB293">
            <v>9633.2199999999993</v>
          </cell>
          <cell r="AC293">
            <v>12704.099999999999</v>
          </cell>
          <cell r="AD293">
            <v>43702.579999999994</v>
          </cell>
          <cell r="AE293"/>
          <cell r="AF293">
            <v>358810.69</v>
          </cell>
          <cell r="AG293">
            <v>161781.43</v>
          </cell>
          <cell r="AH293">
            <v>213354.15</v>
          </cell>
          <cell r="AI293">
            <v>733946.27</v>
          </cell>
          <cell r="AJ293"/>
          <cell r="AK293">
            <v>76684.999999999985</v>
          </cell>
          <cell r="AL293">
            <v>70549.17</v>
          </cell>
          <cell r="AM293">
            <v>320965.34999999998</v>
          </cell>
          <cell r="AN293">
            <v>468199.51999999996</v>
          </cell>
          <cell r="AO293"/>
          <cell r="AP293">
            <v>855238.79</v>
          </cell>
          <cell r="AQ293">
            <v>385612.13</v>
          </cell>
          <cell r="AR293">
            <v>508537.64999999997</v>
          </cell>
          <cell r="AS293">
            <v>1749388.5699999998</v>
          </cell>
          <cell r="AT293"/>
          <cell r="AU293">
            <v>588801.42999999993</v>
          </cell>
          <cell r="AV293">
            <v>265480.20999999996</v>
          </cell>
          <cell r="AW293">
            <v>350110.05</v>
          </cell>
          <cell r="AX293">
            <v>1204391.69</v>
          </cell>
          <cell r="AY293"/>
          <cell r="AZ293">
            <v>7731754.3600000003</v>
          </cell>
          <cell r="BA293">
            <v>2065687.37</v>
          </cell>
          <cell r="BB293">
            <v>2939232.5189999999</v>
          </cell>
          <cell r="BC293">
            <v>182077.80197999999</v>
          </cell>
          <cell r="BD293">
            <v>184977.59669999997</v>
          </cell>
          <cell r="BE293">
            <v>0</v>
          </cell>
          <cell r="BF293">
            <v>3306287.91768</v>
          </cell>
          <cell r="BG293"/>
          <cell r="BH293">
            <v>8198674.4476800002</v>
          </cell>
          <cell r="BI293"/>
          <cell r="BJ293">
            <v>1223517.99</v>
          </cell>
          <cell r="BK293">
            <v>6975156.45768</v>
          </cell>
          <cell r="BL293"/>
          <cell r="BM293">
            <v>1</v>
          </cell>
        </row>
        <row r="294">
          <cell r="A294" t="str">
            <v>1301401200400</v>
          </cell>
          <cell r="B294" t="str">
            <v>BREESE SCHOOL DISTRICT 12</v>
          </cell>
          <cell r="C294" t="str">
            <v>CLINTON</v>
          </cell>
          <cell r="D294" t="str">
            <v>Elementary</v>
          </cell>
          <cell r="E294">
            <v>555.97</v>
          </cell>
          <cell r="F294"/>
          <cell r="G294">
            <v>361.48</v>
          </cell>
          <cell r="H294">
            <v>353.31999999999994</v>
          </cell>
          <cell r="I294">
            <v>194.48999999999998</v>
          </cell>
          <cell r="J294">
            <v>0</v>
          </cell>
          <cell r="K294"/>
          <cell r="L294">
            <v>31798.799999999996</v>
          </cell>
          <cell r="M294">
            <v>17504.099999999999</v>
          </cell>
          <cell r="N294">
            <v>0</v>
          </cell>
          <cell r="O294">
            <v>49302.899999999994</v>
          </cell>
          <cell r="P294"/>
          <cell r="Q294">
            <v>45185</v>
          </cell>
          <cell r="R294">
            <v>24311.249999999996</v>
          </cell>
          <cell r="S294">
            <v>0</v>
          </cell>
          <cell r="T294">
            <v>69496.25</v>
          </cell>
          <cell r="U294"/>
          <cell r="V294">
            <v>117481</v>
          </cell>
          <cell r="W294">
            <v>63209.249999999993</v>
          </cell>
          <cell r="X294">
            <v>0</v>
          </cell>
          <cell r="Y294">
            <v>180690.25</v>
          </cell>
          <cell r="Z294"/>
          <cell r="AA294">
            <v>12290.32</v>
          </cell>
          <cell r="AB294">
            <v>6612.6599999999989</v>
          </cell>
          <cell r="AC294">
            <v>0</v>
          </cell>
          <cell r="AD294">
            <v>18902.98</v>
          </cell>
          <cell r="AE294"/>
          <cell r="AF294">
            <v>206405.08</v>
          </cell>
          <cell r="AG294">
            <v>111053.79</v>
          </cell>
          <cell r="AH294">
            <v>0</v>
          </cell>
          <cell r="AI294">
            <v>317458.87</v>
          </cell>
          <cell r="AJ294"/>
          <cell r="AK294">
            <v>44164.999999999993</v>
          </cell>
          <cell r="AL294">
            <v>48428.009999999995</v>
          </cell>
          <cell r="AM294">
            <v>0</v>
          </cell>
          <cell r="AN294">
            <v>92593.00999999998</v>
          </cell>
          <cell r="AO294"/>
          <cell r="AP294">
            <v>491974.28</v>
          </cell>
          <cell r="AQ294">
            <v>264700.88999999996</v>
          </cell>
          <cell r="AR294">
            <v>0</v>
          </cell>
          <cell r="AS294">
            <v>756675.16999999993</v>
          </cell>
          <cell r="AT294"/>
          <cell r="AU294">
            <v>338706.76</v>
          </cell>
          <cell r="AV294">
            <v>182237.12999999998</v>
          </cell>
          <cell r="AW294">
            <v>0</v>
          </cell>
          <cell r="AX294">
            <v>520943.89</v>
          </cell>
          <cell r="AY294"/>
          <cell r="AZ294">
            <v>3236891.14</v>
          </cell>
          <cell r="BA294">
            <v>957805.63</v>
          </cell>
          <cell r="BB294">
            <v>1258409.0310000002</v>
          </cell>
          <cell r="BC294">
            <v>78755.374380000008</v>
          </cell>
          <cell r="BD294">
            <v>80009.642699999997</v>
          </cell>
          <cell r="BE294">
            <v>0</v>
          </cell>
          <cell r="BF294">
            <v>1417174.0480800001</v>
          </cell>
          <cell r="BG294"/>
          <cell r="BH294">
            <v>3423237.3680799999</v>
          </cell>
          <cell r="BI294"/>
          <cell r="BJ294">
            <v>529216.72</v>
          </cell>
          <cell r="BK294">
            <v>2894020.6480799997</v>
          </cell>
          <cell r="BL294"/>
          <cell r="BM294">
            <v>1</v>
          </cell>
        </row>
        <row r="295">
          <cell r="A295" t="str">
            <v>1301402100200</v>
          </cell>
          <cell r="B295" t="str">
            <v>AVISTON SCHOOL DISTRICT 21</v>
          </cell>
          <cell r="C295" t="str">
            <v>CLINTON</v>
          </cell>
          <cell r="D295" t="str">
            <v>Elementary</v>
          </cell>
          <cell r="E295">
            <v>401</v>
          </cell>
          <cell r="F295"/>
          <cell r="G295">
            <v>285</v>
          </cell>
          <cell r="H295">
            <v>282</v>
          </cell>
          <cell r="I295">
            <v>116</v>
          </cell>
          <cell r="J295">
            <v>0</v>
          </cell>
          <cell r="K295"/>
          <cell r="L295">
            <v>25380</v>
          </cell>
          <cell r="M295">
            <v>10440</v>
          </cell>
          <cell r="N295">
            <v>0</v>
          </cell>
          <cell r="O295">
            <v>35820</v>
          </cell>
          <cell r="P295"/>
          <cell r="Q295">
            <v>35625</v>
          </cell>
          <cell r="R295">
            <v>14500</v>
          </cell>
          <cell r="S295">
            <v>0</v>
          </cell>
          <cell r="T295">
            <v>50125</v>
          </cell>
          <cell r="U295"/>
          <cell r="V295">
            <v>92625</v>
          </cell>
          <cell r="W295">
            <v>37700</v>
          </cell>
          <cell r="X295">
            <v>0</v>
          </cell>
          <cell r="Y295">
            <v>130325</v>
          </cell>
          <cell r="Z295"/>
          <cell r="AA295">
            <v>9690</v>
          </cell>
          <cell r="AB295">
            <v>3944</v>
          </cell>
          <cell r="AC295">
            <v>0</v>
          </cell>
          <cell r="AD295">
            <v>13634</v>
          </cell>
          <cell r="AE295"/>
          <cell r="AF295">
            <v>162735</v>
          </cell>
          <cell r="AG295">
            <v>66236</v>
          </cell>
          <cell r="AH295">
            <v>0</v>
          </cell>
          <cell r="AI295">
            <v>228971</v>
          </cell>
          <cell r="AJ295"/>
          <cell r="AK295">
            <v>35250</v>
          </cell>
          <cell r="AL295">
            <v>28884</v>
          </cell>
          <cell r="AM295">
            <v>0</v>
          </cell>
          <cell r="AN295">
            <v>64134</v>
          </cell>
          <cell r="AO295"/>
          <cell r="AP295">
            <v>387885</v>
          </cell>
          <cell r="AQ295">
            <v>157876</v>
          </cell>
          <cell r="AR295">
            <v>0</v>
          </cell>
          <cell r="AS295">
            <v>545761</v>
          </cell>
          <cell r="AT295"/>
          <cell r="AU295">
            <v>267045</v>
          </cell>
          <cell r="AV295">
            <v>108692</v>
          </cell>
          <cell r="AW295">
            <v>0</v>
          </cell>
          <cell r="AX295">
            <v>375737</v>
          </cell>
          <cell r="AY295"/>
          <cell r="AZ295">
            <v>2256419.5100000002</v>
          </cell>
          <cell r="BA295">
            <v>373333.18</v>
          </cell>
          <cell r="BB295">
            <v>788925.80700000015</v>
          </cell>
          <cell r="BC295">
            <v>56803.253999999994</v>
          </cell>
          <cell r="BD295">
            <v>57707.909999999996</v>
          </cell>
          <cell r="BE295">
            <v>0</v>
          </cell>
          <cell r="BF295">
            <v>903436.97100000014</v>
          </cell>
          <cell r="BG295"/>
          <cell r="BH295">
            <v>2347943.9709999999</v>
          </cell>
          <cell r="BI295"/>
          <cell r="BJ295">
            <v>381703.88</v>
          </cell>
          <cell r="BK295">
            <v>1966240.091</v>
          </cell>
          <cell r="BL295"/>
          <cell r="BM295">
            <v>1</v>
          </cell>
        </row>
        <row r="296">
          <cell r="A296" t="str">
            <v>1301404600200</v>
          </cell>
          <cell r="B296" t="str">
            <v>WILLOW GROVE SCHOOL DISTRICT 46</v>
          </cell>
          <cell r="C296" t="str">
            <v>CLINTON</v>
          </cell>
          <cell r="D296" t="str">
            <v>Elementary</v>
          </cell>
          <cell r="E296">
            <v>152.56</v>
          </cell>
          <cell r="F296"/>
          <cell r="G296">
            <v>102.89999999999999</v>
          </cell>
          <cell r="H296">
            <v>101.49</v>
          </cell>
          <cell r="I296">
            <v>49.66</v>
          </cell>
          <cell r="J296">
            <v>0</v>
          </cell>
          <cell r="K296"/>
          <cell r="L296">
            <v>9134.1</v>
          </cell>
          <cell r="M296">
            <v>4469.3999999999996</v>
          </cell>
          <cell r="N296">
            <v>0</v>
          </cell>
          <cell r="O296">
            <v>13603.5</v>
          </cell>
          <cell r="P296"/>
          <cell r="Q296">
            <v>12862.499999999998</v>
          </cell>
          <cell r="R296">
            <v>6207.5</v>
          </cell>
          <cell r="S296">
            <v>0</v>
          </cell>
          <cell r="T296">
            <v>19070</v>
          </cell>
          <cell r="U296"/>
          <cell r="V296">
            <v>33442.5</v>
          </cell>
          <cell r="W296">
            <v>16139.499999999998</v>
          </cell>
          <cell r="X296">
            <v>0</v>
          </cell>
          <cell r="Y296">
            <v>49582</v>
          </cell>
          <cell r="Z296"/>
          <cell r="AA296">
            <v>3498.6</v>
          </cell>
          <cell r="AB296">
            <v>1688.4399999999998</v>
          </cell>
          <cell r="AC296">
            <v>0</v>
          </cell>
          <cell r="AD296">
            <v>5187.04</v>
          </cell>
          <cell r="AE296"/>
          <cell r="AF296">
            <v>58755.9</v>
          </cell>
          <cell r="AG296">
            <v>28355.86</v>
          </cell>
          <cell r="AH296">
            <v>0</v>
          </cell>
          <cell r="AI296">
            <v>87111.760000000009</v>
          </cell>
          <cell r="AJ296"/>
          <cell r="AK296">
            <v>12686.25</v>
          </cell>
          <cell r="AL296">
            <v>12365.339999999998</v>
          </cell>
          <cell r="AM296">
            <v>0</v>
          </cell>
          <cell r="AN296">
            <v>25051.589999999997</v>
          </cell>
          <cell r="AO296"/>
          <cell r="AP296">
            <v>140046.9</v>
          </cell>
          <cell r="AQ296">
            <v>67587.259999999995</v>
          </cell>
          <cell r="AR296">
            <v>0</v>
          </cell>
          <cell r="AS296">
            <v>207634.15999999997</v>
          </cell>
          <cell r="AT296"/>
          <cell r="AU296">
            <v>96417.299999999988</v>
          </cell>
          <cell r="AV296">
            <v>46531.42</v>
          </cell>
          <cell r="AW296">
            <v>0</v>
          </cell>
          <cell r="AX296">
            <v>142948.71999999997</v>
          </cell>
          <cell r="AY296"/>
          <cell r="AZ296">
            <v>951597.9</v>
          </cell>
          <cell r="BA296">
            <v>363170.16000000003</v>
          </cell>
          <cell r="BB296">
            <v>394430.41800000001</v>
          </cell>
          <cell r="BC296">
            <v>21610.734240000002</v>
          </cell>
          <cell r="BD296">
            <v>21954.909600000003</v>
          </cell>
          <cell r="BE296">
            <v>0</v>
          </cell>
          <cell r="BF296">
            <v>437996.06184000004</v>
          </cell>
          <cell r="BG296"/>
          <cell r="BH296">
            <v>988184.83184</v>
          </cell>
          <cell r="BI296"/>
          <cell r="BJ296">
            <v>145218.81</v>
          </cell>
          <cell r="BK296">
            <v>842966.02184000006</v>
          </cell>
          <cell r="BL296"/>
          <cell r="BM296">
            <v>1</v>
          </cell>
        </row>
        <row r="297">
          <cell r="A297" t="str">
            <v>1301405700200</v>
          </cell>
          <cell r="B297" t="str">
            <v>BARTELSO SCHOOL DISTRICT 57</v>
          </cell>
          <cell r="C297" t="str">
            <v>CLINTON</v>
          </cell>
          <cell r="D297" t="str">
            <v>Elementary</v>
          </cell>
          <cell r="E297">
            <v>171.31</v>
          </cell>
          <cell r="F297"/>
          <cell r="G297">
            <v>120.32</v>
          </cell>
          <cell r="H297">
            <v>119.99</v>
          </cell>
          <cell r="I297">
            <v>50.989999999999995</v>
          </cell>
          <cell r="J297">
            <v>0</v>
          </cell>
          <cell r="K297"/>
          <cell r="L297">
            <v>10799.1</v>
          </cell>
          <cell r="M297">
            <v>4589.0999999999995</v>
          </cell>
          <cell r="N297">
            <v>0</v>
          </cell>
          <cell r="O297">
            <v>15388.2</v>
          </cell>
          <cell r="P297"/>
          <cell r="Q297">
            <v>15040</v>
          </cell>
          <cell r="R297">
            <v>6373.7499999999991</v>
          </cell>
          <cell r="S297">
            <v>0</v>
          </cell>
          <cell r="T297">
            <v>21413.75</v>
          </cell>
          <cell r="U297"/>
          <cell r="V297">
            <v>39104</v>
          </cell>
          <cell r="W297">
            <v>16571.75</v>
          </cell>
          <cell r="X297">
            <v>0</v>
          </cell>
          <cell r="Y297">
            <v>55675.75</v>
          </cell>
          <cell r="Z297"/>
          <cell r="AA297">
            <v>4090.8799999999997</v>
          </cell>
          <cell r="AB297">
            <v>1733.6599999999999</v>
          </cell>
          <cell r="AC297">
            <v>0</v>
          </cell>
          <cell r="AD297">
            <v>5824.5399999999991</v>
          </cell>
          <cell r="AE297"/>
          <cell r="AF297">
            <v>68702.720000000001</v>
          </cell>
          <cell r="AG297">
            <v>29115.29</v>
          </cell>
          <cell r="AH297">
            <v>0</v>
          </cell>
          <cell r="AI297">
            <v>97818.010000000009</v>
          </cell>
          <cell r="AJ297"/>
          <cell r="AK297">
            <v>14998.75</v>
          </cell>
          <cell r="AL297">
            <v>12696.509999999998</v>
          </cell>
          <cell r="AM297">
            <v>0</v>
          </cell>
          <cell r="AN297">
            <v>27695.26</v>
          </cell>
          <cell r="AO297"/>
          <cell r="AP297">
            <v>163755.51999999999</v>
          </cell>
          <cell r="AQ297">
            <v>69397.39</v>
          </cell>
          <cell r="AR297">
            <v>0</v>
          </cell>
          <cell r="AS297">
            <v>233152.90999999997</v>
          </cell>
          <cell r="AT297"/>
          <cell r="AU297">
            <v>112739.84</v>
          </cell>
          <cell r="AV297">
            <v>47777.63</v>
          </cell>
          <cell r="AW297">
            <v>0</v>
          </cell>
          <cell r="AX297">
            <v>160517.47</v>
          </cell>
          <cell r="AY297"/>
          <cell r="AZ297">
            <v>959297.56</v>
          </cell>
          <cell r="BA297">
            <v>161872.01999999999</v>
          </cell>
          <cell r="BB297">
            <v>336350.87400000001</v>
          </cell>
          <cell r="BC297">
            <v>24266.746740000002</v>
          </cell>
          <cell r="BD297">
            <v>24653.222099999995</v>
          </cell>
          <cell r="BE297">
            <v>0</v>
          </cell>
          <cell r="BF297">
            <v>385270.84284000006</v>
          </cell>
          <cell r="BG297"/>
          <cell r="BH297">
            <v>1002756.73284</v>
          </cell>
          <cell r="BI297"/>
          <cell r="BJ297">
            <v>163066.56</v>
          </cell>
          <cell r="BK297">
            <v>839690.1728399999</v>
          </cell>
          <cell r="BL297"/>
          <cell r="BM297">
            <v>1</v>
          </cell>
        </row>
        <row r="298">
          <cell r="A298" t="str">
            <v>1301406000200</v>
          </cell>
          <cell r="B298" t="str">
            <v>GERMANTOWN SCHOOL DISTRICT 60</v>
          </cell>
          <cell r="C298" t="str">
            <v>CLINTON</v>
          </cell>
          <cell r="D298" t="str">
            <v>Elementary</v>
          </cell>
          <cell r="E298">
            <v>221.25</v>
          </cell>
          <cell r="F298"/>
          <cell r="G298">
            <v>154.75</v>
          </cell>
          <cell r="H298">
            <v>153</v>
          </cell>
          <cell r="I298">
            <v>66.5</v>
          </cell>
          <cell r="J298">
            <v>0</v>
          </cell>
          <cell r="K298"/>
          <cell r="L298">
            <v>13770</v>
          </cell>
          <cell r="M298">
            <v>5985</v>
          </cell>
          <cell r="N298">
            <v>0</v>
          </cell>
          <cell r="O298">
            <v>19755</v>
          </cell>
          <cell r="P298"/>
          <cell r="Q298">
            <v>19343.75</v>
          </cell>
          <cell r="R298">
            <v>8312.5</v>
          </cell>
          <cell r="S298">
            <v>0</v>
          </cell>
          <cell r="T298">
            <v>27656.25</v>
          </cell>
          <cell r="U298"/>
          <cell r="V298">
            <v>50293.75</v>
          </cell>
          <cell r="W298">
            <v>21612.5</v>
          </cell>
          <cell r="X298">
            <v>0</v>
          </cell>
          <cell r="Y298">
            <v>71906.25</v>
          </cell>
          <cell r="Z298"/>
          <cell r="AA298">
            <v>5261.5</v>
          </cell>
          <cell r="AB298">
            <v>2261</v>
          </cell>
          <cell r="AC298">
            <v>0</v>
          </cell>
          <cell r="AD298">
            <v>7522.5</v>
          </cell>
          <cell r="AE298"/>
          <cell r="AF298">
            <v>88362.25</v>
          </cell>
          <cell r="AG298">
            <v>37971.5</v>
          </cell>
          <cell r="AH298">
            <v>0</v>
          </cell>
          <cell r="AI298">
            <v>126333.75</v>
          </cell>
          <cell r="AJ298"/>
          <cell r="AK298">
            <v>19125</v>
          </cell>
          <cell r="AL298">
            <v>16558.5</v>
          </cell>
          <cell r="AM298">
            <v>0</v>
          </cell>
          <cell r="AN298">
            <v>35683.5</v>
          </cell>
          <cell r="AO298"/>
          <cell r="AP298">
            <v>210614.75</v>
          </cell>
          <cell r="AQ298">
            <v>90506.5</v>
          </cell>
          <cell r="AR298">
            <v>0</v>
          </cell>
          <cell r="AS298">
            <v>301121.25</v>
          </cell>
          <cell r="AT298"/>
          <cell r="AU298">
            <v>145000.75</v>
          </cell>
          <cell r="AV298">
            <v>62310.5</v>
          </cell>
          <cell r="AW298">
            <v>0</v>
          </cell>
          <cell r="AX298">
            <v>207311.25</v>
          </cell>
          <cell r="AY298"/>
          <cell r="AZ298">
            <v>1264709.5500000003</v>
          </cell>
          <cell r="BA298">
            <v>253301.72</v>
          </cell>
          <cell r="BB298">
            <v>455403.38100000005</v>
          </cell>
          <cell r="BC298">
            <v>31340.947499999998</v>
          </cell>
          <cell r="BD298">
            <v>31840.087499999998</v>
          </cell>
          <cell r="BE298">
            <v>0</v>
          </cell>
          <cell r="BF298">
            <v>518584.41600000008</v>
          </cell>
          <cell r="BG298"/>
          <cell r="BH298">
            <v>1315874.1660000002</v>
          </cell>
          <cell r="BI298"/>
          <cell r="BJ298">
            <v>210603.45</v>
          </cell>
          <cell r="BK298">
            <v>1105270.7160000002</v>
          </cell>
          <cell r="BL298"/>
          <cell r="BM298">
            <v>1</v>
          </cell>
        </row>
        <row r="299">
          <cell r="A299" t="str">
            <v>1301406200200</v>
          </cell>
          <cell r="B299" t="str">
            <v>DAMIANSVILLE SCHOOL DISTRICT 62</v>
          </cell>
          <cell r="C299" t="str">
            <v>CLINTON</v>
          </cell>
          <cell r="D299" t="str">
            <v>Elementary</v>
          </cell>
          <cell r="E299">
            <v>90.38</v>
          </cell>
          <cell r="F299"/>
          <cell r="G299">
            <v>63.72</v>
          </cell>
          <cell r="H299">
            <v>62.139999999999986</v>
          </cell>
          <cell r="I299">
            <v>26.66</v>
          </cell>
          <cell r="J299">
            <v>0</v>
          </cell>
          <cell r="K299"/>
          <cell r="L299">
            <v>5592.5999999999985</v>
          </cell>
          <cell r="M299">
            <v>2399.4</v>
          </cell>
          <cell r="N299">
            <v>0</v>
          </cell>
          <cell r="O299">
            <v>7991.9999999999982</v>
          </cell>
          <cell r="P299"/>
          <cell r="Q299">
            <v>7965</v>
          </cell>
          <cell r="R299">
            <v>3332.5</v>
          </cell>
          <cell r="S299">
            <v>0</v>
          </cell>
          <cell r="T299">
            <v>11297.5</v>
          </cell>
          <cell r="U299"/>
          <cell r="V299">
            <v>20709</v>
          </cell>
          <cell r="W299">
            <v>8664.5</v>
          </cell>
          <cell r="X299">
            <v>0</v>
          </cell>
          <cell r="Y299">
            <v>29373.5</v>
          </cell>
          <cell r="Z299"/>
          <cell r="AA299">
            <v>2166.48</v>
          </cell>
          <cell r="AB299">
            <v>906.44</v>
          </cell>
          <cell r="AC299">
            <v>0</v>
          </cell>
          <cell r="AD299">
            <v>3072.92</v>
          </cell>
          <cell r="AE299"/>
          <cell r="AF299">
            <v>36384.120000000003</v>
          </cell>
          <cell r="AG299">
            <v>15222.86</v>
          </cell>
          <cell r="AH299">
            <v>0</v>
          </cell>
          <cell r="AI299">
            <v>51606.98</v>
          </cell>
          <cell r="AJ299"/>
          <cell r="AK299">
            <v>7767.4999999999982</v>
          </cell>
          <cell r="AL299">
            <v>6638.34</v>
          </cell>
          <cell r="AM299">
            <v>0</v>
          </cell>
          <cell r="AN299">
            <v>14405.839999999998</v>
          </cell>
          <cell r="AO299"/>
          <cell r="AP299">
            <v>86722.92</v>
          </cell>
          <cell r="AQ299">
            <v>36284.26</v>
          </cell>
          <cell r="AR299">
            <v>0</v>
          </cell>
          <cell r="AS299">
            <v>123007.18</v>
          </cell>
          <cell r="AT299"/>
          <cell r="AU299">
            <v>59705.64</v>
          </cell>
          <cell r="AV299">
            <v>24980.420000000002</v>
          </cell>
          <cell r="AW299">
            <v>0</v>
          </cell>
          <cell r="AX299">
            <v>84686.06</v>
          </cell>
          <cell r="AY299"/>
          <cell r="AZ299">
            <v>505924.47999999992</v>
          </cell>
          <cell r="BA299">
            <v>101077.73</v>
          </cell>
          <cell r="BB299">
            <v>182100.66299999997</v>
          </cell>
          <cell r="BC299">
            <v>12802.68852</v>
          </cell>
          <cell r="BD299">
            <v>13006.585799999999</v>
          </cell>
          <cell r="BE299">
            <v>0</v>
          </cell>
          <cell r="BF299">
            <v>207909.93731999997</v>
          </cell>
          <cell r="BG299"/>
          <cell r="BH299">
            <v>533351.91732000001</v>
          </cell>
          <cell r="BI299"/>
          <cell r="BJ299">
            <v>86030.91</v>
          </cell>
          <cell r="BK299">
            <v>447321.00731999998</v>
          </cell>
          <cell r="BL299"/>
          <cell r="BM299">
            <v>1</v>
          </cell>
        </row>
        <row r="300">
          <cell r="A300" t="str">
            <v>1301406300200</v>
          </cell>
          <cell r="B300" t="str">
            <v>ALBERS SCHOOL DISTRICT 63</v>
          </cell>
          <cell r="C300" t="str">
            <v>CLINTON</v>
          </cell>
          <cell r="D300" t="str">
            <v>Elementary</v>
          </cell>
          <cell r="E300">
            <v>165.32</v>
          </cell>
          <cell r="F300"/>
          <cell r="G300">
            <v>110.5</v>
          </cell>
          <cell r="H300">
            <v>108</v>
          </cell>
          <cell r="I300">
            <v>54.819999999999993</v>
          </cell>
          <cell r="J300">
            <v>0</v>
          </cell>
          <cell r="K300"/>
          <cell r="L300">
            <v>9720</v>
          </cell>
          <cell r="M300">
            <v>4933.7999999999993</v>
          </cell>
          <cell r="N300">
            <v>0</v>
          </cell>
          <cell r="O300">
            <v>14653.8</v>
          </cell>
          <cell r="P300"/>
          <cell r="Q300">
            <v>13812.5</v>
          </cell>
          <cell r="R300">
            <v>6852.4999999999991</v>
          </cell>
          <cell r="S300">
            <v>0</v>
          </cell>
          <cell r="T300">
            <v>20665</v>
          </cell>
          <cell r="U300"/>
          <cell r="V300">
            <v>35912.5</v>
          </cell>
          <cell r="W300">
            <v>17816.499999999996</v>
          </cell>
          <cell r="X300">
            <v>0</v>
          </cell>
          <cell r="Y300">
            <v>53729</v>
          </cell>
          <cell r="Z300"/>
          <cell r="AA300">
            <v>3757</v>
          </cell>
          <cell r="AB300">
            <v>1863.8799999999997</v>
          </cell>
          <cell r="AC300">
            <v>0</v>
          </cell>
          <cell r="AD300">
            <v>5620.8799999999992</v>
          </cell>
          <cell r="AE300"/>
          <cell r="AF300">
            <v>63095.5</v>
          </cell>
          <cell r="AG300">
            <v>31302.22</v>
          </cell>
          <cell r="AH300">
            <v>0</v>
          </cell>
          <cell r="AI300">
            <v>94397.72</v>
          </cell>
          <cell r="AJ300"/>
          <cell r="AK300">
            <v>13500</v>
          </cell>
          <cell r="AL300">
            <v>13650.179999999998</v>
          </cell>
          <cell r="AM300">
            <v>0</v>
          </cell>
          <cell r="AN300">
            <v>27150.18</v>
          </cell>
          <cell r="AO300"/>
          <cell r="AP300">
            <v>150390.5</v>
          </cell>
          <cell r="AQ300">
            <v>74610.01999999999</v>
          </cell>
          <cell r="AR300">
            <v>0</v>
          </cell>
          <cell r="AS300">
            <v>225000.52</v>
          </cell>
          <cell r="AT300"/>
          <cell r="AU300">
            <v>103538.5</v>
          </cell>
          <cell r="AV300">
            <v>51366.34</v>
          </cell>
          <cell r="AW300">
            <v>0</v>
          </cell>
          <cell r="AX300">
            <v>154904.84</v>
          </cell>
          <cell r="AY300"/>
          <cell r="AZ300">
            <v>931806.55999999994</v>
          </cell>
          <cell r="BA300">
            <v>190671.89</v>
          </cell>
          <cell r="BB300">
            <v>336743.53499999997</v>
          </cell>
          <cell r="BC300">
            <v>23418.239279999998</v>
          </cell>
          <cell r="BD300">
            <v>23791.2012</v>
          </cell>
          <cell r="BE300">
            <v>0</v>
          </cell>
          <cell r="BF300">
            <v>383952.97547999996</v>
          </cell>
          <cell r="BG300"/>
          <cell r="BH300">
            <v>980074.91548000008</v>
          </cell>
          <cell r="BI300"/>
          <cell r="BJ300">
            <v>157364.79999999999</v>
          </cell>
          <cell r="BK300">
            <v>822710.11548000015</v>
          </cell>
          <cell r="BL300"/>
          <cell r="BM300">
            <v>1</v>
          </cell>
        </row>
        <row r="301">
          <cell r="A301" t="str">
            <v>1301407101600</v>
          </cell>
          <cell r="B301" t="str">
            <v>CENTRAL COMMUNITY H S DIST 71</v>
          </cell>
          <cell r="C301" t="str">
            <v>CLINTON</v>
          </cell>
          <cell r="D301" t="str">
            <v>High School</v>
          </cell>
          <cell r="E301">
            <v>616.32000000000005</v>
          </cell>
          <cell r="F301"/>
          <cell r="G301">
            <v>0</v>
          </cell>
          <cell r="H301">
            <v>0</v>
          </cell>
          <cell r="I301">
            <v>0</v>
          </cell>
          <cell r="J301">
            <v>616.32000000000005</v>
          </cell>
          <cell r="K301"/>
          <cell r="L301">
            <v>0</v>
          </cell>
          <cell r="M301">
            <v>0</v>
          </cell>
          <cell r="N301">
            <v>55468.800000000003</v>
          </cell>
          <cell r="O301">
            <v>55468.800000000003</v>
          </cell>
          <cell r="P301"/>
          <cell r="Q301">
            <v>0</v>
          </cell>
          <cell r="R301">
            <v>0</v>
          </cell>
          <cell r="S301">
            <v>77040</v>
          </cell>
          <cell r="T301">
            <v>77040</v>
          </cell>
          <cell r="U301"/>
          <cell r="V301">
            <v>0</v>
          </cell>
          <cell r="W301">
            <v>0</v>
          </cell>
          <cell r="X301">
            <v>200304.00000000003</v>
          </cell>
          <cell r="Y301">
            <v>200304.00000000003</v>
          </cell>
          <cell r="Z301"/>
          <cell r="AA301">
            <v>0</v>
          </cell>
          <cell r="AB301">
            <v>0</v>
          </cell>
          <cell r="AC301">
            <v>20954.88</v>
          </cell>
          <cell r="AD301">
            <v>20954.88</v>
          </cell>
          <cell r="AE301"/>
          <cell r="AF301">
            <v>0</v>
          </cell>
          <cell r="AG301">
            <v>0</v>
          </cell>
          <cell r="AH301">
            <v>351918.72</v>
          </cell>
          <cell r="AI301">
            <v>351918.72</v>
          </cell>
          <cell r="AJ301"/>
          <cell r="AK301">
            <v>0</v>
          </cell>
          <cell r="AL301">
            <v>0</v>
          </cell>
          <cell r="AM301">
            <v>529418.88</v>
          </cell>
          <cell r="AN301">
            <v>529418.88</v>
          </cell>
          <cell r="AO301"/>
          <cell r="AP301">
            <v>0</v>
          </cell>
          <cell r="AQ301">
            <v>0</v>
          </cell>
          <cell r="AR301">
            <v>838811.52</v>
          </cell>
          <cell r="AS301">
            <v>838811.52</v>
          </cell>
          <cell r="AT301"/>
          <cell r="AU301">
            <v>0</v>
          </cell>
          <cell r="AV301">
            <v>0</v>
          </cell>
          <cell r="AW301">
            <v>577491.84000000008</v>
          </cell>
          <cell r="AX301">
            <v>577491.84000000008</v>
          </cell>
          <cell r="AY301"/>
          <cell r="AZ301">
            <v>3917572.75</v>
          </cell>
          <cell r="BA301">
            <v>770118.79</v>
          </cell>
          <cell r="BB301">
            <v>1406307.4620000001</v>
          </cell>
          <cell r="BC301">
            <v>87304.193280000007</v>
          </cell>
          <cell r="BD301">
            <v>88694.611199999999</v>
          </cell>
          <cell r="BE301">
            <v>0</v>
          </cell>
          <cell r="BF301">
            <v>1582306.26648</v>
          </cell>
          <cell r="BG301"/>
          <cell r="BH301">
            <v>4233714.9064799994</v>
          </cell>
          <cell r="BI301"/>
          <cell r="BJ301">
            <v>586662.68000000005</v>
          </cell>
          <cell r="BK301">
            <v>3647052.2264799993</v>
          </cell>
          <cell r="BL301"/>
          <cell r="BM301">
            <v>1</v>
          </cell>
        </row>
        <row r="302">
          <cell r="A302" t="str">
            <v>1301414150200</v>
          </cell>
          <cell r="B302" t="str">
            <v>ST ROSE SCHOOL DISTRICT 14-15</v>
          </cell>
          <cell r="C302" t="str">
            <v>CLINTON</v>
          </cell>
          <cell r="D302" t="str">
            <v>Elementary</v>
          </cell>
          <cell r="E302">
            <v>162.06</v>
          </cell>
          <cell r="F302"/>
          <cell r="G302">
            <v>111.89999999999999</v>
          </cell>
          <cell r="H302">
            <v>110.49</v>
          </cell>
          <cell r="I302">
            <v>50.16</v>
          </cell>
          <cell r="J302">
            <v>0</v>
          </cell>
          <cell r="K302"/>
          <cell r="L302">
            <v>9944.1</v>
          </cell>
          <cell r="M302">
            <v>4514.3999999999996</v>
          </cell>
          <cell r="N302">
            <v>0</v>
          </cell>
          <cell r="O302">
            <v>14458.5</v>
          </cell>
          <cell r="P302"/>
          <cell r="Q302">
            <v>13987.499999999998</v>
          </cell>
          <cell r="R302">
            <v>6270</v>
          </cell>
          <cell r="S302">
            <v>0</v>
          </cell>
          <cell r="T302">
            <v>20257.5</v>
          </cell>
          <cell r="U302"/>
          <cell r="V302">
            <v>36367.5</v>
          </cell>
          <cell r="W302">
            <v>16301.999999999998</v>
          </cell>
          <cell r="X302">
            <v>0</v>
          </cell>
          <cell r="Y302">
            <v>52669.5</v>
          </cell>
          <cell r="Z302"/>
          <cell r="AA302">
            <v>3804.6</v>
          </cell>
          <cell r="AB302">
            <v>1705.4399999999998</v>
          </cell>
          <cell r="AC302">
            <v>0</v>
          </cell>
          <cell r="AD302">
            <v>5510.04</v>
          </cell>
          <cell r="AE302"/>
          <cell r="AF302">
            <v>63894.9</v>
          </cell>
          <cell r="AG302">
            <v>28641.360000000001</v>
          </cell>
          <cell r="AH302">
            <v>0</v>
          </cell>
          <cell r="AI302">
            <v>92536.260000000009</v>
          </cell>
          <cell r="AJ302"/>
          <cell r="AK302">
            <v>13811.25</v>
          </cell>
          <cell r="AL302">
            <v>12489.839999999998</v>
          </cell>
          <cell r="AM302">
            <v>0</v>
          </cell>
          <cell r="AN302">
            <v>26301.089999999997</v>
          </cell>
          <cell r="AO302"/>
          <cell r="AP302">
            <v>152295.9</v>
          </cell>
          <cell r="AQ302">
            <v>68267.759999999995</v>
          </cell>
          <cell r="AR302">
            <v>0</v>
          </cell>
          <cell r="AS302">
            <v>220563.65999999997</v>
          </cell>
          <cell r="AT302"/>
          <cell r="AU302">
            <v>104850.29999999999</v>
          </cell>
          <cell r="AV302">
            <v>46999.92</v>
          </cell>
          <cell r="AW302">
            <v>0</v>
          </cell>
          <cell r="AX302">
            <v>151850.21999999997</v>
          </cell>
          <cell r="AY302"/>
          <cell r="AZ302">
            <v>933760.99</v>
          </cell>
          <cell r="BA302">
            <v>216911.08000000002</v>
          </cell>
          <cell r="BB302">
            <v>345201.62099999998</v>
          </cell>
          <cell r="BC302">
            <v>22956.447239999998</v>
          </cell>
          <cell r="BD302">
            <v>23322.054599999999</v>
          </cell>
          <cell r="BE302">
            <v>0</v>
          </cell>
          <cell r="BF302">
            <v>391480.12283999997</v>
          </cell>
          <cell r="BG302"/>
          <cell r="BH302">
            <v>975626.89283999999</v>
          </cell>
          <cell r="BI302"/>
          <cell r="BJ302">
            <v>154261.67000000001</v>
          </cell>
          <cell r="BK302">
            <v>821365.22283999994</v>
          </cell>
          <cell r="BL302"/>
          <cell r="BM302">
            <v>1</v>
          </cell>
        </row>
        <row r="303">
          <cell r="A303" t="str">
            <v>1301418600200</v>
          </cell>
          <cell r="B303" t="str">
            <v>NORTH WAMAC SCHOOL DISTRICT 186</v>
          </cell>
          <cell r="C303" t="str">
            <v>CLINTON</v>
          </cell>
          <cell r="D303" t="str">
            <v>Elementary</v>
          </cell>
          <cell r="E303">
            <v>130.5</v>
          </cell>
          <cell r="F303"/>
          <cell r="G303">
            <v>87.5</v>
          </cell>
          <cell r="H303">
            <v>86.5</v>
          </cell>
          <cell r="I303">
            <v>43</v>
          </cell>
          <cell r="J303">
            <v>0</v>
          </cell>
          <cell r="K303"/>
          <cell r="L303">
            <v>7785</v>
          </cell>
          <cell r="M303">
            <v>3870</v>
          </cell>
          <cell r="N303">
            <v>0</v>
          </cell>
          <cell r="O303">
            <v>11655</v>
          </cell>
          <cell r="P303"/>
          <cell r="Q303">
            <v>10937.5</v>
          </cell>
          <cell r="R303">
            <v>5375</v>
          </cell>
          <cell r="S303">
            <v>0</v>
          </cell>
          <cell r="T303">
            <v>16312.5</v>
          </cell>
          <cell r="U303"/>
          <cell r="V303">
            <v>28437.5</v>
          </cell>
          <cell r="W303">
            <v>13975</v>
          </cell>
          <cell r="X303">
            <v>0</v>
          </cell>
          <cell r="Y303">
            <v>42412.5</v>
          </cell>
          <cell r="Z303"/>
          <cell r="AA303">
            <v>2975</v>
          </cell>
          <cell r="AB303">
            <v>1462</v>
          </cell>
          <cell r="AC303">
            <v>0</v>
          </cell>
          <cell r="AD303">
            <v>4437</v>
          </cell>
          <cell r="AE303"/>
          <cell r="AF303">
            <v>49962.5</v>
          </cell>
          <cell r="AG303">
            <v>24553</v>
          </cell>
          <cell r="AH303">
            <v>0</v>
          </cell>
          <cell r="AI303">
            <v>74515.5</v>
          </cell>
          <cell r="AJ303"/>
          <cell r="AK303">
            <v>10812.5</v>
          </cell>
          <cell r="AL303">
            <v>10707</v>
          </cell>
          <cell r="AM303">
            <v>0</v>
          </cell>
          <cell r="AN303">
            <v>21519.5</v>
          </cell>
          <cell r="AO303"/>
          <cell r="AP303">
            <v>119087.5</v>
          </cell>
          <cell r="AQ303">
            <v>58523</v>
          </cell>
          <cell r="AR303">
            <v>0</v>
          </cell>
          <cell r="AS303">
            <v>177610.5</v>
          </cell>
          <cell r="AT303"/>
          <cell r="AU303">
            <v>81987.5</v>
          </cell>
          <cell r="AV303">
            <v>40291</v>
          </cell>
          <cell r="AW303">
            <v>0</v>
          </cell>
          <cell r="AX303">
            <v>122278.5</v>
          </cell>
          <cell r="AY303"/>
          <cell r="AZ303">
            <v>803147.45000000007</v>
          </cell>
          <cell r="BA303">
            <v>276876.49</v>
          </cell>
          <cell r="BB303">
            <v>324007.18199999997</v>
          </cell>
          <cell r="BC303">
            <v>18485.846999999998</v>
          </cell>
          <cell r="BD303">
            <v>18780.254999999997</v>
          </cell>
          <cell r="BE303">
            <v>0</v>
          </cell>
          <cell r="BF303">
            <v>361273.28399999999</v>
          </cell>
          <cell r="BG303"/>
          <cell r="BH303">
            <v>832014.28399999999</v>
          </cell>
          <cell r="BI303"/>
          <cell r="BJ303">
            <v>124220.34</v>
          </cell>
          <cell r="BK303">
            <v>707793.94400000002</v>
          </cell>
          <cell r="BL303"/>
          <cell r="BM303">
            <v>1</v>
          </cell>
        </row>
        <row r="304">
          <cell r="A304" t="str">
            <v>1304100102600</v>
          </cell>
          <cell r="B304" t="str">
            <v>WALTONVILLE C U SCHOOL DIST 1</v>
          </cell>
          <cell r="C304" t="str">
            <v>JEFFERSON</v>
          </cell>
          <cell r="D304" t="str">
            <v>Unit</v>
          </cell>
          <cell r="E304">
            <v>312.72000000000003</v>
          </cell>
          <cell r="F304"/>
          <cell r="G304">
            <v>141.24</v>
          </cell>
          <cell r="H304">
            <v>138.99</v>
          </cell>
          <cell r="I304">
            <v>75.489999999999995</v>
          </cell>
          <cell r="J304">
            <v>95.99</v>
          </cell>
          <cell r="K304"/>
          <cell r="L304">
            <v>12509.1</v>
          </cell>
          <cell r="M304">
            <v>6794.0999999999995</v>
          </cell>
          <cell r="N304">
            <v>8639.1</v>
          </cell>
          <cell r="O304">
            <v>27942.300000000003</v>
          </cell>
          <cell r="P304"/>
          <cell r="Q304">
            <v>17655</v>
          </cell>
          <cell r="R304">
            <v>9436.25</v>
          </cell>
          <cell r="S304">
            <v>11998.75</v>
          </cell>
          <cell r="T304">
            <v>39090</v>
          </cell>
          <cell r="U304"/>
          <cell r="V304">
            <v>45903</v>
          </cell>
          <cell r="W304">
            <v>24534.25</v>
          </cell>
          <cell r="X304">
            <v>31196.75</v>
          </cell>
          <cell r="Y304">
            <v>101634</v>
          </cell>
          <cell r="Z304"/>
          <cell r="AA304">
            <v>4802.16</v>
          </cell>
          <cell r="AB304">
            <v>2566.66</v>
          </cell>
          <cell r="AC304">
            <v>3263.66</v>
          </cell>
          <cell r="AD304">
            <v>10632.48</v>
          </cell>
          <cell r="AE304"/>
          <cell r="AF304">
            <v>80648.039999999994</v>
          </cell>
          <cell r="AG304">
            <v>43104.79</v>
          </cell>
          <cell r="AH304">
            <v>54810.29</v>
          </cell>
          <cell r="AI304">
            <v>178563.12</v>
          </cell>
          <cell r="AJ304"/>
          <cell r="AK304">
            <v>17373.75</v>
          </cell>
          <cell r="AL304">
            <v>18797.009999999998</v>
          </cell>
          <cell r="AM304">
            <v>82455.409999999989</v>
          </cell>
          <cell r="AN304">
            <v>118626.16999999998</v>
          </cell>
          <cell r="AO304"/>
          <cell r="AP304">
            <v>192227.64</v>
          </cell>
          <cell r="AQ304">
            <v>102741.89</v>
          </cell>
          <cell r="AR304">
            <v>130642.39</v>
          </cell>
          <cell r="AS304">
            <v>425611.92000000004</v>
          </cell>
          <cell r="AT304"/>
          <cell r="AU304">
            <v>132341.88</v>
          </cell>
          <cell r="AV304">
            <v>70734.12999999999</v>
          </cell>
          <cell r="AW304">
            <v>89942.62999999999</v>
          </cell>
          <cell r="AX304">
            <v>293018.64</v>
          </cell>
          <cell r="AY304"/>
          <cell r="AZ304">
            <v>1893616.77</v>
          </cell>
          <cell r="BA304">
            <v>525523.72</v>
          </cell>
          <cell r="BB304">
            <v>725742.147</v>
          </cell>
          <cell r="BC304">
            <v>44298.03888</v>
          </cell>
          <cell r="BD304">
            <v>45003.535200000006</v>
          </cell>
          <cell r="BE304">
            <v>0</v>
          </cell>
          <cell r="BF304">
            <v>815043.72108000005</v>
          </cell>
          <cell r="BG304"/>
          <cell r="BH304">
            <v>2010162.3510800002</v>
          </cell>
          <cell r="BI304"/>
          <cell r="BJ304">
            <v>297671.90999999997</v>
          </cell>
          <cell r="BK304">
            <v>1712490.4410800003</v>
          </cell>
          <cell r="BL304"/>
          <cell r="BM304">
            <v>1</v>
          </cell>
        </row>
        <row r="305">
          <cell r="A305" t="str">
            <v>1304100200400</v>
          </cell>
          <cell r="B305" t="str">
            <v>ROME COMM CONS SCHOOL DIST 2</v>
          </cell>
          <cell r="C305" t="str">
            <v>JEFFERSON</v>
          </cell>
          <cell r="D305" t="str">
            <v>Elementary</v>
          </cell>
          <cell r="E305">
            <v>344.55</v>
          </cell>
          <cell r="F305"/>
          <cell r="G305">
            <v>221.39</v>
          </cell>
          <cell r="H305">
            <v>217.30999999999997</v>
          </cell>
          <cell r="I305">
            <v>123.16</v>
          </cell>
          <cell r="J305">
            <v>0</v>
          </cell>
          <cell r="K305"/>
          <cell r="L305">
            <v>19557.899999999998</v>
          </cell>
          <cell r="M305">
            <v>11084.4</v>
          </cell>
          <cell r="N305">
            <v>0</v>
          </cell>
          <cell r="O305">
            <v>30642.299999999996</v>
          </cell>
          <cell r="P305"/>
          <cell r="Q305">
            <v>27673.75</v>
          </cell>
          <cell r="R305">
            <v>15395</v>
          </cell>
          <cell r="S305">
            <v>0</v>
          </cell>
          <cell r="T305">
            <v>43068.75</v>
          </cell>
          <cell r="U305"/>
          <cell r="V305">
            <v>71951.75</v>
          </cell>
          <cell r="W305">
            <v>40027</v>
          </cell>
          <cell r="X305">
            <v>0</v>
          </cell>
          <cell r="Y305">
            <v>111978.75</v>
          </cell>
          <cell r="Z305"/>
          <cell r="AA305">
            <v>7527.2599999999993</v>
          </cell>
          <cell r="AB305">
            <v>4187.4399999999996</v>
          </cell>
          <cell r="AC305">
            <v>0</v>
          </cell>
          <cell r="AD305">
            <v>11714.699999999999</v>
          </cell>
          <cell r="AE305"/>
          <cell r="AF305">
            <v>126413.69</v>
          </cell>
          <cell r="AG305">
            <v>70324.36</v>
          </cell>
          <cell r="AH305">
            <v>0</v>
          </cell>
          <cell r="AI305">
            <v>196738.05</v>
          </cell>
          <cell r="AJ305"/>
          <cell r="AK305">
            <v>27163.749999999996</v>
          </cell>
          <cell r="AL305">
            <v>30666.84</v>
          </cell>
          <cell r="AM305">
            <v>0</v>
          </cell>
          <cell r="AN305">
            <v>57830.59</v>
          </cell>
          <cell r="AO305"/>
          <cell r="AP305">
            <v>301311.78999999998</v>
          </cell>
          <cell r="AQ305">
            <v>167620.76</v>
          </cell>
          <cell r="AR305">
            <v>0</v>
          </cell>
          <cell r="AS305">
            <v>468932.55</v>
          </cell>
          <cell r="AT305"/>
          <cell r="AU305">
            <v>207442.43</v>
          </cell>
          <cell r="AV305">
            <v>115400.92</v>
          </cell>
          <cell r="AW305">
            <v>0</v>
          </cell>
          <cell r="AX305">
            <v>322843.34999999998</v>
          </cell>
          <cell r="AY305"/>
          <cell r="AZ305">
            <v>2038364.56</v>
          </cell>
          <cell r="BA305">
            <v>610305.58000000007</v>
          </cell>
          <cell r="BB305">
            <v>794601.04200000002</v>
          </cell>
          <cell r="BC305">
            <v>48806.885699999992</v>
          </cell>
          <cell r="BD305">
            <v>49584.19049999999</v>
          </cell>
          <cell r="BE305">
            <v>0</v>
          </cell>
          <cell r="BF305">
            <v>892992.11820000003</v>
          </cell>
          <cell r="BG305"/>
          <cell r="BH305">
            <v>2136741.1581999999</v>
          </cell>
          <cell r="BI305"/>
          <cell r="BJ305">
            <v>327970.25</v>
          </cell>
          <cell r="BK305">
            <v>1808770.9081999999</v>
          </cell>
          <cell r="BL305"/>
          <cell r="BM305">
            <v>1</v>
          </cell>
        </row>
        <row r="306">
          <cell r="A306" t="str">
            <v>1304100300400</v>
          </cell>
          <cell r="B306" t="str">
            <v>FIELD COMM CONS SCHOOL DIST 3</v>
          </cell>
          <cell r="C306" t="str">
            <v>JEFFERSON</v>
          </cell>
          <cell r="D306" t="str">
            <v>Elementary</v>
          </cell>
          <cell r="E306">
            <v>236.14</v>
          </cell>
          <cell r="F306"/>
          <cell r="G306">
            <v>146.97999999999999</v>
          </cell>
          <cell r="H306">
            <v>145.97999999999999</v>
          </cell>
          <cell r="I306">
            <v>89.16</v>
          </cell>
          <cell r="J306">
            <v>0</v>
          </cell>
          <cell r="K306"/>
          <cell r="L306">
            <v>13138.199999999999</v>
          </cell>
          <cell r="M306">
            <v>8024.4</v>
          </cell>
          <cell r="N306">
            <v>0</v>
          </cell>
          <cell r="O306">
            <v>21162.6</v>
          </cell>
          <cell r="P306"/>
          <cell r="Q306">
            <v>18372.5</v>
          </cell>
          <cell r="R306">
            <v>11145</v>
          </cell>
          <cell r="S306">
            <v>0</v>
          </cell>
          <cell r="T306">
            <v>29517.5</v>
          </cell>
          <cell r="U306"/>
          <cell r="V306">
            <v>47768.5</v>
          </cell>
          <cell r="W306">
            <v>28977</v>
          </cell>
          <cell r="X306">
            <v>0</v>
          </cell>
          <cell r="Y306">
            <v>76745.5</v>
          </cell>
          <cell r="Z306"/>
          <cell r="AA306">
            <v>4997.32</v>
          </cell>
          <cell r="AB306">
            <v>3031.44</v>
          </cell>
          <cell r="AC306">
            <v>0</v>
          </cell>
          <cell r="AD306">
            <v>8028.76</v>
          </cell>
          <cell r="AE306"/>
          <cell r="AF306">
            <v>83925.58</v>
          </cell>
          <cell r="AG306">
            <v>50910.36</v>
          </cell>
          <cell r="AH306">
            <v>0</v>
          </cell>
          <cell r="AI306">
            <v>134835.94</v>
          </cell>
          <cell r="AJ306"/>
          <cell r="AK306">
            <v>18247.5</v>
          </cell>
          <cell r="AL306">
            <v>22200.84</v>
          </cell>
          <cell r="AM306">
            <v>0</v>
          </cell>
          <cell r="AN306">
            <v>40448.339999999997</v>
          </cell>
          <cell r="AO306"/>
          <cell r="AP306">
            <v>200039.78</v>
          </cell>
          <cell r="AQ306">
            <v>121346.76</v>
          </cell>
          <cell r="AR306">
            <v>0</v>
          </cell>
          <cell r="AS306">
            <v>321386.53999999998</v>
          </cell>
          <cell r="AT306"/>
          <cell r="AU306">
            <v>137720.25999999998</v>
          </cell>
          <cell r="AV306">
            <v>83542.92</v>
          </cell>
          <cell r="AW306">
            <v>0</v>
          </cell>
          <cell r="AX306">
            <v>221263.18</v>
          </cell>
          <cell r="AY306"/>
          <cell r="AZ306">
            <v>1370835.2699999998</v>
          </cell>
          <cell r="BA306">
            <v>360765.74</v>
          </cell>
          <cell r="BB306">
            <v>519480.3029999999</v>
          </cell>
          <cell r="BC306">
            <v>33450.175559999996</v>
          </cell>
          <cell r="BD306">
            <v>33982.907399999996</v>
          </cell>
          <cell r="BE306">
            <v>0</v>
          </cell>
          <cell r="BF306">
            <v>586913.38595999987</v>
          </cell>
          <cell r="BG306"/>
          <cell r="BH306">
            <v>1440301.74596</v>
          </cell>
          <cell r="BI306"/>
          <cell r="BJ306">
            <v>224776.94</v>
          </cell>
          <cell r="BK306">
            <v>1215524.80596</v>
          </cell>
          <cell r="BL306"/>
          <cell r="BM306">
            <v>1</v>
          </cell>
        </row>
        <row r="307">
          <cell r="A307" t="str">
            <v>1304100500400</v>
          </cell>
          <cell r="B307" t="str">
            <v>OPDYKE-BELLE-RIVE CC SCH DIST 5</v>
          </cell>
          <cell r="C307" t="str">
            <v>JEFFERSON</v>
          </cell>
          <cell r="D307" t="str">
            <v>Elementary</v>
          </cell>
          <cell r="E307">
            <v>143.25</v>
          </cell>
          <cell r="F307"/>
          <cell r="G307">
            <v>91.25</v>
          </cell>
          <cell r="H307">
            <v>90.5</v>
          </cell>
          <cell r="I307">
            <v>52</v>
          </cell>
          <cell r="J307">
            <v>0</v>
          </cell>
          <cell r="K307"/>
          <cell r="L307">
            <v>8145</v>
          </cell>
          <cell r="M307">
            <v>4680</v>
          </cell>
          <cell r="N307">
            <v>0</v>
          </cell>
          <cell r="O307">
            <v>12825</v>
          </cell>
          <cell r="P307"/>
          <cell r="Q307">
            <v>11406.25</v>
          </cell>
          <cell r="R307">
            <v>6500</v>
          </cell>
          <cell r="S307">
            <v>0</v>
          </cell>
          <cell r="T307">
            <v>17906.25</v>
          </cell>
          <cell r="U307"/>
          <cell r="V307">
            <v>29656.25</v>
          </cell>
          <cell r="W307">
            <v>16900</v>
          </cell>
          <cell r="X307">
            <v>0</v>
          </cell>
          <cell r="Y307">
            <v>46556.25</v>
          </cell>
          <cell r="Z307"/>
          <cell r="AA307">
            <v>3102.5</v>
          </cell>
          <cell r="AB307">
            <v>1768</v>
          </cell>
          <cell r="AC307">
            <v>0</v>
          </cell>
          <cell r="AD307">
            <v>4870.5</v>
          </cell>
          <cell r="AE307"/>
          <cell r="AF307">
            <v>52103.75</v>
          </cell>
          <cell r="AG307">
            <v>29692</v>
          </cell>
          <cell r="AH307">
            <v>0</v>
          </cell>
          <cell r="AI307">
            <v>81795.75</v>
          </cell>
          <cell r="AJ307"/>
          <cell r="AK307">
            <v>11312.5</v>
          </cell>
          <cell r="AL307">
            <v>12948</v>
          </cell>
          <cell r="AM307">
            <v>0</v>
          </cell>
          <cell r="AN307">
            <v>24260.5</v>
          </cell>
          <cell r="AO307"/>
          <cell r="AP307">
            <v>124191.25</v>
          </cell>
          <cell r="AQ307">
            <v>70772</v>
          </cell>
          <cell r="AR307">
            <v>0</v>
          </cell>
          <cell r="AS307">
            <v>194963.25</v>
          </cell>
          <cell r="AT307"/>
          <cell r="AU307">
            <v>85501.25</v>
          </cell>
          <cell r="AV307">
            <v>48724</v>
          </cell>
          <cell r="AW307">
            <v>0</v>
          </cell>
          <cell r="AX307">
            <v>134225.25</v>
          </cell>
          <cell r="AY307"/>
          <cell r="AZ307">
            <v>861178.15</v>
          </cell>
          <cell r="BA307">
            <v>275225.46999999997</v>
          </cell>
          <cell r="BB307">
            <v>340921.08600000001</v>
          </cell>
          <cell r="BC307">
            <v>20291.9355</v>
          </cell>
          <cell r="BD307">
            <v>20615.107499999998</v>
          </cell>
          <cell r="BE307">
            <v>0</v>
          </cell>
          <cell r="BF307">
            <v>381828.12900000002</v>
          </cell>
          <cell r="BG307"/>
          <cell r="BH307">
            <v>899230.87899999996</v>
          </cell>
          <cell r="BI307"/>
          <cell r="BJ307">
            <v>136356.81</v>
          </cell>
          <cell r="BK307">
            <v>762874.0689999999</v>
          </cell>
          <cell r="BL307"/>
          <cell r="BM307">
            <v>1</v>
          </cell>
        </row>
        <row r="308">
          <cell r="A308" t="str">
            <v>1304100600400</v>
          </cell>
          <cell r="B308" t="str">
            <v>GRAND PRAIRIE C C SCH DIST 6</v>
          </cell>
          <cell r="C308" t="str">
            <v>JEFFERSON</v>
          </cell>
          <cell r="D308" t="str">
            <v>Elementary</v>
          </cell>
          <cell r="E308">
            <v>73.290000000000006</v>
          </cell>
          <cell r="F308"/>
          <cell r="G308">
            <v>48.47</v>
          </cell>
          <cell r="H308">
            <v>47.64</v>
          </cell>
          <cell r="I308">
            <v>24.82</v>
          </cell>
          <cell r="J308">
            <v>0</v>
          </cell>
          <cell r="K308"/>
          <cell r="L308">
            <v>4287.6000000000004</v>
          </cell>
          <cell r="M308">
            <v>2233.8000000000002</v>
          </cell>
          <cell r="N308">
            <v>0</v>
          </cell>
          <cell r="O308">
            <v>6521.4000000000005</v>
          </cell>
          <cell r="P308"/>
          <cell r="Q308">
            <v>6058.75</v>
          </cell>
          <cell r="R308">
            <v>3102.5</v>
          </cell>
          <cell r="S308">
            <v>0</v>
          </cell>
          <cell r="T308">
            <v>9161.25</v>
          </cell>
          <cell r="U308"/>
          <cell r="V308">
            <v>15752.75</v>
          </cell>
          <cell r="W308">
            <v>8066.5</v>
          </cell>
          <cell r="X308">
            <v>0</v>
          </cell>
          <cell r="Y308">
            <v>23819.25</v>
          </cell>
          <cell r="Z308"/>
          <cell r="AA308">
            <v>1647.98</v>
          </cell>
          <cell r="AB308">
            <v>843.88</v>
          </cell>
          <cell r="AC308">
            <v>0</v>
          </cell>
          <cell r="AD308">
            <v>2491.86</v>
          </cell>
          <cell r="AE308"/>
          <cell r="AF308">
            <v>27676.37</v>
          </cell>
          <cell r="AG308">
            <v>14172.22</v>
          </cell>
          <cell r="AH308">
            <v>0</v>
          </cell>
          <cell r="AI308">
            <v>41848.589999999997</v>
          </cell>
          <cell r="AJ308"/>
          <cell r="AK308">
            <v>5955</v>
          </cell>
          <cell r="AL308">
            <v>6180.18</v>
          </cell>
          <cell r="AM308">
            <v>0</v>
          </cell>
          <cell r="AN308">
            <v>12135.18</v>
          </cell>
          <cell r="AO308"/>
          <cell r="AP308">
            <v>65967.67</v>
          </cell>
          <cell r="AQ308">
            <v>33780.019999999997</v>
          </cell>
          <cell r="AR308">
            <v>0</v>
          </cell>
          <cell r="AS308">
            <v>99747.69</v>
          </cell>
          <cell r="AT308"/>
          <cell r="AU308">
            <v>45416.39</v>
          </cell>
          <cell r="AV308">
            <v>23256.34</v>
          </cell>
          <cell r="AW308">
            <v>0</v>
          </cell>
          <cell r="AX308">
            <v>68672.73</v>
          </cell>
          <cell r="AY308"/>
          <cell r="AZ308">
            <v>434237.88999999996</v>
          </cell>
          <cell r="BA308">
            <v>144727.12</v>
          </cell>
          <cell r="BB308">
            <v>173689.503</v>
          </cell>
          <cell r="BC308">
            <v>10381.821659999998</v>
          </cell>
          <cell r="BD308">
            <v>10547.163899999998</v>
          </cell>
          <cell r="BE308">
            <v>0</v>
          </cell>
          <cell r="BF308">
            <v>194618.48855999997</v>
          </cell>
          <cell r="BG308"/>
          <cell r="BH308">
            <v>459016.43855999992</v>
          </cell>
          <cell r="BI308"/>
          <cell r="BJ308">
            <v>69763.28</v>
          </cell>
          <cell r="BK308">
            <v>389253.15855999989</v>
          </cell>
          <cell r="BL308"/>
          <cell r="BM308">
            <v>1</v>
          </cell>
        </row>
        <row r="309">
          <cell r="A309" t="str">
            <v>1304101200400</v>
          </cell>
          <cell r="B309" t="str">
            <v>MCCLELLAN C C SCHOOL DIST 12</v>
          </cell>
          <cell r="C309" t="str">
            <v>JEFFERSON</v>
          </cell>
          <cell r="D309" t="str">
            <v>Elementary</v>
          </cell>
          <cell r="E309">
            <v>54.9</v>
          </cell>
          <cell r="F309"/>
          <cell r="G309">
            <v>39.569999999999993</v>
          </cell>
          <cell r="H309">
            <v>39.159999999999997</v>
          </cell>
          <cell r="I309">
            <v>15.33</v>
          </cell>
          <cell r="J309">
            <v>0</v>
          </cell>
          <cell r="K309"/>
          <cell r="L309">
            <v>3524.3999999999996</v>
          </cell>
          <cell r="M309">
            <v>1379.7</v>
          </cell>
          <cell r="N309">
            <v>0</v>
          </cell>
          <cell r="O309">
            <v>4904.0999999999995</v>
          </cell>
          <cell r="P309"/>
          <cell r="Q309">
            <v>4946.2499999999991</v>
          </cell>
          <cell r="R309">
            <v>1916.25</v>
          </cell>
          <cell r="S309">
            <v>0</v>
          </cell>
          <cell r="T309">
            <v>6862.4999999999991</v>
          </cell>
          <cell r="U309"/>
          <cell r="V309">
            <v>12860.249999999998</v>
          </cell>
          <cell r="W309">
            <v>4982.25</v>
          </cell>
          <cell r="X309">
            <v>0</v>
          </cell>
          <cell r="Y309">
            <v>17842.5</v>
          </cell>
          <cell r="Z309"/>
          <cell r="AA309">
            <v>1345.3799999999997</v>
          </cell>
          <cell r="AB309">
            <v>521.22</v>
          </cell>
          <cell r="AC309">
            <v>0</v>
          </cell>
          <cell r="AD309">
            <v>1866.5999999999997</v>
          </cell>
          <cell r="AE309"/>
          <cell r="AF309">
            <v>11297.23</v>
          </cell>
          <cell r="AG309">
            <v>4376.71</v>
          </cell>
          <cell r="AH309">
            <v>0</v>
          </cell>
          <cell r="AI309">
            <v>15673.939999999999</v>
          </cell>
          <cell r="AJ309"/>
          <cell r="AK309">
            <v>4895</v>
          </cell>
          <cell r="AL309">
            <v>3817.17</v>
          </cell>
          <cell r="AM309">
            <v>0</v>
          </cell>
          <cell r="AN309">
            <v>8712.17</v>
          </cell>
          <cell r="AO309"/>
          <cell r="AP309">
            <v>53854.76999999999</v>
          </cell>
          <cell r="AQ309">
            <v>20864.13</v>
          </cell>
          <cell r="AR309">
            <v>0</v>
          </cell>
          <cell r="AS309">
            <v>74718.899999999994</v>
          </cell>
          <cell r="AT309"/>
          <cell r="AU309">
            <v>37077.089999999997</v>
          </cell>
          <cell r="AV309">
            <v>14364.210000000001</v>
          </cell>
          <cell r="AW309">
            <v>0</v>
          </cell>
          <cell r="AX309">
            <v>51441.299999999996</v>
          </cell>
          <cell r="AY309"/>
          <cell r="AZ309">
            <v>328591.3</v>
          </cell>
          <cell r="BA309">
            <v>103319.51000000001</v>
          </cell>
          <cell r="BB309">
            <v>129573.24299999999</v>
          </cell>
          <cell r="BC309">
            <v>7776.8045999999986</v>
          </cell>
          <cell r="BD309">
            <v>7900.6589999999978</v>
          </cell>
          <cell r="BE309">
            <v>0</v>
          </cell>
          <cell r="BF309">
            <v>145250.70659999998</v>
          </cell>
          <cell r="BG309"/>
          <cell r="BH309">
            <v>327272.71659999993</v>
          </cell>
          <cell r="BI309"/>
          <cell r="BJ309">
            <v>52258.21</v>
          </cell>
          <cell r="BK309">
            <v>275014.50659999991</v>
          </cell>
          <cell r="BL309"/>
          <cell r="BM309">
            <v>0</v>
          </cell>
        </row>
        <row r="310">
          <cell r="A310" t="str">
            <v>1304107900200</v>
          </cell>
          <cell r="B310" t="str">
            <v>SUMMERSVILLE SCHOOL DIST 79</v>
          </cell>
          <cell r="C310" t="str">
            <v>JEFFERSON</v>
          </cell>
          <cell r="D310" t="str">
            <v>Elementary</v>
          </cell>
          <cell r="E310">
            <v>268</v>
          </cell>
          <cell r="F310"/>
          <cell r="G310">
            <v>194</v>
          </cell>
          <cell r="H310">
            <v>190.5</v>
          </cell>
          <cell r="I310">
            <v>74</v>
          </cell>
          <cell r="J310">
            <v>0</v>
          </cell>
          <cell r="K310"/>
          <cell r="L310">
            <v>17145</v>
          </cell>
          <cell r="M310">
            <v>6660</v>
          </cell>
          <cell r="N310">
            <v>0</v>
          </cell>
          <cell r="O310">
            <v>23805</v>
          </cell>
          <cell r="P310"/>
          <cell r="Q310">
            <v>24250</v>
          </cell>
          <cell r="R310">
            <v>9250</v>
          </cell>
          <cell r="S310">
            <v>0</v>
          </cell>
          <cell r="T310">
            <v>33500</v>
          </cell>
          <cell r="U310"/>
          <cell r="V310">
            <v>63050</v>
          </cell>
          <cell r="W310">
            <v>24050</v>
          </cell>
          <cell r="X310">
            <v>0</v>
          </cell>
          <cell r="Y310">
            <v>87100</v>
          </cell>
          <cell r="Z310"/>
          <cell r="AA310">
            <v>6596</v>
          </cell>
          <cell r="AB310">
            <v>2516</v>
          </cell>
          <cell r="AC310">
            <v>0</v>
          </cell>
          <cell r="AD310">
            <v>9112</v>
          </cell>
          <cell r="AE310"/>
          <cell r="AF310">
            <v>110774</v>
          </cell>
          <cell r="AG310">
            <v>42254</v>
          </cell>
          <cell r="AH310">
            <v>0</v>
          </cell>
          <cell r="AI310">
            <v>153028</v>
          </cell>
          <cell r="AJ310"/>
          <cell r="AK310">
            <v>23812.5</v>
          </cell>
          <cell r="AL310">
            <v>18426</v>
          </cell>
          <cell r="AM310">
            <v>0</v>
          </cell>
          <cell r="AN310">
            <v>42238.5</v>
          </cell>
          <cell r="AO310"/>
          <cell r="AP310">
            <v>264034</v>
          </cell>
          <cell r="AQ310">
            <v>100714</v>
          </cell>
          <cell r="AR310">
            <v>0</v>
          </cell>
          <cell r="AS310">
            <v>364748</v>
          </cell>
          <cell r="AT310"/>
          <cell r="AU310">
            <v>181778</v>
          </cell>
          <cell r="AV310">
            <v>69338</v>
          </cell>
          <cell r="AW310">
            <v>0</v>
          </cell>
          <cell r="AX310">
            <v>251116</v>
          </cell>
          <cell r="AY310"/>
          <cell r="AZ310">
            <v>1586756.76</v>
          </cell>
          <cell r="BA310">
            <v>433082.35</v>
          </cell>
          <cell r="BB310">
            <v>605951.73299999989</v>
          </cell>
          <cell r="BC310">
            <v>37963.271999999997</v>
          </cell>
          <cell r="BD310">
            <v>38567.879999999997</v>
          </cell>
          <cell r="BE310">
            <v>0</v>
          </cell>
          <cell r="BF310">
            <v>682482.88499999989</v>
          </cell>
          <cell r="BG310"/>
          <cell r="BH310">
            <v>1647130.3849999998</v>
          </cell>
          <cell r="BI310"/>
          <cell r="BJ310">
            <v>255103.84</v>
          </cell>
          <cell r="BK310">
            <v>1392026.5449999997</v>
          </cell>
          <cell r="BL310"/>
          <cell r="BM310">
            <v>1</v>
          </cell>
        </row>
        <row r="311">
          <cell r="A311" t="str">
            <v>1304108000200</v>
          </cell>
          <cell r="B311" t="str">
            <v>MOUNT VERNON SCHOOL DIST 80</v>
          </cell>
          <cell r="C311" t="str">
            <v>JEFFERSON</v>
          </cell>
          <cell r="D311" t="str">
            <v>Elementary</v>
          </cell>
          <cell r="E311">
            <v>1331.63</v>
          </cell>
          <cell r="F311"/>
          <cell r="G311">
            <v>908.97</v>
          </cell>
          <cell r="H311">
            <v>891.31</v>
          </cell>
          <cell r="I311">
            <v>422.66000000000008</v>
          </cell>
          <cell r="J311">
            <v>0</v>
          </cell>
          <cell r="K311"/>
          <cell r="L311">
            <v>80217.899999999994</v>
          </cell>
          <cell r="M311">
            <v>38039.400000000009</v>
          </cell>
          <cell r="N311">
            <v>0</v>
          </cell>
          <cell r="O311">
            <v>118257.3</v>
          </cell>
          <cell r="P311"/>
          <cell r="Q311">
            <v>113621.25</v>
          </cell>
          <cell r="R311">
            <v>52832.500000000007</v>
          </cell>
          <cell r="S311">
            <v>0</v>
          </cell>
          <cell r="T311">
            <v>166453.75</v>
          </cell>
          <cell r="U311"/>
          <cell r="V311">
            <v>295415.25</v>
          </cell>
          <cell r="W311">
            <v>137364.50000000003</v>
          </cell>
          <cell r="X311">
            <v>0</v>
          </cell>
          <cell r="Y311">
            <v>432779.75</v>
          </cell>
          <cell r="Z311"/>
          <cell r="AA311">
            <v>30904.98</v>
          </cell>
          <cell r="AB311">
            <v>14370.440000000002</v>
          </cell>
          <cell r="AC311">
            <v>0</v>
          </cell>
          <cell r="AD311">
            <v>45275.42</v>
          </cell>
          <cell r="AE311"/>
          <cell r="AF311">
            <v>519021.87</v>
          </cell>
          <cell r="AG311">
            <v>241338.86</v>
          </cell>
          <cell r="AH311">
            <v>0</v>
          </cell>
          <cell r="AI311">
            <v>760360.73</v>
          </cell>
          <cell r="AJ311"/>
          <cell r="AK311">
            <v>111413.75</v>
          </cell>
          <cell r="AL311">
            <v>105242.34000000003</v>
          </cell>
          <cell r="AM311">
            <v>0</v>
          </cell>
          <cell r="AN311">
            <v>216656.09000000003</v>
          </cell>
          <cell r="AO311"/>
          <cell r="AP311">
            <v>1237108.17</v>
          </cell>
          <cell r="AQ311">
            <v>575240.26000000013</v>
          </cell>
          <cell r="AR311">
            <v>0</v>
          </cell>
          <cell r="AS311">
            <v>1812348.4300000002</v>
          </cell>
          <cell r="AT311"/>
          <cell r="AU311">
            <v>851704.89</v>
          </cell>
          <cell r="AV311">
            <v>396032.4200000001</v>
          </cell>
          <cell r="AW311">
            <v>0</v>
          </cell>
          <cell r="AX311">
            <v>1247737.31</v>
          </cell>
          <cell r="AY311"/>
          <cell r="AZ311">
            <v>8336440.7000000002</v>
          </cell>
          <cell r="BA311">
            <v>3291594.0300000003</v>
          </cell>
          <cell r="BB311">
            <v>3488410.4190000002</v>
          </cell>
          <cell r="BC311">
            <v>188630.71602000002</v>
          </cell>
          <cell r="BD311">
            <v>191634.87330000001</v>
          </cell>
          <cell r="BE311">
            <v>0</v>
          </cell>
          <cell r="BF311">
            <v>3868676.0083200005</v>
          </cell>
          <cell r="BG311"/>
          <cell r="BH311">
            <v>8668544.7883200012</v>
          </cell>
          <cell r="BI311"/>
          <cell r="BJ311">
            <v>1267551.96</v>
          </cell>
          <cell r="BK311">
            <v>7400992.8283200013</v>
          </cell>
          <cell r="BL311"/>
          <cell r="BM311">
            <v>1</v>
          </cell>
        </row>
        <row r="312">
          <cell r="A312" t="str">
            <v>1304108200200</v>
          </cell>
          <cell r="B312" t="str">
            <v>BETHEL SCHOOL DISTRICT 82</v>
          </cell>
          <cell r="C312" t="str">
            <v>JEFFERSON</v>
          </cell>
          <cell r="D312" t="str">
            <v>Elementary</v>
          </cell>
          <cell r="E312">
            <v>159.28</v>
          </cell>
          <cell r="F312"/>
          <cell r="G312">
            <v>113.13</v>
          </cell>
          <cell r="H312">
            <v>110.97</v>
          </cell>
          <cell r="I312">
            <v>46.15</v>
          </cell>
          <cell r="J312">
            <v>0</v>
          </cell>
          <cell r="K312"/>
          <cell r="L312">
            <v>9987.2999999999993</v>
          </cell>
          <cell r="M312">
            <v>4153.5</v>
          </cell>
          <cell r="N312">
            <v>0</v>
          </cell>
          <cell r="O312">
            <v>14140.8</v>
          </cell>
          <cell r="P312"/>
          <cell r="Q312">
            <v>14141.25</v>
          </cell>
          <cell r="R312">
            <v>5768.75</v>
          </cell>
          <cell r="S312">
            <v>0</v>
          </cell>
          <cell r="T312">
            <v>19910</v>
          </cell>
          <cell r="U312"/>
          <cell r="V312">
            <v>36767.25</v>
          </cell>
          <cell r="W312">
            <v>14998.75</v>
          </cell>
          <cell r="X312">
            <v>0</v>
          </cell>
          <cell r="Y312">
            <v>51766</v>
          </cell>
          <cell r="Z312"/>
          <cell r="AA312">
            <v>3846.42</v>
          </cell>
          <cell r="AB312">
            <v>1569.1</v>
          </cell>
          <cell r="AC312">
            <v>0</v>
          </cell>
          <cell r="AD312">
            <v>5415.52</v>
          </cell>
          <cell r="AE312"/>
          <cell r="AF312">
            <v>64597.23</v>
          </cell>
          <cell r="AG312">
            <v>26351.65</v>
          </cell>
          <cell r="AH312">
            <v>0</v>
          </cell>
          <cell r="AI312">
            <v>90948.88</v>
          </cell>
          <cell r="AJ312"/>
          <cell r="AK312">
            <v>13871.25</v>
          </cell>
          <cell r="AL312">
            <v>11491.35</v>
          </cell>
          <cell r="AM312">
            <v>0</v>
          </cell>
          <cell r="AN312">
            <v>25362.6</v>
          </cell>
          <cell r="AO312"/>
          <cell r="AP312">
            <v>153969.93</v>
          </cell>
          <cell r="AQ312">
            <v>62810.15</v>
          </cell>
          <cell r="AR312">
            <v>0</v>
          </cell>
          <cell r="AS312">
            <v>216780.08</v>
          </cell>
          <cell r="AT312"/>
          <cell r="AU312">
            <v>106002.81</v>
          </cell>
          <cell r="AV312">
            <v>43242.549999999996</v>
          </cell>
          <cell r="AW312">
            <v>0</v>
          </cell>
          <cell r="AX312">
            <v>149245.35999999999</v>
          </cell>
          <cell r="AY312"/>
          <cell r="AZ312">
            <v>992222.60999999987</v>
          </cell>
          <cell r="BA312">
            <v>366557.99</v>
          </cell>
          <cell r="BB312">
            <v>407634.17999999993</v>
          </cell>
          <cell r="BC312">
            <v>22562.649120000002</v>
          </cell>
          <cell r="BD312">
            <v>22921.984799999998</v>
          </cell>
          <cell r="BE312">
            <v>0</v>
          </cell>
          <cell r="BF312">
            <v>453118.81391999993</v>
          </cell>
          <cell r="BG312"/>
          <cell r="BH312">
            <v>1026688.05392</v>
          </cell>
          <cell r="BI312"/>
          <cell r="BJ312">
            <v>151615.44</v>
          </cell>
          <cell r="BK312">
            <v>875072.61391999992</v>
          </cell>
          <cell r="BL312"/>
          <cell r="BM312">
            <v>1</v>
          </cell>
        </row>
        <row r="313">
          <cell r="A313" t="str">
            <v>1304109900400</v>
          </cell>
          <cell r="B313" t="str">
            <v>FARRINGTON C C SCHOOL DIST 99</v>
          </cell>
          <cell r="C313" t="str">
            <v>JEFFERSON</v>
          </cell>
          <cell r="D313" t="str">
            <v>Elementary</v>
          </cell>
          <cell r="E313">
            <v>53.12</v>
          </cell>
          <cell r="F313"/>
          <cell r="G313">
            <v>33.299999999999997</v>
          </cell>
          <cell r="H313">
            <v>32.97</v>
          </cell>
          <cell r="I313">
            <v>19.82</v>
          </cell>
          <cell r="J313">
            <v>0</v>
          </cell>
          <cell r="K313"/>
          <cell r="L313">
            <v>2967.2999999999997</v>
          </cell>
          <cell r="M313">
            <v>1783.8</v>
          </cell>
          <cell r="N313">
            <v>0</v>
          </cell>
          <cell r="O313">
            <v>4751.0999999999995</v>
          </cell>
          <cell r="P313"/>
          <cell r="Q313">
            <v>4162.5</v>
          </cell>
          <cell r="R313">
            <v>2477.5</v>
          </cell>
          <cell r="S313">
            <v>0</v>
          </cell>
          <cell r="T313">
            <v>6640</v>
          </cell>
          <cell r="U313"/>
          <cell r="V313">
            <v>10822.499999999998</v>
          </cell>
          <cell r="W313">
            <v>6441.5</v>
          </cell>
          <cell r="X313">
            <v>0</v>
          </cell>
          <cell r="Y313">
            <v>17264</v>
          </cell>
          <cell r="Z313"/>
          <cell r="AA313">
            <v>1132.1999999999998</v>
          </cell>
          <cell r="AB313">
            <v>673.88</v>
          </cell>
          <cell r="AC313">
            <v>0</v>
          </cell>
          <cell r="AD313">
            <v>1806.08</v>
          </cell>
          <cell r="AE313"/>
          <cell r="AF313">
            <v>19014.3</v>
          </cell>
          <cell r="AG313">
            <v>11317.22</v>
          </cell>
          <cell r="AH313">
            <v>0</v>
          </cell>
          <cell r="AI313">
            <v>30331.519999999997</v>
          </cell>
          <cell r="AJ313"/>
          <cell r="AK313">
            <v>4121.25</v>
          </cell>
          <cell r="AL313">
            <v>4935.18</v>
          </cell>
          <cell r="AM313">
            <v>0</v>
          </cell>
          <cell r="AN313">
            <v>9056.43</v>
          </cell>
          <cell r="AO313"/>
          <cell r="AP313">
            <v>45321.299999999996</v>
          </cell>
          <cell r="AQ313">
            <v>26975.02</v>
          </cell>
          <cell r="AR313">
            <v>0</v>
          </cell>
          <cell r="AS313">
            <v>72296.319999999992</v>
          </cell>
          <cell r="AT313"/>
          <cell r="AU313">
            <v>31202.1</v>
          </cell>
          <cell r="AV313">
            <v>18571.34</v>
          </cell>
          <cell r="AW313">
            <v>0</v>
          </cell>
          <cell r="AX313">
            <v>49773.440000000002</v>
          </cell>
          <cell r="AY313"/>
          <cell r="AZ313">
            <v>305411.99</v>
          </cell>
          <cell r="BA313">
            <v>81758.239999999991</v>
          </cell>
          <cell r="BB313">
            <v>116151.06899999999</v>
          </cell>
          <cell r="BC313">
            <v>7524.6604799999996</v>
          </cell>
          <cell r="BD313">
            <v>7644.4991999999984</v>
          </cell>
          <cell r="BE313">
            <v>0</v>
          </cell>
          <cell r="BF313">
            <v>131320.22868</v>
          </cell>
          <cell r="BG313"/>
          <cell r="BH313">
            <v>323239.11868000001</v>
          </cell>
          <cell r="BI313"/>
          <cell r="BJ313">
            <v>50563.86</v>
          </cell>
          <cell r="BK313">
            <v>272675.25868000003</v>
          </cell>
          <cell r="BL313"/>
          <cell r="BM313">
            <v>1</v>
          </cell>
        </row>
        <row r="314">
          <cell r="A314" t="str">
            <v>1304117800400</v>
          </cell>
          <cell r="B314" t="str">
            <v>SPRING GARDEN CONS SCHL DIST 178</v>
          </cell>
          <cell r="C314" t="str">
            <v>JEFFERSON</v>
          </cell>
          <cell r="D314" t="str">
            <v>Elementary</v>
          </cell>
          <cell r="E314">
            <v>224.04</v>
          </cell>
          <cell r="F314"/>
          <cell r="G314">
            <v>152.72</v>
          </cell>
          <cell r="H314">
            <v>149.81</v>
          </cell>
          <cell r="I314">
            <v>71.319999999999993</v>
          </cell>
          <cell r="J314">
            <v>0</v>
          </cell>
          <cell r="K314"/>
          <cell r="L314">
            <v>13482.9</v>
          </cell>
          <cell r="M314">
            <v>6418.7999999999993</v>
          </cell>
          <cell r="N314">
            <v>0</v>
          </cell>
          <cell r="O314">
            <v>19901.699999999997</v>
          </cell>
          <cell r="P314"/>
          <cell r="Q314">
            <v>19090</v>
          </cell>
          <cell r="R314">
            <v>8915</v>
          </cell>
          <cell r="S314">
            <v>0</v>
          </cell>
          <cell r="T314">
            <v>28005</v>
          </cell>
          <cell r="U314"/>
          <cell r="V314">
            <v>49634</v>
          </cell>
          <cell r="W314">
            <v>23178.999999999996</v>
          </cell>
          <cell r="X314">
            <v>0</v>
          </cell>
          <cell r="Y314">
            <v>72813</v>
          </cell>
          <cell r="Z314"/>
          <cell r="AA314">
            <v>5192.4799999999996</v>
          </cell>
          <cell r="AB314">
            <v>2424.8799999999997</v>
          </cell>
          <cell r="AC314">
            <v>0</v>
          </cell>
          <cell r="AD314">
            <v>7617.3599999999988</v>
          </cell>
          <cell r="AE314"/>
          <cell r="AF314">
            <v>87203.12</v>
          </cell>
          <cell r="AG314">
            <v>40723.72</v>
          </cell>
          <cell r="AH314">
            <v>0</v>
          </cell>
          <cell r="AI314">
            <v>127926.84</v>
          </cell>
          <cell r="AJ314"/>
          <cell r="AK314">
            <v>18726.25</v>
          </cell>
          <cell r="AL314">
            <v>17758.679999999997</v>
          </cell>
          <cell r="AM314">
            <v>0</v>
          </cell>
          <cell r="AN314">
            <v>36484.929999999993</v>
          </cell>
          <cell r="AO314"/>
          <cell r="AP314">
            <v>207851.92</v>
          </cell>
          <cell r="AQ314">
            <v>97066.51999999999</v>
          </cell>
          <cell r="AR314">
            <v>0</v>
          </cell>
          <cell r="AS314">
            <v>304918.44</v>
          </cell>
          <cell r="AT314"/>
          <cell r="AU314">
            <v>143098.63999999998</v>
          </cell>
          <cell r="AV314">
            <v>66826.84</v>
          </cell>
          <cell r="AW314">
            <v>0</v>
          </cell>
          <cell r="AX314">
            <v>209925.47999999998</v>
          </cell>
          <cell r="AY314"/>
          <cell r="AZ314">
            <v>1321815.22</v>
          </cell>
          <cell r="BA314">
            <v>381481.26</v>
          </cell>
          <cell r="BB314">
            <v>510988.94399999996</v>
          </cell>
          <cell r="BC314">
            <v>31736.16216</v>
          </cell>
          <cell r="BD314">
            <v>32241.596399999999</v>
          </cell>
          <cell r="BE314">
            <v>0</v>
          </cell>
          <cell r="BF314">
            <v>574966.70256000001</v>
          </cell>
          <cell r="BG314"/>
          <cell r="BH314">
            <v>1382559.4525600001</v>
          </cell>
          <cell r="BI314"/>
          <cell r="BJ314">
            <v>213259.19</v>
          </cell>
          <cell r="BK314">
            <v>1169300.2625600002</v>
          </cell>
          <cell r="BL314"/>
          <cell r="BM314">
            <v>1</v>
          </cell>
        </row>
        <row r="315">
          <cell r="A315" t="str">
            <v>1304120101700</v>
          </cell>
          <cell r="B315" t="str">
            <v>MT VERNON TWP H S DIST 201</v>
          </cell>
          <cell r="C315" t="str">
            <v>JEFFERSON</v>
          </cell>
          <cell r="D315" t="str">
            <v>High School</v>
          </cell>
          <cell r="E315">
            <v>1155</v>
          </cell>
          <cell r="F315"/>
          <cell r="G315">
            <v>0</v>
          </cell>
          <cell r="H315">
            <v>0</v>
          </cell>
          <cell r="I315">
            <v>0</v>
          </cell>
          <cell r="J315">
            <v>1155</v>
          </cell>
          <cell r="K315"/>
          <cell r="L315">
            <v>0</v>
          </cell>
          <cell r="M315">
            <v>0</v>
          </cell>
          <cell r="N315">
            <v>103950</v>
          </cell>
          <cell r="O315">
            <v>103950</v>
          </cell>
          <cell r="P315"/>
          <cell r="Q315">
            <v>0</v>
          </cell>
          <cell r="R315">
            <v>0</v>
          </cell>
          <cell r="S315">
            <v>144375</v>
          </cell>
          <cell r="T315">
            <v>144375</v>
          </cell>
          <cell r="U315"/>
          <cell r="V315">
            <v>0</v>
          </cell>
          <cell r="W315">
            <v>0</v>
          </cell>
          <cell r="X315">
            <v>375375</v>
          </cell>
          <cell r="Y315">
            <v>375375</v>
          </cell>
          <cell r="Z315"/>
          <cell r="AA315">
            <v>0</v>
          </cell>
          <cell r="AB315">
            <v>0</v>
          </cell>
          <cell r="AC315">
            <v>39270</v>
          </cell>
          <cell r="AD315">
            <v>39270</v>
          </cell>
          <cell r="AE315"/>
          <cell r="AF315">
            <v>0</v>
          </cell>
          <cell r="AG315">
            <v>0</v>
          </cell>
          <cell r="AH315">
            <v>659505</v>
          </cell>
          <cell r="AI315">
            <v>659505</v>
          </cell>
          <cell r="AJ315"/>
          <cell r="AK315">
            <v>0</v>
          </cell>
          <cell r="AL315">
            <v>0</v>
          </cell>
          <cell r="AM315">
            <v>992145</v>
          </cell>
          <cell r="AN315">
            <v>992145</v>
          </cell>
          <cell r="AO315"/>
          <cell r="AP315">
            <v>0</v>
          </cell>
          <cell r="AQ315">
            <v>0</v>
          </cell>
          <cell r="AR315">
            <v>1571955</v>
          </cell>
          <cell r="AS315">
            <v>1571955</v>
          </cell>
          <cell r="AT315"/>
          <cell r="AU315">
            <v>0</v>
          </cell>
          <cell r="AV315">
            <v>0</v>
          </cell>
          <cell r="AW315">
            <v>1082235</v>
          </cell>
          <cell r="AX315">
            <v>1082235</v>
          </cell>
          <cell r="AY315"/>
          <cell r="AZ315">
            <v>7701735.2999999998</v>
          </cell>
          <cell r="BA315">
            <v>2266156.63</v>
          </cell>
          <cell r="BB315">
            <v>2990367.5789999999</v>
          </cell>
          <cell r="BC315">
            <v>163610.37</v>
          </cell>
          <cell r="BD315">
            <v>166216.04999999999</v>
          </cell>
          <cell r="BE315">
            <v>0</v>
          </cell>
          <cell r="BF315">
            <v>3320193.9989999998</v>
          </cell>
          <cell r="BG315"/>
          <cell r="BH315">
            <v>8289003.9989999998</v>
          </cell>
          <cell r="BI315"/>
          <cell r="BJ315">
            <v>1099421.3999999999</v>
          </cell>
          <cell r="BK315">
            <v>7189582.5989999995</v>
          </cell>
          <cell r="BL315"/>
          <cell r="BM315">
            <v>1</v>
          </cell>
        </row>
        <row r="316">
          <cell r="A316" t="str">
            <v>1304120902700</v>
          </cell>
          <cell r="B316" t="str">
            <v>WOODLAWN UNIT DIST 209</v>
          </cell>
          <cell r="C316" t="str">
            <v>JEFFERSON</v>
          </cell>
          <cell r="D316" t="str">
            <v>Unit</v>
          </cell>
          <cell r="E316">
            <v>492.62</v>
          </cell>
          <cell r="F316"/>
          <cell r="G316">
            <v>207.97999999999996</v>
          </cell>
          <cell r="H316">
            <v>205.14999999999998</v>
          </cell>
          <cell r="I316">
            <v>103.47999999999999</v>
          </cell>
          <cell r="J316">
            <v>181.16</v>
          </cell>
          <cell r="K316"/>
          <cell r="L316">
            <v>18463.499999999996</v>
          </cell>
          <cell r="M316">
            <v>9313.1999999999989</v>
          </cell>
          <cell r="N316">
            <v>16304.4</v>
          </cell>
          <cell r="O316">
            <v>44081.1</v>
          </cell>
          <cell r="P316"/>
          <cell r="Q316">
            <v>25997.499999999996</v>
          </cell>
          <cell r="R316">
            <v>12934.999999999998</v>
          </cell>
          <cell r="S316">
            <v>22645</v>
          </cell>
          <cell r="T316">
            <v>61577.499999999993</v>
          </cell>
          <cell r="U316"/>
          <cell r="V316">
            <v>67593.499999999985</v>
          </cell>
          <cell r="W316">
            <v>33631</v>
          </cell>
          <cell r="X316">
            <v>58877</v>
          </cell>
          <cell r="Y316">
            <v>160101.5</v>
          </cell>
          <cell r="Z316"/>
          <cell r="AA316">
            <v>7071.3199999999988</v>
          </cell>
          <cell r="AB316">
            <v>3518.3199999999997</v>
          </cell>
          <cell r="AC316">
            <v>6159.44</v>
          </cell>
          <cell r="AD316">
            <v>16749.079999999998</v>
          </cell>
          <cell r="AE316"/>
          <cell r="AF316">
            <v>118756.58</v>
          </cell>
          <cell r="AG316">
            <v>59087.08</v>
          </cell>
          <cell r="AH316">
            <v>103442.36</v>
          </cell>
          <cell r="AI316">
            <v>281286.02</v>
          </cell>
          <cell r="AJ316"/>
          <cell r="AK316">
            <v>25643.749999999996</v>
          </cell>
          <cell r="AL316">
            <v>25766.519999999997</v>
          </cell>
          <cell r="AM316">
            <v>155616.44</v>
          </cell>
          <cell r="AN316">
            <v>207026.71</v>
          </cell>
          <cell r="AO316"/>
          <cell r="AP316">
            <v>283060.77999999997</v>
          </cell>
          <cell r="AQ316">
            <v>140836.28</v>
          </cell>
          <cell r="AR316">
            <v>246558.76</v>
          </cell>
          <cell r="AS316">
            <v>670455.81999999995</v>
          </cell>
          <cell r="AT316"/>
          <cell r="AU316">
            <v>194877.25999999995</v>
          </cell>
          <cell r="AV316">
            <v>96960.76</v>
          </cell>
          <cell r="AW316">
            <v>169746.91999999998</v>
          </cell>
          <cell r="AX316">
            <v>461584.93999999994</v>
          </cell>
          <cell r="AY316"/>
          <cell r="AZ316">
            <v>2993734.8699999996</v>
          </cell>
          <cell r="BA316">
            <v>745277.17999999993</v>
          </cell>
          <cell r="BB316">
            <v>1121703.615</v>
          </cell>
          <cell r="BC316">
            <v>69781.593479999981</v>
          </cell>
          <cell r="BD316">
            <v>70892.944199999984</v>
          </cell>
          <cell r="BE316">
            <v>0</v>
          </cell>
          <cell r="BF316">
            <v>1262378.1526800001</v>
          </cell>
          <cell r="BG316"/>
          <cell r="BH316">
            <v>3165240.8226800002</v>
          </cell>
          <cell r="BI316"/>
          <cell r="BJ316">
            <v>468915.12</v>
          </cell>
          <cell r="BK316">
            <v>2696325.7026800001</v>
          </cell>
          <cell r="BL316"/>
          <cell r="BM316">
            <v>1</v>
          </cell>
        </row>
        <row r="317">
          <cell r="A317" t="str">
            <v>1304131802700</v>
          </cell>
          <cell r="B317" t="str">
            <v>BLUFORD UNIT DIST 318</v>
          </cell>
          <cell r="C317" t="str">
            <v>JEFFERSON</v>
          </cell>
          <cell r="D317" t="str">
            <v>Unit</v>
          </cell>
          <cell r="E317">
            <v>369.25</v>
          </cell>
          <cell r="F317"/>
          <cell r="G317">
            <v>171.75</v>
          </cell>
          <cell r="H317">
            <v>170.5</v>
          </cell>
          <cell r="I317">
            <v>73</v>
          </cell>
          <cell r="J317">
            <v>124.5</v>
          </cell>
          <cell r="K317"/>
          <cell r="L317">
            <v>15345</v>
          </cell>
          <cell r="M317">
            <v>6570</v>
          </cell>
          <cell r="N317">
            <v>11205</v>
          </cell>
          <cell r="O317">
            <v>33120</v>
          </cell>
          <cell r="P317"/>
          <cell r="Q317">
            <v>21468.75</v>
          </cell>
          <cell r="R317">
            <v>9125</v>
          </cell>
          <cell r="S317">
            <v>15562.5</v>
          </cell>
          <cell r="T317">
            <v>46156.25</v>
          </cell>
          <cell r="U317"/>
          <cell r="V317">
            <v>55818.75</v>
          </cell>
          <cell r="W317">
            <v>23725</v>
          </cell>
          <cell r="X317">
            <v>40462.5</v>
          </cell>
          <cell r="Y317">
            <v>120006.25</v>
          </cell>
          <cell r="Z317"/>
          <cell r="AA317">
            <v>5839.5</v>
          </cell>
          <cell r="AB317">
            <v>2482</v>
          </cell>
          <cell r="AC317">
            <v>4233</v>
          </cell>
          <cell r="AD317">
            <v>12554.5</v>
          </cell>
          <cell r="AE317"/>
          <cell r="AF317">
            <v>98069.25</v>
          </cell>
          <cell r="AG317">
            <v>41683</v>
          </cell>
          <cell r="AH317">
            <v>71089.5</v>
          </cell>
          <cell r="AI317">
            <v>210841.75</v>
          </cell>
          <cell r="AJ317"/>
          <cell r="AK317">
            <v>21312.5</v>
          </cell>
          <cell r="AL317">
            <v>18177</v>
          </cell>
          <cell r="AM317">
            <v>106945.5</v>
          </cell>
          <cell r="AN317">
            <v>146435</v>
          </cell>
          <cell r="AO317"/>
          <cell r="AP317">
            <v>233751.75</v>
          </cell>
          <cell r="AQ317">
            <v>99353</v>
          </cell>
          <cell r="AR317">
            <v>169444.5</v>
          </cell>
          <cell r="AS317">
            <v>502549.25</v>
          </cell>
          <cell r="AT317"/>
          <cell r="AU317">
            <v>160929.75</v>
          </cell>
          <cell r="AV317">
            <v>68401</v>
          </cell>
          <cell r="AW317">
            <v>116656.5</v>
          </cell>
          <cell r="AX317">
            <v>345987.25</v>
          </cell>
          <cell r="AY317"/>
          <cell r="AZ317">
            <v>2276440.6199999996</v>
          </cell>
          <cell r="BA317">
            <v>630903.77</v>
          </cell>
          <cell r="BB317">
            <v>872203.31699999992</v>
          </cell>
          <cell r="BC317">
            <v>52305.739499999996</v>
          </cell>
          <cell r="BD317">
            <v>53138.767500000002</v>
          </cell>
          <cell r="BE317">
            <v>0</v>
          </cell>
          <cell r="BF317">
            <v>977647.82399999991</v>
          </cell>
          <cell r="BG317"/>
          <cell r="BH317">
            <v>2395298.074</v>
          </cell>
          <cell r="BI317"/>
          <cell r="BJ317">
            <v>351481.69</v>
          </cell>
          <cell r="BK317">
            <v>2043816.3840000001</v>
          </cell>
          <cell r="BL317"/>
          <cell r="BM317">
            <v>1</v>
          </cell>
        </row>
        <row r="318">
          <cell r="A318" t="str">
            <v>1305800100300</v>
          </cell>
          <cell r="B318" t="str">
            <v>RACCOON CONS SCHOOL DIST 1</v>
          </cell>
          <cell r="C318" t="str">
            <v>MARION</v>
          </cell>
          <cell r="D318" t="str">
            <v>Elementary</v>
          </cell>
          <cell r="E318">
            <v>218.25</v>
          </cell>
          <cell r="F318"/>
          <cell r="G318">
            <v>139.75</v>
          </cell>
          <cell r="H318">
            <v>136.5</v>
          </cell>
          <cell r="I318">
            <v>78.5</v>
          </cell>
          <cell r="J318">
            <v>0</v>
          </cell>
          <cell r="K318"/>
          <cell r="L318">
            <v>12285</v>
          </cell>
          <cell r="M318">
            <v>7065</v>
          </cell>
          <cell r="N318">
            <v>0</v>
          </cell>
          <cell r="O318">
            <v>19350</v>
          </cell>
          <cell r="P318"/>
          <cell r="Q318">
            <v>17468.75</v>
          </cell>
          <cell r="R318">
            <v>9812.5</v>
          </cell>
          <cell r="S318">
            <v>0</v>
          </cell>
          <cell r="T318">
            <v>27281.25</v>
          </cell>
          <cell r="U318"/>
          <cell r="V318">
            <v>45418.75</v>
          </cell>
          <cell r="W318">
            <v>25512.5</v>
          </cell>
          <cell r="X318">
            <v>0</v>
          </cell>
          <cell r="Y318">
            <v>70931.25</v>
          </cell>
          <cell r="Z318"/>
          <cell r="AA318">
            <v>4751.5</v>
          </cell>
          <cell r="AB318">
            <v>2669</v>
          </cell>
          <cell r="AC318">
            <v>0</v>
          </cell>
          <cell r="AD318">
            <v>7420.5</v>
          </cell>
          <cell r="AE318"/>
          <cell r="AF318">
            <v>79797.25</v>
          </cell>
          <cell r="AG318">
            <v>44823.5</v>
          </cell>
          <cell r="AH318">
            <v>0</v>
          </cell>
          <cell r="AI318">
            <v>124620.75</v>
          </cell>
          <cell r="AJ318"/>
          <cell r="AK318">
            <v>17062.5</v>
          </cell>
          <cell r="AL318">
            <v>19546.5</v>
          </cell>
          <cell r="AM318">
            <v>0</v>
          </cell>
          <cell r="AN318">
            <v>36609</v>
          </cell>
          <cell r="AO318"/>
          <cell r="AP318">
            <v>190199.75</v>
          </cell>
          <cell r="AQ318">
            <v>106838.5</v>
          </cell>
          <cell r="AR318">
            <v>0</v>
          </cell>
          <cell r="AS318">
            <v>297038.25</v>
          </cell>
          <cell r="AT318"/>
          <cell r="AU318">
            <v>130945.75</v>
          </cell>
          <cell r="AV318">
            <v>73554.5</v>
          </cell>
          <cell r="AW318">
            <v>0</v>
          </cell>
          <cell r="AX318">
            <v>204500.25</v>
          </cell>
          <cell r="AY318"/>
          <cell r="AZ318">
            <v>1279766.6399999999</v>
          </cell>
          <cell r="BA318">
            <v>351621.13</v>
          </cell>
          <cell r="BB318">
            <v>489416.33100000001</v>
          </cell>
          <cell r="BC318">
            <v>30915.985499999999</v>
          </cell>
          <cell r="BD318">
            <v>31408.357499999998</v>
          </cell>
          <cell r="BE318">
            <v>0</v>
          </cell>
          <cell r="BF318">
            <v>551740.674</v>
          </cell>
          <cell r="BG318"/>
          <cell r="BH318">
            <v>1339491.9240000001</v>
          </cell>
          <cell r="BI318"/>
          <cell r="BJ318">
            <v>207747.81</v>
          </cell>
          <cell r="BK318">
            <v>1131744.1140000001</v>
          </cell>
          <cell r="BL318"/>
          <cell r="BM318">
            <v>1</v>
          </cell>
        </row>
        <row r="319">
          <cell r="A319" t="str">
            <v>1305800200300</v>
          </cell>
          <cell r="B319" t="str">
            <v>KELL CONSOLIDATED SCHOOL DIST 2</v>
          </cell>
          <cell r="C319" t="str">
            <v>MARION</v>
          </cell>
          <cell r="D319" t="str">
            <v>Elementary</v>
          </cell>
          <cell r="E319">
            <v>80.63</v>
          </cell>
          <cell r="F319"/>
          <cell r="G319">
            <v>52.81</v>
          </cell>
          <cell r="H319">
            <v>51.65</v>
          </cell>
          <cell r="I319">
            <v>27.82</v>
          </cell>
          <cell r="J319">
            <v>0</v>
          </cell>
          <cell r="K319"/>
          <cell r="L319">
            <v>4648.5</v>
          </cell>
          <cell r="M319">
            <v>2503.8000000000002</v>
          </cell>
          <cell r="N319">
            <v>0</v>
          </cell>
          <cell r="O319">
            <v>7152.3</v>
          </cell>
          <cell r="P319"/>
          <cell r="Q319">
            <v>6601.25</v>
          </cell>
          <cell r="R319">
            <v>3477.5</v>
          </cell>
          <cell r="S319">
            <v>0</v>
          </cell>
          <cell r="T319">
            <v>10078.75</v>
          </cell>
          <cell r="U319"/>
          <cell r="V319">
            <v>17163.25</v>
          </cell>
          <cell r="W319">
            <v>9041.5</v>
          </cell>
          <cell r="X319">
            <v>0</v>
          </cell>
          <cell r="Y319">
            <v>26204.75</v>
          </cell>
          <cell r="Z319"/>
          <cell r="AA319">
            <v>1795.54</v>
          </cell>
          <cell r="AB319">
            <v>945.88</v>
          </cell>
          <cell r="AC319">
            <v>0</v>
          </cell>
          <cell r="AD319">
            <v>2741.42</v>
          </cell>
          <cell r="AE319"/>
          <cell r="AF319">
            <v>30154.51</v>
          </cell>
          <cell r="AG319">
            <v>15885.22</v>
          </cell>
          <cell r="AH319">
            <v>0</v>
          </cell>
          <cell r="AI319">
            <v>46039.729999999996</v>
          </cell>
          <cell r="AJ319"/>
          <cell r="AK319">
            <v>6456.25</v>
          </cell>
          <cell r="AL319">
            <v>6927.18</v>
          </cell>
          <cell r="AM319">
            <v>0</v>
          </cell>
          <cell r="AN319">
            <v>13383.43</v>
          </cell>
          <cell r="AO319"/>
          <cell r="AP319">
            <v>71874.41</v>
          </cell>
          <cell r="AQ319">
            <v>37863.019999999997</v>
          </cell>
          <cell r="AR319">
            <v>0</v>
          </cell>
          <cell r="AS319">
            <v>109737.43</v>
          </cell>
          <cell r="AT319"/>
          <cell r="AU319">
            <v>49482.97</v>
          </cell>
          <cell r="AV319">
            <v>26067.34</v>
          </cell>
          <cell r="AW319">
            <v>0</v>
          </cell>
          <cell r="AX319">
            <v>75550.31</v>
          </cell>
          <cell r="AY319"/>
          <cell r="AZ319">
            <v>464263.62</v>
          </cell>
          <cell r="BA319">
            <v>131186.29</v>
          </cell>
          <cell r="BB319">
            <v>178634.973</v>
          </cell>
          <cell r="BC319">
            <v>11421.562019999999</v>
          </cell>
          <cell r="BD319">
            <v>11603.463299999998</v>
          </cell>
          <cell r="BE319">
            <v>0</v>
          </cell>
          <cell r="BF319">
            <v>201659.99832000001</v>
          </cell>
          <cell r="BG319"/>
          <cell r="BH319">
            <v>492548.11831999995</v>
          </cell>
          <cell r="BI319"/>
          <cell r="BJ319">
            <v>76750.080000000002</v>
          </cell>
          <cell r="BK319">
            <v>415798.03831999993</v>
          </cell>
          <cell r="BL319"/>
          <cell r="BM319">
            <v>1</v>
          </cell>
        </row>
        <row r="320">
          <cell r="A320" t="str">
            <v>1305800700400</v>
          </cell>
          <cell r="B320" t="str">
            <v>IUKA COMM CONS SCHOOL DIST 7</v>
          </cell>
          <cell r="C320" t="str">
            <v>MARION</v>
          </cell>
          <cell r="D320" t="str">
            <v>Elementary</v>
          </cell>
          <cell r="E320">
            <v>228.5</v>
          </cell>
          <cell r="F320"/>
          <cell r="G320">
            <v>160</v>
          </cell>
          <cell r="H320">
            <v>156</v>
          </cell>
          <cell r="I320">
            <v>68.5</v>
          </cell>
          <cell r="J320">
            <v>0</v>
          </cell>
          <cell r="K320"/>
          <cell r="L320">
            <v>14040</v>
          </cell>
          <cell r="M320">
            <v>6165</v>
          </cell>
          <cell r="N320">
            <v>0</v>
          </cell>
          <cell r="O320">
            <v>20205</v>
          </cell>
          <cell r="P320"/>
          <cell r="Q320">
            <v>20000</v>
          </cell>
          <cell r="R320">
            <v>8562.5</v>
          </cell>
          <cell r="S320">
            <v>0</v>
          </cell>
          <cell r="T320">
            <v>28562.5</v>
          </cell>
          <cell r="U320"/>
          <cell r="V320">
            <v>52000</v>
          </cell>
          <cell r="W320">
            <v>22262.5</v>
          </cell>
          <cell r="X320">
            <v>0</v>
          </cell>
          <cell r="Y320">
            <v>74262.5</v>
          </cell>
          <cell r="Z320"/>
          <cell r="AA320">
            <v>5440</v>
          </cell>
          <cell r="AB320">
            <v>2329</v>
          </cell>
          <cell r="AC320">
            <v>0</v>
          </cell>
          <cell r="AD320">
            <v>7769</v>
          </cell>
          <cell r="AE320"/>
          <cell r="AF320">
            <v>91360</v>
          </cell>
          <cell r="AG320">
            <v>39113.5</v>
          </cell>
          <cell r="AH320">
            <v>0</v>
          </cell>
          <cell r="AI320">
            <v>130473.5</v>
          </cell>
          <cell r="AJ320"/>
          <cell r="AK320">
            <v>19500</v>
          </cell>
          <cell r="AL320">
            <v>17056.5</v>
          </cell>
          <cell r="AM320">
            <v>0</v>
          </cell>
          <cell r="AN320">
            <v>36556.5</v>
          </cell>
          <cell r="AO320"/>
          <cell r="AP320">
            <v>217760</v>
          </cell>
          <cell r="AQ320">
            <v>93228.5</v>
          </cell>
          <cell r="AR320">
            <v>0</v>
          </cell>
          <cell r="AS320">
            <v>310988.5</v>
          </cell>
          <cell r="AT320"/>
          <cell r="AU320">
            <v>149920</v>
          </cell>
          <cell r="AV320">
            <v>64184.5</v>
          </cell>
          <cell r="AW320">
            <v>0</v>
          </cell>
          <cell r="AX320">
            <v>214104.5</v>
          </cell>
          <cell r="AY320"/>
          <cell r="AZ320">
            <v>1356195.45</v>
          </cell>
          <cell r="BA320">
            <v>400267.33999999997</v>
          </cell>
          <cell r="BB320">
            <v>526938.83699999994</v>
          </cell>
          <cell r="BC320">
            <v>32367.938999999998</v>
          </cell>
          <cell r="BD320">
            <v>32883.434999999998</v>
          </cell>
          <cell r="BE320">
            <v>0</v>
          </cell>
          <cell r="BF320">
            <v>592190.21099999989</v>
          </cell>
          <cell r="BG320"/>
          <cell r="BH320">
            <v>1415112.2109999999</v>
          </cell>
          <cell r="BI320"/>
          <cell r="BJ320">
            <v>217504.58</v>
          </cell>
          <cell r="BK320">
            <v>1197607.6309999998</v>
          </cell>
          <cell r="BL320"/>
          <cell r="BM320">
            <v>1</v>
          </cell>
        </row>
        <row r="321">
          <cell r="A321" t="str">
            <v>1305801000400</v>
          </cell>
          <cell r="B321" t="str">
            <v>SELMAVILLE C C SCH DIST 10</v>
          </cell>
          <cell r="C321" t="str">
            <v>MARION</v>
          </cell>
          <cell r="D321" t="str">
            <v>Elementary</v>
          </cell>
          <cell r="E321">
            <v>243.31</v>
          </cell>
          <cell r="F321"/>
          <cell r="G321">
            <v>157.15</v>
          </cell>
          <cell r="H321">
            <v>153.82</v>
          </cell>
          <cell r="I321">
            <v>86.16</v>
          </cell>
          <cell r="J321">
            <v>0</v>
          </cell>
          <cell r="K321"/>
          <cell r="L321">
            <v>13843.8</v>
          </cell>
          <cell r="M321">
            <v>7754.4</v>
          </cell>
          <cell r="N321">
            <v>0</v>
          </cell>
          <cell r="O321">
            <v>21598.199999999997</v>
          </cell>
          <cell r="P321"/>
          <cell r="Q321">
            <v>19643.75</v>
          </cell>
          <cell r="R321">
            <v>10770</v>
          </cell>
          <cell r="S321">
            <v>0</v>
          </cell>
          <cell r="T321">
            <v>30413.75</v>
          </cell>
          <cell r="U321"/>
          <cell r="V321">
            <v>51073.75</v>
          </cell>
          <cell r="W321">
            <v>28002</v>
          </cell>
          <cell r="X321">
            <v>0</v>
          </cell>
          <cell r="Y321">
            <v>79075.75</v>
          </cell>
          <cell r="Z321"/>
          <cell r="AA321">
            <v>5343.1</v>
          </cell>
          <cell r="AB321">
            <v>2929.44</v>
          </cell>
          <cell r="AC321">
            <v>0</v>
          </cell>
          <cell r="AD321">
            <v>8272.5400000000009</v>
          </cell>
          <cell r="AE321"/>
          <cell r="AF321">
            <v>89732.65</v>
          </cell>
          <cell r="AG321">
            <v>49197.36</v>
          </cell>
          <cell r="AH321">
            <v>0</v>
          </cell>
          <cell r="AI321">
            <v>138930.01</v>
          </cell>
          <cell r="AJ321"/>
          <cell r="AK321">
            <v>19227.5</v>
          </cell>
          <cell r="AL321">
            <v>21453.84</v>
          </cell>
          <cell r="AM321">
            <v>0</v>
          </cell>
          <cell r="AN321">
            <v>40681.339999999997</v>
          </cell>
          <cell r="AO321"/>
          <cell r="AP321">
            <v>213881.15</v>
          </cell>
          <cell r="AQ321">
            <v>117263.76</v>
          </cell>
          <cell r="AR321">
            <v>0</v>
          </cell>
          <cell r="AS321">
            <v>331144.90999999997</v>
          </cell>
          <cell r="AT321"/>
          <cell r="AU321">
            <v>147249.55000000002</v>
          </cell>
          <cell r="AV321">
            <v>80731.92</v>
          </cell>
          <cell r="AW321">
            <v>0</v>
          </cell>
          <cell r="AX321">
            <v>227981.47000000003</v>
          </cell>
          <cell r="AY321"/>
          <cell r="AZ321">
            <v>1415414.61</v>
          </cell>
          <cell r="BA321">
            <v>392389.39</v>
          </cell>
          <cell r="BB321">
            <v>542341.19999999995</v>
          </cell>
          <cell r="BC321">
            <v>34465.834739999998</v>
          </cell>
          <cell r="BD321">
            <v>35014.742099999996</v>
          </cell>
          <cell r="BE321">
            <v>0</v>
          </cell>
          <cell r="BF321">
            <v>611821.77683999995</v>
          </cell>
          <cell r="BG321"/>
          <cell r="BH321">
            <v>1489919.7468399999</v>
          </cell>
          <cell r="BI321"/>
          <cell r="BJ321">
            <v>231601.92000000001</v>
          </cell>
          <cell r="BK321">
            <v>1258317.82684</v>
          </cell>
          <cell r="BL321"/>
          <cell r="BM321">
            <v>1</v>
          </cell>
        </row>
        <row r="322">
          <cell r="A322" t="str">
            <v>1305810002600</v>
          </cell>
          <cell r="B322" t="str">
            <v>PATOKA COMM UNIT SCH DIST 100</v>
          </cell>
          <cell r="C322" t="str">
            <v>MARION</v>
          </cell>
          <cell r="D322" t="str">
            <v>Unit</v>
          </cell>
          <cell r="E322">
            <v>221.11</v>
          </cell>
          <cell r="F322"/>
          <cell r="G322">
            <v>100.47</v>
          </cell>
          <cell r="H322">
            <v>98.97</v>
          </cell>
          <cell r="I322">
            <v>52.489999999999995</v>
          </cell>
          <cell r="J322">
            <v>68.149999999999991</v>
          </cell>
          <cell r="K322"/>
          <cell r="L322">
            <v>8907.2999999999993</v>
          </cell>
          <cell r="M322">
            <v>4724.0999999999995</v>
          </cell>
          <cell r="N322">
            <v>6133.4999999999991</v>
          </cell>
          <cell r="O322">
            <v>19764.899999999998</v>
          </cell>
          <cell r="P322"/>
          <cell r="Q322">
            <v>12558.75</v>
          </cell>
          <cell r="R322">
            <v>6561.2499999999991</v>
          </cell>
          <cell r="S322">
            <v>8518.7499999999982</v>
          </cell>
          <cell r="T322">
            <v>27638.75</v>
          </cell>
          <cell r="U322"/>
          <cell r="V322">
            <v>32652.75</v>
          </cell>
          <cell r="W322">
            <v>17059.25</v>
          </cell>
          <cell r="X322">
            <v>22148.749999999996</v>
          </cell>
          <cell r="Y322">
            <v>71860.75</v>
          </cell>
          <cell r="Z322"/>
          <cell r="AA322">
            <v>3415.98</v>
          </cell>
          <cell r="AB322">
            <v>1784.6599999999999</v>
          </cell>
          <cell r="AC322">
            <v>2317.1</v>
          </cell>
          <cell r="AD322">
            <v>7517.74</v>
          </cell>
          <cell r="AE322"/>
          <cell r="AF322">
            <v>28684.18</v>
          </cell>
          <cell r="AG322">
            <v>14985.89</v>
          </cell>
          <cell r="AH322">
            <v>19456.82</v>
          </cell>
          <cell r="AI322">
            <v>63126.89</v>
          </cell>
          <cell r="AJ322"/>
          <cell r="AK322">
            <v>12371.25</v>
          </cell>
          <cell r="AL322">
            <v>13070.009999999998</v>
          </cell>
          <cell r="AM322">
            <v>58540.849999999991</v>
          </cell>
          <cell r="AN322">
            <v>83982.109999999986</v>
          </cell>
          <cell r="AO322"/>
          <cell r="AP322">
            <v>136739.67000000001</v>
          </cell>
          <cell r="AQ322">
            <v>71438.89</v>
          </cell>
          <cell r="AR322">
            <v>92752.15</v>
          </cell>
          <cell r="AS322">
            <v>300930.70999999996</v>
          </cell>
          <cell r="AT322"/>
          <cell r="AU322">
            <v>94140.39</v>
          </cell>
          <cell r="AV322">
            <v>49183.13</v>
          </cell>
          <cell r="AW322">
            <v>63856.549999999996</v>
          </cell>
          <cell r="AX322">
            <v>207180.06999999998</v>
          </cell>
          <cell r="AY322"/>
          <cell r="AZ322">
            <v>1333978.3600000001</v>
          </cell>
          <cell r="BA322">
            <v>344224.72</v>
          </cell>
          <cell r="BB322">
            <v>503460.924</v>
          </cell>
          <cell r="BC322">
            <v>31321.115939999992</v>
          </cell>
          <cell r="BD322">
            <v>31819.940099999993</v>
          </cell>
          <cell r="BE322">
            <v>0</v>
          </cell>
          <cell r="BF322">
            <v>566601.98004000005</v>
          </cell>
          <cell r="BG322"/>
          <cell r="BH322">
            <v>1348603.9000399997</v>
          </cell>
          <cell r="BI322"/>
          <cell r="BJ322">
            <v>210470.18</v>
          </cell>
          <cell r="BK322">
            <v>1138133.7200399998</v>
          </cell>
          <cell r="BL322"/>
          <cell r="BM322">
            <v>0</v>
          </cell>
        </row>
        <row r="323">
          <cell r="A323" t="str">
            <v>1305811100200</v>
          </cell>
          <cell r="B323" t="str">
            <v>SALEM SCHOOL DIST 111</v>
          </cell>
          <cell r="C323" t="str">
            <v>MARION</v>
          </cell>
          <cell r="D323" t="str">
            <v>Elementary</v>
          </cell>
          <cell r="E323">
            <v>923.36</v>
          </cell>
          <cell r="F323"/>
          <cell r="G323">
            <v>607.03999999999985</v>
          </cell>
          <cell r="H323">
            <v>590.45999999999992</v>
          </cell>
          <cell r="I323">
            <v>316.32</v>
          </cell>
          <cell r="J323">
            <v>0</v>
          </cell>
          <cell r="K323"/>
          <cell r="L323">
            <v>53141.399999999994</v>
          </cell>
          <cell r="M323">
            <v>28468.799999999999</v>
          </cell>
          <cell r="N323">
            <v>0</v>
          </cell>
          <cell r="O323">
            <v>81610.2</v>
          </cell>
          <cell r="P323"/>
          <cell r="Q323">
            <v>75879.999999999985</v>
          </cell>
          <cell r="R323">
            <v>39540</v>
          </cell>
          <cell r="S323">
            <v>0</v>
          </cell>
          <cell r="T323">
            <v>115419.99999999999</v>
          </cell>
          <cell r="U323"/>
          <cell r="V323">
            <v>197287.99999999994</v>
          </cell>
          <cell r="W323">
            <v>102804</v>
          </cell>
          <cell r="X323">
            <v>0</v>
          </cell>
          <cell r="Y323">
            <v>300091.99999999994</v>
          </cell>
          <cell r="Z323"/>
          <cell r="AA323">
            <v>20639.359999999993</v>
          </cell>
          <cell r="AB323">
            <v>10754.88</v>
          </cell>
          <cell r="AC323">
            <v>0</v>
          </cell>
          <cell r="AD323">
            <v>31394.239999999991</v>
          </cell>
          <cell r="AE323"/>
          <cell r="AF323">
            <v>346619.84</v>
          </cell>
          <cell r="AG323">
            <v>180618.72</v>
          </cell>
          <cell r="AH323">
            <v>0</v>
          </cell>
          <cell r="AI323">
            <v>527238.56000000006</v>
          </cell>
          <cell r="AJ323"/>
          <cell r="AK323">
            <v>73807.499999999985</v>
          </cell>
          <cell r="AL323">
            <v>78763.679999999993</v>
          </cell>
          <cell r="AM323">
            <v>0</v>
          </cell>
          <cell r="AN323">
            <v>152571.18</v>
          </cell>
          <cell r="AO323"/>
          <cell r="AP323">
            <v>826181.43999999983</v>
          </cell>
          <cell r="AQ323">
            <v>430511.52</v>
          </cell>
          <cell r="AR323">
            <v>0</v>
          </cell>
          <cell r="AS323">
            <v>1256692.96</v>
          </cell>
          <cell r="AT323"/>
          <cell r="AU323">
            <v>568796.47999999986</v>
          </cell>
          <cell r="AV323">
            <v>296391.83999999997</v>
          </cell>
          <cell r="AW323">
            <v>0</v>
          </cell>
          <cell r="AX323">
            <v>865188.31999999983</v>
          </cell>
          <cell r="AY323"/>
          <cell r="AZ323">
            <v>5565868.04</v>
          </cell>
          <cell r="BA323">
            <v>1844391.93</v>
          </cell>
          <cell r="BB323">
            <v>2223077.9909999999</v>
          </cell>
          <cell r="BC323">
            <v>130797.63743999998</v>
          </cell>
          <cell r="BD323">
            <v>132880.73759999999</v>
          </cell>
          <cell r="BE323">
            <v>0</v>
          </cell>
          <cell r="BF323">
            <v>2486756.3660400002</v>
          </cell>
          <cell r="BG323"/>
          <cell r="BH323">
            <v>5816963.8260400007</v>
          </cell>
          <cell r="BI323"/>
          <cell r="BJ323">
            <v>878927.91</v>
          </cell>
          <cell r="BK323">
            <v>4938035.9160400005</v>
          </cell>
          <cell r="BL323"/>
          <cell r="BM323">
            <v>1</v>
          </cell>
        </row>
        <row r="324">
          <cell r="A324" t="str">
            <v>1305813300200</v>
          </cell>
          <cell r="B324" t="str">
            <v>CENTRAL CITY SCHOOL DIST 133</v>
          </cell>
          <cell r="C324" t="str">
            <v>MARION</v>
          </cell>
          <cell r="D324" t="str">
            <v>Elementary</v>
          </cell>
          <cell r="E324">
            <v>337.3</v>
          </cell>
          <cell r="F324"/>
          <cell r="G324">
            <v>222.98</v>
          </cell>
          <cell r="H324">
            <v>218.48</v>
          </cell>
          <cell r="I324">
            <v>114.32</v>
          </cell>
          <cell r="J324">
            <v>0</v>
          </cell>
          <cell r="K324"/>
          <cell r="L324">
            <v>19663.2</v>
          </cell>
          <cell r="M324">
            <v>10288.799999999999</v>
          </cell>
          <cell r="N324">
            <v>0</v>
          </cell>
          <cell r="O324">
            <v>29952</v>
          </cell>
          <cell r="P324"/>
          <cell r="Q324">
            <v>27872.5</v>
          </cell>
          <cell r="R324">
            <v>14290</v>
          </cell>
          <cell r="S324">
            <v>0</v>
          </cell>
          <cell r="T324">
            <v>42162.5</v>
          </cell>
          <cell r="U324"/>
          <cell r="V324">
            <v>72468.5</v>
          </cell>
          <cell r="W324">
            <v>37154</v>
          </cell>
          <cell r="X324">
            <v>0</v>
          </cell>
          <cell r="Y324">
            <v>109622.5</v>
          </cell>
          <cell r="Z324"/>
          <cell r="AA324">
            <v>7581.32</v>
          </cell>
          <cell r="AB324">
            <v>3886.8799999999997</v>
          </cell>
          <cell r="AC324">
            <v>0</v>
          </cell>
          <cell r="AD324">
            <v>11468.199999999999</v>
          </cell>
          <cell r="AE324"/>
          <cell r="AF324">
            <v>127321.58</v>
          </cell>
          <cell r="AG324">
            <v>65276.72</v>
          </cell>
          <cell r="AH324">
            <v>0</v>
          </cell>
          <cell r="AI324">
            <v>192598.3</v>
          </cell>
          <cell r="AJ324"/>
          <cell r="AK324">
            <v>27310</v>
          </cell>
          <cell r="AL324">
            <v>28465.679999999997</v>
          </cell>
          <cell r="AM324">
            <v>0</v>
          </cell>
          <cell r="AN324">
            <v>55775.679999999993</v>
          </cell>
          <cell r="AO324"/>
          <cell r="AP324">
            <v>303475.77999999997</v>
          </cell>
          <cell r="AQ324">
            <v>155589.51999999999</v>
          </cell>
          <cell r="AR324">
            <v>0</v>
          </cell>
          <cell r="AS324">
            <v>459065.29999999993</v>
          </cell>
          <cell r="AT324"/>
          <cell r="AU324">
            <v>208932.25999999998</v>
          </cell>
          <cell r="AV324">
            <v>107117.84</v>
          </cell>
          <cell r="AW324">
            <v>0</v>
          </cell>
          <cell r="AX324">
            <v>316050.09999999998</v>
          </cell>
          <cell r="AY324"/>
          <cell r="AZ324">
            <v>2032691.16</v>
          </cell>
          <cell r="BA324">
            <v>667405.17999999993</v>
          </cell>
          <cell r="BB324">
            <v>810028.90199999989</v>
          </cell>
          <cell r="BC324">
            <v>47779.894199999995</v>
          </cell>
          <cell r="BD324">
            <v>48540.842999999986</v>
          </cell>
          <cell r="BE324">
            <v>0</v>
          </cell>
          <cell r="BF324">
            <v>906349.63919999986</v>
          </cell>
          <cell r="BG324"/>
          <cell r="BH324">
            <v>2123044.2191999992</v>
          </cell>
          <cell r="BI324"/>
          <cell r="BJ324">
            <v>321069.12</v>
          </cell>
          <cell r="BK324">
            <v>1801975.0991999991</v>
          </cell>
          <cell r="BL324"/>
          <cell r="BM324">
            <v>1</v>
          </cell>
        </row>
        <row r="325">
          <cell r="A325" t="str">
            <v>1305813500200</v>
          </cell>
          <cell r="B325" t="str">
            <v>CENTRALIA SCHOOL DIST 135</v>
          </cell>
          <cell r="C325" t="str">
            <v>MARION</v>
          </cell>
          <cell r="D325" t="str">
            <v>Elementary</v>
          </cell>
          <cell r="E325">
            <v>1116.05</v>
          </cell>
          <cell r="F325"/>
          <cell r="G325">
            <v>724.56000000000006</v>
          </cell>
          <cell r="H325">
            <v>712.9799999999999</v>
          </cell>
          <cell r="I325">
            <v>391.49</v>
          </cell>
          <cell r="J325">
            <v>0</v>
          </cell>
          <cell r="K325"/>
          <cell r="L325">
            <v>64168.19999999999</v>
          </cell>
          <cell r="M325">
            <v>35234.1</v>
          </cell>
          <cell r="N325">
            <v>0</v>
          </cell>
          <cell r="O325">
            <v>99402.299999999988</v>
          </cell>
          <cell r="P325"/>
          <cell r="Q325">
            <v>90570.000000000015</v>
          </cell>
          <cell r="R325">
            <v>48936.25</v>
          </cell>
          <cell r="S325">
            <v>0</v>
          </cell>
          <cell r="T325">
            <v>139506.25</v>
          </cell>
          <cell r="U325"/>
          <cell r="V325">
            <v>235482.00000000003</v>
          </cell>
          <cell r="W325">
            <v>127234.25</v>
          </cell>
          <cell r="X325">
            <v>0</v>
          </cell>
          <cell r="Y325">
            <v>362716.25</v>
          </cell>
          <cell r="Z325"/>
          <cell r="AA325">
            <v>24635.040000000001</v>
          </cell>
          <cell r="AB325">
            <v>13310.66</v>
          </cell>
          <cell r="AC325">
            <v>0</v>
          </cell>
          <cell r="AD325">
            <v>37945.699999999997</v>
          </cell>
          <cell r="AE325"/>
          <cell r="AF325">
            <v>413723.76</v>
          </cell>
          <cell r="AG325">
            <v>223540.79</v>
          </cell>
          <cell r="AH325">
            <v>0</v>
          </cell>
          <cell r="AI325">
            <v>637264.55000000005</v>
          </cell>
          <cell r="AJ325"/>
          <cell r="AK325">
            <v>89122.499999999985</v>
          </cell>
          <cell r="AL325">
            <v>97481.010000000009</v>
          </cell>
          <cell r="AM325">
            <v>0</v>
          </cell>
          <cell r="AN325">
            <v>186603.51</v>
          </cell>
          <cell r="AO325"/>
          <cell r="AP325">
            <v>986126.16</v>
          </cell>
          <cell r="AQ325">
            <v>532817.89</v>
          </cell>
          <cell r="AR325">
            <v>0</v>
          </cell>
          <cell r="AS325">
            <v>1518944.05</v>
          </cell>
          <cell r="AT325"/>
          <cell r="AU325">
            <v>678912.72000000009</v>
          </cell>
          <cell r="AV325">
            <v>366826.13</v>
          </cell>
          <cell r="AW325">
            <v>0</v>
          </cell>
          <cell r="AX325">
            <v>1045738.8500000001</v>
          </cell>
          <cell r="AY325"/>
          <cell r="AZ325">
            <v>7085074.8700000001</v>
          </cell>
          <cell r="BA325">
            <v>2938728.12</v>
          </cell>
          <cell r="BB325">
            <v>3007140.8969999999</v>
          </cell>
          <cell r="BC325">
            <v>158092.9467</v>
          </cell>
          <cell r="BD325">
            <v>160610.7555</v>
          </cell>
          <cell r="BE325">
            <v>0</v>
          </cell>
          <cell r="BF325">
            <v>3325844.5992000001</v>
          </cell>
          <cell r="BG325"/>
          <cell r="BH325">
            <v>7353966.0592</v>
          </cell>
          <cell r="BI325"/>
          <cell r="BJ325">
            <v>1062345.67</v>
          </cell>
          <cell r="BK325">
            <v>6291620.3892000001</v>
          </cell>
          <cell r="BL325"/>
          <cell r="BM325">
            <v>1</v>
          </cell>
        </row>
        <row r="326">
          <cell r="A326" t="str">
            <v>1305820001700</v>
          </cell>
          <cell r="B326" t="str">
            <v>CENTRALIA H S DIST 200</v>
          </cell>
          <cell r="C326" t="str">
            <v>MARION</v>
          </cell>
          <cell r="D326" t="str">
            <v>High School</v>
          </cell>
          <cell r="E326">
            <v>810.16</v>
          </cell>
          <cell r="F326"/>
          <cell r="G326">
            <v>0</v>
          </cell>
          <cell r="H326">
            <v>0</v>
          </cell>
          <cell r="I326">
            <v>0</v>
          </cell>
          <cell r="J326">
            <v>810.16000000000008</v>
          </cell>
          <cell r="K326"/>
          <cell r="L326">
            <v>0</v>
          </cell>
          <cell r="M326">
            <v>0</v>
          </cell>
          <cell r="N326">
            <v>72914.400000000009</v>
          </cell>
          <cell r="O326">
            <v>72914.400000000009</v>
          </cell>
          <cell r="P326"/>
          <cell r="Q326">
            <v>0</v>
          </cell>
          <cell r="R326">
            <v>0</v>
          </cell>
          <cell r="S326">
            <v>101270.00000000001</v>
          </cell>
          <cell r="T326">
            <v>101270.00000000001</v>
          </cell>
          <cell r="U326"/>
          <cell r="V326">
            <v>0</v>
          </cell>
          <cell r="W326">
            <v>0</v>
          </cell>
          <cell r="X326">
            <v>263302</v>
          </cell>
          <cell r="Y326">
            <v>263302</v>
          </cell>
          <cell r="Z326"/>
          <cell r="AA326">
            <v>0</v>
          </cell>
          <cell r="AB326">
            <v>0</v>
          </cell>
          <cell r="AC326">
            <v>27545.440000000002</v>
          </cell>
          <cell r="AD326">
            <v>27545.440000000002</v>
          </cell>
          <cell r="AE326"/>
          <cell r="AF326">
            <v>0</v>
          </cell>
          <cell r="AG326">
            <v>0</v>
          </cell>
          <cell r="AH326">
            <v>462601.36</v>
          </cell>
          <cell r="AI326">
            <v>462601.36</v>
          </cell>
          <cell r="AJ326"/>
          <cell r="AK326">
            <v>0</v>
          </cell>
          <cell r="AL326">
            <v>0</v>
          </cell>
          <cell r="AM326">
            <v>695927.44000000006</v>
          </cell>
          <cell r="AN326">
            <v>695927.44000000006</v>
          </cell>
          <cell r="AO326"/>
          <cell r="AP326">
            <v>0</v>
          </cell>
          <cell r="AQ326">
            <v>0</v>
          </cell>
          <cell r="AR326">
            <v>1102627.76</v>
          </cell>
          <cell r="AS326">
            <v>1102627.76</v>
          </cell>
          <cell r="AT326"/>
          <cell r="AU326">
            <v>0</v>
          </cell>
          <cell r="AV326">
            <v>0</v>
          </cell>
          <cell r="AW326">
            <v>759119.92</v>
          </cell>
          <cell r="AX326">
            <v>759119.92</v>
          </cell>
          <cell r="AY326"/>
          <cell r="AZ326">
            <v>5525506.6499999994</v>
          </cell>
          <cell r="BA326">
            <v>1843266.03</v>
          </cell>
          <cell r="BB326">
            <v>2210631.804</v>
          </cell>
          <cell r="BC326">
            <v>114762.40464000001</v>
          </cell>
          <cell r="BD326">
            <v>116590.12560000001</v>
          </cell>
          <cell r="BE326">
            <v>0</v>
          </cell>
          <cell r="BF326">
            <v>2441984.3342399998</v>
          </cell>
          <cell r="BG326"/>
          <cell r="BH326">
            <v>5927292.654240001</v>
          </cell>
          <cell r="BI326"/>
          <cell r="BJ326">
            <v>771175.1</v>
          </cell>
          <cell r="BK326">
            <v>5156117.5542400014</v>
          </cell>
          <cell r="BL326"/>
          <cell r="BM326">
            <v>1</v>
          </cell>
        </row>
        <row r="327">
          <cell r="A327" t="str">
            <v>1305840102600</v>
          </cell>
          <cell r="B327" t="str">
            <v>SOUTH CENTRAL COMM UNIT DIST 401</v>
          </cell>
          <cell r="C327" t="str">
            <v>MARION</v>
          </cell>
          <cell r="D327" t="str">
            <v>Unit</v>
          </cell>
          <cell r="E327">
            <v>617.20000000000005</v>
          </cell>
          <cell r="F327"/>
          <cell r="G327">
            <v>265.21999999999997</v>
          </cell>
          <cell r="H327">
            <v>257.81</v>
          </cell>
          <cell r="I327">
            <v>139.99</v>
          </cell>
          <cell r="J327">
            <v>211.99</v>
          </cell>
          <cell r="K327"/>
          <cell r="L327">
            <v>23202.9</v>
          </cell>
          <cell r="M327">
            <v>12599.1</v>
          </cell>
          <cell r="N327">
            <v>19079.100000000002</v>
          </cell>
          <cell r="O327">
            <v>54881.100000000006</v>
          </cell>
          <cell r="P327"/>
          <cell r="Q327">
            <v>33152.499999999993</v>
          </cell>
          <cell r="R327">
            <v>17498.75</v>
          </cell>
          <cell r="S327">
            <v>26498.75</v>
          </cell>
          <cell r="T327">
            <v>77150</v>
          </cell>
          <cell r="U327"/>
          <cell r="V327">
            <v>86196.499999999985</v>
          </cell>
          <cell r="W327">
            <v>45496.75</v>
          </cell>
          <cell r="X327">
            <v>68896.75</v>
          </cell>
          <cell r="Y327">
            <v>200590</v>
          </cell>
          <cell r="Z327"/>
          <cell r="AA327">
            <v>9017.48</v>
          </cell>
          <cell r="AB327">
            <v>4759.66</v>
          </cell>
          <cell r="AC327">
            <v>7207.66</v>
          </cell>
          <cell r="AD327">
            <v>20984.799999999999</v>
          </cell>
          <cell r="AE327"/>
          <cell r="AF327">
            <v>151440.62</v>
          </cell>
          <cell r="AG327">
            <v>79934.289999999994</v>
          </cell>
          <cell r="AH327">
            <v>121046.29</v>
          </cell>
          <cell r="AI327">
            <v>352421.19999999995</v>
          </cell>
          <cell r="AJ327"/>
          <cell r="AK327">
            <v>32226.25</v>
          </cell>
          <cell r="AL327">
            <v>34857.51</v>
          </cell>
          <cell r="AM327">
            <v>182099.41</v>
          </cell>
          <cell r="AN327">
            <v>249183.17</v>
          </cell>
          <cell r="AO327"/>
          <cell r="AP327">
            <v>360964.42</v>
          </cell>
          <cell r="AQ327">
            <v>190526.39</v>
          </cell>
          <cell r="AR327">
            <v>288518.39</v>
          </cell>
          <cell r="AS327">
            <v>840009.20000000007</v>
          </cell>
          <cell r="AT327"/>
          <cell r="AU327">
            <v>248511.13999999998</v>
          </cell>
          <cell r="AV327">
            <v>131170.63</v>
          </cell>
          <cell r="AW327">
            <v>198634.63</v>
          </cell>
          <cell r="AX327">
            <v>578316.4</v>
          </cell>
          <cell r="AY327"/>
          <cell r="AZ327">
            <v>3808229.22</v>
          </cell>
          <cell r="BA327">
            <v>1143343.04</v>
          </cell>
          <cell r="BB327">
            <v>1485471.6779999998</v>
          </cell>
          <cell r="BC327">
            <v>87428.848800000007</v>
          </cell>
          <cell r="BD327">
            <v>88821.252000000008</v>
          </cell>
          <cell r="BE327">
            <v>0</v>
          </cell>
          <cell r="BF327">
            <v>1661721.7788</v>
          </cell>
          <cell r="BG327"/>
          <cell r="BH327">
            <v>4035257.6488000001</v>
          </cell>
          <cell r="BI327"/>
          <cell r="BJ327">
            <v>587500.32999999996</v>
          </cell>
          <cell r="BK327">
            <v>3447757.3188</v>
          </cell>
          <cell r="BL327"/>
          <cell r="BM327">
            <v>1</v>
          </cell>
        </row>
        <row r="328">
          <cell r="A328" t="str">
            <v>1305850102600</v>
          </cell>
          <cell r="B328" t="str">
            <v>SANDOVAL C U SCHOOL DIST 501</v>
          </cell>
          <cell r="C328" t="str">
            <v>MARION</v>
          </cell>
          <cell r="D328" t="str">
            <v>Unit</v>
          </cell>
          <cell r="E328">
            <v>399.37</v>
          </cell>
          <cell r="F328"/>
          <cell r="G328">
            <v>189.39999999999998</v>
          </cell>
          <cell r="H328">
            <v>183.32</v>
          </cell>
          <cell r="I328">
            <v>100.82</v>
          </cell>
          <cell r="J328">
            <v>109.14999999999999</v>
          </cell>
          <cell r="K328"/>
          <cell r="L328">
            <v>16498.8</v>
          </cell>
          <cell r="M328">
            <v>9073.7999999999993</v>
          </cell>
          <cell r="N328">
            <v>9823.5</v>
          </cell>
          <cell r="O328">
            <v>35396.1</v>
          </cell>
          <cell r="P328"/>
          <cell r="Q328">
            <v>23674.999999999996</v>
          </cell>
          <cell r="R328">
            <v>12602.5</v>
          </cell>
          <cell r="S328">
            <v>13643.749999999998</v>
          </cell>
          <cell r="T328">
            <v>49921.25</v>
          </cell>
          <cell r="U328"/>
          <cell r="V328">
            <v>61554.999999999993</v>
          </cell>
          <cell r="W328">
            <v>32766.499999999996</v>
          </cell>
          <cell r="X328">
            <v>35473.75</v>
          </cell>
          <cell r="Y328">
            <v>129795.24999999999</v>
          </cell>
          <cell r="Z328"/>
          <cell r="AA328">
            <v>6439.5999999999995</v>
          </cell>
          <cell r="AB328">
            <v>3427.8799999999997</v>
          </cell>
          <cell r="AC328">
            <v>3711.1</v>
          </cell>
          <cell r="AD328">
            <v>13578.58</v>
          </cell>
          <cell r="AE328"/>
          <cell r="AF328">
            <v>108147.4</v>
          </cell>
          <cell r="AG328">
            <v>57568.22</v>
          </cell>
          <cell r="AH328">
            <v>62324.65</v>
          </cell>
          <cell r="AI328">
            <v>228040.27</v>
          </cell>
          <cell r="AJ328"/>
          <cell r="AK328">
            <v>22915</v>
          </cell>
          <cell r="AL328">
            <v>25104.179999999997</v>
          </cell>
          <cell r="AM328">
            <v>93759.849999999991</v>
          </cell>
          <cell r="AN328">
            <v>141779.02999999997</v>
          </cell>
          <cell r="AO328"/>
          <cell r="AP328">
            <v>257773.39999999997</v>
          </cell>
          <cell r="AQ328">
            <v>137216.01999999999</v>
          </cell>
          <cell r="AR328">
            <v>148553.15</v>
          </cell>
          <cell r="AS328">
            <v>543542.56999999995</v>
          </cell>
          <cell r="AT328"/>
          <cell r="AU328">
            <v>177467.8</v>
          </cell>
          <cell r="AV328">
            <v>94468.34</v>
          </cell>
          <cell r="AW328">
            <v>102273.54999999999</v>
          </cell>
          <cell r="AX328">
            <v>374209.69</v>
          </cell>
          <cell r="AY328"/>
          <cell r="AZ328">
            <v>2524677.2999999998</v>
          </cell>
          <cell r="BA328">
            <v>919965.36</v>
          </cell>
          <cell r="BB328">
            <v>1033392.7979999998</v>
          </cell>
          <cell r="BC328">
            <v>56572.357979999993</v>
          </cell>
          <cell r="BD328">
            <v>57473.336699999985</v>
          </cell>
          <cell r="BE328">
            <v>0</v>
          </cell>
          <cell r="BF328">
            <v>1147438.4926799997</v>
          </cell>
          <cell r="BG328"/>
          <cell r="BH328">
            <v>2663701.2326799994</v>
          </cell>
          <cell r="BI328"/>
          <cell r="BJ328">
            <v>380152.31</v>
          </cell>
          <cell r="BK328">
            <v>2283548.9226799994</v>
          </cell>
          <cell r="BL328"/>
          <cell r="BM328">
            <v>1</v>
          </cell>
        </row>
        <row r="329">
          <cell r="A329" t="str">
            <v>1305860001600</v>
          </cell>
          <cell r="B329" t="str">
            <v>SALEM COMM H S DIST 600</v>
          </cell>
          <cell r="C329" t="str">
            <v>MARION</v>
          </cell>
          <cell r="D329" t="str">
            <v>High School</v>
          </cell>
          <cell r="E329">
            <v>702</v>
          </cell>
          <cell r="F329"/>
          <cell r="G329">
            <v>0</v>
          </cell>
          <cell r="H329">
            <v>0</v>
          </cell>
          <cell r="I329">
            <v>0</v>
          </cell>
          <cell r="J329">
            <v>702</v>
          </cell>
          <cell r="K329"/>
          <cell r="L329">
            <v>0</v>
          </cell>
          <cell r="M329">
            <v>0</v>
          </cell>
          <cell r="N329">
            <v>63180</v>
          </cell>
          <cell r="O329">
            <v>63180</v>
          </cell>
          <cell r="P329"/>
          <cell r="Q329">
            <v>0</v>
          </cell>
          <cell r="R329">
            <v>0</v>
          </cell>
          <cell r="S329">
            <v>87750</v>
          </cell>
          <cell r="T329">
            <v>87750</v>
          </cell>
          <cell r="U329"/>
          <cell r="V329">
            <v>0</v>
          </cell>
          <cell r="W329">
            <v>0</v>
          </cell>
          <cell r="X329">
            <v>228150</v>
          </cell>
          <cell r="Y329">
            <v>228150</v>
          </cell>
          <cell r="Z329"/>
          <cell r="AA329">
            <v>0</v>
          </cell>
          <cell r="AB329">
            <v>0</v>
          </cell>
          <cell r="AC329">
            <v>23868</v>
          </cell>
          <cell r="AD329">
            <v>23868</v>
          </cell>
          <cell r="AE329"/>
          <cell r="AF329">
            <v>0</v>
          </cell>
          <cell r="AG329">
            <v>0</v>
          </cell>
          <cell r="AH329">
            <v>400842</v>
          </cell>
          <cell r="AI329">
            <v>400842</v>
          </cell>
          <cell r="AJ329"/>
          <cell r="AK329">
            <v>0</v>
          </cell>
          <cell r="AL329">
            <v>0</v>
          </cell>
          <cell r="AM329">
            <v>603018</v>
          </cell>
          <cell r="AN329">
            <v>603018</v>
          </cell>
          <cell r="AO329"/>
          <cell r="AP329">
            <v>0</v>
          </cell>
          <cell r="AQ329">
            <v>0</v>
          </cell>
          <cell r="AR329">
            <v>955422</v>
          </cell>
          <cell r="AS329">
            <v>955422</v>
          </cell>
          <cell r="AT329"/>
          <cell r="AU329">
            <v>0</v>
          </cell>
          <cell r="AV329">
            <v>0</v>
          </cell>
          <cell r="AW329">
            <v>657774</v>
          </cell>
          <cell r="AX329">
            <v>657774</v>
          </cell>
          <cell r="AY329"/>
          <cell r="AZ329">
            <v>4610346.8</v>
          </cell>
          <cell r="BA329">
            <v>1200704.19</v>
          </cell>
          <cell r="BB329">
            <v>1743315.297</v>
          </cell>
          <cell r="BC329">
            <v>99441.107999999993</v>
          </cell>
          <cell r="BD329">
            <v>101024.81999999999</v>
          </cell>
          <cell r="BE329">
            <v>0</v>
          </cell>
          <cell r="BF329">
            <v>1943781.2250000001</v>
          </cell>
          <cell r="BG329"/>
          <cell r="BH329">
            <v>4963785.2249999996</v>
          </cell>
          <cell r="BI329"/>
          <cell r="BJ329">
            <v>668219.76</v>
          </cell>
          <cell r="BK329">
            <v>4295565.4649999999</v>
          </cell>
          <cell r="BL329"/>
          <cell r="BM329">
            <v>1</v>
          </cell>
        </row>
        <row r="330">
          <cell r="A330" t="str">
            <v>1305872202600</v>
          </cell>
          <cell r="B330" t="str">
            <v>ODIN C U SCHOOL DIST 722</v>
          </cell>
          <cell r="C330" t="str">
            <v>MARION</v>
          </cell>
          <cell r="D330" t="str">
            <v>Unit</v>
          </cell>
          <cell r="E330">
            <v>243</v>
          </cell>
          <cell r="F330"/>
          <cell r="G330">
            <v>128</v>
          </cell>
          <cell r="H330">
            <v>122.5</v>
          </cell>
          <cell r="I330">
            <v>44</v>
          </cell>
          <cell r="J330">
            <v>71</v>
          </cell>
          <cell r="K330"/>
          <cell r="L330">
            <v>11025</v>
          </cell>
          <cell r="M330">
            <v>3960</v>
          </cell>
          <cell r="N330">
            <v>6390</v>
          </cell>
          <cell r="O330">
            <v>21375</v>
          </cell>
          <cell r="P330"/>
          <cell r="Q330">
            <v>16000</v>
          </cell>
          <cell r="R330">
            <v>5500</v>
          </cell>
          <cell r="S330">
            <v>8875</v>
          </cell>
          <cell r="T330">
            <v>30375</v>
          </cell>
          <cell r="U330"/>
          <cell r="V330">
            <v>41600</v>
          </cell>
          <cell r="W330">
            <v>14300</v>
          </cell>
          <cell r="X330">
            <v>23075</v>
          </cell>
          <cell r="Y330">
            <v>78975</v>
          </cell>
          <cell r="Z330"/>
          <cell r="AA330">
            <v>4352</v>
          </cell>
          <cell r="AB330">
            <v>1496</v>
          </cell>
          <cell r="AC330">
            <v>2414</v>
          </cell>
          <cell r="AD330">
            <v>8262</v>
          </cell>
          <cell r="AE330"/>
          <cell r="AF330">
            <v>73088</v>
          </cell>
          <cell r="AG330">
            <v>25124</v>
          </cell>
          <cell r="AH330">
            <v>40541</v>
          </cell>
          <cell r="AI330">
            <v>138753</v>
          </cell>
          <cell r="AJ330"/>
          <cell r="AK330">
            <v>15312.5</v>
          </cell>
          <cell r="AL330">
            <v>10956</v>
          </cell>
          <cell r="AM330">
            <v>60989</v>
          </cell>
          <cell r="AN330">
            <v>87257.5</v>
          </cell>
          <cell r="AO330"/>
          <cell r="AP330">
            <v>174208</v>
          </cell>
          <cell r="AQ330">
            <v>59884</v>
          </cell>
          <cell r="AR330">
            <v>96631</v>
          </cell>
          <cell r="AS330">
            <v>330723</v>
          </cell>
          <cell r="AT330"/>
          <cell r="AU330">
            <v>119936</v>
          </cell>
          <cell r="AV330">
            <v>41228</v>
          </cell>
          <cell r="AW330">
            <v>66527</v>
          </cell>
          <cell r="AX330">
            <v>227691</v>
          </cell>
          <cell r="AY330"/>
          <cell r="AZ330">
            <v>1473930.85</v>
          </cell>
          <cell r="BA330">
            <v>415120.14</v>
          </cell>
          <cell r="BB330">
            <v>566715.29700000002</v>
          </cell>
          <cell r="BC330">
            <v>34421.921999999999</v>
          </cell>
          <cell r="BD330">
            <v>34970.129999999997</v>
          </cell>
          <cell r="BE330">
            <v>0</v>
          </cell>
          <cell r="BF330">
            <v>636107.34900000005</v>
          </cell>
          <cell r="BG330"/>
          <cell r="BH330">
            <v>1559518.8489999999</v>
          </cell>
          <cell r="BI330"/>
          <cell r="BJ330">
            <v>231306.84</v>
          </cell>
          <cell r="BK330">
            <v>1328212.0089999998</v>
          </cell>
          <cell r="BL330"/>
          <cell r="BM330">
            <v>1</v>
          </cell>
        </row>
        <row r="331">
          <cell r="A331" t="str">
            <v>1309500100400</v>
          </cell>
          <cell r="B331" t="str">
            <v>OAKDALE C C SCHOOL DISTRICT 1</v>
          </cell>
          <cell r="C331" t="str">
            <v>WASHINGTON</v>
          </cell>
          <cell r="D331" t="str">
            <v>Elementary</v>
          </cell>
          <cell r="E331">
            <v>61.05</v>
          </cell>
          <cell r="F331"/>
          <cell r="G331">
            <v>39.730000000000004</v>
          </cell>
          <cell r="H331">
            <v>39.150000000000006</v>
          </cell>
          <cell r="I331">
            <v>21.32</v>
          </cell>
          <cell r="J331">
            <v>0</v>
          </cell>
          <cell r="K331"/>
          <cell r="L331">
            <v>3523.5000000000005</v>
          </cell>
          <cell r="M331">
            <v>1918.8</v>
          </cell>
          <cell r="N331">
            <v>0</v>
          </cell>
          <cell r="O331">
            <v>5442.3</v>
          </cell>
          <cell r="P331"/>
          <cell r="Q331">
            <v>4966.2500000000009</v>
          </cell>
          <cell r="R331">
            <v>2665</v>
          </cell>
          <cell r="S331">
            <v>0</v>
          </cell>
          <cell r="T331">
            <v>7631.2500000000009</v>
          </cell>
          <cell r="U331"/>
          <cell r="V331">
            <v>12912.250000000002</v>
          </cell>
          <cell r="W331">
            <v>6929</v>
          </cell>
          <cell r="X331">
            <v>0</v>
          </cell>
          <cell r="Y331">
            <v>19841.25</v>
          </cell>
          <cell r="Z331"/>
          <cell r="AA331">
            <v>1350.8200000000002</v>
          </cell>
          <cell r="AB331">
            <v>724.88</v>
          </cell>
          <cell r="AC331">
            <v>0</v>
          </cell>
          <cell r="AD331">
            <v>2075.7000000000003</v>
          </cell>
          <cell r="AE331"/>
          <cell r="AF331">
            <v>11342.91</v>
          </cell>
          <cell r="AG331">
            <v>6086.86</v>
          </cell>
          <cell r="AH331">
            <v>0</v>
          </cell>
          <cell r="AI331">
            <v>17429.77</v>
          </cell>
          <cell r="AJ331"/>
          <cell r="AK331">
            <v>4893.7500000000009</v>
          </cell>
          <cell r="AL331">
            <v>5308.68</v>
          </cell>
          <cell r="AM331">
            <v>0</v>
          </cell>
          <cell r="AN331">
            <v>10202.43</v>
          </cell>
          <cell r="AO331"/>
          <cell r="AP331">
            <v>54072.530000000006</v>
          </cell>
          <cell r="AQ331">
            <v>29016.52</v>
          </cell>
          <cell r="AR331">
            <v>0</v>
          </cell>
          <cell r="AS331">
            <v>83089.05</v>
          </cell>
          <cell r="AT331"/>
          <cell r="AU331">
            <v>37227.01</v>
          </cell>
          <cell r="AV331">
            <v>19976.84</v>
          </cell>
          <cell r="AW331">
            <v>0</v>
          </cell>
          <cell r="AX331">
            <v>57203.850000000006</v>
          </cell>
          <cell r="AY331"/>
          <cell r="AZ331">
            <v>357712.42</v>
          </cell>
          <cell r="BA331">
            <v>112945.66</v>
          </cell>
          <cell r="BB331">
            <v>141197.42399999997</v>
          </cell>
          <cell r="BC331">
            <v>8647.9767000000011</v>
          </cell>
          <cell r="BD331">
            <v>8785.7055</v>
          </cell>
          <cell r="BE331">
            <v>0</v>
          </cell>
          <cell r="BF331">
            <v>158631.10619999998</v>
          </cell>
          <cell r="BG331"/>
          <cell r="BH331">
            <v>361546.70620000002</v>
          </cell>
          <cell r="BI331"/>
          <cell r="BJ331">
            <v>58112.27</v>
          </cell>
          <cell r="BK331">
            <v>303434.4362</v>
          </cell>
          <cell r="BL331"/>
          <cell r="BM331">
            <v>0</v>
          </cell>
        </row>
        <row r="332">
          <cell r="A332" t="str">
            <v>1309501002600</v>
          </cell>
          <cell r="B332" t="str">
            <v>WEST WASHINGTON CO C U DIST 10</v>
          </cell>
          <cell r="C332" t="str">
            <v>WASHINGTON</v>
          </cell>
          <cell r="D332" t="str">
            <v>Unit</v>
          </cell>
          <cell r="E332">
            <v>512.28</v>
          </cell>
          <cell r="F332"/>
          <cell r="G332">
            <v>220.80999999999997</v>
          </cell>
          <cell r="H332">
            <v>217.30999999999997</v>
          </cell>
          <cell r="I332">
            <v>111.32</v>
          </cell>
          <cell r="J332">
            <v>180.15</v>
          </cell>
          <cell r="K332"/>
          <cell r="L332">
            <v>19557.899999999998</v>
          </cell>
          <cell r="M332">
            <v>10018.799999999999</v>
          </cell>
          <cell r="N332">
            <v>16213.5</v>
          </cell>
          <cell r="O332">
            <v>45790.2</v>
          </cell>
          <cell r="P332"/>
          <cell r="Q332">
            <v>27601.249999999996</v>
          </cell>
          <cell r="R332">
            <v>13915</v>
          </cell>
          <cell r="S332">
            <v>22518.75</v>
          </cell>
          <cell r="T332">
            <v>64035</v>
          </cell>
          <cell r="U332"/>
          <cell r="V332">
            <v>71763.249999999985</v>
          </cell>
          <cell r="W332">
            <v>36179</v>
          </cell>
          <cell r="X332">
            <v>58548.75</v>
          </cell>
          <cell r="Y332">
            <v>166491</v>
          </cell>
          <cell r="Z332"/>
          <cell r="AA332">
            <v>7507.5399999999991</v>
          </cell>
          <cell r="AB332">
            <v>3784.8799999999997</v>
          </cell>
          <cell r="AC332">
            <v>6125.1</v>
          </cell>
          <cell r="AD332">
            <v>17417.519999999997</v>
          </cell>
          <cell r="AE332"/>
          <cell r="AF332">
            <v>126082.51</v>
          </cell>
          <cell r="AG332">
            <v>63563.72</v>
          </cell>
          <cell r="AH332">
            <v>102865.65</v>
          </cell>
          <cell r="AI332">
            <v>292511.88</v>
          </cell>
          <cell r="AJ332"/>
          <cell r="AK332">
            <v>27163.749999999996</v>
          </cell>
          <cell r="AL332">
            <v>27718.679999999997</v>
          </cell>
          <cell r="AM332">
            <v>154748.85</v>
          </cell>
          <cell r="AN332">
            <v>209631.28</v>
          </cell>
          <cell r="AO332"/>
          <cell r="AP332">
            <v>300522.40999999997</v>
          </cell>
          <cell r="AQ332">
            <v>151506.51999999999</v>
          </cell>
          <cell r="AR332">
            <v>245184.15</v>
          </cell>
          <cell r="AS332">
            <v>697213.08</v>
          </cell>
          <cell r="AT332"/>
          <cell r="AU332">
            <v>206898.96999999997</v>
          </cell>
          <cell r="AV332">
            <v>104306.84</v>
          </cell>
          <cell r="AW332">
            <v>168800.55000000002</v>
          </cell>
          <cell r="AX332">
            <v>480006.36</v>
          </cell>
          <cell r="AY332"/>
          <cell r="AZ332">
            <v>3039588.93</v>
          </cell>
          <cell r="BA332">
            <v>626400.06000000006</v>
          </cell>
          <cell r="BB332">
            <v>1099796.6969999999</v>
          </cell>
          <cell r="BC332">
            <v>72566.511119999996</v>
          </cell>
          <cell r="BD332">
            <v>73722.214799999987</v>
          </cell>
          <cell r="BE332">
            <v>0</v>
          </cell>
          <cell r="BF332">
            <v>1246085.4229199998</v>
          </cell>
          <cell r="BG332"/>
          <cell r="BH332">
            <v>3219181.7429199996</v>
          </cell>
          <cell r="BI332"/>
          <cell r="BJ332">
            <v>487629.08</v>
          </cell>
          <cell r="BK332">
            <v>2731552.6629199996</v>
          </cell>
          <cell r="BL332"/>
          <cell r="BM332">
            <v>1</v>
          </cell>
        </row>
        <row r="333">
          <cell r="A333" t="str">
            <v>1309501100400</v>
          </cell>
          <cell r="B333" t="str">
            <v>IRVINGTON C C SCH DISTRICT 11</v>
          </cell>
          <cell r="C333" t="str">
            <v>WASHINGTON</v>
          </cell>
          <cell r="D333" t="str">
            <v>Elementary</v>
          </cell>
          <cell r="E333">
            <v>68.25</v>
          </cell>
          <cell r="F333"/>
          <cell r="G333">
            <v>51.25</v>
          </cell>
          <cell r="H333">
            <v>50.5</v>
          </cell>
          <cell r="I333">
            <v>17</v>
          </cell>
          <cell r="J333">
            <v>0</v>
          </cell>
          <cell r="K333"/>
          <cell r="L333">
            <v>4545</v>
          </cell>
          <cell r="M333">
            <v>1530</v>
          </cell>
          <cell r="N333">
            <v>0</v>
          </cell>
          <cell r="O333">
            <v>6075</v>
          </cell>
          <cell r="P333"/>
          <cell r="Q333">
            <v>6406.25</v>
          </cell>
          <cell r="R333">
            <v>2125</v>
          </cell>
          <cell r="S333">
            <v>0</v>
          </cell>
          <cell r="T333">
            <v>8531.25</v>
          </cell>
          <cell r="U333"/>
          <cell r="V333">
            <v>16656.25</v>
          </cell>
          <cell r="W333">
            <v>5525</v>
          </cell>
          <cell r="X333">
            <v>0</v>
          </cell>
          <cell r="Y333">
            <v>22181.25</v>
          </cell>
          <cell r="Z333"/>
          <cell r="AA333">
            <v>1742.5</v>
          </cell>
          <cell r="AB333">
            <v>578</v>
          </cell>
          <cell r="AC333">
            <v>0</v>
          </cell>
          <cell r="AD333">
            <v>2320.5</v>
          </cell>
          <cell r="AE333"/>
          <cell r="AF333">
            <v>29263.75</v>
          </cell>
          <cell r="AG333">
            <v>9707</v>
          </cell>
          <cell r="AH333">
            <v>0</v>
          </cell>
          <cell r="AI333">
            <v>38970.75</v>
          </cell>
          <cell r="AJ333"/>
          <cell r="AK333">
            <v>6312.5</v>
          </cell>
          <cell r="AL333">
            <v>4233</v>
          </cell>
          <cell r="AM333">
            <v>0</v>
          </cell>
          <cell r="AN333">
            <v>10545.5</v>
          </cell>
          <cell r="AO333"/>
          <cell r="AP333">
            <v>69751.25</v>
          </cell>
          <cell r="AQ333">
            <v>23137</v>
          </cell>
          <cell r="AR333">
            <v>0</v>
          </cell>
          <cell r="AS333">
            <v>92888.25</v>
          </cell>
          <cell r="AT333"/>
          <cell r="AU333">
            <v>48021.25</v>
          </cell>
          <cell r="AV333">
            <v>15929</v>
          </cell>
          <cell r="AW333">
            <v>0</v>
          </cell>
          <cell r="AX333">
            <v>63950.25</v>
          </cell>
          <cell r="AY333"/>
          <cell r="AZ333">
            <v>395300.37</v>
          </cell>
          <cell r="BA333">
            <v>105631.76</v>
          </cell>
          <cell r="BB333">
            <v>150279.639</v>
          </cell>
          <cell r="BC333">
            <v>9667.8855000000003</v>
          </cell>
          <cell r="BD333">
            <v>9821.8574999999983</v>
          </cell>
          <cell r="BE333">
            <v>0</v>
          </cell>
          <cell r="BF333">
            <v>169769.38199999998</v>
          </cell>
          <cell r="BG333"/>
          <cell r="BH333">
            <v>415232.13199999998</v>
          </cell>
          <cell r="BI333"/>
          <cell r="BJ333">
            <v>64965.81</v>
          </cell>
          <cell r="BK333">
            <v>350266.32199999999</v>
          </cell>
          <cell r="BL333"/>
          <cell r="BM333">
            <v>1</v>
          </cell>
        </row>
        <row r="334">
          <cell r="A334" t="str">
            <v>1309501500400</v>
          </cell>
          <cell r="B334" t="str">
            <v>ASHLEY C C SCH DISTRICT 15</v>
          </cell>
          <cell r="C334" t="str">
            <v>WASHINGTON</v>
          </cell>
          <cell r="D334" t="str">
            <v>Elementary</v>
          </cell>
          <cell r="E334">
            <v>114.4</v>
          </cell>
          <cell r="F334"/>
          <cell r="G334">
            <v>80.399999999999991</v>
          </cell>
          <cell r="H334">
            <v>78.819999999999993</v>
          </cell>
          <cell r="I334">
            <v>34</v>
          </cell>
          <cell r="J334">
            <v>0</v>
          </cell>
          <cell r="K334"/>
          <cell r="L334">
            <v>7093.7999999999993</v>
          </cell>
          <cell r="M334">
            <v>3060</v>
          </cell>
          <cell r="N334">
            <v>0</v>
          </cell>
          <cell r="O334">
            <v>10153.799999999999</v>
          </cell>
          <cell r="P334"/>
          <cell r="Q334">
            <v>10049.999999999998</v>
          </cell>
          <cell r="R334">
            <v>4250</v>
          </cell>
          <cell r="S334">
            <v>0</v>
          </cell>
          <cell r="T334">
            <v>14299.999999999998</v>
          </cell>
          <cell r="U334"/>
          <cell r="V334">
            <v>26129.999999999996</v>
          </cell>
          <cell r="W334">
            <v>11050</v>
          </cell>
          <cell r="X334">
            <v>0</v>
          </cell>
          <cell r="Y334">
            <v>37180</v>
          </cell>
          <cell r="Z334"/>
          <cell r="AA334">
            <v>2733.6</v>
          </cell>
          <cell r="AB334">
            <v>1156</v>
          </cell>
          <cell r="AC334">
            <v>0</v>
          </cell>
          <cell r="AD334">
            <v>3889.6</v>
          </cell>
          <cell r="AE334"/>
          <cell r="AF334">
            <v>22954.2</v>
          </cell>
          <cell r="AG334">
            <v>9707</v>
          </cell>
          <cell r="AH334">
            <v>0</v>
          </cell>
          <cell r="AI334">
            <v>32661.200000000001</v>
          </cell>
          <cell r="AJ334"/>
          <cell r="AK334">
            <v>9852.5</v>
          </cell>
          <cell r="AL334">
            <v>8466</v>
          </cell>
          <cell r="AM334">
            <v>0</v>
          </cell>
          <cell r="AN334">
            <v>18318.5</v>
          </cell>
          <cell r="AO334"/>
          <cell r="AP334">
            <v>109424.4</v>
          </cell>
          <cell r="AQ334">
            <v>46274</v>
          </cell>
          <cell r="AR334">
            <v>0</v>
          </cell>
          <cell r="AS334">
            <v>155698.4</v>
          </cell>
          <cell r="AT334"/>
          <cell r="AU334">
            <v>75334.799999999988</v>
          </cell>
          <cell r="AV334">
            <v>31858</v>
          </cell>
          <cell r="AW334">
            <v>0</v>
          </cell>
          <cell r="AX334">
            <v>107192.79999999999</v>
          </cell>
          <cell r="AY334"/>
          <cell r="AZ334">
            <v>675044.28999999992</v>
          </cell>
          <cell r="BA334">
            <v>184735.41999999998</v>
          </cell>
          <cell r="BB334">
            <v>257933.91299999997</v>
          </cell>
          <cell r="BC334">
            <v>16205.2176</v>
          </cell>
          <cell r="BD334">
            <v>16463.303999999996</v>
          </cell>
          <cell r="BE334">
            <v>0</v>
          </cell>
          <cell r="BF334">
            <v>290602.43459999998</v>
          </cell>
          <cell r="BG334"/>
          <cell r="BH334">
            <v>669996.73459999997</v>
          </cell>
          <cell r="BI334"/>
          <cell r="BJ334">
            <v>108895.07</v>
          </cell>
          <cell r="BK334">
            <v>561101.66460000002</v>
          </cell>
          <cell r="BL334"/>
          <cell r="BM334">
            <v>0</v>
          </cell>
        </row>
        <row r="335">
          <cell r="A335" t="str">
            <v>1309504900400</v>
          </cell>
          <cell r="B335" t="str">
            <v>NASHVILLE C C SCH DISTRICT 49</v>
          </cell>
          <cell r="C335" t="str">
            <v>WASHINGTON</v>
          </cell>
          <cell r="D335" t="str">
            <v>Elementary</v>
          </cell>
          <cell r="E335">
            <v>535</v>
          </cell>
          <cell r="F335"/>
          <cell r="G335">
            <v>357.5</v>
          </cell>
          <cell r="H335">
            <v>350.5</v>
          </cell>
          <cell r="I335">
            <v>177.5</v>
          </cell>
          <cell r="J335">
            <v>0</v>
          </cell>
          <cell r="K335"/>
          <cell r="L335">
            <v>31545</v>
          </cell>
          <cell r="M335">
            <v>15975</v>
          </cell>
          <cell r="N335">
            <v>0</v>
          </cell>
          <cell r="O335">
            <v>47520</v>
          </cell>
          <cell r="P335"/>
          <cell r="Q335">
            <v>44687.5</v>
          </cell>
          <cell r="R335">
            <v>22187.5</v>
          </cell>
          <cell r="S335">
            <v>0</v>
          </cell>
          <cell r="T335">
            <v>66875</v>
          </cell>
          <cell r="U335"/>
          <cell r="V335">
            <v>116187.5</v>
          </cell>
          <cell r="W335">
            <v>57687.5</v>
          </cell>
          <cell r="X335">
            <v>0</v>
          </cell>
          <cell r="Y335">
            <v>173875</v>
          </cell>
          <cell r="Z335"/>
          <cell r="AA335">
            <v>12155</v>
          </cell>
          <cell r="AB335">
            <v>6035</v>
          </cell>
          <cell r="AC335">
            <v>0</v>
          </cell>
          <cell r="AD335">
            <v>18190</v>
          </cell>
          <cell r="AE335"/>
          <cell r="AF335">
            <v>204132.5</v>
          </cell>
          <cell r="AG335">
            <v>101352.5</v>
          </cell>
          <cell r="AH335">
            <v>0</v>
          </cell>
          <cell r="AI335">
            <v>305485</v>
          </cell>
          <cell r="AJ335"/>
          <cell r="AK335">
            <v>43812.5</v>
          </cell>
          <cell r="AL335">
            <v>44197.5</v>
          </cell>
          <cell r="AM335">
            <v>0</v>
          </cell>
          <cell r="AN335">
            <v>88010</v>
          </cell>
          <cell r="AO335"/>
          <cell r="AP335">
            <v>486557.5</v>
          </cell>
          <cell r="AQ335">
            <v>241577.5</v>
          </cell>
          <cell r="AR335">
            <v>0</v>
          </cell>
          <cell r="AS335">
            <v>728135</v>
          </cell>
          <cell r="AT335"/>
          <cell r="AU335">
            <v>334977.5</v>
          </cell>
          <cell r="AV335">
            <v>166317.5</v>
          </cell>
          <cell r="AW335">
            <v>0</v>
          </cell>
          <cell r="AX335">
            <v>501295</v>
          </cell>
          <cell r="AY335"/>
          <cell r="AZ335">
            <v>3166730.2600000002</v>
          </cell>
          <cell r="BA335">
            <v>915803.98</v>
          </cell>
          <cell r="BB335">
            <v>1224760.2720000001</v>
          </cell>
          <cell r="BC335">
            <v>75784.89</v>
          </cell>
          <cell r="BD335">
            <v>76991.849999999991</v>
          </cell>
          <cell r="BE335">
            <v>0</v>
          </cell>
          <cell r="BF335">
            <v>1377537.0120000001</v>
          </cell>
          <cell r="BG335"/>
          <cell r="BH335">
            <v>3306922.0120000001</v>
          </cell>
          <cell r="BI335"/>
          <cell r="BJ335">
            <v>509255.8</v>
          </cell>
          <cell r="BK335">
            <v>2797666.2120000003</v>
          </cell>
          <cell r="BL335"/>
          <cell r="BM335">
            <v>1</v>
          </cell>
        </row>
        <row r="336">
          <cell r="A336" t="str">
            <v>1309509901600</v>
          </cell>
          <cell r="B336" t="str">
            <v>NASHVILLE COMM H S DISTRICT 99</v>
          </cell>
          <cell r="C336" t="str">
            <v>WASHINGTON</v>
          </cell>
          <cell r="D336" t="str">
            <v>High School</v>
          </cell>
          <cell r="E336">
            <v>402.98</v>
          </cell>
          <cell r="F336"/>
          <cell r="G336">
            <v>0</v>
          </cell>
          <cell r="H336">
            <v>0</v>
          </cell>
          <cell r="I336">
            <v>0</v>
          </cell>
          <cell r="J336">
            <v>402.97999999999996</v>
          </cell>
          <cell r="K336"/>
          <cell r="L336">
            <v>0</v>
          </cell>
          <cell r="M336">
            <v>0</v>
          </cell>
          <cell r="N336">
            <v>36268.199999999997</v>
          </cell>
          <cell r="O336">
            <v>36268.199999999997</v>
          </cell>
          <cell r="P336"/>
          <cell r="Q336">
            <v>0</v>
          </cell>
          <cell r="R336">
            <v>0</v>
          </cell>
          <cell r="S336">
            <v>50372.499999999993</v>
          </cell>
          <cell r="T336">
            <v>50372.499999999993</v>
          </cell>
          <cell r="U336"/>
          <cell r="V336">
            <v>0</v>
          </cell>
          <cell r="W336">
            <v>0</v>
          </cell>
          <cell r="X336">
            <v>130968.49999999999</v>
          </cell>
          <cell r="Y336">
            <v>130968.49999999999</v>
          </cell>
          <cell r="Z336"/>
          <cell r="AA336">
            <v>0</v>
          </cell>
          <cell r="AB336">
            <v>0</v>
          </cell>
          <cell r="AC336">
            <v>13701.319999999998</v>
          </cell>
          <cell r="AD336">
            <v>13701.319999999998</v>
          </cell>
          <cell r="AE336"/>
          <cell r="AF336">
            <v>0</v>
          </cell>
          <cell r="AG336">
            <v>0</v>
          </cell>
          <cell r="AH336">
            <v>230101.58</v>
          </cell>
          <cell r="AI336">
            <v>230101.58</v>
          </cell>
          <cell r="AJ336"/>
          <cell r="AK336">
            <v>0</v>
          </cell>
          <cell r="AL336">
            <v>0</v>
          </cell>
          <cell r="AM336">
            <v>346159.81999999995</v>
          </cell>
          <cell r="AN336">
            <v>346159.81999999995</v>
          </cell>
          <cell r="AO336"/>
          <cell r="AP336">
            <v>0</v>
          </cell>
          <cell r="AQ336">
            <v>0</v>
          </cell>
          <cell r="AR336">
            <v>548455.77999999991</v>
          </cell>
          <cell r="AS336">
            <v>548455.77999999991</v>
          </cell>
          <cell r="AT336"/>
          <cell r="AU336">
            <v>0</v>
          </cell>
          <cell r="AV336">
            <v>0</v>
          </cell>
          <cell r="AW336">
            <v>377592.25999999995</v>
          </cell>
          <cell r="AX336">
            <v>377592.25999999995</v>
          </cell>
          <cell r="AY336"/>
          <cell r="AZ336">
            <v>2602900.0299999998</v>
          </cell>
          <cell r="BA336">
            <v>594338.44999999995</v>
          </cell>
          <cell r="BB336">
            <v>959171.54399999976</v>
          </cell>
          <cell r="BC336">
            <v>57083.728919999994</v>
          </cell>
          <cell r="BD336">
            <v>57992.851799999989</v>
          </cell>
          <cell r="BE336">
            <v>0</v>
          </cell>
          <cell r="BF336">
            <v>1074248.1247199997</v>
          </cell>
          <cell r="BG336"/>
          <cell r="BH336">
            <v>2807868.0847199997</v>
          </cell>
          <cell r="BI336"/>
          <cell r="BJ336">
            <v>383588.6</v>
          </cell>
          <cell r="BK336">
            <v>2424279.4847199996</v>
          </cell>
          <cell r="BL336"/>
          <cell r="BM336">
            <v>1</v>
          </cell>
        </row>
        <row r="337">
          <cell r="A337" t="str">
            <v>1501629902500</v>
          </cell>
          <cell r="B337" t="str">
            <v>CITY OF CHICAGO SCHOOL DIST 299</v>
          </cell>
          <cell r="C337" t="str">
            <v>COOK</v>
          </cell>
          <cell r="D337" t="str">
            <v>Unit</v>
          </cell>
          <cell r="E337">
            <v>321895.69</v>
          </cell>
          <cell r="F337"/>
          <cell r="G337">
            <v>142021.88999999998</v>
          </cell>
          <cell r="H337">
            <v>140932.48000000001</v>
          </cell>
          <cell r="I337">
            <v>76506.66</v>
          </cell>
          <cell r="J337">
            <v>103367.14</v>
          </cell>
          <cell r="K337"/>
          <cell r="L337">
            <v>12683923.200000001</v>
          </cell>
          <cell r="M337">
            <v>6885599.4000000004</v>
          </cell>
          <cell r="N337">
            <v>9303042.5999999996</v>
          </cell>
          <cell r="O337">
            <v>28872565.200000003</v>
          </cell>
          <cell r="P337"/>
          <cell r="Q337">
            <v>17752736.249999996</v>
          </cell>
          <cell r="R337">
            <v>9563332.5</v>
          </cell>
          <cell r="S337">
            <v>12920892.5</v>
          </cell>
          <cell r="T337">
            <v>40236961.25</v>
          </cell>
          <cell r="U337"/>
          <cell r="V337">
            <v>46157114.249999993</v>
          </cell>
          <cell r="W337">
            <v>24864664.5</v>
          </cell>
          <cell r="X337">
            <v>33594320.5</v>
          </cell>
          <cell r="Y337">
            <v>104616099.25</v>
          </cell>
          <cell r="Z337"/>
          <cell r="AA337">
            <v>4828744.26</v>
          </cell>
          <cell r="AB337">
            <v>2601226.44</v>
          </cell>
          <cell r="AC337">
            <v>3514482.76</v>
          </cell>
          <cell r="AD337">
            <v>10944453.459999999</v>
          </cell>
          <cell r="AE337"/>
          <cell r="AF337">
            <v>81094499.189999998</v>
          </cell>
          <cell r="AG337">
            <v>43685302.859999999</v>
          </cell>
          <cell r="AH337">
            <v>59022636.939999998</v>
          </cell>
          <cell r="AI337">
            <v>183802438.99000001</v>
          </cell>
          <cell r="AJ337"/>
          <cell r="AK337">
            <v>17616560</v>
          </cell>
          <cell r="AL337">
            <v>19050158.34</v>
          </cell>
          <cell r="AM337">
            <v>88792373.260000005</v>
          </cell>
          <cell r="AN337">
            <v>125459091.60000001</v>
          </cell>
          <cell r="AO337"/>
          <cell r="AP337">
            <v>193291792.28999999</v>
          </cell>
          <cell r="AQ337">
            <v>104125564.26000001</v>
          </cell>
          <cell r="AR337">
            <v>140682677.53999999</v>
          </cell>
          <cell r="AS337">
            <v>438100034.09000003</v>
          </cell>
          <cell r="AT337"/>
          <cell r="AU337">
            <v>133074510.92999999</v>
          </cell>
          <cell r="AV337">
            <v>71686740.420000002</v>
          </cell>
          <cell r="AW337">
            <v>96855010.179999992</v>
          </cell>
          <cell r="AX337">
            <v>301616261.52999997</v>
          </cell>
          <cell r="AY337"/>
          <cell r="AZ337">
            <v>2089562861.9300001</v>
          </cell>
          <cell r="BA337">
            <v>1031922820.0799999</v>
          </cell>
          <cell r="BB337">
            <v>936445704.60300004</v>
          </cell>
          <cell r="BC337">
            <v>45597812.071260005</v>
          </cell>
          <cell r="BD337">
            <v>46324008.747900002</v>
          </cell>
          <cell r="BE337">
            <v>0</v>
          </cell>
          <cell r="BF337">
            <v>1028367525.42216</v>
          </cell>
          <cell r="BG337"/>
          <cell r="BH337">
            <v>2262015430.79216</v>
          </cell>
          <cell r="BI337"/>
          <cell r="BJ337">
            <v>306406069.38999999</v>
          </cell>
          <cell r="BK337">
            <v>1955609361.4021602</v>
          </cell>
          <cell r="BL337"/>
          <cell r="BM337">
            <v>1</v>
          </cell>
        </row>
        <row r="338">
          <cell r="A338" t="str">
            <v>1600000000093</v>
          </cell>
          <cell r="B338" t="str">
            <v>SAFE SCH-DE KALB ROE</v>
          </cell>
          <cell r="C338" t="str">
            <v>DEKALB</v>
          </cell>
          <cell r="D338" t="str">
            <v>Regional</v>
          </cell>
          <cell r="E338">
            <v>55</v>
          </cell>
          <cell r="F338"/>
          <cell r="G338">
            <v>0</v>
          </cell>
          <cell r="H338">
            <v>0</v>
          </cell>
          <cell r="I338">
            <v>9</v>
          </cell>
          <cell r="J338">
            <v>46</v>
          </cell>
          <cell r="K338"/>
          <cell r="L338">
            <v>0</v>
          </cell>
          <cell r="M338">
            <v>810</v>
          </cell>
          <cell r="N338">
            <v>4140</v>
          </cell>
          <cell r="O338">
            <v>4950</v>
          </cell>
          <cell r="P338"/>
          <cell r="Q338">
            <v>0</v>
          </cell>
          <cell r="R338">
            <v>1125</v>
          </cell>
          <cell r="S338">
            <v>5750</v>
          </cell>
          <cell r="T338">
            <v>6875</v>
          </cell>
          <cell r="U338"/>
          <cell r="V338">
            <v>0</v>
          </cell>
          <cell r="W338">
            <v>2925</v>
          </cell>
          <cell r="X338">
            <v>14950</v>
          </cell>
          <cell r="Y338">
            <v>17875</v>
          </cell>
          <cell r="Z338"/>
          <cell r="AA338">
            <v>0</v>
          </cell>
          <cell r="AB338">
            <v>306</v>
          </cell>
          <cell r="AC338">
            <v>1564</v>
          </cell>
          <cell r="AD338">
            <v>1870</v>
          </cell>
          <cell r="AE338"/>
          <cell r="AF338">
            <v>0</v>
          </cell>
          <cell r="AG338">
            <v>5139</v>
          </cell>
          <cell r="AH338">
            <v>26266</v>
          </cell>
          <cell r="AI338">
            <v>31405</v>
          </cell>
          <cell r="AJ338"/>
          <cell r="AK338">
            <v>0</v>
          </cell>
          <cell r="AL338">
            <v>2241</v>
          </cell>
          <cell r="AM338">
            <v>39514</v>
          </cell>
          <cell r="AN338">
            <v>41755</v>
          </cell>
          <cell r="AO338"/>
          <cell r="AP338">
            <v>0</v>
          </cell>
          <cell r="AQ338">
            <v>12249</v>
          </cell>
          <cell r="AR338">
            <v>62606</v>
          </cell>
          <cell r="AS338">
            <v>74855</v>
          </cell>
          <cell r="AT338"/>
          <cell r="AU338">
            <v>0</v>
          </cell>
          <cell r="AV338">
            <v>8433</v>
          </cell>
          <cell r="AW338">
            <v>43102</v>
          </cell>
          <cell r="AX338">
            <v>51535</v>
          </cell>
          <cell r="AY338"/>
          <cell r="AZ338">
            <v>348021.16000000003</v>
          </cell>
          <cell r="BA338">
            <v>95550.78</v>
          </cell>
          <cell r="BB338">
            <v>133071.58200000002</v>
          </cell>
          <cell r="BC338">
            <v>7790.97</v>
          </cell>
          <cell r="BD338">
            <v>7915.0499999999993</v>
          </cell>
          <cell r="BE338">
            <v>0</v>
          </cell>
          <cell r="BF338">
            <v>148777.60200000001</v>
          </cell>
          <cell r="BG338"/>
          <cell r="BH338">
            <v>379897.60200000001</v>
          </cell>
          <cell r="BI338"/>
          <cell r="BJ338">
            <v>52353.4</v>
          </cell>
          <cell r="BK338">
            <v>327544.20199999999</v>
          </cell>
          <cell r="BL338"/>
          <cell r="BM338">
            <v>1</v>
          </cell>
        </row>
        <row r="339">
          <cell r="A339" t="str">
            <v>1601942402600</v>
          </cell>
          <cell r="B339" t="str">
            <v>GENOA KINGSTON C U S DIST 424</v>
          </cell>
          <cell r="C339" t="str">
            <v>DEKALB</v>
          </cell>
          <cell r="D339" t="str">
            <v>Unit</v>
          </cell>
          <cell r="E339">
            <v>1528.96</v>
          </cell>
          <cell r="F339"/>
          <cell r="G339">
            <v>665.46999999999991</v>
          </cell>
          <cell r="H339">
            <v>657.81</v>
          </cell>
          <cell r="I339">
            <v>343.15999999999997</v>
          </cell>
          <cell r="J339">
            <v>520.33000000000004</v>
          </cell>
          <cell r="K339"/>
          <cell r="L339">
            <v>59202.899999999994</v>
          </cell>
          <cell r="M339">
            <v>30884.399999999998</v>
          </cell>
          <cell r="N339">
            <v>46829.700000000004</v>
          </cell>
          <cell r="O339">
            <v>136917</v>
          </cell>
          <cell r="P339"/>
          <cell r="Q339">
            <v>83183.749999999985</v>
          </cell>
          <cell r="R339">
            <v>42894.999999999993</v>
          </cell>
          <cell r="S339">
            <v>65041.250000000007</v>
          </cell>
          <cell r="T339">
            <v>191119.99999999997</v>
          </cell>
          <cell r="U339"/>
          <cell r="V339">
            <v>216277.74999999997</v>
          </cell>
          <cell r="W339">
            <v>111526.99999999999</v>
          </cell>
          <cell r="X339">
            <v>169107.25</v>
          </cell>
          <cell r="Y339">
            <v>496911.99999999994</v>
          </cell>
          <cell r="Z339"/>
          <cell r="AA339">
            <v>22625.979999999996</v>
          </cell>
          <cell r="AB339">
            <v>11667.439999999999</v>
          </cell>
          <cell r="AC339">
            <v>17691.22</v>
          </cell>
          <cell r="AD339">
            <v>51984.639999999999</v>
          </cell>
          <cell r="AE339"/>
          <cell r="AF339">
            <v>379983.37</v>
          </cell>
          <cell r="AG339">
            <v>195944.36</v>
          </cell>
          <cell r="AH339">
            <v>297108.43</v>
          </cell>
          <cell r="AI339">
            <v>873036.15999999992</v>
          </cell>
          <cell r="AJ339"/>
          <cell r="AK339">
            <v>82226.25</v>
          </cell>
          <cell r="AL339">
            <v>85446.84</v>
          </cell>
          <cell r="AM339">
            <v>446963.47000000003</v>
          </cell>
          <cell r="AN339">
            <v>614636.56000000006</v>
          </cell>
          <cell r="AO339"/>
          <cell r="AP339">
            <v>905704.66999999993</v>
          </cell>
          <cell r="AQ339">
            <v>467040.75999999995</v>
          </cell>
          <cell r="AR339">
            <v>708169.13</v>
          </cell>
          <cell r="AS339">
            <v>2080914.56</v>
          </cell>
          <cell r="AT339"/>
          <cell r="AU339">
            <v>623545.3899999999</v>
          </cell>
          <cell r="AV339">
            <v>321540.92</v>
          </cell>
          <cell r="AW339">
            <v>487549.21</v>
          </cell>
          <cell r="AX339">
            <v>1432635.5199999998</v>
          </cell>
          <cell r="AY339"/>
          <cell r="AZ339">
            <v>9258836.0099999998</v>
          </cell>
          <cell r="BA339">
            <v>2664417.0300000003</v>
          </cell>
          <cell r="BB339">
            <v>3576975.9119999995</v>
          </cell>
          <cell r="BC339">
            <v>216583.29983999999</v>
          </cell>
          <cell r="BD339">
            <v>220032.63359999997</v>
          </cell>
          <cell r="BE339">
            <v>0</v>
          </cell>
          <cell r="BF339">
            <v>4013591.8454399994</v>
          </cell>
          <cell r="BG339"/>
          <cell r="BH339">
            <v>9891748.2854399998</v>
          </cell>
          <cell r="BI339"/>
          <cell r="BJ339">
            <v>1455386.44</v>
          </cell>
          <cell r="BK339">
            <v>8436361.8454400003</v>
          </cell>
          <cell r="BL339"/>
          <cell r="BM339">
            <v>1</v>
          </cell>
        </row>
        <row r="340">
          <cell r="A340" t="str">
            <v>1601942502600</v>
          </cell>
          <cell r="B340" t="str">
            <v>INDIAN CREEK COMM UNIT DIST 425</v>
          </cell>
          <cell r="C340" t="str">
            <v>DEKALB</v>
          </cell>
          <cell r="D340" t="str">
            <v>Unit</v>
          </cell>
          <cell r="E340">
            <v>655.37</v>
          </cell>
          <cell r="F340"/>
          <cell r="G340">
            <v>294.73</v>
          </cell>
          <cell r="H340">
            <v>289.48</v>
          </cell>
          <cell r="I340">
            <v>159.32</v>
          </cell>
          <cell r="J340">
            <v>201.32</v>
          </cell>
          <cell r="K340"/>
          <cell r="L340">
            <v>26053.200000000001</v>
          </cell>
          <cell r="M340">
            <v>14338.8</v>
          </cell>
          <cell r="N340">
            <v>18118.8</v>
          </cell>
          <cell r="O340">
            <v>58510.8</v>
          </cell>
          <cell r="P340"/>
          <cell r="Q340">
            <v>36841.25</v>
          </cell>
          <cell r="R340">
            <v>19915</v>
          </cell>
          <cell r="S340">
            <v>25165</v>
          </cell>
          <cell r="T340">
            <v>81921.25</v>
          </cell>
          <cell r="U340"/>
          <cell r="V340">
            <v>95787.25</v>
          </cell>
          <cell r="W340">
            <v>51779</v>
          </cell>
          <cell r="X340">
            <v>65429</v>
          </cell>
          <cell r="Y340">
            <v>212995.25</v>
          </cell>
          <cell r="Z340"/>
          <cell r="AA340">
            <v>10020.82</v>
          </cell>
          <cell r="AB340">
            <v>5416.88</v>
          </cell>
          <cell r="AC340">
            <v>6844.88</v>
          </cell>
          <cell r="AD340">
            <v>22282.58</v>
          </cell>
          <cell r="AE340"/>
          <cell r="AF340">
            <v>84145.41</v>
          </cell>
          <cell r="AG340">
            <v>45485.86</v>
          </cell>
          <cell r="AH340">
            <v>57476.86</v>
          </cell>
          <cell r="AI340">
            <v>187108.13</v>
          </cell>
          <cell r="AJ340"/>
          <cell r="AK340">
            <v>36185</v>
          </cell>
          <cell r="AL340">
            <v>39670.68</v>
          </cell>
          <cell r="AM340">
            <v>172933.88</v>
          </cell>
          <cell r="AN340">
            <v>248789.56</v>
          </cell>
          <cell r="AO340"/>
          <cell r="AP340">
            <v>401127.53</v>
          </cell>
          <cell r="AQ340">
            <v>216834.52</v>
          </cell>
          <cell r="AR340">
            <v>273996.52</v>
          </cell>
          <cell r="AS340">
            <v>891958.57000000007</v>
          </cell>
          <cell r="AT340"/>
          <cell r="AU340">
            <v>276162.01</v>
          </cell>
          <cell r="AV340">
            <v>149282.84</v>
          </cell>
          <cell r="AW340">
            <v>188636.84</v>
          </cell>
          <cell r="AX340">
            <v>614081.68999999994</v>
          </cell>
          <cell r="AY340"/>
          <cell r="AZ340">
            <v>3930733.23</v>
          </cell>
          <cell r="BA340">
            <v>1013812.78</v>
          </cell>
          <cell r="BB340">
            <v>1483363.8029999998</v>
          </cell>
          <cell r="BC340">
            <v>92835.78198</v>
          </cell>
          <cell r="BD340">
            <v>94314.296699999992</v>
          </cell>
          <cell r="BE340">
            <v>0</v>
          </cell>
          <cell r="BF340">
            <v>1670513.8816799999</v>
          </cell>
          <cell r="BG340"/>
          <cell r="BH340">
            <v>3988161.7116800002</v>
          </cell>
          <cell r="BI340"/>
          <cell r="BJ340">
            <v>623833.59</v>
          </cell>
          <cell r="BK340">
            <v>3364328.1216800003</v>
          </cell>
          <cell r="BL340"/>
          <cell r="BM340">
            <v>0</v>
          </cell>
        </row>
        <row r="341">
          <cell r="A341" t="str">
            <v>1601942602600</v>
          </cell>
          <cell r="B341" t="str">
            <v>HIAWATHA C U SCHOOL DIST 426</v>
          </cell>
          <cell r="C341" t="str">
            <v>DEKALB</v>
          </cell>
          <cell r="D341" t="str">
            <v>Unit</v>
          </cell>
          <cell r="E341">
            <v>407.29</v>
          </cell>
          <cell r="F341"/>
          <cell r="G341">
            <v>178.64</v>
          </cell>
          <cell r="H341">
            <v>174.64</v>
          </cell>
          <cell r="I341">
            <v>99.16</v>
          </cell>
          <cell r="J341">
            <v>129.49</v>
          </cell>
          <cell r="K341"/>
          <cell r="L341">
            <v>15717.599999999999</v>
          </cell>
          <cell r="M341">
            <v>8924.4</v>
          </cell>
          <cell r="N341">
            <v>11654.1</v>
          </cell>
          <cell r="O341">
            <v>36296.1</v>
          </cell>
          <cell r="P341"/>
          <cell r="Q341">
            <v>22330</v>
          </cell>
          <cell r="R341">
            <v>12395</v>
          </cell>
          <cell r="S341">
            <v>16186.250000000002</v>
          </cell>
          <cell r="T341">
            <v>50911.25</v>
          </cell>
          <cell r="U341"/>
          <cell r="V341">
            <v>58057.999999999993</v>
          </cell>
          <cell r="W341">
            <v>32227</v>
          </cell>
          <cell r="X341">
            <v>42084.25</v>
          </cell>
          <cell r="Y341">
            <v>132369.25</v>
          </cell>
          <cell r="Z341"/>
          <cell r="AA341">
            <v>6073.7599999999993</v>
          </cell>
          <cell r="AB341">
            <v>3371.44</v>
          </cell>
          <cell r="AC341">
            <v>4402.66</v>
          </cell>
          <cell r="AD341">
            <v>13847.859999999999</v>
          </cell>
          <cell r="AE341"/>
          <cell r="AF341">
            <v>51001.72</v>
          </cell>
          <cell r="AG341">
            <v>28310.18</v>
          </cell>
          <cell r="AH341">
            <v>36969.39</v>
          </cell>
          <cell r="AI341">
            <v>116281.29</v>
          </cell>
          <cell r="AJ341"/>
          <cell r="AK341">
            <v>21830</v>
          </cell>
          <cell r="AL341">
            <v>24690.84</v>
          </cell>
          <cell r="AM341">
            <v>111231.91</v>
          </cell>
          <cell r="AN341">
            <v>157752.75</v>
          </cell>
          <cell r="AO341"/>
          <cell r="AP341">
            <v>243129.03999999998</v>
          </cell>
          <cell r="AQ341">
            <v>134956.76</v>
          </cell>
          <cell r="AR341">
            <v>176235.89</v>
          </cell>
          <cell r="AS341">
            <v>554321.68999999994</v>
          </cell>
          <cell r="AT341"/>
          <cell r="AU341">
            <v>167385.68</v>
          </cell>
          <cell r="AV341">
            <v>92912.92</v>
          </cell>
          <cell r="AW341">
            <v>121332.13</v>
          </cell>
          <cell r="AX341">
            <v>381630.73</v>
          </cell>
          <cell r="AY341"/>
          <cell r="AZ341">
            <v>2448053.59</v>
          </cell>
          <cell r="BA341">
            <v>653156.26</v>
          </cell>
          <cell r="BB341">
            <v>930362.95499999984</v>
          </cell>
          <cell r="BC341">
            <v>57694.257659999996</v>
          </cell>
          <cell r="BD341">
            <v>58613.103899999995</v>
          </cell>
          <cell r="BE341">
            <v>0</v>
          </cell>
          <cell r="BF341">
            <v>1046670.3165599998</v>
          </cell>
          <cell r="BG341"/>
          <cell r="BH341">
            <v>2490081.2365599996</v>
          </cell>
          <cell r="BI341"/>
          <cell r="BJ341">
            <v>387691.2</v>
          </cell>
          <cell r="BK341">
            <v>2102390.0365599995</v>
          </cell>
          <cell r="BL341"/>
          <cell r="BM341">
            <v>0</v>
          </cell>
        </row>
        <row r="342">
          <cell r="A342" t="str">
            <v>1601942702600</v>
          </cell>
          <cell r="B342" t="str">
            <v>SYCAMORE C U SCHOOL DIST 427</v>
          </cell>
          <cell r="C342" t="str">
            <v>DEKALB</v>
          </cell>
          <cell r="D342" t="str">
            <v>Unit</v>
          </cell>
          <cell r="E342">
            <v>3628.02</v>
          </cell>
          <cell r="F342"/>
          <cell r="G342">
            <v>1595.8800000000003</v>
          </cell>
          <cell r="H342">
            <v>1568.97</v>
          </cell>
          <cell r="I342">
            <v>844.65000000000009</v>
          </cell>
          <cell r="J342">
            <v>1187.49</v>
          </cell>
          <cell r="K342"/>
          <cell r="L342">
            <v>141207.29999999999</v>
          </cell>
          <cell r="M342">
            <v>76018.500000000015</v>
          </cell>
          <cell r="N342">
            <v>106874.1</v>
          </cell>
          <cell r="O342">
            <v>324099.90000000002</v>
          </cell>
          <cell r="P342"/>
          <cell r="Q342">
            <v>199485.00000000003</v>
          </cell>
          <cell r="R342">
            <v>105581.25000000001</v>
          </cell>
          <cell r="S342">
            <v>148436.25</v>
          </cell>
          <cell r="T342">
            <v>453502.50000000006</v>
          </cell>
          <cell r="U342"/>
          <cell r="V342">
            <v>518661.00000000012</v>
          </cell>
          <cell r="W342">
            <v>274511.25000000006</v>
          </cell>
          <cell r="X342">
            <v>385934.25</v>
          </cell>
          <cell r="Y342">
            <v>1179106.5000000002</v>
          </cell>
          <cell r="Z342"/>
          <cell r="AA342">
            <v>54259.920000000013</v>
          </cell>
          <cell r="AB342">
            <v>28718.100000000002</v>
          </cell>
          <cell r="AC342">
            <v>40374.660000000003</v>
          </cell>
          <cell r="AD342">
            <v>123352.68000000002</v>
          </cell>
          <cell r="AE342"/>
          <cell r="AF342">
            <v>911247.48</v>
          </cell>
          <cell r="AG342">
            <v>482295.15</v>
          </cell>
          <cell r="AH342">
            <v>678056.79</v>
          </cell>
          <cell r="AI342">
            <v>2071599.42</v>
          </cell>
          <cell r="AJ342"/>
          <cell r="AK342">
            <v>196121.25</v>
          </cell>
          <cell r="AL342">
            <v>210317.85000000003</v>
          </cell>
          <cell r="AM342">
            <v>1020053.91</v>
          </cell>
          <cell r="AN342">
            <v>1426493.01</v>
          </cell>
          <cell r="AO342"/>
          <cell r="AP342">
            <v>2171992.6800000006</v>
          </cell>
          <cell r="AQ342">
            <v>1149568.6500000001</v>
          </cell>
          <cell r="AR342">
            <v>1616173.89</v>
          </cell>
          <cell r="AS342">
            <v>4937735.2200000007</v>
          </cell>
          <cell r="AT342"/>
          <cell r="AU342">
            <v>1495339.5600000003</v>
          </cell>
          <cell r="AV342">
            <v>791437.05</v>
          </cell>
          <cell r="AW342">
            <v>1112678.1300000001</v>
          </cell>
          <cell r="AX342">
            <v>3399454.74</v>
          </cell>
          <cell r="AY342"/>
          <cell r="AZ342">
            <v>21562071.559999999</v>
          </cell>
          <cell r="BA342">
            <v>4957084.3100000005</v>
          </cell>
          <cell r="BB342">
            <v>7955746.760999999</v>
          </cell>
          <cell r="BC342">
            <v>513923.54508000001</v>
          </cell>
          <cell r="BD342">
            <v>522108.35820000002</v>
          </cell>
          <cell r="BE342">
            <v>0</v>
          </cell>
          <cell r="BF342">
            <v>8991778.6642799992</v>
          </cell>
          <cell r="BG342"/>
          <cell r="BH342">
            <v>22907122.634279996</v>
          </cell>
          <cell r="BI342"/>
          <cell r="BJ342">
            <v>3453439.67</v>
          </cell>
          <cell r="BK342">
            <v>19453682.964279994</v>
          </cell>
          <cell r="BL342"/>
          <cell r="BM342">
            <v>1</v>
          </cell>
        </row>
        <row r="343">
          <cell r="A343" t="str">
            <v>1601942802600</v>
          </cell>
          <cell r="B343" t="str">
            <v>DEKALB COMM UNIT SCH DIST 428</v>
          </cell>
          <cell r="C343" t="str">
            <v>DEKALB</v>
          </cell>
          <cell r="D343" t="str">
            <v>Unit</v>
          </cell>
          <cell r="E343">
            <v>6582.75</v>
          </cell>
          <cell r="F343"/>
          <cell r="G343">
            <v>3009.25</v>
          </cell>
          <cell r="H343">
            <v>2950.5</v>
          </cell>
          <cell r="I343">
            <v>1544.5</v>
          </cell>
          <cell r="J343">
            <v>2029</v>
          </cell>
          <cell r="K343"/>
          <cell r="L343">
            <v>265545</v>
          </cell>
          <cell r="M343">
            <v>139005</v>
          </cell>
          <cell r="N343">
            <v>182610</v>
          </cell>
          <cell r="O343">
            <v>587160</v>
          </cell>
          <cell r="P343"/>
          <cell r="Q343">
            <v>376156.25</v>
          </cell>
          <cell r="R343">
            <v>193062.5</v>
          </cell>
          <cell r="S343">
            <v>253625</v>
          </cell>
          <cell r="T343">
            <v>822843.75</v>
          </cell>
          <cell r="U343"/>
          <cell r="V343">
            <v>978006.25</v>
          </cell>
          <cell r="W343">
            <v>501962.5</v>
          </cell>
          <cell r="X343">
            <v>659425</v>
          </cell>
          <cell r="Y343">
            <v>2139393.75</v>
          </cell>
          <cell r="Z343"/>
          <cell r="AA343">
            <v>102314.5</v>
          </cell>
          <cell r="AB343">
            <v>52513</v>
          </cell>
          <cell r="AC343">
            <v>68986</v>
          </cell>
          <cell r="AD343">
            <v>223813.5</v>
          </cell>
          <cell r="AE343"/>
          <cell r="AF343">
            <v>1718281.75</v>
          </cell>
          <cell r="AG343">
            <v>881909.5</v>
          </cell>
          <cell r="AH343">
            <v>1158559</v>
          </cell>
          <cell r="AI343">
            <v>3758750.25</v>
          </cell>
          <cell r="AJ343"/>
          <cell r="AK343">
            <v>368812.5</v>
          </cell>
          <cell r="AL343">
            <v>384580.5</v>
          </cell>
          <cell r="AM343">
            <v>1742911</v>
          </cell>
          <cell r="AN343">
            <v>2496304</v>
          </cell>
          <cell r="AO343"/>
          <cell r="AP343">
            <v>4095589.25</v>
          </cell>
          <cell r="AQ343">
            <v>2102064.5</v>
          </cell>
          <cell r="AR343">
            <v>2761469</v>
          </cell>
          <cell r="AS343">
            <v>8959122.75</v>
          </cell>
          <cell r="AT343"/>
          <cell r="AU343">
            <v>2819667.25</v>
          </cell>
          <cell r="AV343">
            <v>1447196.5</v>
          </cell>
          <cell r="AW343">
            <v>1901173</v>
          </cell>
          <cell r="AX343">
            <v>6168036.75</v>
          </cell>
          <cell r="AY343"/>
          <cell r="AZ343">
            <v>41448411.829999998</v>
          </cell>
          <cell r="BA343">
            <v>16892946.759999998</v>
          </cell>
          <cell r="BB343">
            <v>17502407.577</v>
          </cell>
          <cell r="BC343">
            <v>932472.86849999998</v>
          </cell>
          <cell r="BD343">
            <v>947323.55249999987</v>
          </cell>
          <cell r="BE343">
            <v>0</v>
          </cell>
          <cell r="BF343">
            <v>19382203.998</v>
          </cell>
          <cell r="BG343"/>
          <cell r="BH343">
            <v>44537628.747999996</v>
          </cell>
          <cell r="BI343"/>
          <cell r="BJ343">
            <v>6265988.0700000003</v>
          </cell>
          <cell r="BK343">
            <v>38271640.677999996</v>
          </cell>
          <cell r="BL343"/>
          <cell r="BM343">
            <v>1</v>
          </cell>
        </row>
        <row r="344">
          <cell r="A344" t="str">
            <v>1601942902600</v>
          </cell>
          <cell r="B344" t="str">
            <v>HINCKLEY BIG ROCK C U S D 429</v>
          </cell>
          <cell r="C344" t="str">
            <v>DEKALB</v>
          </cell>
          <cell r="D344" t="str">
            <v>Unit</v>
          </cell>
          <cell r="E344">
            <v>681.69</v>
          </cell>
          <cell r="F344"/>
          <cell r="G344">
            <v>317.38</v>
          </cell>
          <cell r="H344">
            <v>309.47000000000003</v>
          </cell>
          <cell r="I344">
            <v>160.64999999999998</v>
          </cell>
          <cell r="J344">
            <v>203.65999999999997</v>
          </cell>
          <cell r="K344"/>
          <cell r="L344">
            <v>27852.300000000003</v>
          </cell>
          <cell r="M344">
            <v>14458.499999999998</v>
          </cell>
          <cell r="N344">
            <v>18329.399999999998</v>
          </cell>
          <cell r="O344">
            <v>60640.2</v>
          </cell>
          <cell r="P344"/>
          <cell r="Q344">
            <v>39672.5</v>
          </cell>
          <cell r="R344">
            <v>20081.249999999996</v>
          </cell>
          <cell r="S344">
            <v>25457.499999999996</v>
          </cell>
          <cell r="T344">
            <v>85211.25</v>
          </cell>
          <cell r="U344"/>
          <cell r="V344">
            <v>103148.5</v>
          </cell>
          <cell r="W344">
            <v>52211.249999999993</v>
          </cell>
          <cell r="X344">
            <v>66189.499999999985</v>
          </cell>
          <cell r="Y344">
            <v>221549.25</v>
          </cell>
          <cell r="Z344"/>
          <cell r="AA344">
            <v>10790.92</v>
          </cell>
          <cell r="AB344">
            <v>5462.0999999999995</v>
          </cell>
          <cell r="AC344">
            <v>6924.4399999999987</v>
          </cell>
          <cell r="AD344">
            <v>23177.46</v>
          </cell>
          <cell r="AE344"/>
          <cell r="AF344">
            <v>181223.98</v>
          </cell>
          <cell r="AG344">
            <v>91731.15</v>
          </cell>
          <cell r="AH344">
            <v>116289.86</v>
          </cell>
          <cell r="AI344">
            <v>389244.99</v>
          </cell>
          <cell r="AJ344"/>
          <cell r="AK344">
            <v>38683.75</v>
          </cell>
          <cell r="AL344">
            <v>40001.849999999991</v>
          </cell>
          <cell r="AM344">
            <v>174943.93999999997</v>
          </cell>
          <cell r="AN344">
            <v>253629.53999999998</v>
          </cell>
          <cell r="AO344"/>
          <cell r="AP344">
            <v>431954.18</v>
          </cell>
          <cell r="AQ344">
            <v>218644.64999999997</v>
          </cell>
          <cell r="AR344">
            <v>277181.25999999995</v>
          </cell>
          <cell r="AS344">
            <v>927780.08999999985</v>
          </cell>
          <cell r="AT344"/>
          <cell r="AU344">
            <v>297385.06</v>
          </cell>
          <cell r="AV344">
            <v>150529.04999999999</v>
          </cell>
          <cell r="AW344">
            <v>190829.41999999998</v>
          </cell>
          <cell r="AX344">
            <v>638743.53</v>
          </cell>
          <cell r="AY344"/>
          <cell r="AZ344">
            <v>4047207.3</v>
          </cell>
          <cell r="BA344">
            <v>1021881.81</v>
          </cell>
          <cell r="BB344">
            <v>1520726.7329999998</v>
          </cell>
          <cell r="BC344">
            <v>96564.115259999991</v>
          </cell>
          <cell r="BD344">
            <v>98102.007899999982</v>
          </cell>
          <cell r="BE344">
            <v>0</v>
          </cell>
          <cell r="BF344">
            <v>1715392.85616</v>
          </cell>
          <cell r="BG344"/>
          <cell r="BH344">
            <v>4315369.1661600005</v>
          </cell>
          <cell r="BI344"/>
          <cell r="BJ344">
            <v>648887.06999999995</v>
          </cell>
          <cell r="BK344">
            <v>3666482.0961600007</v>
          </cell>
          <cell r="BL344"/>
          <cell r="BM344">
            <v>1</v>
          </cell>
        </row>
        <row r="345">
          <cell r="A345" t="str">
            <v>1601943002600</v>
          </cell>
          <cell r="B345" t="str">
            <v>SANDWICH C U SCHOOL DIST 430</v>
          </cell>
          <cell r="C345" t="str">
            <v>DEKALB</v>
          </cell>
          <cell r="D345" t="str">
            <v>Unit</v>
          </cell>
          <cell r="E345">
            <v>1831.72</v>
          </cell>
          <cell r="F345"/>
          <cell r="G345">
            <v>834.57</v>
          </cell>
          <cell r="H345">
            <v>821.32</v>
          </cell>
          <cell r="I345">
            <v>414.49</v>
          </cell>
          <cell r="J345">
            <v>582.66000000000008</v>
          </cell>
          <cell r="K345"/>
          <cell r="L345">
            <v>73918.8</v>
          </cell>
          <cell r="M345">
            <v>37304.1</v>
          </cell>
          <cell r="N345">
            <v>52439.400000000009</v>
          </cell>
          <cell r="O345">
            <v>163662.29999999999</v>
          </cell>
          <cell r="P345"/>
          <cell r="Q345">
            <v>104321.25</v>
          </cell>
          <cell r="R345">
            <v>51811.25</v>
          </cell>
          <cell r="S345">
            <v>72832.500000000015</v>
          </cell>
          <cell r="T345">
            <v>228965</v>
          </cell>
          <cell r="U345"/>
          <cell r="V345">
            <v>271235.25</v>
          </cell>
          <cell r="W345">
            <v>134709.25</v>
          </cell>
          <cell r="X345">
            <v>189364.50000000003</v>
          </cell>
          <cell r="Y345">
            <v>595309</v>
          </cell>
          <cell r="Z345"/>
          <cell r="AA345">
            <v>28375.38</v>
          </cell>
          <cell r="AB345">
            <v>14092.66</v>
          </cell>
          <cell r="AC345">
            <v>19810.440000000002</v>
          </cell>
          <cell r="AD345">
            <v>62278.48</v>
          </cell>
          <cell r="AE345"/>
          <cell r="AF345">
            <v>476539.47</v>
          </cell>
          <cell r="AG345">
            <v>236673.79</v>
          </cell>
          <cell r="AH345">
            <v>332698.86</v>
          </cell>
          <cell r="AI345">
            <v>1045912.12</v>
          </cell>
          <cell r="AJ345"/>
          <cell r="AK345">
            <v>102665</v>
          </cell>
          <cell r="AL345">
            <v>103208.01000000001</v>
          </cell>
          <cell r="AM345">
            <v>500504.94000000006</v>
          </cell>
          <cell r="AN345">
            <v>706377.95000000007</v>
          </cell>
          <cell r="AO345"/>
          <cell r="AP345">
            <v>1135849.77</v>
          </cell>
          <cell r="AQ345">
            <v>564120.89</v>
          </cell>
          <cell r="AR345">
            <v>793000.26000000013</v>
          </cell>
          <cell r="AS345">
            <v>2492970.9200000004</v>
          </cell>
          <cell r="AT345"/>
          <cell r="AU345">
            <v>781992.09000000008</v>
          </cell>
          <cell r="AV345">
            <v>388377.13</v>
          </cell>
          <cell r="AW345">
            <v>545952.42000000004</v>
          </cell>
          <cell r="AX345">
            <v>1716321.6400000001</v>
          </cell>
          <cell r="AY345"/>
          <cell r="AZ345">
            <v>11167740.49</v>
          </cell>
          <cell r="BA345">
            <v>3227754.13</v>
          </cell>
          <cell r="BB345">
            <v>4318648.3859999999</v>
          </cell>
          <cell r="BC345">
            <v>259470.46487999998</v>
          </cell>
          <cell r="BD345">
            <v>263602.82520000002</v>
          </cell>
          <cell r="BE345">
            <v>0</v>
          </cell>
          <cell r="BF345">
            <v>4841721.6760799997</v>
          </cell>
          <cell r="BG345"/>
          <cell r="BH345">
            <v>11853519.08608</v>
          </cell>
          <cell r="BI345"/>
          <cell r="BJ345">
            <v>1743577.63</v>
          </cell>
          <cell r="BK345">
            <v>10109941.456080001</v>
          </cell>
          <cell r="BL345"/>
          <cell r="BM345">
            <v>1</v>
          </cell>
        </row>
        <row r="346">
          <cell r="A346" t="str">
            <v>1601943202600</v>
          </cell>
          <cell r="B346" t="str">
            <v>SOMONAUK C U SCHOOL DIST 432</v>
          </cell>
          <cell r="C346" t="str">
            <v>DEKALB</v>
          </cell>
          <cell r="D346" t="str">
            <v>Unit</v>
          </cell>
          <cell r="E346">
            <v>751.96</v>
          </cell>
          <cell r="F346"/>
          <cell r="G346">
            <v>326.14999999999998</v>
          </cell>
          <cell r="H346">
            <v>321.82</v>
          </cell>
          <cell r="I346">
            <v>171.48</v>
          </cell>
          <cell r="J346">
            <v>254.32999999999998</v>
          </cell>
          <cell r="K346"/>
          <cell r="L346">
            <v>28963.8</v>
          </cell>
          <cell r="M346">
            <v>15433.199999999999</v>
          </cell>
          <cell r="N346">
            <v>22889.699999999997</v>
          </cell>
          <cell r="O346">
            <v>67286.7</v>
          </cell>
          <cell r="P346"/>
          <cell r="Q346">
            <v>40768.75</v>
          </cell>
          <cell r="R346">
            <v>21435</v>
          </cell>
          <cell r="S346">
            <v>31791.249999999996</v>
          </cell>
          <cell r="T346">
            <v>93995</v>
          </cell>
          <cell r="U346"/>
          <cell r="V346">
            <v>105998.74999999999</v>
          </cell>
          <cell r="W346">
            <v>55731</v>
          </cell>
          <cell r="X346">
            <v>82657.25</v>
          </cell>
          <cell r="Y346">
            <v>244387</v>
          </cell>
          <cell r="Z346"/>
          <cell r="AA346">
            <v>11089.099999999999</v>
          </cell>
          <cell r="AB346">
            <v>5830.32</v>
          </cell>
          <cell r="AC346">
            <v>8647.2199999999993</v>
          </cell>
          <cell r="AD346">
            <v>25566.639999999999</v>
          </cell>
          <cell r="AE346"/>
          <cell r="AF346">
            <v>186231.65</v>
          </cell>
          <cell r="AG346">
            <v>97915.08</v>
          </cell>
          <cell r="AH346">
            <v>145222.43</v>
          </cell>
          <cell r="AI346">
            <v>429369.16</v>
          </cell>
          <cell r="AJ346"/>
          <cell r="AK346">
            <v>40227.5</v>
          </cell>
          <cell r="AL346">
            <v>42698.52</v>
          </cell>
          <cell r="AM346">
            <v>218469.46999999997</v>
          </cell>
          <cell r="AN346">
            <v>301395.49</v>
          </cell>
          <cell r="AO346"/>
          <cell r="AP346">
            <v>443890.14999999997</v>
          </cell>
          <cell r="AQ346">
            <v>233384.28</v>
          </cell>
          <cell r="AR346">
            <v>346143.13</v>
          </cell>
          <cell r="AS346">
            <v>1023417.5599999999</v>
          </cell>
          <cell r="AT346"/>
          <cell r="AU346">
            <v>305602.55</v>
          </cell>
          <cell r="AV346">
            <v>160676.75999999998</v>
          </cell>
          <cell r="AW346">
            <v>238307.21</v>
          </cell>
          <cell r="AX346">
            <v>704586.5199999999</v>
          </cell>
          <cell r="AY346"/>
          <cell r="AZ346">
            <v>4509182.57</v>
          </cell>
          <cell r="BA346">
            <v>1052658.1600000001</v>
          </cell>
          <cell r="BB346">
            <v>1668552.219</v>
          </cell>
          <cell r="BC346">
            <v>106518.14184000001</v>
          </cell>
          <cell r="BD346">
            <v>108214.56359999999</v>
          </cell>
          <cell r="BE346">
            <v>0</v>
          </cell>
          <cell r="BF346">
            <v>1883284.92444</v>
          </cell>
          <cell r="BG346"/>
          <cell r="BH346">
            <v>4773288.9944399996</v>
          </cell>
          <cell r="BI346"/>
          <cell r="BJ346">
            <v>715775.68</v>
          </cell>
          <cell r="BK346">
            <v>4057513.3144399994</v>
          </cell>
          <cell r="BL346"/>
          <cell r="BM346">
            <v>1</v>
          </cell>
        </row>
        <row r="347">
          <cell r="A347" t="str">
            <v>1700000000093</v>
          </cell>
          <cell r="B347" t="str">
            <v>SAFE SCH-DE WITT/LIVINGSTON/MCLEA</v>
          </cell>
          <cell r="C347" t="str">
            <v>MCLEAN</v>
          </cell>
          <cell r="D347" t="str">
            <v>Regional</v>
          </cell>
          <cell r="E347">
            <v>29.64</v>
          </cell>
          <cell r="F347"/>
          <cell r="G347">
            <v>0</v>
          </cell>
          <cell r="H347">
            <v>0</v>
          </cell>
          <cell r="I347">
            <v>10.99</v>
          </cell>
          <cell r="J347">
            <v>18.649999999999999</v>
          </cell>
          <cell r="K347"/>
          <cell r="L347">
            <v>0</v>
          </cell>
          <cell r="M347">
            <v>989.1</v>
          </cell>
          <cell r="N347">
            <v>1678.4999999999998</v>
          </cell>
          <cell r="O347">
            <v>2667.6</v>
          </cell>
          <cell r="P347"/>
          <cell r="Q347">
            <v>0</v>
          </cell>
          <cell r="R347">
            <v>1373.75</v>
          </cell>
          <cell r="S347">
            <v>2331.25</v>
          </cell>
          <cell r="T347">
            <v>3705</v>
          </cell>
          <cell r="U347"/>
          <cell r="V347">
            <v>0</v>
          </cell>
          <cell r="W347">
            <v>3571.75</v>
          </cell>
          <cell r="X347">
            <v>6061.2499999999991</v>
          </cell>
          <cell r="Y347">
            <v>9633</v>
          </cell>
          <cell r="Z347"/>
          <cell r="AA347">
            <v>0</v>
          </cell>
          <cell r="AB347">
            <v>373.66</v>
          </cell>
          <cell r="AC347">
            <v>634.09999999999991</v>
          </cell>
          <cell r="AD347">
            <v>1007.76</v>
          </cell>
          <cell r="AE347"/>
          <cell r="AF347">
            <v>0</v>
          </cell>
          <cell r="AG347">
            <v>3137.64</v>
          </cell>
          <cell r="AH347">
            <v>5324.57</v>
          </cell>
          <cell r="AI347">
            <v>8462.2099999999991</v>
          </cell>
          <cell r="AJ347"/>
          <cell r="AK347">
            <v>0</v>
          </cell>
          <cell r="AL347">
            <v>2736.51</v>
          </cell>
          <cell r="AM347">
            <v>16020.349999999999</v>
          </cell>
          <cell r="AN347">
            <v>18756.86</v>
          </cell>
          <cell r="AO347"/>
          <cell r="AP347">
            <v>0</v>
          </cell>
          <cell r="AQ347">
            <v>14957.39</v>
          </cell>
          <cell r="AR347">
            <v>25382.649999999998</v>
          </cell>
          <cell r="AS347">
            <v>40340.039999999994</v>
          </cell>
          <cell r="AT347"/>
          <cell r="AU347">
            <v>0</v>
          </cell>
          <cell r="AV347">
            <v>10297.630000000001</v>
          </cell>
          <cell r="AW347">
            <v>17475.05</v>
          </cell>
          <cell r="AX347">
            <v>27772.68</v>
          </cell>
          <cell r="AY347"/>
          <cell r="AZ347">
            <v>177600.02</v>
          </cell>
          <cell r="BA347">
            <v>46716.770000000004</v>
          </cell>
          <cell r="BB347">
            <v>67295.036999999997</v>
          </cell>
          <cell r="BC347">
            <v>4198.6245600000002</v>
          </cell>
          <cell r="BD347">
            <v>4265.4923999999992</v>
          </cell>
          <cell r="BE347">
            <v>0</v>
          </cell>
          <cell r="BF347">
            <v>75759.153959999996</v>
          </cell>
          <cell r="BG347"/>
          <cell r="BH347">
            <v>188104.30395999999</v>
          </cell>
          <cell r="BI347"/>
          <cell r="BJ347">
            <v>28213.72</v>
          </cell>
          <cell r="BK347">
            <v>159890.58395999999</v>
          </cell>
          <cell r="BL347"/>
          <cell r="BM347">
            <v>0</v>
          </cell>
        </row>
        <row r="348">
          <cell r="A348" t="str">
            <v>1700000000095</v>
          </cell>
          <cell r="B348" t="str">
            <v>ALOP-DE WITT/LIVINGSTON/MCLEAN</v>
          </cell>
          <cell r="C348" t="str">
            <v>MCLEAN</v>
          </cell>
          <cell r="D348" t="str">
            <v>Regional</v>
          </cell>
          <cell r="E348">
            <v>248</v>
          </cell>
          <cell r="F348"/>
          <cell r="G348">
            <v>0</v>
          </cell>
          <cell r="H348">
            <v>0</v>
          </cell>
          <cell r="I348">
            <v>39</v>
          </cell>
          <cell r="J348">
            <v>209</v>
          </cell>
          <cell r="K348"/>
          <cell r="L348">
            <v>0</v>
          </cell>
          <cell r="M348">
            <v>3510</v>
          </cell>
          <cell r="N348">
            <v>18810</v>
          </cell>
          <cell r="O348">
            <v>22320</v>
          </cell>
          <cell r="P348"/>
          <cell r="Q348">
            <v>0</v>
          </cell>
          <cell r="R348">
            <v>4875</v>
          </cell>
          <cell r="S348">
            <v>26125</v>
          </cell>
          <cell r="T348">
            <v>31000</v>
          </cell>
          <cell r="U348"/>
          <cell r="V348">
            <v>0</v>
          </cell>
          <cell r="W348">
            <v>12675</v>
          </cell>
          <cell r="X348">
            <v>67925</v>
          </cell>
          <cell r="Y348">
            <v>80600</v>
          </cell>
          <cell r="Z348"/>
          <cell r="AA348">
            <v>0</v>
          </cell>
          <cell r="AB348">
            <v>1326</v>
          </cell>
          <cell r="AC348">
            <v>7106</v>
          </cell>
          <cell r="AD348">
            <v>8432</v>
          </cell>
          <cell r="AE348"/>
          <cell r="AF348">
            <v>0</v>
          </cell>
          <cell r="AG348">
            <v>22269</v>
          </cell>
          <cell r="AH348">
            <v>119339</v>
          </cell>
          <cell r="AI348">
            <v>141608</v>
          </cell>
          <cell r="AJ348"/>
          <cell r="AK348">
            <v>0</v>
          </cell>
          <cell r="AL348">
            <v>9711</v>
          </cell>
          <cell r="AM348">
            <v>179531</v>
          </cell>
          <cell r="AN348">
            <v>189242</v>
          </cell>
          <cell r="AO348"/>
          <cell r="AP348">
            <v>0</v>
          </cell>
          <cell r="AQ348">
            <v>53079</v>
          </cell>
          <cell r="AR348">
            <v>284449</v>
          </cell>
          <cell r="AS348">
            <v>337528</v>
          </cell>
          <cell r="AT348"/>
          <cell r="AU348">
            <v>0</v>
          </cell>
          <cell r="AV348">
            <v>36543</v>
          </cell>
          <cell r="AW348">
            <v>195833</v>
          </cell>
          <cell r="AX348">
            <v>232376</v>
          </cell>
          <cell r="AY348"/>
          <cell r="AZ348">
            <v>1578508.6800000002</v>
          </cell>
          <cell r="BA348">
            <v>424076.95</v>
          </cell>
          <cell r="BB348">
            <v>600775.68900000001</v>
          </cell>
          <cell r="BC348">
            <v>35130.191999999995</v>
          </cell>
          <cell r="BD348">
            <v>35689.679999999993</v>
          </cell>
          <cell r="BE348">
            <v>0</v>
          </cell>
          <cell r="BF348">
            <v>671595.56099999999</v>
          </cell>
          <cell r="BG348"/>
          <cell r="BH348">
            <v>1714701.561</v>
          </cell>
          <cell r="BI348"/>
          <cell r="BJ348">
            <v>236066.24</v>
          </cell>
          <cell r="BK348">
            <v>1478635.321</v>
          </cell>
          <cell r="BL348"/>
          <cell r="BM348">
            <v>1</v>
          </cell>
        </row>
        <row r="349">
          <cell r="A349" t="str">
            <v>1702001502600</v>
          </cell>
          <cell r="B349" t="str">
            <v>CLINTON C U SCHOOL DIST 15</v>
          </cell>
          <cell r="C349" t="str">
            <v>DEWITT</v>
          </cell>
          <cell r="D349" t="str">
            <v>Unit</v>
          </cell>
          <cell r="E349">
            <v>1607.19</v>
          </cell>
          <cell r="F349"/>
          <cell r="G349">
            <v>743.55</v>
          </cell>
          <cell r="H349">
            <v>726.3</v>
          </cell>
          <cell r="I349">
            <v>370.49</v>
          </cell>
          <cell r="J349">
            <v>493.15</v>
          </cell>
          <cell r="K349"/>
          <cell r="L349">
            <v>65366.999999999993</v>
          </cell>
          <cell r="M349">
            <v>33344.1</v>
          </cell>
          <cell r="N349">
            <v>44383.5</v>
          </cell>
          <cell r="O349">
            <v>143094.59999999998</v>
          </cell>
          <cell r="P349"/>
          <cell r="Q349">
            <v>92943.75</v>
          </cell>
          <cell r="R349">
            <v>46311.25</v>
          </cell>
          <cell r="S349">
            <v>61643.75</v>
          </cell>
          <cell r="T349">
            <v>200898.75</v>
          </cell>
          <cell r="U349"/>
          <cell r="V349">
            <v>241653.74999999997</v>
          </cell>
          <cell r="W349">
            <v>120409.25</v>
          </cell>
          <cell r="X349">
            <v>160273.75</v>
          </cell>
          <cell r="Y349">
            <v>522336.75</v>
          </cell>
          <cell r="Z349"/>
          <cell r="AA349">
            <v>25280.699999999997</v>
          </cell>
          <cell r="AB349">
            <v>12596.66</v>
          </cell>
          <cell r="AC349">
            <v>16767.099999999999</v>
          </cell>
          <cell r="AD349">
            <v>54644.46</v>
          </cell>
          <cell r="AE349"/>
          <cell r="AF349">
            <v>212283.51999999999</v>
          </cell>
          <cell r="AG349">
            <v>105774.89</v>
          </cell>
          <cell r="AH349">
            <v>140794.32</v>
          </cell>
          <cell r="AI349">
            <v>458852.73</v>
          </cell>
          <cell r="AJ349"/>
          <cell r="AK349">
            <v>90787.5</v>
          </cell>
          <cell r="AL349">
            <v>92252.010000000009</v>
          </cell>
          <cell r="AM349">
            <v>423615.85</v>
          </cell>
          <cell r="AN349">
            <v>606655.36</v>
          </cell>
          <cell r="AO349"/>
          <cell r="AP349">
            <v>1011971.5499999999</v>
          </cell>
          <cell r="AQ349">
            <v>504236.89</v>
          </cell>
          <cell r="AR349">
            <v>671177.15</v>
          </cell>
          <cell r="AS349">
            <v>2187385.59</v>
          </cell>
          <cell r="AT349"/>
          <cell r="AU349">
            <v>696706.35</v>
          </cell>
          <cell r="AV349">
            <v>347149.13</v>
          </cell>
          <cell r="AW349">
            <v>462081.55</v>
          </cell>
          <cell r="AX349">
            <v>1505937.03</v>
          </cell>
          <cell r="AY349"/>
          <cell r="AZ349">
            <v>9924825.8899999987</v>
          </cell>
          <cell r="BA349">
            <v>3032582.2800000003</v>
          </cell>
          <cell r="BB349">
            <v>3887222.4509999994</v>
          </cell>
          <cell r="BC349">
            <v>227664.89226000002</v>
          </cell>
          <cell r="BD349">
            <v>231290.71290000001</v>
          </cell>
          <cell r="BE349">
            <v>0</v>
          </cell>
          <cell r="BF349">
            <v>4346178.0561599992</v>
          </cell>
          <cell r="BG349"/>
          <cell r="BH349">
            <v>10025983.326160001</v>
          </cell>
          <cell r="BI349"/>
          <cell r="BJ349">
            <v>1529852.01</v>
          </cell>
          <cell r="BK349">
            <v>8496131.3161600009</v>
          </cell>
          <cell r="BL349"/>
          <cell r="BM349">
            <v>0</v>
          </cell>
        </row>
        <row r="350">
          <cell r="A350" t="str">
            <v>1702001802600</v>
          </cell>
          <cell r="B350" t="str">
            <v>BLUE RIDGE COMM UNIT SCH DIST 18</v>
          </cell>
          <cell r="C350" t="str">
            <v>DEWITT</v>
          </cell>
          <cell r="D350" t="str">
            <v>Unit</v>
          </cell>
          <cell r="E350">
            <v>610.37</v>
          </cell>
          <cell r="F350"/>
          <cell r="G350">
            <v>283.89</v>
          </cell>
          <cell r="H350">
            <v>279.64</v>
          </cell>
          <cell r="I350">
            <v>133.32999999999998</v>
          </cell>
          <cell r="J350">
            <v>193.15</v>
          </cell>
          <cell r="K350"/>
          <cell r="L350">
            <v>25167.599999999999</v>
          </cell>
          <cell r="M350">
            <v>11999.699999999999</v>
          </cell>
          <cell r="N350">
            <v>17383.5</v>
          </cell>
          <cell r="O350">
            <v>54550.799999999996</v>
          </cell>
          <cell r="P350"/>
          <cell r="Q350">
            <v>35486.25</v>
          </cell>
          <cell r="R350">
            <v>16666.249999999996</v>
          </cell>
          <cell r="S350">
            <v>24143.75</v>
          </cell>
          <cell r="T350">
            <v>76296.25</v>
          </cell>
          <cell r="U350"/>
          <cell r="V350">
            <v>92264.25</v>
          </cell>
          <cell r="W350">
            <v>43332.249999999993</v>
          </cell>
          <cell r="X350">
            <v>62773.75</v>
          </cell>
          <cell r="Y350">
            <v>198370.25</v>
          </cell>
          <cell r="Z350"/>
          <cell r="AA350">
            <v>9652.26</v>
          </cell>
          <cell r="AB350">
            <v>4533.2199999999993</v>
          </cell>
          <cell r="AC350">
            <v>6567.1</v>
          </cell>
          <cell r="AD350">
            <v>20752.580000000002</v>
          </cell>
          <cell r="AE350"/>
          <cell r="AF350">
            <v>81050.59</v>
          </cell>
          <cell r="AG350">
            <v>38065.71</v>
          </cell>
          <cell r="AH350">
            <v>55144.32</v>
          </cell>
          <cell r="AI350">
            <v>174260.62</v>
          </cell>
          <cell r="AJ350"/>
          <cell r="AK350">
            <v>34955</v>
          </cell>
          <cell r="AL350">
            <v>33199.17</v>
          </cell>
          <cell r="AM350">
            <v>165915.85</v>
          </cell>
          <cell r="AN350">
            <v>234070.02000000002</v>
          </cell>
          <cell r="AO350"/>
          <cell r="AP350">
            <v>386374.29</v>
          </cell>
          <cell r="AQ350">
            <v>181462.12999999998</v>
          </cell>
          <cell r="AR350">
            <v>262877.15000000002</v>
          </cell>
          <cell r="AS350">
            <v>830713.57</v>
          </cell>
          <cell r="AT350"/>
          <cell r="AU350">
            <v>266004.93</v>
          </cell>
          <cell r="AV350">
            <v>124930.20999999999</v>
          </cell>
          <cell r="AW350">
            <v>180981.55000000002</v>
          </cell>
          <cell r="AX350">
            <v>571916.69000000006</v>
          </cell>
          <cell r="AY350"/>
          <cell r="AZ350">
            <v>3760436.82</v>
          </cell>
          <cell r="BA350">
            <v>1060467.19</v>
          </cell>
          <cell r="BB350">
            <v>1446271.203</v>
          </cell>
          <cell r="BC350">
            <v>86461.351980000007</v>
          </cell>
          <cell r="BD350">
            <v>87838.346699999995</v>
          </cell>
          <cell r="BE350">
            <v>0</v>
          </cell>
          <cell r="BF350">
            <v>1620570.9016800001</v>
          </cell>
          <cell r="BG350"/>
          <cell r="BH350">
            <v>3781501.6816799999</v>
          </cell>
          <cell r="BI350"/>
          <cell r="BJ350">
            <v>580998.99</v>
          </cell>
          <cell r="BK350">
            <v>3200502.6916800002</v>
          </cell>
          <cell r="BL350"/>
          <cell r="BM350">
            <v>0</v>
          </cell>
        </row>
        <row r="351">
          <cell r="A351" t="str">
            <v>1705300502600</v>
          </cell>
          <cell r="B351" t="str">
            <v>WOODLAND C U S DIST 5</v>
          </cell>
          <cell r="C351" t="str">
            <v>LIVINGSTON</v>
          </cell>
          <cell r="D351" t="str">
            <v>Unit</v>
          </cell>
          <cell r="E351">
            <v>437.21</v>
          </cell>
          <cell r="F351"/>
          <cell r="G351">
            <v>185.39999999999998</v>
          </cell>
          <cell r="H351">
            <v>177.64999999999998</v>
          </cell>
          <cell r="I351">
            <v>103.49</v>
          </cell>
          <cell r="J351">
            <v>148.32</v>
          </cell>
          <cell r="K351"/>
          <cell r="L351">
            <v>15988.499999999998</v>
          </cell>
          <cell r="M351">
            <v>9314.1</v>
          </cell>
          <cell r="N351">
            <v>13348.8</v>
          </cell>
          <cell r="O351">
            <v>38651.399999999994</v>
          </cell>
          <cell r="P351"/>
          <cell r="Q351">
            <v>23174.999999999996</v>
          </cell>
          <cell r="R351">
            <v>12936.25</v>
          </cell>
          <cell r="S351">
            <v>18540</v>
          </cell>
          <cell r="T351">
            <v>54651.25</v>
          </cell>
          <cell r="U351"/>
          <cell r="V351">
            <v>60254.999999999993</v>
          </cell>
          <cell r="W351">
            <v>33634.25</v>
          </cell>
          <cell r="X351">
            <v>48204</v>
          </cell>
          <cell r="Y351">
            <v>142093.25</v>
          </cell>
          <cell r="Z351"/>
          <cell r="AA351">
            <v>6303.5999999999995</v>
          </cell>
          <cell r="AB351">
            <v>3518.66</v>
          </cell>
          <cell r="AC351">
            <v>5042.88</v>
          </cell>
          <cell r="AD351">
            <v>14865.14</v>
          </cell>
          <cell r="AE351"/>
          <cell r="AF351">
            <v>105863.4</v>
          </cell>
          <cell r="AG351">
            <v>59092.79</v>
          </cell>
          <cell r="AH351">
            <v>84690.72</v>
          </cell>
          <cell r="AI351">
            <v>249646.91</v>
          </cell>
          <cell r="AJ351"/>
          <cell r="AK351">
            <v>22206.249999999996</v>
          </cell>
          <cell r="AL351">
            <v>25769.01</v>
          </cell>
          <cell r="AM351">
            <v>127406.87999999999</v>
          </cell>
          <cell r="AN351">
            <v>175382.13999999998</v>
          </cell>
          <cell r="AO351"/>
          <cell r="AP351">
            <v>252329.39999999997</v>
          </cell>
          <cell r="AQ351">
            <v>140849.88999999998</v>
          </cell>
          <cell r="AR351">
            <v>201863.52</v>
          </cell>
          <cell r="AS351">
            <v>595042.80999999994</v>
          </cell>
          <cell r="AT351"/>
          <cell r="AU351">
            <v>173719.8</v>
          </cell>
          <cell r="AV351">
            <v>96970.12999999999</v>
          </cell>
          <cell r="AW351">
            <v>138975.84</v>
          </cell>
          <cell r="AX351">
            <v>409665.77</v>
          </cell>
          <cell r="AY351"/>
          <cell r="AZ351">
            <v>2684359.5300000003</v>
          </cell>
          <cell r="BA351">
            <v>820498.35</v>
          </cell>
          <cell r="BB351">
            <v>1051457.3640000001</v>
          </cell>
          <cell r="BC351">
            <v>61932.545339999997</v>
          </cell>
          <cell r="BD351">
            <v>62918.891099999993</v>
          </cell>
          <cell r="BE351">
            <v>0</v>
          </cell>
          <cell r="BF351">
            <v>1176308.8004399999</v>
          </cell>
          <cell r="BG351"/>
          <cell r="BH351">
            <v>2856307.4704400003</v>
          </cell>
          <cell r="BI351"/>
          <cell r="BJ351">
            <v>416171.45</v>
          </cell>
          <cell r="BK351">
            <v>2440136.0204400001</v>
          </cell>
          <cell r="BL351"/>
          <cell r="BM351">
            <v>1</v>
          </cell>
        </row>
        <row r="352">
          <cell r="A352" t="str">
            <v>17053006J2600</v>
          </cell>
          <cell r="B352" t="str">
            <v>TRI POINT C U SCH DIST 6-J</v>
          </cell>
          <cell r="C352" t="str">
            <v>LIVINGSTON</v>
          </cell>
          <cell r="D352" t="str">
            <v>Unit</v>
          </cell>
          <cell r="E352">
            <v>356.5</v>
          </cell>
          <cell r="F352"/>
          <cell r="G352">
            <v>156.5</v>
          </cell>
          <cell r="H352">
            <v>151</v>
          </cell>
          <cell r="I352">
            <v>81.5</v>
          </cell>
          <cell r="J352">
            <v>118.5</v>
          </cell>
          <cell r="K352"/>
          <cell r="L352">
            <v>13590</v>
          </cell>
          <cell r="M352">
            <v>7335</v>
          </cell>
          <cell r="N352">
            <v>10665</v>
          </cell>
          <cell r="O352">
            <v>31590</v>
          </cell>
          <cell r="P352"/>
          <cell r="Q352">
            <v>19562.5</v>
          </cell>
          <cell r="R352">
            <v>10187.5</v>
          </cell>
          <cell r="S352">
            <v>14812.5</v>
          </cell>
          <cell r="T352">
            <v>44562.5</v>
          </cell>
          <cell r="U352"/>
          <cell r="V352">
            <v>50862.5</v>
          </cell>
          <cell r="W352">
            <v>26487.5</v>
          </cell>
          <cell r="X352">
            <v>38512.5</v>
          </cell>
          <cell r="Y352">
            <v>115862.5</v>
          </cell>
          <cell r="Z352"/>
          <cell r="AA352">
            <v>5321</v>
          </cell>
          <cell r="AB352">
            <v>2771</v>
          </cell>
          <cell r="AC352">
            <v>4029</v>
          </cell>
          <cell r="AD352">
            <v>12121</v>
          </cell>
          <cell r="AE352"/>
          <cell r="AF352">
            <v>44680.75</v>
          </cell>
          <cell r="AG352">
            <v>23268.25</v>
          </cell>
          <cell r="AH352">
            <v>33831.75</v>
          </cell>
          <cell r="AI352">
            <v>101780.75</v>
          </cell>
          <cell r="AJ352"/>
          <cell r="AK352">
            <v>18875</v>
          </cell>
          <cell r="AL352">
            <v>20293.5</v>
          </cell>
          <cell r="AM352">
            <v>101791.5</v>
          </cell>
          <cell r="AN352">
            <v>140960</v>
          </cell>
          <cell r="AO352"/>
          <cell r="AP352">
            <v>212996.5</v>
          </cell>
          <cell r="AQ352">
            <v>110921.5</v>
          </cell>
          <cell r="AR352">
            <v>161278.5</v>
          </cell>
          <cell r="AS352">
            <v>485196.5</v>
          </cell>
          <cell r="AT352"/>
          <cell r="AU352">
            <v>146640.5</v>
          </cell>
          <cell r="AV352">
            <v>76365.5</v>
          </cell>
          <cell r="AW352">
            <v>111034.5</v>
          </cell>
          <cell r="AX352">
            <v>334040.5</v>
          </cell>
          <cell r="AY352"/>
          <cell r="AZ352">
            <v>2188637.58</v>
          </cell>
          <cell r="BA352">
            <v>650152.79</v>
          </cell>
          <cell r="BB352">
            <v>851637.11100000003</v>
          </cell>
          <cell r="BC352">
            <v>50499.651000000005</v>
          </cell>
          <cell r="BD352">
            <v>51303.914999999994</v>
          </cell>
          <cell r="BE352">
            <v>0</v>
          </cell>
          <cell r="BF352">
            <v>953440.67700000003</v>
          </cell>
          <cell r="BG352"/>
          <cell r="BH352">
            <v>2219554.4270000001</v>
          </cell>
          <cell r="BI352"/>
          <cell r="BJ352">
            <v>339345.22</v>
          </cell>
          <cell r="BK352">
            <v>1880209.2070000002</v>
          </cell>
          <cell r="BL352"/>
          <cell r="BM352">
            <v>0</v>
          </cell>
        </row>
        <row r="353">
          <cell r="A353" t="str">
            <v>1705300802600</v>
          </cell>
          <cell r="B353" t="str">
            <v>PRAIRIE CENTRAL C U SCHOOL DIST 8</v>
          </cell>
          <cell r="C353" t="str">
            <v>LIVINGSTON</v>
          </cell>
          <cell r="D353" t="str">
            <v>Unit</v>
          </cell>
          <cell r="E353">
            <v>1623.61</v>
          </cell>
          <cell r="F353"/>
          <cell r="G353">
            <v>734.14</v>
          </cell>
          <cell r="H353">
            <v>712.14</v>
          </cell>
          <cell r="I353">
            <v>378.15</v>
          </cell>
          <cell r="J353">
            <v>511.32000000000005</v>
          </cell>
          <cell r="K353"/>
          <cell r="L353">
            <v>64092.6</v>
          </cell>
          <cell r="M353">
            <v>34033.5</v>
          </cell>
          <cell r="N353">
            <v>46018.8</v>
          </cell>
          <cell r="O353">
            <v>144144.90000000002</v>
          </cell>
          <cell r="P353"/>
          <cell r="Q353">
            <v>91767.5</v>
          </cell>
          <cell r="R353">
            <v>47268.75</v>
          </cell>
          <cell r="S353">
            <v>63915.000000000007</v>
          </cell>
          <cell r="T353">
            <v>202951.25</v>
          </cell>
          <cell r="U353"/>
          <cell r="V353">
            <v>238595.5</v>
          </cell>
          <cell r="W353">
            <v>122898.74999999999</v>
          </cell>
          <cell r="X353">
            <v>166179.00000000003</v>
          </cell>
          <cell r="Y353">
            <v>527673.25</v>
          </cell>
          <cell r="Z353"/>
          <cell r="AA353">
            <v>24960.76</v>
          </cell>
          <cell r="AB353">
            <v>12857.099999999999</v>
          </cell>
          <cell r="AC353">
            <v>17384.88</v>
          </cell>
          <cell r="AD353">
            <v>55202.740000000005</v>
          </cell>
          <cell r="AE353"/>
          <cell r="AF353">
            <v>419193.94</v>
          </cell>
          <cell r="AG353">
            <v>215923.65</v>
          </cell>
          <cell r="AH353">
            <v>291963.71999999997</v>
          </cell>
          <cell r="AI353">
            <v>927081.30999999994</v>
          </cell>
          <cell r="AJ353"/>
          <cell r="AK353">
            <v>89017.5</v>
          </cell>
          <cell r="AL353">
            <v>94159.349999999991</v>
          </cell>
          <cell r="AM353">
            <v>439223.88000000006</v>
          </cell>
          <cell r="AN353">
            <v>622400.73</v>
          </cell>
          <cell r="AO353"/>
          <cell r="AP353">
            <v>999164.54</v>
          </cell>
          <cell r="AQ353">
            <v>514662.14999999997</v>
          </cell>
          <cell r="AR353">
            <v>695906.52</v>
          </cell>
          <cell r="AS353">
            <v>2209733.21</v>
          </cell>
          <cell r="AT353"/>
          <cell r="AU353">
            <v>687889.17999999993</v>
          </cell>
          <cell r="AV353">
            <v>354326.55</v>
          </cell>
          <cell r="AW353">
            <v>479106.84</v>
          </cell>
          <cell r="AX353">
            <v>1521322.57</v>
          </cell>
          <cell r="AY353"/>
          <cell r="AZ353">
            <v>9877632.7200000007</v>
          </cell>
          <cell r="BA353">
            <v>2789925.12</v>
          </cell>
          <cell r="BB353">
            <v>3800267.352</v>
          </cell>
          <cell r="BC353">
            <v>229990.85094</v>
          </cell>
          <cell r="BD353">
            <v>233653.7151</v>
          </cell>
          <cell r="BE353">
            <v>0</v>
          </cell>
          <cell r="BF353">
            <v>4263911.9180399999</v>
          </cell>
          <cell r="BG353"/>
          <cell r="BH353">
            <v>10474421.878040001</v>
          </cell>
          <cell r="BI353"/>
          <cell r="BJ353">
            <v>1545481.88</v>
          </cell>
          <cell r="BK353">
            <v>8928939.9980400018</v>
          </cell>
          <cell r="BL353"/>
          <cell r="BM353">
            <v>1</v>
          </cell>
        </row>
        <row r="354">
          <cell r="A354" t="str">
            <v>1705307402700</v>
          </cell>
          <cell r="B354" t="str">
            <v>FLANAGAN-CORNELL UNIT 74</v>
          </cell>
          <cell r="C354" t="str">
            <v>LIVINGSTON</v>
          </cell>
          <cell r="D354" t="str">
            <v>Unit</v>
          </cell>
          <cell r="E354">
            <v>292.25</v>
          </cell>
          <cell r="F354"/>
          <cell r="G354">
            <v>128.25</v>
          </cell>
          <cell r="H354">
            <v>125</v>
          </cell>
          <cell r="I354">
            <v>53.5</v>
          </cell>
          <cell r="J354">
            <v>110.5</v>
          </cell>
          <cell r="K354"/>
          <cell r="L354">
            <v>11250</v>
          </cell>
          <cell r="M354">
            <v>4815</v>
          </cell>
          <cell r="N354">
            <v>9945</v>
          </cell>
          <cell r="O354">
            <v>26010</v>
          </cell>
          <cell r="P354"/>
          <cell r="Q354">
            <v>16031.25</v>
          </cell>
          <cell r="R354">
            <v>6687.5</v>
          </cell>
          <cell r="S354">
            <v>13812.5</v>
          </cell>
          <cell r="T354">
            <v>36531.25</v>
          </cell>
          <cell r="U354"/>
          <cell r="V354">
            <v>41681.25</v>
          </cell>
          <cell r="W354">
            <v>17387.5</v>
          </cell>
          <cell r="X354">
            <v>35912.5</v>
          </cell>
          <cell r="Y354">
            <v>94981.25</v>
          </cell>
          <cell r="Z354"/>
          <cell r="AA354">
            <v>4360.5</v>
          </cell>
          <cell r="AB354">
            <v>1819</v>
          </cell>
          <cell r="AC354">
            <v>3757</v>
          </cell>
          <cell r="AD354">
            <v>9936.5</v>
          </cell>
          <cell r="AE354"/>
          <cell r="AF354">
            <v>73230.75</v>
          </cell>
          <cell r="AG354">
            <v>30548.5</v>
          </cell>
          <cell r="AH354">
            <v>63095.5</v>
          </cell>
          <cell r="AI354">
            <v>166874.75</v>
          </cell>
          <cell r="AJ354"/>
          <cell r="AK354">
            <v>15625</v>
          </cell>
          <cell r="AL354">
            <v>13321.5</v>
          </cell>
          <cell r="AM354">
            <v>94919.5</v>
          </cell>
          <cell r="AN354">
            <v>123866</v>
          </cell>
          <cell r="AO354"/>
          <cell r="AP354">
            <v>174548.25</v>
          </cell>
          <cell r="AQ354">
            <v>72813.5</v>
          </cell>
          <cell r="AR354">
            <v>150390.5</v>
          </cell>
          <cell r="AS354">
            <v>397752.25</v>
          </cell>
          <cell r="AT354"/>
          <cell r="AU354">
            <v>120170.25</v>
          </cell>
          <cell r="AV354">
            <v>50129.5</v>
          </cell>
          <cell r="AW354">
            <v>103538.5</v>
          </cell>
          <cell r="AX354">
            <v>273838.25</v>
          </cell>
          <cell r="AY354"/>
          <cell r="AZ354">
            <v>1787855.77</v>
          </cell>
          <cell r="BA354">
            <v>464021.33999999997</v>
          </cell>
          <cell r="BB354">
            <v>675563.13299999991</v>
          </cell>
          <cell r="BC354">
            <v>41398.381500000003</v>
          </cell>
          <cell r="BD354">
            <v>42057.697499999995</v>
          </cell>
          <cell r="BE354">
            <v>0</v>
          </cell>
          <cell r="BF354">
            <v>759019.21199999994</v>
          </cell>
          <cell r="BG354"/>
          <cell r="BH354">
            <v>1888809.4619999998</v>
          </cell>
          <cell r="BI354"/>
          <cell r="BJ354">
            <v>278186.93</v>
          </cell>
          <cell r="BK354">
            <v>1610622.5319999999</v>
          </cell>
          <cell r="BL354"/>
          <cell r="BM354">
            <v>1</v>
          </cell>
        </row>
        <row r="355">
          <cell r="A355" t="str">
            <v>1705309001700</v>
          </cell>
          <cell r="B355" t="str">
            <v>PONTIAC TWP H S DIST 90</v>
          </cell>
          <cell r="C355" t="str">
            <v>LIVINGSTON</v>
          </cell>
          <cell r="D355" t="str">
            <v>High School</v>
          </cell>
          <cell r="E355">
            <v>677.32</v>
          </cell>
          <cell r="F355"/>
          <cell r="G355">
            <v>0</v>
          </cell>
          <cell r="H355">
            <v>0</v>
          </cell>
          <cell r="I355">
            <v>0</v>
          </cell>
          <cell r="J355">
            <v>677.31999999999994</v>
          </cell>
          <cell r="K355"/>
          <cell r="L355">
            <v>0</v>
          </cell>
          <cell r="M355">
            <v>0</v>
          </cell>
          <cell r="N355">
            <v>60958.799999999996</v>
          </cell>
          <cell r="O355">
            <v>60958.799999999996</v>
          </cell>
          <cell r="P355"/>
          <cell r="Q355">
            <v>0</v>
          </cell>
          <cell r="R355">
            <v>0</v>
          </cell>
          <cell r="S355">
            <v>84664.999999999985</v>
          </cell>
          <cell r="T355">
            <v>84664.999999999985</v>
          </cell>
          <cell r="U355"/>
          <cell r="V355">
            <v>0</v>
          </cell>
          <cell r="W355">
            <v>0</v>
          </cell>
          <cell r="X355">
            <v>220128.99999999997</v>
          </cell>
          <cell r="Y355">
            <v>220128.99999999997</v>
          </cell>
          <cell r="Z355"/>
          <cell r="AA355">
            <v>0</v>
          </cell>
          <cell r="AB355">
            <v>0</v>
          </cell>
          <cell r="AC355">
            <v>23028.879999999997</v>
          </cell>
          <cell r="AD355">
            <v>23028.879999999997</v>
          </cell>
          <cell r="AE355"/>
          <cell r="AF355">
            <v>0</v>
          </cell>
          <cell r="AG355">
            <v>0</v>
          </cell>
          <cell r="AH355">
            <v>386749.72</v>
          </cell>
          <cell r="AI355">
            <v>386749.72</v>
          </cell>
          <cell r="AJ355"/>
          <cell r="AK355">
            <v>0</v>
          </cell>
          <cell r="AL355">
            <v>0</v>
          </cell>
          <cell r="AM355">
            <v>581817.87999999989</v>
          </cell>
          <cell r="AN355">
            <v>581817.87999999989</v>
          </cell>
          <cell r="AO355"/>
          <cell r="AP355">
            <v>0</v>
          </cell>
          <cell r="AQ355">
            <v>0</v>
          </cell>
          <cell r="AR355">
            <v>921832.5199999999</v>
          </cell>
          <cell r="AS355">
            <v>921832.5199999999</v>
          </cell>
          <cell r="AT355"/>
          <cell r="AU355">
            <v>0</v>
          </cell>
          <cell r="AV355">
            <v>0</v>
          </cell>
          <cell r="AW355">
            <v>634648.84</v>
          </cell>
          <cell r="AX355">
            <v>634648.84</v>
          </cell>
          <cell r="AY355"/>
          <cell r="AZ355">
            <v>4460818.4399999995</v>
          </cell>
          <cell r="BA355">
            <v>1226225.45</v>
          </cell>
          <cell r="BB355">
            <v>1706113.1669999999</v>
          </cell>
          <cell r="BC355">
            <v>95945.087279999992</v>
          </cell>
          <cell r="BD355">
            <v>97473.121199999994</v>
          </cell>
          <cell r="BE355">
            <v>0</v>
          </cell>
          <cell r="BF355">
            <v>1899531.3754799999</v>
          </cell>
          <cell r="BG355"/>
          <cell r="BH355">
            <v>4813362.0154799996</v>
          </cell>
          <cell r="BI355"/>
          <cell r="BJ355">
            <v>644727.36</v>
          </cell>
          <cell r="BK355">
            <v>4168634.6554799997</v>
          </cell>
          <cell r="BL355"/>
          <cell r="BM355">
            <v>1</v>
          </cell>
        </row>
        <row r="356">
          <cell r="A356" t="str">
            <v>1705323001700</v>
          </cell>
          <cell r="B356" t="str">
            <v>DWIGHT TWP H S DIST 230</v>
          </cell>
          <cell r="C356" t="str">
            <v>LIVINGSTON</v>
          </cell>
          <cell r="D356" t="str">
            <v>High School</v>
          </cell>
          <cell r="E356">
            <v>219.49</v>
          </cell>
          <cell r="F356"/>
          <cell r="G356">
            <v>0</v>
          </cell>
          <cell r="H356">
            <v>0</v>
          </cell>
          <cell r="I356">
            <v>0</v>
          </cell>
          <cell r="J356">
            <v>219.49</v>
          </cell>
          <cell r="K356"/>
          <cell r="L356">
            <v>0</v>
          </cell>
          <cell r="M356">
            <v>0</v>
          </cell>
          <cell r="N356">
            <v>19754.100000000002</v>
          </cell>
          <cell r="O356">
            <v>19754.100000000002</v>
          </cell>
          <cell r="P356"/>
          <cell r="Q356">
            <v>0</v>
          </cell>
          <cell r="R356">
            <v>0</v>
          </cell>
          <cell r="S356">
            <v>27436.25</v>
          </cell>
          <cell r="T356">
            <v>27436.25</v>
          </cell>
          <cell r="U356"/>
          <cell r="V356">
            <v>0</v>
          </cell>
          <cell r="W356">
            <v>0</v>
          </cell>
          <cell r="X356">
            <v>71334.25</v>
          </cell>
          <cell r="Y356">
            <v>71334.25</v>
          </cell>
          <cell r="Z356"/>
          <cell r="AA356">
            <v>0</v>
          </cell>
          <cell r="AB356">
            <v>0</v>
          </cell>
          <cell r="AC356">
            <v>7462.66</v>
          </cell>
          <cell r="AD356">
            <v>7462.66</v>
          </cell>
          <cell r="AE356"/>
          <cell r="AF356">
            <v>0</v>
          </cell>
          <cell r="AG356">
            <v>0</v>
          </cell>
          <cell r="AH356">
            <v>62664.39</v>
          </cell>
          <cell r="AI356">
            <v>62664.39</v>
          </cell>
          <cell r="AJ356"/>
          <cell r="AK356">
            <v>0</v>
          </cell>
          <cell r="AL356">
            <v>0</v>
          </cell>
          <cell r="AM356">
            <v>188541.91</v>
          </cell>
          <cell r="AN356">
            <v>188541.91</v>
          </cell>
          <cell r="AO356"/>
          <cell r="AP356">
            <v>0</v>
          </cell>
          <cell r="AQ356">
            <v>0</v>
          </cell>
          <cell r="AR356">
            <v>298725.89</v>
          </cell>
          <cell r="AS356">
            <v>298725.89</v>
          </cell>
          <cell r="AT356"/>
          <cell r="AU356">
            <v>0</v>
          </cell>
          <cell r="AV356">
            <v>0</v>
          </cell>
          <cell r="AW356">
            <v>205662.13</v>
          </cell>
          <cell r="AX356">
            <v>205662.13</v>
          </cell>
          <cell r="AY356"/>
          <cell r="AZ356">
            <v>1414617.78</v>
          </cell>
          <cell r="BA356">
            <v>327720.90000000002</v>
          </cell>
          <cell r="BB356">
            <v>522701.60400000005</v>
          </cell>
          <cell r="BC356">
            <v>31091.636460000002</v>
          </cell>
          <cell r="BD356">
            <v>31586.805899999999</v>
          </cell>
          <cell r="BE356">
            <v>0</v>
          </cell>
          <cell r="BF356">
            <v>585380.04636000004</v>
          </cell>
          <cell r="BG356"/>
          <cell r="BH356">
            <v>1466961.6263599999</v>
          </cell>
          <cell r="BI356"/>
          <cell r="BJ356">
            <v>208928.14</v>
          </cell>
          <cell r="BK356">
            <v>1258033.48636</v>
          </cell>
          <cell r="BL356"/>
          <cell r="BM356">
            <v>0</v>
          </cell>
        </row>
        <row r="357">
          <cell r="A357" t="str">
            <v>1705323200200</v>
          </cell>
          <cell r="B357" t="str">
            <v>DWIGHT COMMON SCHOOL DIST 232</v>
          </cell>
          <cell r="C357" t="str">
            <v>LIVINGSTON</v>
          </cell>
          <cell r="D357" t="str">
            <v>Elementary</v>
          </cell>
          <cell r="E357">
            <v>478</v>
          </cell>
          <cell r="F357"/>
          <cell r="G357">
            <v>320.5</v>
          </cell>
          <cell r="H357">
            <v>309.5</v>
          </cell>
          <cell r="I357">
            <v>157.5</v>
          </cell>
          <cell r="J357">
            <v>0</v>
          </cell>
          <cell r="K357"/>
          <cell r="L357">
            <v>27855</v>
          </cell>
          <cell r="M357">
            <v>14175</v>
          </cell>
          <cell r="N357">
            <v>0</v>
          </cell>
          <cell r="O357">
            <v>42030</v>
          </cell>
          <cell r="P357"/>
          <cell r="Q357">
            <v>40062.5</v>
          </cell>
          <cell r="R357">
            <v>19687.5</v>
          </cell>
          <cell r="S357">
            <v>0</v>
          </cell>
          <cell r="T357">
            <v>59750</v>
          </cell>
          <cell r="U357"/>
          <cell r="V357">
            <v>104162.5</v>
          </cell>
          <cell r="W357">
            <v>51187.5</v>
          </cell>
          <cell r="X357">
            <v>0</v>
          </cell>
          <cell r="Y357">
            <v>155350</v>
          </cell>
          <cell r="Z357"/>
          <cell r="AA357">
            <v>10897</v>
          </cell>
          <cell r="AB357">
            <v>5355</v>
          </cell>
          <cell r="AC357">
            <v>0</v>
          </cell>
          <cell r="AD357">
            <v>16252</v>
          </cell>
          <cell r="AE357"/>
          <cell r="AF357">
            <v>183005.5</v>
          </cell>
          <cell r="AG357">
            <v>89932.5</v>
          </cell>
          <cell r="AH357">
            <v>0</v>
          </cell>
          <cell r="AI357">
            <v>272938</v>
          </cell>
          <cell r="AJ357"/>
          <cell r="AK357">
            <v>38687.5</v>
          </cell>
          <cell r="AL357">
            <v>39217.5</v>
          </cell>
          <cell r="AM357">
            <v>0</v>
          </cell>
          <cell r="AN357">
            <v>77905</v>
          </cell>
          <cell r="AO357"/>
          <cell r="AP357">
            <v>436200.5</v>
          </cell>
          <cell r="AQ357">
            <v>214357.5</v>
          </cell>
          <cell r="AR357">
            <v>0</v>
          </cell>
          <cell r="AS357">
            <v>650558</v>
          </cell>
          <cell r="AT357"/>
          <cell r="AU357">
            <v>300308.5</v>
          </cell>
          <cell r="AV357">
            <v>147577.5</v>
          </cell>
          <cell r="AW357">
            <v>0</v>
          </cell>
          <cell r="AX357">
            <v>447886</v>
          </cell>
          <cell r="AY357"/>
          <cell r="AZ357">
            <v>2786754.9400000004</v>
          </cell>
          <cell r="BA357">
            <v>795683.63</v>
          </cell>
          <cell r="BB357">
            <v>1074731.571</v>
          </cell>
          <cell r="BC357">
            <v>67710.611999999994</v>
          </cell>
          <cell r="BD357">
            <v>68788.98</v>
          </cell>
          <cell r="BE357">
            <v>0</v>
          </cell>
          <cell r="BF357">
            <v>1211231.1629999999</v>
          </cell>
          <cell r="BG357"/>
          <cell r="BH357">
            <v>2933900.1629999997</v>
          </cell>
          <cell r="BI357"/>
          <cell r="BJ357">
            <v>454998.64</v>
          </cell>
          <cell r="BK357">
            <v>2478901.5229999996</v>
          </cell>
          <cell r="BL357"/>
          <cell r="BM357">
            <v>1</v>
          </cell>
        </row>
        <row r="358">
          <cell r="A358" t="str">
            <v>1705342500400</v>
          </cell>
          <cell r="B358" t="str">
            <v>ROOKS CREEK C C SCH DIST 425</v>
          </cell>
          <cell r="C358" t="str">
            <v>LIVINGSTON</v>
          </cell>
          <cell r="D358" t="str">
            <v>Elementary</v>
          </cell>
          <cell r="E358">
            <v>61</v>
          </cell>
          <cell r="F358"/>
          <cell r="G358">
            <v>50</v>
          </cell>
          <cell r="H358">
            <v>49.5</v>
          </cell>
          <cell r="I358">
            <v>11</v>
          </cell>
          <cell r="J358">
            <v>0</v>
          </cell>
          <cell r="K358"/>
          <cell r="L358">
            <v>4455</v>
          </cell>
          <cell r="M358">
            <v>990</v>
          </cell>
          <cell r="N358">
            <v>0</v>
          </cell>
          <cell r="O358">
            <v>5445</v>
          </cell>
          <cell r="P358"/>
          <cell r="Q358">
            <v>6250</v>
          </cell>
          <cell r="R358">
            <v>1375</v>
          </cell>
          <cell r="S358">
            <v>0</v>
          </cell>
          <cell r="T358">
            <v>7625</v>
          </cell>
          <cell r="U358"/>
          <cell r="V358">
            <v>16250</v>
          </cell>
          <cell r="W358">
            <v>3575</v>
          </cell>
          <cell r="X358">
            <v>0</v>
          </cell>
          <cell r="Y358">
            <v>19825</v>
          </cell>
          <cell r="Z358"/>
          <cell r="AA358">
            <v>1700</v>
          </cell>
          <cell r="AB358">
            <v>374</v>
          </cell>
          <cell r="AC358">
            <v>0</v>
          </cell>
          <cell r="AD358">
            <v>2074</v>
          </cell>
          <cell r="AE358"/>
          <cell r="AF358">
            <v>14275</v>
          </cell>
          <cell r="AG358">
            <v>3140.5</v>
          </cell>
          <cell r="AH358">
            <v>0</v>
          </cell>
          <cell r="AI358">
            <v>17415.5</v>
          </cell>
          <cell r="AJ358"/>
          <cell r="AK358">
            <v>6187.5</v>
          </cell>
          <cell r="AL358">
            <v>2739</v>
          </cell>
          <cell r="AM358">
            <v>0</v>
          </cell>
          <cell r="AN358">
            <v>8926.5</v>
          </cell>
          <cell r="AO358"/>
          <cell r="AP358">
            <v>68050</v>
          </cell>
          <cell r="AQ358">
            <v>14971</v>
          </cell>
          <cell r="AR358">
            <v>0</v>
          </cell>
          <cell r="AS358">
            <v>83021</v>
          </cell>
          <cell r="AT358"/>
          <cell r="AU358">
            <v>46850</v>
          </cell>
          <cell r="AV358">
            <v>10307</v>
          </cell>
          <cell r="AW358">
            <v>0</v>
          </cell>
          <cell r="AX358">
            <v>57157</v>
          </cell>
          <cell r="AY358"/>
          <cell r="AZ358">
            <v>347697.88</v>
          </cell>
          <cell r="BA358">
            <v>75549.91</v>
          </cell>
          <cell r="BB358">
            <v>126974.337</v>
          </cell>
          <cell r="BC358">
            <v>8640.8940000000002</v>
          </cell>
          <cell r="BD358">
            <v>8778.51</v>
          </cell>
          <cell r="BE358">
            <v>0</v>
          </cell>
          <cell r="BF358">
            <v>144393.74100000001</v>
          </cell>
          <cell r="BG358"/>
          <cell r="BH358">
            <v>345882.74100000004</v>
          </cell>
          <cell r="BI358"/>
          <cell r="BJ358">
            <v>58064.68</v>
          </cell>
          <cell r="BK358">
            <v>287818.06100000005</v>
          </cell>
          <cell r="BL358"/>
          <cell r="BM358">
            <v>0</v>
          </cell>
        </row>
        <row r="359">
          <cell r="A359" t="str">
            <v>1705342600400</v>
          </cell>
          <cell r="B359" t="str">
            <v>CORNELL C C SCH DIST 426</v>
          </cell>
          <cell r="C359" t="str">
            <v>LIVINGSTON</v>
          </cell>
          <cell r="D359" t="str">
            <v>Elementary</v>
          </cell>
          <cell r="E359">
            <v>98.46</v>
          </cell>
          <cell r="F359"/>
          <cell r="G359">
            <v>66.14</v>
          </cell>
          <cell r="H359">
            <v>64.47999999999999</v>
          </cell>
          <cell r="I359">
            <v>32.32</v>
          </cell>
          <cell r="J359">
            <v>0</v>
          </cell>
          <cell r="K359"/>
          <cell r="L359">
            <v>5803.1999999999989</v>
          </cell>
          <cell r="M359">
            <v>2908.8</v>
          </cell>
          <cell r="N359">
            <v>0</v>
          </cell>
          <cell r="O359">
            <v>8712</v>
          </cell>
          <cell r="P359"/>
          <cell r="Q359">
            <v>8267.5</v>
          </cell>
          <cell r="R359">
            <v>4040</v>
          </cell>
          <cell r="S359">
            <v>0</v>
          </cell>
          <cell r="T359">
            <v>12307.5</v>
          </cell>
          <cell r="U359"/>
          <cell r="V359">
            <v>21495.5</v>
          </cell>
          <cell r="W359">
            <v>10504</v>
          </cell>
          <cell r="X359">
            <v>0</v>
          </cell>
          <cell r="Y359">
            <v>31999.5</v>
          </cell>
          <cell r="Z359"/>
          <cell r="AA359">
            <v>2248.7600000000002</v>
          </cell>
          <cell r="AB359">
            <v>1098.8800000000001</v>
          </cell>
          <cell r="AC359">
            <v>0</v>
          </cell>
          <cell r="AD359">
            <v>3347.6400000000003</v>
          </cell>
          <cell r="AE359"/>
          <cell r="AF359">
            <v>37765.94</v>
          </cell>
          <cell r="AG359">
            <v>18454.72</v>
          </cell>
          <cell r="AH359">
            <v>0</v>
          </cell>
          <cell r="AI359">
            <v>56220.66</v>
          </cell>
          <cell r="AJ359"/>
          <cell r="AK359">
            <v>8059.9999999999991</v>
          </cell>
          <cell r="AL359">
            <v>8047.68</v>
          </cell>
          <cell r="AM359">
            <v>0</v>
          </cell>
          <cell r="AN359">
            <v>16107.68</v>
          </cell>
          <cell r="AO359"/>
          <cell r="AP359">
            <v>90016.54</v>
          </cell>
          <cell r="AQ359">
            <v>43987.519999999997</v>
          </cell>
          <cell r="AR359">
            <v>0</v>
          </cell>
          <cell r="AS359">
            <v>134004.06</v>
          </cell>
          <cell r="AT359"/>
          <cell r="AU359">
            <v>61973.18</v>
          </cell>
          <cell r="AV359">
            <v>30283.84</v>
          </cell>
          <cell r="AW359">
            <v>0</v>
          </cell>
          <cell r="AX359">
            <v>92257.02</v>
          </cell>
          <cell r="AY359"/>
          <cell r="AZ359">
            <v>579383.59000000008</v>
          </cell>
          <cell r="BA359">
            <v>173688.08000000002</v>
          </cell>
          <cell r="BB359">
            <v>225921.50100000005</v>
          </cell>
          <cell r="BC359">
            <v>13947.252840000001</v>
          </cell>
          <cell r="BD359">
            <v>14169.3786</v>
          </cell>
          <cell r="BE359">
            <v>0</v>
          </cell>
          <cell r="BF359">
            <v>254038.13244000004</v>
          </cell>
          <cell r="BG359"/>
          <cell r="BH359">
            <v>608994.19244000001</v>
          </cell>
          <cell r="BI359"/>
          <cell r="BJ359">
            <v>93722.1</v>
          </cell>
          <cell r="BK359">
            <v>515272.09244000004</v>
          </cell>
          <cell r="BL359"/>
          <cell r="BM359">
            <v>1</v>
          </cell>
        </row>
        <row r="360">
          <cell r="A360" t="str">
            <v>1705342900400</v>
          </cell>
          <cell r="B360" t="str">
            <v>PONTIAC C C SCHOOL DIST 429</v>
          </cell>
          <cell r="C360" t="str">
            <v>LIVINGSTON</v>
          </cell>
          <cell r="D360" t="str">
            <v>Elementary</v>
          </cell>
          <cell r="E360">
            <v>1047.3800000000001</v>
          </cell>
          <cell r="F360"/>
          <cell r="G360">
            <v>692.71999999999991</v>
          </cell>
          <cell r="H360">
            <v>673.39</v>
          </cell>
          <cell r="I360">
            <v>354.65999999999997</v>
          </cell>
          <cell r="J360">
            <v>0</v>
          </cell>
          <cell r="K360"/>
          <cell r="L360">
            <v>60605.1</v>
          </cell>
          <cell r="M360">
            <v>31919.399999999998</v>
          </cell>
          <cell r="N360">
            <v>0</v>
          </cell>
          <cell r="O360">
            <v>92524.5</v>
          </cell>
          <cell r="P360"/>
          <cell r="Q360">
            <v>86589.999999999985</v>
          </cell>
          <cell r="R360">
            <v>44332.499999999993</v>
          </cell>
          <cell r="S360">
            <v>0</v>
          </cell>
          <cell r="T360">
            <v>130922.49999999997</v>
          </cell>
          <cell r="U360"/>
          <cell r="V360">
            <v>225133.99999999997</v>
          </cell>
          <cell r="W360">
            <v>115264.49999999999</v>
          </cell>
          <cell r="X360">
            <v>0</v>
          </cell>
          <cell r="Y360">
            <v>340398.49999999994</v>
          </cell>
          <cell r="Z360"/>
          <cell r="AA360">
            <v>23552.479999999996</v>
          </cell>
          <cell r="AB360">
            <v>12058.439999999999</v>
          </cell>
          <cell r="AC360">
            <v>0</v>
          </cell>
          <cell r="AD360">
            <v>35610.92</v>
          </cell>
          <cell r="AE360"/>
          <cell r="AF360">
            <v>395543.12</v>
          </cell>
          <cell r="AG360">
            <v>202510.86</v>
          </cell>
          <cell r="AH360">
            <v>0</v>
          </cell>
          <cell r="AI360">
            <v>598053.98</v>
          </cell>
          <cell r="AJ360"/>
          <cell r="AK360">
            <v>84173.75</v>
          </cell>
          <cell r="AL360">
            <v>88310.34</v>
          </cell>
          <cell r="AM360">
            <v>0</v>
          </cell>
          <cell r="AN360">
            <v>172484.09</v>
          </cell>
          <cell r="AO360"/>
          <cell r="AP360">
            <v>942791.91999999993</v>
          </cell>
          <cell r="AQ360">
            <v>482692.25999999995</v>
          </cell>
          <cell r="AR360">
            <v>0</v>
          </cell>
          <cell r="AS360">
            <v>1425484.18</v>
          </cell>
          <cell r="AT360"/>
          <cell r="AU360">
            <v>649078.6399999999</v>
          </cell>
          <cell r="AV360">
            <v>332316.42</v>
          </cell>
          <cell r="AW360">
            <v>0</v>
          </cell>
          <cell r="AX360">
            <v>981395.05999999982</v>
          </cell>
          <cell r="AY360"/>
          <cell r="AZ360">
            <v>6331815.21</v>
          </cell>
          <cell r="BA360">
            <v>2169866.04</v>
          </cell>
          <cell r="BB360">
            <v>2550504.375</v>
          </cell>
          <cell r="BC360">
            <v>148365.56651999996</v>
          </cell>
          <cell r="BD360">
            <v>150728.45579999997</v>
          </cell>
          <cell r="BE360">
            <v>0</v>
          </cell>
          <cell r="BF360">
            <v>2849598.39732</v>
          </cell>
          <cell r="BG360"/>
          <cell r="BH360">
            <v>6626472.127319999</v>
          </cell>
          <cell r="BI360"/>
          <cell r="BJ360">
            <v>996980.07</v>
          </cell>
          <cell r="BK360">
            <v>5629492.0573199987</v>
          </cell>
          <cell r="BL360"/>
          <cell r="BM360">
            <v>1</v>
          </cell>
        </row>
        <row r="361">
          <cell r="A361" t="str">
            <v>1705343500400</v>
          </cell>
          <cell r="B361" t="str">
            <v>ODELL COMM CONS SCHOOL DIST 435</v>
          </cell>
          <cell r="C361" t="str">
            <v>LIVINGSTON</v>
          </cell>
          <cell r="D361" t="str">
            <v>Elementary</v>
          </cell>
          <cell r="E361">
            <v>167</v>
          </cell>
          <cell r="F361"/>
          <cell r="G361">
            <v>118</v>
          </cell>
          <cell r="H361">
            <v>113.5</v>
          </cell>
          <cell r="I361">
            <v>49</v>
          </cell>
          <cell r="J361">
            <v>0</v>
          </cell>
          <cell r="K361"/>
          <cell r="L361">
            <v>10215</v>
          </cell>
          <cell r="M361">
            <v>4410</v>
          </cell>
          <cell r="N361">
            <v>0</v>
          </cell>
          <cell r="O361">
            <v>14625</v>
          </cell>
          <cell r="P361"/>
          <cell r="Q361">
            <v>14750</v>
          </cell>
          <cell r="R361">
            <v>6125</v>
          </cell>
          <cell r="S361">
            <v>0</v>
          </cell>
          <cell r="T361">
            <v>20875</v>
          </cell>
          <cell r="U361"/>
          <cell r="V361">
            <v>38350</v>
          </cell>
          <cell r="W361">
            <v>15925</v>
          </cell>
          <cell r="X361">
            <v>0</v>
          </cell>
          <cell r="Y361">
            <v>54275</v>
          </cell>
          <cell r="Z361"/>
          <cell r="AA361">
            <v>4012</v>
          </cell>
          <cell r="AB361">
            <v>1666</v>
          </cell>
          <cell r="AC361">
            <v>0</v>
          </cell>
          <cell r="AD361">
            <v>5678</v>
          </cell>
          <cell r="AE361"/>
          <cell r="AF361">
            <v>67378</v>
          </cell>
          <cell r="AG361">
            <v>27979</v>
          </cell>
          <cell r="AH361">
            <v>0</v>
          </cell>
          <cell r="AI361">
            <v>95357</v>
          </cell>
          <cell r="AJ361"/>
          <cell r="AK361">
            <v>14187.5</v>
          </cell>
          <cell r="AL361">
            <v>12201</v>
          </cell>
          <cell r="AM361">
            <v>0</v>
          </cell>
          <cell r="AN361">
            <v>26388.5</v>
          </cell>
          <cell r="AO361"/>
          <cell r="AP361">
            <v>160598</v>
          </cell>
          <cell r="AQ361">
            <v>66689</v>
          </cell>
          <cell r="AR361">
            <v>0</v>
          </cell>
          <cell r="AS361">
            <v>227287</v>
          </cell>
          <cell r="AT361"/>
          <cell r="AU361">
            <v>110566</v>
          </cell>
          <cell r="AV361">
            <v>45913</v>
          </cell>
          <cell r="AW361">
            <v>0</v>
          </cell>
          <cell r="AX361">
            <v>156479</v>
          </cell>
          <cell r="AY361"/>
          <cell r="AZ361">
            <v>1003091.7799999999</v>
          </cell>
          <cell r="BA361">
            <v>325153.66000000003</v>
          </cell>
          <cell r="BB361">
            <v>398473.63199999998</v>
          </cell>
          <cell r="BC361">
            <v>23656.217999999997</v>
          </cell>
          <cell r="BD361">
            <v>24032.969999999998</v>
          </cell>
          <cell r="BE361">
            <v>0</v>
          </cell>
          <cell r="BF361">
            <v>446162.81999999995</v>
          </cell>
          <cell r="BG361"/>
          <cell r="BH361">
            <v>1047127.32</v>
          </cell>
          <cell r="BI361"/>
          <cell r="BJ361">
            <v>158963.96</v>
          </cell>
          <cell r="BK361">
            <v>888163.36</v>
          </cell>
          <cell r="BL361"/>
          <cell r="BM361">
            <v>1</v>
          </cell>
        </row>
        <row r="362">
          <cell r="A362" t="str">
            <v>1705343800400</v>
          </cell>
          <cell r="B362" t="str">
            <v>SAUNEMIN C CONSOL SCH DIST 438</v>
          </cell>
          <cell r="C362" t="str">
            <v>LIVINGSTON</v>
          </cell>
          <cell r="D362" t="str">
            <v>Elementary</v>
          </cell>
          <cell r="E362">
            <v>115.55</v>
          </cell>
          <cell r="F362"/>
          <cell r="G362">
            <v>78.069999999999993</v>
          </cell>
          <cell r="H362">
            <v>75.819999999999993</v>
          </cell>
          <cell r="I362">
            <v>37.480000000000004</v>
          </cell>
          <cell r="J362">
            <v>0</v>
          </cell>
          <cell r="K362"/>
          <cell r="L362">
            <v>6823.7999999999993</v>
          </cell>
          <cell r="M362">
            <v>3373.2000000000003</v>
          </cell>
          <cell r="N362">
            <v>0</v>
          </cell>
          <cell r="O362">
            <v>10197</v>
          </cell>
          <cell r="P362"/>
          <cell r="Q362">
            <v>9758.75</v>
          </cell>
          <cell r="R362">
            <v>4685.0000000000009</v>
          </cell>
          <cell r="S362">
            <v>0</v>
          </cell>
          <cell r="T362">
            <v>14443.75</v>
          </cell>
          <cell r="U362"/>
          <cell r="V362">
            <v>25372.749999999996</v>
          </cell>
          <cell r="W362">
            <v>12181.000000000002</v>
          </cell>
          <cell r="X362">
            <v>0</v>
          </cell>
          <cell r="Y362">
            <v>37553.75</v>
          </cell>
          <cell r="Z362"/>
          <cell r="AA362">
            <v>2654.3799999999997</v>
          </cell>
          <cell r="AB362">
            <v>1274.3200000000002</v>
          </cell>
          <cell r="AC362">
            <v>0</v>
          </cell>
          <cell r="AD362">
            <v>3928.7</v>
          </cell>
          <cell r="AE362"/>
          <cell r="AF362">
            <v>44577.97</v>
          </cell>
          <cell r="AG362">
            <v>21401.08</v>
          </cell>
          <cell r="AH362">
            <v>0</v>
          </cell>
          <cell r="AI362">
            <v>65979.05</v>
          </cell>
          <cell r="AJ362"/>
          <cell r="AK362">
            <v>9477.5</v>
          </cell>
          <cell r="AL362">
            <v>9332.52</v>
          </cell>
          <cell r="AM362">
            <v>0</v>
          </cell>
          <cell r="AN362">
            <v>18810.02</v>
          </cell>
          <cell r="AO362"/>
          <cell r="AP362">
            <v>106253.26999999999</v>
          </cell>
          <cell r="AQ362">
            <v>51010.280000000006</v>
          </cell>
          <cell r="AR362">
            <v>0</v>
          </cell>
          <cell r="AS362">
            <v>157263.54999999999</v>
          </cell>
          <cell r="AT362"/>
          <cell r="AU362">
            <v>73151.59</v>
          </cell>
          <cell r="AV362">
            <v>35118.76</v>
          </cell>
          <cell r="AW362">
            <v>0</v>
          </cell>
          <cell r="AX362">
            <v>108270.35</v>
          </cell>
          <cell r="AY362"/>
          <cell r="AZ362">
            <v>663082.35000000009</v>
          </cell>
          <cell r="BA362">
            <v>167137.41999999998</v>
          </cell>
          <cell r="BB362">
            <v>249065.93099999998</v>
          </cell>
          <cell r="BC362">
            <v>16368.119699999999</v>
          </cell>
          <cell r="BD362">
            <v>16628.800499999998</v>
          </cell>
          <cell r="BE362">
            <v>0</v>
          </cell>
          <cell r="BF362">
            <v>282062.85119999998</v>
          </cell>
          <cell r="BG362"/>
          <cell r="BH362">
            <v>698509.02120000008</v>
          </cell>
          <cell r="BI362"/>
          <cell r="BJ362">
            <v>109989.73</v>
          </cell>
          <cell r="BK362">
            <v>588519.29120000009</v>
          </cell>
          <cell r="BL362"/>
          <cell r="BM362">
            <v>1</v>
          </cell>
        </row>
        <row r="363">
          <cell r="A363" t="str">
            <v>1705402102600</v>
          </cell>
          <cell r="B363" t="str">
            <v>HARTSBURG EMDEN C U S DIST 21</v>
          </cell>
          <cell r="C363" t="str">
            <v>LOGAN</v>
          </cell>
          <cell r="D363" t="str">
            <v>Unit</v>
          </cell>
          <cell r="E363">
            <v>188.36</v>
          </cell>
          <cell r="F363"/>
          <cell r="G363">
            <v>84.55</v>
          </cell>
          <cell r="H363">
            <v>83.469999999999985</v>
          </cell>
          <cell r="I363">
            <v>39.32</v>
          </cell>
          <cell r="J363">
            <v>64.489999999999995</v>
          </cell>
          <cell r="K363"/>
          <cell r="L363">
            <v>7512.2999999999984</v>
          </cell>
          <cell r="M363">
            <v>3538.8</v>
          </cell>
          <cell r="N363">
            <v>5804.0999999999995</v>
          </cell>
          <cell r="O363">
            <v>16855.199999999997</v>
          </cell>
          <cell r="P363"/>
          <cell r="Q363">
            <v>10568.75</v>
          </cell>
          <cell r="R363">
            <v>4915</v>
          </cell>
          <cell r="S363">
            <v>8061.2499999999991</v>
          </cell>
          <cell r="T363">
            <v>23545</v>
          </cell>
          <cell r="U363"/>
          <cell r="V363">
            <v>27478.75</v>
          </cell>
          <cell r="W363">
            <v>12779</v>
          </cell>
          <cell r="X363">
            <v>20959.25</v>
          </cell>
          <cell r="Y363">
            <v>61217</v>
          </cell>
          <cell r="Z363"/>
          <cell r="AA363">
            <v>2874.7</v>
          </cell>
          <cell r="AB363">
            <v>1336.88</v>
          </cell>
          <cell r="AC363">
            <v>2192.66</v>
          </cell>
          <cell r="AD363">
            <v>6404.24</v>
          </cell>
          <cell r="AE363"/>
          <cell r="AF363">
            <v>24139.02</v>
          </cell>
          <cell r="AG363">
            <v>11225.86</v>
          </cell>
          <cell r="AH363">
            <v>18411.89</v>
          </cell>
          <cell r="AI363">
            <v>53776.770000000004</v>
          </cell>
          <cell r="AJ363"/>
          <cell r="AK363">
            <v>10433.749999999998</v>
          </cell>
          <cell r="AL363">
            <v>9790.68</v>
          </cell>
          <cell r="AM363">
            <v>55396.909999999996</v>
          </cell>
          <cell r="AN363">
            <v>75621.34</v>
          </cell>
          <cell r="AO363"/>
          <cell r="AP363">
            <v>115072.55</v>
          </cell>
          <cell r="AQ363">
            <v>53514.52</v>
          </cell>
          <cell r="AR363">
            <v>87770.89</v>
          </cell>
          <cell r="AS363">
            <v>256357.96000000002</v>
          </cell>
          <cell r="AT363"/>
          <cell r="AU363">
            <v>79223.349999999991</v>
          </cell>
          <cell r="AV363">
            <v>36842.840000000004</v>
          </cell>
          <cell r="AW363">
            <v>60427.13</v>
          </cell>
          <cell r="AX363">
            <v>176493.32</v>
          </cell>
          <cell r="AY363"/>
          <cell r="AZ363">
            <v>1150042.2299999997</v>
          </cell>
          <cell r="BA363">
            <v>321693.81</v>
          </cell>
          <cell r="BB363">
            <v>441520.81199999992</v>
          </cell>
          <cell r="BC363">
            <v>26681.94744</v>
          </cell>
          <cell r="BD363">
            <v>27106.887599999998</v>
          </cell>
          <cell r="BE363">
            <v>0</v>
          </cell>
          <cell r="BF363">
            <v>495309.64703999995</v>
          </cell>
          <cell r="BG363"/>
          <cell r="BH363">
            <v>1165580.4770399998</v>
          </cell>
          <cell r="BI363"/>
          <cell r="BJ363">
            <v>179296.11</v>
          </cell>
          <cell r="BK363">
            <v>986284.36703999981</v>
          </cell>
          <cell r="BL363"/>
          <cell r="BM363">
            <v>0</v>
          </cell>
        </row>
        <row r="364">
          <cell r="A364" t="str">
            <v>1705402302600</v>
          </cell>
          <cell r="B364" t="str">
            <v>MT PULASKI COMM UNIT DIST 23</v>
          </cell>
          <cell r="C364" t="str">
            <v>LOGAN</v>
          </cell>
          <cell r="D364" t="str">
            <v>Unit</v>
          </cell>
          <cell r="E364">
            <v>515.75</v>
          </cell>
          <cell r="F364"/>
          <cell r="G364">
            <v>214.25</v>
          </cell>
          <cell r="H364">
            <v>209.5</v>
          </cell>
          <cell r="I364">
            <v>128.5</v>
          </cell>
          <cell r="J364">
            <v>173</v>
          </cell>
          <cell r="K364"/>
          <cell r="L364">
            <v>18855</v>
          </cell>
          <cell r="M364">
            <v>11565</v>
          </cell>
          <cell r="N364">
            <v>15570</v>
          </cell>
          <cell r="O364">
            <v>45990</v>
          </cell>
          <cell r="P364"/>
          <cell r="Q364">
            <v>26781.25</v>
          </cell>
          <cell r="R364">
            <v>16062.5</v>
          </cell>
          <cell r="S364">
            <v>21625</v>
          </cell>
          <cell r="T364">
            <v>64468.75</v>
          </cell>
          <cell r="U364"/>
          <cell r="V364">
            <v>69631.25</v>
          </cell>
          <cell r="W364">
            <v>41762.5</v>
          </cell>
          <cell r="X364">
            <v>56225</v>
          </cell>
          <cell r="Y364">
            <v>167618.75</v>
          </cell>
          <cell r="Z364"/>
          <cell r="AA364">
            <v>7284.5</v>
          </cell>
          <cell r="AB364">
            <v>4369</v>
          </cell>
          <cell r="AC364">
            <v>5882</v>
          </cell>
          <cell r="AD364">
            <v>17535.5</v>
          </cell>
          <cell r="AE364"/>
          <cell r="AF364">
            <v>61168.37</v>
          </cell>
          <cell r="AG364">
            <v>36686.75</v>
          </cell>
          <cell r="AH364">
            <v>49391.5</v>
          </cell>
          <cell r="AI364">
            <v>147246.62</v>
          </cell>
          <cell r="AJ364"/>
          <cell r="AK364">
            <v>26187.5</v>
          </cell>
          <cell r="AL364">
            <v>31996.5</v>
          </cell>
          <cell r="AM364">
            <v>148607</v>
          </cell>
          <cell r="AN364">
            <v>206791</v>
          </cell>
          <cell r="AO364"/>
          <cell r="AP364">
            <v>291594.25</v>
          </cell>
          <cell r="AQ364">
            <v>174888.5</v>
          </cell>
          <cell r="AR364">
            <v>235453</v>
          </cell>
          <cell r="AS364">
            <v>701935.75</v>
          </cell>
          <cell r="AT364"/>
          <cell r="AU364">
            <v>200752.25</v>
          </cell>
          <cell r="AV364">
            <v>120404.5</v>
          </cell>
          <cell r="AW364">
            <v>162101</v>
          </cell>
          <cell r="AX364">
            <v>483257.75</v>
          </cell>
          <cell r="AY364"/>
          <cell r="AZ364">
            <v>3094176.46</v>
          </cell>
          <cell r="BA364">
            <v>747247.1</v>
          </cell>
          <cell r="BB364">
            <v>1152427.068</v>
          </cell>
          <cell r="BC364">
            <v>73058.050499999998</v>
          </cell>
          <cell r="BD364">
            <v>74221.58249999999</v>
          </cell>
          <cell r="BE364">
            <v>0</v>
          </cell>
          <cell r="BF364">
            <v>1299706.7009999999</v>
          </cell>
          <cell r="BG364"/>
          <cell r="BH364">
            <v>3134550.821</v>
          </cell>
          <cell r="BI364"/>
          <cell r="BJ364">
            <v>490932.11</v>
          </cell>
          <cell r="BK364">
            <v>2643618.7110000001</v>
          </cell>
          <cell r="BL364"/>
          <cell r="BM364">
            <v>0</v>
          </cell>
        </row>
        <row r="365">
          <cell r="A365" t="str">
            <v>1705402700200</v>
          </cell>
          <cell r="B365" t="str">
            <v>LINCOLN ELEM SCHOOL DIST 27</v>
          </cell>
          <cell r="C365" t="str">
            <v>LOGAN</v>
          </cell>
          <cell r="D365" t="str">
            <v>Elementary</v>
          </cell>
          <cell r="E365">
            <v>1024.56</v>
          </cell>
          <cell r="F365"/>
          <cell r="G365">
            <v>678.74</v>
          </cell>
          <cell r="H365">
            <v>661.49</v>
          </cell>
          <cell r="I365">
            <v>345.82</v>
          </cell>
          <cell r="J365">
            <v>0</v>
          </cell>
          <cell r="K365"/>
          <cell r="L365">
            <v>59534.1</v>
          </cell>
          <cell r="M365">
            <v>31123.8</v>
          </cell>
          <cell r="N365">
            <v>0</v>
          </cell>
          <cell r="O365">
            <v>90657.9</v>
          </cell>
          <cell r="P365"/>
          <cell r="Q365">
            <v>84842.5</v>
          </cell>
          <cell r="R365">
            <v>43227.5</v>
          </cell>
          <cell r="S365">
            <v>0</v>
          </cell>
          <cell r="T365">
            <v>128070</v>
          </cell>
          <cell r="U365"/>
          <cell r="V365">
            <v>220590.5</v>
          </cell>
          <cell r="W365">
            <v>112391.5</v>
          </cell>
          <cell r="X365">
            <v>0</v>
          </cell>
          <cell r="Y365">
            <v>332982</v>
          </cell>
          <cell r="Z365"/>
          <cell r="AA365">
            <v>23077.16</v>
          </cell>
          <cell r="AB365">
            <v>11757.88</v>
          </cell>
          <cell r="AC365">
            <v>0</v>
          </cell>
          <cell r="AD365">
            <v>34835.040000000001</v>
          </cell>
          <cell r="AE365"/>
          <cell r="AF365">
            <v>387560.54</v>
          </cell>
          <cell r="AG365">
            <v>197463.22</v>
          </cell>
          <cell r="AH365">
            <v>0</v>
          </cell>
          <cell r="AI365">
            <v>585023.76</v>
          </cell>
          <cell r="AJ365"/>
          <cell r="AK365">
            <v>82686.25</v>
          </cell>
          <cell r="AL365">
            <v>86109.18</v>
          </cell>
          <cell r="AM365">
            <v>0</v>
          </cell>
          <cell r="AN365">
            <v>168795.43</v>
          </cell>
          <cell r="AO365"/>
          <cell r="AP365">
            <v>923765.14</v>
          </cell>
          <cell r="AQ365">
            <v>470661.02</v>
          </cell>
          <cell r="AR365">
            <v>0</v>
          </cell>
          <cell r="AS365">
            <v>1394426.1600000001</v>
          </cell>
          <cell r="AT365"/>
          <cell r="AU365">
            <v>635979.38</v>
          </cell>
          <cell r="AV365">
            <v>324033.33999999997</v>
          </cell>
          <cell r="AW365">
            <v>0</v>
          </cell>
          <cell r="AX365">
            <v>960012.72</v>
          </cell>
          <cell r="AY365"/>
          <cell r="AZ365">
            <v>6359316.6500000004</v>
          </cell>
          <cell r="BA365">
            <v>2421600.62</v>
          </cell>
          <cell r="BB365">
            <v>2634275.1809999999</v>
          </cell>
          <cell r="BC365">
            <v>145133.02223999999</v>
          </cell>
          <cell r="BD365">
            <v>147444.42959999997</v>
          </cell>
          <cell r="BE365">
            <v>0</v>
          </cell>
          <cell r="BF365">
            <v>2926852.6328399996</v>
          </cell>
          <cell r="BG365"/>
          <cell r="BH365">
            <v>6621655.6428399999</v>
          </cell>
          <cell r="BI365"/>
          <cell r="BJ365">
            <v>975258.17</v>
          </cell>
          <cell r="BK365">
            <v>5646397.4728399999</v>
          </cell>
          <cell r="BL365"/>
          <cell r="BM365">
            <v>1</v>
          </cell>
        </row>
        <row r="366">
          <cell r="A366" t="str">
            <v>1705406100400</v>
          </cell>
          <cell r="B366" t="str">
            <v>CHESTER-EAST LINCOLN CCS DIST 61</v>
          </cell>
          <cell r="C366" t="str">
            <v>LOGAN</v>
          </cell>
          <cell r="D366" t="str">
            <v>Elementary</v>
          </cell>
          <cell r="E366">
            <v>279.98</v>
          </cell>
          <cell r="F366"/>
          <cell r="G366">
            <v>186.82</v>
          </cell>
          <cell r="H366">
            <v>184.66</v>
          </cell>
          <cell r="I366">
            <v>93.16</v>
          </cell>
          <cell r="J366">
            <v>0</v>
          </cell>
          <cell r="K366"/>
          <cell r="L366">
            <v>16619.400000000001</v>
          </cell>
          <cell r="M366">
            <v>8384.4</v>
          </cell>
          <cell r="N366">
            <v>0</v>
          </cell>
          <cell r="O366">
            <v>25003.800000000003</v>
          </cell>
          <cell r="P366"/>
          <cell r="Q366">
            <v>23352.5</v>
          </cell>
          <cell r="R366">
            <v>11645</v>
          </cell>
          <cell r="S366">
            <v>0</v>
          </cell>
          <cell r="T366">
            <v>34997.5</v>
          </cell>
          <cell r="U366"/>
          <cell r="V366">
            <v>60716.5</v>
          </cell>
          <cell r="W366">
            <v>30277</v>
          </cell>
          <cell r="X366">
            <v>0</v>
          </cell>
          <cell r="Y366">
            <v>90993.5</v>
          </cell>
          <cell r="Z366"/>
          <cell r="AA366">
            <v>6351.88</v>
          </cell>
          <cell r="AB366">
            <v>3167.44</v>
          </cell>
          <cell r="AC366">
            <v>0</v>
          </cell>
          <cell r="AD366">
            <v>9519.32</v>
          </cell>
          <cell r="AE366"/>
          <cell r="AF366">
            <v>53337.11</v>
          </cell>
          <cell r="AG366">
            <v>26597.18</v>
          </cell>
          <cell r="AH366">
            <v>0</v>
          </cell>
          <cell r="AI366">
            <v>79934.290000000008</v>
          </cell>
          <cell r="AJ366"/>
          <cell r="AK366">
            <v>23082.5</v>
          </cell>
          <cell r="AL366">
            <v>23196.84</v>
          </cell>
          <cell r="AM366">
            <v>0</v>
          </cell>
          <cell r="AN366">
            <v>46279.34</v>
          </cell>
          <cell r="AO366"/>
          <cell r="AP366">
            <v>254262.02</v>
          </cell>
          <cell r="AQ366">
            <v>126790.76</v>
          </cell>
          <cell r="AR366">
            <v>0</v>
          </cell>
          <cell r="AS366">
            <v>381052.77999999997</v>
          </cell>
          <cell r="AT366"/>
          <cell r="AU366">
            <v>175050.34</v>
          </cell>
          <cell r="AV366">
            <v>87290.92</v>
          </cell>
          <cell r="AW366">
            <v>0</v>
          </cell>
          <cell r="AX366">
            <v>262341.26</v>
          </cell>
          <cell r="AY366"/>
          <cell r="AZ366">
            <v>1644814.66</v>
          </cell>
          <cell r="BA366">
            <v>442866.31</v>
          </cell>
          <cell r="BB366">
            <v>626304.29099999997</v>
          </cell>
          <cell r="BC366">
            <v>39660.286920000006</v>
          </cell>
          <cell r="BD366">
            <v>40291.921800000004</v>
          </cell>
          <cell r="BE366">
            <v>0</v>
          </cell>
          <cell r="BF366">
            <v>706256.49971999996</v>
          </cell>
          <cell r="BG366"/>
          <cell r="BH366">
            <v>1636378.2897200002</v>
          </cell>
          <cell r="BI366"/>
          <cell r="BJ366">
            <v>266507.36</v>
          </cell>
          <cell r="BK366">
            <v>1369870.9297200004</v>
          </cell>
          <cell r="BL366"/>
          <cell r="BM366">
            <v>0</v>
          </cell>
        </row>
        <row r="367">
          <cell r="A367" t="str">
            <v>1705408800200</v>
          </cell>
          <cell r="B367" t="str">
            <v>NEW HOLLAND-MIDDLETOWN E DIST 88</v>
          </cell>
          <cell r="C367" t="str">
            <v>LOGAN</v>
          </cell>
          <cell r="D367" t="str">
            <v>Elementary</v>
          </cell>
          <cell r="E367">
            <v>82.88</v>
          </cell>
          <cell r="F367"/>
          <cell r="G367">
            <v>54.05</v>
          </cell>
          <cell r="H367">
            <v>53.14</v>
          </cell>
          <cell r="I367">
            <v>28.83</v>
          </cell>
          <cell r="J367">
            <v>0</v>
          </cell>
          <cell r="K367"/>
          <cell r="L367">
            <v>4782.6000000000004</v>
          </cell>
          <cell r="M367">
            <v>2594.6999999999998</v>
          </cell>
          <cell r="N367">
            <v>0</v>
          </cell>
          <cell r="O367">
            <v>7377.3</v>
          </cell>
          <cell r="P367"/>
          <cell r="Q367">
            <v>6756.25</v>
          </cell>
          <cell r="R367">
            <v>3603.75</v>
          </cell>
          <cell r="S367">
            <v>0</v>
          </cell>
          <cell r="T367">
            <v>10360</v>
          </cell>
          <cell r="U367"/>
          <cell r="V367">
            <v>17566.25</v>
          </cell>
          <cell r="W367">
            <v>9369.75</v>
          </cell>
          <cell r="X367">
            <v>0</v>
          </cell>
          <cell r="Y367">
            <v>26936</v>
          </cell>
          <cell r="Z367"/>
          <cell r="AA367">
            <v>1837.6999999999998</v>
          </cell>
          <cell r="AB367">
            <v>980.21999999999991</v>
          </cell>
          <cell r="AC367">
            <v>0</v>
          </cell>
          <cell r="AD367">
            <v>2817.9199999999996</v>
          </cell>
          <cell r="AE367"/>
          <cell r="AF367">
            <v>15431.27</v>
          </cell>
          <cell r="AG367">
            <v>8230.9599999999991</v>
          </cell>
          <cell r="AH367">
            <v>0</v>
          </cell>
          <cell r="AI367">
            <v>23662.23</v>
          </cell>
          <cell r="AJ367"/>
          <cell r="AK367">
            <v>6642.5</v>
          </cell>
          <cell r="AL367">
            <v>7178.6699999999992</v>
          </cell>
          <cell r="AM367">
            <v>0</v>
          </cell>
          <cell r="AN367">
            <v>13821.169999999998</v>
          </cell>
          <cell r="AO367"/>
          <cell r="AP367">
            <v>73562.05</v>
          </cell>
          <cell r="AQ367">
            <v>39237.629999999997</v>
          </cell>
          <cell r="AR367">
            <v>0</v>
          </cell>
          <cell r="AS367">
            <v>112799.67999999999</v>
          </cell>
          <cell r="AT367"/>
          <cell r="AU367">
            <v>50644.85</v>
          </cell>
          <cell r="AV367">
            <v>27013.71</v>
          </cell>
          <cell r="AW367">
            <v>0</v>
          </cell>
          <cell r="AX367">
            <v>77658.559999999998</v>
          </cell>
          <cell r="AY367"/>
          <cell r="AZ367">
            <v>508741.50999999995</v>
          </cell>
          <cell r="BA367">
            <v>182077.56</v>
          </cell>
          <cell r="BB367">
            <v>207245.72099999999</v>
          </cell>
          <cell r="BC367">
            <v>11740.283519999999</v>
          </cell>
          <cell r="BD367">
            <v>11927.2608</v>
          </cell>
          <cell r="BE367">
            <v>0</v>
          </cell>
          <cell r="BF367">
            <v>230913.26531999998</v>
          </cell>
          <cell r="BG367"/>
          <cell r="BH367">
            <v>506346.12531999988</v>
          </cell>
          <cell r="BI367"/>
          <cell r="BJ367">
            <v>78891.81</v>
          </cell>
          <cell r="BK367">
            <v>427454.31531999988</v>
          </cell>
          <cell r="BL367"/>
          <cell r="BM367">
            <v>0</v>
          </cell>
        </row>
        <row r="368">
          <cell r="A368" t="str">
            <v>1705409200400</v>
          </cell>
          <cell r="B368" t="str">
            <v>WEST LINCOLN-BROADWELL E S D #92</v>
          </cell>
          <cell r="C368" t="str">
            <v>LOGAN</v>
          </cell>
          <cell r="D368" t="str">
            <v>Elementary</v>
          </cell>
          <cell r="E368">
            <v>189.46</v>
          </cell>
          <cell r="F368"/>
          <cell r="G368">
            <v>123.13999999999999</v>
          </cell>
          <cell r="H368">
            <v>121.30999999999999</v>
          </cell>
          <cell r="I368">
            <v>66.319999999999993</v>
          </cell>
          <cell r="J368">
            <v>0</v>
          </cell>
          <cell r="K368"/>
          <cell r="L368">
            <v>10917.9</v>
          </cell>
          <cell r="M368">
            <v>5968.7999999999993</v>
          </cell>
          <cell r="N368">
            <v>0</v>
          </cell>
          <cell r="O368">
            <v>16886.699999999997</v>
          </cell>
          <cell r="P368"/>
          <cell r="Q368">
            <v>15392.499999999998</v>
          </cell>
          <cell r="R368">
            <v>8290</v>
          </cell>
          <cell r="S368">
            <v>0</v>
          </cell>
          <cell r="T368">
            <v>23682.5</v>
          </cell>
          <cell r="U368"/>
          <cell r="V368">
            <v>40020.499999999993</v>
          </cell>
          <cell r="W368">
            <v>21553.999999999996</v>
          </cell>
          <cell r="X368">
            <v>0</v>
          </cell>
          <cell r="Y368">
            <v>61574.499999999985</v>
          </cell>
          <cell r="Z368"/>
          <cell r="AA368">
            <v>4186.7599999999993</v>
          </cell>
          <cell r="AB368">
            <v>2254.8799999999997</v>
          </cell>
          <cell r="AC368">
            <v>0</v>
          </cell>
          <cell r="AD368">
            <v>6441.6399999999994</v>
          </cell>
          <cell r="AE368"/>
          <cell r="AF368">
            <v>35156.47</v>
          </cell>
          <cell r="AG368">
            <v>18934.36</v>
          </cell>
          <cell r="AH368">
            <v>0</v>
          </cell>
          <cell r="AI368">
            <v>54090.83</v>
          </cell>
          <cell r="AJ368"/>
          <cell r="AK368">
            <v>15163.749999999998</v>
          </cell>
          <cell r="AL368">
            <v>16513.679999999997</v>
          </cell>
          <cell r="AM368">
            <v>0</v>
          </cell>
          <cell r="AN368">
            <v>31677.429999999993</v>
          </cell>
          <cell r="AO368"/>
          <cell r="AP368">
            <v>167593.53999999998</v>
          </cell>
          <cell r="AQ368">
            <v>90261.51999999999</v>
          </cell>
          <cell r="AR368">
            <v>0</v>
          </cell>
          <cell r="AS368">
            <v>257855.05999999997</v>
          </cell>
          <cell r="AT368"/>
          <cell r="AU368">
            <v>115382.18</v>
          </cell>
          <cell r="AV368">
            <v>62141.84</v>
          </cell>
          <cell r="AW368">
            <v>0</v>
          </cell>
          <cell r="AX368">
            <v>177524.02</v>
          </cell>
          <cell r="AY368"/>
          <cell r="AZ368">
            <v>1095518.1400000004</v>
          </cell>
          <cell r="BA368">
            <v>281662.08000000002</v>
          </cell>
          <cell r="BB368">
            <v>413154.06600000011</v>
          </cell>
          <cell r="BC368">
            <v>26837.766839999997</v>
          </cell>
          <cell r="BD368">
            <v>27265.188599999994</v>
          </cell>
          <cell r="BE368">
            <v>0</v>
          </cell>
          <cell r="BF368">
            <v>467257.0214400001</v>
          </cell>
          <cell r="BG368"/>
          <cell r="BH368">
            <v>1096989.70144</v>
          </cell>
          <cell r="BI368"/>
          <cell r="BJ368">
            <v>180343.18</v>
          </cell>
          <cell r="BK368">
            <v>916646.52144000004</v>
          </cell>
          <cell r="BL368"/>
          <cell r="BM368">
            <v>0</v>
          </cell>
        </row>
        <row r="369">
          <cell r="A369" t="str">
            <v>1705440401600</v>
          </cell>
          <cell r="B369" t="str">
            <v>LINCOLN COMM H S DIST 404</v>
          </cell>
          <cell r="C369" t="str">
            <v>LOGAN</v>
          </cell>
          <cell r="D369" t="str">
            <v>High School</v>
          </cell>
          <cell r="E369">
            <v>795.66</v>
          </cell>
          <cell r="F369"/>
          <cell r="G369">
            <v>0</v>
          </cell>
          <cell r="H369">
            <v>0</v>
          </cell>
          <cell r="I369">
            <v>0</v>
          </cell>
          <cell r="J369">
            <v>795.66000000000008</v>
          </cell>
          <cell r="K369"/>
          <cell r="L369">
            <v>0</v>
          </cell>
          <cell r="M369">
            <v>0</v>
          </cell>
          <cell r="N369">
            <v>71609.400000000009</v>
          </cell>
          <cell r="O369">
            <v>71609.400000000009</v>
          </cell>
          <cell r="P369"/>
          <cell r="Q369">
            <v>0</v>
          </cell>
          <cell r="R369">
            <v>0</v>
          </cell>
          <cell r="S369">
            <v>99457.500000000015</v>
          </cell>
          <cell r="T369">
            <v>99457.500000000015</v>
          </cell>
          <cell r="U369"/>
          <cell r="V369">
            <v>0</v>
          </cell>
          <cell r="W369">
            <v>0</v>
          </cell>
          <cell r="X369">
            <v>258589.50000000003</v>
          </cell>
          <cell r="Y369">
            <v>258589.50000000003</v>
          </cell>
          <cell r="Z369"/>
          <cell r="AA369">
            <v>0</v>
          </cell>
          <cell r="AB369">
            <v>0</v>
          </cell>
          <cell r="AC369">
            <v>27052.440000000002</v>
          </cell>
          <cell r="AD369">
            <v>27052.440000000002</v>
          </cell>
          <cell r="AE369"/>
          <cell r="AF369">
            <v>0</v>
          </cell>
          <cell r="AG369">
            <v>0</v>
          </cell>
          <cell r="AH369">
            <v>454321.86</v>
          </cell>
          <cell r="AI369">
            <v>454321.86</v>
          </cell>
          <cell r="AJ369"/>
          <cell r="AK369">
            <v>0</v>
          </cell>
          <cell r="AL369">
            <v>0</v>
          </cell>
          <cell r="AM369">
            <v>683471.94000000006</v>
          </cell>
          <cell r="AN369">
            <v>683471.94000000006</v>
          </cell>
          <cell r="AO369"/>
          <cell r="AP369">
            <v>0</v>
          </cell>
          <cell r="AQ369">
            <v>0</v>
          </cell>
          <cell r="AR369">
            <v>1082893.26</v>
          </cell>
          <cell r="AS369">
            <v>1082893.26</v>
          </cell>
          <cell r="AT369"/>
          <cell r="AU369">
            <v>0</v>
          </cell>
          <cell r="AV369">
            <v>0</v>
          </cell>
          <cell r="AW369">
            <v>745533.42</v>
          </cell>
          <cell r="AX369">
            <v>745533.42</v>
          </cell>
          <cell r="AY369"/>
          <cell r="AZ369">
            <v>5242152.34</v>
          </cell>
          <cell r="BA369">
            <v>1417793.23</v>
          </cell>
          <cell r="BB369">
            <v>1997983.6710000001</v>
          </cell>
          <cell r="BC369">
            <v>112708.42164000002</v>
          </cell>
          <cell r="BD369">
            <v>114503.43060000001</v>
          </cell>
          <cell r="BE369">
            <v>0</v>
          </cell>
          <cell r="BF369">
            <v>2225195.52324</v>
          </cell>
          <cell r="BG369"/>
          <cell r="BH369">
            <v>5648124.8432400012</v>
          </cell>
          <cell r="BI369"/>
          <cell r="BJ369">
            <v>757372.84</v>
          </cell>
          <cell r="BK369">
            <v>4890752.0032400014</v>
          </cell>
          <cell r="BL369"/>
          <cell r="BM369">
            <v>1</v>
          </cell>
        </row>
        <row r="370">
          <cell r="A370" t="str">
            <v>1706400202600</v>
          </cell>
          <cell r="B370" t="str">
            <v>LEROY COMMUNITY UNIT SCH DIST 2</v>
          </cell>
          <cell r="C370" t="str">
            <v>MCLEAN</v>
          </cell>
          <cell r="D370" t="str">
            <v>Unit</v>
          </cell>
          <cell r="E370">
            <v>734.29</v>
          </cell>
          <cell r="F370"/>
          <cell r="G370">
            <v>337.97999999999996</v>
          </cell>
          <cell r="H370">
            <v>328.97999999999996</v>
          </cell>
          <cell r="I370">
            <v>177.16</v>
          </cell>
          <cell r="J370">
            <v>219.14999999999998</v>
          </cell>
          <cell r="K370"/>
          <cell r="L370">
            <v>29608.199999999997</v>
          </cell>
          <cell r="M370">
            <v>15944.4</v>
          </cell>
          <cell r="N370">
            <v>19723.499999999996</v>
          </cell>
          <cell r="O370">
            <v>65276.099999999991</v>
          </cell>
          <cell r="P370"/>
          <cell r="Q370">
            <v>42247.499999999993</v>
          </cell>
          <cell r="R370">
            <v>22145</v>
          </cell>
          <cell r="S370">
            <v>27393.749999999996</v>
          </cell>
          <cell r="T370">
            <v>91786.249999999985</v>
          </cell>
          <cell r="U370"/>
          <cell r="V370">
            <v>109843.49999999999</v>
          </cell>
          <cell r="W370">
            <v>57577</v>
          </cell>
          <cell r="X370">
            <v>71223.749999999985</v>
          </cell>
          <cell r="Y370">
            <v>238644.25</v>
          </cell>
          <cell r="Z370"/>
          <cell r="AA370">
            <v>11491.319999999998</v>
          </cell>
          <cell r="AB370">
            <v>6023.44</v>
          </cell>
          <cell r="AC370">
            <v>7451.0999999999995</v>
          </cell>
          <cell r="AD370">
            <v>24965.859999999997</v>
          </cell>
          <cell r="AE370"/>
          <cell r="AF370">
            <v>192986.58</v>
          </cell>
          <cell r="AG370">
            <v>101158.36</v>
          </cell>
          <cell r="AH370">
            <v>125134.65</v>
          </cell>
          <cell r="AI370">
            <v>419279.58999999997</v>
          </cell>
          <cell r="AJ370"/>
          <cell r="AK370">
            <v>41122.499999999993</v>
          </cell>
          <cell r="AL370">
            <v>44112.84</v>
          </cell>
          <cell r="AM370">
            <v>188249.84999999998</v>
          </cell>
          <cell r="AN370">
            <v>273485.18999999994</v>
          </cell>
          <cell r="AO370"/>
          <cell r="AP370">
            <v>459990.77999999997</v>
          </cell>
          <cell r="AQ370">
            <v>241114.76</v>
          </cell>
          <cell r="AR370">
            <v>298263.14999999997</v>
          </cell>
          <cell r="AS370">
            <v>999368.69</v>
          </cell>
          <cell r="AT370"/>
          <cell r="AU370">
            <v>316687.25999999995</v>
          </cell>
          <cell r="AV370">
            <v>165998.91999999998</v>
          </cell>
          <cell r="AW370">
            <v>205343.55</v>
          </cell>
          <cell r="AX370">
            <v>688029.73</v>
          </cell>
          <cell r="AY370"/>
          <cell r="AZ370">
            <v>4332498.18</v>
          </cell>
          <cell r="BA370">
            <v>936459.05</v>
          </cell>
          <cell r="BB370">
            <v>1580687.1689999998</v>
          </cell>
          <cell r="BC370">
            <v>104015.11566</v>
          </cell>
          <cell r="BD370">
            <v>105671.67389999999</v>
          </cell>
          <cell r="BE370">
            <v>0</v>
          </cell>
          <cell r="BF370">
            <v>1790373.9585599997</v>
          </cell>
          <cell r="BG370"/>
          <cell r="BH370">
            <v>4591209.6185599994</v>
          </cell>
          <cell r="BI370"/>
          <cell r="BJ370">
            <v>698955.96</v>
          </cell>
          <cell r="BK370">
            <v>3892253.6585599994</v>
          </cell>
          <cell r="BL370"/>
          <cell r="BM370">
            <v>1</v>
          </cell>
        </row>
        <row r="371">
          <cell r="A371" t="str">
            <v>1706400302600</v>
          </cell>
          <cell r="B371" t="str">
            <v>TRI VALLEY C U SCHOOL DISTRICT 3</v>
          </cell>
          <cell r="C371" t="str">
            <v>MCLEAN</v>
          </cell>
          <cell r="D371" t="str">
            <v>Unit</v>
          </cell>
          <cell r="E371">
            <v>1086.6099999999999</v>
          </cell>
          <cell r="F371"/>
          <cell r="G371">
            <v>505.46999999999997</v>
          </cell>
          <cell r="H371">
            <v>500.96999999999997</v>
          </cell>
          <cell r="I371">
            <v>267.49</v>
          </cell>
          <cell r="J371">
            <v>313.64999999999998</v>
          </cell>
          <cell r="K371"/>
          <cell r="L371">
            <v>45087.299999999996</v>
          </cell>
          <cell r="M371">
            <v>24074.100000000002</v>
          </cell>
          <cell r="N371">
            <v>28228.499999999996</v>
          </cell>
          <cell r="O371">
            <v>97389.9</v>
          </cell>
          <cell r="P371"/>
          <cell r="Q371">
            <v>63183.749999999993</v>
          </cell>
          <cell r="R371">
            <v>33436.25</v>
          </cell>
          <cell r="S371">
            <v>39206.25</v>
          </cell>
          <cell r="T371">
            <v>135826.25</v>
          </cell>
          <cell r="U371"/>
          <cell r="V371">
            <v>164277.75</v>
          </cell>
          <cell r="W371">
            <v>86934.25</v>
          </cell>
          <cell r="X371">
            <v>101936.24999999999</v>
          </cell>
          <cell r="Y371">
            <v>353148.25</v>
          </cell>
          <cell r="Z371"/>
          <cell r="AA371">
            <v>17185.98</v>
          </cell>
          <cell r="AB371">
            <v>9094.66</v>
          </cell>
          <cell r="AC371">
            <v>10664.099999999999</v>
          </cell>
          <cell r="AD371">
            <v>36944.74</v>
          </cell>
          <cell r="AE371"/>
          <cell r="AF371">
            <v>288623.37</v>
          </cell>
          <cell r="AG371">
            <v>152736.79</v>
          </cell>
          <cell r="AH371">
            <v>179094.15</v>
          </cell>
          <cell r="AI371">
            <v>620454.31000000006</v>
          </cell>
          <cell r="AJ371"/>
          <cell r="AK371">
            <v>62621.249999999993</v>
          </cell>
          <cell r="AL371">
            <v>66605.010000000009</v>
          </cell>
          <cell r="AM371">
            <v>269425.34999999998</v>
          </cell>
          <cell r="AN371">
            <v>398651.61</v>
          </cell>
          <cell r="AO371"/>
          <cell r="AP371">
            <v>687944.66999999993</v>
          </cell>
          <cell r="AQ371">
            <v>364053.89</v>
          </cell>
          <cell r="AR371">
            <v>426877.64999999997</v>
          </cell>
          <cell r="AS371">
            <v>1478876.21</v>
          </cell>
          <cell r="AT371"/>
          <cell r="AU371">
            <v>473625.38999999996</v>
          </cell>
          <cell r="AV371">
            <v>250638.13</v>
          </cell>
          <cell r="AW371">
            <v>293890.05</v>
          </cell>
          <cell r="AX371">
            <v>1018153.5700000001</v>
          </cell>
          <cell r="AY371"/>
          <cell r="AZ371">
            <v>6270976.6499999994</v>
          </cell>
          <cell r="BA371">
            <v>1046345.8</v>
          </cell>
          <cell r="BB371">
            <v>2195196.7349999999</v>
          </cell>
          <cell r="BC371">
            <v>153922.65294</v>
          </cell>
          <cell r="BD371">
            <v>156374.04510000002</v>
          </cell>
          <cell r="BE371">
            <v>0</v>
          </cell>
          <cell r="BF371">
            <v>2505493.43304</v>
          </cell>
          <cell r="BG371"/>
          <cell r="BH371">
            <v>6644938.2730400003</v>
          </cell>
          <cell r="BI371"/>
          <cell r="BJ371">
            <v>1034322.32</v>
          </cell>
          <cell r="BK371">
            <v>5610615.9530400001</v>
          </cell>
          <cell r="BL371"/>
          <cell r="BM371">
            <v>1</v>
          </cell>
        </row>
        <row r="372">
          <cell r="A372" t="str">
            <v>1706400402600</v>
          </cell>
          <cell r="B372" t="str">
            <v>HEYWORTH C U SCH DIST 4</v>
          </cell>
          <cell r="C372" t="str">
            <v>MCLEAN</v>
          </cell>
          <cell r="D372" t="str">
            <v>Unit</v>
          </cell>
          <cell r="E372">
            <v>857.37</v>
          </cell>
          <cell r="F372"/>
          <cell r="G372">
            <v>386.06</v>
          </cell>
          <cell r="H372">
            <v>379.65</v>
          </cell>
          <cell r="I372">
            <v>208.16</v>
          </cell>
          <cell r="J372">
            <v>263.14999999999998</v>
          </cell>
          <cell r="K372"/>
          <cell r="L372">
            <v>34168.5</v>
          </cell>
          <cell r="M372">
            <v>18734.400000000001</v>
          </cell>
          <cell r="N372">
            <v>23683.499999999996</v>
          </cell>
          <cell r="O372">
            <v>76586.399999999994</v>
          </cell>
          <cell r="P372"/>
          <cell r="Q372">
            <v>48257.5</v>
          </cell>
          <cell r="R372">
            <v>26020</v>
          </cell>
          <cell r="S372">
            <v>32893.75</v>
          </cell>
          <cell r="T372">
            <v>107171.25</v>
          </cell>
          <cell r="U372"/>
          <cell r="V372">
            <v>125469.5</v>
          </cell>
          <cell r="W372">
            <v>67652</v>
          </cell>
          <cell r="X372">
            <v>85523.749999999985</v>
          </cell>
          <cell r="Y372">
            <v>278645.25</v>
          </cell>
          <cell r="Z372"/>
          <cell r="AA372">
            <v>13126.04</v>
          </cell>
          <cell r="AB372">
            <v>7077.44</v>
          </cell>
          <cell r="AC372">
            <v>8947.0999999999985</v>
          </cell>
          <cell r="AD372">
            <v>29150.579999999998</v>
          </cell>
          <cell r="AE372"/>
          <cell r="AF372">
            <v>220440.26</v>
          </cell>
          <cell r="AG372">
            <v>118859.36</v>
          </cell>
          <cell r="AH372">
            <v>150258.65</v>
          </cell>
          <cell r="AI372">
            <v>489558.27</v>
          </cell>
          <cell r="AJ372"/>
          <cell r="AK372">
            <v>47456.25</v>
          </cell>
          <cell r="AL372">
            <v>51831.839999999997</v>
          </cell>
          <cell r="AM372">
            <v>226045.84999999998</v>
          </cell>
          <cell r="AN372">
            <v>325333.93999999994</v>
          </cell>
          <cell r="AO372"/>
          <cell r="AP372">
            <v>525427.66</v>
          </cell>
          <cell r="AQ372">
            <v>283305.76</v>
          </cell>
          <cell r="AR372">
            <v>358147.14999999997</v>
          </cell>
          <cell r="AS372">
            <v>1166880.57</v>
          </cell>
          <cell r="AT372"/>
          <cell r="AU372">
            <v>361738.22000000003</v>
          </cell>
          <cell r="AV372">
            <v>195045.91999999998</v>
          </cell>
          <cell r="AW372">
            <v>246571.55</v>
          </cell>
          <cell r="AX372">
            <v>803355.69</v>
          </cell>
          <cell r="AY372"/>
          <cell r="AZ372">
            <v>5098253.8</v>
          </cell>
          <cell r="BA372">
            <v>1159278.1600000001</v>
          </cell>
          <cell r="BB372">
            <v>1877259.588</v>
          </cell>
          <cell r="BC372">
            <v>121449.88997999999</v>
          </cell>
          <cell r="BD372">
            <v>123384.11669999998</v>
          </cell>
          <cell r="BE372">
            <v>0</v>
          </cell>
          <cell r="BF372">
            <v>2122093.5946800001</v>
          </cell>
          <cell r="BG372"/>
          <cell r="BH372">
            <v>5398775.5446799994</v>
          </cell>
          <cell r="BI372"/>
          <cell r="BJ372">
            <v>816113.35</v>
          </cell>
          <cell r="BK372">
            <v>4582662.1946799997</v>
          </cell>
          <cell r="BL372"/>
          <cell r="BM372">
            <v>1</v>
          </cell>
        </row>
        <row r="373">
          <cell r="A373" t="str">
            <v>1706400502600</v>
          </cell>
          <cell r="B373" t="str">
            <v>MCLEAN COUNTY UNIT DIST NO 5</v>
          </cell>
          <cell r="C373" t="str">
            <v>MCLEAN</v>
          </cell>
          <cell r="D373" t="str">
            <v>Unit</v>
          </cell>
          <cell r="E373">
            <v>12286.28</v>
          </cell>
          <cell r="F373"/>
          <cell r="G373">
            <v>5641.98</v>
          </cell>
          <cell r="H373">
            <v>5518.48</v>
          </cell>
          <cell r="I373">
            <v>2863.65</v>
          </cell>
          <cell r="J373">
            <v>3780.6499999999996</v>
          </cell>
          <cell r="K373"/>
          <cell r="L373">
            <v>496663.19999999995</v>
          </cell>
          <cell r="M373">
            <v>257728.5</v>
          </cell>
          <cell r="N373">
            <v>340258.49999999994</v>
          </cell>
          <cell r="O373">
            <v>1094650.2</v>
          </cell>
          <cell r="P373"/>
          <cell r="Q373">
            <v>705247.5</v>
          </cell>
          <cell r="R373">
            <v>357956.25</v>
          </cell>
          <cell r="S373">
            <v>472581.24999999994</v>
          </cell>
          <cell r="T373">
            <v>1535785</v>
          </cell>
          <cell r="U373"/>
          <cell r="V373">
            <v>1833643.4999999998</v>
          </cell>
          <cell r="W373">
            <v>930686.25</v>
          </cell>
          <cell r="X373">
            <v>1228711.2499999998</v>
          </cell>
          <cell r="Y373">
            <v>3993041</v>
          </cell>
          <cell r="Z373"/>
          <cell r="AA373">
            <v>191827.31999999998</v>
          </cell>
          <cell r="AB373">
            <v>97364.1</v>
          </cell>
          <cell r="AC373">
            <v>128542.09999999999</v>
          </cell>
          <cell r="AD373">
            <v>417733.51999999996</v>
          </cell>
          <cell r="AE373"/>
          <cell r="AF373">
            <v>3221570.58</v>
          </cell>
          <cell r="AG373">
            <v>1635144.15</v>
          </cell>
          <cell r="AH373">
            <v>2158751.15</v>
          </cell>
          <cell r="AI373">
            <v>7015465.8800000008</v>
          </cell>
          <cell r="AJ373"/>
          <cell r="AK373">
            <v>689810</v>
          </cell>
          <cell r="AL373">
            <v>713048.85</v>
          </cell>
          <cell r="AM373">
            <v>3247578.3499999996</v>
          </cell>
          <cell r="AN373">
            <v>4650437.1999999993</v>
          </cell>
          <cell r="AO373"/>
          <cell r="AP373">
            <v>7678734.7799999993</v>
          </cell>
          <cell r="AQ373">
            <v>3897427.65</v>
          </cell>
          <cell r="AR373">
            <v>5145464.6499999994</v>
          </cell>
          <cell r="AS373">
            <v>16721627.079999998</v>
          </cell>
          <cell r="AT373"/>
          <cell r="AU373">
            <v>5286535.26</v>
          </cell>
          <cell r="AV373">
            <v>2683240.0500000003</v>
          </cell>
          <cell r="AW373">
            <v>3542469.05</v>
          </cell>
          <cell r="AX373">
            <v>11512244.359999999</v>
          </cell>
          <cell r="AY373"/>
          <cell r="AZ373">
            <v>74094023.569999993</v>
          </cell>
          <cell r="BA373">
            <v>20641362.41</v>
          </cell>
          <cell r="BB373">
            <v>28420615.793999996</v>
          </cell>
          <cell r="BC373">
            <v>1740400.7071199999</v>
          </cell>
          <cell r="BD373">
            <v>1768118.5547999996</v>
          </cell>
          <cell r="BE373">
            <v>0</v>
          </cell>
          <cell r="BF373">
            <v>31929135.055919997</v>
          </cell>
          <cell r="BG373"/>
          <cell r="BH373">
            <v>78870119.295919985</v>
          </cell>
          <cell r="BI373"/>
          <cell r="BJ373">
            <v>11695064.199999999</v>
          </cell>
          <cell r="BK373">
            <v>67175055.095919982</v>
          </cell>
          <cell r="BL373"/>
          <cell r="BM373">
            <v>1</v>
          </cell>
        </row>
        <row r="374">
          <cell r="A374" t="str">
            <v>1706400702600</v>
          </cell>
          <cell r="B374" t="str">
            <v>LEXINGTON C U SCH DIST 7</v>
          </cell>
          <cell r="C374" t="str">
            <v>MCLEAN</v>
          </cell>
          <cell r="D374" t="str">
            <v>Unit</v>
          </cell>
          <cell r="E374">
            <v>479.95</v>
          </cell>
          <cell r="F374"/>
          <cell r="G374">
            <v>213.46999999999997</v>
          </cell>
          <cell r="H374">
            <v>209.46999999999997</v>
          </cell>
          <cell r="I374">
            <v>117.49</v>
          </cell>
          <cell r="J374">
            <v>148.99</v>
          </cell>
          <cell r="K374"/>
          <cell r="L374">
            <v>18852.299999999996</v>
          </cell>
          <cell r="M374">
            <v>10574.1</v>
          </cell>
          <cell r="N374">
            <v>13409.1</v>
          </cell>
          <cell r="O374">
            <v>42835.499999999993</v>
          </cell>
          <cell r="P374"/>
          <cell r="Q374">
            <v>26683.749999999996</v>
          </cell>
          <cell r="R374">
            <v>14686.25</v>
          </cell>
          <cell r="S374">
            <v>18623.75</v>
          </cell>
          <cell r="T374">
            <v>59993.75</v>
          </cell>
          <cell r="U374"/>
          <cell r="V374">
            <v>69377.749999999985</v>
          </cell>
          <cell r="W374">
            <v>38184.25</v>
          </cell>
          <cell r="X374">
            <v>48421.75</v>
          </cell>
          <cell r="Y374">
            <v>155983.75</v>
          </cell>
          <cell r="Z374"/>
          <cell r="AA374">
            <v>7257.9799999999987</v>
          </cell>
          <cell r="AB374">
            <v>3994.66</v>
          </cell>
          <cell r="AC374">
            <v>5065.66</v>
          </cell>
          <cell r="AD374">
            <v>16318.3</v>
          </cell>
          <cell r="AE374"/>
          <cell r="AF374">
            <v>121891.37</v>
          </cell>
          <cell r="AG374">
            <v>67086.789999999994</v>
          </cell>
          <cell r="AH374">
            <v>85073.29</v>
          </cell>
          <cell r="AI374">
            <v>274051.44999999995</v>
          </cell>
          <cell r="AJ374"/>
          <cell r="AK374">
            <v>26183.749999999996</v>
          </cell>
          <cell r="AL374">
            <v>29255.01</v>
          </cell>
          <cell r="AM374">
            <v>127982.41</v>
          </cell>
          <cell r="AN374">
            <v>183421.16999999998</v>
          </cell>
          <cell r="AO374"/>
          <cell r="AP374">
            <v>290532.67</v>
          </cell>
          <cell r="AQ374">
            <v>159903.88999999998</v>
          </cell>
          <cell r="AR374">
            <v>202775.39</v>
          </cell>
          <cell r="AS374">
            <v>653211.94999999995</v>
          </cell>
          <cell r="AT374"/>
          <cell r="AU374">
            <v>200021.38999999998</v>
          </cell>
          <cell r="AV374">
            <v>110088.12999999999</v>
          </cell>
          <cell r="AW374">
            <v>139603.63</v>
          </cell>
          <cell r="AX374">
            <v>449713.14999999997</v>
          </cell>
          <cell r="AY374"/>
          <cell r="AZ374">
            <v>2839395.8000000003</v>
          </cell>
          <cell r="BA374">
            <v>630266.15</v>
          </cell>
          <cell r="BB374">
            <v>1040898.585</v>
          </cell>
          <cell r="BC374">
            <v>67986.837299999999</v>
          </cell>
          <cell r="BD374">
            <v>69069.604499999987</v>
          </cell>
          <cell r="BE374">
            <v>0</v>
          </cell>
          <cell r="BF374">
            <v>1177955.0267999999</v>
          </cell>
          <cell r="BG374"/>
          <cell r="BH374">
            <v>3013484.0467999997</v>
          </cell>
          <cell r="BI374"/>
          <cell r="BJ374">
            <v>456854.8</v>
          </cell>
          <cell r="BK374">
            <v>2556629.2467999998</v>
          </cell>
          <cell r="BL374"/>
          <cell r="BM374">
            <v>1</v>
          </cell>
        </row>
        <row r="375">
          <cell r="A375" t="str">
            <v>1706401602600</v>
          </cell>
          <cell r="B375" t="str">
            <v>OLYMPIA C U SCHOOL DIST 16</v>
          </cell>
          <cell r="C375" t="str">
            <v>MCLEAN</v>
          </cell>
          <cell r="D375" t="str">
            <v>Unit</v>
          </cell>
          <cell r="E375">
            <v>1629.61</v>
          </cell>
          <cell r="F375"/>
          <cell r="G375">
            <v>745.97</v>
          </cell>
          <cell r="H375">
            <v>734.64</v>
          </cell>
          <cell r="I375">
            <v>380.82</v>
          </cell>
          <cell r="J375">
            <v>502.82</v>
          </cell>
          <cell r="K375"/>
          <cell r="L375">
            <v>66117.600000000006</v>
          </cell>
          <cell r="M375">
            <v>34273.800000000003</v>
          </cell>
          <cell r="N375">
            <v>45253.8</v>
          </cell>
          <cell r="O375">
            <v>145645.20000000001</v>
          </cell>
          <cell r="P375"/>
          <cell r="Q375">
            <v>93246.25</v>
          </cell>
          <cell r="R375">
            <v>47602.5</v>
          </cell>
          <cell r="S375">
            <v>62852.5</v>
          </cell>
          <cell r="T375">
            <v>203701.25</v>
          </cell>
          <cell r="U375"/>
          <cell r="V375">
            <v>242440.25</v>
          </cell>
          <cell r="W375">
            <v>123766.5</v>
          </cell>
          <cell r="X375">
            <v>163416.5</v>
          </cell>
          <cell r="Y375">
            <v>529623.25</v>
          </cell>
          <cell r="Z375"/>
          <cell r="AA375">
            <v>25362.98</v>
          </cell>
          <cell r="AB375">
            <v>12947.88</v>
          </cell>
          <cell r="AC375">
            <v>17095.88</v>
          </cell>
          <cell r="AD375">
            <v>55406.740000000005</v>
          </cell>
          <cell r="AE375"/>
          <cell r="AF375">
            <v>425948.87</v>
          </cell>
          <cell r="AG375">
            <v>217448.22</v>
          </cell>
          <cell r="AH375">
            <v>287110.21999999997</v>
          </cell>
          <cell r="AI375">
            <v>930507.30999999994</v>
          </cell>
          <cell r="AJ375"/>
          <cell r="AK375">
            <v>91830</v>
          </cell>
          <cell r="AL375">
            <v>94824.18</v>
          </cell>
          <cell r="AM375">
            <v>431922.38</v>
          </cell>
          <cell r="AN375">
            <v>618576.56000000006</v>
          </cell>
          <cell r="AO375"/>
          <cell r="AP375">
            <v>1015265.17</v>
          </cell>
          <cell r="AQ375">
            <v>518296.02</v>
          </cell>
          <cell r="AR375">
            <v>684338.02</v>
          </cell>
          <cell r="AS375">
            <v>2217899.21</v>
          </cell>
          <cell r="AT375"/>
          <cell r="AU375">
            <v>698973.89</v>
          </cell>
          <cell r="AV375">
            <v>356828.33999999997</v>
          </cell>
          <cell r="AW375">
            <v>471142.33999999997</v>
          </cell>
          <cell r="AX375">
            <v>1526944.5699999998</v>
          </cell>
          <cell r="AY375"/>
          <cell r="AZ375">
            <v>9877781.7699999996</v>
          </cell>
          <cell r="BA375">
            <v>2575537.7000000002</v>
          </cell>
          <cell r="BB375">
            <v>3735995.8409999995</v>
          </cell>
          <cell r="BC375">
            <v>230840.77494</v>
          </cell>
          <cell r="BD375">
            <v>234517.17509999996</v>
          </cell>
          <cell r="BE375">
            <v>0</v>
          </cell>
          <cell r="BF375">
            <v>4201353.7910399996</v>
          </cell>
          <cell r="BG375"/>
          <cell r="BH375">
            <v>10429657.881039999</v>
          </cell>
          <cell r="BI375"/>
          <cell r="BJ375">
            <v>1551193.16</v>
          </cell>
          <cell r="BK375">
            <v>8878464.7210399993</v>
          </cell>
          <cell r="BL375"/>
          <cell r="BM375">
            <v>1</v>
          </cell>
        </row>
        <row r="376">
          <cell r="A376" t="str">
            <v>1706401902600</v>
          </cell>
          <cell r="B376" t="str">
            <v>RIDGEVIEW COMM UNIT SCH DIST 19</v>
          </cell>
          <cell r="C376" t="str">
            <v>MCLEAN</v>
          </cell>
          <cell r="D376" t="str">
            <v>Unit</v>
          </cell>
          <cell r="E376">
            <v>523.96</v>
          </cell>
          <cell r="F376"/>
          <cell r="G376">
            <v>220.64</v>
          </cell>
          <cell r="H376">
            <v>214.97999999999996</v>
          </cell>
          <cell r="I376">
            <v>139</v>
          </cell>
          <cell r="J376">
            <v>164.32</v>
          </cell>
          <cell r="K376"/>
          <cell r="L376">
            <v>19348.199999999997</v>
          </cell>
          <cell r="M376">
            <v>12510</v>
          </cell>
          <cell r="N376">
            <v>14788.8</v>
          </cell>
          <cell r="O376">
            <v>46647</v>
          </cell>
          <cell r="P376"/>
          <cell r="Q376">
            <v>27580</v>
          </cell>
          <cell r="R376">
            <v>17375</v>
          </cell>
          <cell r="S376">
            <v>20540</v>
          </cell>
          <cell r="T376">
            <v>65495</v>
          </cell>
          <cell r="U376"/>
          <cell r="V376">
            <v>71708</v>
          </cell>
          <cell r="W376">
            <v>45175</v>
          </cell>
          <cell r="X376">
            <v>53404</v>
          </cell>
          <cell r="Y376">
            <v>170287</v>
          </cell>
          <cell r="Z376"/>
          <cell r="AA376">
            <v>7501.7599999999993</v>
          </cell>
          <cell r="AB376">
            <v>4726</v>
          </cell>
          <cell r="AC376">
            <v>5586.88</v>
          </cell>
          <cell r="AD376">
            <v>17814.64</v>
          </cell>
          <cell r="AE376"/>
          <cell r="AF376">
            <v>62992.72</v>
          </cell>
          <cell r="AG376">
            <v>39684.5</v>
          </cell>
          <cell r="AH376">
            <v>46913.36</v>
          </cell>
          <cell r="AI376">
            <v>149590.58000000002</v>
          </cell>
          <cell r="AJ376"/>
          <cell r="AK376">
            <v>26872.499999999996</v>
          </cell>
          <cell r="AL376">
            <v>34611</v>
          </cell>
          <cell r="AM376">
            <v>141150.88</v>
          </cell>
          <cell r="AN376">
            <v>202634.38</v>
          </cell>
          <cell r="AO376"/>
          <cell r="AP376">
            <v>300291.03999999998</v>
          </cell>
          <cell r="AQ376">
            <v>189179</v>
          </cell>
          <cell r="AR376">
            <v>223639.52</v>
          </cell>
          <cell r="AS376">
            <v>713109.55999999994</v>
          </cell>
          <cell r="AT376"/>
          <cell r="AU376">
            <v>206739.68</v>
          </cell>
          <cell r="AV376">
            <v>130243</v>
          </cell>
          <cell r="AW376">
            <v>153967.84</v>
          </cell>
          <cell r="AX376">
            <v>490950.52</v>
          </cell>
          <cell r="AY376"/>
          <cell r="AZ376">
            <v>3168126.2600000007</v>
          </cell>
          <cell r="BA376">
            <v>867157.77</v>
          </cell>
          <cell r="BB376">
            <v>1210585.2090000003</v>
          </cell>
          <cell r="BC376">
            <v>74221.029840000003</v>
          </cell>
          <cell r="BD376">
            <v>75403.083599999998</v>
          </cell>
          <cell r="BE376">
            <v>0</v>
          </cell>
          <cell r="BF376">
            <v>1360209.3224400003</v>
          </cell>
          <cell r="BG376"/>
          <cell r="BH376">
            <v>3216738.0024400004</v>
          </cell>
          <cell r="BI376"/>
          <cell r="BJ376">
            <v>498747.04</v>
          </cell>
          <cell r="BK376">
            <v>2717990.9624400004</v>
          </cell>
          <cell r="BL376"/>
          <cell r="BM376">
            <v>0</v>
          </cell>
        </row>
        <row r="377">
          <cell r="A377" t="str">
            <v>1706408702500</v>
          </cell>
          <cell r="B377" t="str">
            <v>BLOOMINGTON SCH DIST 87</v>
          </cell>
          <cell r="C377" t="str">
            <v>MCLEAN</v>
          </cell>
          <cell r="D377" t="str">
            <v>Unit</v>
          </cell>
          <cell r="E377">
            <v>4839.13</v>
          </cell>
          <cell r="F377"/>
          <cell r="G377">
            <v>2286.65</v>
          </cell>
          <cell r="H377">
            <v>2237.3200000000002</v>
          </cell>
          <cell r="I377">
            <v>1088.6600000000001</v>
          </cell>
          <cell r="J377">
            <v>1463.82</v>
          </cell>
          <cell r="K377"/>
          <cell r="L377">
            <v>201358.80000000002</v>
          </cell>
          <cell r="M377">
            <v>97979.400000000009</v>
          </cell>
          <cell r="N377">
            <v>131743.79999999999</v>
          </cell>
          <cell r="O377">
            <v>431082</v>
          </cell>
          <cell r="P377"/>
          <cell r="Q377">
            <v>285831.25</v>
          </cell>
          <cell r="R377">
            <v>136082.5</v>
          </cell>
          <cell r="S377">
            <v>182977.5</v>
          </cell>
          <cell r="T377">
            <v>604891.25</v>
          </cell>
          <cell r="U377"/>
          <cell r="V377">
            <v>743161.25</v>
          </cell>
          <cell r="W377">
            <v>353814.5</v>
          </cell>
          <cell r="X377">
            <v>475741.5</v>
          </cell>
          <cell r="Y377">
            <v>1572717.25</v>
          </cell>
          <cell r="Z377"/>
          <cell r="AA377">
            <v>77746.100000000006</v>
          </cell>
          <cell r="AB377">
            <v>37014.44</v>
          </cell>
          <cell r="AC377">
            <v>49769.88</v>
          </cell>
          <cell r="AD377">
            <v>164530.42000000001</v>
          </cell>
          <cell r="AE377"/>
          <cell r="AF377">
            <v>1305677.1499999999</v>
          </cell>
          <cell r="AG377">
            <v>621624.86</v>
          </cell>
          <cell r="AH377">
            <v>835841.22</v>
          </cell>
          <cell r="AI377">
            <v>2763143.2299999995</v>
          </cell>
          <cell r="AJ377"/>
          <cell r="AK377">
            <v>279665</v>
          </cell>
          <cell r="AL377">
            <v>271076.34000000003</v>
          </cell>
          <cell r="AM377">
            <v>1257421.3799999999</v>
          </cell>
          <cell r="AN377">
            <v>1808162.72</v>
          </cell>
          <cell r="AO377"/>
          <cell r="AP377">
            <v>3112130.65</v>
          </cell>
          <cell r="AQ377">
            <v>1481666.26</v>
          </cell>
          <cell r="AR377">
            <v>1992259.02</v>
          </cell>
          <cell r="AS377">
            <v>6586055.9299999997</v>
          </cell>
          <cell r="AT377"/>
          <cell r="AU377">
            <v>2142591.0500000003</v>
          </cell>
          <cell r="AV377">
            <v>1020074.42</v>
          </cell>
          <cell r="AW377">
            <v>1371599.3399999999</v>
          </cell>
          <cell r="AX377">
            <v>4534264.8100000005</v>
          </cell>
          <cell r="AY377"/>
          <cell r="AZ377">
            <v>30566431.57</v>
          </cell>
          <cell r="BA377">
            <v>11733329.039999999</v>
          </cell>
          <cell r="BB377">
            <v>12689928.183</v>
          </cell>
          <cell r="BC377">
            <v>685482.12102000008</v>
          </cell>
          <cell r="BD377">
            <v>696399.19829999993</v>
          </cell>
          <cell r="BE377">
            <v>0</v>
          </cell>
          <cell r="BF377">
            <v>14071809.502320001</v>
          </cell>
          <cell r="BG377"/>
          <cell r="BH377">
            <v>32536657.112320002</v>
          </cell>
          <cell r="BI377"/>
          <cell r="BJ377">
            <v>4606271.0599999996</v>
          </cell>
          <cell r="BK377">
            <v>27930386.052320004</v>
          </cell>
          <cell r="BL377"/>
          <cell r="BM377">
            <v>1</v>
          </cell>
        </row>
        <row r="378">
          <cell r="A378" t="str">
            <v>1900000000093</v>
          </cell>
          <cell r="B378" t="str">
            <v>SAFE SCH-DU PAGE ROE</v>
          </cell>
          <cell r="C378" t="str">
            <v>DUPAGE</v>
          </cell>
          <cell r="D378" t="str">
            <v>Regional</v>
          </cell>
          <cell r="E378">
            <v>59</v>
          </cell>
          <cell r="F378"/>
          <cell r="G378">
            <v>0</v>
          </cell>
          <cell r="H378">
            <v>0</v>
          </cell>
          <cell r="I378">
            <v>18</v>
          </cell>
          <cell r="J378">
            <v>41</v>
          </cell>
          <cell r="K378"/>
          <cell r="L378">
            <v>0</v>
          </cell>
          <cell r="M378">
            <v>1620</v>
          </cell>
          <cell r="N378">
            <v>3690</v>
          </cell>
          <cell r="O378">
            <v>5310</v>
          </cell>
          <cell r="P378"/>
          <cell r="Q378">
            <v>0</v>
          </cell>
          <cell r="R378">
            <v>2250</v>
          </cell>
          <cell r="S378">
            <v>5125</v>
          </cell>
          <cell r="T378">
            <v>7375</v>
          </cell>
          <cell r="U378"/>
          <cell r="V378">
            <v>0</v>
          </cell>
          <cell r="W378">
            <v>5850</v>
          </cell>
          <cell r="X378">
            <v>13325</v>
          </cell>
          <cell r="Y378">
            <v>19175</v>
          </cell>
          <cell r="Z378"/>
          <cell r="AA378">
            <v>0</v>
          </cell>
          <cell r="AB378">
            <v>612</v>
          </cell>
          <cell r="AC378">
            <v>1394</v>
          </cell>
          <cell r="AD378">
            <v>2006</v>
          </cell>
          <cell r="AE378"/>
          <cell r="AF378">
            <v>0</v>
          </cell>
          <cell r="AG378">
            <v>10278</v>
          </cell>
          <cell r="AH378">
            <v>23411</v>
          </cell>
          <cell r="AI378">
            <v>33689</v>
          </cell>
          <cell r="AJ378"/>
          <cell r="AK378">
            <v>0</v>
          </cell>
          <cell r="AL378">
            <v>4482</v>
          </cell>
          <cell r="AM378">
            <v>35219</v>
          </cell>
          <cell r="AN378">
            <v>39701</v>
          </cell>
          <cell r="AO378"/>
          <cell r="AP378">
            <v>0</v>
          </cell>
          <cell r="AQ378">
            <v>24498</v>
          </cell>
          <cell r="AR378">
            <v>55801</v>
          </cell>
          <cell r="AS378">
            <v>80299</v>
          </cell>
          <cell r="AT378"/>
          <cell r="AU378">
            <v>0</v>
          </cell>
          <cell r="AV378">
            <v>16866</v>
          </cell>
          <cell r="AW378">
            <v>38417</v>
          </cell>
          <cell r="AX378">
            <v>55283</v>
          </cell>
          <cell r="AY378"/>
          <cell r="AZ378">
            <v>357054.14</v>
          </cell>
          <cell r="BA378">
            <v>121808.57</v>
          </cell>
          <cell r="BB378">
            <v>143658.81299999999</v>
          </cell>
          <cell r="BC378">
            <v>8357.5859999999993</v>
          </cell>
          <cell r="BD378">
            <v>8490.6899999999987</v>
          </cell>
          <cell r="BE378">
            <v>0</v>
          </cell>
          <cell r="BF378">
            <v>160507.08900000001</v>
          </cell>
          <cell r="BG378"/>
          <cell r="BH378">
            <v>403345.08900000004</v>
          </cell>
          <cell r="BI378"/>
          <cell r="BJ378">
            <v>56160.92</v>
          </cell>
          <cell r="BK378">
            <v>347184.16900000005</v>
          </cell>
          <cell r="BL378"/>
          <cell r="BM378">
            <v>1</v>
          </cell>
        </row>
        <row r="379">
          <cell r="A379" t="str">
            <v>1900000000095</v>
          </cell>
          <cell r="B379" t="str">
            <v>ALOP-DU PAGE ROE</v>
          </cell>
          <cell r="C379" t="str">
            <v>DUPAGE</v>
          </cell>
          <cell r="D379" t="str">
            <v>Regional</v>
          </cell>
          <cell r="E379">
            <v>203</v>
          </cell>
          <cell r="F379"/>
          <cell r="G379">
            <v>0</v>
          </cell>
          <cell r="H379">
            <v>0</v>
          </cell>
          <cell r="I379">
            <v>0</v>
          </cell>
          <cell r="J379">
            <v>203</v>
          </cell>
          <cell r="K379"/>
          <cell r="L379">
            <v>0</v>
          </cell>
          <cell r="M379">
            <v>0</v>
          </cell>
          <cell r="N379">
            <v>18270</v>
          </cell>
          <cell r="O379">
            <v>18270</v>
          </cell>
          <cell r="P379"/>
          <cell r="Q379">
            <v>0</v>
          </cell>
          <cell r="R379">
            <v>0</v>
          </cell>
          <cell r="S379">
            <v>25375</v>
          </cell>
          <cell r="T379">
            <v>25375</v>
          </cell>
          <cell r="U379"/>
          <cell r="V379">
            <v>0</v>
          </cell>
          <cell r="W379">
            <v>0</v>
          </cell>
          <cell r="X379">
            <v>65975</v>
          </cell>
          <cell r="Y379">
            <v>65975</v>
          </cell>
          <cell r="Z379"/>
          <cell r="AA379">
            <v>0</v>
          </cell>
          <cell r="AB379">
            <v>0</v>
          </cell>
          <cell r="AC379">
            <v>6902</v>
          </cell>
          <cell r="AD379">
            <v>6902</v>
          </cell>
          <cell r="AE379"/>
          <cell r="AF379">
            <v>0</v>
          </cell>
          <cell r="AG379">
            <v>0</v>
          </cell>
          <cell r="AH379">
            <v>57956.5</v>
          </cell>
          <cell r="AI379">
            <v>57956.5</v>
          </cell>
          <cell r="AJ379"/>
          <cell r="AK379">
            <v>0</v>
          </cell>
          <cell r="AL379">
            <v>0</v>
          </cell>
          <cell r="AM379">
            <v>174377</v>
          </cell>
          <cell r="AN379">
            <v>174377</v>
          </cell>
          <cell r="AO379"/>
          <cell r="AP379">
            <v>0</v>
          </cell>
          <cell r="AQ379">
            <v>0</v>
          </cell>
          <cell r="AR379">
            <v>276283</v>
          </cell>
          <cell r="AS379">
            <v>276283</v>
          </cell>
          <cell r="AT379"/>
          <cell r="AU379">
            <v>0</v>
          </cell>
          <cell r="AV379">
            <v>0</v>
          </cell>
          <cell r="AW379">
            <v>190211</v>
          </cell>
          <cell r="AX379">
            <v>190211</v>
          </cell>
          <cell r="AY379"/>
          <cell r="AZ379">
            <v>1304204.92</v>
          </cell>
          <cell r="BA379">
            <v>339479.61</v>
          </cell>
          <cell r="BB379">
            <v>493105.35899999994</v>
          </cell>
          <cell r="BC379">
            <v>28755.762000000002</v>
          </cell>
          <cell r="BD379">
            <v>29213.729999999996</v>
          </cell>
          <cell r="BE379">
            <v>0</v>
          </cell>
          <cell r="BF379">
            <v>551074.85099999991</v>
          </cell>
          <cell r="BG379"/>
          <cell r="BH379">
            <v>1366424.3509999998</v>
          </cell>
          <cell r="BI379"/>
          <cell r="BJ379">
            <v>193231.64</v>
          </cell>
          <cell r="BK379">
            <v>1173192.7109999997</v>
          </cell>
          <cell r="BL379"/>
          <cell r="BM379">
            <v>0</v>
          </cell>
        </row>
        <row r="380">
          <cell r="A380" t="str">
            <v>1902200200200</v>
          </cell>
          <cell r="B380" t="str">
            <v>BENSENVILLE SCHOOL DISTRICT 2</v>
          </cell>
          <cell r="C380" t="str">
            <v>DUPAGE</v>
          </cell>
          <cell r="D380" t="str">
            <v>Elementary</v>
          </cell>
          <cell r="E380">
            <v>2007.31</v>
          </cell>
          <cell r="F380"/>
          <cell r="G380">
            <v>1316.65</v>
          </cell>
          <cell r="H380">
            <v>1285.32</v>
          </cell>
          <cell r="I380">
            <v>690.66000000000008</v>
          </cell>
          <cell r="J380">
            <v>0</v>
          </cell>
          <cell r="K380"/>
          <cell r="L380">
            <v>115678.79999999999</v>
          </cell>
          <cell r="M380">
            <v>62159.400000000009</v>
          </cell>
          <cell r="N380">
            <v>0</v>
          </cell>
          <cell r="O380">
            <v>177838.2</v>
          </cell>
          <cell r="P380"/>
          <cell r="Q380">
            <v>164581.25</v>
          </cell>
          <cell r="R380">
            <v>86332.500000000015</v>
          </cell>
          <cell r="S380">
            <v>0</v>
          </cell>
          <cell r="T380">
            <v>250913.75</v>
          </cell>
          <cell r="U380"/>
          <cell r="V380">
            <v>427911.25000000006</v>
          </cell>
          <cell r="W380">
            <v>224464.50000000003</v>
          </cell>
          <cell r="X380">
            <v>0</v>
          </cell>
          <cell r="Y380">
            <v>652375.75000000012</v>
          </cell>
          <cell r="Z380"/>
          <cell r="AA380">
            <v>44766.100000000006</v>
          </cell>
          <cell r="AB380">
            <v>23482.440000000002</v>
          </cell>
          <cell r="AC380">
            <v>0</v>
          </cell>
          <cell r="AD380">
            <v>68248.540000000008</v>
          </cell>
          <cell r="AE380"/>
          <cell r="AF380">
            <v>751807.15</v>
          </cell>
          <cell r="AG380">
            <v>394366.86</v>
          </cell>
          <cell r="AH380">
            <v>0</v>
          </cell>
          <cell r="AI380">
            <v>1146174.01</v>
          </cell>
          <cell r="AJ380"/>
          <cell r="AK380">
            <v>160665</v>
          </cell>
          <cell r="AL380">
            <v>171974.34000000003</v>
          </cell>
          <cell r="AM380">
            <v>0</v>
          </cell>
          <cell r="AN380">
            <v>332639.34000000003</v>
          </cell>
          <cell r="AO380"/>
          <cell r="AP380">
            <v>1791960.6500000001</v>
          </cell>
          <cell r="AQ380">
            <v>939988.26000000013</v>
          </cell>
          <cell r="AR380">
            <v>0</v>
          </cell>
          <cell r="AS380">
            <v>2731948.91</v>
          </cell>
          <cell r="AT380"/>
          <cell r="AU380">
            <v>1233701.05</v>
          </cell>
          <cell r="AV380">
            <v>647148.42000000004</v>
          </cell>
          <cell r="AW380">
            <v>0</v>
          </cell>
          <cell r="AX380">
            <v>1880849.4700000002</v>
          </cell>
          <cell r="AY380"/>
          <cell r="AZ380">
            <v>12202262.4</v>
          </cell>
          <cell r="BA380">
            <v>7162355.21</v>
          </cell>
          <cell r="BB380">
            <v>5809385.2829999998</v>
          </cell>
          <cell r="BC380">
            <v>284343.49073999998</v>
          </cell>
          <cell r="BD380">
            <v>288871.98210000002</v>
          </cell>
          <cell r="BE380">
            <v>0</v>
          </cell>
          <cell r="BF380">
            <v>6382600.7558399998</v>
          </cell>
          <cell r="BG380"/>
          <cell r="BH380">
            <v>13623588.725839999</v>
          </cell>
          <cell r="BI380"/>
          <cell r="BJ380">
            <v>1910718.24</v>
          </cell>
          <cell r="BK380">
            <v>11712870.485839998</v>
          </cell>
          <cell r="BL380"/>
          <cell r="BM380">
            <v>1</v>
          </cell>
        </row>
        <row r="381">
          <cell r="A381" t="str">
            <v>1902200400200</v>
          </cell>
          <cell r="B381" t="str">
            <v>ADDISON SCHOOL DIST 4</v>
          </cell>
          <cell r="C381" t="str">
            <v>DUPAGE</v>
          </cell>
          <cell r="D381" t="str">
            <v>Elementary</v>
          </cell>
          <cell r="E381">
            <v>3515.96</v>
          </cell>
          <cell r="F381"/>
          <cell r="G381">
            <v>2240.13</v>
          </cell>
          <cell r="H381">
            <v>2201.63</v>
          </cell>
          <cell r="I381">
            <v>1275.83</v>
          </cell>
          <cell r="J381">
            <v>0</v>
          </cell>
          <cell r="K381"/>
          <cell r="L381">
            <v>198146.7</v>
          </cell>
          <cell r="M381">
            <v>114824.7</v>
          </cell>
          <cell r="N381">
            <v>0</v>
          </cell>
          <cell r="O381">
            <v>312971.40000000002</v>
          </cell>
          <cell r="P381"/>
          <cell r="Q381">
            <v>280016.25</v>
          </cell>
          <cell r="R381">
            <v>159478.75</v>
          </cell>
          <cell r="S381">
            <v>0</v>
          </cell>
          <cell r="T381">
            <v>439495</v>
          </cell>
          <cell r="U381"/>
          <cell r="V381">
            <v>728042.25</v>
          </cell>
          <cell r="W381">
            <v>414644.75</v>
          </cell>
          <cell r="X381">
            <v>0</v>
          </cell>
          <cell r="Y381">
            <v>1142687</v>
          </cell>
          <cell r="Z381"/>
          <cell r="AA381">
            <v>76164.42</v>
          </cell>
          <cell r="AB381">
            <v>43378.22</v>
          </cell>
          <cell r="AC381">
            <v>0</v>
          </cell>
          <cell r="AD381">
            <v>119542.64</v>
          </cell>
          <cell r="AE381"/>
          <cell r="AF381">
            <v>1279114.23</v>
          </cell>
          <cell r="AG381">
            <v>728498.93</v>
          </cell>
          <cell r="AH381">
            <v>0</v>
          </cell>
          <cell r="AI381">
            <v>2007613.1600000001</v>
          </cell>
          <cell r="AJ381"/>
          <cell r="AK381">
            <v>275203.75</v>
          </cell>
          <cell r="AL381">
            <v>317681.67</v>
          </cell>
          <cell r="AM381">
            <v>0</v>
          </cell>
          <cell r="AN381">
            <v>592885.41999999993</v>
          </cell>
          <cell r="AO381"/>
          <cell r="AP381">
            <v>3048816.93</v>
          </cell>
          <cell r="AQ381">
            <v>1736404.63</v>
          </cell>
          <cell r="AR381">
            <v>0</v>
          </cell>
          <cell r="AS381">
            <v>4785221.5600000005</v>
          </cell>
          <cell r="AT381"/>
          <cell r="AU381">
            <v>2099001.81</v>
          </cell>
          <cell r="AV381">
            <v>1195452.71</v>
          </cell>
          <cell r="AW381">
            <v>0</v>
          </cell>
          <cell r="AX381">
            <v>3294454.52</v>
          </cell>
          <cell r="AY381"/>
          <cell r="AZ381">
            <v>21620775.23</v>
          </cell>
          <cell r="BA381">
            <v>13347271.41</v>
          </cell>
          <cell r="BB381">
            <v>10490413.992000001</v>
          </cell>
          <cell r="BC381">
            <v>498049.79784000001</v>
          </cell>
          <cell r="BD381">
            <v>505981.80359999993</v>
          </cell>
          <cell r="BE381">
            <v>0</v>
          </cell>
          <cell r="BF381">
            <v>11494445.59344</v>
          </cell>
          <cell r="BG381"/>
          <cell r="BH381">
            <v>24189316.293440003</v>
          </cell>
          <cell r="BI381"/>
          <cell r="BJ381">
            <v>3346772</v>
          </cell>
          <cell r="BK381">
            <v>20842544.293440003</v>
          </cell>
          <cell r="BL381"/>
          <cell r="BM381">
            <v>1</v>
          </cell>
        </row>
        <row r="382">
          <cell r="A382" t="str">
            <v>1902200700200</v>
          </cell>
          <cell r="B382" t="str">
            <v>WOOD DALE SCHOOL DISTRICT 7</v>
          </cell>
          <cell r="C382" t="str">
            <v>DUPAGE</v>
          </cell>
          <cell r="D382" t="str">
            <v>Elementary</v>
          </cell>
          <cell r="E382">
            <v>890.96</v>
          </cell>
          <cell r="F382"/>
          <cell r="G382">
            <v>574.79999999999995</v>
          </cell>
          <cell r="H382">
            <v>561.46999999999991</v>
          </cell>
          <cell r="I382">
            <v>316.15999999999997</v>
          </cell>
          <cell r="J382">
            <v>0</v>
          </cell>
          <cell r="K382"/>
          <cell r="L382">
            <v>50532.299999999996</v>
          </cell>
          <cell r="M382">
            <v>28454.399999999998</v>
          </cell>
          <cell r="N382">
            <v>0</v>
          </cell>
          <cell r="O382">
            <v>78986.7</v>
          </cell>
          <cell r="P382"/>
          <cell r="Q382">
            <v>71850</v>
          </cell>
          <cell r="R382">
            <v>39519.999999999993</v>
          </cell>
          <cell r="S382">
            <v>0</v>
          </cell>
          <cell r="T382">
            <v>111370</v>
          </cell>
          <cell r="U382"/>
          <cell r="V382">
            <v>186809.99999999997</v>
          </cell>
          <cell r="W382">
            <v>102751.99999999999</v>
          </cell>
          <cell r="X382">
            <v>0</v>
          </cell>
          <cell r="Y382">
            <v>289561.99999999994</v>
          </cell>
          <cell r="Z382"/>
          <cell r="AA382">
            <v>19543.199999999997</v>
          </cell>
          <cell r="AB382">
            <v>10749.439999999999</v>
          </cell>
          <cell r="AC382">
            <v>0</v>
          </cell>
          <cell r="AD382">
            <v>30292.639999999996</v>
          </cell>
          <cell r="AE382"/>
          <cell r="AF382">
            <v>164105.4</v>
          </cell>
          <cell r="AG382">
            <v>90263.679999999993</v>
          </cell>
          <cell r="AH382">
            <v>0</v>
          </cell>
          <cell r="AI382">
            <v>254369.08</v>
          </cell>
          <cell r="AJ382"/>
          <cell r="AK382">
            <v>70183.749999999985</v>
          </cell>
          <cell r="AL382">
            <v>78723.839999999997</v>
          </cell>
          <cell r="AM382">
            <v>0</v>
          </cell>
          <cell r="AN382">
            <v>148907.58999999997</v>
          </cell>
          <cell r="AO382"/>
          <cell r="AP382">
            <v>782302.79999999993</v>
          </cell>
          <cell r="AQ382">
            <v>430293.75999999995</v>
          </cell>
          <cell r="AR382">
            <v>0</v>
          </cell>
          <cell r="AS382">
            <v>1212596.5599999998</v>
          </cell>
          <cell r="AT382"/>
          <cell r="AU382">
            <v>538587.6</v>
          </cell>
          <cell r="AV382">
            <v>296241.91999999998</v>
          </cell>
          <cell r="AW382">
            <v>0</v>
          </cell>
          <cell r="AX382">
            <v>834829.52</v>
          </cell>
          <cell r="AY382"/>
          <cell r="AZ382">
            <v>5449097.7699999996</v>
          </cell>
          <cell r="BA382">
            <v>3175515.8200000003</v>
          </cell>
          <cell r="BB382">
            <v>2587384.077</v>
          </cell>
          <cell r="BC382">
            <v>126208.04783999998</v>
          </cell>
          <cell r="BD382">
            <v>128218.05359999997</v>
          </cell>
          <cell r="BE382">
            <v>0</v>
          </cell>
          <cell r="BF382">
            <v>2841810.1784399999</v>
          </cell>
          <cell r="BG382"/>
          <cell r="BH382">
            <v>5802724.2684399998</v>
          </cell>
          <cell r="BI382"/>
          <cell r="BJ382">
            <v>848087</v>
          </cell>
          <cell r="BK382">
            <v>4954637.2684399998</v>
          </cell>
          <cell r="BL382"/>
          <cell r="BM382">
            <v>0</v>
          </cell>
        </row>
        <row r="383">
          <cell r="A383" t="str">
            <v>1902201000200</v>
          </cell>
          <cell r="B383" t="str">
            <v>ITASCA SCHOOL DIST 10</v>
          </cell>
          <cell r="C383" t="str">
            <v>DUPAGE</v>
          </cell>
          <cell r="D383" t="str">
            <v>Elementary</v>
          </cell>
          <cell r="E383">
            <v>990.8</v>
          </cell>
          <cell r="F383"/>
          <cell r="G383">
            <v>631.48</v>
          </cell>
          <cell r="H383">
            <v>622.15</v>
          </cell>
          <cell r="I383">
            <v>359.32</v>
          </cell>
          <cell r="J383">
            <v>0</v>
          </cell>
          <cell r="K383"/>
          <cell r="L383">
            <v>55993.5</v>
          </cell>
          <cell r="M383">
            <v>32338.799999999999</v>
          </cell>
          <cell r="N383">
            <v>0</v>
          </cell>
          <cell r="O383">
            <v>88332.3</v>
          </cell>
          <cell r="P383"/>
          <cell r="Q383">
            <v>78935</v>
          </cell>
          <cell r="R383">
            <v>44915</v>
          </cell>
          <cell r="S383">
            <v>0</v>
          </cell>
          <cell r="T383">
            <v>123850</v>
          </cell>
          <cell r="U383"/>
          <cell r="V383">
            <v>205231</v>
          </cell>
          <cell r="W383">
            <v>116779</v>
          </cell>
          <cell r="X383">
            <v>0</v>
          </cell>
          <cell r="Y383">
            <v>322010</v>
          </cell>
          <cell r="Z383"/>
          <cell r="AA383">
            <v>21470.32</v>
          </cell>
          <cell r="AB383">
            <v>12216.88</v>
          </cell>
          <cell r="AC383">
            <v>0</v>
          </cell>
          <cell r="AD383">
            <v>33687.199999999997</v>
          </cell>
          <cell r="AE383"/>
          <cell r="AF383">
            <v>180287.54</v>
          </cell>
          <cell r="AG383">
            <v>102585.86</v>
          </cell>
          <cell r="AH383">
            <v>0</v>
          </cell>
          <cell r="AI383">
            <v>282873.40000000002</v>
          </cell>
          <cell r="AJ383"/>
          <cell r="AK383">
            <v>77768.75</v>
          </cell>
          <cell r="AL383">
            <v>89470.68</v>
          </cell>
          <cell r="AM383">
            <v>0</v>
          </cell>
          <cell r="AN383">
            <v>167239.43</v>
          </cell>
          <cell r="AO383"/>
          <cell r="AP383">
            <v>859444.28</v>
          </cell>
          <cell r="AQ383">
            <v>489034.52</v>
          </cell>
          <cell r="AR383">
            <v>0</v>
          </cell>
          <cell r="AS383">
            <v>1348478.8</v>
          </cell>
          <cell r="AT383"/>
          <cell r="AU383">
            <v>591696.76</v>
          </cell>
          <cell r="AV383">
            <v>336682.83999999997</v>
          </cell>
          <cell r="AW383">
            <v>0</v>
          </cell>
          <cell r="AX383">
            <v>928379.6</v>
          </cell>
          <cell r="AY383"/>
          <cell r="AZ383">
            <v>5640970.5199999996</v>
          </cell>
          <cell r="BA383">
            <v>1624535.99</v>
          </cell>
          <cell r="BB383">
            <v>2179651.9529999997</v>
          </cell>
          <cell r="BC383">
            <v>140350.78319999998</v>
          </cell>
          <cell r="BD383">
            <v>142586.02799999999</v>
          </cell>
          <cell r="BE383">
            <v>0</v>
          </cell>
          <cell r="BF383">
            <v>2462588.7641999996</v>
          </cell>
          <cell r="BG383"/>
          <cell r="BH383">
            <v>5757439.4941999996</v>
          </cell>
          <cell r="BI383"/>
          <cell r="BJ383">
            <v>943122.7</v>
          </cell>
          <cell r="BK383">
            <v>4814316.7941999994</v>
          </cell>
          <cell r="BL383"/>
          <cell r="BM383">
            <v>0</v>
          </cell>
        </row>
        <row r="384">
          <cell r="A384" t="str">
            <v>1902201100200</v>
          </cell>
          <cell r="B384" t="str">
            <v>MEDINAH SCHOOL DISTRICT 11</v>
          </cell>
          <cell r="C384" t="str">
            <v>DUPAGE</v>
          </cell>
          <cell r="D384" t="str">
            <v>Elementary</v>
          </cell>
          <cell r="E384">
            <v>629</v>
          </cell>
          <cell r="F384"/>
          <cell r="G384">
            <v>405.5</v>
          </cell>
          <cell r="H384">
            <v>396.5</v>
          </cell>
          <cell r="I384">
            <v>223.5</v>
          </cell>
          <cell r="J384">
            <v>0</v>
          </cell>
          <cell r="K384"/>
          <cell r="L384">
            <v>35685</v>
          </cell>
          <cell r="M384">
            <v>20115</v>
          </cell>
          <cell r="N384">
            <v>0</v>
          </cell>
          <cell r="O384">
            <v>55800</v>
          </cell>
          <cell r="P384"/>
          <cell r="Q384">
            <v>50687.5</v>
          </cell>
          <cell r="R384">
            <v>27937.5</v>
          </cell>
          <cell r="S384">
            <v>0</v>
          </cell>
          <cell r="T384">
            <v>78625</v>
          </cell>
          <cell r="U384"/>
          <cell r="V384">
            <v>131787.5</v>
          </cell>
          <cell r="W384">
            <v>72637.5</v>
          </cell>
          <cell r="X384">
            <v>0</v>
          </cell>
          <cell r="Y384">
            <v>204425</v>
          </cell>
          <cell r="Z384"/>
          <cell r="AA384">
            <v>13787</v>
          </cell>
          <cell r="AB384">
            <v>7599</v>
          </cell>
          <cell r="AC384">
            <v>0</v>
          </cell>
          <cell r="AD384">
            <v>21386</v>
          </cell>
          <cell r="AE384"/>
          <cell r="AF384">
            <v>115770.25</v>
          </cell>
          <cell r="AG384">
            <v>63809.25</v>
          </cell>
          <cell r="AH384">
            <v>0</v>
          </cell>
          <cell r="AI384">
            <v>179579.5</v>
          </cell>
          <cell r="AJ384"/>
          <cell r="AK384">
            <v>49562.5</v>
          </cell>
          <cell r="AL384">
            <v>55651.5</v>
          </cell>
          <cell r="AM384">
            <v>0</v>
          </cell>
          <cell r="AN384">
            <v>105214</v>
          </cell>
          <cell r="AO384"/>
          <cell r="AP384">
            <v>551885.5</v>
          </cell>
          <cell r="AQ384">
            <v>304183.5</v>
          </cell>
          <cell r="AR384">
            <v>0</v>
          </cell>
          <cell r="AS384">
            <v>856069</v>
          </cell>
          <cell r="AT384"/>
          <cell r="AU384">
            <v>379953.5</v>
          </cell>
          <cell r="AV384">
            <v>209419.5</v>
          </cell>
          <cell r="AW384">
            <v>0</v>
          </cell>
          <cell r="AX384">
            <v>589373</v>
          </cell>
          <cell r="AY384"/>
          <cell r="AZ384">
            <v>3709632.6100000003</v>
          </cell>
          <cell r="BA384">
            <v>1682830.52</v>
          </cell>
          <cell r="BB384">
            <v>1617738.9390000002</v>
          </cell>
          <cell r="BC384">
            <v>89100.366000000009</v>
          </cell>
          <cell r="BD384">
            <v>90519.39</v>
          </cell>
          <cell r="BE384">
            <v>0</v>
          </cell>
          <cell r="BF384">
            <v>1797358.6950000001</v>
          </cell>
          <cell r="BG384"/>
          <cell r="BH384">
            <v>3887830.1950000003</v>
          </cell>
          <cell r="BI384"/>
          <cell r="BJ384">
            <v>598732.52</v>
          </cell>
          <cell r="BK384">
            <v>3289097.6750000003</v>
          </cell>
          <cell r="BL384"/>
          <cell r="BM384">
            <v>0</v>
          </cell>
        </row>
        <row r="385">
          <cell r="A385" t="str">
            <v>1902201200200</v>
          </cell>
          <cell r="B385" t="str">
            <v>ROSELLE SCHOOL DISTRICT 12</v>
          </cell>
          <cell r="C385" t="str">
            <v>DUPAGE</v>
          </cell>
          <cell r="D385" t="str">
            <v>Elementary</v>
          </cell>
          <cell r="E385">
            <v>695</v>
          </cell>
          <cell r="F385"/>
          <cell r="G385">
            <v>453.5</v>
          </cell>
          <cell r="H385">
            <v>448</v>
          </cell>
          <cell r="I385">
            <v>241.5</v>
          </cell>
          <cell r="J385">
            <v>0</v>
          </cell>
          <cell r="K385"/>
          <cell r="L385">
            <v>40320</v>
          </cell>
          <cell r="M385">
            <v>21735</v>
          </cell>
          <cell r="N385">
            <v>0</v>
          </cell>
          <cell r="O385">
            <v>62055</v>
          </cell>
          <cell r="P385"/>
          <cell r="Q385">
            <v>56687.5</v>
          </cell>
          <cell r="R385">
            <v>30187.5</v>
          </cell>
          <cell r="S385">
            <v>0</v>
          </cell>
          <cell r="T385">
            <v>86875</v>
          </cell>
          <cell r="U385"/>
          <cell r="V385">
            <v>147387.5</v>
          </cell>
          <cell r="W385">
            <v>78487.5</v>
          </cell>
          <cell r="X385">
            <v>0</v>
          </cell>
          <cell r="Y385">
            <v>225875</v>
          </cell>
          <cell r="Z385"/>
          <cell r="AA385">
            <v>15419</v>
          </cell>
          <cell r="AB385">
            <v>8211</v>
          </cell>
          <cell r="AC385">
            <v>0</v>
          </cell>
          <cell r="AD385">
            <v>23630</v>
          </cell>
          <cell r="AE385"/>
          <cell r="AF385">
            <v>129474.25</v>
          </cell>
          <cell r="AG385">
            <v>68948.25</v>
          </cell>
          <cell r="AH385">
            <v>0</v>
          </cell>
          <cell r="AI385">
            <v>198422.5</v>
          </cell>
          <cell r="AJ385"/>
          <cell r="AK385">
            <v>56000</v>
          </cell>
          <cell r="AL385">
            <v>60133.5</v>
          </cell>
          <cell r="AM385">
            <v>0</v>
          </cell>
          <cell r="AN385">
            <v>116133.5</v>
          </cell>
          <cell r="AO385"/>
          <cell r="AP385">
            <v>617213.5</v>
          </cell>
          <cell r="AQ385">
            <v>328681.5</v>
          </cell>
          <cell r="AR385">
            <v>0</v>
          </cell>
          <cell r="AS385">
            <v>945895</v>
          </cell>
          <cell r="AT385"/>
          <cell r="AU385">
            <v>424929.5</v>
          </cell>
          <cell r="AV385">
            <v>226285.5</v>
          </cell>
          <cell r="AW385">
            <v>0</v>
          </cell>
          <cell r="AX385">
            <v>651215</v>
          </cell>
          <cell r="AY385"/>
          <cell r="AZ385">
            <v>4042784.91</v>
          </cell>
          <cell r="BA385">
            <v>1394188.29</v>
          </cell>
          <cell r="BB385">
            <v>1631091.96</v>
          </cell>
          <cell r="BC385">
            <v>98449.529999999984</v>
          </cell>
          <cell r="BD385">
            <v>100017.45</v>
          </cell>
          <cell r="BE385">
            <v>0</v>
          </cell>
          <cell r="BF385">
            <v>1829558.94</v>
          </cell>
          <cell r="BG385"/>
          <cell r="BH385">
            <v>4139659.94</v>
          </cell>
          <cell r="BI385"/>
          <cell r="BJ385">
            <v>661556.6</v>
          </cell>
          <cell r="BK385">
            <v>3478103.34</v>
          </cell>
          <cell r="BL385"/>
          <cell r="BM385">
            <v>0</v>
          </cell>
        </row>
        <row r="386">
          <cell r="A386" t="str">
            <v>1902201300200</v>
          </cell>
          <cell r="B386" t="str">
            <v>BLOOMINGDALE SCHOOL DISTRICT 13</v>
          </cell>
          <cell r="C386" t="str">
            <v>DUPAGE</v>
          </cell>
          <cell r="D386" t="str">
            <v>Elementary</v>
          </cell>
          <cell r="E386">
            <v>1311.7</v>
          </cell>
          <cell r="F386"/>
          <cell r="G386">
            <v>817.71</v>
          </cell>
          <cell r="H386">
            <v>803.30000000000007</v>
          </cell>
          <cell r="I386">
            <v>493.99</v>
          </cell>
          <cell r="J386">
            <v>0</v>
          </cell>
          <cell r="K386"/>
          <cell r="L386">
            <v>72297</v>
          </cell>
          <cell r="M386">
            <v>44459.1</v>
          </cell>
          <cell r="N386">
            <v>0</v>
          </cell>
          <cell r="O386">
            <v>116756.1</v>
          </cell>
          <cell r="P386"/>
          <cell r="Q386">
            <v>102213.75</v>
          </cell>
          <cell r="R386">
            <v>61748.75</v>
          </cell>
          <cell r="S386">
            <v>0</v>
          </cell>
          <cell r="T386">
            <v>163962.5</v>
          </cell>
          <cell r="U386"/>
          <cell r="V386">
            <v>265755.75</v>
          </cell>
          <cell r="W386">
            <v>160546.75</v>
          </cell>
          <cell r="X386">
            <v>0</v>
          </cell>
          <cell r="Y386">
            <v>426302.5</v>
          </cell>
          <cell r="Z386"/>
          <cell r="AA386">
            <v>27802.14</v>
          </cell>
          <cell r="AB386">
            <v>16795.66</v>
          </cell>
          <cell r="AC386">
            <v>0</v>
          </cell>
          <cell r="AD386">
            <v>44597.8</v>
          </cell>
          <cell r="AE386"/>
          <cell r="AF386">
            <v>233456.2</v>
          </cell>
          <cell r="AG386">
            <v>141034.14000000001</v>
          </cell>
          <cell r="AH386">
            <v>0</v>
          </cell>
          <cell r="AI386">
            <v>374490.34</v>
          </cell>
          <cell r="AJ386"/>
          <cell r="AK386">
            <v>100412.50000000001</v>
          </cell>
          <cell r="AL386">
            <v>123003.51000000001</v>
          </cell>
          <cell r="AM386">
            <v>0</v>
          </cell>
          <cell r="AN386">
            <v>223416.01</v>
          </cell>
          <cell r="AO386"/>
          <cell r="AP386">
            <v>1112903.31</v>
          </cell>
          <cell r="AQ386">
            <v>672320.39</v>
          </cell>
          <cell r="AR386">
            <v>0</v>
          </cell>
          <cell r="AS386">
            <v>1785223.7000000002</v>
          </cell>
          <cell r="AT386"/>
          <cell r="AU386">
            <v>766194.27</v>
          </cell>
          <cell r="AV386">
            <v>462868.63</v>
          </cell>
          <cell r="AW386">
            <v>0</v>
          </cell>
          <cell r="AX386">
            <v>1229062.8999999999</v>
          </cell>
          <cell r="AY386"/>
          <cell r="AZ386">
            <v>7444952.3999999994</v>
          </cell>
          <cell r="BA386">
            <v>1877245.4</v>
          </cell>
          <cell r="BB386">
            <v>2796659.3399999994</v>
          </cell>
          <cell r="BC386">
            <v>185807.55180000002</v>
          </cell>
          <cell r="BD386">
            <v>188766.747</v>
          </cell>
          <cell r="BE386">
            <v>0</v>
          </cell>
          <cell r="BF386">
            <v>3171233.6387999994</v>
          </cell>
          <cell r="BG386"/>
          <cell r="BH386">
            <v>7535045.4887999985</v>
          </cell>
          <cell r="BI386"/>
          <cell r="BJ386">
            <v>1248580.99</v>
          </cell>
          <cell r="BK386">
            <v>6286464.4987999983</v>
          </cell>
          <cell r="BL386"/>
          <cell r="BM386">
            <v>0</v>
          </cell>
        </row>
        <row r="387">
          <cell r="A387" t="str">
            <v>1902201500200</v>
          </cell>
          <cell r="B387" t="str">
            <v>MARQUARDT SCHOOL DISTRICT 15</v>
          </cell>
          <cell r="C387" t="str">
            <v>DUPAGE</v>
          </cell>
          <cell r="D387" t="str">
            <v>Elementary</v>
          </cell>
          <cell r="E387">
            <v>2370.14</v>
          </cell>
          <cell r="F387"/>
          <cell r="G387">
            <v>1541.8100000000002</v>
          </cell>
          <cell r="H387">
            <v>1516.3100000000002</v>
          </cell>
          <cell r="I387">
            <v>828.32999999999993</v>
          </cell>
          <cell r="J387">
            <v>0</v>
          </cell>
          <cell r="K387"/>
          <cell r="L387">
            <v>136467.90000000002</v>
          </cell>
          <cell r="M387">
            <v>74549.7</v>
          </cell>
          <cell r="N387">
            <v>0</v>
          </cell>
          <cell r="O387">
            <v>211017.60000000003</v>
          </cell>
          <cell r="P387"/>
          <cell r="Q387">
            <v>192726.25000000003</v>
          </cell>
          <cell r="R387">
            <v>103541.24999999999</v>
          </cell>
          <cell r="S387">
            <v>0</v>
          </cell>
          <cell r="T387">
            <v>296267.5</v>
          </cell>
          <cell r="U387"/>
          <cell r="V387">
            <v>501088.25000000006</v>
          </cell>
          <cell r="W387">
            <v>269207.25</v>
          </cell>
          <cell r="X387">
            <v>0</v>
          </cell>
          <cell r="Y387">
            <v>770295.5</v>
          </cell>
          <cell r="Z387"/>
          <cell r="AA387">
            <v>52421.540000000008</v>
          </cell>
          <cell r="AB387">
            <v>28163.219999999998</v>
          </cell>
          <cell r="AC387">
            <v>0</v>
          </cell>
          <cell r="AD387">
            <v>80584.760000000009</v>
          </cell>
          <cell r="AE387"/>
          <cell r="AF387">
            <v>880373.51</v>
          </cell>
          <cell r="AG387">
            <v>472976.43</v>
          </cell>
          <cell r="AH387">
            <v>0</v>
          </cell>
          <cell r="AI387">
            <v>1353349.94</v>
          </cell>
          <cell r="AJ387"/>
          <cell r="AK387">
            <v>189538.75000000003</v>
          </cell>
          <cell r="AL387">
            <v>206254.16999999998</v>
          </cell>
          <cell r="AM387">
            <v>0</v>
          </cell>
          <cell r="AN387">
            <v>395792.92000000004</v>
          </cell>
          <cell r="AO387"/>
          <cell r="AP387">
            <v>2098403.41</v>
          </cell>
          <cell r="AQ387">
            <v>1127357.1299999999</v>
          </cell>
          <cell r="AR387">
            <v>0</v>
          </cell>
          <cell r="AS387">
            <v>3225760.54</v>
          </cell>
          <cell r="AT387"/>
          <cell r="AU387">
            <v>1444675.9700000002</v>
          </cell>
          <cell r="AV387">
            <v>776145.21</v>
          </cell>
          <cell r="AW387">
            <v>0</v>
          </cell>
          <cell r="AX387">
            <v>2220821.1800000002</v>
          </cell>
          <cell r="AY387"/>
          <cell r="AZ387">
            <v>14732969.51</v>
          </cell>
          <cell r="BA387">
            <v>8023119.9500000002</v>
          </cell>
          <cell r="BB387">
            <v>6826826.8380000005</v>
          </cell>
          <cell r="BC387">
            <v>335739.81156000006</v>
          </cell>
          <cell r="BD387">
            <v>341086.84740000003</v>
          </cell>
          <cell r="BE387">
            <v>0</v>
          </cell>
          <cell r="BF387">
            <v>7503653.4969600011</v>
          </cell>
          <cell r="BG387"/>
          <cell r="BH387">
            <v>16057543.436960001</v>
          </cell>
          <cell r="BI387"/>
          <cell r="BJ387">
            <v>2256088.86</v>
          </cell>
          <cell r="BK387">
            <v>13801454.576960001</v>
          </cell>
          <cell r="BL387"/>
          <cell r="BM387">
            <v>1</v>
          </cell>
        </row>
        <row r="388">
          <cell r="A388" t="str">
            <v>1902201600200</v>
          </cell>
          <cell r="B388" t="str">
            <v>QUEEN BEE SCHOOL DISTRICT 16</v>
          </cell>
          <cell r="C388" t="str">
            <v>DUPAGE</v>
          </cell>
          <cell r="D388" t="str">
            <v>Elementary</v>
          </cell>
          <cell r="E388">
            <v>1654.64</v>
          </cell>
          <cell r="F388"/>
          <cell r="G388">
            <v>1055.81</v>
          </cell>
          <cell r="H388">
            <v>1034.98</v>
          </cell>
          <cell r="I388">
            <v>598.83000000000004</v>
          </cell>
          <cell r="J388">
            <v>0</v>
          </cell>
          <cell r="K388"/>
          <cell r="L388">
            <v>93148.2</v>
          </cell>
          <cell r="M388">
            <v>53894.700000000004</v>
          </cell>
          <cell r="N388">
            <v>0</v>
          </cell>
          <cell r="O388">
            <v>147042.9</v>
          </cell>
          <cell r="P388"/>
          <cell r="Q388">
            <v>131976.25</v>
          </cell>
          <cell r="R388">
            <v>74853.75</v>
          </cell>
          <cell r="S388">
            <v>0</v>
          </cell>
          <cell r="T388">
            <v>206830</v>
          </cell>
          <cell r="U388"/>
          <cell r="V388">
            <v>343138.25</v>
          </cell>
          <cell r="W388">
            <v>194619.75</v>
          </cell>
          <cell r="X388">
            <v>0</v>
          </cell>
          <cell r="Y388">
            <v>537758</v>
          </cell>
          <cell r="Z388"/>
          <cell r="AA388">
            <v>35897.54</v>
          </cell>
          <cell r="AB388">
            <v>20360.22</v>
          </cell>
          <cell r="AC388">
            <v>0</v>
          </cell>
          <cell r="AD388">
            <v>56257.760000000002</v>
          </cell>
          <cell r="AE388"/>
          <cell r="AF388">
            <v>602867.51</v>
          </cell>
          <cell r="AG388">
            <v>341931.93</v>
          </cell>
          <cell r="AH388">
            <v>0</v>
          </cell>
          <cell r="AI388">
            <v>944799.44</v>
          </cell>
          <cell r="AJ388"/>
          <cell r="AK388">
            <v>129372.5</v>
          </cell>
          <cell r="AL388">
            <v>149108.67000000001</v>
          </cell>
          <cell r="AM388">
            <v>0</v>
          </cell>
          <cell r="AN388">
            <v>278481.17000000004</v>
          </cell>
          <cell r="AO388"/>
          <cell r="AP388">
            <v>1436957.41</v>
          </cell>
          <cell r="AQ388">
            <v>815007.63</v>
          </cell>
          <cell r="AR388">
            <v>0</v>
          </cell>
          <cell r="AS388">
            <v>2251965.04</v>
          </cell>
          <cell r="AT388"/>
          <cell r="AU388">
            <v>989293.97</v>
          </cell>
          <cell r="AV388">
            <v>561103.71000000008</v>
          </cell>
          <cell r="AW388">
            <v>0</v>
          </cell>
          <cell r="AX388">
            <v>1550397.6800000002</v>
          </cell>
          <cell r="AY388"/>
          <cell r="AZ388">
            <v>9990726.5</v>
          </cell>
          <cell r="BA388">
            <v>5490645.96</v>
          </cell>
          <cell r="BB388">
            <v>4644411.7379999999</v>
          </cell>
          <cell r="BC388">
            <v>234386.37455999997</v>
          </cell>
          <cell r="BD388">
            <v>238119.24239999999</v>
          </cell>
          <cell r="BE388">
            <v>0</v>
          </cell>
          <cell r="BF388">
            <v>5116917.3549600001</v>
          </cell>
          <cell r="BG388"/>
          <cell r="BH388">
            <v>11090449.34496</v>
          </cell>
          <cell r="BI388"/>
          <cell r="BJ388">
            <v>1575018.72</v>
          </cell>
          <cell r="BK388">
            <v>9515430.6249599997</v>
          </cell>
          <cell r="BL388"/>
          <cell r="BM388">
            <v>1</v>
          </cell>
        </row>
        <row r="389">
          <cell r="A389" t="str">
            <v>1902202000200</v>
          </cell>
          <cell r="B389" t="str">
            <v>KEENEYVILLE SCHOOL DISTRICT 20</v>
          </cell>
          <cell r="C389" t="str">
            <v>DUPAGE</v>
          </cell>
          <cell r="D389" t="str">
            <v>Elementary</v>
          </cell>
          <cell r="E389">
            <v>1312.39</v>
          </cell>
          <cell r="F389"/>
          <cell r="G389">
            <v>852.73</v>
          </cell>
          <cell r="H389">
            <v>839.82</v>
          </cell>
          <cell r="I389">
            <v>459.66000000000008</v>
          </cell>
          <cell r="J389">
            <v>0</v>
          </cell>
          <cell r="K389"/>
          <cell r="L389">
            <v>75583.8</v>
          </cell>
          <cell r="M389">
            <v>41369.400000000009</v>
          </cell>
          <cell r="N389">
            <v>0</v>
          </cell>
          <cell r="O389">
            <v>116953.20000000001</v>
          </cell>
          <cell r="P389"/>
          <cell r="Q389">
            <v>106591.25</v>
          </cell>
          <cell r="R389">
            <v>57457.500000000007</v>
          </cell>
          <cell r="S389">
            <v>0</v>
          </cell>
          <cell r="T389">
            <v>164048.75</v>
          </cell>
          <cell r="U389"/>
          <cell r="V389">
            <v>277137.25</v>
          </cell>
          <cell r="W389">
            <v>149389.50000000003</v>
          </cell>
          <cell r="X389">
            <v>0</v>
          </cell>
          <cell r="Y389">
            <v>426526.75</v>
          </cell>
          <cell r="Z389"/>
          <cell r="AA389">
            <v>28992.82</v>
          </cell>
          <cell r="AB389">
            <v>15628.440000000002</v>
          </cell>
          <cell r="AC389">
            <v>0</v>
          </cell>
          <cell r="AD389">
            <v>44621.26</v>
          </cell>
          <cell r="AE389"/>
          <cell r="AF389">
            <v>486908.83</v>
          </cell>
          <cell r="AG389">
            <v>262465.86</v>
          </cell>
          <cell r="AH389">
            <v>0</v>
          </cell>
          <cell r="AI389">
            <v>749374.69</v>
          </cell>
          <cell r="AJ389"/>
          <cell r="AK389">
            <v>104977.5</v>
          </cell>
          <cell r="AL389">
            <v>114455.34000000003</v>
          </cell>
          <cell r="AM389">
            <v>0</v>
          </cell>
          <cell r="AN389">
            <v>219432.84000000003</v>
          </cell>
          <cell r="AO389"/>
          <cell r="AP389">
            <v>1160565.53</v>
          </cell>
          <cell r="AQ389">
            <v>625597.26000000013</v>
          </cell>
          <cell r="AR389">
            <v>0</v>
          </cell>
          <cell r="AS389">
            <v>1786162.79</v>
          </cell>
          <cell r="AT389"/>
          <cell r="AU389">
            <v>799008.01</v>
          </cell>
          <cell r="AV389">
            <v>430701.4200000001</v>
          </cell>
          <cell r="AW389">
            <v>0</v>
          </cell>
          <cell r="AX389">
            <v>1229709.4300000002</v>
          </cell>
          <cell r="AY389"/>
          <cell r="AZ389">
            <v>8014184.21</v>
          </cell>
          <cell r="BA389">
            <v>3808625.9</v>
          </cell>
          <cell r="BB389">
            <v>3546843.0329999998</v>
          </cell>
          <cell r="BC389">
            <v>185905.29306000003</v>
          </cell>
          <cell r="BD389">
            <v>188866.04490000001</v>
          </cell>
          <cell r="BE389">
            <v>0</v>
          </cell>
          <cell r="BF389">
            <v>3921614.37096</v>
          </cell>
          <cell r="BG389"/>
          <cell r="BH389">
            <v>8658444.0809599999</v>
          </cell>
          <cell r="BI389"/>
          <cell r="BJ389">
            <v>1249237.79</v>
          </cell>
          <cell r="BK389">
            <v>7409206.2909599999</v>
          </cell>
          <cell r="BL389"/>
          <cell r="BM389">
            <v>1</v>
          </cell>
        </row>
        <row r="390">
          <cell r="A390" t="str">
            <v>1902202500200</v>
          </cell>
          <cell r="B390" t="str">
            <v>BENJAMIN SCHOOL DISTRICT 25</v>
          </cell>
          <cell r="C390" t="str">
            <v>DUPAGE</v>
          </cell>
          <cell r="D390" t="str">
            <v>Elementary</v>
          </cell>
          <cell r="E390">
            <v>593.5</v>
          </cell>
          <cell r="F390"/>
          <cell r="G390">
            <v>408.5</v>
          </cell>
          <cell r="H390">
            <v>400.25</v>
          </cell>
          <cell r="I390">
            <v>185</v>
          </cell>
          <cell r="J390">
            <v>0</v>
          </cell>
          <cell r="K390"/>
          <cell r="L390">
            <v>36022.5</v>
          </cell>
          <cell r="M390">
            <v>16650</v>
          </cell>
          <cell r="N390">
            <v>0</v>
          </cell>
          <cell r="O390">
            <v>52672.5</v>
          </cell>
          <cell r="P390"/>
          <cell r="Q390">
            <v>51062.5</v>
          </cell>
          <cell r="R390">
            <v>23125</v>
          </cell>
          <cell r="S390">
            <v>0</v>
          </cell>
          <cell r="T390">
            <v>74187.5</v>
          </cell>
          <cell r="U390"/>
          <cell r="V390">
            <v>132762.5</v>
          </cell>
          <cell r="W390">
            <v>60125</v>
          </cell>
          <cell r="X390">
            <v>0</v>
          </cell>
          <cell r="Y390">
            <v>192887.5</v>
          </cell>
          <cell r="Z390"/>
          <cell r="AA390">
            <v>13889</v>
          </cell>
          <cell r="AB390">
            <v>6290</v>
          </cell>
          <cell r="AC390">
            <v>0</v>
          </cell>
          <cell r="AD390">
            <v>20179</v>
          </cell>
          <cell r="AE390"/>
          <cell r="AF390">
            <v>116626.75</v>
          </cell>
          <cell r="AG390">
            <v>52817.5</v>
          </cell>
          <cell r="AH390">
            <v>0</v>
          </cell>
          <cell r="AI390">
            <v>169444.25</v>
          </cell>
          <cell r="AJ390"/>
          <cell r="AK390">
            <v>50031.25</v>
          </cell>
          <cell r="AL390">
            <v>46065</v>
          </cell>
          <cell r="AM390">
            <v>0</v>
          </cell>
          <cell r="AN390">
            <v>96096.25</v>
          </cell>
          <cell r="AO390"/>
          <cell r="AP390">
            <v>555968.5</v>
          </cell>
          <cell r="AQ390">
            <v>251785</v>
          </cell>
          <cell r="AR390">
            <v>0</v>
          </cell>
          <cell r="AS390">
            <v>807753.5</v>
          </cell>
          <cell r="AT390"/>
          <cell r="AU390">
            <v>382764.5</v>
          </cell>
          <cell r="AV390">
            <v>173345</v>
          </cell>
          <cell r="AW390">
            <v>0</v>
          </cell>
          <cell r="AX390">
            <v>556109.5</v>
          </cell>
          <cell r="AY390"/>
          <cell r="AZ390">
            <v>3391932.6499999994</v>
          </cell>
          <cell r="BA390">
            <v>1058952.1000000001</v>
          </cell>
          <cell r="BB390">
            <v>1335265.425</v>
          </cell>
          <cell r="BC390">
            <v>84071.649000000005</v>
          </cell>
          <cell r="BD390">
            <v>85410.585000000006</v>
          </cell>
          <cell r="BE390">
            <v>0</v>
          </cell>
          <cell r="BF390">
            <v>1504747.659</v>
          </cell>
          <cell r="BG390"/>
          <cell r="BH390">
            <v>3474077.659</v>
          </cell>
          <cell r="BI390"/>
          <cell r="BJ390">
            <v>564940.78</v>
          </cell>
          <cell r="BK390">
            <v>2909136.8789999997</v>
          </cell>
          <cell r="BL390"/>
          <cell r="BM390">
            <v>0</v>
          </cell>
        </row>
        <row r="391">
          <cell r="A391" t="str">
            <v>1902203300200</v>
          </cell>
          <cell r="B391" t="str">
            <v>WEST CHICAGO SCHOOL DIST 33</v>
          </cell>
          <cell r="C391" t="str">
            <v>DUPAGE</v>
          </cell>
          <cell r="D391" t="str">
            <v>Elementary</v>
          </cell>
          <cell r="E391">
            <v>3350.78</v>
          </cell>
          <cell r="F391"/>
          <cell r="G391">
            <v>2153.96</v>
          </cell>
          <cell r="H391">
            <v>2122.8000000000002</v>
          </cell>
          <cell r="I391">
            <v>1196.82</v>
          </cell>
          <cell r="J391">
            <v>0</v>
          </cell>
          <cell r="K391"/>
          <cell r="L391">
            <v>191052.00000000003</v>
          </cell>
          <cell r="M391">
            <v>107713.79999999999</v>
          </cell>
          <cell r="N391">
            <v>0</v>
          </cell>
          <cell r="O391">
            <v>298765.80000000005</v>
          </cell>
          <cell r="P391"/>
          <cell r="Q391">
            <v>269245</v>
          </cell>
          <cell r="R391">
            <v>149602.5</v>
          </cell>
          <cell r="S391">
            <v>0</v>
          </cell>
          <cell r="T391">
            <v>418847.5</v>
          </cell>
          <cell r="U391"/>
          <cell r="V391">
            <v>700037</v>
          </cell>
          <cell r="W391">
            <v>388966.5</v>
          </cell>
          <cell r="X391">
            <v>0</v>
          </cell>
          <cell r="Y391">
            <v>1089003.5</v>
          </cell>
          <cell r="Z391"/>
          <cell r="AA391">
            <v>73234.64</v>
          </cell>
          <cell r="AB391">
            <v>40691.879999999997</v>
          </cell>
          <cell r="AC391">
            <v>0</v>
          </cell>
          <cell r="AD391">
            <v>113926.51999999999</v>
          </cell>
          <cell r="AE391"/>
          <cell r="AF391">
            <v>1229911.1599999999</v>
          </cell>
          <cell r="AG391">
            <v>683384.22</v>
          </cell>
          <cell r="AH391">
            <v>0</v>
          </cell>
          <cell r="AI391">
            <v>1913295.38</v>
          </cell>
          <cell r="AJ391"/>
          <cell r="AK391">
            <v>265350</v>
          </cell>
          <cell r="AL391">
            <v>298008.18</v>
          </cell>
          <cell r="AM391">
            <v>0</v>
          </cell>
          <cell r="AN391">
            <v>563358.17999999993</v>
          </cell>
          <cell r="AO391"/>
          <cell r="AP391">
            <v>2931539.56</v>
          </cell>
          <cell r="AQ391">
            <v>1628872.02</v>
          </cell>
          <cell r="AR391">
            <v>0</v>
          </cell>
          <cell r="AS391">
            <v>4560411.58</v>
          </cell>
          <cell r="AT391"/>
          <cell r="AU391">
            <v>2018260.52</v>
          </cell>
          <cell r="AV391">
            <v>1121420.3399999999</v>
          </cell>
          <cell r="AW391">
            <v>0</v>
          </cell>
          <cell r="AX391">
            <v>3139680.86</v>
          </cell>
          <cell r="AY391"/>
          <cell r="AZ391">
            <v>20807880.949999999</v>
          </cell>
          <cell r="BA391">
            <v>14755817.77</v>
          </cell>
          <cell r="BB391">
            <v>10669109.615999999</v>
          </cell>
          <cell r="BC391">
            <v>474651.39011999994</v>
          </cell>
          <cell r="BD391">
            <v>482210.74979999987</v>
          </cell>
          <cell r="BE391">
            <v>0</v>
          </cell>
          <cell r="BF391">
            <v>11625971.755919999</v>
          </cell>
          <cell r="BG391"/>
          <cell r="BH391">
            <v>23723261.075919997</v>
          </cell>
          <cell r="BI391"/>
          <cell r="BJ391">
            <v>3189540.46</v>
          </cell>
          <cell r="BK391">
            <v>20533720.615919996</v>
          </cell>
          <cell r="BL391"/>
          <cell r="BM391">
            <v>1</v>
          </cell>
        </row>
        <row r="392">
          <cell r="A392" t="str">
            <v>1902203400200</v>
          </cell>
          <cell r="B392" t="str">
            <v>WINFIELD SCHOOL DISTRICT 34</v>
          </cell>
          <cell r="C392" t="str">
            <v>DUPAGE</v>
          </cell>
          <cell r="D392" t="str">
            <v>Elementary</v>
          </cell>
          <cell r="E392">
            <v>286.14</v>
          </cell>
          <cell r="F392"/>
          <cell r="G392">
            <v>197.14</v>
          </cell>
          <cell r="H392">
            <v>194.80999999999995</v>
          </cell>
          <cell r="I392">
            <v>89</v>
          </cell>
          <cell r="J392">
            <v>0</v>
          </cell>
          <cell r="K392"/>
          <cell r="L392">
            <v>17532.899999999994</v>
          </cell>
          <cell r="M392">
            <v>8010</v>
          </cell>
          <cell r="N392">
            <v>0</v>
          </cell>
          <cell r="O392">
            <v>25542.899999999994</v>
          </cell>
          <cell r="P392"/>
          <cell r="Q392">
            <v>24642.5</v>
          </cell>
          <cell r="R392">
            <v>11125</v>
          </cell>
          <cell r="S392">
            <v>0</v>
          </cell>
          <cell r="T392">
            <v>35767.5</v>
          </cell>
          <cell r="U392"/>
          <cell r="V392">
            <v>64070.499999999993</v>
          </cell>
          <cell r="W392">
            <v>28925</v>
          </cell>
          <cell r="X392">
            <v>0</v>
          </cell>
          <cell r="Y392">
            <v>92995.5</v>
          </cell>
          <cell r="Z392"/>
          <cell r="AA392">
            <v>6702.7599999999993</v>
          </cell>
          <cell r="AB392">
            <v>3026</v>
          </cell>
          <cell r="AC392">
            <v>0</v>
          </cell>
          <cell r="AD392">
            <v>9728.7599999999984</v>
          </cell>
          <cell r="AE392"/>
          <cell r="AF392">
            <v>56283.47</v>
          </cell>
          <cell r="AG392">
            <v>25409.5</v>
          </cell>
          <cell r="AH392">
            <v>0</v>
          </cell>
          <cell r="AI392">
            <v>81692.97</v>
          </cell>
          <cell r="AJ392"/>
          <cell r="AK392">
            <v>24351.249999999993</v>
          </cell>
          <cell r="AL392">
            <v>22161</v>
          </cell>
          <cell r="AM392">
            <v>0</v>
          </cell>
          <cell r="AN392">
            <v>46512.249999999993</v>
          </cell>
          <cell r="AO392"/>
          <cell r="AP392">
            <v>268307.53999999998</v>
          </cell>
          <cell r="AQ392">
            <v>121129</v>
          </cell>
          <cell r="AR392">
            <v>0</v>
          </cell>
          <cell r="AS392">
            <v>389436.54</v>
          </cell>
          <cell r="AT392"/>
          <cell r="AU392">
            <v>184720.18</v>
          </cell>
          <cell r="AV392">
            <v>83393</v>
          </cell>
          <cell r="AW392">
            <v>0</v>
          </cell>
          <cell r="AX392">
            <v>268113.18</v>
          </cell>
          <cell r="AY392"/>
          <cell r="AZ392">
            <v>1671257.09</v>
          </cell>
          <cell r="BA392">
            <v>537985.68999999994</v>
          </cell>
          <cell r="BB392">
            <v>662772.83400000003</v>
          </cell>
          <cell r="BC392">
            <v>40532.87556</v>
          </cell>
          <cell r="BD392">
            <v>41178.407399999989</v>
          </cell>
          <cell r="BE392">
            <v>0</v>
          </cell>
          <cell r="BF392">
            <v>744484.11696000001</v>
          </cell>
          <cell r="BG392"/>
          <cell r="BH392">
            <v>1694273.7169599999</v>
          </cell>
          <cell r="BI392"/>
          <cell r="BJ392">
            <v>272370.94</v>
          </cell>
          <cell r="BK392">
            <v>1421902.7769599999</v>
          </cell>
          <cell r="BL392"/>
          <cell r="BM392">
            <v>0</v>
          </cell>
        </row>
        <row r="393">
          <cell r="A393" t="str">
            <v>1902204100200</v>
          </cell>
          <cell r="B393" t="str">
            <v>GLEN ELLYN SCHOOL DISTRICT 41</v>
          </cell>
          <cell r="C393" t="str">
            <v>DUPAGE</v>
          </cell>
          <cell r="D393" t="str">
            <v>Elementary</v>
          </cell>
          <cell r="E393">
            <v>3267.47</v>
          </cell>
          <cell r="F393"/>
          <cell r="G393">
            <v>2123.65</v>
          </cell>
          <cell r="H393">
            <v>2091.9</v>
          </cell>
          <cell r="I393">
            <v>1143.82</v>
          </cell>
          <cell r="J393">
            <v>0</v>
          </cell>
          <cell r="K393"/>
          <cell r="L393">
            <v>188271</v>
          </cell>
          <cell r="M393">
            <v>102943.79999999999</v>
          </cell>
          <cell r="N393">
            <v>0</v>
          </cell>
          <cell r="O393">
            <v>291214.8</v>
          </cell>
          <cell r="P393"/>
          <cell r="Q393">
            <v>265456.25</v>
          </cell>
          <cell r="R393">
            <v>142977.5</v>
          </cell>
          <cell r="S393">
            <v>0</v>
          </cell>
          <cell r="T393">
            <v>408433.75</v>
          </cell>
          <cell r="U393"/>
          <cell r="V393">
            <v>690186.25</v>
          </cell>
          <cell r="W393">
            <v>371741.5</v>
          </cell>
          <cell r="X393">
            <v>0</v>
          </cell>
          <cell r="Y393">
            <v>1061927.75</v>
          </cell>
          <cell r="Z393"/>
          <cell r="AA393">
            <v>72204.100000000006</v>
          </cell>
          <cell r="AB393">
            <v>38889.879999999997</v>
          </cell>
          <cell r="AC393">
            <v>0</v>
          </cell>
          <cell r="AD393">
            <v>111093.98000000001</v>
          </cell>
          <cell r="AE393"/>
          <cell r="AF393">
            <v>606302.06999999995</v>
          </cell>
          <cell r="AG393">
            <v>326560.61</v>
          </cell>
          <cell r="AH393">
            <v>0</v>
          </cell>
          <cell r="AI393">
            <v>932862.67999999993</v>
          </cell>
          <cell r="AJ393"/>
          <cell r="AK393">
            <v>261487.5</v>
          </cell>
          <cell r="AL393">
            <v>284811.18</v>
          </cell>
          <cell r="AM393">
            <v>0</v>
          </cell>
          <cell r="AN393">
            <v>546298.67999999993</v>
          </cell>
          <cell r="AO393"/>
          <cell r="AP393">
            <v>2890287.65</v>
          </cell>
          <cell r="AQ393">
            <v>1556739.02</v>
          </cell>
          <cell r="AR393">
            <v>0</v>
          </cell>
          <cell r="AS393">
            <v>4447026.67</v>
          </cell>
          <cell r="AT393"/>
          <cell r="AU393">
            <v>1989860.05</v>
          </cell>
          <cell r="AV393">
            <v>1071759.3399999999</v>
          </cell>
          <cell r="AW393">
            <v>0</v>
          </cell>
          <cell r="AX393">
            <v>3061619.3899999997</v>
          </cell>
          <cell r="AY393"/>
          <cell r="AZ393">
            <v>18731121.209999997</v>
          </cell>
          <cell r="BA393">
            <v>5620385.3899999997</v>
          </cell>
          <cell r="BB393">
            <v>7305451.9799999995</v>
          </cell>
          <cell r="BC393">
            <v>462850.19537999999</v>
          </cell>
          <cell r="BD393">
            <v>470221.60770000005</v>
          </cell>
          <cell r="BE393">
            <v>0</v>
          </cell>
          <cell r="BF393">
            <v>8238523.7830800004</v>
          </cell>
          <cell r="BG393"/>
          <cell r="BH393">
            <v>19099001.483080003</v>
          </cell>
          <cell r="BI393"/>
          <cell r="BJ393">
            <v>3110239.34</v>
          </cell>
          <cell r="BK393">
            <v>15988762.143080004</v>
          </cell>
          <cell r="BL393"/>
          <cell r="BM393">
            <v>0</v>
          </cell>
        </row>
        <row r="394">
          <cell r="A394" t="str">
            <v>1902204400200</v>
          </cell>
          <cell r="B394" t="str">
            <v>LOMBARD SCHOOL DISTRICT 44</v>
          </cell>
          <cell r="C394" t="str">
            <v>DUPAGE</v>
          </cell>
          <cell r="D394" t="str">
            <v>Elementary</v>
          </cell>
          <cell r="E394">
            <v>2930.88</v>
          </cell>
          <cell r="F394"/>
          <cell r="G394">
            <v>1968.72</v>
          </cell>
          <cell r="H394">
            <v>1921.89</v>
          </cell>
          <cell r="I394">
            <v>962.16000000000008</v>
          </cell>
          <cell r="J394">
            <v>0</v>
          </cell>
          <cell r="K394"/>
          <cell r="L394">
            <v>172970.1</v>
          </cell>
          <cell r="M394">
            <v>86594.400000000009</v>
          </cell>
          <cell r="N394">
            <v>0</v>
          </cell>
          <cell r="O394">
            <v>259564.5</v>
          </cell>
          <cell r="P394"/>
          <cell r="Q394">
            <v>246090</v>
          </cell>
          <cell r="R394">
            <v>120270.00000000001</v>
          </cell>
          <cell r="S394">
            <v>0</v>
          </cell>
          <cell r="T394">
            <v>366360</v>
          </cell>
          <cell r="U394"/>
          <cell r="V394">
            <v>639834</v>
          </cell>
          <cell r="W394">
            <v>312702</v>
          </cell>
          <cell r="X394">
            <v>0</v>
          </cell>
          <cell r="Y394">
            <v>952536</v>
          </cell>
          <cell r="Z394"/>
          <cell r="AA394">
            <v>66936.479999999996</v>
          </cell>
          <cell r="AB394">
            <v>32713.440000000002</v>
          </cell>
          <cell r="AC394">
            <v>0</v>
          </cell>
          <cell r="AD394">
            <v>99649.919999999998</v>
          </cell>
          <cell r="AE394"/>
          <cell r="AF394">
            <v>562069.56000000006</v>
          </cell>
          <cell r="AG394">
            <v>274696.68</v>
          </cell>
          <cell r="AH394">
            <v>0</v>
          </cell>
          <cell r="AI394">
            <v>836766.24</v>
          </cell>
          <cell r="AJ394"/>
          <cell r="AK394">
            <v>240236.25</v>
          </cell>
          <cell r="AL394">
            <v>239577.84000000003</v>
          </cell>
          <cell r="AM394">
            <v>0</v>
          </cell>
          <cell r="AN394">
            <v>479814.09</v>
          </cell>
          <cell r="AO394"/>
          <cell r="AP394">
            <v>2679427.92</v>
          </cell>
          <cell r="AQ394">
            <v>1309499.76</v>
          </cell>
          <cell r="AR394">
            <v>0</v>
          </cell>
          <cell r="AS394">
            <v>3988927.6799999997</v>
          </cell>
          <cell r="AT394"/>
          <cell r="AU394">
            <v>1844690.6400000001</v>
          </cell>
          <cell r="AV394">
            <v>901543.92</v>
          </cell>
          <cell r="AW394">
            <v>0</v>
          </cell>
          <cell r="AX394">
            <v>2746234.56</v>
          </cell>
          <cell r="AY394"/>
          <cell r="AZ394">
            <v>17193975.640000001</v>
          </cell>
          <cell r="BA394">
            <v>6113714.96</v>
          </cell>
          <cell r="BB394">
            <v>6992307.1800000006</v>
          </cell>
          <cell r="BC394">
            <v>415170.87552</v>
          </cell>
          <cell r="BD394">
            <v>421782.94079999998</v>
          </cell>
          <cell r="BE394">
            <v>0</v>
          </cell>
          <cell r="BF394">
            <v>7829260.9963200008</v>
          </cell>
          <cell r="BG394"/>
          <cell r="BH394">
            <v>17559113.98632</v>
          </cell>
          <cell r="BI394"/>
          <cell r="BJ394">
            <v>2789846.05</v>
          </cell>
          <cell r="BK394">
            <v>14769267.936319999</v>
          </cell>
          <cell r="BL394"/>
          <cell r="BM394">
            <v>0</v>
          </cell>
        </row>
        <row r="395">
          <cell r="A395" t="str">
            <v>1902204500200</v>
          </cell>
          <cell r="B395" t="str">
            <v>VILLA PARK SCHOOL DIST 45</v>
          </cell>
          <cell r="C395" t="str">
            <v>DUPAGE</v>
          </cell>
          <cell r="D395" t="str">
            <v>Elementary</v>
          </cell>
          <cell r="E395">
            <v>3100.97</v>
          </cell>
          <cell r="F395"/>
          <cell r="G395">
            <v>1998.9799999999998</v>
          </cell>
          <cell r="H395">
            <v>1947.6499999999999</v>
          </cell>
          <cell r="I395">
            <v>1101.99</v>
          </cell>
          <cell r="J395">
            <v>0</v>
          </cell>
          <cell r="K395"/>
          <cell r="L395">
            <v>175288.5</v>
          </cell>
          <cell r="M395">
            <v>99179.1</v>
          </cell>
          <cell r="N395">
            <v>0</v>
          </cell>
          <cell r="O395">
            <v>274467.59999999998</v>
          </cell>
          <cell r="P395"/>
          <cell r="Q395">
            <v>249872.49999999997</v>
          </cell>
          <cell r="R395">
            <v>137748.75</v>
          </cell>
          <cell r="S395">
            <v>0</v>
          </cell>
          <cell r="T395">
            <v>387621.25</v>
          </cell>
          <cell r="U395"/>
          <cell r="V395">
            <v>649668.49999999988</v>
          </cell>
          <cell r="W395">
            <v>358146.75</v>
          </cell>
          <cell r="X395">
            <v>0</v>
          </cell>
          <cell r="Y395">
            <v>1007815.2499999999</v>
          </cell>
          <cell r="Z395"/>
          <cell r="AA395">
            <v>67965.319999999992</v>
          </cell>
          <cell r="AB395">
            <v>37467.660000000003</v>
          </cell>
          <cell r="AC395">
            <v>0</v>
          </cell>
          <cell r="AD395">
            <v>105432.98</v>
          </cell>
          <cell r="AE395"/>
          <cell r="AF395">
            <v>1141417.58</v>
          </cell>
          <cell r="AG395">
            <v>629236.29</v>
          </cell>
          <cell r="AH395">
            <v>0</v>
          </cell>
          <cell r="AI395">
            <v>1770653.87</v>
          </cell>
          <cell r="AJ395"/>
          <cell r="AK395">
            <v>243456.24999999997</v>
          </cell>
          <cell r="AL395">
            <v>274395.51</v>
          </cell>
          <cell r="AM395">
            <v>0</v>
          </cell>
          <cell r="AN395">
            <v>517851.76</v>
          </cell>
          <cell r="AO395"/>
          <cell r="AP395">
            <v>2720611.78</v>
          </cell>
          <cell r="AQ395">
            <v>1499808.39</v>
          </cell>
          <cell r="AR395">
            <v>0</v>
          </cell>
          <cell r="AS395">
            <v>4220420.17</v>
          </cell>
          <cell r="AT395"/>
          <cell r="AU395">
            <v>1873044.2599999998</v>
          </cell>
          <cell r="AV395">
            <v>1032564.63</v>
          </cell>
          <cell r="AW395">
            <v>0</v>
          </cell>
          <cell r="AX395">
            <v>2905608.8899999997</v>
          </cell>
          <cell r="AY395"/>
          <cell r="AZ395">
            <v>18784236.190000001</v>
          </cell>
          <cell r="BA395">
            <v>9138194.9800000004</v>
          </cell>
          <cell r="BB395">
            <v>8376729.3509999998</v>
          </cell>
          <cell r="BC395">
            <v>439264.80437999993</v>
          </cell>
          <cell r="BD395">
            <v>446260.59269999998</v>
          </cell>
          <cell r="BE395">
            <v>0</v>
          </cell>
          <cell r="BF395">
            <v>9262254.7480800003</v>
          </cell>
          <cell r="BG395"/>
          <cell r="BH395">
            <v>20452126.518080004</v>
          </cell>
          <cell r="BI395"/>
          <cell r="BJ395">
            <v>2951751.32</v>
          </cell>
          <cell r="BK395">
            <v>17500375.198080003</v>
          </cell>
          <cell r="BL395"/>
          <cell r="BM395">
            <v>1</v>
          </cell>
        </row>
        <row r="396">
          <cell r="A396" t="str">
            <v>1902204800200</v>
          </cell>
          <cell r="B396" t="str">
            <v>SALT CREEK SCHOOL DIST 48</v>
          </cell>
          <cell r="C396" t="str">
            <v>DUPAGE</v>
          </cell>
          <cell r="D396" t="str">
            <v>Elementary</v>
          </cell>
          <cell r="E396">
            <v>467.46</v>
          </cell>
          <cell r="F396"/>
          <cell r="G396">
            <v>302.64</v>
          </cell>
          <cell r="H396">
            <v>295.72999999999996</v>
          </cell>
          <cell r="I396">
            <v>164.82</v>
          </cell>
          <cell r="J396">
            <v>0</v>
          </cell>
          <cell r="K396"/>
          <cell r="L396">
            <v>26615.699999999997</v>
          </cell>
          <cell r="M396">
            <v>14833.8</v>
          </cell>
          <cell r="N396">
            <v>0</v>
          </cell>
          <cell r="O396">
            <v>41449.5</v>
          </cell>
          <cell r="P396"/>
          <cell r="Q396">
            <v>37830</v>
          </cell>
          <cell r="R396">
            <v>20602.5</v>
          </cell>
          <cell r="S396">
            <v>0</v>
          </cell>
          <cell r="T396">
            <v>58432.5</v>
          </cell>
          <cell r="U396"/>
          <cell r="V396">
            <v>98358</v>
          </cell>
          <cell r="W396">
            <v>53566.5</v>
          </cell>
          <cell r="X396">
            <v>0</v>
          </cell>
          <cell r="Y396">
            <v>151924.5</v>
          </cell>
          <cell r="Z396"/>
          <cell r="AA396">
            <v>10289.76</v>
          </cell>
          <cell r="AB396">
            <v>5603.88</v>
          </cell>
          <cell r="AC396">
            <v>0</v>
          </cell>
          <cell r="AD396">
            <v>15893.64</v>
          </cell>
          <cell r="AE396"/>
          <cell r="AF396">
            <v>86403.72</v>
          </cell>
          <cell r="AG396">
            <v>47056.11</v>
          </cell>
          <cell r="AH396">
            <v>0</v>
          </cell>
          <cell r="AI396">
            <v>133459.83000000002</v>
          </cell>
          <cell r="AJ396"/>
          <cell r="AK396">
            <v>36966.249999999993</v>
          </cell>
          <cell r="AL396">
            <v>41040.18</v>
          </cell>
          <cell r="AM396">
            <v>0</v>
          </cell>
          <cell r="AN396">
            <v>78006.429999999993</v>
          </cell>
          <cell r="AO396"/>
          <cell r="AP396">
            <v>411893.04</v>
          </cell>
          <cell r="AQ396">
            <v>224320.02</v>
          </cell>
          <cell r="AR396">
            <v>0</v>
          </cell>
          <cell r="AS396">
            <v>636213.05999999994</v>
          </cell>
          <cell r="AT396"/>
          <cell r="AU396">
            <v>283573.68</v>
          </cell>
          <cell r="AV396">
            <v>154436.34</v>
          </cell>
          <cell r="AW396">
            <v>0</v>
          </cell>
          <cell r="AX396">
            <v>438010.02</v>
          </cell>
          <cell r="AY396"/>
          <cell r="AZ396">
            <v>2765747.25</v>
          </cell>
          <cell r="BA396">
            <v>1019073.1699999999</v>
          </cell>
          <cell r="BB396">
            <v>1135446.1259999999</v>
          </cell>
          <cell r="BC396">
            <v>66217.578840000002</v>
          </cell>
          <cell r="BD396">
            <v>67272.16859999999</v>
          </cell>
          <cell r="BE396">
            <v>0</v>
          </cell>
          <cell r="BF396">
            <v>1268935.87344</v>
          </cell>
          <cell r="BG396"/>
          <cell r="BH396">
            <v>2822325.3534400002</v>
          </cell>
          <cell r="BI396"/>
          <cell r="BJ396">
            <v>444965.82</v>
          </cell>
          <cell r="BK396">
            <v>2377359.5334400004</v>
          </cell>
          <cell r="BL396"/>
          <cell r="BM396">
            <v>0</v>
          </cell>
        </row>
        <row r="397">
          <cell r="A397" t="str">
            <v>1902205300200</v>
          </cell>
          <cell r="B397" t="str">
            <v>BUTLER SCHOOL DISTRICT 53</v>
          </cell>
          <cell r="C397" t="str">
            <v>DUPAGE</v>
          </cell>
          <cell r="D397" t="str">
            <v>Elementary</v>
          </cell>
          <cell r="E397">
            <v>462.4</v>
          </cell>
          <cell r="F397"/>
          <cell r="G397">
            <v>268.07</v>
          </cell>
          <cell r="H397">
            <v>264.82</v>
          </cell>
          <cell r="I397">
            <v>194.32999999999998</v>
          </cell>
          <cell r="J397">
            <v>0</v>
          </cell>
          <cell r="K397"/>
          <cell r="L397">
            <v>23833.8</v>
          </cell>
          <cell r="M397">
            <v>17489.699999999997</v>
          </cell>
          <cell r="N397">
            <v>0</v>
          </cell>
          <cell r="O397">
            <v>41323.5</v>
          </cell>
          <cell r="P397"/>
          <cell r="Q397">
            <v>33508.75</v>
          </cell>
          <cell r="R397">
            <v>24291.249999999996</v>
          </cell>
          <cell r="S397">
            <v>0</v>
          </cell>
          <cell r="T397">
            <v>57800</v>
          </cell>
          <cell r="U397"/>
          <cell r="V397">
            <v>87122.75</v>
          </cell>
          <cell r="W397">
            <v>63157.249999999993</v>
          </cell>
          <cell r="X397">
            <v>0</v>
          </cell>
          <cell r="Y397">
            <v>150280</v>
          </cell>
          <cell r="Z397"/>
          <cell r="AA397">
            <v>9114.3799999999992</v>
          </cell>
          <cell r="AB397">
            <v>6607.2199999999993</v>
          </cell>
          <cell r="AC397">
            <v>0</v>
          </cell>
          <cell r="AD397">
            <v>15721.599999999999</v>
          </cell>
          <cell r="AE397"/>
          <cell r="AF397">
            <v>76533.98</v>
          </cell>
          <cell r="AG397">
            <v>55481.21</v>
          </cell>
          <cell r="AH397">
            <v>0</v>
          </cell>
          <cell r="AI397">
            <v>132015.19</v>
          </cell>
          <cell r="AJ397"/>
          <cell r="AK397">
            <v>33102.5</v>
          </cell>
          <cell r="AL397">
            <v>48388.17</v>
          </cell>
          <cell r="AM397">
            <v>0</v>
          </cell>
          <cell r="AN397">
            <v>81490.67</v>
          </cell>
          <cell r="AO397"/>
          <cell r="AP397">
            <v>364843.27</v>
          </cell>
          <cell r="AQ397">
            <v>264483.13</v>
          </cell>
          <cell r="AR397">
            <v>0</v>
          </cell>
          <cell r="AS397">
            <v>629326.4</v>
          </cell>
          <cell r="AT397"/>
          <cell r="AU397">
            <v>251181.59</v>
          </cell>
          <cell r="AV397">
            <v>182087.21</v>
          </cell>
          <cell r="AW397">
            <v>0</v>
          </cell>
          <cell r="AX397">
            <v>433268.8</v>
          </cell>
          <cell r="AY397"/>
          <cell r="AZ397">
            <v>2541340.4800000004</v>
          </cell>
          <cell r="BA397">
            <v>469414.08999999997</v>
          </cell>
          <cell r="BB397">
            <v>903226.37100000004</v>
          </cell>
          <cell r="BC397">
            <v>65500.809600000001</v>
          </cell>
          <cell r="BD397">
            <v>66543.983999999982</v>
          </cell>
          <cell r="BE397">
            <v>0</v>
          </cell>
          <cell r="BF397">
            <v>1035271.1646</v>
          </cell>
          <cell r="BG397"/>
          <cell r="BH397">
            <v>2576497.3245999999</v>
          </cell>
          <cell r="BI397"/>
          <cell r="BJ397">
            <v>440149.31</v>
          </cell>
          <cell r="BK397">
            <v>2136348.0145999999</v>
          </cell>
          <cell r="BL397"/>
          <cell r="BM397">
            <v>0</v>
          </cell>
        </row>
        <row r="398">
          <cell r="A398" t="str">
            <v>1902205800200</v>
          </cell>
          <cell r="B398" t="str">
            <v>DOWNERS GROVE GRADE SCH DIST 58</v>
          </cell>
          <cell r="C398" t="str">
            <v>DUPAGE</v>
          </cell>
          <cell r="D398" t="str">
            <v>Elementary</v>
          </cell>
          <cell r="E398">
            <v>4848.21</v>
          </cell>
          <cell r="F398"/>
          <cell r="G398">
            <v>3203.06</v>
          </cell>
          <cell r="H398">
            <v>3154.9799999999996</v>
          </cell>
          <cell r="I398">
            <v>1645.15</v>
          </cell>
          <cell r="J398">
            <v>0</v>
          </cell>
          <cell r="K398"/>
          <cell r="L398">
            <v>283948.19999999995</v>
          </cell>
          <cell r="M398">
            <v>148063.5</v>
          </cell>
          <cell r="N398">
            <v>0</v>
          </cell>
          <cell r="O398">
            <v>432011.69999999995</v>
          </cell>
          <cell r="P398"/>
          <cell r="Q398">
            <v>400382.5</v>
          </cell>
          <cell r="R398">
            <v>205643.75</v>
          </cell>
          <cell r="S398">
            <v>0</v>
          </cell>
          <cell r="T398">
            <v>606026.25</v>
          </cell>
          <cell r="U398"/>
          <cell r="V398">
            <v>1040994.5</v>
          </cell>
          <cell r="W398">
            <v>534673.75</v>
          </cell>
          <cell r="X398">
            <v>0</v>
          </cell>
          <cell r="Y398">
            <v>1575668.25</v>
          </cell>
          <cell r="Z398"/>
          <cell r="AA398">
            <v>108904.04</v>
          </cell>
          <cell r="AB398">
            <v>55935.100000000006</v>
          </cell>
          <cell r="AC398">
            <v>0</v>
          </cell>
          <cell r="AD398">
            <v>164839.14000000001</v>
          </cell>
          <cell r="AE398"/>
          <cell r="AF398">
            <v>914473.63</v>
          </cell>
          <cell r="AG398">
            <v>469690.32</v>
          </cell>
          <cell r="AH398">
            <v>0</v>
          </cell>
          <cell r="AI398">
            <v>1384163.95</v>
          </cell>
          <cell r="AJ398"/>
          <cell r="AK398">
            <v>394372.49999999994</v>
          </cell>
          <cell r="AL398">
            <v>409642.35000000003</v>
          </cell>
          <cell r="AM398">
            <v>0</v>
          </cell>
          <cell r="AN398">
            <v>804014.85</v>
          </cell>
          <cell r="AO398"/>
          <cell r="AP398">
            <v>4359364.66</v>
          </cell>
          <cell r="AQ398">
            <v>2239049.15</v>
          </cell>
          <cell r="AR398">
            <v>0</v>
          </cell>
          <cell r="AS398">
            <v>6598413.8100000005</v>
          </cell>
          <cell r="AT398"/>
          <cell r="AU398">
            <v>3001267.2199999997</v>
          </cell>
          <cell r="AV398">
            <v>1541505.55</v>
          </cell>
          <cell r="AW398">
            <v>0</v>
          </cell>
          <cell r="AX398">
            <v>4542772.7699999996</v>
          </cell>
          <cell r="AY398"/>
          <cell r="AZ398">
            <v>27547707.850000001</v>
          </cell>
          <cell r="BA398">
            <v>6307669.96</v>
          </cell>
          <cell r="BB398">
            <v>10156613.343</v>
          </cell>
          <cell r="BC398">
            <v>686768.33933999995</v>
          </cell>
          <cell r="BD398">
            <v>697705.9010999999</v>
          </cell>
          <cell r="BE398">
            <v>0</v>
          </cell>
          <cell r="BF398">
            <v>11541087.58344</v>
          </cell>
          <cell r="BG398"/>
          <cell r="BH398">
            <v>27648998.303440001</v>
          </cell>
          <cell r="BI398"/>
          <cell r="BJ398">
            <v>4614914.13</v>
          </cell>
          <cell r="BK398">
            <v>23034084.173440002</v>
          </cell>
          <cell r="BL398"/>
          <cell r="BM398">
            <v>0</v>
          </cell>
        </row>
        <row r="399">
          <cell r="A399" t="str">
            <v>1902206000200</v>
          </cell>
          <cell r="B399" t="str">
            <v>MAERCKER SCHOOL DISTRICT 60</v>
          </cell>
          <cell r="C399" t="str">
            <v>DUPAGE</v>
          </cell>
          <cell r="D399" t="str">
            <v>Elementary</v>
          </cell>
          <cell r="E399">
            <v>1351.75</v>
          </cell>
          <cell r="F399"/>
          <cell r="G399">
            <v>904.75</v>
          </cell>
          <cell r="H399">
            <v>890.5</v>
          </cell>
          <cell r="I399">
            <v>447</v>
          </cell>
          <cell r="J399">
            <v>0</v>
          </cell>
          <cell r="K399"/>
          <cell r="L399">
            <v>80145</v>
          </cell>
          <cell r="M399">
            <v>40230</v>
          </cell>
          <cell r="N399">
            <v>0</v>
          </cell>
          <cell r="O399">
            <v>120375</v>
          </cell>
          <cell r="P399"/>
          <cell r="Q399">
            <v>113093.75</v>
          </cell>
          <cell r="R399">
            <v>55875</v>
          </cell>
          <cell r="S399">
            <v>0</v>
          </cell>
          <cell r="T399">
            <v>168968.75</v>
          </cell>
          <cell r="U399"/>
          <cell r="V399">
            <v>294043.75</v>
          </cell>
          <cell r="W399">
            <v>145275</v>
          </cell>
          <cell r="X399">
            <v>0</v>
          </cell>
          <cell r="Y399">
            <v>439318.75</v>
          </cell>
          <cell r="Z399"/>
          <cell r="AA399">
            <v>30761.5</v>
          </cell>
          <cell r="AB399">
            <v>15198</v>
          </cell>
          <cell r="AC399">
            <v>0</v>
          </cell>
          <cell r="AD399">
            <v>45959.5</v>
          </cell>
          <cell r="AE399"/>
          <cell r="AF399">
            <v>258306.12</v>
          </cell>
          <cell r="AG399">
            <v>127618.5</v>
          </cell>
          <cell r="AH399">
            <v>0</v>
          </cell>
          <cell r="AI399">
            <v>385924.62</v>
          </cell>
          <cell r="AJ399"/>
          <cell r="AK399">
            <v>111312.5</v>
          </cell>
          <cell r="AL399">
            <v>111303</v>
          </cell>
          <cell r="AM399">
            <v>0</v>
          </cell>
          <cell r="AN399">
            <v>222615.5</v>
          </cell>
          <cell r="AO399"/>
          <cell r="AP399">
            <v>1231364.75</v>
          </cell>
          <cell r="AQ399">
            <v>608367</v>
          </cell>
          <cell r="AR399">
            <v>0</v>
          </cell>
          <cell r="AS399">
            <v>1839731.75</v>
          </cell>
          <cell r="AT399"/>
          <cell r="AU399">
            <v>847750.75</v>
          </cell>
          <cell r="AV399">
            <v>418839</v>
          </cell>
          <cell r="AW399">
            <v>0</v>
          </cell>
          <cell r="AX399">
            <v>1266589.75</v>
          </cell>
          <cell r="AY399"/>
          <cell r="AZ399">
            <v>7969286.8700000001</v>
          </cell>
          <cell r="BA399">
            <v>3316433.91</v>
          </cell>
          <cell r="BB399">
            <v>3385716.2340000002</v>
          </cell>
          <cell r="BC399">
            <v>191480.79450000002</v>
          </cell>
          <cell r="BD399">
            <v>194530.3425</v>
          </cell>
          <cell r="BE399">
            <v>0</v>
          </cell>
          <cell r="BF399">
            <v>3771727.3709999998</v>
          </cell>
          <cell r="BG399"/>
          <cell r="BH399">
            <v>8261210.9909999995</v>
          </cell>
          <cell r="BI399"/>
          <cell r="BJ399">
            <v>1286703.79</v>
          </cell>
          <cell r="BK399">
            <v>6974507.2009999994</v>
          </cell>
          <cell r="BL399"/>
          <cell r="BM399">
            <v>0</v>
          </cell>
        </row>
        <row r="400">
          <cell r="A400" t="str">
            <v>1902206100200</v>
          </cell>
          <cell r="B400" t="str">
            <v>DARIEN SCHOOL DIST 61</v>
          </cell>
          <cell r="C400" t="str">
            <v>DUPAGE</v>
          </cell>
          <cell r="D400" t="str">
            <v>Elementary</v>
          </cell>
          <cell r="E400">
            <v>1252.3900000000001</v>
          </cell>
          <cell r="F400"/>
          <cell r="G400">
            <v>810.57</v>
          </cell>
          <cell r="H400">
            <v>793.82</v>
          </cell>
          <cell r="I400">
            <v>441.81999999999994</v>
          </cell>
          <cell r="J400">
            <v>0</v>
          </cell>
          <cell r="K400"/>
          <cell r="L400">
            <v>71443.8</v>
          </cell>
          <cell r="M400">
            <v>39763.799999999996</v>
          </cell>
          <cell r="N400">
            <v>0</v>
          </cell>
          <cell r="O400">
            <v>111207.6</v>
          </cell>
          <cell r="P400"/>
          <cell r="Q400">
            <v>101321.25</v>
          </cell>
          <cell r="R400">
            <v>55227.499999999993</v>
          </cell>
          <cell r="S400">
            <v>0</v>
          </cell>
          <cell r="T400">
            <v>156548.75</v>
          </cell>
          <cell r="U400"/>
          <cell r="V400">
            <v>263435.25</v>
          </cell>
          <cell r="W400">
            <v>143591.49999999997</v>
          </cell>
          <cell r="X400">
            <v>0</v>
          </cell>
          <cell r="Y400">
            <v>407026.75</v>
          </cell>
          <cell r="Z400"/>
          <cell r="AA400">
            <v>27559.38</v>
          </cell>
          <cell r="AB400">
            <v>15021.879999999997</v>
          </cell>
          <cell r="AC400">
            <v>0</v>
          </cell>
          <cell r="AD400">
            <v>42581.259999999995</v>
          </cell>
          <cell r="AE400"/>
          <cell r="AF400">
            <v>462835.47</v>
          </cell>
          <cell r="AG400">
            <v>252279.22</v>
          </cell>
          <cell r="AH400">
            <v>0</v>
          </cell>
          <cell r="AI400">
            <v>715114.69</v>
          </cell>
          <cell r="AJ400"/>
          <cell r="AK400">
            <v>99227.5</v>
          </cell>
          <cell r="AL400">
            <v>110013.17999999998</v>
          </cell>
          <cell r="AM400">
            <v>0</v>
          </cell>
          <cell r="AN400">
            <v>209240.68</v>
          </cell>
          <cell r="AO400"/>
          <cell r="AP400">
            <v>1103185.77</v>
          </cell>
          <cell r="AQ400">
            <v>601317.0199999999</v>
          </cell>
          <cell r="AR400">
            <v>0</v>
          </cell>
          <cell r="AS400">
            <v>1704502.79</v>
          </cell>
          <cell r="AT400"/>
          <cell r="AU400">
            <v>759504.09000000008</v>
          </cell>
          <cell r="AV400">
            <v>413985.33999999997</v>
          </cell>
          <cell r="AW400">
            <v>0</v>
          </cell>
          <cell r="AX400">
            <v>1173489.4300000002</v>
          </cell>
          <cell r="AY400"/>
          <cell r="AZ400">
            <v>7363579.5700000003</v>
          </cell>
          <cell r="BA400">
            <v>2553573.7599999998</v>
          </cell>
          <cell r="BB400">
            <v>2975145.9989999998</v>
          </cell>
          <cell r="BC400">
            <v>177406.05305999998</v>
          </cell>
          <cell r="BD400">
            <v>180231.44489999997</v>
          </cell>
          <cell r="BE400">
            <v>0</v>
          </cell>
          <cell r="BF400">
            <v>3332783.4969599997</v>
          </cell>
          <cell r="BG400"/>
          <cell r="BH400">
            <v>7852495.4469599985</v>
          </cell>
          <cell r="BI400"/>
          <cell r="BJ400">
            <v>1192124.99</v>
          </cell>
          <cell r="BK400">
            <v>6660370.4569599982</v>
          </cell>
          <cell r="BL400"/>
          <cell r="BM400">
            <v>1</v>
          </cell>
        </row>
        <row r="401">
          <cell r="A401" t="str">
            <v>1902206200200</v>
          </cell>
          <cell r="B401" t="str">
            <v>GOWER SCHOOL DIST 62</v>
          </cell>
          <cell r="C401" t="str">
            <v>DUPAGE</v>
          </cell>
          <cell r="D401" t="str">
            <v>Elementary</v>
          </cell>
          <cell r="E401">
            <v>885</v>
          </cell>
          <cell r="F401"/>
          <cell r="G401">
            <v>594.5</v>
          </cell>
          <cell r="H401">
            <v>588.5</v>
          </cell>
          <cell r="I401">
            <v>290.5</v>
          </cell>
          <cell r="J401">
            <v>0</v>
          </cell>
          <cell r="K401"/>
          <cell r="L401">
            <v>52965</v>
          </cell>
          <cell r="M401">
            <v>26145</v>
          </cell>
          <cell r="N401">
            <v>0</v>
          </cell>
          <cell r="O401">
            <v>79110</v>
          </cell>
          <cell r="P401"/>
          <cell r="Q401">
            <v>74312.5</v>
          </cell>
          <cell r="R401">
            <v>36312.5</v>
          </cell>
          <cell r="S401">
            <v>0</v>
          </cell>
          <cell r="T401">
            <v>110625</v>
          </cell>
          <cell r="U401"/>
          <cell r="V401">
            <v>193212.5</v>
          </cell>
          <cell r="W401">
            <v>94412.5</v>
          </cell>
          <cell r="X401">
            <v>0</v>
          </cell>
          <cell r="Y401">
            <v>287625</v>
          </cell>
          <cell r="Z401"/>
          <cell r="AA401">
            <v>20213</v>
          </cell>
          <cell r="AB401">
            <v>9877</v>
          </cell>
          <cell r="AC401">
            <v>0</v>
          </cell>
          <cell r="AD401">
            <v>30090</v>
          </cell>
          <cell r="AE401"/>
          <cell r="AF401">
            <v>169729.75</v>
          </cell>
          <cell r="AG401">
            <v>82937.75</v>
          </cell>
          <cell r="AH401">
            <v>0</v>
          </cell>
          <cell r="AI401">
            <v>252667.5</v>
          </cell>
          <cell r="AJ401"/>
          <cell r="AK401">
            <v>73562.5</v>
          </cell>
          <cell r="AL401">
            <v>72334.5</v>
          </cell>
          <cell r="AM401">
            <v>0</v>
          </cell>
          <cell r="AN401">
            <v>145897</v>
          </cell>
          <cell r="AO401"/>
          <cell r="AP401">
            <v>809114.5</v>
          </cell>
          <cell r="AQ401">
            <v>395370.5</v>
          </cell>
          <cell r="AR401">
            <v>0</v>
          </cell>
          <cell r="AS401">
            <v>1204485</v>
          </cell>
          <cell r="AT401"/>
          <cell r="AU401">
            <v>557046.5</v>
          </cell>
          <cell r="AV401">
            <v>272198.5</v>
          </cell>
          <cell r="AW401">
            <v>0</v>
          </cell>
          <cell r="AX401">
            <v>829245</v>
          </cell>
          <cell r="AY401"/>
          <cell r="AZ401">
            <v>5105638.91</v>
          </cell>
          <cell r="BA401">
            <v>1464313.44</v>
          </cell>
          <cell r="BB401">
            <v>1970985.7049999998</v>
          </cell>
          <cell r="BC401">
            <v>125363.79</v>
          </cell>
          <cell r="BD401">
            <v>127360.34999999999</v>
          </cell>
          <cell r="BE401">
            <v>0</v>
          </cell>
          <cell r="BF401">
            <v>2223709.8449999997</v>
          </cell>
          <cell r="BG401"/>
          <cell r="BH401">
            <v>5163454.3449999997</v>
          </cell>
          <cell r="BI401"/>
          <cell r="BJ401">
            <v>842413.8</v>
          </cell>
          <cell r="BK401">
            <v>4321040.5449999999</v>
          </cell>
          <cell r="BL401"/>
          <cell r="BM401">
            <v>0</v>
          </cell>
        </row>
        <row r="402">
          <cell r="A402" t="str">
            <v>1902206300200</v>
          </cell>
          <cell r="B402" t="str">
            <v>CASS SCHOOL DIST 63</v>
          </cell>
          <cell r="C402" t="str">
            <v>DUPAGE</v>
          </cell>
          <cell r="D402" t="str">
            <v>Elementary</v>
          </cell>
          <cell r="E402">
            <v>742.8</v>
          </cell>
          <cell r="F402"/>
          <cell r="G402">
            <v>492.48</v>
          </cell>
          <cell r="H402">
            <v>485.98</v>
          </cell>
          <cell r="I402">
            <v>250.32</v>
          </cell>
          <cell r="J402">
            <v>0</v>
          </cell>
          <cell r="K402"/>
          <cell r="L402">
            <v>43738.200000000004</v>
          </cell>
          <cell r="M402">
            <v>22528.799999999999</v>
          </cell>
          <cell r="N402">
            <v>0</v>
          </cell>
          <cell r="O402">
            <v>66267</v>
          </cell>
          <cell r="P402"/>
          <cell r="Q402">
            <v>61560</v>
          </cell>
          <cell r="R402">
            <v>31290</v>
          </cell>
          <cell r="S402">
            <v>0</v>
          </cell>
          <cell r="T402">
            <v>92850</v>
          </cell>
          <cell r="U402"/>
          <cell r="V402">
            <v>160056</v>
          </cell>
          <cell r="W402">
            <v>81354</v>
          </cell>
          <cell r="X402">
            <v>0</v>
          </cell>
          <cell r="Y402">
            <v>241410</v>
          </cell>
          <cell r="Z402"/>
          <cell r="AA402">
            <v>16744.32</v>
          </cell>
          <cell r="AB402">
            <v>8510.8799999999992</v>
          </cell>
          <cell r="AC402">
            <v>0</v>
          </cell>
          <cell r="AD402">
            <v>25255.199999999997</v>
          </cell>
          <cell r="AE402"/>
          <cell r="AF402">
            <v>140603.04</v>
          </cell>
          <cell r="AG402">
            <v>71466.36</v>
          </cell>
          <cell r="AH402">
            <v>0</v>
          </cell>
          <cell r="AI402">
            <v>212069.40000000002</v>
          </cell>
          <cell r="AJ402"/>
          <cell r="AK402">
            <v>60747.5</v>
          </cell>
          <cell r="AL402">
            <v>62329.68</v>
          </cell>
          <cell r="AM402">
            <v>0</v>
          </cell>
          <cell r="AN402">
            <v>123077.18</v>
          </cell>
          <cell r="AO402"/>
          <cell r="AP402">
            <v>670265.28</v>
          </cell>
          <cell r="AQ402">
            <v>340685.52</v>
          </cell>
          <cell r="AR402">
            <v>0</v>
          </cell>
          <cell r="AS402">
            <v>1010950.8</v>
          </cell>
          <cell r="AT402"/>
          <cell r="AU402">
            <v>461453.76</v>
          </cell>
          <cell r="AV402">
            <v>234549.84</v>
          </cell>
          <cell r="AW402">
            <v>0</v>
          </cell>
          <cell r="AX402">
            <v>696003.6</v>
          </cell>
          <cell r="AY402"/>
          <cell r="AZ402">
            <v>4323064.62</v>
          </cell>
          <cell r="BA402">
            <v>1385598.97</v>
          </cell>
          <cell r="BB402">
            <v>1712599.0769999998</v>
          </cell>
          <cell r="BC402">
            <v>105220.5912</v>
          </cell>
          <cell r="BD402">
            <v>106896.34799999998</v>
          </cell>
          <cell r="BE402">
            <v>0</v>
          </cell>
          <cell r="BF402">
            <v>1924716.0161999997</v>
          </cell>
          <cell r="BG402"/>
          <cell r="BH402">
            <v>4392599.1962000001</v>
          </cell>
          <cell r="BI402"/>
          <cell r="BJ402">
            <v>707056.46</v>
          </cell>
          <cell r="BK402">
            <v>3685542.7362000002</v>
          </cell>
          <cell r="BL402"/>
          <cell r="BM402">
            <v>0</v>
          </cell>
        </row>
        <row r="403">
          <cell r="A403" t="str">
            <v>1902206600200</v>
          </cell>
          <cell r="B403" t="str">
            <v>CENTER CASS SCHOOL DIST 66</v>
          </cell>
          <cell r="C403" t="str">
            <v>DUPAGE</v>
          </cell>
          <cell r="D403" t="str">
            <v>Elementary</v>
          </cell>
          <cell r="E403">
            <v>1092</v>
          </cell>
          <cell r="F403"/>
          <cell r="G403">
            <v>713</v>
          </cell>
          <cell r="H403">
            <v>700.5</v>
          </cell>
          <cell r="I403">
            <v>379</v>
          </cell>
          <cell r="J403">
            <v>0</v>
          </cell>
          <cell r="K403"/>
          <cell r="L403">
            <v>63045</v>
          </cell>
          <cell r="M403">
            <v>34110</v>
          </cell>
          <cell r="N403">
            <v>0</v>
          </cell>
          <cell r="O403">
            <v>97155</v>
          </cell>
          <cell r="P403"/>
          <cell r="Q403">
            <v>89125</v>
          </cell>
          <cell r="R403">
            <v>47375</v>
          </cell>
          <cell r="S403">
            <v>0</v>
          </cell>
          <cell r="T403">
            <v>136500</v>
          </cell>
          <cell r="U403"/>
          <cell r="V403">
            <v>231725</v>
          </cell>
          <cell r="W403">
            <v>123175</v>
          </cell>
          <cell r="X403">
            <v>0</v>
          </cell>
          <cell r="Y403">
            <v>354900</v>
          </cell>
          <cell r="Z403"/>
          <cell r="AA403">
            <v>24242</v>
          </cell>
          <cell r="AB403">
            <v>12886</v>
          </cell>
          <cell r="AC403">
            <v>0</v>
          </cell>
          <cell r="AD403">
            <v>37128</v>
          </cell>
          <cell r="AE403"/>
          <cell r="AF403">
            <v>203561.5</v>
          </cell>
          <cell r="AG403">
            <v>108204.5</v>
          </cell>
          <cell r="AH403">
            <v>0</v>
          </cell>
          <cell r="AI403">
            <v>311766</v>
          </cell>
          <cell r="AJ403"/>
          <cell r="AK403">
            <v>87562.5</v>
          </cell>
          <cell r="AL403">
            <v>94371</v>
          </cell>
          <cell r="AM403">
            <v>0</v>
          </cell>
          <cell r="AN403">
            <v>181933.5</v>
          </cell>
          <cell r="AO403"/>
          <cell r="AP403">
            <v>970393</v>
          </cell>
          <cell r="AQ403">
            <v>515819</v>
          </cell>
          <cell r="AR403">
            <v>0</v>
          </cell>
          <cell r="AS403">
            <v>1486212</v>
          </cell>
          <cell r="AT403"/>
          <cell r="AU403">
            <v>668081</v>
          </cell>
          <cell r="AV403">
            <v>355123</v>
          </cell>
          <cell r="AW403">
            <v>0</v>
          </cell>
          <cell r="AX403">
            <v>1023204</v>
          </cell>
          <cell r="AY403"/>
          <cell r="AZ403">
            <v>6252406.8799999999</v>
          </cell>
          <cell r="BA403">
            <v>1595346.93</v>
          </cell>
          <cell r="BB403">
            <v>2354326.1429999997</v>
          </cell>
          <cell r="BC403">
            <v>154686.16800000001</v>
          </cell>
          <cell r="BD403">
            <v>157149.71999999997</v>
          </cell>
          <cell r="BE403">
            <v>0</v>
          </cell>
          <cell r="BF403">
            <v>2666162.0309999995</v>
          </cell>
          <cell r="BG403"/>
          <cell r="BH403">
            <v>6294960.5309999995</v>
          </cell>
          <cell r="BI403"/>
          <cell r="BJ403">
            <v>1039452.96</v>
          </cell>
          <cell r="BK403">
            <v>5255507.5709999995</v>
          </cell>
          <cell r="BL403"/>
          <cell r="BM403">
            <v>0</v>
          </cell>
        </row>
        <row r="404">
          <cell r="A404" t="str">
            <v>1902206800200</v>
          </cell>
          <cell r="B404" t="str">
            <v>WOODRIDGE SCHOOL DIST 68</v>
          </cell>
          <cell r="C404" t="str">
            <v>DUPAGE</v>
          </cell>
          <cell r="D404" t="str">
            <v>Elementary</v>
          </cell>
          <cell r="E404">
            <v>2725.62</v>
          </cell>
          <cell r="F404"/>
          <cell r="G404">
            <v>1802.8000000000002</v>
          </cell>
          <cell r="H404">
            <v>1763.8000000000002</v>
          </cell>
          <cell r="I404">
            <v>922.82</v>
          </cell>
          <cell r="J404">
            <v>0</v>
          </cell>
          <cell r="K404"/>
          <cell r="L404">
            <v>158742.00000000003</v>
          </cell>
          <cell r="M404">
            <v>83053.8</v>
          </cell>
          <cell r="N404">
            <v>0</v>
          </cell>
          <cell r="O404">
            <v>241795.80000000005</v>
          </cell>
          <cell r="P404"/>
          <cell r="Q404">
            <v>225350.00000000003</v>
          </cell>
          <cell r="R404">
            <v>115352.5</v>
          </cell>
          <cell r="S404">
            <v>0</v>
          </cell>
          <cell r="T404">
            <v>340702.5</v>
          </cell>
          <cell r="U404"/>
          <cell r="V404">
            <v>585910.00000000012</v>
          </cell>
          <cell r="W404">
            <v>299916.5</v>
          </cell>
          <cell r="X404">
            <v>0</v>
          </cell>
          <cell r="Y404">
            <v>885826.50000000012</v>
          </cell>
          <cell r="Z404"/>
          <cell r="AA404">
            <v>61295.200000000004</v>
          </cell>
          <cell r="AB404">
            <v>31375.88</v>
          </cell>
          <cell r="AC404">
            <v>0</v>
          </cell>
          <cell r="AD404">
            <v>92671.08</v>
          </cell>
          <cell r="AE404"/>
          <cell r="AF404">
            <v>514699.4</v>
          </cell>
          <cell r="AG404">
            <v>263465.11</v>
          </cell>
          <cell r="AH404">
            <v>0</v>
          </cell>
          <cell r="AI404">
            <v>778164.51</v>
          </cell>
          <cell r="AJ404"/>
          <cell r="AK404">
            <v>220475.00000000003</v>
          </cell>
          <cell r="AL404">
            <v>229782.18000000002</v>
          </cell>
          <cell r="AM404">
            <v>0</v>
          </cell>
          <cell r="AN404">
            <v>450257.18000000005</v>
          </cell>
          <cell r="AO404"/>
          <cell r="AP404">
            <v>2453610.8000000003</v>
          </cell>
          <cell r="AQ404">
            <v>1255958.02</v>
          </cell>
          <cell r="AR404">
            <v>0</v>
          </cell>
          <cell r="AS404">
            <v>3709568.8200000003</v>
          </cell>
          <cell r="AT404"/>
          <cell r="AU404">
            <v>1689223.6</v>
          </cell>
          <cell r="AV404">
            <v>864682.34000000008</v>
          </cell>
          <cell r="AW404">
            <v>0</v>
          </cell>
          <cell r="AX404">
            <v>2553905.9400000004</v>
          </cell>
          <cell r="AY404"/>
          <cell r="AZ404">
            <v>16146825.600000001</v>
          </cell>
          <cell r="BA404">
            <v>6335968.7599999998</v>
          </cell>
          <cell r="BB404">
            <v>6744838.3079999993</v>
          </cell>
          <cell r="BC404">
            <v>386094.97548000002</v>
          </cell>
          <cell r="BD404">
            <v>392243.9742</v>
          </cell>
          <cell r="BE404">
            <v>0</v>
          </cell>
          <cell r="BF404">
            <v>7523177.2576799998</v>
          </cell>
          <cell r="BG404"/>
          <cell r="BH404">
            <v>16576069.587680001</v>
          </cell>
          <cell r="BI404"/>
          <cell r="BJ404">
            <v>2594463.16</v>
          </cell>
          <cell r="BK404">
            <v>13981606.427680001</v>
          </cell>
          <cell r="BL404"/>
          <cell r="BM404">
            <v>0</v>
          </cell>
        </row>
        <row r="405">
          <cell r="A405" t="str">
            <v>1902208601700</v>
          </cell>
          <cell r="B405" t="str">
            <v>HINSDALE TWP H S DIST 86</v>
          </cell>
          <cell r="C405" t="str">
            <v>DUPAGE</v>
          </cell>
          <cell r="D405" t="str">
            <v>High School</v>
          </cell>
          <cell r="E405">
            <v>3955.82</v>
          </cell>
          <cell r="F405"/>
          <cell r="G405">
            <v>0</v>
          </cell>
          <cell r="H405">
            <v>0</v>
          </cell>
          <cell r="I405">
            <v>0</v>
          </cell>
          <cell r="J405">
            <v>3955.8199999999997</v>
          </cell>
          <cell r="K405"/>
          <cell r="L405">
            <v>0</v>
          </cell>
          <cell r="M405">
            <v>0</v>
          </cell>
          <cell r="N405">
            <v>356023.8</v>
          </cell>
          <cell r="O405">
            <v>356023.8</v>
          </cell>
          <cell r="P405"/>
          <cell r="Q405">
            <v>0</v>
          </cell>
          <cell r="R405">
            <v>0</v>
          </cell>
          <cell r="S405">
            <v>494477.49999999994</v>
          </cell>
          <cell r="T405">
            <v>494477.49999999994</v>
          </cell>
          <cell r="U405"/>
          <cell r="V405">
            <v>0</v>
          </cell>
          <cell r="W405">
            <v>0</v>
          </cell>
          <cell r="X405">
            <v>1285641.5</v>
          </cell>
          <cell r="Y405">
            <v>1285641.5</v>
          </cell>
          <cell r="Z405"/>
          <cell r="AA405">
            <v>0</v>
          </cell>
          <cell r="AB405">
            <v>0</v>
          </cell>
          <cell r="AC405">
            <v>134497.88</v>
          </cell>
          <cell r="AD405">
            <v>134497.88</v>
          </cell>
          <cell r="AE405"/>
          <cell r="AF405">
            <v>0</v>
          </cell>
          <cell r="AG405">
            <v>0</v>
          </cell>
          <cell r="AH405">
            <v>1129386.6100000001</v>
          </cell>
          <cell r="AI405">
            <v>1129386.6100000001</v>
          </cell>
          <cell r="AJ405"/>
          <cell r="AK405">
            <v>0</v>
          </cell>
          <cell r="AL405">
            <v>0</v>
          </cell>
          <cell r="AM405">
            <v>3398049.38</v>
          </cell>
          <cell r="AN405">
            <v>3398049.38</v>
          </cell>
          <cell r="AO405"/>
          <cell r="AP405">
            <v>0</v>
          </cell>
          <cell r="AQ405">
            <v>0</v>
          </cell>
          <cell r="AR405">
            <v>5383871.0199999996</v>
          </cell>
          <cell r="AS405">
            <v>5383871.0199999996</v>
          </cell>
          <cell r="AT405"/>
          <cell r="AU405">
            <v>0</v>
          </cell>
          <cell r="AV405">
            <v>0</v>
          </cell>
          <cell r="AW405">
            <v>3706603.34</v>
          </cell>
          <cell r="AX405">
            <v>3706603.34</v>
          </cell>
          <cell r="AY405"/>
          <cell r="AZ405">
            <v>25058470.870000001</v>
          </cell>
          <cell r="BA405">
            <v>5040943.0999999996</v>
          </cell>
          <cell r="BB405">
            <v>9029824.1909999996</v>
          </cell>
          <cell r="BC405">
            <v>560357.72627999994</v>
          </cell>
          <cell r="BD405">
            <v>569282.05619999988</v>
          </cell>
          <cell r="BE405">
            <v>0</v>
          </cell>
          <cell r="BF405">
            <v>10159463.973479999</v>
          </cell>
          <cell r="BG405"/>
          <cell r="BH405">
            <v>26048015.003479999</v>
          </cell>
          <cell r="BI405"/>
          <cell r="BJ405">
            <v>3765465.94</v>
          </cell>
          <cell r="BK405">
            <v>22282549.063479997</v>
          </cell>
          <cell r="BL405"/>
          <cell r="BM405">
            <v>0</v>
          </cell>
        </row>
        <row r="406">
          <cell r="A406" t="str">
            <v>1902208701700</v>
          </cell>
          <cell r="B406" t="str">
            <v>GLENBARD TWP H S DIST 87</v>
          </cell>
          <cell r="C406" t="str">
            <v>DUPAGE</v>
          </cell>
          <cell r="D406" t="str">
            <v>High School</v>
          </cell>
          <cell r="E406">
            <v>7884.98</v>
          </cell>
          <cell r="F406"/>
          <cell r="G406">
            <v>0</v>
          </cell>
          <cell r="H406">
            <v>0</v>
          </cell>
          <cell r="I406">
            <v>0</v>
          </cell>
          <cell r="J406">
            <v>7884.98</v>
          </cell>
          <cell r="K406"/>
          <cell r="L406">
            <v>0</v>
          </cell>
          <cell r="M406">
            <v>0</v>
          </cell>
          <cell r="N406">
            <v>709648.2</v>
          </cell>
          <cell r="O406">
            <v>709648.2</v>
          </cell>
          <cell r="P406"/>
          <cell r="Q406">
            <v>0</v>
          </cell>
          <cell r="R406">
            <v>0</v>
          </cell>
          <cell r="S406">
            <v>985622.5</v>
          </cell>
          <cell r="T406">
            <v>985622.5</v>
          </cell>
          <cell r="U406"/>
          <cell r="V406">
            <v>0</v>
          </cell>
          <cell r="W406">
            <v>0</v>
          </cell>
          <cell r="X406">
            <v>2562618.5</v>
          </cell>
          <cell r="Y406">
            <v>2562618.5</v>
          </cell>
          <cell r="Z406"/>
          <cell r="AA406">
            <v>0</v>
          </cell>
          <cell r="AB406">
            <v>0</v>
          </cell>
          <cell r="AC406">
            <v>268089.32</v>
          </cell>
          <cell r="AD406">
            <v>268089.32</v>
          </cell>
          <cell r="AE406"/>
          <cell r="AF406">
            <v>0</v>
          </cell>
          <cell r="AG406">
            <v>0</v>
          </cell>
          <cell r="AH406">
            <v>2251161.79</v>
          </cell>
          <cell r="AI406">
            <v>2251161.79</v>
          </cell>
          <cell r="AJ406"/>
          <cell r="AK406">
            <v>0</v>
          </cell>
          <cell r="AL406">
            <v>0</v>
          </cell>
          <cell r="AM406">
            <v>6773197.8199999994</v>
          </cell>
          <cell r="AN406">
            <v>6773197.8199999994</v>
          </cell>
          <cell r="AO406"/>
          <cell r="AP406">
            <v>0</v>
          </cell>
          <cell r="AQ406">
            <v>0</v>
          </cell>
          <cell r="AR406">
            <v>10731457.779999999</v>
          </cell>
          <cell r="AS406">
            <v>10731457.779999999</v>
          </cell>
          <cell r="AT406"/>
          <cell r="AU406">
            <v>0</v>
          </cell>
          <cell r="AV406">
            <v>0</v>
          </cell>
          <cell r="AW406">
            <v>7388226.2599999998</v>
          </cell>
          <cell r="AX406">
            <v>7388226.2599999998</v>
          </cell>
          <cell r="AY406"/>
          <cell r="AZ406">
            <v>51321688.5</v>
          </cell>
          <cell r="BA406">
            <v>14593209.24</v>
          </cell>
          <cell r="BB406">
            <v>19774469.322000001</v>
          </cell>
          <cell r="BC406">
            <v>1116938.95692</v>
          </cell>
          <cell r="BD406">
            <v>1134727.4717999997</v>
          </cell>
          <cell r="BE406">
            <v>0</v>
          </cell>
          <cell r="BF406">
            <v>22026135.750720002</v>
          </cell>
          <cell r="BG406"/>
          <cell r="BH406">
            <v>53696157.920720004</v>
          </cell>
          <cell r="BI406"/>
          <cell r="BJ406">
            <v>7505554.7599999998</v>
          </cell>
          <cell r="BK406">
            <v>46190603.160720006</v>
          </cell>
          <cell r="BL406"/>
          <cell r="BM406">
            <v>0</v>
          </cell>
        </row>
        <row r="407">
          <cell r="A407" t="str">
            <v>1902208801600</v>
          </cell>
          <cell r="B407" t="str">
            <v>DU PAGE HIGH SCHOOL DIST 88</v>
          </cell>
          <cell r="C407" t="str">
            <v>DUPAGE</v>
          </cell>
          <cell r="D407" t="str">
            <v>High School</v>
          </cell>
          <cell r="E407">
            <v>3859.5</v>
          </cell>
          <cell r="F407"/>
          <cell r="G407">
            <v>0</v>
          </cell>
          <cell r="H407">
            <v>0</v>
          </cell>
          <cell r="I407">
            <v>0</v>
          </cell>
          <cell r="J407">
            <v>3859.5</v>
          </cell>
          <cell r="K407"/>
          <cell r="L407">
            <v>0</v>
          </cell>
          <cell r="M407">
            <v>0</v>
          </cell>
          <cell r="N407">
            <v>347355</v>
          </cell>
          <cell r="O407">
            <v>347355</v>
          </cell>
          <cell r="P407"/>
          <cell r="Q407">
            <v>0</v>
          </cell>
          <cell r="R407">
            <v>0</v>
          </cell>
          <cell r="S407">
            <v>482437.5</v>
          </cell>
          <cell r="T407">
            <v>482437.5</v>
          </cell>
          <cell r="U407"/>
          <cell r="V407">
            <v>0</v>
          </cell>
          <cell r="W407">
            <v>0</v>
          </cell>
          <cell r="X407">
            <v>1254337.5</v>
          </cell>
          <cell r="Y407">
            <v>1254337.5</v>
          </cell>
          <cell r="Z407"/>
          <cell r="AA407">
            <v>0</v>
          </cell>
          <cell r="AB407">
            <v>0</v>
          </cell>
          <cell r="AC407">
            <v>131223</v>
          </cell>
          <cell r="AD407">
            <v>131223</v>
          </cell>
          <cell r="AE407"/>
          <cell r="AF407">
            <v>0</v>
          </cell>
          <cell r="AG407">
            <v>0</v>
          </cell>
          <cell r="AH407">
            <v>2203774.5</v>
          </cell>
          <cell r="AI407">
            <v>2203774.5</v>
          </cell>
          <cell r="AJ407"/>
          <cell r="AK407">
            <v>0</v>
          </cell>
          <cell r="AL407">
            <v>0</v>
          </cell>
          <cell r="AM407">
            <v>3315310.5</v>
          </cell>
          <cell r="AN407">
            <v>3315310.5</v>
          </cell>
          <cell r="AO407"/>
          <cell r="AP407">
            <v>0</v>
          </cell>
          <cell r="AQ407">
            <v>0</v>
          </cell>
          <cell r="AR407">
            <v>5252779.5</v>
          </cell>
          <cell r="AS407">
            <v>5252779.5</v>
          </cell>
          <cell r="AT407"/>
          <cell r="AU407">
            <v>0</v>
          </cell>
          <cell r="AV407">
            <v>0</v>
          </cell>
          <cell r="AW407">
            <v>3616351.5</v>
          </cell>
          <cell r="AX407">
            <v>3616351.5</v>
          </cell>
          <cell r="AY407"/>
          <cell r="AZ407">
            <v>25700949.149999999</v>
          </cell>
          <cell r="BA407">
            <v>9432691.2400000002</v>
          </cell>
          <cell r="BB407">
            <v>10540092.117000001</v>
          </cell>
          <cell r="BC407">
            <v>546713.61300000001</v>
          </cell>
          <cell r="BD407">
            <v>555420.6449999999</v>
          </cell>
          <cell r="BE407">
            <v>0</v>
          </cell>
          <cell r="BF407">
            <v>11642226.375</v>
          </cell>
          <cell r="BG407"/>
          <cell r="BH407">
            <v>28245795.375</v>
          </cell>
          <cell r="BI407"/>
          <cell r="BJ407">
            <v>3673780.86</v>
          </cell>
          <cell r="BK407">
            <v>24572014.515000001</v>
          </cell>
          <cell r="BL407"/>
          <cell r="BM407">
            <v>1</v>
          </cell>
        </row>
        <row r="408">
          <cell r="A408" t="str">
            <v>1902208900400</v>
          </cell>
          <cell r="B408" t="str">
            <v>GLEN ELLYN C C SCHOOL DIST 89</v>
          </cell>
          <cell r="C408" t="str">
            <v>DUPAGE</v>
          </cell>
          <cell r="D408" t="str">
            <v>Elementary</v>
          </cell>
          <cell r="E408">
            <v>2192.38</v>
          </cell>
          <cell r="F408"/>
          <cell r="G408">
            <v>1493.8899999999999</v>
          </cell>
          <cell r="H408">
            <v>1461.2299999999998</v>
          </cell>
          <cell r="I408">
            <v>698.49</v>
          </cell>
          <cell r="J408">
            <v>0</v>
          </cell>
          <cell r="K408"/>
          <cell r="L408">
            <v>131510.69999999998</v>
          </cell>
          <cell r="M408">
            <v>62864.1</v>
          </cell>
          <cell r="N408">
            <v>0</v>
          </cell>
          <cell r="O408">
            <v>194374.8</v>
          </cell>
          <cell r="P408"/>
          <cell r="Q408">
            <v>186736.24999999997</v>
          </cell>
          <cell r="R408">
            <v>87311.25</v>
          </cell>
          <cell r="S408">
            <v>0</v>
          </cell>
          <cell r="T408">
            <v>274047.5</v>
          </cell>
          <cell r="U408"/>
          <cell r="V408">
            <v>485514.24999999994</v>
          </cell>
          <cell r="W408">
            <v>227009.25</v>
          </cell>
          <cell r="X408">
            <v>0</v>
          </cell>
          <cell r="Y408">
            <v>712523.5</v>
          </cell>
          <cell r="Z408"/>
          <cell r="AA408">
            <v>50792.259999999995</v>
          </cell>
          <cell r="AB408">
            <v>23748.66</v>
          </cell>
          <cell r="AC408">
            <v>0</v>
          </cell>
          <cell r="AD408">
            <v>74540.92</v>
          </cell>
          <cell r="AE408"/>
          <cell r="AF408">
            <v>426505.59</v>
          </cell>
          <cell r="AG408">
            <v>199418.89</v>
          </cell>
          <cell r="AH408">
            <v>0</v>
          </cell>
          <cell r="AI408">
            <v>625924.48</v>
          </cell>
          <cell r="AJ408"/>
          <cell r="AK408">
            <v>182653.74999999997</v>
          </cell>
          <cell r="AL408">
            <v>173924.01</v>
          </cell>
          <cell r="AM408">
            <v>0</v>
          </cell>
          <cell r="AN408">
            <v>356577.76</v>
          </cell>
          <cell r="AO408"/>
          <cell r="AP408">
            <v>2033184.2899999998</v>
          </cell>
          <cell r="AQ408">
            <v>950644.89</v>
          </cell>
          <cell r="AR408">
            <v>0</v>
          </cell>
          <cell r="AS408">
            <v>2983829.1799999997</v>
          </cell>
          <cell r="AT408"/>
          <cell r="AU408">
            <v>1399774.93</v>
          </cell>
          <cell r="AV408">
            <v>654485.13</v>
          </cell>
          <cell r="AW408">
            <v>0</v>
          </cell>
          <cell r="AX408">
            <v>2054260.06</v>
          </cell>
          <cell r="AY408"/>
          <cell r="AZ408">
            <v>12591268.83</v>
          </cell>
          <cell r="BA408">
            <v>3495383.5300000003</v>
          </cell>
          <cell r="BB408">
            <v>4825995.7079999996</v>
          </cell>
          <cell r="BC408">
            <v>310559.39652000001</v>
          </cell>
          <cell r="BD408">
            <v>315505.40580000001</v>
          </cell>
          <cell r="BE408">
            <v>0</v>
          </cell>
          <cell r="BF408">
            <v>5452060.5103199994</v>
          </cell>
          <cell r="BG408"/>
          <cell r="BH408">
            <v>12728138.71032</v>
          </cell>
          <cell r="BI408"/>
          <cell r="BJ408">
            <v>2086882.67</v>
          </cell>
          <cell r="BK408">
            <v>10641256.04032</v>
          </cell>
          <cell r="BL408"/>
          <cell r="BM408">
            <v>0</v>
          </cell>
        </row>
        <row r="409">
          <cell r="A409" t="str">
            <v>1902209300400</v>
          </cell>
          <cell r="B409" t="str">
            <v>COMMUNITY CONSOLIDATED S D 93</v>
          </cell>
          <cell r="C409" t="str">
            <v>DUPAGE</v>
          </cell>
          <cell r="D409" t="str">
            <v>Elementary</v>
          </cell>
          <cell r="E409">
            <v>3216.96</v>
          </cell>
          <cell r="F409"/>
          <cell r="G409">
            <v>2062.31</v>
          </cell>
          <cell r="H409">
            <v>2016.73</v>
          </cell>
          <cell r="I409">
            <v>1154.6500000000001</v>
          </cell>
          <cell r="J409">
            <v>0</v>
          </cell>
          <cell r="K409"/>
          <cell r="L409">
            <v>181505.7</v>
          </cell>
          <cell r="M409">
            <v>103918.50000000001</v>
          </cell>
          <cell r="N409">
            <v>0</v>
          </cell>
          <cell r="O409">
            <v>285424.2</v>
          </cell>
          <cell r="P409"/>
          <cell r="Q409">
            <v>257788.75</v>
          </cell>
          <cell r="R409">
            <v>144331.25</v>
          </cell>
          <cell r="S409">
            <v>0</v>
          </cell>
          <cell r="T409">
            <v>402120</v>
          </cell>
          <cell r="U409"/>
          <cell r="V409">
            <v>670250.75</v>
          </cell>
          <cell r="W409">
            <v>375261.25000000006</v>
          </cell>
          <cell r="X409">
            <v>0</v>
          </cell>
          <cell r="Y409">
            <v>1045512</v>
          </cell>
          <cell r="Z409"/>
          <cell r="AA409">
            <v>70118.539999999994</v>
          </cell>
          <cell r="AB409">
            <v>39258.100000000006</v>
          </cell>
          <cell r="AC409">
            <v>0</v>
          </cell>
          <cell r="AD409">
            <v>109376.64</v>
          </cell>
          <cell r="AE409"/>
          <cell r="AF409">
            <v>588789.5</v>
          </cell>
          <cell r="AG409">
            <v>329652.57</v>
          </cell>
          <cell r="AH409">
            <v>0</v>
          </cell>
          <cell r="AI409">
            <v>918442.07000000007</v>
          </cell>
          <cell r="AJ409"/>
          <cell r="AK409">
            <v>252091.25</v>
          </cell>
          <cell r="AL409">
            <v>287507.85000000003</v>
          </cell>
          <cell r="AM409">
            <v>0</v>
          </cell>
          <cell r="AN409">
            <v>539599.10000000009</v>
          </cell>
          <cell r="AO409"/>
          <cell r="AP409">
            <v>2806803.91</v>
          </cell>
          <cell r="AQ409">
            <v>1571478.6500000001</v>
          </cell>
          <cell r="AR409">
            <v>0</v>
          </cell>
          <cell r="AS409">
            <v>4378282.5600000005</v>
          </cell>
          <cell r="AT409"/>
          <cell r="AU409">
            <v>1932384.47</v>
          </cell>
          <cell r="AV409">
            <v>1081907.05</v>
          </cell>
          <cell r="AW409">
            <v>0</v>
          </cell>
          <cell r="AX409">
            <v>3014291.52</v>
          </cell>
          <cell r="AY409"/>
          <cell r="AZ409">
            <v>18833950.259999998</v>
          </cell>
          <cell r="BA409">
            <v>8015842.6699999999</v>
          </cell>
          <cell r="BB409">
            <v>8054937.8789999997</v>
          </cell>
          <cell r="BC409">
            <v>455695.25183999998</v>
          </cell>
          <cell r="BD409">
            <v>462952.71360000002</v>
          </cell>
          <cell r="BE409">
            <v>0</v>
          </cell>
          <cell r="BF409">
            <v>8973585.8444400001</v>
          </cell>
          <cell r="BG409"/>
          <cell r="BH409">
            <v>19666633.934440002</v>
          </cell>
          <cell r="BI409"/>
          <cell r="BJ409">
            <v>3062159.88</v>
          </cell>
          <cell r="BK409">
            <v>16604474.054440003</v>
          </cell>
          <cell r="BL409"/>
          <cell r="BM409">
            <v>0</v>
          </cell>
        </row>
        <row r="410">
          <cell r="A410" t="str">
            <v>1902209401600</v>
          </cell>
          <cell r="B410" t="str">
            <v>COMMUNITY HIGH SCH DISTRICT 94</v>
          </cell>
          <cell r="C410" t="str">
            <v>DUPAGE</v>
          </cell>
          <cell r="D410" t="str">
            <v>High School</v>
          </cell>
          <cell r="E410">
            <v>2073</v>
          </cell>
          <cell r="F410"/>
          <cell r="G410">
            <v>0</v>
          </cell>
          <cell r="H410">
            <v>0</v>
          </cell>
          <cell r="I410">
            <v>0</v>
          </cell>
          <cell r="J410">
            <v>2073</v>
          </cell>
          <cell r="K410"/>
          <cell r="L410">
            <v>0</v>
          </cell>
          <cell r="M410">
            <v>0</v>
          </cell>
          <cell r="N410">
            <v>186570</v>
          </cell>
          <cell r="O410">
            <v>186570</v>
          </cell>
          <cell r="P410"/>
          <cell r="Q410">
            <v>0</v>
          </cell>
          <cell r="R410">
            <v>0</v>
          </cell>
          <cell r="S410">
            <v>259125</v>
          </cell>
          <cell r="T410">
            <v>259125</v>
          </cell>
          <cell r="U410"/>
          <cell r="V410">
            <v>0</v>
          </cell>
          <cell r="W410">
            <v>0</v>
          </cell>
          <cell r="X410">
            <v>673725</v>
          </cell>
          <cell r="Y410">
            <v>673725</v>
          </cell>
          <cell r="Z410"/>
          <cell r="AA410">
            <v>0</v>
          </cell>
          <cell r="AB410">
            <v>0</v>
          </cell>
          <cell r="AC410">
            <v>70482</v>
          </cell>
          <cell r="AD410">
            <v>70482</v>
          </cell>
          <cell r="AE410"/>
          <cell r="AF410">
            <v>0</v>
          </cell>
          <cell r="AG410">
            <v>0</v>
          </cell>
          <cell r="AH410">
            <v>1183683</v>
          </cell>
          <cell r="AI410">
            <v>1183683</v>
          </cell>
          <cell r="AJ410"/>
          <cell r="AK410">
            <v>0</v>
          </cell>
          <cell r="AL410">
            <v>0</v>
          </cell>
          <cell r="AM410">
            <v>1780707</v>
          </cell>
          <cell r="AN410">
            <v>1780707</v>
          </cell>
          <cell r="AO410"/>
          <cell r="AP410">
            <v>0</v>
          </cell>
          <cell r="AQ410">
            <v>0</v>
          </cell>
          <cell r="AR410">
            <v>2821353</v>
          </cell>
          <cell r="AS410">
            <v>2821353</v>
          </cell>
          <cell r="AT410"/>
          <cell r="AU410">
            <v>0</v>
          </cell>
          <cell r="AV410">
            <v>0</v>
          </cell>
          <cell r="AW410">
            <v>1942401</v>
          </cell>
          <cell r="AX410">
            <v>1942401</v>
          </cell>
          <cell r="AY410"/>
          <cell r="AZ410">
            <v>13962348.25</v>
          </cell>
          <cell r="BA410">
            <v>6096765</v>
          </cell>
          <cell r="BB410">
            <v>6017733.9749999996</v>
          </cell>
          <cell r="BC410">
            <v>293648.74199999997</v>
          </cell>
          <cell r="BD410">
            <v>298325.43</v>
          </cell>
          <cell r="BE410">
            <v>0</v>
          </cell>
          <cell r="BF410">
            <v>6609708.1469999989</v>
          </cell>
          <cell r="BG410"/>
          <cell r="BH410">
            <v>15527754.147</v>
          </cell>
          <cell r="BI410"/>
          <cell r="BJ410">
            <v>1973247.24</v>
          </cell>
          <cell r="BK410">
            <v>13554506.907</v>
          </cell>
          <cell r="BL410"/>
          <cell r="BM410">
            <v>1</v>
          </cell>
        </row>
        <row r="411">
          <cell r="A411" t="str">
            <v>1902209901600</v>
          </cell>
          <cell r="B411" t="str">
            <v>COMMUNITY HIGH SCHOOL DIST 99</v>
          </cell>
          <cell r="C411" t="str">
            <v>DUPAGE</v>
          </cell>
          <cell r="D411" t="str">
            <v>High School</v>
          </cell>
          <cell r="E411">
            <v>4844.6499999999996</v>
          </cell>
          <cell r="F411"/>
          <cell r="G411">
            <v>0</v>
          </cell>
          <cell r="H411">
            <v>0</v>
          </cell>
          <cell r="I411">
            <v>0</v>
          </cell>
          <cell r="J411">
            <v>4844.6499999999996</v>
          </cell>
          <cell r="K411"/>
          <cell r="L411">
            <v>0</v>
          </cell>
          <cell r="M411">
            <v>0</v>
          </cell>
          <cell r="N411">
            <v>436018.49999999994</v>
          </cell>
          <cell r="O411">
            <v>436018.49999999994</v>
          </cell>
          <cell r="P411"/>
          <cell r="Q411">
            <v>0</v>
          </cell>
          <cell r="R411">
            <v>0</v>
          </cell>
          <cell r="S411">
            <v>605581.25</v>
          </cell>
          <cell r="T411">
            <v>605581.25</v>
          </cell>
          <cell r="U411"/>
          <cell r="V411">
            <v>0</v>
          </cell>
          <cell r="W411">
            <v>0</v>
          </cell>
          <cell r="X411">
            <v>1574511.2499999998</v>
          </cell>
          <cell r="Y411">
            <v>1574511.2499999998</v>
          </cell>
          <cell r="Z411"/>
          <cell r="AA411">
            <v>0</v>
          </cell>
          <cell r="AB411">
            <v>0</v>
          </cell>
          <cell r="AC411">
            <v>164718.09999999998</v>
          </cell>
          <cell r="AD411">
            <v>164718.09999999998</v>
          </cell>
          <cell r="AE411"/>
          <cell r="AF411">
            <v>0</v>
          </cell>
          <cell r="AG411">
            <v>0</v>
          </cell>
          <cell r="AH411">
            <v>1383147.57</v>
          </cell>
          <cell r="AI411">
            <v>1383147.57</v>
          </cell>
          <cell r="AJ411"/>
          <cell r="AK411">
            <v>0</v>
          </cell>
          <cell r="AL411">
            <v>0</v>
          </cell>
          <cell r="AM411">
            <v>4161554.3499999996</v>
          </cell>
          <cell r="AN411">
            <v>4161554.3499999996</v>
          </cell>
          <cell r="AO411"/>
          <cell r="AP411">
            <v>0</v>
          </cell>
          <cell r="AQ411">
            <v>0</v>
          </cell>
          <cell r="AR411">
            <v>6593568.6499999994</v>
          </cell>
          <cell r="AS411">
            <v>6593568.6499999994</v>
          </cell>
          <cell r="AT411"/>
          <cell r="AU411">
            <v>0</v>
          </cell>
          <cell r="AV411">
            <v>0</v>
          </cell>
          <cell r="AW411">
            <v>4539437.05</v>
          </cell>
          <cell r="AX411">
            <v>4539437.05</v>
          </cell>
          <cell r="AY411"/>
          <cell r="AZ411">
            <v>31048916.459999997</v>
          </cell>
          <cell r="BA411">
            <v>7146350.1500000004</v>
          </cell>
          <cell r="BB411">
            <v>11458579.982999999</v>
          </cell>
          <cell r="BC411">
            <v>686264.05109999992</v>
          </cell>
          <cell r="BD411">
            <v>697193.58149999997</v>
          </cell>
          <cell r="BE411">
            <v>0</v>
          </cell>
          <cell r="BF411">
            <v>12842037.615599999</v>
          </cell>
          <cell r="BG411"/>
          <cell r="BH411">
            <v>32300574.335599996</v>
          </cell>
          <cell r="BI411"/>
          <cell r="BJ411">
            <v>4611525.4400000004</v>
          </cell>
          <cell r="BK411">
            <v>27689048.895599995</v>
          </cell>
          <cell r="BL411"/>
          <cell r="BM411">
            <v>0</v>
          </cell>
        </row>
        <row r="412">
          <cell r="A412" t="str">
            <v>1902210001600</v>
          </cell>
          <cell r="B412" t="str">
            <v>FENTON COMM H S DIST 100</v>
          </cell>
          <cell r="C412" t="str">
            <v>DUPAGE</v>
          </cell>
          <cell r="D412" t="str">
            <v>High School</v>
          </cell>
          <cell r="E412">
            <v>1440.82</v>
          </cell>
          <cell r="F412"/>
          <cell r="G412">
            <v>0</v>
          </cell>
          <cell r="H412">
            <v>0</v>
          </cell>
          <cell r="I412">
            <v>0</v>
          </cell>
          <cell r="J412">
            <v>1440.82</v>
          </cell>
          <cell r="K412"/>
          <cell r="L412">
            <v>0</v>
          </cell>
          <cell r="M412">
            <v>0</v>
          </cell>
          <cell r="N412">
            <v>129673.79999999999</v>
          </cell>
          <cell r="O412">
            <v>129673.79999999999</v>
          </cell>
          <cell r="P412"/>
          <cell r="Q412">
            <v>0</v>
          </cell>
          <cell r="R412">
            <v>0</v>
          </cell>
          <cell r="S412">
            <v>180102.5</v>
          </cell>
          <cell r="T412">
            <v>180102.5</v>
          </cell>
          <cell r="U412"/>
          <cell r="V412">
            <v>0</v>
          </cell>
          <cell r="W412">
            <v>0</v>
          </cell>
          <cell r="X412">
            <v>468266.5</v>
          </cell>
          <cell r="Y412">
            <v>468266.5</v>
          </cell>
          <cell r="Z412"/>
          <cell r="AA412">
            <v>0</v>
          </cell>
          <cell r="AB412">
            <v>0</v>
          </cell>
          <cell r="AC412">
            <v>48987.88</v>
          </cell>
          <cell r="AD412">
            <v>48987.88</v>
          </cell>
          <cell r="AE412"/>
          <cell r="AF412">
            <v>0</v>
          </cell>
          <cell r="AG412">
            <v>0</v>
          </cell>
          <cell r="AH412">
            <v>411354.11</v>
          </cell>
          <cell r="AI412">
            <v>411354.11</v>
          </cell>
          <cell r="AJ412"/>
          <cell r="AK412">
            <v>0</v>
          </cell>
          <cell r="AL412">
            <v>0</v>
          </cell>
          <cell r="AM412">
            <v>1237664.3799999999</v>
          </cell>
          <cell r="AN412">
            <v>1237664.3799999999</v>
          </cell>
          <cell r="AO412"/>
          <cell r="AP412">
            <v>0</v>
          </cell>
          <cell r="AQ412">
            <v>0</v>
          </cell>
          <cell r="AR412">
            <v>1960956.02</v>
          </cell>
          <cell r="AS412">
            <v>1960956.02</v>
          </cell>
          <cell r="AT412"/>
          <cell r="AU412">
            <v>0</v>
          </cell>
          <cell r="AV412">
            <v>0</v>
          </cell>
          <cell r="AW412">
            <v>1350048.3399999999</v>
          </cell>
          <cell r="AX412">
            <v>1350048.3399999999</v>
          </cell>
          <cell r="AY412"/>
          <cell r="AZ412">
            <v>9653330.2299999986</v>
          </cell>
          <cell r="BA412">
            <v>3858631.12</v>
          </cell>
          <cell r="BB412">
            <v>4053588.4049999993</v>
          </cell>
          <cell r="BC412">
            <v>204097.91628</v>
          </cell>
          <cell r="BD412">
            <v>207348.40619999997</v>
          </cell>
          <cell r="BE412">
            <v>0</v>
          </cell>
          <cell r="BF412">
            <v>4465034.727479999</v>
          </cell>
          <cell r="BG412"/>
          <cell r="BH412">
            <v>10252088.257480001</v>
          </cell>
          <cell r="BI412"/>
          <cell r="BJ412">
            <v>1371487.74</v>
          </cell>
          <cell r="BK412">
            <v>8880600.5174800009</v>
          </cell>
          <cell r="BL412"/>
          <cell r="BM412">
            <v>0</v>
          </cell>
        </row>
        <row r="413">
          <cell r="A413" t="str">
            <v>1902210801600</v>
          </cell>
          <cell r="B413" t="str">
            <v>LAKE PARK COMM H S DIST 108</v>
          </cell>
          <cell r="C413" t="str">
            <v>DUPAGE</v>
          </cell>
          <cell r="D413" t="str">
            <v>High School</v>
          </cell>
          <cell r="E413">
            <v>2566.9899999999998</v>
          </cell>
          <cell r="F413"/>
          <cell r="G413">
            <v>0</v>
          </cell>
          <cell r="H413">
            <v>0</v>
          </cell>
          <cell r="I413">
            <v>0</v>
          </cell>
          <cell r="J413">
            <v>2566.9899999999998</v>
          </cell>
          <cell r="K413"/>
          <cell r="L413">
            <v>0</v>
          </cell>
          <cell r="M413">
            <v>0</v>
          </cell>
          <cell r="N413">
            <v>231029.09999999998</v>
          </cell>
          <cell r="O413">
            <v>231029.09999999998</v>
          </cell>
          <cell r="P413"/>
          <cell r="Q413">
            <v>0</v>
          </cell>
          <cell r="R413">
            <v>0</v>
          </cell>
          <cell r="S413">
            <v>320873.75</v>
          </cell>
          <cell r="T413">
            <v>320873.75</v>
          </cell>
          <cell r="U413"/>
          <cell r="V413">
            <v>0</v>
          </cell>
          <cell r="W413">
            <v>0</v>
          </cell>
          <cell r="X413">
            <v>834271.74999999988</v>
          </cell>
          <cell r="Y413">
            <v>834271.74999999988</v>
          </cell>
          <cell r="Z413"/>
          <cell r="AA413">
            <v>0</v>
          </cell>
          <cell r="AB413">
            <v>0</v>
          </cell>
          <cell r="AC413">
            <v>87277.659999999989</v>
          </cell>
          <cell r="AD413">
            <v>87277.659999999989</v>
          </cell>
          <cell r="AE413"/>
          <cell r="AF413">
            <v>0</v>
          </cell>
          <cell r="AG413">
            <v>0</v>
          </cell>
          <cell r="AH413">
            <v>732875.64</v>
          </cell>
          <cell r="AI413">
            <v>732875.64</v>
          </cell>
          <cell r="AJ413"/>
          <cell r="AK413">
            <v>0</v>
          </cell>
          <cell r="AL413">
            <v>0</v>
          </cell>
          <cell r="AM413">
            <v>2205044.4099999997</v>
          </cell>
          <cell r="AN413">
            <v>2205044.4099999997</v>
          </cell>
          <cell r="AO413"/>
          <cell r="AP413">
            <v>0</v>
          </cell>
          <cell r="AQ413">
            <v>0</v>
          </cell>
          <cell r="AR413">
            <v>3493673.3899999997</v>
          </cell>
          <cell r="AS413">
            <v>3493673.3899999997</v>
          </cell>
          <cell r="AT413"/>
          <cell r="AU413">
            <v>0</v>
          </cell>
          <cell r="AV413">
            <v>0</v>
          </cell>
          <cell r="AW413">
            <v>2405269.63</v>
          </cell>
          <cell r="AX413">
            <v>2405269.63</v>
          </cell>
          <cell r="AY413"/>
          <cell r="AZ413">
            <v>16586570.219999999</v>
          </cell>
          <cell r="BA413">
            <v>4272297.95</v>
          </cell>
          <cell r="BB413">
            <v>6257660.4509999994</v>
          </cell>
          <cell r="BC413">
            <v>363624.40145999996</v>
          </cell>
          <cell r="BD413">
            <v>369415.53089999995</v>
          </cell>
          <cell r="BE413">
            <v>0</v>
          </cell>
          <cell r="BF413">
            <v>6990700.3833599994</v>
          </cell>
          <cell r="BG413"/>
          <cell r="BH413">
            <v>17301015.71336</v>
          </cell>
          <cell r="BI413"/>
          <cell r="BJ413">
            <v>2443466.44</v>
          </cell>
          <cell r="BK413">
            <v>14857549.273360001</v>
          </cell>
          <cell r="BL413"/>
          <cell r="BM413">
            <v>0</v>
          </cell>
        </row>
        <row r="414">
          <cell r="A414" t="str">
            <v>1902218000400</v>
          </cell>
          <cell r="B414" t="str">
            <v>COMMUNITY CONS SCH DIST 180</v>
          </cell>
          <cell r="C414" t="str">
            <v>DUPAGE</v>
          </cell>
          <cell r="D414" t="str">
            <v>Elementary</v>
          </cell>
          <cell r="E414">
            <v>478.21</v>
          </cell>
          <cell r="F414"/>
          <cell r="G414">
            <v>304.21999999999991</v>
          </cell>
          <cell r="H414">
            <v>300.80999999999995</v>
          </cell>
          <cell r="I414">
            <v>173.99</v>
          </cell>
          <cell r="J414">
            <v>0</v>
          </cell>
          <cell r="K414"/>
          <cell r="L414">
            <v>27072.899999999994</v>
          </cell>
          <cell r="M414">
            <v>15659.1</v>
          </cell>
          <cell r="N414">
            <v>0</v>
          </cell>
          <cell r="O414">
            <v>42731.999999999993</v>
          </cell>
          <cell r="P414"/>
          <cell r="Q414">
            <v>38027.499999999993</v>
          </cell>
          <cell r="R414">
            <v>21748.75</v>
          </cell>
          <cell r="S414">
            <v>0</v>
          </cell>
          <cell r="T414">
            <v>59776.249999999993</v>
          </cell>
          <cell r="U414"/>
          <cell r="V414">
            <v>98871.499999999971</v>
          </cell>
          <cell r="W414">
            <v>56546.75</v>
          </cell>
          <cell r="X414">
            <v>0</v>
          </cell>
          <cell r="Y414">
            <v>155418.24999999997</v>
          </cell>
          <cell r="Z414"/>
          <cell r="AA414">
            <v>10343.479999999998</v>
          </cell>
          <cell r="AB414">
            <v>5915.66</v>
          </cell>
          <cell r="AC414">
            <v>0</v>
          </cell>
          <cell r="AD414">
            <v>16259.139999999998</v>
          </cell>
          <cell r="AE414"/>
          <cell r="AF414">
            <v>86854.81</v>
          </cell>
          <cell r="AG414">
            <v>49674.14</v>
          </cell>
          <cell r="AH414">
            <v>0</v>
          </cell>
          <cell r="AI414">
            <v>136528.95000000001</v>
          </cell>
          <cell r="AJ414"/>
          <cell r="AK414">
            <v>37601.249999999993</v>
          </cell>
          <cell r="AL414">
            <v>43323.51</v>
          </cell>
          <cell r="AM414">
            <v>0</v>
          </cell>
          <cell r="AN414">
            <v>80924.759999999995</v>
          </cell>
          <cell r="AO414"/>
          <cell r="AP414">
            <v>414043.41999999987</v>
          </cell>
          <cell r="AQ414">
            <v>236800.39</v>
          </cell>
          <cell r="AR414">
            <v>0</v>
          </cell>
          <cell r="AS414">
            <v>650843.80999999982</v>
          </cell>
          <cell r="AT414"/>
          <cell r="AU414">
            <v>285054.1399999999</v>
          </cell>
          <cell r="AV414">
            <v>163028.63</v>
          </cell>
          <cell r="AW414">
            <v>0</v>
          </cell>
          <cell r="AX414">
            <v>448082.7699999999</v>
          </cell>
          <cell r="AY414"/>
          <cell r="AZ414">
            <v>3005446.74</v>
          </cell>
          <cell r="BA414">
            <v>1292827.1299999999</v>
          </cell>
          <cell r="BB414">
            <v>1289482.1610000001</v>
          </cell>
          <cell r="BC414">
            <v>67740.359339999981</v>
          </cell>
          <cell r="BD414">
            <v>68819.201099999991</v>
          </cell>
          <cell r="BE414">
            <v>0</v>
          </cell>
          <cell r="BF414">
            <v>1426041.72144</v>
          </cell>
          <cell r="BG414"/>
          <cell r="BH414">
            <v>3016607.6514399997</v>
          </cell>
          <cell r="BI414"/>
          <cell r="BJ414">
            <v>455198.53</v>
          </cell>
          <cell r="BK414">
            <v>2561409.1214399999</v>
          </cell>
          <cell r="BL414"/>
          <cell r="BM414">
            <v>0</v>
          </cell>
        </row>
        <row r="415">
          <cell r="A415" t="str">
            <v>1902218100400</v>
          </cell>
          <cell r="B415" t="str">
            <v>HINSDALE C C SCHOOL DIST 181</v>
          </cell>
          <cell r="C415" t="str">
            <v>DUPAGE</v>
          </cell>
          <cell r="D415" t="str">
            <v>Elementary</v>
          </cell>
          <cell r="E415">
            <v>3451.56</v>
          </cell>
          <cell r="F415"/>
          <cell r="G415">
            <v>2144.5700000000002</v>
          </cell>
          <cell r="H415">
            <v>2123.16</v>
          </cell>
          <cell r="I415">
            <v>1306.99</v>
          </cell>
          <cell r="J415">
            <v>0</v>
          </cell>
          <cell r="K415"/>
          <cell r="L415">
            <v>191084.4</v>
          </cell>
          <cell r="M415">
            <v>117629.1</v>
          </cell>
          <cell r="N415">
            <v>0</v>
          </cell>
          <cell r="O415">
            <v>308713.5</v>
          </cell>
          <cell r="P415"/>
          <cell r="Q415">
            <v>268071.25</v>
          </cell>
          <cell r="R415">
            <v>163373.75</v>
          </cell>
          <cell r="S415">
            <v>0</v>
          </cell>
          <cell r="T415">
            <v>431445</v>
          </cell>
          <cell r="U415"/>
          <cell r="V415">
            <v>696985.25</v>
          </cell>
          <cell r="W415">
            <v>424771.75</v>
          </cell>
          <cell r="X415">
            <v>0</v>
          </cell>
          <cell r="Y415">
            <v>1121757</v>
          </cell>
          <cell r="Z415"/>
          <cell r="AA415">
            <v>72915.38</v>
          </cell>
          <cell r="AB415">
            <v>44437.66</v>
          </cell>
          <cell r="AC415">
            <v>0</v>
          </cell>
          <cell r="AD415">
            <v>117353.04000000001</v>
          </cell>
          <cell r="AE415"/>
          <cell r="AF415">
            <v>612274.73</v>
          </cell>
          <cell r="AG415">
            <v>373145.64</v>
          </cell>
          <cell r="AH415">
            <v>0</v>
          </cell>
          <cell r="AI415">
            <v>985420.37</v>
          </cell>
          <cell r="AJ415"/>
          <cell r="AK415">
            <v>265395</v>
          </cell>
          <cell r="AL415">
            <v>325440.51</v>
          </cell>
          <cell r="AM415">
            <v>0</v>
          </cell>
          <cell r="AN415">
            <v>590835.51</v>
          </cell>
          <cell r="AO415"/>
          <cell r="AP415">
            <v>2918759.77</v>
          </cell>
          <cell r="AQ415">
            <v>1778813.39</v>
          </cell>
          <cell r="AR415">
            <v>0</v>
          </cell>
          <cell r="AS415">
            <v>4697573.16</v>
          </cell>
          <cell r="AT415"/>
          <cell r="AU415">
            <v>2009462.09</v>
          </cell>
          <cell r="AV415">
            <v>1224649.6300000001</v>
          </cell>
          <cell r="AW415">
            <v>0</v>
          </cell>
          <cell r="AX415">
            <v>3234111.72</v>
          </cell>
          <cell r="AY415"/>
          <cell r="AZ415">
            <v>19142093.259999998</v>
          </cell>
          <cell r="BA415">
            <v>3620527.19</v>
          </cell>
          <cell r="BB415">
            <v>6828786.1349999998</v>
          </cell>
          <cell r="BC415">
            <v>488927.28023999999</v>
          </cell>
          <cell r="BD415">
            <v>496713.99960000004</v>
          </cell>
          <cell r="BE415">
            <v>0</v>
          </cell>
          <cell r="BF415">
            <v>7814427.4148399998</v>
          </cell>
          <cell r="BG415"/>
          <cell r="BH415">
            <v>19301636.714839999</v>
          </cell>
          <cell r="BI415"/>
          <cell r="BJ415">
            <v>3285470.93</v>
          </cell>
          <cell r="BK415">
            <v>16016165.784839999</v>
          </cell>
          <cell r="BL415"/>
          <cell r="BM415">
            <v>0</v>
          </cell>
        </row>
        <row r="416">
          <cell r="A416" t="str">
            <v>1902220002600</v>
          </cell>
          <cell r="B416" t="str">
            <v>COMMUNITY UNIT SCHOOL DIST 200</v>
          </cell>
          <cell r="C416" t="str">
            <v>DUPAGE</v>
          </cell>
          <cell r="D416" t="str">
            <v>Unit</v>
          </cell>
          <cell r="E416">
            <v>11342.03</v>
          </cell>
          <cell r="F416"/>
          <cell r="G416">
            <v>4820.3999999999996</v>
          </cell>
          <cell r="H416">
            <v>4722.6499999999996</v>
          </cell>
          <cell r="I416">
            <v>2718.48</v>
          </cell>
          <cell r="J416">
            <v>3803.15</v>
          </cell>
          <cell r="K416"/>
          <cell r="L416">
            <v>425038.49999999994</v>
          </cell>
          <cell r="M416">
            <v>244663.2</v>
          </cell>
          <cell r="N416">
            <v>342283.5</v>
          </cell>
          <cell r="O416">
            <v>1011985.2</v>
          </cell>
          <cell r="P416"/>
          <cell r="Q416">
            <v>602550</v>
          </cell>
          <cell r="R416">
            <v>339810</v>
          </cell>
          <cell r="S416">
            <v>475393.75</v>
          </cell>
          <cell r="T416">
            <v>1417753.75</v>
          </cell>
          <cell r="U416"/>
          <cell r="V416">
            <v>1566629.9999999998</v>
          </cell>
          <cell r="W416">
            <v>883506</v>
          </cell>
          <cell r="X416">
            <v>1236023.75</v>
          </cell>
          <cell r="Y416">
            <v>3686159.75</v>
          </cell>
          <cell r="Z416"/>
          <cell r="AA416">
            <v>163893.59999999998</v>
          </cell>
          <cell r="AB416">
            <v>92428.32</v>
          </cell>
          <cell r="AC416">
            <v>129307.1</v>
          </cell>
          <cell r="AD416">
            <v>385629.02</v>
          </cell>
          <cell r="AE416"/>
          <cell r="AF416">
            <v>1376224.2</v>
          </cell>
          <cell r="AG416">
            <v>776126.04</v>
          </cell>
          <cell r="AH416">
            <v>1085799.32</v>
          </cell>
          <cell r="AI416">
            <v>3238149.5600000005</v>
          </cell>
          <cell r="AJ416"/>
          <cell r="AK416">
            <v>590331.25</v>
          </cell>
          <cell r="AL416">
            <v>676901.52</v>
          </cell>
          <cell r="AM416">
            <v>3266905.85</v>
          </cell>
          <cell r="AN416">
            <v>4534138.62</v>
          </cell>
          <cell r="AO416"/>
          <cell r="AP416">
            <v>6560564.3999999994</v>
          </cell>
          <cell r="AQ416">
            <v>3699851.28</v>
          </cell>
          <cell r="AR416">
            <v>5176087.1500000004</v>
          </cell>
          <cell r="AS416">
            <v>15436502.83</v>
          </cell>
          <cell r="AT416"/>
          <cell r="AU416">
            <v>4516714.8</v>
          </cell>
          <cell r="AV416">
            <v>2547215.7600000002</v>
          </cell>
          <cell r="AW416">
            <v>3563551.5500000003</v>
          </cell>
          <cell r="AX416">
            <v>10627482.110000001</v>
          </cell>
          <cell r="AY416"/>
          <cell r="AZ416">
            <v>68097927.199999988</v>
          </cell>
          <cell r="BA416">
            <v>20200640.809999999</v>
          </cell>
          <cell r="BB416">
            <v>26489570.402999997</v>
          </cell>
          <cell r="BC416">
            <v>1606643.91762</v>
          </cell>
          <cell r="BD416">
            <v>1632231.5372999997</v>
          </cell>
          <cell r="BE416">
            <v>0</v>
          </cell>
          <cell r="BF416">
            <v>29728445.857919995</v>
          </cell>
          <cell r="BG416"/>
          <cell r="BH416">
            <v>70066246.697920009</v>
          </cell>
          <cell r="BI416"/>
          <cell r="BJ416">
            <v>10796251.51</v>
          </cell>
          <cell r="BK416">
            <v>59269995.187920012</v>
          </cell>
          <cell r="BL416"/>
          <cell r="BM416">
            <v>0</v>
          </cell>
        </row>
        <row r="417">
          <cell r="A417" t="str">
            <v>1902220102600</v>
          </cell>
          <cell r="B417" t="str">
            <v>WESTMONT C U SCHOOL DIST 201</v>
          </cell>
          <cell r="C417" t="str">
            <v>DUPAGE</v>
          </cell>
          <cell r="D417" t="str">
            <v>Unit</v>
          </cell>
          <cell r="E417">
            <v>1304.1199999999999</v>
          </cell>
          <cell r="F417"/>
          <cell r="G417">
            <v>619.97</v>
          </cell>
          <cell r="H417">
            <v>605.55999999999995</v>
          </cell>
          <cell r="I417">
            <v>290</v>
          </cell>
          <cell r="J417">
            <v>394.15</v>
          </cell>
          <cell r="K417"/>
          <cell r="L417">
            <v>54500.399999999994</v>
          </cell>
          <cell r="M417">
            <v>26100</v>
          </cell>
          <cell r="N417">
            <v>35473.5</v>
          </cell>
          <cell r="O417">
            <v>116073.9</v>
          </cell>
          <cell r="P417"/>
          <cell r="Q417">
            <v>77496.25</v>
          </cell>
          <cell r="R417">
            <v>36250</v>
          </cell>
          <cell r="S417">
            <v>49268.75</v>
          </cell>
          <cell r="T417">
            <v>163015</v>
          </cell>
          <cell r="U417"/>
          <cell r="V417">
            <v>201490.25</v>
          </cell>
          <cell r="W417">
            <v>94250</v>
          </cell>
          <cell r="X417">
            <v>128098.74999999999</v>
          </cell>
          <cell r="Y417">
            <v>423839</v>
          </cell>
          <cell r="Z417"/>
          <cell r="AA417">
            <v>21078.98</v>
          </cell>
          <cell r="AB417">
            <v>9860</v>
          </cell>
          <cell r="AC417">
            <v>13401.099999999999</v>
          </cell>
          <cell r="AD417">
            <v>44340.08</v>
          </cell>
          <cell r="AE417"/>
          <cell r="AF417">
            <v>177001.43</v>
          </cell>
          <cell r="AG417">
            <v>82795</v>
          </cell>
          <cell r="AH417">
            <v>112529.82</v>
          </cell>
          <cell r="AI417">
            <v>372326.25</v>
          </cell>
          <cell r="AJ417"/>
          <cell r="AK417">
            <v>75695</v>
          </cell>
          <cell r="AL417">
            <v>72210</v>
          </cell>
          <cell r="AM417">
            <v>338574.85</v>
          </cell>
          <cell r="AN417">
            <v>486479.85</v>
          </cell>
          <cell r="AO417"/>
          <cell r="AP417">
            <v>843779.17</v>
          </cell>
          <cell r="AQ417">
            <v>394690</v>
          </cell>
          <cell r="AR417">
            <v>536438.15</v>
          </cell>
          <cell r="AS417">
            <v>1774907.3199999998</v>
          </cell>
          <cell r="AT417"/>
          <cell r="AU417">
            <v>580911.89</v>
          </cell>
          <cell r="AV417">
            <v>271730</v>
          </cell>
          <cell r="AW417">
            <v>369318.55</v>
          </cell>
          <cell r="AX417">
            <v>1221960.44</v>
          </cell>
          <cell r="AY417"/>
          <cell r="AZ417">
            <v>8003399.8500000006</v>
          </cell>
          <cell r="BA417">
            <v>2640900.98</v>
          </cell>
          <cell r="BB417">
            <v>3193290.2489999998</v>
          </cell>
          <cell r="BC417">
            <v>184733.81447999997</v>
          </cell>
          <cell r="BD417">
            <v>187675.90919999997</v>
          </cell>
          <cell r="BE417">
            <v>0</v>
          </cell>
          <cell r="BF417">
            <v>3565699.9726800001</v>
          </cell>
          <cell r="BG417"/>
          <cell r="BH417">
            <v>8168641.8126800004</v>
          </cell>
          <cell r="BI417"/>
          <cell r="BJ417">
            <v>1241365.74</v>
          </cell>
          <cell r="BK417">
            <v>6927276.0726800002</v>
          </cell>
          <cell r="BL417"/>
          <cell r="BM417">
            <v>0</v>
          </cell>
        </row>
        <row r="418">
          <cell r="A418" t="str">
            <v>1902220202600</v>
          </cell>
          <cell r="B418" t="str">
            <v>LISLE C U SCH DIST 202</v>
          </cell>
          <cell r="C418" t="str">
            <v>DUPAGE</v>
          </cell>
          <cell r="D418" t="str">
            <v>Unit</v>
          </cell>
          <cell r="E418">
            <v>1456.25</v>
          </cell>
          <cell r="F418"/>
          <cell r="G418">
            <v>710.25</v>
          </cell>
          <cell r="H418">
            <v>702</v>
          </cell>
          <cell r="I418">
            <v>322</v>
          </cell>
          <cell r="J418">
            <v>424</v>
          </cell>
          <cell r="K418"/>
          <cell r="L418">
            <v>63180</v>
          </cell>
          <cell r="M418">
            <v>28980</v>
          </cell>
          <cell r="N418">
            <v>38160</v>
          </cell>
          <cell r="O418">
            <v>130320</v>
          </cell>
          <cell r="P418"/>
          <cell r="Q418">
            <v>88781.25</v>
          </cell>
          <cell r="R418">
            <v>40250</v>
          </cell>
          <cell r="S418">
            <v>53000</v>
          </cell>
          <cell r="T418">
            <v>182031.25</v>
          </cell>
          <cell r="U418"/>
          <cell r="V418">
            <v>230831.25</v>
          </cell>
          <cell r="W418">
            <v>104650</v>
          </cell>
          <cell r="X418">
            <v>137800</v>
          </cell>
          <cell r="Y418">
            <v>473281.25</v>
          </cell>
          <cell r="Z418"/>
          <cell r="AA418">
            <v>24148.5</v>
          </cell>
          <cell r="AB418">
            <v>10948</v>
          </cell>
          <cell r="AC418">
            <v>14416</v>
          </cell>
          <cell r="AD418">
            <v>49512.5</v>
          </cell>
          <cell r="AE418"/>
          <cell r="AF418">
            <v>202776.37</v>
          </cell>
          <cell r="AG418">
            <v>91931</v>
          </cell>
          <cell r="AH418">
            <v>121052</v>
          </cell>
          <cell r="AI418">
            <v>415759.37</v>
          </cell>
          <cell r="AJ418"/>
          <cell r="AK418">
            <v>87750</v>
          </cell>
          <cell r="AL418">
            <v>80178</v>
          </cell>
          <cell r="AM418">
            <v>364216</v>
          </cell>
          <cell r="AN418">
            <v>532144</v>
          </cell>
          <cell r="AO418"/>
          <cell r="AP418">
            <v>966650.25</v>
          </cell>
          <cell r="AQ418">
            <v>438242</v>
          </cell>
          <cell r="AR418">
            <v>577064</v>
          </cell>
          <cell r="AS418">
            <v>1981956.25</v>
          </cell>
          <cell r="AT418"/>
          <cell r="AU418">
            <v>665504.25</v>
          </cell>
          <cell r="AV418">
            <v>301714</v>
          </cell>
          <cell r="AW418">
            <v>397288</v>
          </cell>
          <cell r="AX418">
            <v>1364506.25</v>
          </cell>
          <cell r="AY418"/>
          <cell r="AZ418">
            <v>8756279.3599999994</v>
          </cell>
          <cell r="BA418">
            <v>2327281.39</v>
          </cell>
          <cell r="BB418">
            <v>3325068.2250000001</v>
          </cell>
          <cell r="BC418">
            <v>206283.63749999998</v>
          </cell>
          <cell r="BD418">
            <v>209568.9375</v>
          </cell>
          <cell r="BE418">
            <v>0</v>
          </cell>
          <cell r="BF418">
            <v>3740920.8000000003</v>
          </cell>
          <cell r="BG418"/>
          <cell r="BH418">
            <v>8870431.6700000018</v>
          </cell>
          <cell r="BI418"/>
          <cell r="BJ418">
            <v>1386175.25</v>
          </cell>
          <cell r="BK418">
            <v>7484256.4200000018</v>
          </cell>
          <cell r="BL418"/>
          <cell r="BM418">
            <v>0</v>
          </cell>
        </row>
        <row r="419">
          <cell r="A419" t="str">
            <v>1902220302600</v>
          </cell>
          <cell r="B419" t="str">
            <v>NAPERVILLE C U DIST 203</v>
          </cell>
          <cell r="C419" t="str">
            <v>DUPAGE</v>
          </cell>
          <cell r="D419" t="str">
            <v>Unit</v>
          </cell>
          <cell r="E419">
            <v>15948.29</v>
          </cell>
          <cell r="F419"/>
          <cell r="G419">
            <v>7072.98</v>
          </cell>
          <cell r="H419">
            <v>6980.9</v>
          </cell>
          <cell r="I419">
            <v>3658.49</v>
          </cell>
          <cell r="J419">
            <v>5216.82</v>
          </cell>
          <cell r="K419"/>
          <cell r="L419">
            <v>628281</v>
          </cell>
          <cell r="M419">
            <v>329264.09999999998</v>
          </cell>
          <cell r="N419">
            <v>469513.8</v>
          </cell>
          <cell r="O419">
            <v>1427058.9</v>
          </cell>
          <cell r="P419"/>
          <cell r="Q419">
            <v>884122.5</v>
          </cell>
          <cell r="R419">
            <v>457311.25</v>
          </cell>
          <cell r="S419">
            <v>652102.5</v>
          </cell>
          <cell r="T419">
            <v>1993536.25</v>
          </cell>
          <cell r="U419"/>
          <cell r="V419">
            <v>2298718.5</v>
          </cell>
          <cell r="W419">
            <v>1189009.25</v>
          </cell>
          <cell r="X419">
            <v>1695466.5</v>
          </cell>
          <cell r="Y419">
            <v>5183194.25</v>
          </cell>
          <cell r="Z419"/>
          <cell r="AA419">
            <v>240481.31999999998</v>
          </cell>
          <cell r="AB419">
            <v>124388.65999999999</v>
          </cell>
          <cell r="AC419">
            <v>177371.88</v>
          </cell>
          <cell r="AD419">
            <v>542241.86</v>
          </cell>
          <cell r="AE419"/>
          <cell r="AF419">
            <v>2019335.79</v>
          </cell>
          <cell r="AG419">
            <v>1044498.89</v>
          </cell>
          <cell r="AH419">
            <v>1489402.11</v>
          </cell>
          <cell r="AI419">
            <v>4553236.79</v>
          </cell>
          <cell r="AJ419"/>
          <cell r="AK419">
            <v>872612.5</v>
          </cell>
          <cell r="AL419">
            <v>910964.00999999989</v>
          </cell>
          <cell r="AM419">
            <v>4481248.38</v>
          </cell>
          <cell r="AN419">
            <v>6264824.8899999997</v>
          </cell>
          <cell r="AO419"/>
          <cell r="AP419">
            <v>9626325.7799999993</v>
          </cell>
          <cell r="AQ419">
            <v>4979204.8899999997</v>
          </cell>
          <cell r="AR419">
            <v>7100092.0199999996</v>
          </cell>
          <cell r="AS419">
            <v>21705622.689999998</v>
          </cell>
          <cell r="AT419"/>
          <cell r="AU419">
            <v>6627382.2599999998</v>
          </cell>
          <cell r="AV419">
            <v>3428005.13</v>
          </cell>
          <cell r="AW419">
            <v>4888160.34</v>
          </cell>
          <cell r="AX419">
            <v>14943547.73</v>
          </cell>
          <cell r="AY419"/>
          <cell r="AZ419">
            <v>93737206.979999989</v>
          </cell>
          <cell r="BA419">
            <v>21581800.399999999</v>
          </cell>
          <cell r="BB419">
            <v>34595702.213999994</v>
          </cell>
          <cell r="BC419">
            <v>2259139.0716599999</v>
          </cell>
          <cell r="BD419">
            <v>2295118.4138999996</v>
          </cell>
          <cell r="BE419">
            <v>0</v>
          </cell>
          <cell r="BF419">
            <v>39149959.699559994</v>
          </cell>
          <cell r="BG419"/>
          <cell r="BH419">
            <v>95763223.059560001</v>
          </cell>
          <cell r="BI419"/>
          <cell r="BJ419">
            <v>15180858.279999999</v>
          </cell>
          <cell r="BK419">
            <v>80582364.77956</v>
          </cell>
          <cell r="BL419"/>
          <cell r="BM419">
            <v>0</v>
          </cell>
        </row>
        <row r="420">
          <cell r="A420" t="str">
            <v>1902220402600</v>
          </cell>
          <cell r="B420" t="str">
            <v>INDIAN PRAIRIE C U SCH DIST 204</v>
          </cell>
          <cell r="C420" t="str">
            <v>DUPAGE</v>
          </cell>
          <cell r="D420" t="str">
            <v>Unit</v>
          </cell>
          <cell r="E420">
            <v>25761.7</v>
          </cell>
          <cell r="F420"/>
          <cell r="G420">
            <v>10825.23</v>
          </cell>
          <cell r="H420">
            <v>10673.07</v>
          </cell>
          <cell r="I420">
            <v>6145.32</v>
          </cell>
          <cell r="J420">
            <v>8791.15</v>
          </cell>
          <cell r="K420"/>
          <cell r="L420">
            <v>960576.29999999993</v>
          </cell>
          <cell r="M420">
            <v>553078.79999999993</v>
          </cell>
          <cell r="N420">
            <v>791203.5</v>
          </cell>
          <cell r="O420">
            <v>2304858.5999999996</v>
          </cell>
          <cell r="P420"/>
          <cell r="Q420">
            <v>1353153.75</v>
          </cell>
          <cell r="R420">
            <v>768165</v>
          </cell>
          <cell r="S420">
            <v>1098893.75</v>
          </cell>
          <cell r="T420">
            <v>3220212.5</v>
          </cell>
          <cell r="U420"/>
          <cell r="V420">
            <v>3518199.75</v>
          </cell>
          <cell r="W420">
            <v>1997229</v>
          </cell>
          <cell r="X420">
            <v>2857123.75</v>
          </cell>
          <cell r="Y420">
            <v>8372552.5</v>
          </cell>
          <cell r="Z420"/>
          <cell r="AA420">
            <v>368057.82</v>
          </cell>
          <cell r="AB420">
            <v>208940.88</v>
          </cell>
          <cell r="AC420">
            <v>298899.09999999998</v>
          </cell>
          <cell r="AD420">
            <v>875897.79999999993</v>
          </cell>
          <cell r="AE420"/>
          <cell r="AF420">
            <v>6181206.3300000001</v>
          </cell>
          <cell r="AG420">
            <v>3508977.72</v>
          </cell>
          <cell r="AH420">
            <v>5019746.6500000004</v>
          </cell>
          <cell r="AI420">
            <v>14709930.700000001</v>
          </cell>
          <cell r="AJ420"/>
          <cell r="AK420">
            <v>1334133.75</v>
          </cell>
          <cell r="AL420">
            <v>1530184.68</v>
          </cell>
          <cell r="AM420">
            <v>7551597.8499999996</v>
          </cell>
          <cell r="AN420">
            <v>10415916.279999999</v>
          </cell>
          <cell r="AO420"/>
          <cell r="AP420">
            <v>14733138.029999999</v>
          </cell>
          <cell r="AQ420">
            <v>8363780.5199999996</v>
          </cell>
          <cell r="AR420">
            <v>11964755.15</v>
          </cell>
          <cell r="AS420">
            <v>35061673.699999996</v>
          </cell>
          <cell r="AT420"/>
          <cell r="AU420">
            <v>10143240.51</v>
          </cell>
          <cell r="AV420">
            <v>5758164.8399999999</v>
          </cell>
          <cell r="AW420">
            <v>8237307.5499999998</v>
          </cell>
          <cell r="AX420">
            <v>24138712.899999999</v>
          </cell>
          <cell r="AY420"/>
          <cell r="AZ420">
            <v>151670897.74000001</v>
          </cell>
          <cell r="BA420">
            <v>39689522.950000003</v>
          </cell>
          <cell r="BB420">
            <v>57408126.206999995</v>
          </cell>
          <cell r="BC420">
            <v>3649247.8517999998</v>
          </cell>
          <cell r="BD420">
            <v>3707366.2469999995</v>
          </cell>
          <cell r="BE420">
            <v>0</v>
          </cell>
          <cell r="BF420">
            <v>64764740.305799998</v>
          </cell>
          <cell r="BG420"/>
          <cell r="BH420">
            <v>163864495.28579998</v>
          </cell>
          <cell r="BI420"/>
          <cell r="BJ420">
            <v>24522046.989999998</v>
          </cell>
          <cell r="BK420">
            <v>139342448.29579997</v>
          </cell>
          <cell r="BL420"/>
          <cell r="BM420">
            <v>1</v>
          </cell>
        </row>
        <row r="421">
          <cell r="A421" t="str">
            <v>1902220502600</v>
          </cell>
          <cell r="B421" t="str">
            <v>ELMHURST SCHOOL DIST 205</v>
          </cell>
          <cell r="C421" t="str">
            <v>DUPAGE</v>
          </cell>
          <cell r="D421" t="str">
            <v>Unit</v>
          </cell>
          <cell r="E421">
            <v>8066</v>
          </cell>
          <cell r="F421"/>
          <cell r="G421">
            <v>3535.5</v>
          </cell>
          <cell r="H421">
            <v>3462.25</v>
          </cell>
          <cell r="I421">
            <v>1819.5</v>
          </cell>
          <cell r="J421">
            <v>2711</v>
          </cell>
          <cell r="K421"/>
          <cell r="L421">
            <v>311602.5</v>
          </cell>
          <cell r="M421">
            <v>163755</v>
          </cell>
          <cell r="N421">
            <v>243990</v>
          </cell>
          <cell r="O421">
            <v>719347.5</v>
          </cell>
          <cell r="P421"/>
          <cell r="Q421">
            <v>441937.5</v>
          </cell>
          <cell r="R421">
            <v>227437.5</v>
          </cell>
          <cell r="S421">
            <v>338875</v>
          </cell>
          <cell r="T421">
            <v>1008250</v>
          </cell>
          <cell r="U421"/>
          <cell r="V421">
            <v>1149037.5</v>
          </cell>
          <cell r="W421">
            <v>591337.5</v>
          </cell>
          <cell r="X421">
            <v>881075</v>
          </cell>
          <cell r="Y421">
            <v>2621450</v>
          </cell>
          <cell r="Z421"/>
          <cell r="AA421">
            <v>120207</v>
          </cell>
          <cell r="AB421">
            <v>61863</v>
          </cell>
          <cell r="AC421">
            <v>92174</v>
          </cell>
          <cell r="AD421">
            <v>274244</v>
          </cell>
          <cell r="AE421"/>
          <cell r="AF421">
            <v>1009385.25</v>
          </cell>
          <cell r="AG421">
            <v>519467.25</v>
          </cell>
          <cell r="AH421">
            <v>773990.5</v>
          </cell>
          <cell r="AI421">
            <v>2302843</v>
          </cell>
          <cell r="AJ421"/>
          <cell r="AK421">
            <v>432781.25</v>
          </cell>
          <cell r="AL421">
            <v>453055.5</v>
          </cell>
          <cell r="AM421">
            <v>2328749</v>
          </cell>
          <cell r="AN421">
            <v>3214585.75</v>
          </cell>
          <cell r="AO421"/>
          <cell r="AP421">
            <v>4811815.5</v>
          </cell>
          <cell r="AQ421">
            <v>2476339.5</v>
          </cell>
          <cell r="AR421">
            <v>3689671</v>
          </cell>
          <cell r="AS421">
            <v>10977826</v>
          </cell>
          <cell r="AT421"/>
          <cell r="AU421">
            <v>3312763.5</v>
          </cell>
          <cell r="AV421">
            <v>1704871.5</v>
          </cell>
          <cell r="AW421">
            <v>2540207</v>
          </cell>
          <cell r="AX421">
            <v>7557842</v>
          </cell>
          <cell r="AY421"/>
          <cell r="AZ421">
            <v>47429181.740000002</v>
          </cell>
          <cell r="BA421">
            <v>11715714.699999999</v>
          </cell>
          <cell r="BB421">
            <v>17743468.932</v>
          </cell>
          <cell r="BC421">
            <v>1142581.1639999999</v>
          </cell>
          <cell r="BD421">
            <v>1160778.0599999998</v>
          </cell>
          <cell r="BE421">
            <v>0</v>
          </cell>
          <cell r="BF421">
            <v>20046828.155999999</v>
          </cell>
          <cell r="BG421"/>
          <cell r="BH421">
            <v>48723216.406000003</v>
          </cell>
          <cell r="BI421"/>
          <cell r="BJ421">
            <v>7677864.0800000001</v>
          </cell>
          <cell r="BK421">
            <v>41045352.326000005</v>
          </cell>
          <cell r="BL421"/>
          <cell r="BM421">
            <v>0</v>
          </cell>
        </row>
        <row r="422">
          <cell r="A422" t="str">
            <v>2000000000092</v>
          </cell>
          <cell r="B422" t="str">
            <v>ALT SCH-EDWD/GLTN/HDIN/POP/SLNE/</v>
          </cell>
          <cell r="C422" t="str">
            <v>SALINE</v>
          </cell>
          <cell r="D422" t="str">
            <v>Regional</v>
          </cell>
          <cell r="E422">
            <v>32.32</v>
          </cell>
          <cell r="F422"/>
          <cell r="G422">
            <v>0</v>
          </cell>
          <cell r="H422">
            <v>0</v>
          </cell>
          <cell r="I422">
            <v>7.99</v>
          </cell>
          <cell r="J422">
            <v>24.33</v>
          </cell>
          <cell r="K422"/>
          <cell r="L422">
            <v>0</v>
          </cell>
          <cell r="M422">
            <v>719.1</v>
          </cell>
          <cell r="N422">
            <v>2189.6999999999998</v>
          </cell>
          <cell r="O422">
            <v>2908.7999999999997</v>
          </cell>
          <cell r="P422"/>
          <cell r="Q422">
            <v>0</v>
          </cell>
          <cell r="R422">
            <v>998.75</v>
          </cell>
          <cell r="S422">
            <v>3041.25</v>
          </cell>
          <cell r="T422">
            <v>4040</v>
          </cell>
          <cell r="U422"/>
          <cell r="V422">
            <v>0</v>
          </cell>
          <cell r="W422">
            <v>2596.75</v>
          </cell>
          <cell r="X422">
            <v>7907.2499999999991</v>
          </cell>
          <cell r="Y422">
            <v>10504</v>
          </cell>
          <cell r="Z422"/>
          <cell r="AA422">
            <v>0</v>
          </cell>
          <cell r="AB422">
            <v>271.66000000000003</v>
          </cell>
          <cell r="AC422">
            <v>827.21999999999991</v>
          </cell>
          <cell r="AD422">
            <v>1098.8799999999999</v>
          </cell>
          <cell r="AE422"/>
          <cell r="AF422">
            <v>0</v>
          </cell>
          <cell r="AG422">
            <v>4562.29</v>
          </cell>
          <cell r="AH422">
            <v>13892.43</v>
          </cell>
          <cell r="AI422">
            <v>18454.72</v>
          </cell>
          <cell r="AJ422"/>
          <cell r="AK422">
            <v>0</v>
          </cell>
          <cell r="AL422">
            <v>1989.51</v>
          </cell>
          <cell r="AM422">
            <v>20899.469999999998</v>
          </cell>
          <cell r="AN422">
            <v>22888.979999999996</v>
          </cell>
          <cell r="AO422"/>
          <cell r="AP422">
            <v>0</v>
          </cell>
          <cell r="AQ422">
            <v>10874.39</v>
          </cell>
          <cell r="AR422">
            <v>33113.129999999997</v>
          </cell>
          <cell r="AS422">
            <v>43987.519999999997</v>
          </cell>
          <cell r="AT422"/>
          <cell r="AU422">
            <v>0</v>
          </cell>
          <cell r="AV422">
            <v>7486.63</v>
          </cell>
          <cell r="AW422">
            <v>22797.21</v>
          </cell>
          <cell r="AX422">
            <v>30283.84</v>
          </cell>
          <cell r="AY422"/>
          <cell r="AZ422">
            <v>199655.55000000002</v>
          </cell>
          <cell r="BA422">
            <v>57354.59</v>
          </cell>
          <cell r="BB422">
            <v>77103.042000000001</v>
          </cell>
          <cell r="BC422">
            <v>4578.2572799999998</v>
          </cell>
          <cell r="BD422">
            <v>4651.1711999999998</v>
          </cell>
          <cell r="BE422">
            <v>0</v>
          </cell>
          <cell r="BF422">
            <v>86332.470480000004</v>
          </cell>
          <cell r="BG422"/>
          <cell r="BH422">
            <v>220499.21047999998</v>
          </cell>
          <cell r="BI422"/>
          <cell r="BJ422">
            <v>30764.76</v>
          </cell>
          <cell r="BK422">
            <v>189734.45047999997</v>
          </cell>
          <cell r="BL422"/>
          <cell r="BM422">
            <v>1</v>
          </cell>
        </row>
        <row r="423">
          <cell r="A423" t="str">
            <v>2000000000093</v>
          </cell>
          <cell r="B423" t="str">
            <v>SAFE SCH-EDWD/GLTN/HDIN/POP/SLNE/</v>
          </cell>
          <cell r="C423" t="str">
            <v>SALINE</v>
          </cell>
          <cell r="D423" t="str">
            <v>Regional</v>
          </cell>
          <cell r="E423">
            <v>14.97</v>
          </cell>
          <cell r="F423"/>
          <cell r="G423">
            <v>0</v>
          </cell>
          <cell r="H423">
            <v>0</v>
          </cell>
          <cell r="I423">
            <v>7.32</v>
          </cell>
          <cell r="J423">
            <v>7.65</v>
          </cell>
          <cell r="K423"/>
          <cell r="L423">
            <v>0</v>
          </cell>
          <cell r="M423">
            <v>658.80000000000007</v>
          </cell>
          <cell r="N423">
            <v>688.5</v>
          </cell>
          <cell r="O423">
            <v>1347.3000000000002</v>
          </cell>
          <cell r="P423"/>
          <cell r="Q423">
            <v>0</v>
          </cell>
          <cell r="R423">
            <v>915</v>
          </cell>
          <cell r="S423">
            <v>956.25</v>
          </cell>
          <cell r="T423">
            <v>1871.25</v>
          </cell>
          <cell r="U423"/>
          <cell r="V423">
            <v>0</v>
          </cell>
          <cell r="W423">
            <v>2379</v>
          </cell>
          <cell r="X423">
            <v>2486.25</v>
          </cell>
          <cell r="Y423">
            <v>4865.25</v>
          </cell>
          <cell r="Z423"/>
          <cell r="AA423">
            <v>0</v>
          </cell>
          <cell r="AB423">
            <v>248.88</v>
          </cell>
          <cell r="AC423">
            <v>260.10000000000002</v>
          </cell>
          <cell r="AD423">
            <v>508.98</v>
          </cell>
          <cell r="AE423"/>
          <cell r="AF423">
            <v>0</v>
          </cell>
          <cell r="AG423">
            <v>4179.72</v>
          </cell>
          <cell r="AH423">
            <v>4368.1499999999996</v>
          </cell>
          <cell r="AI423">
            <v>8547.869999999999</v>
          </cell>
          <cell r="AJ423"/>
          <cell r="AK423">
            <v>0</v>
          </cell>
          <cell r="AL423">
            <v>1822.68</v>
          </cell>
          <cell r="AM423">
            <v>6571.35</v>
          </cell>
          <cell r="AN423">
            <v>8394.0300000000007</v>
          </cell>
          <cell r="AO423"/>
          <cell r="AP423">
            <v>0</v>
          </cell>
          <cell r="AQ423">
            <v>9962.52</v>
          </cell>
          <cell r="AR423">
            <v>10411.65</v>
          </cell>
          <cell r="AS423">
            <v>20374.169999999998</v>
          </cell>
          <cell r="AT423"/>
          <cell r="AU423">
            <v>0</v>
          </cell>
          <cell r="AV423">
            <v>6858.84</v>
          </cell>
          <cell r="AW423">
            <v>7168.05</v>
          </cell>
          <cell r="AX423">
            <v>14026.89</v>
          </cell>
          <cell r="AY423"/>
          <cell r="AZ423">
            <v>83913.65</v>
          </cell>
          <cell r="BA423">
            <v>25776.25</v>
          </cell>
          <cell r="BB423">
            <v>32906.969999999994</v>
          </cell>
          <cell r="BC423">
            <v>2120.5603799999999</v>
          </cell>
          <cell r="BD423">
            <v>2154.3326999999999</v>
          </cell>
          <cell r="BE423">
            <v>0</v>
          </cell>
          <cell r="BF423">
            <v>37181.863079999996</v>
          </cell>
          <cell r="BG423"/>
          <cell r="BH423">
            <v>97117.603079999986</v>
          </cell>
          <cell r="BI423"/>
          <cell r="BJ423">
            <v>14249.64</v>
          </cell>
          <cell r="BK423">
            <v>82867.963079999987</v>
          </cell>
          <cell r="BL423"/>
          <cell r="BM423">
            <v>1</v>
          </cell>
        </row>
        <row r="424">
          <cell r="A424" t="str">
            <v>2002400102600</v>
          </cell>
          <cell r="B424" t="str">
            <v>EDWARDS COUNTY C U SCH DIST 1</v>
          </cell>
          <cell r="C424" t="str">
            <v>EDWARDS</v>
          </cell>
          <cell r="D424" t="str">
            <v>Unit</v>
          </cell>
          <cell r="E424">
            <v>815.19</v>
          </cell>
          <cell r="F424"/>
          <cell r="G424">
            <v>370.54999999999995</v>
          </cell>
          <cell r="H424">
            <v>364.64</v>
          </cell>
          <cell r="I424">
            <v>186.32</v>
          </cell>
          <cell r="J424">
            <v>258.32</v>
          </cell>
          <cell r="K424"/>
          <cell r="L424">
            <v>32817.599999999999</v>
          </cell>
          <cell r="M424">
            <v>16768.8</v>
          </cell>
          <cell r="N424">
            <v>23248.799999999999</v>
          </cell>
          <cell r="O424">
            <v>72835.199999999997</v>
          </cell>
          <cell r="P424"/>
          <cell r="Q424">
            <v>46318.749999999993</v>
          </cell>
          <cell r="R424">
            <v>23290</v>
          </cell>
          <cell r="S424">
            <v>32290</v>
          </cell>
          <cell r="T424">
            <v>101898.75</v>
          </cell>
          <cell r="U424"/>
          <cell r="V424">
            <v>120428.74999999999</v>
          </cell>
          <cell r="W424">
            <v>60554</v>
          </cell>
          <cell r="X424">
            <v>83954</v>
          </cell>
          <cell r="Y424">
            <v>264936.75</v>
          </cell>
          <cell r="Z424"/>
          <cell r="AA424">
            <v>12598.699999999999</v>
          </cell>
          <cell r="AB424">
            <v>6334.88</v>
          </cell>
          <cell r="AC424">
            <v>8782.8799999999992</v>
          </cell>
          <cell r="AD424">
            <v>27716.46</v>
          </cell>
          <cell r="AE424"/>
          <cell r="AF424">
            <v>211584.05</v>
          </cell>
          <cell r="AG424">
            <v>106388.72</v>
          </cell>
          <cell r="AH424">
            <v>147500.72</v>
          </cell>
          <cell r="AI424">
            <v>465473.49</v>
          </cell>
          <cell r="AJ424"/>
          <cell r="AK424">
            <v>45580</v>
          </cell>
          <cell r="AL424">
            <v>46393.68</v>
          </cell>
          <cell r="AM424">
            <v>221896.88</v>
          </cell>
          <cell r="AN424">
            <v>313870.56</v>
          </cell>
          <cell r="AO424"/>
          <cell r="AP424">
            <v>504318.54999999993</v>
          </cell>
          <cell r="AQ424">
            <v>253581.52</v>
          </cell>
          <cell r="AR424">
            <v>351573.52</v>
          </cell>
          <cell r="AS424">
            <v>1109473.5899999999</v>
          </cell>
          <cell r="AT424"/>
          <cell r="AU424">
            <v>347205.35</v>
          </cell>
          <cell r="AV424">
            <v>174581.84</v>
          </cell>
          <cell r="AW424">
            <v>242045.84</v>
          </cell>
          <cell r="AX424">
            <v>763833.02999999991</v>
          </cell>
          <cell r="AY424"/>
          <cell r="AZ424">
            <v>4965599.8600000003</v>
          </cell>
          <cell r="BA424">
            <v>1337045.1099999999</v>
          </cell>
          <cell r="BB424">
            <v>1890793.4910000002</v>
          </cell>
          <cell r="BC424">
            <v>115474.92425999999</v>
          </cell>
          <cell r="BD424">
            <v>117313.99289999997</v>
          </cell>
          <cell r="BE424">
            <v>0</v>
          </cell>
          <cell r="BF424">
            <v>2123582.4081600001</v>
          </cell>
          <cell r="BG424"/>
          <cell r="BH424">
            <v>5243620.2381600002</v>
          </cell>
          <cell r="BI424"/>
          <cell r="BJ424">
            <v>775963.05</v>
          </cell>
          <cell r="BK424">
            <v>4467657.1881600004</v>
          </cell>
          <cell r="BL424"/>
          <cell r="BM424">
            <v>1</v>
          </cell>
        </row>
        <row r="425">
          <cell r="A425" t="str">
            <v>2003000702600</v>
          </cell>
          <cell r="B425" t="str">
            <v>GALLATIN C U SCHOOL DISTRICT 7</v>
          </cell>
          <cell r="C425" t="str">
            <v>GALLATIN</v>
          </cell>
          <cell r="D425" t="str">
            <v>Unit</v>
          </cell>
          <cell r="E425">
            <v>680.55</v>
          </cell>
          <cell r="F425"/>
          <cell r="G425">
            <v>310.40999999999997</v>
          </cell>
          <cell r="H425">
            <v>306.65999999999997</v>
          </cell>
          <cell r="I425">
            <v>158.14999999999998</v>
          </cell>
          <cell r="J425">
            <v>211.99</v>
          </cell>
          <cell r="K425"/>
          <cell r="L425">
            <v>27599.399999999998</v>
          </cell>
          <cell r="M425">
            <v>14233.499999999998</v>
          </cell>
          <cell r="N425">
            <v>19079.100000000002</v>
          </cell>
          <cell r="O425">
            <v>60912</v>
          </cell>
          <cell r="P425"/>
          <cell r="Q425">
            <v>38801.249999999993</v>
          </cell>
          <cell r="R425">
            <v>19768.749999999996</v>
          </cell>
          <cell r="S425">
            <v>26498.75</v>
          </cell>
          <cell r="T425">
            <v>85068.749999999985</v>
          </cell>
          <cell r="U425"/>
          <cell r="V425">
            <v>100883.24999999999</v>
          </cell>
          <cell r="W425">
            <v>51398.749999999993</v>
          </cell>
          <cell r="X425">
            <v>68896.75</v>
          </cell>
          <cell r="Y425">
            <v>221178.74999999997</v>
          </cell>
          <cell r="Z425"/>
          <cell r="AA425">
            <v>10553.939999999999</v>
          </cell>
          <cell r="AB425">
            <v>5377.0999999999995</v>
          </cell>
          <cell r="AC425">
            <v>7207.66</v>
          </cell>
          <cell r="AD425">
            <v>23138.699999999997</v>
          </cell>
          <cell r="AE425"/>
          <cell r="AF425">
            <v>177244.11</v>
          </cell>
          <cell r="AG425">
            <v>90303.65</v>
          </cell>
          <cell r="AH425">
            <v>121046.29</v>
          </cell>
          <cell r="AI425">
            <v>388594.05</v>
          </cell>
          <cell r="AJ425"/>
          <cell r="AK425">
            <v>38332.499999999993</v>
          </cell>
          <cell r="AL425">
            <v>39379.349999999991</v>
          </cell>
          <cell r="AM425">
            <v>182099.41</v>
          </cell>
          <cell r="AN425">
            <v>259811.25999999998</v>
          </cell>
          <cell r="AO425"/>
          <cell r="AP425">
            <v>422468.00999999995</v>
          </cell>
          <cell r="AQ425">
            <v>215242.14999999997</v>
          </cell>
          <cell r="AR425">
            <v>288518.39</v>
          </cell>
          <cell r="AS425">
            <v>926228.54999999993</v>
          </cell>
          <cell r="AT425"/>
          <cell r="AU425">
            <v>290854.17</v>
          </cell>
          <cell r="AV425">
            <v>148186.54999999999</v>
          </cell>
          <cell r="AW425">
            <v>198634.63</v>
          </cell>
          <cell r="AX425">
            <v>637675.35</v>
          </cell>
          <cell r="AY425"/>
          <cell r="AZ425">
            <v>4243226.17</v>
          </cell>
          <cell r="BA425">
            <v>1348614.29</v>
          </cell>
          <cell r="BB425">
            <v>1677552.138</v>
          </cell>
          <cell r="BC425">
            <v>96402.62969999999</v>
          </cell>
          <cell r="BD425">
            <v>97937.950499999992</v>
          </cell>
          <cell r="BE425">
            <v>0</v>
          </cell>
          <cell r="BF425">
            <v>1871892.7182</v>
          </cell>
          <cell r="BG425"/>
          <cell r="BH425">
            <v>4474500.1281999992</v>
          </cell>
          <cell r="BI425"/>
          <cell r="BJ425">
            <v>647801.93000000005</v>
          </cell>
          <cell r="BK425">
            <v>3826698.1981999991</v>
          </cell>
          <cell r="BL425"/>
          <cell r="BM425">
            <v>1</v>
          </cell>
        </row>
        <row r="426">
          <cell r="A426" t="str">
            <v>2003301002600</v>
          </cell>
          <cell r="B426" t="str">
            <v>HAMILTON CO C U SCHOOL DIST 10</v>
          </cell>
          <cell r="C426" t="str">
            <v>HAMILTON</v>
          </cell>
          <cell r="D426" t="str">
            <v>Unit</v>
          </cell>
          <cell r="E426">
            <v>1075.79</v>
          </cell>
          <cell r="F426"/>
          <cell r="G426">
            <v>481.96999999999997</v>
          </cell>
          <cell r="H426">
            <v>470.63999999999993</v>
          </cell>
          <cell r="I426">
            <v>255.16</v>
          </cell>
          <cell r="J426">
            <v>338.65999999999997</v>
          </cell>
          <cell r="K426"/>
          <cell r="L426">
            <v>42357.599999999991</v>
          </cell>
          <cell r="M426">
            <v>22964.400000000001</v>
          </cell>
          <cell r="N426">
            <v>30479.399999999998</v>
          </cell>
          <cell r="O426">
            <v>95801.4</v>
          </cell>
          <cell r="P426"/>
          <cell r="Q426">
            <v>60246.249999999993</v>
          </cell>
          <cell r="R426">
            <v>31895</v>
          </cell>
          <cell r="S426">
            <v>42332.499999999993</v>
          </cell>
          <cell r="T426">
            <v>134473.75</v>
          </cell>
          <cell r="U426"/>
          <cell r="V426">
            <v>156640.25</v>
          </cell>
          <cell r="W426">
            <v>82927</v>
          </cell>
          <cell r="X426">
            <v>110064.49999999999</v>
          </cell>
          <cell r="Y426">
            <v>349631.75</v>
          </cell>
          <cell r="Z426"/>
          <cell r="AA426">
            <v>16386.98</v>
          </cell>
          <cell r="AB426">
            <v>8675.44</v>
          </cell>
          <cell r="AC426">
            <v>11514.439999999999</v>
          </cell>
          <cell r="AD426">
            <v>36576.86</v>
          </cell>
          <cell r="AE426"/>
          <cell r="AF426">
            <v>275204.87</v>
          </cell>
          <cell r="AG426">
            <v>145696.35999999999</v>
          </cell>
          <cell r="AH426">
            <v>193374.86</v>
          </cell>
          <cell r="AI426">
            <v>614276.09</v>
          </cell>
          <cell r="AJ426"/>
          <cell r="AK426">
            <v>58829.999999999993</v>
          </cell>
          <cell r="AL426">
            <v>63534.84</v>
          </cell>
          <cell r="AM426">
            <v>290908.93999999994</v>
          </cell>
          <cell r="AN426">
            <v>413273.77999999991</v>
          </cell>
          <cell r="AO426"/>
          <cell r="AP426">
            <v>655961.16999999993</v>
          </cell>
          <cell r="AQ426">
            <v>347272.76</v>
          </cell>
          <cell r="AR426">
            <v>460916.25999999995</v>
          </cell>
          <cell r="AS426">
            <v>1464150.19</v>
          </cell>
          <cell r="AT426"/>
          <cell r="AU426">
            <v>451605.88999999996</v>
          </cell>
          <cell r="AV426">
            <v>239084.91999999998</v>
          </cell>
          <cell r="AW426">
            <v>317324.42</v>
          </cell>
          <cell r="AX426">
            <v>1008015.23</v>
          </cell>
          <cell r="AY426"/>
          <cell r="AZ426">
            <v>6627335.3100000005</v>
          </cell>
          <cell r="BA426">
            <v>1958257.0899999999</v>
          </cell>
          <cell r="BB426">
            <v>2575677.7200000002</v>
          </cell>
          <cell r="BC426">
            <v>152389.95666</v>
          </cell>
          <cell r="BD426">
            <v>154816.93889999998</v>
          </cell>
          <cell r="BE426">
            <v>0</v>
          </cell>
          <cell r="BF426">
            <v>2882884.6155600003</v>
          </cell>
          <cell r="BG426"/>
          <cell r="BH426">
            <v>6999083.6655600015</v>
          </cell>
          <cell r="BI426"/>
          <cell r="BJ426">
            <v>1024022.98</v>
          </cell>
          <cell r="BK426">
            <v>5975060.6855600011</v>
          </cell>
          <cell r="BL426"/>
          <cell r="BM426">
            <v>1</v>
          </cell>
        </row>
        <row r="427">
          <cell r="A427" t="str">
            <v>2003500102600</v>
          </cell>
          <cell r="B427" t="str">
            <v>HARDIN CO COMM UNIT DIST 1</v>
          </cell>
          <cell r="C427" t="str">
            <v>HARDIN</v>
          </cell>
          <cell r="D427" t="str">
            <v>Unit</v>
          </cell>
          <cell r="E427">
            <v>514.5</v>
          </cell>
          <cell r="F427"/>
          <cell r="G427">
            <v>212.5</v>
          </cell>
          <cell r="H427">
            <v>207.5</v>
          </cell>
          <cell r="I427">
            <v>139</v>
          </cell>
          <cell r="J427">
            <v>163</v>
          </cell>
          <cell r="K427"/>
          <cell r="L427">
            <v>18675</v>
          </cell>
          <cell r="M427">
            <v>12510</v>
          </cell>
          <cell r="N427">
            <v>14670</v>
          </cell>
          <cell r="O427">
            <v>45855</v>
          </cell>
          <cell r="P427"/>
          <cell r="Q427">
            <v>26562.5</v>
          </cell>
          <cell r="R427">
            <v>17375</v>
          </cell>
          <cell r="S427">
            <v>20375</v>
          </cell>
          <cell r="T427">
            <v>64312.5</v>
          </cell>
          <cell r="U427"/>
          <cell r="V427">
            <v>69062.5</v>
          </cell>
          <cell r="W427">
            <v>45175</v>
          </cell>
          <cell r="X427">
            <v>52975</v>
          </cell>
          <cell r="Y427">
            <v>167212.5</v>
          </cell>
          <cell r="Z427"/>
          <cell r="AA427">
            <v>7225</v>
          </cell>
          <cell r="AB427">
            <v>4726</v>
          </cell>
          <cell r="AC427">
            <v>5542</v>
          </cell>
          <cell r="AD427">
            <v>17493</v>
          </cell>
          <cell r="AE427"/>
          <cell r="AF427">
            <v>121337.5</v>
          </cell>
          <cell r="AG427">
            <v>79369</v>
          </cell>
          <cell r="AH427">
            <v>93073</v>
          </cell>
          <cell r="AI427">
            <v>293779.5</v>
          </cell>
          <cell r="AJ427"/>
          <cell r="AK427">
            <v>25937.5</v>
          </cell>
          <cell r="AL427">
            <v>34611</v>
          </cell>
          <cell r="AM427">
            <v>140017</v>
          </cell>
          <cell r="AN427">
            <v>200565.5</v>
          </cell>
          <cell r="AO427"/>
          <cell r="AP427">
            <v>289212.5</v>
          </cell>
          <cell r="AQ427">
            <v>189179</v>
          </cell>
          <cell r="AR427">
            <v>221843</v>
          </cell>
          <cell r="AS427">
            <v>700234.5</v>
          </cell>
          <cell r="AT427"/>
          <cell r="AU427">
            <v>199112.5</v>
          </cell>
          <cell r="AV427">
            <v>130243</v>
          </cell>
          <cell r="AW427">
            <v>152731</v>
          </cell>
          <cell r="AX427">
            <v>482086.5</v>
          </cell>
          <cell r="AY427"/>
          <cell r="AZ427">
            <v>3145651.29</v>
          </cell>
          <cell r="BA427">
            <v>910464.83000000007</v>
          </cell>
          <cell r="BB427">
            <v>1216834.8359999999</v>
          </cell>
          <cell r="BC427">
            <v>72880.983000000007</v>
          </cell>
          <cell r="BD427">
            <v>74041.694999999992</v>
          </cell>
          <cell r="BE427">
            <v>0</v>
          </cell>
          <cell r="BF427">
            <v>1363757.514</v>
          </cell>
          <cell r="BG427"/>
          <cell r="BH427">
            <v>3335296.514</v>
          </cell>
          <cell r="BI427"/>
          <cell r="BJ427">
            <v>489742.26</v>
          </cell>
          <cell r="BK427">
            <v>2845554.2539999997</v>
          </cell>
          <cell r="BL427"/>
          <cell r="BM427">
            <v>1</v>
          </cell>
        </row>
        <row r="428">
          <cell r="A428" t="str">
            <v>2007600102600</v>
          </cell>
          <cell r="B428" t="str">
            <v>POPE CO COMM UNIT DIST 1</v>
          </cell>
          <cell r="C428" t="str">
            <v>POPE</v>
          </cell>
          <cell r="D428" t="str">
            <v>Unit</v>
          </cell>
          <cell r="E428">
            <v>467.03</v>
          </cell>
          <cell r="F428"/>
          <cell r="G428">
            <v>189.89</v>
          </cell>
          <cell r="H428">
            <v>184.98000000000002</v>
          </cell>
          <cell r="I428">
            <v>108.99</v>
          </cell>
          <cell r="J428">
            <v>168.14999999999998</v>
          </cell>
          <cell r="K428"/>
          <cell r="L428">
            <v>16648.2</v>
          </cell>
          <cell r="M428">
            <v>9809.1</v>
          </cell>
          <cell r="N428">
            <v>15133.499999999998</v>
          </cell>
          <cell r="O428">
            <v>41590.800000000003</v>
          </cell>
          <cell r="P428"/>
          <cell r="Q428">
            <v>23736.25</v>
          </cell>
          <cell r="R428">
            <v>13623.75</v>
          </cell>
          <cell r="S428">
            <v>21018.749999999996</v>
          </cell>
          <cell r="T428">
            <v>58378.75</v>
          </cell>
          <cell r="U428"/>
          <cell r="V428">
            <v>61714.249999999993</v>
          </cell>
          <cell r="W428">
            <v>35421.75</v>
          </cell>
          <cell r="X428">
            <v>54648.749999999993</v>
          </cell>
          <cell r="Y428">
            <v>151784.75</v>
          </cell>
          <cell r="Z428"/>
          <cell r="AA428">
            <v>6456.2599999999993</v>
          </cell>
          <cell r="AB428">
            <v>3705.66</v>
          </cell>
          <cell r="AC428">
            <v>5717.0999999999995</v>
          </cell>
          <cell r="AD428">
            <v>15879.019999999997</v>
          </cell>
          <cell r="AE428"/>
          <cell r="AF428">
            <v>108427.19</v>
          </cell>
          <cell r="AG428">
            <v>62233.29</v>
          </cell>
          <cell r="AH428">
            <v>96013.65</v>
          </cell>
          <cell r="AI428">
            <v>266674.13</v>
          </cell>
          <cell r="AJ428"/>
          <cell r="AK428">
            <v>23122.500000000004</v>
          </cell>
          <cell r="AL428">
            <v>27138.51</v>
          </cell>
          <cell r="AM428">
            <v>144440.84999999998</v>
          </cell>
          <cell r="AN428">
            <v>194701.86</v>
          </cell>
          <cell r="AO428"/>
          <cell r="AP428">
            <v>258440.28999999998</v>
          </cell>
          <cell r="AQ428">
            <v>148335.38999999998</v>
          </cell>
          <cell r="AR428">
            <v>228852.14999999997</v>
          </cell>
          <cell r="AS428">
            <v>635627.82999999984</v>
          </cell>
          <cell r="AT428"/>
          <cell r="AU428">
            <v>177926.93</v>
          </cell>
          <cell r="AV428">
            <v>102123.62999999999</v>
          </cell>
          <cell r="AW428">
            <v>157556.54999999999</v>
          </cell>
          <cell r="AX428">
            <v>437607.11</v>
          </cell>
          <cell r="AY428"/>
          <cell r="AZ428">
            <v>2908135.56</v>
          </cell>
          <cell r="BA428">
            <v>906152.66999999993</v>
          </cell>
          <cell r="BB428">
            <v>1144286.469</v>
          </cell>
          <cell r="BC428">
            <v>66156.667619999993</v>
          </cell>
          <cell r="BD428">
            <v>67210.287299999982</v>
          </cell>
          <cell r="BE428">
            <v>0</v>
          </cell>
          <cell r="BF428">
            <v>1277653.42392</v>
          </cell>
          <cell r="BG428"/>
          <cell r="BH428">
            <v>3079897.673919999</v>
          </cell>
          <cell r="BI428"/>
          <cell r="BJ428">
            <v>444556.51</v>
          </cell>
          <cell r="BK428">
            <v>2635341.1639199993</v>
          </cell>
          <cell r="BL428"/>
          <cell r="BM428">
            <v>1</v>
          </cell>
        </row>
        <row r="429">
          <cell r="A429" t="str">
            <v>2008300102600</v>
          </cell>
          <cell r="B429" t="str">
            <v>GALATIA C U SCHOOL DIST 1</v>
          </cell>
          <cell r="C429" t="str">
            <v>SALINE</v>
          </cell>
          <cell r="D429" t="str">
            <v>Unit</v>
          </cell>
          <cell r="E429">
            <v>386.21</v>
          </cell>
          <cell r="F429"/>
          <cell r="G429">
            <v>178.56</v>
          </cell>
          <cell r="H429">
            <v>175.15</v>
          </cell>
          <cell r="I429">
            <v>85.66</v>
          </cell>
          <cell r="J429">
            <v>121.99</v>
          </cell>
          <cell r="K429"/>
          <cell r="L429">
            <v>15763.5</v>
          </cell>
          <cell r="M429">
            <v>7709.4</v>
          </cell>
          <cell r="N429">
            <v>10979.1</v>
          </cell>
          <cell r="O429">
            <v>34452</v>
          </cell>
          <cell r="P429"/>
          <cell r="Q429">
            <v>22320</v>
          </cell>
          <cell r="R429">
            <v>10707.5</v>
          </cell>
          <cell r="S429">
            <v>15248.75</v>
          </cell>
          <cell r="T429">
            <v>48276.25</v>
          </cell>
          <cell r="U429"/>
          <cell r="V429">
            <v>58032</v>
          </cell>
          <cell r="W429">
            <v>27839.5</v>
          </cell>
          <cell r="X429">
            <v>39646.75</v>
          </cell>
          <cell r="Y429">
            <v>125518.25</v>
          </cell>
          <cell r="Z429"/>
          <cell r="AA429">
            <v>6071.04</v>
          </cell>
          <cell r="AB429">
            <v>2912.44</v>
          </cell>
          <cell r="AC429">
            <v>4147.66</v>
          </cell>
          <cell r="AD429">
            <v>13131.14</v>
          </cell>
          <cell r="AE429"/>
          <cell r="AF429">
            <v>101957.75999999999</v>
          </cell>
          <cell r="AG429">
            <v>48911.86</v>
          </cell>
          <cell r="AH429">
            <v>69656.289999999994</v>
          </cell>
          <cell r="AI429">
            <v>220525.90999999997</v>
          </cell>
          <cell r="AJ429"/>
          <cell r="AK429">
            <v>21893.75</v>
          </cell>
          <cell r="AL429">
            <v>21329.34</v>
          </cell>
          <cell r="AM429">
            <v>104789.40999999999</v>
          </cell>
          <cell r="AN429">
            <v>148012.5</v>
          </cell>
          <cell r="AO429"/>
          <cell r="AP429">
            <v>243020.16</v>
          </cell>
          <cell r="AQ429">
            <v>116583.26</v>
          </cell>
          <cell r="AR429">
            <v>166028.38999999998</v>
          </cell>
          <cell r="AS429">
            <v>525631.80999999994</v>
          </cell>
          <cell r="AT429"/>
          <cell r="AU429">
            <v>167310.72</v>
          </cell>
          <cell r="AV429">
            <v>80263.42</v>
          </cell>
          <cell r="AW429">
            <v>114304.62999999999</v>
          </cell>
          <cell r="AX429">
            <v>361878.77</v>
          </cell>
          <cell r="AY429"/>
          <cell r="AZ429">
            <v>2384545.64</v>
          </cell>
          <cell r="BA429">
            <v>716742.61</v>
          </cell>
          <cell r="BB429">
            <v>930386.47499999998</v>
          </cell>
          <cell r="BC429">
            <v>54708.191340000005</v>
          </cell>
          <cell r="BD429">
            <v>55579.481099999997</v>
          </cell>
          <cell r="BE429">
            <v>0</v>
          </cell>
          <cell r="BF429">
            <v>1040674.14744</v>
          </cell>
          <cell r="BG429"/>
          <cell r="BH429">
            <v>2518100.7774400003</v>
          </cell>
          <cell r="BI429"/>
          <cell r="BJ429">
            <v>367625.57</v>
          </cell>
          <cell r="BK429">
            <v>2150475.2074400005</v>
          </cell>
          <cell r="BL429"/>
          <cell r="BM429">
            <v>1</v>
          </cell>
        </row>
        <row r="430">
          <cell r="A430" t="str">
            <v>2008300202600</v>
          </cell>
          <cell r="B430" t="str">
            <v>CARRIER MILLS-STONEFORT CUSD 2</v>
          </cell>
          <cell r="C430" t="str">
            <v>SALINE</v>
          </cell>
          <cell r="D430" t="str">
            <v>Unit</v>
          </cell>
          <cell r="E430">
            <v>430.86</v>
          </cell>
          <cell r="F430"/>
          <cell r="G430">
            <v>214.72</v>
          </cell>
          <cell r="H430">
            <v>211.80999999999997</v>
          </cell>
          <cell r="I430">
            <v>92.49</v>
          </cell>
          <cell r="J430">
            <v>123.64999999999999</v>
          </cell>
          <cell r="K430"/>
          <cell r="L430">
            <v>19062.899999999998</v>
          </cell>
          <cell r="M430">
            <v>8324.1</v>
          </cell>
          <cell r="N430">
            <v>11128.5</v>
          </cell>
          <cell r="O430">
            <v>38515.5</v>
          </cell>
          <cell r="P430"/>
          <cell r="Q430">
            <v>26840</v>
          </cell>
          <cell r="R430">
            <v>11561.25</v>
          </cell>
          <cell r="S430">
            <v>15456.249999999998</v>
          </cell>
          <cell r="T430">
            <v>53857.5</v>
          </cell>
          <cell r="U430"/>
          <cell r="V430">
            <v>69784</v>
          </cell>
          <cell r="W430">
            <v>30059.25</v>
          </cell>
          <cell r="X430">
            <v>40186.25</v>
          </cell>
          <cell r="Y430">
            <v>140029.5</v>
          </cell>
          <cell r="Z430"/>
          <cell r="AA430">
            <v>7300.48</v>
          </cell>
          <cell r="AB430">
            <v>3144.66</v>
          </cell>
          <cell r="AC430">
            <v>4204.0999999999995</v>
          </cell>
          <cell r="AD430">
            <v>14649.239999999998</v>
          </cell>
          <cell r="AE430"/>
          <cell r="AF430">
            <v>122605.12</v>
          </cell>
          <cell r="AG430">
            <v>52811.79</v>
          </cell>
          <cell r="AH430">
            <v>70604.149999999994</v>
          </cell>
          <cell r="AI430">
            <v>246021.06</v>
          </cell>
          <cell r="AJ430"/>
          <cell r="AK430">
            <v>26476.249999999996</v>
          </cell>
          <cell r="AL430">
            <v>23030.01</v>
          </cell>
          <cell r="AM430">
            <v>106215.34999999999</v>
          </cell>
          <cell r="AN430">
            <v>155721.60999999999</v>
          </cell>
          <cell r="AO430"/>
          <cell r="AP430">
            <v>292233.92</v>
          </cell>
          <cell r="AQ430">
            <v>125878.89</v>
          </cell>
          <cell r="AR430">
            <v>168287.65</v>
          </cell>
          <cell r="AS430">
            <v>586400.46</v>
          </cell>
          <cell r="AT430"/>
          <cell r="AU430">
            <v>201192.63999999998</v>
          </cell>
          <cell r="AV430">
            <v>86663.12999999999</v>
          </cell>
          <cell r="AW430">
            <v>115860.04999999999</v>
          </cell>
          <cell r="AX430">
            <v>403715.81999999995</v>
          </cell>
          <cell r="AY430"/>
          <cell r="AZ430">
            <v>2680328.9600000004</v>
          </cell>
          <cell r="BA430">
            <v>824879.25</v>
          </cell>
          <cell r="BB430">
            <v>1051562.463</v>
          </cell>
          <cell r="BC430">
            <v>61033.042439999997</v>
          </cell>
          <cell r="BD430">
            <v>62005.06259999999</v>
          </cell>
          <cell r="BE430">
            <v>0</v>
          </cell>
          <cell r="BF430">
            <v>1174600.56804</v>
          </cell>
          <cell r="BG430"/>
          <cell r="BH430">
            <v>2813511.2580400002</v>
          </cell>
          <cell r="BI430"/>
          <cell r="BJ430">
            <v>410127.01</v>
          </cell>
          <cell r="BK430">
            <v>2403384.24804</v>
          </cell>
          <cell r="BL430"/>
          <cell r="BM430">
            <v>1</v>
          </cell>
        </row>
        <row r="431">
          <cell r="A431" t="str">
            <v>2008300302600</v>
          </cell>
          <cell r="B431" t="str">
            <v>HARRISBURG C U SCHOOL DIST 3</v>
          </cell>
          <cell r="C431" t="str">
            <v>SALINE</v>
          </cell>
          <cell r="D431" t="str">
            <v>Unit</v>
          </cell>
          <cell r="E431">
            <v>1722.36</v>
          </cell>
          <cell r="F431"/>
          <cell r="G431">
            <v>797.72</v>
          </cell>
          <cell r="H431">
            <v>782.81000000000006</v>
          </cell>
          <cell r="I431">
            <v>366.32</v>
          </cell>
          <cell r="J431">
            <v>558.32000000000005</v>
          </cell>
          <cell r="K431"/>
          <cell r="L431">
            <v>70452.900000000009</v>
          </cell>
          <cell r="M431">
            <v>32968.800000000003</v>
          </cell>
          <cell r="N431">
            <v>50248.800000000003</v>
          </cell>
          <cell r="O431">
            <v>153670.5</v>
          </cell>
          <cell r="P431"/>
          <cell r="Q431">
            <v>99715</v>
          </cell>
          <cell r="R431">
            <v>45790</v>
          </cell>
          <cell r="S431">
            <v>69790</v>
          </cell>
          <cell r="T431">
            <v>215295</v>
          </cell>
          <cell r="U431"/>
          <cell r="V431">
            <v>259259</v>
          </cell>
          <cell r="W431">
            <v>119054</v>
          </cell>
          <cell r="X431">
            <v>181454.00000000003</v>
          </cell>
          <cell r="Y431">
            <v>559767</v>
          </cell>
          <cell r="Z431"/>
          <cell r="AA431">
            <v>27122.48</v>
          </cell>
          <cell r="AB431">
            <v>12454.88</v>
          </cell>
          <cell r="AC431">
            <v>18982.88</v>
          </cell>
          <cell r="AD431">
            <v>58560.240000000005</v>
          </cell>
          <cell r="AE431"/>
          <cell r="AF431">
            <v>455498.12</v>
          </cell>
          <cell r="AG431">
            <v>209168.72</v>
          </cell>
          <cell r="AH431">
            <v>318800.71999999997</v>
          </cell>
          <cell r="AI431">
            <v>983467.55999999994</v>
          </cell>
          <cell r="AJ431"/>
          <cell r="AK431">
            <v>97851.250000000015</v>
          </cell>
          <cell r="AL431">
            <v>91213.68</v>
          </cell>
          <cell r="AM431">
            <v>479596.88000000006</v>
          </cell>
          <cell r="AN431">
            <v>668661.81000000006</v>
          </cell>
          <cell r="AO431"/>
          <cell r="AP431">
            <v>1085696.92</v>
          </cell>
          <cell r="AQ431">
            <v>498561.52</v>
          </cell>
          <cell r="AR431">
            <v>759873.52</v>
          </cell>
          <cell r="AS431">
            <v>2344131.96</v>
          </cell>
          <cell r="AT431"/>
          <cell r="AU431">
            <v>747463.64</v>
          </cell>
          <cell r="AV431">
            <v>343241.83999999997</v>
          </cell>
          <cell r="AW431">
            <v>523145.84</v>
          </cell>
          <cell r="AX431">
            <v>1613851.32</v>
          </cell>
          <cell r="AY431"/>
          <cell r="AZ431">
            <v>10852665.33</v>
          </cell>
          <cell r="BA431">
            <v>3543986.27</v>
          </cell>
          <cell r="BB431">
            <v>4318995.4799999995</v>
          </cell>
          <cell r="BC431">
            <v>243979.18343999999</v>
          </cell>
          <cell r="BD431">
            <v>247864.82760000002</v>
          </cell>
          <cell r="BE431">
            <v>0</v>
          </cell>
          <cell r="BF431">
            <v>4810839.4910399998</v>
          </cell>
          <cell r="BG431"/>
          <cell r="BH431">
            <v>11408244.881040001</v>
          </cell>
          <cell r="BI431"/>
          <cell r="BJ431">
            <v>1639480.03</v>
          </cell>
          <cell r="BK431">
            <v>9768764.851040002</v>
          </cell>
          <cell r="BL431"/>
          <cell r="BM431">
            <v>1</v>
          </cell>
        </row>
        <row r="432">
          <cell r="A432" t="str">
            <v>2008300402600</v>
          </cell>
          <cell r="B432" t="str">
            <v>ELDORADO COMM UNIT DISTRICT 4</v>
          </cell>
          <cell r="C432" t="str">
            <v>SALINE</v>
          </cell>
          <cell r="D432" t="str">
            <v>Unit</v>
          </cell>
          <cell r="E432">
            <v>1018.79</v>
          </cell>
          <cell r="F432"/>
          <cell r="G432">
            <v>473.30999999999995</v>
          </cell>
          <cell r="H432">
            <v>465.48</v>
          </cell>
          <cell r="I432">
            <v>231.48999999999998</v>
          </cell>
          <cell r="J432">
            <v>313.99</v>
          </cell>
          <cell r="K432"/>
          <cell r="L432">
            <v>41893.200000000004</v>
          </cell>
          <cell r="M432">
            <v>20834.099999999999</v>
          </cell>
          <cell r="N432">
            <v>28259.100000000002</v>
          </cell>
          <cell r="O432">
            <v>90986.400000000009</v>
          </cell>
          <cell r="P432"/>
          <cell r="Q432">
            <v>59163.749999999993</v>
          </cell>
          <cell r="R432">
            <v>28936.249999999996</v>
          </cell>
          <cell r="S432">
            <v>39248.75</v>
          </cell>
          <cell r="T432">
            <v>127348.74999999999</v>
          </cell>
          <cell r="U432"/>
          <cell r="V432">
            <v>153825.74999999997</v>
          </cell>
          <cell r="W432">
            <v>75234.25</v>
          </cell>
          <cell r="X432">
            <v>102046.75</v>
          </cell>
          <cell r="Y432">
            <v>331106.75</v>
          </cell>
          <cell r="Z432"/>
          <cell r="AA432">
            <v>16092.539999999997</v>
          </cell>
          <cell r="AB432">
            <v>7870.6599999999989</v>
          </cell>
          <cell r="AC432">
            <v>10675.66</v>
          </cell>
          <cell r="AD432">
            <v>34638.86</v>
          </cell>
          <cell r="AE432"/>
          <cell r="AF432">
            <v>270260.01</v>
          </cell>
          <cell r="AG432">
            <v>132180.79</v>
          </cell>
          <cell r="AH432">
            <v>179288.29</v>
          </cell>
          <cell r="AI432">
            <v>581729.09000000008</v>
          </cell>
          <cell r="AJ432"/>
          <cell r="AK432">
            <v>58185</v>
          </cell>
          <cell r="AL432">
            <v>57641.009999999995</v>
          </cell>
          <cell r="AM432">
            <v>269717.41000000003</v>
          </cell>
          <cell r="AN432">
            <v>385543.42000000004</v>
          </cell>
          <cell r="AO432"/>
          <cell r="AP432">
            <v>644174.90999999992</v>
          </cell>
          <cell r="AQ432">
            <v>315057.88999999996</v>
          </cell>
          <cell r="AR432">
            <v>427340.39</v>
          </cell>
          <cell r="AS432">
            <v>1386573.19</v>
          </cell>
          <cell r="AT432"/>
          <cell r="AU432">
            <v>443491.47</v>
          </cell>
          <cell r="AV432">
            <v>216906.12999999998</v>
          </cell>
          <cell r="AW432">
            <v>294208.63</v>
          </cell>
          <cell r="AX432">
            <v>954606.23</v>
          </cell>
          <cell r="AY432"/>
          <cell r="AZ432">
            <v>6365015.3799999999</v>
          </cell>
          <cell r="BA432">
            <v>2007517.49</v>
          </cell>
          <cell r="BB432">
            <v>2511759.861</v>
          </cell>
          <cell r="BC432">
            <v>144315.67866000001</v>
          </cell>
          <cell r="BD432">
            <v>146614.06889999998</v>
          </cell>
          <cell r="BE432">
            <v>0</v>
          </cell>
          <cell r="BF432">
            <v>2802689.6085600001</v>
          </cell>
          <cell r="BG432"/>
          <cell r="BH432">
            <v>6695222.29856</v>
          </cell>
          <cell r="BI432"/>
          <cell r="BJ432">
            <v>969765.82</v>
          </cell>
          <cell r="BK432">
            <v>5725456.4785599997</v>
          </cell>
          <cell r="BL432"/>
          <cell r="BM432">
            <v>1</v>
          </cell>
        </row>
        <row r="433">
          <cell r="A433" t="str">
            <v>2009301702400</v>
          </cell>
          <cell r="B433" t="str">
            <v>ALLENDALE C C SCHOOL DIST 17</v>
          </cell>
          <cell r="C433" t="str">
            <v>WABASH</v>
          </cell>
          <cell r="D433" t="str">
            <v>Unit</v>
          </cell>
          <cell r="E433">
            <v>170.62</v>
          </cell>
          <cell r="F433"/>
          <cell r="G433">
            <v>90.97999999999999</v>
          </cell>
          <cell r="H433">
            <v>88.97999999999999</v>
          </cell>
          <cell r="I433">
            <v>40.65</v>
          </cell>
          <cell r="J433">
            <v>38.99</v>
          </cell>
          <cell r="K433"/>
          <cell r="L433">
            <v>8008.1999999999989</v>
          </cell>
          <cell r="M433">
            <v>3658.5</v>
          </cell>
          <cell r="N433">
            <v>3509.1000000000004</v>
          </cell>
          <cell r="O433">
            <v>15175.8</v>
          </cell>
          <cell r="P433"/>
          <cell r="Q433">
            <v>11372.499999999998</v>
          </cell>
          <cell r="R433">
            <v>5081.25</v>
          </cell>
          <cell r="S433">
            <v>4873.75</v>
          </cell>
          <cell r="T433">
            <v>21327.5</v>
          </cell>
          <cell r="U433"/>
          <cell r="V433">
            <v>29568.499999999996</v>
          </cell>
          <cell r="W433">
            <v>13211.25</v>
          </cell>
          <cell r="X433">
            <v>12671.75</v>
          </cell>
          <cell r="Y433">
            <v>55451.5</v>
          </cell>
          <cell r="Z433"/>
          <cell r="AA433">
            <v>3093.3199999999997</v>
          </cell>
          <cell r="AB433">
            <v>1382.1</v>
          </cell>
          <cell r="AC433">
            <v>1325.66</v>
          </cell>
          <cell r="AD433">
            <v>5801.08</v>
          </cell>
          <cell r="AE433"/>
          <cell r="AF433">
            <v>51949.58</v>
          </cell>
          <cell r="AG433">
            <v>23211.15</v>
          </cell>
          <cell r="AH433">
            <v>22263.29</v>
          </cell>
          <cell r="AI433">
            <v>97424.020000000019</v>
          </cell>
          <cell r="AJ433"/>
          <cell r="AK433">
            <v>11122.499999999998</v>
          </cell>
          <cell r="AL433">
            <v>10121.85</v>
          </cell>
          <cell r="AM433">
            <v>33492.410000000003</v>
          </cell>
          <cell r="AN433">
            <v>54736.76</v>
          </cell>
          <cell r="AO433"/>
          <cell r="AP433">
            <v>123823.77999999998</v>
          </cell>
          <cell r="AQ433">
            <v>55324.65</v>
          </cell>
          <cell r="AR433">
            <v>53065.39</v>
          </cell>
          <cell r="AS433">
            <v>232213.82</v>
          </cell>
          <cell r="AT433"/>
          <cell r="AU433">
            <v>85248.26</v>
          </cell>
          <cell r="AV433">
            <v>38089.049999999996</v>
          </cell>
          <cell r="AW433">
            <v>36533.630000000005</v>
          </cell>
          <cell r="AX433">
            <v>159870.94</v>
          </cell>
          <cell r="AY433"/>
          <cell r="AZ433">
            <v>1019266.91</v>
          </cell>
          <cell r="BA433">
            <v>267460.02</v>
          </cell>
          <cell r="BB433">
            <v>386018.07900000003</v>
          </cell>
          <cell r="BC433">
            <v>24169.005480000003</v>
          </cell>
          <cell r="BD433">
            <v>24553.924200000001</v>
          </cell>
          <cell r="BE433">
            <v>0</v>
          </cell>
          <cell r="BF433">
            <v>434741.00868000003</v>
          </cell>
          <cell r="BG433"/>
          <cell r="BH433">
            <v>1076742.4286800001</v>
          </cell>
          <cell r="BI433"/>
          <cell r="BJ433">
            <v>162409.76</v>
          </cell>
          <cell r="BK433">
            <v>914332.66868000012</v>
          </cell>
          <cell r="BL433"/>
          <cell r="BM433">
            <v>1</v>
          </cell>
        </row>
        <row r="434">
          <cell r="A434" t="str">
            <v>2009334802600</v>
          </cell>
          <cell r="B434" t="str">
            <v>WABASH C U SCH DIST 348</v>
          </cell>
          <cell r="C434" t="str">
            <v>WABASH</v>
          </cell>
          <cell r="D434" t="str">
            <v>Unit</v>
          </cell>
          <cell r="E434">
            <v>1327.46</v>
          </cell>
          <cell r="F434"/>
          <cell r="G434">
            <v>588.15</v>
          </cell>
          <cell r="H434">
            <v>572.56999999999994</v>
          </cell>
          <cell r="I434">
            <v>296.49</v>
          </cell>
          <cell r="J434">
            <v>442.82</v>
          </cell>
          <cell r="K434"/>
          <cell r="L434">
            <v>51531.299999999996</v>
          </cell>
          <cell r="M434">
            <v>26684.100000000002</v>
          </cell>
          <cell r="N434">
            <v>39853.800000000003</v>
          </cell>
          <cell r="O434">
            <v>118069.2</v>
          </cell>
          <cell r="P434"/>
          <cell r="Q434">
            <v>73518.75</v>
          </cell>
          <cell r="R434">
            <v>37061.25</v>
          </cell>
          <cell r="S434">
            <v>55352.5</v>
          </cell>
          <cell r="T434">
            <v>165932.5</v>
          </cell>
          <cell r="U434"/>
          <cell r="V434">
            <v>191148.75</v>
          </cell>
          <cell r="W434">
            <v>96359.25</v>
          </cell>
          <cell r="X434">
            <v>143916.5</v>
          </cell>
          <cell r="Y434">
            <v>431424.5</v>
          </cell>
          <cell r="Z434"/>
          <cell r="AA434">
            <v>19997.099999999999</v>
          </cell>
          <cell r="AB434">
            <v>10080.66</v>
          </cell>
          <cell r="AC434">
            <v>15055.88</v>
          </cell>
          <cell r="AD434">
            <v>45133.64</v>
          </cell>
          <cell r="AE434"/>
          <cell r="AF434">
            <v>335833.65</v>
          </cell>
          <cell r="AG434">
            <v>169295.79</v>
          </cell>
          <cell r="AH434">
            <v>252850.22</v>
          </cell>
          <cell r="AI434">
            <v>757979.66</v>
          </cell>
          <cell r="AJ434"/>
          <cell r="AK434">
            <v>71571.249999999985</v>
          </cell>
          <cell r="AL434">
            <v>73826.010000000009</v>
          </cell>
          <cell r="AM434">
            <v>380382.38</v>
          </cell>
          <cell r="AN434">
            <v>525779.64</v>
          </cell>
          <cell r="AO434"/>
          <cell r="AP434">
            <v>800472.15</v>
          </cell>
          <cell r="AQ434">
            <v>403522.89</v>
          </cell>
          <cell r="AR434">
            <v>602678.02</v>
          </cell>
          <cell r="AS434">
            <v>1806673.06</v>
          </cell>
          <cell r="AT434"/>
          <cell r="AU434">
            <v>551096.54999999993</v>
          </cell>
          <cell r="AV434">
            <v>277811.13</v>
          </cell>
          <cell r="AW434">
            <v>414922.33999999997</v>
          </cell>
          <cell r="AX434">
            <v>1243830.02</v>
          </cell>
          <cell r="AY434"/>
          <cell r="AZ434">
            <v>8180249.9700000007</v>
          </cell>
          <cell r="BA434">
            <v>2423192.92</v>
          </cell>
          <cell r="BB434">
            <v>3181032.8670000001</v>
          </cell>
          <cell r="BC434">
            <v>188040.01884</v>
          </cell>
          <cell r="BD434">
            <v>191034.76860000001</v>
          </cell>
          <cell r="BE434">
            <v>0</v>
          </cell>
          <cell r="BF434">
            <v>3560107.6544400002</v>
          </cell>
          <cell r="BG434"/>
          <cell r="BH434">
            <v>8654929.8744399995</v>
          </cell>
          <cell r="BI434"/>
          <cell r="BJ434">
            <v>1263582.6200000001</v>
          </cell>
          <cell r="BK434">
            <v>7391347.2544399993</v>
          </cell>
          <cell r="BL434"/>
          <cell r="BM434">
            <v>1</v>
          </cell>
        </row>
        <row r="435">
          <cell r="A435" t="str">
            <v>2009600600400</v>
          </cell>
          <cell r="B435" t="str">
            <v>NEW HOPE C C SCHOOL DIST 6</v>
          </cell>
          <cell r="C435" t="str">
            <v>WAYNE</v>
          </cell>
          <cell r="D435" t="str">
            <v>Elementary</v>
          </cell>
          <cell r="E435">
            <v>191.75</v>
          </cell>
          <cell r="F435"/>
          <cell r="G435">
            <v>135.75</v>
          </cell>
          <cell r="H435">
            <v>134.5</v>
          </cell>
          <cell r="I435">
            <v>56</v>
          </cell>
          <cell r="J435">
            <v>0</v>
          </cell>
          <cell r="K435"/>
          <cell r="L435">
            <v>12105</v>
          </cell>
          <cell r="M435">
            <v>5040</v>
          </cell>
          <cell r="N435">
            <v>0</v>
          </cell>
          <cell r="O435">
            <v>17145</v>
          </cell>
          <cell r="P435"/>
          <cell r="Q435">
            <v>16968.75</v>
          </cell>
          <cell r="R435">
            <v>7000</v>
          </cell>
          <cell r="S435">
            <v>0</v>
          </cell>
          <cell r="T435">
            <v>23968.75</v>
          </cell>
          <cell r="U435"/>
          <cell r="V435">
            <v>44118.75</v>
          </cell>
          <cell r="W435">
            <v>18200</v>
          </cell>
          <cell r="X435">
            <v>0</v>
          </cell>
          <cell r="Y435">
            <v>62318.75</v>
          </cell>
          <cell r="Z435"/>
          <cell r="AA435">
            <v>4615.5</v>
          </cell>
          <cell r="AB435">
            <v>1904</v>
          </cell>
          <cell r="AC435">
            <v>0</v>
          </cell>
          <cell r="AD435">
            <v>6519.5</v>
          </cell>
          <cell r="AE435"/>
          <cell r="AF435">
            <v>77513.25</v>
          </cell>
          <cell r="AG435">
            <v>31976</v>
          </cell>
          <cell r="AH435">
            <v>0</v>
          </cell>
          <cell r="AI435">
            <v>109489.25</v>
          </cell>
          <cell r="AJ435"/>
          <cell r="AK435">
            <v>16812.5</v>
          </cell>
          <cell r="AL435">
            <v>13944</v>
          </cell>
          <cell r="AM435">
            <v>0</v>
          </cell>
          <cell r="AN435">
            <v>30756.5</v>
          </cell>
          <cell r="AO435"/>
          <cell r="AP435">
            <v>184755.75</v>
          </cell>
          <cell r="AQ435">
            <v>76216</v>
          </cell>
          <cell r="AR435">
            <v>0</v>
          </cell>
          <cell r="AS435">
            <v>260971.75</v>
          </cell>
          <cell r="AT435"/>
          <cell r="AU435">
            <v>127197.75</v>
          </cell>
          <cell r="AV435">
            <v>52472</v>
          </cell>
          <cell r="AW435">
            <v>0</v>
          </cell>
          <cell r="AX435">
            <v>179669.75</v>
          </cell>
          <cell r="AY435"/>
          <cell r="AZ435">
            <v>1132252.6599999999</v>
          </cell>
          <cell r="BA435">
            <v>298165.90000000002</v>
          </cell>
          <cell r="BB435">
            <v>429125.56800000003</v>
          </cell>
          <cell r="BC435">
            <v>27162.154500000001</v>
          </cell>
          <cell r="BD435">
            <v>27594.742499999997</v>
          </cell>
          <cell r="BE435">
            <v>0</v>
          </cell>
          <cell r="BF435">
            <v>483882.46500000003</v>
          </cell>
          <cell r="BG435"/>
          <cell r="BH435">
            <v>1174721.7150000001</v>
          </cell>
          <cell r="BI435"/>
          <cell r="BJ435">
            <v>182522.99</v>
          </cell>
          <cell r="BK435">
            <v>992198.72500000009</v>
          </cell>
          <cell r="BL435"/>
          <cell r="BM435">
            <v>1</v>
          </cell>
        </row>
        <row r="436">
          <cell r="A436" t="str">
            <v>2009601400400</v>
          </cell>
          <cell r="B436" t="str">
            <v>GEFF C C SCHOOL DISTRICT 14</v>
          </cell>
          <cell r="C436" t="str">
            <v>WAYNE</v>
          </cell>
          <cell r="D436" t="str">
            <v>Elementary</v>
          </cell>
          <cell r="E436">
            <v>92</v>
          </cell>
          <cell r="F436"/>
          <cell r="G436">
            <v>64.5</v>
          </cell>
          <cell r="H436">
            <v>64.5</v>
          </cell>
          <cell r="I436">
            <v>27.5</v>
          </cell>
          <cell r="J436">
            <v>0</v>
          </cell>
          <cell r="K436"/>
          <cell r="L436">
            <v>5805</v>
          </cell>
          <cell r="M436">
            <v>2475</v>
          </cell>
          <cell r="N436">
            <v>0</v>
          </cell>
          <cell r="O436">
            <v>8280</v>
          </cell>
          <cell r="P436"/>
          <cell r="Q436">
            <v>8062.5</v>
          </cell>
          <cell r="R436">
            <v>3437.5</v>
          </cell>
          <cell r="S436">
            <v>0</v>
          </cell>
          <cell r="T436">
            <v>11500</v>
          </cell>
          <cell r="U436"/>
          <cell r="V436">
            <v>20962.5</v>
          </cell>
          <cell r="W436">
            <v>8937.5</v>
          </cell>
          <cell r="X436">
            <v>0</v>
          </cell>
          <cell r="Y436">
            <v>29900</v>
          </cell>
          <cell r="Z436"/>
          <cell r="AA436">
            <v>2193</v>
          </cell>
          <cell r="AB436">
            <v>935</v>
          </cell>
          <cell r="AC436">
            <v>0</v>
          </cell>
          <cell r="AD436">
            <v>3128</v>
          </cell>
          <cell r="AE436"/>
          <cell r="AF436">
            <v>36829.5</v>
          </cell>
          <cell r="AG436">
            <v>15702.5</v>
          </cell>
          <cell r="AH436">
            <v>0</v>
          </cell>
          <cell r="AI436">
            <v>52532</v>
          </cell>
          <cell r="AJ436"/>
          <cell r="AK436">
            <v>8062.5</v>
          </cell>
          <cell r="AL436">
            <v>6847.5</v>
          </cell>
          <cell r="AM436">
            <v>0</v>
          </cell>
          <cell r="AN436">
            <v>14910</v>
          </cell>
          <cell r="AO436"/>
          <cell r="AP436">
            <v>87784.5</v>
          </cell>
          <cell r="AQ436">
            <v>37427.5</v>
          </cell>
          <cell r="AR436">
            <v>0</v>
          </cell>
          <cell r="AS436">
            <v>125212</v>
          </cell>
          <cell r="AT436"/>
          <cell r="AU436">
            <v>60436.5</v>
          </cell>
          <cell r="AV436">
            <v>25767.5</v>
          </cell>
          <cell r="AW436">
            <v>0</v>
          </cell>
          <cell r="AX436">
            <v>86204</v>
          </cell>
          <cell r="AY436"/>
          <cell r="AZ436">
            <v>561420.18999999994</v>
          </cell>
          <cell r="BA436">
            <v>182765.5</v>
          </cell>
          <cell r="BB436">
            <v>223255.70699999997</v>
          </cell>
          <cell r="BC436">
            <v>13032.168</v>
          </cell>
          <cell r="BD436">
            <v>13239.72</v>
          </cell>
          <cell r="BE436">
            <v>0</v>
          </cell>
          <cell r="BF436">
            <v>249527.59499999997</v>
          </cell>
          <cell r="BG436"/>
          <cell r="BH436">
            <v>581193.59499999997</v>
          </cell>
          <cell r="BI436"/>
          <cell r="BJ436">
            <v>87572.96</v>
          </cell>
          <cell r="BK436">
            <v>493620.63499999995</v>
          </cell>
          <cell r="BL436"/>
          <cell r="BM436">
            <v>1</v>
          </cell>
        </row>
        <row r="437">
          <cell r="A437" t="str">
            <v>2009601700400</v>
          </cell>
          <cell r="B437" t="str">
            <v>JASPER COMM CONS SCHOOL DIST 17</v>
          </cell>
          <cell r="C437" t="str">
            <v>WAYNE</v>
          </cell>
          <cell r="D437" t="str">
            <v>Elementary</v>
          </cell>
          <cell r="E437">
            <v>180.05</v>
          </cell>
          <cell r="F437"/>
          <cell r="G437">
            <v>120.23</v>
          </cell>
          <cell r="H437">
            <v>119.48</v>
          </cell>
          <cell r="I437">
            <v>59.819999999999993</v>
          </cell>
          <cell r="J437">
            <v>0</v>
          </cell>
          <cell r="K437"/>
          <cell r="L437">
            <v>10753.2</v>
          </cell>
          <cell r="M437">
            <v>5383.7999999999993</v>
          </cell>
          <cell r="N437">
            <v>0</v>
          </cell>
          <cell r="O437">
            <v>16137</v>
          </cell>
          <cell r="P437"/>
          <cell r="Q437">
            <v>15028.75</v>
          </cell>
          <cell r="R437">
            <v>7477.4999999999991</v>
          </cell>
          <cell r="S437">
            <v>0</v>
          </cell>
          <cell r="T437">
            <v>22506.25</v>
          </cell>
          <cell r="U437"/>
          <cell r="V437">
            <v>39074.75</v>
          </cell>
          <cell r="W437">
            <v>19441.499999999996</v>
          </cell>
          <cell r="X437">
            <v>0</v>
          </cell>
          <cell r="Y437">
            <v>58516.25</v>
          </cell>
          <cell r="Z437"/>
          <cell r="AA437">
            <v>4087.82</v>
          </cell>
          <cell r="AB437">
            <v>2033.8799999999997</v>
          </cell>
          <cell r="AC437">
            <v>0</v>
          </cell>
          <cell r="AD437">
            <v>6121.7</v>
          </cell>
          <cell r="AE437"/>
          <cell r="AF437">
            <v>68651.33</v>
          </cell>
          <cell r="AG437">
            <v>34157.22</v>
          </cell>
          <cell r="AH437">
            <v>0</v>
          </cell>
          <cell r="AI437">
            <v>102808.55</v>
          </cell>
          <cell r="AJ437"/>
          <cell r="AK437">
            <v>14935</v>
          </cell>
          <cell r="AL437">
            <v>14895.179999999998</v>
          </cell>
          <cell r="AM437">
            <v>0</v>
          </cell>
          <cell r="AN437">
            <v>29830.18</v>
          </cell>
          <cell r="AO437"/>
          <cell r="AP437">
            <v>163633.03</v>
          </cell>
          <cell r="AQ437">
            <v>81415.01999999999</v>
          </cell>
          <cell r="AR437">
            <v>0</v>
          </cell>
          <cell r="AS437">
            <v>245048.05</v>
          </cell>
          <cell r="AT437"/>
          <cell r="AU437">
            <v>112655.51000000001</v>
          </cell>
          <cell r="AV437">
            <v>56051.34</v>
          </cell>
          <cell r="AW437">
            <v>0</v>
          </cell>
          <cell r="AX437">
            <v>168706.85</v>
          </cell>
          <cell r="AY437"/>
          <cell r="AZ437">
            <v>1062935.5299999998</v>
          </cell>
          <cell r="BA437">
            <v>294981.19</v>
          </cell>
          <cell r="BB437">
            <v>407375.01599999989</v>
          </cell>
          <cell r="BC437">
            <v>25504.8027</v>
          </cell>
          <cell r="BD437">
            <v>25910.995500000001</v>
          </cell>
          <cell r="BE437">
            <v>0</v>
          </cell>
          <cell r="BF437">
            <v>458790.81419999991</v>
          </cell>
          <cell r="BG437"/>
          <cell r="BH437">
            <v>1108465.6442</v>
          </cell>
          <cell r="BI437"/>
          <cell r="BJ437">
            <v>171385.99</v>
          </cell>
          <cell r="BK437">
            <v>937079.65419999999</v>
          </cell>
          <cell r="BL437"/>
          <cell r="BM437">
            <v>1</v>
          </cell>
        </row>
        <row r="438">
          <cell r="A438" t="str">
            <v>2009610002600</v>
          </cell>
          <cell r="B438" t="str">
            <v>WAYNE CITY C U SCHOOL DIST 100</v>
          </cell>
          <cell r="C438" t="str">
            <v>WAYNE</v>
          </cell>
          <cell r="D438" t="str">
            <v>Unit</v>
          </cell>
          <cell r="E438">
            <v>477.45</v>
          </cell>
          <cell r="F438"/>
          <cell r="G438">
            <v>226.29999999999998</v>
          </cell>
          <cell r="H438">
            <v>222.29999999999998</v>
          </cell>
          <cell r="I438">
            <v>108.66</v>
          </cell>
          <cell r="J438">
            <v>142.49</v>
          </cell>
          <cell r="K438"/>
          <cell r="L438">
            <v>20007</v>
          </cell>
          <cell r="M438">
            <v>9779.4</v>
          </cell>
          <cell r="N438">
            <v>12824.1</v>
          </cell>
          <cell r="O438">
            <v>42610.5</v>
          </cell>
          <cell r="P438"/>
          <cell r="Q438">
            <v>28287.499999999996</v>
          </cell>
          <cell r="R438">
            <v>13582.5</v>
          </cell>
          <cell r="S438">
            <v>17811.25</v>
          </cell>
          <cell r="T438">
            <v>59681.25</v>
          </cell>
          <cell r="U438"/>
          <cell r="V438">
            <v>73547.5</v>
          </cell>
          <cell r="W438">
            <v>35314.5</v>
          </cell>
          <cell r="X438">
            <v>46309.25</v>
          </cell>
          <cell r="Y438">
            <v>155171.25</v>
          </cell>
          <cell r="Z438"/>
          <cell r="AA438">
            <v>7694.2</v>
          </cell>
          <cell r="AB438">
            <v>3694.44</v>
          </cell>
          <cell r="AC438">
            <v>4844.66</v>
          </cell>
          <cell r="AD438">
            <v>16233.3</v>
          </cell>
          <cell r="AE438"/>
          <cell r="AF438">
            <v>129217.3</v>
          </cell>
          <cell r="AG438">
            <v>62044.86</v>
          </cell>
          <cell r="AH438">
            <v>81361.789999999994</v>
          </cell>
          <cell r="AI438">
            <v>272623.95</v>
          </cell>
          <cell r="AJ438"/>
          <cell r="AK438">
            <v>27787.499999999996</v>
          </cell>
          <cell r="AL438">
            <v>27056.34</v>
          </cell>
          <cell r="AM438">
            <v>122398.91</v>
          </cell>
          <cell r="AN438">
            <v>177242.75</v>
          </cell>
          <cell r="AO438"/>
          <cell r="AP438">
            <v>307994.3</v>
          </cell>
          <cell r="AQ438">
            <v>147886.26</v>
          </cell>
          <cell r="AR438">
            <v>193928.89</v>
          </cell>
          <cell r="AS438">
            <v>649809.44999999995</v>
          </cell>
          <cell r="AT438"/>
          <cell r="AU438">
            <v>212043.09999999998</v>
          </cell>
          <cell r="AV438">
            <v>101814.42</v>
          </cell>
          <cell r="AW438">
            <v>133513.13</v>
          </cell>
          <cell r="AX438">
            <v>447370.64999999997</v>
          </cell>
          <cell r="AY438"/>
          <cell r="AZ438">
            <v>2906025.67</v>
          </cell>
          <cell r="BA438">
            <v>796853.11</v>
          </cell>
          <cell r="BB438">
            <v>1110863.6339999998</v>
          </cell>
          <cell r="BC438">
            <v>67632.70229999999</v>
          </cell>
          <cell r="BD438">
            <v>68709.829499999993</v>
          </cell>
          <cell r="BE438">
            <v>0</v>
          </cell>
          <cell r="BF438">
            <v>1247206.1657999998</v>
          </cell>
          <cell r="BG438"/>
          <cell r="BH438">
            <v>3067949.2657999997</v>
          </cell>
          <cell r="BI438"/>
          <cell r="BJ438">
            <v>454475.1</v>
          </cell>
          <cell r="BK438">
            <v>2613474.1657999996</v>
          </cell>
          <cell r="BL438"/>
          <cell r="BM438">
            <v>1</v>
          </cell>
        </row>
        <row r="439">
          <cell r="A439" t="str">
            <v>2009611200400</v>
          </cell>
          <cell r="B439" t="str">
            <v>FAIRFIELD PUBLIC SCHOOL DIST 112</v>
          </cell>
          <cell r="C439" t="str">
            <v>WAYNE</v>
          </cell>
          <cell r="D439" t="str">
            <v>Elementary</v>
          </cell>
          <cell r="E439">
            <v>569.47</v>
          </cell>
          <cell r="F439"/>
          <cell r="G439">
            <v>374.14</v>
          </cell>
          <cell r="H439">
            <v>367.97999999999996</v>
          </cell>
          <cell r="I439">
            <v>195.32999999999998</v>
          </cell>
          <cell r="J439">
            <v>0</v>
          </cell>
          <cell r="K439"/>
          <cell r="L439">
            <v>33118.199999999997</v>
          </cell>
          <cell r="M439">
            <v>17579.699999999997</v>
          </cell>
          <cell r="N439">
            <v>0</v>
          </cell>
          <cell r="O439">
            <v>50697.899999999994</v>
          </cell>
          <cell r="P439"/>
          <cell r="Q439">
            <v>46767.5</v>
          </cell>
          <cell r="R439">
            <v>24416.249999999996</v>
          </cell>
          <cell r="S439">
            <v>0</v>
          </cell>
          <cell r="T439">
            <v>71183.75</v>
          </cell>
          <cell r="U439"/>
          <cell r="V439">
            <v>121595.5</v>
          </cell>
          <cell r="W439">
            <v>63482.249999999993</v>
          </cell>
          <cell r="X439">
            <v>0</v>
          </cell>
          <cell r="Y439">
            <v>185077.75</v>
          </cell>
          <cell r="Z439"/>
          <cell r="AA439">
            <v>12720.76</v>
          </cell>
          <cell r="AB439">
            <v>6641.2199999999993</v>
          </cell>
          <cell r="AC439">
            <v>0</v>
          </cell>
          <cell r="AD439">
            <v>19361.98</v>
          </cell>
          <cell r="AE439"/>
          <cell r="AF439">
            <v>213633.94</v>
          </cell>
          <cell r="AG439">
            <v>111533.43</v>
          </cell>
          <cell r="AH439">
            <v>0</v>
          </cell>
          <cell r="AI439">
            <v>325167.37</v>
          </cell>
          <cell r="AJ439"/>
          <cell r="AK439">
            <v>45997.499999999993</v>
          </cell>
          <cell r="AL439">
            <v>48637.17</v>
          </cell>
          <cell r="AM439">
            <v>0</v>
          </cell>
          <cell r="AN439">
            <v>94634.669999999984</v>
          </cell>
          <cell r="AO439"/>
          <cell r="AP439">
            <v>509204.54</v>
          </cell>
          <cell r="AQ439">
            <v>265844.13</v>
          </cell>
          <cell r="AR439">
            <v>0</v>
          </cell>
          <cell r="AS439">
            <v>775048.66999999993</v>
          </cell>
          <cell r="AT439"/>
          <cell r="AU439">
            <v>350569.18</v>
          </cell>
          <cell r="AV439">
            <v>183024.21</v>
          </cell>
          <cell r="AW439">
            <v>0</v>
          </cell>
          <cell r="AX439">
            <v>533593.39</v>
          </cell>
          <cell r="AY439"/>
          <cell r="AZ439">
            <v>3439984.5700000003</v>
          </cell>
          <cell r="BA439">
            <v>1098405.1099999999</v>
          </cell>
          <cell r="BB439">
            <v>1361516.9039999999</v>
          </cell>
          <cell r="BC439">
            <v>80667.703380000006</v>
          </cell>
          <cell r="BD439">
            <v>81952.4277</v>
          </cell>
          <cell r="BE439">
            <v>0</v>
          </cell>
          <cell r="BF439">
            <v>1524137.0350799998</v>
          </cell>
          <cell r="BG439"/>
          <cell r="BH439">
            <v>3578902.5150799998</v>
          </cell>
          <cell r="BI439"/>
          <cell r="BJ439">
            <v>542067.1</v>
          </cell>
          <cell r="BK439">
            <v>3036835.4150799997</v>
          </cell>
          <cell r="BL439"/>
          <cell r="BM439">
            <v>1</v>
          </cell>
        </row>
        <row r="440">
          <cell r="A440" t="str">
            <v>2009620002600</v>
          </cell>
          <cell r="B440" t="str">
            <v>NORTH WAYNE C U SCHOOL DIST 200</v>
          </cell>
          <cell r="C440" t="str">
            <v>WAYNE</v>
          </cell>
          <cell r="D440" t="str">
            <v>Unit</v>
          </cell>
          <cell r="E440">
            <v>361.79</v>
          </cell>
          <cell r="F440"/>
          <cell r="G440">
            <v>173.98000000000002</v>
          </cell>
          <cell r="H440">
            <v>171.98000000000002</v>
          </cell>
          <cell r="I440">
            <v>76.150000000000006</v>
          </cell>
          <cell r="J440">
            <v>111.66</v>
          </cell>
          <cell r="K440"/>
          <cell r="L440">
            <v>15478.2</v>
          </cell>
          <cell r="M440">
            <v>6853.5000000000009</v>
          </cell>
          <cell r="N440">
            <v>10049.4</v>
          </cell>
          <cell r="O440">
            <v>32381.1</v>
          </cell>
          <cell r="P440"/>
          <cell r="Q440">
            <v>21747.500000000004</v>
          </cell>
          <cell r="R440">
            <v>9518.75</v>
          </cell>
          <cell r="S440">
            <v>13957.5</v>
          </cell>
          <cell r="T440">
            <v>45223.75</v>
          </cell>
          <cell r="U440"/>
          <cell r="V440">
            <v>56543.500000000007</v>
          </cell>
          <cell r="W440">
            <v>24748.750000000004</v>
          </cell>
          <cell r="X440">
            <v>36289.5</v>
          </cell>
          <cell r="Y440">
            <v>117581.75000000001</v>
          </cell>
          <cell r="Z440"/>
          <cell r="AA440">
            <v>5915.3200000000006</v>
          </cell>
          <cell r="AB440">
            <v>2589.1000000000004</v>
          </cell>
          <cell r="AC440">
            <v>3796.44</v>
          </cell>
          <cell r="AD440">
            <v>12300.860000000002</v>
          </cell>
          <cell r="AE440"/>
          <cell r="AF440">
            <v>99342.58</v>
          </cell>
          <cell r="AG440">
            <v>43481.65</v>
          </cell>
          <cell r="AH440">
            <v>63757.86</v>
          </cell>
          <cell r="AI440">
            <v>206582.09000000003</v>
          </cell>
          <cell r="AJ440"/>
          <cell r="AK440">
            <v>21497.500000000004</v>
          </cell>
          <cell r="AL440">
            <v>18961.350000000002</v>
          </cell>
          <cell r="AM440">
            <v>95915.94</v>
          </cell>
          <cell r="AN440">
            <v>136374.79</v>
          </cell>
          <cell r="AO440"/>
          <cell r="AP440">
            <v>236786.78000000003</v>
          </cell>
          <cell r="AQ440">
            <v>103640.15000000001</v>
          </cell>
          <cell r="AR440">
            <v>151969.26</v>
          </cell>
          <cell r="AS440">
            <v>492396.19000000006</v>
          </cell>
          <cell r="AT440"/>
          <cell r="AU440">
            <v>163019.26</v>
          </cell>
          <cell r="AV440">
            <v>71352.55</v>
          </cell>
          <cell r="AW440">
            <v>104625.42</v>
          </cell>
          <cell r="AX440">
            <v>338997.23</v>
          </cell>
          <cell r="AY440"/>
          <cell r="AZ440">
            <v>2207864.02</v>
          </cell>
          <cell r="BA440">
            <v>597888.91999999993</v>
          </cell>
          <cell r="BB440">
            <v>841725.88199999998</v>
          </cell>
          <cell r="BC440">
            <v>51249.000660000005</v>
          </cell>
          <cell r="BD440">
            <v>52065.198899999996</v>
          </cell>
          <cell r="BE440">
            <v>0</v>
          </cell>
          <cell r="BF440">
            <v>945040.08155999996</v>
          </cell>
          <cell r="BG440"/>
          <cell r="BH440">
            <v>2326877.8415599996</v>
          </cell>
          <cell r="BI440"/>
          <cell r="BJ440">
            <v>344380.66</v>
          </cell>
          <cell r="BK440">
            <v>1982497.1815599997</v>
          </cell>
          <cell r="BL440"/>
          <cell r="BM440">
            <v>1</v>
          </cell>
        </row>
        <row r="441">
          <cell r="A441" t="str">
            <v>2009622501600</v>
          </cell>
          <cell r="B441" t="str">
            <v>FAIRFIELD COMM H S DIST 225</v>
          </cell>
          <cell r="C441" t="str">
            <v>WAYNE</v>
          </cell>
          <cell r="D441" t="str">
            <v>High School</v>
          </cell>
          <cell r="E441">
            <v>438.5</v>
          </cell>
          <cell r="F441"/>
          <cell r="G441">
            <v>0</v>
          </cell>
          <cell r="H441">
            <v>0</v>
          </cell>
          <cell r="I441">
            <v>0</v>
          </cell>
          <cell r="J441">
            <v>438.5</v>
          </cell>
          <cell r="K441"/>
          <cell r="L441">
            <v>0</v>
          </cell>
          <cell r="M441">
            <v>0</v>
          </cell>
          <cell r="N441">
            <v>39465</v>
          </cell>
          <cell r="O441">
            <v>39465</v>
          </cell>
          <cell r="P441"/>
          <cell r="Q441">
            <v>0</v>
          </cell>
          <cell r="R441">
            <v>0</v>
          </cell>
          <cell r="S441">
            <v>54812.5</v>
          </cell>
          <cell r="T441">
            <v>54812.5</v>
          </cell>
          <cell r="U441"/>
          <cell r="V441">
            <v>0</v>
          </cell>
          <cell r="W441">
            <v>0</v>
          </cell>
          <cell r="X441">
            <v>142512.5</v>
          </cell>
          <cell r="Y441">
            <v>142512.5</v>
          </cell>
          <cell r="Z441"/>
          <cell r="AA441">
            <v>0</v>
          </cell>
          <cell r="AB441">
            <v>0</v>
          </cell>
          <cell r="AC441">
            <v>14909</v>
          </cell>
          <cell r="AD441">
            <v>14909</v>
          </cell>
          <cell r="AE441"/>
          <cell r="AF441">
            <v>0</v>
          </cell>
          <cell r="AG441">
            <v>0</v>
          </cell>
          <cell r="AH441">
            <v>250383.5</v>
          </cell>
          <cell r="AI441">
            <v>250383.5</v>
          </cell>
          <cell r="AJ441"/>
          <cell r="AK441">
            <v>0</v>
          </cell>
          <cell r="AL441">
            <v>0</v>
          </cell>
          <cell r="AM441">
            <v>376671.5</v>
          </cell>
          <cell r="AN441">
            <v>376671.5</v>
          </cell>
          <cell r="AO441"/>
          <cell r="AP441">
            <v>0</v>
          </cell>
          <cell r="AQ441">
            <v>0</v>
          </cell>
          <cell r="AR441">
            <v>596798.5</v>
          </cell>
          <cell r="AS441">
            <v>596798.5</v>
          </cell>
          <cell r="AT441"/>
          <cell r="AU441">
            <v>0</v>
          </cell>
          <cell r="AV441">
            <v>0</v>
          </cell>
          <cell r="AW441">
            <v>410874.5</v>
          </cell>
          <cell r="AX441">
            <v>410874.5</v>
          </cell>
          <cell r="AY441"/>
          <cell r="AZ441">
            <v>2870667.1</v>
          </cell>
          <cell r="BA441">
            <v>731041.85</v>
          </cell>
          <cell r="BB441">
            <v>1080512.6850000001</v>
          </cell>
          <cell r="BC441">
            <v>62115.278999999995</v>
          </cell>
          <cell r="BD441">
            <v>63104.534999999989</v>
          </cell>
          <cell r="BE441">
            <v>0</v>
          </cell>
          <cell r="BF441">
            <v>1205732.4990000001</v>
          </cell>
          <cell r="BG441"/>
          <cell r="BH441">
            <v>3092159.4989999998</v>
          </cell>
          <cell r="BI441"/>
          <cell r="BJ441">
            <v>417399.38</v>
          </cell>
          <cell r="BK441">
            <v>2674760.1189999999</v>
          </cell>
          <cell r="BL441"/>
          <cell r="BM441">
            <v>1</v>
          </cell>
        </row>
        <row r="442">
          <cell r="A442" t="str">
            <v>2009700102600</v>
          </cell>
          <cell r="B442" t="str">
            <v>GRAYVILLE C U SCHOOL DIST 1</v>
          </cell>
          <cell r="C442" t="str">
            <v>WHITE</v>
          </cell>
          <cell r="D442" t="str">
            <v>Unit</v>
          </cell>
          <cell r="E442">
            <v>256.68</v>
          </cell>
          <cell r="F442"/>
          <cell r="G442">
            <v>116.55</v>
          </cell>
          <cell r="H442">
            <v>114.46999999999998</v>
          </cell>
          <cell r="I442">
            <v>60.980000000000004</v>
          </cell>
          <cell r="J442">
            <v>79.149999999999991</v>
          </cell>
          <cell r="K442"/>
          <cell r="L442">
            <v>10302.299999999999</v>
          </cell>
          <cell r="M442">
            <v>5488.2000000000007</v>
          </cell>
          <cell r="N442">
            <v>7123.4999999999991</v>
          </cell>
          <cell r="O442">
            <v>22914</v>
          </cell>
          <cell r="P442"/>
          <cell r="Q442">
            <v>14568.75</v>
          </cell>
          <cell r="R442">
            <v>7622.5000000000009</v>
          </cell>
          <cell r="S442">
            <v>9893.7499999999982</v>
          </cell>
          <cell r="T442">
            <v>32085</v>
          </cell>
          <cell r="U442"/>
          <cell r="V442">
            <v>37878.75</v>
          </cell>
          <cell r="W442">
            <v>19818.5</v>
          </cell>
          <cell r="X442">
            <v>25723.749999999996</v>
          </cell>
          <cell r="Y442">
            <v>83421</v>
          </cell>
          <cell r="Z442"/>
          <cell r="AA442">
            <v>3962.7</v>
          </cell>
          <cell r="AB442">
            <v>2073.3200000000002</v>
          </cell>
          <cell r="AC442">
            <v>2691.1</v>
          </cell>
          <cell r="AD442">
            <v>8727.1200000000008</v>
          </cell>
          <cell r="AE442"/>
          <cell r="AF442">
            <v>66550.05</v>
          </cell>
          <cell r="AG442">
            <v>34819.58</v>
          </cell>
          <cell r="AH442">
            <v>45194.65</v>
          </cell>
          <cell r="AI442">
            <v>146564.28</v>
          </cell>
          <cell r="AJ442"/>
          <cell r="AK442">
            <v>14308.749999999998</v>
          </cell>
          <cell r="AL442">
            <v>15184.02</v>
          </cell>
          <cell r="AM442">
            <v>67989.849999999991</v>
          </cell>
          <cell r="AN442">
            <v>97482.62</v>
          </cell>
          <cell r="AO442"/>
          <cell r="AP442">
            <v>158624.54999999999</v>
          </cell>
          <cell r="AQ442">
            <v>82993.78</v>
          </cell>
          <cell r="AR442">
            <v>107723.15</v>
          </cell>
          <cell r="AS442">
            <v>349341.48</v>
          </cell>
          <cell r="AT442"/>
          <cell r="AU442">
            <v>109207.34999999999</v>
          </cell>
          <cell r="AV442">
            <v>57138.26</v>
          </cell>
          <cell r="AW442">
            <v>74163.549999999988</v>
          </cell>
          <cell r="AX442">
            <v>240509.15999999997</v>
          </cell>
          <cell r="AY442"/>
          <cell r="AZ442">
            <v>1566611.6300000001</v>
          </cell>
          <cell r="BA442">
            <v>451161.89</v>
          </cell>
          <cell r="BB442">
            <v>605332.05599999998</v>
          </cell>
          <cell r="BC442">
            <v>36359.748719999996</v>
          </cell>
          <cell r="BD442">
            <v>36938.818799999994</v>
          </cell>
          <cell r="BE442">
            <v>0</v>
          </cell>
          <cell r="BF442">
            <v>678630.62352000002</v>
          </cell>
          <cell r="BG442"/>
          <cell r="BH442">
            <v>1659675.2835200003</v>
          </cell>
          <cell r="BI442"/>
          <cell r="BJ442">
            <v>244328.55</v>
          </cell>
          <cell r="BK442">
            <v>1415346.7335200002</v>
          </cell>
          <cell r="BL442"/>
          <cell r="BM442">
            <v>1</v>
          </cell>
        </row>
        <row r="443">
          <cell r="A443" t="str">
            <v>2009700302600</v>
          </cell>
          <cell r="B443" t="str">
            <v>NORRIS CITY-OMAHA-ENFIELD CUSD 3</v>
          </cell>
          <cell r="C443" t="str">
            <v>WHITE</v>
          </cell>
          <cell r="D443" t="str">
            <v>Unit</v>
          </cell>
          <cell r="E443">
            <v>663.37</v>
          </cell>
          <cell r="F443"/>
          <cell r="G443">
            <v>307.71999999999991</v>
          </cell>
          <cell r="H443">
            <v>304.14</v>
          </cell>
          <cell r="I443">
            <v>162.49</v>
          </cell>
          <cell r="J443">
            <v>193.15999999999997</v>
          </cell>
          <cell r="K443"/>
          <cell r="L443">
            <v>27372.6</v>
          </cell>
          <cell r="M443">
            <v>14624.1</v>
          </cell>
          <cell r="N443">
            <v>17384.399999999998</v>
          </cell>
          <cell r="O443">
            <v>59381.099999999991</v>
          </cell>
          <cell r="P443"/>
          <cell r="Q443">
            <v>38464.999999999993</v>
          </cell>
          <cell r="R443">
            <v>20311.25</v>
          </cell>
          <cell r="S443">
            <v>24144.999999999996</v>
          </cell>
          <cell r="T443">
            <v>82921.249999999985</v>
          </cell>
          <cell r="U443"/>
          <cell r="V443">
            <v>100008.99999999997</v>
          </cell>
          <cell r="W443">
            <v>52809.25</v>
          </cell>
          <cell r="X443">
            <v>62776.999999999993</v>
          </cell>
          <cell r="Y443">
            <v>215595.24999999997</v>
          </cell>
          <cell r="Z443"/>
          <cell r="AA443">
            <v>10462.479999999998</v>
          </cell>
          <cell r="AB443">
            <v>5524.66</v>
          </cell>
          <cell r="AC443">
            <v>6567.4399999999987</v>
          </cell>
          <cell r="AD443">
            <v>22554.579999999994</v>
          </cell>
          <cell r="AE443"/>
          <cell r="AF443">
            <v>175708.12</v>
          </cell>
          <cell r="AG443">
            <v>92781.79</v>
          </cell>
          <cell r="AH443">
            <v>110294.36</v>
          </cell>
          <cell r="AI443">
            <v>378784.26999999996</v>
          </cell>
          <cell r="AJ443"/>
          <cell r="AK443">
            <v>38017.5</v>
          </cell>
          <cell r="AL443">
            <v>40460.01</v>
          </cell>
          <cell r="AM443">
            <v>165924.43999999997</v>
          </cell>
          <cell r="AN443">
            <v>244401.94999999998</v>
          </cell>
          <cell r="AO443"/>
          <cell r="AP443">
            <v>418806.91999999987</v>
          </cell>
          <cell r="AQ443">
            <v>221148.89</v>
          </cell>
          <cell r="AR443">
            <v>262890.75999999995</v>
          </cell>
          <cell r="AS443">
            <v>902846.56999999983</v>
          </cell>
          <cell r="AT443"/>
          <cell r="AU443">
            <v>288333.6399999999</v>
          </cell>
          <cell r="AV443">
            <v>152253.13</v>
          </cell>
          <cell r="AW443">
            <v>180990.91999999998</v>
          </cell>
          <cell r="AX443">
            <v>621577.68999999994</v>
          </cell>
          <cell r="AY443"/>
          <cell r="AZ443">
            <v>4079155.75</v>
          </cell>
          <cell r="BA443">
            <v>1191650.2</v>
          </cell>
          <cell r="BB443">
            <v>1581241.7849999999</v>
          </cell>
          <cell r="BC443">
            <v>93969.013979999974</v>
          </cell>
          <cell r="BD443">
            <v>95465.576699999976</v>
          </cell>
          <cell r="BE443">
            <v>0</v>
          </cell>
          <cell r="BF443">
            <v>1770676.3756800001</v>
          </cell>
          <cell r="BG443"/>
          <cell r="BH443">
            <v>4298739.0356799997</v>
          </cell>
          <cell r="BI443"/>
          <cell r="BJ443">
            <v>631448.63</v>
          </cell>
          <cell r="BK443">
            <v>3667290.4056799999</v>
          </cell>
          <cell r="BL443"/>
          <cell r="BM443">
            <v>1</v>
          </cell>
        </row>
        <row r="444">
          <cell r="A444" t="str">
            <v>2009700502600</v>
          </cell>
          <cell r="B444" t="str">
            <v>CARMI-WHITE COUNTY C U S DIST 5</v>
          </cell>
          <cell r="C444" t="str">
            <v>WHITE</v>
          </cell>
          <cell r="D444" t="str">
            <v>Unit</v>
          </cell>
          <cell r="E444">
            <v>1258.05</v>
          </cell>
          <cell r="F444"/>
          <cell r="G444">
            <v>561.24</v>
          </cell>
          <cell r="H444">
            <v>545.99</v>
          </cell>
          <cell r="I444">
            <v>319.82</v>
          </cell>
          <cell r="J444">
            <v>376.99</v>
          </cell>
          <cell r="K444"/>
          <cell r="L444">
            <v>49139.1</v>
          </cell>
          <cell r="M444">
            <v>28783.8</v>
          </cell>
          <cell r="N444">
            <v>33929.1</v>
          </cell>
          <cell r="O444">
            <v>111852</v>
          </cell>
          <cell r="P444"/>
          <cell r="Q444">
            <v>70155</v>
          </cell>
          <cell r="R444">
            <v>39977.5</v>
          </cell>
          <cell r="S444">
            <v>47123.75</v>
          </cell>
          <cell r="T444">
            <v>157256.25</v>
          </cell>
          <cell r="U444"/>
          <cell r="V444">
            <v>182403</v>
          </cell>
          <cell r="W444">
            <v>103941.5</v>
          </cell>
          <cell r="X444">
            <v>122521.75</v>
          </cell>
          <cell r="Y444">
            <v>408866.25</v>
          </cell>
          <cell r="Z444"/>
          <cell r="AA444">
            <v>19082.16</v>
          </cell>
          <cell r="AB444">
            <v>10873.88</v>
          </cell>
          <cell r="AC444">
            <v>12817.66</v>
          </cell>
          <cell r="AD444">
            <v>42773.7</v>
          </cell>
          <cell r="AE444"/>
          <cell r="AF444">
            <v>320468.03999999998</v>
          </cell>
          <cell r="AG444">
            <v>182617.22</v>
          </cell>
          <cell r="AH444">
            <v>215261.29</v>
          </cell>
          <cell r="AI444">
            <v>718346.55</v>
          </cell>
          <cell r="AJ444"/>
          <cell r="AK444">
            <v>68248.75</v>
          </cell>
          <cell r="AL444">
            <v>79635.179999999993</v>
          </cell>
          <cell r="AM444">
            <v>323834.41000000003</v>
          </cell>
          <cell r="AN444">
            <v>471718.34</v>
          </cell>
          <cell r="AO444"/>
          <cell r="AP444">
            <v>763847.64</v>
          </cell>
          <cell r="AQ444">
            <v>435275.02</v>
          </cell>
          <cell r="AR444">
            <v>513083.39</v>
          </cell>
          <cell r="AS444">
            <v>1712206.0500000003</v>
          </cell>
          <cell r="AT444"/>
          <cell r="AU444">
            <v>525881.88</v>
          </cell>
          <cell r="AV444">
            <v>299671.33999999997</v>
          </cell>
          <cell r="AW444">
            <v>353239.63</v>
          </cell>
          <cell r="AX444">
            <v>1178792.8500000001</v>
          </cell>
          <cell r="AY444"/>
          <cell r="AZ444">
            <v>7720576.5200000014</v>
          </cell>
          <cell r="BA444">
            <v>2309856.34</v>
          </cell>
          <cell r="BB444">
            <v>3009129.8580000005</v>
          </cell>
          <cell r="BC444">
            <v>178207.81469999999</v>
          </cell>
          <cell r="BD444">
            <v>181045.97549999997</v>
          </cell>
          <cell r="BE444">
            <v>0</v>
          </cell>
          <cell r="BF444">
            <v>3368383.6482000006</v>
          </cell>
          <cell r="BG444"/>
          <cell r="BH444">
            <v>8170195.6382000018</v>
          </cell>
          <cell r="BI444"/>
          <cell r="BJ444">
            <v>1197512.6299999999</v>
          </cell>
          <cell r="BK444">
            <v>6972683.0082000019</v>
          </cell>
          <cell r="BL444"/>
          <cell r="BM444">
            <v>1</v>
          </cell>
        </row>
        <row r="445">
          <cell r="A445" t="str">
            <v>2100000000092</v>
          </cell>
          <cell r="B445" t="str">
            <v>ALT SCH-FRANKLIN/WILLIAMSON ROE</v>
          </cell>
          <cell r="C445" t="str">
            <v>FRANKLIN</v>
          </cell>
          <cell r="D445" t="str">
            <v>Regional</v>
          </cell>
          <cell r="E445">
            <v>91.32</v>
          </cell>
          <cell r="F445"/>
          <cell r="G445">
            <v>0</v>
          </cell>
          <cell r="H445">
            <v>0</v>
          </cell>
          <cell r="I445">
            <v>12</v>
          </cell>
          <cell r="J445">
            <v>79.319999999999993</v>
          </cell>
          <cell r="K445"/>
          <cell r="L445">
            <v>0</v>
          </cell>
          <cell r="M445">
            <v>1080</v>
          </cell>
          <cell r="N445">
            <v>7138.7999999999993</v>
          </cell>
          <cell r="O445">
            <v>8218.7999999999993</v>
          </cell>
          <cell r="P445"/>
          <cell r="Q445">
            <v>0</v>
          </cell>
          <cell r="R445">
            <v>1500</v>
          </cell>
          <cell r="S445">
            <v>9915</v>
          </cell>
          <cell r="T445">
            <v>11415</v>
          </cell>
          <cell r="U445"/>
          <cell r="V445">
            <v>0</v>
          </cell>
          <cell r="W445">
            <v>3900</v>
          </cell>
          <cell r="X445">
            <v>25778.999999999996</v>
          </cell>
          <cell r="Y445">
            <v>29678.999999999996</v>
          </cell>
          <cell r="Z445"/>
          <cell r="AA445">
            <v>0</v>
          </cell>
          <cell r="AB445">
            <v>408</v>
          </cell>
          <cell r="AC445">
            <v>2696.8799999999997</v>
          </cell>
          <cell r="AD445">
            <v>3104.8799999999997</v>
          </cell>
          <cell r="AE445"/>
          <cell r="AF445">
            <v>0</v>
          </cell>
          <cell r="AG445">
            <v>6852</v>
          </cell>
          <cell r="AH445">
            <v>45291.72</v>
          </cell>
          <cell r="AI445">
            <v>52143.72</v>
          </cell>
          <cell r="AJ445"/>
          <cell r="AK445">
            <v>0</v>
          </cell>
          <cell r="AL445">
            <v>2988</v>
          </cell>
          <cell r="AM445">
            <v>68135.87999999999</v>
          </cell>
          <cell r="AN445">
            <v>71123.87999999999</v>
          </cell>
          <cell r="AO445"/>
          <cell r="AP445">
            <v>0</v>
          </cell>
          <cell r="AQ445">
            <v>16332</v>
          </cell>
          <cell r="AR445">
            <v>107954.51999999999</v>
          </cell>
          <cell r="AS445">
            <v>124286.51999999999</v>
          </cell>
          <cell r="AT445"/>
          <cell r="AU445">
            <v>0</v>
          </cell>
          <cell r="AV445">
            <v>11244</v>
          </cell>
          <cell r="AW445">
            <v>74322.84</v>
          </cell>
          <cell r="AX445">
            <v>85566.84</v>
          </cell>
          <cell r="AY445"/>
          <cell r="AZ445">
            <v>588495.75</v>
          </cell>
          <cell r="BA445">
            <v>171469.72999999998</v>
          </cell>
          <cell r="BB445">
            <v>227989.644</v>
          </cell>
          <cell r="BC445">
            <v>12935.843279999999</v>
          </cell>
          <cell r="BD445">
            <v>13141.861199999999</v>
          </cell>
          <cell r="BE445">
            <v>0</v>
          </cell>
          <cell r="BF445">
            <v>254067.34847999999</v>
          </cell>
          <cell r="BG445"/>
          <cell r="BH445">
            <v>639605.98848000006</v>
          </cell>
          <cell r="BI445"/>
          <cell r="BJ445">
            <v>86925.68</v>
          </cell>
          <cell r="BK445">
            <v>552680.30848000012</v>
          </cell>
          <cell r="BL445"/>
          <cell r="BM445">
            <v>1</v>
          </cell>
        </row>
        <row r="446">
          <cell r="A446" t="str">
            <v>2100000000093</v>
          </cell>
          <cell r="B446" t="str">
            <v>SAFE SCH-FRANKLIN/WILLIAMSON ROE</v>
          </cell>
          <cell r="C446" t="str">
            <v>FRANKLIN</v>
          </cell>
          <cell r="D446" t="str">
            <v>Regional</v>
          </cell>
          <cell r="E446">
            <v>18.32</v>
          </cell>
          <cell r="F446"/>
          <cell r="G446">
            <v>0</v>
          </cell>
          <cell r="H446">
            <v>0</v>
          </cell>
          <cell r="I446">
            <v>13.33</v>
          </cell>
          <cell r="J446">
            <v>4.99</v>
          </cell>
          <cell r="K446"/>
          <cell r="L446">
            <v>0</v>
          </cell>
          <cell r="M446">
            <v>1199.7</v>
          </cell>
          <cell r="N446">
            <v>449.1</v>
          </cell>
          <cell r="O446">
            <v>1648.8000000000002</v>
          </cell>
          <cell r="P446"/>
          <cell r="Q446">
            <v>0</v>
          </cell>
          <cell r="R446">
            <v>1666.25</v>
          </cell>
          <cell r="S446">
            <v>623.75</v>
          </cell>
          <cell r="T446">
            <v>2290</v>
          </cell>
          <cell r="U446"/>
          <cell r="V446">
            <v>0</v>
          </cell>
          <cell r="W446">
            <v>4332.25</v>
          </cell>
          <cell r="X446">
            <v>1621.75</v>
          </cell>
          <cell r="Y446">
            <v>5954</v>
          </cell>
          <cell r="Z446"/>
          <cell r="AA446">
            <v>0</v>
          </cell>
          <cell r="AB446">
            <v>453.22</v>
          </cell>
          <cell r="AC446">
            <v>169.66</v>
          </cell>
          <cell r="AD446">
            <v>622.88</v>
          </cell>
          <cell r="AE446"/>
          <cell r="AF446">
            <v>0</v>
          </cell>
          <cell r="AG446">
            <v>7611.43</v>
          </cell>
          <cell r="AH446">
            <v>2849.29</v>
          </cell>
          <cell r="AI446">
            <v>10460.720000000001</v>
          </cell>
          <cell r="AJ446"/>
          <cell r="AK446">
            <v>0</v>
          </cell>
          <cell r="AL446">
            <v>3319.17</v>
          </cell>
          <cell r="AM446">
            <v>4286.41</v>
          </cell>
          <cell r="AN446">
            <v>7605.58</v>
          </cell>
          <cell r="AO446"/>
          <cell r="AP446">
            <v>0</v>
          </cell>
          <cell r="AQ446">
            <v>18142.13</v>
          </cell>
          <cell r="AR446">
            <v>6791.39</v>
          </cell>
          <cell r="AS446">
            <v>24933.52</v>
          </cell>
          <cell r="AT446"/>
          <cell r="AU446">
            <v>0</v>
          </cell>
          <cell r="AV446">
            <v>12490.210000000001</v>
          </cell>
          <cell r="AW446">
            <v>4675.63</v>
          </cell>
          <cell r="AX446">
            <v>17165.84</v>
          </cell>
          <cell r="AY446"/>
          <cell r="AZ446">
            <v>97421.12999999999</v>
          </cell>
          <cell r="BA446">
            <v>30769.79</v>
          </cell>
          <cell r="BB446">
            <v>38457.275999999991</v>
          </cell>
          <cell r="BC446">
            <v>2595.1012800000003</v>
          </cell>
          <cell r="BD446">
            <v>2636.4311999999995</v>
          </cell>
          <cell r="BE446">
            <v>0</v>
          </cell>
          <cell r="BF446">
            <v>43688.808479999992</v>
          </cell>
          <cell r="BG446"/>
          <cell r="BH446">
            <v>114370.14848</v>
          </cell>
          <cell r="BI446"/>
          <cell r="BJ446">
            <v>17438.439999999999</v>
          </cell>
          <cell r="BK446">
            <v>96931.708480000001</v>
          </cell>
          <cell r="BL446"/>
          <cell r="BM446">
            <v>1</v>
          </cell>
        </row>
        <row r="447">
          <cell r="A447" t="str">
            <v>2102804700400</v>
          </cell>
          <cell r="B447" t="str">
            <v>BENTON COMM CONS SCH DIST 47</v>
          </cell>
          <cell r="C447" t="str">
            <v>FRANKLIN</v>
          </cell>
          <cell r="D447" t="str">
            <v>Elementary</v>
          </cell>
          <cell r="E447">
            <v>1043.23</v>
          </cell>
          <cell r="F447"/>
          <cell r="G447">
            <v>672.06999999999994</v>
          </cell>
          <cell r="H447">
            <v>663.31999999999994</v>
          </cell>
          <cell r="I447">
            <v>371.16</v>
          </cell>
          <cell r="J447">
            <v>0</v>
          </cell>
          <cell r="K447"/>
          <cell r="L447">
            <v>59698.799999999996</v>
          </cell>
          <cell r="M447">
            <v>33404.400000000001</v>
          </cell>
          <cell r="N447">
            <v>0</v>
          </cell>
          <cell r="O447">
            <v>93103.2</v>
          </cell>
          <cell r="P447"/>
          <cell r="Q447">
            <v>84008.749999999985</v>
          </cell>
          <cell r="R447">
            <v>46395</v>
          </cell>
          <cell r="S447">
            <v>0</v>
          </cell>
          <cell r="T447">
            <v>130403.74999999999</v>
          </cell>
          <cell r="U447"/>
          <cell r="V447">
            <v>218422.74999999997</v>
          </cell>
          <cell r="W447">
            <v>120627.00000000001</v>
          </cell>
          <cell r="X447">
            <v>0</v>
          </cell>
          <cell r="Y447">
            <v>339049.75</v>
          </cell>
          <cell r="Z447"/>
          <cell r="AA447">
            <v>22850.379999999997</v>
          </cell>
          <cell r="AB447">
            <v>12619.44</v>
          </cell>
          <cell r="AC447">
            <v>0</v>
          </cell>
          <cell r="AD447">
            <v>35469.82</v>
          </cell>
          <cell r="AE447"/>
          <cell r="AF447">
            <v>383751.97</v>
          </cell>
          <cell r="AG447">
            <v>211932.36</v>
          </cell>
          <cell r="AH447">
            <v>0</v>
          </cell>
          <cell r="AI447">
            <v>595684.32999999996</v>
          </cell>
          <cell r="AJ447"/>
          <cell r="AK447">
            <v>82914.999999999985</v>
          </cell>
          <cell r="AL447">
            <v>92418.840000000011</v>
          </cell>
          <cell r="AM447">
            <v>0</v>
          </cell>
          <cell r="AN447">
            <v>175333.84</v>
          </cell>
          <cell r="AO447"/>
          <cell r="AP447">
            <v>914687.2699999999</v>
          </cell>
          <cell r="AQ447">
            <v>505148.76</v>
          </cell>
          <cell r="AR447">
            <v>0</v>
          </cell>
          <cell r="AS447">
            <v>1419836.0299999998</v>
          </cell>
          <cell r="AT447"/>
          <cell r="AU447">
            <v>629729.59</v>
          </cell>
          <cell r="AV447">
            <v>347776.92000000004</v>
          </cell>
          <cell r="AW447">
            <v>0</v>
          </cell>
          <cell r="AX447">
            <v>977506.51</v>
          </cell>
          <cell r="AY447"/>
          <cell r="AZ447">
            <v>6294477.4300000006</v>
          </cell>
          <cell r="BA447">
            <v>2051654.98</v>
          </cell>
          <cell r="BB447">
            <v>2503839.7229999998</v>
          </cell>
          <cell r="BC447">
            <v>147777.70242000002</v>
          </cell>
          <cell r="BD447">
            <v>150131.22929999998</v>
          </cell>
          <cell r="BE447">
            <v>0</v>
          </cell>
          <cell r="BF447">
            <v>2801748.6547199995</v>
          </cell>
          <cell r="BG447"/>
          <cell r="BH447">
            <v>6568135.8847200004</v>
          </cell>
          <cell r="BI447"/>
          <cell r="BJ447">
            <v>993029.77</v>
          </cell>
          <cell r="BK447">
            <v>5575106.11472</v>
          </cell>
          <cell r="BL447"/>
          <cell r="BM447">
            <v>1</v>
          </cell>
        </row>
        <row r="448">
          <cell r="A448" t="str">
            <v>2102809100400</v>
          </cell>
          <cell r="B448" t="str">
            <v>AKIN COMM CONS SCHOOL DIST 91</v>
          </cell>
          <cell r="C448" t="str">
            <v>FRANKLIN</v>
          </cell>
          <cell r="D448" t="str">
            <v>Elementary</v>
          </cell>
          <cell r="E448">
            <v>95.5</v>
          </cell>
          <cell r="F448"/>
          <cell r="G448">
            <v>73.5</v>
          </cell>
          <cell r="H448">
            <v>71</v>
          </cell>
          <cell r="I448">
            <v>22</v>
          </cell>
          <cell r="J448">
            <v>0</v>
          </cell>
          <cell r="K448"/>
          <cell r="L448">
            <v>6390</v>
          </cell>
          <cell r="M448">
            <v>1980</v>
          </cell>
          <cell r="N448">
            <v>0</v>
          </cell>
          <cell r="O448">
            <v>8370</v>
          </cell>
          <cell r="P448"/>
          <cell r="Q448">
            <v>9187.5</v>
          </cell>
          <cell r="R448">
            <v>2750</v>
          </cell>
          <cell r="S448">
            <v>0</v>
          </cell>
          <cell r="T448">
            <v>11937.5</v>
          </cell>
          <cell r="U448"/>
          <cell r="V448">
            <v>23887.5</v>
          </cell>
          <cell r="W448">
            <v>7150</v>
          </cell>
          <cell r="X448">
            <v>0</v>
          </cell>
          <cell r="Y448">
            <v>31037.5</v>
          </cell>
          <cell r="Z448"/>
          <cell r="AA448">
            <v>2499</v>
          </cell>
          <cell r="AB448">
            <v>748</v>
          </cell>
          <cell r="AC448">
            <v>0</v>
          </cell>
          <cell r="AD448">
            <v>3247</v>
          </cell>
          <cell r="AE448"/>
          <cell r="AF448">
            <v>20984.25</v>
          </cell>
          <cell r="AG448">
            <v>6281</v>
          </cell>
          <cell r="AH448">
            <v>0</v>
          </cell>
          <cell r="AI448">
            <v>27265.25</v>
          </cell>
          <cell r="AJ448"/>
          <cell r="AK448">
            <v>8875</v>
          </cell>
          <cell r="AL448">
            <v>5478</v>
          </cell>
          <cell r="AM448">
            <v>0</v>
          </cell>
          <cell r="AN448">
            <v>14353</v>
          </cell>
          <cell r="AO448"/>
          <cell r="AP448">
            <v>100033.5</v>
          </cell>
          <cell r="AQ448">
            <v>29942</v>
          </cell>
          <cell r="AR448">
            <v>0</v>
          </cell>
          <cell r="AS448">
            <v>129975.5</v>
          </cell>
          <cell r="AT448"/>
          <cell r="AU448">
            <v>68869.5</v>
          </cell>
          <cell r="AV448">
            <v>20614</v>
          </cell>
          <cell r="AW448">
            <v>0</v>
          </cell>
          <cell r="AX448">
            <v>89483.5</v>
          </cell>
          <cell r="AY448"/>
          <cell r="AZ448">
            <v>562176.96000000008</v>
          </cell>
          <cell r="BA448">
            <v>148163.54</v>
          </cell>
          <cell r="BB448">
            <v>213102.15000000002</v>
          </cell>
          <cell r="BC448">
            <v>13527.957</v>
          </cell>
          <cell r="BD448">
            <v>13743.404999999999</v>
          </cell>
          <cell r="BE448">
            <v>0</v>
          </cell>
          <cell r="BF448">
            <v>240373.51200000002</v>
          </cell>
          <cell r="BG448"/>
          <cell r="BH448">
            <v>556042.76199999999</v>
          </cell>
          <cell r="BI448"/>
          <cell r="BJ448">
            <v>90904.54</v>
          </cell>
          <cell r="BK448">
            <v>465138.22200000001</v>
          </cell>
          <cell r="BL448"/>
          <cell r="BM448">
            <v>0</v>
          </cell>
        </row>
        <row r="449">
          <cell r="A449" t="str">
            <v>2102809902600</v>
          </cell>
          <cell r="B449" t="str">
            <v>CHRISTOPHER UNIT 99</v>
          </cell>
          <cell r="C449" t="str">
            <v>FRANKLIN</v>
          </cell>
          <cell r="D449" t="str">
            <v>Unit</v>
          </cell>
          <cell r="E449">
            <v>679.95</v>
          </cell>
          <cell r="F449"/>
          <cell r="G449">
            <v>292.29999999999995</v>
          </cell>
          <cell r="H449">
            <v>288.64</v>
          </cell>
          <cell r="I449">
            <v>157.32999999999998</v>
          </cell>
          <cell r="J449">
            <v>230.32</v>
          </cell>
          <cell r="K449"/>
          <cell r="L449">
            <v>25977.599999999999</v>
          </cell>
          <cell r="M449">
            <v>14159.699999999999</v>
          </cell>
          <cell r="N449">
            <v>20728.8</v>
          </cell>
          <cell r="O449">
            <v>60866.099999999991</v>
          </cell>
          <cell r="P449"/>
          <cell r="Q449">
            <v>36537.499999999993</v>
          </cell>
          <cell r="R449">
            <v>19666.249999999996</v>
          </cell>
          <cell r="S449">
            <v>28790</v>
          </cell>
          <cell r="T449">
            <v>84993.749999999985</v>
          </cell>
          <cell r="U449"/>
          <cell r="V449">
            <v>94997.499999999985</v>
          </cell>
          <cell r="W449">
            <v>51132.249999999993</v>
          </cell>
          <cell r="X449">
            <v>74854</v>
          </cell>
          <cell r="Y449">
            <v>220983.74999999997</v>
          </cell>
          <cell r="Z449"/>
          <cell r="AA449">
            <v>9938.1999999999989</v>
          </cell>
          <cell r="AB449">
            <v>5349.2199999999993</v>
          </cell>
          <cell r="AC449">
            <v>7830.88</v>
          </cell>
          <cell r="AD449">
            <v>23118.3</v>
          </cell>
          <cell r="AE449"/>
          <cell r="AF449">
            <v>166903.29999999999</v>
          </cell>
          <cell r="AG449">
            <v>89835.43</v>
          </cell>
          <cell r="AH449">
            <v>131512.72</v>
          </cell>
          <cell r="AI449">
            <v>388251.44999999995</v>
          </cell>
          <cell r="AJ449"/>
          <cell r="AK449">
            <v>36080</v>
          </cell>
          <cell r="AL449">
            <v>39175.17</v>
          </cell>
          <cell r="AM449">
            <v>197844.88</v>
          </cell>
          <cell r="AN449">
            <v>273100.05</v>
          </cell>
          <cell r="AO449"/>
          <cell r="AP449">
            <v>397820.29999999993</v>
          </cell>
          <cell r="AQ449">
            <v>214126.12999999998</v>
          </cell>
          <cell r="AR449">
            <v>313465.52</v>
          </cell>
          <cell r="AS449">
            <v>925411.95</v>
          </cell>
          <cell r="AT449"/>
          <cell r="AU449">
            <v>273885.09999999998</v>
          </cell>
          <cell r="AV449">
            <v>147418.21</v>
          </cell>
          <cell r="AW449">
            <v>215809.84</v>
          </cell>
          <cell r="AX449">
            <v>637113.14999999991</v>
          </cell>
          <cell r="AY449"/>
          <cell r="AZ449">
            <v>4301644.879999999</v>
          </cell>
          <cell r="BA449">
            <v>1454126.99</v>
          </cell>
          <cell r="BB449">
            <v>1726731.5609999998</v>
          </cell>
          <cell r="BC449">
            <v>96317.637299999988</v>
          </cell>
          <cell r="BD449">
            <v>97851.604499999987</v>
          </cell>
          <cell r="BE449">
            <v>0</v>
          </cell>
          <cell r="BF449">
            <v>1920900.8027999997</v>
          </cell>
          <cell r="BG449"/>
          <cell r="BH449">
            <v>4534739.3027999988</v>
          </cell>
          <cell r="BI449"/>
          <cell r="BJ449">
            <v>647230.80000000005</v>
          </cell>
          <cell r="BK449">
            <v>3887508.502799999</v>
          </cell>
          <cell r="BL449"/>
          <cell r="BM449">
            <v>1</v>
          </cell>
        </row>
        <row r="450">
          <cell r="A450" t="str">
            <v>2102810301300</v>
          </cell>
          <cell r="B450" t="str">
            <v>BENTON CONS HIGH SCHOOL DIST 103</v>
          </cell>
          <cell r="C450" t="str">
            <v>FRANKLIN</v>
          </cell>
          <cell r="D450" t="str">
            <v>High School</v>
          </cell>
          <cell r="E450">
            <v>567</v>
          </cell>
          <cell r="F450"/>
          <cell r="G450">
            <v>0</v>
          </cell>
          <cell r="H450">
            <v>0</v>
          </cell>
          <cell r="I450">
            <v>0</v>
          </cell>
          <cell r="J450">
            <v>567</v>
          </cell>
          <cell r="K450"/>
          <cell r="L450">
            <v>0</v>
          </cell>
          <cell r="M450">
            <v>0</v>
          </cell>
          <cell r="N450">
            <v>51030</v>
          </cell>
          <cell r="O450">
            <v>51030</v>
          </cell>
          <cell r="P450"/>
          <cell r="Q450">
            <v>0</v>
          </cell>
          <cell r="R450">
            <v>0</v>
          </cell>
          <cell r="S450">
            <v>70875</v>
          </cell>
          <cell r="T450">
            <v>70875</v>
          </cell>
          <cell r="U450"/>
          <cell r="V450">
            <v>0</v>
          </cell>
          <cell r="W450">
            <v>0</v>
          </cell>
          <cell r="X450">
            <v>184275</v>
          </cell>
          <cell r="Y450">
            <v>184275</v>
          </cell>
          <cell r="Z450"/>
          <cell r="AA450">
            <v>0</v>
          </cell>
          <cell r="AB450">
            <v>0</v>
          </cell>
          <cell r="AC450">
            <v>19278</v>
          </cell>
          <cell r="AD450">
            <v>19278</v>
          </cell>
          <cell r="AE450"/>
          <cell r="AF450">
            <v>0</v>
          </cell>
          <cell r="AG450">
            <v>0</v>
          </cell>
          <cell r="AH450">
            <v>323757</v>
          </cell>
          <cell r="AI450">
            <v>323757</v>
          </cell>
          <cell r="AJ450"/>
          <cell r="AK450">
            <v>0</v>
          </cell>
          <cell r="AL450">
            <v>0</v>
          </cell>
          <cell r="AM450">
            <v>487053</v>
          </cell>
          <cell r="AN450">
            <v>487053</v>
          </cell>
          <cell r="AO450"/>
          <cell r="AP450">
            <v>0</v>
          </cell>
          <cell r="AQ450">
            <v>0</v>
          </cell>
          <cell r="AR450">
            <v>771687</v>
          </cell>
          <cell r="AS450">
            <v>771687</v>
          </cell>
          <cell r="AT450"/>
          <cell r="AU450">
            <v>0</v>
          </cell>
          <cell r="AV450">
            <v>0</v>
          </cell>
          <cell r="AW450">
            <v>531279</v>
          </cell>
          <cell r="AX450">
            <v>531279</v>
          </cell>
          <cell r="AY450"/>
          <cell r="AZ450">
            <v>3763424.63</v>
          </cell>
          <cell r="BA450">
            <v>1080510.0899999999</v>
          </cell>
          <cell r="BB450">
            <v>1453180.416</v>
          </cell>
          <cell r="BC450">
            <v>80317.817999999999</v>
          </cell>
          <cell r="BD450">
            <v>81596.969999999987</v>
          </cell>
          <cell r="BE450">
            <v>0</v>
          </cell>
          <cell r="BF450">
            <v>1615095.2039999999</v>
          </cell>
          <cell r="BG450"/>
          <cell r="BH450">
            <v>4054329.2039999999</v>
          </cell>
          <cell r="BI450"/>
          <cell r="BJ450">
            <v>539715.96</v>
          </cell>
          <cell r="BK450">
            <v>3514613.2439999999</v>
          </cell>
          <cell r="BL450"/>
          <cell r="BM450">
            <v>1</v>
          </cell>
        </row>
        <row r="451">
          <cell r="A451" t="str">
            <v>2102811500400</v>
          </cell>
          <cell r="B451" t="str">
            <v>EWING NORTHERN C C DISTRICT 115</v>
          </cell>
          <cell r="C451" t="str">
            <v>FRANKLIN</v>
          </cell>
          <cell r="D451" t="str">
            <v>Elementary</v>
          </cell>
          <cell r="E451">
            <v>217</v>
          </cell>
          <cell r="F451"/>
          <cell r="G451">
            <v>161.5</v>
          </cell>
          <cell r="H451">
            <v>159</v>
          </cell>
          <cell r="I451">
            <v>55.5</v>
          </cell>
          <cell r="J451">
            <v>0</v>
          </cell>
          <cell r="K451"/>
          <cell r="L451">
            <v>14310</v>
          </cell>
          <cell r="M451">
            <v>4995</v>
          </cell>
          <cell r="N451">
            <v>0</v>
          </cell>
          <cell r="O451">
            <v>19305</v>
          </cell>
          <cell r="P451"/>
          <cell r="Q451">
            <v>20187.5</v>
          </cell>
          <cell r="R451">
            <v>6937.5</v>
          </cell>
          <cell r="S451">
            <v>0</v>
          </cell>
          <cell r="T451">
            <v>27125</v>
          </cell>
          <cell r="U451"/>
          <cell r="V451">
            <v>52487.5</v>
          </cell>
          <cell r="W451">
            <v>18037.5</v>
          </cell>
          <cell r="X451">
            <v>0</v>
          </cell>
          <cell r="Y451">
            <v>70525</v>
          </cell>
          <cell r="Z451"/>
          <cell r="AA451">
            <v>5491</v>
          </cell>
          <cell r="AB451">
            <v>1887</v>
          </cell>
          <cell r="AC451">
            <v>0</v>
          </cell>
          <cell r="AD451">
            <v>7378</v>
          </cell>
          <cell r="AE451"/>
          <cell r="AF451">
            <v>92216.5</v>
          </cell>
          <cell r="AG451">
            <v>31690.5</v>
          </cell>
          <cell r="AH451">
            <v>0</v>
          </cell>
          <cell r="AI451">
            <v>123907</v>
          </cell>
          <cell r="AJ451"/>
          <cell r="AK451">
            <v>19875</v>
          </cell>
          <cell r="AL451">
            <v>13819.5</v>
          </cell>
          <cell r="AM451">
            <v>0</v>
          </cell>
          <cell r="AN451">
            <v>33694.5</v>
          </cell>
          <cell r="AO451"/>
          <cell r="AP451">
            <v>219801.5</v>
          </cell>
          <cell r="AQ451">
            <v>75535.5</v>
          </cell>
          <cell r="AR451">
            <v>0</v>
          </cell>
          <cell r="AS451">
            <v>295337</v>
          </cell>
          <cell r="AT451"/>
          <cell r="AU451">
            <v>151325.5</v>
          </cell>
          <cell r="AV451">
            <v>52003.5</v>
          </cell>
          <cell r="AW451">
            <v>0</v>
          </cell>
          <cell r="AX451">
            <v>203329</v>
          </cell>
          <cell r="AY451"/>
          <cell r="AZ451">
            <v>1274819.72</v>
          </cell>
          <cell r="BA451">
            <v>338858.86</v>
          </cell>
          <cell r="BB451">
            <v>484103.57400000002</v>
          </cell>
          <cell r="BC451">
            <v>30738.917999999998</v>
          </cell>
          <cell r="BD451">
            <v>31228.469999999998</v>
          </cell>
          <cell r="BE451">
            <v>0</v>
          </cell>
          <cell r="BF451">
            <v>546070.96200000006</v>
          </cell>
          <cell r="BG451"/>
          <cell r="BH451">
            <v>1326671.4620000001</v>
          </cell>
          <cell r="BI451"/>
          <cell r="BJ451">
            <v>206557.96</v>
          </cell>
          <cell r="BK451">
            <v>1120113.5020000001</v>
          </cell>
          <cell r="BL451"/>
          <cell r="BM451">
            <v>1</v>
          </cell>
        </row>
        <row r="452">
          <cell r="A452" t="str">
            <v>2102816802600</v>
          </cell>
          <cell r="B452" t="str">
            <v>FRANKFORT COMM UNIT SCH DIST 168</v>
          </cell>
          <cell r="C452" t="str">
            <v>FRANKLIN</v>
          </cell>
          <cell r="D452" t="str">
            <v>Unit</v>
          </cell>
          <cell r="E452">
            <v>1457.3</v>
          </cell>
          <cell r="F452"/>
          <cell r="G452">
            <v>682.99</v>
          </cell>
          <cell r="H452">
            <v>664.99</v>
          </cell>
          <cell r="I452">
            <v>344.15999999999997</v>
          </cell>
          <cell r="J452">
            <v>430.15</v>
          </cell>
          <cell r="K452"/>
          <cell r="L452">
            <v>59849.1</v>
          </cell>
          <cell r="M452">
            <v>30974.399999999998</v>
          </cell>
          <cell r="N452">
            <v>38713.5</v>
          </cell>
          <cell r="O452">
            <v>129537</v>
          </cell>
          <cell r="P452"/>
          <cell r="Q452">
            <v>85373.75</v>
          </cell>
          <cell r="R452">
            <v>43019.999999999993</v>
          </cell>
          <cell r="S452">
            <v>53768.75</v>
          </cell>
          <cell r="T452">
            <v>182162.5</v>
          </cell>
          <cell r="U452"/>
          <cell r="V452">
            <v>221971.75</v>
          </cell>
          <cell r="W452">
            <v>111851.99999999999</v>
          </cell>
          <cell r="X452">
            <v>139798.75</v>
          </cell>
          <cell r="Y452">
            <v>473622.5</v>
          </cell>
          <cell r="Z452"/>
          <cell r="AA452">
            <v>23221.66</v>
          </cell>
          <cell r="AB452">
            <v>11701.439999999999</v>
          </cell>
          <cell r="AC452">
            <v>14625.099999999999</v>
          </cell>
          <cell r="AD452">
            <v>49548.2</v>
          </cell>
          <cell r="AE452"/>
          <cell r="AF452">
            <v>389987.29</v>
          </cell>
          <cell r="AG452">
            <v>196515.36</v>
          </cell>
          <cell r="AH452">
            <v>245615.65</v>
          </cell>
          <cell r="AI452">
            <v>832118.29999999993</v>
          </cell>
          <cell r="AJ452"/>
          <cell r="AK452">
            <v>83123.75</v>
          </cell>
          <cell r="AL452">
            <v>85695.84</v>
          </cell>
          <cell r="AM452">
            <v>369498.85</v>
          </cell>
          <cell r="AN452">
            <v>538318.43999999994</v>
          </cell>
          <cell r="AO452"/>
          <cell r="AP452">
            <v>929549.39</v>
          </cell>
          <cell r="AQ452">
            <v>468401.75999999995</v>
          </cell>
          <cell r="AR452">
            <v>585434.15</v>
          </cell>
          <cell r="AS452">
            <v>1983385.2999999998</v>
          </cell>
          <cell r="AT452"/>
          <cell r="AU452">
            <v>639961.63</v>
          </cell>
          <cell r="AV452">
            <v>322477.92</v>
          </cell>
          <cell r="AW452">
            <v>403050.55</v>
          </cell>
          <cell r="AX452">
            <v>1365490.1</v>
          </cell>
          <cell r="AY452"/>
          <cell r="AZ452">
            <v>9185946.4100000001</v>
          </cell>
          <cell r="BA452">
            <v>3128287.41</v>
          </cell>
          <cell r="BB452">
            <v>3694270.1460000002</v>
          </cell>
          <cell r="BC452">
            <v>206432.37420000002</v>
          </cell>
          <cell r="BD452">
            <v>209720.04300000001</v>
          </cell>
          <cell r="BE452">
            <v>0</v>
          </cell>
          <cell r="BF452">
            <v>4110422.5632000002</v>
          </cell>
          <cell r="BG452"/>
          <cell r="BH452">
            <v>9664604.9032000005</v>
          </cell>
          <cell r="BI452"/>
          <cell r="BJ452">
            <v>1387174.72</v>
          </cell>
          <cell r="BK452">
            <v>8277430.1832000008</v>
          </cell>
          <cell r="BL452"/>
          <cell r="BM452">
            <v>1</v>
          </cell>
        </row>
        <row r="453">
          <cell r="A453" t="str">
            <v>2102817402600</v>
          </cell>
          <cell r="B453" t="str">
            <v>THOMPSONVILLE CUSD 174</v>
          </cell>
          <cell r="C453" t="str">
            <v>FRANKLIN</v>
          </cell>
          <cell r="D453" t="str">
            <v>Unit</v>
          </cell>
          <cell r="E453">
            <v>288.52999999999997</v>
          </cell>
          <cell r="F453"/>
          <cell r="G453">
            <v>124.05999999999999</v>
          </cell>
          <cell r="H453">
            <v>121.80999999999999</v>
          </cell>
          <cell r="I453">
            <v>67.649999999999991</v>
          </cell>
          <cell r="J453">
            <v>96.82</v>
          </cell>
          <cell r="K453"/>
          <cell r="L453">
            <v>10962.9</v>
          </cell>
          <cell r="M453">
            <v>6088.4999999999991</v>
          </cell>
          <cell r="N453">
            <v>8713.7999999999993</v>
          </cell>
          <cell r="O453">
            <v>25765.199999999997</v>
          </cell>
          <cell r="P453"/>
          <cell r="Q453">
            <v>15507.499999999998</v>
          </cell>
          <cell r="R453">
            <v>8456.2499999999982</v>
          </cell>
          <cell r="S453">
            <v>12102.5</v>
          </cell>
          <cell r="T453">
            <v>36066.25</v>
          </cell>
          <cell r="U453"/>
          <cell r="V453">
            <v>40319.499999999993</v>
          </cell>
          <cell r="W453">
            <v>21986.249999999996</v>
          </cell>
          <cell r="X453">
            <v>31466.499999999996</v>
          </cell>
          <cell r="Y453">
            <v>93772.249999999985</v>
          </cell>
          <cell r="Z453"/>
          <cell r="AA453">
            <v>4218.04</v>
          </cell>
          <cell r="AB453">
            <v>2300.1</v>
          </cell>
          <cell r="AC453">
            <v>3291.8799999999997</v>
          </cell>
          <cell r="AD453">
            <v>9810.0199999999986</v>
          </cell>
          <cell r="AE453"/>
          <cell r="AF453">
            <v>70838.259999999995</v>
          </cell>
          <cell r="AG453">
            <v>38628.15</v>
          </cell>
          <cell r="AH453">
            <v>55284.22</v>
          </cell>
          <cell r="AI453">
            <v>164750.63</v>
          </cell>
          <cell r="AJ453"/>
          <cell r="AK453">
            <v>15226.249999999998</v>
          </cell>
          <cell r="AL453">
            <v>16844.849999999999</v>
          </cell>
          <cell r="AM453">
            <v>83168.37999999999</v>
          </cell>
          <cell r="AN453">
            <v>115239.47999999998</v>
          </cell>
          <cell r="AO453"/>
          <cell r="AP453">
            <v>168845.65999999997</v>
          </cell>
          <cell r="AQ453">
            <v>92071.65</v>
          </cell>
          <cell r="AR453">
            <v>131772.01999999999</v>
          </cell>
          <cell r="AS453">
            <v>392689.32999999996</v>
          </cell>
          <cell r="AT453"/>
          <cell r="AU453">
            <v>116244.21999999999</v>
          </cell>
          <cell r="AV453">
            <v>63388.049999999996</v>
          </cell>
          <cell r="AW453">
            <v>90720.34</v>
          </cell>
          <cell r="AX453">
            <v>270352.61</v>
          </cell>
          <cell r="AY453"/>
          <cell r="AZ453">
            <v>1777661.98</v>
          </cell>
          <cell r="BA453">
            <v>526114.48</v>
          </cell>
          <cell r="BB453">
            <v>691132.93799999997</v>
          </cell>
          <cell r="BC453">
            <v>40871.428619999999</v>
          </cell>
          <cell r="BD453">
            <v>41522.352299999991</v>
          </cell>
          <cell r="BE453">
            <v>0</v>
          </cell>
          <cell r="BF453">
            <v>773526.71892000001</v>
          </cell>
          <cell r="BG453"/>
          <cell r="BH453">
            <v>1881972.4889199997</v>
          </cell>
          <cell r="BI453"/>
          <cell r="BJ453">
            <v>274645.93</v>
          </cell>
          <cell r="BK453">
            <v>1607326.5589199997</v>
          </cell>
          <cell r="BL453"/>
          <cell r="BM453">
            <v>1</v>
          </cell>
        </row>
        <row r="454">
          <cell r="A454" t="str">
            <v>2102818802600</v>
          </cell>
          <cell r="B454" t="str">
            <v>ZEIGLER-ROYALTON C U S DIST 188</v>
          </cell>
          <cell r="C454" t="str">
            <v>FRANKLIN</v>
          </cell>
          <cell r="D454" t="str">
            <v>Unit</v>
          </cell>
          <cell r="E454">
            <v>489.36</v>
          </cell>
          <cell r="F454"/>
          <cell r="G454">
            <v>228.21999999999997</v>
          </cell>
          <cell r="H454">
            <v>222.31</v>
          </cell>
          <cell r="I454">
            <v>114.64999999999999</v>
          </cell>
          <cell r="J454">
            <v>146.49</v>
          </cell>
          <cell r="K454"/>
          <cell r="L454">
            <v>20007.900000000001</v>
          </cell>
          <cell r="M454">
            <v>10318.5</v>
          </cell>
          <cell r="N454">
            <v>13184.1</v>
          </cell>
          <cell r="O454">
            <v>43510.5</v>
          </cell>
          <cell r="P454"/>
          <cell r="Q454">
            <v>28527.499999999996</v>
          </cell>
          <cell r="R454">
            <v>14331.249999999998</v>
          </cell>
          <cell r="S454">
            <v>18311.25</v>
          </cell>
          <cell r="T454">
            <v>61169.999999999993</v>
          </cell>
          <cell r="U454"/>
          <cell r="V454">
            <v>74171.499999999985</v>
          </cell>
          <cell r="W454">
            <v>37261.25</v>
          </cell>
          <cell r="X454">
            <v>47609.25</v>
          </cell>
          <cell r="Y454">
            <v>159042</v>
          </cell>
          <cell r="Z454"/>
          <cell r="AA454">
            <v>7759.4799999999987</v>
          </cell>
          <cell r="AB454">
            <v>3898.1</v>
          </cell>
          <cell r="AC454">
            <v>4980.66</v>
          </cell>
          <cell r="AD454">
            <v>16638.239999999998</v>
          </cell>
          <cell r="AE454"/>
          <cell r="AF454">
            <v>130313.62</v>
          </cell>
          <cell r="AG454">
            <v>65465.15</v>
          </cell>
          <cell r="AH454">
            <v>83645.789999999994</v>
          </cell>
          <cell r="AI454">
            <v>279424.56</v>
          </cell>
          <cell r="AJ454"/>
          <cell r="AK454">
            <v>27788.75</v>
          </cell>
          <cell r="AL454">
            <v>28547.85</v>
          </cell>
          <cell r="AM454">
            <v>125834.91</v>
          </cell>
          <cell r="AN454">
            <v>182171.51</v>
          </cell>
          <cell r="AO454"/>
          <cell r="AP454">
            <v>310607.42</v>
          </cell>
          <cell r="AQ454">
            <v>156038.65</v>
          </cell>
          <cell r="AR454">
            <v>199372.89</v>
          </cell>
          <cell r="AS454">
            <v>666018.96</v>
          </cell>
          <cell r="AT454"/>
          <cell r="AU454">
            <v>213842.13999999998</v>
          </cell>
          <cell r="AV454">
            <v>107427.04999999999</v>
          </cell>
          <cell r="AW454">
            <v>137261.13</v>
          </cell>
          <cell r="AX454">
            <v>458530.31999999995</v>
          </cell>
          <cell r="AY454"/>
          <cell r="AZ454">
            <v>3072292.13</v>
          </cell>
          <cell r="BA454">
            <v>1037174.59</v>
          </cell>
          <cell r="BB454">
            <v>1232840.0159999998</v>
          </cell>
          <cell r="BC454">
            <v>69319.801439999996</v>
          </cell>
          <cell r="BD454">
            <v>70423.797599999991</v>
          </cell>
          <cell r="BE454">
            <v>0</v>
          </cell>
          <cell r="BF454">
            <v>1372583.6150399998</v>
          </cell>
          <cell r="BG454"/>
          <cell r="BH454">
            <v>3239089.7050399999</v>
          </cell>
          <cell r="BI454"/>
          <cell r="BJ454">
            <v>465811.99</v>
          </cell>
          <cell r="BK454">
            <v>2773277.7150400002</v>
          </cell>
          <cell r="BL454"/>
          <cell r="BM454">
            <v>1</v>
          </cell>
        </row>
        <row r="455">
          <cell r="A455" t="str">
            <v>2102819602600</v>
          </cell>
          <cell r="B455" t="str">
            <v>SESSER-VALIER COMM UNIT S D 196</v>
          </cell>
          <cell r="C455" t="str">
            <v>FRANKLIN</v>
          </cell>
          <cell r="D455" t="str">
            <v>Unit</v>
          </cell>
          <cell r="E455">
            <v>577.26</v>
          </cell>
          <cell r="F455"/>
          <cell r="G455">
            <v>247.95999999999998</v>
          </cell>
          <cell r="H455">
            <v>245.13</v>
          </cell>
          <cell r="I455">
            <v>143.32</v>
          </cell>
          <cell r="J455">
            <v>185.98</v>
          </cell>
          <cell r="K455"/>
          <cell r="L455">
            <v>22061.7</v>
          </cell>
          <cell r="M455">
            <v>12898.8</v>
          </cell>
          <cell r="N455">
            <v>16738.2</v>
          </cell>
          <cell r="O455">
            <v>51698.7</v>
          </cell>
          <cell r="P455"/>
          <cell r="Q455">
            <v>30994.999999999996</v>
          </cell>
          <cell r="R455">
            <v>17915</v>
          </cell>
          <cell r="S455">
            <v>23247.5</v>
          </cell>
          <cell r="T455">
            <v>72157.5</v>
          </cell>
          <cell r="U455"/>
          <cell r="V455">
            <v>80587</v>
          </cell>
          <cell r="W455">
            <v>46579</v>
          </cell>
          <cell r="X455">
            <v>60443.5</v>
          </cell>
          <cell r="Y455">
            <v>187609.5</v>
          </cell>
          <cell r="Z455"/>
          <cell r="AA455">
            <v>8430.64</v>
          </cell>
          <cell r="AB455">
            <v>4872.88</v>
          </cell>
          <cell r="AC455">
            <v>6323.32</v>
          </cell>
          <cell r="AD455">
            <v>19626.84</v>
          </cell>
          <cell r="AE455"/>
          <cell r="AF455">
            <v>141585.16</v>
          </cell>
          <cell r="AG455">
            <v>81835.72</v>
          </cell>
          <cell r="AH455">
            <v>106194.58</v>
          </cell>
          <cell r="AI455">
            <v>329615.46000000002</v>
          </cell>
          <cell r="AJ455"/>
          <cell r="AK455">
            <v>30641.25</v>
          </cell>
          <cell r="AL455">
            <v>35686.68</v>
          </cell>
          <cell r="AM455">
            <v>159756.81999999998</v>
          </cell>
          <cell r="AN455">
            <v>226084.74999999997</v>
          </cell>
          <cell r="AO455"/>
          <cell r="AP455">
            <v>337473.56</v>
          </cell>
          <cell r="AQ455">
            <v>195058.52</v>
          </cell>
          <cell r="AR455">
            <v>253118.78</v>
          </cell>
          <cell r="AS455">
            <v>785650.86</v>
          </cell>
          <cell r="AT455"/>
          <cell r="AU455">
            <v>232338.52</v>
          </cell>
          <cell r="AV455">
            <v>134290.84</v>
          </cell>
          <cell r="AW455">
            <v>174263.25999999998</v>
          </cell>
          <cell r="AX455">
            <v>540892.62</v>
          </cell>
          <cell r="AY455"/>
          <cell r="AZ455">
            <v>3532193.02</v>
          </cell>
          <cell r="BA455">
            <v>1001273.78</v>
          </cell>
          <cell r="BB455">
            <v>1360040.0399999998</v>
          </cell>
          <cell r="BC455">
            <v>81771.188040000008</v>
          </cell>
          <cell r="BD455">
            <v>83073.486599999989</v>
          </cell>
          <cell r="BE455">
            <v>0</v>
          </cell>
          <cell r="BF455">
            <v>1524884.7146399997</v>
          </cell>
          <cell r="BG455"/>
          <cell r="BH455">
            <v>3738220.9446399994</v>
          </cell>
          <cell r="BI455"/>
          <cell r="BJ455">
            <v>549482.23999999999</v>
          </cell>
          <cell r="BK455">
            <v>3188738.7046399992</v>
          </cell>
          <cell r="BL455"/>
          <cell r="BM455">
            <v>1</v>
          </cell>
        </row>
        <row r="456">
          <cell r="A456" t="str">
            <v>2104400102600</v>
          </cell>
          <cell r="B456" t="str">
            <v>GOREVILLE COMM UNIT DIST 1</v>
          </cell>
          <cell r="C456" t="str">
            <v>JOHNSON</v>
          </cell>
          <cell r="D456" t="str">
            <v>Unit</v>
          </cell>
          <cell r="E456">
            <v>572.79</v>
          </cell>
          <cell r="F456"/>
          <cell r="G456">
            <v>263.14</v>
          </cell>
          <cell r="H456">
            <v>259.80999999999995</v>
          </cell>
          <cell r="I456">
            <v>139.16</v>
          </cell>
          <cell r="J456">
            <v>170.49</v>
          </cell>
          <cell r="K456"/>
          <cell r="L456">
            <v>23382.899999999994</v>
          </cell>
          <cell r="M456">
            <v>12524.4</v>
          </cell>
          <cell r="N456">
            <v>15344.1</v>
          </cell>
          <cell r="O456">
            <v>51251.399999999994</v>
          </cell>
          <cell r="P456"/>
          <cell r="Q456">
            <v>32892.5</v>
          </cell>
          <cell r="R456">
            <v>17395</v>
          </cell>
          <cell r="S456">
            <v>21311.25</v>
          </cell>
          <cell r="T456">
            <v>71598.75</v>
          </cell>
          <cell r="U456"/>
          <cell r="V456">
            <v>85520.5</v>
          </cell>
          <cell r="W456">
            <v>45227</v>
          </cell>
          <cell r="X456">
            <v>55409.25</v>
          </cell>
          <cell r="Y456">
            <v>186156.75</v>
          </cell>
          <cell r="Z456"/>
          <cell r="AA456">
            <v>8946.76</v>
          </cell>
          <cell r="AB456">
            <v>4731.4399999999996</v>
          </cell>
          <cell r="AC456">
            <v>5796.66</v>
          </cell>
          <cell r="AD456">
            <v>19474.86</v>
          </cell>
          <cell r="AE456"/>
          <cell r="AF456">
            <v>150252.94</v>
          </cell>
          <cell r="AG456">
            <v>79460.36</v>
          </cell>
          <cell r="AH456">
            <v>97349.79</v>
          </cell>
          <cell r="AI456">
            <v>327063.08999999997</v>
          </cell>
          <cell r="AJ456"/>
          <cell r="AK456">
            <v>32476.249999999993</v>
          </cell>
          <cell r="AL456">
            <v>34650.839999999997</v>
          </cell>
          <cell r="AM456">
            <v>146450.91</v>
          </cell>
          <cell r="AN456">
            <v>213578</v>
          </cell>
          <cell r="AO456"/>
          <cell r="AP456">
            <v>358133.54</v>
          </cell>
          <cell r="AQ456">
            <v>189396.76</v>
          </cell>
          <cell r="AR456">
            <v>232036.89</v>
          </cell>
          <cell r="AS456">
            <v>779567.19000000006</v>
          </cell>
          <cell r="AT456"/>
          <cell r="AU456">
            <v>246562.18</v>
          </cell>
          <cell r="AV456">
            <v>130392.92</v>
          </cell>
          <cell r="AW456">
            <v>159749.13</v>
          </cell>
          <cell r="AX456">
            <v>536704.23</v>
          </cell>
          <cell r="AY456"/>
          <cell r="AZ456">
            <v>3465964.84</v>
          </cell>
          <cell r="BA456">
            <v>895527.97</v>
          </cell>
          <cell r="BB456">
            <v>1308447.8429999999</v>
          </cell>
          <cell r="BC456">
            <v>81137.994659999982</v>
          </cell>
          <cell r="BD456">
            <v>82430.208899999983</v>
          </cell>
          <cell r="BE456">
            <v>0</v>
          </cell>
          <cell r="BF456">
            <v>1472016.0465599999</v>
          </cell>
          <cell r="BG456"/>
          <cell r="BH456">
            <v>3657410.3165599997</v>
          </cell>
          <cell r="BI456"/>
          <cell r="BJ456">
            <v>545227.34</v>
          </cell>
          <cell r="BK456">
            <v>3112182.9765599999</v>
          </cell>
          <cell r="BL456"/>
          <cell r="BM456">
            <v>1</v>
          </cell>
        </row>
        <row r="457">
          <cell r="A457" t="str">
            <v>2104403200300</v>
          </cell>
          <cell r="B457" t="str">
            <v>NEW SIMPSON HILL CONS DIST 32</v>
          </cell>
          <cell r="C457" t="str">
            <v>JOHNSON</v>
          </cell>
          <cell r="D457" t="str">
            <v>Elementary</v>
          </cell>
          <cell r="E457">
            <v>195.46</v>
          </cell>
          <cell r="F457"/>
          <cell r="G457">
            <v>131.63</v>
          </cell>
          <cell r="H457">
            <v>129.13</v>
          </cell>
          <cell r="I457">
            <v>63.83</v>
          </cell>
          <cell r="J457">
            <v>0</v>
          </cell>
          <cell r="K457"/>
          <cell r="L457">
            <v>11621.699999999999</v>
          </cell>
          <cell r="M457">
            <v>5744.7</v>
          </cell>
          <cell r="N457">
            <v>0</v>
          </cell>
          <cell r="O457">
            <v>17366.399999999998</v>
          </cell>
          <cell r="P457"/>
          <cell r="Q457">
            <v>16453.75</v>
          </cell>
          <cell r="R457">
            <v>7978.75</v>
          </cell>
          <cell r="S457">
            <v>0</v>
          </cell>
          <cell r="T457">
            <v>24432.5</v>
          </cell>
          <cell r="U457"/>
          <cell r="V457">
            <v>42779.75</v>
          </cell>
          <cell r="W457">
            <v>20744.75</v>
          </cell>
          <cell r="X457">
            <v>0</v>
          </cell>
          <cell r="Y457">
            <v>63524.5</v>
          </cell>
          <cell r="Z457"/>
          <cell r="AA457">
            <v>4475.42</v>
          </cell>
          <cell r="AB457">
            <v>2170.2199999999998</v>
          </cell>
          <cell r="AC457">
            <v>0</v>
          </cell>
          <cell r="AD457">
            <v>6645.6399999999994</v>
          </cell>
          <cell r="AE457"/>
          <cell r="AF457">
            <v>75160.73</v>
          </cell>
          <cell r="AG457">
            <v>36446.93</v>
          </cell>
          <cell r="AH457">
            <v>0</v>
          </cell>
          <cell r="AI457">
            <v>111607.66</v>
          </cell>
          <cell r="AJ457"/>
          <cell r="AK457">
            <v>16141.25</v>
          </cell>
          <cell r="AL457">
            <v>15893.67</v>
          </cell>
          <cell r="AM457">
            <v>0</v>
          </cell>
          <cell r="AN457">
            <v>32034.92</v>
          </cell>
          <cell r="AO457"/>
          <cell r="AP457">
            <v>179148.43</v>
          </cell>
          <cell r="AQ457">
            <v>86872.63</v>
          </cell>
          <cell r="AR457">
            <v>0</v>
          </cell>
          <cell r="AS457">
            <v>266021.06</v>
          </cell>
          <cell r="AT457"/>
          <cell r="AU457">
            <v>123337.31</v>
          </cell>
          <cell r="AV457">
            <v>59808.71</v>
          </cell>
          <cell r="AW457">
            <v>0</v>
          </cell>
          <cell r="AX457">
            <v>183146.02</v>
          </cell>
          <cell r="AY457"/>
          <cell r="AZ457">
            <v>1150660.72</v>
          </cell>
          <cell r="BA457">
            <v>327653.71000000002</v>
          </cell>
          <cell r="BB457">
            <v>443494.32899999997</v>
          </cell>
          <cell r="BC457">
            <v>27687.690839999996</v>
          </cell>
          <cell r="BD457">
            <v>28128.648599999993</v>
          </cell>
          <cell r="BE457">
            <v>0</v>
          </cell>
          <cell r="BF457">
            <v>499310.66843999998</v>
          </cell>
          <cell r="BG457"/>
          <cell r="BH457">
            <v>1204089.3684399999</v>
          </cell>
          <cell r="BI457"/>
          <cell r="BJ457">
            <v>186054.46</v>
          </cell>
          <cell r="BK457">
            <v>1018034.9084399999</v>
          </cell>
          <cell r="BL457"/>
          <cell r="BM457">
            <v>1</v>
          </cell>
        </row>
        <row r="458">
          <cell r="A458" t="str">
            <v>2104404300300</v>
          </cell>
          <cell r="B458" t="str">
            <v>BUNCOMBE CONS SCHOOL DIST 43</v>
          </cell>
          <cell r="C458" t="str">
            <v>JOHNSON</v>
          </cell>
          <cell r="D458" t="str">
            <v>Elementary</v>
          </cell>
          <cell r="E458">
            <v>63.5</v>
          </cell>
          <cell r="F458"/>
          <cell r="G458">
            <v>46</v>
          </cell>
          <cell r="H458">
            <v>45.5</v>
          </cell>
          <cell r="I458">
            <v>17.5</v>
          </cell>
          <cell r="J458">
            <v>0</v>
          </cell>
          <cell r="K458"/>
          <cell r="L458">
            <v>4095</v>
          </cell>
          <cell r="M458">
            <v>1575</v>
          </cell>
          <cell r="N458">
            <v>0</v>
          </cell>
          <cell r="O458">
            <v>5670</v>
          </cell>
          <cell r="P458"/>
          <cell r="Q458">
            <v>5750</v>
          </cell>
          <cell r="R458">
            <v>2187.5</v>
          </cell>
          <cell r="S458">
            <v>0</v>
          </cell>
          <cell r="T458">
            <v>7937.5</v>
          </cell>
          <cell r="U458"/>
          <cell r="V458">
            <v>14950</v>
          </cell>
          <cell r="W458">
            <v>5687.5</v>
          </cell>
          <cell r="X458">
            <v>0</v>
          </cell>
          <cell r="Y458">
            <v>20637.5</v>
          </cell>
          <cell r="Z458"/>
          <cell r="AA458">
            <v>1564</v>
          </cell>
          <cell r="AB458">
            <v>595</v>
          </cell>
          <cell r="AC458">
            <v>0</v>
          </cell>
          <cell r="AD458">
            <v>2159</v>
          </cell>
          <cell r="AE458"/>
          <cell r="AF458">
            <v>26266</v>
          </cell>
          <cell r="AG458">
            <v>9992.5</v>
          </cell>
          <cell r="AH458">
            <v>0</v>
          </cell>
          <cell r="AI458">
            <v>36258.5</v>
          </cell>
          <cell r="AJ458"/>
          <cell r="AK458">
            <v>5687.5</v>
          </cell>
          <cell r="AL458">
            <v>4357.5</v>
          </cell>
          <cell r="AM458">
            <v>0</v>
          </cell>
          <cell r="AN458">
            <v>10045</v>
          </cell>
          <cell r="AO458"/>
          <cell r="AP458">
            <v>62606</v>
          </cell>
          <cell r="AQ458">
            <v>23817.5</v>
          </cell>
          <cell r="AR458">
            <v>0</v>
          </cell>
          <cell r="AS458">
            <v>86423.5</v>
          </cell>
          <cell r="AT458"/>
          <cell r="AU458">
            <v>43102</v>
          </cell>
          <cell r="AV458">
            <v>16397.5</v>
          </cell>
          <cell r="AW458">
            <v>0</v>
          </cell>
          <cell r="AX458">
            <v>59499.5</v>
          </cell>
          <cell r="AY458"/>
          <cell r="AZ458">
            <v>392463.37</v>
          </cell>
          <cell r="BA458">
            <v>149468.95000000001</v>
          </cell>
          <cell r="BB458">
            <v>162579.69600000003</v>
          </cell>
          <cell r="BC458">
            <v>8995.0290000000005</v>
          </cell>
          <cell r="BD458">
            <v>9138.2849999999999</v>
          </cell>
          <cell r="BE458">
            <v>0</v>
          </cell>
          <cell r="BF458">
            <v>180713.01000000004</v>
          </cell>
          <cell r="BG458"/>
          <cell r="BH458">
            <v>409343.51</v>
          </cell>
          <cell r="BI458"/>
          <cell r="BJ458">
            <v>60444.38</v>
          </cell>
          <cell r="BK458">
            <v>348899.13</v>
          </cell>
          <cell r="BL458"/>
          <cell r="BM458">
            <v>1</v>
          </cell>
        </row>
        <row r="459">
          <cell r="A459" t="str">
            <v>2104405500200</v>
          </cell>
          <cell r="B459" t="str">
            <v>VIENNA SCHOOL DIST 55</v>
          </cell>
          <cell r="C459" t="str">
            <v>JOHNSON</v>
          </cell>
          <cell r="D459" t="str">
            <v>Elementary</v>
          </cell>
          <cell r="E459">
            <v>380</v>
          </cell>
          <cell r="F459"/>
          <cell r="G459">
            <v>248.5</v>
          </cell>
          <cell r="H459">
            <v>246</v>
          </cell>
          <cell r="I459">
            <v>131.5</v>
          </cell>
          <cell r="J459">
            <v>0</v>
          </cell>
          <cell r="K459"/>
          <cell r="L459">
            <v>22140</v>
          </cell>
          <cell r="M459">
            <v>11835</v>
          </cell>
          <cell r="N459">
            <v>0</v>
          </cell>
          <cell r="O459">
            <v>33975</v>
          </cell>
          <cell r="P459"/>
          <cell r="Q459">
            <v>31062.5</v>
          </cell>
          <cell r="R459">
            <v>16437.5</v>
          </cell>
          <cell r="S459">
            <v>0</v>
          </cell>
          <cell r="T459">
            <v>47500</v>
          </cell>
          <cell r="U459"/>
          <cell r="V459">
            <v>80762.5</v>
          </cell>
          <cell r="W459">
            <v>42737.5</v>
          </cell>
          <cell r="X459">
            <v>0</v>
          </cell>
          <cell r="Y459">
            <v>123500</v>
          </cell>
          <cell r="Z459"/>
          <cell r="AA459">
            <v>8449</v>
          </cell>
          <cell r="AB459">
            <v>4471</v>
          </cell>
          <cell r="AC459">
            <v>0</v>
          </cell>
          <cell r="AD459">
            <v>12920</v>
          </cell>
          <cell r="AE459"/>
          <cell r="AF459">
            <v>141893.5</v>
          </cell>
          <cell r="AG459">
            <v>75086.5</v>
          </cell>
          <cell r="AH459">
            <v>0</v>
          </cell>
          <cell r="AI459">
            <v>216980</v>
          </cell>
          <cell r="AJ459"/>
          <cell r="AK459">
            <v>30750</v>
          </cell>
          <cell r="AL459">
            <v>32743.5</v>
          </cell>
          <cell r="AM459">
            <v>0</v>
          </cell>
          <cell r="AN459">
            <v>63493.5</v>
          </cell>
          <cell r="AO459"/>
          <cell r="AP459">
            <v>338208.5</v>
          </cell>
          <cell r="AQ459">
            <v>178971.5</v>
          </cell>
          <cell r="AR459">
            <v>0</v>
          </cell>
          <cell r="AS459">
            <v>517180</v>
          </cell>
          <cell r="AT459"/>
          <cell r="AU459">
            <v>232844.5</v>
          </cell>
          <cell r="AV459">
            <v>123215.5</v>
          </cell>
          <cell r="AW459">
            <v>0</v>
          </cell>
          <cell r="AX459">
            <v>356060</v>
          </cell>
          <cell r="AY459"/>
          <cell r="AZ459">
            <v>2282501.5099999998</v>
          </cell>
          <cell r="BA459">
            <v>681825.03</v>
          </cell>
          <cell r="BB459">
            <v>889297.96199999994</v>
          </cell>
          <cell r="BC459">
            <v>53828.52</v>
          </cell>
          <cell r="BD459">
            <v>54685.799999999996</v>
          </cell>
          <cell r="BE459">
            <v>0</v>
          </cell>
          <cell r="BF459">
            <v>997812.28200000001</v>
          </cell>
          <cell r="BG459"/>
          <cell r="BH459">
            <v>2369420.7820000001</v>
          </cell>
          <cell r="BI459"/>
          <cell r="BJ459">
            <v>361714.4</v>
          </cell>
          <cell r="BK459">
            <v>2007706.3820000002</v>
          </cell>
          <cell r="BL459"/>
          <cell r="BM459">
            <v>1</v>
          </cell>
        </row>
        <row r="460">
          <cell r="A460" t="str">
            <v>2104406400200</v>
          </cell>
          <cell r="B460" t="str">
            <v>CYPRESS SCHOOL DIST 64</v>
          </cell>
          <cell r="C460" t="str">
            <v>JOHNSON</v>
          </cell>
          <cell r="D460" t="str">
            <v>Elementary</v>
          </cell>
          <cell r="E460">
            <v>100.32</v>
          </cell>
          <cell r="F460"/>
          <cell r="G460">
            <v>72.819999999999993</v>
          </cell>
          <cell r="H460">
            <v>72.819999999999993</v>
          </cell>
          <cell r="I460">
            <v>27.5</v>
          </cell>
          <cell r="J460">
            <v>0</v>
          </cell>
          <cell r="K460"/>
          <cell r="L460">
            <v>6553.7999999999993</v>
          </cell>
          <cell r="M460">
            <v>2475</v>
          </cell>
          <cell r="N460">
            <v>0</v>
          </cell>
          <cell r="O460">
            <v>9028.7999999999993</v>
          </cell>
          <cell r="P460"/>
          <cell r="Q460">
            <v>9102.5</v>
          </cell>
          <cell r="R460">
            <v>3437.5</v>
          </cell>
          <cell r="S460">
            <v>0</v>
          </cell>
          <cell r="T460">
            <v>12540</v>
          </cell>
          <cell r="U460"/>
          <cell r="V460">
            <v>23666.499999999996</v>
          </cell>
          <cell r="W460">
            <v>8937.5</v>
          </cell>
          <cell r="X460">
            <v>0</v>
          </cell>
          <cell r="Y460">
            <v>32603.999999999996</v>
          </cell>
          <cell r="Z460"/>
          <cell r="AA460">
            <v>2475.8799999999997</v>
          </cell>
          <cell r="AB460">
            <v>935</v>
          </cell>
          <cell r="AC460">
            <v>0</v>
          </cell>
          <cell r="AD460">
            <v>3410.8799999999997</v>
          </cell>
          <cell r="AE460"/>
          <cell r="AF460">
            <v>41580.22</v>
          </cell>
          <cell r="AG460">
            <v>15702.5</v>
          </cell>
          <cell r="AH460">
            <v>0</v>
          </cell>
          <cell r="AI460">
            <v>57282.720000000001</v>
          </cell>
          <cell r="AJ460"/>
          <cell r="AK460">
            <v>9102.5</v>
          </cell>
          <cell r="AL460">
            <v>6847.5</v>
          </cell>
          <cell r="AM460">
            <v>0</v>
          </cell>
          <cell r="AN460">
            <v>15950</v>
          </cell>
          <cell r="AO460"/>
          <cell r="AP460">
            <v>99108.01999999999</v>
          </cell>
          <cell r="AQ460">
            <v>37427.5</v>
          </cell>
          <cell r="AR460">
            <v>0</v>
          </cell>
          <cell r="AS460">
            <v>136535.51999999999</v>
          </cell>
          <cell r="AT460"/>
          <cell r="AU460">
            <v>68232.34</v>
          </cell>
          <cell r="AV460">
            <v>25767.5</v>
          </cell>
          <cell r="AW460">
            <v>0</v>
          </cell>
          <cell r="AX460">
            <v>93999.84</v>
          </cell>
          <cell r="AY460"/>
          <cell r="AZ460">
            <v>614935.66</v>
          </cell>
          <cell r="BA460">
            <v>205887.16999999998</v>
          </cell>
          <cell r="BB460">
            <v>246246.84900000002</v>
          </cell>
          <cell r="BC460">
            <v>14210.72928</v>
          </cell>
          <cell r="BD460">
            <v>14437.051199999998</v>
          </cell>
          <cell r="BE460">
            <v>0</v>
          </cell>
          <cell r="BF460">
            <v>274894.62948</v>
          </cell>
          <cell r="BG460"/>
          <cell r="BH460">
            <v>636246.38948000001</v>
          </cell>
          <cell r="BI460"/>
          <cell r="BJ460">
            <v>95492.6</v>
          </cell>
          <cell r="BK460">
            <v>540753.78948000004</v>
          </cell>
          <cell r="BL460"/>
          <cell r="BM460">
            <v>1</v>
          </cell>
        </row>
        <row r="461">
          <cell r="A461" t="str">
            <v>2104413301700</v>
          </cell>
          <cell r="B461" t="str">
            <v>VIENNA H S DISTRICT 133</v>
          </cell>
          <cell r="C461" t="str">
            <v>JOHNSON</v>
          </cell>
          <cell r="D461" t="str">
            <v>High School</v>
          </cell>
          <cell r="E461">
            <v>330.65</v>
          </cell>
          <cell r="F461"/>
          <cell r="G461">
            <v>0</v>
          </cell>
          <cell r="H461">
            <v>0</v>
          </cell>
          <cell r="I461">
            <v>0</v>
          </cell>
          <cell r="J461">
            <v>330.65</v>
          </cell>
          <cell r="K461"/>
          <cell r="L461">
            <v>0</v>
          </cell>
          <cell r="M461">
            <v>0</v>
          </cell>
          <cell r="N461">
            <v>29758.499999999996</v>
          </cell>
          <cell r="O461">
            <v>29758.499999999996</v>
          </cell>
          <cell r="P461"/>
          <cell r="Q461">
            <v>0</v>
          </cell>
          <cell r="R461">
            <v>0</v>
          </cell>
          <cell r="S461">
            <v>41331.25</v>
          </cell>
          <cell r="T461">
            <v>41331.25</v>
          </cell>
          <cell r="U461"/>
          <cell r="V461">
            <v>0</v>
          </cell>
          <cell r="W461">
            <v>0</v>
          </cell>
          <cell r="X461">
            <v>107461.24999999999</v>
          </cell>
          <cell r="Y461">
            <v>107461.24999999999</v>
          </cell>
          <cell r="Z461"/>
          <cell r="AA461">
            <v>0</v>
          </cell>
          <cell r="AB461">
            <v>0</v>
          </cell>
          <cell r="AC461">
            <v>11242.099999999999</v>
          </cell>
          <cell r="AD461">
            <v>11242.099999999999</v>
          </cell>
          <cell r="AE461"/>
          <cell r="AF461">
            <v>0</v>
          </cell>
          <cell r="AG461">
            <v>0</v>
          </cell>
          <cell r="AH461">
            <v>188801.15</v>
          </cell>
          <cell r="AI461">
            <v>188801.15</v>
          </cell>
          <cell r="AJ461"/>
          <cell r="AK461">
            <v>0</v>
          </cell>
          <cell r="AL461">
            <v>0</v>
          </cell>
          <cell r="AM461">
            <v>284028.34999999998</v>
          </cell>
          <cell r="AN461">
            <v>284028.34999999998</v>
          </cell>
          <cell r="AO461"/>
          <cell r="AP461">
            <v>0</v>
          </cell>
          <cell r="AQ461">
            <v>0</v>
          </cell>
          <cell r="AR461">
            <v>450014.64999999997</v>
          </cell>
          <cell r="AS461">
            <v>450014.64999999997</v>
          </cell>
          <cell r="AT461"/>
          <cell r="AU461">
            <v>0</v>
          </cell>
          <cell r="AV461">
            <v>0</v>
          </cell>
          <cell r="AW461">
            <v>309819.05</v>
          </cell>
          <cell r="AX461">
            <v>309819.05</v>
          </cell>
          <cell r="AY461"/>
          <cell r="AZ461">
            <v>2169780.7600000002</v>
          </cell>
          <cell r="BA461">
            <v>567664.57999999996</v>
          </cell>
          <cell r="BB461">
            <v>821233.60200000007</v>
          </cell>
          <cell r="BC461">
            <v>46837.895099999994</v>
          </cell>
          <cell r="BD461">
            <v>47583.841499999995</v>
          </cell>
          <cell r="BE461">
            <v>0</v>
          </cell>
          <cell r="BF461">
            <v>915655.33860000002</v>
          </cell>
          <cell r="BG461"/>
          <cell r="BH461">
            <v>2338111.6385999997</v>
          </cell>
          <cell r="BI461"/>
          <cell r="BJ461">
            <v>314739.12</v>
          </cell>
          <cell r="BK461">
            <v>2023372.5185999996</v>
          </cell>
          <cell r="BL461"/>
          <cell r="BM461">
            <v>1</v>
          </cell>
        </row>
        <row r="462">
          <cell r="A462" t="str">
            <v>2106100102600</v>
          </cell>
          <cell r="B462" t="str">
            <v>MASSAC UNIT DISTRICT #1</v>
          </cell>
          <cell r="C462" t="str">
            <v>MASSAC</v>
          </cell>
          <cell r="D462" t="str">
            <v>Unit</v>
          </cell>
          <cell r="E462">
            <v>1839.22</v>
          </cell>
          <cell r="F462"/>
          <cell r="G462">
            <v>847.57</v>
          </cell>
          <cell r="H462">
            <v>833.82</v>
          </cell>
          <cell r="I462">
            <v>419.49</v>
          </cell>
          <cell r="J462">
            <v>572.16000000000008</v>
          </cell>
          <cell r="K462"/>
          <cell r="L462">
            <v>75043.8</v>
          </cell>
          <cell r="M462">
            <v>37754.1</v>
          </cell>
          <cell r="N462">
            <v>51494.400000000009</v>
          </cell>
          <cell r="O462">
            <v>164292.29999999999</v>
          </cell>
          <cell r="P462"/>
          <cell r="Q462">
            <v>105946.25</v>
          </cell>
          <cell r="R462">
            <v>52436.25</v>
          </cell>
          <cell r="S462">
            <v>71520.000000000015</v>
          </cell>
          <cell r="T462">
            <v>229902.5</v>
          </cell>
          <cell r="U462"/>
          <cell r="V462">
            <v>275460.25</v>
          </cell>
          <cell r="W462">
            <v>136334.25</v>
          </cell>
          <cell r="X462">
            <v>185952.00000000003</v>
          </cell>
          <cell r="Y462">
            <v>597746.5</v>
          </cell>
          <cell r="Z462"/>
          <cell r="AA462">
            <v>28817.38</v>
          </cell>
          <cell r="AB462">
            <v>14262.66</v>
          </cell>
          <cell r="AC462">
            <v>19453.440000000002</v>
          </cell>
          <cell r="AD462">
            <v>62533.48</v>
          </cell>
          <cell r="AE462"/>
          <cell r="AF462">
            <v>483962.47</v>
          </cell>
          <cell r="AG462">
            <v>239528.79</v>
          </cell>
          <cell r="AH462">
            <v>326703.35999999999</v>
          </cell>
          <cell r="AI462">
            <v>1050194.6200000001</v>
          </cell>
          <cell r="AJ462"/>
          <cell r="AK462">
            <v>104227.5</v>
          </cell>
          <cell r="AL462">
            <v>104453.01000000001</v>
          </cell>
          <cell r="AM462">
            <v>491485.44000000006</v>
          </cell>
          <cell r="AN462">
            <v>700165.95000000007</v>
          </cell>
          <cell r="AO462"/>
          <cell r="AP462">
            <v>1153542.77</v>
          </cell>
          <cell r="AQ462">
            <v>570925.89</v>
          </cell>
          <cell r="AR462">
            <v>778709.76000000013</v>
          </cell>
          <cell r="AS462">
            <v>2503178.4200000004</v>
          </cell>
          <cell r="AT462"/>
          <cell r="AU462">
            <v>794173.09000000008</v>
          </cell>
          <cell r="AV462">
            <v>393062.13</v>
          </cell>
          <cell r="AW462">
            <v>536113.92000000004</v>
          </cell>
          <cell r="AX462">
            <v>1723349.1400000001</v>
          </cell>
          <cell r="AY462"/>
          <cell r="AZ462">
            <v>11485770.290000001</v>
          </cell>
          <cell r="BA462">
            <v>3598797.23</v>
          </cell>
          <cell r="BB462">
            <v>4525370.2560000001</v>
          </cell>
          <cell r="BC462">
            <v>260532.86987999998</v>
          </cell>
          <cell r="BD462">
            <v>264682.15019999997</v>
          </cell>
          <cell r="BE462">
            <v>0</v>
          </cell>
          <cell r="BF462">
            <v>5050585.2760800002</v>
          </cell>
          <cell r="BG462"/>
          <cell r="BH462">
            <v>12081948.186080001</v>
          </cell>
          <cell r="BI462"/>
          <cell r="BJ462">
            <v>1750716.73</v>
          </cell>
          <cell r="BK462">
            <v>10331231.456080001</v>
          </cell>
          <cell r="BL462"/>
          <cell r="BM462">
            <v>1</v>
          </cell>
        </row>
        <row r="463">
          <cell r="A463" t="str">
            <v>2106103802600</v>
          </cell>
          <cell r="B463" t="str">
            <v>JOPPA-MAPLE GROVE UNIT DIST 38</v>
          </cell>
          <cell r="C463" t="str">
            <v>MASSAC</v>
          </cell>
          <cell r="D463" t="str">
            <v>Unit</v>
          </cell>
          <cell r="E463">
            <v>210.13</v>
          </cell>
          <cell r="F463"/>
          <cell r="G463">
            <v>97.47999999999999</v>
          </cell>
          <cell r="H463">
            <v>95.82</v>
          </cell>
          <cell r="I463">
            <v>49.819999999999993</v>
          </cell>
          <cell r="J463">
            <v>62.83</v>
          </cell>
          <cell r="K463"/>
          <cell r="L463">
            <v>8623.7999999999993</v>
          </cell>
          <cell r="M463">
            <v>4483.7999999999993</v>
          </cell>
          <cell r="N463">
            <v>5654.7</v>
          </cell>
          <cell r="O463">
            <v>18762.3</v>
          </cell>
          <cell r="P463"/>
          <cell r="Q463">
            <v>12184.999999999998</v>
          </cell>
          <cell r="R463">
            <v>6227.4999999999991</v>
          </cell>
          <cell r="S463">
            <v>7853.75</v>
          </cell>
          <cell r="T463">
            <v>26266.249999999996</v>
          </cell>
          <cell r="U463"/>
          <cell r="V463">
            <v>31680.999999999996</v>
          </cell>
          <cell r="W463">
            <v>16191.499999999998</v>
          </cell>
          <cell r="X463">
            <v>20419.75</v>
          </cell>
          <cell r="Y463">
            <v>68292.25</v>
          </cell>
          <cell r="Z463"/>
          <cell r="AA463">
            <v>3314.3199999999997</v>
          </cell>
          <cell r="AB463">
            <v>1693.8799999999997</v>
          </cell>
          <cell r="AC463">
            <v>2136.2199999999998</v>
          </cell>
          <cell r="AD463">
            <v>7144.4199999999983</v>
          </cell>
          <cell r="AE463"/>
          <cell r="AF463">
            <v>27830.54</v>
          </cell>
          <cell r="AG463">
            <v>14223.61</v>
          </cell>
          <cell r="AH463">
            <v>17937.96</v>
          </cell>
          <cell r="AI463">
            <v>59992.11</v>
          </cell>
          <cell r="AJ463"/>
          <cell r="AK463">
            <v>11977.5</v>
          </cell>
          <cell r="AL463">
            <v>12405.179999999998</v>
          </cell>
          <cell r="AM463">
            <v>53970.97</v>
          </cell>
          <cell r="AN463">
            <v>78353.649999999994</v>
          </cell>
          <cell r="AO463"/>
          <cell r="AP463">
            <v>132670.28</v>
          </cell>
          <cell r="AQ463">
            <v>67805.01999999999</v>
          </cell>
          <cell r="AR463">
            <v>85511.63</v>
          </cell>
          <cell r="AS463">
            <v>285986.93</v>
          </cell>
          <cell r="AT463"/>
          <cell r="AU463">
            <v>91338.76</v>
          </cell>
          <cell r="AV463">
            <v>46681.34</v>
          </cell>
          <cell r="AW463">
            <v>58871.71</v>
          </cell>
          <cell r="AX463">
            <v>196891.80999999997</v>
          </cell>
          <cell r="AY463"/>
          <cell r="AZ463">
            <v>1311912.9600000002</v>
          </cell>
          <cell r="BA463">
            <v>444725.28</v>
          </cell>
          <cell r="BB463">
            <v>526991.47200000007</v>
          </cell>
          <cell r="BC463">
            <v>29765.755019999997</v>
          </cell>
          <cell r="BD463">
            <v>30239.808299999997</v>
          </cell>
          <cell r="BE463">
            <v>0</v>
          </cell>
          <cell r="BF463">
            <v>586997.03532000014</v>
          </cell>
          <cell r="BG463"/>
          <cell r="BH463">
            <v>1328686.75532</v>
          </cell>
          <cell r="BI463"/>
          <cell r="BJ463">
            <v>200018.54</v>
          </cell>
          <cell r="BK463">
            <v>1128668.21532</v>
          </cell>
          <cell r="BL463"/>
          <cell r="BM463">
            <v>0</v>
          </cell>
        </row>
        <row r="464">
          <cell r="A464" t="str">
            <v>2110000102600</v>
          </cell>
          <cell r="B464" t="str">
            <v>JOHNSTON CITY C U SCH DIST 1</v>
          </cell>
          <cell r="C464" t="str">
            <v>WILLIAMSON</v>
          </cell>
          <cell r="D464" t="str">
            <v>Unit</v>
          </cell>
          <cell r="E464">
            <v>1013.36</v>
          </cell>
          <cell r="F464"/>
          <cell r="G464">
            <v>434.55999999999995</v>
          </cell>
          <cell r="H464">
            <v>429.80999999999995</v>
          </cell>
          <cell r="I464">
            <v>244.48</v>
          </cell>
          <cell r="J464">
            <v>334.32</v>
          </cell>
          <cell r="K464"/>
          <cell r="L464">
            <v>38682.899999999994</v>
          </cell>
          <cell r="M464">
            <v>22003.200000000001</v>
          </cell>
          <cell r="N464">
            <v>30088.799999999999</v>
          </cell>
          <cell r="O464">
            <v>90774.9</v>
          </cell>
          <cell r="P464"/>
          <cell r="Q464">
            <v>54319.999999999993</v>
          </cell>
          <cell r="R464">
            <v>30560</v>
          </cell>
          <cell r="S464">
            <v>41790</v>
          </cell>
          <cell r="T464">
            <v>126670</v>
          </cell>
          <cell r="U464"/>
          <cell r="V464">
            <v>141231.99999999997</v>
          </cell>
          <cell r="W464">
            <v>79456</v>
          </cell>
          <cell r="X464">
            <v>108654</v>
          </cell>
          <cell r="Y464">
            <v>329342</v>
          </cell>
          <cell r="Z464"/>
          <cell r="AA464">
            <v>14775.039999999997</v>
          </cell>
          <cell r="AB464">
            <v>8312.32</v>
          </cell>
          <cell r="AC464">
            <v>11366.88</v>
          </cell>
          <cell r="AD464">
            <v>34454.239999999998</v>
          </cell>
          <cell r="AE464"/>
          <cell r="AF464">
            <v>248133.76000000001</v>
          </cell>
          <cell r="AG464">
            <v>139598.07999999999</v>
          </cell>
          <cell r="AH464">
            <v>190896.72</v>
          </cell>
          <cell r="AI464">
            <v>578628.55999999994</v>
          </cell>
          <cell r="AJ464"/>
          <cell r="AK464">
            <v>53726.249999999993</v>
          </cell>
          <cell r="AL464">
            <v>60875.519999999997</v>
          </cell>
          <cell r="AM464">
            <v>287180.88</v>
          </cell>
          <cell r="AN464">
            <v>401782.65</v>
          </cell>
          <cell r="AO464"/>
          <cell r="AP464">
            <v>591436.15999999992</v>
          </cell>
          <cell r="AQ464">
            <v>332737.27999999997</v>
          </cell>
          <cell r="AR464">
            <v>455009.52</v>
          </cell>
          <cell r="AS464">
            <v>1379182.96</v>
          </cell>
          <cell r="AT464"/>
          <cell r="AU464">
            <v>407182.72</v>
          </cell>
          <cell r="AV464">
            <v>229077.75999999998</v>
          </cell>
          <cell r="AW464">
            <v>313257.83999999997</v>
          </cell>
          <cell r="AX464">
            <v>949518.32</v>
          </cell>
          <cell r="AY464"/>
          <cell r="AZ464">
            <v>6351496.8399999999</v>
          </cell>
          <cell r="BA464">
            <v>2023927.41</v>
          </cell>
          <cell r="BB464">
            <v>2512627.2749999999</v>
          </cell>
          <cell r="BC464">
            <v>143546.49743999998</v>
          </cell>
          <cell r="BD464">
            <v>145832.63759999999</v>
          </cell>
          <cell r="BE464">
            <v>0</v>
          </cell>
          <cell r="BF464">
            <v>2802006.41004</v>
          </cell>
          <cell r="BG464"/>
          <cell r="BH464">
            <v>6692360.0400400003</v>
          </cell>
          <cell r="BI464"/>
          <cell r="BJ464">
            <v>964597.11</v>
          </cell>
          <cell r="BK464">
            <v>5727762.93004</v>
          </cell>
          <cell r="BL464"/>
          <cell r="BM464">
            <v>1</v>
          </cell>
        </row>
        <row r="465">
          <cell r="A465" t="str">
            <v>2110000202600</v>
          </cell>
          <cell r="B465" t="str">
            <v>MARION COMM UNIT SCH DIST 2</v>
          </cell>
          <cell r="C465" t="str">
            <v>WILLIAMSON</v>
          </cell>
          <cell r="D465" t="str">
            <v>Unit</v>
          </cell>
          <cell r="E465">
            <v>3623.44</v>
          </cell>
          <cell r="F465"/>
          <cell r="G465">
            <v>1672.4700000000003</v>
          </cell>
          <cell r="H465">
            <v>1650.3100000000002</v>
          </cell>
          <cell r="I465">
            <v>832.15999999999985</v>
          </cell>
          <cell r="J465">
            <v>1118.8100000000002</v>
          </cell>
          <cell r="K465"/>
          <cell r="L465">
            <v>148527.90000000002</v>
          </cell>
          <cell r="M465">
            <v>74894.399999999994</v>
          </cell>
          <cell r="N465">
            <v>100692.90000000001</v>
          </cell>
          <cell r="O465">
            <v>324115.20000000001</v>
          </cell>
          <cell r="P465"/>
          <cell r="Q465">
            <v>209058.75000000003</v>
          </cell>
          <cell r="R465">
            <v>104019.99999999999</v>
          </cell>
          <cell r="S465">
            <v>139851.25000000003</v>
          </cell>
          <cell r="T465">
            <v>452930</v>
          </cell>
          <cell r="U465"/>
          <cell r="V465">
            <v>543552.75000000012</v>
          </cell>
          <cell r="W465">
            <v>270451.99999999994</v>
          </cell>
          <cell r="X465">
            <v>363613.25000000006</v>
          </cell>
          <cell r="Y465">
            <v>1177618</v>
          </cell>
          <cell r="Z465"/>
          <cell r="AA465">
            <v>56863.98000000001</v>
          </cell>
          <cell r="AB465">
            <v>28293.439999999995</v>
          </cell>
          <cell r="AC465">
            <v>38039.540000000008</v>
          </cell>
          <cell r="AD465">
            <v>123196.96000000002</v>
          </cell>
          <cell r="AE465"/>
          <cell r="AF465">
            <v>954980.37</v>
          </cell>
          <cell r="AG465">
            <v>475163.36</v>
          </cell>
          <cell r="AH465">
            <v>638840.51</v>
          </cell>
          <cell r="AI465">
            <v>2068984.24</v>
          </cell>
          <cell r="AJ465"/>
          <cell r="AK465">
            <v>206288.75000000003</v>
          </cell>
          <cell r="AL465">
            <v>207207.83999999997</v>
          </cell>
          <cell r="AM465">
            <v>961057.79000000015</v>
          </cell>
          <cell r="AN465">
            <v>1374554.3800000001</v>
          </cell>
          <cell r="AO465"/>
          <cell r="AP465">
            <v>2276231.6700000004</v>
          </cell>
          <cell r="AQ465">
            <v>1132569.7599999998</v>
          </cell>
          <cell r="AR465">
            <v>1522700.4100000001</v>
          </cell>
          <cell r="AS465">
            <v>4931501.84</v>
          </cell>
          <cell r="AT465"/>
          <cell r="AU465">
            <v>1567104.3900000001</v>
          </cell>
          <cell r="AV465">
            <v>779733.91999999981</v>
          </cell>
          <cell r="AW465">
            <v>1048324.9700000002</v>
          </cell>
          <cell r="AX465">
            <v>3395163.2800000003</v>
          </cell>
          <cell r="AY465"/>
          <cell r="AZ465">
            <v>22614327.469999999</v>
          </cell>
          <cell r="BA465">
            <v>7055924.2300000004</v>
          </cell>
          <cell r="BB465">
            <v>8901075.5099999998</v>
          </cell>
          <cell r="BC465">
            <v>513274.76976000005</v>
          </cell>
          <cell r="BD465">
            <v>521449.25040000008</v>
          </cell>
          <cell r="BE465">
            <v>0</v>
          </cell>
          <cell r="BF465">
            <v>9935799.5301599987</v>
          </cell>
          <cell r="BG465"/>
          <cell r="BH465">
            <v>23783863.430159997</v>
          </cell>
          <cell r="BI465"/>
          <cell r="BJ465">
            <v>3449080.06</v>
          </cell>
          <cell r="BK465">
            <v>20334783.370159999</v>
          </cell>
          <cell r="BL465"/>
          <cell r="BM465">
            <v>1</v>
          </cell>
        </row>
        <row r="466">
          <cell r="A466" t="str">
            <v>2110000302600</v>
          </cell>
          <cell r="B466" t="str">
            <v>CRAB ORCHARD C U SCH DIST 3</v>
          </cell>
          <cell r="C466" t="str">
            <v>WILLIAMSON</v>
          </cell>
          <cell r="D466" t="str">
            <v>Unit</v>
          </cell>
          <cell r="E466">
            <v>466.52</v>
          </cell>
          <cell r="F466"/>
          <cell r="G466">
            <v>196.38</v>
          </cell>
          <cell r="H466">
            <v>195.46999999999997</v>
          </cell>
          <cell r="I466">
            <v>116.14999999999999</v>
          </cell>
          <cell r="J466">
            <v>153.99</v>
          </cell>
          <cell r="K466"/>
          <cell r="L466">
            <v>17592.299999999996</v>
          </cell>
          <cell r="M466">
            <v>10453.5</v>
          </cell>
          <cell r="N466">
            <v>13859.1</v>
          </cell>
          <cell r="O466">
            <v>41904.899999999994</v>
          </cell>
          <cell r="P466"/>
          <cell r="Q466">
            <v>24547.5</v>
          </cell>
          <cell r="R466">
            <v>14518.749999999998</v>
          </cell>
          <cell r="S466">
            <v>19248.75</v>
          </cell>
          <cell r="T466">
            <v>58315</v>
          </cell>
          <cell r="U466"/>
          <cell r="V466">
            <v>63823.5</v>
          </cell>
          <cell r="W466">
            <v>37748.75</v>
          </cell>
          <cell r="X466">
            <v>50046.75</v>
          </cell>
          <cell r="Y466">
            <v>151619</v>
          </cell>
          <cell r="Z466"/>
          <cell r="AA466">
            <v>6676.92</v>
          </cell>
          <cell r="AB466">
            <v>3949.1</v>
          </cell>
          <cell r="AC466">
            <v>5235.66</v>
          </cell>
          <cell r="AD466">
            <v>15861.68</v>
          </cell>
          <cell r="AE466"/>
          <cell r="AF466">
            <v>112132.98</v>
          </cell>
          <cell r="AG466">
            <v>66321.649999999994</v>
          </cell>
          <cell r="AH466">
            <v>87928.29</v>
          </cell>
          <cell r="AI466">
            <v>266382.92</v>
          </cell>
          <cell r="AJ466"/>
          <cell r="AK466">
            <v>24433.749999999996</v>
          </cell>
          <cell r="AL466">
            <v>28921.35</v>
          </cell>
          <cell r="AM466">
            <v>132277.41</v>
          </cell>
          <cell r="AN466">
            <v>185632.51</v>
          </cell>
          <cell r="AO466"/>
          <cell r="AP466">
            <v>267273.18</v>
          </cell>
          <cell r="AQ466">
            <v>158080.15</v>
          </cell>
          <cell r="AR466">
            <v>209580.39</v>
          </cell>
          <cell r="AS466">
            <v>634933.72</v>
          </cell>
          <cell r="AT466"/>
          <cell r="AU466">
            <v>184008.06</v>
          </cell>
          <cell r="AV466">
            <v>108832.54999999999</v>
          </cell>
          <cell r="AW466">
            <v>144288.63</v>
          </cell>
          <cell r="AX466">
            <v>437129.24</v>
          </cell>
          <cell r="AY466"/>
          <cell r="AZ466">
            <v>2841259.21</v>
          </cell>
          <cell r="BA466">
            <v>759938.9</v>
          </cell>
          <cell r="BB466">
            <v>1080359.433</v>
          </cell>
          <cell r="BC466">
            <v>66084.424079999997</v>
          </cell>
          <cell r="BD466">
            <v>67136.893199999991</v>
          </cell>
          <cell r="BE466">
            <v>0</v>
          </cell>
          <cell r="BF466">
            <v>1213580.75028</v>
          </cell>
          <cell r="BG466"/>
          <cell r="BH466">
            <v>3005359.72028</v>
          </cell>
          <cell r="BI466"/>
          <cell r="BJ466">
            <v>444071.05</v>
          </cell>
          <cell r="BK466">
            <v>2561288.6702800002</v>
          </cell>
          <cell r="BL466"/>
          <cell r="BM466">
            <v>1</v>
          </cell>
        </row>
        <row r="467">
          <cell r="A467" t="str">
            <v>2110000402600</v>
          </cell>
          <cell r="B467" t="str">
            <v>HERRIN C U SCH DIST 4</v>
          </cell>
          <cell r="C467" t="str">
            <v>WILLIAMSON</v>
          </cell>
          <cell r="D467" t="str">
            <v>Unit</v>
          </cell>
          <cell r="E467">
            <v>2249.64</v>
          </cell>
          <cell r="F467"/>
          <cell r="G467">
            <v>1077.6599999999999</v>
          </cell>
          <cell r="H467">
            <v>1060.33</v>
          </cell>
          <cell r="I467">
            <v>506.99</v>
          </cell>
          <cell r="J467">
            <v>664.99</v>
          </cell>
          <cell r="K467"/>
          <cell r="L467">
            <v>95429.7</v>
          </cell>
          <cell r="M467">
            <v>45629.1</v>
          </cell>
          <cell r="N467">
            <v>59849.1</v>
          </cell>
          <cell r="O467">
            <v>200907.9</v>
          </cell>
          <cell r="P467"/>
          <cell r="Q467">
            <v>134707.49999999997</v>
          </cell>
          <cell r="R467">
            <v>63373.75</v>
          </cell>
          <cell r="S467">
            <v>83123.75</v>
          </cell>
          <cell r="T467">
            <v>281205</v>
          </cell>
          <cell r="U467"/>
          <cell r="V467">
            <v>350239.49999999994</v>
          </cell>
          <cell r="W467">
            <v>164771.75</v>
          </cell>
          <cell r="X467">
            <v>216121.75</v>
          </cell>
          <cell r="Y467">
            <v>731133</v>
          </cell>
          <cell r="Z467"/>
          <cell r="AA467">
            <v>36640.439999999995</v>
          </cell>
          <cell r="AB467">
            <v>17237.66</v>
          </cell>
          <cell r="AC467">
            <v>22609.66</v>
          </cell>
          <cell r="AD467">
            <v>76487.759999999995</v>
          </cell>
          <cell r="AE467"/>
          <cell r="AF467">
            <v>615343.86</v>
          </cell>
          <cell r="AG467">
            <v>289491.28999999998</v>
          </cell>
          <cell r="AH467">
            <v>379709.29</v>
          </cell>
          <cell r="AI467">
            <v>1284544.44</v>
          </cell>
          <cell r="AJ467"/>
          <cell r="AK467">
            <v>132541.25</v>
          </cell>
          <cell r="AL467">
            <v>126240.51000000001</v>
          </cell>
          <cell r="AM467">
            <v>571226.41</v>
          </cell>
          <cell r="AN467">
            <v>830008.17</v>
          </cell>
          <cell r="AO467"/>
          <cell r="AP467">
            <v>1466695.2599999998</v>
          </cell>
          <cell r="AQ467">
            <v>690013.39</v>
          </cell>
          <cell r="AR467">
            <v>905051.39</v>
          </cell>
          <cell r="AS467">
            <v>3061760.04</v>
          </cell>
          <cell r="AT467"/>
          <cell r="AU467">
            <v>1009767.4199999998</v>
          </cell>
          <cell r="AV467">
            <v>475049.63</v>
          </cell>
          <cell r="AW467">
            <v>623095.63</v>
          </cell>
          <cell r="AX467">
            <v>2107912.6799999997</v>
          </cell>
          <cell r="AY467"/>
          <cell r="AZ467">
            <v>14131600.879999999</v>
          </cell>
          <cell r="BA467">
            <v>4631276.8499999996</v>
          </cell>
          <cell r="BB467">
            <v>5628863.3189999992</v>
          </cell>
          <cell r="BC467">
            <v>318670.50455999997</v>
          </cell>
          <cell r="BD467">
            <v>323745.6924</v>
          </cell>
          <cell r="BE467">
            <v>0</v>
          </cell>
          <cell r="BF467">
            <v>6271279.5159599995</v>
          </cell>
          <cell r="BG467"/>
          <cell r="BH467">
            <v>14845238.505959999</v>
          </cell>
          <cell r="BI467"/>
          <cell r="BJ467">
            <v>2141387.3199999998</v>
          </cell>
          <cell r="BK467">
            <v>12703851.185959999</v>
          </cell>
          <cell r="BL467"/>
          <cell r="BM467">
            <v>1</v>
          </cell>
        </row>
        <row r="468">
          <cell r="A468" t="str">
            <v>2110000502600</v>
          </cell>
          <cell r="B468" t="str">
            <v>CARTERVILLE C U SCH DIST 5</v>
          </cell>
          <cell r="C468" t="str">
            <v>WILLIAMSON</v>
          </cell>
          <cell r="D468" t="str">
            <v>Unit</v>
          </cell>
          <cell r="E468">
            <v>2233.5</v>
          </cell>
          <cell r="F468"/>
          <cell r="G468">
            <v>1066.5</v>
          </cell>
          <cell r="H468">
            <v>1052</v>
          </cell>
          <cell r="I468">
            <v>537.5</v>
          </cell>
          <cell r="J468">
            <v>629.5</v>
          </cell>
          <cell r="K468"/>
          <cell r="L468">
            <v>94680</v>
          </cell>
          <cell r="M468">
            <v>48375</v>
          </cell>
          <cell r="N468">
            <v>56655</v>
          </cell>
          <cell r="O468">
            <v>199710</v>
          </cell>
          <cell r="P468"/>
          <cell r="Q468">
            <v>133312.5</v>
          </cell>
          <cell r="R468">
            <v>67187.5</v>
          </cell>
          <cell r="S468">
            <v>78687.5</v>
          </cell>
          <cell r="T468">
            <v>279187.5</v>
          </cell>
          <cell r="U468"/>
          <cell r="V468">
            <v>346612.5</v>
          </cell>
          <cell r="W468">
            <v>174687.5</v>
          </cell>
          <cell r="X468">
            <v>204587.5</v>
          </cell>
          <cell r="Y468">
            <v>725887.5</v>
          </cell>
          <cell r="Z468"/>
          <cell r="AA468">
            <v>36261</v>
          </cell>
          <cell r="AB468">
            <v>18275</v>
          </cell>
          <cell r="AC468">
            <v>21403</v>
          </cell>
          <cell r="AD468">
            <v>75939</v>
          </cell>
          <cell r="AE468"/>
          <cell r="AF468">
            <v>608971.5</v>
          </cell>
          <cell r="AG468">
            <v>306912.5</v>
          </cell>
          <cell r="AH468">
            <v>359444.5</v>
          </cell>
          <cell r="AI468">
            <v>1275328.5</v>
          </cell>
          <cell r="AJ468"/>
          <cell r="AK468">
            <v>131500</v>
          </cell>
          <cell r="AL468">
            <v>133837.5</v>
          </cell>
          <cell r="AM468">
            <v>540740.5</v>
          </cell>
          <cell r="AN468">
            <v>806078</v>
          </cell>
          <cell r="AO468"/>
          <cell r="AP468">
            <v>1451506.5</v>
          </cell>
          <cell r="AQ468">
            <v>731537.5</v>
          </cell>
          <cell r="AR468">
            <v>856749.5</v>
          </cell>
          <cell r="AS468">
            <v>3039793.5</v>
          </cell>
          <cell r="AT468"/>
          <cell r="AU468">
            <v>999310.5</v>
          </cell>
          <cell r="AV468">
            <v>503637.5</v>
          </cell>
          <cell r="AW468">
            <v>589841.5</v>
          </cell>
          <cell r="AX468">
            <v>2092789.5</v>
          </cell>
          <cell r="AY468"/>
          <cell r="AZ468">
            <v>13528460.959999999</v>
          </cell>
          <cell r="BA468">
            <v>3565455.08</v>
          </cell>
          <cell r="BB468">
            <v>5128174.8119999999</v>
          </cell>
          <cell r="BC468">
            <v>316384.20899999997</v>
          </cell>
          <cell r="BD468">
            <v>321422.98499999999</v>
          </cell>
          <cell r="BE468">
            <v>0</v>
          </cell>
          <cell r="BF468">
            <v>5765982.0060000001</v>
          </cell>
          <cell r="BG468"/>
          <cell r="BH468">
            <v>14260695.506000001</v>
          </cell>
          <cell r="BI468"/>
          <cell r="BJ468">
            <v>2126023.98</v>
          </cell>
          <cell r="BK468">
            <v>12134671.526000001</v>
          </cell>
          <cell r="BL468"/>
          <cell r="BM468">
            <v>1</v>
          </cell>
        </row>
        <row r="469">
          <cell r="A469" t="str">
            <v>2400000000092</v>
          </cell>
          <cell r="B469" t="str">
            <v>ALT SCH-GRUNDY/KENDALL ROE</v>
          </cell>
          <cell r="C469" t="str">
            <v>GRUNDY</v>
          </cell>
          <cell r="D469" t="str">
            <v>Regional</v>
          </cell>
          <cell r="E469">
            <v>64.650000000000006</v>
          </cell>
          <cell r="F469"/>
          <cell r="G469">
            <v>0</v>
          </cell>
          <cell r="H469">
            <v>0</v>
          </cell>
          <cell r="I469">
            <v>1.6600000000000001</v>
          </cell>
          <cell r="J469">
            <v>62.989999999999995</v>
          </cell>
          <cell r="K469"/>
          <cell r="L469">
            <v>0</v>
          </cell>
          <cell r="M469">
            <v>149.4</v>
          </cell>
          <cell r="N469">
            <v>5669.0999999999995</v>
          </cell>
          <cell r="O469">
            <v>5818.4999999999991</v>
          </cell>
          <cell r="P469"/>
          <cell r="Q469">
            <v>0</v>
          </cell>
          <cell r="R469">
            <v>207.50000000000003</v>
          </cell>
          <cell r="S469">
            <v>7873.7499999999991</v>
          </cell>
          <cell r="T469">
            <v>8081.2499999999991</v>
          </cell>
          <cell r="U469"/>
          <cell r="V469">
            <v>0</v>
          </cell>
          <cell r="W469">
            <v>539.5</v>
          </cell>
          <cell r="X469">
            <v>20471.75</v>
          </cell>
          <cell r="Y469">
            <v>21011.25</v>
          </cell>
          <cell r="Z469"/>
          <cell r="AA469">
            <v>0</v>
          </cell>
          <cell r="AB469">
            <v>56.440000000000005</v>
          </cell>
          <cell r="AC469">
            <v>2141.66</v>
          </cell>
          <cell r="AD469">
            <v>2198.1</v>
          </cell>
          <cell r="AE469"/>
          <cell r="AF469">
            <v>0</v>
          </cell>
          <cell r="AG469">
            <v>947.86</v>
          </cell>
          <cell r="AH469">
            <v>35967.29</v>
          </cell>
          <cell r="AI469">
            <v>36915.15</v>
          </cell>
          <cell r="AJ469"/>
          <cell r="AK469">
            <v>0</v>
          </cell>
          <cell r="AL469">
            <v>413.34000000000003</v>
          </cell>
          <cell r="AM469">
            <v>54108.409999999996</v>
          </cell>
          <cell r="AN469">
            <v>54521.749999999993</v>
          </cell>
          <cell r="AO469"/>
          <cell r="AP469">
            <v>0</v>
          </cell>
          <cell r="AQ469">
            <v>2259.2600000000002</v>
          </cell>
          <cell r="AR469">
            <v>85729.39</v>
          </cell>
          <cell r="AS469">
            <v>87988.65</v>
          </cell>
          <cell r="AT469"/>
          <cell r="AU469">
            <v>0</v>
          </cell>
          <cell r="AV469">
            <v>1555.42</v>
          </cell>
          <cell r="AW469">
            <v>59021.63</v>
          </cell>
          <cell r="AX469">
            <v>60577.049999999996</v>
          </cell>
          <cell r="AY469"/>
          <cell r="AZ469">
            <v>404911.2</v>
          </cell>
          <cell r="BA469">
            <v>89342.45</v>
          </cell>
          <cell r="BB469">
            <v>148276.095</v>
          </cell>
          <cell r="BC469">
            <v>9157.9310999999998</v>
          </cell>
          <cell r="BD469">
            <v>9303.7814999999991</v>
          </cell>
          <cell r="BE469">
            <v>0</v>
          </cell>
          <cell r="BF469">
            <v>166737.8076</v>
          </cell>
          <cell r="BG469"/>
          <cell r="BH469">
            <v>443849.50760000001</v>
          </cell>
          <cell r="BI469"/>
          <cell r="BJ469">
            <v>61539.040000000001</v>
          </cell>
          <cell r="BK469">
            <v>382310.46760000003</v>
          </cell>
          <cell r="BL469"/>
          <cell r="BM469">
            <v>1</v>
          </cell>
        </row>
        <row r="470">
          <cell r="A470" t="str">
            <v>2400000000093</v>
          </cell>
          <cell r="B470" t="str">
            <v>SAFE SCH-GRUNDY/KENDALL ROE</v>
          </cell>
          <cell r="C470" t="str">
            <v>GRUNDY</v>
          </cell>
          <cell r="D470" t="str">
            <v>Regional</v>
          </cell>
          <cell r="E470">
            <v>126.98</v>
          </cell>
          <cell r="F470"/>
          <cell r="G470">
            <v>0</v>
          </cell>
          <cell r="H470">
            <v>0</v>
          </cell>
          <cell r="I470">
            <v>4.99</v>
          </cell>
          <cell r="J470">
            <v>121.99000000000001</v>
          </cell>
          <cell r="K470"/>
          <cell r="L470">
            <v>0</v>
          </cell>
          <cell r="M470">
            <v>449.1</v>
          </cell>
          <cell r="N470">
            <v>10979.1</v>
          </cell>
          <cell r="O470">
            <v>11428.2</v>
          </cell>
          <cell r="P470"/>
          <cell r="Q470">
            <v>0</v>
          </cell>
          <cell r="R470">
            <v>623.75</v>
          </cell>
          <cell r="S470">
            <v>15248.750000000002</v>
          </cell>
          <cell r="T470">
            <v>15872.500000000002</v>
          </cell>
          <cell r="U470"/>
          <cell r="V470">
            <v>0</v>
          </cell>
          <cell r="W470">
            <v>1621.75</v>
          </cell>
          <cell r="X470">
            <v>39646.75</v>
          </cell>
          <cell r="Y470">
            <v>41268.5</v>
          </cell>
          <cell r="Z470"/>
          <cell r="AA470">
            <v>0</v>
          </cell>
          <cell r="AB470">
            <v>169.66</v>
          </cell>
          <cell r="AC470">
            <v>4147.66</v>
          </cell>
          <cell r="AD470">
            <v>4317.32</v>
          </cell>
          <cell r="AE470"/>
          <cell r="AF470">
            <v>0</v>
          </cell>
          <cell r="AG470">
            <v>2849.29</v>
          </cell>
          <cell r="AH470">
            <v>69656.289999999994</v>
          </cell>
          <cell r="AI470">
            <v>72505.579999999987</v>
          </cell>
          <cell r="AJ470"/>
          <cell r="AK470">
            <v>0</v>
          </cell>
          <cell r="AL470">
            <v>1242.51</v>
          </cell>
          <cell r="AM470">
            <v>104789.41</v>
          </cell>
          <cell r="AN470">
            <v>106031.92</v>
          </cell>
          <cell r="AO470"/>
          <cell r="AP470">
            <v>0</v>
          </cell>
          <cell r="AQ470">
            <v>6791.39</v>
          </cell>
          <cell r="AR470">
            <v>166028.39000000001</v>
          </cell>
          <cell r="AS470">
            <v>172819.78000000003</v>
          </cell>
          <cell r="AT470"/>
          <cell r="AU470">
            <v>0</v>
          </cell>
          <cell r="AV470">
            <v>4675.63</v>
          </cell>
          <cell r="AW470">
            <v>114304.63</v>
          </cell>
          <cell r="AX470">
            <v>118980.26000000001</v>
          </cell>
          <cell r="AY470"/>
          <cell r="AZ470">
            <v>802490.72</v>
          </cell>
          <cell r="BA470">
            <v>187483.9</v>
          </cell>
          <cell r="BB470">
            <v>296992.386</v>
          </cell>
          <cell r="BC470">
            <v>17987.224920000001</v>
          </cell>
          <cell r="BD470">
            <v>18273.691799999997</v>
          </cell>
          <cell r="BE470">
            <v>0</v>
          </cell>
          <cell r="BF470">
            <v>333253.30271999998</v>
          </cell>
          <cell r="BG470"/>
          <cell r="BH470">
            <v>876477.36271999998</v>
          </cell>
          <cell r="BI470"/>
          <cell r="BJ470">
            <v>120869.72</v>
          </cell>
          <cell r="BK470">
            <v>755607.64272</v>
          </cell>
          <cell r="BL470"/>
          <cell r="BM470">
            <v>1</v>
          </cell>
        </row>
        <row r="471">
          <cell r="A471" t="str">
            <v>2403200102600</v>
          </cell>
          <cell r="B471" t="str">
            <v>COAL CITY C U SCHOOL DISTRICT 1</v>
          </cell>
          <cell r="C471" t="str">
            <v>GRUNDY</v>
          </cell>
          <cell r="D471" t="str">
            <v>Unit</v>
          </cell>
          <cell r="E471">
            <v>2020.55</v>
          </cell>
          <cell r="F471"/>
          <cell r="G471">
            <v>907.57</v>
          </cell>
          <cell r="H471">
            <v>867.82</v>
          </cell>
          <cell r="I471">
            <v>484.83000000000004</v>
          </cell>
          <cell r="J471">
            <v>628.15</v>
          </cell>
          <cell r="K471"/>
          <cell r="L471">
            <v>78103.8</v>
          </cell>
          <cell r="M471">
            <v>43634.700000000004</v>
          </cell>
          <cell r="N471">
            <v>56533.5</v>
          </cell>
          <cell r="O471">
            <v>178272</v>
          </cell>
          <cell r="P471"/>
          <cell r="Q471">
            <v>113446.25</v>
          </cell>
          <cell r="R471">
            <v>60603.750000000007</v>
          </cell>
          <cell r="S471">
            <v>78518.75</v>
          </cell>
          <cell r="T471">
            <v>252568.75</v>
          </cell>
          <cell r="U471"/>
          <cell r="V471">
            <v>294960.25</v>
          </cell>
          <cell r="W471">
            <v>157569.75</v>
          </cell>
          <cell r="X471">
            <v>204148.75</v>
          </cell>
          <cell r="Y471">
            <v>656678.75</v>
          </cell>
          <cell r="Z471"/>
          <cell r="AA471">
            <v>30857.38</v>
          </cell>
          <cell r="AB471">
            <v>16484.22</v>
          </cell>
          <cell r="AC471">
            <v>21357.1</v>
          </cell>
          <cell r="AD471">
            <v>68698.700000000012</v>
          </cell>
          <cell r="AE471"/>
          <cell r="AF471">
            <v>259111.23</v>
          </cell>
          <cell r="AG471">
            <v>138418.96</v>
          </cell>
          <cell r="AH471">
            <v>179336.82</v>
          </cell>
          <cell r="AI471">
            <v>576867.01</v>
          </cell>
          <cell r="AJ471"/>
          <cell r="AK471">
            <v>108477.5</v>
          </cell>
          <cell r="AL471">
            <v>120722.67000000001</v>
          </cell>
          <cell r="AM471">
            <v>539580.85</v>
          </cell>
          <cell r="AN471">
            <v>768781.02</v>
          </cell>
          <cell r="AO471"/>
          <cell r="AP471">
            <v>1235202.77</v>
          </cell>
          <cell r="AQ471">
            <v>659853.63</v>
          </cell>
          <cell r="AR471">
            <v>854912.15</v>
          </cell>
          <cell r="AS471">
            <v>2749968.55</v>
          </cell>
          <cell r="AT471"/>
          <cell r="AU471">
            <v>850393.09000000008</v>
          </cell>
          <cell r="AV471">
            <v>454285.71</v>
          </cell>
          <cell r="AW471">
            <v>588576.54999999993</v>
          </cell>
          <cell r="AX471">
            <v>1893255.35</v>
          </cell>
          <cell r="AY471"/>
          <cell r="AZ471">
            <v>11940334.619999999</v>
          </cell>
          <cell r="BA471">
            <v>2805571.51</v>
          </cell>
          <cell r="BB471">
            <v>4423771.8389999997</v>
          </cell>
          <cell r="BC471">
            <v>286218.98970000003</v>
          </cell>
          <cell r="BD471">
            <v>290777.3505</v>
          </cell>
          <cell r="BE471">
            <v>0</v>
          </cell>
          <cell r="BF471">
            <v>5000768.1791999992</v>
          </cell>
          <cell r="BG471"/>
          <cell r="BH471">
            <v>12145858.309199998</v>
          </cell>
          <cell r="BI471"/>
          <cell r="BJ471">
            <v>1923321.13</v>
          </cell>
          <cell r="BK471">
            <v>10222537.179199997</v>
          </cell>
          <cell r="BL471"/>
          <cell r="BM471">
            <v>0</v>
          </cell>
        </row>
        <row r="472">
          <cell r="A472" t="str">
            <v>24032002C0200</v>
          </cell>
          <cell r="B472" t="str">
            <v>MAZON-VERONA-KINSMAN ESD 2C</v>
          </cell>
          <cell r="C472" t="str">
            <v>GRUNDY</v>
          </cell>
          <cell r="D472" t="str">
            <v>Elementary</v>
          </cell>
          <cell r="E472">
            <v>315.25</v>
          </cell>
          <cell r="F472"/>
          <cell r="G472">
            <v>211.75</v>
          </cell>
          <cell r="H472">
            <v>207</v>
          </cell>
          <cell r="I472">
            <v>103.5</v>
          </cell>
          <cell r="J472">
            <v>0</v>
          </cell>
          <cell r="K472"/>
          <cell r="L472">
            <v>18630</v>
          </cell>
          <cell r="M472">
            <v>9315</v>
          </cell>
          <cell r="N472">
            <v>0</v>
          </cell>
          <cell r="O472">
            <v>27945</v>
          </cell>
          <cell r="P472"/>
          <cell r="Q472">
            <v>26468.75</v>
          </cell>
          <cell r="R472">
            <v>12937.5</v>
          </cell>
          <cell r="S472">
            <v>0</v>
          </cell>
          <cell r="T472">
            <v>39406.25</v>
          </cell>
          <cell r="U472"/>
          <cell r="V472">
            <v>68818.75</v>
          </cell>
          <cell r="W472">
            <v>33637.5</v>
          </cell>
          <cell r="X472">
            <v>0</v>
          </cell>
          <cell r="Y472">
            <v>102456.25</v>
          </cell>
          <cell r="Z472"/>
          <cell r="AA472">
            <v>7199.5</v>
          </cell>
          <cell r="AB472">
            <v>3519</v>
          </cell>
          <cell r="AC472">
            <v>0</v>
          </cell>
          <cell r="AD472">
            <v>10718.5</v>
          </cell>
          <cell r="AE472"/>
          <cell r="AF472">
            <v>60454.62</v>
          </cell>
          <cell r="AG472">
            <v>29549.25</v>
          </cell>
          <cell r="AH472">
            <v>0</v>
          </cell>
          <cell r="AI472">
            <v>90003.87</v>
          </cell>
          <cell r="AJ472"/>
          <cell r="AK472">
            <v>25875</v>
          </cell>
          <cell r="AL472">
            <v>25771.5</v>
          </cell>
          <cell r="AM472">
            <v>0</v>
          </cell>
          <cell r="AN472">
            <v>51646.5</v>
          </cell>
          <cell r="AO472"/>
          <cell r="AP472">
            <v>288191.75</v>
          </cell>
          <cell r="AQ472">
            <v>140863.5</v>
          </cell>
          <cell r="AR472">
            <v>0</v>
          </cell>
          <cell r="AS472">
            <v>429055.25</v>
          </cell>
          <cell r="AT472"/>
          <cell r="AU472">
            <v>198409.75</v>
          </cell>
          <cell r="AV472">
            <v>96979.5</v>
          </cell>
          <cell r="AW472">
            <v>0</v>
          </cell>
          <cell r="AX472">
            <v>295389.25</v>
          </cell>
          <cell r="AY472"/>
          <cell r="AZ472">
            <v>1824950.7700000003</v>
          </cell>
          <cell r="BA472">
            <v>468191.01</v>
          </cell>
          <cell r="BB472">
            <v>687942.5340000001</v>
          </cell>
          <cell r="BC472">
            <v>44656.423499999997</v>
          </cell>
          <cell r="BD472">
            <v>45367.627499999995</v>
          </cell>
          <cell r="BE472">
            <v>0</v>
          </cell>
          <cell r="BF472">
            <v>777966.58500000008</v>
          </cell>
          <cell r="BG472"/>
          <cell r="BH472">
            <v>1824587.4550000001</v>
          </cell>
          <cell r="BI472"/>
          <cell r="BJ472">
            <v>300080.17</v>
          </cell>
          <cell r="BK472">
            <v>1524507.2850000001</v>
          </cell>
          <cell r="BL472"/>
          <cell r="BM472">
            <v>0</v>
          </cell>
        </row>
        <row r="473">
          <cell r="A473" t="str">
            <v>24032024C0400</v>
          </cell>
          <cell r="B473" t="str">
            <v>NETTLE CREEK C C SCH DIST 24C</v>
          </cell>
          <cell r="C473" t="str">
            <v>GRUNDY</v>
          </cell>
          <cell r="D473" t="str">
            <v>Elementary</v>
          </cell>
          <cell r="E473">
            <v>83.39</v>
          </cell>
          <cell r="F473"/>
          <cell r="G473">
            <v>51.400000000000006</v>
          </cell>
          <cell r="H473">
            <v>50.150000000000006</v>
          </cell>
          <cell r="I473">
            <v>31.99</v>
          </cell>
          <cell r="J473">
            <v>0</v>
          </cell>
          <cell r="K473"/>
          <cell r="L473">
            <v>4513.5000000000009</v>
          </cell>
          <cell r="M473">
            <v>2879.1</v>
          </cell>
          <cell r="N473">
            <v>0</v>
          </cell>
          <cell r="O473">
            <v>7392.6</v>
          </cell>
          <cell r="P473"/>
          <cell r="Q473">
            <v>6425.0000000000009</v>
          </cell>
          <cell r="R473">
            <v>3998.75</v>
          </cell>
          <cell r="S473">
            <v>0</v>
          </cell>
          <cell r="T473">
            <v>10423.75</v>
          </cell>
          <cell r="U473"/>
          <cell r="V473">
            <v>16705.000000000004</v>
          </cell>
          <cell r="W473">
            <v>10396.75</v>
          </cell>
          <cell r="X473">
            <v>0</v>
          </cell>
          <cell r="Y473">
            <v>27101.750000000004</v>
          </cell>
          <cell r="Z473"/>
          <cell r="AA473">
            <v>1747.6000000000001</v>
          </cell>
          <cell r="AB473">
            <v>1087.6599999999999</v>
          </cell>
          <cell r="AC473">
            <v>0</v>
          </cell>
          <cell r="AD473">
            <v>2835.26</v>
          </cell>
          <cell r="AE473"/>
          <cell r="AF473">
            <v>14674.7</v>
          </cell>
          <cell r="AG473">
            <v>9133.14</v>
          </cell>
          <cell r="AH473">
            <v>0</v>
          </cell>
          <cell r="AI473">
            <v>23807.84</v>
          </cell>
          <cell r="AJ473"/>
          <cell r="AK473">
            <v>6268.7500000000009</v>
          </cell>
          <cell r="AL473">
            <v>7965.5099999999993</v>
          </cell>
          <cell r="AM473">
            <v>0</v>
          </cell>
          <cell r="AN473">
            <v>14234.26</v>
          </cell>
          <cell r="AO473"/>
          <cell r="AP473">
            <v>69955.400000000009</v>
          </cell>
          <cell r="AQ473">
            <v>43538.39</v>
          </cell>
          <cell r="AR473">
            <v>0</v>
          </cell>
          <cell r="AS473">
            <v>113493.79000000001</v>
          </cell>
          <cell r="AT473"/>
          <cell r="AU473">
            <v>48161.8</v>
          </cell>
          <cell r="AV473">
            <v>29974.629999999997</v>
          </cell>
          <cell r="AW473">
            <v>0</v>
          </cell>
          <cell r="AX473">
            <v>78136.429999999993</v>
          </cell>
          <cell r="AY473"/>
          <cell r="AZ473">
            <v>455326.04</v>
          </cell>
          <cell r="BA473">
            <v>84119.08</v>
          </cell>
          <cell r="BB473">
            <v>161833.53599999999</v>
          </cell>
          <cell r="BC473">
            <v>11812.527059999999</v>
          </cell>
          <cell r="BD473">
            <v>12000.6549</v>
          </cell>
          <cell r="BE473">
            <v>0</v>
          </cell>
          <cell r="BF473">
            <v>185646.71795999998</v>
          </cell>
          <cell r="BG473"/>
          <cell r="BH473">
            <v>463072.39796000003</v>
          </cell>
          <cell r="BI473"/>
          <cell r="BJ473">
            <v>79377.27</v>
          </cell>
          <cell r="BK473">
            <v>383695.12796000001</v>
          </cell>
          <cell r="BL473"/>
          <cell r="BM473">
            <v>0</v>
          </cell>
        </row>
        <row r="474">
          <cell r="A474" t="str">
            <v>2403205400200</v>
          </cell>
          <cell r="B474" t="str">
            <v>MORRIS SCHOOL DISTRICT 54</v>
          </cell>
          <cell r="C474" t="str">
            <v>GRUNDY</v>
          </cell>
          <cell r="D474" t="str">
            <v>Elementary</v>
          </cell>
          <cell r="E474">
            <v>1065.31</v>
          </cell>
          <cell r="F474"/>
          <cell r="G474">
            <v>708.65</v>
          </cell>
          <cell r="H474">
            <v>690.56999999999994</v>
          </cell>
          <cell r="I474">
            <v>356.65999999999997</v>
          </cell>
          <cell r="J474">
            <v>0</v>
          </cell>
          <cell r="K474"/>
          <cell r="L474">
            <v>62151.299999999996</v>
          </cell>
          <cell r="M474">
            <v>32099.399999999998</v>
          </cell>
          <cell r="N474">
            <v>0</v>
          </cell>
          <cell r="O474">
            <v>94250.7</v>
          </cell>
          <cell r="P474"/>
          <cell r="Q474">
            <v>88581.25</v>
          </cell>
          <cell r="R474">
            <v>44582.499999999993</v>
          </cell>
          <cell r="S474">
            <v>0</v>
          </cell>
          <cell r="T474">
            <v>133163.75</v>
          </cell>
          <cell r="U474"/>
          <cell r="V474">
            <v>230311.25</v>
          </cell>
          <cell r="W474">
            <v>115914.49999999999</v>
          </cell>
          <cell r="X474">
            <v>0</v>
          </cell>
          <cell r="Y474">
            <v>346225.75</v>
          </cell>
          <cell r="Z474"/>
          <cell r="AA474">
            <v>24094.1</v>
          </cell>
          <cell r="AB474">
            <v>12126.439999999999</v>
          </cell>
          <cell r="AC474">
            <v>0</v>
          </cell>
          <cell r="AD474">
            <v>36220.539999999994</v>
          </cell>
          <cell r="AE474"/>
          <cell r="AF474">
            <v>404639.15</v>
          </cell>
          <cell r="AG474">
            <v>203652.86</v>
          </cell>
          <cell r="AH474">
            <v>0</v>
          </cell>
          <cell r="AI474">
            <v>608292.01</v>
          </cell>
          <cell r="AJ474"/>
          <cell r="AK474">
            <v>86321.249999999985</v>
          </cell>
          <cell r="AL474">
            <v>88808.34</v>
          </cell>
          <cell r="AM474">
            <v>0</v>
          </cell>
          <cell r="AN474">
            <v>175129.58999999997</v>
          </cell>
          <cell r="AO474"/>
          <cell r="AP474">
            <v>964472.65</v>
          </cell>
          <cell r="AQ474">
            <v>485414.25999999995</v>
          </cell>
          <cell r="AR474">
            <v>0</v>
          </cell>
          <cell r="AS474">
            <v>1449886.91</v>
          </cell>
          <cell r="AT474"/>
          <cell r="AU474">
            <v>664005.04999999993</v>
          </cell>
          <cell r="AV474">
            <v>334190.42</v>
          </cell>
          <cell r="AW474">
            <v>0</v>
          </cell>
          <cell r="AX474">
            <v>998195.47</v>
          </cell>
          <cell r="AY474"/>
          <cell r="AZ474">
            <v>6319337.8400000008</v>
          </cell>
          <cell r="BA474">
            <v>2219339.4</v>
          </cell>
          <cell r="BB474">
            <v>2561603.1719999998</v>
          </cell>
          <cell r="BC474">
            <v>150905.42273999998</v>
          </cell>
          <cell r="BD474">
            <v>153308.76209999996</v>
          </cell>
          <cell r="BE474">
            <v>0</v>
          </cell>
          <cell r="BF474">
            <v>2865817.3568399996</v>
          </cell>
          <cell r="BG474"/>
          <cell r="BH474">
            <v>6707182.0768399993</v>
          </cell>
          <cell r="BI474"/>
          <cell r="BJ474">
            <v>1014047.28</v>
          </cell>
          <cell r="BK474">
            <v>5693134.796839999</v>
          </cell>
          <cell r="BL474"/>
          <cell r="BM474">
            <v>1</v>
          </cell>
        </row>
        <row r="475">
          <cell r="A475" t="str">
            <v>24032060C0400</v>
          </cell>
          <cell r="B475" t="str">
            <v>SARATOGA COMM CONS S DIST 60C</v>
          </cell>
          <cell r="C475" t="str">
            <v>GRUNDY</v>
          </cell>
          <cell r="D475" t="str">
            <v>Elementary</v>
          </cell>
          <cell r="E475">
            <v>729.25</v>
          </cell>
          <cell r="F475"/>
          <cell r="G475">
            <v>484.75</v>
          </cell>
          <cell r="H475">
            <v>474.75</v>
          </cell>
          <cell r="I475">
            <v>244.5</v>
          </cell>
          <cell r="J475">
            <v>0</v>
          </cell>
          <cell r="K475"/>
          <cell r="L475">
            <v>42727.5</v>
          </cell>
          <cell r="M475">
            <v>22005</v>
          </cell>
          <cell r="N475">
            <v>0</v>
          </cell>
          <cell r="O475">
            <v>64732.5</v>
          </cell>
          <cell r="P475"/>
          <cell r="Q475">
            <v>60593.75</v>
          </cell>
          <cell r="R475">
            <v>30562.5</v>
          </cell>
          <cell r="S475">
            <v>0</v>
          </cell>
          <cell r="T475">
            <v>91156.25</v>
          </cell>
          <cell r="U475"/>
          <cell r="V475">
            <v>157543.75</v>
          </cell>
          <cell r="W475">
            <v>79462.5</v>
          </cell>
          <cell r="X475">
            <v>0</v>
          </cell>
          <cell r="Y475">
            <v>237006.25</v>
          </cell>
          <cell r="Z475"/>
          <cell r="AA475">
            <v>16481.5</v>
          </cell>
          <cell r="AB475">
            <v>8313</v>
          </cell>
          <cell r="AC475">
            <v>0</v>
          </cell>
          <cell r="AD475">
            <v>24794.5</v>
          </cell>
          <cell r="AE475"/>
          <cell r="AF475">
            <v>276792.25</v>
          </cell>
          <cell r="AG475">
            <v>139609.5</v>
          </cell>
          <cell r="AH475">
            <v>0</v>
          </cell>
          <cell r="AI475">
            <v>416401.75</v>
          </cell>
          <cell r="AJ475"/>
          <cell r="AK475">
            <v>59343.75</v>
          </cell>
          <cell r="AL475">
            <v>60880.5</v>
          </cell>
          <cell r="AM475">
            <v>0</v>
          </cell>
          <cell r="AN475">
            <v>120224.25</v>
          </cell>
          <cell r="AO475"/>
          <cell r="AP475">
            <v>659744.75</v>
          </cell>
          <cell r="AQ475">
            <v>332764.5</v>
          </cell>
          <cell r="AR475">
            <v>0</v>
          </cell>
          <cell r="AS475">
            <v>992509.25</v>
          </cell>
          <cell r="AT475"/>
          <cell r="AU475">
            <v>454210.75</v>
          </cell>
          <cell r="AV475">
            <v>229096.5</v>
          </cell>
          <cell r="AW475">
            <v>0</v>
          </cell>
          <cell r="AX475">
            <v>683307.25</v>
          </cell>
          <cell r="AY475"/>
          <cell r="AZ475">
            <v>4274863.72</v>
          </cell>
          <cell r="BA475">
            <v>1277920.44</v>
          </cell>
          <cell r="BB475">
            <v>1665835.2479999999</v>
          </cell>
          <cell r="BC475">
            <v>103301.1795</v>
          </cell>
          <cell r="BD475">
            <v>104946.36749999999</v>
          </cell>
          <cell r="BE475">
            <v>0</v>
          </cell>
          <cell r="BF475">
            <v>1874082.7949999999</v>
          </cell>
          <cell r="BG475"/>
          <cell r="BH475">
            <v>4504214.7949999999</v>
          </cell>
          <cell r="BI475"/>
          <cell r="BJ475">
            <v>694158.49</v>
          </cell>
          <cell r="BK475">
            <v>3810056.3049999997</v>
          </cell>
          <cell r="BL475"/>
          <cell r="BM475">
            <v>1</v>
          </cell>
        </row>
        <row r="476">
          <cell r="A476" t="str">
            <v>24032072C0400</v>
          </cell>
          <cell r="B476" t="str">
            <v>GARDNER COMM CONS SCH DIST 72C</v>
          </cell>
          <cell r="C476" t="str">
            <v>GRUNDY</v>
          </cell>
          <cell r="D476" t="str">
            <v>Elementary</v>
          </cell>
          <cell r="E476">
            <v>147.55000000000001</v>
          </cell>
          <cell r="F476"/>
          <cell r="G476">
            <v>94.06</v>
          </cell>
          <cell r="H476">
            <v>89.97999999999999</v>
          </cell>
          <cell r="I476">
            <v>53.489999999999995</v>
          </cell>
          <cell r="J476">
            <v>0</v>
          </cell>
          <cell r="K476"/>
          <cell r="L476">
            <v>8098.1999999999989</v>
          </cell>
          <cell r="M476">
            <v>4814.0999999999995</v>
          </cell>
          <cell r="N476">
            <v>0</v>
          </cell>
          <cell r="O476">
            <v>12912.3</v>
          </cell>
          <cell r="P476"/>
          <cell r="Q476">
            <v>11757.5</v>
          </cell>
          <cell r="R476">
            <v>6686.2499999999991</v>
          </cell>
          <cell r="S476">
            <v>0</v>
          </cell>
          <cell r="T476">
            <v>18443.75</v>
          </cell>
          <cell r="U476"/>
          <cell r="V476">
            <v>30569.5</v>
          </cell>
          <cell r="W476">
            <v>17384.25</v>
          </cell>
          <cell r="X476">
            <v>0</v>
          </cell>
          <cell r="Y476">
            <v>47953.75</v>
          </cell>
          <cell r="Z476"/>
          <cell r="AA476">
            <v>3198.04</v>
          </cell>
          <cell r="AB476">
            <v>1818.6599999999999</v>
          </cell>
          <cell r="AC476">
            <v>0</v>
          </cell>
          <cell r="AD476">
            <v>5016.7</v>
          </cell>
          <cell r="AE476"/>
          <cell r="AF476">
            <v>53708.26</v>
          </cell>
          <cell r="AG476">
            <v>30542.79</v>
          </cell>
          <cell r="AH476">
            <v>0</v>
          </cell>
          <cell r="AI476">
            <v>84251.05</v>
          </cell>
          <cell r="AJ476"/>
          <cell r="AK476">
            <v>11247.499999999998</v>
          </cell>
          <cell r="AL476">
            <v>13319.009999999998</v>
          </cell>
          <cell r="AM476">
            <v>0</v>
          </cell>
          <cell r="AN476">
            <v>24566.509999999995</v>
          </cell>
          <cell r="AO476"/>
          <cell r="AP476">
            <v>128015.66</v>
          </cell>
          <cell r="AQ476">
            <v>72799.89</v>
          </cell>
          <cell r="AR476">
            <v>0</v>
          </cell>
          <cell r="AS476">
            <v>200815.55</v>
          </cell>
          <cell r="AT476"/>
          <cell r="AU476">
            <v>88134.22</v>
          </cell>
          <cell r="AV476">
            <v>50120.13</v>
          </cell>
          <cell r="AW476">
            <v>0</v>
          </cell>
          <cell r="AX476">
            <v>138254.35</v>
          </cell>
          <cell r="AY476"/>
          <cell r="AZ476">
            <v>835598.57</v>
          </cell>
          <cell r="BA476">
            <v>213790.28</v>
          </cell>
          <cell r="BB476">
            <v>314816.65499999997</v>
          </cell>
          <cell r="BC476">
            <v>20901.047699999999</v>
          </cell>
          <cell r="BD476">
            <v>21233.9205</v>
          </cell>
          <cell r="BE476">
            <v>0</v>
          </cell>
          <cell r="BF476">
            <v>356951.62319999997</v>
          </cell>
          <cell r="BG476"/>
          <cell r="BH476">
            <v>889165.58319999999</v>
          </cell>
          <cell r="BI476"/>
          <cell r="BJ476">
            <v>140449.89000000001</v>
          </cell>
          <cell r="BK476">
            <v>748715.69319999998</v>
          </cell>
          <cell r="BL476"/>
          <cell r="BM476">
            <v>1</v>
          </cell>
        </row>
        <row r="477">
          <cell r="A477" t="str">
            <v>2403207301700</v>
          </cell>
          <cell r="B477" t="str">
            <v>GARDNER S WILMINGTON THS DIST 73</v>
          </cell>
          <cell r="C477" t="str">
            <v>GRUNDY</v>
          </cell>
          <cell r="D477" t="str">
            <v>High School</v>
          </cell>
          <cell r="E477">
            <v>170.82</v>
          </cell>
          <cell r="F477"/>
          <cell r="G477">
            <v>0</v>
          </cell>
          <cell r="H477">
            <v>0</v>
          </cell>
          <cell r="I477">
            <v>0</v>
          </cell>
          <cell r="J477">
            <v>170.82</v>
          </cell>
          <cell r="K477"/>
          <cell r="L477">
            <v>0</v>
          </cell>
          <cell r="M477">
            <v>0</v>
          </cell>
          <cell r="N477">
            <v>15373.8</v>
          </cell>
          <cell r="O477">
            <v>15373.8</v>
          </cell>
          <cell r="P477"/>
          <cell r="Q477">
            <v>0</v>
          </cell>
          <cell r="R477">
            <v>0</v>
          </cell>
          <cell r="S477">
            <v>21352.5</v>
          </cell>
          <cell r="T477">
            <v>21352.5</v>
          </cell>
          <cell r="U477"/>
          <cell r="V477">
            <v>0</v>
          </cell>
          <cell r="W477">
            <v>0</v>
          </cell>
          <cell r="X477">
            <v>55516.5</v>
          </cell>
          <cell r="Y477">
            <v>55516.5</v>
          </cell>
          <cell r="Z477"/>
          <cell r="AA477">
            <v>0</v>
          </cell>
          <cell r="AB477">
            <v>0</v>
          </cell>
          <cell r="AC477">
            <v>5807.88</v>
          </cell>
          <cell r="AD477">
            <v>5807.88</v>
          </cell>
          <cell r="AE477"/>
          <cell r="AF477">
            <v>0</v>
          </cell>
          <cell r="AG477">
            <v>0</v>
          </cell>
          <cell r="AH477">
            <v>97538.22</v>
          </cell>
          <cell r="AI477">
            <v>97538.22</v>
          </cell>
          <cell r="AJ477"/>
          <cell r="AK477">
            <v>0</v>
          </cell>
          <cell r="AL477">
            <v>0</v>
          </cell>
          <cell r="AM477">
            <v>146734.38</v>
          </cell>
          <cell r="AN477">
            <v>146734.38</v>
          </cell>
          <cell r="AO477"/>
          <cell r="AP477">
            <v>0</v>
          </cell>
          <cell r="AQ477">
            <v>0</v>
          </cell>
          <cell r="AR477">
            <v>232486.02</v>
          </cell>
          <cell r="AS477">
            <v>232486.02</v>
          </cell>
          <cell r="AT477"/>
          <cell r="AU477">
            <v>0</v>
          </cell>
          <cell r="AV477">
            <v>0</v>
          </cell>
          <cell r="AW477">
            <v>160058.34</v>
          </cell>
          <cell r="AX477">
            <v>160058.34</v>
          </cell>
          <cell r="AY477"/>
          <cell r="AZ477">
            <v>1102078.7199999997</v>
          </cell>
          <cell r="BA477">
            <v>256461.27</v>
          </cell>
          <cell r="BB477">
            <v>407561.99699999992</v>
          </cell>
          <cell r="BC477">
            <v>24197.33628</v>
          </cell>
          <cell r="BD477">
            <v>24582.706199999997</v>
          </cell>
          <cell r="BE477">
            <v>0</v>
          </cell>
          <cell r="BF477">
            <v>456342.03947999992</v>
          </cell>
          <cell r="BG477"/>
          <cell r="BH477">
            <v>1191209.6794799999</v>
          </cell>
          <cell r="BI477"/>
          <cell r="BJ477">
            <v>162600.14000000001</v>
          </cell>
          <cell r="BK477">
            <v>1028609.5394799999</v>
          </cell>
          <cell r="BL477"/>
          <cell r="BM477">
            <v>1</v>
          </cell>
        </row>
        <row r="478">
          <cell r="A478" t="str">
            <v>2403207400300</v>
          </cell>
          <cell r="B478" t="str">
            <v>SOUTH WILMINGTON CONS SCH DIST 74</v>
          </cell>
          <cell r="C478" t="str">
            <v>GRUNDY</v>
          </cell>
          <cell r="D478" t="str">
            <v>Elementary</v>
          </cell>
          <cell r="E478">
            <v>85</v>
          </cell>
          <cell r="F478"/>
          <cell r="G478">
            <v>52</v>
          </cell>
          <cell r="H478">
            <v>50</v>
          </cell>
          <cell r="I478">
            <v>33</v>
          </cell>
          <cell r="J478">
            <v>0</v>
          </cell>
          <cell r="K478"/>
          <cell r="L478">
            <v>4500</v>
          </cell>
          <cell r="M478">
            <v>2970</v>
          </cell>
          <cell r="N478">
            <v>0</v>
          </cell>
          <cell r="O478">
            <v>7470</v>
          </cell>
          <cell r="P478"/>
          <cell r="Q478">
            <v>6500</v>
          </cell>
          <cell r="R478">
            <v>4125</v>
          </cell>
          <cell r="S478">
            <v>0</v>
          </cell>
          <cell r="T478">
            <v>10625</v>
          </cell>
          <cell r="U478"/>
          <cell r="V478">
            <v>16900</v>
          </cell>
          <cell r="W478">
            <v>10725</v>
          </cell>
          <cell r="X478">
            <v>0</v>
          </cell>
          <cell r="Y478">
            <v>27625</v>
          </cell>
          <cell r="Z478"/>
          <cell r="AA478">
            <v>1768</v>
          </cell>
          <cell r="AB478">
            <v>1122</v>
          </cell>
          <cell r="AC478">
            <v>0</v>
          </cell>
          <cell r="AD478">
            <v>2890</v>
          </cell>
          <cell r="AE478"/>
          <cell r="AF478">
            <v>29692</v>
          </cell>
          <cell r="AG478">
            <v>18843</v>
          </cell>
          <cell r="AH478">
            <v>0</v>
          </cell>
          <cell r="AI478">
            <v>48535</v>
          </cell>
          <cell r="AJ478"/>
          <cell r="AK478">
            <v>6250</v>
          </cell>
          <cell r="AL478">
            <v>8217</v>
          </cell>
          <cell r="AM478">
            <v>0</v>
          </cell>
          <cell r="AN478">
            <v>14467</v>
          </cell>
          <cell r="AO478"/>
          <cell r="AP478">
            <v>70772</v>
          </cell>
          <cell r="AQ478">
            <v>44913</v>
          </cell>
          <cell r="AR478">
            <v>0</v>
          </cell>
          <cell r="AS478">
            <v>115685</v>
          </cell>
          <cell r="AT478"/>
          <cell r="AU478">
            <v>48724</v>
          </cell>
          <cell r="AV478">
            <v>30921</v>
          </cell>
          <cell r="AW478">
            <v>0</v>
          </cell>
          <cell r="AX478">
            <v>79645</v>
          </cell>
          <cell r="AY478"/>
          <cell r="AZ478">
            <v>476832.2</v>
          </cell>
          <cell r="BA478">
            <v>98347.85</v>
          </cell>
          <cell r="BB478">
            <v>172554.01500000001</v>
          </cell>
          <cell r="BC478">
            <v>12040.59</v>
          </cell>
          <cell r="BD478">
            <v>12232.35</v>
          </cell>
          <cell r="BE478">
            <v>0</v>
          </cell>
          <cell r="BF478">
            <v>196826.95500000002</v>
          </cell>
          <cell r="BG478"/>
          <cell r="BH478">
            <v>503768.95500000002</v>
          </cell>
          <cell r="BI478"/>
          <cell r="BJ478">
            <v>80909.8</v>
          </cell>
          <cell r="BK478">
            <v>422859.15500000003</v>
          </cell>
          <cell r="BL478"/>
          <cell r="BM478">
            <v>1</v>
          </cell>
        </row>
        <row r="479">
          <cell r="A479" t="str">
            <v>2403207500200</v>
          </cell>
          <cell r="B479" t="str">
            <v>BRACEVILLE SCHOOL DIST 75</v>
          </cell>
          <cell r="C479" t="str">
            <v>GRUNDY</v>
          </cell>
          <cell r="D479" t="str">
            <v>Elementary</v>
          </cell>
          <cell r="E479">
            <v>119.25</v>
          </cell>
          <cell r="F479"/>
          <cell r="G479">
            <v>77.25</v>
          </cell>
          <cell r="H479">
            <v>75.5</v>
          </cell>
          <cell r="I479">
            <v>42</v>
          </cell>
          <cell r="J479">
            <v>0</v>
          </cell>
          <cell r="K479"/>
          <cell r="L479">
            <v>6795</v>
          </cell>
          <cell r="M479">
            <v>3780</v>
          </cell>
          <cell r="N479">
            <v>0</v>
          </cell>
          <cell r="O479">
            <v>10575</v>
          </cell>
          <cell r="P479"/>
          <cell r="Q479">
            <v>9656.25</v>
          </cell>
          <cell r="R479">
            <v>5250</v>
          </cell>
          <cell r="S479">
            <v>0</v>
          </cell>
          <cell r="T479">
            <v>14906.25</v>
          </cell>
          <cell r="U479"/>
          <cell r="V479">
            <v>25106.25</v>
          </cell>
          <cell r="W479">
            <v>13650</v>
          </cell>
          <cell r="X479">
            <v>0</v>
          </cell>
          <cell r="Y479">
            <v>38756.25</v>
          </cell>
          <cell r="Z479"/>
          <cell r="AA479">
            <v>2626.5</v>
          </cell>
          <cell r="AB479">
            <v>1428</v>
          </cell>
          <cell r="AC479">
            <v>0</v>
          </cell>
          <cell r="AD479">
            <v>4054.5</v>
          </cell>
          <cell r="AE479"/>
          <cell r="AF479">
            <v>44109.75</v>
          </cell>
          <cell r="AG479">
            <v>23982</v>
          </cell>
          <cell r="AH479">
            <v>0</v>
          </cell>
          <cell r="AI479">
            <v>68091.75</v>
          </cell>
          <cell r="AJ479"/>
          <cell r="AK479">
            <v>9437.5</v>
          </cell>
          <cell r="AL479">
            <v>10458</v>
          </cell>
          <cell r="AM479">
            <v>0</v>
          </cell>
          <cell r="AN479">
            <v>19895.5</v>
          </cell>
          <cell r="AO479"/>
          <cell r="AP479">
            <v>105137.25</v>
          </cell>
          <cell r="AQ479">
            <v>57162</v>
          </cell>
          <cell r="AR479">
            <v>0</v>
          </cell>
          <cell r="AS479">
            <v>162299.25</v>
          </cell>
          <cell r="AT479"/>
          <cell r="AU479">
            <v>72383.25</v>
          </cell>
          <cell r="AV479">
            <v>39354</v>
          </cell>
          <cell r="AW479">
            <v>0</v>
          </cell>
          <cell r="AX479">
            <v>111737.25</v>
          </cell>
          <cell r="AY479"/>
          <cell r="AZ479">
            <v>696188.1100000001</v>
          </cell>
          <cell r="BA479">
            <v>201757.97999999998</v>
          </cell>
          <cell r="BB479">
            <v>269383.82699999999</v>
          </cell>
          <cell r="BC479">
            <v>16892.2395</v>
          </cell>
          <cell r="BD479">
            <v>17161.267499999998</v>
          </cell>
          <cell r="BE479">
            <v>0</v>
          </cell>
          <cell r="BF479">
            <v>303437.33400000003</v>
          </cell>
          <cell r="BG479"/>
          <cell r="BH479">
            <v>733753.08400000003</v>
          </cell>
          <cell r="BI479"/>
          <cell r="BJ479">
            <v>113511.69</v>
          </cell>
          <cell r="BK479">
            <v>620241.39400000009</v>
          </cell>
          <cell r="BL479"/>
          <cell r="BM479">
            <v>1</v>
          </cell>
        </row>
        <row r="480">
          <cell r="A480" t="str">
            <v>2403210101600</v>
          </cell>
          <cell r="B480" t="str">
            <v>MORRIS COMM HIGH SCH DIST 101</v>
          </cell>
          <cell r="C480" t="str">
            <v>GRUNDY</v>
          </cell>
          <cell r="D480" t="str">
            <v>High School</v>
          </cell>
          <cell r="E480">
            <v>921.5</v>
          </cell>
          <cell r="F480"/>
          <cell r="G480">
            <v>0</v>
          </cell>
          <cell r="H480">
            <v>0</v>
          </cell>
          <cell r="I480">
            <v>0</v>
          </cell>
          <cell r="J480">
            <v>921.5</v>
          </cell>
          <cell r="K480"/>
          <cell r="L480">
            <v>0</v>
          </cell>
          <cell r="M480">
            <v>0</v>
          </cell>
          <cell r="N480">
            <v>82935</v>
          </cell>
          <cell r="O480">
            <v>82935</v>
          </cell>
          <cell r="P480"/>
          <cell r="Q480">
            <v>0</v>
          </cell>
          <cell r="R480">
            <v>0</v>
          </cell>
          <cell r="S480">
            <v>115187.5</v>
          </cell>
          <cell r="T480">
            <v>115187.5</v>
          </cell>
          <cell r="U480"/>
          <cell r="V480">
            <v>0</v>
          </cell>
          <cell r="W480">
            <v>0</v>
          </cell>
          <cell r="X480">
            <v>299487.5</v>
          </cell>
          <cell r="Y480">
            <v>299487.5</v>
          </cell>
          <cell r="Z480"/>
          <cell r="AA480">
            <v>0</v>
          </cell>
          <cell r="AB480">
            <v>0</v>
          </cell>
          <cell r="AC480">
            <v>31331</v>
          </cell>
          <cell r="AD480">
            <v>31331</v>
          </cell>
          <cell r="AE480"/>
          <cell r="AF480">
            <v>0</v>
          </cell>
          <cell r="AG480">
            <v>0</v>
          </cell>
          <cell r="AH480">
            <v>526176.5</v>
          </cell>
          <cell r="AI480">
            <v>526176.5</v>
          </cell>
          <cell r="AJ480"/>
          <cell r="AK480">
            <v>0</v>
          </cell>
          <cell r="AL480">
            <v>0</v>
          </cell>
          <cell r="AM480">
            <v>791568.5</v>
          </cell>
          <cell r="AN480">
            <v>791568.5</v>
          </cell>
          <cell r="AO480"/>
          <cell r="AP480">
            <v>0</v>
          </cell>
          <cell r="AQ480">
            <v>0</v>
          </cell>
          <cell r="AR480">
            <v>1254161.5</v>
          </cell>
          <cell r="AS480">
            <v>1254161.5</v>
          </cell>
          <cell r="AT480"/>
          <cell r="AU480">
            <v>0</v>
          </cell>
          <cell r="AV480">
            <v>0</v>
          </cell>
          <cell r="AW480">
            <v>863445.5</v>
          </cell>
          <cell r="AX480">
            <v>863445.5</v>
          </cell>
          <cell r="AY480"/>
          <cell r="AZ480">
            <v>5980907.5</v>
          </cell>
          <cell r="BA480">
            <v>1525864.4100000001</v>
          </cell>
          <cell r="BB480">
            <v>2252031.5729999999</v>
          </cell>
          <cell r="BC480">
            <v>130534.16099999999</v>
          </cell>
          <cell r="BD480">
            <v>132613.065</v>
          </cell>
          <cell r="BE480">
            <v>0</v>
          </cell>
          <cell r="BF480">
            <v>2515178.7989999996</v>
          </cell>
          <cell r="BG480"/>
          <cell r="BH480">
            <v>6479471.7989999996</v>
          </cell>
          <cell r="BI480"/>
          <cell r="BJ480">
            <v>877157.42</v>
          </cell>
          <cell r="BK480">
            <v>5602314.3789999997</v>
          </cell>
          <cell r="BL480"/>
          <cell r="BM480">
            <v>1</v>
          </cell>
        </row>
        <row r="481">
          <cell r="A481" t="str">
            <v>2403211101600</v>
          </cell>
          <cell r="B481" t="str">
            <v>MINOOKA COMM H S DISTRICT 111</v>
          </cell>
          <cell r="C481" t="str">
            <v>GRUNDY</v>
          </cell>
          <cell r="D481" t="str">
            <v>High School</v>
          </cell>
          <cell r="E481">
            <v>2899.5</v>
          </cell>
          <cell r="F481"/>
          <cell r="G481">
            <v>0</v>
          </cell>
          <cell r="H481">
            <v>0</v>
          </cell>
          <cell r="I481">
            <v>0</v>
          </cell>
          <cell r="J481">
            <v>2899.5</v>
          </cell>
          <cell r="K481"/>
          <cell r="L481">
            <v>0</v>
          </cell>
          <cell r="M481">
            <v>0</v>
          </cell>
          <cell r="N481">
            <v>260955</v>
          </cell>
          <cell r="O481">
            <v>260955</v>
          </cell>
          <cell r="P481"/>
          <cell r="Q481">
            <v>0</v>
          </cell>
          <cell r="R481">
            <v>0</v>
          </cell>
          <cell r="S481">
            <v>362437.5</v>
          </cell>
          <cell r="T481">
            <v>362437.5</v>
          </cell>
          <cell r="U481"/>
          <cell r="V481">
            <v>0</v>
          </cell>
          <cell r="W481">
            <v>0</v>
          </cell>
          <cell r="X481">
            <v>942337.5</v>
          </cell>
          <cell r="Y481">
            <v>942337.5</v>
          </cell>
          <cell r="Z481"/>
          <cell r="AA481">
            <v>0</v>
          </cell>
          <cell r="AB481">
            <v>0</v>
          </cell>
          <cell r="AC481">
            <v>98583</v>
          </cell>
          <cell r="AD481">
            <v>98583</v>
          </cell>
          <cell r="AE481"/>
          <cell r="AF481">
            <v>0</v>
          </cell>
          <cell r="AG481">
            <v>0</v>
          </cell>
          <cell r="AH481">
            <v>1655614.5</v>
          </cell>
          <cell r="AI481">
            <v>1655614.5</v>
          </cell>
          <cell r="AJ481"/>
          <cell r="AK481">
            <v>0</v>
          </cell>
          <cell r="AL481">
            <v>0</v>
          </cell>
          <cell r="AM481">
            <v>2490670.5</v>
          </cell>
          <cell r="AN481">
            <v>2490670.5</v>
          </cell>
          <cell r="AO481"/>
          <cell r="AP481">
            <v>0</v>
          </cell>
          <cell r="AQ481">
            <v>0</v>
          </cell>
          <cell r="AR481">
            <v>3946219.5</v>
          </cell>
          <cell r="AS481">
            <v>3946219.5</v>
          </cell>
          <cell r="AT481"/>
          <cell r="AU481">
            <v>0</v>
          </cell>
          <cell r="AV481">
            <v>0</v>
          </cell>
          <cell r="AW481">
            <v>2716831.5</v>
          </cell>
          <cell r="AX481">
            <v>2716831.5</v>
          </cell>
          <cell r="AY481"/>
          <cell r="AZ481">
            <v>18336110.290000003</v>
          </cell>
          <cell r="BA481">
            <v>3459113.5700000003</v>
          </cell>
          <cell r="BB481">
            <v>6538567.1580000008</v>
          </cell>
          <cell r="BC481">
            <v>410725.77299999999</v>
          </cell>
          <cell r="BD481">
            <v>417267.04499999998</v>
          </cell>
          <cell r="BE481">
            <v>0</v>
          </cell>
          <cell r="BF481">
            <v>7366559.9760000007</v>
          </cell>
          <cell r="BG481"/>
          <cell r="BH481">
            <v>19840208.976</v>
          </cell>
          <cell r="BI481"/>
          <cell r="BJ481">
            <v>2759976.06</v>
          </cell>
          <cell r="BK481">
            <v>17080232.916000001</v>
          </cell>
          <cell r="BL481"/>
          <cell r="BM481">
            <v>1</v>
          </cell>
        </row>
        <row r="482">
          <cell r="A482" t="str">
            <v>2403220100400</v>
          </cell>
          <cell r="B482" t="str">
            <v>MINOOKA COMM CONS S DIST 201</v>
          </cell>
          <cell r="C482" t="str">
            <v>GRUNDY</v>
          </cell>
          <cell r="D482" t="str">
            <v>Elementary</v>
          </cell>
          <cell r="E482">
            <v>4442.0600000000004</v>
          </cell>
          <cell r="F482"/>
          <cell r="G482">
            <v>2841.06</v>
          </cell>
          <cell r="H482">
            <v>2781.9</v>
          </cell>
          <cell r="I482">
            <v>1601</v>
          </cell>
          <cell r="J482">
            <v>0</v>
          </cell>
          <cell r="K482"/>
          <cell r="L482">
            <v>250371</v>
          </cell>
          <cell r="M482">
            <v>144090</v>
          </cell>
          <cell r="N482">
            <v>0</v>
          </cell>
          <cell r="O482">
            <v>394461</v>
          </cell>
          <cell r="P482"/>
          <cell r="Q482">
            <v>355132.5</v>
          </cell>
          <cell r="R482">
            <v>200125</v>
          </cell>
          <cell r="S482">
            <v>0</v>
          </cell>
          <cell r="T482">
            <v>555257.5</v>
          </cell>
          <cell r="U482"/>
          <cell r="V482">
            <v>923344.5</v>
          </cell>
          <cell r="W482">
            <v>520325</v>
          </cell>
          <cell r="X482">
            <v>0</v>
          </cell>
          <cell r="Y482">
            <v>1443669.5</v>
          </cell>
          <cell r="Z482"/>
          <cell r="AA482">
            <v>96596.04</v>
          </cell>
          <cell r="AB482">
            <v>54434</v>
          </cell>
          <cell r="AC482">
            <v>0</v>
          </cell>
          <cell r="AD482">
            <v>151030.03999999998</v>
          </cell>
          <cell r="AE482"/>
          <cell r="AF482">
            <v>1622245.26</v>
          </cell>
          <cell r="AG482">
            <v>914171</v>
          </cell>
          <cell r="AH482">
            <v>0</v>
          </cell>
          <cell r="AI482">
            <v>2536416.2599999998</v>
          </cell>
          <cell r="AJ482"/>
          <cell r="AK482">
            <v>347737.5</v>
          </cell>
          <cell r="AL482">
            <v>398649</v>
          </cell>
          <cell r="AM482">
            <v>0</v>
          </cell>
          <cell r="AN482">
            <v>746386.5</v>
          </cell>
          <cell r="AO482"/>
          <cell r="AP482">
            <v>3866682.66</v>
          </cell>
          <cell r="AQ482">
            <v>2178961</v>
          </cell>
          <cell r="AR482">
            <v>0</v>
          </cell>
          <cell r="AS482">
            <v>6045643.6600000001</v>
          </cell>
          <cell r="AT482"/>
          <cell r="AU482">
            <v>2662073.2199999997</v>
          </cell>
          <cell r="AV482">
            <v>1500137</v>
          </cell>
          <cell r="AW482">
            <v>0</v>
          </cell>
          <cell r="AX482">
            <v>4162210.2199999997</v>
          </cell>
          <cell r="AY482"/>
          <cell r="AZ482">
            <v>25292275.789999999</v>
          </cell>
          <cell r="BA482">
            <v>6141391.7000000002</v>
          </cell>
          <cell r="BB482">
            <v>9430100.2469999995</v>
          </cell>
          <cell r="BC482">
            <v>629235.56723999989</v>
          </cell>
          <cell r="BD482">
            <v>639256.85459999985</v>
          </cell>
          <cell r="BE482">
            <v>0</v>
          </cell>
          <cell r="BF482">
            <v>10698592.668839999</v>
          </cell>
          <cell r="BG482"/>
          <cell r="BH482">
            <v>26733667.348839998</v>
          </cell>
          <cell r="BI482"/>
          <cell r="BJ482">
            <v>4228308.07</v>
          </cell>
          <cell r="BK482">
            <v>22505359.278839998</v>
          </cell>
          <cell r="BL482"/>
          <cell r="BM482">
            <v>1</v>
          </cell>
        </row>
        <row r="483">
          <cell r="A483" t="str">
            <v>2404701801600</v>
          </cell>
          <cell r="B483" t="str">
            <v>NEWARK COMM H S DIST 18</v>
          </cell>
          <cell r="C483" t="str">
            <v>KENDALL</v>
          </cell>
          <cell r="D483" t="str">
            <v>High School</v>
          </cell>
          <cell r="E483">
            <v>171</v>
          </cell>
          <cell r="F483"/>
          <cell r="G483">
            <v>0</v>
          </cell>
          <cell r="H483">
            <v>0</v>
          </cell>
          <cell r="I483">
            <v>0</v>
          </cell>
          <cell r="J483">
            <v>171</v>
          </cell>
          <cell r="K483"/>
          <cell r="L483">
            <v>0</v>
          </cell>
          <cell r="M483">
            <v>0</v>
          </cell>
          <cell r="N483">
            <v>15390</v>
          </cell>
          <cell r="O483">
            <v>15390</v>
          </cell>
          <cell r="P483"/>
          <cell r="Q483">
            <v>0</v>
          </cell>
          <cell r="R483">
            <v>0</v>
          </cell>
          <cell r="S483">
            <v>21375</v>
          </cell>
          <cell r="T483">
            <v>21375</v>
          </cell>
          <cell r="U483"/>
          <cell r="V483">
            <v>0</v>
          </cell>
          <cell r="W483">
            <v>0</v>
          </cell>
          <cell r="X483">
            <v>55575</v>
          </cell>
          <cell r="Y483">
            <v>55575</v>
          </cell>
          <cell r="Z483"/>
          <cell r="AA483">
            <v>0</v>
          </cell>
          <cell r="AB483">
            <v>0</v>
          </cell>
          <cell r="AC483">
            <v>5814</v>
          </cell>
          <cell r="AD483">
            <v>5814</v>
          </cell>
          <cell r="AE483"/>
          <cell r="AF483">
            <v>0</v>
          </cell>
          <cell r="AG483">
            <v>0</v>
          </cell>
          <cell r="AH483">
            <v>48820.5</v>
          </cell>
          <cell r="AI483">
            <v>48820.5</v>
          </cell>
          <cell r="AJ483"/>
          <cell r="AK483">
            <v>0</v>
          </cell>
          <cell r="AL483">
            <v>0</v>
          </cell>
          <cell r="AM483">
            <v>146889</v>
          </cell>
          <cell r="AN483">
            <v>146889</v>
          </cell>
          <cell r="AO483"/>
          <cell r="AP483">
            <v>0</v>
          </cell>
          <cell r="AQ483">
            <v>0</v>
          </cell>
          <cell r="AR483">
            <v>232731</v>
          </cell>
          <cell r="AS483">
            <v>232731</v>
          </cell>
          <cell r="AT483"/>
          <cell r="AU483">
            <v>0</v>
          </cell>
          <cell r="AV483">
            <v>0</v>
          </cell>
          <cell r="AW483">
            <v>160227</v>
          </cell>
          <cell r="AX483">
            <v>160227</v>
          </cell>
          <cell r="AY483"/>
          <cell r="AZ483">
            <v>1088473.8899999999</v>
          </cell>
          <cell r="BA483">
            <v>226398.02</v>
          </cell>
          <cell r="BB483">
            <v>394461.57299999997</v>
          </cell>
          <cell r="BC483">
            <v>24222.833999999999</v>
          </cell>
          <cell r="BD483">
            <v>24608.609999999997</v>
          </cell>
          <cell r="BE483">
            <v>0</v>
          </cell>
          <cell r="BF483">
            <v>443293.01699999993</v>
          </cell>
          <cell r="BG483"/>
          <cell r="BH483">
            <v>1130114.517</v>
          </cell>
          <cell r="BI483"/>
          <cell r="BJ483">
            <v>162771.48000000001</v>
          </cell>
          <cell r="BK483">
            <v>967343.03700000001</v>
          </cell>
          <cell r="BL483"/>
          <cell r="BM483">
            <v>0</v>
          </cell>
        </row>
        <row r="484">
          <cell r="A484" t="str">
            <v>2404706600400</v>
          </cell>
          <cell r="B484" t="str">
            <v>NEWARK COMM CONS SCH DIST 66</v>
          </cell>
          <cell r="C484" t="str">
            <v>KENDALL</v>
          </cell>
          <cell r="D484" t="str">
            <v>Elementary</v>
          </cell>
          <cell r="E484">
            <v>233</v>
          </cell>
          <cell r="F484"/>
          <cell r="G484">
            <v>137</v>
          </cell>
          <cell r="H484">
            <v>135.5</v>
          </cell>
          <cell r="I484">
            <v>96</v>
          </cell>
          <cell r="J484">
            <v>0</v>
          </cell>
          <cell r="K484"/>
          <cell r="L484">
            <v>12195</v>
          </cell>
          <cell r="M484">
            <v>8640</v>
          </cell>
          <cell r="N484">
            <v>0</v>
          </cell>
          <cell r="O484">
            <v>20835</v>
          </cell>
          <cell r="P484"/>
          <cell r="Q484">
            <v>17125</v>
          </cell>
          <cell r="R484">
            <v>12000</v>
          </cell>
          <cell r="S484">
            <v>0</v>
          </cell>
          <cell r="T484">
            <v>29125</v>
          </cell>
          <cell r="U484"/>
          <cell r="V484">
            <v>44525</v>
          </cell>
          <cell r="W484">
            <v>31200</v>
          </cell>
          <cell r="X484">
            <v>0</v>
          </cell>
          <cell r="Y484">
            <v>75725</v>
          </cell>
          <cell r="Z484"/>
          <cell r="AA484">
            <v>4658</v>
          </cell>
          <cell r="AB484">
            <v>3264</v>
          </cell>
          <cell r="AC484">
            <v>0</v>
          </cell>
          <cell r="AD484">
            <v>7922</v>
          </cell>
          <cell r="AE484"/>
          <cell r="AF484">
            <v>39113.5</v>
          </cell>
          <cell r="AG484">
            <v>27408</v>
          </cell>
          <cell r="AH484">
            <v>0</v>
          </cell>
          <cell r="AI484">
            <v>66521.5</v>
          </cell>
          <cell r="AJ484"/>
          <cell r="AK484">
            <v>16937.5</v>
          </cell>
          <cell r="AL484">
            <v>23904</v>
          </cell>
          <cell r="AM484">
            <v>0</v>
          </cell>
          <cell r="AN484">
            <v>40841.5</v>
          </cell>
          <cell r="AO484"/>
          <cell r="AP484">
            <v>186457</v>
          </cell>
          <cell r="AQ484">
            <v>130656</v>
          </cell>
          <cell r="AR484">
            <v>0</v>
          </cell>
          <cell r="AS484">
            <v>317113</v>
          </cell>
          <cell r="AT484"/>
          <cell r="AU484">
            <v>128369</v>
          </cell>
          <cell r="AV484">
            <v>89952</v>
          </cell>
          <cell r="AW484">
            <v>0</v>
          </cell>
          <cell r="AX484">
            <v>218321</v>
          </cell>
          <cell r="AY484"/>
          <cell r="AZ484">
            <v>1333600.3999999999</v>
          </cell>
          <cell r="BA484">
            <v>340373.95</v>
          </cell>
          <cell r="BB484">
            <v>502192.30499999993</v>
          </cell>
          <cell r="BC484">
            <v>33005.381999999998</v>
          </cell>
          <cell r="BD484">
            <v>33531.03</v>
          </cell>
          <cell r="BE484">
            <v>0</v>
          </cell>
          <cell r="BF484">
            <v>568728.71699999995</v>
          </cell>
          <cell r="BG484"/>
          <cell r="BH484">
            <v>1345132.7169999999</v>
          </cell>
          <cell r="BI484"/>
          <cell r="BJ484">
            <v>221788.04</v>
          </cell>
          <cell r="BK484">
            <v>1123344.6769999999</v>
          </cell>
          <cell r="BL484"/>
          <cell r="BM484">
            <v>0</v>
          </cell>
        </row>
        <row r="485">
          <cell r="A485" t="str">
            <v>2404708802600</v>
          </cell>
          <cell r="B485" t="str">
            <v>PLANO COMM UNIT SCHOOL DIST 88</v>
          </cell>
          <cell r="C485" t="str">
            <v>KENDALL</v>
          </cell>
          <cell r="D485" t="str">
            <v>Unit</v>
          </cell>
          <cell r="E485">
            <v>2329.75</v>
          </cell>
          <cell r="F485"/>
          <cell r="G485">
            <v>1025.75</v>
          </cell>
          <cell r="H485">
            <v>1009</v>
          </cell>
          <cell r="I485">
            <v>525</v>
          </cell>
          <cell r="J485">
            <v>779</v>
          </cell>
          <cell r="K485"/>
          <cell r="L485">
            <v>90810</v>
          </cell>
          <cell r="M485">
            <v>47250</v>
          </cell>
          <cell r="N485">
            <v>70110</v>
          </cell>
          <cell r="O485">
            <v>208170</v>
          </cell>
          <cell r="P485"/>
          <cell r="Q485">
            <v>128218.75</v>
          </cell>
          <cell r="R485">
            <v>65625</v>
          </cell>
          <cell r="S485">
            <v>97375</v>
          </cell>
          <cell r="T485">
            <v>291218.75</v>
          </cell>
          <cell r="U485"/>
          <cell r="V485">
            <v>333368.75</v>
          </cell>
          <cell r="W485">
            <v>170625</v>
          </cell>
          <cell r="X485">
            <v>253175</v>
          </cell>
          <cell r="Y485">
            <v>757168.75</v>
          </cell>
          <cell r="Z485"/>
          <cell r="AA485">
            <v>34875.5</v>
          </cell>
          <cell r="AB485">
            <v>17850</v>
          </cell>
          <cell r="AC485">
            <v>26486</v>
          </cell>
          <cell r="AD485">
            <v>79211.5</v>
          </cell>
          <cell r="AE485"/>
          <cell r="AF485">
            <v>585703.25</v>
          </cell>
          <cell r="AG485">
            <v>299775</v>
          </cell>
          <cell r="AH485">
            <v>444809</v>
          </cell>
          <cell r="AI485">
            <v>1330287.25</v>
          </cell>
          <cell r="AJ485"/>
          <cell r="AK485">
            <v>126125</v>
          </cell>
          <cell r="AL485">
            <v>130725</v>
          </cell>
          <cell r="AM485">
            <v>669161</v>
          </cell>
          <cell r="AN485">
            <v>926011</v>
          </cell>
          <cell r="AO485"/>
          <cell r="AP485">
            <v>1396045.75</v>
          </cell>
          <cell r="AQ485">
            <v>714525</v>
          </cell>
          <cell r="AR485">
            <v>1060219</v>
          </cell>
          <cell r="AS485">
            <v>3170789.75</v>
          </cell>
          <cell r="AT485"/>
          <cell r="AU485">
            <v>961127.75</v>
          </cell>
          <cell r="AV485">
            <v>491925</v>
          </cell>
          <cell r="AW485">
            <v>729923</v>
          </cell>
          <cell r="AX485">
            <v>2182975.75</v>
          </cell>
          <cell r="AY485"/>
          <cell r="AZ485">
            <v>14507254.929999998</v>
          </cell>
          <cell r="BA485">
            <v>5957660.6400000006</v>
          </cell>
          <cell r="BB485">
            <v>6139474.6710000001</v>
          </cell>
          <cell r="BC485">
            <v>330018.40649999998</v>
          </cell>
          <cell r="BD485">
            <v>335274.32249999995</v>
          </cell>
          <cell r="BE485">
            <v>0</v>
          </cell>
          <cell r="BF485">
            <v>6804767.3999999994</v>
          </cell>
          <cell r="BG485"/>
          <cell r="BH485">
            <v>15750600.149999999</v>
          </cell>
          <cell r="BI485"/>
          <cell r="BJ485">
            <v>2217642.4300000002</v>
          </cell>
          <cell r="BK485">
            <v>13532957.719999999</v>
          </cell>
          <cell r="BL485"/>
          <cell r="BM485">
            <v>1</v>
          </cell>
        </row>
        <row r="486">
          <cell r="A486" t="str">
            <v>2404709000400</v>
          </cell>
          <cell r="B486" t="str">
            <v>LISBON COMM CONS SCH DIST 90</v>
          </cell>
          <cell r="C486" t="str">
            <v>KENDALL</v>
          </cell>
          <cell r="D486" t="str">
            <v>Elementary</v>
          </cell>
          <cell r="E486">
            <v>116.5</v>
          </cell>
          <cell r="F486"/>
          <cell r="G486">
            <v>81</v>
          </cell>
          <cell r="H486">
            <v>80.5</v>
          </cell>
          <cell r="I486">
            <v>35.5</v>
          </cell>
          <cell r="J486">
            <v>0</v>
          </cell>
          <cell r="K486"/>
          <cell r="L486">
            <v>7245</v>
          </cell>
          <cell r="M486">
            <v>3195</v>
          </cell>
          <cell r="N486">
            <v>0</v>
          </cell>
          <cell r="O486">
            <v>10440</v>
          </cell>
          <cell r="P486"/>
          <cell r="Q486">
            <v>10125</v>
          </cell>
          <cell r="R486">
            <v>4437.5</v>
          </cell>
          <cell r="S486">
            <v>0</v>
          </cell>
          <cell r="T486">
            <v>14562.5</v>
          </cell>
          <cell r="U486"/>
          <cell r="V486">
            <v>26325</v>
          </cell>
          <cell r="W486">
            <v>11537.5</v>
          </cell>
          <cell r="X486">
            <v>0</v>
          </cell>
          <cell r="Y486">
            <v>37862.5</v>
          </cell>
          <cell r="Z486"/>
          <cell r="AA486">
            <v>2754</v>
          </cell>
          <cell r="AB486">
            <v>1207</v>
          </cell>
          <cell r="AC486">
            <v>0</v>
          </cell>
          <cell r="AD486">
            <v>3961</v>
          </cell>
          <cell r="AE486"/>
          <cell r="AF486">
            <v>46251</v>
          </cell>
          <cell r="AG486">
            <v>20270.5</v>
          </cell>
          <cell r="AH486">
            <v>0</v>
          </cell>
          <cell r="AI486">
            <v>66521.5</v>
          </cell>
          <cell r="AJ486"/>
          <cell r="AK486">
            <v>10062.5</v>
          </cell>
          <cell r="AL486">
            <v>8839.5</v>
          </cell>
          <cell r="AM486">
            <v>0</v>
          </cell>
          <cell r="AN486">
            <v>18902</v>
          </cell>
          <cell r="AO486"/>
          <cell r="AP486">
            <v>110241</v>
          </cell>
          <cell r="AQ486">
            <v>48315.5</v>
          </cell>
          <cell r="AR486">
            <v>0</v>
          </cell>
          <cell r="AS486">
            <v>158556.5</v>
          </cell>
          <cell r="AT486"/>
          <cell r="AU486">
            <v>75897</v>
          </cell>
          <cell r="AV486">
            <v>33263.5</v>
          </cell>
          <cell r="AW486">
            <v>0</v>
          </cell>
          <cell r="AX486">
            <v>109160.5</v>
          </cell>
          <cell r="AY486"/>
          <cell r="AZ486">
            <v>664487.32000000007</v>
          </cell>
          <cell r="BA486">
            <v>131505.19</v>
          </cell>
          <cell r="BB486">
            <v>238797.753</v>
          </cell>
          <cell r="BC486">
            <v>16502.690999999999</v>
          </cell>
          <cell r="BD486">
            <v>16765.514999999999</v>
          </cell>
          <cell r="BE486">
            <v>0</v>
          </cell>
          <cell r="BF486">
            <v>272065.95899999997</v>
          </cell>
          <cell r="BG486"/>
          <cell r="BH486">
            <v>692032.45900000003</v>
          </cell>
          <cell r="BI486"/>
          <cell r="BJ486">
            <v>110894.02</v>
          </cell>
          <cell r="BK486">
            <v>581138.43900000001</v>
          </cell>
          <cell r="BL486"/>
          <cell r="BM486">
            <v>1</v>
          </cell>
        </row>
        <row r="487">
          <cell r="A487" t="str">
            <v>2404711502600</v>
          </cell>
          <cell r="B487" t="str">
            <v>YORKVILLE COMM UNIT SCH DIST 115</v>
          </cell>
          <cell r="C487" t="str">
            <v>KENDALL</v>
          </cell>
          <cell r="D487" t="str">
            <v>Unit</v>
          </cell>
          <cell r="E487">
            <v>6782.75</v>
          </cell>
          <cell r="F487"/>
          <cell r="G487">
            <v>3064.25</v>
          </cell>
          <cell r="H487">
            <v>3001.5</v>
          </cell>
          <cell r="I487">
            <v>1638</v>
          </cell>
          <cell r="J487">
            <v>2080.5</v>
          </cell>
          <cell r="K487"/>
          <cell r="L487">
            <v>270135</v>
          </cell>
          <cell r="M487">
            <v>147420</v>
          </cell>
          <cell r="N487">
            <v>187245</v>
          </cell>
          <cell r="O487">
            <v>604800</v>
          </cell>
          <cell r="P487"/>
          <cell r="Q487">
            <v>383031.25</v>
          </cell>
          <cell r="R487">
            <v>204750</v>
          </cell>
          <cell r="S487">
            <v>260062.5</v>
          </cell>
          <cell r="T487">
            <v>847843.75</v>
          </cell>
          <cell r="U487"/>
          <cell r="V487">
            <v>995881.25</v>
          </cell>
          <cell r="W487">
            <v>532350</v>
          </cell>
          <cell r="X487">
            <v>676162.5</v>
          </cell>
          <cell r="Y487">
            <v>2204393.75</v>
          </cell>
          <cell r="Z487"/>
          <cell r="AA487">
            <v>104184.5</v>
          </cell>
          <cell r="AB487">
            <v>55692</v>
          </cell>
          <cell r="AC487">
            <v>70737</v>
          </cell>
          <cell r="AD487">
            <v>230613.5</v>
          </cell>
          <cell r="AE487"/>
          <cell r="AF487">
            <v>1749686.75</v>
          </cell>
          <cell r="AG487">
            <v>935298</v>
          </cell>
          <cell r="AH487">
            <v>1187965.5</v>
          </cell>
          <cell r="AI487">
            <v>3872950.25</v>
          </cell>
          <cell r="AJ487"/>
          <cell r="AK487">
            <v>375187.5</v>
          </cell>
          <cell r="AL487">
            <v>407862</v>
          </cell>
          <cell r="AM487">
            <v>1787149.5</v>
          </cell>
          <cell r="AN487">
            <v>2570199</v>
          </cell>
          <cell r="AO487"/>
          <cell r="AP487">
            <v>4170444.25</v>
          </cell>
          <cell r="AQ487">
            <v>2229318</v>
          </cell>
          <cell r="AR487">
            <v>2831560.5</v>
          </cell>
          <cell r="AS487">
            <v>9231322.75</v>
          </cell>
          <cell r="AT487"/>
          <cell r="AU487">
            <v>2871202.25</v>
          </cell>
          <cell r="AV487">
            <v>1534806</v>
          </cell>
          <cell r="AW487">
            <v>1949428.5</v>
          </cell>
          <cell r="AX487">
            <v>6355436.75</v>
          </cell>
          <cell r="AY487"/>
          <cell r="AZ487">
            <v>40078736.790000007</v>
          </cell>
          <cell r="BA487">
            <v>10186330.1</v>
          </cell>
          <cell r="BB487">
            <v>15079520.067000002</v>
          </cell>
          <cell r="BC487">
            <v>960803.66849999991</v>
          </cell>
          <cell r="BD487">
            <v>976105.55249999987</v>
          </cell>
          <cell r="BE487">
            <v>0</v>
          </cell>
          <cell r="BF487">
            <v>17016429.288000003</v>
          </cell>
          <cell r="BG487"/>
          <cell r="BH487">
            <v>42933989.038000003</v>
          </cell>
          <cell r="BI487"/>
          <cell r="BJ487">
            <v>6456364.0700000003</v>
          </cell>
          <cell r="BK487">
            <v>36477624.968000002</v>
          </cell>
          <cell r="BL487"/>
          <cell r="BM487">
            <v>1</v>
          </cell>
        </row>
        <row r="488">
          <cell r="A488" t="str">
            <v>2404730802600</v>
          </cell>
          <cell r="B488" t="str">
            <v>OSWEGO COMM UNIT SCHOOL DIST 308</v>
          </cell>
          <cell r="C488" t="str">
            <v>KENDALL</v>
          </cell>
          <cell r="D488" t="str">
            <v>Unit</v>
          </cell>
          <cell r="E488">
            <v>16805.12</v>
          </cell>
          <cell r="F488"/>
          <cell r="G488">
            <v>7108.97</v>
          </cell>
          <cell r="H488">
            <v>6964.5599999999995</v>
          </cell>
          <cell r="I488">
            <v>4029.99</v>
          </cell>
          <cell r="J488">
            <v>5666.16</v>
          </cell>
          <cell r="K488"/>
          <cell r="L488">
            <v>626810.39999999991</v>
          </cell>
          <cell r="M488">
            <v>362699.1</v>
          </cell>
          <cell r="N488">
            <v>509954.39999999997</v>
          </cell>
          <cell r="O488">
            <v>1499463.9</v>
          </cell>
          <cell r="P488"/>
          <cell r="Q488">
            <v>888621.25</v>
          </cell>
          <cell r="R488">
            <v>503748.75</v>
          </cell>
          <cell r="S488">
            <v>708270</v>
          </cell>
          <cell r="T488">
            <v>2100640</v>
          </cell>
          <cell r="U488"/>
          <cell r="V488">
            <v>2310415.25</v>
          </cell>
          <cell r="W488">
            <v>1309746.75</v>
          </cell>
          <cell r="X488">
            <v>1841502</v>
          </cell>
          <cell r="Y488">
            <v>5461664</v>
          </cell>
          <cell r="Z488"/>
          <cell r="AA488">
            <v>241704.98</v>
          </cell>
          <cell r="AB488">
            <v>137019.66</v>
          </cell>
          <cell r="AC488">
            <v>192649.44</v>
          </cell>
          <cell r="AD488">
            <v>571374.08000000007</v>
          </cell>
          <cell r="AE488"/>
          <cell r="AF488">
            <v>4059221.87</v>
          </cell>
          <cell r="AG488">
            <v>2301124.29</v>
          </cell>
          <cell r="AH488">
            <v>3235377.36</v>
          </cell>
          <cell r="AI488">
            <v>9595723.5199999996</v>
          </cell>
          <cell r="AJ488"/>
          <cell r="AK488">
            <v>870569.99999999988</v>
          </cell>
          <cell r="AL488">
            <v>1003467.5099999999</v>
          </cell>
          <cell r="AM488">
            <v>4867231.4399999995</v>
          </cell>
          <cell r="AN488">
            <v>6741268.9499999993</v>
          </cell>
          <cell r="AO488"/>
          <cell r="AP488">
            <v>9675308.1699999999</v>
          </cell>
          <cell r="AQ488">
            <v>5484816.3899999997</v>
          </cell>
          <cell r="AR488">
            <v>7711643.7599999998</v>
          </cell>
          <cell r="AS488">
            <v>22871768.32</v>
          </cell>
          <cell r="AT488"/>
          <cell r="AU488">
            <v>6661104.8900000006</v>
          </cell>
          <cell r="AV488">
            <v>3776100.63</v>
          </cell>
          <cell r="AW488">
            <v>5309191.92</v>
          </cell>
          <cell r="AX488">
            <v>15746397.439999999</v>
          </cell>
          <cell r="AY488"/>
          <cell r="AZ488">
            <v>99893718.230000004</v>
          </cell>
          <cell r="BA488">
            <v>28109277.109999999</v>
          </cell>
          <cell r="BB488">
            <v>38400898.601999998</v>
          </cell>
          <cell r="BC488">
            <v>2380512.4684799998</v>
          </cell>
          <cell r="BD488">
            <v>2418424.8191999998</v>
          </cell>
          <cell r="BE488">
            <v>0</v>
          </cell>
          <cell r="BF488">
            <v>43199835.889679998</v>
          </cell>
          <cell r="BG488"/>
          <cell r="BH488">
            <v>107788136.09967999</v>
          </cell>
          <cell r="BI488"/>
          <cell r="BJ488">
            <v>15996457.619999999</v>
          </cell>
          <cell r="BK488">
            <v>91791678.479679987</v>
          </cell>
          <cell r="BL488"/>
          <cell r="BM488">
            <v>1</v>
          </cell>
        </row>
        <row r="489">
          <cell r="A489" t="str">
            <v>2600000000092</v>
          </cell>
          <cell r="B489" t="str">
            <v>ALT SCH-HANCOCK/MC DONOUGH ROE</v>
          </cell>
          <cell r="C489" t="str">
            <v>MCDONOUGH</v>
          </cell>
          <cell r="D489" t="str">
            <v>Regional</v>
          </cell>
          <cell r="E489">
            <v>54.3</v>
          </cell>
          <cell r="F489"/>
          <cell r="G489">
            <v>0</v>
          </cell>
          <cell r="H489">
            <v>0</v>
          </cell>
          <cell r="I489">
            <v>5.65</v>
          </cell>
          <cell r="J489">
            <v>48.65</v>
          </cell>
          <cell r="K489"/>
          <cell r="L489">
            <v>0</v>
          </cell>
          <cell r="M489">
            <v>508.50000000000006</v>
          </cell>
          <cell r="N489">
            <v>4378.5</v>
          </cell>
          <cell r="O489">
            <v>4887</v>
          </cell>
          <cell r="P489"/>
          <cell r="Q489">
            <v>0</v>
          </cell>
          <cell r="R489">
            <v>706.25</v>
          </cell>
          <cell r="S489">
            <v>6081.25</v>
          </cell>
          <cell r="T489">
            <v>6787.5</v>
          </cell>
          <cell r="U489"/>
          <cell r="V489">
            <v>0</v>
          </cell>
          <cell r="W489">
            <v>1836.2500000000002</v>
          </cell>
          <cell r="X489">
            <v>15811.25</v>
          </cell>
          <cell r="Y489">
            <v>17647.5</v>
          </cell>
          <cell r="Z489"/>
          <cell r="AA489">
            <v>0</v>
          </cell>
          <cell r="AB489">
            <v>192.10000000000002</v>
          </cell>
          <cell r="AC489">
            <v>1654.1</v>
          </cell>
          <cell r="AD489">
            <v>1846.1999999999998</v>
          </cell>
          <cell r="AE489"/>
          <cell r="AF489">
            <v>0</v>
          </cell>
          <cell r="AG489">
            <v>3226.15</v>
          </cell>
          <cell r="AH489">
            <v>27779.15</v>
          </cell>
          <cell r="AI489">
            <v>31005.300000000003</v>
          </cell>
          <cell r="AJ489"/>
          <cell r="AK489">
            <v>0</v>
          </cell>
          <cell r="AL489">
            <v>1406.8500000000001</v>
          </cell>
          <cell r="AM489">
            <v>41790.35</v>
          </cell>
          <cell r="AN489">
            <v>43197.2</v>
          </cell>
          <cell r="AO489"/>
          <cell r="AP489">
            <v>0</v>
          </cell>
          <cell r="AQ489">
            <v>7689.6500000000005</v>
          </cell>
          <cell r="AR489">
            <v>66212.649999999994</v>
          </cell>
          <cell r="AS489">
            <v>73902.299999999988</v>
          </cell>
          <cell r="AT489"/>
          <cell r="AU489">
            <v>0</v>
          </cell>
          <cell r="AV489">
            <v>5294.05</v>
          </cell>
          <cell r="AW489">
            <v>45585.049999999996</v>
          </cell>
          <cell r="AX489">
            <v>50879.1</v>
          </cell>
          <cell r="AY489"/>
          <cell r="AZ489">
            <v>347426.16</v>
          </cell>
          <cell r="BA489">
            <v>94520.510000000009</v>
          </cell>
          <cell r="BB489">
            <v>132584.00099999999</v>
          </cell>
          <cell r="BC489">
            <v>7691.8121999999994</v>
          </cell>
          <cell r="BD489">
            <v>7814.3129999999992</v>
          </cell>
          <cell r="BE489">
            <v>0</v>
          </cell>
          <cell r="BF489">
            <v>148090.12619999997</v>
          </cell>
          <cell r="BG489"/>
          <cell r="BH489">
            <v>378242.22619999998</v>
          </cell>
          <cell r="BI489"/>
          <cell r="BJ489">
            <v>51687.08</v>
          </cell>
          <cell r="BK489">
            <v>326555.14619999996</v>
          </cell>
          <cell r="BL489"/>
          <cell r="BM489">
            <v>1</v>
          </cell>
        </row>
        <row r="490">
          <cell r="A490" t="str">
            <v>2600000000093</v>
          </cell>
          <cell r="B490" t="str">
            <v>SAFE SCH-HANCOCK/MC DONOUGH ROE</v>
          </cell>
          <cell r="C490" t="str">
            <v>MCDONOUGH</v>
          </cell>
          <cell r="D490" t="str">
            <v>Regional</v>
          </cell>
          <cell r="E490">
            <v>17.64</v>
          </cell>
          <cell r="F490"/>
          <cell r="G490">
            <v>0</v>
          </cell>
          <cell r="H490">
            <v>0</v>
          </cell>
          <cell r="I490">
            <v>10.99</v>
          </cell>
          <cell r="J490">
            <v>6.65</v>
          </cell>
          <cell r="K490"/>
          <cell r="L490">
            <v>0</v>
          </cell>
          <cell r="M490">
            <v>989.1</v>
          </cell>
          <cell r="N490">
            <v>598.5</v>
          </cell>
          <cell r="O490">
            <v>1587.6</v>
          </cell>
          <cell r="P490"/>
          <cell r="Q490">
            <v>0</v>
          </cell>
          <cell r="R490">
            <v>1373.75</v>
          </cell>
          <cell r="S490">
            <v>831.25</v>
          </cell>
          <cell r="T490">
            <v>2205</v>
          </cell>
          <cell r="U490"/>
          <cell r="V490">
            <v>0</v>
          </cell>
          <cell r="W490">
            <v>3571.75</v>
          </cell>
          <cell r="X490">
            <v>2161.25</v>
          </cell>
          <cell r="Y490">
            <v>5733</v>
          </cell>
          <cell r="Z490"/>
          <cell r="AA490">
            <v>0</v>
          </cell>
          <cell r="AB490">
            <v>373.66</v>
          </cell>
          <cell r="AC490">
            <v>226.10000000000002</v>
          </cell>
          <cell r="AD490">
            <v>599.76</v>
          </cell>
          <cell r="AE490"/>
          <cell r="AF490">
            <v>0</v>
          </cell>
          <cell r="AG490">
            <v>6275.29</v>
          </cell>
          <cell r="AH490">
            <v>3797.15</v>
          </cell>
          <cell r="AI490">
            <v>10072.44</v>
          </cell>
          <cell r="AJ490"/>
          <cell r="AK490">
            <v>0</v>
          </cell>
          <cell r="AL490">
            <v>2736.51</v>
          </cell>
          <cell r="AM490">
            <v>5712.35</v>
          </cell>
          <cell r="AN490">
            <v>8448.86</v>
          </cell>
          <cell r="AO490"/>
          <cell r="AP490">
            <v>0</v>
          </cell>
          <cell r="AQ490">
            <v>14957.39</v>
          </cell>
          <cell r="AR490">
            <v>9050.65</v>
          </cell>
          <cell r="AS490">
            <v>24008.04</v>
          </cell>
          <cell r="AT490"/>
          <cell r="AU490">
            <v>0</v>
          </cell>
          <cell r="AV490">
            <v>10297.630000000001</v>
          </cell>
          <cell r="AW490">
            <v>6231.05</v>
          </cell>
          <cell r="AX490">
            <v>16528.68</v>
          </cell>
          <cell r="AY490"/>
          <cell r="AZ490">
            <v>99741.91</v>
          </cell>
          <cell r="BA490">
            <v>27836.79</v>
          </cell>
          <cell r="BB490">
            <v>38273.61</v>
          </cell>
          <cell r="BC490">
            <v>2498.7765599999998</v>
          </cell>
          <cell r="BD490">
            <v>2538.5723999999996</v>
          </cell>
          <cell r="BE490">
            <v>0</v>
          </cell>
          <cell r="BF490">
            <v>43310.958959999996</v>
          </cell>
          <cell r="BG490"/>
          <cell r="BH490">
            <v>112494.33895999999</v>
          </cell>
          <cell r="BI490"/>
          <cell r="BJ490">
            <v>16791.16</v>
          </cell>
          <cell r="BK490">
            <v>95703.17895999999</v>
          </cell>
          <cell r="BL490"/>
          <cell r="BM490">
            <v>1</v>
          </cell>
        </row>
        <row r="491">
          <cell r="A491" t="str">
            <v>2602900102600</v>
          </cell>
          <cell r="B491" t="str">
            <v>ASTORIA COMM UNIT SCH DIST 1</v>
          </cell>
          <cell r="C491" t="str">
            <v>FULTON</v>
          </cell>
          <cell r="D491" t="str">
            <v>Unit</v>
          </cell>
          <cell r="E491">
            <v>265.29000000000002</v>
          </cell>
          <cell r="F491"/>
          <cell r="G491">
            <v>114.32</v>
          </cell>
          <cell r="H491">
            <v>110.82</v>
          </cell>
          <cell r="I491">
            <v>65.989999999999995</v>
          </cell>
          <cell r="J491">
            <v>84.98</v>
          </cell>
          <cell r="K491"/>
          <cell r="L491">
            <v>9973.7999999999993</v>
          </cell>
          <cell r="M491">
            <v>5939.0999999999995</v>
          </cell>
          <cell r="N491">
            <v>7648.2000000000007</v>
          </cell>
          <cell r="O491">
            <v>23561.1</v>
          </cell>
          <cell r="P491"/>
          <cell r="Q491">
            <v>14290</v>
          </cell>
          <cell r="R491">
            <v>8248.75</v>
          </cell>
          <cell r="S491">
            <v>10622.5</v>
          </cell>
          <cell r="T491">
            <v>33161.25</v>
          </cell>
          <cell r="U491"/>
          <cell r="V491">
            <v>37154</v>
          </cell>
          <cell r="W491">
            <v>21446.75</v>
          </cell>
          <cell r="X491">
            <v>27618.5</v>
          </cell>
          <cell r="Y491">
            <v>86219.25</v>
          </cell>
          <cell r="Z491"/>
          <cell r="AA491">
            <v>3886.8799999999997</v>
          </cell>
          <cell r="AB491">
            <v>2243.66</v>
          </cell>
          <cell r="AC491">
            <v>2889.32</v>
          </cell>
          <cell r="AD491">
            <v>9019.8599999999988</v>
          </cell>
          <cell r="AE491"/>
          <cell r="AF491">
            <v>65276.72</v>
          </cell>
          <cell r="AG491">
            <v>37680.29</v>
          </cell>
          <cell r="AH491">
            <v>48523.58</v>
          </cell>
          <cell r="AI491">
            <v>151480.59000000003</v>
          </cell>
          <cell r="AJ491"/>
          <cell r="AK491">
            <v>13852.5</v>
          </cell>
          <cell r="AL491">
            <v>16431.509999999998</v>
          </cell>
          <cell r="AM491">
            <v>72997.820000000007</v>
          </cell>
          <cell r="AN491">
            <v>103281.83</v>
          </cell>
          <cell r="AO491"/>
          <cell r="AP491">
            <v>155589.51999999999</v>
          </cell>
          <cell r="AQ491">
            <v>89812.39</v>
          </cell>
          <cell r="AR491">
            <v>115657.78</v>
          </cell>
          <cell r="AS491">
            <v>361059.68999999994</v>
          </cell>
          <cell r="AT491"/>
          <cell r="AU491">
            <v>107117.84</v>
          </cell>
          <cell r="AV491">
            <v>61832.63</v>
          </cell>
          <cell r="AW491">
            <v>79626.260000000009</v>
          </cell>
          <cell r="AX491">
            <v>248576.73</v>
          </cell>
          <cell r="AY491"/>
          <cell r="AZ491">
            <v>1602272</v>
          </cell>
          <cell r="BA491">
            <v>439087.56</v>
          </cell>
          <cell r="BB491">
            <v>612407.86800000002</v>
          </cell>
          <cell r="BC491">
            <v>37579.389660000001</v>
          </cell>
          <cell r="BD491">
            <v>38177.883900000001</v>
          </cell>
          <cell r="BE491">
            <v>0</v>
          </cell>
          <cell r="BF491">
            <v>688165.14156000002</v>
          </cell>
          <cell r="BG491"/>
          <cell r="BH491">
            <v>1704525.4415600002</v>
          </cell>
          <cell r="BI491"/>
          <cell r="BJ491">
            <v>252524.24</v>
          </cell>
          <cell r="BK491">
            <v>1452001.2015600002</v>
          </cell>
          <cell r="BL491"/>
          <cell r="BM491">
            <v>1</v>
          </cell>
        </row>
        <row r="492">
          <cell r="A492" t="str">
            <v>2602900202600</v>
          </cell>
          <cell r="B492" t="str">
            <v>V I T COMM UNIT SCH DISTRICT 2</v>
          </cell>
          <cell r="C492" t="str">
            <v>FULTON</v>
          </cell>
          <cell r="D492" t="str">
            <v>Unit</v>
          </cell>
          <cell r="E492">
            <v>320</v>
          </cell>
          <cell r="F492"/>
          <cell r="G492">
            <v>157.5</v>
          </cell>
          <cell r="H492">
            <v>155.5</v>
          </cell>
          <cell r="I492">
            <v>71</v>
          </cell>
          <cell r="J492">
            <v>91.5</v>
          </cell>
          <cell r="K492"/>
          <cell r="L492">
            <v>13995</v>
          </cell>
          <cell r="M492">
            <v>6390</v>
          </cell>
          <cell r="N492">
            <v>8235</v>
          </cell>
          <cell r="O492">
            <v>28620</v>
          </cell>
          <cell r="P492"/>
          <cell r="Q492">
            <v>19687.5</v>
          </cell>
          <cell r="R492">
            <v>8875</v>
          </cell>
          <cell r="S492">
            <v>11437.5</v>
          </cell>
          <cell r="T492">
            <v>40000</v>
          </cell>
          <cell r="U492"/>
          <cell r="V492">
            <v>51187.5</v>
          </cell>
          <cell r="W492">
            <v>23075</v>
          </cell>
          <cell r="X492">
            <v>29737.5</v>
          </cell>
          <cell r="Y492">
            <v>104000</v>
          </cell>
          <cell r="Z492"/>
          <cell r="AA492">
            <v>5355</v>
          </cell>
          <cell r="AB492">
            <v>2414</v>
          </cell>
          <cell r="AC492">
            <v>3111</v>
          </cell>
          <cell r="AD492">
            <v>10880</v>
          </cell>
          <cell r="AE492"/>
          <cell r="AF492">
            <v>44966.25</v>
          </cell>
          <cell r="AG492">
            <v>20270.5</v>
          </cell>
          <cell r="AH492">
            <v>26123.25</v>
          </cell>
          <cell r="AI492">
            <v>91360</v>
          </cell>
          <cell r="AJ492"/>
          <cell r="AK492">
            <v>19437.5</v>
          </cell>
          <cell r="AL492">
            <v>17679</v>
          </cell>
          <cell r="AM492">
            <v>78598.5</v>
          </cell>
          <cell r="AN492">
            <v>115715</v>
          </cell>
          <cell r="AO492"/>
          <cell r="AP492">
            <v>214357.5</v>
          </cell>
          <cell r="AQ492">
            <v>96631</v>
          </cell>
          <cell r="AR492">
            <v>124531.5</v>
          </cell>
          <cell r="AS492">
            <v>435520</v>
          </cell>
          <cell r="AT492"/>
          <cell r="AU492">
            <v>147577.5</v>
          </cell>
          <cell r="AV492">
            <v>66527</v>
          </cell>
          <cell r="AW492">
            <v>85735.5</v>
          </cell>
          <cell r="AX492">
            <v>299840</v>
          </cell>
          <cell r="AY492"/>
          <cell r="AZ492">
            <v>1952361.8299999998</v>
          </cell>
          <cell r="BA492">
            <v>546148.62</v>
          </cell>
          <cell r="BB492">
            <v>749553.13499999989</v>
          </cell>
          <cell r="BC492">
            <v>45329.279999999999</v>
          </cell>
          <cell r="BD492">
            <v>46051.199999999997</v>
          </cell>
          <cell r="BE492">
            <v>0</v>
          </cell>
          <cell r="BF492">
            <v>840933.61499999987</v>
          </cell>
          <cell r="BG492"/>
          <cell r="BH492">
            <v>1966868.6149999998</v>
          </cell>
          <cell r="BI492"/>
          <cell r="BJ492">
            <v>304601.59999999998</v>
          </cell>
          <cell r="BK492">
            <v>1662267.0149999997</v>
          </cell>
          <cell r="BL492"/>
          <cell r="BM492">
            <v>0</v>
          </cell>
        </row>
        <row r="493">
          <cell r="A493" t="str">
            <v>2602900302600</v>
          </cell>
          <cell r="B493" t="str">
            <v>COMM UNIT SCH DIST 3 FULTON CTY</v>
          </cell>
          <cell r="C493" t="str">
            <v>FULTON</v>
          </cell>
          <cell r="D493" t="str">
            <v>Unit</v>
          </cell>
          <cell r="E493">
            <v>376.46</v>
          </cell>
          <cell r="F493"/>
          <cell r="G493">
            <v>156.31</v>
          </cell>
          <cell r="H493">
            <v>154.64999999999998</v>
          </cell>
          <cell r="I493">
            <v>92.16</v>
          </cell>
          <cell r="J493">
            <v>127.99</v>
          </cell>
          <cell r="K493"/>
          <cell r="L493">
            <v>13918.499999999998</v>
          </cell>
          <cell r="M493">
            <v>8294.4</v>
          </cell>
          <cell r="N493">
            <v>11519.1</v>
          </cell>
          <cell r="O493">
            <v>33732</v>
          </cell>
          <cell r="P493"/>
          <cell r="Q493">
            <v>19538.75</v>
          </cell>
          <cell r="R493">
            <v>11520</v>
          </cell>
          <cell r="S493">
            <v>15998.75</v>
          </cell>
          <cell r="T493">
            <v>47057.5</v>
          </cell>
          <cell r="U493"/>
          <cell r="V493">
            <v>50800.75</v>
          </cell>
          <cell r="W493">
            <v>29952</v>
          </cell>
          <cell r="X493">
            <v>41596.75</v>
          </cell>
          <cell r="Y493">
            <v>122349.5</v>
          </cell>
          <cell r="Z493"/>
          <cell r="AA493">
            <v>5314.54</v>
          </cell>
          <cell r="AB493">
            <v>3133.44</v>
          </cell>
          <cell r="AC493">
            <v>4351.66</v>
          </cell>
          <cell r="AD493">
            <v>12799.64</v>
          </cell>
          <cell r="AE493"/>
          <cell r="AF493">
            <v>89253.01</v>
          </cell>
          <cell r="AG493">
            <v>52623.360000000001</v>
          </cell>
          <cell r="AH493">
            <v>73082.289999999994</v>
          </cell>
          <cell r="AI493">
            <v>214958.65999999997</v>
          </cell>
          <cell r="AJ493"/>
          <cell r="AK493">
            <v>19331.249999999996</v>
          </cell>
          <cell r="AL493">
            <v>22947.84</v>
          </cell>
          <cell r="AM493">
            <v>109943.40999999999</v>
          </cell>
          <cell r="AN493">
            <v>152222.5</v>
          </cell>
          <cell r="AO493"/>
          <cell r="AP493">
            <v>212737.91</v>
          </cell>
          <cell r="AQ493">
            <v>125429.75999999999</v>
          </cell>
          <cell r="AR493">
            <v>174194.38999999998</v>
          </cell>
          <cell r="AS493">
            <v>512362.05999999994</v>
          </cell>
          <cell r="AT493"/>
          <cell r="AU493">
            <v>146462.47</v>
          </cell>
          <cell r="AV493">
            <v>86353.919999999998</v>
          </cell>
          <cell r="AW493">
            <v>119926.62999999999</v>
          </cell>
          <cell r="AX493">
            <v>352743.02</v>
          </cell>
          <cell r="AY493"/>
          <cell r="AZ493">
            <v>2315967.2899999996</v>
          </cell>
          <cell r="BA493">
            <v>677925.67</v>
          </cell>
          <cell r="BB493">
            <v>898167.8879999998</v>
          </cell>
          <cell r="BC493">
            <v>53327.064839999999</v>
          </cell>
          <cell r="BD493">
            <v>54176.3586</v>
          </cell>
          <cell r="BE493">
            <v>0</v>
          </cell>
          <cell r="BF493">
            <v>1005671.3114399998</v>
          </cell>
          <cell r="BG493"/>
          <cell r="BH493">
            <v>2453896.1914400002</v>
          </cell>
          <cell r="BI493"/>
          <cell r="BJ493">
            <v>358344.74</v>
          </cell>
          <cell r="BK493">
            <v>2095551.4514400002</v>
          </cell>
          <cell r="BL493"/>
          <cell r="BM493">
            <v>1</v>
          </cell>
        </row>
        <row r="494">
          <cell r="A494" t="str">
            <v>2602900402600</v>
          </cell>
          <cell r="B494" t="str">
            <v>SPOON RIVER VALLEY C U S DIST 4</v>
          </cell>
          <cell r="C494" t="str">
            <v>FULTON</v>
          </cell>
          <cell r="D494" t="str">
            <v>Unit</v>
          </cell>
          <cell r="E494">
            <v>244.22</v>
          </cell>
          <cell r="F494"/>
          <cell r="G494">
            <v>107.72999999999999</v>
          </cell>
          <cell r="H494">
            <v>106.47999999999999</v>
          </cell>
          <cell r="I494">
            <v>54.16</v>
          </cell>
          <cell r="J494">
            <v>82.33</v>
          </cell>
          <cell r="K494"/>
          <cell r="L494">
            <v>9583.1999999999989</v>
          </cell>
          <cell r="M494">
            <v>4874.3999999999996</v>
          </cell>
          <cell r="N494">
            <v>7409.7</v>
          </cell>
          <cell r="O494">
            <v>21867.3</v>
          </cell>
          <cell r="P494"/>
          <cell r="Q494">
            <v>13466.249999999998</v>
          </cell>
          <cell r="R494">
            <v>6770</v>
          </cell>
          <cell r="S494">
            <v>10291.25</v>
          </cell>
          <cell r="T494">
            <v>30527.5</v>
          </cell>
          <cell r="U494"/>
          <cell r="V494">
            <v>35012.25</v>
          </cell>
          <cell r="W494">
            <v>17602</v>
          </cell>
          <cell r="X494">
            <v>26757.25</v>
          </cell>
          <cell r="Y494">
            <v>79371.5</v>
          </cell>
          <cell r="Z494"/>
          <cell r="AA494">
            <v>3662.8199999999997</v>
          </cell>
          <cell r="AB494">
            <v>1841.4399999999998</v>
          </cell>
          <cell r="AC494">
            <v>2799.22</v>
          </cell>
          <cell r="AD494">
            <v>8303.48</v>
          </cell>
          <cell r="AE494"/>
          <cell r="AF494">
            <v>30756.91</v>
          </cell>
          <cell r="AG494">
            <v>15462.68</v>
          </cell>
          <cell r="AH494">
            <v>23505.21</v>
          </cell>
          <cell r="AI494">
            <v>69724.799999999988</v>
          </cell>
          <cell r="AJ494"/>
          <cell r="AK494">
            <v>13309.999999999998</v>
          </cell>
          <cell r="AL494">
            <v>13485.839999999998</v>
          </cell>
          <cell r="AM494">
            <v>70721.47</v>
          </cell>
          <cell r="AN494">
            <v>97517.31</v>
          </cell>
          <cell r="AO494"/>
          <cell r="AP494">
            <v>146620.53</v>
          </cell>
          <cell r="AQ494">
            <v>73711.759999999995</v>
          </cell>
          <cell r="AR494">
            <v>112051.13</v>
          </cell>
          <cell r="AS494">
            <v>332383.42</v>
          </cell>
          <cell r="AT494"/>
          <cell r="AU494">
            <v>100943.01</v>
          </cell>
          <cell r="AV494">
            <v>50747.92</v>
          </cell>
          <cell r="AW494">
            <v>77143.209999999992</v>
          </cell>
          <cell r="AX494">
            <v>228834.13999999998</v>
          </cell>
          <cell r="AY494"/>
          <cell r="AZ494">
            <v>1498207.3800000004</v>
          </cell>
          <cell r="BA494">
            <v>426415.91000000003</v>
          </cell>
          <cell r="BB494">
            <v>577386.98700000008</v>
          </cell>
          <cell r="BC494">
            <v>34594.739879999994</v>
          </cell>
          <cell r="BD494">
            <v>35145.700199999992</v>
          </cell>
          <cell r="BE494">
            <v>0</v>
          </cell>
          <cell r="BF494">
            <v>647127.42708000005</v>
          </cell>
          <cell r="BG494"/>
          <cell r="BH494">
            <v>1515656.8770800002</v>
          </cell>
          <cell r="BI494"/>
          <cell r="BJ494">
            <v>232468.13</v>
          </cell>
          <cell r="BK494">
            <v>1283188.7470800001</v>
          </cell>
          <cell r="BL494"/>
          <cell r="BM494">
            <v>0</v>
          </cell>
        </row>
        <row r="495">
          <cell r="A495" t="str">
            <v>2602906602500</v>
          </cell>
          <cell r="B495" t="str">
            <v>CANTON UNION SCHOOL DIST 66</v>
          </cell>
          <cell r="C495" t="str">
            <v>FULTON</v>
          </cell>
          <cell r="D495" t="str">
            <v>Unit</v>
          </cell>
          <cell r="E495">
            <v>2118.9499999999998</v>
          </cell>
          <cell r="F495"/>
          <cell r="G495">
            <v>968.15000000000009</v>
          </cell>
          <cell r="H495">
            <v>950.57</v>
          </cell>
          <cell r="I495">
            <v>499.82000000000005</v>
          </cell>
          <cell r="J495">
            <v>650.98</v>
          </cell>
          <cell r="K495"/>
          <cell r="L495">
            <v>85551.3</v>
          </cell>
          <cell r="M495">
            <v>44983.8</v>
          </cell>
          <cell r="N495">
            <v>58588.200000000004</v>
          </cell>
          <cell r="O495">
            <v>189123.30000000002</v>
          </cell>
          <cell r="P495"/>
          <cell r="Q495">
            <v>121018.75000000001</v>
          </cell>
          <cell r="R495">
            <v>62477.500000000007</v>
          </cell>
          <cell r="S495">
            <v>81372.5</v>
          </cell>
          <cell r="T495">
            <v>264868.75</v>
          </cell>
          <cell r="U495"/>
          <cell r="V495">
            <v>314648.75000000006</v>
          </cell>
          <cell r="W495">
            <v>162441.50000000003</v>
          </cell>
          <cell r="X495">
            <v>211568.5</v>
          </cell>
          <cell r="Y495">
            <v>688658.75000000012</v>
          </cell>
          <cell r="Z495"/>
          <cell r="AA495">
            <v>32917.100000000006</v>
          </cell>
          <cell r="AB495">
            <v>16993.88</v>
          </cell>
          <cell r="AC495">
            <v>22133.32</v>
          </cell>
          <cell r="AD495">
            <v>72044.300000000017</v>
          </cell>
          <cell r="AE495"/>
          <cell r="AF495">
            <v>552813.65</v>
          </cell>
          <cell r="AG495">
            <v>285397.21999999997</v>
          </cell>
          <cell r="AH495">
            <v>371709.58</v>
          </cell>
          <cell r="AI495">
            <v>1209920.45</v>
          </cell>
          <cell r="AJ495"/>
          <cell r="AK495">
            <v>118821.25</v>
          </cell>
          <cell r="AL495">
            <v>124455.18000000001</v>
          </cell>
          <cell r="AM495">
            <v>559191.82000000007</v>
          </cell>
          <cell r="AN495">
            <v>802468.25</v>
          </cell>
          <cell r="AO495"/>
          <cell r="AP495">
            <v>1317652.1500000001</v>
          </cell>
          <cell r="AQ495">
            <v>680255.02</v>
          </cell>
          <cell r="AR495">
            <v>885983.78</v>
          </cell>
          <cell r="AS495">
            <v>2883890.95</v>
          </cell>
          <cell r="AT495"/>
          <cell r="AU495">
            <v>907156.55</v>
          </cell>
          <cell r="AV495">
            <v>468331.34</v>
          </cell>
          <cell r="AW495">
            <v>609968.26</v>
          </cell>
          <cell r="AX495">
            <v>1985456.1500000001</v>
          </cell>
          <cell r="AY495"/>
          <cell r="AZ495">
            <v>13091839.15</v>
          </cell>
          <cell r="BA495">
            <v>3902421.34</v>
          </cell>
          <cell r="BB495">
            <v>5098278.1470000008</v>
          </cell>
          <cell r="BC495">
            <v>300157.74330000003</v>
          </cell>
          <cell r="BD495">
            <v>304938.09450000001</v>
          </cell>
          <cell r="BE495">
            <v>0</v>
          </cell>
          <cell r="BF495">
            <v>5703373.9848000007</v>
          </cell>
          <cell r="BG495"/>
          <cell r="BH495">
            <v>13799804.884800002</v>
          </cell>
          <cell r="BI495"/>
          <cell r="BJ495">
            <v>2016986.12</v>
          </cell>
          <cell r="BK495">
            <v>11782818.764800001</v>
          </cell>
          <cell r="BL495"/>
          <cell r="BM495">
            <v>1</v>
          </cell>
        </row>
        <row r="496">
          <cell r="A496" t="str">
            <v>2602909702600</v>
          </cell>
          <cell r="B496" t="str">
            <v>LEWISTOWN SCHOOL DIST 97</v>
          </cell>
          <cell r="C496" t="str">
            <v>FULTON</v>
          </cell>
          <cell r="D496" t="str">
            <v>Unit</v>
          </cell>
          <cell r="E496">
            <v>578.25</v>
          </cell>
          <cell r="F496"/>
          <cell r="G496">
            <v>258.75</v>
          </cell>
          <cell r="H496">
            <v>254.5</v>
          </cell>
          <cell r="I496">
            <v>149</v>
          </cell>
          <cell r="J496">
            <v>170.5</v>
          </cell>
          <cell r="K496"/>
          <cell r="L496">
            <v>22905</v>
          </cell>
          <cell r="M496">
            <v>13410</v>
          </cell>
          <cell r="N496">
            <v>15345</v>
          </cell>
          <cell r="O496">
            <v>51660</v>
          </cell>
          <cell r="P496"/>
          <cell r="Q496">
            <v>32343.75</v>
          </cell>
          <cell r="R496">
            <v>18625</v>
          </cell>
          <cell r="S496">
            <v>21312.5</v>
          </cell>
          <cell r="T496">
            <v>72281.25</v>
          </cell>
          <cell r="U496"/>
          <cell r="V496">
            <v>84093.75</v>
          </cell>
          <cell r="W496">
            <v>48425</v>
          </cell>
          <cell r="X496">
            <v>55412.5</v>
          </cell>
          <cell r="Y496">
            <v>187931.25</v>
          </cell>
          <cell r="Z496"/>
          <cell r="AA496">
            <v>8797.5</v>
          </cell>
          <cell r="AB496">
            <v>5066</v>
          </cell>
          <cell r="AC496">
            <v>5797</v>
          </cell>
          <cell r="AD496">
            <v>19660.5</v>
          </cell>
          <cell r="AE496"/>
          <cell r="AF496">
            <v>147746.25</v>
          </cell>
          <cell r="AG496">
            <v>85079</v>
          </cell>
          <cell r="AH496">
            <v>97355.5</v>
          </cell>
          <cell r="AI496">
            <v>330180.75</v>
          </cell>
          <cell r="AJ496"/>
          <cell r="AK496">
            <v>31812.5</v>
          </cell>
          <cell r="AL496">
            <v>37101</v>
          </cell>
          <cell r="AM496">
            <v>146459.5</v>
          </cell>
          <cell r="AN496">
            <v>215373</v>
          </cell>
          <cell r="AO496"/>
          <cell r="AP496">
            <v>352158.75</v>
          </cell>
          <cell r="AQ496">
            <v>202789</v>
          </cell>
          <cell r="AR496">
            <v>232050.5</v>
          </cell>
          <cell r="AS496">
            <v>786998.25</v>
          </cell>
          <cell r="AT496"/>
          <cell r="AU496">
            <v>242448.75</v>
          </cell>
          <cell r="AV496">
            <v>139613</v>
          </cell>
          <cell r="AW496">
            <v>159758.5</v>
          </cell>
          <cell r="AX496">
            <v>541820.25</v>
          </cell>
          <cell r="AY496"/>
          <cell r="AZ496">
            <v>3571207.36</v>
          </cell>
          <cell r="BA496">
            <v>1068296.55</v>
          </cell>
          <cell r="BB496">
            <v>1391851.173</v>
          </cell>
          <cell r="BC496">
            <v>81911.425499999998</v>
          </cell>
          <cell r="BD496">
            <v>83215.95749999999</v>
          </cell>
          <cell r="BE496">
            <v>0</v>
          </cell>
          <cell r="BF496">
            <v>1556978.5559999999</v>
          </cell>
          <cell r="BG496"/>
          <cell r="BH496">
            <v>3762883.8059999999</v>
          </cell>
          <cell r="BI496"/>
          <cell r="BJ496">
            <v>550424.61</v>
          </cell>
          <cell r="BK496">
            <v>3212459.196</v>
          </cell>
          <cell r="BL496"/>
          <cell r="BM496">
            <v>1</v>
          </cell>
        </row>
        <row r="497">
          <cell r="A497" t="str">
            <v>2603430701600</v>
          </cell>
          <cell r="B497" t="str">
            <v>ILLINI WEST H S DIST 307</v>
          </cell>
          <cell r="C497" t="str">
            <v>HANCOCK</v>
          </cell>
          <cell r="D497" t="str">
            <v>High School</v>
          </cell>
          <cell r="E497">
            <v>335</v>
          </cell>
          <cell r="F497"/>
          <cell r="G497">
            <v>0</v>
          </cell>
          <cell r="H497">
            <v>0</v>
          </cell>
          <cell r="I497">
            <v>0</v>
          </cell>
          <cell r="J497">
            <v>335</v>
          </cell>
          <cell r="K497"/>
          <cell r="L497">
            <v>0</v>
          </cell>
          <cell r="M497">
            <v>0</v>
          </cell>
          <cell r="N497">
            <v>30150</v>
          </cell>
          <cell r="O497">
            <v>30150</v>
          </cell>
          <cell r="P497"/>
          <cell r="Q497">
            <v>0</v>
          </cell>
          <cell r="R497">
            <v>0</v>
          </cell>
          <cell r="S497">
            <v>41875</v>
          </cell>
          <cell r="T497">
            <v>41875</v>
          </cell>
          <cell r="U497"/>
          <cell r="V497">
            <v>0</v>
          </cell>
          <cell r="W497">
            <v>0</v>
          </cell>
          <cell r="X497">
            <v>108875</v>
          </cell>
          <cell r="Y497">
            <v>108875</v>
          </cell>
          <cell r="Z497"/>
          <cell r="AA497">
            <v>0</v>
          </cell>
          <cell r="AB497">
            <v>0</v>
          </cell>
          <cell r="AC497">
            <v>11390</v>
          </cell>
          <cell r="AD497">
            <v>11390</v>
          </cell>
          <cell r="AE497"/>
          <cell r="AF497">
            <v>0</v>
          </cell>
          <cell r="AG497">
            <v>0</v>
          </cell>
          <cell r="AH497">
            <v>191285</v>
          </cell>
          <cell r="AI497">
            <v>191285</v>
          </cell>
          <cell r="AJ497"/>
          <cell r="AK497">
            <v>0</v>
          </cell>
          <cell r="AL497">
            <v>0</v>
          </cell>
          <cell r="AM497">
            <v>287765</v>
          </cell>
          <cell r="AN497">
            <v>287765</v>
          </cell>
          <cell r="AO497"/>
          <cell r="AP497">
            <v>0</v>
          </cell>
          <cell r="AQ497">
            <v>0</v>
          </cell>
          <cell r="AR497">
            <v>455935</v>
          </cell>
          <cell r="AS497">
            <v>455935</v>
          </cell>
          <cell r="AT497"/>
          <cell r="AU497">
            <v>0</v>
          </cell>
          <cell r="AV497">
            <v>0</v>
          </cell>
          <cell r="AW497">
            <v>313895</v>
          </cell>
          <cell r="AX497">
            <v>313895</v>
          </cell>
          <cell r="AY497"/>
          <cell r="AZ497">
            <v>2183256.92</v>
          </cell>
          <cell r="BA497">
            <v>551690.89</v>
          </cell>
          <cell r="BB497">
            <v>820484.34299999999</v>
          </cell>
          <cell r="BC497">
            <v>47454.09</v>
          </cell>
          <cell r="BD497">
            <v>48209.85</v>
          </cell>
          <cell r="BE497">
            <v>0</v>
          </cell>
          <cell r="BF497">
            <v>916148.28299999994</v>
          </cell>
          <cell r="BG497"/>
          <cell r="BH497">
            <v>2357318.2829999998</v>
          </cell>
          <cell r="BI497"/>
          <cell r="BJ497">
            <v>318879.8</v>
          </cell>
          <cell r="BK497">
            <v>2038438.4829999998</v>
          </cell>
          <cell r="BL497"/>
          <cell r="BM497">
            <v>1</v>
          </cell>
        </row>
        <row r="498">
          <cell r="A498" t="str">
            <v>2603431602600</v>
          </cell>
          <cell r="B498" t="str">
            <v>WARSAW COMM UNIT SCH DISTRICT 316</v>
          </cell>
          <cell r="C498" t="str">
            <v>HANCOCK</v>
          </cell>
          <cell r="D498" t="str">
            <v>Unit</v>
          </cell>
          <cell r="E498">
            <v>371.12</v>
          </cell>
          <cell r="F498"/>
          <cell r="G498">
            <v>168.47</v>
          </cell>
          <cell r="H498">
            <v>168.14</v>
          </cell>
          <cell r="I498">
            <v>77.989999999999995</v>
          </cell>
          <cell r="J498">
            <v>124.66</v>
          </cell>
          <cell r="K498"/>
          <cell r="L498">
            <v>15132.599999999999</v>
          </cell>
          <cell r="M498">
            <v>7019.0999999999995</v>
          </cell>
          <cell r="N498">
            <v>11219.4</v>
          </cell>
          <cell r="O498">
            <v>33371.1</v>
          </cell>
          <cell r="P498"/>
          <cell r="Q498">
            <v>21058.75</v>
          </cell>
          <cell r="R498">
            <v>9748.75</v>
          </cell>
          <cell r="S498">
            <v>15582.5</v>
          </cell>
          <cell r="T498">
            <v>46390</v>
          </cell>
          <cell r="U498"/>
          <cell r="V498">
            <v>54752.75</v>
          </cell>
          <cell r="W498">
            <v>25346.75</v>
          </cell>
          <cell r="X498">
            <v>40514.5</v>
          </cell>
          <cell r="Y498">
            <v>120614</v>
          </cell>
          <cell r="Z498"/>
          <cell r="AA498">
            <v>5727.98</v>
          </cell>
          <cell r="AB498">
            <v>2651.66</v>
          </cell>
          <cell r="AC498">
            <v>4238.4399999999996</v>
          </cell>
          <cell r="AD498">
            <v>12618.079999999998</v>
          </cell>
          <cell r="AE498"/>
          <cell r="AF498">
            <v>96196.37</v>
          </cell>
          <cell r="AG498">
            <v>44532.29</v>
          </cell>
          <cell r="AH498">
            <v>71180.86</v>
          </cell>
          <cell r="AI498">
            <v>211909.52000000002</v>
          </cell>
          <cell r="AJ498"/>
          <cell r="AK498">
            <v>21017.5</v>
          </cell>
          <cell r="AL498">
            <v>19419.509999999998</v>
          </cell>
          <cell r="AM498">
            <v>107082.94</v>
          </cell>
          <cell r="AN498">
            <v>147519.95000000001</v>
          </cell>
          <cell r="AO498"/>
          <cell r="AP498">
            <v>229287.67</v>
          </cell>
          <cell r="AQ498">
            <v>106144.39</v>
          </cell>
          <cell r="AR498">
            <v>169662.26</v>
          </cell>
          <cell r="AS498">
            <v>505094.32</v>
          </cell>
          <cell r="AT498"/>
          <cell r="AU498">
            <v>157856.38999999998</v>
          </cell>
          <cell r="AV498">
            <v>73076.62999999999</v>
          </cell>
          <cell r="AW498">
            <v>116806.42</v>
          </cell>
          <cell r="AX498">
            <v>347739.43999999994</v>
          </cell>
          <cell r="AY498"/>
          <cell r="AZ498">
            <v>2252512.48</v>
          </cell>
          <cell r="BA498">
            <v>556048.36</v>
          </cell>
          <cell r="BB498">
            <v>842568.25199999998</v>
          </cell>
          <cell r="BC498">
            <v>52570.632479999993</v>
          </cell>
          <cell r="BD498">
            <v>53407.879199999996</v>
          </cell>
          <cell r="BE498">
            <v>0</v>
          </cell>
          <cell r="BF498">
            <v>948546.76367999997</v>
          </cell>
          <cell r="BG498"/>
          <cell r="BH498">
            <v>2373803.17368</v>
          </cell>
          <cell r="BI498"/>
          <cell r="BJ498">
            <v>353261.7</v>
          </cell>
          <cell r="BK498">
            <v>2020541.4736800001</v>
          </cell>
          <cell r="BL498"/>
          <cell r="BM498">
            <v>1</v>
          </cell>
        </row>
        <row r="499">
          <cell r="A499" t="str">
            <v>2603431700400</v>
          </cell>
          <cell r="B499" t="str">
            <v>CARTHAGE ESD 317</v>
          </cell>
          <cell r="C499" t="str">
            <v>HANCOCK</v>
          </cell>
          <cell r="D499" t="str">
            <v>Elementary</v>
          </cell>
          <cell r="E499">
            <v>387.47</v>
          </cell>
          <cell r="F499"/>
          <cell r="G499">
            <v>249.98</v>
          </cell>
          <cell r="H499">
            <v>248.48</v>
          </cell>
          <cell r="I499">
            <v>137.49</v>
          </cell>
          <cell r="J499">
            <v>0</v>
          </cell>
          <cell r="K499"/>
          <cell r="L499">
            <v>22363.200000000001</v>
          </cell>
          <cell r="M499">
            <v>12374.1</v>
          </cell>
          <cell r="N499">
            <v>0</v>
          </cell>
          <cell r="O499">
            <v>34737.300000000003</v>
          </cell>
          <cell r="P499"/>
          <cell r="Q499">
            <v>31247.5</v>
          </cell>
          <cell r="R499">
            <v>17186.25</v>
          </cell>
          <cell r="S499">
            <v>0</v>
          </cell>
          <cell r="T499">
            <v>48433.75</v>
          </cell>
          <cell r="U499"/>
          <cell r="V499">
            <v>81243.5</v>
          </cell>
          <cell r="W499">
            <v>44684.25</v>
          </cell>
          <cell r="X499">
            <v>0</v>
          </cell>
          <cell r="Y499">
            <v>125927.75</v>
          </cell>
          <cell r="Z499"/>
          <cell r="AA499">
            <v>8499.32</v>
          </cell>
          <cell r="AB499">
            <v>4674.66</v>
          </cell>
          <cell r="AC499">
            <v>0</v>
          </cell>
          <cell r="AD499">
            <v>13173.98</v>
          </cell>
          <cell r="AE499"/>
          <cell r="AF499">
            <v>142738.57999999999</v>
          </cell>
          <cell r="AG499">
            <v>78506.789999999994</v>
          </cell>
          <cell r="AH499">
            <v>0</v>
          </cell>
          <cell r="AI499">
            <v>221245.37</v>
          </cell>
          <cell r="AJ499"/>
          <cell r="AK499">
            <v>31060</v>
          </cell>
          <cell r="AL499">
            <v>34235.01</v>
          </cell>
          <cell r="AM499">
            <v>0</v>
          </cell>
          <cell r="AN499">
            <v>65295.01</v>
          </cell>
          <cell r="AO499"/>
          <cell r="AP499">
            <v>340222.77999999997</v>
          </cell>
          <cell r="AQ499">
            <v>187123.89</v>
          </cell>
          <cell r="AR499">
            <v>0</v>
          </cell>
          <cell r="AS499">
            <v>527346.66999999993</v>
          </cell>
          <cell r="AT499"/>
          <cell r="AU499">
            <v>234231.25999999998</v>
          </cell>
          <cell r="AV499">
            <v>128828.13</v>
          </cell>
          <cell r="AW499">
            <v>0</v>
          </cell>
          <cell r="AX499">
            <v>363059.39</v>
          </cell>
          <cell r="AY499"/>
          <cell r="AZ499">
            <v>2298122.39</v>
          </cell>
          <cell r="BA499">
            <v>684043.38</v>
          </cell>
          <cell r="BB499">
            <v>894649.73100000003</v>
          </cell>
          <cell r="BC499">
            <v>54886.675380000001</v>
          </cell>
          <cell r="BD499">
            <v>55760.807699999998</v>
          </cell>
          <cell r="BE499">
            <v>0</v>
          </cell>
          <cell r="BF499">
            <v>1005297.2140800001</v>
          </cell>
          <cell r="BG499"/>
          <cell r="BH499">
            <v>2404516.4340799996</v>
          </cell>
          <cell r="BI499"/>
          <cell r="BJ499">
            <v>368824.94</v>
          </cell>
          <cell r="BK499">
            <v>2035691.4940799996</v>
          </cell>
          <cell r="BL499"/>
          <cell r="BM499">
            <v>1</v>
          </cell>
        </row>
        <row r="500">
          <cell r="A500" t="str">
            <v>2603432502600</v>
          </cell>
          <cell r="B500" t="str">
            <v>NAUVOO-COLUSA C U S DIST 325</v>
          </cell>
          <cell r="C500" t="str">
            <v>HANCOCK</v>
          </cell>
          <cell r="D500" t="str">
            <v>Unit</v>
          </cell>
          <cell r="E500">
            <v>228.63</v>
          </cell>
          <cell r="F500"/>
          <cell r="G500">
            <v>85.48</v>
          </cell>
          <cell r="H500">
            <v>84.65</v>
          </cell>
          <cell r="I500">
            <v>55.33</v>
          </cell>
          <cell r="J500">
            <v>87.82</v>
          </cell>
          <cell r="K500"/>
          <cell r="L500">
            <v>7618.5000000000009</v>
          </cell>
          <cell r="M500">
            <v>4979.7</v>
          </cell>
          <cell r="N500">
            <v>7903.7999999999993</v>
          </cell>
          <cell r="O500">
            <v>20502</v>
          </cell>
          <cell r="P500"/>
          <cell r="Q500">
            <v>10685</v>
          </cell>
          <cell r="R500">
            <v>6916.25</v>
          </cell>
          <cell r="S500">
            <v>10977.5</v>
          </cell>
          <cell r="T500">
            <v>28578.75</v>
          </cell>
          <cell r="U500"/>
          <cell r="V500">
            <v>27781</v>
          </cell>
          <cell r="W500">
            <v>17982.25</v>
          </cell>
          <cell r="X500">
            <v>28541.499999999996</v>
          </cell>
          <cell r="Y500">
            <v>74304.75</v>
          </cell>
          <cell r="Z500"/>
          <cell r="AA500">
            <v>2906.32</v>
          </cell>
          <cell r="AB500">
            <v>1881.22</v>
          </cell>
          <cell r="AC500">
            <v>2985.8799999999997</v>
          </cell>
          <cell r="AD500">
            <v>7773.42</v>
          </cell>
          <cell r="AE500"/>
          <cell r="AF500">
            <v>24404.54</v>
          </cell>
          <cell r="AG500">
            <v>15796.71</v>
          </cell>
          <cell r="AH500">
            <v>25072.61</v>
          </cell>
          <cell r="AI500">
            <v>65273.86</v>
          </cell>
          <cell r="AJ500"/>
          <cell r="AK500">
            <v>10581.25</v>
          </cell>
          <cell r="AL500">
            <v>13777.17</v>
          </cell>
          <cell r="AM500">
            <v>75437.37999999999</v>
          </cell>
          <cell r="AN500">
            <v>99795.799999999988</v>
          </cell>
          <cell r="AO500"/>
          <cell r="AP500">
            <v>116338.28</v>
          </cell>
          <cell r="AQ500">
            <v>75304.13</v>
          </cell>
          <cell r="AR500">
            <v>119523.01999999999</v>
          </cell>
          <cell r="AS500">
            <v>311165.43</v>
          </cell>
          <cell r="AT500"/>
          <cell r="AU500">
            <v>80094.760000000009</v>
          </cell>
          <cell r="AV500">
            <v>51844.21</v>
          </cell>
          <cell r="AW500">
            <v>82287.34</v>
          </cell>
          <cell r="AX500">
            <v>214226.31</v>
          </cell>
          <cell r="AY500"/>
          <cell r="AZ500">
            <v>1374090.1</v>
          </cell>
          <cell r="BA500">
            <v>328408.83999999997</v>
          </cell>
          <cell r="BB500">
            <v>510749.68199999997</v>
          </cell>
          <cell r="BC500">
            <v>32386.354019999999</v>
          </cell>
          <cell r="BD500">
            <v>32902.143299999996</v>
          </cell>
          <cell r="BE500">
            <v>0</v>
          </cell>
          <cell r="BF500">
            <v>576038.17932</v>
          </cell>
          <cell r="BG500"/>
          <cell r="BH500">
            <v>1397658.4993199999</v>
          </cell>
          <cell r="BI500"/>
          <cell r="BJ500">
            <v>217628.32</v>
          </cell>
          <cell r="BK500">
            <v>1180030.1793199999</v>
          </cell>
          <cell r="BL500"/>
          <cell r="BM500">
            <v>0</v>
          </cell>
        </row>
        <row r="501">
          <cell r="A501" t="str">
            <v>2603432700400</v>
          </cell>
          <cell r="B501" t="str">
            <v>DALLAS ESD 327</v>
          </cell>
          <cell r="C501" t="str">
            <v>HANCOCK</v>
          </cell>
          <cell r="D501" t="str">
            <v>Elementary</v>
          </cell>
          <cell r="E501">
            <v>159.80000000000001</v>
          </cell>
          <cell r="F501"/>
          <cell r="G501">
            <v>103.31</v>
          </cell>
          <cell r="H501">
            <v>103.14999999999999</v>
          </cell>
          <cell r="I501">
            <v>56.489999999999995</v>
          </cell>
          <cell r="J501">
            <v>0</v>
          </cell>
          <cell r="K501"/>
          <cell r="L501">
            <v>9283.5</v>
          </cell>
          <cell r="M501">
            <v>5084.0999999999995</v>
          </cell>
          <cell r="N501">
            <v>0</v>
          </cell>
          <cell r="O501">
            <v>14367.599999999999</v>
          </cell>
          <cell r="P501"/>
          <cell r="Q501">
            <v>12913.75</v>
          </cell>
          <cell r="R501">
            <v>7061.2499999999991</v>
          </cell>
          <cell r="S501">
            <v>0</v>
          </cell>
          <cell r="T501">
            <v>19975</v>
          </cell>
          <cell r="U501"/>
          <cell r="V501">
            <v>33575.75</v>
          </cell>
          <cell r="W501">
            <v>18359.25</v>
          </cell>
          <cell r="X501">
            <v>0</v>
          </cell>
          <cell r="Y501">
            <v>51935</v>
          </cell>
          <cell r="Z501"/>
          <cell r="AA501">
            <v>3512.54</v>
          </cell>
          <cell r="AB501">
            <v>1920.6599999999999</v>
          </cell>
          <cell r="AC501">
            <v>0</v>
          </cell>
          <cell r="AD501">
            <v>5433.2</v>
          </cell>
          <cell r="AE501"/>
          <cell r="AF501">
            <v>58990.01</v>
          </cell>
          <cell r="AG501">
            <v>32255.79</v>
          </cell>
          <cell r="AH501">
            <v>0</v>
          </cell>
          <cell r="AI501">
            <v>91245.8</v>
          </cell>
          <cell r="AJ501"/>
          <cell r="AK501">
            <v>12893.749999999998</v>
          </cell>
          <cell r="AL501">
            <v>14066.009999999998</v>
          </cell>
          <cell r="AM501">
            <v>0</v>
          </cell>
          <cell r="AN501">
            <v>26959.759999999995</v>
          </cell>
          <cell r="AO501"/>
          <cell r="AP501">
            <v>140604.91</v>
          </cell>
          <cell r="AQ501">
            <v>76882.89</v>
          </cell>
          <cell r="AR501">
            <v>0</v>
          </cell>
          <cell r="AS501">
            <v>217487.8</v>
          </cell>
          <cell r="AT501"/>
          <cell r="AU501">
            <v>96801.47</v>
          </cell>
          <cell r="AV501">
            <v>52931.13</v>
          </cell>
          <cell r="AW501">
            <v>0</v>
          </cell>
          <cell r="AX501">
            <v>149732.6</v>
          </cell>
          <cell r="AY501"/>
          <cell r="AZ501">
            <v>945960.5</v>
          </cell>
          <cell r="BA501">
            <v>289863.76</v>
          </cell>
          <cell r="BB501">
            <v>370747.27799999999</v>
          </cell>
          <cell r="BC501">
            <v>22636.3092</v>
          </cell>
          <cell r="BD501">
            <v>22996.817999999999</v>
          </cell>
          <cell r="BE501">
            <v>0</v>
          </cell>
          <cell r="BF501">
            <v>416380.40520000004</v>
          </cell>
          <cell r="BG501"/>
          <cell r="BH501">
            <v>993517.16520000005</v>
          </cell>
          <cell r="BI501"/>
          <cell r="BJ501">
            <v>152110.42000000001</v>
          </cell>
          <cell r="BK501">
            <v>841406.7452</v>
          </cell>
          <cell r="BL501"/>
          <cell r="BM501">
            <v>1</v>
          </cell>
        </row>
        <row r="502">
          <cell r="A502" t="str">
            <v>2603432802400</v>
          </cell>
          <cell r="B502" t="str">
            <v>HAMILTON C C SCHOOL DIST 328</v>
          </cell>
          <cell r="C502" t="str">
            <v>HANCOCK</v>
          </cell>
          <cell r="D502" t="str">
            <v>Unit</v>
          </cell>
          <cell r="E502">
            <v>543.75</v>
          </cell>
          <cell r="F502"/>
          <cell r="G502">
            <v>241.75</v>
          </cell>
          <cell r="H502">
            <v>241</v>
          </cell>
          <cell r="I502">
            <v>138.5</v>
          </cell>
          <cell r="J502">
            <v>163.5</v>
          </cell>
          <cell r="K502"/>
          <cell r="L502">
            <v>21690</v>
          </cell>
          <cell r="M502">
            <v>12465</v>
          </cell>
          <cell r="N502">
            <v>14715</v>
          </cell>
          <cell r="O502">
            <v>48870</v>
          </cell>
          <cell r="P502"/>
          <cell r="Q502">
            <v>30218.75</v>
          </cell>
          <cell r="R502">
            <v>17312.5</v>
          </cell>
          <cell r="S502">
            <v>20437.5</v>
          </cell>
          <cell r="T502">
            <v>67968.75</v>
          </cell>
          <cell r="U502"/>
          <cell r="V502">
            <v>78568.75</v>
          </cell>
          <cell r="W502">
            <v>45012.5</v>
          </cell>
          <cell r="X502">
            <v>53137.5</v>
          </cell>
          <cell r="Y502">
            <v>176718.75</v>
          </cell>
          <cell r="Z502"/>
          <cell r="AA502">
            <v>8219.5</v>
          </cell>
          <cell r="AB502">
            <v>4709</v>
          </cell>
          <cell r="AC502">
            <v>5559</v>
          </cell>
          <cell r="AD502">
            <v>18487.5</v>
          </cell>
          <cell r="AE502"/>
          <cell r="AF502">
            <v>138039.25</v>
          </cell>
          <cell r="AG502">
            <v>79083.5</v>
          </cell>
          <cell r="AH502">
            <v>93358.5</v>
          </cell>
          <cell r="AI502">
            <v>310481.25</v>
          </cell>
          <cell r="AJ502"/>
          <cell r="AK502">
            <v>30125</v>
          </cell>
          <cell r="AL502">
            <v>34486.5</v>
          </cell>
          <cell r="AM502">
            <v>140446.5</v>
          </cell>
          <cell r="AN502">
            <v>205058</v>
          </cell>
          <cell r="AO502"/>
          <cell r="AP502">
            <v>329021.75</v>
          </cell>
          <cell r="AQ502">
            <v>188498.5</v>
          </cell>
          <cell r="AR502">
            <v>222523.5</v>
          </cell>
          <cell r="AS502">
            <v>740043.75</v>
          </cell>
          <cell r="AT502"/>
          <cell r="AU502">
            <v>226519.75</v>
          </cell>
          <cell r="AV502">
            <v>129774.5</v>
          </cell>
          <cell r="AW502">
            <v>153199.5</v>
          </cell>
          <cell r="AX502">
            <v>509493.75</v>
          </cell>
          <cell r="AY502"/>
          <cell r="AZ502">
            <v>3325331.69</v>
          </cell>
          <cell r="BA502">
            <v>907395.9</v>
          </cell>
          <cell r="BB502">
            <v>1269818.277</v>
          </cell>
          <cell r="BC502">
            <v>77024.362500000003</v>
          </cell>
          <cell r="BD502">
            <v>78251.0625</v>
          </cell>
          <cell r="BE502">
            <v>0</v>
          </cell>
          <cell r="BF502">
            <v>1425093.702</v>
          </cell>
          <cell r="BG502"/>
          <cell r="BH502">
            <v>3502215.452</v>
          </cell>
          <cell r="BI502"/>
          <cell r="BJ502">
            <v>517584.75</v>
          </cell>
          <cell r="BK502">
            <v>2984630.702</v>
          </cell>
          <cell r="BL502"/>
          <cell r="BM502">
            <v>1</v>
          </cell>
        </row>
        <row r="503">
          <cell r="A503" t="str">
            <v>2603433702600</v>
          </cell>
          <cell r="B503" t="str">
            <v>SOUTHEASTERN C U SCH DIST 337</v>
          </cell>
          <cell r="C503" t="str">
            <v>HANCOCK</v>
          </cell>
          <cell r="D503" t="str">
            <v>Unit</v>
          </cell>
          <cell r="E503">
            <v>421.04</v>
          </cell>
          <cell r="F503"/>
          <cell r="G503">
            <v>191.90999999999997</v>
          </cell>
          <cell r="H503">
            <v>189.82999999999998</v>
          </cell>
          <cell r="I503">
            <v>95.47999999999999</v>
          </cell>
          <cell r="J503">
            <v>133.64999999999998</v>
          </cell>
          <cell r="K503"/>
          <cell r="L503">
            <v>17084.699999999997</v>
          </cell>
          <cell r="M503">
            <v>8593.1999999999989</v>
          </cell>
          <cell r="N503">
            <v>12028.499999999998</v>
          </cell>
          <cell r="O503">
            <v>37706.399999999994</v>
          </cell>
          <cell r="P503"/>
          <cell r="Q503">
            <v>23988.749999999996</v>
          </cell>
          <cell r="R503">
            <v>11934.999999999998</v>
          </cell>
          <cell r="S503">
            <v>16706.249999999996</v>
          </cell>
          <cell r="T503">
            <v>52629.999999999985</v>
          </cell>
          <cell r="U503"/>
          <cell r="V503">
            <v>62370.749999999993</v>
          </cell>
          <cell r="W503">
            <v>31030.999999999996</v>
          </cell>
          <cell r="X503">
            <v>43436.249999999993</v>
          </cell>
          <cell r="Y503">
            <v>136837.99999999997</v>
          </cell>
          <cell r="Z503"/>
          <cell r="AA503">
            <v>6524.9399999999987</v>
          </cell>
          <cell r="AB503">
            <v>3246.3199999999997</v>
          </cell>
          <cell r="AC503">
            <v>4544.0999999999995</v>
          </cell>
          <cell r="AD503">
            <v>14315.359999999997</v>
          </cell>
          <cell r="AE503"/>
          <cell r="AF503">
            <v>109580.61</v>
          </cell>
          <cell r="AG503">
            <v>54519.08</v>
          </cell>
          <cell r="AH503">
            <v>76314.149999999994</v>
          </cell>
          <cell r="AI503">
            <v>240413.84</v>
          </cell>
          <cell r="AJ503"/>
          <cell r="AK503">
            <v>23728.749999999996</v>
          </cell>
          <cell r="AL503">
            <v>23774.519999999997</v>
          </cell>
          <cell r="AM503">
            <v>114805.34999999998</v>
          </cell>
          <cell r="AN503">
            <v>162308.61999999997</v>
          </cell>
          <cell r="AO503"/>
          <cell r="AP503">
            <v>261189.50999999995</v>
          </cell>
          <cell r="AQ503">
            <v>129948.27999999998</v>
          </cell>
          <cell r="AR503">
            <v>181897.64999999997</v>
          </cell>
          <cell r="AS503">
            <v>573035.43999999994</v>
          </cell>
          <cell r="AT503"/>
          <cell r="AU503">
            <v>179819.66999999998</v>
          </cell>
          <cell r="AV503">
            <v>89464.76</v>
          </cell>
          <cell r="AW503">
            <v>125230.04999999997</v>
          </cell>
          <cell r="AX503">
            <v>394514.48</v>
          </cell>
          <cell r="AY503"/>
          <cell r="AZ503">
            <v>2645637.09</v>
          </cell>
          <cell r="BA503">
            <v>860120.56</v>
          </cell>
          <cell r="BB503">
            <v>1051727.2949999999</v>
          </cell>
          <cell r="BC503">
            <v>59642.000159999996</v>
          </cell>
          <cell r="BD503">
            <v>60591.866399999992</v>
          </cell>
          <cell r="BE503">
            <v>0</v>
          </cell>
          <cell r="BF503">
            <v>1171961.1615599999</v>
          </cell>
          <cell r="BG503"/>
          <cell r="BH503">
            <v>2783723.3015599996</v>
          </cell>
          <cell r="BI503"/>
          <cell r="BJ503">
            <v>400779.55</v>
          </cell>
          <cell r="BK503">
            <v>2382943.7515599998</v>
          </cell>
          <cell r="BL503"/>
          <cell r="BM503">
            <v>1</v>
          </cell>
        </row>
        <row r="504">
          <cell r="A504" t="str">
            <v>2603434700400</v>
          </cell>
          <cell r="B504" t="str">
            <v>LA HARPE CUSD 347</v>
          </cell>
          <cell r="C504" t="str">
            <v>HANCOCK</v>
          </cell>
          <cell r="D504" t="str">
            <v>Elementary</v>
          </cell>
          <cell r="E504">
            <v>185.12</v>
          </cell>
          <cell r="F504"/>
          <cell r="G504">
            <v>119.29999999999998</v>
          </cell>
          <cell r="H504">
            <v>119.13999999999999</v>
          </cell>
          <cell r="I504">
            <v>65.819999999999993</v>
          </cell>
          <cell r="J504">
            <v>0</v>
          </cell>
          <cell r="K504"/>
          <cell r="L504">
            <v>10722.599999999999</v>
          </cell>
          <cell r="M504">
            <v>5923.7999999999993</v>
          </cell>
          <cell r="N504">
            <v>0</v>
          </cell>
          <cell r="O504">
            <v>16646.399999999998</v>
          </cell>
          <cell r="P504"/>
          <cell r="Q504">
            <v>14912.499999999998</v>
          </cell>
          <cell r="R504">
            <v>8227.5</v>
          </cell>
          <cell r="S504">
            <v>0</v>
          </cell>
          <cell r="T504">
            <v>23140</v>
          </cell>
          <cell r="U504"/>
          <cell r="V504">
            <v>38772.499999999993</v>
          </cell>
          <cell r="W504">
            <v>21391.499999999996</v>
          </cell>
          <cell r="X504">
            <v>0</v>
          </cell>
          <cell r="Y504">
            <v>60163.999999999985</v>
          </cell>
          <cell r="Z504"/>
          <cell r="AA504">
            <v>4056.1999999999994</v>
          </cell>
          <cell r="AB504">
            <v>2237.8799999999997</v>
          </cell>
          <cell r="AC504">
            <v>0</v>
          </cell>
          <cell r="AD504">
            <v>6294.079999999999</v>
          </cell>
          <cell r="AE504"/>
          <cell r="AF504">
            <v>68120.3</v>
          </cell>
          <cell r="AG504">
            <v>37583.22</v>
          </cell>
          <cell r="AH504">
            <v>0</v>
          </cell>
          <cell r="AI504">
            <v>105703.52</v>
          </cell>
          <cell r="AJ504"/>
          <cell r="AK504">
            <v>14892.499999999998</v>
          </cell>
          <cell r="AL504">
            <v>16389.179999999997</v>
          </cell>
          <cell r="AM504">
            <v>0</v>
          </cell>
          <cell r="AN504">
            <v>31281.679999999993</v>
          </cell>
          <cell r="AO504"/>
          <cell r="AP504">
            <v>162367.29999999999</v>
          </cell>
          <cell r="AQ504">
            <v>89581.01999999999</v>
          </cell>
          <cell r="AR504">
            <v>0</v>
          </cell>
          <cell r="AS504">
            <v>251948.31999999998</v>
          </cell>
          <cell r="AT504"/>
          <cell r="AU504">
            <v>111784.09999999999</v>
          </cell>
          <cell r="AV504">
            <v>61673.34</v>
          </cell>
          <cell r="AW504">
            <v>0</v>
          </cell>
          <cell r="AX504">
            <v>173457.44</v>
          </cell>
          <cell r="AY504"/>
          <cell r="AZ504">
            <v>1120264.9100000001</v>
          </cell>
          <cell r="BA504">
            <v>365094.77</v>
          </cell>
          <cell r="BB504">
            <v>445607.90400000004</v>
          </cell>
          <cell r="BC504">
            <v>26222.988479999996</v>
          </cell>
          <cell r="BD504">
            <v>26640.619199999994</v>
          </cell>
          <cell r="BE504">
            <v>0</v>
          </cell>
          <cell r="BF504">
            <v>498471.51168000005</v>
          </cell>
          <cell r="BG504"/>
          <cell r="BH504">
            <v>1167106.9516799999</v>
          </cell>
          <cell r="BI504"/>
          <cell r="BJ504">
            <v>176212.02</v>
          </cell>
          <cell r="BK504">
            <v>990894.93167999992</v>
          </cell>
          <cell r="BL504"/>
          <cell r="BM504">
            <v>1</v>
          </cell>
        </row>
        <row r="505">
          <cell r="A505" t="str">
            <v>2606210302600</v>
          </cell>
          <cell r="B505" t="str">
            <v>WEST PRAIRIE</v>
          </cell>
          <cell r="C505" t="str">
            <v>MCDONOUGH</v>
          </cell>
          <cell r="D505" t="str">
            <v>Unit</v>
          </cell>
          <cell r="E505">
            <v>541.70000000000005</v>
          </cell>
          <cell r="F505"/>
          <cell r="G505">
            <v>249.04999999999995</v>
          </cell>
          <cell r="H505">
            <v>247.64</v>
          </cell>
          <cell r="I505">
            <v>134.66</v>
          </cell>
          <cell r="J505">
            <v>157.99</v>
          </cell>
          <cell r="K505"/>
          <cell r="L505">
            <v>22287.599999999999</v>
          </cell>
          <cell r="M505">
            <v>12119.4</v>
          </cell>
          <cell r="N505">
            <v>14219.1</v>
          </cell>
          <cell r="O505">
            <v>48626.1</v>
          </cell>
          <cell r="P505"/>
          <cell r="Q505">
            <v>31131.249999999993</v>
          </cell>
          <cell r="R505">
            <v>16832.5</v>
          </cell>
          <cell r="S505">
            <v>19748.75</v>
          </cell>
          <cell r="T505">
            <v>67712.5</v>
          </cell>
          <cell r="U505"/>
          <cell r="V505">
            <v>80941.249999999985</v>
          </cell>
          <cell r="W505">
            <v>43764.5</v>
          </cell>
          <cell r="X505">
            <v>51346.75</v>
          </cell>
          <cell r="Y505">
            <v>176052.5</v>
          </cell>
          <cell r="Z505"/>
          <cell r="AA505">
            <v>8467.6999999999989</v>
          </cell>
          <cell r="AB505">
            <v>4578.4399999999996</v>
          </cell>
          <cell r="AC505">
            <v>5371.66</v>
          </cell>
          <cell r="AD505">
            <v>18417.8</v>
          </cell>
          <cell r="AE505"/>
          <cell r="AF505">
            <v>142207.54999999999</v>
          </cell>
          <cell r="AG505">
            <v>76890.86</v>
          </cell>
          <cell r="AH505">
            <v>90212.29</v>
          </cell>
          <cell r="AI505">
            <v>309310.69999999995</v>
          </cell>
          <cell r="AJ505"/>
          <cell r="AK505">
            <v>30955</v>
          </cell>
          <cell r="AL505">
            <v>33530.339999999997</v>
          </cell>
          <cell r="AM505">
            <v>135713.41</v>
          </cell>
          <cell r="AN505">
            <v>200198.75</v>
          </cell>
          <cell r="AO505"/>
          <cell r="AP505">
            <v>338957.04999999993</v>
          </cell>
          <cell r="AQ505">
            <v>183272.26</v>
          </cell>
          <cell r="AR505">
            <v>215024.39</v>
          </cell>
          <cell r="AS505">
            <v>737253.7</v>
          </cell>
          <cell r="AT505"/>
          <cell r="AU505">
            <v>233359.84999999995</v>
          </cell>
          <cell r="AV505">
            <v>126176.42</v>
          </cell>
          <cell r="AW505">
            <v>148036.63</v>
          </cell>
          <cell r="AX505">
            <v>507572.89999999997</v>
          </cell>
          <cell r="AY505"/>
          <cell r="AZ505">
            <v>3314805.8400000003</v>
          </cell>
          <cell r="BA505">
            <v>939361.88</v>
          </cell>
          <cell r="BB505">
            <v>1276250.3160000001</v>
          </cell>
          <cell r="BC505">
            <v>76733.971799999985</v>
          </cell>
          <cell r="BD505">
            <v>77956.046999999991</v>
          </cell>
          <cell r="BE505">
            <v>0</v>
          </cell>
          <cell r="BF505">
            <v>1430940.3348000001</v>
          </cell>
          <cell r="BG505"/>
          <cell r="BH505">
            <v>3496085.2848</v>
          </cell>
          <cell r="BI505"/>
          <cell r="BJ505">
            <v>515633.39</v>
          </cell>
          <cell r="BK505">
            <v>2980451.8947999999</v>
          </cell>
          <cell r="BL505"/>
          <cell r="BM505">
            <v>1</v>
          </cell>
        </row>
        <row r="506">
          <cell r="A506" t="str">
            <v>2606217002600</v>
          </cell>
          <cell r="B506" t="str">
            <v>BUSHNELL PRAIRIE CITY CUS D 170</v>
          </cell>
          <cell r="C506" t="str">
            <v>MCDONOUGH</v>
          </cell>
          <cell r="D506" t="str">
            <v>Unit</v>
          </cell>
          <cell r="E506">
            <v>575.75</v>
          </cell>
          <cell r="F506"/>
          <cell r="G506">
            <v>251.75</v>
          </cell>
          <cell r="H506">
            <v>248</v>
          </cell>
          <cell r="I506">
            <v>131</v>
          </cell>
          <cell r="J506">
            <v>193</v>
          </cell>
          <cell r="K506"/>
          <cell r="L506">
            <v>22320</v>
          </cell>
          <cell r="M506">
            <v>11790</v>
          </cell>
          <cell r="N506">
            <v>17370</v>
          </cell>
          <cell r="O506">
            <v>51480</v>
          </cell>
          <cell r="P506"/>
          <cell r="Q506">
            <v>31468.75</v>
          </cell>
          <cell r="R506">
            <v>16375</v>
          </cell>
          <cell r="S506">
            <v>24125</v>
          </cell>
          <cell r="T506">
            <v>71968.75</v>
          </cell>
          <cell r="U506"/>
          <cell r="V506">
            <v>81818.75</v>
          </cell>
          <cell r="W506">
            <v>42575</v>
          </cell>
          <cell r="X506">
            <v>62725</v>
          </cell>
          <cell r="Y506">
            <v>187118.75</v>
          </cell>
          <cell r="Z506"/>
          <cell r="AA506">
            <v>8559.5</v>
          </cell>
          <cell r="AB506">
            <v>4454</v>
          </cell>
          <cell r="AC506">
            <v>6562</v>
          </cell>
          <cell r="AD506">
            <v>19575.5</v>
          </cell>
          <cell r="AE506"/>
          <cell r="AF506">
            <v>143749.25</v>
          </cell>
          <cell r="AG506">
            <v>74801</v>
          </cell>
          <cell r="AH506">
            <v>110203</v>
          </cell>
          <cell r="AI506">
            <v>328753.25</v>
          </cell>
          <cell r="AJ506"/>
          <cell r="AK506">
            <v>31000</v>
          </cell>
          <cell r="AL506">
            <v>32619</v>
          </cell>
          <cell r="AM506">
            <v>165787</v>
          </cell>
          <cell r="AN506">
            <v>229406</v>
          </cell>
          <cell r="AO506"/>
          <cell r="AP506">
            <v>342631.75</v>
          </cell>
          <cell r="AQ506">
            <v>178291</v>
          </cell>
          <cell r="AR506">
            <v>262673</v>
          </cell>
          <cell r="AS506">
            <v>783595.75</v>
          </cell>
          <cell r="AT506"/>
          <cell r="AU506">
            <v>235889.75</v>
          </cell>
          <cell r="AV506">
            <v>122747</v>
          </cell>
          <cell r="AW506">
            <v>180841</v>
          </cell>
          <cell r="AX506">
            <v>539477.75</v>
          </cell>
          <cell r="AY506"/>
          <cell r="AZ506">
            <v>3594160.3899999997</v>
          </cell>
          <cell r="BA506">
            <v>1156425.76</v>
          </cell>
          <cell r="BB506">
            <v>1425175.8449999997</v>
          </cell>
          <cell r="BC506">
            <v>81557.290500000003</v>
          </cell>
          <cell r="BD506">
            <v>82856.182499999981</v>
          </cell>
          <cell r="BE506">
            <v>0</v>
          </cell>
          <cell r="BF506">
            <v>1589589.3179999997</v>
          </cell>
          <cell r="BG506"/>
          <cell r="BH506">
            <v>3800965.068</v>
          </cell>
          <cell r="BI506"/>
          <cell r="BJ506">
            <v>548044.91</v>
          </cell>
          <cell r="BK506">
            <v>3252920.1579999998</v>
          </cell>
          <cell r="BL506"/>
          <cell r="BM506">
            <v>1</v>
          </cell>
        </row>
        <row r="507">
          <cell r="A507" t="str">
            <v>2606218502600</v>
          </cell>
          <cell r="B507" t="str">
            <v>MACOMB COMM UNIT SCH DIST 185</v>
          </cell>
          <cell r="C507" t="str">
            <v>MCDONOUGH</v>
          </cell>
          <cell r="D507" t="str">
            <v>Unit</v>
          </cell>
          <cell r="E507">
            <v>1892</v>
          </cell>
          <cell r="F507"/>
          <cell r="G507">
            <v>839</v>
          </cell>
          <cell r="H507">
            <v>828.5</v>
          </cell>
          <cell r="I507">
            <v>450</v>
          </cell>
          <cell r="J507">
            <v>603</v>
          </cell>
          <cell r="K507"/>
          <cell r="L507">
            <v>74565</v>
          </cell>
          <cell r="M507">
            <v>40500</v>
          </cell>
          <cell r="N507">
            <v>54270</v>
          </cell>
          <cell r="O507">
            <v>169335</v>
          </cell>
          <cell r="P507"/>
          <cell r="Q507">
            <v>104875</v>
          </cell>
          <cell r="R507">
            <v>56250</v>
          </cell>
          <cell r="S507">
            <v>75375</v>
          </cell>
          <cell r="T507">
            <v>236500</v>
          </cell>
          <cell r="U507"/>
          <cell r="V507">
            <v>272675</v>
          </cell>
          <cell r="W507">
            <v>146250</v>
          </cell>
          <cell r="X507">
            <v>195975</v>
          </cell>
          <cell r="Y507">
            <v>614900</v>
          </cell>
          <cell r="Z507"/>
          <cell r="AA507">
            <v>28526</v>
          </cell>
          <cell r="AB507">
            <v>15300</v>
          </cell>
          <cell r="AC507">
            <v>20502</v>
          </cell>
          <cell r="AD507">
            <v>64328</v>
          </cell>
          <cell r="AE507"/>
          <cell r="AF507">
            <v>479069</v>
          </cell>
          <cell r="AG507">
            <v>256950</v>
          </cell>
          <cell r="AH507">
            <v>344313</v>
          </cell>
          <cell r="AI507">
            <v>1080332</v>
          </cell>
          <cell r="AJ507"/>
          <cell r="AK507">
            <v>103562.5</v>
          </cell>
          <cell r="AL507">
            <v>112050</v>
          </cell>
          <cell r="AM507">
            <v>517977</v>
          </cell>
          <cell r="AN507">
            <v>733589.5</v>
          </cell>
          <cell r="AO507"/>
          <cell r="AP507">
            <v>1141879</v>
          </cell>
          <cell r="AQ507">
            <v>612450</v>
          </cell>
          <cell r="AR507">
            <v>820683</v>
          </cell>
          <cell r="AS507">
            <v>2575012</v>
          </cell>
          <cell r="AT507"/>
          <cell r="AU507">
            <v>786143</v>
          </cell>
          <cell r="AV507">
            <v>421650</v>
          </cell>
          <cell r="AW507">
            <v>565011</v>
          </cell>
          <cell r="AX507">
            <v>1772804</v>
          </cell>
          <cell r="AY507"/>
          <cell r="AZ507">
            <v>11594640.5</v>
          </cell>
          <cell r="BA507">
            <v>3322071.52</v>
          </cell>
          <cell r="BB507">
            <v>4475013.6059999997</v>
          </cell>
          <cell r="BC507">
            <v>268009.36800000002</v>
          </cell>
          <cell r="BD507">
            <v>272277.71999999997</v>
          </cell>
          <cell r="BE507">
            <v>0</v>
          </cell>
          <cell r="BF507">
            <v>5015300.6939999992</v>
          </cell>
          <cell r="BG507"/>
          <cell r="BH507">
            <v>12262101.193999998</v>
          </cell>
          <cell r="BI507"/>
          <cell r="BJ507">
            <v>1800956.96</v>
          </cell>
          <cell r="BK507">
            <v>10461144.233999997</v>
          </cell>
          <cell r="BL507"/>
          <cell r="BM507">
            <v>1</v>
          </cell>
        </row>
        <row r="508">
          <cell r="A508" t="str">
            <v>2608500502600</v>
          </cell>
          <cell r="B508" t="str">
            <v>SCHUYLER-INDUSTRY</v>
          </cell>
          <cell r="C508" t="str">
            <v>SCHUYLER</v>
          </cell>
          <cell r="D508" t="str">
            <v>Unit</v>
          </cell>
          <cell r="E508">
            <v>870.8</v>
          </cell>
          <cell r="F508"/>
          <cell r="G508">
            <v>368.32</v>
          </cell>
          <cell r="H508">
            <v>361.65999999999997</v>
          </cell>
          <cell r="I508">
            <v>223.66</v>
          </cell>
          <cell r="J508">
            <v>278.82</v>
          </cell>
          <cell r="K508"/>
          <cell r="L508">
            <v>32549.399999999998</v>
          </cell>
          <cell r="M508">
            <v>20129.400000000001</v>
          </cell>
          <cell r="N508">
            <v>25093.8</v>
          </cell>
          <cell r="O508">
            <v>77772.600000000006</v>
          </cell>
          <cell r="P508"/>
          <cell r="Q508">
            <v>46040</v>
          </cell>
          <cell r="R508">
            <v>27957.5</v>
          </cell>
          <cell r="S508">
            <v>34852.5</v>
          </cell>
          <cell r="T508">
            <v>108850</v>
          </cell>
          <cell r="U508"/>
          <cell r="V508">
            <v>119704</v>
          </cell>
          <cell r="W508">
            <v>72689.5</v>
          </cell>
          <cell r="X508">
            <v>90616.5</v>
          </cell>
          <cell r="Y508">
            <v>283010</v>
          </cell>
          <cell r="Z508"/>
          <cell r="AA508">
            <v>12522.88</v>
          </cell>
          <cell r="AB508">
            <v>7604.44</v>
          </cell>
          <cell r="AC508">
            <v>9479.8799999999992</v>
          </cell>
          <cell r="AD508">
            <v>29607.199999999997</v>
          </cell>
          <cell r="AE508"/>
          <cell r="AF508">
            <v>210310.72</v>
          </cell>
          <cell r="AG508">
            <v>127709.86</v>
          </cell>
          <cell r="AH508">
            <v>159206.22</v>
          </cell>
          <cell r="AI508">
            <v>497226.80000000005</v>
          </cell>
          <cell r="AJ508"/>
          <cell r="AK508">
            <v>45207.499999999993</v>
          </cell>
          <cell r="AL508">
            <v>55691.34</v>
          </cell>
          <cell r="AM508">
            <v>239506.38</v>
          </cell>
          <cell r="AN508">
            <v>340405.22</v>
          </cell>
          <cell r="AO508"/>
          <cell r="AP508">
            <v>501283.52</v>
          </cell>
          <cell r="AQ508">
            <v>304401.26</v>
          </cell>
          <cell r="AR508">
            <v>379474.02</v>
          </cell>
          <cell r="AS508">
            <v>1185158.8</v>
          </cell>
          <cell r="AT508"/>
          <cell r="AU508">
            <v>345115.83999999997</v>
          </cell>
          <cell r="AV508">
            <v>209569.41999999998</v>
          </cell>
          <cell r="AW508">
            <v>261254.34</v>
          </cell>
          <cell r="AX508">
            <v>815939.6</v>
          </cell>
          <cell r="AY508"/>
          <cell r="AZ508">
            <v>5323701.42</v>
          </cell>
          <cell r="BA508">
            <v>1638714.44</v>
          </cell>
          <cell r="BB508">
            <v>2088724.7579999997</v>
          </cell>
          <cell r="BC508">
            <v>123352.30319999999</v>
          </cell>
          <cell r="BD508">
            <v>125316.82799999998</v>
          </cell>
          <cell r="BE508">
            <v>0</v>
          </cell>
          <cell r="BF508">
            <v>2337393.8892000001</v>
          </cell>
          <cell r="BG508"/>
          <cell r="BH508">
            <v>5675364.1091999998</v>
          </cell>
          <cell r="BI508"/>
          <cell r="BJ508">
            <v>828897.1</v>
          </cell>
          <cell r="BK508">
            <v>4846467.0092000002</v>
          </cell>
          <cell r="BL508"/>
          <cell r="BM508">
            <v>1</v>
          </cell>
        </row>
        <row r="509">
          <cell r="A509" t="str">
            <v>2800000000093</v>
          </cell>
          <cell r="B509" t="str">
            <v>SAFE SCH-BUREAU/HENRY/STARK ROE</v>
          </cell>
          <cell r="C509" t="str">
            <v>HENRY</v>
          </cell>
          <cell r="D509" t="str">
            <v>Regional</v>
          </cell>
          <cell r="E509">
            <v>8.32</v>
          </cell>
          <cell r="F509"/>
          <cell r="G509">
            <v>0</v>
          </cell>
          <cell r="H509">
            <v>0</v>
          </cell>
          <cell r="I509">
            <v>4.33</v>
          </cell>
          <cell r="J509">
            <v>3.99</v>
          </cell>
          <cell r="K509"/>
          <cell r="L509">
            <v>0</v>
          </cell>
          <cell r="M509">
            <v>389.7</v>
          </cell>
          <cell r="N509">
            <v>359.1</v>
          </cell>
          <cell r="O509">
            <v>748.8</v>
          </cell>
          <cell r="P509"/>
          <cell r="Q509">
            <v>0</v>
          </cell>
          <cell r="R509">
            <v>541.25</v>
          </cell>
          <cell r="S509">
            <v>498.75</v>
          </cell>
          <cell r="T509">
            <v>1040</v>
          </cell>
          <cell r="U509"/>
          <cell r="V509">
            <v>0</v>
          </cell>
          <cell r="W509">
            <v>1407.25</v>
          </cell>
          <cell r="X509">
            <v>1296.75</v>
          </cell>
          <cell r="Y509">
            <v>2704</v>
          </cell>
          <cell r="Z509"/>
          <cell r="AA509">
            <v>0</v>
          </cell>
          <cell r="AB509">
            <v>147.22</v>
          </cell>
          <cell r="AC509">
            <v>135.66</v>
          </cell>
          <cell r="AD509">
            <v>282.88</v>
          </cell>
          <cell r="AE509"/>
          <cell r="AF509">
            <v>0</v>
          </cell>
          <cell r="AG509">
            <v>2472.4299999999998</v>
          </cell>
          <cell r="AH509">
            <v>2278.29</v>
          </cell>
          <cell r="AI509">
            <v>4750.7199999999993</v>
          </cell>
          <cell r="AJ509"/>
          <cell r="AK509">
            <v>0</v>
          </cell>
          <cell r="AL509">
            <v>1078.17</v>
          </cell>
          <cell r="AM509">
            <v>3427.4100000000003</v>
          </cell>
          <cell r="AN509">
            <v>4505.58</v>
          </cell>
          <cell r="AO509"/>
          <cell r="AP509">
            <v>0</v>
          </cell>
          <cell r="AQ509">
            <v>5893.13</v>
          </cell>
          <cell r="AR509">
            <v>5430.39</v>
          </cell>
          <cell r="AS509">
            <v>11323.52</v>
          </cell>
          <cell r="AT509"/>
          <cell r="AU509">
            <v>0</v>
          </cell>
          <cell r="AV509">
            <v>4057.21</v>
          </cell>
          <cell r="AW509">
            <v>3738.63</v>
          </cell>
          <cell r="AX509">
            <v>7795.84</v>
          </cell>
          <cell r="AY509"/>
          <cell r="AZ509">
            <v>38947.420000000006</v>
          </cell>
          <cell r="BA509">
            <v>11017.35</v>
          </cell>
          <cell r="BB509">
            <v>14989.431</v>
          </cell>
          <cell r="BC509">
            <v>1178.5612799999999</v>
          </cell>
          <cell r="BD509">
            <v>1197.3312000000001</v>
          </cell>
          <cell r="BE509">
            <v>0</v>
          </cell>
          <cell r="BF509">
            <v>17365.323479999999</v>
          </cell>
          <cell r="BG509"/>
          <cell r="BH509">
            <v>50516.663480000003</v>
          </cell>
          <cell r="BI509"/>
          <cell r="BJ509">
            <v>7919.64</v>
          </cell>
          <cell r="BK509">
            <v>42597.023480000003</v>
          </cell>
          <cell r="BL509"/>
          <cell r="BM509">
            <v>1</v>
          </cell>
        </row>
        <row r="510">
          <cell r="A510" t="str">
            <v>2800601700400</v>
          </cell>
          <cell r="B510" t="str">
            <v>OHIO COMM CONS SCHOOL DIST 17</v>
          </cell>
          <cell r="C510" t="str">
            <v>BUREAU</v>
          </cell>
          <cell r="D510" t="str">
            <v>Elementary</v>
          </cell>
          <cell r="E510">
            <v>71</v>
          </cell>
          <cell r="F510"/>
          <cell r="G510">
            <v>51.5</v>
          </cell>
          <cell r="H510">
            <v>51.5</v>
          </cell>
          <cell r="I510">
            <v>19.5</v>
          </cell>
          <cell r="J510">
            <v>0</v>
          </cell>
          <cell r="K510"/>
          <cell r="L510">
            <v>4635</v>
          </cell>
          <cell r="M510">
            <v>1755</v>
          </cell>
          <cell r="N510">
            <v>0</v>
          </cell>
          <cell r="O510">
            <v>6390</v>
          </cell>
          <cell r="P510"/>
          <cell r="Q510">
            <v>6437.5</v>
          </cell>
          <cell r="R510">
            <v>2437.5</v>
          </cell>
          <cell r="S510">
            <v>0</v>
          </cell>
          <cell r="T510">
            <v>8875</v>
          </cell>
          <cell r="U510"/>
          <cell r="V510">
            <v>16737.5</v>
          </cell>
          <cell r="W510">
            <v>6337.5</v>
          </cell>
          <cell r="X510">
            <v>0</v>
          </cell>
          <cell r="Y510">
            <v>23075</v>
          </cell>
          <cell r="Z510"/>
          <cell r="AA510">
            <v>1751</v>
          </cell>
          <cell r="AB510">
            <v>663</v>
          </cell>
          <cell r="AC510">
            <v>0</v>
          </cell>
          <cell r="AD510">
            <v>2414</v>
          </cell>
          <cell r="AE510"/>
          <cell r="AF510">
            <v>14703.25</v>
          </cell>
          <cell r="AG510">
            <v>5567.25</v>
          </cell>
          <cell r="AH510">
            <v>0</v>
          </cell>
          <cell r="AI510">
            <v>20270.5</v>
          </cell>
          <cell r="AJ510"/>
          <cell r="AK510">
            <v>6437.5</v>
          </cell>
          <cell r="AL510">
            <v>4855.5</v>
          </cell>
          <cell r="AM510">
            <v>0</v>
          </cell>
          <cell r="AN510">
            <v>11293</v>
          </cell>
          <cell r="AO510"/>
          <cell r="AP510">
            <v>70091.5</v>
          </cell>
          <cell r="AQ510">
            <v>26539.5</v>
          </cell>
          <cell r="AR510">
            <v>0</v>
          </cell>
          <cell r="AS510">
            <v>96631</v>
          </cell>
          <cell r="AT510"/>
          <cell r="AU510">
            <v>48255.5</v>
          </cell>
          <cell r="AV510">
            <v>18271.5</v>
          </cell>
          <cell r="AW510">
            <v>0</v>
          </cell>
          <cell r="AX510">
            <v>66527</v>
          </cell>
          <cell r="AY510"/>
          <cell r="AZ510">
            <v>427365.79000000004</v>
          </cell>
          <cell r="BA510">
            <v>140763.85</v>
          </cell>
          <cell r="BB510">
            <v>170438.89199999999</v>
          </cell>
          <cell r="BC510">
            <v>10057.433999999999</v>
          </cell>
          <cell r="BD510">
            <v>10217.609999999999</v>
          </cell>
          <cell r="BE510">
            <v>0</v>
          </cell>
          <cell r="BF510">
            <v>190713.93599999999</v>
          </cell>
          <cell r="BG510"/>
          <cell r="BH510">
            <v>426189.43599999999</v>
          </cell>
          <cell r="BI510"/>
          <cell r="BJ510">
            <v>67583.48</v>
          </cell>
          <cell r="BK510">
            <v>358605.95600000001</v>
          </cell>
          <cell r="BL510"/>
          <cell r="BM510">
            <v>0</v>
          </cell>
        </row>
        <row r="511">
          <cell r="A511" t="str">
            <v>2800608400400</v>
          </cell>
          <cell r="B511" t="str">
            <v>MALDEN COMM CONS SCH DIST 84</v>
          </cell>
          <cell r="C511" t="str">
            <v>BUREAU</v>
          </cell>
          <cell r="D511" t="str">
            <v>Elementary</v>
          </cell>
          <cell r="E511">
            <v>79.03</v>
          </cell>
          <cell r="F511"/>
          <cell r="G511">
            <v>46.879999999999995</v>
          </cell>
          <cell r="H511">
            <v>46.47</v>
          </cell>
          <cell r="I511">
            <v>32.150000000000006</v>
          </cell>
          <cell r="J511">
            <v>0</v>
          </cell>
          <cell r="K511"/>
          <cell r="L511">
            <v>4182.3</v>
          </cell>
          <cell r="M511">
            <v>2893.5000000000005</v>
          </cell>
          <cell r="N511">
            <v>0</v>
          </cell>
          <cell r="O511">
            <v>7075.8000000000011</v>
          </cell>
          <cell r="P511"/>
          <cell r="Q511">
            <v>5859.9999999999991</v>
          </cell>
          <cell r="R511">
            <v>4018.7500000000009</v>
          </cell>
          <cell r="S511">
            <v>0</v>
          </cell>
          <cell r="T511">
            <v>9878.75</v>
          </cell>
          <cell r="U511"/>
          <cell r="V511">
            <v>15235.999999999998</v>
          </cell>
          <cell r="W511">
            <v>10448.750000000002</v>
          </cell>
          <cell r="X511">
            <v>0</v>
          </cell>
          <cell r="Y511">
            <v>25684.75</v>
          </cell>
          <cell r="Z511"/>
          <cell r="AA511">
            <v>1593.9199999999998</v>
          </cell>
          <cell r="AB511">
            <v>1093.1000000000001</v>
          </cell>
          <cell r="AC511">
            <v>0</v>
          </cell>
          <cell r="AD511">
            <v>2687.02</v>
          </cell>
          <cell r="AE511"/>
          <cell r="AF511">
            <v>13384.24</v>
          </cell>
          <cell r="AG511">
            <v>9178.82</v>
          </cell>
          <cell r="AH511">
            <v>0</v>
          </cell>
          <cell r="AI511">
            <v>22563.059999999998</v>
          </cell>
          <cell r="AJ511"/>
          <cell r="AK511">
            <v>5808.75</v>
          </cell>
          <cell r="AL511">
            <v>8005.3500000000013</v>
          </cell>
          <cell r="AM511">
            <v>0</v>
          </cell>
          <cell r="AN511">
            <v>13814.100000000002</v>
          </cell>
          <cell r="AO511"/>
          <cell r="AP511">
            <v>63803.679999999993</v>
          </cell>
          <cell r="AQ511">
            <v>43756.150000000009</v>
          </cell>
          <cell r="AR511">
            <v>0</v>
          </cell>
          <cell r="AS511">
            <v>107559.83</v>
          </cell>
          <cell r="AT511"/>
          <cell r="AU511">
            <v>43926.559999999998</v>
          </cell>
          <cell r="AV511">
            <v>30124.550000000007</v>
          </cell>
          <cell r="AW511">
            <v>0</v>
          </cell>
          <cell r="AX511">
            <v>74051.11</v>
          </cell>
          <cell r="AY511"/>
          <cell r="AZ511">
            <v>461639.58</v>
          </cell>
          <cell r="BA511">
            <v>135213.47</v>
          </cell>
          <cell r="BB511">
            <v>179055.91500000001</v>
          </cell>
          <cell r="BC511">
            <v>11194.91562</v>
          </cell>
          <cell r="BD511">
            <v>11373.2073</v>
          </cell>
          <cell r="BE511">
            <v>0</v>
          </cell>
          <cell r="BF511">
            <v>201624.03792000003</v>
          </cell>
          <cell r="BG511"/>
          <cell r="BH511">
            <v>464938.45792000002</v>
          </cell>
          <cell r="BI511"/>
          <cell r="BJ511">
            <v>75227.070000000007</v>
          </cell>
          <cell r="BK511">
            <v>389711.38792000001</v>
          </cell>
          <cell r="BL511"/>
          <cell r="BM511">
            <v>0</v>
          </cell>
        </row>
        <row r="512">
          <cell r="A512" t="str">
            <v>2800609400400</v>
          </cell>
          <cell r="B512" t="str">
            <v>LADD COMM CONS SCHOOL DIST 94</v>
          </cell>
          <cell r="C512" t="str">
            <v>BUREAU</v>
          </cell>
          <cell r="D512" t="str">
            <v>Elementary</v>
          </cell>
          <cell r="E512">
            <v>178.75</v>
          </cell>
          <cell r="F512"/>
          <cell r="G512">
            <v>123.75</v>
          </cell>
          <cell r="H512">
            <v>120.5</v>
          </cell>
          <cell r="I512">
            <v>55</v>
          </cell>
          <cell r="J512">
            <v>0</v>
          </cell>
          <cell r="K512"/>
          <cell r="L512">
            <v>10845</v>
          </cell>
          <cell r="M512">
            <v>4950</v>
          </cell>
          <cell r="N512">
            <v>0</v>
          </cell>
          <cell r="O512">
            <v>15795</v>
          </cell>
          <cell r="P512"/>
          <cell r="Q512">
            <v>15468.75</v>
          </cell>
          <cell r="R512">
            <v>6875</v>
          </cell>
          <cell r="S512">
            <v>0</v>
          </cell>
          <cell r="T512">
            <v>22343.75</v>
          </cell>
          <cell r="U512"/>
          <cell r="V512">
            <v>40218.75</v>
          </cell>
          <cell r="W512">
            <v>17875</v>
          </cell>
          <cell r="X512">
            <v>0</v>
          </cell>
          <cell r="Y512">
            <v>58093.75</v>
          </cell>
          <cell r="Z512"/>
          <cell r="AA512">
            <v>4207.5</v>
          </cell>
          <cell r="AB512">
            <v>1870</v>
          </cell>
          <cell r="AC512">
            <v>0</v>
          </cell>
          <cell r="AD512">
            <v>6077.5</v>
          </cell>
          <cell r="AE512"/>
          <cell r="AF512">
            <v>70661.25</v>
          </cell>
          <cell r="AG512">
            <v>31405</v>
          </cell>
          <cell r="AH512">
            <v>0</v>
          </cell>
          <cell r="AI512">
            <v>102066.25</v>
          </cell>
          <cell r="AJ512"/>
          <cell r="AK512">
            <v>15062.5</v>
          </cell>
          <cell r="AL512">
            <v>13695</v>
          </cell>
          <cell r="AM512">
            <v>0</v>
          </cell>
          <cell r="AN512">
            <v>28757.5</v>
          </cell>
          <cell r="AO512"/>
          <cell r="AP512">
            <v>168423.75</v>
          </cell>
          <cell r="AQ512">
            <v>74855</v>
          </cell>
          <cell r="AR512">
            <v>0</v>
          </cell>
          <cell r="AS512">
            <v>243278.75</v>
          </cell>
          <cell r="AT512"/>
          <cell r="AU512">
            <v>115953.75</v>
          </cell>
          <cell r="AV512">
            <v>51535</v>
          </cell>
          <cell r="AW512">
            <v>0</v>
          </cell>
          <cell r="AX512">
            <v>167488.75</v>
          </cell>
          <cell r="AY512"/>
          <cell r="AZ512">
            <v>1060564.6099999999</v>
          </cell>
          <cell r="BA512">
            <v>321005.87</v>
          </cell>
          <cell r="BB512">
            <v>414471.14399999997</v>
          </cell>
          <cell r="BC512">
            <v>25320.6525</v>
          </cell>
          <cell r="BD512">
            <v>25723.912499999999</v>
          </cell>
          <cell r="BE512">
            <v>0</v>
          </cell>
          <cell r="BF512">
            <v>465515.70899999997</v>
          </cell>
          <cell r="BG512"/>
          <cell r="BH512">
            <v>1109416.959</v>
          </cell>
          <cell r="BI512"/>
          <cell r="BJ512">
            <v>170148.55</v>
          </cell>
          <cell r="BK512">
            <v>939268.40899999999</v>
          </cell>
          <cell r="BL512"/>
          <cell r="BM512">
            <v>1</v>
          </cell>
        </row>
        <row r="513">
          <cell r="A513" t="str">
            <v>2800609800200</v>
          </cell>
          <cell r="B513" t="str">
            <v>DALZELL SCHOOL DISTRICT 98</v>
          </cell>
          <cell r="C513" t="str">
            <v>BUREAU</v>
          </cell>
          <cell r="D513" t="str">
            <v>Elementary</v>
          </cell>
          <cell r="E513">
            <v>61.62</v>
          </cell>
          <cell r="F513"/>
          <cell r="G513">
            <v>36.129999999999995</v>
          </cell>
          <cell r="H513">
            <v>35.97</v>
          </cell>
          <cell r="I513">
            <v>25.490000000000002</v>
          </cell>
          <cell r="J513">
            <v>0</v>
          </cell>
          <cell r="K513"/>
          <cell r="L513">
            <v>3237.2999999999997</v>
          </cell>
          <cell r="M513">
            <v>2294.1000000000004</v>
          </cell>
          <cell r="N513">
            <v>0</v>
          </cell>
          <cell r="O513">
            <v>5531.4</v>
          </cell>
          <cell r="P513"/>
          <cell r="Q513">
            <v>4516.2499999999991</v>
          </cell>
          <cell r="R513">
            <v>3186.2500000000005</v>
          </cell>
          <cell r="S513">
            <v>0</v>
          </cell>
          <cell r="T513">
            <v>7702.5</v>
          </cell>
          <cell r="U513"/>
          <cell r="V513">
            <v>11742.249999999998</v>
          </cell>
          <cell r="W513">
            <v>8284.25</v>
          </cell>
          <cell r="X513">
            <v>0</v>
          </cell>
          <cell r="Y513">
            <v>20026.5</v>
          </cell>
          <cell r="Z513"/>
          <cell r="AA513">
            <v>1228.4199999999998</v>
          </cell>
          <cell r="AB513">
            <v>866.66000000000008</v>
          </cell>
          <cell r="AC513">
            <v>0</v>
          </cell>
          <cell r="AD513">
            <v>2095.08</v>
          </cell>
          <cell r="AE513"/>
          <cell r="AF513">
            <v>20630.23</v>
          </cell>
          <cell r="AG513">
            <v>14554.79</v>
          </cell>
          <cell r="AH513">
            <v>0</v>
          </cell>
          <cell r="AI513">
            <v>35185.020000000004</v>
          </cell>
          <cell r="AJ513"/>
          <cell r="AK513">
            <v>4496.25</v>
          </cell>
          <cell r="AL513">
            <v>6347.01</v>
          </cell>
          <cell r="AM513">
            <v>0</v>
          </cell>
          <cell r="AN513">
            <v>10843.26</v>
          </cell>
          <cell r="AO513"/>
          <cell r="AP513">
            <v>49172.929999999993</v>
          </cell>
          <cell r="AQ513">
            <v>34691.89</v>
          </cell>
          <cell r="AR513">
            <v>0</v>
          </cell>
          <cell r="AS513">
            <v>83864.819999999992</v>
          </cell>
          <cell r="AT513"/>
          <cell r="AU513">
            <v>33853.81</v>
          </cell>
          <cell r="AV513">
            <v>23884.13</v>
          </cell>
          <cell r="AW513">
            <v>0</v>
          </cell>
          <cell r="AX513">
            <v>57737.94</v>
          </cell>
          <cell r="AY513"/>
          <cell r="AZ513">
            <v>364291.68</v>
          </cell>
          <cell r="BA513">
            <v>115145.41</v>
          </cell>
          <cell r="BB513">
            <v>143831.12699999998</v>
          </cell>
          <cell r="BC513">
            <v>8728.7194799999997</v>
          </cell>
          <cell r="BD513">
            <v>8867.734199999999</v>
          </cell>
          <cell r="BE513">
            <v>0</v>
          </cell>
          <cell r="BF513">
            <v>161427.58067999998</v>
          </cell>
          <cell r="BG513"/>
          <cell r="BH513">
            <v>384414.10068000003</v>
          </cell>
          <cell r="BI513"/>
          <cell r="BJ513">
            <v>58654.84</v>
          </cell>
          <cell r="BK513">
            <v>325759.26068000006</v>
          </cell>
          <cell r="BL513"/>
          <cell r="BM513">
            <v>1</v>
          </cell>
        </row>
        <row r="514">
          <cell r="A514" t="str">
            <v>2800609900400</v>
          </cell>
          <cell r="B514" t="str">
            <v>SPRING VALLEY C C SCH DIST 99</v>
          </cell>
          <cell r="C514" t="str">
            <v>BUREAU</v>
          </cell>
          <cell r="D514" t="str">
            <v>Elementary</v>
          </cell>
          <cell r="E514">
            <v>572.04</v>
          </cell>
          <cell r="F514"/>
          <cell r="G514">
            <v>374.39</v>
          </cell>
          <cell r="H514">
            <v>369.97999999999996</v>
          </cell>
          <cell r="I514">
            <v>197.65</v>
          </cell>
          <cell r="J514">
            <v>0</v>
          </cell>
          <cell r="K514"/>
          <cell r="L514">
            <v>33298.199999999997</v>
          </cell>
          <cell r="M514">
            <v>17788.5</v>
          </cell>
          <cell r="N514">
            <v>0</v>
          </cell>
          <cell r="O514">
            <v>51086.7</v>
          </cell>
          <cell r="P514"/>
          <cell r="Q514">
            <v>46798.75</v>
          </cell>
          <cell r="R514">
            <v>24706.25</v>
          </cell>
          <cell r="S514">
            <v>0</v>
          </cell>
          <cell r="T514">
            <v>71505</v>
          </cell>
          <cell r="U514"/>
          <cell r="V514">
            <v>121676.75</v>
          </cell>
          <cell r="W514">
            <v>64236.25</v>
          </cell>
          <cell r="X514">
            <v>0</v>
          </cell>
          <cell r="Y514">
            <v>185913</v>
          </cell>
          <cell r="Z514"/>
          <cell r="AA514">
            <v>12729.26</v>
          </cell>
          <cell r="AB514">
            <v>6720.1</v>
          </cell>
          <cell r="AC514">
            <v>0</v>
          </cell>
          <cell r="AD514">
            <v>19449.36</v>
          </cell>
          <cell r="AE514"/>
          <cell r="AF514">
            <v>213776.69</v>
          </cell>
          <cell r="AG514">
            <v>112858.15</v>
          </cell>
          <cell r="AH514">
            <v>0</v>
          </cell>
          <cell r="AI514">
            <v>326634.83999999997</v>
          </cell>
          <cell r="AJ514"/>
          <cell r="AK514">
            <v>46247.499999999993</v>
          </cell>
          <cell r="AL514">
            <v>49214.85</v>
          </cell>
          <cell r="AM514">
            <v>0</v>
          </cell>
          <cell r="AN514">
            <v>95462.349999999991</v>
          </cell>
          <cell r="AO514"/>
          <cell r="AP514">
            <v>509544.79</v>
          </cell>
          <cell r="AQ514">
            <v>269001.65000000002</v>
          </cell>
          <cell r="AR514">
            <v>0</v>
          </cell>
          <cell r="AS514">
            <v>778546.44</v>
          </cell>
          <cell r="AT514"/>
          <cell r="AU514">
            <v>350803.43</v>
          </cell>
          <cell r="AV514">
            <v>185198.05000000002</v>
          </cell>
          <cell r="AW514">
            <v>0</v>
          </cell>
          <cell r="AX514">
            <v>536001.48</v>
          </cell>
          <cell r="AY514"/>
          <cell r="AZ514">
            <v>3492294.6300000004</v>
          </cell>
          <cell r="BA514">
            <v>1419504.7</v>
          </cell>
          <cell r="BB514">
            <v>1473539.7989999999</v>
          </cell>
          <cell r="BC514">
            <v>81031.754159999982</v>
          </cell>
          <cell r="BD514">
            <v>82322.276399999988</v>
          </cell>
          <cell r="BE514">
            <v>0</v>
          </cell>
          <cell r="BF514">
            <v>1636893.82956</v>
          </cell>
          <cell r="BG514"/>
          <cell r="BH514">
            <v>3701492.9995599999</v>
          </cell>
          <cell r="BI514"/>
          <cell r="BJ514">
            <v>544513.43000000005</v>
          </cell>
          <cell r="BK514">
            <v>3156979.5695599997</v>
          </cell>
          <cell r="BL514"/>
          <cell r="BM514">
            <v>1</v>
          </cell>
        </row>
        <row r="515">
          <cell r="A515" t="str">
            <v>2800610302200</v>
          </cell>
          <cell r="B515" t="str">
            <v>DEPUE UNIT SCHOOL DIST 103</v>
          </cell>
          <cell r="C515" t="str">
            <v>BUREAU</v>
          </cell>
          <cell r="D515" t="str">
            <v>Unit</v>
          </cell>
          <cell r="E515">
            <v>311.7</v>
          </cell>
          <cell r="F515"/>
          <cell r="G515">
            <v>130.22999999999999</v>
          </cell>
          <cell r="H515">
            <v>129.47999999999999</v>
          </cell>
          <cell r="I515">
            <v>79.819999999999993</v>
          </cell>
          <cell r="J515">
            <v>101.64999999999999</v>
          </cell>
          <cell r="K515"/>
          <cell r="L515">
            <v>11653.199999999999</v>
          </cell>
          <cell r="M515">
            <v>7183.7999999999993</v>
          </cell>
          <cell r="N515">
            <v>9148.5</v>
          </cell>
          <cell r="O515">
            <v>27985.5</v>
          </cell>
          <cell r="P515"/>
          <cell r="Q515">
            <v>16278.749999999998</v>
          </cell>
          <cell r="R515">
            <v>9977.5</v>
          </cell>
          <cell r="S515">
            <v>12706.249999999998</v>
          </cell>
          <cell r="T515">
            <v>38962.5</v>
          </cell>
          <cell r="U515"/>
          <cell r="V515">
            <v>42324.75</v>
          </cell>
          <cell r="W515">
            <v>25941.499999999996</v>
          </cell>
          <cell r="X515">
            <v>33036.25</v>
          </cell>
          <cell r="Y515">
            <v>101302.5</v>
          </cell>
          <cell r="Z515"/>
          <cell r="AA515">
            <v>4427.82</v>
          </cell>
          <cell r="AB515">
            <v>2713.8799999999997</v>
          </cell>
          <cell r="AC515">
            <v>3456.1</v>
          </cell>
          <cell r="AD515">
            <v>10597.8</v>
          </cell>
          <cell r="AE515"/>
          <cell r="AF515">
            <v>74361.33</v>
          </cell>
          <cell r="AG515">
            <v>45577.22</v>
          </cell>
          <cell r="AH515">
            <v>58042.15</v>
          </cell>
          <cell r="AI515">
            <v>177980.7</v>
          </cell>
          <cell r="AJ515"/>
          <cell r="AK515">
            <v>16184.999999999998</v>
          </cell>
          <cell r="AL515">
            <v>19875.179999999997</v>
          </cell>
          <cell r="AM515">
            <v>87317.349999999991</v>
          </cell>
          <cell r="AN515">
            <v>123377.52999999998</v>
          </cell>
          <cell r="AO515"/>
          <cell r="AP515">
            <v>177243.03</v>
          </cell>
          <cell r="AQ515">
            <v>108635.01999999999</v>
          </cell>
          <cell r="AR515">
            <v>138345.65</v>
          </cell>
          <cell r="AS515">
            <v>424223.69999999995</v>
          </cell>
          <cell r="AT515"/>
          <cell r="AU515">
            <v>122025.51</v>
          </cell>
          <cell r="AV515">
            <v>74791.34</v>
          </cell>
          <cell r="AW515">
            <v>95246.049999999988</v>
          </cell>
          <cell r="AX515">
            <v>292062.89999999997</v>
          </cell>
          <cell r="AY515"/>
          <cell r="AZ515">
            <v>1951036.1300000001</v>
          </cell>
          <cell r="BA515">
            <v>1067395.47</v>
          </cell>
          <cell r="BB515">
            <v>905529.48</v>
          </cell>
          <cell r="BC515">
            <v>44153.551799999994</v>
          </cell>
          <cell r="BD515">
            <v>44856.746999999996</v>
          </cell>
          <cell r="BE515">
            <v>0</v>
          </cell>
          <cell r="BF515">
            <v>994539.77879999997</v>
          </cell>
          <cell r="BG515"/>
          <cell r="BH515">
            <v>2191032.9087999999</v>
          </cell>
          <cell r="BI515"/>
          <cell r="BJ515">
            <v>296700.99</v>
          </cell>
          <cell r="BK515">
            <v>1894331.9187999999</v>
          </cell>
          <cell r="BL515"/>
          <cell r="BM515">
            <v>1</v>
          </cell>
        </row>
        <row r="516">
          <cell r="A516" t="str">
            <v>2800611500200</v>
          </cell>
          <cell r="B516" t="str">
            <v>PRINCETON ELEM SCHOOL DIST 115</v>
          </cell>
          <cell r="C516" t="str">
            <v>BUREAU</v>
          </cell>
          <cell r="D516" t="str">
            <v>Elementary</v>
          </cell>
          <cell r="E516">
            <v>983.2</v>
          </cell>
          <cell r="F516"/>
          <cell r="G516">
            <v>650.04999999999995</v>
          </cell>
          <cell r="H516">
            <v>641.39</v>
          </cell>
          <cell r="I516">
            <v>333.15</v>
          </cell>
          <cell r="J516">
            <v>0</v>
          </cell>
          <cell r="K516"/>
          <cell r="L516">
            <v>57725.1</v>
          </cell>
          <cell r="M516">
            <v>29983.499999999996</v>
          </cell>
          <cell r="N516">
            <v>0</v>
          </cell>
          <cell r="O516">
            <v>87708.599999999991</v>
          </cell>
          <cell r="P516"/>
          <cell r="Q516">
            <v>81256.25</v>
          </cell>
          <cell r="R516">
            <v>41643.75</v>
          </cell>
          <cell r="S516">
            <v>0</v>
          </cell>
          <cell r="T516">
            <v>122900</v>
          </cell>
          <cell r="U516"/>
          <cell r="V516">
            <v>211266.24999999997</v>
          </cell>
          <cell r="W516">
            <v>108273.74999999999</v>
          </cell>
          <cell r="X516">
            <v>0</v>
          </cell>
          <cell r="Y516">
            <v>319539.99999999994</v>
          </cell>
          <cell r="Z516"/>
          <cell r="AA516">
            <v>22101.699999999997</v>
          </cell>
          <cell r="AB516">
            <v>11327.099999999999</v>
          </cell>
          <cell r="AC516">
            <v>0</v>
          </cell>
          <cell r="AD516">
            <v>33428.799999999996</v>
          </cell>
          <cell r="AE516"/>
          <cell r="AF516">
            <v>371178.55</v>
          </cell>
          <cell r="AG516">
            <v>190228.65</v>
          </cell>
          <cell r="AH516">
            <v>0</v>
          </cell>
          <cell r="AI516">
            <v>561407.19999999995</v>
          </cell>
          <cell r="AJ516"/>
          <cell r="AK516">
            <v>80173.75</v>
          </cell>
          <cell r="AL516">
            <v>82954.349999999991</v>
          </cell>
          <cell r="AM516">
            <v>0</v>
          </cell>
          <cell r="AN516">
            <v>163128.09999999998</v>
          </cell>
          <cell r="AO516"/>
          <cell r="AP516">
            <v>884718.04999999993</v>
          </cell>
          <cell r="AQ516">
            <v>453417.14999999997</v>
          </cell>
          <cell r="AR516">
            <v>0</v>
          </cell>
          <cell r="AS516">
            <v>1338135.2</v>
          </cell>
          <cell r="AT516"/>
          <cell r="AU516">
            <v>609096.85</v>
          </cell>
          <cell r="AV516">
            <v>312161.55</v>
          </cell>
          <cell r="AW516">
            <v>0</v>
          </cell>
          <cell r="AX516">
            <v>921258.39999999991</v>
          </cell>
          <cell r="AY516"/>
          <cell r="AZ516">
            <v>5867638.3600000003</v>
          </cell>
          <cell r="BA516">
            <v>1728563.5899999999</v>
          </cell>
          <cell r="BB516">
            <v>2278860.585</v>
          </cell>
          <cell r="BC516">
            <v>139274.21279999998</v>
          </cell>
          <cell r="BD516">
            <v>141492.31199999998</v>
          </cell>
          <cell r="BE516">
            <v>0</v>
          </cell>
          <cell r="BF516">
            <v>2559627.1097999997</v>
          </cell>
          <cell r="BG516"/>
          <cell r="BH516">
            <v>6107133.4097999986</v>
          </cell>
          <cell r="BI516"/>
          <cell r="BJ516">
            <v>935888.41</v>
          </cell>
          <cell r="BK516">
            <v>5171244.9997999985</v>
          </cell>
          <cell r="BL516"/>
          <cell r="BM516">
            <v>1</v>
          </cell>
        </row>
        <row r="517">
          <cell r="A517" t="str">
            <v>2800630302600</v>
          </cell>
          <cell r="B517" t="str">
            <v>LA MOILLE C U SCHOOL DIST 303</v>
          </cell>
          <cell r="C517" t="str">
            <v>BUREAU</v>
          </cell>
          <cell r="D517" t="str">
            <v>Unit</v>
          </cell>
          <cell r="E517">
            <v>187.11</v>
          </cell>
          <cell r="F517"/>
          <cell r="G517">
            <v>78.3</v>
          </cell>
          <cell r="H517">
            <v>76.97</v>
          </cell>
          <cell r="I517">
            <v>43.82</v>
          </cell>
          <cell r="J517">
            <v>64.989999999999995</v>
          </cell>
          <cell r="K517"/>
          <cell r="L517">
            <v>6927.3</v>
          </cell>
          <cell r="M517">
            <v>3943.8</v>
          </cell>
          <cell r="N517">
            <v>5849.0999999999995</v>
          </cell>
          <cell r="O517">
            <v>16720.2</v>
          </cell>
          <cell r="P517"/>
          <cell r="Q517">
            <v>9787.5</v>
          </cell>
          <cell r="R517">
            <v>5477.5</v>
          </cell>
          <cell r="S517">
            <v>8123.7499999999991</v>
          </cell>
          <cell r="T517">
            <v>23388.75</v>
          </cell>
          <cell r="U517"/>
          <cell r="V517">
            <v>25447.5</v>
          </cell>
          <cell r="W517">
            <v>14241.5</v>
          </cell>
          <cell r="X517">
            <v>21121.75</v>
          </cell>
          <cell r="Y517">
            <v>60810.75</v>
          </cell>
          <cell r="Z517"/>
          <cell r="AA517">
            <v>2662.2</v>
          </cell>
          <cell r="AB517">
            <v>1489.88</v>
          </cell>
          <cell r="AC517">
            <v>2209.66</v>
          </cell>
          <cell r="AD517">
            <v>6361.74</v>
          </cell>
          <cell r="AE517"/>
          <cell r="AF517">
            <v>22354.65</v>
          </cell>
          <cell r="AG517">
            <v>12510.61</v>
          </cell>
          <cell r="AH517">
            <v>18554.64</v>
          </cell>
          <cell r="AI517">
            <v>53419.9</v>
          </cell>
          <cell r="AJ517"/>
          <cell r="AK517">
            <v>9621.25</v>
          </cell>
          <cell r="AL517">
            <v>10911.18</v>
          </cell>
          <cell r="AM517">
            <v>55826.409999999996</v>
          </cell>
          <cell r="AN517">
            <v>76358.84</v>
          </cell>
          <cell r="AO517"/>
          <cell r="AP517">
            <v>106566.3</v>
          </cell>
          <cell r="AQ517">
            <v>59639.02</v>
          </cell>
          <cell r="AR517">
            <v>88451.39</v>
          </cell>
          <cell r="AS517">
            <v>254656.71000000002</v>
          </cell>
          <cell r="AT517"/>
          <cell r="AU517">
            <v>73367.099999999991</v>
          </cell>
          <cell r="AV517">
            <v>41059.340000000004</v>
          </cell>
          <cell r="AW517">
            <v>60895.63</v>
          </cell>
          <cell r="AX517">
            <v>175322.07</v>
          </cell>
          <cell r="AY517"/>
          <cell r="AZ517">
            <v>1142770.3000000003</v>
          </cell>
          <cell r="BA517">
            <v>330929.04000000004</v>
          </cell>
          <cell r="BB517">
            <v>442109.80200000008</v>
          </cell>
          <cell r="BC517">
            <v>26504.879940000003</v>
          </cell>
          <cell r="BD517">
            <v>26927.000100000001</v>
          </cell>
          <cell r="BE517">
            <v>0</v>
          </cell>
          <cell r="BF517">
            <v>495541.6820400001</v>
          </cell>
          <cell r="BG517"/>
          <cell r="BH517">
            <v>1162580.6420400001</v>
          </cell>
          <cell r="BI517"/>
          <cell r="BJ517">
            <v>178106.26</v>
          </cell>
          <cell r="BK517">
            <v>984474.38204000005</v>
          </cell>
          <cell r="BL517"/>
          <cell r="BM517">
            <v>0</v>
          </cell>
        </row>
        <row r="518">
          <cell r="A518" t="str">
            <v>2800634002600</v>
          </cell>
          <cell r="B518" t="str">
            <v>BUREAU VALLEY CUSD 340</v>
          </cell>
          <cell r="C518" t="str">
            <v>BUREAU</v>
          </cell>
          <cell r="D518" t="str">
            <v>Unit</v>
          </cell>
          <cell r="E518">
            <v>911.53</v>
          </cell>
          <cell r="F518"/>
          <cell r="G518">
            <v>386.71999999999991</v>
          </cell>
          <cell r="H518">
            <v>378.30999999999995</v>
          </cell>
          <cell r="I518">
            <v>215.82</v>
          </cell>
          <cell r="J518">
            <v>308.99</v>
          </cell>
          <cell r="K518"/>
          <cell r="L518">
            <v>34047.899999999994</v>
          </cell>
          <cell r="M518">
            <v>19423.8</v>
          </cell>
          <cell r="N518">
            <v>27809.100000000002</v>
          </cell>
          <cell r="O518">
            <v>81280.800000000003</v>
          </cell>
          <cell r="P518"/>
          <cell r="Q518">
            <v>48339.999999999993</v>
          </cell>
          <cell r="R518">
            <v>26977.5</v>
          </cell>
          <cell r="S518">
            <v>38623.75</v>
          </cell>
          <cell r="T518">
            <v>113941.25</v>
          </cell>
          <cell r="U518"/>
          <cell r="V518">
            <v>125683.99999999997</v>
          </cell>
          <cell r="W518">
            <v>70141.5</v>
          </cell>
          <cell r="X518">
            <v>100421.75</v>
          </cell>
          <cell r="Y518">
            <v>296247.25</v>
          </cell>
          <cell r="Z518"/>
          <cell r="AA518">
            <v>13148.479999999998</v>
          </cell>
          <cell r="AB518">
            <v>7337.88</v>
          </cell>
          <cell r="AC518">
            <v>10505.66</v>
          </cell>
          <cell r="AD518">
            <v>30992.019999999997</v>
          </cell>
          <cell r="AE518"/>
          <cell r="AF518">
            <v>110408.56</v>
          </cell>
          <cell r="AG518">
            <v>61616.61</v>
          </cell>
          <cell r="AH518">
            <v>88216.639999999999</v>
          </cell>
          <cell r="AI518">
            <v>260241.81</v>
          </cell>
          <cell r="AJ518"/>
          <cell r="AK518">
            <v>47288.749999999993</v>
          </cell>
          <cell r="AL518">
            <v>53739.18</v>
          </cell>
          <cell r="AM518">
            <v>265422.41000000003</v>
          </cell>
          <cell r="AN518">
            <v>366450.34</v>
          </cell>
          <cell r="AO518"/>
          <cell r="AP518">
            <v>526325.91999999993</v>
          </cell>
          <cell r="AQ518">
            <v>293731.02</v>
          </cell>
          <cell r="AR518">
            <v>420535.39</v>
          </cell>
          <cell r="AS518">
            <v>1240592.33</v>
          </cell>
          <cell r="AT518"/>
          <cell r="AU518">
            <v>362356.6399999999</v>
          </cell>
          <cell r="AV518">
            <v>202223.34</v>
          </cell>
          <cell r="AW518">
            <v>289523.63</v>
          </cell>
          <cell r="AX518">
            <v>854103.60999999987</v>
          </cell>
          <cell r="AY518"/>
          <cell r="AZ518">
            <v>5581693.1399999997</v>
          </cell>
          <cell r="BA518">
            <v>1580170.22</v>
          </cell>
          <cell r="BB518">
            <v>2148559.0079999999</v>
          </cell>
          <cell r="BC518">
            <v>129121.87062</v>
          </cell>
          <cell r="BD518">
            <v>131178.28229999999</v>
          </cell>
          <cell r="BE518">
            <v>0</v>
          </cell>
          <cell r="BF518">
            <v>2408859.1609200002</v>
          </cell>
          <cell r="BG518"/>
          <cell r="BH518">
            <v>5652708.5709199989</v>
          </cell>
          <cell r="BI518"/>
          <cell r="BJ518">
            <v>867667.17</v>
          </cell>
          <cell r="BK518">
            <v>4785041.400919999</v>
          </cell>
          <cell r="BL518"/>
          <cell r="BM518">
            <v>0</v>
          </cell>
        </row>
        <row r="519">
          <cell r="A519" t="str">
            <v>2800650001500</v>
          </cell>
          <cell r="B519" t="str">
            <v>PRINCETON HIGH SCH DIST 500</v>
          </cell>
          <cell r="C519" t="str">
            <v>BUREAU</v>
          </cell>
          <cell r="D519" t="str">
            <v>High School</v>
          </cell>
          <cell r="E519">
            <v>495.66</v>
          </cell>
          <cell r="F519"/>
          <cell r="G519">
            <v>0</v>
          </cell>
          <cell r="H519">
            <v>0</v>
          </cell>
          <cell r="I519">
            <v>0</v>
          </cell>
          <cell r="J519">
            <v>495.66</v>
          </cell>
          <cell r="K519"/>
          <cell r="L519">
            <v>0</v>
          </cell>
          <cell r="M519">
            <v>0</v>
          </cell>
          <cell r="N519">
            <v>44609.4</v>
          </cell>
          <cell r="O519">
            <v>44609.4</v>
          </cell>
          <cell r="P519"/>
          <cell r="Q519">
            <v>0</v>
          </cell>
          <cell r="R519">
            <v>0</v>
          </cell>
          <cell r="S519">
            <v>61957.5</v>
          </cell>
          <cell r="T519">
            <v>61957.5</v>
          </cell>
          <cell r="U519"/>
          <cell r="V519">
            <v>0</v>
          </cell>
          <cell r="W519">
            <v>0</v>
          </cell>
          <cell r="X519">
            <v>161089.5</v>
          </cell>
          <cell r="Y519">
            <v>161089.5</v>
          </cell>
          <cell r="Z519"/>
          <cell r="AA519">
            <v>0</v>
          </cell>
          <cell r="AB519">
            <v>0</v>
          </cell>
          <cell r="AC519">
            <v>16852.440000000002</v>
          </cell>
          <cell r="AD519">
            <v>16852.440000000002</v>
          </cell>
          <cell r="AE519"/>
          <cell r="AF519">
            <v>0</v>
          </cell>
          <cell r="AG519">
            <v>0</v>
          </cell>
          <cell r="AH519">
            <v>283021.86</v>
          </cell>
          <cell r="AI519">
            <v>283021.86</v>
          </cell>
          <cell r="AJ519"/>
          <cell r="AK519">
            <v>0</v>
          </cell>
          <cell r="AL519">
            <v>0</v>
          </cell>
          <cell r="AM519">
            <v>425771.94</v>
          </cell>
          <cell r="AN519">
            <v>425771.94</v>
          </cell>
          <cell r="AO519"/>
          <cell r="AP519">
            <v>0</v>
          </cell>
          <cell r="AQ519">
            <v>0</v>
          </cell>
          <cell r="AR519">
            <v>674593.26</v>
          </cell>
          <cell r="AS519">
            <v>674593.26</v>
          </cell>
          <cell r="AT519"/>
          <cell r="AU519">
            <v>0</v>
          </cell>
          <cell r="AV519">
            <v>0</v>
          </cell>
          <cell r="AW519">
            <v>464433.42000000004</v>
          </cell>
          <cell r="AX519">
            <v>464433.42000000004</v>
          </cell>
          <cell r="AY519"/>
          <cell r="AZ519">
            <v>3241334.59</v>
          </cell>
          <cell r="BA519">
            <v>823595.72</v>
          </cell>
          <cell r="BB519">
            <v>1219479.0929999999</v>
          </cell>
          <cell r="BC519">
            <v>70212.221640000003</v>
          </cell>
          <cell r="BD519">
            <v>71330.430600000007</v>
          </cell>
          <cell r="BE519">
            <v>0</v>
          </cell>
          <cell r="BF519">
            <v>1361021.7452400001</v>
          </cell>
          <cell r="BG519"/>
          <cell r="BH519">
            <v>3493351.0652399994</v>
          </cell>
          <cell r="BI519"/>
          <cell r="BJ519">
            <v>471808.84</v>
          </cell>
          <cell r="BK519">
            <v>3021542.2252399996</v>
          </cell>
          <cell r="BL519"/>
          <cell r="BM519">
            <v>1</v>
          </cell>
        </row>
        <row r="520">
          <cell r="A520" t="str">
            <v>2800650201700</v>
          </cell>
          <cell r="B520" t="str">
            <v>HALL HIGH SCH DIST 502</v>
          </cell>
          <cell r="C520" t="str">
            <v>BUREAU</v>
          </cell>
          <cell r="D520" t="str">
            <v>High School</v>
          </cell>
          <cell r="E520">
            <v>399.5</v>
          </cell>
          <cell r="F520"/>
          <cell r="G520">
            <v>0</v>
          </cell>
          <cell r="H520">
            <v>0</v>
          </cell>
          <cell r="I520">
            <v>0</v>
          </cell>
          <cell r="J520">
            <v>399.5</v>
          </cell>
          <cell r="K520"/>
          <cell r="L520">
            <v>0</v>
          </cell>
          <cell r="M520">
            <v>0</v>
          </cell>
          <cell r="N520">
            <v>35955</v>
          </cell>
          <cell r="O520">
            <v>35955</v>
          </cell>
          <cell r="P520"/>
          <cell r="Q520">
            <v>0</v>
          </cell>
          <cell r="R520">
            <v>0</v>
          </cell>
          <cell r="S520">
            <v>49937.5</v>
          </cell>
          <cell r="T520">
            <v>49937.5</v>
          </cell>
          <cell r="U520"/>
          <cell r="V520">
            <v>0</v>
          </cell>
          <cell r="W520">
            <v>0</v>
          </cell>
          <cell r="X520">
            <v>129837.5</v>
          </cell>
          <cell r="Y520">
            <v>129837.5</v>
          </cell>
          <cell r="Z520"/>
          <cell r="AA520">
            <v>0</v>
          </cell>
          <cell r="AB520">
            <v>0</v>
          </cell>
          <cell r="AC520">
            <v>13583</v>
          </cell>
          <cell r="AD520">
            <v>13583</v>
          </cell>
          <cell r="AE520"/>
          <cell r="AF520">
            <v>0</v>
          </cell>
          <cell r="AG520">
            <v>0</v>
          </cell>
          <cell r="AH520">
            <v>228114.5</v>
          </cell>
          <cell r="AI520">
            <v>228114.5</v>
          </cell>
          <cell r="AJ520"/>
          <cell r="AK520">
            <v>0</v>
          </cell>
          <cell r="AL520">
            <v>0</v>
          </cell>
          <cell r="AM520">
            <v>343170.5</v>
          </cell>
          <cell r="AN520">
            <v>343170.5</v>
          </cell>
          <cell r="AO520"/>
          <cell r="AP520">
            <v>0</v>
          </cell>
          <cell r="AQ520">
            <v>0</v>
          </cell>
          <cell r="AR520">
            <v>543719.5</v>
          </cell>
          <cell r="AS520">
            <v>543719.5</v>
          </cell>
          <cell r="AT520"/>
          <cell r="AU520">
            <v>0</v>
          </cell>
          <cell r="AV520">
            <v>0</v>
          </cell>
          <cell r="AW520">
            <v>374331.5</v>
          </cell>
          <cell r="AX520">
            <v>374331.5</v>
          </cell>
          <cell r="AY520"/>
          <cell r="AZ520">
            <v>2649756.12</v>
          </cell>
          <cell r="BA520">
            <v>850306.61</v>
          </cell>
          <cell r="BB520">
            <v>1050018.8189999999</v>
          </cell>
          <cell r="BC520">
            <v>56590.773000000001</v>
          </cell>
          <cell r="BD520">
            <v>57492.044999999998</v>
          </cell>
          <cell r="BE520">
            <v>0</v>
          </cell>
          <cell r="BF520">
            <v>1164101.6369999999</v>
          </cell>
          <cell r="BG520"/>
          <cell r="BH520">
            <v>2882750.6370000001</v>
          </cell>
          <cell r="BI520"/>
          <cell r="BJ520">
            <v>380276.06</v>
          </cell>
          <cell r="BK520">
            <v>2502474.577</v>
          </cell>
          <cell r="BL520"/>
          <cell r="BM520">
            <v>1</v>
          </cell>
        </row>
        <row r="521">
          <cell r="A521" t="str">
            <v>2800650501600</v>
          </cell>
          <cell r="B521" t="str">
            <v>OHIO COMMUNITY H S DIST 505</v>
          </cell>
          <cell r="C521" t="str">
            <v>BUREAU</v>
          </cell>
          <cell r="D521" t="str">
            <v>High School</v>
          </cell>
          <cell r="E521">
            <v>29.81</v>
          </cell>
          <cell r="F521"/>
          <cell r="G521">
            <v>0</v>
          </cell>
          <cell r="H521">
            <v>0</v>
          </cell>
          <cell r="I521">
            <v>0</v>
          </cell>
          <cell r="J521">
            <v>29.810000000000002</v>
          </cell>
          <cell r="K521"/>
          <cell r="L521">
            <v>0</v>
          </cell>
          <cell r="M521">
            <v>0</v>
          </cell>
          <cell r="N521">
            <v>2682.9</v>
          </cell>
          <cell r="O521">
            <v>2682.9</v>
          </cell>
          <cell r="P521"/>
          <cell r="Q521">
            <v>0</v>
          </cell>
          <cell r="R521">
            <v>0</v>
          </cell>
          <cell r="S521">
            <v>3726.2500000000005</v>
          </cell>
          <cell r="T521">
            <v>3726.2500000000005</v>
          </cell>
          <cell r="U521"/>
          <cell r="V521">
            <v>0</v>
          </cell>
          <cell r="W521">
            <v>0</v>
          </cell>
          <cell r="X521">
            <v>9688.25</v>
          </cell>
          <cell r="Y521">
            <v>9688.25</v>
          </cell>
          <cell r="Z521"/>
          <cell r="AA521">
            <v>0</v>
          </cell>
          <cell r="AB521">
            <v>0</v>
          </cell>
          <cell r="AC521">
            <v>1013.5400000000001</v>
          </cell>
          <cell r="AD521">
            <v>1013.5400000000001</v>
          </cell>
          <cell r="AE521"/>
          <cell r="AF521">
            <v>0</v>
          </cell>
          <cell r="AG521">
            <v>0</v>
          </cell>
          <cell r="AH521">
            <v>8510.75</v>
          </cell>
          <cell r="AI521">
            <v>8510.75</v>
          </cell>
          <cell r="AJ521"/>
          <cell r="AK521">
            <v>0</v>
          </cell>
          <cell r="AL521">
            <v>0</v>
          </cell>
          <cell r="AM521">
            <v>25606.79</v>
          </cell>
          <cell r="AN521">
            <v>25606.79</v>
          </cell>
          <cell r="AO521"/>
          <cell r="AP521">
            <v>0</v>
          </cell>
          <cell r="AQ521">
            <v>0</v>
          </cell>
          <cell r="AR521">
            <v>40571.410000000003</v>
          </cell>
          <cell r="AS521">
            <v>40571.410000000003</v>
          </cell>
          <cell r="AT521"/>
          <cell r="AU521">
            <v>0</v>
          </cell>
          <cell r="AV521">
            <v>0</v>
          </cell>
          <cell r="AW521">
            <v>27931.97</v>
          </cell>
          <cell r="AX521">
            <v>27931.97</v>
          </cell>
          <cell r="AY521"/>
          <cell r="AZ521">
            <v>191854.58999999997</v>
          </cell>
          <cell r="BA521">
            <v>56982.270000000004</v>
          </cell>
          <cell r="BB521">
            <v>74651.05799999999</v>
          </cell>
          <cell r="BC521">
            <v>4222.7057400000003</v>
          </cell>
          <cell r="BD521">
            <v>4289.9570999999996</v>
          </cell>
          <cell r="BE521">
            <v>0</v>
          </cell>
          <cell r="BF521">
            <v>83163.720839999994</v>
          </cell>
          <cell r="BG521"/>
          <cell r="BH521">
            <v>202895.58084000001</v>
          </cell>
          <cell r="BI521"/>
          <cell r="BJ521">
            <v>28375.54</v>
          </cell>
          <cell r="BK521">
            <v>174520.04084</v>
          </cell>
          <cell r="BL521"/>
          <cell r="BM521">
            <v>0</v>
          </cell>
        </row>
        <row r="522">
          <cell r="A522" t="str">
            <v>2803719000200</v>
          </cell>
          <cell r="B522" t="str">
            <v>COLONA SCHOOL DISTRICT 190</v>
          </cell>
          <cell r="C522" t="str">
            <v>HENRY</v>
          </cell>
          <cell r="D522" t="str">
            <v>Elementary</v>
          </cell>
          <cell r="E522">
            <v>357.72</v>
          </cell>
          <cell r="F522"/>
          <cell r="G522">
            <v>236.89999999999998</v>
          </cell>
          <cell r="H522">
            <v>233.64999999999998</v>
          </cell>
          <cell r="I522">
            <v>120.82</v>
          </cell>
          <cell r="J522">
            <v>0</v>
          </cell>
          <cell r="K522"/>
          <cell r="L522">
            <v>21028.499999999996</v>
          </cell>
          <cell r="M522">
            <v>10873.8</v>
          </cell>
          <cell r="N522">
            <v>0</v>
          </cell>
          <cell r="O522">
            <v>31902.299999999996</v>
          </cell>
          <cell r="P522"/>
          <cell r="Q522">
            <v>29612.499999999996</v>
          </cell>
          <cell r="R522">
            <v>15102.5</v>
          </cell>
          <cell r="S522">
            <v>0</v>
          </cell>
          <cell r="T522">
            <v>44715</v>
          </cell>
          <cell r="U522"/>
          <cell r="V522">
            <v>76992.499999999985</v>
          </cell>
          <cell r="W522">
            <v>39266.5</v>
          </cell>
          <cell r="X522">
            <v>0</v>
          </cell>
          <cell r="Y522">
            <v>116258.99999999999</v>
          </cell>
          <cell r="Z522"/>
          <cell r="AA522">
            <v>8054.5999999999995</v>
          </cell>
          <cell r="AB522">
            <v>4107.88</v>
          </cell>
          <cell r="AC522">
            <v>0</v>
          </cell>
          <cell r="AD522">
            <v>12162.48</v>
          </cell>
          <cell r="AE522"/>
          <cell r="AF522">
            <v>135269.9</v>
          </cell>
          <cell r="AG522">
            <v>68988.22</v>
          </cell>
          <cell r="AH522">
            <v>0</v>
          </cell>
          <cell r="AI522">
            <v>204258.12</v>
          </cell>
          <cell r="AJ522"/>
          <cell r="AK522">
            <v>29206.249999999996</v>
          </cell>
          <cell r="AL522">
            <v>30084.179999999997</v>
          </cell>
          <cell r="AM522">
            <v>0</v>
          </cell>
          <cell r="AN522">
            <v>59290.429999999993</v>
          </cell>
          <cell r="AO522"/>
          <cell r="AP522">
            <v>322420.89999999997</v>
          </cell>
          <cell r="AQ522">
            <v>164436.01999999999</v>
          </cell>
          <cell r="AR522">
            <v>0</v>
          </cell>
          <cell r="AS522">
            <v>486856.91999999993</v>
          </cell>
          <cell r="AT522"/>
          <cell r="AU522">
            <v>221975.3</v>
          </cell>
          <cell r="AV522">
            <v>113208.34</v>
          </cell>
          <cell r="AW522">
            <v>0</v>
          </cell>
          <cell r="AX522">
            <v>335183.64</v>
          </cell>
          <cell r="AY522"/>
          <cell r="AZ522">
            <v>2131332.96</v>
          </cell>
          <cell r="BA522">
            <v>657782.31000000006</v>
          </cell>
          <cell r="BB522">
            <v>836734.58100000001</v>
          </cell>
          <cell r="BC522">
            <v>50672.468879999993</v>
          </cell>
          <cell r="BD522">
            <v>51479.485199999996</v>
          </cell>
          <cell r="BE522">
            <v>0</v>
          </cell>
          <cell r="BF522">
            <v>938886.53507999994</v>
          </cell>
          <cell r="BG522"/>
          <cell r="BH522">
            <v>2229514.4250799995</v>
          </cell>
          <cell r="BI522"/>
          <cell r="BJ522">
            <v>340506.51</v>
          </cell>
          <cell r="BK522">
            <v>1889007.9150799995</v>
          </cell>
          <cell r="BL522"/>
          <cell r="BM522">
            <v>1</v>
          </cell>
        </row>
        <row r="523">
          <cell r="A523" t="str">
            <v>2803722302600</v>
          </cell>
          <cell r="B523" t="str">
            <v>ORION COMM UNIT SCHOOL DIST 223</v>
          </cell>
          <cell r="C523" t="str">
            <v>HENRY</v>
          </cell>
          <cell r="D523" t="str">
            <v>Unit</v>
          </cell>
          <cell r="E523">
            <v>967.25</v>
          </cell>
          <cell r="F523"/>
          <cell r="G523">
            <v>441.25</v>
          </cell>
          <cell r="H523">
            <v>439</v>
          </cell>
          <cell r="I523">
            <v>222</v>
          </cell>
          <cell r="J523">
            <v>304</v>
          </cell>
          <cell r="K523"/>
          <cell r="L523">
            <v>39510</v>
          </cell>
          <cell r="M523">
            <v>19980</v>
          </cell>
          <cell r="N523">
            <v>27360</v>
          </cell>
          <cell r="O523">
            <v>86850</v>
          </cell>
          <cell r="P523"/>
          <cell r="Q523">
            <v>55156.25</v>
          </cell>
          <cell r="R523">
            <v>27750</v>
          </cell>
          <cell r="S523">
            <v>38000</v>
          </cell>
          <cell r="T523">
            <v>120906.25</v>
          </cell>
          <cell r="U523"/>
          <cell r="V523">
            <v>143406.25</v>
          </cell>
          <cell r="W523">
            <v>72150</v>
          </cell>
          <cell r="X523">
            <v>98800</v>
          </cell>
          <cell r="Y523">
            <v>314356.25</v>
          </cell>
          <cell r="Z523"/>
          <cell r="AA523">
            <v>15002.5</v>
          </cell>
          <cell r="AB523">
            <v>7548</v>
          </cell>
          <cell r="AC523">
            <v>10336</v>
          </cell>
          <cell r="AD523">
            <v>32886.5</v>
          </cell>
          <cell r="AE523"/>
          <cell r="AF523">
            <v>251953.75</v>
          </cell>
          <cell r="AG523">
            <v>126762</v>
          </cell>
          <cell r="AH523">
            <v>173584</v>
          </cell>
          <cell r="AI523">
            <v>552299.75</v>
          </cell>
          <cell r="AJ523"/>
          <cell r="AK523">
            <v>54875</v>
          </cell>
          <cell r="AL523">
            <v>55278</v>
          </cell>
          <cell r="AM523">
            <v>261136</v>
          </cell>
          <cell r="AN523">
            <v>371289</v>
          </cell>
          <cell r="AO523"/>
          <cell r="AP523">
            <v>600541.25</v>
          </cell>
          <cell r="AQ523">
            <v>302142</v>
          </cell>
          <cell r="AR523">
            <v>413744</v>
          </cell>
          <cell r="AS523">
            <v>1316427.25</v>
          </cell>
          <cell r="AT523"/>
          <cell r="AU523">
            <v>413451.25</v>
          </cell>
          <cell r="AV523">
            <v>208014</v>
          </cell>
          <cell r="AW523">
            <v>284848</v>
          </cell>
          <cell r="AX523">
            <v>906313.25</v>
          </cell>
          <cell r="AY523"/>
          <cell r="AZ523">
            <v>5698018.3600000003</v>
          </cell>
          <cell r="BA523">
            <v>1119184.25</v>
          </cell>
          <cell r="BB523">
            <v>2045160.7830000001</v>
          </cell>
          <cell r="BC523">
            <v>137014.8315</v>
          </cell>
          <cell r="BD523">
            <v>139196.94750000001</v>
          </cell>
          <cell r="BE523">
            <v>0</v>
          </cell>
          <cell r="BF523">
            <v>2321372.5619999999</v>
          </cell>
          <cell r="BG523"/>
          <cell r="BH523">
            <v>6022700.8119999999</v>
          </cell>
          <cell r="BI523"/>
          <cell r="BJ523">
            <v>920705.93</v>
          </cell>
          <cell r="BK523">
            <v>5101994.8820000002</v>
          </cell>
          <cell r="BL523"/>
          <cell r="BM523">
            <v>1</v>
          </cell>
        </row>
        <row r="524">
          <cell r="A524" t="str">
            <v>2803722402600</v>
          </cell>
          <cell r="B524" t="str">
            <v>GALVA COMM UNIT SCH DIST 224</v>
          </cell>
          <cell r="C524" t="str">
            <v>HENRY</v>
          </cell>
          <cell r="D524" t="str">
            <v>Unit</v>
          </cell>
          <cell r="E524">
            <v>441.46</v>
          </cell>
          <cell r="F524"/>
          <cell r="G524">
            <v>197.81</v>
          </cell>
          <cell r="H524">
            <v>193.06</v>
          </cell>
          <cell r="I524">
            <v>106.99</v>
          </cell>
          <cell r="J524">
            <v>136.66</v>
          </cell>
          <cell r="K524"/>
          <cell r="L524">
            <v>17375.400000000001</v>
          </cell>
          <cell r="M524">
            <v>9629.1</v>
          </cell>
          <cell r="N524">
            <v>12299.4</v>
          </cell>
          <cell r="O524">
            <v>39303.9</v>
          </cell>
          <cell r="P524"/>
          <cell r="Q524">
            <v>24726.25</v>
          </cell>
          <cell r="R524">
            <v>13373.75</v>
          </cell>
          <cell r="S524">
            <v>17082.5</v>
          </cell>
          <cell r="T524">
            <v>55182.5</v>
          </cell>
          <cell r="U524"/>
          <cell r="V524">
            <v>64288.25</v>
          </cell>
          <cell r="W524">
            <v>34771.75</v>
          </cell>
          <cell r="X524">
            <v>44414.5</v>
          </cell>
          <cell r="Y524">
            <v>143474.5</v>
          </cell>
          <cell r="Z524"/>
          <cell r="AA524">
            <v>6725.54</v>
          </cell>
          <cell r="AB524">
            <v>3637.66</v>
          </cell>
          <cell r="AC524">
            <v>4646.4399999999996</v>
          </cell>
          <cell r="AD524">
            <v>15009.64</v>
          </cell>
          <cell r="AE524"/>
          <cell r="AF524">
            <v>112949.51</v>
          </cell>
          <cell r="AG524">
            <v>61091.29</v>
          </cell>
          <cell r="AH524">
            <v>78032.86</v>
          </cell>
          <cell r="AI524">
            <v>252073.65999999997</v>
          </cell>
          <cell r="AJ524"/>
          <cell r="AK524">
            <v>24132.5</v>
          </cell>
          <cell r="AL524">
            <v>26640.51</v>
          </cell>
          <cell r="AM524">
            <v>117390.94</v>
          </cell>
          <cell r="AN524">
            <v>168163.95</v>
          </cell>
          <cell r="AO524"/>
          <cell r="AP524">
            <v>269219.40999999997</v>
          </cell>
          <cell r="AQ524">
            <v>145613.38999999998</v>
          </cell>
          <cell r="AR524">
            <v>185994.26</v>
          </cell>
          <cell r="AS524">
            <v>600827.05999999994</v>
          </cell>
          <cell r="AT524"/>
          <cell r="AU524">
            <v>185347.97</v>
          </cell>
          <cell r="AV524">
            <v>100249.62999999999</v>
          </cell>
          <cell r="AW524">
            <v>128050.42</v>
          </cell>
          <cell r="AX524">
            <v>413648.01999999996</v>
          </cell>
          <cell r="AY524"/>
          <cell r="AZ524">
            <v>2723182.09</v>
          </cell>
          <cell r="BA524">
            <v>843462.21</v>
          </cell>
          <cell r="BB524">
            <v>1069993.2899999998</v>
          </cell>
          <cell r="BC524">
            <v>62534.574840000008</v>
          </cell>
          <cell r="BD524">
            <v>63530.508600000001</v>
          </cell>
          <cell r="BE524">
            <v>0</v>
          </cell>
          <cell r="BF524">
            <v>1196058.3734399998</v>
          </cell>
          <cell r="BG524"/>
          <cell r="BH524">
            <v>2883741.6034400002</v>
          </cell>
          <cell r="BI524"/>
          <cell r="BJ524">
            <v>420216.94</v>
          </cell>
          <cell r="BK524">
            <v>2463524.6634400003</v>
          </cell>
          <cell r="BL524"/>
          <cell r="BM524">
            <v>1</v>
          </cell>
        </row>
        <row r="525">
          <cell r="A525" t="str">
            <v>2803722502600</v>
          </cell>
          <cell r="B525" t="str">
            <v>ALWOOD COMM UNIT SCH DIST 225</v>
          </cell>
          <cell r="C525" t="str">
            <v>HENRY</v>
          </cell>
          <cell r="D525" t="str">
            <v>Unit</v>
          </cell>
          <cell r="E525">
            <v>339.19</v>
          </cell>
          <cell r="F525"/>
          <cell r="G525">
            <v>159.72</v>
          </cell>
          <cell r="H525">
            <v>156.80999999999997</v>
          </cell>
          <cell r="I525">
            <v>76.319999999999993</v>
          </cell>
          <cell r="J525">
            <v>103.14999999999999</v>
          </cell>
          <cell r="K525"/>
          <cell r="L525">
            <v>14112.899999999998</v>
          </cell>
          <cell r="M525">
            <v>6868.7999999999993</v>
          </cell>
          <cell r="N525">
            <v>9283.5</v>
          </cell>
          <cell r="O525">
            <v>30265.199999999997</v>
          </cell>
          <cell r="P525"/>
          <cell r="Q525">
            <v>19965</v>
          </cell>
          <cell r="R525">
            <v>9540</v>
          </cell>
          <cell r="S525">
            <v>12893.749999999998</v>
          </cell>
          <cell r="T525">
            <v>42398.75</v>
          </cell>
          <cell r="U525"/>
          <cell r="V525">
            <v>51909</v>
          </cell>
          <cell r="W525">
            <v>24803.999999999996</v>
          </cell>
          <cell r="X525">
            <v>33523.75</v>
          </cell>
          <cell r="Y525">
            <v>110236.75</v>
          </cell>
          <cell r="Z525"/>
          <cell r="AA525">
            <v>5430.48</v>
          </cell>
          <cell r="AB525">
            <v>2594.8799999999997</v>
          </cell>
          <cell r="AC525">
            <v>3507.1</v>
          </cell>
          <cell r="AD525">
            <v>11532.46</v>
          </cell>
          <cell r="AE525"/>
          <cell r="AF525">
            <v>45600.06</v>
          </cell>
          <cell r="AG525">
            <v>21789.360000000001</v>
          </cell>
          <cell r="AH525">
            <v>29449.32</v>
          </cell>
          <cell r="AI525">
            <v>96838.739999999991</v>
          </cell>
          <cell r="AJ525"/>
          <cell r="AK525">
            <v>19601.249999999996</v>
          </cell>
          <cell r="AL525">
            <v>19003.679999999997</v>
          </cell>
          <cell r="AM525">
            <v>88605.849999999991</v>
          </cell>
          <cell r="AN525">
            <v>127210.77999999998</v>
          </cell>
          <cell r="AO525"/>
          <cell r="AP525">
            <v>217378.92</v>
          </cell>
          <cell r="AQ525">
            <v>103871.51999999999</v>
          </cell>
          <cell r="AR525">
            <v>140387.15</v>
          </cell>
          <cell r="AS525">
            <v>461637.58999999997</v>
          </cell>
          <cell r="AT525"/>
          <cell r="AU525">
            <v>149657.63999999998</v>
          </cell>
          <cell r="AV525">
            <v>71511.839999999997</v>
          </cell>
          <cell r="AW525">
            <v>96651.549999999988</v>
          </cell>
          <cell r="AX525">
            <v>317821.02999999997</v>
          </cell>
          <cell r="AY525"/>
          <cell r="AZ525">
            <v>2031415.5400000003</v>
          </cell>
          <cell r="BA525">
            <v>505653.95</v>
          </cell>
          <cell r="BB525">
            <v>761120.84700000007</v>
          </cell>
          <cell r="BC525">
            <v>48047.620260000003</v>
          </cell>
          <cell r="BD525">
            <v>48812.832900000001</v>
          </cell>
          <cell r="BE525">
            <v>0</v>
          </cell>
          <cell r="BF525">
            <v>857981.3001600001</v>
          </cell>
          <cell r="BG525"/>
          <cell r="BH525">
            <v>2055922.6001600001</v>
          </cell>
          <cell r="BI525"/>
          <cell r="BJ525">
            <v>322868.17</v>
          </cell>
          <cell r="BK525">
            <v>1733054.4301600002</v>
          </cell>
          <cell r="BL525"/>
          <cell r="BM525">
            <v>0</v>
          </cell>
        </row>
        <row r="526">
          <cell r="A526" t="str">
            <v>2803722602600</v>
          </cell>
          <cell r="B526" t="str">
            <v>ANNAWAN COMM UNIT SCH DIST 226</v>
          </cell>
          <cell r="C526" t="str">
            <v>HENRY</v>
          </cell>
          <cell r="D526" t="str">
            <v>Unit</v>
          </cell>
          <cell r="E526">
            <v>316.25</v>
          </cell>
          <cell r="F526"/>
          <cell r="G526">
            <v>141.25</v>
          </cell>
          <cell r="H526">
            <v>137</v>
          </cell>
          <cell r="I526">
            <v>73.5</v>
          </cell>
          <cell r="J526">
            <v>101.5</v>
          </cell>
          <cell r="K526"/>
          <cell r="L526">
            <v>12330</v>
          </cell>
          <cell r="M526">
            <v>6615</v>
          </cell>
          <cell r="N526">
            <v>9135</v>
          </cell>
          <cell r="O526">
            <v>28080</v>
          </cell>
          <cell r="P526"/>
          <cell r="Q526">
            <v>17656.25</v>
          </cell>
          <cell r="R526">
            <v>9187.5</v>
          </cell>
          <cell r="S526">
            <v>12687.5</v>
          </cell>
          <cell r="T526">
            <v>39531.25</v>
          </cell>
          <cell r="U526"/>
          <cell r="V526">
            <v>45906.25</v>
          </cell>
          <cell r="W526">
            <v>23887.5</v>
          </cell>
          <cell r="X526">
            <v>32987.5</v>
          </cell>
          <cell r="Y526">
            <v>102781.25</v>
          </cell>
          <cell r="Z526"/>
          <cell r="AA526">
            <v>4802.5</v>
          </cell>
          <cell r="AB526">
            <v>2499</v>
          </cell>
          <cell r="AC526">
            <v>3451</v>
          </cell>
          <cell r="AD526">
            <v>10752.5</v>
          </cell>
          <cell r="AE526"/>
          <cell r="AF526">
            <v>40326.870000000003</v>
          </cell>
          <cell r="AG526">
            <v>20984.25</v>
          </cell>
          <cell r="AH526">
            <v>28978.25</v>
          </cell>
          <cell r="AI526">
            <v>90289.37</v>
          </cell>
          <cell r="AJ526"/>
          <cell r="AK526">
            <v>17125</v>
          </cell>
          <cell r="AL526">
            <v>18301.5</v>
          </cell>
          <cell r="AM526">
            <v>87188.5</v>
          </cell>
          <cell r="AN526">
            <v>122615</v>
          </cell>
          <cell r="AO526"/>
          <cell r="AP526">
            <v>192241.25</v>
          </cell>
          <cell r="AQ526">
            <v>100033.5</v>
          </cell>
          <cell r="AR526">
            <v>138141.5</v>
          </cell>
          <cell r="AS526">
            <v>430416.25</v>
          </cell>
          <cell r="AT526"/>
          <cell r="AU526">
            <v>132351.25</v>
          </cell>
          <cell r="AV526">
            <v>68869.5</v>
          </cell>
          <cell r="AW526">
            <v>95105.5</v>
          </cell>
          <cell r="AX526">
            <v>296326.25</v>
          </cell>
          <cell r="AY526"/>
          <cell r="AZ526">
            <v>1879036.68</v>
          </cell>
          <cell r="BA526">
            <v>458222.53</v>
          </cell>
          <cell r="BB526">
            <v>701177.76299999992</v>
          </cell>
          <cell r="BC526">
            <v>44798.077499999992</v>
          </cell>
          <cell r="BD526">
            <v>45511.537499999999</v>
          </cell>
          <cell r="BE526">
            <v>0</v>
          </cell>
          <cell r="BF526">
            <v>791487.37799999991</v>
          </cell>
          <cell r="BG526"/>
          <cell r="BH526">
            <v>1912279.2480000001</v>
          </cell>
          <cell r="BI526"/>
          <cell r="BJ526">
            <v>301032.05</v>
          </cell>
          <cell r="BK526">
            <v>1611247.1980000001</v>
          </cell>
          <cell r="BL526"/>
          <cell r="BM526">
            <v>0</v>
          </cell>
        </row>
        <row r="527">
          <cell r="A527" t="str">
            <v>2803722702600</v>
          </cell>
          <cell r="B527" t="str">
            <v>CAMBRIDGE C U SCH DIST 227</v>
          </cell>
          <cell r="C527" t="str">
            <v>HENRY</v>
          </cell>
          <cell r="D527" t="str">
            <v>Unit</v>
          </cell>
          <cell r="E527">
            <v>428.57</v>
          </cell>
          <cell r="F527"/>
          <cell r="G527">
            <v>199.41</v>
          </cell>
          <cell r="H527">
            <v>196.75</v>
          </cell>
          <cell r="I527">
            <v>99.16</v>
          </cell>
          <cell r="J527">
            <v>130</v>
          </cell>
          <cell r="K527"/>
          <cell r="L527">
            <v>17707.5</v>
          </cell>
          <cell r="M527">
            <v>8924.4</v>
          </cell>
          <cell r="N527">
            <v>11700</v>
          </cell>
          <cell r="O527">
            <v>38331.9</v>
          </cell>
          <cell r="P527"/>
          <cell r="Q527">
            <v>24926.25</v>
          </cell>
          <cell r="R527">
            <v>12395</v>
          </cell>
          <cell r="S527">
            <v>16250</v>
          </cell>
          <cell r="T527">
            <v>53571.25</v>
          </cell>
          <cell r="U527"/>
          <cell r="V527">
            <v>64808.25</v>
          </cell>
          <cell r="W527">
            <v>32227</v>
          </cell>
          <cell r="X527">
            <v>42250</v>
          </cell>
          <cell r="Y527">
            <v>139285.25</v>
          </cell>
          <cell r="Z527"/>
          <cell r="AA527">
            <v>6779.94</v>
          </cell>
          <cell r="AB527">
            <v>3371.44</v>
          </cell>
          <cell r="AC527">
            <v>4420</v>
          </cell>
          <cell r="AD527">
            <v>14571.38</v>
          </cell>
          <cell r="AE527"/>
          <cell r="AF527">
            <v>113863.11</v>
          </cell>
          <cell r="AG527">
            <v>56620.36</v>
          </cell>
          <cell r="AH527">
            <v>74230</v>
          </cell>
          <cell r="AI527">
            <v>244713.47</v>
          </cell>
          <cell r="AJ527"/>
          <cell r="AK527">
            <v>24593.75</v>
          </cell>
          <cell r="AL527">
            <v>24690.84</v>
          </cell>
          <cell r="AM527">
            <v>111670</v>
          </cell>
          <cell r="AN527">
            <v>160954.59</v>
          </cell>
          <cell r="AO527"/>
          <cell r="AP527">
            <v>271397.01</v>
          </cell>
          <cell r="AQ527">
            <v>134956.76</v>
          </cell>
          <cell r="AR527">
            <v>176930</v>
          </cell>
          <cell r="AS527">
            <v>583283.77</v>
          </cell>
          <cell r="AT527"/>
          <cell r="AU527">
            <v>186847.16999999998</v>
          </cell>
          <cell r="AV527">
            <v>92912.92</v>
          </cell>
          <cell r="AW527">
            <v>121810</v>
          </cell>
          <cell r="AX527">
            <v>401570.08999999997</v>
          </cell>
          <cell r="AY527"/>
          <cell r="AZ527">
            <v>2585378.5599999996</v>
          </cell>
          <cell r="BA527">
            <v>645296.91</v>
          </cell>
          <cell r="BB527">
            <v>969202.64099999983</v>
          </cell>
          <cell r="BC527">
            <v>60708.654779999997</v>
          </cell>
          <cell r="BD527">
            <v>61675.508699999991</v>
          </cell>
          <cell r="BE527">
            <v>0</v>
          </cell>
          <cell r="BF527">
            <v>1091586.8044799997</v>
          </cell>
          <cell r="BG527"/>
          <cell r="BH527">
            <v>2727868.5044799997</v>
          </cell>
          <cell r="BI527"/>
          <cell r="BJ527">
            <v>407947.21</v>
          </cell>
          <cell r="BK527">
            <v>2319921.2944799997</v>
          </cell>
          <cell r="BL527"/>
          <cell r="BM527">
            <v>1</v>
          </cell>
        </row>
        <row r="528">
          <cell r="A528" t="str">
            <v>2803722802600</v>
          </cell>
          <cell r="B528" t="str">
            <v>GENESEO COMM UNIT SCH DIST 228</v>
          </cell>
          <cell r="C528" t="str">
            <v>HENRY</v>
          </cell>
          <cell r="D528" t="str">
            <v>Unit</v>
          </cell>
          <cell r="E528">
            <v>2439.6999999999998</v>
          </cell>
          <cell r="F528"/>
          <cell r="G528">
            <v>1022.89</v>
          </cell>
          <cell r="H528">
            <v>1010.48</v>
          </cell>
          <cell r="I528">
            <v>594.16</v>
          </cell>
          <cell r="J528">
            <v>822.65</v>
          </cell>
          <cell r="K528"/>
          <cell r="L528">
            <v>90943.2</v>
          </cell>
          <cell r="M528">
            <v>53474.399999999994</v>
          </cell>
          <cell r="N528">
            <v>74038.5</v>
          </cell>
          <cell r="O528">
            <v>218456.09999999998</v>
          </cell>
          <cell r="P528"/>
          <cell r="Q528">
            <v>127861.25</v>
          </cell>
          <cell r="R528">
            <v>74270</v>
          </cell>
          <cell r="S528">
            <v>102831.25</v>
          </cell>
          <cell r="T528">
            <v>304962.5</v>
          </cell>
          <cell r="U528"/>
          <cell r="V528">
            <v>332439.25</v>
          </cell>
          <cell r="W528">
            <v>193102</v>
          </cell>
          <cell r="X528">
            <v>267361.25</v>
          </cell>
          <cell r="Y528">
            <v>792902.5</v>
          </cell>
          <cell r="Z528"/>
          <cell r="AA528">
            <v>34778.26</v>
          </cell>
          <cell r="AB528">
            <v>20201.439999999999</v>
          </cell>
          <cell r="AC528">
            <v>27970.1</v>
          </cell>
          <cell r="AD528">
            <v>82949.799999999988</v>
          </cell>
          <cell r="AE528"/>
          <cell r="AF528">
            <v>584070.18999999994</v>
          </cell>
          <cell r="AG528">
            <v>339265.36</v>
          </cell>
          <cell r="AH528">
            <v>469733.15</v>
          </cell>
          <cell r="AI528">
            <v>1393068.7</v>
          </cell>
          <cell r="AJ528"/>
          <cell r="AK528">
            <v>126310</v>
          </cell>
          <cell r="AL528">
            <v>147945.84</v>
          </cell>
          <cell r="AM528">
            <v>706656.35</v>
          </cell>
          <cell r="AN528">
            <v>980912.19</v>
          </cell>
          <cell r="AO528"/>
          <cell r="AP528">
            <v>1392153.29</v>
          </cell>
          <cell r="AQ528">
            <v>808651.76</v>
          </cell>
          <cell r="AR528">
            <v>1119626.6499999999</v>
          </cell>
          <cell r="AS528">
            <v>3320431.6999999997</v>
          </cell>
          <cell r="AT528"/>
          <cell r="AU528">
            <v>958447.92999999993</v>
          </cell>
          <cell r="AV528">
            <v>556727.91999999993</v>
          </cell>
          <cell r="AW528">
            <v>770823.04999999993</v>
          </cell>
          <cell r="AX528">
            <v>2285998.9</v>
          </cell>
          <cell r="AY528"/>
          <cell r="AZ528">
            <v>14463208.289999999</v>
          </cell>
          <cell r="BA528">
            <v>3054522.5</v>
          </cell>
          <cell r="BB528">
            <v>5255319.2369999997</v>
          </cell>
          <cell r="BC528">
            <v>345593.26379999996</v>
          </cell>
          <cell r="BD528">
            <v>351097.22699999996</v>
          </cell>
          <cell r="BE528">
            <v>0</v>
          </cell>
          <cell r="BF528">
            <v>5952009.7277999995</v>
          </cell>
          <cell r="BG528"/>
          <cell r="BH528">
            <v>15331692.117799997</v>
          </cell>
          <cell r="BI528"/>
          <cell r="BJ528">
            <v>2322301.63</v>
          </cell>
          <cell r="BK528">
            <v>13009390.487799998</v>
          </cell>
          <cell r="BL528"/>
          <cell r="BM528">
            <v>1</v>
          </cell>
        </row>
        <row r="529">
          <cell r="A529" t="str">
            <v>2803722902600</v>
          </cell>
          <cell r="B529" t="str">
            <v>KEWANEE COMM UNIT SCH DIST 229</v>
          </cell>
          <cell r="C529" t="str">
            <v>HENRY</v>
          </cell>
          <cell r="D529" t="str">
            <v>Unit</v>
          </cell>
          <cell r="E529">
            <v>1781.37</v>
          </cell>
          <cell r="F529"/>
          <cell r="G529">
            <v>797.4</v>
          </cell>
          <cell r="H529">
            <v>779.99</v>
          </cell>
          <cell r="I529">
            <v>421.32000000000005</v>
          </cell>
          <cell r="J529">
            <v>562.65</v>
          </cell>
          <cell r="K529"/>
          <cell r="L529">
            <v>70199.100000000006</v>
          </cell>
          <cell r="M529">
            <v>37918.800000000003</v>
          </cell>
          <cell r="N529">
            <v>50638.5</v>
          </cell>
          <cell r="O529">
            <v>158756.40000000002</v>
          </cell>
          <cell r="P529"/>
          <cell r="Q529">
            <v>99675</v>
          </cell>
          <cell r="R529">
            <v>52665.000000000007</v>
          </cell>
          <cell r="S529">
            <v>70331.25</v>
          </cell>
          <cell r="T529">
            <v>222671.25</v>
          </cell>
          <cell r="U529"/>
          <cell r="V529">
            <v>259155</v>
          </cell>
          <cell r="W529">
            <v>136929.00000000003</v>
          </cell>
          <cell r="X529">
            <v>182861.25</v>
          </cell>
          <cell r="Y529">
            <v>578945.25</v>
          </cell>
          <cell r="Z529"/>
          <cell r="AA529">
            <v>27111.599999999999</v>
          </cell>
          <cell r="AB529">
            <v>14324.880000000001</v>
          </cell>
          <cell r="AC529">
            <v>19130.099999999999</v>
          </cell>
          <cell r="AD529">
            <v>60566.579999999994</v>
          </cell>
          <cell r="AE529"/>
          <cell r="AF529">
            <v>455315.4</v>
          </cell>
          <cell r="AG529">
            <v>240573.72</v>
          </cell>
          <cell r="AH529">
            <v>321273.15000000002</v>
          </cell>
          <cell r="AI529">
            <v>1017162.27</v>
          </cell>
          <cell r="AJ529"/>
          <cell r="AK529">
            <v>97498.75</v>
          </cell>
          <cell r="AL529">
            <v>104908.68000000001</v>
          </cell>
          <cell r="AM529">
            <v>483316.35</v>
          </cell>
          <cell r="AN529">
            <v>685723.78</v>
          </cell>
          <cell r="AO529"/>
          <cell r="AP529">
            <v>1085261.3999999999</v>
          </cell>
          <cell r="AQ529">
            <v>573416.52</v>
          </cell>
          <cell r="AR529">
            <v>765766.65</v>
          </cell>
          <cell r="AS529">
            <v>2424444.5699999998</v>
          </cell>
          <cell r="AT529"/>
          <cell r="AU529">
            <v>747163.79999999993</v>
          </cell>
          <cell r="AV529">
            <v>394776.84</v>
          </cell>
          <cell r="AW529">
            <v>527203.04999999993</v>
          </cell>
          <cell r="AX529">
            <v>1669143.69</v>
          </cell>
          <cell r="AY529"/>
          <cell r="AZ529">
            <v>11365396.92</v>
          </cell>
          <cell r="BA529">
            <v>4573197.41</v>
          </cell>
          <cell r="BB529">
            <v>4781578.2989999996</v>
          </cell>
          <cell r="BC529">
            <v>252338.18597999998</v>
          </cell>
          <cell r="BD529">
            <v>256356.95669999995</v>
          </cell>
          <cell r="BE529">
            <v>0</v>
          </cell>
          <cell r="BF529">
            <v>5290273.4416799992</v>
          </cell>
          <cell r="BG529"/>
          <cell r="BH529">
            <v>12107687.231679998</v>
          </cell>
          <cell r="BI529"/>
          <cell r="BJ529">
            <v>1695650.47</v>
          </cell>
          <cell r="BK529">
            <v>10412036.761679998</v>
          </cell>
          <cell r="BL529"/>
          <cell r="BM529">
            <v>1</v>
          </cell>
        </row>
        <row r="530">
          <cell r="A530" t="str">
            <v>2803723002600</v>
          </cell>
          <cell r="B530" t="str">
            <v>WETHERSFIELD C U SCH DIST 230</v>
          </cell>
          <cell r="C530" t="str">
            <v>HENRY</v>
          </cell>
          <cell r="D530" t="str">
            <v>Unit</v>
          </cell>
          <cell r="E530">
            <v>495.78</v>
          </cell>
          <cell r="F530"/>
          <cell r="G530">
            <v>231.64999999999998</v>
          </cell>
          <cell r="H530">
            <v>227.64999999999998</v>
          </cell>
          <cell r="I530">
            <v>116.64999999999999</v>
          </cell>
          <cell r="J530">
            <v>147.47999999999999</v>
          </cell>
          <cell r="K530"/>
          <cell r="L530">
            <v>20488.499999999996</v>
          </cell>
          <cell r="M530">
            <v>10498.5</v>
          </cell>
          <cell r="N530">
            <v>13273.199999999999</v>
          </cell>
          <cell r="O530">
            <v>44260.2</v>
          </cell>
          <cell r="P530"/>
          <cell r="Q530">
            <v>28956.249999999996</v>
          </cell>
          <cell r="R530">
            <v>14581.249999999998</v>
          </cell>
          <cell r="S530">
            <v>18435</v>
          </cell>
          <cell r="T530">
            <v>61972.499999999993</v>
          </cell>
          <cell r="U530"/>
          <cell r="V530">
            <v>75286.249999999985</v>
          </cell>
          <cell r="W530">
            <v>37911.25</v>
          </cell>
          <cell r="X530">
            <v>47931</v>
          </cell>
          <cell r="Y530">
            <v>161128.5</v>
          </cell>
          <cell r="Z530"/>
          <cell r="AA530">
            <v>7876.0999999999995</v>
          </cell>
          <cell r="AB530">
            <v>3966.1</v>
          </cell>
          <cell r="AC530">
            <v>5014.32</v>
          </cell>
          <cell r="AD530">
            <v>16856.519999999997</v>
          </cell>
          <cell r="AE530"/>
          <cell r="AF530">
            <v>132272.15</v>
          </cell>
          <cell r="AG530">
            <v>66607.149999999994</v>
          </cell>
          <cell r="AH530">
            <v>84211.08</v>
          </cell>
          <cell r="AI530">
            <v>283090.38</v>
          </cell>
          <cell r="AJ530"/>
          <cell r="AK530">
            <v>28456.249999999996</v>
          </cell>
          <cell r="AL530">
            <v>29045.85</v>
          </cell>
          <cell r="AM530">
            <v>126685.31999999999</v>
          </cell>
          <cell r="AN530">
            <v>184187.41999999998</v>
          </cell>
          <cell r="AO530"/>
          <cell r="AP530">
            <v>315275.64999999997</v>
          </cell>
          <cell r="AQ530">
            <v>158760.65</v>
          </cell>
          <cell r="AR530">
            <v>200720.28</v>
          </cell>
          <cell r="AS530">
            <v>674756.58</v>
          </cell>
          <cell r="AT530"/>
          <cell r="AU530">
            <v>217056.05</v>
          </cell>
          <cell r="AV530">
            <v>109301.04999999999</v>
          </cell>
          <cell r="AW530">
            <v>138188.75999999998</v>
          </cell>
          <cell r="AX530">
            <v>464545.86</v>
          </cell>
          <cell r="AY530"/>
          <cell r="AZ530">
            <v>3049109.04</v>
          </cell>
          <cell r="BA530">
            <v>934316.47</v>
          </cell>
          <cell r="BB530">
            <v>1195027.6529999999</v>
          </cell>
          <cell r="BC530">
            <v>70229.220119999998</v>
          </cell>
          <cell r="BD530">
            <v>71347.699799999988</v>
          </cell>
          <cell r="BE530">
            <v>0</v>
          </cell>
          <cell r="BF530">
            <v>1336604.5729199999</v>
          </cell>
          <cell r="BG530"/>
          <cell r="BH530">
            <v>3227402.5329200001</v>
          </cell>
          <cell r="BI530"/>
          <cell r="BJ530">
            <v>471923.06</v>
          </cell>
          <cell r="BK530">
            <v>2755479.4729200001</v>
          </cell>
          <cell r="BL530"/>
          <cell r="BM530">
            <v>1</v>
          </cell>
        </row>
        <row r="531">
          <cell r="A531" t="str">
            <v>2808800102600</v>
          </cell>
          <cell r="B531" t="str">
            <v>BRADFORD COMM UNIT SCH DIST 1</v>
          </cell>
          <cell r="C531" t="str">
            <v>STARK</v>
          </cell>
          <cell r="D531" t="str">
            <v>Unit</v>
          </cell>
          <cell r="E531">
            <v>211.75</v>
          </cell>
          <cell r="F531"/>
          <cell r="G531">
            <v>105.25</v>
          </cell>
          <cell r="H531">
            <v>103.5</v>
          </cell>
          <cell r="I531">
            <v>45</v>
          </cell>
          <cell r="J531">
            <v>61.5</v>
          </cell>
          <cell r="K531"/>
          <cell r="L531">
            <v>9315</v>
          </cell>
          <cell r="M531">
            <v>4050</v>
          </cell>
          <cell r="N531">
            <v>5535</v>
          </cell>
          <cell r="O531">
            <v>18900</v>
          </cell>
          <cell r="P531"/>
          <cell r="Q531">
            <v>13156.25</v>
          </cell>
          <cell r="R531">
            <v>5625</v>
          </cell>
          <cell r="S531">
            <v>7687.5</v>
          </cell>
          <cell r="T531">
            <v>26468.75</v>
          </cell>
          <cell r="U531"/>
          <cell r="V531">
            <v>34206.25</v>
          </cell>
          <cell r="W531">
            <v>14625</v>
          </cell>
          <cell r="X531">
            <v>19987.5</v>
          </cell>
          <cell r="Y531">
            <v>68818.75</v>
          </cell>
          <cell r="Z531"/>
          <cell r="AA531">
            <v>3578.5</v>
          </cell>
          <cell r="AB531">
            <v>1530</v>
          </cell>
          <cell r="AC531">
            <v>2091</v>
          </cell>
          <cell r="AD531">
            <v>7199.5</v>
          </cell>
          <cell r="AE531"/>
          <cell r="AF531">
            <v>30048.87</v>
          </cell>
          <cell r="AG531">
            <v>12847.5</v>
          </cell>
          <cell r="AH531">
            <v>17558.25</v>
          </cell>
          <cell r="AI531">
            <v>60454.619999999995</v>
          </cell>
          <cell r="AJ531"/>
          <cell r="AK531">
            <v>12937.5</v>
          </cell>
          <cell r="AL531">
            <v>11205</v>
          </cell>
          <cell r="AM531">
            <v>52828.5</v>
          </cell>
          <cell r="AN531">
            <v>76971</v>
          </cell>
          <cell r="AO531"/>
          <cell r="AP531">
            <v>143245.25</v>
          </cell>
          <cell r="AQ531">
            <v>61245</v>
          </cell>
          <cell r="AR531">
            <v>83701.5</v>
          </cell>
          <cell r="AS531">
            <v>288191.75</v>
          </cell>
          <cell r="AT531"/>
          <cell r="AU531">
            <v>98619.25</v>
          </cell>
          <cell r="AV531">
            <v>42165</v>
          </cell>
          <cell r="AW531">
            <v>57625.5</v>
          </cell>
          <cell r="AX531">
            <v>198409.75</v>
          </cell>
          <cell r="AY531"/>
          <cell r="AZ531">
            <v>1284236.3999999999</v>
          </cell>
          <cell r="BA531">
            <v>337234.55</v>
          </cell>
          <cell r="BB531">
            <v>486441.28499999997</v>
          </cell>
          <cell r="BC531">
            <v>29995.234499999999</v>
          </cell>
          <cell r="BD531">
            <v>30472.942499999997</v>
          </cell>
          <cell r="BE531">
            <v>0</v>
          </cell>
          <cell r="BF531">
            <v>546909.46199999994</v>
          </cell>
          <cell r="BG531"/>
          <cell r="BH531">
            <v>1292323.5819999999</v>
          </cell>
          <cell r="BI531"/>
          <cell r="BJ531">
            <v>201560.59</v>
          </cell>
          <cell r="BK531">
            <v>1090762.9919999999</v>
          </cell>
          <cell r="BL531"/>
          <cell r="BM531">
            <v>0</v>
          </cell>
        </row>
        <row r="532">
          <cell r="A532" t="str">
            <v>2808810002600</v>
          </cell>
          <cell r="B532" t="str">
            <v>STARK COUNTY C U SCH DIST 100</v>
          </cell>
          <cell r="C532" t="str">
            <v>STARK</v>
          </cell>
          <cell r="D532" t="str">
            <v>Unit</v>
          </cell>
          <cell r="E532">
            <v>613.94000000000005</v>
          </cell>
          <cell r="F532"/>
          <cell r="G532">
            <v>275.63</v>
          </cell>
          <cell r="H532">
            <v>270.96999999999997</v>
          </cell>
          <cell r="I532">
            <v>151.49</v>
          </cell>
          <cell r="J532">
            <v>186.82</v>
          </cell>
          <cell r="K532"/>
          <cell r="L532">
            <v>24387.299999999996</v>
          </cell>
          <cell r="M532">
            <v>13634.1</v>
          </cell>
          <cell r="N532">
            <v>16813.8</v>
          </cell>
          <cell r="O532">
            <v>54835.199999999997</v>
          </cell>
          <cell r="P532"/>
          <cell r="Q532">
            <v>34453.75</v>
          </cell>
          <cell r="R532">
            <v>18936.25</v>
          </cell>
          <cell r="S532">
            <v>23352.5</v>
          </cell>
          <cell r="T532">
            <v>76742.5</v>
          </cell>
          <cell r="U532"/>
          <cell r="V532">
            <v>89579.75</v>
          </cell>
          <cell r="W532">
            <v>49234.25</v>
          </cell>
          <cell r="X532">
            <v>60716.5</v>
          </cell>
          <cell r="Y532">
            <v>199530.5</v>
          </cell>
          <cell r="Z532"/>
          <cell r="AA532">
            <v>9371.42</v>
          </cell>
          <cell r="AB532">
            <v>5150.66</v>
          </cell>
          <cell r="AC532">
            <v>6351.88</v>
          </cell>
          <cell r="AD532">
            <v>20873.96</v>
          </cell>
          <cell r="AE532"/>
          <cell r="AF532">
            <v>157384.73000000001</v>
          </cell>
          <cell r="AG532">
            <v>86500.79</v>
          </cell>
          <cell r="AH532">
            <v>106674.22</v>
          </cell>
          <cell r="AI532">
            <v>350559.74</v>
          </cell>
          <cell r="AJ532"/>
          <cell r="AK532">
            <v>33871.249999999993</v>
          </cell>
          <cell r="AL532">
            <v>37721.01</v>
          </cell>
          <cell r="AM532">
            <v>160478.38</v>
          </cell>
          <cell r="AN532">
            <v>232070.64</v>
          </cell>
          <cell r="AO532"/>
          <cell r="AP532">
            <v>375132.43</v>
          </cell>
          <cell r="AQ532">
            <v>206177.89</v>
          </cell>
          <cell r="AR532">
            <v>254262.02</v>
          </cell>
          <cell r="AS532">
            <v>835572.34000000008</v>
          </cell>
          <cell r="AT532"/>
          <cell r="AU532">
            <v>258265.31</v>
          </cell>
          <cell r="AV532">
            <v>141946.13</v>
          </cell>
          <cell r="AW532">
            <v>175050.34</v>
          </cell>
          <cell r="AX532">
            <v>575261.78</v>
          </cell>
          <cell r="AY532"/>
          <cell r="AZ532">
            <v>3763747.1599999997</v>
          </cell>
          <cell r="BA532">
            <v>1095087.75</v>
          </cell>
          <cell r="BB532">
            <v>1457650.473</v>
          </cell>
          <cell r="BC532">
            <v>86967.056760000007</v>
          </cell>
          <cell r="BD532">
            <v>88352.105400000015</v>
          </cell>
          <cell r="BE532">
            <v>0</v>
          </cell>
          <cell r="BF532">
            <v>1632969.6351600001</v>
          </cell>
          <cell r="BG532"/>
          <cell r="BH532">
            <v>3978416.2951600002</v>
          </cell>
          <cell r="BI532"/>
          <cell r="BJ532">
            <v>584397.19999999995</v>
          </cell>
          <cell r="BK532">
            <v>3394019.09516</v>
          </cell>
          <cell r="BL532"/>
          <cell r="BM532">
            <v>1</v>
          </cell>
        </row>
        <row r="533">
          <cell r="A533" t="str">
            <v>3000000000092</v>
          </cell>
          <cell r="B533" t="str">
            <v>ALT SCH-JACKSON/PERRY ROE</v>
          </cell>
          <cell r="C533" t="str">
            <v>JACKSON</v>
          </cell>
          <cell r="D533" t="str">
            <v>Regional</v>
          </cell>
          <cell r="E533">
            <v>5</v>
          </cell>
          <cell r="F533"/>
          <cell r="G533">
            <v>0</v>
          </cell>
          <cell r="H533">
            <v>0</v>
          </cell>
          <cell r="I533">
            <v>5</v>
          </cell>
          <cell r="J533">
            <v>0</v>
          </cell>
          <cell r="K533"/>
          <cell r="L533">
            <v>0</v>
          </cell>
          <cell r="M533">
            <v>450</v>
          </cell>
          <cell r="N533">
            <v>0</v>
          </cell>
          <cell r="O533">
            <v>450</v>
          </cell>
          <cell r="P533"/>
          <cell r="Q533">
            <v>0</v>
          </cell>
          <cell r="R533">
            <v>625</v>
          </cell>
          <cell r="S533">
            <v>0</v>
          </cell>
          <cell r="T533">
            <v>625</v>
          </cell>
          <cell r="U533"/>
          <cell r="V533">
            <v>0</v>
          </cell>
          <cell r="W533">
            <v>1625</v>
          </cell>
          <cell r="X533">
            <v>0</v>
          </cell>
          <cell r="Y533">
            <v>1625</v>
          </cell>
          <cell r="Z533"/>
          <cell r="AA533">
            <v>0</v>
          </cell>
          <cell r="AB533">
            <v>170</v>
          </cell>
          <cell r="AC533">
            <v>0</v>
          </cell>
          <cell r="AD533">
            <v>170</v>
          </cell>
          <cell r="AE533"/>
          <cell r="AF533">
            <v>0</v>
          </cell>
          <cell r="AG533">
            <v>1427.5</v>
          </cell>
          <cell r="AH533">
            <v>0</v>
          </cell>
          <cell r="AI533">
            <v>1427.5</v>
          </cell>
          <cell r="AJ533"/>
          <cell r="AK533">
            <v>0</v>
          </cell>
          <cell r="AL533">
            <v>1245</v>
          </cell>
          <cell r="AM533">
            <v>0</v>
          </cell>
          <cell r="AN533">
            <v>1245</v>
          </cell>
          <cell r="AO533"/>
          <cell r="AP533">
            <v>0</v>
          </cell>
          <cell r="AQ533">
            <v>6805</v>
          </cell>
          <cell r="AR533">
            <v>0</v>
          </cell>
          <cell r="AS533">
            <v>6805</v>
          </cell>
          <cell r="AT533"/>
          <cell r="AU533">
            <v>0</v>
          </cell>
          <cell r="AV533">
            <v>4685</v>
          </cell>
          <cell r="AW533">
            <v>0</v>
          </cell>
          <cell r="AX533">
            <v>4685</v>
          </cell>
          <cell r="AY533"/>
          <cell r="AZ533">
            <v>26636.550000000003</v>
          </cell>
          <cell r="BA533">
            <v>8956.81</v>
          </cell>
          <cell r="BB533">
            <v>10678.008</v>
          </cell>
          <cell r="BC533">
            <v>708.27</v>
          </cell>
          <cell r="BD533">
            <v>719.55</v>
          </cell>
          <cell r="BE533">
            <v>0</v>
          </cell>
          <cell r="BF533">
            <v>12105.828</v>
          </cell>
          <cell r="BG533"/>
          <cell r="BH533">
            <v>29138.328000000001</v>
          </cell>
          <cell r="BI533"/>
          <cell r="BJ533">
            <v>4759.3999999999996</v>
          </cell>
          <cell r="BK533">
            <v>24378.928</v>
          </cell>
          <cell r="BL533"/>
          <cell r="BM533">
            <v>0</v>
          </cell>
        </row>
        <row r="534">
          <cell r="A534" t="str">
            <v>3000000000093</v>
          </cell>
          <cell r="B534" t="str">
            <v>SAFE SCH-JACKSON/PERRY ROE</v>
          </cell>
          <cell r="C534" t="str">
            <v>JACKSON</v>
          </cell>
          <cell r="D534" t="str">
            <v>Regional</v>
          </cell>
          <cell r="E534">
            <v>21</v>
          </cell>
          <cell r="F534"/>
          <cell r="G534">
            <v>0</v>
          </cell>
          <cell r="H534">
            <v>0</v>
          </cell>
          <cell r="I534">
            <v>9</v>
          </cell>
          <cell r="J534">
            <v>12</v>
          </cell>
          <cell r="K534"/>
          <cell r="L534">
            <v>0</v>
          </cell>
          <cell r="M534">
            <v>810</v>
          </cell>
          <cell r="N534">
            <v>1080</v>
          </cell>
          <cell r="O534">
            <v>1890</v>
          </cell>
          <cell r="P534"/>
          <cell r="Q534">
            <v>0</v>
          </cell>
          <cell r="R534">
            <v>1125</v>
          </cell>
          <cell r="S534">
            <v>1500</v>
          </cell>
          <cell r="T534">
            <v>2625</v>
          </cell>
          <cell r="U534"/>
          <cell r="V534">
            <v>0</v>
          </cell>
          <cell r="W534">
            <v>2925</v>
          </cell>
          <cell r="X534">
            <v>3900</v>
          </cell>
          <cell r="Y534">
            <v>6825</v>
          </cell>
          <cell r="Z534"/>
          <cell r="AA534">
            <v>0</v>
          </cell>
          <cell r="AB534">
            <v>306</v>
          </cell>
          <cell r="AC534">
            <v>408</v>
          </cell>
          <cell r="AD534">
            <v>714</v>
          </cell>
          <cell r="AE534"/>
          <cell r="AF534">
            <v>0</v>
          </cell>
          <cell r="AG534">
            <v>2569.5</v>
          </cell>
          <cell r="AH534">
            <v>3426</v>
          </cell>
          <cell r="AI534">
            <v>5995.5</v>
          </cell>
          <cell r="AJ534"/>
          <cell r="AK534">
            <v>0</v>
          </cell>
          <cell r="AL534">
            <v>2241</v>
          </cell>
          <cell r="AM534">
            <v>10308</v>
          </cell>
          <cell r="AN534">
            <v>12549</v>
          </cell>
          <cell r="AO534"/>
          <cell r="AP534">
            <v>0</v>
          </cell>
          <cell r="AQ534">
            <v>12249</v>
          </cell>
          <cell r="AR534">
            <v>16332</v>
          </cell>
          <cell r="AS534">
            <v>28581</v>
          </cell>
          <cell r="AT534"/>
          <cell r="AU534">
            <v>0</v>
          </cell>
          <cell r="AV534">
            <v>8433</v>
          </cell>
          <cell r="AW534">
            <v>11244</v>
          </cell>
          <cell r="AX534">
            <v>19677</v>
          </cell>
          <cell r="AY534"/>
          <cell r="AZ534">
            <v>129448.45</v>
          </cell>
          <cell r="BA534">
            <v>39504.879999999997</v>
          </cell>
          <cell r="BB534">
            <v>50685.998999999996</v>
          </cell>
          <cell r="BC534">
            <v>2974.7339999999999</v>
          </cell>
          <cell r="BD534">
            <v>3022.1099999999997</v>
          </cell>
          <cell r="BE534">
            <v>0</v>
          </cell>
          <cell r="BF534">
            <v>56682.842999999993</v>
          </cell>
          <cell r="BG534"/>
          <cell r="BH534">
            <v>135539.34299999999</v>
          </cell>
          <cell r="BI534"/>
          <cell r="BJ534">
            <v>19989.48</v>
          </cell>
          <cell r="BK534">
            <v>115549.863</v>
          </cell>
          <cell r="BL534"/>
          <cell r="BM534">
            <v>0</v>
          </cell>
        </row>
        <row r="535">
          <cell r="A535" t="str">
            <v>3000000000095</v>
          </cell>
          <cell r="B535" t="str">
            <v>ALOP-JACKSON/PERRY ROE</v>
          </cell>
          <cell r="C535" t="str">
            <v>JACKSON</v>
          </cell>
          <cell r="D535" t="str">
            <v>Regional</v>
          </cell>
          <cell r="E535">
            <v>4.9800000000000004</v>
          </cell>
          <cell r="F535"/>
          <cell r="G535">
            <v>0</v>
          </cell>
          <cell r="H535">
            <v>0</v>
          </cell>
          <cell r="I535">
            <v>0.33</v>
          </cell>
          <cell r="J535">
            <v>4.6500000000000004</v>
          </cell>
          <cell r="K535"/>
          <cell r="L535">
            <v>0</v>
          </cell>
          <cell r="M535">
            <v>29.700000000000003</v>
          </cell>
          <cell r="N535">
            <v>418.50000000000006</v>
          </cell>
          <cell r="O535">
            <v>448.20000000000005</v>
          </cell>
          <cell r="P535"/>
          <cell r="Q535">
            <v>0</v>
          </cell>
          <cell r="R535">
            <v>41.25</v>
          </cell>
          <cell r="S535">
            <v>581.25</v>
          </cell>
          <cell r="T535">
            <v>622.5</v>
          </cell>
          <cell r="U535"/>
          <cell r="V535">
            <v>0</v>
          </cell>
          <cell r="W535">
            <v>107.25</v>
          </cell>
          <cell r="X535">
            <v>1511.2500000000002</v>
          </cell>
          <cell r="Y535">
            <v>1618.5000000000002</v>
          </cell>
          <cell r="Z535"/>
          <cell r="AA535">
            <v>0</v>
          </cell>
          <cell r="AB535">
            <v>11.22</v>
          </cell>
          <cell r="AC535">
            <v>158.10000000000002</v>
          </cell>
          <cell r="AD535">
            <v>169.32000000000002</v>
          </cell>
          <cell r="AE535"/>
          <cell r="AF535">
            <v>0</v>
          </cell>
          <cell r="AG535">
            <v>188.43</v>
          </cell>
          <cell r="AH535">
            <v>2655.15</v>
          </cell>
          <cell r="AI535">
            <v>2843.58</v>
          </cell>
          <cell r="AJ535"/>
          <cell r="AK535">
            <v>0</v>
          </cell>
          <cell r="AL535">
            <v>82.17</v>
          </cell>
          <cell r="AM535">
            <v>3994.3500000000004</v>
          </cell>
          <cell r="AN535">
            <v>4076.5200000000004</v>
          </cell>
          <cell r="AO535"/>
          <cell r="AP535">
            <v>0</v>
          </cell>
          <cell r="AQ535">
            <v>449.13</v>
          </cell>
          <cell r="AR535">
            <v>6328.6500000000005</v>
          </cell>
          <cell r="AS535">
            <v>6777.7800000000007</v>
          </cell>
          <cell r="AT535"/>
          <cell r="AU535">
            <v>0</v>
          </cell>
          <cell r="AV535">
            <v>309.21000000000004</v>
          </cell>
          <cell r="AW535">
            <v>4357.05</v>
          </cell>
          <cell r="AX535">
            <v>4666.26</v>
          </cell>
          <cell r="AY535"/>
          <cell r="AZ535">
            <v>26288.840000000004</v>
          </cell>
          <cell r="BA535">
            <v>8956.81</v>
          </cell>
          <cell r="BB535">
            <v>10573.695</v>
          </cell>
          <cell r="BC535">
            <v>705.43691999999999</v>
          </cell>
          <cell r="BD535">
            <v>716.67179999999996</v>
          </cell>
          <cell r="BE535">
            <v>0</v>
          </cell>
          <cell r="BF535">
            <v>11995.80372</v>
          </cell>
          <cell r="BG535"/>
          <cell r="BH535">
            <v>33218.463719999992</v>
          </cell>
          <cell r="BI535"/>
          <cell r="BJ535">
            <v>4740.3599999999997</v>
          </cell>
          <cell r="BK535">
            <v>28478.103719999992</v>
          </cell>
          <cell r="BL535"/>
          <cell r="BM535">
            <v>1</v>
          </cell>
        </row>
        <row r="536">
          <cell r="A536" t="str">
            <v>3000200102200</v>
          </cell>
          <cell r="B536" t="str">
            <v>CAIRO UNIT SCHOOL DISTRICT 1</v>
          </cell>
          <cell r="C536" t="str">
            <v>ALEXANDER</v>
          </cell>
          <cell r="D536" t="str">
            <v>Unit</v>
          </cell>
          <cell r="E536">
            <v>270</v>
          </cell>
          <cell r="F536"/>
          <cell r="G536">
            <v>131.5</v>
          </cell>
          <cell r="H536">
            <v>129.5</v>
          </cell>
          <cell r="I536">
            <v>57.5</v>
          </cell>
          <cell r="J536">
            <v>81</v>
          </cell>
          <cell r="K536"/>
          <cell r="L536">
            <v>11655</v>
          </cell>
          <cell r="M536">
            <v>5175</v>
          </cell>
          <cell r="N536">
            <v>7290</v>
          </cell>
          <cell r="O536">
            <v>24120</v>
          </cell>
          <cell r="P536"/>
          <cell r="Q536">
            <v>16437.5</v>
          </cell>
          <cell r="R536">
            <v>7187.5</v>
          </cell>
          <cell r="S536">
            <v>10125</v>
          </cell>
          <cell r="T536">
            <v>33750</v>
          </cell>
          <cell r="U536"/>
          <cell r="V536">
            <v>42737.5</v>
          </cell>
          <cell r="W536">
            <v>18687.5</v>
          </cell>
          <cell r="X536">
            <v>26325</v>
          </cell>
          <cell r="Y536">
            <v>87750</v>
          </cell>
          <cell r="Z536"/>
          <cell r="AA536">
            <v>4471</v>
          </cell>
          <cell r="AB536">
            <v>1955</v>
          </cell>
          <cell r="AC536">
            <v>2754</v>
          </cell>
          <cell r="AD536">
            <v>9180</v>
          </cell>
          <cell r="AE536"/>
          <cell r="AF536">
            <v>37543.25</v>
          </cell>
          <cell r="AG536">
            <v>16416.25</v>
          </cell>
          <cell r="AH536">
            <v>23125.5</v>
          </cell>
          <cell r="AI536">
            <v>77085</v>
          </cell>
          <cell r="AJ536"/>
          <cell r="AK536">
            <v>16187.5</v>
          </cell>
          <cell r="AL536">
            <v>14317.5</v>
          </cell>
          <cell r="AM536">
            <v>69579</v>
          </cell>
          <cell r="AN536">
            <v>100084</v>
          </cell>
          <cell r="AO536"/>
          <cell r="AP536">
            <v>178971.5</v>
          </cell>
          <cell r="AQ536">
            <v>78257.5</v>
          </cell>
          <cell r="AR536">
            <v>110241</v>
          </cell>
          <cell r="AS536">
            <v>367470</v>
          </cell>
          <cell r="AT536"/>
          <cell r="AU536">
            <v>123215.5</v>
          </cell>
          <cell r="AV536">
            <v>53877.5</v>
          </cell>
          <cell r="AW536">
            <v>75897</v>
          </cell>
          <cell r="AX536">
            <v>252990</v>
          </cell>
          <cell r="AY536"/>
          <cell r="AZ536">
            <v>1750898.9200000002</v>
          </cell>
          <cell r="BA536">
            <v>724554.91999999993</v>
          </cell>
          <cell r="BB536">
            <v>742636.15199999989</v>
          </cell>
          <cell r="BC536">
            <v>38246.58</v>
          </cell>
          <cell r="BD536">
            <v>38855.699999999997</v>
          </cell>
          <cell r="BE536">
            <v>0</v>
          </cell>
          <cell r="BF536">
            <v>819738.4319999998</v>
          </cell>
          <cell r="BG536"/>
          <cell r="BH536">
            <v>1772167.4319999998</v>
          </cell>
          <cell r="BI536"/>
          <cell r="BJ536">
            <v>257007.6</v>
          </cell>
          <cell r="BK536">
            <v>1515159.8319999997</v>
          </cell>
          <cell r="BL536"/>
          <cell r="BM536">
            <v>0</v>
          </cell>
        </row>
        <row r="537">
          <cell r="A537" t="str">
            <v>3000200502600</v>
          </cell>
          <cell r="B537" t="str">
            <v>EGYPTIAN COMM UNIT SCH DIST 5</v>
          </cell>
          <cell r="C537" t="str">
            <v>ALEXANDER</v>
          </cell>
          <cell r="D537" t="str">
            <v>Unit</v>
          </cell>
          <cell r="E537">
            <v>343.25</v>
          </cell>
          <cell r="F537"/>
          <cell r="G537">
            <v>164.25</v>
          </cell>
          <cell r="H537">
            <v>162.5</v>
          </cell>
          <cell r="I537">
            <v>61.5</v>
          </cell>
          <cell r="J537">
            <v>117.5</v>
          </cell>
          <cell r="K537"/>
          <cell r="L537">
            <v>14625</v>
          </cell>
          <cell r="M537">
            <v>5535</v>
          </cell>
          <cell r="N537">
            <v>10575</v>
          </cell>
          <cell r="O537">
            <v>30735</v>
          </cell>
          <cell r="P537"/>
          <cell r="Q537">
            <v>20531.25</v>
          </cell>
          <cell r="R537">
            <v>7687.5</v>
          </cell>
          <cell r="S537">
            <v>14687.5</v>
          </cell>
          <cell r="T537">
            <v>42906.25</v>
          </cell>
          <cell r="U537"/>
          <cell r="V537">
            <v>53381.25</v>
          </cell>
          <cell r="W537">
            <v>19987.5</v>
          </cell>
          <cell r="X537">
            <v>38187.5</v>
          </cell>
          <cell r="Y537">
            <v>111556.25</v>
          </cell>
          <cell r="Z537"/>
          <cell r="AA537">
            <v>5584.5</v>
          </cell>
          <cell r="AB537">
            <v>2091</v>
          </cell>
          <cell r="AC537">
            <v>3995</v>
          </cell>
          <cell r="AD537">
            <v>11670.5</v>
          </cell>
          <cell r="AE537"/>
          <cell r="AF537">
            <v>93786.75</v>
          </cell>
          <cell r="AG537">
            <v>35116.5</v>
          </cell>
          <cell r="AH537">
            <v>67092.5</v>
          </cell>
          <cell r="AI537">
            <v>195995.75</v>
          </cell>
          <cell r="AJ537"/>
          <cell r="AK537">
            <v>20312.5</v>
          </cell>
          <cell r="AL537">
            <v>15313.5</v>
          </cell>
          <cell r="AM537">
            <v>100932.5</v>
          </cell>
          <cell r="AN537">
            <v>136558.5</v>
          </cell>
          <cell r="AO537"/>
          <cell r="AP537">
            <v>223544.25</v>
          </cell>
          <cell r="AQ537">
            <v>83701.5</v>
          </cell>
          <cell r="AR537">
            <v>159917.5</v>
          </cell>
          <cell r="AS537">
            <v>467163.25</v>
          </cell>
          <cell r="AT537"/>
          <cell r="AU537">
            <v>153902.25</v>
          </cell>
          <cell r="AV537">
            <v>57625.5</v>
          </cell>
          <cell r="AW537">
            <v>110097.5</v>
          </cell>
          <cell r="AX537">
            <v>321625.25</v>
          </cell>
          <cell r="AY537"/>
          <cell r="AZ537">
            <v>2148792.58</v>
          </cell>
          <cell r="BA537">
            <v>669401.81000000006</v>
          </cell>
          <cell r="BB537">
            <v>845458.31700000004</v>
          </cell>
          <cell r="BC537">
            <v>48622.735500000003</v>
          </cell>
          <cell r="BD537">
            <v>49397.107499999998</v>
          </cell>
          <cell r="BE537">
            <v>0</v>
          </cell>
          <cell r="BF537">
            <v>943478.16</v>
          </cell>
          <cell r="BG537"/>
          <cell r="BH537">
            <v>2261688.91</v>
          </cell>
          <cell r="BI537"/>
          <cell r="BJ537">
            <v>326732.81</v>
          </cell>
          <cell r="BK537">
            <v>1934956.1</v>
          </cell>
          <cell r="BL537"/>
          <cell r="BM537">
            <v>1</v>
          </cell>
        </row>
        <row r="538">
          <cell r="A538" t="str">
            <v>3003908600300</v>
          </cell>
          <cell r="B538" t="str">
            <v>DESOTO CONS SCHOOL DISTRICT 86</v>
          </cell>
          <cell r="C538" t="str">
            <v>JACKSON</v>
          </cell>
          <cell r="D538" t="str">
            <v>Elementary</v>
          </cell>
          <cell r="E538">
            <v>168.8</v>
          </cell>
          <cell r="F538"/>
          <cell r="G538">
            <v>108.64</v>
          </cell>
          <cell r="H538">
            <v>105.97999999999999</v>
          </cell>
          <cell r="I538">
            <v>60.16</v>
          </cell>
          <cell r="J538">
            <v>0</v>
          </cell>
          <cell r="K538"/>
          <cell r="L538">
            <v>9538.1999999999989</v>
          </cell>
          <cell r="M538">
            <v>5414.4</v>
          </cell>
          <cell r="N538">
            <v>0</v>
          </cell>
          <cell r="O538">
            <v>14952.599999999999</v>
          </cell>
          <cell r="P538"/>
          <cell r="Q538">
            <v>13580</v>
          </cell>
          <cell r="R538">
            <v>7520</v>
          </cell>
          <cell r="S538">
            <v>0</v>
          </cell>
          <cell r="T538">
            <v>21100</v>
          </cell>
          <cell r="U538"/>
          <cell r="V538">
            <v>35308</v>
          </cell>
          <cell r="W538">
            <v>19552</v>
          </cell>
          <cell r="X538">
            <v>0</v>
          </cell>
          <cell r="Y538">
            <v>54860</v>
          </cell>
          <cell r="Z538"/>
          <cell r="AA538">
            <v>3693.76</v>
          </cell>
          <cell r="AB538">
            <v>2045.4399999999998</v>
          </cell>
          <cell r="AC538">
            <v>0</v>
          </cell>
          <cell r="AD538">
            <v>5739.2</v>
          </cell>
          <cell r="AE538"/>
          <cell r="AF538">
            <v>62033.440000000002</v>
          </cell>
          <cell r="AG538">
            <v>34351.360000000001</v>
          </cell>
          <cell r="AH538">
            <v>0</v>
          </cell>
          <cell r="AI538">
            <v>96384.8</v>
          </cell>
          <cell r="AJ538"/>
          <cell r="AK538">
            <v>13247.499999999998</v>
          </cell>
          <cell r="AL538">
            <v>14979.839999999998</v>
          </cell>
          <cell r="AM538">
            <v>0</v>
          </cell>
          <cell r="AN538">
            <v>28227.339999999997</v>
          </cell>
          <cell r="AO538"/>
          <cell r="AP538">
            <v>147859.04</v>
          </cell>
          <cell r="AQ538">
            <v>81877.759999999995</v>
          </cell>
          <cell r="AR538">
            <v>0</v>
          </cell>
          <cell r="AS538">
            <v>229736.8</v>
          </cell>
          <cell r="AT538"/>
          <cell r="AU538">
            <v>101795.68000000001</v>
          </cell>
          <cell r="AV538">
            <v>56369.919999999998</v>
          </cell>
          <cell r="AW538">
            <v>0</v>
          </cell>
          <cell r="AX538">
            <v>158165.6</v>
          </cell>
          <cell r="AY538"/>
          <cell r="AZ538">
            <v>1012168.02</v>
          </cell>
          <cell r="BA538">
            <v>321784.43</v>
          </cell>
          <cell r="BB538">
            <v>400185.73499999999</v>
          </cell>
          <cell r="BC538">
            <v>23911.195200000002</v>
          </cell>
          <cell r="BD538">
            <v>24292.007999999998</v>
          </cell>
          <cell r="BE538">
            <v>0</v>
          </cell>
          <cell r="BF538">
            <v>448388.93819999998</v>
          </cell>
          <cell r="BG538"/>
          <cell r="BH538">
            <v>1057555.2781999998</v>
          </cell>
          <cell r="BI538"/>
          <cell r="BJ538">
            <v>160677.34</v>
          </cell>
          <cell r="BK538">
            <v>896877.93819999986</v>
          </cell>
          <cell r="BL538"/>
          <cell r="BM538">
            <v>1</v>
          </cell>
        </row>
        <row r="539">
          <cell r="A539" t="str">
            <v>3003909500200</v>
          </cell>
          <cell r="B539" t="str">
            <v>CARBONDALE ELEM SCH DIST 95</v>
          </cell>
          <cell r="C539" t="str">
            <v>JACKSON</v>
          </cell>
          <cell r="D539" t="str">
            <v>Elementary</v>
          </cell>
          <cell r="E539">
            <v>1462.3</v>
          </cell>
          <cell r="F539"/>
          <cell r="G539">
            <v>1009.64</v>
          </cell>
          <cell r="H539">
            <v>993.64</v>
          </cell>
          <cell r="I539">
            <v>452.65999999999997</v>
          </cell>
          <cell r="J539">
            <v>0</v>
          </cell>
          <cell r="K539"/>
          <cell r="L539">
            <v>89427.6</v>
          </cell>
          <cell r="M539">
            <v>40739.399999999994</v>
          </cell>
          <cell r="N539">
            <v>0</v>
          </cell>
          <cell r="O539">
            <v>130167</v>
          </cell>
          <cell r="P539"/>
          <cell r="Q539">
            <v>126205</v>
          </cell>
          <cell r="R539">
            <v>56582.499999999993</v>
          </cell>
          <cell r="S539">
            <v>0</v>
          </cell>
          <cell r="T539">
            <v>182787.5</v>
          </cell>
          <cell r="U539"/>
          <cell r="V539">
            <v>328133</v>
          </cell>
          <cell r="W539">
            <v>147114.5</v>
          </cell>
          <cell r="X539">
            <v>0</v>
          </cell>
          <cell r="Y539">
            <v>475247.5</v>
          </cell>
          <cell r="Z539"/>
          <cell r="AA539">
            <v>34327.760000000002</v>
          </cell>
          <cell r="AB539">
            <v>15390.439999999999</v>
          </cell>
          <cell r="AC539">
            <v>0</v>
          </cell>
          <cell r="AD539">
            <v>49718.2</v>
          </cell>
          <cell r="AE539"/>
          <cell r="AF539">
            <v>576504.43999999994</v>
          </cell>
          <cell r="AG539">
            <v>258468.86</v>
          </cell>
          <cell r="AH539">
            <v>0</v>
          </cell>
          <cell r="AI539">
            <v>834973.29999999993</v>
          </cell>
          <cell r="AJ539"/>
          <cell r="AK539">
            <v>124205</v>
          </cell>
          <cell r="AL539">
            <v>112712.34</v>
          </cell>
          <cell r="AM539">
            <v>0</v>
          </cell>
          <cell r="AN539">
            <v>236917.34</v>
          </cell>
          <cell r="AO539"/>
          <cell r="AP539">
            <v>1374120.04</v>
          </cell>
          <cell r="AQ539">
            <v>616070.26</v>
          </cell>
          <cell r="AR539">
            <v>0</v>
          </cell>
          <cell r="AS539">
            <v>1990190.3</v>
          </cell>
          <cell r="AT539"/>
          <cell r="AU539">
            <v>946032.67999999993</v>
          </cell>
          <cell r="AV539">
            <v>424142.42</v>
          </cell>
          <cell r="AW539">
            <v>0</v>
          </cell>
          <cell r="AX539">
            <v>1370175.0999999999</v>
          </cell>
          <cell r="AY539"/>
          <cell r="AZ539">
            <v>9215307.1799999997</v>
          </cell>
          <cell r="BA539">
            <v>3878932.29</v>
          </cell>
          <cell r="BB539">
            <v>3928271.8409999995</v>
          </cell>
          <cell r="BC539">
            <v>207140.64420000001</v>
          </cell>
          <cell r="BD539">
            <v>210439.59299999996</v>
          </cell>
          <cell r="BE539">
            <v>0</v>
          </cell>
          <cell r="BF539">
            <v>4345852.0781999994</v>
          </cell>
          <cell r="BG539"/>
          <cell r="BH539">
            <v>9616028.3181999978</v>
          </cell>
          <cell r="BI539"/>
          <cell r="BJ539">
            <v>1391934.12</v>
          </cell>
          <cell r="BK539">
            <v>8224094.1981999977</v>
          </cell>
          <cell r="BL539"/>
          <cell r="BM539">
            <v>1</v>
          </cell>
        </row>
        <row r="540">
          <cell r="A540" t="str">
            <v>3003913000400</v>
          </cell>
          <cell r="B540" t="str">
            <v>GIANT CITY C C SCHOOL DIST 130</v>
          </cell>
          <cell r="C540" t="str">
            <v>JACKSON</v>
          </cell>
          <cell r="D540" t="str">
            <v>Elementary</v>
          </cell>
          <cell r="E540">
            <v>215.05</v>
          </cell>
          <cell r="F540"/>
          <cell r="G540">
            <v>131.22999999999999</v>
          </cell>
          <cell r="H540">
            <v>129.15</v>
          </cell>
          <cell r="I540">
            <v>83.82</v>
          </cell>
          <cell r="J540">
            <v>0</v>
          </cell>
          <cell r="K540"/>
          <cell r="L540">
            <v>11623.5</v>
          </cell>
          <cell r="M540">
            <v>7543.7999999999993</v>
          </cell>
          <cell r="N540">
            <v>0</v>
          </cell>
          <cell r="O540">
            <v>19167.3</v>
          </cell>
          <cell r="P540"/>
          <cell r="Q540">
            <v>16403.75</v>
          </cell>
          <cell r="R540">
            <v>10477.5</v>
          </cell>
          <cell r="S540">
            <v>0</v>
          </cell>
          <cell r="T540">
            <v>26881.25</v>
          </cell>
          <cell r="U540"/>
          <cell r="V540">
            <v>42649.75</v>
          </cell>
          <cell r="W540">
            <v>27241.499999999996</v>
          </cell>
          <cell r="X540">
            <v>0</v>
          </cell>
          <cell r="Y540">
            <v>69891.25</v>
          </cell>
          <cell r="Z540"/>
          <cell r="AA540">
            <v>4461.82</v>
          </cell>
          <cell r="AB540">
            <v>2849.8799999999997</v>
          </cell>
          <cell r="AC540">
            <v>0</v>
          </cell>
          <cell r="AD540">
            <v>7311.6999999999989</v>
          </cell>
          <cell r="AE540"/>
          <cell r="AF540">
            <v>74932.33</v>
          </cell>
          <cell r="AG540">
            <v>47861.22</v>
          </cell>
          <cell r="AH540">
            <v>0</v>
          </cell>
          <cell r="AI540">
            <v>122793.55</v>
          </cell>
          <cell r="AJ540"/>
          <cell r="AK540">
            <v>16143.75</v>
          </cell>
          <cell r="AL540">
            <v>20871.179999999997</v>
          </cell>
          <cell r="AM540">
            <v>0</v>
          </cell>
          <cell r="AN540">
            <v>37014.929999999993</v>
          </cell>
          <cell r="AO540"/>
          <cell r="AP540">
            <v>178604.03</v>
          </cell>
          <cell r="AQ540">
            <v>114079.01999999999</v>
          </cell>
          <cell r="AR540">
            <v>0</v>
          </cell>
          <cell r="AS540">
            <v>292683.05</v>
          </cell>
          <cell r="AT540"/>
          <cell r="AU540">
            <v>122962.51</v>
          </cell>
          <cell r="AV540">
            <v>78539.34</v>
          </cell>
          <cell r="AW540">
            <v>0</v>
          </cell>
          <cell r="AX540">
            <v>201501.84999999998</v>
          </cell>
          <cell r="AY540"/>
          <cell r="AZ540">
            <v>1242437.6399999999</v>
          </cell>
          <cell r="BA540">
            <v>320230.58999999997</v>
          </cell>
          <cell r="BB540">
            <v>468800.46899999998</v>
          </cell>
          <cell r="BC540">
            <v>30462.692699999996</v>
          </cell>
          <cell r="BD540">
            <v>30947.845499999996</v>
          </cell>
          <cell r="BE540">
            <v>0</v>
          </cell>
          <cell r="BF540">
            <v>530211.00719999999</v>
          </cell>
          <cell r="BG540"/>
          <cell r="BH540">
            <v>1307455.8872</v>
          </cell>
          <cell r="BI540"/>
          <cell r="BJ540">
            <v>204701.79</v>
          </cell>
          <cell r="BK540">
            <v>1102754.0972</v>
          </cell>
          <cell r="BL540"/>
          <cell r="BM540">
            <v>1</v>
          </cell>
        </row>
        <row r="541">
          <cell r="A541" t="str">
            <v>3003914000400</v>
          </cell>
          <cell r="B541" t="str">
            <v>UNITY POINT C C SCHOOL DIST 140</v>
          </cell>
          <cell r="C541" t="str">
            <v>JACKSON</v>
          </cell>
          <cell r="D541" t="str">
            <v>Elementary</v>
          </cell>
          <cell r="E541">
            <v>556.25</v>
          </cell>
          <cell r="F541"/>
          <cell r="G541">
            <v>370.75</v>
          </cell>
          <cell r="H541">
            <v>364.75</v>
          </cell>
          <cell r="I541">
            <v>185.5</v>
          </cell>
          <cell r="J541">
            <v>0</v>
          </cell>
          <cell r="K541"/>
          <cell r="L541">
            <v>32827.5</v>
          </cell>
          <cell r="M541">
            <v>16695</v>
          </cell>
          <cell r="N541">
            <v>0</v>
          </cell>
          <cell r="O541">
            <v>49522.5</v>
          </cell>
          <cell r="P541"/>
          <cell r="Q541">
            <v>46343.75</v>
          </cell>
          <cell r="R541">
            <v>23187.5</v>
          </cell>
          <cell r="S541">
            <v>0</v>
          </cell>
          <cell r="T541">
            <v>69531.25</v>
          </cell>
          <cell r="U541"/>
          <cell r="V541">
            <v>120493.75</v>
          </cell>
          <cell r="W541">
            <v>60287.5</v>
          </cell>
          <cell r="X541">
            <v>0</v>
          </cell>
          <cell r="Y541">
            <v>180781.25</v>
          </cell>
          <cell r="Z541"/>
          <cell r="AA541">
            <v>12605.5</v>
          </cell>
          <cell r="AB541">
            <v>6307</v>
          </cell>
          <cell r="AC541">
            <v>0</v>
          </cell>
          <cell r="AD541">
            <v>18912.5</v>
          </cell>
          <cell r="AE541"/>
          <cell r="AF541">
            <v>211698.25</v>
          </cell>
          <cell r="AG541">
            <v>105920.5</v>
          </cell>
          <cell r="AH541">
            <v>0</v>
          </cell>
          <cell r="AI541">
            <v>317618.75</v>
          </cell>
          <cell r="AJ541"/>
          <cell r="AK541">
            <v>45593.75</v>
          </cell>
          <cell r="AL541">
            <v>46189.5</v>
          </cell>
          <cell r="AM541">
            <v>0</v>
          </cell>
          <cell r="AN541">
            <v>91783.25</v>
          </cell>
          <cell r="AO541"/>
          <cell r="AP541">
            <v>504590.75</v>
          </cell>
          <cell r="AQ541">
            <v>252465.5</v>
          </cell>
          <cell r="AR541">
            <v>0</v>
          </cell>
          <cell r="AS541">
            <v>757056.25</v>
          </cell>
          <cell r="AT541"/>
          <cell r="AU541">
            <v>347392.75</v>
          </cell>
          <cell r="AV541">
            <v>173813.5</v>
          </cell>
          <cell r="AW541">
            <v>0</v>
          </cell>
          <cell r="AX541">
            <v>521206.25</v>
          </cell>
          <cell r="AY541"/>
          <cell r="AZ541">
            <v>3292204.94</v>
          </cell>
          <cell r="BA541">
            <v>1171914.6299999999</v>
          </cell>
          <cell r="BB541">
            <v>1339235.871</v>
          </cell>
          <cell r="BC541">
            <v>78795.037499999991</v>
          </cell>
          <cell r="BD541">
            <v>80049.9375</v>
          </cell>
          <cell r="BE541">
            <v>0</v>
          </cell>
          <cell r="BF541">
            <v>1498080.8460000001</v>
          </cell>
          <cell r="BG541"/>
          <cell r="BH541">
            <v>3504492.8459999999</v>
          </cell>
          <cell r="BI541"/>
          <cell r="BJ541">
            <v>529483.25</v>
          </cell>
          <cell r="BK541">
            <v>2975009.5959999999</v>
          </cell>
          <cell r="BL541"/>
          <cell r="BM541">
            <v>1</v>
          </cell>
        </row>
        <row r="542">
          <cell r="A542" t="str">
            <v>3003916501600</v>
          </cell>
          <cell r="B542" t="str">
            <v>CARBONDALE COMM H S DISTRICT 165</v>
          </cell>
          <cell r="C542" t="str">
            <v>JACKSON</v>
          </cell>
          <cell r="D542" t="str">
            <v>High School</v>
          </cell>
          <cell r="E542">
            <v>969.5</v>
          </cell>
          <cell r="F542"/>
          <cell r="G542">
            <v>0</v>
          </cell>
          <cell r="H542">
            <v>0</v>
          </cell>
          <cell r="I542">
            <v>0</v>
          </cell>
          <cell r="J542">
            <v>969.5</v>
          </cell>
          <cell r="K542"/>
          <cell r="L542">
            <v>0</v>
          </cell>
          <cell r="M542">
            <v>0</v>
          </cell>
          <cell r="N542">
            <v>87255</v>
          </cell>
          <cell r="O542">
            <v>87255</v>
          </cell>
          <cell r="P542"/>
          <cell r="Q542">
            <v>0</v>
          </cell>
          <cell r="R542">
            <v>0</v>
          </cell>
          <cell r="S542">
            <v>121187.5</v>
          </cell>
          <cell r="T542">
            <v>121187.5</v>
          </cell>
          <cell r="U542"/>
          <cell r="V542">
            <v>0</v>
          </cell>
          <cell r="W542">
            <v>0</v>
          </cell>
          <cell r="X542">
            <v>315087.5</v>
          </cell>
          <cell r="Y542">
            <v>315087.5</v>
          </cell>
          <cell r="Z542"/>
          <cell r="AA542">
            <v>0</v>
          </cell>
          <cell r="AB542">
            <v>0</v>
          </cell>
          <cell r="AC542">
            <v>32963</v>
          </cell>
          <cell r="AD542">
            <v>32963</v>
          </cell>
          <cell r="AE542"/>
          <cell r="AF542">
            <v>0</v>
          </cell>
          <cell r="AG542">
            <v>0</v>
          </cell>
          <cell r="AH542">
            <v>553584.5</v>
          </cell>
          <cell r="AI542">
            <v>553584.5</v>
          </cell>
          <cell r="AJ542"/>
          <cell r="AK542">
            <v>0</v>
          </cell>
          <cell r="AL542">
            <v>0</v>
          </cell>
          <cell r="AM542">
            <v>832800.5</v>
          </cell>
          <cell r="AN542">
            <v>832800.5</v>
          </cell>
          <cell r="AO542"/>
          <cell r="AP542">
            <v>0</v>
          </cell>
          <cell r="AQ542">
            <v>0</v>
          </cell>
          <cell r="AR542">
            <v>1319489.5</v>
          </cell>
          <cell r="AS542">
            <v>1319489.5</v>
          </cell>
          <cell r="AT542"/>
          <cell r="AU542">
            <v>0</v>
          </cell>
          <cell r="AV542">
            <v>0</v>
          </cell>
          <cell r="AW542">
            <v>908421.5</v>
          </cell>
          <cell r="AX542">
            <v>908421.5</v>
          </cell>
          <cell r="AY542"/>
          <cell r="AZ542">
            <v>6497399.830000001</v>
          </cell>
          <cell r="BA542">
            <v>2070803.54</v>
          </cell>
          <cell r="BB542">
            <v>2570461.0110000004</v>
          </cell>
          <cell r="BC542">
            <v>137333.55299999999</v>
          </cell>
          <cell r="BD542">
            <v>139520.745</v>
          </cell>
          <cell r="BE542">
            <v>0</v>
          </cell>
          <cell r="BF542">
            <v>2847315.3090000004</v>
          </cell>
          <cell r="BG542"/>
          <cell r="BH542">
            <v>7018104.3090000004</v>
          </cell>
          <cell r="BI542"/>
          <cell r="BJ542">
            <v>922847.66</v>
          </cell>
          <cell r="BK542">
            <v>6095256.6490000002</v>
          </cell>
          <cell r="BL542"/>
          <cell r="BM542">
            <v>1</v>
          </cell>
        </row>
        <row r="543">
          <cell r="A543" t="str">
            <v>3003917602600</v>
          </cell>
          <cell r="B543" t="str">
            <v>TRICO COMM UNIT SCH DISTRICT 176</v>
          </cell>
          <cell r="C543" t="str">
            <v>JACKSON</v>
          </cell>
          <cell r="D543" t="str">
            <v>Unit</v>
          </cell>
          <cell r="E543">
            <v>818.54</v>
          </cell>
          <cell r="F543"/>
          <cell r="G543">
            <v>387.71999999999991</v>
          </cell>
          <cell r="H543">
            <v>381.80999999999995</v>
          </cell>
          <cell r="I543">
            <v>183.66</v>
          </cell>
          <cell r="J543">
            <v>247.15999999999997</v>
          </cell>
          <cell r="K543"/>
          <cell r="L543">
            <v>34362.899999999994</v>
          </cell>
          <cell r="M543">
            <v>16529.400000000001</v>
          </cell>
          <cell r="N543">
            <v>22244.399999999998</v>
          </cell>
          <cell r="O543">
            <v>73136.7</v>
          </cell>
          <cell r="P543"/>
          <cell r="Q543">
            <v>48464.999999999993</v>
          </cell>
          <cell r="R543">
            <v>22957.5</v>
          </cell>
          <cell r="S543">
            <v>30894.999999999996</v>
          </cell>
          <cell r="T543">
            <v>102317.5</v>
          </cell>
          <cell r="U543"/>
          <cell r="V543">
            <v>126008.99999999997</v>
          </cell>
          <cell r="W543">
            <v>59689.5</v>
          </cell>
          <cell r="X543">
            <v>80326.999999999985</v>
          </cell>
          <cell r="Y543">
            <v>266025.49999999994</v>
          </cell>
          <cell r="Z543"/>
          <cell r="AA543">
            <v>13182.479999999998</v>
          </cell>
          <cell r="AB543">
            <v>6244.44</v>
          </cell>
          <cell r="AC543">
            <v>8403.4399999999987</v>
          </cell>
          <cell r="AD543">
            <v>27830.359999999997</v>
          </cell>
          <cell r="AE543"/>
          <cell r="AF543">
            <v>221388.12</v>
          </cell>
          <cell r="AG543">
            <v>104869.86</v>
          </cell>
          <cell r="AH543">
            <v>141128.35999999999</v>
          </cell>
          <cell r="AI543">
            <v>467386.33999999997</v>
          </cell>
          <cell r="AJ543"/>
          <cell r="AK543">
            <v>47726.249999999993</v>
          </cell>
          <cell r="AL543">
            <v>45731.34</v>
          </cell>
          <cell r="AM543">
            <v>212310.43999999997</v>
          </cell>
          <cell r="AN543">
            <v>305768.02999999997</v>
          </cell>
          <cell r="AO543"/>
          <cell r="AP543">
            <v>527686.91999999993</v>
          </cell>
          <cell r="AQ543">
            <v>249961.26</v>
          </cell>
          <cell r="AR543">
            <v>336384.75999999995</v>
          </cell>
          <cell r="AS543">
            <v>1114032.94</v>
          </cell>
          <cell r="AT543"/>
          <cell r="AU543">
            <v>363293.6399999999</v>
          </cell>
          <cell r="AV543">
            <v>172089.41999999998</v>
          </cell>
          <cell r="AW543">
            <v>231588.91999999998</v>
          </cell>
          <cell r="AX543">
            <v>766971.97999999975</v>
          </cell>
          <cell r="AY543"/>
          <cell r="AZ543">
            <v>5082791.51</v>
          </cell>
          <cell r="BA543">
            <v>1801786.4</v>
          </cell>
          <cell r="BB543">
            <v>2065373.3729999999</v>
          </cell>
          <cell r="BC543">
            <v>115949.46515999998</v>
          </cell>
          <cell r="BD543">
            <v>117796.09139999998</v>
          </cell>
          <cell r="BE543">
            <v>0</v>
          </cell>
          <cell r="BF543">
            <v>2299118.9295599996</v>
          </cell>
          <cell r="BG543"/>
          <cell r="BH543">
            <v>5422588.2795599997</v>
          </cell>
          <cell r="BI543"/>
          <cell r="BJ543">
            <v>779151.85</v>
          </cell>
          <cell r="BK543">
            <v>4643436.4295600001</v>
          </cell>
          <cell r="BL543"/>
          <cell r="BM543">
            <v>1</v>
          </cell>
        </row>
        <row r="544">
          <cell r="A544" t="str">
            <v>3003918602600</v>
          </cell>
          <cell r="B544" t="str">
            <v>MURPHYSBORO C U SCH DIST 186</v>
          </cell>
          <cell r="C544" t="str">
            <v>JACKSON</v>
          </cell>
          <cell r="D544" t="str">
            <v>Unit</v>
          </cell>
          <cell r="E544">
            <v>1858.46</v>
          </cell>
          <cell r="F544"/>
          <cell r="G544">
            <v>841.99</v>
          </cell>
          <cell r="H544">
            <v>829.83</v>
          </cell>
          <cell r="I544">
            <v>439.65999999999997</v>
          </cell>
          <cell r="J544">
            <v>576.81000000000006</v>
          </cell>
          <cell r="K544"/>
          <cell r="L544">
            <v>74684.7</v>
          </cell>
          <cell r="M544">
            <v>39569.399999999994</v>
          </cell>
          <cell r="N544">
            <v>51912.900000000009</v>
          </cell>
          <cell r="O544">
            <v>166167</v>
          </cell>
          <cell r="P544"/>
          <cell r="Q544">
            <v>105248.75</v>
          </cell>
          <cell r="R544">
            <v>54957.499999999993</v>
          </cell>
          <cell r="S544">
            <v>72101.250000000015</v>
          </cell>
          <cell r="T544">
            <v>232307.5</v>
          </cell>
          <cell r="U544"/>
          <cell r="V544">
            <v>273646.75</v>
          </cell>
          <cell r="W544">
            <v>142889.5</v>
          </cell>
          <cell r="X544">
            <v>187463.25000000003</v>
          </cell>
          <cell r="Y544">
            <v>603999.5</v>
          </cell>
          <cell r="Z544"/>
          <cell r="AA544">
            <v>28627.66</v>
          </cell>
          <cell r="AB544">
            <v>14948.439999999999</v>
          </cell>
          <cell r="AC544">
            <v>19611.54</v>
          </cell>
          <cell r="AD544">
            <v>63187.64</v>
          </cell>
          <cell r="AE544"/>
          <cell r="AF544">
            <v>480776.29</v>
          </cell>
          <cell r="AG544">
            <v>251045.86</v>
          </cell>
          <cell r="AH544">
            <v>329358.51</v>
          </cell>
          <cell r="AI544">
            <v>1061180.6599999999</v>
          </cell>
          <cell r="AJ544"/>
          <cell r="AK544">
            <v>103728.75</v>
          </cell>
          <cell r="AL544">
            <v>109475.34</v>
          </cell>
          <cell r="AM544">
            <v>495479.79000000004</v>
          </cell>
          <cell r="AN544">
            <v>708683.88</v>
          </cell>
          <cell r="AO544"/>
          <cell r="AP544">
            <v>1145948.3899999999</v>
          </cell>
          <cell r="AQ544">
            <v>598377.26</v>
          </cell>
          <cell r="AR544">
            <v>785038.41</v>
          </cell>
          <cell r="AS544">
            <v>2529364.06</v>
          </cell>
          <cell r="AT544"/>
          <cell r="AU544">
            <v>788944.63</v>
          </cell>
          <cell r="AV544">
            <v>411961.42</v>
          </cell>
          <cell r="AW544">
            <v>540470.97000000009</v>
          </cell>
          <cell r="AX544">
            <v>1741377.02</v>
          </cell>
          <cell r="AY544"/>
          <cell r="AZ544">
            <v>11820167.9</v>
          </cell>
          <cell r="BA544">
            <v>4317291.6099999994</v>
          </cell>
          <cell r="BB544">
            <v>4841237.8530000001</v>
          </cell>
          <cell r="BC544">
            <v>263258.29284000001</v>
          </cell>
          <cell r="BD544">
            <v>267450.97859999997</v>
          </cell>
          <cell r="BE544">
            <v>0</v>
          </cell>
          <cell r="BF544">
            <v>5371947.1244400004</v>
          </cell>
          <cell r="BG544"/>
          <cell r="BH544">
            <v>12478214.384440003</v>
          </cell>
          <cell r="BI544"/>
          <cell r="BJ544">
            <v>1769030.9</v>
          </cell>
          <cell r="BK544">
            <v>10709183.484440003</v>
          </cell>
          <cell r="BL544"/>
          <cell r="BM544">
            <v>1</v>
          </cell>
        </row>
        <row r="545">
          <cell r="A545" t="str">
            <v>3003919602600</v>
          </cell>
          <cell r="B545" t="str">
            <v>ELVERADO C U SCHOOL DIST 196</v>
          </cell>
          <cell r="C545" t="str">
            <v>JACKSON</v>
          </cell>
          <cell r="D545" t="str">
            <v>Unit</v>
          </cell>
          <cell r="E545">
            <v>366.21</v>
          </cell>
          <cell r="F545"/>
          <cell r="G545">
            <v>169.57</v>
          </cell>
          <cell r="H545">
            <v>165.40999999999997</v>
          </cell>
          <cell r="I545">
            <v>83.66</v>
          </cell>
          <cell r="J545">
            <v>112.97999999999999</v>
          </cell>
          <cell r="K545"/>
          <cell r="L545">
            <v>14886.899999999998</v>
          </cell>
          <cell r="M545">
            <v>7529.4</v>
          </cell>
          <cell r="N545">
            <v>10168.199999999999</v>
          </cell>
          <cell r="O545">
            <v>32584.499999999993</v>
          </cell>
          <cell r="P545"/>
          <cell r="Q545">
            <v>21196.25</v>
          </cell>
          <cell r="R545">
            <v>10457.5</v>
          </cell>
          <cell r="S545">
            <v>14122.499999999998</v>
          </cell>
          <cell r="T545">
            <v>45776.25</v>
          </cell>
          <cell r="U545"/>
          <cell r="V545">
            <v>55110.25</v>
          </cell>
          <cell r="W545">
            <v>27189.5</v>
          </cell>
          <cell r="X545">
            <v>36718.5</v>
          </cell>
          <cell r="Y545">
            <v>119018.25</v>
          </cell>
          <cell r="Z545"/>
          <cell r="AA545">
            <v>5765.38</v>
          </cell>
          <cell r="AB545">
            <v>2844.44</v>
          </cell>
          <cell r="AC545">
            <v>3841.3199999999997</v>
          </cell>
          <cell r="AD545">
            <v>12451.14</v>
          </cell>
          <cell r="AE545"/>
          <cell r="AF545">
            <v>96824.47</v>
          </cell>
          <cell r="AG545">
            <v>47769.86</v>
          </cell>
          <cell r="AH545">
            <v>64511.58</v>
          </cell>
          <cell r="AI545">
            <v>209105.91000000003</v>
          </cell>
          <cell r="AJ545"/>
          <cell r="AK545">
            <v>20676.249999999996</v>
          </cell>
          <cell r="AL545">
            <v>20831.34</v>
          </cell>
          <cell r="AM545">
            <v>97049.819999999992</v>
          </cell>
          <cell r="AN545">
            <v>138557.40999999997</v>
          </cell>
          <cell r="AO545"/>
          <cell r="AP545">
            <v>230784.77</v>
          </cell>
          <cell r="AQ545">
            <v>113861.26</v>
          </cell>
          <cell r="AR545">
            <v>153765.78</v>
          </cell>
          <cell r="AS545">
            <v>498411.80999999994</v>
          </cell>
          <cell r="AT545"/>
          <cell r="AU545">
            <v>158887.09</v>
          </cell>
          <cell r="AV545">
            <v>78389.42</v>
          </cell>
          <cell r="AW545">
            <v>105862.26</v>
          </cell>
          <cell r="AX545">
            <v>343138.77</v>
          </cell>
          <cell r="AY545"/>
          <cell r="AZ545">
            <v>2282475.02</v>
          </cell>
          <cell r="BA545">
            <v>749096.23</v>
          </cell>
          <cell r="BB545">
            <v>909471.375</v>
          </cell>
          <cell r="BC545">
            <v>51875.111339999996</v>
          </cell>
          <cell r="BD545">
            <v>52701.281099999993</v>
          </cell>
          <cell r="BE545">
            <v>0</v>
          </cell>
          <cell r="BF545">
            <v>1014047.76744</v>
          </cell>
          <cell r="BG545"/>
          <cell r="BH545">
            <v>2413091.8074400001</v>
          </cell>
          <cell r="BI545"/>
          <cell r="BJ545">
            <v>348587.97</v>
          </cell>
          <cell r="BK545">
            <v>2064503.8374400001</v>
          </cell>
          <cell r="BL545"/>
          <cell r="BM545">
            <v>1</v>
          </cell>
        </row>
        <row r="546">
          <cell r="A546" t="str">
            <v>3007300500200</v>
          </cell>
          <cell r="B546" t="str">
            <v>TAMAROA SCHOOL DIST 5</v>
          </cell>
          <cell r="C546" t="str">
            <v>PERRY</v>
          </cell>
          <cell r="D546" t="str">
            <v>Elementary</v>
          </cell>
          <cell r="E546">
            <v>93</v>
          </cell>
          <cell r="F546"/>
          <cell r="G546">
            <v>61</v>
          </cell>
          <cell r="H546">
            <v>60</v>
          </cell>
          <cell r="I546">
            <v>32</v>
          </cell>
          <cell r="J546">
            <v>0</v>
          </cell>
          <cell r="K546"/>
          <cell r="L546">
            <v>5400</v>
          </cell>
          <cell r="M546">
            <v>2880</v>
          </cell>
          <cell r="N546">
            <v>0</v>
          </cell>
          <cell r="O546">
            <v>8280</v>
          </cell>
          <cell r="P546"/>
          <cell r="Q546">
            <v>7625</v>
          </cell>
          <cell r="R546">
            <v>4000</v>
          </cell>
          <cell r="S546">
            <v>0</v>
          </cell>
          <cell r="T546">
            <v>11625</v>
          </cell>
          <cell r="U546"/>
          <cell r="V546">
            <v>19825</v>
          </cell>
          <cell r="W546">
            <v>10400</v>
          </cell>
          <cell r="X546">
            <v>0</v>
          </cell>
          <cell r="Y546">
            <v>30225</v>
          </cell>
          <cell r="Z546"/>
          <cell r="AA546">
            <v>2074</v>
          </cell>
          <cell r="AB546">
            <v>1088</v>
          </cell>
          <cell r="AC546">
            <v>0</v>
          </cell>
          <cell r="AD546">
            <v>3162</v>
          </cell>
          <cell r="AE546"/>
          <cell r="AF546">
            <v>34831</v>
          </cell>
          <cell r="AG546">
            <v>18272</v>
          </cell>
          <cell r="AH546">
            <v>0</v>
          </cell>
          <cell r="AI546">
            <v>53103</v>
          </cell>
          <cell r="AJ546"/>
          <cell r="AK546">
            <v>7500</v>
          </cell>
          <cell r="AL546">
            <v>7968</v>
          </cell>
          <cell r="AM546">
            <v>0</v>
          </cell>
          <cell r="AN546">
            <v>15468</v>
          </cell>
          <cell r="AO546"/>
          <cell r="AP546">
            <v>83021</v>
          </cell>
          <cell r="AQ546">
            <v>43552</v>
          </cell>
          <cell r="AR546">
            <v>0</v>
          </cell>
          <cell r="AS546">
            <v>126573</v>
          </cell>
          <cell r="AT546"/>
          <cell r="AU546">
            <v>57157</v>
          </cell>
          <cell r="AV546">
            <v>29984</v>
          </cell>
          <cell r="AW546">
            <v>0</v>
          </cell>
          <cell r="AX546">
            <v>87141</v>
          </cell>
          <cell r="AY546"/>
          <cell r="AZ546">
            <v>542462.68000000005</v>
          </cell>
          <cell r="BA546">
            <v>146103</v>
          </cell>
          <cell r="BB546">
            <v>206569.704</v>
          </cell>
          <cell r="BC546">
            <v>13173.821999999998</v>
          </cell>
          <cell r="BD546">
            <v>13383.63</v>
          </cell>
          <cell r="BE546">
            <v>0</v>
          </cell>
          <cell r="BF546">
            <v>233127.15599999999</v>
          </cell>
          <cell r="BG546"/>
          <cell r="BH546">
            <v>568704.15599999996</v>
          </cell>
          <cell r="BI546"/>
          <cell r="BJ546">
            <v>88524.84</v>
          </cell>
          <cell r="BK546">
            <v>480179.31599999999</v>
          </cell>
          <cell r="BL546"/>
          <cell r="BM546">
            <v>1</v>
          </cell>
        </row>
        <row r="547">
          <cell r="A547" t="str">
            <v>3007305000200</v>
          </cell>
          <cell r="B547" t="str">
            <v>PINCKNEYVILLE SCH DIST 50</v>
          </cell>
          <cell r="C547" t="str">
            <v>PERRY</v>
          </cell>
          <cell r="D547" t="str">
            <v>Elementary</v>
          </cell>
          <cell r="E547">
            <v>502.39</v>
          </cell>
          <cell r="F547"/>
          <cell r="G547">
            <v>335.55999999999995</v>
          </cell>
          <cell r="H547">
            <v>332.15</v>
          </cell>
          <cell r="I547">
            <v>166.82999999999998</v>
          </cell>
          <cell r="J547">
            <v>0</v>
          </cell>
          <cell r="K547"/>
          <cell r="L547">
            <v>29893.499999999996</v>
          </cell>
          <cell r="M547">
            <v>15014.699999999999</v>
          </cell>
          <cell r="N547">
            <v>0</v>
          </cell>
          <cell r="O547">
            <v>44908.2</v>
          </cell>
          <cell r="P547"/>
          <cell r="Q547">
            <v>41944.999999999993</v>
          </cell>
          <cell r="R547">
            <v>20853.749999999996</v>
          </cell>
          <cell r="S547">
            <v>0</v>
          </cell>
          <cell r="T547">
            <v>62798.749999999985</v>
          </cell>
          <cell r="U547"/>
          <cell r="V547">
            <v>109056.99999999999</v>
          </cell>
          <cell r="W547">
            <v>54219.749999999993</v>
          </cell>
          <cell r="X547">
            <v>0</v>
          </cell>
          <cell r="Y547">
            <v>163276.74999999997</v>
          </cell>
          <cell r="Z547"/>
          <cell r="AA547">
            <v>11409.039999999997</v>
          </cell>
          <cell r="AB547">
            <v>5672.2199999999993</v>
          </cell>
          <cell r="AC547">
            <v>0</v>
          </cell>
          <cell r="AD547">
            <v>17081.259999999995</v>
          </cell>
          <cell r="AE547"/>
          <cell r="AF547">
            <v>191604.76</v>
          </cell>
          <cell r="AG547">
            <v>95259.93</v>
          </cell>
          <cell r="AH547">
            <v>0</v>
          </cell>
          <cell r="AI547">
            <v>286864.69</v>
          </cell>
          <cell r="AJ547"/>
          <cell r="AK547">
            <v>41518.75</v>
          </cell>
          <cell r="AL547">
            <v>41540.67</v>
          </cell>
          <cell r="AM547">
            <v>0</v>
          </cell>
          <cell r="AN547">
            <v>83059.42</v>
          </cell>
          <cell r="AO547"/>
          <cell r="AP547">
            <v>456697.15999999992</v>
          </cell>
          <cell r="AQ547">
            <v>227055.62999999998</v>
          </cell>
          <cell r="AR547">
            <v>0</v>
          </cell>
          <cell r="AS547">
            <v>683752.78999999992</v>
          </cell>
          <cell r="AT547"/>
          <cell r="AU547">
            <v>314419.71999999997</v>
          </cell>
          <cell r="AV547">
            <v>156319.71</v>
          </cell>
          <cell r="AW547">
            <v>0</v>
          </cell>
          <cell r="AX547">
            <v>470739.42999999993</v>
          </cell>
          <cell r="AY547"/>
          <cell r="AZ547">
            <v>2986975.67</v>
          </cell>
          <cell r="BA547">
            <v>861818.62</v>
          </cell>
          <cell r="BB547">
            <v>1154638.287</v>
          </cell>
          <cell r="BC547">
            <v>71165.553059999991</v>
          </cell>
          <cell r="BD547">
            <v>72298.944899999988</v>
          </cell>
          <cell r="BE547">
            <v>0</v>
          </cell>
          <cell r="BF547">
            <v>1298102.7849600001</v>
          </cell>
          <cell r="BG547"/>
          <cell r="BH547">
            <v>3110584.0749599999</v>
          </cell>
          <cell r="BI547"/>
          <cell r="BJ547">
            <v>478214.99</v>
          </cell>
          <cell r="BK547">
            <v>2632369.0849599997</v>
          </cell>
          <cell r="BL547"/>
          <cell r="BM547">
            <v>1</v>
          </cell>
        </row>
        <row r="548">
          <cell r="A548" t="str">
            <v>3007310101600</v>
          </cell>
          <cell r="B548" t="str">
            <v>PINCKNEYVILLE COMM H S DIST 101</v>
          </cell>
          <cell r="C548" t="str">
            <v>PERRY</v>
          </cell>
          <cell r="D548" t="str">
            <v>High School</v>
          </cell>
          <cell r="E548">
            <v>416.16</v>
          </cell>
          <cell r="F548"/>
          <cell r="G548">
            <v>0</v>
          </cell>
          <cell r="H548">
            <v>0</v>
          </cell>
          <cell r="I548">
            <v>0</v>
          </cell>
          <cell r="J548">
            <v>416.15999999999997</v>
          </cell>
          <cell r="K548"/>
          <cell r="L548">
            <v>0</v>
          </cell>
          <cell r="M548">
            <v>0</v>
          </cell>
          <cell r="N548">
            <v>37454.399999999994</v>
          </cell>
          <cell r="O548">
            <v>37454.399999999994</v>
          </cell>
          <cell r="P548"/>
          <cell r="Q548">
            <v>0</v>
          </cell>
          <cell r="R548">
            <v>0</v>
          </cell>
          <cell r="S548">
            <v>52019.999999999993</v>
          </cell>
          <cell r="T548">
            <v>52019.999999999993</v>
          </cell>
          <cell r="U548"/>
          <cell r="V548">
            <v>0</v>
          </cell>
          <cell r="W548">
            <v>0</v>
          </cell>
          <cell r="X548">
            <v>135252</v>
          </cell>
          <cell r="Y548">
            <v>135252</v>
          </cell>
          <cell r="Z548"/>
          <cell r="AA548">
            <v>0</v>
          </cell>
          <cell r="AB548">
            <v>0</v>
          </cell>
          <cell r="AC548">
            <v>14149.439999999999</v>
          </cell>
          <cell r="AD548">
            <v>14149.439999999999</v>
          </cell>
          <cell r="AE548"/>
          <cell r="AF548">
            <v>0</v>
          </cell>
          <cell r="AG548">
            <v>0</v>
          </cell>
          <cell r="AH548">
            <v>237627.36</v>
          </cell>
          <cell r="AI548">
            <v>237627.36</v>
          </cell>
          <cell r="AJ548"/>
          <cell r="AK548">
            <v>0</v>
          </cell>
          <cell r="AL548">
            <v>0</v>
          </cell>
          <cell r="AM548">
            <v>357481.43999999994</v>
          </cell>
          <cell r="AN548">
            <v>357481.43999999994</v>
          </cell>
          <cell r="AO548"/>
          <cell r="AP548">
            <v>0</v>
          </cell>
          <cell r="AQ548">
            <v>0</v>
          </cell>
          <cell r="AR548">
            <v>566393.76</v>
          </cell>
          <cell r="AS548">
            <v>566393.76</v>
          </cell>
          <cell r="AT548"/>
          <cell r="AU548">
            <v>0</v>
          </cell>
          <cell r="AV548">
            <v>0</v>
          </cell>
          <cell r="AW548">
            <v>389941.92</v>
          </cell>
          <cell r="AX548">
            <v>389941.92</v>
          </cell>
          <cell r="AY548"/>
          <cell r="AZ548">
            <v>2704437.89</v>
          </cell>
          <cell r="BA548">
            <v>652377.69999999995</v>
          </cell>
          <cell r="BB548">
            <v>1007044.6769999999</v>
          </cell>
          <cell r="BC548">
            <v>58950.728639999994</v>
          </cell>
          <cell r="BD548">
            <v>59889.585599999991</v>
          </cell>
          <cell r="BE548">
            <v>0</v>
          </cell>
          <cell r="BF548">
            <v>1125884.9912399999</v>
          </cell>
          <cell r="BG548"/>
          <cell r="BH548">
            <v>2916205.3112399993</v>
          </cell>
          <cell r="BI548"/>
          <cell r="BJ548">
            <v>396134.38</v>
          </cell>
          <cell r="BK548">
            <v>2520070.9312399994</v>
          </cell>
          <cell r="BL548"/>
          <cell r="BM548">
            <v>1</v>
          </cell>
        </row>
        <row r="549">
          <cell r="A549" t="str">
            <v>3007320400400</v>
          </cell>
          <cell r="B549" t="str">
            <v>COMMUNITY CONS SCH DIST 204</v>
          </cell>
          <cell r="C549" t="str">
            <v>PERRY</v>
          </cell>
          <cell r="D549" t="str">
            <v>Elementary</v>
          </cell>
          <cell r="E549">
            <v>181.25</v>
          </cell>
          <cell r="F549"/>
          <cell r="G549">
            <v>125.75</v>
          </cell>
          <cell r="H549">
            <v>124.5</v>
          </cell>
          <cell r="I549">
            <v>55.5</v>
          </cell>
          <cell r="J549">
            <v>0</v>
          </cell>
          <cell r="K549"/>
          <cell r="L549">
            <v>11205</v>
          </cell>
          <cell r="M549">
            <v>4995</v>
          </cell>
          <cell r="N549">
            <v>0</v>
          </cell>
          <cell r="O549">
            <v>16200</v>
          </cell>
          <cell r="P549"/>
          <cell r="Q549">
            <v>15718.75</v>
          </cell>
          <cell r="R549">
            <v>6937.5</v>
          </cell>
          <cell r="S549">
            <v>0</v>
          </cell>
          <cell r="T549">
            <v>22656.25</v>
          </cell>
          <cell r="U549"/>
          <cell r="V549">
            <v>40868.75</v>
          </cell>
          <cell r="W549">
            <v>18037.5</v>
          </cell>
          <cell r="X549">
            <v>0</v>
          </cell>
          <cell r="Y549">
            <v>58906.25</v>
          </cell>
          <cell r="Z549"/>
          <cell r="AA549">
            <v>4275.5</v>
          </cell>
          <cell r="AB549">
            <v>1887</v>
          </cell>
          <cell r="AC549">
            <v>0</v>
          </cell>
          <cell r="AD549">
            <v>6162.5</v>
          </cell>
          <cell r="AE549"/>
          <cell r="AF549">
            <v>71803.25</v>
          </cell>
          <cell r="AG549">
            <v>31690.5</v>
          </cell>
          <cell r="AH549">
            <v>0</v>
          </cell>
          <cell r="AI549">
            <v>103493.75</v>
          </cell>
          <cell r="AJ549"/>
          <cell r="AK549">
            <v>15562.5</v>
          </cell>
          <cell r="AL549">
            <v>13819.5</v>
          </cell>
          <cell r="AM549">
            <v>0</v>
          </cell>
          <cell r="AN549">
            <v>29382</v>
          </cell>
          <cell r="AO549"/>
          <cell r="AP549">
            <v>171145.75</v>
          </cell>
          <cell r="AQ549">
            <v>75535.5</v>
          </cell>
          <cell r="AR549">
            <v>0</v>
          </cell>
          <cell r="AS549">
            <v>246681.25</v>
          </cell>
          <cell r="AT549"/>
          <cell r="AU549">
            <v>117827.75</v>
          </cell>
          <cell r="AV549">
            <v>52003.5</v>
          </cell>
          <cell r="AW549">
            <v>0</v>
          </cell>
          <cell r="AX549">
            <v>169831.25</v>
          </cell>
          <cell r="AY549"/>
          <cell r="AZ549">
            <v>1042852.4299999999</v>
          </cell>
          <cell r="BA549">
            <v>235884.96</v>
          </cell>
          <cell r="BB549">
            <v>383621.21699999995</v>
          </cell>
          <cell r="BC549">
            <v>25674.787499999999</v>
          </cell>
          <cell r="BD549">
            <v>26083.6875</v>
          </cell>
          <cell r="BE549">
            <v>0</v>
          </cell>
          <cell r="BF549">
            <v>435379.69199999992</v>
          </cell>
          <cell r="BG549"/>
          <cell r="BH549">
            <v>1088692.9419999998</v>
          </cell>
          <cell r="BI549"/>
          <cell r="BJ549">
            <v>172528.25</v>
          </cell>
          <cell r="BK549">
            <v>916164.69199999981</v>
          </cell>
          <cell r="BL549"/>
          <cell r="BM549">
            <v>1</v>
          </cell>
        </row>
        <row r="550">
          <cell r="A550" t="str">
            <v>3007330002600</v>
          </cell>
          <cell r="B550" t="str">
            <v>DU QUOIN C U SCHOOL DISTRICT 300</v>
          </cell>
          <cell r="C550" t="str">
            <v>PERRY</v>
          </cell>
          <cell r="D550" t="str">
            <v>Unit</v>
          </cell>
          <cell r="E550">
            <v>1352.11</v>
          </cell>
          <cell r="F550"/>
          <cell r="G550">
            <v>598.29999999999995</v>
          </cell>
          <cell r="H550">
            <v>587.64</v>
          </cell>
          <cell r="I550">
            <v>313.99</v>
          </cell>
          <cell r="J550">
            <v>439.82</v>
          </cell>
          <cell r="K550"/>
          <cell r="L550">
            <v>52887.6</v>
          </cell>
          <cell r="M550">
            <v>28259.100000000002</v>
          </cell>
          <cell r="N550">
            <v>39583.800000000003</v>
          </cell>
          <cell r="O550">
            <v>120730.5</v>
          </cell>
          <cell r="P550"/>
          <cell r="Q550">
            <v>74787.5</v>
          </cell>
          <cell r="R550">
            <v>39248.75</v>
          </cell>
          <cell r="S550">
            <v>54977.5</v>
          </cell>
          <cell r="T550">
            <v>169013.75</v>
          </cell>
          <cell r="U550"/>
          <cell r="V550">
            <v>194447.49999999997</v>
          </cell>
          <cell r="W550">
            <v>102046.75</v>
          </cell>
          <cell r="X550">
            <v>142941.5</v>
          </cell>
          <cell r="Y550">
            <v>439435.75</v>
          </cell>
          <cell r="Z550"/>
          <cell r="AA550">
            <v>20342.199999999997</v>
          </cell>
          <cell r="AB550">
            <v>10675.66</v>
          </cell>
          <cell r="AC550">
            <v>14953.88</v>
          </cell>
          <cell r="AD550">
            <v>45971.74</v>
          </cell>
          <cell r="AE550"/>
          <cell r="AF550">
            <v>341629.3</v>
          </cell>
          <cell r="AG550">
            <v>179288.29</v>
          </cell>
          <cell r="AH550">
            <v>251137.22</v>
          </cell>
          <cell r="AI550">
            <v>772054.80999999994</v>
          </cell>
          <cell r="AJ550"/>
          <cell r="AK550">
            <v>73455</v>
          </cell>
          <cell r="AL550">
            <v>78183.510000000009</v>
          </cell>
          <cell r="AM550">
            <v>377805.38</v>
          </cell>
          <cell r="AN550">
            <v>529443.89</v>
          </cell>
          <cell r="AO550"/>
          <cell r="AP550">
            <v>814286.29999999993</v>
          </cell>
          <cell r="AQ550">
            <v>427340.39</v>
          </cell>
          <cell r="AR550">
            <v>598595.02</v>
          </cell>
          <cell r="AS550">
            <v>1840221.71</v>
          </cell>
          <cell r="AT550"/>
          <cell r="AU550">
            <v>560607.1</v>
          </cell>
          <cell r="AV550">
            <v>294208.63</v>
          </cell>
          <cell r="AW550">
            <v>412111.33999999997</v>
          </cell>
          <cell r="AX550">
            <v>1266927.0699999998</v>
          </cell>
          <cell r="AY550"/>
          <cell r="AZ550">
            <v>8397628.0399999991</v>
          </cell>
          <cell r="BA550">
            <v>2561186.41</v>
          </cell>
          <cell r="BB550">
            <v>3287644.3349999995</v>
          </cell>
          <cell r="BC550">
            <v>191531.78993999996</v>
          </cell>
          <cell r="BD550">
            <v>194582.15009999997</v>
          </cell>
          <cell r="BE550">
            <v>0</v>
          </cell>
          <cell r="BF550">
            <v>3673758.2750399997</v>
          </cell>
          <cell r="BG550"/>
          <cell r="BH550">
            <v>8857557.4950399995</v>
          </cell>
          <cell r="BI550"/>
          <cell r="BJ550">
            <v>1287046.46</v>
          </cell>
          <cell r="BK550">
            <v>7570511.0350399995</v>
          </cell>
          <cell r="BL550"/>
          <cell r="BM550">
            <v>1</v>
          </cell>
        </row>
        <row r="551">
          <cell r="A551" t="str">
            <v>3007710002600</v>
          </cell>
          <cell r="B551" t="str">
            <v>CENTURY COMM UNIT SCH DIST 100</v>
          </cell>
          <cell r="C551" t="str">
            <v>PULASKI</v>
          </cell>
          <cell r="D551" t="str">
            <v>Unit</v>
          </cell>
          <cell r="E551">
            <v>319.12</v>
          </cell>
          <cell r="F551"/>
          <cell r="G551">
            <v>136.13999999999999</v>
          </cell>
          <cell r="H551">
            <v>132.97999999999999</v>
          </cell>
          <cell r="I551">
            <v>70.66</v>
          </cell>
          <cell r="J551">
            <v>112.32</v>
          </cell>
          <cell r="K551"/>
          <cell r="L551">
            <v>11968.199999999999</v>
          </cell>
          <cell r="M551">
            <v>6359.4</v>
          </cell>
          <cell r="N551">
            <v>10108.799999999999</v>
          </cell>
          <cell r="O551">
            <v>28436.399999999998</v>
          </cell>
          <cell r="P551"/>
          <cell r="Q551">
            <v>17017.5</v>
          </cell>
          <cell r="R551">
            <v>8832.5</v>
          </cell>
          <cell r="S551">
            <v>14040</v>
          </cell>
          <cell r="T551">
            <v>39890</v>
          </cell>
          <cell r="U551"/>
          <cell r="V551">
            <v>44245.499999999993</v>
          </cell>
          <cell r="W551">
            <v>22964.5</v>
          </cell>
          <cell r="X551">
            <v>36504</v>
          </cell>
          <cell r="Y551">
            <v>103714</v>
          </cell>
          <cell r="Z551"/>
          <cell r="AA551">
            <v>4628.7599999999993</v>
          </cell>
          <cell r="AB551">
            <v>2402.44</v>
          </cell>
          <cell r="AC551">
            <v>3818.8799999999997</v>
          </cell>
          <cell r="AD551">
            <v>10850.079999999998</v>
          </cell>
          <cell r="AE551"/>
          <cell r="AF551">
            <v>77735.94</v>
          </cell>
          <cell r="AG551">
            <v>40346.86</v>
          </cell>
          <cell r="AH551">
            <v>64134.720000000001</v>
          </cell>
          <cell r="AI551">
            <v>182217.52000000002</v>
          </cell>
          <cell r="AJ551"/>
          <cell r="AK551">
            <v>16622.5</v>
          </cell>
          <cell r="AL551">
            <v>17594.34</v>
          </cell>
          <cell r="AM551">
            <v>96482.87999999999</v>
          </cell>
          <cell r="AN551">
            <v>130699.71999999999</v>
          </cell>
          <cell r="AO551"/>
          <cell r="AP551">
            <v>185286.53999999998</v>
          </cell>
          <cell r="AQ551">
            <v>96168.26</v>
          </cell>
          <cell r="AR551">
            <v>152867.51999999999</v>
          </cell>
          <cell r="AS551">
            <v>434322.31999999995</v>
          </cell>
          <cell r="AT551"/>
          <cell r="AU551">
            <v>127563.18</v>
          </cell>
          <cell r="AV551">
            <v>66208.42</v>
          </cell>
          <cell r="AW551">
            <v>105243.84</v>
          </cell>
          <cell r="AX551">
            <v>299015.43999999994</v>
          </cell>
          <cell r="AY551"/>
          <cell r="AZ551">
            <v>1966681.14</v>
          </cell>
          <cell r="BA551">
            <v>574670.07000000007</v>
          </cell>
          <cell r="BB551">
            <v>762405.36300000001</v>
          </cell>
          <cell r="BC551">
            <v>45204.624479999999</v>
          </cell>
          <cell r="BD551">
            <v>45924.559199999996</v>
          </cell>
          <cell r="BE551">
            <v>0</v>
          </cell>
          <cell r="BF551">
            <v>853534.54668000003</v>
          </cell>
          <cell r="BG551"/>
          <cell r="BH551">
            <v>2082680.0266799999</v>
          </cell>
          <cell r="BI551"/>
          <cell r="BJ551">
            <v>303763.94</v>
          </cell>
          <cell r="BK551">
            <v>1778916.0866799999</v>
          </cell>
          <cell r="BL551"/>
          <cell r="BM551">
            <v>1</v>
          </cell>
        </row>
        <row r="552">
          <cell r="A552" t="str">
            <v>3007710102600</v>
          </cell>
          <cell r="B552" t="str">
            <v>MERIDIAN C U SCH DISTRICT 101</v>
          </cell>
          <cell r="C552" t="str">
            <v>PULASKI</v>
          </cell>
          <cell r="D552" t="str">
            <v>Unit</v>
          </cell>
          <cell r="E552">
            <v>425.25</v>
          </cell>
          <cell r="F552"/>
          <cell r="G552">
            <v>200.75</v>
          </cell>
          <cell r="H552">
            <v>197</v>
          </cell>
          <cell r="I552">
            <v>86.5</v>
          </cell>
          <cell r="J552">
            <v>138</v>
          </cell>
          <cell r="K552"/>
          <cell r="L552">
            <v>17730</v>
          </cell>
          <cell r="M552">
            <v>7785</v>
          </cell>
          <cell r="N552">
            <v>12420</v>
          </cell>
          <cell r="O552">
            <v>37935</v>
          </cell>
          <cell r="P552"/>
          <cell r="Q552">
            <v>25093.75</v>
          </cell>
          <cell r="R552">
            <v>10812.5</v>
          </cell>
          <cell r="S552">
            <v>17250</v>
          </cell>
          <cell r="T552">
            <v>53156.25</v>
          </cell>
          <cell r="U552"/>
          <cell r="V552">
            <v>65243.75</v>
          </cell>
          <cell r="W552">
            <v>28112.5</v>
          </cell>
          <cell r="X552">
            <v>44850</v>
          </cell>
          <cell r="Y552">
            <v>138206.25</v>
          </cell>
          <cell r="Z552"/>
          <cell r="AA552">
            <v>6825.5</v>
          </cell>
          <cell r="AB552">
            <v>2941</v>
          </cell>
          <cell r="AC552">
            <v>4692</v>
          </cell>
          <cell r="AD552">
            <v>14458.5</v>
          </cell>
          <cell r="AE552"/>
          <cell r="AF552">
            <v>114628.25</v>
          </cell>
          <cell r="AG552">
            <v>49391.5</v>
          </cell>
          <cell r="AH552">
            <v>78798</v>
          </cell>
          <cell r="AI552">
            <v>242817.75</v>
          </cell>
          <cell r="AJ552"/>
          <cell r="AK552">
            <v>24625</v>
          </cell>
          <cell r="AL552">
            <v>21538.5</v>
          </cell>
          <cell r="AM552">
            <v>118542</v>
          </cell>
          <cell r="AN552">
            <v>164705.5</v>
          </cell>
          <cell r="AO552"/>
          <cell r="AP552">
            <v>273220.75</v>
          </cell>
          <cell r="AQ552">
            <v>117726.5</v>
          </cell>
          <cell r="AR552">
            <v>187818</v>
          </cell>
          <cell r="AS552">
            <v>578765.25</v>
          </cell>
          <cell r="AT552"/>
          <cell r="AU552">
            <v>188102.75</v>
          </cell>
          <cell r="AV552">
            <v>81050.5</v>
          </cell>
          <cell r="AW552">
            <v>129306</v>
          </cell>
          <cell r="AX552">
            <v>398459.25</v>
          </cell>
          <cell r="AY552"/>
          <cell r="AZ552">
            <v>2767199.93</v>
          </cell>
          <cell r="BA552">
            <v>1033325.37</v>
          </cell>
          <cell r="BB552">
            <v>1140157.5900000001</v>
          </cell>
          <cell r="BC552">
            <v>60238.363499999999</v>
          </cell>
          <cell r="BD552">
            <v>61197.727499999994</v>
          </cell>
          <cell r="BE552">
            <v>0</v>
          </cell>
          <cell r="BF552">
            <v>1261593.6810000001</v>
          </cell>
          <cell r="BG552"/>
          <cell r="BH552">
            <v>2890097.4309999999</v>
          </cell>
          <cell r="BI552"/>
          <cell r="BJ552">
            <v>404786.97</v>
          </cell>
          <cell r="BK552">
            <v>2485310.4610000001</v>
          </cell>
          <cell r="BL552"/>
          <cell r="BM552">
            <v>1</v>
          </cell>
        </row>
        <row r="553">
          <cell r="A553" t="str">
            <v>3009101600400</v>
          </cell>
          <cell r="B553" t="str">
            <v>LICK CREEK C C SCH DISTRICT 16</v>
          </cell>
          <cell r="C553" t="str">
            <v>UNION</v>
          </cell>
          <cell r="D553" t="str">
            <v>Elementary</v>
          </cell>
          <cell r="E553">
            <v>127.29</v>
          </cell>
          <cell r="F553"/>
          <cell r="G553">
            <v>85.63</v>
          </cell>
          <cell r="H553">
            <v>84.97</v>
          </cell>
          <cell r="I553">
            <v>41.66</v>
          </cell>
          <cell r="J553">
            <v>0</v>
          </cell>
          <cell r="K553"/>
          <cell r="L553">
            <v>7647.3</v>
          </cell>
          <cell r="M553">
            <v>3749.3999999999996</v>
          </cell>
          <cell r="N553">
            <v>0</v>
          </cell>
          <cell r="O553">
            <v>11396.7</v>
          </cell>
          <cell r="P553"/>
          <cell r="Q553">
            <v>10703.75</v>
          </cell>
          <cell r="R553">
            <v>5207.5</v>
          </cell>
          <cell r="S553">
            <v>0</v>
          </cell>
          <cell r="T553">
            <v>15911.25</v>
          </cell>
          <cell r="U553"/>
          <cell r="V553">
            <v>27829.75</v>
          </cell>
          <cell r="W553">
            <v>13539.499999999998</v>
          </cell>
          <cell r="X553">
            <v>0</v>
          </cell>
          <cell r="Y553">
            <v>41369.25</v>
          </cell>
          <cell r="Z553"/>
          <cell r="AA553">
            <v>2911.42</v>
          </cell>
          <cell r="AB553">
            <v>1416.4399999999998</v>
          </cell>
          <cell r="AC553">
            <v>0</v>
          </cell>
          <cell r="AD553">
            <v>4327.8599999999997</v>
          </cell>
          <cell r="AE553"/>
          <cell r="AF553">
            <v>48894.73</v>
          </cell>
          <cell r="AG553">
            <v>23787.86</v>
          </cell>
          <cell r="AH553">
            <v>0</v>
          </cell>
          <cell r="AI553">
            <v>72682.59</v>
          </cell>
          <cell r="AJ553"/>
          <cell r="AK553">
            <v>10621.25</v>
          </cell>
          <cell r="AL553">
            <v>10373.339999999998</v>
          </cell>
          <cell r="AM553">
            <v>0</v>
          </cell>
          <cell r="AN553">
            <v>20994.589999999997</v>
          </cell>
          <cell r="AO553"/>
          <cell r="AP553">
            <v>116542.43</v>
          </cell>
          <cell r="AQ553">
            <v>56699.259999999995</v>
          </cell>
          <cell r="AR553">
            <v>0</v>
          </cell>
          <cell r="AS553">
            <v>173241.69</v>
          </cell>
          <cell r="AT553"/>
          <cell r="AU553">
            <v>80235.31</v>
          </cell>
          <cell r="AV553">
            <v>39035.42</v>
          </cell>
          <cell r="AW553">
            <v>0</v>
          </cell>
          <cell r="AX553">
            <v>119270.73</v>
          </cell>
          <cell r="AY553"/>
          <cell r="AZ553">
            <v>740341.27</v>
          </cell>
          <cell r="BA553">
            <v>183084.4</v>
          </cell>
          <cell r="BB553">
            <v>277027.701</v>
          </cell>
          <cell r="BC553">
            <v>18031.137659999997</v>
          </cell>
          <cell r="BD553">
            <v>18318.303899999995</v>
          </cell>
          <cell r="BE553">
            <v>0</v>
          </cell>
          <cell r="BF553">
            <v>313377.14256000001</v>
          </cell>
          <cell r="BG553"/>
          <cell r="BH553">
            <v>772571.80255999987</v>
          </cell>
          <cell r="BI553"/>
          <cell r="BJ553">
            <v>121164.8</v>
          </cell>
          <cell r="BK553">
            <v>651407.00255999982</v>
          </cell>
          <cell r="BL553"/>
          <cell r="BM553">
            <v>1</v>
          </cell>
        </row>
        <row r="554">
          <cell r="A554" t="str">
            <v>3009101702200</v>
          </cell>
          <cell r="B554" t="str">
            <v>COBDEN SCH UNIT DIST 17</v>
          </cell>
          <cell r="C554" t="str">
            <v>UNION</v>
          </cell>
          <cell r="D554" t="str">
            <v>Unit</v>
          </cell>
          <cell r="E554">
            <v>463.45</v>
          </cell>
          <cell r="F554"/>
          <cell r="G554">
            <v>185.64</v>
          </cell>
          <cell r="H554">
            <v>183.97999999999996</v>
          </cell>
          <cell r="I554">
            <v>103.16</v>
          </cell>
          <cell r="J554">
            <v>174.64999999999998</v>
          </cell>
          <cell r="K554"/>
          <cell r="L554">
            <v>16558.199999999997</v>
          </cell>
          <cell r="M554">
            <v>9284.4</v>
          </cell>
          <cell r="N554">
            <v>15718.499999999998</v>
          </cell>
          <cell r="O554">
            <v>41561.1</v>
          </cell>
          <cell r="P554"/>
          <cell r="Q554">
            <v>23205</v>
          </cell>
          <cell r="R554">
            <v>12895</v>
          </cell>
          <cell r="S554">
            <v>21831.249999999996</v>
          </cell>
          <cell r="T554">
            <v>57931.25</v>
          </cell>
          <cell r="U554"/>
          <cell r="V554">
            <v>60332.999999999993</v>
          </cell>
          <cell r="W554">
            <v>33527</v>
          </cell>
          <cell r="X554">
            <v>56761.249999999993</v>
          </cell>
          <cell r="Y554">
            <v>150621.25</v>
          </cell>
          <cell r="Z554"/>
          <cell r="AA554">
            <v>6311.7599999999993</v>
          </cell>
          <cell r="AB554">
            <v>3507.44</v>
          </cell>
          <cell r="AC554">
            <v>5938.0999999999995</v>
          </cell>
          <cell r="AD554">
            <v>15757.3</v>
          </cell>
          <cell r="AE554"/>
          <cell r="AF554">
            <v>106000.44</v>
          </cell>
          <cell r="AG554">
            <v>58904.36</v>
          </cell>
          <cell r="AH554">
            <v>99725.15</v>
          </cell>
          <cell r="AI554">
            <v>264629.94999999995</v>
          </cell>
          <cell r="AJ554"/>
          <cell r="AK554">
            <v>22997.499999999996</v>
          </cell>
          <cell r="AL554">
            <v>25686.84</v>
          </cell>
          <cell r="AM554">
            <v>150024.34999999998</v>
          </cell>
          <cell r="AN554">
            <v>198708.68999999997</v>
          </cell>
          <cell r="AO554"/>
          <cell r="AP554">
            <v>252656.03999999998</v>
          </cell>
          <cell r="AQ554">
            <v>140400.76</v>
          </cell>
          <cell r="AR554">
            <v>237698.64999999997</v>
          </cell>
          <cell r="AS554">
            <v>630755.44999999995</v>
          </cell>
          <cell r="AT554"/>
          <cell r="AU554">
            <v>173944.68</v>
          </cell>
          <cell r="AV554">
            <v>96660.92</v>
          </cell>
          <cell r="AW554">
            <v>163647.04999999999</v>
          </cell>
          <cell r="AX554">
            <v>434252.64999999997</v>
          </cell>
          <cell r="AY554"/>
          <cell r="AZ554">
            <v>2895775.05</v>
          </cell>
          <cell r="BA554">
            <v>1048978.6099999999</v>
          </cell>
          <cell r="BB554">
            <v>1183426.0979999998</v>
          </cell>
          <cell r="BC554">
            <v>65649.546299999987</v>
          </cell>
          <cell r="BD554">
            <v>66695.089499999987</v>
          </cell>
          <cell r="BE554">
            <v>0</v>
          </cell>
          <cell r="BF554">
            <v>1315770.7337999998</v>
          </cell>
          <cell r="BG554"/>
          <cell r="BH554">
            <v>3109988.3737999997</v>
          </cell>
          <cell r="BI554"/>
          <cell r="BJ554">
            <v>441148.78</v>
          </cell>
          <cell r="BK554">
            <v>2668839.5937999999</v>
          </cell>
          <cell r="BL554"/>
          <cell r="BM554">
            <v>1</v>
          </cell>
        </row>
        <row r="555">
          <cell r="A555" t="str">
            <v>3009103700400</v>
          </cell>
          <cell r="B555" t="str">
            <v>ANNA C C SCH DIST 37</v>
          </cell>
          <cell r="C555" t="str">
            <v>UNION</v>
          </cell>
          <cell r="D555" t="str">
            <v>Elementary</v>
          </cell>
          <cell r="E555">
            <v>581.23</v>
          </cell>
          <cell r="F555"/>
          <cell r="G555">
            <v>377.07</v>
          </cell>
          <cell r="H555">
            <v>369.32</v>
          </cell>
          <cell r="I555">
            <v>204.15999999999997</v>
          </cell>
          <cell r="J555">
            <v>0</v>
          </cell>
          <cell r="K555"/>
          <cell r="L555">
            <v>33238.800000000003</v>
          </cell>
          <cell r="M555">
            <v>18374.399999999998</v>
          </cell>
          <cell r="N555">
            <v>0</v>
          </cell>
          <cell r="O555">
            <v>51613.2</v>
          </cell>
          <cell r="P555"/>
          <cell r="Q555">
            <v>47133.75</v>
          </cell>
          <cell r="R555">
            <v>25519.999999999996</v>
          </cell>
          <cell r="S555">
            <v>0</v>
          </cell>
          <cell r="T555">
            <v>72653.75</v>
          </cell>
          <cell r="U555"/>
          <cell r="V555">
            <v>122547.75</v>
          </cell>
          <cell r="W555">
            <v>66351.999999999985</v>
          </cell>
          <cell r="X555">
            <v>0</v>
          </cell>
          <cell r="Y555">
            <v>188899.75</v>
          </cell>
          <cell r="Z555"/>
          <cell r="AA555">
            <v>12820.38</v>
          </cell>
          <cell r="AB555">
            <v>6941.4399999999987</v>
          </cell>
          <cell r="AC555">
            <v>0</v>
          </cell>
          <cell r="AD555">
            <v>19761.82</v>
          </cell>
          <cell r="AE555"/>
          <cell r="AF555">
            <v>215306.97</v>
          </cell>
          <cell r="AG555">
            <v>116575.36</v>
          </cell>
          <cell r="AH555">
            <v>0</v>
          </cell>
          <cell r="AI555">
            <v>331882.33</v>
          </cell>
          <cell r="AJ555"/>
          <cell r="AK555">
            <v>46165</v>
          </cell>
          <cell r="AL555">
            <v>50835.839999999989</v>
          </cell>
          <cell r="AM555">
            <v>0</v>
          </cell>
          <cell r="AN555">
            <v>97000.84</v>
          </cell>
          <cell r="AO555"/>
          <cell r="AP555">
            <v>513192.27</v>
          </cell>
          <cell r="AQ555">
            <v>277861.75999999995</v>
          </cell>
          <cell r="AR555">
            <v>0</v>
          </cell>
          <cell r="AS555">
            <v>791054.03</v>
          </cell>
          <cell r="AT555"/>
          <cell r="AU555">
            <v>353314.58999999997</v>
          </cell>
          <cell r="AV555">
            <v>191297.91999999998</v>
          </cell>
          <cell r="AW555">
            <v>0</v>
          </cell>
          <cell r="AX555">
            <v>544612.51</v>
          </cell>
          <cell r="AY555"/>
          <cell r="AZ555">
            <v>3509760.26</v>
          </cell>
          <cell r="BA555">
            <v>1211216.3900000001</v>
          </cell>
          <cell r="BB555">
            <v>1416292.9950000001</v>
          </cell>
          <cell r="BC555">
            <v>82333.55442</v>
          </cell>
          <cell r="BD555">
            <v>83644.809300000008</v>
          </cell>
          <cell r="BE555">
            <v>0</v>
          </cell>
          <cell r="BF555">
            <v>1582271.3587200001</v>
          </cell>
          <cell r="BG555"/>
          <cell r="BH555">
            <v>3679749.5887199999</v>
          </cell>
          <cell r="BI555"/>
          <cell r="BJ555">
            <v>553261.21</v>
          </cell>
          <cell r="BK555">
            <v>3126488.3787199999</v>
          </cell>
          <cell r="BL555"/>
          <cell r="BM555">
            <v>1</v>
          </cell>
        </row>
        <row r="556">
          <cell r="A556" t="str">
            <v>3009104300400</v>
          </cell>
          <cell r="B556" t="str">
            <v>JONESBORO C C SCHOOL DIST 43</v>
          </cell>
          <cell r="C556" t="str">
            <v>UNION</v>
          </cell>
          <cell r="D556" t="str">
            <v>Elementary</v>
          </cell>
          <cell r="E556">
            <v>327.45999999999998</v>
          </cell>
          <cell r="F556"/>
          <cell r="G556">
            <v>208.46999999999997</v>
          </cell>
          <cell r="H556">
            <v>205.96999999999997</v>
          </cell>
          <cell r="I556">
            <v>118.99</v>
          </cell>
          <cell r="J556">
            <v>0</v>
          </cell>
          <cell r="K556"/>
          <cell r="L556">
            <v>18537.299999999996</v>
          </cell>
          <cell r="M556">
            <v>10709.1</v>
          </cell>
          <cell r="N556">
            <v>0</v>
          </cell>
          <cell r="O556">
            <v>29246.399999999994</v>
          </cell>
          <cell r="P556"/>
          <cell r="Q556">
            <v>26058.749999999996</v>
          </cell>
          <cell r="R556">
            <v>14873.75</v>
          </cell>
          <cell r="S556">
            <v>0</v>
          </cell>
          <cell r="T556">
            <v>40932.5</v>
          </cell>
          <cell r="U556"/>
          <cell r="V556">
            <v>67752.749999999985</v>
          </cell>
          <cell r="W556">
            <v>38671.75</v>
          </cell>
          <cell r="X556">
            <v>0</v>
          </cell>
          <cell r="Y556">
            <v>106424.49999999999</v>
          </cell>
          <cell r="Z556"/>
          <cell r="AA556">
            <v>7087.9799999999987</v>
          </cell>
          <cell r="AB556">
            <v>4045.66</v>
          </cell>
          <cell r="AC556">
            <v>0</v>
          </cell>
          <cell r="AD556">
            <v>11133.64</v>
          </cell>
          <cell r="AE556"/>
          <cell r="AF556">
            <v>119036.37</v>
          </cell>
          <cell r="AG556">
            <v>67943.289999999994</v>
          </cell>
          <cell r="AH556">
            <v>0</v>
          </cell>
          <cell r="AI556">
            <v>186979.65999999997</v>
          </cell>
          <cell r="AJ556"/>
          <cell r="AK556">
            <v>25746.249999999996</v>
          </cell>
          <cell r="AL556">
            <v>29628.51</v>
          </cell>
          <cell r="AM556">
            <v>0</v>
          </cell>
          <cell r="AN556">
            <v>55374.759999999995</v>
          </cell>
          <cell r="AO556"/>
          <cell r="AP556">
            <v>283727.67</v>
          </cell>
          <cell r="AQ556">
            <v>161945.38999999998</v>
          </cell>
          <cell r="AR556">
            <v>0</v>
          </cell>
          <cell r="AS556">
            <v>445673.05999999994</v>
          </cell>
          <cell r="AT556"/>
          <cell r="AU556">
            <v>195336.38999999998</v>
          </cell>
          <cell r="AV556">
            <v>111493.62999999999</v>
          </cell>
          <cell r="AW556">
            <v>0</v>
          </cell>
          <cell r="AX556">
            <v>306830.01999999996</v>
          </cell>
          <cell r="AY556"/>
          <cell r="AZ556">
            <v>1930807.2399999998</v>
          </cell>
          <cell r="BA556">
            <v>563328.99</v>
          </cell>
          <cell r="BB556">
            <v>748240.86899999983</v>
          </cell>
          <cell r="BC556">
            <v>46386.018839999997</v>
          </cell>
          <cell r="BD556">
            <v>47124.768599999989</v>
          </cell>
          <cell r="BE556">
            <v>0</v>
          </cell>
          <cell r="BF556">
            <v>841751.65643999982</v>
          </cell>
          <cell r="BG556"/>
          <cell r="BH556">
            <v>2024346.1964399994</v>
          </cell>
          <cell r="BI556"/>
          <cell r="BJ556">
            <v>311702.62</v>
          </cell>
          <cell r="BK556">
            <v>1712643.5764399995</v>
          </cell>
          <cell r="BL556"/>
          <cell r="BM556">
            <v>1</v>
          </cell>
        </row>
        <row r="557">
          <cell r="A557" t="str">
            <v>3009106602200</v>
          </cell>
          <cell r="B557" t="str">
            <v>DONGOLA SCH UNIT DIST 66</v>
          </cell>
          <cell r="C557" t="str">
            <v>UNION</v>
          </cell>
          <cell r="D557" t="str">
            <v>Unit</v>
          </cell>
          <cell r="E557">
            <v>235.03</v>
          </cell>
          <cell r="F557"/>
          <cell r="G557">
            <v>113.55999999999999</v>
          </cell>
          <cell r="H557">
            <v>111.14999999999999</v>
          </cell>
          <cell r="I557">
            <v>52.989999999999995</v>
          </cell>
          <cell r="J557">
            <v>68.48</v>
          </cell>
          <cell r="K557"/>
          <cell r="L557">
            <v>10003.5</v>
          </cell>
          <cell r="M557">
            <v>4769.0999999999995</v>
          </cell>
          <cell r="N557">
            <v>6163.2000000000007</v>
          </cell>
          <cell r="O557">
            <v>20935.8</v>
          </cell>
          <cell r="P557"/>
          <cell r="Q557">
            <v>14194.999999999998</v>
          </cell>
          <cell r="R557">
            <v>6623.7499999999991</v>
          </cell>
          <cell r="S557">
            <v>8560</v>
          </cell>
          <cell r="T557">
            <v>29378.749999999996</v>
          </cell>
          <cell r="U557"/>
          <cell r="V557">
            <v>36906.999999999993</v>
          </cell>
          <cell r="W557">
            <v>17221.75</v>
          </cell>
          <cell r="X557">
            <v>22256</v>
          </cell>
          <cell r="Y557">
            <v>76384.75</v>
          </cell>
          <cell r="Z557"/>
          <cell r="AA557">
            <v>3861.0399999999995</v>
          </cell>
          <cell r="AB557">
            <v>1801.6599999999999</v>
          </cell>
          <cell r="AC557">
            <v>2328.3200000000002</v>
          </cell>
          <cell r="AD557">
            <v>7991.0199999999986</v>
          </cell>
          <cell r="AE557"/>
          <cell r="AF557">
            <v>64842.76</v>
          </cell>
          <cell r="AG557">
            <v>30257.29</v>
          </cell>
          <cell r="AH557">
            <v>39102.080000000002</v>
          </cell>
          <cell r="AI557">
            <v>134202.13</v>
          </cell>
          <cell r="AJ557"/>
          <cell r="AK557">
            <v>13893.749999999998</v>
          </cell>
          <cell r="AL557">
            <v>13194.509999999998</v>
          </cell>
          <cell r="AM557">
            <v>58824.320000000007</v>
          </cell>
          <cell r="AN557">
            <v>85912.58</v>
          </cell>
          <cell r="AO557"/>
          <cell r="AP557">
            <v>154555.15999999997</v>
          </cell>
          <cell r="AQ557">
            <v>72119.39</v>
          </cell>
          <cell r="AR557">
            <v>93201.279999999999</v>
          </cell>
          <cell r="AS557">
            <v>319875.82999999996</v>
          </cell>
          <cell r="AT557"/>
          <cell r="AU557">
            <v>106405.71999999999</v>
          </cell>
          <cell r="AV557">
            <v>49651.63</v>
          </cell>
          <cell r="AW557">
            <v>64165.760000000002</v>
          </cell>
          <cell r="AX557">
            <v>220223.11</v>
          </cell>
          <cell r="AY557"/>
          <cell r="AZ557">
            <v>1463192.4900000002</v>
          </cell>
          <cell r="BA557">
            <v>479988.47</v>
          </cell>
          <cell r="BB557">
            <v>582954.28800000006</v>
          </cell>
          <cell r="BC557">
            <v>33292.939619999997</v>
          </cell>
          <cell r="BD557">
            <v>33823.167299999994</v>
          </cell>
          <cell r="BE557">
            <v>0</v>
          </cell>
          <cell r="BF557">
            <v>650070.39491999999</v>
          </cell>
          <cell r="BG557"/>
          <cell r="BH557">
            <v>1544974.3649199998</v>
          </cell>
          <cell r="BI557"/>
          <cell r="BJ557">
            <v>223720.35</v>
          </cell>
          <cell r="BK557">
            <v>1321254.0149199998</v>
          </cell>
          <cell r="BL557"/>
          <cell r="BM557">
            <v>1</v>
          </cell>
        </row>
        <row r="558">
          <cell r="A558" t="str">
            <v>3009108101600</v>
          </cell>
          <cell r="B558" t="str">
            <v>ANNA JONESBORO COMM H S DIST 81</v>
          </cell>
          <cell r="C558" t="str">
            <v>UNION</v>
          </cell>
          <cell r="D558" t="str">
            <v>High School</v>
          </cell>
          <cell r="E558">
            <v>505.15</v>
          </cell>
          <cell r="F558"/>
          <cell r="G558">
            <v>0</v>
          </cell>
          <cell r="H558">
            <v>0</v>
          </cell>
          <cell r="I558">
            <v>0</v>
          </cell>
          <cell r="J558">
            <v>505.15</v>
          </cell>
          <cell r="K558"/>
          <cell r="L558">
            <v>0</v>
          </cell>
          <cell r="M558">
            <v>0</v>
          </cell>
          <cell r="N558">
            <v>45463.5</v>
          </cell>
          <cell r="O558">
            <v>45463.5</v>
          </cell>
          <cell r="P558"/>
          <cell r="Q558">
            <v>0</v>
          </cell>
          <cell r="R558">
            <v>0</v>
          </cell>
          <cell r="S558">
            <v>63143.75</v>
          </cell>
          <cell r="T558">
            <v>63143.75</v>
          </cell>
          <cell r="U558"/>
          <cell r="V558">
            <v>0</v>
          </cell>
          <cell r="W558">
            <v>0</v>
          </cell>
          <cell r="X558">
            <v>164173.75</v>
          </cell>
          <cell r="Y558">
            <v>164173.75</v>
          </cell>
          <cell r="Z558"/>
          <cell r="AA558">
            <v>0</v>
          </cell>
          <cell r="AB558">
            <v>0</v>
          </cell>
          <cell r="AC558">
            <v>17175.099999999999</v>
          </cell>
          <cell r="AD558">
            <v>17175.099999999999</v>
          </cell>
          <cell r="AE558"/>
          <cell r="AF558">
            <v>0</v>
          </cell>
          <cell r="AG558">
            <v>0</v>
          </cell>
          <cell r="AH558">
            <v>288440.65000000002</v>
          </cell>
          <cell r="AI558">
            <v>288440.65000000002</v>
          </cell>
          <cell r="AJ558"/>
          <cell r="AK558">
            <v>0</v>
          </cell>
          <cell r="AL558">
            <v>0</v>
          </cell>
          <cell r="AM558">
            <v>433923.85</v>
          </cell>
          <cell r="AN558">
            <v>433923.85</v>
          </cell>
          <cell r="AO558"/>
          <cell r="AP558">
            <v>0</v>
          </cell>
          <cell r="AQ558">
            <v>0</v>
          </cell>
          <cell r="AR558">
            <v>687509.15</v>
          </cell>
          <cell r="AS558">
            <v>687509.15</v>
          </cell>
          <cell r="AT558"/>
          <cell r="AU558">
            <v>0</v>
          </cell>
          <cell r="AV558">
            <v>0</v>
          </cell>
          <cell r="AW558">
            <v>473325.55</v>
          </cell>
          <cell r="AX558">
            <v>473325.55</v>
          </cell>
          <cell r="AY558"/>
          <cell r="AZ558">
            <v>3325363.76</v>
          </cell>
          <cell r="BA558">
            <v>891009.41</v>
          </cell>
          <cell r="BB558">
            <v>1264911.9509999999</v>
          </cell>
          <cell r="BC558">
            <v>71556.518099999987</v>
          </cell>
          <cell r="BD558">
            <v>72696.136499999993</v>
          </cell>
          <cell r="BE558">
            <v>0</v>
          </cell>
          <cell r="BF558">
            <v>1409164.6055999999</v>
          </cell>
          <cell r="BG558"/>
          <cell r="BH558">
            <v>3582319.9056000002</v>
          </cell>
          <cell r="BI558"/>
          <cell r="BJ558">
            <v>480842.18</v>
          </cell>
          <cell r="BK558">
            <v>3101477.7256</v>
          </cell>
          <cell r="BL558"/>
          <cell r="BM558">
            <v>1</v>
          </cell>
        </row>
        <row r="559">
          <cell r="A559" t="str">
            <v>3009108402600</v>
          </cell>
          <cell r="B559" t="str">
            <v>SHAWNEE C U SCH DIST 84</v>
          </cell>
          <cell r="C559" t="str">
            <v>UNION</v>
          </cell>
          <cell r="D559" t="str">
            <v>Unit</v>
          </cell>
          <cell r="E559">
            <v>270.75</v>
          </cell>
          <cell r="F559"/>
          <cell r="G559">
            <v>136.75</v>
          </cell>
          <cell r="H559">
            <v>134</v>
          </cell>
          <cell r="I559">
            <v>65.5</v>
          </cell>
          <cell r="J559">
            <v>68.5</v>
          </cell>
          <cell r="K559"/>
          <cell r="L559">
            <v>12060</v>
          </cell>
          <cell r="M559">
            <v>5895</v>
          </cell>
          <cell r="N559">
            <v>6165</v>
          </cell>
          <cell r="O559">
            <v>24120</v>
          </cell>
          <cell r="P559"/>
          <cell r="Q559">
            <v>17093.75</v>
          </cell>
          <cell r="R559">
            <v>8187.5</v>
          </cell>
          <cell r="S559">
            <v>8562.5</v>
          </cell>
          <cell r="T559">
            <v>33843.75</v>
          </cell>
          <cell r="U559"/>
          <cell r="V559">
            <v>44443.75</v>
          </cell>
          <cell r="W559">
            <v>21287.5</v>
          </cell>
          <cell r="X559">
            <v>22262.5</v>
          </cell>
          <cell r="Y559">
            <v>87993.75</v>
          </cell>
          <cell r="Z559"/>
          <cell r="AA559">
            <v>4649.5</v>
          </cell>
          <cell r="AB559">
            <v>2227</v>
          </cell>
          <cell r="AC559">
            <v>2329</v>
          </cell>
          <cell r="AD559">
            <v>9205.5</v>
          </cell>
          <cell r="AE559"/>
          <cell r="AF559">
            <v>39042.120000000003</v>
          </cell>
          <cell r="AG559">
            <v>18700.25</v>
          </cell>
          <cell r="AH559">
            <v>19556.75</v>
          </cell>
          <cell r="AI559">
            <v>77299.12</v>
          </cell>
          <cell r="AJ559"/>
          <cell r="AK559">
            <v>16750</v>
          </cell>
          <cell r="AL559">
            <v>16309.5</v>
          </cell>
          <cell r="AM559">
            <v>58841.5</v>
          </cell>
          <cell r="AN559">
            <v>91901</v>
          </cell>
          <cell r="AO559"/>
          <cell r="AP559">
            <v>186116.75</v>
          </cell>
          <cell r="AQ559">
            <v>89145.5</v>
          </cell>
          <cell r="AR559">
            <v>93228.5</v>
          </cell>
          <cell r="AS559">
            <v>368490.75</v>
          </cell>
          <cell r="AT559"/>
          <cell r="AU559">
            <v>128134.75</v>
          </cell>
          <cell r="AV559">
            <v>61373.5</v>
          </cell>
          <cell r="AW559">
            <v>64184.5</v>
          </cell>
          <cell r="AX559">
            <v>253692.75</v>
          </cell>
          <cell r="AY559"/>
          <cell r="AZ559">
            <v>1697679.2800000003</v>
          </cell>
          <cell r="BA559">
            <v>611198.18999999994</v>
          </cell>
          <cell r="BB559">
            <v>692663.24100000004</v>
          </cell>
          <cell r="BC559">
            <v>38352.820500000002</v>
          </cell>
          <cell r="BD559">
            <v>38963.6325</v>
          </cell>
          <cell r="BE559">
            <v>0</v>
          </cell>
          <cell r="BF559">
            <v>769979.69400000002</v>
          </cell>
          <cell r="BG559"/>
          <cell r="BH559">
            <v>1716526.3140000002</v>
          </cell>
          <cell r="BI559"/>
          <cell r="BJ559">
            <v>257721.51</v>
          </cell>
          <cell r="BK559">
            <v>1458804.8040000002</v>
          </cell>
          <cell r="BL559"/>
          <cell r="BM559">
            <v>0</v>
          </cell>
        </row>
        <row r="560">
          <cell r="A560" t="str">
            <v>3100000000093</v>
          </cell>
          <cell r="B560" t="str">
            <v>SAFE SCH-KANE ROE</v>
          </cell>
          <cell r="C560" t="str">
            <v>KANE</v>
          </cell>
          <cell r="D560" t="str">
            <v>Regional</v>
          </cell>
          <cell r="E560">
            <v>88.98</v>
          </cell>
          <cell r="F560"/>
          <cell r="G560">
            <v>0</v>
          </cell>
          <cell r="H560">
            <v>0</v>
          </cell>
          <cell r="I560">
            <v>8.99</v>
          </cell>
          <cell r="J560">
            <v>79.989999999999995</v>
          </cell>
          <cell r="K560"/>
          <cell r="L560">
            <v>0</v>
          </cell>
          <cell r="M560">
            <v>809.1</v>
          </cell>
          <cell r="N560">
            <v>7199.0999999999995</v>
          </cell>
          <cell r="O560">
            <v>8008.2</v>
          </cell>
          <cell r="P560"/>
          <cell r="Q560">
            <v>0</v>
          </cell>
          <cell r="R560">
            <v>1123.75</v>
          </cell>
          <cell r="S560">
            <v>9998.75</v>
          </cell>
          <cell r="T560">
            <v>11122.5</v>
          </cell>
          <cell r="U560"/>
          <cell r="V560">
            <v>0</v>
          </cell>
          <cell r="W560">
            <v>2921.75</v>
          </cell>
          <cell r="X560">
            <v>25996.75</v>
          </cell>
          <cell r="Y560">
            <v>28918.5</v>
          </cell>
          <cell r="Z560"/>
          <cell r="AA560">
            <v>0</v>
          </cell>
          <cell r="AB560">
            <v>305.66000000000003</v>
          </cell>
          <cell r="AC560">
            <v>2719.66</v>
          </cell>
          <cell r="AD560">
            <v>3025.3199999999997</v>
          </cell>
          <cell r="AE560"/>
          <cell r="AF560">
            <v>0</v>
          </cell>
          <cell r="AG560">
            <v>5133.29</v>
          </cell>
          <cell r="AH560">
            <v>45674.29</v>
          </cell>
          <cell r="AI560">
            <v>50807.58</v>
          </cell>
          <cell r="AJ560"/>
          <cell r="AK560">
            <v>0</v>
          </cell>
          <cell r="AL560">
            <v>2238.5100000000002</v>
          </cell>
          <cell r="AM560">
            <v>68711.409999999989</v>
          </cell>
          <cell r="AN560">
            <v>70949.919999999984</v>
          </cell>
          <cell r="AO560"/>
          <cell r="AP560">
            <v>0</v>
          </cell>
          <cell r="AQ560">
            <v>12235.39</v>
          </cell>
          <cell r="AR560">
            <v>108866.39</v>
          </cell>
          <cell r="AS560">
            <v>121101.78</v>
          </cell>
          <cell r="AT560"/>
          <cell r="AU560">
            <v>0</v>
          </cell>
          <cell r="AV560">
            <v>8423.630000000001</v>
          </cell>
          <cell r="AW560">
            <v>74950.62999999999</v>
          </cell>
          <cell r="AX560">
            <v>83374.259999999995</v>
          </cell>
          <cell r="AY560"/>
          <cell r="AZ560">
            <v>569008.07999999996</v>
          </cell>
          <cell r="BA560">
            <v>205560.16</v>
          </cell>
          <cell r="BB560">
            <v>232370.47199999998</v>
          </cell>
          <cell r="BC560">
            <v>12604.37292</v>
          </cell>
          <cell r="BD560">
            <v>12805.111799999997</v>
          </cell>
          <cell r="BE560">
            <v>0</v>
          </cell>
          <cell r="BF560">
            <v>257779.95671999996</v>
          </cell>
          <cell r="BG560"/>
          <cell r="BH560">
            <v>635088.01671999972</v>
          </cell>
          <cell r="BI560"/>
          <cell r="BJ560">
            <v>84698.28</v>
          </cell>
          <cell r="BK560">
            <v>550389.7367199997</v>
          </cell>
          <cell r="BL560"/>
          <cell r="BM560">
            <v>1</v>
          </cell>
        </row>
        <row r="561">
          <cell r="A561" t="str">
            <v>3100000000095</v>
          </cell>
          <cell r="B561" t="str">
            <v>ALOP-KANE ROE</v>
          </cell>
          <cell r="C561" t="str">
            <v>KANE</v>
          </cell>
          <cell r="D561" t="str">
            <v>Regional</v>
          </cell>
          <cell r="E561">
            <v>1057</v>
          </cell>
          <cell r="F561"/>
          <cell r="G561">
            <v>18</v>
          </cell>
          <cell r="H561">
            <v>18</v>
          </cell>
          <cell r="I561">
            <v>101</v>
          </cell>
          <cell r="J561">
            <v>938</v>
          </cell>
          <cell r="K561"/>
          <cell r="L561">
            <v>1620</v>
          </cell>
          <cell r="M561">
            <v>9090</v>
          </cell>
          <cell r="N561">
            <v>84420</v>
          </cell>
          <cell r="O561">
            <v>95130</v>
          </cell>
          <cell r="P561"/>
          <cell r="Q561">
            <v>2250</v>
          </cell>
          <cell r="R561">
            <v>12625</v>
          </cell>
          <cell r="S561">
            <v>117250</v>
          </cell>
          <cell r="T561">
            <v>132125</v>
          </cell>
          <cell r="U561"/>
          <cell r="V561">
            <v>5850</v>
          </cell>
          <cell r="W561">
            <v>32825</v>
          </cell>
          <cell r="X561">
            <v>304850</v>
          </cell>
          <cell r="Y561">
            <v>343525</v>
          </cell>
          <cell r="Z561"/>
          <cell r="AA561">
            <v>612</v>
          </cell>
          <cell r="AB561">
            <v>3434</v>
          </cell>
          <cell r="AC561">
            <v>31892</v>
          </cell>
          <cell r="AD561">
            <v>35938</v>
          </cell>
          <cell r="AE561"/>
          <cell r="AF561">
            <v>10278</v>
          </cell>
          <cell r="AG561">
            <v>57671</v>
          </cell>
          <cell r="AH561">
            <v>535598</v>
          </cell>
          <cell r="AI561">
            <v>603547</v>
          </cell>
          <cell r="AJ561"/>
          <cell r="AK561">
            <v>2250</v>
          </cell>
          <cell r="AL561">
            <v>25149</v>
          </cell>
          <cell r="AM561">
            <v>805742</v>
          </cell>
          <cell r="AN561">
            <v>833141</v>
          </cell>
          <cell r="AO561"/>
          <cell r="AP561">
            <v>24498</v>
          </cell>
          <cell r="AQ561">
            <v>137461</v>
          </cell>
          <cell r="AR561">
            <v>1276618</v>
          </cell>
          <cell r="AS561">
            <v>1438577</v>
          </cell>
          <cell r="AT561"/>
          <cell r="AU561">
            <v>16866</v>
          </cell>
          <cell r="AV561">
            <v>94637</v>
          </cell>
          <cell r="AW561">
            <v>878906</v>
          </cell>
          <cell r="AX561">
            <v>990409</v>
          </cell>
          <cell r="AY561"/>
          <cell r="AZ561">
            <v>6863871.2800000003</v>
          </cell>
          <cell r="BA561">
            <v>2304005.48</v>
          </cell>
          <cell r="BB561">
            <v>2750363.0279999999</v>
          </cell>
          <cell r="BC561">
            <v>149728.27799999999</v>
          </cell>
          <cell r="BD561">
            <v>152112.87</v>
          </cell>
          <cell r="BE561">
            <v>0</v>
          </cell>
          <cell r="BF561">
            <v>3052204.176</v>
          </cell>
          <cell r="BG561"/>
          <cell r="BH561">
            <v>7524596.176</v>
          </cell>
          <cell r="BI561"/>
          <cell r="BJ561">
            <v>1006137.16</v>
          </cell>
          <cell r="BK561">
            <v>6518459.0159999998</v>
          </cell>
          <cell r="BL561"/>
          <cell r="BM561">
            <v>1</v>
          </cell>
        </row>
        <row r="562">
          <cell r="A562" t="str">
            <v>3104504602200</v>
          </cell>
          <cell r="B562" t="str">
            <v>SCHOOL DISTRICT 46</v>
          </cell>
          <cell r="C562" t="str">
            <v>KANE</v>
          </cell>
          <cell r="D562" t="str">
            <v>Unit</v>
          </cell>
          <cell r="E562">
            <v>35452.050000000003</v>
          </cell>
          <cell r="F562"/>
          <cell r="G562">
            <v>15448.4</v>
          </cell>
          <cell r="H562">
            <v>15181.74</v>
          </cell>
          <cell r="I562">
            <v>8193.16</v>
          </cell>
          <cell r="J562">
            <v>11810.49</v>
          </cell>
          <cell r="K562"/>
          <cell r="L562">
            <v>1366356.6</v>
          </cell>
          <cell r="M562">
            <v>737384.4</v>
          </cell>
          <cell r="N562">
            <v>1062944.1000000001</v>
          </cell>
          <cell r="O562">
            <v>3166685.1</v>
          </cell>
          <cell r="P562"/>
          <cell r="Q562">
            <v>1931050</v>
          </cell>
          <cell r="R562">
            <v>1024145</v>
          </cell>
          <cell r="S562">
            <v>1476311.25</v>
          </cell>
          <cell r="T562">
            <v>4431506.25</v>
          </cell>
          <cell r="U562"/>
          <cell r="V562">
            <v>5020730</v>
          </cell>
          <cell r="W562">
            <v>2662777</v>
          </cell>
          <cell r="X562">
            <v>3838409.25</v>
          </cell>
          <cell r="Y562">
            <v>11521916.25</v>
          </cell>
          <cell r="Z562"/>
          <cell r="AA562">
            <v>525245.6</v>
          </cell>
          <cell r="AB562">
            <v>278567.44</v>
          </cell>
          <cell r="AC562">
            <v>401556.66</v>
          </cell>
          <cell r="AD562">
            <v>1205369.7</v>
          </cell>
          <cell r="AE562"/>
          <cell r="AF562">
            <v>8821036.4000000004</v>
          </cell>
          <cell r="AG562">
            <v>4678294.3600000003</v>
          </cell>
          <cell r="AH562">
            <v>6743789.79</v>
          </cell>
          <cell r="AI562">
            <v>20243120.550000001</v>
          </cell>
          <cell r="AJ562"/>
          <cell r="AK562">
            <v>1897717.5</v>
          </cell>
          <cell r="AL562">
            <v>2040096.8399999999</v>
          </cell>
          <cell r="AM562">
            <v>10145210.91</v>
          </cell>
          <cell r="AN562">
            <v>14083025.25</v>
          </cell>
          <cell r="AO562"/>
          <cell r="AP562">
            <v>21025272.399999999</v>
          </cell>
          <cell r="AQ562">
            <v>11150890.76</v>
          </cell>
          <cell r="AR562">
            <v>16074076.890000001</v>
          </cell>
          <cell r="AS562">
            <v>48250240.049999997</v>
          </cell>
          <cell r="AT562"/>
          <cell r="AU562">
            <v>14475150.799999999</v>
          </cell>
          <cell r="AV562">
            <v>7676990.9199999999</v>
          </cell>
          <cell r="AW562">
            <v>11066429.129999999</v>
          </cell>
          <cell r="AX562">
            <v>33218570.849999998</v>
          </cell>
          <cell r="AY562"/>
          <cell r="AZ562">
            <v>222917408.88</v>
          </cell>
          <cell r="BA562">
            <v>104575239.86</v>
          </cell>
          <cell r="BB562">
            <v>98247794.621999994</v>
          </cell>
          <cell r="BC562">
            <v>5021924.6906999992</v>
          </cell>
          <cell r="BD562">
            <v>5101904.5154999988</v>
          </cell>
          <cell r="BE562">
            <v>0</v>
          </cell>
          <cell r="BF562">
            <v>108371623.82819998</v>
          </cell>
          <cell r="BG562"/>
          <cell r="BH562">
            <v>244492057.82819995</v>
          </cell>
          <cell r="BI562"/>
          <cell r="BJ562">
            <v>33746097.350000001</v>
          </cell>
          <cell r="BK562">
            <v>210745960.47819996</v>
          </cell>
          <cell r="BL562"/>
          <cell r="BM562">
            <v>1</v>
          </cell>
        </row>
        <row r="563">
          <cell r="A563" t="str">
            <v>3104510102200</v>
          </cell>
          <cell r="B563" t="str">
            <v>BATAVIA UNIT SCHOOL DIST 101</v>
          </cell>
          <cell r="C563" t="str">
            <v>KANE</v>
          </cell>
          <cell r="D563" t="str">
            <v>Unit</v>
          </cell>
          <cell r="E563">
            <v>5105.62</v>
          </cell>
          <cell r="F563"/>
          <cell r="G563">
            <v>2013.31</v>
          </cell>
          <cell r="H563">
            <v>1975.56</v>
          </cell>
          <cell r="I563">
            <v>1219.6600000000001</v>
          </cell>
          <cell r="J563">
            <v>1872.65</v>
          </cell>
          <cell r="K563"/>
          <cell r="L563">
            <v>177800.4</v>
          </cell>
          <cell r="M563">
            <v>109769.40000000001</v>
          </cell>
          <cell r="N563">
            <v>168538.5</v>
          </cell>
          <cell r="O563">
            <v>456108.3</v>
          </cell>
          <cell r="P563"/>
          <cell r="Q563">
            <v>251663.75</v>
          </cell>
          <cell r="R563">
            <v>152457.5</v>
          </cell>
          <cell r="S563">
            <v>234081.25</v>
          </cell>
          <cell r="T563">
            <v>638202.5</v>
          </cell>
          <cell r="U563"/>
          <cell r="V563">
            <v>654325.75</v>
          </cell>
          <cell r="W563">
            <v>396389.5</v>
          </cell>
          <cell r="X563">
            <v>608611.25</v>
          </cell>
          <cell r="Y563">
            <v>1659326.5</v>
          </cell>
          <cell r="Z563"/>
          <cell r="AA563">
            <v>68452.539999999994</v>
          </cell>
          <cell r="AB563">
            <v>41468.44</v>
          </cell>
          <cell r="AC563">
            <v>63670.100000000006</v>
          </cell>
          <cell r="AD563">
            <v>173591.08000000002</v>
          </cell>
          <cell r="AE563"/>
          <cell r="AF563">
            <v>574800</v>
          </cell>
          <cell r="AG563">
            <v>348212.93</v>
          </cell>
          <cell r="AH563">
            <v>534641.56999999995</v>
          </cell>
          <cell r="AI563">
            <v>1457654.5</v>
          </cell>
          <cell r="AJ563"/>
          <cell r="AK563">
            <v>246945</v>
          </cell>
          <cell r="AL563">
            <v>303695.34000000003</v>
          </cell>
          <cell r="AM563">
            <v>1608606.35</v>
          </cell>
          <cell r="AN563">
            <v>2159246.6900000004</v>
          </cell>
          <cell r="AO563"/>
          <cell r="AP563">
            <v>2740114.91</v>
          </cell>
          <cell r="AQ563">
            <v>1659957.26</v>
          </cell>
          <cell r="AR563">
            <v>2548676.65</v>
          </cell>
          <cell r="AS563">
            <v>6948748.8200000003</v>
          </cell>
          <cell r="AT563"/>
          <cell r="AU563">
            <v>1886471.47</v>
          </cell>
          <cell r="AV563">
            <v>1142821.4200000002</v>
          </cell>
          <cell r="AW563">
            <v>1754673.05</v>
          </cell>
          <cell r="AX563">
            <v>4783965.9400000004</v>
          </cell>
          <cell r="AY563"/>
          <cell r="AZ563">
            <v>30305235.740000002</v>
          </cell>
          <cell r="BA563">
            <v>7234350.1699999999</v>
          </cell>
          <cell r="BB563">
            <v>11261875.773</v>
          </cell>
          <cell r="BC563">
            <v>723231.49548000016</v>
          </cell>
          <cell r="BD563">
            <v>734749.7742000001</v>
          </cell>
          <cell r="BE563">
            <v>0</v>
          </cell>
          <cell r="BF563">
            <v>12719857.042680001</v>
          </cell>
          <cell r="BG563"/>
          <cell r="BH563">
            <v>30996701.372680001</v>
          </cell>
          <cell r="BI563"/>
          <cell r="BJ563">
            <v>4859937.5599999996</v>
          </cell>
          <cell r="BK563">
            <v>26136763.812680002</v>
          </cell>
          <cell r="BL563"/>
          <cell r="BM563">
            <v>0</v>
          </cell>
        </row>
        <row r="564">
          <cell r="A564" t="str">
            <v>3104512902200</v>
          </cell>
          <cell r="B564" t="str">
            <v>AURORA WEST UNIT SCHOOL DIST 129</v>
          </cell>
          <cell r="C564" t="str">
            <v>KANE</v>
          </cell>
          <cell r="D564" t="str">
            <v>Unit</v>
          </cell>
          <cell r="E564">
            <v>10857.88</v>
          </cell>
          <cell r="F564"/>
          <cell r="G564">
            <v>4639.7300000000005</v>
          </cell>
          <cell r="H564">
            <v>4552.6499999999996</v>
          </cell>
          <cell r="I564">
            <v>2566.33</v>
          </cell>
          <cell r="J564">
            <v>3651.8199999999997</v>
          </cell>
          <cell r="K564"/>
          <cell r="L564">
            <v>409738.49999999994</v>
          </cell>
          <cell r="M564">
            <v>230969.69999999998</v>
          </cell>
          <cell r="N564">
            <v>328663.8</v>
          </cell>
          <cell r="O564">
            <v>969372</v>
          </cell>
          <cell r="P564"/>
          <cell r="Q564">
            <v>579966.25000000012</v>
          </cell>
          <cell r="R564">
            <v>320791.25</v>
          </cell>
          <cell r="S564">
            <v>456477.49999999994</v>
          </cell>
          <cell r="T564">
            <v>1357235</v>
          </cell>
          <cell r="U564"/>
          <cell r="V564">
            <v>1507912.2500000002</v>
          </cell>
          <cell r="W564">
            <v>834057.25</v>
          </cell>
          <cell r="X564">
            <v>1186841.5</v>
          </cell>
          <cell r="Y564">
            <v>3528811</v>
          </cell>
          <cell r="Z564"/>
          <cell r="AA564">
            <v>157750.82</v>
          </cell>
          <cell r="AB564">
            <v>87255.22</v>
          </cell>
          <cell r="AC564">
            <v>124161.87999999999</v>
          </cell>
          <cell r="AD564">
            <v>369167.92</v>
          </cell>
          <cell r="AE564"/>
          <cell r="AF564">
            <v>2649285.83</v>
          </cell>
          <cell r="AG564">
            <v>1465374.43</v>
          </cell>
          <cell r="AH564">
            <v>2085189.22</v>
          </cell>
          <cell r="AI564">
            <v>6199849.4799999995</v>
          </cell>
          <cell r="AJ564"/>
          <cell r="AK564">
            <v>569081.25</v>
          </cell>
          <cell r="AL564">
            <v>639016.16999999993</v>
          </cell>
          <cell r="AM564">
            <v>3136913.38</v>
          </cell>
          <cell r="AN564">
            <v>4345010.8</v>
          </cell>
          <cell r="AO564"/>
          <cell r="AP564">
            <v>6314672.5300000003</v>
          </cell>
          <cell r="AQ564">
            <v>3492775.13</v>
          </cell>
          <cell r="AR564">
            <v>4970127.0199999996</v>
          </cell>
          <cell r="AS564">
            <v>14777574.68</v>
          </cell>
          <cell r="AT564"/>
          <cell r="AU564">
            <v>4347427.0100000007</v>
          </cell>
          <cell r="AV564">
            <v>2404651.21</v>
          </cell>
          <cell r="AW564">
            <v>3421755.34</v>
          </cell>
          <cell r="AX564">
            <v>10173833.560000001</v>
          </cell>
          <cell r="AY564"/>
          <cell r="AZ564">
            <v>68780901.74000001</v>
          </cell>
          <cell r="BA564">
            <v>32103508.5</v>
          </cell>
          <cell r="BB564">
            <v>30265323.072000001</v>
          </cell>
          <cell r="BC564">
            <v>1538062.1335199999</v>
          </cell>
          <cell r="BD564">
            <v>1562557.5108</v>
          </cell>
          <cell r="BE564">
            <v>0</v>
          </cell>
          <cell r="BF564">
            <v>33365942.716320001</v>
          </cell>
          <cell r="BG564"/>
          <cell r="BH564">
            <v>75086797.156320006</v>
          </cell>
          <cell r="BI564"/>
          <cell r="BJ564">
            <v>10335398.810000001</v>
          </cell>
          <cell r="BK564">
            <v>64751398.346320003</v>
          </cell>
          <cell r="BL564"/>
          <cell r="BM564">
            <v>1</v>
          </cell>
        </row>
        <row r="565">
          <cell r="A565" t="str">
            <v>3104513102200</v>
          </cell>
          <cell r="B565" t="str">
            <v>AURORA EAST UNIT SCHOOL DIST 131</v>
          </cell>
          <cell r="C565" t="str">
            <v>KANE</v>
          </cell>
          <cell r="D565" t="str">
            <v>Unit</v>
          </cell>
          <cell r="E565">
            <v>12483.8</v>
          </cell>
          <cell r="F565"/>
          <cell r="G565">
            <v>5396.15</v>
          </cell>
          <cell r="H565">
            <v>5317.9</v>
          </cell>
          <cell r="I565">
            <v>2965.32</v>
          </cell>
          <cell r="J565">
            <v>4122.33</v>
          </cell>
          <cell r="K565"/>
          <cell r="L565">
            <v>478610.99999999994</v>
          </cell>
          <cell r="M565">
            <v>266878.8</v>
          </cell>
          <cell r="N565">
            <v>371009.7</v>
          </cell>
          <cell r="O565">
            <v>1116499.5</v>
          </cell>
          <cell r="P565"/>
          <cell r="Q565">
            <v>674518.75</v>
          </cell>
          <cell r="R565">
            <v>370665</v>
          </cell>
          <cell r="S565">
            <v>515291.25</v>
          </cell>
          <cell r="T565">
            <v>1560475</v>
          </cell>
          <cell r="U565"/>
          <cell r="V565">
            <v>1753748.7499999998</v>
          </cell>
          <cell r="W565">
            <v>963729</v>
          </cell>
          <cell r="X565">
            <v>1339757.25</v>
          </cell>
          <cell r="Y565">
            <v>4057235</v>
          </cell>
          <cell r="Z565"/>
          <cell r="AA565">
            <v>183469.09999999998</v>
          </cell>
          <cell r="AB565">
            <v>100820.88</v>
          </cell>
          <cell r="AC565">
            <v>140159.22</v>
          </cell>
          <cell r="AD565">
            <v>424449.19999999995</v>
          </cell>
          <cell r="AE565"/>
          <cell r="AF565">
            <v>3081201.65</v>
          </cell>
          <cell r="AG565">
            <v>1693197.72</v>
          </cell>
          <cell r="AH565">
            <v>2353850.4300000002</v>
          </cell>
          <cell r="AI565">
            <v>7128249.8000000007</v>
          </cell>
          <cell r="AJ565"/>
          <cell r="AK565">
            <v>664737.5</v>
          </cell>
          <cell r="AL565">
            <v>738364.68</v>
          </cell>
          <cell r="AM565">
            <v>3541081.4699999997</v>
          </cell>
          <cell r="AN565">
            <v>4944183.6500000004</v>
          </cell>
          <cell r="AO565"/>
          <cell r="AP565">
            <v>7344160.1499999994</v>
          </cell>
          <cell r="AQ565">
            <v>4035800.52</v>
          </cell>
          <cell r="AR565">
            <v>5610491.1299999999</v>
          </cell>
          <cell r="AS565">
            <v>16990451.800000001</v>
          </cell>
          <cell r="AT565"/>
          <cell r="AU565">
            <v>5056192.55</v>
          </cell>
          <cell r="AV565">
            <v>2778504.8400000003</v>
          </cell>
          <cell r="AW565">
            <v>3862623.21</v>
          </cell>
          <cell r="AX565">
            <v>11697320.600000001</v>
          </cell>
          <cell r="AY565"/>
          <cell r="AZ565">
            <v>82283551.830000013</v>
          </cell>
          <cell r="BA565">
            <v>52569827.460000001</v>
          </cell>
          <cell r="BB565">
            <v>40456013.787000008</v>
          </cell>
          <cell r="BC565">
            <v>1768380.2051999997</v>
          </cell>
          <cell r="BD565">
            <v>1796543.6579999998</v>
          </cell>
          <cell r="BE565">
            <v>0</v>
          </cell>
          <cell r="BF565">
            <v>44020937.650200009</v>
          </cell>
          <cell r="BG565"/>
          <cell r="BH565">
            <v>91939802.200200021</v>
          </cell>
          <cell r="BI565"/>
          <cell r="BJ565">
            <v>11883079.539999999</v>
          </cell>
          <cell r="BK565">
            <v>80056722.66020003</v>
          </cell>
          <cell r="BL565"/>
          <cell r="BM565">
            <v>1</v>
          </cell>
        </row>
        <row r="566">
          <cell r="A566" t="str">
            <v>3104530002600</v>
          </cell>
          <cell r="B566" t="str">
            <v>COMM UNIT SCH DIST 300</v>
          </cell>
          <cell r="C566" t="str">
            <v>KANE</v>
          </cell>
          <cell r="D566" t="str">
            <v>Unit</v>
          </cell>
          <cell r="E566">
            <v>19900.45</v>
          </cell>
          <cell r="F566"/>
          <cell r="G566">
            <v>8728.14</v>
          </cell>
          <cell r="H566">
            <v>8605.14</v>
          </cell>
          <cell r="I566">
            <v>4685.32</v>
          </cell>
          <cell r="J566">
            <v>6486.99</v>
          </cell>
          <cell r="K566"/>
          <cell r="L566">
            <v>774462.6</v>
          </cell>
          <cell r="M566">
            <v>421678.8</v>
          </cell>
          <cell r="N566">
            <v>583829.1</v>
          </cell>
          <cell r="O566">
            <v>1779970.5</v>
          </cell>
          <cell r="P566"/>
          <cell r="Q566">
            <v>1091017.5</v>
          </cell>
          <cell r="R566">
            <v>585665</v>
          </cell>
          <cell r="S566">
            <v>810873.75</v>
          </cell>
          <cell r="T566">
            <v>2487556.25</v>
          </cell>
          <cell r="U566"/>
          <cell r="V566">
            <v>2836645.5</v>
          </cell>
          <cell r="W566">
            <v>1522729</v>
          </cell>
          <cell r="X566">
            <v>2108271.75</v>
          </cell>
          <cell r="Y566">
            <v>6467646.25</v>
          </cell>
          <cell r="Z566"/>
          <cell r="AA566">
            <v>296756.76</v>
          </cell>
          <cell r="AB566">
            <v>159300.88</v>
          </cell>
          <cell r="AC566">
            <v>220557.66</v>
          </cell>
          <cell r="AD566">
            <v>676615.3</v>
          </cell>
          <cell r="AE566"/>
          <cell r="AF566">
            <v>4983767.9400000004</v>
          </cell>
          <cell r="AG566">
            <v>2675317.7200000002</v>
          </cell>
          <cell r="AH566">
            <v>3704071.29</v>
          </cell>
          <cell r="AI566">
            <v>11363156.949999999</v>
          </cell>
          <cell r="AJ566"/>
          <cell r="AK566">
            <v>1075642.5</v>
          </cell>
          <cell r="AL566">
            <v>1166644.68</v>
          </cell>
          <cell r="AM566">
            <v>5572324.4100000001</v>
          </cell>
          <cell r="AN566">
            <v>7814611.5899999999</v>
          </cell>
          <cell r="AO566"/>
          <cell r="AP566">
            <v>11878998.539999999</v>
          </cell>
          <cell r="AQ566">
            <v>6376720.5199999996</v>
          </cell>
          <cell r="AR566">
            <v>8828793.3900000006</v>
          </cell>
          <cell r="AS566">
            <v>27084512.449999999</v>
          </cell>
          <cell r="AT566"/>
          <cell r="AU566">
            <v>8178267.1799999997</v>
          </cell>
          <cell r="AV566">
            <v>4390144.84</v>
          </cell>
          <cell r="AW566">
            <v>6078309.6299999999</v>
          </cell>
          <cell r="AX566">
            <v>18646721.649999999</v>
          </cell>
          <cell r="AY566"/>
          <cell r="AZ566">
            <v>121616789.05999999</v>
          </cell>
          <cell r="BA566">
            <v>44619112.759999998</v>
          </cell>
          <cell r="BB566">
            <v>49870770.545999996</v>
          </cell>
          <cell r="BC566">
            <v>2818978.3442999995</v>
          </cell>
          <cell r="BD566">
            <v>2863873.7594999992</v>
          </cell>
          <cell r="BE566">
            <v>0</v>
          </cell>
          <cell r="BF566">
            <v>55553622.649799995</v>
          </cell>
          <cell r="BG566"/>
          <cell r="BH566">
            <v>131874413.5898</v>
          </cell>
          <cell r="BI566"/>
          <cell r="BJ566">
            <v>18942840.34</v>
          </cell>
          <cell r="BK566">
            <v>112931573.2498</v>
          </cell>
          <cell r="BL566"/>
          <cell r="BM566">
            <v>1</v>
          </cell>
        </row>
        <row r="567">
          <cell r="A567" t="str">
            <v>3104530102600</v>
          </cell>
          <cell r="B567" t="str">
            <v>CENTRAL COMM UNIT SCH DIST 301</v>
          </cell>
          <cell r="C567" t="str">
            <v>KANE</v>
          </cell>
          <cell r="D567" t="str">
            <v>Unit</v>
          </cell>
          <cell r="E567">
            <v>4728.5</v>
          </cell>
          <cell r="F567"/>
          <cell r="G567">
            <v>2161.5</v>
          </cell>
          <cell r="H567">
            <v>2135</v>
          </cell>
          <cell r="I567">
            <v>1207</v>
          </cell>
          <cell r="J567">
            <v>1360</v>
          </cell>
          <cell r="K567"/>
          <cell r="L567">
            <v>192150</v>
          </cell>
          <cell r="M567">
            <v>108630</v>
          </cell>
          <cell r="N567">
            <v>122400</v>
          </cell>
          <cell r="O567">
            <v>423180</v>
          </cell>
          <cell r="P567"/>
          <cell r="Q567">
            <v>270187.5</v>
          </cell>
          <cell r="R567">
            <v>150875</v>
          </cell>
          <cell r="S567">
            <v>170000</v>
          </cell>
          <cell r="T567">
            <v>591062.5</v>
          </cell>
          <cell r="U567"/>
          <cell r="V567">
            <v>702487.5</v>
          </cell>
          <cell r="W567">
            <v>392275</v>
          </cell>
          <cell r="X567">
            <v>442000</v>
          </cell>
          <cell r="Y567">
            <v>1536762.5</v>
          </cell>
          <cell r="Z567"/>
          <cell r="AA567">
            <v>73491</v>
          </cell>
          <cell r="AB567">
            <v>41038</v>
          </cell>
          <cell r="AC567">
            <v>46240</v>
          </cell>
          <cell r="AD567">
            <v>160769</v>
          </cell>
          <cell r="AE567"/>
          <cell r="AF567">
            <v>1234216.5</v>
          </cell>
          <cell r="AG567">
            <v>689197</v>
          </cell>
          <cell r="AH567">
            <v>776560</v>
          </cell>
          <cell r="AI567">
            <v>2699973.5</v>
          </cell>
          <cell r="AJ567"/>
          <cell r="AK567">
            <v>266875</v>
          </cell>
          <cell r="AL567">
            <v>300543</v>
          </cell>
          <cell r="AM567">
            <v>1168240</v>
          </cell>
          <cell r="AN567">
            <v>1735658</v>
          </cell>
          <cell r="AO567"/>
          <cell r="AP567">
            <v>2941801.5</v>
          </cell>
          <cell r="AQ567">
            <v>1642727</v>
          </cell>
          <cell r="AR567">
            <v>1850960</v>
          </cell>
          <cell r="AS567">
            <v>6435488.5</v>
          </cell>
          <cell r="AT567"/>
          <cell r="AU567">
            <v>2025325.5</v>
          </cell>
          <cell r="AV567">
            <v>1130959</v>
          </cell>
          <cell r="AW567">
            <v>1274320</v>
          </cell>
          <cell r="AX567">
            <v>4430604.5</v>
          </cell>
          <cell r="AY567"/>
          <cell r="AZ567">
            <v>27570543.519999996</v>
          </cell>
          <cell r="BA567">
            <v>6474364.4100000001</v>
          </cell>
          <cell r="BB567">
            <v>10213472.378999997</v>
          </cell>
          <cell r="BC567">
            <v>669810.9389999999</v>
          </cell>
          <cell r="BD567">
            <v>680478.43499999994</v>
          </cell>
          <cell r="BE567">
            <v>0</v>
          </cell>
          <cell r="BF567">
            <v>11563761.752999997</v>
          </cell>
          <cell r="BG567"/>
          <cell r="BH567">
            <v>29577260.252999999</v>
          </cell>
          <cell r="BI567"/>
          <cell r="BJ567">
            <v>4500964.58</v>
          </cell>
          <cell r="BK567">
            <v>25076295.673</v>
          </cell>
          <cell r="BL567"/>
          <cell r="BM567">
            <v>1</v>
          </cell>
        </row>
        <row r="568">
          <cell r="A568" t="str">
            <v>3104530202600</v>
          </cell>
          <cell r="B568" t="str">
            <v>KANELAND C U SCHOOL DIST 302</v>
          </cell>
          <cell r="C568" t="str">
            <v>KANE</v>
          </cell>
          <cell r="D568" t="str">
            <v>Unit</v>
          </cell>
          <cell r="E568">
            <v>3915.44</v>
          </cell>
          <cell r="F568"/>
          <cell r="G568">
            <v>1617.4700000000003</v>
          </cell>
          <cell r="H568">
            <v>1589.14</v>
          </cell>
          <cell r="I568">
            <v>968.99</v>
          </cell>
          <cell r="J568">
            <v>1328.98</v>
          </cell>
          <cell r="K568"/>
          <cell r="L568">
            <v>143022.6</v>
          </cell>
          <cell r="M568">
            <v>87209.1</v>
          </cell>
          <cell r="N568">
            <v>119608.2</v>
          </cell>
          <cell r="O568">
            <v>349839.9</v>
          </cell>
          <cell r="P568"/>
          <cell r="Q568">
            <v>202183.75000000003</v>
          </cell>
          <cell r="R568">
            <v>121123.75</v>
          </cell>
          <cell r="S568">
            <v>166122.5</v>
          </cell>
          <cell r="T568">
            <v>489430</v>
          </cell>
          <cell r="U568"/>
          <cell r="V568">
            <v>525677.75000000012</v>
          </cell>
          <cell r="W568">
            <v>314921.75</v>
          </cell>
          <cell r="X568">
            <v>431918.5</v>
          </cell>
          <cell r="Y568">
            <v>1272518</v>
          </cell>
          <cell r="Z568"/>
          <cell r="AA568">
            <v>54993.98000000001</v>
          </cell>
          <cell r="AB568">
            <v>32945.660000000003</v>
          </cell>
          <cell r="AC568">
            <v>45185.32</v>
          </cell>
          <cell r="AD568">
            <v>133124.96000000002</v>
          </cell>
          <cell r="AE568"/>
          <cell r="AF568">
            <v>461787.68</v>
          </cell>
          <cell r="AG568">
            <v>276646.64</v>
          </cell>
          <cell r="AH568">
            <v>379423.79</v>
          </cell>
          <cell r="AI568">
            <v>1117858.1100000001</v>
          </cell>
          <cell r="AJ568"/>
          <cell r="AK568">
            <v>198642.5</v>
          </cell>
          <cell r="AL568">
            <v>241278.51</v>
          </cell>
          <cell r="AM568">
            <v>1141593.82</v>
          </cell>
          <cell r="AN568">
            <v>1581514.83</v>
          </cell>
          <cell r="AO568"/>
          <cell r="AP568">
            <v>2201376.6700000004</v>
          </cell>
          <cell r="AQ568">
            <v>1318795.3899999999</v>
          </cell>
          <cell r="AR568">
            <v>1808741.78</v>
          </cell>
          <cell r="AS568">
            <v>5328913.8400000008</v>
          </cell>
          <cell r="AT568"/>
          <cell r="AU568">
            <v>1515569.3900000001</v>
          </cell>
          <cell r="AV568">
            <v>907943.63</v>
          </cell>
          <cell r="AW568">
            <v>1245254.26</v>
          </cell>
          <cell r="AX568">
            <v>3668767.2800000003</v>
          </cell>
          <cell r="AY568"/>
          <cell r="AZ568">
            <v>22974704.720000003</v>
          </cell>
          <cell r="BA568">
            <v>4770991.32</v>
          </cell>
          <cell r="BB568">
            <v>8323708.8120000008</v>
          </cell>
          <cell r="BC568">
            <v>554637.73776000005</v>
          </cell>
          <cell r="BD568">
            <v>563470.97039999999</v>
          </cell>
          <cell r="BE568">
            <v>0</v>
          </cell>
          <cell r="BF568">
            <v>9441817.5201600008</v>
          </cell>
          <cell r="BG568"/>
          <cell r="BH568">
            <v>23383784.440159999</v>
          </cell>
          <cell r="BI568"/>
          <cell r="BJ568">
            <v>3727029.02</v>
          </cell>
          <cell r="BK568">
            <v>19656755.420159999</v>
          </cell>
          <cell r="BL568"/>
          <cell r="BM568">
            <v>0</v>
          </cell>
        </row>
        <row r="569">
          <cell r="A569" t="str">
            <v>3104530302600</v>
          </cell>
          <cell r="B569" t="str">
            <v>ST CHARLES C U SCHOOL DIST 303</v>
          </cell>
          <cell r="C569" t="str">
            <v>KANE</v>
          </cell>
          <cell r="D569" t="str">
            <v>Unit</v>
          </cell>
          <cell r="E569">
            <v>11715.3</v>
          </cell>
          <cell r="F569"/>
          <cell r="G569">
            <v>4880.6499999999996</v>
          </cell>
          <cell r="H569">
            <v>4803.6499999999996</v>
          </cell>
          <cell r="I569">
            <v>2704.66</v>
          </cell>
          <cell r="J569">
            <v>4129.99</v>
          </cell>
          <cell r="K569"/>
          <cell r="L569">
            <v>432328.49999999994</v>
          </cell>
          <cell r="M569">
            <v>243419.4</v>
          </cell>
          <cell r="N569">
            <v>371699.1</v>
          </cell>
          <cell r="O569">
            <v>1047446.9999999999</v>
          </cell>
          <cell r="P569"/>
          <cell r="Q569">
            <v>610081.25</v>
          </cell>
          <cell r="R569">
            <v>338082.5</v>
          </cell>
          <cell r="S569">
            <v>516248.75</v>
          </cell>
          <cell r="T569">
            <v>1464412.5</v>
          </cell>
          <cell r="U569"/>
          <cell r="V569">
            <v>1586211.2499999998</v>
          </cell>
          <cell r="W569">
            <v>879014.5</v>
          </cell>
          <cell r="X569">
            <v>1342246.75</v>
          </cell>
          <cell r="Y569">
            <v>3807472.5</v>
          </cell>
          <cell r="Z569"/>
          <cell r="AA569">
            <v>165942.09999999998</v>
          </cell>
          <cell r="AB569">
            <v>91958.44</v>
          </cell>
          <cell r="AC569">
            <v>140419.66</v>
          </cell>
          <cell r="AD569">
            <v>398320.19999999995</v>
          </cell>
          <cell r="AE569"/>
          <cell r="AF569">
            <v>1393425.57</v>
          </cell>
          <cell r="AG569">
            <v>772180.43</v>
          </cell>
          <cell r="AH569">
            <v>1179112.1399999999</v>
          </cell>
          <cell r="AI569">
            <v>3344718.1399999997</v>
          </cell>
          <cell r="AJ569"/>
          <cell r="AK569">
            <v>600456.25</v>
          </cell>
          <cell r="AL569">
            <v>673460.34</v>
          </cell>
          <cell r="AM569">
            <v>3547661.4099999997</v>
          </cell>
          <cell r="AN569">
            <v>4821578</v>
          </cell>
          <cell r="AO569"/>
          <cell r="AP569">
            <v>6642564.6499999994</v>
          </cell>
          <cell r="AQ569">
            <v>3681042.26</v>
          </cell>
          <cell r="AR569">
            <v>5620916.3899999997</v>
          </cell>
          <cell r="AS569">
            <v>15944523.300000001</v>
          </cell>
          <cell r="AT569"/>
          <cell r="AU569">
            <v>4573169.05</v>
          </cell>
          <cell r="AV569">
            <v>2534266.42</v>
          </cell>
          <cell r="AW569">
            <v>3869800.63</v>
          </cell>
          <cell r="AX569">
            <v>10977236.1</v>
          </cell>
          <cell r="AY569"/>
          <cell r="AZ569">
            <v>69020821.339999989</v>
          </cell>
          <cell r="BA569">
            <v>15740386.710000001</v>
          </cell>
          <cell r="BB569">
            <v>25428362.414999995</v>
          </cell>
          <cell r="BC569">
            <v>1659519.1061999998</v>
          </cell>
          <cell r="BD569">
            <v>1685948.8229999996</v>
          </cell>
          <cell r="BE569">
            <v>0</v>
          </cell>
          <cell r="BF569">
            <v>28773830.344199993</v>
          </cell>
          <cell r="BG569"/>
          <cell r="BH569">
            <v>70579538.084199995</v>
          </cell>
          <cell r="BI569"/>
          <cell r="BJ569">
            <v>11151559.76</v>
          </cell>
          <cell r="BK569">
            <v>59427978.324199997</v>
          </cell>
          <cell r="BL569"/>
          <cell r="BM569">
            <v>0</v>
          </cell>
        </row>
        <row r="570">
          <cell r="A570" t="str">
            <v>3104530402600</v>
          </cell>
          <cell r="B570" t="str">
            <v>GENEVA COMM UNIT SCH DIST 304</v>
          </cell>
          <cell r="C570" t="str">
            <v>KANE</v>
          </cell>
          <cell r="D570" t="str">
            <v>Unit</v>
          </cell>
          <cell r="E570">
            <v>5168.95</v>
          </cell>
          <cell r="F570"/>
          <cell r="G570">
            <v>2239.9800000000005</v>
          </cell>
          <cell r="H570">
            <v>2211.9800000000005</v>
          </cell>
          <cell r="I570">
            <v>1215.48</v>
          </cell>
          <cell r="J570">
            <v>1713.49</v>
          </cell>
          <cell r="K570"/>
          <cell r="L570">
            <v>199078.20000000004</v>
          </cell>
          <cell r="M570">
            <v>109393.2</v>
          </cell>
          <cell r="N570">
            <v>154214.1</v>
          </cell>
          <cell r="O570">
            <v>462685.5</v>
          </cell>
          <cell r="P570"/>
          <cell r="Q570">
            <v>279997.50000000006</v>
          </cell>
          <cell r="R570">
            <v>151935</v>
          </cell>
          <cell r="S570">
            <v>214186.25</v>
          </cell>
          <cell r="T570">
            <v>646118.75</v>
          </cell>
          <cell r="U570"/>
          <cell r="V570">
            <v>727993.50000000012</v>
          </cell>
          <cell r="W570">
            <v>395031</v>
          </cell>
          <cell r="X570">
            <v>556884.25</v>
          </cell>
          <cell r="Y570">
            <v>1679908.75</v>
          </cell>
          <cell r="Z570"/>
          <cell r="AA570">
            <v>76159.320000000022</v>
          </cell>
          <cell r="AB570">
            <v>41326.32</v>
          </cell>
          <cell r="AC570">
            <v>58258.66</v>
          </cell>
          <cell r="AD570">
            <v>175744.30000000002</v>
          </cell>
          <cell r="AE570"/>
          <cell r="AF570">
            <v>639514.29</v>
          </cell>
          <cell r="AG570">
            <v>347019.54</v>
          </cell>
          <cell r="AH570">
            <v>489201.39</v>
          </cell>
          <cell r="AI570">
            <v>1475735.2200000002</v>
          </cell>
          <cell r="AJ570"/>
          <cell r="AK570">
            <v>276497.50000000006</v>
          </cell>
          <cell r="AL570">
            <v>302654.52</v>
          </cell>
          <cell r="AM570">
            <v>1471887.91</v>
          </cell>
          <cell r="AN570">
            <v>2051039.93</v>
          </cell>
          <cell r="AO570"/>
          <cell r="AP570">
            <v>3048612.7800000007</v>
          </cell>
          <cell r="AQ570">
            <v>1654268.28</v>
          </cell>
          <cell r="AR570">
            <v>2332059.89</v>
          </cell>
          <cell r="AS570">
            <v>7034940.9500000011</v>
          </cell>
          <cell r="AT570"/>
          <cell r="AU570">
            <v>2098861.2600000002</v>
          </cell>
          <cell r="AV570">
            <v>1138904.76</v>
          </cell>
          <cell r="AW570">
            <v>1605540.1300000001</v>
          </cell>
          <cell r="AX570">
            <v>4843306.1500000004</v>
          </cell>
          <cell r="AY570"/>
          <cell r="AZ570">
            <v>30045224.950000003</v>
          </cell>
          <cell r="BA570">
            <v>5444075.8499999996</v>
          </cell>
          <cell r="BB570">
            <v>10646790.24</v>
          </cell>
          <cell r="BC570">
            <v>732202.44330000004</v>
          </cell>
          <cell r="BD570">
            <v>743863.59450000012</v>
          </cell>
          <cell r="BE570">
            <v>0</v>
          </cell>
          <cell r="BF570">
            <v>12122856.277799999</v>
          </cell>
          <cell r="BG570"/>
          <cell r="BH570">
            <v>30492335.827800002</v>
          </cell>
          <cell r="BI570"/>
          <cell r="BJ570">
            <v>4920220.12</v>
          </cell>
          <cell r="BK570">
            <v>25572115.707800001</v>
          </cell>
          <cell r="BL570"/>
          <cell r="BM570">
            <v>0</v>
          </cell>
        </row>
        <row r="571">
          <cell r="A571" t="str">
            <v>3200000000092</v>
          </cell>
          <cell r="B571" t="str">
            <v>ALT SCH-IROQUOIS/KANKAKEE ROE</v>
          </cell>
          <cell r="C571" t="str">
            <v>KANKAKEE</v>
          </cell>
          <cell r="D571" t="str">
            <v>Regional</v>
          </cell>
          <cell r="E571">
            <v>119.98</v>
          </cell>
          <cell r="F571"/>
          <cell r="G571">
            <v>0</v>
          </cell>
          <cell r="H571">
            <v>0</v>
          </cell>
          <cell r="I571">
            <v>0</v>
          </cell>
          <cell r="J571">
            <v>119.97999999999999</v>
          </cell>
          <cell r="K571"/>
          <cell r="L571">
            <v>0</v>
          </cell>
          <cell r="M571">
            <v>0</v>
          </cell>
          <cell r="N571">
            <v>10798.199999999999</v>
          </cell>
          <cell r="O571">
            <v>10798.199999999999</v>
          </cell>
          <cell r="P571"/>
          <cell r="Q571">
            <v>0</v>
          </cell>
          <cell r="R571">
            <v>0</v>
          </cell>
          <cell r="S571">
            <v>14997.499999999998</v>
          </cell>
          <cell r="T571">
            <v>14997.499999999998</v>
          </cell>
          <cell r="U571"/>
          <cell r="V571">
            <v>0</v>
          </cell>
          <cell r="W571">
            <v>0</v>
          </cell>
          <cell r="X571">
            <v>38993.5</v>
          </cell>
          <cell r="Y571">
            <v>38993.5</v>
          </cell>
          <cell r="Z571"/>
          <cell r="AA571">
            <v>0</v>
          </cell>
          <cell r="AB571">
            <v>0</v>
          </cell>
          <cell r="AC571">
            <v>4079.3199999999997</v>
          </cell>
          <cell r="AD571">
            <v>4079.3199999999997</v>
          </cell>
          <cell r="AE571"/>
          <cell r="AF571">
            <v>0</v>
          </cell>
          <cell r="AG571">
            <v>0</v>
          </cell>
          <cell r="AH571">
            <v>68508.58</v>
          </cell>
          <cell r="AI571">
            <v>68508.58</v>
          </cell>
          <cell r="AJ571"/>
          <cell r="AK571">
            <v>0</v>
          </cell>
          <cell r="AL571">
            <v>0</v>
          </cell>
          <cell r="AM571">
            <v>103062.81999999999</v>
          </cell>
          <cell r="AN571">
            <v>103062.81999999999</v>
          </cell>
          <cell r="AO571"/>
          <cell r="AP571">
            <v>0</v>
          </cell>
          <cell r="AQ571">
            <v>0</v>
          </cell>
          <cell r="AR571">
            <v>163292.78</v>
          </cell>
          <cell r="AS571">
            <v>163292.78</v>
          </cell>
          <cell r="AT571"/>
          <cell r="AU571">
            <v>0</v>
          </cell>
          <cell r="AV571">
            <v>0</v>
          </cell>
          <cell r="AW571">
            <v>112421.26</v>
          </cell>
          <cell r="AX571">
            <v>112421.26</v>
          </cell>
          <cell r="AY571"/>
          <cell r="AZ571">
            <v>791779.1</v>
          </cell>
          <cell r="BA571">
            <v>236517.75</v>
          </cell>
          <cell r="BB571">
            <v>308489.05499999999</v>
          </cell>
          <cell r="BC571">
            <v>16995.646919999996</v>
          </cell>
          <cell r="BD571">
            <v>17266.321799999998</v>
          </cell>
          <cell r="BE571">
            <v>0</v>
          </cell>
          <cell r="BF571">
            <v>342751.02371999994</v>
          </cell>
          <cell r="BG571"/>
          <cell r="BH571">
            <v>858904.98371999979</v>
          </cell>
          <cell r="BI571"/>
          <cell r="BJ571">
            <v>114206.56</v>
          </cell>
          <cell r="BK571">
            <v>744698.42371999985</v>
          </cell>
          <cell r="BL571"/>
          <cell r="BM571">
            <v>1</v>
          </cell>
        </row>
        <row r="572">
          <cell r="A572" t="str">
            <v>3200000000093</v>
          </cell>
          <cell r="B572" t="str">
            <v>SAFE SCH-IROQUOIS/KANKAKEE ROE</v>
          </cell>
          <cell r="C572" t="str">
            <v>KANKAKEE</v>
          </cell>
          <cell r="D572" t="str">
            <v>Regional</v>
          </cell>
          <cell r="E572">
            <v>30</v>
          </cell>
          <cell r="F572"/>
          <cell r="G572">
            <v>0</v>
          </cell>
          <cell r="H572">
            <v>0</v>
          </cell>
          <cell r="I572">
            <v>5</v>
          </cell>
          <cell r="J572">
            <v>25</v>
          </cell>
          <cell r="K572"/>
          <cell r="L572">
            <v>0</v>
          </cell>
          <cell r="M572">
            <v>450</v>
          </cell>
          <cell r="N572">
            <v>2250</v>
          </cell>
          <cell r="O572">
            <v>2700</v>
          </cell>
          <cell r="P572"/>
          <cell r="Q572">
            <v>0</v>
          </cell>
          <cell r="R572">
            <v>625</v>
          </cell>
          <cell r="S572">
            <v>3125</v>
          </cell>
          <cell r="T572">
            <v>3750</v>
          </cell>
          <cell r="U572"/>
          <cell r="V572">
            <v>0</v>
          </cell>
          <cell r="W572">
            <v>1625</v>
          </cell>
          <cell r="X572">
            <v>8125</v>
          </cell>
          <cell r="Y572">
            <v>9750</v>
          </cell>
          <cell r="Z572"/>
          <cell r="AA572">
            <v>0</v>
          </cell>
          <cell r="AB572">
            <v>170</v>
          </cell>
          <cell r="AC572">
            <v>850</v>
          </cell>
          <cell r="AD572">
            <v>1020</v>
          </cell>
          <cell r="AE572"/>
          <cell r="AF572">
            <v>0</v>
          </cell>
          <cell r="AG572">
            <v>2855</v>
          </cell>
          <cell r="AH572">
            <v>14275</v>
          </cell>
          <cell r="AI572">
            <v>17130</v>
          </cell>
          <cell r="AJ572"/>
          <cell r="AK572">
            <v>0</v>
          </cell>
          <cell r="AL572">
            <v>1245</v>
          </cell>
          <cell r="AM572">
            <v>21475</v>
          </cell>
          <cell r="AN572">
            <v>22720</v>
          </cell>
          <cell r="AO572"/>
          <cell r="AP572">
            <v>0</v>
          </cell>
          <cell r="AQ572">
            <v>6805</v>
          </cell>
          <cell r="AR572">
            <v>34025</v>
          </cell>
          <cell r="AS572">
            <v>40830</v>
          </cell>
          <cell r="AT572"/>
          <cell r="AU572">
            <v>0</v>
          </cell>
          <cell r="AV572">
            <v>4685</v>
          </cell>
          <cell r="AW572">
            <v>23425</v>
          </cell>
          <cell r="AX572">
            <v>28110</v>
          </cell>
          <cell r="AY572"/>
          <cell r="AZ572">
            <v>190900.34999999998</v>
          </cell>
          <cell r="BA572">
            <v>56324.32</v>
          </cell>
          <cell r="BB572">
            <v>74167.400999999998</v>
          </cell>
          <cell r="BC572">
            <v>4249.62</v>
          </cell>
          <cell r="BD572">
            <v>4317.3</v>
          </cell>
          <cell r="BE572">
            <v>0</v>
          </cell>
          <cell r="BF572">
            <v>82734.320999999996</v>
          </cell>
          <cell r="BG572"/>
          <cell r="BH572">
            <v>208744.321</v>
          </cell>
          <cell r="BI572"/>
          <cell r="BJ572">
            <v>28556.400000000001</v>
          </cell>
          <cell r="BK572">
            <v>180187.921</v>
          </cell>
          <cell r="BL572"/>
          <cell r="BM572">
            <v>1</v>
          </cell>
        </row>
        <row r="573">
          <cell r="A573" t="str">
            <v>3203800302600</v>
          </cell>
          <cell r="B573" t="str">
            <v>DONOVAN COMM UNIT SCHOOL DIST 3</v>
          </cell>
          <cell r="C573" t="str">
            <v>IROQUOIS</v>
          </cell>
          <cell r="D573" t="str">
            <v>Unit</v>
          </cell>
          <cell r="E573">
            <v>268.75</v>
          </cell>
          <cell r="F573"/>
          <cell r="G573">
            <v>134.25</v>
          </cell>
          <cell r="H573">
            <v>132</v>
          </cell>
          <cell r="I573">
            <v>59.5</v>
          </cell>
          <cell r="J573">
            <v>75</v>
          </cell>
          <cell r="K573"/>
          <cell r="L573">
            <v>11880</v>
          </cell>
          <cell r="M573">
            <v>5355</v>
          </cell>
          <cell r="N573">
            <v>6750</v>
          </cell>
          <cell r="O573">
            <v>23985</v>
          </cell>
          <cell r="P573"/>
          <cell r="Q573">
            <v>16781.25</v>
          </cell>
          <cell r="R573">
            <v>7437.5</v>
          </cell>
          <cell r="S573">
            <v>9375</v>
          </cell>
          <cell r="T573">
            <v>33593.75</v>
          </cell>
          <cell r="U573"/>
          <cell r="V573">
            <v>43631.25</v>
          </cell>
          <cell r="W573">
            <v>19337.5</v>
          </cell>
          <cell r="X573">
            <v>24375</v>
          </cell>
          <cell r="Y573">
            <v>87343.75</v>
          </cell>
          <cell r="Z573"/>
          <cell r="AA573">
            <v>4564.5</v>
          </cell>
          <cell r="AB573">
            <v>2023</v>
          </cell>
          <cell r="AC573">
            <v>2550</v>
          </cell>
          <cell r="AD573">
            <v>9137.5</v>
          </cell>
          <cell r="AE573"/>
          <cell r="AF573">
            <v>38328.370000000003</v>
          </cell>
          <cell r="AG573">
            <v>16987.25</v>
          </cell>
          <cell r="AH573">
            <v>21412.5</v>
          </cell>
          <cell r="AI573">
            <v>76728.12</v>
          </cell>
          <cell r="AJ573"/>
          <cell r="AK573">
            <v>16500</v>
          </cell>
          <cell r="AL573">
            <v>14815.5</v>
          </cell>
          <cell r="AM573">
            <v>64425</v>
          </cell>
          <cell r="AN573">
            <v>95740.5</v>
          </cell>
          <cell r="AO573"/>
          <cell r="AP573">
            <v>182714.25</v>
          </cell>
          <cell r="AQ573">
            <v>80979.5</v>
          </cell>
          <cell r="AR573">
            <v>102075</v>
          </cell>
          <cell r="AS573">
            <v>365768.75</v>
          </cell>
          <cell r="AT573"/>
          <cell r="AU573">
            <v>125792.25</v>
          </cell>
          <cell r="AV573">
            <v>55751.5</v>
          </cell>
          <cell r="AW573">
            <v>70275</v>
          </cell>
          <cell r="AX573">
            <v>251818.75</v>
          </cell>
          <cell r="AY573"/>
          <cell r="AZ573">
            <v>1640977.3900000001</v>
          </cell>
          <cell r="BA573">
            <v>453613.35</v>
          </cell>
          <cell r="BB573">
            <v>628377.22200000007</v>
          </cell>
          <cell r="BC573">
            <v>38069.512499999997</v>
          </cell>
          <cell r="BD573">
            <v>38675.8125</v>
          </cell>
          <cell r="BE573">
            <v>0</v>
          </cell>
          <cell r="BF573">
            <v>705122.54700000002</v>
          </cell>
          <cell r="BG573"/>
          <cell r="BH573">
            <v>1649238.6669999999</v>
          </cell>
          <cell r="BI573"/>
          <cell r="BJ573">
            <v>255817.75</v>
          </cell>
          <cell r="BK573">
            <v>1393420.9169999999</v>
          </cell>
          <cell r="BL573"/>
          <cell r="BM573">
            <v>0</v>
          </cell>
        </row>
        <row r="574">
          <cell r="A574" t="str">
            <v>3203800402600</v>
          </cell>
          <cell r="B574" t="str">
            <v>CENTRAL COMM UNIT SCHOOL DIST 4</v>
          </cell>
          <cell r="C574" t="str">
            <v>IROQUOIS</v>
          </cell>
          <cell r="D574" t="str">
            <v>Unit</v>
          </cell>
          <cell r="E574">
            <v>938.63</v>
          </cell>
          <cell r="F574"/>
          <cell r="G574">
            <v>415.15</v>
          </cell>
          <cell r="H574">
            <v>406.9</v>
          </cell>
          <cell r="I574">
            <v>221.65999999999997</v>
          </cell>
          <cell r="J574">
            <v>301.82</v>
          </cell>
          <cell r="K574"/>
          <cell r="L574">
            <v>36621</v>
          </cell>
          <cell r="M574">
            <v>19949.399999999998</v>
          </cell>
          <cell r="N574">
            <v>27163.8</v>
          </cell>
          <cell r="O574">
            <v>83734.2</v>
          </cell>
          <cell r="P574"/>
          <cell r="Q574">
            <v>51893.75</v>
          </cell>
          <cell r="R574">
            <v>27707.499999999996</v>
          </cell>
          <cell r="S574">
            <v>37727.5</v>
          </cell>
          <cell r="T574">
            <v>117328.75</v>
          </cell>
          <cell r="U574"/>
          <cell r="V574">
            <v>134923.75</v>
          </cell>
          <cell r="W574">
            <v>72039.499999999985</v>
          </cell>
          <cell r="X574">
            <v>98091.5</v>
          </cell>
          <cell r="Y574">
            <v>305054.75</v>
          </cell>
          <cell r="Z574"/>
          <cell r="AA574">
            <v>14115.099999999999</v>
          </cell>
          <cell r="AB574">
            <v>7536.4399999999987</v>
          </cell>
          <cell r="AC574">
            <v>10261.879999999999</v>
          </cell>
          <cell r="AD574">
            <v>31913.42</v>
          </cell>
          <cell r="AE574"/>
          <cell r="AF574">
            <v>237050.65</v>
          </cell>
          <cell r="AG574">
            <v>126567.86</v>
          </cell>
          <cell r="AH574">
            <v>172339.22</v>
          </cell>
          <cell r="AI574">
            <v>535957.73</v>
          </cell>
          <cell r="AJ574"/>
          <cell r="AK574">
            <v>50862.5</v>
          </cell>
          <cell r="AL574">
            <v>55193.339999999989</v>
          </cell>
          <cell r="AM574">
            <v>259263.38</v>
          </cell>
          <cell r="AN574">
            <v>365319.22</v>
          </cell>
          <cell r="AO574"/>
          <cell r="AP574">
            <v>565019.15</v>
          </cell>
          <cell r="AQ574">
            <v>301679.25999999995</v>
          </cell>
          <cell r="AR574">
            <v>410777.02</v>
          </cell>
          <cell r="AS574">
            <v>1277475.43</v>
          </cell>
          <cell r="AT574"/>
          <cell r="AU574">
            <v>388995.55</v>
          </cell>
          <cell r="AV574">
            <v>207695.41999999998</v>
          </cell>
          <cell r="AW574">
            <v>282805.33999999997</v>
          </cell>
          <cell r="AX574">
            <v>879496.30999999994</v>
          </cell>
          <cell r="AY574"/>
          <cell r="AZ574">
            <v>5670722.1600000001</v>
          </cell>
          <cell r="BA574">
            <v>1451779.45</v>
          </cell>
          <cell r="BB574">
            <v>2136750.483</v>
          </cell>
          <cell r="BC574">
            <v>132960.69401999997</v>
          </cell>
          <cell r="BD574">
            <v>135078.24329999997</v>
          </cell>
          <cell r="BE574">
            <v>0</v>
          </cell>
          <cell r="BF574">
            <v>2404789.4203199996</v>
          </cell>
          <cell r="BG574"/>
          <cell r="BH574">
            <v>6001069.2303200001</v>
          </cell>
          <cell r="BI574"/>
          <cell r="BJ574">
            <v>893463.12</v>
          </cell>
          <cell r="BK574">
            <v>5107606.11032</v>
          </cell>
          <cell r="BL574"/>
          <cell r="BM574">
            <v>1</v>
          </cell>
        </row>
        <row r="575">
          <cell r="A575" t="str">
            <v>3203800602600</v>
          </cell>
          <cell r="B575" t="str">
            <v>CISSNA PARK COMM UNIT SCH DIST 6</v>
          </cell>
          <cell r="C575" t="str">
            <v>IROQUOIS</v>
          </cell>
          <cell r="D575" t="str">
            <v>Unit</v>
          </cell>
          <cell r="E575">
            <v>273</v>
          </cell>
          <cell r="F575"/>
          <cell r="G575">
            <v>124.5</v>
          </cell>
          <cell r="H575">
            <v>123</v>
          </cell>
          <cell r="I575">
            <v>54.5</v>
          </cell>
          <cell r="J575">
            <v>94</v>
          </cell>
          <cell r="K575"/>
          <cell r="L575">
            <v>11070</v>
          </cell>
          <cell r="M575">
            <v>4905</v>
          </cell>
          <cell r="N575">
            <v>8460</v>
          </cell>
          <cell r="O575">
            <v>24435</v>
          </cell>
          <cell r="P575"/>
          <cell r="Q575">
            <v>15562.5</v>
          </cell>
          <cell r="R575">
            <v>6812.5</v>
          </cell>
          <cell r="S575">
            <v>11750</v>
          </cell>
          <cell r="T575">
            <v>34125</v>
          </cell>
          <cell r="U575"/>
          <cell r="V575">
            <v>40462.5</v>
          </cell>
          <cell r="W575">
            <v>17712.5</v>
          </cell>
          <cell r="X575">
            <v>30550</v>
          </cell>
          <cell r="Y575">
            <v>88725</v>
          </cell>
          <cell r="Z575"/>
          <cell r="AA575">
            <v>4233</v>
          </cell>
          <cell r="AB575">
            <v>1853</v>
          </cell>
          <cell r="AC575">
            <v>3196</v>
          </cell>
          <cell r="AD575">
            <v>9282</v>
          </cell>
          <cell r="AE575"/>
          <cell r="AF575">
            <v>71089.5</v>
          </cell>
          <cell r="AG575">
            <v>31119.5</v>
          </cell>
          <cell r="AH575">
            <v>53674</v>
          </cell>
          <cell r="AI575">
            <v>155883</v>
          </cell>
          <cell r="AJ575"/>
          <cell r="AK575">
            <v>15375</v>
          </cell>
          <cell r="AL575">
            <v>13570.5</v>
          </cell>
          <cell r="AM575">
            <v>80746</v>
          </cell>
          <cell r="AN575">
            <v>109691.5</v>
          </cell>
          <cell r="AO575"/>
          <cell r="AP575">
            <v>169444.5</v>
          </cell>
          <cell r="AQ575">
            <v>74174.5</v>
          </cell>
          <cell r="AR575">
            <v>127934</v>
          </cell>
          <cell r="AS575">
            <v>371553</v>
          </cell>
          <cell r="AT575"/>
          <cell r="AU575">
            <v>116656.5</v>
          </cell>
          <cell r="AV575">
            <v>51066.5</v>
          </cell>
          <cell r="AW575">
            <v>88078</v>
          </cell>
          <cell r="AX575">
            <v>255801</v>
          </cell>
          <cell r="AY575"/>
          <cell r="AZ575">
            <v>1661478.4</v>
          </cell>
          <cell r="BA575">
            <v>439181.45999999996</v>
          </cell>
          <cell r="BB575">
            <v>630197.95799999998</v>
          </cell>
          <cell r="BC575">
            <v>38671.542000000001</v>
          </cell>
          <cell r="BD575">
            <v>39287.429999999993</v>
          </cell>
          <cell r="BE575">
            <v>0</v>
          </cell>
          <cell r="BF575">
            <v>708156.92999999993</v>
          </cell>
          <cell r="BG575"/>
          <cell r="BH575">
            <v>1757652.43</v>
          </cell>
          <cell r="BI575"/>
          <cell r="BJ575">
            <v>259863.24</v>
          </cell>
          <cell r="BK575">
            <v>1497789.19</v>
          </cell>
          <cell r="BL575"/>
          <cell r="BM575">
            <v>1</v>
          </cell>
        </row>
        <row r="576">
          <cell r="A576" t="str">
            <v>3203800902600</v>
          </cell>
          <cell r="B576" t="str">
            <v>IROQUOIS CO C U SCHOOL DIST 9</v>
          </cell>
          <cell r="C576" t="str">
            <v>IROQUOIS</v>
          </cell>
          <cell r="D576" t="str">
            <v>Unit</v>
          </cell>
          <cell r="E576">
            <v>851.71</v>
          </cell>
          <cell r="F576"/>
          <cell r="G576">
            <v>370.9</v>
          </cell>
          <cell r="H576">
            <v>363.65</v>
          </cell>
          <cell r="I576">
            <v>209.32</v>
          </cell>
          <cell r="J576">
            <v>271.49</v>
          </cell>
          <cell r="K576"/>
          <cell r="L576">
            <v>32728.499999999996</v>
          </cell>
          <cell r="M576">
            <v>18838.8</v>
          </cell>
          <cell r="N576">
            <v>24434.100000000002</v>
          </cell>
          <cell r="O576">
            <v>76001.399999999994</v>
          </cell>
          <cell r="P576"/>
          <cell r="Q576">
            <v>46362.5</v>
          </cell>
          <cell r="R576">
            <v>26165</v>
          </cell>
          <cell r="S576">
            <v>33936.25</v>
          </cell>
          <cell r="T576">
            <v>106463.75</v>
          </cell>
          <cell r="U576"/>
          <cell r="V576">
            <v>120542.49999999999</v>
          </cell>
          <cell r="W576">
            <v>68029</v>
          </cell>
          <cell r="X576">
            <v>88234.25</v>
          </cell>
          <cell r="Y576">
            <v>276805.75</v>
          </cell>
          <cell r="Z576"/>
          <cell r="AA576">
            <v>12610.599999999999</v>
          </cell>
          <cell r="AB576">
            <v>7116.88</v>
          </cell>
          <cell r="AC576">
            <v>9230.66</v>
          </cell>
          <cell r="AD576">
            <v>28958.14</v>
          </cell>
          <cell r="AE576"/>
          <cell r="AF576">
            <v>211783.9</v>
          </cell>
          <cell r="AG576">
            <v>119521.72</v>
          </cell>
          <cell r="AH576">
            <v>155020.79</v>
          </cell>
          <cell r="AI576">
            <v>486326.41000000003</v>
          </cell>
          <cell r="AJ576"/>
          <cell r="AK576">
            <v>45456.25</v>
          </cell>
          <cell r="AL576">
            <v>52120.68</v>
          </cell>
          <cell r="AM576">
            <v>233209.91</v>
          </cell>
          <cell r="AN576">
            <v>330786.83999999997</v>
          </cell>
          <cell r="AO576"/>
          <cell r="AP576">
            <v>504794.89999999997</v>
          </cell>
          <cell r="AQ576">
            <v>284884.52</v>
          </cell>
          <cell r="AR576">
            <v>369497.89</v>
          </cell>
          <cell r="AS576">
            <v>1159177.31</v>
          </cell>
          <cell r="AT576"/>
          <cell r="AU576">
            <v>347533.3</v>
          </cell>
          <cell r="AV576">
            <v>196132.84</v>
          </cell>
          <cell r="AW576">
            <v>254386.13</v>
          </cell>
          <cell r="AX576">
            <v>798052.27</v>
          </cell>
          <cell r="AY576"/>
          <cell r="AZ576">
            <v>5327323.8499999996</v>
          </cell>
          <cell r="BA576">
            <v>1799683.83</v>
          </cell>
          <cell r="BB576">
            <v>2138102.304</v>
          </cell>
          <cell r="BC576">
            <v>120648.12834</v>
          </cell>
          <cell r="BD576">
            <v>122569.5861</v>
          </cell>
          <cell r="BE576">
            <v>0</v>
          </cell>
          <cell r="BF576">
            <v>2381320.0184399998</v>
          </cell>
          <cell r="BG576"/>
          <cell r="BH576">
            <v>5643891.8884399999</v>
          </cell>
          <cell r="BI576"/>
          <cell r="BJ576">
            <v>810725.71</v>
          </cell>
          <cell r="BK576">
            <v>4833166.1784399999</v>
          </cell>
          <cell r="BL576"/>
          <cell r="BM576">
            <v>1</v>
          </cell>
        </row>
        <row r="577">
          <cell r="A577" t="str">
            <v>3203801002600</v>
          </cell>
          <cell r="B577" t="str">
            <v>IROQUOIS WEST C U S DIST 10</v>
          </cell>
          <cell r="C577" t="str">
            <v>IROQUOIS</v>
          </cell>
          <cell r="D577" t="str">
            <v>Unit</v>
          </cell>
          <cell r="E577">
            <v>822.37</v>
          </cell>
          <cell r="F577"/>
          <cell r="G577">
            <v>350.73</v>
          </cell>
          <cell r="H577">
            <v>344.98</v>
          </cell>
          <cell r="I577">
            <v>188.49</v>
          </cell>
          <cell r="J577">
            <v>283.14999999999998</v>
          </cell>
          <cell r="K577"/>
          <cell r="L577">
            <v>31048.2</v>
          </cell>
          <cell r="M577">
            <v>16964.100000000002</v>
          </cell>
          <cell r="N577">
            <v>25483.499999999996</v>
          </cell>
          <cell r="O577">
            <v>73495.8</v>
          </cell>
          <cell r="P577"/>
          <cell r="Q577">
            <v>43841.25</v>
          </cell>
          <cell r="R577">
            <v>23561.25</v>
          </cell>
          <cell r="S577">
            <v>35393.75</v>
          </cell>
          <cell r="T577">
            <v>102796.25</v>
          </cell>
          <cell r="U577"/>
          <cell r="V577">
            <v>113987.25</v>
          </cell>
          <cell r="W577">
            <v>61259.25</v>
          </cell>
          <cell r="X577">
            <v>92023.749999999985</v>
          </cell>
          <cell r="Y577">
            <v>267270.25</v>
          </cell>
          <cell r="Z577"/>
          <cell r="AA577">
            <v>11924.82</v>
          </cell>
          <cell r="AB577">
            <v>6408.66</v>
          </cell>
          <cell r="AC577">
            <v>9627.0999999999985</v>
          </cell>
          <cell r="AD577">
            <v>27960.579999999998</v>
          </cell>
          <cell r="AE577"/>
          <cell r="AF577">
            <v>200266.83</v>
          </cell>
          <cell r="AG577">
            <v>107627.79</v>
          </cell>
          <cell r="AH577">
            <v>161678.65</v>
          </cell>
          <cell r="AI577">
            <v>469573.27</v>
          </cell>
          <cell r="AJ577"/>
          <cell r="AK577">
            <v>43122.5</v>
          </cell>
          <cell r="AL577">
            <v>46934.01</v>
          </cell>
          <cell r="AM577">
            <v>243225.84999999998</v>
          </cell>
          <cell r="AN577">
            <v>333282.36</v>
          </cell>
          <cell r="AO577"/>
          <cell r="AP577">
            <v>477343.53</v>
          </cell>
          <cell r="AQ577">
            <v>256534.89</v>
          </cell>
          <cell r="AR577">
            <v>385367.14999999997</v>
          </cell>
          <cell r="AS577">
            <v>1119245.57</v>
          </cell>
          <cell r="AT577"/>
          <cell r="AU577">
            <v>328634.01</v>
          </cell>
          <cell r="AV577">
            <v>176615.13</v>
          </cell>
          <cell r="AW577">
            <v>265311.55</v>
          </cell>
          <cell r="AX577">
            <v>770560.69</v>
          </cell>
          <cell r="AY577"/>
          <cell r="AZ577">
            <v>5162559.8000000007</v>
          </cell>
          <cell r="BA577">
            <v>1790287.51</v>
          </cell>
          <cell r="BB577">
            <v>2085854.193</v>
          </cell>
          <cell r="BC577">
            <v>116491.99997999999</v>
          </cell>
          <cell r="BD577">
            <v>118347.26669999998</v>
          </cell>
          <cell r="BE577">
            <v>0</v>
          </cell>
          <cell r="BF577">
            <v>2320693.4596799999</v>
          </cell>
          <cell r="BG577"/>
          <cell r="BH577">
            <v>5484878.2296800008</v>
          </cell>
          <cell r="BI577"/>
          <cell r="BJ577">
            <v>782797.55</v>
          </cell>
          <cell r="BK577">
            <v>4702080.679680001</v>
          </cell>
          <cell r="BL577"/>
          <cell r="BM577">
            <v>1</v>
          </cell>
        </row>
        <row r="578">
          <cell r="A578" t="str">
            <v>3203812402600</v>
          </cell>
          <cell r="B578" t="str">
            <v>MILFORD AREA PUBLIC SCHL DIST 124</v>
          </cell>
          <cell r="C578" t="str">
            <v>IROQUOIS</v>
          </cell>
          <cell r="D578" t="str">
            <v>Unit</v>
          </cell>
          <cell r="E578">
            <v>490.2</v>
          </cell>
          <cell r="F578"/>
          <cell r="G578">
            <v>208.72999999999996</v>
          </cell>
          <cell r="H578">
            <v>205.07</v>
          </cell>
          <cell r="I578">
            <v>109.99</v>
          </cell>
          <cell r="J578">
            <v>171.48</v>
          </cell>
          <cell r="K578"/>
          <cell r="L578">
            <v>18456.3</v>
          </cell>
          <cell r="M578">
            <v>9899.1</v>
          </cell>
          <cell r="N578">
            <v>15433.199999999999</v>
          </cell>
          <cell r="O578">
            <v>43788.6</v>
          </cell>
          <cell r="P578"/>
          <cell r="Q578">
            <v>26091.249999999996</v>
          </cell>
          <cell r="R578">
            <v>13748.75</v>
          </cell>
          <cell r="S578">
            <v>21435</v>
          </cell>
          <cell r="T578">
            <v>61275</v>
          </cell>
          <cell r="U578"/>
          <cell r="V578">
            <v>67837.249999999985</v>
          </cell>
          <cell r="W578">
            <v>35746.75</v>
          </cell>
          <cell r="X578">
            <v>55731</v>
          </cell>
          <cell r="Y578">
            <v>159315</v>
          </cell>
          <cell r="Z578"/>
          <cell r="AA578">
            <v>7096.8199999999988</v>
          </cell>
          <cell r="AB578">
            <v>3739.66</v>
          </cell>
          <cell r="AC578">
            <v>5830.32</v>
          </cell>
          <cell r="AD578">
            <v>16666.8</v>
          </cell>
          <cell r="AE578"/>
          <cell r="AF578">
            <v>59592.41</v>
          </cell>
          <cell r="AG578">
            <v>31402.14</v>
          </cell>
          <cell r="AH578">
            <v>48957.54</v>
          </cell>
          <cell r="AI578">
            <v>139952.09</v>
          </cell>
          <cell r="AJ578"/>
          <cell r="AK578">
            <v>25633.75</v>
          </cell>
          <cell r="AL578">
            <v>27387.51</v>
          </cell>
          <cell r="AM578">
            <v>147301.31999999998</v>
          </cell>
          <cell r="AN578">
            <v>200322.57999999996</v>
          </cell>
          <cell r="AO578"/>
          <cell r="AP578">
            <v>284081.52999999997</v>
          </cell>
          <cell r="AQ578">
            <v>149696.38999999998</v>
          </cell>
          <cell r="AR578">
            <v>233384.28</v>
          </cell>
          <cell r="AS578">
            <v>667162.19999999995</v>
          </cell>
          <cell r="AT578"/>
          <cell r="AU578">
            <v>195580.00999999995</v>
          </cell>
          <cell r="AV578">
            <v>103060.62999999999</v>
          </cell>
          <cell r="AW578">
            <v>160676.75999999998</v>
          </cell>
          <cell r="AX578">
            <v>459317.39999999991</v>
          </cell>
          <cell r="AY578"/>
          <cell r="AZ578">
            <v>3050644.83</v>
          </cell>
          <cell r="BA578">
            <v>973457.14</v>
          </cell>
          <cell r="BB578">
            <v>1207230.591</v>
          </cell>
          <cell r="BC578">
            <v>69438.790799999988</v>
          </cell>
          <cell r="BD578">
            <v>70544.681999999986</v>
          </cell>
          <cell r="BE578">
            <v>0</v>
          </cell>
          <cell r="BF578">
            <v>1347214.0638000001</v>
          </cell>
          <cell r="BG578"/>
          <cell r="BH578">
            <v>3095013.7338</v>
          </cell>
          <cell r="BI578"/>
          <cell r="BJ578">
            <v>466611.57</v>
          </cell>
          <cell r="BK578">
            <v>2628402.1638000002</v>
          </cell>
          <cell r="BL578"/>
          <cell r="BM578">
            <v>0</v>
          </cell>
        </row>
        <row r="579">
          <cell r="A579" t="str">
            <v>3203824902600</v>
          </cell>
          <cell r="B579" t="str">
            <v>CRESCENT-IROQUOIS</v>
          </cell>
          <cell r="C579" t="str">
            <v>IROQUOIS</v>
          </cell>
          <cell r="D579" t="str">
            <v>Unit</v>
          </cell>
          <cell r="E579">
            <v>101.6</v>
          </cell>
          <cell r="F579"/>
          <cell r="G579">
            <v>51.959999999999994</v>
          </cell>
          <cell r="H579">
            <v>51.3</v>
          </cell>
          <cell r="I579">
            <v>17.82</v>
          </cell>
          <cell r="J579">
            <v>31.82</v>
          </cell>
          <cell r="K579"/>
          <cell r="L579">
            <v>4617</v>
          </cell>
          <cell r="M579">
            <v>1603.8</v>
          </cell>
          <cell r="N579">
            <v>2863.8</v>
          </cell>
          <cell r="O579">
            <v>9084.6</v>
          </cell>
          <cell r="P579"/>
          <cell r="Q579">
            <v>6494.9999999999991</v>
          </cell>
          <cell r="R579">
            <v>2227.5</v>
          </cell>
          <cell r="S579">
            <v>3977.5</v>
          </cell>
          <cell r="T579">
            <v>12700</v>
          </cell>
          <cell r="U579"/>
          <cell r="V579">
            <v>16886.999999999996</v>
          </cell>
          <cell r="W579">
            <v>5791.5</v>
          </cell>
          <cell r="X579">
            <v>10341.5</v>
          </cell>
          <cell r="Y579">
            <v>33020</v>
          </cell>
          <cell r="Z579"/>
          <cell r="AA579">
            <v>1766.6399999999999</v>
          </cell>
          <cell r="AB579">
            <v>605.88</v>
          </cell>
          <cell r="AC579">
            <v>1081.8800000000001</v>
          </cell>
          <cell r="AD579">
            <v>3454.4</v>
          </cell>
          <cell r="AE579"/>
          <cell r="AF579">
            <v>14834.58</v>
          </cell>
          <cell r="AG579">
            <v>5087.6099999999997</v>
          </cell>
          <cell r="AH579">
            <v>9084.61</v>
          </cell>
          <cell r="AI579">
            <v>29006.799999999999</v>
          </cell>
          <cell r="AJ579"/>
          <cell r="AK579">
            <v>6412.5</v>
          </cell>
          <cell r="AL579">
            <v>4437.18</v>
          </cell>
          <cell r="AM579">
            <v>27333.38</v>
          </cell>
          <cell r="AN579">
            <v>38183.06</v>
          </cell>
          <cell r="AO579"/>
          <cell r="AP579">
            <v>70717.56</v>
          </cell>
          <cell r="AQ579">
            <v>24253.02</v>
          </cell>
          <cell r="AR579">
            <v>43307.02</v>
          </cell>
          <cell r="AS579">
            <v>138277.6</v>
          </cell>
          <cell r="AT579"/>
          <cell r="AU579">
            <v>48686.52</v>
          </cell>
          <cell r="AV579">
            <v>16697.34</v>
          </cell>
          <cell r="AW579">
            <v>29815.34</v>
          </cell>
          <cell r="AX579">
            <v>95199.2</v>
          </cell>
          <cell r="AY579"/>
          <cell r="AZ579">
            <v>598586.35</v>
          </cell>
          <cell r="BA579">
            <v>139458.44</v>
          </cell>
          <cell r="BB579">
            <v>221413.43700000001</v>
          </cell>
          <cell r="BC579">
            <v>14392.046399999999</v>
          </cell>
          <cell r="BD579">
            <v>14621.255999999999</v>
          </cell>
          <cell r="BE579">
            <v>0</v>
          </cell>
          <cell r="BF579">
            <v>250426.73939999999</v>
          </cell>
          <cell r="BG579"/>
          <cell r="BH579">
            <v>609352.39939999999</v>
          </cell>
          <cell r="BI579"/>
          <cell r="BJ579">
            <v>96711</v>
          </cell>
          <cell r="BK579">
            <v>512641.39939999999</v>
          </cell>
          <cell r="BL579"/>
          <cell r="BM579">
            <v>0</v>
          </cell>
        </row>
        <row r="580">
          <cell r="A580" t="str">
            <v>3204600102600</v>
          </cell>
          <cell r="B580" t="str">
            <v>MOMENCE COMM UNIT SCH DIST 1</v>
          </cell>
          <cell r="C580" t="str">
            <v>KANKAKEE</v>
          </cell>
          <cell r="D580" t="str">
            <v>Unit</v>
          </cell>
          <cell r="E580">
            <v>936.25</v>
          </cell>
          <cell r="F580"/>
          <cell r="G580">
            <v>405.25</v>
          </cell>
          <cell r="H580">
            <v>394.5</v>
          </cell>
          <cell r="I580">
            <v>199.5</v>
          </cell>
          <cell r="J580">
            <v>331.5</v>
          </cell>
          <cell r="K580"/>
          <cell r="L580">
            <v>35505</v>
          </cell>
          <cell r="M580">
            <v>17955</v>
          </cell>
          <cell r="N580">
            <v>29835</v>
          </cell>
          <cell r="O580">
            <v>83295</v>
          </cell>
          <cell r="P580"/>
          <cell r="Q580">
            <v>50656.25</v>
          </cell>
          <cell r="R580">
            <v>24937.5</v>
          </cell>
          <cell r="S580">
            <v>41437.5</v>
          </cell>
          <cell r="T580">
            <v>117031.25</v>
          </cell>
          <cell r="U580"/>
          <cell r="V580">
            <v>131706.25</v>
          </cell>
          <cell r="W580">
            <v>64837.5</v>
          </cell>
          <cell r="X580">
            <v>107737.5</v>
          </cell>
          <cell r="Y580">
            <v>304281.25</v>
          </cell>
          <cell r="Z580"/>
          <cell r="AA580">
            <v>13778.5</v>
          </cell>
          <cell r="AB580">
            <v>6783</v>
          </cell>
          <cell r="AC580">
            <v>11271</v>
          </cell>
          <cell r="AD580">
            <v>31832.5</v>
          </cell>
          <cell r="AE580"/>
          <cell r="AF580">
            <v>231397.75</v>
          </cell>
          <cell r="AG580">
            <v>113914.5</v>
          </cell>
          <cell r="AH580">
            <v>189286.5</v>
          </cell>
          <cell r="AI580">
            <v>534598.75</v>
          </cell>
          <cell r="AJ580"/>
          <cell r="AK580">
            <v>49312.5</v>
          </cell>
          <cell r="AL580">
            <v>49675.5</v>
          </cell>
          <cell r="AM580">
            <v>284758.5</v>
          </cell>
          <cell r="AN580">
            <v>383746.5</v>
          </cell>
          <cell r="AO580"/>
          <cell r="AP580">
            <v>551545.25</v>
          </cell>
          <cell r="AQ580">
            <v>271519.5</v>
          </cell>
          <cell r="AR580">
            <v>451171.5</v>
          </cell>
          <cell r="AS580">
            <v>1274236.25</v>
          </cell>
          <cell r="AT580"/>
          <cell r="AU580">
            <v>379719.25</v>
          </cell>
          <cell r="AV580">
            <v>186931.5</v>
          </cell>
          <cell r="AW580">
            <v>310615.5</v>
          </cell>
          <cell r="AX580">
            <v>877266.25</v>
          </cell>
          <cell r="AY580"/>
          <cell r="AZ580">
            <v>5872653.7400000002</v>
          </cell>
          <cell r="BA580">
            <v>2187665.4299999997</v>
          </cell>
          <cell r="BB580">
            <v>2418095.7509999997</v>
          </cell>
          <cell r="BC580">
            <v>132623.5575</v>
          </cell>
          <cell r="BD580">
            <v>134735.73749999999</v>
          </cell>
          <cell r="BE580">
            <v>0</v>
          </cell>
          <cell r="BF580">
            <v>2685455.0459999996</v>
          </cell>
          <cell r="BG580"/>
          <cell r="BH580">
            <v>6291742.7960000001</v>
          </cell>
          <cell r="BI580"/>
          <cell r="BJ580">
            <v>891197.65</v>
          </cell>
          <cell r="BK580">
            <v>5400545.1459999997</v>
          </cell>
          <cell r="BL580"/>
          <cell r="BM580">
            <v>1</v>
          </cell>
        </row>
        <row r="581">
          <cell r="A581" t="str">
            <v>3204600202600</v>
          </cell>
          <cell r="B581" t="str">
            <v>HERSCHER COMM UNIT SCH DIST 2</v>
          </cell>
          <cell r="C581" t="str">
            <v>KANKAKEE</v>
          </cell>
          <cell r="D581" t="str">
            <v>Unit</v>
          </cell>
          <cell r="E581">
            <v>1627.78</v>
          </cell>
          <cell r="F581"/>
          <cell r="G581">
            <v>735.46999999999991</v>
          </cell>
          <cell r="H581">
            <v>716.81</v>
          </cell>
          <cell r="I581">
            <v>392.81999999999994</v>
          </cell>
          <cell r="J581">
            <v>499.49</v>
          </cell>
          <cell r="K581"/>
          <cell r="L581">
            <v>64512.899999999994</v>
          </cell>
          <cell r="M581">
            <v>35353.799999999996</v>
          </cell>
          <cell r="N581">
            <v>44954.1</v>
          </cell>
          <cell r="O581">
            <v>144820.79999999999</v>
          </cell>
          <cell r="P581"/>
          <cell r="Q581">
            <v>91933.749999999985</v>
          </cell>
          <cell r="R581">
            <v>49102.499999999993</v>
          </cell>
          <cell r="S581">
            <v>62436.25</v>
          </cell>
          <cell r="T581">
            <v>203472.49999999997</v>
          </cell>
          <cell r="U581"/>
          <cell r="V581">
            <v>239027.74999999997</v>
          </cell>
          <cell r="W581">
            <v>127666.49999999999</v>
          </cell>
          <cell r="X581">
            <v>162334.25</v>
          </cell>
          <cell r="Y581">
            <v>529028.5</v>
          </cell>
          <cell r="Z581"/>
          <cell r="AA581">
            <v>25005.979999999996</v>
          </cell>
          <cell r="AB581">
            <v>13355.879999999997</v>
          </cell>
          <cell r="AC581">
            <v>16982.66</v>
          </cell>
          <cell r="AD581">
            <v>55344.51999999999</v>
          </cell>
          <cell r="AE581"/>
          <cell r="AF581">
            <v>209976.68</v>
          </cell>
          <cell r="AG581">
            <v>112150.11</v>
          </cell>
          <cell r="AH581">
            <v>142604.39000000001</v>
          </cell>
          <cell r="AI581">
            <v>464731.18</v>
          </cell>
          <cell r="AJ581"/>
          <cell r="AK581">
            <v>89601.25</v>
          </cell>
          <cell r="AL581">
            <v>97812.179999999978</v>
          </cell>
          <cell r="AM581">
            <v>429061.91000000003</v>
          </cell>
          <cell r="AN581">
            <v>616475.34000000008</v>
          </cell>
          <cell r="AO581"/>
          <cell r="AP581">
            <v>1000974.6699999999</v>
          </cell>
          <cell r="AQ581">
            <v>534628.0199999999</v>
          </cell>
          <cell r="AR581">
            <v>679805.89</v>
          </cell>
          <cell r="AS581">
            <v>2215408.58</v>
          </cell>
          <cell r="AT581"/>
          <cell r="AU581">
            <v>689135.3899999999</v>
          </cell>
          <cell r="AV581">
            <v>368072.33999999997</v>
          </cell>
          <cell r="AW581">
            <v>468022.13</v>
          </cell>
          <cell r="AX581">
            <v>1525229.8599999999</v>
          </cell>
          <cell r="AY581"/>
          <cell r="AZ581">
            <v>9677833.8199999984</v>
          </cell>
          <cell r="BA581">
            <v>2240878.6800000002</v>
          </cell>
          <cell r="BB581">
            <v>3575613.7499999995</v>
          </cell>
          <cell r="BC581">
            <v>230581.54812000002</v>
          </cell>
          <cell r="BD581">
            <v>234253.8198</v>
          </cell>
          <cell r="BE581">
            <v>0</v>
          </cell>
          <cell r="BF581">
            <v>4040449.1179199996</v>
          </cell>
          <cell r="BG581"/>
          <cell r="BH581">
            <v>9794960.3979199994</v>
          </cell>
          <cell r="BI581"/>
          <cell r="BJ581">
            <v>1549451.22</v>
          </cell>
          <cell r="BK581">
            <v>8245509.1779199997</v>
          </cell>
          <cell r="BL581"/>
          <cell r="BM581">
            <v>0</v>
          </cell>
        </row>
        <row r="582">
          <cell r="A582" t="str">
            <v>3204600502600</v>
          </cell>
          <cell r="B582" t="str">
            <v>MANTENO COMM UNIT SCH DIST 5</v>
          </cell>
          <cell r="C582" t="str">
            <v>KANKAKEE</v>
          </cell>
          <cell r="D582" t="str">
            <v>Unit</v>
          </cell>
          <cell r="E582">
            <v>1793.95</v>
          </cell>
          <cell r="F582"/>
          <cell r="G582">
            <v>775.48</v>
          </cell>
          <cell r="H582">
            <v>763.15</v>
          </cell>
          <cell r="I582">
            <v>413.49</v>
          </cell>
          <cell r="J582">
            <v>604.9799999999999</v>
          </cell>
          <cell r="K582"/>
          <cell r="L582">
            <v>68683.5</v>
          </cell>
          <cell r="M582">
            <v>37214.1</v>
          </cell>
          <cell r="N582">
            <v>54448.19999999999</v>
          </cell>
          <cell r="O582">
            <v>160345.79999999999</v>
          </cell>
          <cell r="P582"/>
          <cell r="Q582">
            <v>96935</v>
          </cell>
          <cell r="R582">
            <v>51686.25</v>
          </cell>
          <cell r="S582">
            <v>75622.499999999985</v>
          </cell>
          <cell r="T582">
            <v>224243.75</v>
          </cell>
          <cell r="U582"/>
          <cell r="V582">
            <v>252031</v>
          </cell>
          <cell r="W582">
            <v>134384.25</v>
          </cell>
          <cell r="X582">
            <v>196618.49999999997</v>
          </cell>
          <cell r="Y582">
            <v>583033.75</v>
          </cell>
          <cell r="Z582"/>
          <cell r="AA582">
            <v>26366.32</v>
          </cell>
          <cell r="AB582">
            <v>14058.66</v>
          </cell>
          <cell r="AC582">
            <v>20569.319999999996</v>
          </cell>
          <cell r="AD582">
            <v>60994.299999999988</v>
          </cell>
          <cell r="AE582"/>
          <cell r="AF582">
            <v>442799.08</v>
          </cell>
          <cell r="AG582">
            <v>236102.79</v>
          </cell>
          <cell r="AH582">
            <v>345443.58</v>
          </cell>
          <cell r="AI582">
            <v>1024345.45</v>
          </cell>
          <cell r="AJ582"/>
          <cell r="AK582">
            <v>95393.75</v>
          </cell>
          <cell r="AL582">
            <v>102959.01000000001</v>
          </cell>
          <cell r="AM582">
            <v>519677.81999999989</v>
          </cell>
          <cell r="AN582">
            <v>718030.57999999984</v>
          </cell>
          <cell r="AO582"/>
          <cell r="AP582">
            <v>1055428.28</v>
          </cell>
          <cell r="AQ582">
            <v>562759.89</v>
          </cell>
          <cell r="AR582">
            <v>823377.77999999991</v>
          </cell>
          <cell r="AS582">
            <v>2441565.9499999997</v>
          </cell>
          <cell r="AT582"/>
          <cell r="AU582">
            <v>726624.76</v>
          </cell>
          <cell r="AV582">
            <v>387440.13</v>
          </cell>
          <cell r="AW582">
            <v>566866.25999999989</v>
          </cell>
          <cell r="AX582">
            <v>1680931.15</v>
          </cell>
          <cell r="AY582"/>
          <cell r="AZ582">
            <v>10777064.069999998</v>
          </cell>
          <cell r="BA582">
            <v>2694426.39</v>
          </cell>
          <cell r="BB582">
            <v>4041447.1379999993</v>
          </cell>
          <cell r="BC582">
            <v>254120.19329999996</v>
          </cell>
          <cell r="BD582">
            <v>258167.34449999998</v>
          </cell>
          <cell r="BE582">
            <v>0</v>
          </cell>
          <cell r="BF582">
            <v>4553734.6757999994</v>
          </cell>
          <cell r="BG582"/>
          <cell r="BH582">
            <v>11447225.4058</v>
          </cell>
          <cell r="BI582"/>
          <cell r="BJ582">
            <v>1707625.12</v>
          </cell>
          <cell r="BK582">
            <v>9739600.2857999988</v>
          </cell>
          <cell r="BL582"/>
          <cell r="BM582">
            <v>1</v>
          </cell>
        </row>
        <row r="583">
          <cell r="A583" t="str">
            <v>3204600602600</v>
          </cell>
          <cell r="B583" t="str">
            <v>GRANT PARK C U  SCHOOL DIST 6</v>
          </cell>
          <cell r="C583" t="str">
            <v>KANKAKEE</v>
          </cell>
          <cell r="D583" t="str">
            <v>Unit</v>
          </cell>
          <cell r="E583">
            <v>424.5</v>
          </cell>
          <cell r="F583"/>
          <cell r="G583">
            <v>183.5</v>
          </cell>
          <cell r="H583">
            <v>179.5</v>
          </cell>
          <cell r="I583">
            <v>94.5</v>
          </cell>
          <cell r="J583">
            <v>146.5</v>
          </cell>
          <cell r="K583"/>
          <cell r="L583">
            <v>16155</v>
          </cell>
          <cell r="M583">
            <v>8505</v>
          </cell>
          <cell r="N583">
            <v>13185</v>
          </cell>
          <cell r="O583">
            <v>37845</v>
          </cell>
          <cell r="P583"/>
          <cell r="Q583">
            <v>22937.5</v>
          </cell>
          <cell r="R583">
            <v>11812.5</v>
          </cell>
          <cell r="S583">
            <v>18312.5</v>
          </cell>
          <cell r="T583">
            <v>53062.5</v>
          </cell>
          <cell r="U583"/>
          <cell r="V583">
            <v>59637.5</v>
          </cell>
          <cell r="W583">
            <v>30712.5</v>
          </cell>
          <cell r="X583">
            <v>47612.5</v>
          </cell>
          <cell r="Y583">
            <v>137962.5</v>
          </cell>
          <cell r="Z583"/>
          <cell r="AA583">
            <v>6239</v>
          </cell>
          <cell r="AB583">
            <v>3213</v>
          </cell>
          <cell r="AC583">
            <v>4981</v>
          </cell>
          <cell r="AD583">
            <v>14433</v>
          </cell>
          <cell r="AE583"/>
          <cell r="AF583">
            <v>104778.5</v>
          </cell>
          <cell r="AG583">
            <v>53959.5</v>
          </cell>
          <cell r="AH583">
            <v>83651.5</v>
          </cell>
          <cell r="AI583">
            <v>242389.5</v>
          </cell>
          <cell r="AJ583"/>
          <cell r="AK583">
            <v>22437.5</v>
          </cell>
          <cell r="AL583">
            <v>23530.5</v>
          </cell>
          <cell r="AM583">
            <v>125843.5</v>
          </cell>
          <cell r="AN583">
            <v>171811.5</v>
          </cell>
          <cell r="AO583"/>
          <cell r="AP583">
            <v>249743.5</v>
          </cell>
          <cell r="AQ583">
            <v>128614.5</v>
          </cell>
          <cell r="AR583">
            <v>199386.5</v>
          </cell>
          <cell r="AS583">
            <v>577744.5</v>
          </cell>
          <cell r="AT583"/>
          <cell r="AU583">
            <v>171939.5</v>
          </cell>
          <cell r="AV583">
            <v>88546.5</v>
          </cell>
          <cell r="AW583">
            <v>137270.5</v>
          </cell>
          <cell r="AX583">
            <v>397756.5</v>
          </cell>
          <cell r="AY583"/>
          <cell r="AZ583">
            <v>2548897.17</v>
          </cell>
          <cell r="BA583">
            <v>642503.12</v>
          </cell>
          <cell r="BB583">
            <v>957420.08699999994</v>
          </cell>
          <cell r="BC583">
            <v>60132.123</v>
          </cell>
          <cell r="BD583">
            <v>61089.794999999998</v>
          </cell>
          <cell r="BE583">
            <v>0</v>
          </cell>
          <cell r="BF583">
            <v>1078642.0049999999</v>
          </cell>
          <cell r="BG583"/>
          <cell r="BH583">
            <v>2711647.0049999999</v>
          </cell>
          <cell r="BI583"/>
          <cell r="BJ583">
            <v>404073.06</v>
          </cell>
          <cell r="BK583">
            <v>2307573.9449999998</v>
          </cell>
          <cell r="BL583"/>
          <cell r="BM583">
            <v>1</v>
          </cell>
        </row>
        <row r="584">
          <cell r="A584" t="str">
            <v>3204605300200</v>
          </cell>
          <cell r="B584" t="str">
            <v>BOURBONNAIS SCHOOL DIST 53</v>
          </cell>
          <cell r="C584" t="str">
            <v>KANKAKEE</v>
          </cell>
          <cell r="D584" t="str">
            <v>Elementary</v>
          </cell>
          <cell r="E584">
            <v>2257.89</v>
          </cell>
          <cell r="F584"/>
          <cell r="G584">
            <v>1476.7300000000002</v>
          </cell>
          <cell r="H584">
            <v>1453.2300000000002</v>
          </cell>
          <cell r="I584">
            <v>781.16000000000008</v>
          </cell>
          <cell r="J584">
            <v>0</v>
          </cell>
          <cell r="K584"/>
          <cell r="L584">
            <v>130790.70000000003</v>
          </cell>
          <cell r="M584">
            <v>70304.400000000009</v>
          </cell>
          <cell r="N584">
            <v>0</v>
          </cell>
          <cell r="O584">
            <v>201095.10000000003</v>
          </cell>
          <cell r="P584"/>
          <cell r="Q584">
            <v>184591.25000000003</v>
          </cell>
          <cell r="R584">
            <v>97645.000000000015</v>
          </cell>
          <cell r="S584">
            <v>0</v>
          </cell>
          <cell r="T584">
            <v>282236.25000000006</v>
          </cell>
          <cell r="U584"/>
          <cell r="V584">
            <v>479937.25000000006</v>
          </cell>
          <cell r="W584">
            <v>253877.00000000003</v>
          </cell>
          <cell r="X584">
            <v>0</v>
          </cell>
          <cell r="Y584">
            <v>733814.25000000012</v>
          </cell>
          <cell r="Z584"/>
          <cell r="AA584">
            <v>50208.820000000007</v>
          </cell>
          <cell r="AB584">
            <v>26559.440000000002</v>
          </cell>
          <cell r="AC584">
            <v>0</v>
          </cell>
          <cell r="AD584">
            <v>76768.260000000009</v>
          </cell>
          <cell r="AE584"/>
          <cell r="AF584">
            <v>843212.83</v>
          </cell>
          <cell r="AG584">
            <v>446042.36</v>
          </cell>
          <cell r="AH584">
            <v>0</v>
          </cell>
          <cell r="AI584">
            <v>1289255.19</v>
          </cell>
          <cell r="AJ584"/>
          <cell r="AK584">
            <v>181653.75000000003</v>
          </cell>
          <cell r="AL584">
            <v>194508.84000000003</v>
          </cell>
          <cell r="AM584">
            <v>0</v>
          </cell>
          <cell r="AN584">
            <v>376162.59000000008</v>
          </cell>
          <cell r="AO584"/>
          <cell r="AP584">
            <v>2009829.5300000003</v>
          </cell>
          <cell r="AQ584">
            <v>1063158.76</v>
          </cell>
          <cell r="AR584">
            <v>0</v>
          </cell>
          <cell r="AS584">
            <v>3072988.29</v>
          </cell>
          <cell r="AT584"/>
          <cell r="AU584">
            <v>1383696.0100000002</v>
          </cell>
          <cell r="AV584">
            <v>731946.92</v>
          </cell>
          <cell r="AW584">
            <v>0</v>
          </cell>
          <cell r="AX584">
            <v>2115642.9300000002</v>
          </cell>
          <cell r="AY584"/>
          <cell r="AZ584">
            <v>13390125.239999998</v>
          </cell>
          <cell r="BA584">
            <v>4119126.02</v>
          </cell>
          <cell r="BB584">
            <v>5252775.3779999996</v>
          </cell>
          <cell r="BC584">
            <v>319839.15006000001</v>
          </cell>
          <cell r="BD584">
            <v>324932.94990000001</v>
          </cell>
          <cell r="BE584">
            <v>0</v>
          </cell>
          <cell r="BF584">
            <v>5897547.4779599998</v>
          </cell>
          <cell r="BG584"/>
          <cell r="BH584">
            <v>14045510.337959999</v>
          </cell>
          <cell r="BI584"/>
          <cell r="BJ584">
            <v>2149240.33</v>
          </cell>
          <cell r="BK584">
            <v>11896270.007959999</v>
          </cell>
          <cell r="BL584"/>
          <cell r="BM584">
            <v>1</v>
          </cell>
        </row>
        <row r="585">
          <cell r="A585" t="str">
            <v>3204606100200</v>
          </cell>
          <cell r="B585" t="str">
            <v>BRADLEY SCHOOL DIST 61</v>
          </cell>
          <cell r="C585" t="str">
            <v>KANKAKEE</v>
          </cell>
          <cell r="D585" t="str">
            <v>Elementary</v>
          </cell>
          <cell r="E585">
            <v>1223.72</v>
          </cell>
          <cell r="F585"/>
          <cell r="G585">
            <v>789.06</v>
          </cell>
          <cell r="H585">
            <v>772.31</v>
          </cell>
          <cell r="I585">
            <v>434.65999999999997</v>
          </cell>
          <cell r="J585">
            <v>0</v>
          </cell>
          <cell r="K585"/>
          <cell r="L585">
            <v>69507.899999999994</v>
          </cell>
          <cell r="M585">
            <v>39119.399999999994</v>
          </cell>
          <cell r="N585">
            <v>0</v>
          </cell>
          <cell r="O585">
            <v>108627.29999999999</v>
          </cell>
          <cell r="P585"/>
          <cell r="Q585">
            <v>98632.5</v>
          </cell>
          <cell r="R585">
            <v>54332.499999999993</v>
          </cell>
          <cell r="S585">
            <v>0</v>
          </cell>
          <cell r="T585">
            <v>152965</v>
          </cell>
          <cell r="U585"/>
          <cell r="V585">
            <v>256444.49999999997</v>
          </cell>
          <cell r="W585">
            <v>141264.5</v>
          </cell>
          <cell r="X585">
            <v>0</v>
          </cell>
          <cell r="Y585">
            <v>397709</v>
          </cell>
          <cell r="Z585"/>
          <cell r="AA585">
            <v>26828.039999999997</v>
          </cell>
          <cell r="AB585">
            <v>14778.439999999999</v>
          </cell>
          <cell r="AC585">
            <v>0</v>
          </cell>
          <cell r="AD585">
            <v>41606.479999999996</v>
          </cell>
          <cell r="AE585"/>
          <cell r="AF585">
            <v>450553.26</v>
          </cell>
          <cell r="AG585">
            <v>248190.86</v>
          </cell>
          <cell r="AH585">
            <v>0</v>
          </cell>
          <cell r="AI585">
            <v>698744.12</v>
          </cell>
          <cell r="AJ585"/>
          <cell r="AK585">
            <v>96538.75</v>
          </cell>
          <cell r="AL585">
            <v>108230.34</v>
          </cell>
          <cell r="AM585">
            <v>0</v>
          </cell>
          <cell r="AN585">
            <v>204769.09</v>
          </cell>
          <cell r="AO585"/>
          <cell r="AP585">
            <v>1073910.6599999999</v>
          </cell>
          <cell r="AQ585">
            <v>591572.26</v>
          </cell>
          <cell r="AR585">
            <v>0</v>
          </cell>
          <cell r="AS585">
            <v>1665482.92</v>
          </cell>
          <cell r="AT585"/>
          <cell r="AU585">
            <v>739349.22</v>
          </cell>
          <cell r="AV585">
            <v>407276.42</v>
          </cell>
          <cell r="AW585">
            <v>0</v>
          </cell>
          <cell r="AX585">
            <v>1146625.6399999999</v>
          </cell>
          <cell r="AY585"/>
          <cell r="AZ585">
            <v>7490236.9100000001</v>
          </cell>
          <cell r="BA585">
            <v>2918868.19</v>
          </cell>
          <cell r="BB585">
            <v>3122731.53</v>
          </cell>
          <cell r="BC585">
            <v>173344.83287999997</v>
          </cell>
          <cell r="BD585">
            <v>176105.54519999996</v>
          </cell>
          <cell r="BE585">
            <v>0</v>
          </cell>
          <cell r="BF585">
            <v>3472181.90808</v>
          </cell>
          <cell r="BG585"/>
          <cell r="BH585">
            <v>7888711.4580800002</v>
          </cell>
          <cell r="BI585"/>
          <cell r="BJ585">
            <v>1164834.5900000001</v>
          </cell>
          <cell r="BK585">
            <v>6723876.8680800004</v>
          </cell>
          <cell r="BL585"/>
          <cell r="BM585">
            <v>1</v>
          </cell>
        </row>
        <row r="586">
          <cell r="A586" t="str">
            <v>3204611102500</v>
          </cell>
          <cell r="B586" t="str">
            <v>KANKAKEE SCHOOL DIST 111</v>
          </cell>
          <cell r="C586" t="str">
            <v>KANKAKEE</v>
          </cell>
          <cell r="D586" t="str">
            <v>Unit</v>
          </cell>
          <cell r="E586">
            <v>4489.5200000000004</v>
          </cell>
          <cell r="F586"/>
          <cell r="G586">
            <v>1986.0400000000002</v>
          </cell>
          <cell r="H586">
            <v>1949.1300000000003</v>
          </cell>
          <cell r="I586">
            <v>1046.99</v>
          </cell>
          <cell r="J586">
            <v>1456.4899999999998</v>
          </cell>
          <cell r="K586"/>
          <cell r="L586">
            <v>175421.70000000004</v>
          </cell>
          <cell r="M586">
            <v>94229.1</v>
          </cell>
          <cell r="N586">
            <v>131084.09999999998</v>
          </cell>
          <cell r="O586">
            <v>400734.9</v>
          </cell>
          <cell r="P586"/>
          <cell r="Q586">
            <v>248255.00000000003</v>
          </cell>
          <cell r="R586">
            <v>130873.75</v>
          </cell>
          <cell r="S586">
            <v>182061.24999999997</v>
          </cell>
          <cell r="T586">
            <v>561190</v>
          </cell>
          <cell r="U586"/>
          <cell r="V586">
            <v>645463.00000000012</v>
          </cell>
          <cell r="W586">
            <v>340271.75</v>
          </cell>
          <cell r="X586">
            <v>473359.24999999994</v>
          </cell>
          <cell r="Y586">
            <v>1459094</v>
          </cell>
          <cell r="Z586"/>
          <cell r="AA586">
            <v>67525.36</v>
          </cell>
          <cell r="AB586">
            <v>35597.660000000003</v>
          </cell>
          <cell r="AC586">
            <v>49520.659999999989</v>
          </cell>
          <cell r="AD586">
            <v>152643.68</v>
          </cell>
          <cell r="AE586"/>
          <cell r="AF586">
            <v>1134028.8400000001</v>
          </cell>
          <cell r="AG586">
            <v>597831.29</v>
          </cell>
          <cell r="AH586">
            <v>831655.79</v>
          </cell>
          <cell r="AI586">
            <v>2563515.92</v>
          </cell>
          <cell r="AJ586"/>
          <cell r="AK586">
            <v>243641.25000000003</v>
          </cell>
          <cell r="AL586">
            <v>260700.51</v>
          </cell>
          <cell r="AM586">
            <v>1251124.9099999999</v>
          </cell>
          <cell r="AN586">
            <v>1755466.67</v>
          </cell>
          <cell r="AO586"/>
          <cell r="AP586">
            <v>2703000.4400000004</v>
          </cell>
          <cell r="AQ586">
            <v>1424953.39</v>
          </cell>
          <cell r="AR586">
            <v>1982282.8899999997</v>
          </cell>
          <cell r="AS586">
            <v>6110236.7199999997</v>
          </cell>
          <cell r="AT586"/>
          <cell r="AU586">
            <v>1860919.4800000002</v>
          </cell>
          <cell r="AV586">
            <v>981029.63</v>
          </cell>
          <cell r="AW586">
            <v>1364731.13</v>
          </cell>
          <cell r="AX586">
            <v>4206680.24</v>
          </cell>
          <cell r="AY586"/>
          <cell r="AZ586">
            <v>29239264.549999997</v>
          </cell>
          <cell r="BA586">
            <v>14092155.83</v>
          </cell>
          <cell r="BB586">
            <v>12999426.113999998</v>
          </cell>
          <cell r="BC586">
            <v>635958.46608000004</v>
          </cell>
          <cell r="BD586">
            <v>646086.82319999998</v>
          </cell>
          <cell r="BE586">
            <v>0</v>
          </cell>
          <cell r="BF586">
            <v>14281471.403279999</v>
          </cell>
          <cell r="BG586"/>
          <cell r="BH586">
            <v>31491033.53328</v>
          </cell>
          <cell r="BI586"/>
          <cell r="BJ586">
            <v>4273484.29</v>
          </cell>
          <cell r="BK586">
            <v>27217549.243280001</v>
          </cell>
          <cell r="BL586"/>
          <cell r="BM586">
            <v>1</v>
          </cell>
        </row>
        <row r="587">
          <cell r="A587" t="str">
            <v>3204625600400</v>
          </cell>
          <cell r="B587" t="str">
            <v>ST ANNE C C SCHOOL DIST 256</v>
          </cell>
          <cell r="C587" t="str">
            <v>KANKAKEE</v>
          </cell>
          <cell r="D587" t="str">
            <v>Elementary</v>
          </cell>
          <cell r="E587">
            <v>277.39</v>
          </cell>
          <cell r="F587"/>
          <cell r="G587">
            <v>184.39999999999998</v>
          </cell>
          <cell r="H587">
            <v>181.64999999999998</v>
          </cell>
          <cell r="I587">
            <v>92.99</v>
          </cell>
          <cell r="J587">
            <v>0</v>
          </cell>
          <cell r="K587"/>
          <cell r="L587">
            <v>16348.499999999998</v>
          </cell>
          <cell r="M587">
            <v>8369.1</v>
          </cell>
          <cell r="N587">
            <v>0</v>
          </cell>
          <cell r="O587">
            <v>24717.599999999999</v>
          </cell>
          <cell r="P587"/>
          <cell r="Q587">
            <v>23049.999999999996</v>
          </cell>
          <cell r="R587">
            <v>11623.75</v>
          </cell>
          <cell r="S587">
            <v>0</v>
          </cell>
          <cell r="T587">
            <v>34673.75</v>
          </cell>
          <cell r="U587"/>
          <cell r="V587">
            <v>59929.999999999993</v>
          </cell>
          <cell r="W587">
            <v>30221.75</v>
          </cell>
          <cell r="X587">
            <v>0</v>
          </cell>
          <cell r="Y587">
            <v>90151.75</v>
          </cell>
          <cell r="Z587"/>
          <cell r="AA587">
            <v>6269.5999999999995</v>
          </cell>
          <cell r="AB587">
            <v>3161.66</v>
          </cell>
          <cell r="AC587">
            <v>0</v>
          </cell>
          <cell r="AD587">
            <v>9431.2599999999984</v>
          </cell>
          <cell r="AE587"/>
          <cell r="AF587">
            <v>105292.4</v>
          </cell>
          <cell r="AG587">
            <v>53097.29</v>
          </cell>
          <cell r="AH587">
            <v>0</v>
          </cell>
          <cell r="AI587">
            <v>158389.69</v>
          </cell>
          <cell r="AJ587"/>
          <cell r="AK587">
            <v>22706.249999999996</v>
          </cell>
          <cell r="AL587">
            <v>23154.51</v>
          </cell>
          <cell r="AM587">
            <v>0</v>
          </cell>
          <cell r="AN587">
            <v>45860.759999999995</v>
          </cell>
          <cell r="AO587"/>
          <cell r="AP587">
            <v>250968.39999999997</v>
          </cell>
          <cell r="AQ587">
            <v>126559.39</v>
          </cell>
          <cell r="AR587">
            <v>0</v>
          </cell>
          <cell r="AS587">
            <v>377527.79</v>
          </cell>
          <cell r="AT587"/>
          <cell r="AU587">
            <v>172782.8</v>
          </cell>
          <cell r="AV587">
            <v>87131.62999999999</v>
          </cell>
          <cell r="AW587">
            <v>0</v>
          </cell>
          <cell r="AX587">
            <v>259914.43</v>
          </cell>
          <cell r="AY587"/>
          <cell r="AZ587">
            <v>1651128.2</v>
          </cell>
          <cell r="BA587">
            <v>514864.02</v>
          </cell>
          <cell r="BB587">
            <v>649797.66599999985</v>
          </cell>
          <cell r="BC587">
            <v>39293.403059999997</v>
          </cell>
          <cell r="BD587">
            <v>39919.194899999995</v>
          </cell>
          <cell r="BE587">
            <v>0</v>
          </cell>
          <cell r="BF587">
            <v>729010.26395999989</v>
          </cell>
          <cell r="BG587"/>
          <cell r="BH587">
            <v>1729677.2939599999</v>
          </cell>
          <cell r="BI587"/>
          <cell r="BJ587">
            <v>264041.99</v>
          </cell>
          <cell r="BK587">
            <v>1465635.3039599999</v>
          </cell>
          <cell r="BL587"/>
          <cell r="BM587">
            <v>1</v>
          </cell>
        </row>
        <row r="588">
          <cell r="A588" t="str">
            <v>3204625800400</v>
          </cell>
          <cell r="B588" t="str">
            <v>ST GEORGE C C SCHOOL DIST 258</v>
          </cell>
          <cell r="C588" t="str">
            <v>KANKAKEE</v>
          </cell>
          <cell r="D588" t="str">
            <v>Elementary</v>
          </cell>
          <cell r="E588">
            <v>383.47</v>
          </cell>
          <cell r="F588"/>
          <cell r="G588">
            <v>239.47999999999996</v>
          </cell>
          <cell r="H588">
            <v>234.32</v>
          </cell>
          <cell r="I588">
            <v>143.99</v>
          </cell>
          <cell r="J588">
            <v>0</v>
          </cell>
          <cell r="K588"/>
          <cell r="L588">
            <v>21088.799999999999</v>
          </cell>
          <cell r="M588">
            <v>12959.1</v>
          </cell>
          <cell r="N588">
            <v>0</v>
          </cell>
          <cell r="O588">
            <v>34047.9</v>
          </cell>
          <cell r="P588"/>
          <cell r="Q588">
            <v>29934.999999999996</v>
          </cell>
          <cell r="R588">
            <v>17998.75</v>
          </cell>
          <cell r="S588">
            <v>0</v>
          </cell>
          <cell r="T588">
            <v>47933.75</v>
          </cell>
          <cell r="U588"/>
          <cell r="V588">
            <v>77830.999999999985</v>
          </cell>
          <cell r="W588">
            <v>46796.75</v>
          </cell>
          <cell r="X588">
            <v>0</v>
          </cell>
          <cell r="Y588">
            <v>124627.74999999999</v>
          </cell>
          <cell r="Z588"/>
          <cell r="AA588">
            <v>8142.3199999999988</v>
          </cell>
          <cell r="AB588">
            <v>4895.66</v>
          </cell>
          <cell r="AC588">
            <v>0</v>
          </cell>
          <cell r="AD588">
            <v>13037.98</v>
          </cell>
          <cell r="AE588"/>
          <cell r="AF588">
            <v>136743.07999999999</v>
          </cell>
          <cell r="AG588">
            <v>82218.289999999994</v>
          </cell>
          <cell r="AH588">
            <v>0</v>
          </cell>
          <cell r="AI588">
            <v>218961.37</v>
          </cell>
          <cell r="AJ588"/>
          <cell r="AK588">
            <v>29290</v>
          </cell>
          <cell r="AL588">
            <v>35853.51</v>
          </cell>
          <cell r="AM588">
            <v>0</v>
          </cell>
          <cell r="AN588">
            <v>65143.51</v>
          </cell>
          <cell r="AO588"/>
          <cell r="AP588">
            <v>325932.27999999997</v>
          </cell>
          <cell r="AQ588">
            <v>195970.39</v>
          </cell>
          <cell r="AR588">
            <v>0</v>
          </cell>
          <cell r="AS588">
            <v>521902.67</v>
          </cell>
          <cell r="AT588"/>
          <cell r="AU588">
            <v>224392.75999999995</v>
          </cell>
          <cell r="AV588">
            <v>134918.63</v>
          </cell>
          <cell r="AW588">
            <v>0</v>
          </cell>
          <cell r="AX588">
            <v>359311.38999999996</v>
          </cell>
          <cell r="AY588"/>
          <cell r="AZ588">
            <v>2172599.6599999997</v>
          </cell>
          <cell r="BA588">
            <v>510105.32</v>
          </cell>
          <cell r="BB588">
            <v>804811.49399999983</v>
          </cell>
          <cell r="BC588">
            <v>54320.059379999999</v>
          </cell>
          <cell r="BD588">
            <v>55185.167699999991</v>
          </cell>
          <cell r="BE588">
            <v>0</v>
          </cell>
          <cell r="BF588">
            <v>914316.72107999981</v>
          </cell>
          <cell r="BG588"/>
          <cell r="BH588">
            <v>2299283.0410799994</v>
          </cell>
          <cell r="BI588"/>
          <cell r="BJ588">
            <v>365017.42</v>
          </cell>
          <cell r="BK588">
            <v>1934265.6210799995</v>
          </cell>
          <cell r="BL588"/>
          <cell r="BM588">
            <v>1</v>
          </cell>
        </row>
        <row r="589">
          <cell r="A589" t="str">
            <v>3204625900400</v>
          </cell>
          <cell r="B589" t="str">
            <v>PEMBROKE C C SCHOOL DISTRICT 259</v>
          </cell>
          <cell r="C589" t="str">
            <v>KANKAKEE</v>
          </cell>
          <cell r="D589" t="str">
            <v>Elementary</v>
          </cell>
          <cell r="E589">
            <v>162.21</v>
          </cell>
          <cell r="F589"/>
          <cell r="G589">
            <v>108.38999999999999</v>
          </cell>
          <cell r="H589">
            <v>108.13999999999999</v>
          </cell>
          <cell r="I589">
            <v>53.819999999999993</v>
          </cell>
          <cell r="J589">
            <v>0</v>
          </cell>
          <cell r="K589"/>
          <cell r="L589">
            <v>9732.5999999999985</v>
          </cell>
          <cell r="M589">
            <v>4843.7999999999993</v>
          </cell>
          <cell r="N589">
            <v>0</v>
          </cell>
          <cell r="O589">
            <v>14576.399999999998</v>
          </cell>
          <cell r="P589"/>
          <cell r="Q589">
            <v>13548.749999999998</v>
          </cell>
          <cell r="R589">
            <v>6727.4999999999991</v>
          </cell>
          <cell r="S589">
            <v>0</v>
          </cell>
          <cell r="T589">
            <v>20276.249999999996</v>
          </cell>
          <cell r="U589"/>
          <cell r="V589">
            <v>35226.749999999993</v>
          </cell>
          <cell r="W589">
            <v>17491.499999999996</v>
          </cell>
          <cell r="X589">
            <v>0</v>
          </cell>
          <cell r="Y589">
            <v>52718.249999999985</v>
          </cell>
          <cell r="Z589"/>
          <cell r="AA589">
            <v>3685.2599999999993</v>
          </cell>
          <cell r="AB589">
            <v>1829.8799999999997</v>
          </cell>
          <cell r="AC589">
            <v>0</v>
          </cell>
          <cell r="AD589">
            <v>5515.1399999999994</v>
          </cell>
          <cell r="AE589"/>
          <cell r="AF589">
            <v>30945.34</v>
          </cell>
          <cell r="AG589">
            <v>15365.61</v>
          </cell>
          <cell r="AH589">
            <v>0</v>
          </cell>
          <cell r="AI589">
            <v>46310.95</v>
          </cell>
          <cell r="AJ589"/>
          <cell r="AK589">
            <v>13517.499999999998</v>
          </cell>
          <cell r="AL589">
            <v>13401.179999999998</v>
          </cell>
          <cell r="AM589">
            <v>0</v>
          </cell>
          <cell r="AN589">
            <v>26918.679999999997</v>
          </cell>
          <cell r="AO589"/>
          <cell r="AP589">
            <v>147518.78999999998</v>
          </cell>
          <cell r="AQ589">
            <v>73249.01999999999</v>
          </cell>
          <cell r="AR589">
            <v>0</v>
          </cell>
          <cell r="AS589">
            <v>220767.80999999997</v>
          </cell>
          <cell r="AT589"/>
          <cell r="AU589">
            <v>101561.43</v>
          </cell>
          <cell r="AV589">
            <v>50429.34</v>
          </cell>
          <cell r="AW589">
            <v>0</v>
          </cell>
          <cell r="AX589">
            <v>151990.76999999999</v>
          </cell>
          <cell r="AY589"/>
          <cell r="AZ589">
            <v>1040560.45</v>
          </cell>
          <cell r="BA589">
            <v>558902.6</v>
          </cell>
          <cell r="BB589">
            <v>479838.91499999992</v>
          </cell>
          <cell r="BC589">
            <v>22977.695339999995</v>
          </cell>
          <cell r="BD589">
            <v>23343.641099999997</v>
          </cell>
          <cell r="BE589">
            <v>0</v>
          </cell>
          <cell r="BF589">
            <v>526160.25143999991</v>
          </cell>
          <cell r="BG589"/>
          <cell r="BH589">
            <v>1065234.5014399998</v>
          </cell>
          <cell r="BI589"/>
          <cell r="BJ589">
            <v>154404.45000000001</v>
          </cell>
          <cell r="BK589">
            <v>910830.05143999984</v>
          </cell>
          <cell r="BL589"/>
          <cell r="BM589">
            <v>0</v>
          </cell>
        </row>
        <row r="590">
          <cell r="A590" t="str">
            <v>3204630201600</v>
          </cell>
          <cell r="B590" t="str">
            <v>ST ANNE COMM H S DIST 302</v>
          </cell>
          <cell r="C590" t="str">
            <v>KANKAKEE</v>
          </cell>
          <cell r="D590" t="str">
            <v>High School</v>
          </cell>
          <cell r="E590">
            <v>189.15</v>
          </cell>
          <cell r="F590"/>
          <cell r="G590">
            <v>0</v>
          </cell>
          <cell r="H590">
            <v>0</v>
          </cell>
          <cell r="I590">
            <v>0</v>
          </cell>
          <cell r="J590">
            <v>189.15</v>
          </cell>
          <cell r="K590"/>
          <cell r="L590">
            <v>0</v>
          </cell>
          <cell r="M590">
            <v>0</v>
          </cell>
          <cell r="N590">
            <v>17023.5</v>
          </cell>
          <cell r="O590">
            <v>17023.5</v>
          </cell>
          <cell r="P590"/>
          <cell r="Q590">
            <v>0</v>
          </cell>
          <cell r="R590">
            <v>0</v>
          </cell>
          <cell r="S590">
            <v>23643.75</v>
          </cell>
          <cell r="T590">
            <v>23643.75</v>
          </cell>
          <cell r="U590"/>
          <cell r="V590">
            <v>0</v>
          </cell>
          <cell r="W590">
            <v>0</v>
          </cell>
          <cell r="X590">
            <v>61473.75</v>
          </cell>
          <cell r="Y590">
            <v>61473.75</v>
          </cell>
          <cell r="Z590"/>
          <cell r="AA590">
            <v>0</v>
          </cell>
          <cell r="AB590">
            <v>0</v>
          </cell>
          <cell r="AC590">
            <v>6431.1</v>
          </cell>
          <cell r="AD590">
            <v>6431.1</v>
          </cell>
          <cell r="AE590"/>
          <cell r="AF590">
            <v>0</v>
          </cell>
          <cell r="AG590">
            <v>0</v>
          </cell>
          <cell r="AH590">
            <v>108004.65</v>
          </cell>
          <cell r="AI590">
            <v>108004.65</v>
          </cell>
          <cell r="AJ590"/>
          <cell r="AK590">
            <v>0</v>
          </cell>
          <cell r="AL590">
            <v>0</v>
          </cell>
          <cell r="AM590">
            <v>162479.85</v>
          </cell>
          <cell r="AN590">
            <v>162479.85</v>
          </cell>
          <cell r="AO590"/>
          <cell r="AP590">
            <v>0</v>
          </cell>
          <cell r="AQ590">
            <v>0</v>
          </cell>
          <cell r="AR590">
            <v>257433.15</v>
          </cell>
          <cell r="AS590">
            <v>257433.15</v>
          </cell>
          <cell r="AT590"/>
          <cell r="AU590">
            <v>0</v>
          </cell>
          <cell r="AV590">
            <v>0</v>
          </cell>
          <cell r="AW590">
            <v>177233.55000000002</v>
          </cell>
          <cell r="AX590">
            <v>177233.55000000002</v>
          </cell>
          <cell r="AY590"/>
          <cell r="AZ590">
            <v>1292707.19</v>
          </cell>
          <cell r="BA590">
            <v>496504.33</v>
          </cell>
          <cell r="BB590">
            <v>536763.45600000001</v>
          </cell>
          <cell r="BC590">
            <v>26793.8541</v>
          </cell>
          <cell r="BD590">
            <v>27220.576499999999</v>
          </cell>
          <cell r="BE590">
            <v>0</v>
          </cell>
          <cell r="BF590">
            <v>590777.88659999997</v>
          </cell>
          <cell r="BG590"/>
          <cell r="BH590">
            <v>1404501.1866000001</v>
          </cell>
          <cell r="BI590"/>
          <cell r="BJ590">
            <v>180048.1</v>
          </cell>
          <cell r="BK590">
            <v>1224453.0866</v>
          </cell>
          <cell r="BL590"/>
          <cell r="BM590">
            <v>1</v>
          </cell>
        </row>
        <row r="591">
          <cell r="A591" t="str">
            <v>3204630701600</v>
          </cell>
          <cell r="B591" t="str">
            <v>BRADLEY BOURBONNAIS C HS D 307</v>
          </cell>
          <cell r="C591" t="str">
            <v>KANKAKEE</v>
          </cell>
          <cell r="D591" t="str">
            <v>High School</v>
          </cell>
          <cell r="E591">
            <v>1912.5</v>
          </cell>
          <cell r="F591"/>
          <cell r="G591">
            <v>0</v>
          </cell>
          <cell r="H591">
            <v>0</v>
          </cell>
          <cell r="I591">
            <v>0</v>
          </cell>
          <cell r="J591">
            <v>1912.5</v>
          </cell>
          <cell r="K591"/>
          <cell r="L591">
            <v>0</v>
          </cell>
          <cell r="M591">
            <v>0</v>
          </cell>
          <cell r="N591">
            <v>172125</v>
          </cell>
          <cell r="O591">
            <v>172125</v>
          </cell>
          <cell r="P591"/>
          <cell r="Q591">
            <v>0</v>
          </cell>
          <cell r="R591">
            <v>0</v>
          </cell>
          <cell r="S591">
            <v>239062.5</v>
          </cell>
          <cell r="T591">
            <v>239062.5</v>
          </cell>
          <cell r="U591"/>
          <cell r="V591">
            <v>0</v>
          </cell>
          <cell r="W591">
            <v>0</v>
          </cell>
          <cell r="X591">
            <v>621562.5</v>
          </cell>
          <cell r="Y591">
            <v>621562.5</v>
          </cell>
          <cell r="Z591"/>
          <cell r="AA591">
            <v>0</v>
          </cell>
          <cell r="AB591">
            <v>0</v>
          </cell>
          <cell r="AC591">
            <v>65025</v>
          </cell>
          <cell r="AD591">
            <v>65025</v>
          </cell>
          <cell r="AE591"/>
          <cell r="AF591">
            <v>0</v>
          </cell>
          <cell r="AG591">
            <v>0</v>
          </cell>
          <cell r="AH591">
            <v>1092037.5</v>
          </cell>
          <cell r="AI591">
            <v>1092037.5</v>
          </cell>
          <cell r="AJ591"/>
          <cell r="AK591">
            <v>0</v>
          </cell>
          <cell r="AL591">
            <v>0</v>
          </cell>
          <cell r="AM591">
            <v>1642837.5</v>
          </cell>
          <cell r="AN591">
            <v>1642837.5</v>
          </cell>
          <cell r="AO591"/>
          <cell r="AP591">
            <v>0</v>
          </cell>
          <cell r="AQ591">
            <v>0</v>
          </cell>
          <cell r="AR591">
            <v>2602912.5</v>
          </cell>
          <cell r="AS591">
            <v>2602912.5</v>
          </cell>
          <cell r="AT591"/>
          <cell r="AU591">
            <v>0</v>
          </cell>
          <cell r="AV591">
            <v>0</v>
          </cell>
          <cell r="AW591">
            <v>1792012.5</v>
          </cell>
          <cell r="AX591">
            <v>1792012.5</v>
          </cell>
          <cell r="AY591"/>
          <cell r="AZ591">
            <v>12462161.67</v>
          </cell>
          <cell r="BA591">
            <v>3246019.92</v>
          </cell>
          <cell r="BB591">
            <v>4712454.477</v>
          </cell>
          <cell r="BC591">
            <v>270913.27499999997</v>
          </cell>
          <cell r="BD591">
            <v>275227.875</v>
          </cell>
          <cell r="BE591">
            <v>0</v>
          </cell>
          <cell r="BF591">
            <v>5258595.6270000003</v>
          </cell>
          <cell r="BG591"/>
          <cell r="BH591">
            <v>13486170.627</v>
          </cell>
          <cell r="BI591"/>
          <cell r="BJ591">
            <v>1820470.5</v>
          </cell>
          <cell r="BK591">
            <v>11665700.127</v>
          </cell>
          <cell r="BL591"/>
          <cell r="BM591">
            <v>1</v>
          </cell>
        </row>
        <row r="592">
          <cell r="A592" t="str">
            <v>3300000000092</v>
          </cell>
          <cell r="B592" t="str">
            <v>ALT-HENDERSON/KNOX/MERCER/WARREN</v>
          </cell>
          <cell r="C592" t="str">
            <v>WARREN</v>
          </cell>
          <cell r="D592" t="str">
            <v>Regional</v>
          </cell>
          <cell r="E592">
            <v>68</v>
          </cell>
          <cell r="F592"/>
          <cell r="G592">
            <v>0</v>
          </cell>
          <cell r="H592">
            <v>0</v>
          </cell>
          <cell r="I592">
            <v>16</v>
          </cell>
          <cell r="J592">
            <v>52</v>
          </cell>
          <cell r="K592"/>
          <cell r="L592">
            <v>0</v>
          </cell>
          <cell r="M592">
            <v>1440</v>
          </cell>
          <cell r="N592">
            <v>4680</v>
          </cell>
          <cell r="O592">
            <v>6120</v>
          </cell>
          <cell r="P592"/>
          <cell r="Q592">
            <v>0</v>
          </cell>
          <cell r="R592">
            <v>2000</v>
          </cell>
          <cell r="S592">
            <v>6500</v>
          </cell>
          <cell r="T592">
            <v>8500</v>
          </cell>
          <cell r="U592"/>
          <cell r="V592">
            <v>0</v>
          </cell>
          <cell r="W592">
            <v>5200</v>
          </cell>
          <cell r="X592">
            <v>16900</v>
          </cell>
          <cell r="Y592">
            <v>22100</v>
          </cell>
          <cell r="Z592"/>
          <cell r="AA592">
            <v>0</v>
          </cell>
          <cell r="AB592">
            <v>544</v>
          </cell>
          <cell r="AC592">
            <v>1768</v>
          </cell>
          <cell r="AD592">
            <v>2312</v>
          </cell>
          <cell r="AE592"/>
          <cell r="AF592">
            <v>0</v>
          </cell>
          <cell r="AG592">
            <v>9136</v>
          </cell>
          <cell r="AH592">
            <v>29692</v>
          </cell>
          <cell r="AI592">
            <v>38828</v>
          </cell>
          <cell r="AJ592"/>
          <cell r="AK592">
            <v>0</v>
          </cell>
          <cell r="AL592">
            <v>3984</v>
          </cell>
          <cell r="AM592">
            <v>44668</v>
          </cell>
          <cell r="AN592">
            <v>48652</v>
          </cell>
          <cell r="AO592"/>
          <cell r="AP592">
            <v>0</v>
          </cell>
          <cell r="AQ592">
            <v>21776</v>
          </cell>
          <cell r="AR592">
            <v>70772</v>
          </cell>
          <cell r="AS592">
            <v>92548</v>
          </cell>
          <cell r="AT592"/>
          <cell r="AU592">
            <v>0</v>
          </cell>
          <cell r="AV592">
            <v>14992</v>
          </cell>
          <cell r="AW592">
            <v>48724</v>
          </cell>
          <cell r="AX592">
            <v>63716</v>
          </cell>
          <cell r="AY592"/>
          <cell r="AZ592">
            <v>430388.34</v>
          </cell>
          <cell r="BA592">
            <v>129095.76</v>
          </cell>
          <cell r="BB592">
            <v>167845.22999999998</v>
          </cell>
          <cell r="BC592">
            <v>9632.4719999999998</v>
          </cell>
          <cell r="BD592">
            <v>9785.8799999999992</v>
          </cell>
          <cell r="BE592">
            <v>0</v>
          </cell>
          <cell r="BF592">
            <v>187263.58199999999</v>
          </cell>
          <cell r="BG592"/>
          <cell r="BH592">
            <v>470039.58199999999</v>
          </cell>
          <cell r="BI592"/>
          <cell r="BJ592">
            <v>64727.839999999997</v>
          </cell>
          <cell r="BK592">
            <v>405311.74199999997</v>
          </cell>
          <cell r="BL592"/>
          <cell r="BM592">
            <v>1</v>
          </cell>
        </row>
        <row r="593">
          <cell r="A593" t="str">
            <v>3300000000093</v>
          </cell>
          <cell r="B593" t="str">
            <v>SAFE SCH-KNOX ROE</v>
          </cell>
          <cell r="C593" t="str">
            <v>PIATT</v>
          </cell>
          <cell r="D593" t="str">
            <v>Regional</v>
          </cell>
          <cell r="E593">
            <v>12.63</v>
          </cell>
          <cell r="F593"/>
          <cell r="G593">
            <v>0</v>
          </cell>
          <cell r="H593">
            <v>0</v>
          </cell>
          <cell r="I593">
            <v>4.6500000000000004</v>
          </cell>
          <cell r="J593">
            <v>7.98</v>
          </cell>
          <cell r="K593"/>
          <cell r="L593">
            <v>0</v>
          </cell>
          <cell r="M593">
            <v>418.50000000000006</v>
          </cell>
          <cell r="N593">
            <v>718.2</v>
          </cell>
          <cell r="O593">
            <v>1136.7</v>
          </cell>
          <cell r="P593"/>
          <cell r="Q593">
            <v>0</v>
          </cell>
          <cell r="R593">
            <v>581.25</v>
          </cell>
          <cell r="S593">
            <v>997.5</v>
          </cell>
          <cell r="T593">
            <v>1578.75</v>
          </cell>
          <cell r="U593"/>
          <cell r="V593">
            <v>0</v>
          </cell>
          <cell r="W593">
            <v>1511.2500000000002</v>
          </cell>
          <cell r="X593">
            <v>2593.5</v>
          </cell>
          <cell r="Y593">
            <v>4104.75</v>
          </cell>
          <cell r="Z593"/>
          <cell r="AA593">
            <v>0</v>
          </cell>
          <cell r="AB593">
            <v>158.10000000000002</v>
          </cell>
          <cell r="AC593">
            <v>271.32</v>
          </cell>
          <cell r="AD593">
            <v>429.42</v>
          </cell>
          <cell r="AE593"/>
          <cell r="AF593">
            <v>0</v>
          </cell>
          <cell r="AG593">
            <v>1327.57</v>
          </cell>
          <cell r="AH593">
            <v>2278.29</v>
          </cell>
          <cell r="AI593">
            <v>3605.8599999999997</v>
          </cell>
          <cell r="AJ593"/>
          <cell r="AK593">
            <v>0</v>
          </cell>
          <cell r="AL593">
            <v>1157.8500000000001</v>
          </cell>
          <cell r="AM593">
            <v>6854.8200000000006</v>
          </cell>
          <cell r="AN593">
            <v>8012.670000000001</v>
          </cell>
          <cell r="AO593"/>
          <cell r="AP593">
            <v>0</v>
          </cell>
          <cell r="AQ593">
            <v>6328.6500000000005</v>
          </cell>
          <cell r="AR593">
            <v>10860.78</v>
          </cell>
          <cell r="AS593">
            <v>17189.43</v>
          </cell>
          <cell r="AT593"/>
          <cell r="AU593">
            <v>0</v>
          </cell>
          <cell r="AV593">
            <v>4357.05</v>
          </cell>
          <cell r="AW593">
            <v>7477.26</v>
          </cell>
          <cell r="AX593">
            <v>11834.310000000001</v>
          </cell>
          <cell r="AY593"/>
          <cell r="AZ593">
            <v>73611.529999999984</v>
          </cell>
          <cell r="BA593">
            <v>22249.21</v>
          </cell>
          <cell r="BB593">
            <v>28758.221999999998</v>
          </cell>
          <cell r="BC593">
            <v>1789.0900200000001</v>
          </cell>
          <cell r="BD593">
            <v>1817.5833</v>
          </cell>
          <cell r="BE593">
            <v>0</v>
          </cell>
          <cell r="BF593">
            <v>32364.895319999996</v>
          </cell>
          <cell r="BG593"/>
          <cell r="BH593">
            <v>80256.785319999995</v>
          </cell>
          <cell r="BI593"/>
          <cell r="BJ593">
            <v>12022.24</v>
          </cell>
          <cell r="BK593">
            <v>68234.54531999999</v>
          </cell>
          <cell r="BL593"/>
          <cell r="BM593">
            <v>0</v>
          </cell>
        </row>
        <row r="594">
          <cell r="A594" t="str">
            <v>3303623502600</v>
          </cell>
          <cell r="B594" t="str">
            <v>WEST CENTRAL</v>
          </cell>
          <cell r="C594" t="str">
            <v>HENDERSON</v>
          </cell>
          <cell r="D594" t="str">
            <v>Unit</v>
          </cell>
          <cell r="E594">
            <v>693.12</v>
          </cell>
          <cell r="F594"/>
          <cell r="G594">
            <v>314.13999999999993</v>
          </cell>
          <cell r="H594">
            <v>312.72999999999996</v>
          </cell>
          <cell r="I594">
            <v>170.66</v>
          </cell>
          <cell r="J594">
            <v>208.32</v>
          </cell>
          <cell r="K594"/>
          <cell r="L594">
            <v>28145.699999999997</v>
          </cell>
          <cell r="M594">
            <v>15359.4</v>
          </cell>
          <cell r="N594">
            <v>18748.8</v>
          </cell>
          <cell r="O594">
            <v>62253.899999999994</v>
          </cell>
          <cell r="P594"/>
          <cell r="Q594">
            <v>39267.499999999993</v>
          </cell>
          <cell r="R594">
            <v>21332.5</v>
          </cell>
          <cell r="S594">
            <v>26040</v>
          </cell>
          <cell r="T594">
            <v>86640</v>
          </cell>
          <cell r="U594"/>
          <cell r="V594">
            <v>102095.49999999997</v>
          </cell>
          <cell r="W594">
            <v>55464.5</v>
          </cell>
          <cell r="X594">
            <v>67704</v>
          </cell>
          <cell r="Y594">
            <v>225263.99999999997</v>
          </cell>
          <cell r="Z594"/>
          <cell r="AA594">
            <v>10680.759999999998</v>
          </cell>
          <cell r="AB594">
            <v>5802.44</v>
          </cell>
          <cell r="AC594">
            <v>7082.88</v>
          </cell>
          <cell r="AD594">
            <v>23566.079999999998</v>
          </cell>
          <cell r="AE594"/>
          <cell r="AF594">
            <v>89686.97</v>
          </cell>
          <cell r="AG594">
            <v>48723.43</v>
          </cell>
          <cell r="AH594">
            <v>59475.360000000001</v>
          </cell>
          <cell r="AI594">
            <v>197885.76</v>
          </cell>
          <cell r="AJ594"/>
          <cell r="AK594">
            <v>39091.249999999993</v>
          </cell>
          <cell r="AL594">
            <v>42494.34</v>
          </cell>
          <cell r="AM594">
            <v>178946.88</v>
          </cell>
          <cell r="AN594">
            <v>260532.47</v>
          </cell>
          <cell r="AO594"/>
          <cell r="AP594">
            <v>427544.53999999992</v>
          </cell>
          <cell r="AQ594">
            <v>232268.26</v>
          </cell>
          <cell r="AR594">
            <v>283523.52</v>
          </cell>
          <cell r="AS594">
            <v>943336.32</v>
          </cell>
          <cell r="AT594"/>
          <cell r="AU594">
            <v>294349.17999999993</v>
          </cell>
          <cell r="AV594">
            <v>159908.41999999998</v>
          </cell>
          <cell r="AW594">
            <v>195195.84</v>
          </cell>
          <cell r="AX594">
            <v>649453.43999999994</v>
          </cell>
          <cell r="AY594"/>
          <cell r="AZ594">
            <v>4228866.42</v>
          </cell>
          <cell r="BA594">
            <v>1159984.52</v>
          </cell>
          <cell r="BB594">
            <v>1616655.2819999999</v>
          </cell>
          <cell r="BC594">
            <v>98183.220479999974</v>
          </cell>
          <cell r="BD594">
            <v>99746.899199999971</v>
          </cell>
          <cell r="BE594">
            <v>0</v>
          </cell>
          <cell r="BF594">
            <v>1814585.4016799997</v>
          </cell>
          <cell r="BG594"/>
          <cell r="BH594">
            <v>4263517.3716799999</v>
          </cell>
          <cell r="BI594"/>
          <cell r="BJ594">
            <v>659767.06000000006</v>
          </cell>
          <cell r="BK594">
            <v>3603750.3116799998</v>
          </cell>
          <cell r="BL594"/>
          <cell r="BM594">
            <v>0</v>
          </cell>
        </row>
        <row r="595">
          <cell r="A595" t="str">
            <v>3304820202600</v>
          </cell>
          <cell r="B595" t="str">
            <v>KNOXVILLE C U SCHOOL DIST 202</v>
          </cell>
          <cell r="C595" t="str">
            <v>KNOX</v>
          </cell>
          <cell r="D595" t="str">
            <v>Unit</v>
          </cell>
          <cell r="E595">
            <v>941.19</v>
          </cell>
          <cell r="F595"/>
          <cell r="G595">
            <v>408.39</v>
          </cell>
          <cell r="H595">
            <v>404.48</v>
          </cell>
          <cell r="I595">
            <v>201.98</v>
          </cell>
          <cell r="J595">
            <v>330.82</v>
          </cell>
          <cell r="K595"/>
          <cell r="L595">
            <v>36403.200000000004</v>
          </cell>
          <cell r="M595">
            <v>18178.2</v>
          </cell>
          <cell r="N595">
            <v>29773.8</v>
          </cell>
          <cell r="O595">
            <v>84355.200000000012</v>
          </cell>
          <cell r="P595"/>
          <cell r="Q595">
            <v>51048.75</v>
          </cell>
          <cell r="R595">
            <v>25247.5</v>
          </cell>
          <cell r="S595">
            <v>41352.5</v>
          </cell>
          <cell r="T595">
            <v>117648.75</v>
          </cell>
          <cell r="U595"/>
          <cell r="V595">
            <v>132726.75</v>
          </cell>
          <cell r="W595">
            <v>65643.5</v>
          </cell>
          <cell r="X595">
            <v>107516.5</v>
          </cell>
          <cell r="Y595">
            <v>305886.75</v>
          </cell>
          <cell r="Z595"/>
          <cell r="AA595">
            <v>13885.26</v>
          </cell>
          <cell r="AB595">
            <v>6867.32</v>
          </cell>
          <cell r="AC595">
            <v>11247.88</v>
          </cell>
          <cell r="AD595">
            <v>32000.46</v>
          </cell>
          <cell r="AE595"/>
          <cell r="AF595">
            <v>233190.69</v>
          </cell>
          <cell r="AG595">
            <v>115330.58</v>
          </cell>
          <cell r="AH595">
            <v>188898.22</v>
          </cell>
          <cell r="AI595">
            <v>537419.49</v>
          </cell>
          <cell r="AJ595"/>
          <cell r="AK595">
            <v>50560</v>
          </cell>
          <cell r="AL595">
            <v>50293.02</v>
          </cell>
          <cell r="AM595">
            <v>284174.38</v>
          </cell>
          <cell r="AN595">
            <v>385027.4</v>
          </cell>
          <cell r="AO595"/>
          <cell r="AP595">
            <v>555818.79</v>
          </cell>
          <cell r="AQ595">
            <v>274894.77999999997</v>
          </cell>
          <cell r="AR595">
            <v>450246.02</v>
          </cell>
          <cell r="AS595">
            <v>1280959.5900000001</v>
          </cell>
          <cell r="AT595"/>
          <cell r="AU595">
            <v>382661.43</v>
          </cell>
          <cell r="AV595">
            <v>189255.25999999998</v>
          </cell>
          <cell r="AW595">
            <v>309978.33999999997</v>
          </cell>
          <cell r="AX595">
            <v>881895.02999999991</v>
          </cell>
          <cell r="AY595"/>
          <cell r="AZ595">
            <v>5781996.1999999993</v>
          </cell>
          <cell r="BA595">
            <v>1541905.29</v>
          </cell>
          <cell r="BB595">
            <v>2197170.4469999997</v>
          </cell>
          <cell r="BC595">
            <v>133323.32826000001</v>
          </cell>
          <cell r="BD595">
            <v>135446.65289999999</v>
          </cell>
          <cell r="BE595">
            <v>0</v>
          </cell>
          <cell r="BF595">
            <v>2465940.4281599997</v>
          </cell>
          <cell r="BG595"/>
          <cell r="BH595">
            <v>6091133.0981600005</v>
          </cell>
          <cell r="BI595"/>
          <cell r="BJ595">
            <v>895899.93</v>
          </cell>
          <cell r="BK595">
            <v>5195233.1681600008</v>
          </cell>
          <cell r="BL595"/>
          <cell r="BM595">
            <v>1</v>
          </cell>
        </row>
        <row r="596">
          <cell r="A596" t="str">
            <v>3304820502600</v>
          </cell>
          <cell r="B596" t="str">
            <v>GALESBURG C U SCHOOL DIST 205</v>
          </cell>
          <cell r="C596" t="str">
            <v>KNOX</v>
          </cell>
          <cell r="D596" t="str">
            <v>Unit</v>
          </cell>
          <cell r="E596">
            <v>3796.88</v>
          </cell>
          <cell r="F596"/>
          <cell r="G596">
            <v>1738.7399999999998</v>
          </cell>
          <cell r="H596">
            <v>1721.7399999999998</v>
          </cell>
          <cell r="I596">
            <v>874.32000000000016</v>
          </cell>
          <cell r="J596">
            <v>1183.82</v>
          </cell>
          <cell r="K596"/>
          <cell r="L596">
            <v>154956.59999999998</v>
          </cell>
          <cell r="M596">
            <v>78688.800000000017</v>
          </cell>
          <cell r="N596">
            <v>106543.79999999999</v>
          </cell>
          <cell r="O596">
            <v>340189.19999999995</v>
          </cell>
          <cell r="P596"/>
          <cell r="Q596">
            <v>217342.49999999997</v>
          </cell>
          <cell r="R596">
            <v>109290.00000000001</v>
          </cell>
          <cell r="S596">
            <v>147977.5</v>
          </cell>
          <cell r="T596">
            <v>474610</v>
          </cell>
          <cell r="U596"/>
          <cell r="V596">
            <v>565090.49999999988</v>
          </cell>
          <cell r="W596">
            <v>284154.00000000006</v>
          </cell>
          <cell r="X596">
            <v>384741.5</v>
          </cell>
          <cell r="Y596">
            <v>1233986</v>
          </cell>
          <cell r="Z596"/>
          <cell r="AA596">
            <v>59117.159999999989</v>
          </cell>
          <cell r="AB596">
            <v>29726.880000000005</v>
          </cell>
          <cell r="AC596">
            <v>40249.879999999997</v>
          </cell>
          <cell r="AD596">
            <v>129093.91999999998</v>
          </cell>
          <cell r="AE596"/>
          <cell r="AF596">
            <v>992820.54</v>
          </cell>
          <cell r="AG596">
            <v>499236.72</v>
          </cell>
          <cell r="AH596">
            <v>675961.22</v>
          </cell>
          <cell r="AI596">
            <v>2168018.48</v>
          </cell>
          <cell r="AJ596"/>
          <cell r="AK596">
            <v>215217.49999999997</v>
          </cell>
          <cell r="AL596">
            <v>217705.68000000005</v>
          </cell>
          <cell r="AM596">
            <v>1016901.3799999999</v>
          </cell>
          <cell r="AN596">
            <v>1449824.56</v>
          </cell>
          <cell r="AO596"/>
          <cell r="AP596">
            <v>2366425.1399999997</v>
          </cell>
          <cell r="AQ596">
            <v>1189949.5200000003</v>
          </cell>
          <cell r="AR596">
            <v>1611179.02</v>
          </cell>
          <cell r="AS596">
            <v>5167553.68</v>
          </cell>
          <cell r="AT596"/>
          <cell r="AU596">
            <v>1629199.38</v>
          </cell>
          <cell r="AV596">
            <v>819237.8400000002</v>
          </cell>
          <cell r="AW596">
            <v>1109239.3399999999</v>
          </cell>
          <cell r="AX596">
            <v>3557676.56</v>
          </cell>
          <cell r="AY596"/>
          <cell r="AZ596">
            <v>24352359.099999998</v>
          </cell>
          <cell r="BA596">
            <v>9503930.5399999991</v>
          </cell>
          <cell r="BB596">
            <v>10156886.891999999</v>
          </cell>
          <cell r="BC596">
            <v>537843.23951999994</v>
          </cell>
          <cell r="BD596">
            <v>546409.00079999992</v>
          </cell>
          <cell r="BE596">
            <v>0</v>
          </cell>
          <cell r="BF596">
            <v>11241139.13232</v>
          </cell>
          <cell r="BG596"/>
          <cell r="BH596">
            <v>25762091.53232</v>
          </cell>
          <cell r="BI596"/>
          <cell r="BJ596">
            <v>3614174.13</v>
          </cell>
          <cell r="BK596">
            <v>22147917.402320001</v>
          </cell>
          <cell r="BL596"/>
          <cell r="BM596">
            <v>1</v>
          </cell>
        </row>
        <row r="597">
          <cell r="A597" t="str">
            <v>3304820802600</v>
          </cell>
          <cell r="B597" t="str">
            <v>R O W V A COMM UNIT SCH DIST 208</v>
          </cell>
          <cell r="C597" t="str">
            <v>KNOX</v>
          </cell>
          <cell r="D597" t="str">
            <v>Unit</v>
          </cell>
          <cell r="E597">
            <v>563.53</v>
          </cell>
          <cell r="F597"/>
          <cell r="G597">
            <v>265.72999999999996</v>
          </cell>
          <cell r="H597">
            <v>261.82</v>
          </cell>
          <cell r="I597">
            <v>120.32</v>
          </cell>
          <cell r="J597">
            <v>177.48</v>
          </cell>
          <cell r="K597"/>
          <cell r="L597">
            <v>23563.8</v>
          </cell>
          <cell r="M597">
            <v>10828.8</v>
          </cell>
          <cell r="N597">
            <v>15973.199999999999</v>
          </cell>
          <cell r="O597">
            <v>50365.799999999996</v>
          </cell>
          <cell r="P597"/>
          <cell r="Q597">
            <v>33216.249999999993</v>
          </cell>
          <cell r="R597">
            <v>15040</v>
          </cell>
          <cell r="S597">
            <v>22185</v>
          </cell>
          <cell r="T597">
            <v>70441.25</v>
          </cell>
          <cell r="U597"/>
          <cell r="V597">
            <v>86362.249999999985</v>
          </cell>
          <cell r="W597">
            <v>39104</v>
          </cell>
          <cell r="X597">
            <v>57681</v>
          </cell>
          <cell r="Y597">
            <v>183147.25</v>
          </cell>
          <cell r="Z597"/>
          <cell r="AA597">
            <v>9034.8199999999979</v>
          </cell>
          <cell r="AB597">
            <v>4090.8799999999997</v>
          </cell>
          <cell r="AC597">
            <v>6034.32</v>
          </cell>
          <cell r="AD597">
            <v>19160.019999999997</v>
          </cell>
          <cell r="AE597"/>
          <cell r="AF597">
            <v>151731.82999999999</v>
          </cell>
          <cell r="AG597">
            <v>68702.720000000001</v>
          </cell>
          <cell r="AH597">
            <v>101341.08</v>
          </cell>
          <cell r="AI597">
            <v>321775.63</v>
          </cell>
          <cell r="AJ597"/>
          <cell r="AK597">
            <v>32727.5</v>
          </cell>
          <cell r="AL597">
            <v>29959.679999999997</v>
          </cell>
          <cell r="AM597">
            <v>152455.31999999998</v>
          </cell>
          <cell r="AN597">
            <v>215142.49999999997</v>
          </cell>
          <cell r="AO597"/>
          <cell r="AP597">
            <v>361658.52999999997</v>
          </cell>
          <cell r="AQ597">
            <v>163755.51999999999</v>
          </cell>
          <cell r="AR597">
            <v>241550.28</v>
          </cell>
          <cell r="AS597">
            <v>766964.33</v>
          </cell>
          <cell r="AT597"/>
          <cell r="AU597">
            <v>248989.00999999995</v>
          </cell>
          <cell r="AV597">
            <v>112739.84</v>
          </cell>
          <cell r="AW597">
            <v>166298.75999999998</v>
          </cell>
          <cell r="AX597">
            <v>528027.61</v>
          </cell>
          <cell r="AY597"/>
          <cell r="AZ597">
            <v>3389935.0599999996</v>
          </cell>
          <cell r="BA597">
            <v>809783.03</v>
          </cell>
          <cell r="BB597">
            <v>1259915.4269999999</v>
          </cell>
          <cell r="BC597">
            <v>79826.278619999997</v>
          </cell>
          <cell r="BD597">
            <v>81097.602299999984</v>
          </cell>
          <cell r="BE597">
            <v>0</v>
          </cell>
          <cell r="BF597">
            <v>1420839.3079199998</v>
          </cell>
          <cell r="BG597"/>
          <cell r="BH597">
            <v>3575863.6979199997</v>
          </cell>
          <cell r="BI597"/>
          <cell r="BJ597">
            <v>536412.93000000005</v>
          </cell>
          <cell r="BK597">
            <v>3039450.7679199995</v>
          </cell>
          <cell r="BL597"/>
          <cell r="BM597">
            <v>1</v>
          </cell>
        </row>
        <row r="598">
          <cell r="A598" t="str">
            <v>3304821002600</v>
          </cell>
          <cell r="B598" t="str">
            <v>WILLIAMSFIELD C U S DIST 210</v>
          </cell>
          <cell r="C598" t="str">
            <v>KNOX</v>
          </cell>
          <cell r="D598" t="str">
            <v>Unit</v>
          </cell>
          <cell r="E598">
            <v>264.12</v>
          </cell>
          <cell r="F598"/>
          <cell r="G598">
            <v>107.32</v>
          </cell>
          <cell r="H598">
            <v>105.32</v>
          </cell>
          <cell r="I598">
            <v>66.989999999999995</v>
          </cell>
          <cell r="J598">
            <v>89.81</v>
          </cell>
          <cell r="K598"/>
          <cell r="L598">
            <v>9478.7999999999993</v>
          </cell>
          <cell r="M598">
            <v>6029.0999999999995</v>
          </cell>
          <cell r="N598">
            <v>8082.9000000000005</v>
          </cell>
          <cell r="O598">
            <v>23590.799999999999</v>
          </cell>
          <cell r="P598"/>
          <cell r="Q598">
            <v>13415</v>
          </cell>
          <cell r="R598">
            <v>8373.75</v>
          </cell>
          <cell r="S598">
            <v>11226.25</v>
          </cell>
          <cell r="T598">
            <v>33015</v>
          </cell>
          <cell r="U598"/>
          <cell r="V598">
            <v>34879</v>
          </cell>
          <cell r="W598">
            <v>21771.75</v>
          </cell>
          <cell r="X598">
            <v>29188.25</v>
          </cell>
          <cell r="Y598">
            <v>85839</v>
          </cell>
          <cell r="Z598"/>
          <cell r="AA598">
            <v>3648.8799999999997</v>
          </cell>
          <cell r="AB598">
            <v>2277.66</v>
          </cell>
          <cell r="AC598">
            <v>3053.54</v>
          </cell>
          <cell r="AD598">
            <v>8980.0799999999981</v>
          </cell>
          <cell r="AE598"/>
          <cell r="AF598">
            <v>30639.86</v>
          </cell>
          <cell r="AG598">
            <v>19125.64</v>
          </cell>
          <cell r="AH598">
            <v>25640.75</v>
          </cell>
          <cell r="AI598">
            <v>75406.25</v>
          </cell>
          <cell r="AJ598"/>
          <cell r="AK598">
            <v>13165</v>
          </cell>
          <cell r="AL598">
            <v>16680.509999999998</v>
          </cell>
          <cell r="AM598">
            <v>77146.790000000008</v>
          </cell>
          <cell r="AN598">
            <v>106992.3</v>
          </cell>
          <cell r="AO598"/>
          <cell r="AP598">
            <v>146062.51999999999</v>
          </cell>
          <cell r="AQ598">
            <v>91173.39</v>
          </cell>
          <cell r="AR598">
            <v>122231.41</v>
          </cell>
          <cell r="AS598">
            <v>359467.31999999995</v>
          </cell>
          <cell r="AT598"/>
          <cell r="AU598">
            <v>100558.84</v>
          </cell>
          <cell r="AV598">
            <v>62769.63</v>
          </cell>
          <cell r="AW598">
            <v>84151.97</v>
          </cell>
          <cell r="AX598">
            <v>247480.44</v>
          </cell>
          <cell r="AY598"/>
          <cell r="AZ598">
            <v>1574480.7000000002</v>
          </cell>
          <cell r="BA598">
            <v>389662.79</v>
          </cell>
          <cell r="BB598">
            <v>589243.04700000002</v>
          </cell>
          <cell r="BC598">
            <v>37413.654480000005</v>
          </cell>
          <cell r="BD598">
            <v>38009.5092</v>
          </cell>
          <cell r="BE598">
            <v>0</v>
          </cell>
          <cell r="BF598">
            <v>664666.21068000002</v>
          </cell>
          <cell r="BG598"/>
          <cell r="BH598">
            <v>1605437.40068</v>
          </cell>
          <cell r="BI598"/>
          <cell r="BJ598">
            <v>251410.54</v>
          </cell>
          <cell r="BK598">
            <v>1354026.8606799999</v>
          </cell>
          <cell r="BL598"/>
          <cell r="BM598">
            <v>0</v>
          </cell>
        </row>
        <row r="599">
          <cell r="A599" t="str">
            <v>3304827602600</v>
          </cell>
          <cell r="B599" t="str">
            <v>ABINGDON - AVON CUSD 276</v>
          </cell>
          <cell r="C599" t="str">
            <v>KNOX</v>
          </cell>
          <cell r="D599" t="str">
            <v>Unit</v>
          </cell>
          <cell r="E599">
            <v>862.21</v>
          </cell>
          <cell r="F599"/>
          <cell r="G599">
            <v>380.55999999999995</v>
          </cell>
          <cell r="H599">
            <v>376.15</v>
          </cell>
          <cell r="I599">
            <v>207.99</v>
          </cell>
          <cell r="J599">
            <v>273.65999999999997</v>
          </cell>
          <cell r="K599"/>
          <cell r="L599">
            <v>33853.5</v>
          </cell>
          <cell r="M599">
            <v>18719.100000000002</v>
          </cell>
          <cell r="N599">
            <v>24629.399999999998</v>
          </cell>
          <cell r="O599">
            <v>77202</v>
          </cell>
          <cell r="P599"/>
          <cell r="Q599">
            <v>47569.999999999993</v>
          </cell>
          <cell r="R599">
            <v>25998.75</v>
          </cell>
          <cell r="S599">
            <v>34207.499999999993</v>
          </cell>
          <cell r="T599">
            <v>107776.25</v>
          </cell>
          <cell r="U599"/>
          <cell r="V599">
            <v>123681.99999999999</v>
          </cell>
          <cell r="W599">
            <v>67596.75</v>
          </cell>
          <cell r="X599">
            <v>88939.499999999985</v>
          </cell>
          <cell r="Y599">
            <v>280218.25</v>
          </cell>
          <cell r="Z599"/>
          <cell r="AA599">
            <v>12939.039999999997</v>
          </cell>
          <cell r="AB599">
            <v>7071.66</v>
          </cell>
          <cell r="AC599">
            <v>9304.4399999999987</v>
          </cell>
          <cell r="AD599">
            <v>29315.139999999996</v>
          </cell>
          <cell r="AE599"/>
          <cell r="AF599">
            <v>217299.76</v>
          </cell>
          <cell r="AG599">
            <v>118762.29</v>
          </cell>
          <cell r="AH599">
            <v>156259.85999999999</v>
          </cell>
          <cell r="AI599">
            <v>492321.91</v>
          </cell>
          <cell r="AJ599"/>
          <cell r="AK599">
            <v>47018.75</v>
          </cell>
          <cell r="AL599">
            <v>51789.51</v>
          </cell>
          <cell r="AM599">
            <v>235073.93999999997</v>
          </cell>
          <cell r="AN599">
            <v>333882.19999999995</v>
          </cell>
          <cell r="AO599"/>
          <cell r="AP599">
            <v>517942.15999999992</v>
          </cell>
          <cell r="AQ599">
            <v>283074.39</v>
          </cell>
          <cell r="AR599">
            <v>372451.25999999995</v>
          </cell>
          <cell r="AS599">
            <v>1173467.8099999998</v>
          </cell>
          <cell r="AT599"/>
          <cell r="AU599">
            <v>356584.72</v>
          </cell>
          <cell r="AV599">
            <v>194886.63</v>
          </cell>
          <cell r="AW599">
            <v>256419.41999999998</v>
          </cell>
          <cell r="AX599">
            <v>807890.77</v>
          </cell>
          <cell r="AY599"/>
          <cell r="AZ599">
            <v>5344536.2</v>
          </cell>
          <cell r="BA599">
            <v>1612659.77</v>
          </cell>
          <cell r="BB599">
            <v>2087158.7910000002</v>
          </cell>
          <cell r="BC599">
            <v>122135.49533999998</v>
          </cell>
          <cell r="BD599">
            <v>124080.64109999998</v>
          </cell>
          <cell r="BE599">
            <v>0</v>
          </cell>
          <cell r="BF599">
            <v>2333374.9274400002</v>
          </cell>
          <cell r="BG599"/>
          <cell r="BH599">
            <v>5635449.2574399998</v>
          </cell>
          <cell r="BI599"/>
          <cell r="BJ599">
            <v>820720.45</v>
          </cell>
          <cell r="BK599">
            <v>4814728.8074399997</v>
          </cell>
          <cell r="BL599"/>
          <cell r="BM599">
            <v>1</v>
          </cell>
        </row>
        <row r="600">
          <cell r="A600" t="str">
            <v>3306640402600</v>
          </cell>
          <cell r="B600" t="str">
            <v>MERCER COUNTY SD 404</v>
          </cell>
          <cell r="C600" t="str">
            <v>MERCER</v>
          </cell>
          <cell r="D600" t="str">
            <v>Unit</v>
          </cell>
          <cell r="E600">
            <v>1220.1199999999999</v>
          </cell>
          <cell r="F600"/>
          <cell r="G600">
            <v>526.80999999999995</v>
          </cell>
          <cell r="H600">
            <v>517.80999999999995</v>
          </cell>
          <cell r="I600">
            <v>303.49</v>
          </cell>
          <cell r="J600">
            <v>389.81999999999994</v>
          </cell>
          <cell r="K600"/>
          <cell r="L600">
            <v>46602.899999999994</v>
          </cell>
          <cell r="M600">
            <v>27314.100000000002</v>
          </cell>
          <cell r="N600">
            <v>35083.799999999996</v>
          </cell>
          <cell r="O600">
            <v>109000.79999999999</v>
          </cell>
          <cell r="P600"/>
          <cell r="Q600">
            <v>65851.25</v>
          </cell>
          <cell r="R600">
            <v>37936.25</v>
          </cell>
          <cell r="S600">
            <v>48727.499999999993</v>
          </cell>
          <cell r="T600">
            <v>152515</v>
          </cell>
          <cell r="U600"/>
          <cell r="V600">
            <v>171213.24999999997</v>
          </cell>
          <cell r="W600">
            <v>98634.25</v>
          </cell>
          <cell r="X600">
            <v>126691.49999999999</v>
          </cell>
          <cell r="Y600">
            <v>396539</v>
          </cell>
          <cell r="Z600"/>
          <cell r="AA600">
            <v>17911.539999999997</v>
          </cell>
          <cell r="AB600">
            <v>10318.66</v>
          </cell>
          <cell r="AC600">
            <v>13253.879999999997</v>
          </cell>
          <cell r="AD600">
            <v>41484.079999999994</v>
          </cell>
          <cell r="AE600"/>
          <cell r="AF600">
            <v>300808.51</v>
          </cell>
          <cell r="AG600">
            <v>173292.79</v>
          </cell>
          <cell r="AH600">
            <v>222587.22</v>
          </cell>
          <cell r="AI600">
            <v>696688.52</v>
          </cell>
          <cell r="AJ600"/>
          <cell r="AK600">
            <v>64726.249999999993</v>
          </cell>
          <cell r="AL600">
            <v>75569.010000000009</v>
          </cell>
          <cell r="AM600">
            <v>334855.37999999995</v>
          </cell>
          <cell r="AN600">
            <v>475150.63999999996</v>
          </cell>
          <cell r="AO600"/>
          <cell r="AP600">
            <v>716988.40999999992</v>
          </cell>
          <cell r="AQ600">
            <v>413049.89</v>
          </cell>
          <cell r="AR600">
            <v>530545.0199999999</v>
          </cell>
          <cell r="AS600">
            <v>1660583.3199999998</v>
          </cell>
          <cell r="AT600"/>
          <cell r="AU600">
            <v>493620.97</v>
          </cell>
          <cell r="AV600">
            <v>284370.13</v>
          </cell>
          <cell r="AW600">
            <v>365261.33999999997</v>
          </cell>
          <cell r="AX600">
            <v>1143252.44</v>
          </cell>
          <cell r="AY600"/>
          <cell r="AZ600">
            <v>7433837.4799999995</v>
          </cell>
          <cell r="BA600">
            <v>2038374.15</v>
          </cell>
          <cell r="BB600">
            <v>2841663.4889999996</v>
          </cell>
          <cell r="BC600">
            <v>172834.87847999998</v>
          </cell>
          <cell r="BD600">
            <v>175587.46919999996</v>
          </cell>
          <cell r="BE600">
            <v>0</v>
          </cell>
          <cell r="BF600">
            <v>3190085.8366799997</v>
          </cell>
          <cell r="BG600"/>
          <cell r="BH600">
            <v>7865299.6366800005</v>
          </cell>
          <cell r="BI600"/>
          <cell r="BJ600">
            <v>1161407.82</v>
          </cell>
          <cell r="BK600">
            <v>6703891.8166800002</v>
          </cell>
          <cell r="BL600"/>
          <cell r="BM600">
            <v>1</v>
          </cell>
        </row>
        <row r="601">
          <cell r="A601" t="str">
            <v>3309423802600</v>
          </cell>
          <cell r="B601" t="str">
            <v>MONMOUTH-ROSEVILLE</v>
          </cell>
          <cell r="C601" t="str">
            <v>WARREN</v>
          </cell>
          <cell r="D601" t="str">
            <v>Unit</v>
          </cell>
          <cell r="E601">
            <v>1495</v>
          </cell>
          <cell r="F601"/>
          <cell r="G601">
            <v>673</v>
          </cell>
          <cell r="H601">
            <v>663.5</v>
          </cell>
          <cell r="I601">
            <v>320</v>
          </cell>
          <cell r="J601">
            <v>502</v>
          </cell>
          <cell r="K601"/>
          <cell r="L601">
            <v>59715</v>
          </cell>
          <cell r="M601">
            <v>28800</v>
          </cell>
          <cell r="N601">
            <v>45180</v>
          </cell>
          <cell r="O601">
            <v>133695</v>
          </cell>
          <cell r="P601"/>
          <cell r="Q601">
            <v>84125</v>
          </cell>
          <cell r="R601">
            <v>40000</v>
          </cell>
          <cell r="S601">
            <v>62750</v>
          </cell>
          <cell r="T601">
            <v>186875</v>
          </cell>
          <cell r="U601"/>
          <cell r="V601">
            <v>218725</v>
          </cell>
          <cell r="W601">
            <v>104000</v>
          </cell>
          <cell r="X601">
            <v>163150</v>
          </cell>
          <cell r="Y601">
            <v>485875</v>
          </cell>
          <cell r="Z601"/>
          <cell r="AA601">
            <v>22882</v>
          </cell>
          <cell r="AB601">
            <v>10880</v>
          </cell>
          <cell r="AC601">
            <v>17068</v>
          </cell>
          <cell r="AD601">
            <v>50830</v>
          </cell>
          <cell r="AE601"/>
          <cell r="AF601">
            <v>384283</v>
          </cell>
          <cell r="AG601">
            <v>182720</v>
          </cell>
          <cell r="AH601">
            <v>286642</v>
          </cell>
          <cell r="AI601">
            <v>853645</v>
          </cell>
          <cell r="AJ601"/>
          <cell r="AK601">
            <v>82937.5</v>
          </cell>
          <cell r="AL601">
            <v>79680</v>
          </cell>
          <cell r="AM601">
            <v>431218</v>
          </cell>
          <cell r="AN601">
            <v>593835.5</v>
          </cell>
          <cell r="AO601"/>
          <cell r="AP601">
            <v>915953</v>
          </cell>
          <cell r="AQ601">
            <v>435520</v>
          </cell>
          <cell r="AR601">
            <v>683222</v>
          </cell>
          <cell r="AS601">
            <v>2034695</v>
          </cell>
          <cell r="AT601"/>
          <cell r="AU601">
            <v>630601</v>
          </cell>
          <cell r="AV601">
            <v>299840</v>
          </cell>
          <cell r="AW601">
            <v>470374</v>
          </cell>
          <cell r="AX601">
            <v>1400815</v>
          </cell>
          <cell r="AY601"/>
          <cell r="AZ601">
            <v>9514749.1899999995</v>
          </cell>
          <cell r="BA601">
            <v>4265079.9000000004</v>
          </cell>
          <cell r="BB601">
            <v>4133948.727</v>
          </cell>
          <cell r="BC601">
            <v>211772.72999999998</v>
          </cell>
          <cell r="BD601">
            <v>215145.44999999998</v>
          </cell>
          <cell r="BE601">
            <v>0</v>
          </cell>
          <cell r="BF601">
            <v>4560866.9070000006</v>
          </cell>
          <cell r="BG601"/>
          <cell r="BH601">
            <v>10301132.407000002</v>
          </cell>
          <cell r="BI601"/>
          <cell r="BJ601">
            <v>1423060.6</v>
          </cell>
          <cell r="BK601">
            <v>8878071.8070000019</v>
          </cell>
          <cell r="BL601"/>
          <cell r="BM601">
            <v>1</v>
          </cell>
        </row>
        <row r="602">
          <cell r="A602" t="str">
            <v>3309430402600</v>
          </cell>
          <cell r="B602" t="str">
            <v>UNITED CUSD 304</v>
          </cell>
          <cell r="C602" t="str">
            <v>WARREN</v>
          </cell>
          <cell r="D602" t="str">
            <v>Unit</v>
          </cell>
          <cell r="E602">
            <v>887.87</v>
          </cell>
          <cell r="F602"/>
          <cell r="G602">
            <v>417.55999999999995</v>
          </cell>
          <cell r="H602">
            <v>410.30999999999995</v>
          </cell>
          <cell r="I602">
            <v>210.49</v>
          </cell>
          <cell r="J602">
            <v>259.82</v>
          </cell>
          <cell r="K602"/>
          <cell r="L602">
            <v>36927.899999999994</v>
          </cell>
          <cell r="M602">
            <v>18944.100000000002</v>
          </cell>
          <cell r="N602">
            <v>23383.8</v>
          </cell>
          <cell r="O602">
            <v>79255.8</v>
          </cell>
          <cell r="P602"/>
          <cell r="Q602">
            <v>52194.999999999993</v>
          </cell>
          <cell r="R602">
            <v>26311.25</v>
          </cell>
          <cell r="S602">
            <v>32477.5</v>
          </cell>
          <cell r="T602">
            <v>110983.75</v>
          </cell>
          <cell r="U602"/>
          <cell r="V602">
            <v>135706.99999999997</v>
          </cell>
          <cell r="W602">
            <v>68409.25</v>
          </cell>
          <cell r="X602">
            <v>84441.5</v>
          </cell>
          <cell r="Y602">
            <v>288557.75</v>
          </cell>
          <cell r="Z602"/>
          <cell r="AA602">
            <v>14197.039999999997</v>
          </cell>
          <cell r="AB602">
            <v>7156.66</v>
          </cell>
          <cell r="AC602">
            <v>8833.8799999999992</v>
          </cell>
          <cell r="AD602">
            <v>30187.579999999994</v>
          </cell>
          <cell r="AE602"/>
          <cell r="AF602">
            <v>119213.38</v>
          </cell>
          <cell r="AG602">
            <v>60094.89</v>
          </cell>
          <cell r="AH602">
            <v>74178.61</v>
          </cell>
          <cell r="AI602">
            <v>253486.88</v>
          </cell>
          <cell r="AJ602"/>
          <cell r="AK602">
            <v>51288.749999999993</v>
          </cell>
          <cell r="AL602">
            <v>52412.01</v>
          </cell>
          <cell r="AM602">
            <v>223185.38</v>
          </cell>
          <cell r="AN602">
            <v>326886.14</v>
          </cell>
          <cell r="AO602"/>
          <cell r="AP602">
            <v>568299.15999999992</v>
          </cell>
          <cell r="AQ602">
            <v>286476.89</v>
          </cell>
          <cell r="AR602">
            <v>353615.02</v>
          </cell>
          <cell r="AS602">
            <v>1208391.0699999998</v>
          </cell>
          <cell r="AT602"/>
          <cell r="AU602">
            <v>391253.72</v>
          </cell>
          <cell r="AV602">
            <v>197229.13</v>
          </cell>
          <cell r="AW602">
            <v>243451.34</v>
          </cell>
          <cell r="AX602">
            <v>831934.19</v>
          </cell>
          <cell r="AY602"/>
          <cell r="AZ602">
            <v>5359500.59</v>
          </cell>
          <cell r="BA602">
            <v>1389382.73</v>
          </cell>
          <cell r="BB602">
            <v>2024664.996</v>
          </cell>
          <cell r="BC602">
            <v>125770.33697999999</v>
          </cell>
          <cell r="BD602">
            <v>127773.37169999997</v>
          </cell>
          <cell r="BE602">
            <v>0</v>
          </cell>
          <cell r="BF602">
            <v>2278208.70468</v>
          </cell>
          <cell r="BG602"/>
          <cell r="BH602">
            <v>5407891.8646799987</v>
          </cell>
          <cell r="BI602"/>
          <cell r="BJ602">
            <v>845145.69</v>
          </cell>
          <cell r="BK602">
            <v>4562746.1746799983</v>
          </cell>
          <cell r="BL602"/>
          <cell r="BM602">
            <v>0</v>
          </cell>
        </row>
        <row r="603">
          <cell r="A603" t="str">
            <v>3400000000093</v>
          </cell>
          <cell r="B603" t="str">
            <v>SAFE SCH-LAKE ROE</v>
          </cell>
          <cell r="C603" t="str">
            <v>LAKE</v>
          </cell>
          <cell r="D603" t="str">
            <v>Regional</v>
          </cell>
          <cell r="E603">
            <v>55</v>
          </cell>
          <cell r="F603"/>
          <cell r="G603">
            <v>0</v>
          </cell>
          <cell r="H603">
            <v>0</v>
          </cell>
          <cell r="I603">
            <v>18</v>
          </cell>
          <cell r="J603">
            <v>37</v>
          </cell>
          <cell r="K603"/>
          <cell r="L603">
            <v>0</v>
          </cell>
          <cell r="M603">
            <v>1620</v>
          </cell>
          <cell r="N603">
            <v>3330</v>
          </cell>
          <cell r="O603">
            <v>4950</v>
          </cell>
          <cell r="P603"/>
          <cell r="Q603">
            <v>0</v>
          </cell>
          <cell r="R603">
            <v>2250</v>
          </cell>
          <cell r="S603">
            <v>4625</v>
          </cell>
          <cell r="T603">
            <v>6875</v>
          </cell>
          <cell r="U603"/>
          <cell r="V603">
            <v>0</v>
          </cell>
          <cell r="W603">
            <v>5850</v>
          </cell>
          <cell r="X603">
            <v>12025</v>
          </cell>
          <cell r="Y603">
            <v>17875</v>
          </cell>
          <cell r="Z603"/>
          <cell r="AA603">
            <v>0</v>
          </cell>
          <cell r="AB603">
            <v>612</v>
          </cell>
          <cell r="AC603">
            <v>1258</v>
          </cell>
          <cell r="AD603">
            <v>1870</v>
          </cell>
          <cell r="AE603"/>
          <cell r="AF603">
            <v>0</v>
          </cell>
          <cell r="AG603">
            <v>5139</v>
          </cell>
          <cell r="AH603">
            <v>10563.5</v>
          </cell>
          <cell r="AI603">
            <v>15702.5</v>
          </cell>
          <cell r="AJ603"/>
          <cell r="AK603">
            <v>0</v>
          </cell>
          <cell r="AL603">
            <v>4482</v>
          </cell>
          <cell r="AM603">
            <v>31783</v>
          </cell>
          <cell r="AN603">
            <v>36265</v>
          </cell>
          <cell r="AO603"/>
          <cell r="AP603">
            <v>0</v>
          </cell>
          <cell r="AQ603">
            <v>24498</v>
          </cell>
          <cell r="AR603">
            <v>50357</v>
          </cell>
          <cell r="AS603">
            <v>74855</v>
          </cell>
          <cell r="AT603"/>
          <cell r="AU603">
            <v>0</v>
          </cell>
          <cell r="AV603">
            <v>16866</v>
          </cell>
          <cell r="AW603">
            <v>34669</v>
          </cell>
          <cell r="AX603">
            <v>51535</v>
          </cell>
          <cell r="AY603"/>
          <cell r="AZ603">
            <v>337386.89999999997</v>
          </cell>
          <cell r="BA603">
            <v>125614.03</v>
          </cell>
          <cell r="BB603">
            <v>138900.27899999998</v>
          </cell>
          <cell r="BC603">
            <v>7790.97</v>
          </cell>
          <cell r="BD603">
            <v>7915.0499999999993</v>
          </cell>
          <cell r="BE603">
            <v>0</v>
          </cell>
          <cell r="BF603">
            <v>154606.29899999997</v>
          </cell>
          <cell r="BG603"/>
          <cell r="BH603">
            <v>364533.799</v>
          </cell>
          <cell r="BI603"/>
          <cell r="BJ603">
            <v>52353.4</v>
          </cell>
          <cell r="BK603">
            <v>312180.39899999998</v>
          </cell>
          <cell r="BL603"/>
          <cell r="BM603">
            <v>0</v>
          </cell>
        </row>
        <row r="604">
          <cell r="A604" t="str">
            <v>3400000000095</v>
          </cell>
          <cell r="B604" t="str">
            <v>ALOP SCH-LAKE ROE</v>
          </cell>
          <cell r="C604" t="str">
            <v>LAKE</v>
          </cell>
          <cell r="D604" t="str">
            <v>Regional</v>
          </cell>
          <cell r="E604">
            <v>220.31</v>
          </cell>
          <cell r="F604"/>
          <cell r="G604">
            <v>0</v>
          </cell>
          <cell r="H604">
            <v>0</v>
          </cell>
          <cell r="I604">
            <v>37.989999999999995</v>
          </cell>
          <cell r="J604">
            <v>182.32</v>
          </cell>
          <cell r="K604"/>
          <cell r="L604">
            <v>0</v>
          </cell>
          <cell r="M604">
            <v>3419.0999999999995</v>
          </cell>
          <cell r="N604">
            <v>16408.8</v>
          </cell>
          <cell r="O604">
            <v>19827.899999999998</v>
          </cell>
          <cell r="P604"/>
          <cell r="Q604">
            <v>0</v>
          </cell>
          <cell r="R604">
            <v>4748.7499999999991</v>
          </cell>
          <cell r="S604">
            <v>22790</v>
          </cell>
          <cell r="T604">
            <v>27538.75</v>
          </cell>
          <cell r="U604"/>
          <cell r="V604">
            <v>0</v>
          </cell>
          <cell r="W604">
            <v>12346.749999999998</v>
          </cell>
          <cell r="X604">
            <v>59254</v>
          </cell>
          <cell r="Y604">
            <v>71600.75</v>
          </cell>
          <cell r="Z604"/>
          <cell r="AA604">
            <v>0</v>
          </cell>
          <cell r="AB604">
            <v>1291.6599999999999</v>
          </cell>
          <cell r="AC604">
            <v>6198.88</v>
          </cell>
          <cell r="AD604">
            <v>7490.54</v>
          </cell>
          <cell r="AE604"/>
          <cell r="AF604">
            <v>0</v>
          </cell>
          <cell r="AG604">
            <v>10846.14</v>
          </cell>
          <cell r="AH604">
            <v>52052.36</v>
          </cell>
          <cell r="AI604">
            <v>62898.5</v>
          </cell>
          <cell r="AJ604"/>
          <cell r="AK604">
            <v>0</v>
          </cell>
          <cell r="AL604">
            <v>9459.5099999999984</v>
          </cell>
          <cell r="AM604">
            <v>156612.88</v>
          </cell>
          <cell r="AN604">
            <v>166072.39000000001</v>
          </cell>
          <cell r="AO604"/>
          <cell r="AP604">
            <v>0</v>
          </cell>
          <cell r="AQ604">
            <v>51704.389999999992</v>
          </cell>
          <cell r="AR604">
            <v>248137.52</v>
          </cell>
          <cell r="AS604">
            <v>299841.90999999997</v>
          </cell>
          <cell r="AT604"/>
          <cell r="AU604">
            <v>0</v>
          </cell>
          <cell r="AV604">
            <v>35596.629999999997</v>
          </cell>
          <cell r="AW604">
            <v>170833.84</v>
          </cell>
          <cell r="AX604">
            <v>206430.47</v>
          </cell>
          <cell r="AY604"/>
          <cell r="AZ604">
            <v>1394273.4900000002</v>
          </cell>
          <cell r="BA604">
            <v>443213.47</v>
          </cell>
          <cell r="BB604">
            <v>551246.08799999999</v>
          </cell>
          <cell r="BC604">
            <v>31207.792739999997</v>
          </cell>
          <cell r="BD604">
            <v>31704.812099999996</v>
          </cell>
          <cell r="BE604">
            <v>0</v>
          </cell>
          <cell r="BF604">
            <v>614158.69283999992</v>
          </cell>
          <cell r="BG604"/>
          <cell r="BH604">
            <v>1475859.9028399996</v>
          </cell>
          <cell r="BI604"/>
          <cell r="BJ604">
            <v>209708.68</v>
          </cell>
          <cell r="BK604">
            <v>1266151.2228399997</v>
          </cell>
          <cell r="BL604"/>
          <cell r="BM604">
            <v>0</v>
          </cell>
        </row>
        <row r="605">
          <cell r="A605" t="str">
            <v>3404900100200</v>
          </cell>
          <cell r="B605" t="str">
            <v>WINTHROP HARBOR SCHOOL DIST 1</v>
          </cell>
          <cell r="C605" t="str">
            <v>LAKE</v>
          </cell>
          <cell r="D605" t="str">
            <v>Elementary</v>
          </cell>
          <cell r="E605">
            <v>572.75</v>
          </cell>
          <cell r="F605"/>
          <cell r="G605">
            <v>384.25</v>
          </cell>
          <cell r="H605">
            <v>379.5</v>
          </cell>
          <cell r="I605">
            <v>188.5</v>
          </cell>
          <cell r="J605">
            <v>0</v>
          </cell>
          <cell r="K605"/>
          <cell r="L605">
            <v>34155</v>
          </cell>
          <cell r="M605">
            <v>16965</v>
          </cell>
          <cell r="N605">
            <v>0</v>
          </cell>
          <cell r="O605">
            <v>51120</v>
          </cell>
          <cell r="P605"/>
          <cell r="Q605">
            <v>48031.25</v>
          </cell>
          <cell r="R605">
            <v>23562.5</v>
          </cell>
          <cell r="S605">
            <v>0</v>
          </cell>
          <cell r="T605">
            <v>71593.75</v>
          </cell>
          <cell r="U605"/>
          <cell r="V605">
            <v>124881.25</v>
          </cell>
          <cell r="W605">
            <v>61262.5</v>
          </cell>
          <cell r="X605">
            <v>0</v>
          </cell>
          <cell r="Y605">
            <v>186143.75</v>
          </cell>
          <cell r="Z605"/>
          <cell r="AA605">
            <v>13064.5</v>
          </cell>
          <cell r="AB605">
            <v>6409</v>
          </cell>
          <cell r="AC605">
            <v>0</v>
          </cell>
          <cell r="AD605">
            <v>19473.5</v>
          </cell>
          <cell r="AE605"/>
          <cell r="AF605">
            <v>219406.75</v>
          </cell>
          <cell r="AG605">
            <v>107633.5</v>
          </cell>
          <cell r="AH605">
            <v>0</v>
          </cell>
          <cell r="AI605">
            <v>327040.25</v>
          </cell>
          <cell r="AJ605"/>
          <cell r="AK605">
            <v>47437.5</v>
          </cell>
          <cell r="AL605">
            <v>46936.5</v>
          </cell>
          <cell r="AM605">
            <v>0</v>
          </cell>
          <cell r="AN605">
            <v>94374</v>
          </cell>
          <cell r="AO605"/>
          <cell r="AP605">
            <v>522964.25</v>
          </cell>
          <cell r="AQ605">
            <v>256548.5</v>
          </cell>
          <cell r="AR605">
            <v>0</v>
          </cell>
          <cell r="AS605">
            <v>779512.75</v>
          </cell>
          <cell r="AT605"/>
          <cell r="AU605">
            <v>360042.25</v>
          </cell>
          <cell r="AV605">
            <v>176624.5</v>
          </cell>
          <cell r="AW605">
            <v>0</v>
          </cell>
          <cell r="AX605">
            <v>536666.75</v>
          </cell>
          <cell r="AY605"/>
          <cell r="AZ605">
            <v>3405370.74</v>
          </cell>
          <cell r="BA605">
            <v>1111103.47</v>
          </cell>
          <cell r="BB605">
            <v>1354942.263</v>
          </cell>
          <cell r="BC605">
            <v>81132.328500000003</v>
          </cell>
          <cell r="BD605">
            <v>82424.452499999999</v>
          </cell>
          <cell r="BE605">
            <v>0</v>
          </cell>
          <cell r="BF605">
            <v>1518499.044</v>
          </cell>
          <cell r="BG605"/>
          <cell r="BH605">
            <v>3584423.7939999998</v>
          </cell>
          <cell r="BI605"/>
          <cell r="BJ605">
            <v>545189.27</v>
          </cell>
          <cell r="BK605">
            <v>3039234.5239999997</v>
          </cell>
          <cell r="BL605"/>
          <cell r="BM605">
            <v>1</v>
          </cell>
        </row>
        <row r="606">
          <cell r="A606" t="str">
            <v>3404900300400</v>
          </cell>
          <cell r="B606" t="str">
            <v>BEACH PARK C C SCHOOL DIST 3</v>
          </cell>
          <cell r="C606" t="str">
            <v>LAKE</v>
          </cell>
          <cell r="D606" t="str">
            <v>Elementary</v>
          </cell>
          <cell r="E606">
            <v>2021.96</v>
          </cell>
          <cell r="F606"/>
          <cell r="G606">
            <v>1269.81</v>
          </cell>
          <cell r="H606">
            <v>1251.1499999999999</v>
          </cell>
          <cell r="I606">
            <v>752.15</v>
          </cell>
          <cell r="J606">
            <v>0</v>
          </cell>
          <cell r="K606"/>
          <cell r="L606">
            <v>112603.49999999999</v>
          </cell>
          <cell r="M606">
            <v>67693.5</v>
          </cell>
          <cell r="N606">
            <v>0</v>
          </cell>
          <cell r="O606">
            <v>180297</v>
          </cell>
          <cell r="P606"/>
          <cell r="Q606">
            <v>158726.25</v>
          </cell>
          <cell r="R606">
            <v>94018.75</v>
          </cell>
          <cell r="S606">
            <v>0</v>
          </cell>
          <cell r="T606">
            <v>252745</v>
          </cell>
          <cell r="U606"/>
          <cell r="V606">
            <v>412688.25</v>
          </cell>
          <cell r="W606">
            <v>244448.75</v>
          </cell>
          <cell r="X606">
            <v>0</v>
          </cell>
          <cell r="Y606">
            <v>657137</v>
          </cell>
          <cell r="Z606"/>
          <cell r="AA606">
            <v>43173.54</v>
          </cell>
          <cell r="AB606">
            <v>25573.1</v>
          </cell>
          <cell r="AC606">
            <v>0</v>
          </cell>
          <cell r="AD606">
            <v>68746.64</v>
          </cell>
          <cell r="AE606"/>
          <cell r="AF606">
            <v>725061.51</v>
          </cell>
          <cell r="AG606">
            <v>429477.65</v>
          </cell>
          <cell r="AH606">
            <v>0</v>
          </cell>
          <cell r="AI606">
            <v>1154539.1600000001</v>
          </cell>
          <cell r="AJ606"/>
          <cell r="AK606">
            <v>156393.74999999997</v>
          </cell>
          <cell r="AL606">
            <v>187285.35</v>
          </cell>
          <cell r="AM606">
            <v>0</v>
          </cell>
          <cell r="AN606">
            <v>343679.1</v>
          </cell>
          <cell r="AO606"/>
          <cell r="AP606">
            <v>1728211.41</v>
          </cell>
          <cell r="AQ606">
            <v>1023676.15</v>
          </cell>
          <cell r="AR606">
            <v>0</v>
          </cell>
          <cell r="AS606">
            <v>2751887.56</v>
          </cell>
          <cell r="AT606"/>
          <cell r="AU606">
            <v>1189811.97</v>
          </cell>
          <cell r="AV606">
            <v>704764.54999999993</v>
          </cell>
          <cell r="AW606">
            <v>0</v>
          </cell>
          <cell r="AX606">
            <v>1894576.52</v>
          </cell>
          <cell r="AY606"/>
          <cell r="AZ606">
            <v>12315160.960000001</v>
          </cell>
          <cell r="BA606">
            <v>6196416.5300000003</v>
          </cell>
          <cell r="BB606">
            <v>5553473.2470000004</v>
          </cell>
          <cell r="BC606">
            <v>286418.72184000001</v>
          </cell>
          <cell r="BD606">
            <v>290980.26359999995</v>
          </cell>
          <cell r="BE606">
            <v>0</v>
          </cell>
          <cell r="BF606">
            <v>6130872.2324400004</v>
          </cell>
          <cell r="BG606"/>
          <cell r="BH606">
            <v>13434480.212440001</v>
          </cell>
          <cell r="BI606"/>
          <cell r="BJ606">
            <v>1924663.28</v>
          </cell>
          <cell r="BK606">
            <v>11509816.932440002</v>
          </cell>
          <cell r="BL606"/>
          <cell r="BM606">
            <v>1</v>
          </cell>
        </row>
        <row r="607">
          <cell r="A607" t="str">
            <v>3404900600200</v>
          </cell>
          <cell r="B607" t="str">
            <v>ZION ELEMENTARY SCHOOL DISTRICT 6</v>
          </cell>
          <cell r="C607" t="str">
            <v>LAKE</v>
          </cell>
          <cell r="D607" t="str">
            <v>Elementary</v>
          </cell>
          <cell r="E607">
            <v>2131.21</v>
          </cell>
          <cell r="F607"/>
          <cell r="G607">
            <v>1356.2199999999998</v>
          </cell>
          <cell r="H607">
            <v>1342.81</v>
          </cell>
          <cell r="I607">
            <v>774.99</v>
          </cell>
          <cell r="J607">
            <v>0</v>
          </cell>
          <cell r="K607"/>
          <cell r="L607">
            <v>120852.9</v>
          </cell>
          <cell r="M607">
            <v>69749.100000000006</v>
          </cell>
          <cell r="N607">
            <v>0</v>
          </cell>
          <cell r="O607">
            <v>190602</v>
          </cell>
          <cell r="P607"/>
          <cell r="Q607">
            <v>169527.49999999997</v>
          </cell>
          <cell r="R607">
            <v>96873.75</v>
          </cell>
          <cell r="S607">
            <v>0</v>
          </cell>
          <cell r="T607">
            <v>266401.25</v>
          </cell>
          <cell r="U607"/>
          <cell r="V607">
            <v>440771.49999999994</v>
          </cell>
          <cell r="W607">
            <v>251871.75</v>
          </cell>
          <cell r="X607">
            <v>0</v>
          </cell>
          <cell r="Y607">
            <v>692643.25</v>
          </cell>
          <cell r="Z607"/>
          <cell r="AA607">
            <v>46111.479999999996</v>
          </cell>
          <cell r="AB607">
            <v>26349.66</v>
          </cell>
          <cell r="AC607">
            <v>0</v>
          </cell>
          <cell r="AD607">
            <v>72461.14</v>
          </cell>
          <cell r="AE607"/>
          <cell r="AF607">
            <v>774401.62</v>
          </cell>
          <cell r="AG607">
            <v>442519.29</v>
          </cell>
          <cell r="AH607">
            <v>0</v>
          </cell>
          <cell r="AI607">
            <v>1216920.9099999999</v>
          </cell>
          <cell r="AJ607"/>
          <cell r="AK607">
            <v>167851.25</v>
          </cell>
          <cell r="AL607">
            <v>192972.51</v>
          </cell>
          <cell r="AM607">
            <v>0</v>
          </cell>
          <cell r="AN607">
            <v>360823.76</v>
          </cell>
          <cell r="AO607"/>
          <cell r="AP607">
            <v>1845815.4199999997</v>
          </cell>
          <cell r="AQ607">
            <v>1054761.3899999999</v>
          </cell>
          <cell r="AR607">
            <v>0</v>
          </cell>
          <cell r="AS607">
            <v>2900576.8099999996</v>
          </cell>
          <cell r="AT607"/>
          <cell r="AU607">
            <v>1270778.1399999999</v>
          </cell>
          <cell r="AV607">
            <v>726165.63</v>
          </cell>
          <cell r="AW607">
            <v>0</v>
          </cell>
          <cell r="AX607">
            <v>1996943.77</v>
          </cell>
          <cell r="AY607"/>
          <cell r="AZ607">
            <v>13590167.369999999</v>
          </cell>
          <cell r="BA607">
            <v>8066438.8700000001</v>
          </cell>
          <cell r="BB607">
            <v>6496981.8719999995</v>
          </cell>
          <cell r="BC607">
            <v>301894.42134</v>
          </cell>
          <cell r="BD607">
            <v>306702.43109999999</v>
          </cell>
          <cell r="BE607">
            <v>0</v>
          </cell>
          <cell r="BF607">
            <v>7105578.7244399991</v>
          </cell>
          <cell r="BG607"/>
          <cell r="BH607">
            <v>14802951.61444</v>
          </cell>
          <cell r="BI607"/>
          <cell r="BJ607">
            <v>2028656.17</v>
          </cell>
          <cell r="BK607">
            <v>12774295.44444</v>
          </cell>
          <cell r="BL607"/>
          <cell r="BM607">
            <v>1</v>
          </cell>
        </row>
        <row r="608">
          <cell r="A608" t="str">
            <v>3404902400400</v>
          </cell>
          <cell r="B608" t="str">
            <v>MILLBURN C C SCHOOL DIST 24</v>
          </cell>
          <cell r="C608" t="str">
            <v>LAKE</v>
          </cell>
          <cell r="D608" t="str">
            <v>Elementary</v>
          </cell>
          <cell r="E608">
            <v>1102</v>
          </cell>
          <cell r="F608"/>
          <cell r="G608">
            <v>706</v>
          </cell>
          <cell r="H608">
            <v>694</v>
          </cell>
          <cell r="I608">
            <v>396</v>
          </cell>
          <cell r="J608">
            <v>0</v>
          </cell>
          <cell r="K608"/>
          <cell r="L608">
            <v>62460</v>
          </cell>
          <cell r="M608">
            <v>35640</v>
          </cell>
          <cell r="N608">
            <v>0</v>
          </cell>
          <cell r="O608">
            <v>98100</v>
          </cell>
          <cell r="P608"/>
          <cell r="Q608">
            <v>88250</v>
          </cell>
          <cell r="R608">
            <v>49500</v>
          </cell>
          <cell r="S608">
            <v>0</v>
          </cell>
          <cell r="T608">
            <v>137750</v>
          </cell>
          <cell r="U608"/>
          <cell r="V608">
            <v>229450</v>
          </cell>
          <cell r="W608">
            <v>128700</v>
          </cell>
          <cell r="X608">
            <v>0</v>
          </cell>
          <cell r="Y608">
            <v>358150</v>
          </cell>
          <cell r="Z608"/>
          <cell r="AA608">
            <v>24004</v>
          </cell>
          <cell r="AB608">
            <v>13464</v>
          </cell>
          <cell r="AC608">
            <v>0</v>
          </cell>
          <cell r="AD608">
            <v>37468</v>
          </cell>
          <cell r="AE608"/>
          <cell r="AF608">
            <v>403126</v>
          </cell>
          <cell r="AG608">
            <v>226116</v>
          </cell>
          <cell r="AH608">
            <v>0</v>
          </cell>
          <cell r="AI608">
            <v>629242</v>
          </cell>
          <cell r="AJ608"/>
          <cell r="AK608">
            <v>86750</v>
          </cell>
          <cell r="AL608">
            <v>98604</v>
          </cell>
          <cell r="AM608">
            <v>0</v>
          </cell>
          <cell r="AN608">
            <v>185354</v>
          </cell>
          <cell r="AO608"/>
          <cell r="AP608">
            <v>960866</v>
          </cell>
          <cell r="AQ608">
            <v>538956</v>
          </cell>
          <cell r="AR608">
            <v>0</v>
          </cell>
          <cell r="AS608">
            <v>1499822</v>
          </cell>
          <cell r="AT608"/>
          <cell r="AU608">
            <v>661522</v>
          </cell>
          <cell r="AV608">
            <v>371052</v>
          </cell>
          <cell r="AW608">
            <v>0</v>
          </cell>
          <cell r="AX608">
            <v>1032574</v>
          </cell>
          <cell r="AY608"/>
          <cell r="AZ608">
            <v>6186676.2699999996</v>
          </cell>
          <cell r="BA608">
            <v>1354062.37</v>
          </cell>
          <cell r="BB608">
            <v>2262221.5919999997</v>
          </cell>
          <cell r="BC608">
            <v>156102.70799999998</v>
          </cell>
          <cell r="BD608">
            <v>158588.82</v>
          </cell>
          <cell r="BE608">
            <v>0</v>
          </cell>
          <cell r="BF608">
            <v>2576913.1199999996</v>
          </cell>
          <cell r="BG608"/>
          <cell r="BH608">
            <v>6555373.1199999992</v>
          </cell>
          <cell r="BI608"/>
          <cell r="BJ608">
            <v>1048971.76</v>
          </cell>
          <cell r="BK608">
            <v>5506401.3599999994</v>
          </cell>
          <cell r="BL608"/>
          <cell r="BM608">
            <v>1</v>
          </cell>
        </row>
        <row r="609">
          <cell r="A609" t="str">
            <v>3404903300200</v>
          </cell>
          <cell r="B609" t="str">
            <v>EMMONS SCHOOL DISTRICT 33</v>
          </cell>
          <cell r="C609" t="str">
            <v>LAKE</v>
          </cell>
          <cell r="D609" t="str">
            <v>Elementary</v>
          </cell>
          <cell r="E609">
            <v>301.63</v>
          </cell>
          <cell r="F609"/>
          <cell r="G609">
            <v>188.46999999999997</v>
          </cell>
          <cell r="H609">
            <v>186.31</v>
          </cell>
          <cell r="I609">
            <v>113.16</v>
          </cell>
          <cell r="J609">
            <v>0</v>
          </cell>
          <cell r="K609"/>
          <cell r="L609">
            <v>16767.900000000001</v>
          </cell>
          <cell r="M609">
            <v>10184.4</v>
          </cell>
          <cell r="N609">
            <v>0</v>
          </cell>
          <cell r="O609">
            <v>26952.300000000003</v>
          </cell>
          <cell r="P609"/>
          <cell r="Q609">
            <v>23558.749999999996</v>
          </cell>
          <cell r="R609">
            <v>14145</v>
          </cell>
          <cell r="S609">
            <v>0</v>
          </cell>
          <cell r="T609">
            <v>37703.75</v>
          </cell>
          <cell r="U609"/>
          <cell r="V609">
            <v>61252.749999999993</v>
          </cell>
          <cell r="W609">
            <v>36777</v>
          </cell>
          <cell r="X609">
            <v>0</v>
          </cell>
          <cell r="Y609">
            <v>98029.75</v>
          </cell>
          <cell r="Z609"/>
          <cell r="AA609">
            <v>6407.9799999999987</v>
          </cell>
          <cell r="AB609">
            <v>3847.44</v>
          </cell>
          <cell r="AC609">
            <v>0</v>
          </cell>
          <cell r="AD609">
            <v>10255.419999999998</v>
          </cell>
          <cell r="AE609"/>
          <cell r="AF609">
            <v>53808.18</v>
          </cell>
          <cell r="AG609">
            <v>32307.18</v>
          </cell>
          <cell r="AH609">
            <v>0</v>
          </cell>
          <cell r="AI609">
            <v>86115.36</v>
          </cell>
          <cell r="AJ609"/>
          <cell r="AK609">
            <v>23288.75</v>
          </cell>
          <cell r="AL609">
            <v>28176.84</v>
          </cell>
          <cell r="AM609">
            <v>0</v>
          </cell>
          <cell r="AN609">
            <v>51465.59</v>
          </cell>
          <cell r="AO609"/>
          <cell r="AP609">
            <v>256507.66999999995</v>
          </cell>
          <cell r="AQ609">
            <v>154010.76</v>
          </cell>
          <cell r="AR609">
            <v>0</v>
          </cell>
          <cell r="AS609">
            <v>410518.42999999993</v>
          </cell>
          <cell r="AT609"/>
          <cell r="AU609">
            <v>176596.38999999998</v>
          </cell>
          <cell r="AV609">
            <v>106030.92</v>
          </cell>
          <cell r="AW609">
            <v>0</v>
          </cell>
          <cell r="AX609">
            <v>282627.31</v>
          </cell>
          <cell r="AY609"/>
          <cell r="AZ609">
            <v>1708154.12</v>
          </cell>
          <cell r="BA609">
            <v>401352.76</v>
          </cell>
          <cell r="BB609">
            <v>632852.0639999999</v>
          </cell>
          <cell r="BC609">
            <v>42727.096020000005</v>
          </cell>
          <cell r="BD609">
            <v>43407.573299999996</v>
          </cell>
          <cell r="BE609">
            <v>0</v>
          </cell>
          <cell r="BF609">
            <v>718986.73332</v>
          </cell>
          <cell r="BG609"/>
          <cell r="BH609">
            <v>1722654.64332</v>
          </cell>
          <cell r="BI609"/>
          <cell r="BJ609">
            <v>287115.56</v>
          </cell>
          <cell r="BK609">
            <v>1435539.08332</v>
          </cell>
          <cell r="BL609"/>
          <cell r="BM609">
            <v>0</v>
          </cell>
        </row>
        <row r="610">
          <cell r="A610" t="str">
            <v>3404903400400</v>
          </cell>
          <cell r="B610" t="str">
            <v>ANTIOCH C C SCHOOL DISTRICT 34</v>
          </cell>
          <cell r="C610" t="str">
            <v>LAKE</v>
          </cell>
          <cell r="D610" t="str">
            <v>Elementary</v>
          </cell>
          <cell r="E610">
            <v>2607.21</v>
          </cell>
          <cell r="F610"/>
          <cell r="G610">
            <v>1666.89</v>
          </cell>
          <cell r="H610">
            <v>1645.14</v>
          </cell>
          <cell r="I610">
            <v>940.31999999999994</v>
          </cell>
          <cell r="J610">
            <v>0</v>
          </cell>
          <cell r="K610"/>
          <cell r="L610">
            <v>148062.6</v>
          </cell>
          <cell r="M610">
            <v>84628.799999999988</v>
          </cell>
          <cell r="N610">
            <v>0</v>
          </cell>
          <cell r="O610">
            <v>232691.4</v>
          </cell>
          <cell r="P610"/>
          <cell r="Q610">
            <v>208361.25</v>
          </cell>
          <cell r="R610">
            <v>117539.99999999999</v>
          </cell>
          <cell r="S610">
            <v>0</v>
          </cell>
          <cell r="T610">
            <v>325901.25</v>
          </cell>
          <cell r="U610"/>
          <cell r="V610">
            <v>541739.25</v>
          </cell>
          <cell r="W610">
            <v>305604</v>
          </cell>
          <cell r="X610">
            <v>0</v>
          </cell>
          <cell r="Y610">
            <v>847343.25</v>
          </cell>
          <cell r="Z610"/>
          <cell r="AA610">
            <v>56674.26</v>
          </cell>
          <cell r="AB610">
            <v>31970.879999999997</v>
          </cell>
          <cell r="AC610">
            <v>0</v>
          </cell>
          <cell r="AD610">
            <v>88645.14</v>
          </cell>
          <cell r="AE610"/>
          <cell r="AF610">
            <v>951794.19</v>
          </cell>
          <cell r="AG610">
            <v>536922.72</v>
          </cell>
          <cell r="AH610">
            <v>0</v>
          </cell>
          <cell r="AI610">
            <v>1488716.91</v>
          </cell>
          <cell r="AJ610"/>
          <cell r="AK610">
            <v>205642.5</v>
          </cell>
          <cell r="AL610">
            <v>234139.68</v>
          </cell>
          <cell r="AM610">
            <v>0</v>
          </cell>
          <cell r="AN610">
            <v>439782.18</v>
          </cell>
          <cell r="AO610"/>
          <cell r="AP610">
            <v>2268637.29</v>
          </cell>
          <cell r="AQ610">
            <v>1279775.52</v>
          </cell>
          <cell r="AR610">
            <v>0</v>
          </cell>
          <cell r="AS610">
            <v>3548412.81</v>
          </cell>
          <cell r="AT610"/>
          <cell r="AU610">
            <v>1561875.9300000002</v>
          </cell>
          <cell r="AV610">
            <v>881079.84</v>
          </cell>
          <cell r="AW610">
            <v>0</v>
          </cell>
          <cell r="AX610">
            <v>2442955.77</v>
          </cell>
          <cell r="AY610"/>
          <cell r="AZ610">
            <v>15000639.140000001</v>
          </cell>
          <cell r="BA610">
            <v>4056104.98</v>
          </cell>
          <cell r="BB610">
            <v>5717023.2360000005</v>
          </cell>
          <cell r="BC610">
            <v>369321.72533999995</v>
          </cell>
          <cell r="BD610">
            <v>375203.59109999996</v>
          </cell>
          <cell r="BE610">
            <v>0</v>
          </cell>
          <cell r="BF610">
            <v>6461548.5524400007</v>
          </cell>
          <cell r="BG610"/>
          <cell r="BH610">
            <v>15875997.262440002</v>
          </cell>
          <cell r="BI610"/>
          <cell r="BJ610">
            <v>2481751.0499999998</v>
          </cell>
          <cell r="BK610">
            <v>13394246.212440003</v>
          </cell>
          <cell r="BL610"/>
          <cell r="BM610">
            <v>1</v>
          </cell>
        </row>
        <row r="611">
          <cell r="A611" t="str">
            <v>3404903600200</v>
          </cell>
          <cell r="B611" t="str">
            <v>GRASS LAKE SCHOOL DIST 36</v>
          </cell>
          <cell r="C611" t="str">
            <v>LAKE</v>
          </cell>
          <cell r="D611" t="str">
            <v>Elementary</v>
          </cell>
          <cell r="E611">
            <v>172</v>
          </cell>
          <cell r="F611"/>
          <cell r="G611">
            <v>114.5</v>
          </cell>
          <cell r="H611">
            <v>111.5</v>
          </cell>
          <cell r="I611">
            <v>57.5</v>
          </cell>
          <cell r="J611">
            <v>0</v>
          </cell>
          <cell r="K611"/>
          <cell r="L611">
            <v>10035</v>
          </cell>
          <cell r="M611">
            <v>5175</v>
          </cell>
          <cell r="N611">
            <v>0</v>
          </cell>
          <cell r="O611">
            <v>15210</v>
          </cell>
          <cell r="P611"/>
          <cell r="Q611">
            <v>14312.5</v>
          </cell>
          <cell r="R611">
            <v>7187.5</v>
          </cell>
          <cell r="S611">
            <v>0</v>
          </cell>
          <cell r="T611">
            <v>21500</v>
          </cell>
          <cell r="U611"/>
          <cell r="V611">
            <v>37212.5</v>
          </cell>
          <cell r="W611">
            <v>18687.5</v>
          </cell>
          <cell r="X611">
            <v>0</v>
          </cell>
          <cell r="Y611">
            <v>55900</v>
          </cell>
          <cell r="Z611"/>
          <cell r="AA611">
            <v>3893</v>
          </cell>
          <cell r="AB611">
            <v>1955</v>
          </cell>
          <cell r="AC611">
            <v>0</v>
          </cell>
          <cell r="AD611">
            <v>5848</v>
          </cell>
          <cell r="AE611"/>
          <cell r="AF611">
            <v>32689.75</v>
          </cell>
          <cell r="AG611">
            <v>16416.25</v>
          </cell>
          <cell r="AH611">
            <v>0</v>
          </cell>
          <cell r="AI611">
            <v>49106</v>
          </cell>
          <cell r="AJ611"/>
          <cell r="AK611">
            <v>13937.5</v>
          </cell>
          <cell r="AL611">
            <v>14317.5</v>
          </cell>
          <cell r="AM611">
            <v>0</v>
          </cell>
          <cell r="AN611">
            <v>28255</v>
          </cell>
          <cell r="AO611"/>
          <cell r="AP611">
            <v>155834.5</v>
          </cell>
          <cell r="AQ611">
            <v>78257.5</v>
          </cell>
          <cell r="AR611">
            <v>0</v>
          </cell>
          <cell r="AS611">
            <v>234092</v>
          </cell>
          <cell r="AT611"/>
          <cell r="AU611">
            <v>107286.5</v>
          </cell>
          <cell r="AV611">
            <v>53877.5</v>
          </cell>
          <cell r="AW611">
            <v>0</v>
          </cell>
          <cell r="AX611">
            <v>161164</v>
          </cell>
          <cell r="AY611"/>
          <cell r="AZ611">
            <v>998753.47999999986</v>
          </cell>
          <cell r="BA611">
            <v>298256.52</v>
          </cell>
          <cell r="BB611">
            <v>389103</v>
          </cell>
          <cell r="BC611">
            <v>24364.488000000001</v>
          </cell>
          <cell r="BD611">
            <v>24752.519999999997</v>
          </cell>
          <cell r="BE611">
            <v>0</v>
          </cell>
          <cell r="BF611">
            <v>438220.00800000003</v>
          </cell>
          <cell r="BG611"/>
          <cell r="BH611">
            <v>1009295.008</v>
          </cell>
          <cell r="BI611"/>
          <cell r="BJ611">
            <v>163723.35999999999</v>
          </cell>
          <cell r="BK611">
            <v>845571.64800000004</v>
          </cell>
          <cell r="BL611"/>
          <cell r="BM611">
            <v>0</v>
          </cell>
        </row>
        <row r="612">
          <cell r="A612" t="str">
            <v>3404903700200</v>
          </cell>
          <cell r="B612" t="str">
            <v>GAVIN SCHOOL DIST 37</v>
          </cell>
          <cell r="C612" t="str">
            <v>LAKE</v>
          </cell>
          <cell r="D612" t="str">
            <v>Elementary</v>
          </cell>
          <cell r="E612">
            <v>734.8</v>
          </cell>
          <cell r="F612"/>
          <cell r="G612">
            <v>492.81</v>
          </cell>
          <cell r="H612">
            <v>486.47999999999996</v>
          </cell>
          <cell r="I612">
            <v>241.99</v>
          </cell>
          <cell r="J612">
            <v>0</v>
          </cell>
          <cell r="K612"/>
          <cell r="L612">
            <v>43783.199999999997</v>
          </cell>
          <cell r="M612">
            <v>21779.100000000002</v>
          </cell>
          <cell r="N612">
            <v>0</v>
          </cell>
          <cell r="O612">
            <v>65562.3</v>
          </cell>
          <cell r="P612"/>
          <cell r="Q612">
            <v>61601.25</v>
          </cell>
          <cell r="R612">
            <v>30248.75</v>
          </cell>
          <cell r="S612">
            <v>0</v>
          </cell>
          <cell r="T612">
            <v>91850</v>
          </cell>
          <cell r="U612"/>
          <cell r="V612">
            <v>160163.25</v>
          </cell>
          <cell r="W612">
            <v>78646.75</v>
          </cell>
          <cell r="X612">
            <v>0</v>
          </cell>
          <cell r="Y612">
            <v>238810</v>
          </cell>
          <cell r="Z612"/>
          <cell r="AA612">
            <v>16755.54</v>
          </cell>
          <cell r="AB612">
            <v>8227.66</v>
          </cell>
          <cell r="AC612">
            <v>0</v>
          </cell>
          <cell r="AD612">
            <v>24983.200000000001</v>
          </cell>
          <cell r="AE612"/>
          <cell r="AF612">
            <v>281394.51</v>
          </cell>
          <cell r="AG612">
            <v>138176.29</v>
          </cell>
          <cell r="AH612">
            <v>0</v>
          </cell>
          <cell r="AI612">
            <v>419570.80000000005</v>
          </cell>
          <cell r="AJ612"/>
          <cell r="AK612">
            <v>60809.999999999993</v>
          </cell>
          <cell r="AL612">
            <v>60255.51</v>
          </cell>
          <cell r="AM612">
            <v>0</v>
          </cell>
          <cell r="AN612">
            <v>121065.51</v>
          </cell>
          <cell r="AO612"/>
          <cell r="AP612">
            <v>670714.41</v>
          </cell>
          <cell r="AQ612">
            <v>329348.39</v>
          </cell>
          <cell r="AR612">
            <v>0</v>
          </cell>
          <cell r="AS612">
            <v>1000062.8</v>
          </cell>
          <cell r="AT612"/>
          <cell r="AU612">
            <v>461762.97000000003</v>
          </cell>
          <cell r="AV612">
            <v>226744.63</v>
          </cell>
          <cell r="AW612">
            <v>0</v>
          </cell>
          <cell r="AX612">
            <v>688507.60000000009</v>
          </cell>
          <cell r="AY612"/>
          <cell r="AZ612">
            <v>4473017.1900000004</v>
          </cell>
          <cell r="BA612">
            <v>2032231.57</v>
          </cell>
          <cell r="BB612">
            <v>1951574.628</v>
          </cell>
          <cell r="BC612">
            <v>104087.35919999999</v>
          </cell>
          <cell r="BD612">
            <v>105745.068</v>
          </cell>
          <cell r="BE612">
            <v>0</v>
          </cell>
          <cell r="BF612">
            <v>2161407.0552000003</v>
          </cell>
          <cell r="BG612"/>
          <cell r="BH612">
            <v>4811819.2652000003</v>
          </cell>
          <cell r="BI612"/>
          <cell r="BJ612">
            <v>699441.42</v>
          </cell>
          <cell r="BK612">
            <v>4112377.8452000003</v>
          </cell>
          <cell r="BL612"/>
          <cell r="BM612">
            <v>1</v>
          </cell>
        </row>
        <row r="613">
          <cell r="A613" t="str">
            <v>3404903800200</v>
          </cell>
          <cell r="B613" t="str">
            <v>BIG HOLLOW SCHOOL DIST 38</v>
          </cell>
          <cell r="C613" t="str">
            <v>LAKE</v>
          </cell>
          <cell r="D613" t="str">
            <v>Elementary</v>
          </cell>
          <cell r="E613">
            <v>1711.12</v>
          </cell>
          <cell r="F613"/>
          <cell r="G613">
            <v>1099.3</v>
          </cell>
          <cell r="H613">
            <v>1083.6400000000001</v>
          </cell>
          <cell r="I613">
            <v>611.82000000000005</v>
          </cell>
          <cell r="J613">
            <v>0</v>
          </cell>
          <cell r="K613"/>
          <cell r="L613">
            <v>97527.6</v>
          </cell>
          <cell r="M613">
            <v>55063.8</v>
          </cell>
          <cell r="N613">
            <v>0</v>
          </cell>
          <cell r="O613">
            <v>152591.40000000002</v>
          </cell>
          <cell r="P613"/>
          <cell r="Q613">
            <v>137412.5</v>
          </cell>
          <cell r="R613">
            <v>76477.5</v>
          </cell>
          <cell r="S613">
            <v>0</v>
          </cell>
          <cell r="T613">
            <v>213890</v>
          </cell>
          <cell r="U613"/>
          <cell r="V613">
            <v>357272.5</v>
          </cell>
          <cell r="W613">
            <v>198841.50000000003</v>
          </cell>
          <cell r="X613">
            <v>0</v>
          </cell>
          <cell r="Y613">
            <v>556114</v>
          </cell>
          <cell r="Z613"/>
          <cell r="AA613">
            <v>37376.199999999997</v>
          </cell>
          <cell r="AB613">
            <v>20801.88</v>
          </cell>
          <cell r="AC613">
            <v>0</v>
          </cell>
          <cell r="AD613">
            <v>58178.080000000002</v>
          </cell>
          <cell r="AE613"/>
          <cell r="AF613">
            <v>627700.30000000005</v>
          </cell>
          <cell r="AG613">
            <v>349349.22</v>
          </cell>
          <cell r="AH613">
            <v>0</v>
          </cell>
          <cell r="AI613">
            <v>977049.52</v>
          </cell>
          <cell r="AJ613"/>
          <cell r="AK613">
            <v>135455</v>
          </cell>
          <cell r="AL613">
            <v>152343.18000000002</v>
          </cell>
          <cell r="AM613">
            <v>0</v>
          </cell>
          <cell r="AN613">
            <v>287798.18000000005</v>
          </cell>
          <cell r="AO613"/>
          <cell r="AP613">
            <v>1496147.3</v>
          </cell>
          <cell r="AQ613">
            <v>832687.02</v>
          </cell>
          <cell r="AR613">
            <v>0</v>
          </cell>
          <cell r="AS613">
            <v>2328834.3200000003</v>
          </cell>
          <cell r="AT613"/>
          <cell r="AU613">
            <v>1030044.1</v>
          </cell>
          <cell r="AV613">
            <v>573275.34000000008</v>
          </cell>
          <cell r="AW613">
            <v>0</v>
          </cell>
          <cell r="AX613">
            <v>1603319.44</v>
          </cell>
          <cell r="AY613"/>
          <cell r="AZ613">
            <v>9909190.2999999989</v>
          </cell>
          <cell r="BA613">
            <v>3188841.56</v>
          </cell>
          <cell r="BB613">
            <v>3929409.5579999997</v>
          </cell>
          <cell r="BC613">
            <v>242386.99247999999</v>
          </cell>
          <cell r="BD613">
            <v>246247.27919999999</v>
          </cell>
          <cell r="BE613">
            <v>0</v>
          </cell>
          <cell r="BF613">
            <v>4418043.8296799995</v>
          </cell>
          <cell r="BG613"/>
          <cell r="BH613">
            <v>10595818.769679999</v>
          </cell>
          <cell r="BI613"/>
          <cell r="BJ613">
            <v>1628780.9</v>
          </cell>
          <cell r="BK613">
            <v>8967037.8696799986</v>
          </cell>
          <cell r="BL613"/>
          <cell r="BM613">
            <v>1</v>
          </cell>
        </row>
        <row r="614">
          <cell r="A614" t="str">
            <v>3404904100400</v>
          </cell>
          <cell r="B614" t="str">
            <v>LAKE VILLA C C SCHOOL DIST 41</v>
          </cell>
          <cell r="C614" t="str">
            <v>LAKE</v>
          </cell>
          <cell r="D614" t="str">
            <v>Elementary</v>
          </cell>
          <cell r="E614">
            <v>2403.06</v>
          </cell>
          <cell r="F614"/>
          <cell r="G614">
            <v>1557.7300000000002</v>
          </cell>
          <cell r="H614">
            <v>1530.65</v>
          </cell>
          <cell r="I614">
            <v>845.32999999999993</v>
          </cell>
          <cell r="J614">
            <v>0</v>
          </cell>
          <cell r="K614"/>
          <cell r="L614">
            <v>137758.5</v>
          </cell>
          <cell r="M614">
            <v>76079.7</v>
          </cell>
          <cell r="N614">
            <v>0</v>
          </cell>
          <cell r="O614">
            <v>213838.2</v>
          </cell>
          <cell r="P614"/>
          <cell r="Q614">
            <v>194716.25000000003</v>
          </cell>
          <cell r="R614">
            <v>105666.24999999999</v>
          </cell>
          <cell r="S614">
            <v>0</v>
          </cell>
          <cell r="T614">
            <v>300382.5</v>
          </cell>
          <cell r="U614"/>
          <cell r="V614">
            <v>506262.25000000006</v>
          </cell>
          <cell r="W614">
            <v>274732.25</v>
          </cell>
          <cell r="X614">
            <v>0</v>
          </cell>
          <cell r="Y614">
            <v>780994.5</v>
          </cell>
          <cell r="Z614"/>
          <cell r="AA614">
            <v>52962.820000000007</v>
          </cell>
          <cell r="AB614">
            <v>28741.219999999998</v>
          </cell>
          <cell r="AC614">
            <v>0</v>
          </cell>
          <cell r="AD614">
            <v>81704.040000000008</v>
          </cell>
          <cell r="AE614"/>
          <cell r="AF614">
            <v>889463.83</v>
          </cell>
          <cell r="AG614">
            <v>482683.43</v>
          </cell>
          <cell r="AH614">
            <v>0</v>
          </cell>
          <cell r="AI614">
            <v>1372147.26</v>
          </cell>
          <cell r="AJ614"/>
          <cell r="AK614">
            <v>191331.25</v>
          </cell>
          <cell r="AL614">
            <v>210487.16999999998</v>
          </cell>
          <cell r="AM614">
            <v>0</v>
          </cell>
          <cell r="AN614">
            <v>401818.42</v>
          </cell>
          <cell r="AO614"/>
          <cell r="AP614">
            <v>2120070.5300000003</v>
          </cell>
          <cell r="AQ614">
            <v>1150494.1299999999</v>
          </cell>
          <cell r="AR614">
            <v>0</v>
          </cell>
          <cell r="AS614">
            <v>3270564.66</v>
          </cell>
          <cell r="AT614"/>
          <cell r="AU614">
            <v>1459593.0100000002</v>
          </cell>
          <cell r="AV614">
            <v>792074.21</v>
          </cell>
          <cell r="AW614">
            <v>0</v>
          </cell>
          <cell r="AX614">
            <v>2251667.2200000002</v>
          </cell>
          <cell r="AY614"/>
          <cell r="AZ614">
            <v>13909676.860000001</v>
          </cell>
          <cell r="BA614">
            <v>4497675.83</v>
          </cell>
          <cell r="BB614">
            <v>5522205.807</v>
          </cell>
          <cell r="BC614">
            <v>340403.06124000001</v>
          </cell>
          <cell r="BD614">
            <v>345824.36460000003</v>
          </cell>
          <cell r="BE614">
            <v>0</v>
          </cell>
          <cell r="BF614">
            <v>6208433.2328399997</v>
          </cell>
          <cell r="BG614"/>
          <cell r="BH614">
            <v>14881550.032839999</v>
          </cell>
          <cell r="BI614"/>
          <cell r="BJ614">
            <v>2287424.75</v>
          </cell>
          <cell r="BK614">
            <v>12594125.282839999</v>
          </cell>
          <cell r="BL614"/>
          <cell r="BM614">
            <v>1</v>
          </cell>
        </row>
        <row r="615">
          <cell r="A615" t="str">
            <v>3404904600400</v>
          </cell>
          <cell r="B615" t="str">
            <v>GRAYSLAKE C C SCHOOL DISTRICT 46</v>
          </cell>
          <cell r="C615" t="str">
            <v>LAKE</v>
          </cell>
          <cell r="D615" t="str">
            <v>Elementary</v>
          </cell>
          <cell r="E615">
            <v>3583.8</v>
          </cell>
          <cell r="F615"/>
          <cell r="G615">
            <v>2300.48</v>
          </cell>
          <cell r="H615">
            <v>2243.3199999999997</v>
          </cell>
          <cell r="I615">
            <v>1283.3200000000002</v>
          </cell>
          <cell r="J615">
            <v>0</v>
          </cell>
          <cell r="K615"/>
          <cell r="L615">
            <v>201898.8</v>
          </cell>
          <cell r="M615">
            <v>115498.80000000002</v>
          </cell>
          <cell r="N615">
            <v>0</v>
          </cell>
          <cell r="O615">
            <v>317397.59999999998</v>
          </cell>
          <cell r="P615"/>
          <cell r="Q615">
            <v>287560</v>
          </cell>
          <cell r="R615">
            <v>160415.00000000003</v>
          </cell>
          <cell r="S615">
            <v>0</v>
          </cell>
          <cell r="T615">
            <v>447975</v>
          </cell>
          <cell r="U615"/>
          <cell r="V615">
            <v>747656</v>
          </cell>
          <cell r="W615">
            <v>417079.00000000006</v>
          </cell>
          <cell r="X615">
            <v>0</v>
          </cell>
          <cell r="Y615">
            <v>1164735</v>
          </cell>
          <cell r="Z615"/>
          <cell r="AA615">
            <v>78216.320000000007</v>
          </cell>
          <cell r="AB615">
            <v>43632.880000000005</v>
          </cell>
          <cell r="AC615">
            <v>0</v>
          </cell>
          <cell r="AD615">
            <v>121849.20000000001</v>
          </cell>
          <cell r="AE615"/>
          <cell r="AF615">
            <v>1313574.08</v>
          </cell>
          <cell r="AG615">
            <v>732775.72</v>
          </cell>
          <cell r="AH615">
            <v>0</v>
          </cell>
          <cell r="AI615">
            <v>2046349.8</v>
          </cell>
          <cell r="AJ615"/>
          <cell r="AK615">
            <v>280414.99999999994</v>
          </cell>
          <cell r="AL615">
            <v>319546.68000000005</v>
          </cell>
          <cell r="AM615">
            <v>0</v>
          </cell>
          <cell r="AN615">
            <v>599961.67999999993</v>
          </cell>
          <cell r="AO615"/>
          <cell r="AP615">
            <v>3130953.28</v>
          </cell>
          <cell r="AQ615">
            <v>1746598.5200000003</v>
          </cell>
          <cell r="AR615">
            <v>0</v>
          </cell>
          <cell r="AS615">
            <v>4877551.8</v>
          </cell>
          <cell r="AT615"/>
          <cell r="AU615">
            <v>2155549.7600000002</v>
          </cell>
          <cell r="AV615">
            <v>1202470.8400000001</v>
          </cell>
          <cell r="AW615">
            <v>0</v>
          </cell>
          <cell r="AX615">
            <v>3358020.6000000006</v>
          </cell>
          <cell r="AY615"/>
          <cell r="AZ615">
            <v>20681594.459999997</v>
          </cell>
          <cell r="BA615">
            <v>7205688.4699999997</v>
          </cell>
          <cell r="BB615">
            <v>8366184.8789999988</v>
          </cell>
          <cell r="BC615">
            <v>507659.60519999999</v>
          </cell>
          <cell r="BD615">
            <v>515744.658</v>
          </cell>
          <cell r="BE615">
            <v>0</v>
          </cell>
          <cell r="BF615">
            <v>9389589.1421999987</v>
          </cell>
          <cell r="BG615"/>
          <cell r="BH615">
            <v>22323429.8222</v>
          </cell>
          <cell r="BI615"/>
          <cell r="BJ615">
            <v>3411347.54</v>
          </cell>
          <cell r="BK615">
            <v>18912082.282200001</v>
          </cell>
          <cell r="BL615"/>
          <cell r="BM615">
            <v>1</v>
          </cell>
        </row>
        <row r="616">
          <cell r="A616" t="str">
            <v>3404905000400</v>
          </cell>
          <cell r="B616" t="str">
            <v>WOODLAND C C SCHOOL DIST 50</v>
          </cell>
          <cell r="C616" t="str">
            <v>LAKE</v>
          </cell>
          <cell r="D616" t="str">
            <v>Elementary</v>
          </cell>
          <cell r="E616">
            <v>5283.05</v>
          </cell>
          <cell r="F616"/>
          <cell r="G616">
            <v>3355.89</v>
          </cell>
          <cell r="H616">
            <v>3303.48</v>
          </cell>
          <cell r="I616">
            <v>1927.1599999999999</v>
          </cell>
          <cell r="J616">
            <v>0</v>
          </cell>
          <cell r="K616"/>
          <cell r="L616">
            <v>297313.2</v>
          </cell>
          <cell r="M616">
            <v>173444.4</v>
          </cell>
          <cell r="N616">
            <v>0</v>
          </cell>
          <cell r="O616">
            <v>470757.6</v>
          </cell>
          <cell r="P616"/>
          <cell r="Q616">
            <v>419486.25</v>
          </cell>
          <cell r="R616">
            <v>240894.99999999997</v>
          </cell>
          <cell r="S616">
            <v>0</v>
          </cell>
          <cell r="T616">
            <v>660381.25</v>
          </cell>
          <cell r="U616"/>
          <cell r="V616">
            <v>1090664.25</v>
          </cell>
          <cell r="W616">
            <v>626327</v>
          </cell>
          <cell r="X616">
            <v>0</v>
          </cell>
          <cell r="Y616">
            <v>1716991.25</v>
          </cell>
          <cell r="Z616"/>
          <cell r="AA616">
            <v>114100.26</v>
          </cell>
          <cell r="AB616">
            <v>65523.439999999995</v>
          </cell>
          <cell r="AC616">
            <v>0</v>
          </cell>
          <cell r="AD616">
            <v>179623.69999999998</v>
          </cell>
          <cell r="AE616"/>
          <cell r="AF616">
            <v>1916213.19</v>
          </cell>
          <cell r="AG616">
            <v>1100408.3600000001</v>
          </cell>
          <cell r="AH616">
            <v>0</v>
          </cell>
          <cell r="AI616">
            <v>3016621.55</v>
          </cell>
          <cell r="AJ616"/>
          <cell r="AK616">
            <v>412935</v>
          </cell>
          <cell r="AL616">
            <v>479862.83999999997</v>
          </cell>
          <cell r="AM616">
            <v>0</v>
          </cell>
          <cell r="AN616">
            <v>892797.84</v>
          </cell>
          <cell r="AO616"/>
          <cell r="AP616">
            <v>4567366.29</v>
          </cell>
          <cell r="AQ616">
            <v>2622864.7599999998</v>
          </cell>
          <cell r="AR616">
            <v>0</v>
          </cell>
          <cell r="AS616">
            <v>7190231.0499999998</v>
          </cell>
          <cell r="AT616"/>
          <cell r="AU616">
            <v>3144468.9299999997</v>
          </cell>
          <cell r="AV616">
            <v>1805748.92</v>
          </cell>
          <cell r="AW616">
            <v>0</v>
          </cell>
          <cell r="AX616">
            <v>4950217.8499999996</v>
          </cell>
          <cell r="AY616"/>
          <cell r="AZ616">
            <v>30789155.099999998</v>
          </cell>
          <cell r="BA616">
            <v>12064621.82</v>
          </cell>
          <cell r="BB616">
            <v>12856133.075999999</v>
          </cell>
          <cell r="BC616">
            <v>748365.16469999985</v>
          </cell>
          <cell r="BD616">
            <v>760283.72549999983</v>
          </cell>
          <cell r="BE616">
            <v>0</v>
          </cell>
          <cell r="BF616">
            <v>14364781.9662</v>
          </cell>
          <cell r="BG616"/>
          <cell r="BH616">
            <v>33442404.056200001</v>
          </cell>
          <cell r="BI616"/>
          <cell r="BJ616">
            <v>5028829.63</v>
          </cell>
          <cell r="BK616">
            <v>28413574.426200002</v>
          </cell>
          <cell r="BL616"/>
          <cell r="BM616">
            <v>1</v>
          </cell>
        </row>
        <row r="617">
          <cell r="A617" t="str">
            <v>3404905600200</v>
          </cell>
          <cell r="B617" t="str">
            <v>GURNEE SCHOOL DIST 56</v>
          </cell>
          <cell r="C617" t="str">
            <v>LAKE</v>
          </cell>
          <cell r="D617" t="str">
            <v>Elementary</v>
          </cell>
          <cell r="E617">
            <v>1887.31</v>
          </cell>
          <cell r="F617"/>
          <cell r="G617">
            <v>1164.49</v>
          </cell>
          <cell r="H617">
            <v>1145.99</v>
          </cell>
          <cell r="I617">
            <v>722.81999999999994</v>
          </cell>
          <cell r="J617">
            <v>0</v>
          </cell>
          <cell r="K617"/>
          <cell r="L617">
            <v>103139.1</v>
          </cell>
          <cell r="M617">
            <v>65053.799999999996</v>
          </cell>
          <cell r="N617">
            <v>0</v>
          </cell>
          <cell r="O617">
            <v>168192.9</v>
          </cell>
          <cell r="P617"/>
          <cell r="Q617">
            <v>145561.25</v>
          </cell>
          <cell r="R617">
            <v>90352.499999999985</v>
          </cell>
          <cell r="S617">
            <v>0</v>
          </cell>
          <cell r="T617">
            <v>235913.75</v>
          </cell>
          <cell r="U617"/>
          <cell r="V617">
            <v>378459.25</v>
          </cell>
          <cell r="W617">
            <v>234916.49999999997</v>
          </cell>
          <cell r="X617">
            <v>0</v>
          </cell>
          <cell r="Y617">
            <v>613375.75</v>
          </cell>
          <cell r="Z617"/>
          <cell r="AA617">
            <v>39592.660000000003</v>
          </cell>
          <cell r="AB617">
            <v>24575.879999999997</v>
          </cell>
          <cell r="AC617">
            <v>0</v>
          </cell>
          <cell r="AD617">
            <v>64168.54</v>
          </cell>
          <cell r="AE617"/>
          <cell r="AF617">
            <v>664923.79</v>
          </cell>
          <cell r="AG617">
            <v>412730.22</v>
          </cell>
          <cell r="AH617">
            <v>0</v>
          </cell>
          <cell r="AI617">
            <v>1077654.01</v>
          </cell>
          <cell r="AJ617"/>
          <cell r="AK617">
            <v>143248.75</v>
          </cell>
          <cell r="AL617">
            <v>179982.18</v>
          </cell>
          <cell r="AM617">
            <v>0</v>
          </cell>
          <cell r="AN617">
            <v>323230.93</v>
          </cell>
          <cell r="AO617"/>
          <cell r="AP617">
            <v>1584870.89</v>
          </cell>
          <cell r="AQ617">
            <v>983758.0199999999</v>
          </cell>
          <cell r="AR617">
            <v>0</v>
          </cell>
          <cell r="AS617">
            <v>2568628.9099999997</v>
          </cell>
          <cell r="AT617"/>
          <cell r="AU617">
            <v>1091127.1300000001</v>
          </cell>
          <cell r="AV617">
            <v>677282.34</v>
          </cell>
          <cell r="AW617">
            <v>0</v>
          </cell>
          <cell r="AX617">
            <v>1768409.4700000002</v>
          </cell>
          <cell r="AY617"/>
          <cell r="AZ617">
            <v>11251374.77</v>
          </cell>
          <cell r="BA617">
            <v>4827933.91</v>
          </cell>
          <cell r="BB617">
            <v>4823792.6039999994</v>
          </cell>
          <cell r="BC617">
            <v>267345.01074</v>
          </cell>
          <cell r="BD617">
            <v>271602.78209999995</v>
          </cell>
          <cell r="BE617">
            <v>0</v>
          </cell>
          <cell r="BF617">
            <v>5362740.3968399987</v>
          </cell>
          <cell r="BG617"/>
          <cell r="BH617">
            <v>12182314.656839998</v>
          </cell>
          <cell r="BI617"/>
          <cell r="BJ617">
            <v>1796492.64</v>
          </cell>
          <cell r="BK617">
            <v>10385822.016839998</v>
          </cell>
          <cell r="BL617"/>
          <cell r="BM617">
            <v>1</v>
          </cell>
        </row>
        <row r="618">
          <cell r="A618" t="str">
            <v>3404906002600</v>
          </cell>
          <cell r="B618" t="str">
            <v>WAUKEGAN C U SCHOOL DIST 60</v>
          </cell>
          <cell r="C618" t="str">
            <v>LAKE</v>
          </cell>
          <cell r="D618" t="str">
            <v>Unit</v>
          </cell>
          <cell r="E618">
            <v>14361.29</v>
          </cell>
          <cell r="F618"/>
          <cell r="G618">
            <v>6490.7999999999993</v>
          </cell>
          <cell r="H618">
            <v>6416.6399999999994</v>
          </cell>
          <cell r="I618">
            <v>3478.66</v>
          </cell>
          <cell r="J618">
            <v>4391.83</v>
          </cell>
          <cell r="K618"/>
          <cell r="L618">
            <v>577497.59999999998</v>
          </cell>
          <cell r="M618">
            <v>313079.39999999997</v>
          </cell>
          <cell r="N618">
            <v>395264.7</v>
          </cell>
          <cell r="O618">
            <v>1285841.7</v>
          </cell>
          <cell r="P618"/>
          <cell r="Q618">
            <v>811349.99999999988</v>
          </cell>
          <cell r="R618">
            <v>434832.5</v>
          </cell>
          <cell r="S618">
            <v>548978.75</v>
          </cell>
          <cell r="T618">
            <v>1795161.25</v>
          </cell>
          <cell r="U618"/>
          <cell r="V618">
            <v>2109509.9999999995</v>
          </cell>
          <cell r="W618">
            <v>1130564.5</v>
          </cell>
          <cell r="X618">
            <v>1427344.75</v>
          </cell>
          <cell r="Y618">
            <v>4667419.25</v>
          </cell>
          <cell r="Z618"/>
          <cell r="AA618">
            <v>220687.19999999998</v>
          </cell>
          <cell r="AB618">
            <v>118274.44</v>
          </cell>
          <cell r="AC618">
            <v>149322.22</v>
          </cell>
          <cell r="AD618">
            <v>488283.86</v>
          </cell>
          <cell r="AE618"/>
          <cell r="AF618">
            <v>3706246.8</v>
          </cell>
          <cell r="AG618">
            <v>1986314.86</v>
          </cell>
          <cell r="AH618">
            <v>2507734.9300000002</v>
          </cell>
          <cell r="AI618">
            <v>8200296.5899999999</v>
          </cell>
          <cell r="AJ618"/>
          <cell r="AK618">
            <v>802079.99999999988</v>
          </cell>
          <cell r="AL618">
            <v>866186.34</v>
          </cell>
          <cell r="AM618">
            <v>3772581.9699999997</v>
          </cell>
          <cell r="AN618">
            <v>5440848.3099999996</v>
          </cell>
          <cell r="AO618"/>
          <cell r="AP618">
            <v>8833978.7999999989</v>
          </cell>
          <cell r="AQ618">
            <v>4734456.26</v>
          </cell>
          <cell r="AR618">
            <v>5977280.6299999999</v>
          </cell>
          <cell r="AS618">
            <v>19545715.689999998</v>
          </cell>
          <cell r="AT618"/>
          <cell r="AU618">
            <v>6081879.5999999996</v>
          </cell>
          <cell r="AV618">
            <v>3259504.42</v>
          </cell>
          <cell r="AW618">
            <v>4115144.71</v>
          </cell>
          <cell r="AX618">
            <v>13456528.73</v>
          </cell>
          <cell r="AY618"/>
          <cell r="AZ618">
            <v>94306087.269999996</v>
          </cell>
          <cell r="BA618">
            <v>56134789.25</v>
          </cell>
          <cell r="BB618">
            <v>45132262.955999993</v>
          </cell>
          <cell r="BC618">
            <v>2034334.1736599996</v>
          </cell>
          <cell r="BD618">
            <v>2066733.2438999997</v>
          </cell>
          <cell r="BE618">
            <v>0</v>
          </cell>
          <cell r="BF618">
            <v>49233330.373559996</v>
          </cell>
          <cell r="BG618"/>
          <cell r="BH618">
            <v>104113425.75356001</v>
          </cell>
          <cell r="BI618"/>
          <cell r="BJ618">
            <v>13670224.720000001</v>
          </cell>
          <cell r="BK618">
            <v>90443201.033560008</v>
          </cell>
          <cell r="BL618"/>
          <cell r="BM618">
            <v>1</v>
          </cell>
        </row>
        <row r="619">
          <cell r="A619" t="str">
            <v>3404906500200</v>
          </cell>
          <cell r="B619" t="str">
            <v>LAKE BLUFF ELEM SCHOOL DIST 65</v>
          </cell>
          <cell r="C619" t="str">
            <v>LAKE</v>
          </cell>
          <cell r="D619" t="str">
            <v>Elementary</v>
          </cell>
          <cell r="E619">
            <v>852.96</v>
          </cell>
          <cell r="F619"/>
          <cell r="G619">
            <v>542.96999999999991</v>
          </cell>
          <cell r="H619">
            <v>536.30999999999995</v>
          </cell>
          <cell r="I619">
            <v>309.99</v>
          </cell>
          <cell r="J619">
            <v>0</v>
          </cell>
          <cell r="K619"/>
          <cell r="L619">
            <v>48267.899999999994</v>
          </cell>
          <cell r="M619">
            <v>27899.100000000002</v>
          </cell>
          <cell r="N619">
            <v>0</v>
          </cell>
          <cell r="O619">
            <v>76167</v>
          </cell>
          <cell r="P619"/>
          <cell r="Q619">
            <v>67871.249999999985</v>
          </cell>
          <cell r="R619">
            <v>38748.75</v>
          </cell>
          <cell r="S619">
            <v>0</v>
          </cell>
          <cell r="T619">
            <v>106619.99999999999</v>
          </cell>
          <cell r="U619"/>
          <cell r="V619">
            <v>176465.24999999997</v>
          </cell>
          <cell r="W619">
            <v>100746.75</v>
          </cell>
          <cell r="X619">
            <v>0</v>
          </cell>
          <cell r="Y619">
            <v>277212</v>
          </cell>
          <cell r="Z619"/>
          <cell r="AA619">
            <v>18460.979999999996</v>
          </cell>
          <cell r="AB619">
            <v>10539.66</v>
          </cell>
          <cell r="AC619">
            <v>0</v>
          </cell>
          <cell r="AD619">
            <v>29000.639999999996</v>
          </cell>
          <cell r="AE619"/>
          <cell r="AF619">
            <v>155017.93</v>
          </cell>
          <cell r="AG619">
            <v>88502.14</v>
          </cell>
          <cell r="AH619">
            <v>0</v>
          </cell>
          <cell r="AI619">
            <v>243520.07</v>
          </cell>
          <cell r="AJ619"/>
          <cell r="AK619">
            <v>67038.75</v>
          </cell>
          <cell r="AL619">
            <v>77187.510000000009</v>
          </cell>
          <cell r="AM619">
            <v>0</v>
          </cell>
          <cell r="AN619">
            <v>144226.26</v>
          </cell>
          <cell r="AO619"/>
          <cell r="AP619">
            <v>738982.16999999993</v>
          </cell>
          <cell r="AQ619">
            <v>421896.39</v>
          </cell>
          <cell r="AR619">
            <v>0</v>
          </cell>
          <cell r="AS619">
            <v>1160878.56</v>
          </cell>
          <cell r="AT619"/>
          <cell r="AU619">
            <v>508762.8899999999</v>
          </cell>
          <cell r="AV619">
            <v>290460.63</v>
          </cell>
          <cell r="AW619">
            <v>0</v>
          </cell>
          <cell r="AX619">
            <v>799223.5199999999</v>
          </cell>
          <cell r="AY619"/>
          <cell r="AZ619">
            <v>4810405.17</v>
          </cell>
          <cell r="BA619">
            <v>1159556.58</v>
          </cell>
          <cell r="BB619">
            <v>1790988.5249999999</v>
          </cell>
          <cell r="BC619">
            <v>120825.19583999999</v>
          </cell>
          <cell r="BD619">
            <v>122749.47359999998</v>
          </cell>
          <cell r="BE619">
            <v>0</v>
          </cell>
          <cell r="BF619">
            <v>2034563.1944399998</v>
          </cell>
          <cell r="BG619"/>
          <cell r="BH619">
            <v>4871411.2444399996</v>
          </cell>
          <cell r="BI619"/>
          <cell r="BJ619">
            <v>811915.56</v>
          </cell>
          <cell r="BK619">
            <v>4059495.6844399995</v>
          </cell>
          <cell r="BL619"/>
          <cell r="BM619">
            <v>0</v>
          </cell>
        </row>
        <row r="620">
          <cell r="A620" t="str">
            <v>3404906700500</v>
          </cell>
          <cell r="B620" t="str">
            <v>LAKE FOREST SCHOOL DIST 67</v>
          </cell>
          <cell r="C620" t="str">
            <v>LAKE</v>
          </cell>
          <cell r="D620" t="str">
            <v>Elementary</v>
          </cell>
          <cell r="E620">
            <v>1628.75</v>
          </cell>
          <cell r="F620"/>
          <cell r="G620">
            <v>1053.75</v>
          </cell>
          <cell r="H620">
            <v>1039</v>
          </cell>
          <cell r="I620">
            <v>575</v>
          </cell>
          <cell r="J620">
            <v>0</v>
          </cell>
          <cell r="K620"/>
          <cell r="L620">
            <v>93510</v>
          </cell>
          <cell r="M620">
            <v>51750</v>
          </cell>
          <cell r="N620">
            <v>0</v>
          </cell>
          <cell r="O620">
            <v>145260</v>
          </cell>
          <cell r="P620"/>
          <cell r="Q620">
            <v>131718.75</v>
          </cell>
          <cell r="R620">
            <v>71875</v>
          </cell>
          <cell r="S620">
            <v>0</v>
          </cell>
          <cell r="T620">
            <v>203593.75</v>
          </cell>
          <cell r="U620"/>
          <cell r="V620">
            <v>342468.75</v>
          </cell>
          <cell r="W620">
            <v>186875</v>
          </cell>
          <cell r="X620">
            <v>0</v>
          </cell>
          <cell r="Y620">
            <v>529343.75</v>
          </cell>
          <cell r="Z620"/>
          <cell r="AA620">
            <v>35827.5</v>
          </cell>
          <cell r="AB620">
            <v>19550</v>
          </cell>
          <cell r="AC620">
            <v>0</v>
          </cell>
          <cell r="AD620">
            <v>55377.5</v>
          </cell>
          <cell r="AE620"/>
          <cell r="AF620">
            <v>300845.62</v>
          </cell>
          <cell r="AG620">
            <v>164162.5</v>
          </cell>
          <cell r="AH620">
            <v>0</v>
          </cell>
          <cell r="AI620">
            <v>465008.12</v>
          </cell>
          <cell r="AJ620"/>
          <cell r="AK620">
            <v>129875</v>
          </cell>
          <cell r="AL620">
            <v>143175</v>
          </cell>
          <cell r="AM620">
            <v>0</v>
          </cell>
          <cell r="AN620">
            <v>273050</v>
          </cell>
          <cell r="AO620"/>
          <cell r="AP620">
            <v>1434153.75</v>
          </cell>
          <cell r="AQ620">
            <v>782575</v>
          </cell>
          <cell r="AR620">
            <v>0</v>
          </cell>
          <cell r="AS620">
            <v>2216728.75</v>
          </cell>
          <cell r="AT620"/>
          <cell r="AU620">
            <v>987363.75</v>
          </cell>
          <cell r="AV620">
            <v>538775</v>
          </cell>
          <cell r="AW620">
            <v>0</v>
          </cell>
          <cell r="AX620">
            <v>1526138.75</v>
          </cell>
          <cell r="AY620"/>
          <cell r="AZ620">
            <v>9035916.1499999985</v>
          </cell>
          <cell r="BA620">
            <v>1637710.95</v>
          </cell>
          <cell r="BB620">
            <v>3202088.1299999994</v>
          </cell>
          <cell r="BC620">
            <v>230718.95250000001</v>
          </cell>
          <cell r="BD620">
            <v>234393.41250000001</v>
          </cell>
          <cell r="BE620">
            <v>0</v>
          </cell>
          <cell r="BF620">
            <v>3667200.4949999996</v>
          </cell>
          <cell r="BG620"/>
          <cell r="BH620">
            <v>9081701.1149999984</v>
          </cell>
          <cell r="BI620"/>
          <cell r="BJ620">
            <v>1550374.55</v>
          </cell>
          <cell r="BK620">
            <v>7531326.5649999985</v>
          </cell>
          <cell r="BL620"/>
          <cell r="BM620">
            <v>0</v>
          </cell>
        </row>
        <row r="621">
          <cell r="A621" t="str">
            <v>3404906800200</v>
          </cell>
          <cell r="B621" t="str">
            <v>OAK GROVE SCHOOL DIST 68</v>
          </cell>
          <cell r="C621" t="str">
            <v>LAKE</v>
          </cell>
          <cell r="D621" t="str">
            <v>Elementary</v>
          </cell>
          <cell r="E621">
            <v>935</v>
          </cell>
          <cell r="F621"/>
          <cell r="G621">
            <v>589</v>
          </cell>
          <cell r="H621">
            <v>589</v>
          </cell>
          <cell r="I621">
            <v>346</v>
          </cell>
          <cell r="J621">
            <v>0</v>
          </cell>
          <cell r="K621"/>
          <cell r="L621">
            <v>53010</v>
          </cell>
          <cell r="M621">
            <v>31140</v>
          </cell>
          <cell r="N621">
            <v>0</v>
          </cell>
          <cell r="O621">
            <v>84150</v>
          </cell>
          <cell r="P621"/>
          <cell r="Q621">
            <v>73625</v>
          </cell>
          <cell r="R621">
            <v>43250</v>
          </cell>
          <cell r="S621">
            <v>0</v>
          </cell>
          <cell r="T621">
            <v>116875</v>
          </cell>
          <cell r="U621"/>
          <cell r="V621">
            <v>191425</v>
          </cell>
          <cell r="W621">
            <v>112450</v>
          </cell>
          <cell r="X621">
            <v>0</v>
          </cell>
          <cell r="Y621">
            <v>303875</v>
          </cell>
          <cell r="Z621"/>
          <cell r="AA621">
            <v>20026</v>
          </cell>
          <cell r="AB621">
            <v>11764</v>
          </cell>
          <cell r="AC621">
            <v>0</v>
          </cell>
          <cell r="AD621">
            <v>31790</v>
          </cell>
          <cell r="AE621"/>
          <cell r="AF621">
            <v>168159.5</v>
          </cell>
          <cell r="AG621">
            <v>98783</v>
          </cell>
          <cell r="AH621">
            <v>0</v>
          </cell>
          <cell r="AI621">
            <v>266942.5</v>
          </cell>
          <cell r="AJ621"/>
          <cell r="AK621">
            <v>73625</v>
          </cell>
          <cell r="AL621">
            <v>86154</v>
          </cell>
          <cell r="AM621">
            <v>0</v>
          </cell>
          <cell r="AN621">
            <v>159779</v>
          </cell>
          <cell r="AO621"/>
          <cell r="AP621">
            <v>801629</v>
          </cell>
          <cell r="AQ621">
            <v>470906</v>
          </cell>
          <cell r="AR621">
            <v>0</v>
          </cell>
          <cell r="AS621">
            <v>1272535</v>
          </cell>
          <cell r="AT621"/>
          <cell r="AU621">
            <v>551893</v>
          </cell>
          <cell r="AV621">
            <v>324202</v>
          </cell>
          <cell r="AW621">
            <v>0</v>
          </cell>
          <cell r="AX621">
            <v>876095</v>
          </cell>
          <cell r="AY621"/>
          <cell r="AZ621">
            <v>5210125.09</v>
          </cell>
          <cell r="BA621">
            <v>1040565.41</v>
          </cell>
          <cell r="BB621">
            <v>1875207.15</v>
          </cell>
          <cell r="BC621">
            <v>132446.49</v>
          </cell>
          <cell r="BD621">
            <v>134555.85</v>
          </cell>
          <cell r="BE621">
            <v>0</v>
          </cell>
          <cell r="BF621">
            <v>2142209.4899999998</v>
          </cell>
          <cell r="BG621"/>
          <cell r="BH621">
            <v>5254250.99</v>
          </cell>
          <cell r="BI621"/>
          <cell r="BJ621">
            <v>890007.8</v>
          </cell>
          <cell r="BK621">
            <v>4364243.1900000004</v>
          </cell>
          <cell r="BL621"/>
          <cell r="BM621">
            <v>0</v>
          </cell>
        </row>
        <row r="622">
          <cell r="A622" t="str">
            <v>3404907000200</v>
          </cell>
          <cell r="B622" t="str">
            <v>LIBERTYVILLE SCHOOL DIST 70</v>
          </cell>
          <cell r="C622" t="str">
            <v>LAKE</v>
          </cell>
          <cell r="D622" t="str">
            <v>Elementary</v>
          </cell>
          <cell r="E622">
            <v>2160.14</v>
          </cell>
          <cell r="F622"/>
          <cell r="G622">
            <v>1363.98</v>
          </cell>
          <cell r="H622">
            <v>1353.23</v>
          </cell>
          <cell r="I622">
            <v>796.15999999999985</v>
          </cell>
          <cell r="J622">
            <v>0</v>
          </cell>
          <cell r="K622"/>
          <cell r="L622">
            <v>121790.7</v>
          </cell>
          <cell r="M622">
            <v>71654.399999999994</v>
          </cell>
          <cell r="N622">
            <v>0</v>
          </cell>
          <cell r="O622">
            <v>193445.09999999998</v>
          </cell>
          <cell r="P622"/>
          <cell r="Q622">
            <v>170497.5</v>
          </cell>
          <cell r="R622">
            <v>99519.999999999985</v>
          </cell>
          <cell r="S622">
            <v>0</v>
          </cell>
          <cell r="T622">
            <v>270017.5</v>
          </cell>
          <cell r="U622"/>
          <cell r="V622">
            <v>443293.5</v>
          </cell>
          <cell r="W622">
            <v>258751.99999999994</v>
          </cell>
          <cell r="X622">
            <v>0</v>
          </cell>
          <cell r="Y622">
            <v>702045.5</v>
          </cell>
          <cell r="Z622"/>
          <cell r="AA622">
            <v>46375.32</v>
          </cell>
          <cell r="AB622">
            <v>27069.439999999995</v>
          </cell>
          <cell r="AC622">
            <v>0</v>
          </cell>
          <cell r="AD622">
            <v>73444.759999999995</v>
          </cell>
          <cell r="AE622"/>
          <cell r="AF622">
            <v>389416.29</v>
          </cell>
          <cell r="AG622">
            <v>227303.67999999999</v>
          </cell>
          <cell r="AH622">
            <v>0</v>
          </cell>
          <cell r="AI622">
            <v>616719.97</v>
          </cell>
          <cell r="AJ622"/>
          <cell r="AK622">
            <v>169153.75</v>
          </cell>
          <cell r="AL622">
            <v>198243.83999999997</v>
          </cell>
          <cell r="AM622">
            <v>0</v>
          </cell>
          <cell r="AN622">
            <v>367397.58999999997</v>
          </cell>
          <cell r="AO622"/>
          <cell r="AP622">
            <v>1856376.78</v>
          </cell>
          <cell r="AQ622">
            <v>1083573.7599999998</v>
          </cell>
          <cell r="AR622">
            <v>0</v>
          </cell>
          <cell r="AS622">
            <v>2939950.54</v>
          </cell>
          <cell r="AT622"/>
          <cell r="AU622">
            <v>1278049.26</v>
          </cell>
          <cell r="AV622">
            <v>746001.91999999981</v>
          </cell>
          <cell r="AW622">
            <v>0</v>
          </cell>
          <cell r="AX622">
            <v>2024051.1799999997</v>
          </cell>
          <cell r="AY622"/>
          <cell r="AZ622">
            <v>12109479.869999999</v>
          </cell>
          <cell r="BA622">
            <v>2424677.44</v>
          </cell>
          <cell r="BB622">
            <v>4360247.192999999</v>
          </cell>
          <cell r="BC622">
            <v>305992.47155999998</v>
          </cell>
          <cell r="BD622">
            <v>310865.74739999999</v>
          </cell>
          <cell r="BE622">
            <v>0</v>
          </cell>
          <cell r="BF622">
            <v>4977105.4119599992</v>
          </cell>
          <cell r="BG622"/>
          <cell r="BH622">
            <v>12164177.551959999</v>
          </cell>
          <cell r="BI622"/>
          <cell r="BJ622">
            <v>2056194.06</v>
          </cell>
          <cell r="BK622">
            <v>10107983.491959998</v>
          </cell>
          <cell r="BL622"/>
          <cell r="BM622">
            <v>0</v>
          </cell>
        </row>
        <row r="623">
          <cell r="A623" t="str">
            <v>3404907200200</v>
          </cell>
          <cell r="B623" t="str">
            <v>RONDOUT SCHOOL DIST 72</v>
          </cell>
          <cell r="C623" t="str">
            <v>LAKE</v>
          </cell>
          <cell r="D623" t="str">
            <v>Elementary</v>
          </cell>
          <cell r="E623">
            <v>152</v>
          </cell>
          <cell r="F623"/>
          <cell r="G623">
            <v>94.5</v>
          </cell>
          <cell r="H623">
            <v>93</v>
          </cell>
          <cell r="I623">
            <v>57.5</v>
          </cell>
          <cell r="J623">
            <v>0</v>
          </cell>
          <cell r="K623"/>
          <cell r="L623">
            <v>8370</v>
          </cell>
          <cell r="M623">
            <v>5175</v>
          </cell>
          <cell r="N623">
            <v>0</v>
          </cell>
          <cell r="O623">
            <v>13545</v>
          </cell>
          <cell r="P623"/>
          <cell r="Q623">
            <v>11812.5</v>
          </cell>
          <cell r="R623">
            <v>7187.5</v>
          </cell>
          <cell r="S623">
            <v>0</v>
          </cell>
          <cell r="T623">
            <v>19000</v>
          </cell>
          <cell r="U623"/>
          <cell r="V623">
            <v>30712.5</v>
          </cell>
          <cell r="W623">
            <v>18687.5</v>
          </cell>
          <cell r="X623">
            <v>0</v>
          </cell>
          <cell r="Y623">
            <v>49400</v>
          </cell>
          <cell r="Z623"/>
          <cell r="AA623">
            <v>3213</v>
          </cell>
          <cell r="AB623">
            <v>1955</v>
          </cell>
          <cell r="AC623">
            <v>0</v>
          </cell>
          <cell r="AD623">
            <v>5168</v>
          </cell>
          <cell r="AE623"/>
          <cell r="AF623">
            <v>26979.75</v>
          </cell>
          <cell r="AG623">
            <v>16416.25</v>
          </cell>
          <cell r="AH623">
            <v>0</v>
          </cell>
          <cell r="AI623">
            <v>43396</v>
          </cell>
          <cell r="AJ623"/>
          <cell r="AK623">
            <v>11625</v>
          </cell>
          <cell r="AL623">
            <v>14317.5</v>
          </cell>
          <cell r="AM623">
            <v>0</v>
          </cell>
          <cell r="AN623">
            <v>25942.5</v>
          </cell>
          <cell r="AO623"/>
          <cell r="AP623">
            <v>128614.5</v>
          </cell>
          <cell r="AQ623">
            <v>78257.5</v>
          </cell>
          <cell r="AR623">
            <v>0</v>
          </cell>
          <cell r="AS623">
            <v>206872</v>
          </cell>
          <cell r="AT623"/>
          <cell r="AU623">
            <v>88546.5</v>
          </cell>
          <cell r="AV623">
            <v>53877.5</v>
          </cell>
          <cell r="AW623">
            <v>0</v>
          </cell>
          <cell r="AX623">
            <v>142424</v>
          </cell>
          <cell r="AY623"/>
          <cell r="AZ623">
            <v>850926.6100000001</v>
          </cell>
          <cell r="BA623">
            <v>226488.64</v>
          </cell>
          <cell r="BB623">
            <v>323224.57500000001</v>
          </cell>
          <cell r="BC623">
            <v>21531.407999999999</v>
          </cell>
          <cell r="BD623">
            <v>21874.319999999996</v>
          </cell>
          <cell r="BE623">
            <v>0</v>
          </cell>
          <cell r="BF623">
            <v>366630.30300000001</v>
          </cell>
          <cell r="BG623"/>
          <cell r="BH623">
            <v>872377.80300000007</v>
          </cell>
          <cell r="BI623"/>
          <cell r="BJ623">
            <v>144685.76000000001</v>
          </cell>
          <cell r="BK623">
            <v>727692.04300000006</v>
          </cell>
          <cell r="BL623"/>
          <cell r="BM623">
            <v>0</v>
          </cell>
        </row>
        <row r="624">
          <cell r="A624" t="str">
            <v>3404907300400</v>
          </cell>
          <cell r="B624" t="str">
            <v>HAWTHORN C C SCHOOL DIST 73</v>
          </cell>
          <cell r="C624" t="str">
            <v>LAKE</v>
          </cell>
          <cell r="D624" t="str">
            <v>Elementary</v>
          </cell>
          <cell r="E624">
            <v>3630.54</v>
          </cell>
          <cell r="F624"/>
          <cell r="G624">
            <v>2300.8900000000003</v>
          </cell>
          <cell r="H624">
            <v>2272.3100000000004</v>
          </cell>
          <cell r="I624">
            <v>1329.65</v>
          </cell>
          <cell r="J624">
            <v>0</v>
          </cell>
          <cell r="K624"/>
          <cell r="L624">
            <v>204507.90000000002</v>
          </cell>
          <cell r="M624">
            <v>119668.50000000001</v>
          </cell>
          <cell r="N624">
            <v>0</v>
          </cell>
          <cell r="O624">
            <v>324176.40000000002</v>
          </cell>
          <cell r="P624"/>
          <cell r="Q624">
            <v>287611.25000000006</v>
          </cell>
          <cell r="R624">
            <v>166206.25</v>
          </cell>
          <cell r="S624">
            <v>0</v>
          </cell>
          <cell r="T624">
            <v>453817.50000000006</v>
          </cell>
          <cell r="U624"/>
          <cell r="V624">
            <v>747789.25000000012</v>
          </cell>
          <cell r="W624">
            <v>432136.25000000006</v>
          </cell>
          <cell r="X624">
            <v>0</v>
          </cell>
          <cell r="Y624">
            <v>1179925.5000000002</v>
          </cell>
          <cell r="Z624"/>
          <cell r="AA624">
            <v>78230.260000000009</v>
          </cell>
          <cell r="AB624">
            <v>45208.100000000006</v>
          </cell>
          <cell r="AC624">
            <v>0</v>
          </cell>
          <cell r="AD624">
            <v>123438.36000000002</v>
          </cell>
          <cell r="AE624"/>
          <cell r="AF624">
            <v>656904.09</v>
          </cell>
          <cell r="AG624">
            <v>379615.07</v>
          </cell>
          <cell r="AH624">
            <v>0</v>
          </cell>
          <cell r="AI624">
            <v>1036519.1599999999</v>
          </cell>
          <cell r="AJ624"/>
          <cell r="AK624">
            <v>284038.75000000006</v>
          </cell>
          <cell r="AL624">
            <v>331082.85000000003</v>
          </cell>
          <cell r="AM624">
            <v>0</v>
          </cell>
          <cell r="AN624">
            <v>615121.60000000009</v>
          </cell>
          <cell r="AO624"/>
          <cell r="AP624">
            <v>3131511.2900000005</v>
          </cell>
          <cell r="AQ624">
            <v>1809653.6500000001</v>
          </cell>
          <cell r="AR624">
            <v>0</v>
          </cell>
          <cell r="AS624">
            <v>4941164.9400000004</v>
          </cell>
          <cell r="AT624"/>
          <cell r="AU624">
            <v>2155933.9300000002</v>
          </cell>
          <cell r="AV624">
            <v>1245882.05</v>
          </cell>
          <cell r="AW624">
            <v>0</v>
          </cell>
          <cell r="AX624">
            <v>3401815.9800000004</v>
          </cell>
          <cell r="AY624"/>
          <cell r="AZ624">
            <v>20994167</v>
          </cell>
          <cell r="BA624">
            <v>8075968.8799999999</v>
          </cell>
          <cell r="BB624">
            <v>8721040.7639999986</v>
          </cell>
          <cell r="BC624">
            <v>514280.51316000003</v>
          </cell>
          <cell r="BD624">
            <v>522471.01140000002</v>
          </cell>
          <cell r="BE624">
            <v>0</v>
          </cell>
          <cell r="BF624">
            <v>9757792.2885599975</v>
          </cell>
          <cell r="BG624"/>
          <cell r="BH624">
            <v>21833771.728559997</v>
          </cell>
          <cell r="BI624"/>
          <cell r="BJ624">
            <v>3455838.41</v>
          </cell>
          <cell r="BK624">
            <v>18377933.318559997</v>
          </cell>
          <cell r="BL624"/>
          <cell r="BM624">
            <v>0</v>
          </cell>
        </row>
        <row r="625">
          <cell r="A625" t="str">
            <v>3404907500200</v>
          </cell>
          <cell r="B625" t="str">
            <v>MUNDELEIN ELEM SCHOOL DIST 75</v>
          </cell>
          <cell r="C625" t="str">
            <v>LAKE</v>
          </cell>
          <cell r="D625" t="str">
            <v>Elementary</v>
          </cell>
          <cell r="E625">
            <v>1582.7</v>
          </cell>
          <cell r="F625"/>
          <cell r="G625">
            <v>1021.72</v>
          </cell>
          <cell r="H625">
            <v>1005.06</v>
          </cell>
          <cell r="I625">
            <v>560.98</v>
          </cell>
          <cell r="J625">
            <v>0</v>
          </cell>
          <cell r="K625"/>
          <cell r="L625">
            <v>90455.4</v>
          </cell>
          <cell r="M625">
            <v>50488.200000000004</v>
          </cell>
          <cell r="N625">
            <v>0</v>
          </cell>
          <cell r="O625">
            <v>140943.6</v>
          </cell>
          <cell r="P625"/>
          <cell r="Q625">
            <v>127715</v>
          </cell>
          <cell r="R625">
            <v>70122.5</v>
          </cell>
          <cell r="S625">
            <v>0</v>
          </cell>
          <cell r="T625">
            <v>197837.5</v>
          </cell>
          <cell r="U625"/>
          <cell r="V625">
            <v>332059</v>
          </cell>
          <cell r="W625">
            <v>182318.5</v>
          </cell>
          <cell r="X625">
            <v>0</v>
          </cell>
          <cell r="Y625">
            <v>514377.5</v>
          </cell>
          <cell r="Z625"/>
          <cell r="AA625">
            <v>34738.480000000003</v>
          </cell>
          <cell r="AB625">
            <v>19073.32</v>
          </cell>
          <cell r="AC625">
            <v>0</v>
          </cell>
          <cell r="AD625">
            <v>53811.8</v>
          </cell>
          <cell r="AE625"/>
          <cell r="AF625">
            <v>583402.12</v>
          </cell>
          <cell r="AG625">
            <v>320319.58</v>
          </cell>
          <cell r="AH625">
            <v>0</v>
          </cell>
          <cell r="AI625">
            <v>903721.7</v>
          </cell>
          <cell r="AJ625"/>
          <cell r="AK625">
            <v>125632.5</v>
          </cell>
          <cell r="AL625">
            <v>139684.02000000002</v>
          </cell>
          <cell r="AM625">
            <v>0</v>
          </cell>
          <cell r="AN625">
            <v>265316.52</v>
          </cell>
          <cell r="AO625"/>
          <cell r="AP625">
            <v>1390560.92</v>
          </cell>
          <cell r="AQ625">
            <v>763493.78</v>
          </cell>
          <cell r="AR625">
            <v>0</v>
          </cell>
          <cell r="AS625">
            <v>2154054.7000000002</v>
          </cell>
          <cell r="AT625"/>
          <cell r="AU625">
            <v>957351.64</v>
          </cell>
          <cell r="AV625">
            <v>525638.26</v>
          </cell>
          <cell r="AW625">
            <v>0</v>
          </cell>
          <cell r="AX625">
            <v>1482989.9</v>
          </cell>
          <cell r="AY625"/>
          <cell r="AZ625">
            <v>9427499.5600000005</v>
          </cell>
          <cell r="BA625">
            <v>4377295.59</v>
          </cell>
          <cell r="BB625">
            <v>4141438.5449999999</v>
          </cell>
          <cell r="BC625">
            <v>224195.78580000001</v>
          </cell>
          <cell r="BD625">
            <v>227766.35700000002</v>
          </cell>
          <cell r="BE625">
            <v>0</v>
          </cell>
          <cell r="BF625">
            <v>4593400.6877999995</v>
          </cell>
          <cell r="BG625"/>
          <cell r="BH625">
            <v>10306453.9078</v>
          </cell>
          <cell r="BI625"/>
          <cell r="BJ625">
            <v>1506540.47</v>
          </cell>
          <cell r="BK625">
            <v>8799913.4377999995</v>
          </cell>
          <cell r="BL625"/>
          <cell r="BM625">
            <v>1</v>
          </cell>
        </row>
        <row r="626">
          <cell r="A626" t="str">
            <v>3404907600200</v>
          </cell>
          <cell r="B626" t="str">
            <v>DIAMOND LAKE SCHOOL DIST 76</v>
          </cell>
          <cell r="C626" t="str">
            <v>LAKE</v>
          </cell>
          <cell r="D626" t="str">
            <v>Elementary</v>
          </cell>
          <cell r="E626">
            <v>839.3</v>
          </cell>
          <cell r="F626"/>
          <cell r="G626">
            <v>534.65</v>
          </cell>
          <cell r="H626">
            <v>525.31999999999994</v>
          </cell>
          <cell r="I626">
            <v>304.64999999999998</v>
          </cell>
          <cell r="J626">
            <v>0</v>
          </cell>
          <cell r="K626"/>
          <cell r="L626">
            <v>47278.799999999996</v>
          </cell>
          <cell r="M626">
            <v>27418.499999999996</v>
          </cell>
          <cell r="N626">
            <v>0</v>
          </cell>
          <cell r="O626">
            <v>74697.299999999988</v>
          </cell>
          <cell r="P626"/>
          <cell r="Q626">
            <v>66831.25</v>
          </cell>
          <cell r="R626">
            <v>38081.25</v>
          </cell>
          <cell r="S626">
            <v>0</v>
          </cell>
          <cell r="T626">
            <v>104912.5</v>
          </cell>
          <cell r="U626"/>
          <cell r="V626">
            <v>173761.25</v>
          </cell>
          <cell r="W626">
            <v>99011.249999999985</v>
          </cell>
          <cell r="X626">
            <v>0</v>
          </cell>
          <cell r="Y626">
            <v>272772.5</v>
          </cell>
          <cell r="Z626"/>
          <cell r="AA626">
            <v>18178.099999999999</v>
          </cell>
          <cell r="AB626">
            <v>10358.099999999999</v>
          </cell>
          <cell r="AC626">
            <v>0</v>
          </cell>
          <cell r="AD626">
            <v>28536.199999999997</v>
          </cell>
          <cell r="AE626"/>
          <cell r="AF626">
            <v>152642.57</v>
          </cell>
          <cell r="AG626">
            <v>86977.57</v>
          </cell>
          <cell r="AH626">
            <v>0</v>
          </cell>
          <cell r="AI626">
            <v>239620.14</v>
          </cell>
          <cell r="AJ626"/>
          <cell r="AK626">
            <v>65664.999999999985</v>
          </cell>
          <cell r="AL626">
            <v>75857.849999999991</v>
          </cell>
          <cell r="AM626">
            <v>0</v>
          </cell>
          <cell r="AN626">
            <v>141522.84999999998</v>
          </cell>
          <cell r="AO626"/>
          <cell r="AP626">
            <v>727658.65</v>
          </cell>
          <cell r="AQ626">
            <v>414628.64999999997</v>
          </cell>
          <cell r="AR626">
            <v>0</v>
          </cell>
          <cell r="AS626">
            <v>1142287.3</v>
          </cell>
          <cell r="AT626"/>
          <cell r="AU626">
            <v>500967.05</v>
          </cell>
          <cell r="AV626">
            <v>285457.05</v>
          </cell>
          <cell r="AW626">
            <v>0</v>
          </cell>
          <cell r="AX626">
            <v>786424.1</v>
          </cell>
          <cell r="AY626"/>
          <cell r="AZ626">
            <v>5140508.3599999994</v>
          </cell>
          <cell r="BA626">
            <v>3035319.3</v>
          </cell>
          <cell r="BB626">
            <v>2452748.2979999995</v>
          </cell>
          <cell r="BC626">
            <v>118890.2022</v>
          </cell>
          <cell r="BD626">
            <v>120783.66299999999</v>
          </cell>
          <cell r="BE626">
            <v>0</v>
          </cell>
          <cell r="BF626">
            <v>2692422.1631999998</v>
          </cell>
          <cell r="BG626"/>
          <cell r="BH626">
            <v>5483195.053199999</v>
          </cell>
          <cell r="BI626"/>
          <cell r="BJ626">
            <v>798912.88</v>
          </cell>
          <cell r="BK626">
            <v>4684282.1731999991</v>
          </cell>
          <cell r="BL626"/>
          <cell r="BM626">
            <v>0</v>
          </cell>
        </row>
        <row r="627">
          <cell r="A627" t="str">
            <v>3404907900200</v>
          </cell>
          <cell r="B627" t="str">
            <v>FREMONT SCHOOL DIST 79</v>
          </cell>
          <cell r="C627" t="str">
            <v>LAKE</v>
          </cell>
          <cell r="D627" t="str">
            <v>Elementary</v>
          </cell>
          <cell r="E627">
            <v>2083.14</v>
          </cell>
          <cell r="F627"/>
          <cell r="G627">
            <v>1295.8100000000002</v>
          </cell>
          <cell r="H627">
            <v>1275.2300000000002</v>
          </cell>
          <cell r="I627">
            <v>787.32999999999993</v>
          </cell>
          <cell r="J627">
            <v>0</v>
          </cell>
          <cell r="K627"/>
          <cell r="L627">
            <v>114770.70000000003</v>
          </cell>
          <cell r="M627">
            <v>70859.7</v>
          </cell>
          <cell r="N627">
            <v>0</v>
          </cell>
          <cell r="O627">
            <v>185630.40000000002</v>
          </cell>
          <cell r="P627"/>
          <cell r="Q627">
            <v>161976.25000000003</v>
          </cell>
          <cell r="R627">
            <v>98416.249999999985</v>
          </cell>
          <cell r="S627">
            <v>0</v>
          </cell>
          <cell r="T627">
            <v>260392.5</v>
          </cell>
          <cell r="U627"/>
          <cell r="V627">
            <v>421138.25000000006</v>
          </cell>
          <cell r="W627">
            <v>255882.24999999997</v>
          </cell>
          <cell r="X627">
            <v>0</v>
          </cell>
          <cell r="Y627">
            <v>677020.5</v>
          </cell>
          <cell r="Z627"/>
          <cell r="AA627">
            <v>44057.540000000008</v>
          </cell>
          <cell r="AB627">
            <v>26769.219999999998</v>
          </cell>
          <cell r="AC627">
            <v>0</v>
          </cell>
          <cell r="AD627">
            <v>70826.760000000009</v>
          </cell>
          <cell r="AE627"/>
          <cell r="AF627">
            <v>369953.75</v>
          </cell>
          <cell r="AG627">
            <v>224782.71</v>
          </cell>
          <cell r="AH627">
            <v>0</v>
          </cell>
          <cell r="AI627">
            <v>594736.46</v>
          </cell>
          <cell r="AJ627"/>
          <cell r="AK627">
            <v>159403.75000000003</v>
          </cell>
          <cell r="AL627">
            <v>196045.16999999998</v>
          </cell>
          <cell r="AM627">
            <v>0</v>
          </cell>
          <cell r="AN627">
            <v>355448.92000000004</v>
          </cell>
          <cell r="AO627"/>
          <cell r="AP627">
            <v>1763597.4100000001</v>
          </cell>
          <cell r="AQ627">
            <v>1071556.1299999999</v>
          </cell>
          <cell r="AR627">
            <v>0</v>
          </cell>
          <cell r="AS627">
            <v>2835153.54</v>
          </cell>
          <cell r="AT627"/>
          <cell r="AU627">
            <v>1214173.9700000002</v>
          </cell>
          <cell r="AV627">
            <v>737728.21</v>
          </cell>
          <cell r="AW627">
            <v>0</v>
          </cell>
          <cell r="AX627">
            <v>1951902.1800000002</v>
          </cell>
          <cell r="AY627"/>
          <cell r="AZ627">
            <v>11725225.08</v>
          </cell>
          <cell r="BA627">
            <v>3087461.69</v>
          </cell>
          <cell r="BB627">
            <v>4443806.0309999995</v>
          </cell>
          <cell r="BC627">
            <v>295085.11356000003</v>
          </cell>
          <cell r="BD627">
            <v>299784.67740000004</v>
          </cell>
          <cell r="BE627">
            <v>0</v>
          </cell>
          <cell r="BF627">
            <v>5038675.8219600003</v>
          </cell>
          <cell r="BG627"/>
          <cell r="BH627">
            <v>11969787.08196</v>
          </cell>
          <cell r="BI627"/>
          <cell r="BJ627">
            <v>1982899.3</v>
          </cell>
          <cell r="BK627">
            <v>9986887.7819599994</v>
          </cell>
          <cell r="BL627"/>
          <cell r="BM627">
            <v>0</v>
          </cell>
        </row>
        <row r="628">
          <cell r="A628" t="str">
            <v>3404909502600</v>
          </cell>
          <cell r="B628" t="str">
            <v>LAKE ZURICH C U SCH DIST 95</v>
          </cell>
          <cell r="C628" t="str">
            <v>LAKE</v>
          </cell>
          <cell r="D628" t="str">
            <v>Unit</v>
          </cell>
          <cell r="E628">
            <v>5553.5</v>
          </cell>
          <cell r="F628"/>
          <cell r="G628">
            <v>2456.5</v>
          </cell>
          <cell r="H628">
            <v>2432</v>
          </cell>
          <cell r="I628">
            <v>1305</v>
          </cell>
          <cell r="J628">
            <v>1792</v>
          </cell>
          <cell r="K628"/>
          <cell r="L628">
            <v>218880</v>
          </cell>
          <cell r="M628">
            <v>117450</v>
          </cell>
          <cell r="N628">
            <v>161280</v>
          </cell>
          <cell r="O628">
            <v>497610</v>
          </cell>
          <cell r="P628"/>
          <cell r="Q628">
            <v>307062.5</v>
          </cell>
          <cell r="R628">
            <v>163125</v>
          </cell>
          <cell r="S628">
            <v>224000</v>
          </cell>
          <cell r="T628">
            <v>694187.5</v>
          </cell>
          <cell r="U628"/>
          <cell r="V628">
            <v>798362.5</v>
          </cell>
          <cell r="W628">
            <v>424125</v>
          </cell>
          <cell r="X628">
            <v>582400</v>
          </cell>
          <cell r="Y628">
            <v>1804887.5</v>
          </cell>
          <cell r="Z628"/>
          <cell r="AA628">
            <v>83521</v>
          </cell>
          <cell r="AB628">
            <v>44370</v>
          </cell>
          <cell r="AC628">
            <v>60928</v>
          </cell>
          <cell r="AD628">
            <v>188819</v>
          </cell>
          <cell r="AE628"/>
          <cell r="AF628">
            <v>701330.75</v>
          </cell>
          <cell r="AG628">
            <v>372577.5</v>
          </cell>
          <cell r="AH628">
            <v>511616</v>
          </cell>
          <cell r="AI628">
            <v>1585524.25</v>
          </cell>
          <cell r="AJ628"/>
          <cell r="AK628">
            <v>304000</v>
          </cell>
          <cell r="AL628">
            <v>324945</v>
          </cell>
          <cell r="AM628">
            <v>1539328</v>
          </cell>
          <cell r="AN628">
            <v>2168273</v>
          </cell>
          <cell r="AO628"/>
          <cell r="AP628">
            <v>3343296.5</v>
          </cell>
          <cell r="AQ628">
            <v>1776105</v>
          </cell>
          <cell r="AR628">
            <v>2438912</v>
          </cell>
          <cell r="AS628">
            <v>7558313.5</v>
          </cell>
          <cell r="AT628"/>
          <cell r="AU628">
            <v>2301740.5</v>
          </cell>
          <cell r="AV628">
            <v>1222785</v>
          </cell>
          <cell r="AW628">
            <v>1679104</v>
          </cell>
          <cell r="AX628">
            <v>5203629.5</v>
          </cell>
          <cell r="AY628"/>
          <cell r="AZ628">
            <v>32765763.109999999</v>
          </cell>
          <cell r="BA628">
            <v>8505827.2599999998</v>
          </cell>
          <cell r="BB628">
            <v>12381477.111</v>
          </cell>
          <cell r="BC628">
            <v>786675.48899999994</v>
          </cell>
          <cell r="BD628">
            <v>799204.18499999994</v>
          </cell>
          <cell r="BE628">
            <v>0</v>
          </cell>
          <cell r="BF628">
            <v>13967356.785</v>
          </cell>
          <cell r="BG628"/>
          <cell r="BH628">
            <v>33668601.034999996</v>
          </cell>
          <cell r="BI628"/>
          <cell r="BJ628">
            <v>5286265.58</v>
          </cell>
          <cell r="BK628">
            <v>28382335.454999998</v>
          </cell>
          <cell r="BL628"/>
          <cell r="BM628">
            <v>0</v>
          </cell>
        </row>
        <row r="629">
          <cell r="A629" t="str">
            <v>3404909600400</v>
          </cell>
          <cell r="B629" t="str">
            <v>KILDEER COUNTRYSIDE C C S DIST 96</v>
          </cell>
          <cell r="C629" t="str">
            <v>LAKE</v>
          </cell>
          <cell r="D629" t="str">
            <v>Elementary</v>
          </cell>
          <cell r="E629">
            <v>3422</v>
          </cell>
          <cell r="F629"/>
          <cell r="G629">
            <v>2123</v>
          </cell>
          <cell r="H629">
            <v>2092</v>
          </cell>
          <cell r="I629">
            <v>1299</v>
          </cell>
          <cell r="J629">
            <v>0</v>
          </cell>
          <cell r="K629"/>
          <cell r="L629">
            <v>188280</v>
          </cell>
          <cell r="M629">
            <v>116910</v>
          </cell>
          <cell r="N629">
            <v>0</v>
          </cell>
          <cell r="O629">
            <v>305190</v>
          </cell>
          <cell r="P629"/>
          <cell r="Q629">
            <v>265375</v>
          </cell>
          <cell r="R629">
            <v>162375</v>
          </cell>
          <cell r="S629">
            <v>0</v>
          </cell>
          <cell r="T629">
            <v>427750</v>
          </cell>
          <cell r="U629"/>
          <cell r="V629">
            <v>689975</v>
          </cell>
          <cell r="W629">
            <v>422175</v>
          </cell>
          <cell r="X629">
            <v>0</v>
          </cell>
          <cell r="Y629">
            <v>1112150</v>
          </cell>
          <cell r="Z629"/>
          <cell r="AA629">
            <v>72182</v>
          </cell>
          <cell r="AB629">
            <v>44166</v>
          </cell>
          <cell r="AC629">
            <v>0</v>
          </cell>
          <cell r="AD629">
            <v>116348</v>
          </cell>
          <cell r="AE629"/>
          <cell r="AF629">
            <v>606116.5</v>
          </cell>
          <cell r="AG629">
            <v>370864.5</v>
          </cell>
          <cell r="AH629">
            <v>0</v>
          </cell>
          <cell r="AI629">
            <v>976981</v>
          </cell>
          <cell r="AJ629"/>
          <cell r="AK629">
            <v>261500</v>
          </cell>
          <cell r="AL629">
            <v>323451</v>
          </cell>
          <cell r="AM629">
            <v>0</v>
          </cell>
          <cell r="AN629">
            <v>584951</v>
          </cell>
          <cell r="AO629"/>
          <cell r="AP629">
            <v>2889403</v>
          </cell>
          <cell r="AQ629">
            <v>1767939</v>
          </cell>
          <cell r="AR629">
            <v>0</v>
          </cell>
          <cell r="AS629">
            <v>4657342</v>
          </cell>
          <cell r="AT629"/>
          <cell r="AU629">
            <v>1989251</v>
          </cell>
          <cell r="AV629">
            <v>1217163</v>
          </cell>
          <cell r="AW629">
            <v>0</v>
          </cell>
          <cell r="AX629">
            <v>3206414</v>
          </cell>
          <cell r="AY629"/>
          <cell r="AZ629">
            <v>19207875.810000002</v>
          </cell>
          <cell r="BA629">
            <v>5804281.6200000001</v>
          </cell>
          <cell r="BB629">
            <v>7503647.2290000012</v>
          </cell>
          <cell r="BC629">
            <v>484739.98799999995</v>
          </cell>
          <cell r="BD629">
            <v>492460.01999999996</v>
          </cell>
          <cell r="BE629">
            <v>0</v>
          </cell>
          <cell r="BF629">
            <v>8480847.2370000016</v>
          </cell>
          <cell r="BG629"/>
          <cell r="BH629">
            <v>19867973.237000003</v>
          </cell>
          <cell r="BI629"/>
          <cell r="BJ629">
            <v>3257333.36</v>
          </cell>
          <cell r="BK629">
            <v>16610639.877000004</v>
          </cell>
          <cell r="BL629"/>
          <cell r="BM629">
            <v>0</v>
          </cell>
        </row>
        <row r="630">
          <cell r="A630" t="str">
            <v>3404910200400</v>
          </cell>
          <cell r="B630" t="str">
            <v>APTAKISIC-TRIPP C C S DIST 102</v>
          </cell>
          <cell r="C630" t="str">
            <v>LAKE</v>
          </cell>
          <cell r="D630" t="str">
            <v>Elementary</v>
          </cell>
          <cell r="E630">
            <v>2425.81</v>
          </cell>
          <cell r="F630"/>
          <cell r="G630">
            <v>1553.82</v>
          </cell>
          <cell r="H630">
            <v>1532.82</v>
          </cell>
          <cell r="I630">
            <v>871.99</v>
          </cell>
          <cell r="J630">
            <v>0</v>
          </cell>
          <cell r="K630"/>
          <cell r="L630">
            <v>137953.79999999999</v>
          </cell>
          <cell r="M630">
            <v>78479.100000000006</v>
          </cell>
          <cell r="N630">
            <v>0</v>
          </cell>
          <cell r="O630">
            <v>216432.9</v>
          </cell>
          <cell r="P630"/>
          <cell r="Q630">
            <v>194227.5</v>
          </cell>
          <cell r="R630">
            <v>108998.75</v>
          </cell>
          <cell r="S630">
            <v>0</v>
          </cell>
          <cell r="T630">
            <v>303226.25</v>
          </cell>
          <cell r="U630"/>
          <cell r="V630">
            <v>504991.5</v>
          </cell>
          <cell r="W630">
            <v>283396.75</v>
          </cell>
          <cell r="X630">
            <v>0</v>
          </cell>
          <cell r="Y630">
            <v>788388.25</v>
          </cell>
          <cell r="Z630"/>
          <cell r="AA630">
            <v>52829.88</v>
          </cell>
          <cell r="AB630">
            <v>29647.66</v>
          </cell>
          <cell r="AC630">
            <v>0</v>
          </cell>
          <cell r="AD630">
            <v>82477.539999999994</v>
          </cell>
          <cell r="AE630"/>
          <cell r="AF630">
            <v>443615.61</v>
          </cell>
          <cell r="AG630">
            <v>248953.14</v>
          </cell>
          <cell r="AH630">
            <v>0</v>
          </cell>
          <cell r="AI630">
            <v>692568.75</v>
          </cell>
          <cell r="AJ630"/>
          <cell r="AK630">
            <v>191602.5</v>
          </cell>
          <cell r="AL630">
            <v>217125.51</v>
          </cell>
          <cell r="AM630">
            <v>0</v>
          </cell>
          <cell r="AN630">
            <v>408728.01</v>
          </cell>
          <cell r="AO630"/>
          <cell r="AP630">
            <v>2114749.02</v>
          </cell>
          <cell r="AQ630">
            <v>1186778.3899999999</v>
          </cell>
          <cell r="AR630">
            <v>0</v>
          </cell>
          <cell r="AS630">
            <v>3301527.41</v>
          </cell>
          <cell r="AT630"/>
          <cell r="AU630">
            <v>1455929.3399999999</v>
          </cell>
          <cell r="AV630">
            <v>817054.63</v>
          </cell>
          <cell r="AW630">
            <v>0</v>
          </cell>
          <cell r="AX630">
            <v>2272983.9699999997</v>
          </cell>
          <cell r="AY630"/>
          <cell r="AZ630">
            <v>13746273</v>
          </cell>
          <cell r="BA630">
            <v>5159570.75</v>
          </cell>
          <cell r="BB630">
            <v>5671753.125</v>
          </cell>
          <cell r="BC630">
            <v>343625.68973999994</v>
          </cell>
          <cell r="BD630">
            <v>349098.31709999999</v>
          </cell>
          <cell r="BE630">
            <v>0</v>
          </cell>
          <cell r="BF630">
            <v>6364477.1318399999</v>
          </cell>
          <cell r="BG630"/>
          <cell r="BH630">
            <v>14430810.21184</v>
          </cell>
          <cell r="BI630"/>
          <cell r="BJ630">
            <v>2309080.02</v>
          </cell>
          <cell r="BK630">
            <v>12121730.19184</v>
          </cell>
          <cell r="BL630"/>
          <cell r="BM630">
            <v>0</v>
          </cell>
        </row>
        <row r="631">
          <cell r="A631" t="str">
            <v>3404910300200</v>
          </cell>
          <cell r="B631" t="str">
            <v>LINCOLNSHIRE-PRAIRIEVIEW S D 103</v>
          </cell>
          <cell r="C631" t="str">
            <v>LAKE</v>
          </cell>
          <cell r="D631" t="str">
            <v>Elementary</v>
          </cell>
          <cell r="E631">
            <v>1914</v>
          </cell>
          <cell r="F631"/>
          <cell r="G631">
            <v>1142</v>
          </cell>
          <cell r="H631">
            <v>1122.5</v>
          </cell>
          <cell r="I631">
            <v>772</v>
          </cell>
          <cell r="J631">
            <v>0</v>
          </cell>
          <cell r="K631"/>
          <cell r="L631">
            <v>101025</v>
          </cell>
          <cell r="M631">
            <v>69480</v>
          </cell>
          <cell r="N631">
            <v>0</v>
          </cell>
          <cell r="O631">
            <v>170505</v>
          </cell>
          <cell r="P631"/>
          <cell r="Q631">
            <v>142750</v>
          </cell>
          <cell r="R631">
            <v>96500</v>
          </cell>
          <cell r="S631">
            <v>0</v>
          </cell>
          <cell r="T631">
            <v>239250</v>
          </cell>
          <cell r="U631"/>
          <cell r="V631">
            <v>371150</v>
          </cell>
          <cell r="W631">
            <v>250900</v>
          </cell>
          <cell r="X631">
            <v>0</v>
          </cell>
          <cell r="Y631">
            <v>622050</v>
          </cell>
          <cell r="Z631"/>
          <cell r="AA631">
            <v>38828</v>
          </cell>
          <cell r="AB631">
            <v>26248</v>
          </cell>
          <cell r="AC631">
            <v>0</v>
          </cell>
          <cell r="AD631">
            <v>65076</v>
          </cell>
          <cell r="AE631"/>
          <cell r="AF631">
            <v>326041</v>
          </cell>
          <cell r="AG631">
            <v>220406</v>
          </cell>
          <cell r="AH631">
            <v>0</v>
          </cell>
          <cell r="AI631">
            <v>546447</v>
          </cell>
          <cell r="AJ631"/>
          <cell r="AK631">
            <v>140312.5</v>
          </cell>
          <cell r="AL631">
            <v>192228</v>
          </cell>
          <cell r="AM631">
            <v>0</v>
          </cell>
          <cell r="AN631">
            <v>332540.5</v>
          </cell>
          <cell r="AO631"/>
          <cell r="AP631">
            <v>1554262</v>
          </cell>
          <cell r="AQ631">
            <v>1050692</v>
          </cell>
          <cell r="AR631">
            <v>0</v>
          </cell>
          <cell r="AS631">
            <v>2604954</v>
          </cell>
          <cell r="AT631"/>
          <cell r="AU631">
            <v>1070054</v>
          </cell>
          <cell r="AV631">
            <v>723364</v>
          </cell>
          <cell r="AW631">
            <v>0</v>
          </cell>
          <cell r="AX631">
            <v>1793418</v>
          </cell>
          <cell r="AY631"/>
          <cell r="AZ631">
            <v>10570817.010000002</v>
          </cell>
          <cell r="BA631">
            <v>2369349.94</v>
          </cell>
          <cell r="BB631">
            <v>3882050.085</v>
          </cell>
          <cell r="BC631">
            <v>271125.75599999999</v>
          </cell>
          <cell r="BD631">
            <v>275443.74</v>
          </cell>
          <cell r="BE631">
            <v>0</v>
          </cell>
          <cell r="BF631">
            <v>4428619.5810000002</v>
          </cell>
          <cell r="BG631"/>
          <cell r="BH631">
            <v>10802860.081</v>
          </cell>
          <cell r="BI631"/>
          <cell r="BJ631">
            <v>1821898.32</v>
          </cell>
          <cell r="BK631">
            <v>8980961.7609999999</v>
          </cell>
          <cell r="BL631"/>
          <cell r="BM631">
            <v>0</v>
          </cell>
        </row>
        <row r="632">
          <cell r="A632" t="str">
            <v>3404910600200</v>
          </cell>
          <cell r="B632" t="str">
            <v>BANNOCKBURN SCHOOL DIST 106</v>
          </cell>
          <cell r="C632" t="str">
            <v>LAKE</v>
          </cell>
          <cell r="D632" t="str">
            <v>Elementary</v>
          </cell>
          <cell r="E632">
            <v>177</v>
          </cell>
          <cell r="F632"/>
          <cell r="G632">
            <v>114.5</v>
          </cell>
          <cell r="H632">
            <v>114.5</v>
          </cell>
          <cell r="I632">
            <v>62.5</v>
          </cell>
          <cell r="J632">
            <v>0</v>
          </cell>
          <cell r="K632"/>
          <cell r="L632">
            <v>10305</v>
          </cell>
          <cell r="M632">
            <v>5625</v>
          </cell>
          <cell r="N632">
            <v>0</v>
          </cell>
          <cell r="O632">
            <v>15930</v>
          </cell>
          <cell r="P632"/>
          <cell r="Q632">
            <v>14312.5</v>
          </cell>
          <cell r="R632">
            <v>7812.5</v>
          </cell>
          <cell r="S632">
            <v>0</v>
          </cell>
          <cell r="T632">
            <v>22125</v>
          </cell>
          <cell r="U632"/>
          <cell r="V632">
            <v>37212.5</v>
          </cell>
          <cell r="W632">
            <v>20312.5</v>
          </cell>
          <cell r="X632">
            <v>0</v>
          </cell>
          <cell r="Y632">
            <v>57525</v>
          </cell>
          <cell r="Z632"/>
          <cell r="AA632">
            <v>3893</v>
          </cell>
          <cell r="AB632">
            <v>2125</v>
          </cell>
          <cell r="AC632">
            <v>0</v>
          </cell>
          <cell r="AD632">
            <v>6018</v>
          </cell>
          <cell r="AE632"/>
          <cell r="AF632">
            <v>32689.75</v>
          </cell>
          <cell r="AG632">
            <v>17843.75</v>
          </cell>
          <cell r="AH632">
            <v>0</v>
          </cell>
          <cell r="AI632">
            <v>50533.5</v>
          </cell>
          <cell r="AJ632"/>
          <cell r="AK632">
            <v>14312.5</v>
          </cell>
          <cell r="AL632">
            <v>15562.5</v>
          </cell>
          <cell r="AM632">
            <v>0</v>
          </cell>
          <cell r="AN632">
            <v>29875</v>
          </cell>
          <cell r="AO632"/>
          <cell r="AP632">
            <v>155834.5</v>
          </cell>
          <cell r="AQ632">
            <v>85062.5</v>
          </cell>
          <cell r="AR632">
            <v>0</v>
          </cell>
          <cell r="AS632">
            <v>240897</v>
          </cell>
          <cell r="AT632"/>
          <cell r="AU632">
            <v>107286.5</v>
          </cell>
          <cell r="AV632">
            <v>58562.5</v>
          </cell>
          <cell r="AW632">
            <v>0</v>
          </cell>
          <cell r="AX632">
            <v>165849</v>
          </cell>
          <cell r="AY632"/>
          <cell r="AZ632">
            <v>1025025.3999999999</v>
          </cell>
          <cell r="BA632">
            <v>253983.1</v>
          </cell>
          <cell r="BB632">
            <v>383702.55</v>
          </cell>
          <cell r="BC632">
            <v>25072.757999999998</v>
          </cell>
          <cell r="BD632">
            <v>25472.069999999996</v>
          </cell>
          <cell r="BE632">
            <v>0</v>
          </cell>
          <cell r="BF632">
            <v>434247.37799999997</v>
          </cell>
          <cell r="BG632"/>
          <cell r="BH632">
            <v>1022999.878</v>
          </cell>
          <cell r="BI632"/>
          <cell r="BJ632">
            <v>168482.76</v>
          </cell>
          <cell r="BK632">
            <v>854517.11800000002</v>
          </cell>
          <cell r="BL632"/>
          <cell r="BM632">
            <v>0</v>
          </cell>
        </row>
        <row r="633">
          <cell r="A633" t="str">
            <v>3404910900200</v>
          </cell>
          <cell r="B633" t="str">
            <v>DEERFIELD SCHOOL DIST 109</v>
          </cell>
          <cell r="C633" t="str">
            <v>LAKE</v>
          </cell>
          <cell r="D633" t="str">
            <v>Elementary</v>
          </cell>
          <cell r="E633">
            <v>2731.8</v>
          </cell>
          <cell r="F633"/>
          <cell r="G633">
            <v>1776.98</v>
          </cell>
          <cell r="H633">
            <v>1757.15</v>
          </cell>
          <cell r="I633">
            <v>954.81999999999994</v>
          </cell>
          <cell r="J633">
            <v>0</v>
          </cell>
          <cell r="K633"/>
          <cell r="L633">
            <v>158143.5</v>
          </cell>
          <cell r="M633">
            <v>85933.799999999988</v>
          </cell>
          <cell r="N633">
            <v>0</v>
          </cell>
          <cell r="O633">
            <v>244077.3</v>
          </cell>
          <cell r="P633"/>
          <cell r="Q633">
            <v>222122.5</v>
          </cell>
          <cell r="R633">
            <v>119352.49999999999</v>
          </cell>
          <cell r="S633">
            <v>0</v>
          </cell>
          <cell r="T633">
            <v>341475</v>
          </cell>
          <cell r="U633"/>
          <cell r="V633">
            <v>577518.5</v>
          </cell>
          <cell r="W633">
            <v>310316.5</v>
          </cell>
          <cell r="X633">
            <v>0</v>
          </cell>
          <cell r="Y633">
            <v>887835</v>
          </cell>
          <cell r="Z633"/>
          <cell r="AA633">
            <v>60417.32</v>
          </cell>
          <cell r="AB633">
            <v>32463.879999999997</v>
          </cell>
          <cell r="AC633">
            <v>0</v>
          </cell>
          <cell r="AD633">
            <v>92881.2</v>
          </cell>
          <cell r="AE633"/>
          <cell r="AF633">
            <v>507327.79</v>
          </cell>
          <cell r="AG633">
            <v>272601.11</v>
          </cell>
          <cell r="AH633">
            <v>0</v>
          </cell>
          <cell r="AI633">
            <v>779928.89999999991</v>
          </cell>
          <cell r="AJ633"/>
          <cell r="AK633">
            <v>219643.75</v>
          </cell>
          <cell r="AL633">
            <v>237750.18</v>
          </cell>
          <cell r="AM633">
            <v>0</v>
          </cell>
          <cell r="AN633">
            <v>457393.93</v>
          </cell>
          <cell r="AO633"/>
          <cell r="AP633">
            <v>2418469.7799999998</v>
          </cell>
          <cell r="AQ633">
            <v>1299510.02</v>
          </cell>
          <cell r="AR633">
            <v>0</v>
          </cell>
          <cell r="AS633">
            <v>3717979.8</v>
          </cell>
          <cell r="AT633"/>
          <cell r="AU633">
            <v>1665030.26</v>
          </cell>
          <cell r="AV633">
            <v>894666.34</v>
          </cell>
          <cell r="AW633">
            <v>0</v>
          </cell>
          <cell r="AX633">
            <v>2559696.6</v>
          </cell>
          <cell r="AY633"/>
          <cell r="AZ633">
            <v>15280714.369999999</v>
          </cell>
          <cell r="BA633">
            <v>2897556.39</v>
          </cell>
          <cell r="BB633">
            <v>5453481.2279999992</v>
          </cell>
          <cell r="BC633">
            <v>386970.39720000001</v>
          </cell>
          <cell r="BD633">
            <v>393133.33799999999</v>
          </cell>
          <cell r="BE633">
            <v>0</v>
          </cell>
          <cell r="BF633">
            <v>6233584.9631999992</v>
          </cell>
          <cell r="BG633"/>
          <cell r="BH633">
            <v>15314852.693199998</v>
          </cell>
          <cell r="BI633"/>
          <cell r="BJ633">
            <v>2600345.7799999998</v>
          </cell>
          <cell r="BK633">
            <v>12714506.913199998</v>
          </cell>
          <cell r="BL633"/>
          <cell r="BM633">
            <v>0</v>
          </cell>
        </row>
        <row r="634">
          <cell r="A634" t="str">
            <v>3404911200200</v>
          </cell>
          <cell r="B634" t="str">
            <v>NORTH SHORE SD 112</v>
          </cell>
          <cell r="C634" t="str">
            <v>LAKE</v>
          </cell>
          <cell r="D634" t="str">
            <v>Elementary</v>
          </cell>
          <cell r="E634">
            <v>3642.72</v>
          </cell>
          <cell r="F634"/>
          <cell r="G634">
            <v>2405.0699999999997</v>
          </cell>
          <cell r="H634">
            <v>2371.3199999999997</v>
          </cell>
          <cell r="I634">
            <v>1237.6500000000001</v>
          </cell>
          <cell r="J634">
            <v>0</v>
          </cell>
          <cell r="K634"/>
          <cell r="L634">
            <v>213418.8</v>
          </cell>
          <cell r="M634">
            <v>111388.50000000001</v>
          </cell>
          <cell r="N634">
            <v>0</v>
          </cell>
          <cell r="O634">
            <v>324807.3</v>
          </cell>
          <cell r="P634"/>
          <cell r="Q634">
            <v>300633.74999999994</v>
          </cell>
          <cell r="R634">
            <v>154706.25</v>
          </cell>
          <cell r="S634">
            <v>0</v>
          </cell>
          <cell r="T634">
            <v>455339.99999999994</v>
          </cell>
          <cell r="U634"/>
          <cell r="V634">
            <v>781647.74999999988</v>
          </cell>
          <cell r="W634">
            <v>402236.25000000006</v>
          </cell>
          <cell r="X634">
            <v>0</v>
          </cell>
          <cell r="Y634">
            <v>1183884</v>
          </cell>
          <cell r="Z634"/>
          <cell r="AA634">
            <v>81772.37999999999</v>
          </cell>
          <cell r="AB634">
            <v>42080.100000000006</v>
          </cell>
          <cell r="AC634">
            <v>0</v>
          </cell>
          <cell r="AD634">
            <v>123852.48</v>
          </cell>
          <cell r="AE634"/>
          <cell r="AF634">
            <v>686647.48</v>
          </cell>
          <cell r="AG634">
            <v>353349.07</v>
          </cell>
          <cell r="AH634">
            <v>0</v>
          </cell>
          <cell r="AI634">
            <v>1039996.55</v>
          </cell>
          <cell r="AJ634"/>
          <cell r="AK634">
            <v>296414.99999999994</v>
          </cell>
          <cell r="AL634">
            <v>308174.85000000003</v>
          </cell>
          <cell r="AM634">
            <v>0</v>
          </cell>
          <cell r="AN634">
            <v>604589.85</v>
          </cell>
          <cell r="AO634"/>
          <cell r="AP634">
            <v>3273300.2699999996</v>
          </cell>
          <cell r="AQ634">
            <v>1684441.6500000001</v>
          </cell>
          <cell r="AR634">
            <v>0</v>
          </cell>
          <cell r="AS634">
            <v>4957741.92</v>
          </cell>
          <cell r="AT634"/>
          <cell r="AU634">
            <v>2253550.59</v>
          </cell>
          <cell r="AV634">
            <v>1159678.05</v>
          </cell>
          <cell r="AW634">
            <v>0</v>
          </cell>
          <cell r="AX634">
            <v>3413228.6399999997</v>
          </cell>
          <cell r="AY634"/>
          <cell r="AZ634">
            <v>20861323.429999996</v>
          </cell>
          <cell r="BA634">
            <v>6450902.3600000003</v>
          </cell>
          <cell r="BB634">
            <v>8193667.7369999979</v>
          </cell>
          <cell r="BC634">
            <v>516005.85887999996</v>
          </cell>
          <cell r="BD634">
            <v>524223.83519999991</v>
          </cell>
          <cell r="BE634">
            <v>0</v>
          </cell>
          <cell r="BF634">
            <v>9233897.4310799986</v>
          </cell>
          <cell r="BG634"/>
          <cell r="BH634">
            <v>21337338.171080004</v>
          </cell>
          <cell r="BI634"/>
          <cell r="BJ634">
            <v>3467432.31</v>
          </cell>
          <cell r="BK634">
            <v>17869905.861080006</v>
          </cell>
          <cell r="BL634"/>
          <cell r="BM634">
            <v>0</v>
          </cell>
        </row>
        <row r="635">
          <cell r="A635" t="str">
            <v>3404911301700</v>
          </cell>
          <cell r="B635" t="str">
            <v>TOWNSHIP HIGH SCHOOL DIST 113</v>
          </cell>
          <cell r="C635" t="str">
            <v>LAKE</v>
          </cell>
          <cell r="D635" t="str">
            <v>High School</v>
          </cell>
          <cell r="E635">
            <v>3349.82</v>
          </cell>
          <cell r="F635"/>
          <cell r="G635">
            <v>0</v>
          </cell>
          <cell r="H635">
            <v>0</v>
          </cell>
          <cell r="I635">
            <v>0</v>
          </cell>
          <cell r="J635">
            <v>3349.8199999999997</v>
          </cell>
          <cell r="K635"/>
          <cell r="L635">
            <v>0</v>
          </cell>
          <cell r="M635">
            <v>0</v>
          </cell>
          <cell r="N635">
            <v>301483.8</v>
          </cell>
          <cell r="O635">
            <v>301483.8</v>
          </cell>
          <cell r="P635"/>
          <cell r="Q635">
            <v>0</v>
          </cell>
          <cell r="R635">
            <v>0</v>
          </cell>
          <cell r="S635">
            <v>418727.49999999994</v>
          </cell>
          <cell r="T635">
            <v>418727.49999999994</v>
          </cell>
          <cell r="U635"/>
          <cell r="V635">
            <v>0</v>
          </cell>
          <cell r="W635">
            <v>0</v>
          </cell>
          <cell r="X635">
            <v>1088691.5</v>
          </cell>
          <cell r="Y635">
            <v>1088691.5</v>
          </cell>
          <cell r="Z635"/>
          <cell r="AA635">
            <v>0</v>
          </cell>
          <cell r="AB635">
            <v>0</v>
          </cell>
          <cell r="AC635">
            <v>113893.87999999999</v>
          </cell>
          <cell r="AD635">
            <v>113893.87999999999</v>
          </cell>
          <cell r="AE635"/>
          <cell r="AF635">
            <v>0</v>
          </cell>
          <cell r="AG635">
            <v>0</v>
          </cell>
          <cell r="AH635">
            <v>956373.61</v>
          </cell>
          <cell r="AI635">
            <v>956373.61</v>
          </cell>
          <cell r="AJ635"/>
          <cell r="AK635">
            <v>0</v>
          </cell>
          <cell r="AL635">
            <v>0</v>
          </cell>
          <cell r="AM635">
            <v>2877495.38</v>
          </cell>
          <cell r="AN635">
            <v>2877495.38</v>
          </cell>
          <cell r="AO635"/>
          <cell r="AP635">
            <v>0</v>
          </cell>
          <cell r="AQ635">
            <v>0</v>
          </cell>
          <cell r="AR635">
            <v>4559105.0199999996</v>
          </cell>
          <cell r="AS635">
            <v>4559105.0199999996</v>
          </cell>
          <cell r="AT635"/>
          <cell r="AU635">
            <v>0</v>
          </cell>
          <cell r="AV635">
            <v>0</v>
          </cell>
          <cell r="AW635">
            <v>3138781.34</v>
          </cell>
          <cell r="AX635">
            <v>3138781.34</v>
          </cell>
          <cell r="AY635"/>
          <cell r="AZ635">
            <v>21115441.960000001</v>
          </cell>
          <cell r="BA635">
            <v>4294900.95</v>
          </cell>
          <cell r="BB635">
            <v>7623102.8729999997</v>
          </cell>
          <cell r="BC635">
            <v>474515.40227999992</v>
          </cell>
          <cell r="BD635">
            <v>482072.59619999991</v>
          </cell>
          <cell r="BE635">
            <v>0</v>
          </cell>
          <cell r="BF635">
            <v>8579690.8714799993</v>
          </cell>
          <cell r="BG635"/>
          <cell r="BH635">
            <v>22034242.901479997</v>
          </cell>
          <cell r="BI635"/>
          <cell r="BJ635">
            <v>3188626.66</v>
          </cell>
          <cell r="BK635">
            <v>18845616.241479997</v>
          </cell>
          <cell r="BL635"/>
          <cell r="BM635">
            <v>0</v>
          </cell>
        </row>
        <row r="636">
          <cell r="A636" t="str">
            <v>3404911400200</v>
          </cell>
          <cell r="B636" t="str">
            <v>FOX LAKE GRADE SCHOOL DIST 114</v>
          </cell>
          <cell r="C636" t="str">
            <v>LAKE</v>
          </cell>
          <cell r="D636" t="str">
            <v>Elementary</v>
          </cell>
          <cell r="E636">
            <v>626.71</v>
          </cell>
          <cell r="F636"/>
          <cell r="G636">
            <v>380.21999999999991</v>
          </cell>
          <cell r="H636">
            <v>374.46999999999991</v>
          </cell>
          <cell r="I636">
            <v>246.49</v>
          </cell>
          <cell r="J636">
            <v>0</v>
          </cell>
          <cell r="K636"/>
          <cell r="L636">
            <v>33702.299999999996</v>
          </cell>
          <cell r="M636">
            <v>22184.100000000002</v>
          </cell>
          <cell r="N636">
            <v>0</v>
          </cell>
          <cell r="O636">
            <v>55886.399999999994</v>
          </cell>
          <cell r="P636"/>
          <cell r="Q636">
            <v>47527.499999999993</v>
          </cell>
          <cell r="R636">
            <v>30811.25</v>
          </cell>
          <cell r="S636">
            <v>0</v>
          </cell>
          <cell r="T636">
            <v>78338.75</v>
          </cell>
          <cell r="U636"/>
          <cell r="V636">
            <v>123571.49999999997</v>
          </cell>
          <cell r="W636">
            <v>80109.25</v>
          </cell>
          <cell r="X636">
            <v>0</v>
          </cell>
          <cell r="Y636">
            <v>203680.74999999997</v>
          </cell>
          <cell r="Z636"/>
          <cell r="AA636">
            <v>12927.479999999998</v>
          </cell>
          <cell r="AB636">
            <v>8380.66</v>
          </cell>
          <cell r="AC636">
            <v>0</v>
          </cell>
          <cell r="AD636">
            <v>21308.14</v>
          </cell>
          <cell r="AE636"/>
          <cell r="AF636">
            <v>108552.81</v>
          </cell>
          <cell r="AG636">
            <v>70372.89</v>
          </cell>
          <cell r="AH636">
            <v>0</v>
          </cell>
          <cell r="AI636">
            <v>178925.7</v>
          </cell>
          <cell r="AJ636"/>
          <cell r="AK636">
            <v>46808.749999999993</v>
          </cell>
          <cell r="AL636">
            <v>61376.01</v>
          </cell>
          <cell r="AM636">
            <v>0</v>
          </cell>
          <cell r="AN636">
            <v>108184.76</v>
          </cell>
          <cell r="AO636"/>
          <cell r="AP636">
            <v>517479.41999999987</v>
          </cell>
          <cell r="AQ636">
            <v>335472.89</v>
          </cell>
          <cell r="AR636">
            <v>0</v>
          </cell>
          <cell r="AS636">
            <v>852952.30999999982</v>
          </cell>
          <cell r="AT636"/>
          <cell r="AU636">
            <v>356266.1399999999</v>
          </cell>
          <cell r="AV636">
            <v>230961.13</v>
          </cell>
          <cell r="AW636">
            <v>0</v>
          </cell>
          <cell r="AX636">
            <v>587227.2699999999</v>
          </cell>
          <cell r="AY636"/>
          <cell r="AZ636">
            <v>3778747.5500000003</v>
          </cell>
          <cell r="BA636">
            <v>1486458.73</v>
          </cell>
          <cell r="BB636">
            <v>1579561.8840000001</v>
          </cell>
          <cell r="BC636">
            <v>88775.978339999987</v>
          </cell>
          <cell r="BD636">
            <v>90189.836099999986</v>
          </cell>
          <cell r="BE636">
            <v>0</v>
          </cell>
          <cell r="BF636">
            <v>1758527.6984399999</v>
          </cell>
          <cell r="BG636"/>
          <cell r="BH636">
            <v>3845031.7784399996</v>
          </cell>
          <cell r="BI636"/>
          <cell r="BJ636">
            <v>596552.71</v>
          </cell>
          <cell r="BK636">
            <v>3248479.0684399996</v>
          </cell>
          <cell r="BL636"/>
          <cell r="BM636">
            <v>0</v>
          </cell>
        </row>
        <row r="637">
          <cell r="A637" t="str">
            <v>3404911501600</v>
          </cell>
          <cell r="B637" t="str">
            <v>LAKE FOREST COMM H S DISTRICT 115</v>
          </cell>
          <cell r="C637" t="str">
            <v>LAKE</v>
          </cell>
          <cell r="D637" t="str">
            <v>High School</v>
          </cell>
          <cell r="E637">
            <v>1482.16</v>
          </cell>
          <cell r="F637"/>
          <cell r="G637">
            <v>0</v>
          </cell>
          <cell r="H637">
            <v>0</v>
          </cell>
          <cell r="I637">
            <v>0</v>
          </cell>
          <cell r="J637">
            <v>1482.1599999999999</v>
          </cell>
          <cell r="K637"/>
          <cell r="L637">
            <v>0</v>
          </cell>
          <cell r="M637">
            <v>0</v>
          </cell>
          <cell r="N637">
            <v>133394.4</v>
          </cell>
          <cell r="O637">
            <v>133394.4</v>
          </cell>
          <cell r="P637"/>
          <cell r="Q637">
            <v>0</v>
          </cell>
          <cell r="R637">
            <v>0</v>
          </cell>
          <cell r="S637">
            <v>185269.99999999997</v>
          </cell>
          <cell r="T637">
            <v>185269.99999999997</v>
          </cell>
          <cell r="U637"/>
          <cell r="V637">
            <v>0</v>
          </cell>
          <cell r="W637">
            <v>0</v>
          </cell>
          <cell r="X637">
            <v>481701.99999999994</v>
          </cell>
          <cell r="Y637">
            <v>481701.99999999994</v>
          </cell>
          <cell r="Z637"/>
          <cell r="AA637">
            <v>0</v>
          </cell>
          <cell r="AB637">
            <v>0</v>
          </cell>
          <cell r="AC637">
            <v>50393.439999999995</v>
          </cell>
          <cell r="AD637">
            <v>50393.439999999995</v>
          </cell>
          <cell r="AE637"/>
          <cell r="AF637">
            <v>0</v>
          </cell>
          <cell r="AG637">
            <v>0</v>
          </cell>
          <cell r="AH637">
            <v>423156.68</v>
          </cell>
          <cell r="AI637">
            <v>423156.68</v>
          </cell>
          <cell r="AJ637"/>
          <cell r="AK637">
            <v>0</v>
          </cell>
          <cell r="AL637">
            <v>0</v>
          </cell>
          <cell r="AM637">
            <v>1273175.44</v>
          </cell>
          <cell r="AN637">
            <v>1273175.44</v>
          </cell>
          <cell r="AO637"/>
          <cell r="AP637">
            <v>0</v>
          </cell>
          <cell r="AQ637">
            <v>0</v>
          </cell>
          <cell r="AR637">
            <v>2017219.7599999998</v>
          </cell>
          <cell r="AS637">
            <v>2017219.7599999998</v>
          </cell>
          <cell r="AT637"/>
          <cell r="AU637">
            <v>0</v>
          </cell>
          <cell r="AV637">
            <v>0</v>
          </cell>
          <cell r="AW637">
            <v>1388783.92</v>
          </cell>
          <cell r="AX637">
            <v>1388783.92</v>
          </cell>
          <cell r="AY637"/>
          <cell r="AZ637">
            <v>9220467.9000000004</v>
          </cell>
          <cell r="BA637">
            <v>1497245.67</v>
          </cell>
          <cell r="BB637">
            <v>3215314.071</v>
          </cell>
          <cell r="BC637">
            <v>209953.89264000001</v>
          </cell>
          <cell r="BD637">
            <v>213297.64559999996</v>
          </cell>
          <cell r="BE637">
            <v>0</v>
          </cell>
          <cell r="BF637">
            <v>3638565.6092400001</v>
          </cell>
          <cell r="BG637"/>
          <cell r="BH637">
            <v>9591661.2492399998</v>
          </cell>
          <cell r="BI637"/>
          <cell r="BJ637">
            <v>1410838.46</v>
          </cell>
          <cell r="BK637">
            <v>8180822.7892399998</v>
          </cell>
          <cell r="BL637"/>
          <cell r="BM637">
            <v>0</v>
          </cell>
        </row>
        <row r="638">
          <cell r="A638" t="str">
            <v>3404911602600</v>
          </cell>
          <cell r="B638" t="str">
            <v>ROUND LAKE AREA SCHS - DIST 116</v>
          </cell>
          <cell r="C638" t="str">
            <v>LAKE</v>
          </cell>
          <cell r="D638" t="str">
            <v>Unit</v>
          </cell>
          <cell r="E638">
            <v>6502.03</v>
          </cell>
          <cell r="F638"/>
          <cell r="G638">
            <v>2731.55</v>
          </cell>
          <cell r="H638">
            <v>2674.64</v>
          </cell>
          <cell r="I638">
            <v>1535.15</v>
          </cell>
          <cell r="J638">
            <v>2235.33</v>
          </cell>
          <cell r="K638"/>
          <cell r="L638">
            <v>240717.59999999998</v>
          </cell>
          <cell r="M638">
            <v>138163.5</v>
          </cell>
          <cell r="N638">
            <v>201179.69999999998</v>
          </cell>
          <cell r="O638">
            <v>580060.79999999993</v>
          </cell>
          <cell r="P638"/>
          <cell r="Q638">
            <v>341443.75</v>
          </cell>
          <cell r="R638">
            <v>191893.75</v>
          </cell>
          <cell r="S638">
            <v>279416.25</v>
          </cell>
          <cell r="T638">
            <v>812753.75</v>
          </cell>
          <cell r="U638"/>
          <cell r="V638">
            <v>887753.75000000012</v>
          </cell>
          <cell r="W638">
            <v>498923.75000000006</v>
          </cell>
          <cell r="X638">
            <v>726482.25</v>
          </cell>
          <cell r="Y638">
            <v>2113159.75</v>
          </cell>
          <cell r="Z638"/>
          <cell r="AA638">
            <v>92872.700000000012</v>
          </cell>
          <cell r="AB638">
            <v>52195.100000000006</v>
          </cell>
          <cell r="AC638">
            <v>76001.22</v>
          </cell>
          <cell r="AD638">
            <v>221069.02000000002</v>
          </cell>
          <cell r="AE638"/>
          <cell r="AF638">
            <v>1559715.05</v>
          </cell>
          <cell r="AG638">
            <v>876570.65</v>
          </cell>
          <cell r="AH638">
            <v>1276373.43</v>
          </cell>
          <cell r="AI638">
            <v>3712659.13</v>
          </cell>
          <cell r="AJ638"/>
          <cell r="AK638">
            <v>334330</v>
          </cell>
          <cell r="AL638">
            <v>382252.35000000003</v>
          </cell>
          <cell r="AM638">
            <v>1920148.47</v>
          </cell>
          <cell r="AN638">
            <v>2636730.8200000003</v>
          </cell>
          <cell r="AO638"/>
          <cell r="AP638">
            <v>3717639.5500000003</v>
          </cell>
          <cell r="AQ638">
            <v>2089339.1500000001</v>
          </cell>
          <cell r="AR638">
            <v>3042284.13</v>
          </cell>
          <cell r="AS638">
            <v>8849262.8300000001</v>
          </cell>
          <cell r="AT638"/>
          <cell r="AU638">
            <v>2559462.35</v>
          </cell>
          <cell r="AV638">
            <v>1438435.55</v>
          </cell>
          <cell r="AW638">
            <v>2094504.21</v>
          </cell>
          <cell r="AX638">
            <v>6092402.1100000003</v>
          </cell>
          <cell r="AY638"/>
          <cell r="AZ638">
            <v>42173813.399999999</v>
          </cell>
          <cell r="BA638">
            <v>24076662.469999999</v>
          </cell>
          <cell r="BB638">
            <v>19875142.761</v>
          </cell>
          <cell r="BC638">
            <v>921038.55761999998</v>
          </cell>
          <cell r="BD638">
            <v>935707.13730000006</v>
          </cell>
          <cell r="BE638">
            <v>0</v>
          </cell>
          <cell r="BF638">
            <v>21731888.45592</v>
          </cell>
          <cell r="BG638"/>
          <cell r="BH638">
            <v>46749986.665920004</v>
          </cell>
          <cell r="BI638"/>
          <cell r="BJ638">
            <v>6189152.3099999996</v>
          </cell>
          <cell r="BK638">
            <v>40560834.355920002</v>
          </cell>
          <cell r="BL638"/>
          <cell r="BM638">
            <v>1</v>
          </cell>
        </row>
        <row r="639">
          <cell r="A639" t="str">
            <v>3404911701600</v>
          </cell>
          <cell r="B639" t="str">
            <v>ANTIOCH COMM HIGH SCH DIST 117</v>
          </cell>
          <cell r="C639" t="str">
            <v>LAKE</v>
          </cell>
          <cell r="D639" t="str">
            <v>High School</v>
          </cell>
          <cell r="E639">
            <v>2584.4899999999998</v>
          </cell>
          <cell r="F639"/>
          <cell r="G639">
            <v>0</v>
          </cell>
          <cell r="H639">
            <v>0</v>
          </cell>
          <cell r="I639">
            <v>0</v>
          </cell>
          <cell r="J639">
            <v>2584.4899999999998</v>
          </cell>
          <cell r="K639"/>
          <cell r="L639">
            <v>0</v>
          </cell>
          <cell r="M639">
            <v>0</v>
          </cell>
          <cell r="N639">
            <v>232604.09999999998</v>
          </cell>
          <cell r="O639">
            <v>232604.09999999998</v>
          </cell>
          <cell r="P639"/>
          <cell r="Q639">
            <v>0</v>
          </cell>
          <cell r="R639">
            <v>0</v>
          </cell>
          <cell r="S639">
            <v>323061.25</v>
          </cell>
          <cell r="T639">
            <v>323061.25</v>
          </cell>
          <cell r="U639"/>
          <cell r="V639">
            <v>0</v>
          </cell>
          <cell r="W639">
            <v>0</v>
          </cell>
          <cell r="X639">
            <v>839959.24999999988</v>
          </cell>
          <cell r="Y639">
            <v>839959.24999999988</v>
          </cell>
          <cell r="Z639"/>
          <cell r="AA639">
            <v>0</v>
          </cell>
          <cell r="AB639">
            <v>0</v>
          </cell>
          <cell r="AC639">
            <v>87872.659999999989</v>
          </cell>
          <cell r="AD639">
            <v>87872.659999999989</v>
          </cell>
          <cell r="AE639"/>
          <cell r="AF639">
            <v>0</v>
          </cell>
          <cell r="AG639">
            <v>0</v>
          </cell>
          <cell r="AH639">
            <v>1475743.79</v>
          </cell>
          <cell r="AI639">
            <v>1475743.79</v>
          </cell>
          <cell r="AJ639"/>
          <cell r="AK639">
            <v>0</v>
          </cell>
          <cell r="AL639">
            <v>0</v>
          </cell>
          <cell r="AM639">
            <v>2220076.9099999997</v>
          </cell>
          <cell r="AN639">
            <v>2220076.9099999997</v>
          </cell>
          <cell r="AO639"/>
          <cell r="AP639">
            <v>0</v>
          </cell>
          <cell r="AQ639">
            <v>0</v>
          </cell>
          <cell r="AR639">
            <v>3517490.8899999997</v>
          </cell>
          <cell r="AS639">
            <v>3517490.8899999997</v>
          </cell>
          <cell r="AT639"/>
          <cell r="AU639">
            <v>0</v>
          </cell>
          <cell r="AV639">
            <v>0</v>
          </cell>
          <cell r="AW639">
            <v>2421667.13</v>
          </cell>
          <cell r="AX639">
            <v>2421667.13</v>
          </cell>
          <cell r="AY639"/>
          <cell r="AZ639">
            <v>16437298.719999999</v>
          </cell>
          <cell r="BA639">
            <v>3492168.54</v>
          </cell>
          <cell r="BB639">
            <v>5978840.1779999994</v>
          </cell>
          <cell r="BC639">
            <v>366103.34645999997</v>
          </cell>
          <cell r="BD639">
            <v>371933.95589999994</v>
          </cell>
          <cell r="BE639">
            <v>0</v>
          </cell>
          <cell r="BF639">
            <v>6716877.4803599995</v>
          </cell>
          <cell r="BG639"/>
          <cell r="BH639">
            <v>17835353.460360002</v>
          </cell>
          <cell r="BI639"/>
          <cell r="BJ639">
            <v>2460124.34</v>
          </cell>
          <cell r="BK639">
            <v>15375229.120360002</v>
          </cell>
          <cell r="BL639"/>
          <cell r="BM639">
            <v>1</v>
          </cell>
        </row>
        <row r="640">
          <cell r="A640" t="str">
            <v>3404911802600</v>
          </cell>
          <cell r="B640" t="str">
            <v>WAUCONDA COMM UNIT S DIST 118</v>
          </cell>
          <cell r="C640" t="str">
            <v>LAKE</v>
          </cell>
          <cell r="D640" t="str">
            <v>Unit</v>
          </cell>
          <cell r="E640">
            <v>4225.05</v>
          </cell>
          <cell r="F640"/>
          <cell r="G640">
            <v>1733.2299999999998</v>
          </cell>
          <cell r="H640">
            <v>1697.9799999999998</v>
          </cell>
          <cell r="I640">
            <v>1068.6600000000001</v>
          </cell>
          <cell r="J640">
            <v>1423.1599999999999</v>
          </cell>
          <cell r="K640"/>
          <cell r="L640">
            <v>152818.19999999998</v>
          </cell>
          <cell r="M640">
            <v>96179.400000000009</v>
          </cell>
          <cell r="N640">
            <v>128084.4</v>
          </cell>
          <cell r="O640">
            <v>377082</v>
          </cell>
          <cell r="P640"/>
          <cell r="Q640">
            <v>216653.74999999997</v>
          </cell>
          <cell r="R640">
            <v>133582.5</v>
          </cell>
          <cell r="S640">
            <v>177894.99999999997</v>
          </cell>
          <cell r="T640">
            <v>528131.25</v>
          </cell>
          <cell r="U640"/>
          <cell r="V640">
            <v>563299.74999999988</v>
          </cell>
          <cell r="W640">
            <v>347314.5</v>
          </cell>
          <cell r="X640">
            <v>462526.99999999994</v>
          </cell>
          <cell r="Y640">
            <v>1373141.2499999998</v>
          </cell>
          <cell r="Z640"/>
          <cell r="AA640">
            <v>58929.819999999992</v>
          </cell>
          <cell r="AB640">
            <v>36334.44</v>
          </cell>
          <cell r="AC640">
            <v>48387.439999999995</v>
          </cell>
          <cell r="AD640">
            <v>143651.69999999998</v>
          </cell>
          <cell r="AE640"/>
          <cell r="AF640">
            <v>989674.33</v>
          </cell>
          <cell r="AG640">
            <v>610204.86</v>
          </cell>
          <cell r="AH640">
            <v>812624.36</v>
          </cell>
          <cell r="AI640">
            <v>2412503.5499999998</v>
          </cell>
          <cell r="AJ640"/>
          <cell r="AK640">
            <v>212247.49999999997</v>
          </cell>
          <cell r="AL640">
            <v>266096.34000000003</v>
          </cell>
          <cell r="AM640">
            <v>1222494.44</v>
          </cell>
          <cell r="AN640">
            <v>1700838.2799999998</v>
          </cell>
          <cell r="AO640"/>
          <cell r="AP640">
            <v>2358926.0299999998</v>
          </cell>
          <cell r="AQ640">
            <v>1454446.26</v>
          </cell>
          <cell r="AR640">
            <v>1936920.7599999998</v>
          </cell>
          <cell r="AS640">
            <v>5750293.0499999998</v>
          </cell>
          <cell r="AT640"/>
          <cell r="AU640">
            <v>1624036.5099999998</v>
          </cell>
          <cell r="AV640">
            <v>1001334.42</v>
          </cell>
          <cell r="AW640">
            <v>1333500.92</v>
          </cell>
          <cell r="AX640">
            <v>3958871.8499999996</v>
          </cell>
          <cell r="AY640"/>
          <cell r="AZ640">
            <v>25587531.559999999</v>
          </cell>
          <cell r="BA640">
            <v>8716096.0199999996</v>
          </cell>
          <cell r="BB640">
            <v>10291088.273999998</v>
          </cell>
          <cell r="BC640">
            <v>598495.23269999993</v>
          </cell>
          <cell r="BD640">
            <v>608026.94549999991</v>
          </cell>
          <cell r="BE640">
            <v>0</v>
          </cell>
          <cell r="BF640">
            <v>11497610.452199997</v>
          </cell>
          <cell r="BG640"/>
          <cell r="BH640">
            <v>27742123.382199999</v>
          </cell>
          <cell r="BI640"/>
          <cell r="BJ640">
            <v>4021740.59</v>
          </cell>
          <cell r="BK640">
            <v>23720382.792199999</v>
          </cell>
          <cell r="BL640"/>
          <cell r="BM640">
            <v>1</v>
          </cell>
        </row>
        <row r="641">
          <cell r="A641" t="str">
            <v>3404912001300</v>
          </cell>
          <cell r="B641" t="str">
            <v>MUNDELEIN CONS HIGH SCH DIST 120</v>
          </cell>
          <cell r="C641" t="str">
            <v>LAKE</v>
          </cell>
          <cell r="D641" t="str">
            <v>High School</v>
          </cell>
          <cell r="E641">
            <v>2187</v>
          </cell>
          <cell r="F641"/>
          <cell r="G641">
            <v>0</v>
          </cell>
          <cell r="H641">
            <v>0</v>
          </cell>
          <cell r="I641">
            <v>0</v>
          </cell>
          <cell r="J641">
            <v>2187</v>
          </cell>
          <cell r="K641"/>
          <cell r="L641">
            <v>0</v>
          </cell>
          <cell r="M641">
            <v>0</v>
          </cell>
          <cell r="N641">
            <v>196830</v>
          </cell>
          <cell r="O641">
            <v>196830</v>
          </cell>
          <cell r="P641"/>
          <cell r="Q641">
            <v>0</v>
          </cell>
          <cell r="R641">
            <v>0</v>
          </cell>
          <cell r="S641">
            <v>273375</v>
          </cell>
          <cell r="T641">
            <v>273375</v>
          </cell>
          <cell r="U641"/>
          <cell r="V641">
            <v>0</v>
          </cell>
          <cell r="W641">
            <v>0</v>
          </cell>
          <cell r="X641">
            <v>710775</v>
          </cell>
          <cell r="Y641">
            <v>710775</v>
          </cell>
          <cell r="Z641"/>
          <cell r="AA641">
            <v>0</v>
          </cell>
          <cell r="AB641">
            <v>0</v>
          </cell>
          <cell r="AC641">
            <v>74358</v>
          </cell>
          <cell r="AD641">
            <v>74358</v>
          </cell>
          <cell r="AE641"/>
          <cell r="AF641">
            <v>0</v>
          </cell>
          <cell r="AG641">
            <v>0</v>
          </cell>
          <cell r="AH641">
            <v>1248777</v>
          </cell>
          <cell r="AI641">
            <v>1248777</v>
          </cell>
          <cell r="AJ641"/>
          <cell r="AK641">
            <v>0</v>
          </cell>
          <cell r="AL641">
            <v>0</v>
          </cell>
          <cell r="AM641">
            <v>1878633</v>
          </cell>
          <cell r="AN641">
            <v>1878633</v>
          </cell>
          <cell r="AO641"/>
          <cell r="AP641">
            <v>0</v>
          </cell>
          <cell r="AQ641">
            <v>0</v>
          </cell>
          <cell r="AR641">
            <v>2976507</v>
          </cell>
          <cell r="AS641">
            <v>2976507</v>
          </cell>
          <cell r="AT641"/>
          <cell r="AU641">
            <v>0</v>
          </cell>
          <cell r="AV641">
            <v>0</v>
          </cell>
          <cell r="AW641">
            <v>2049219</v>
          </cell>
          <cell r="AX641">
            <v>2049219</v>
          </cell>
          <cell r="AY641"/>
          <cell r="AZ641">
            <v>14322526.24</v>
          </cell>
          <cell r="BA641">
            <v>4600158.17</v>
          </cell>
          <cell r="BB641">
            <v>5676805.3229999999</v>
          </cell>
          <cell r="BC641">
            <v>309797.29800000001</v>
          </cell>
          <cell r="BD641">
            <v>314731.17</v>
          </cell>
          <cell r="BE641">
            <v>0</v>
          </cell>
          <cell r="BF641">
            <v>6301333.7910000002</v>
          </cell>
          <cell r="BG641"/>
          <cell r="BH641">
            <v>15709807.791000001</v>
          </cell>
          <cell r="BI641"/>
          <cell r="BJ641">
            <v>2081761.56</v>
          </cell>
          <cell r="BK641">
            <v>13628046.231000001</v>
          </cell>
          <cell r="BL641"/>
          <cell r="BM641">
            <v>1</v>
          </cell>
        </row>
        <row r="642">
          <cell r="A642" t="str">
            <v>3404912101700</v>
          </cell>
          <cell r="B642" t="str">
            <v>WARREN TWP HIGH SCH DIST 121</v>
          </cell>
          <cell r="C642" t="str">
            <v>LAKE</v>
          </cell>
          <cell r="D642" t="str">
            <v>High School</v>
          </cell>
          <cell r="E642">
            <v>3798.15</v>
          </cell>
          <cell r="F642"/>
          <cell r="G642">
            <v>0</v>
          </cell>
          <cell r="H642">
            <v>0</v>
          </cell>
          <cell r="I642">
            <v>0</v>
          </cell>
          <cell r="J642">
            <v>3798.15</v>
          </cell>
          <cell r="K642"/>
          <cell r="L642">
            <v>0</v>
          </cell>
          <cell r="M642">
            <v>0</v>
          </cell>
          <cell r="N642">
            <v>341833.5</v>
          </cell>
          <cell r="O642">
            <v>341833.5</v>
          </cell>
          <cell r="P642"/>
          <cell r="Q642">
            <v>0</v>
          </cell>
          <cell r="R642">
            <v>0</v>
          </cell>
          <cell r="S642">
            <v>474768.75</v>
          </cell>
          <cell r="T642">
            <v>474768.75</v>
          </cell>
          <cell r="U642"/>
          <cell r="V642">
            <v>0</v>
          </cell>
          <cell r="W642">
            <v>0</v>
          </cell>
          <cell r="X642">
            <v>1234398.75</v>
          </cell>
          <cell r="Y642">
            <v>1234398.75</v>
          </cell>
          <cell r="Z642"/>
          <cell r="AA642">
            <v>0</v>
          </cell>
          <cell r="AB642">
            <v>0</v>
          </cell>
          <cell r="AC642">
            <v>129137.1</v>
          </cell>
          <cell r="AD642">
            <v>129137.1</v>
          </cell>
          <cell r="AE642"/>
          <cell r="AF642">
            <v>0</v>
          </cell>
          <cell r="AG642">
            <v>0</v>
          </cell>
          <cell r="AH642">
            <v>2168743.65</v>
          </cell>
          <cell r="AI642">
            <v>2168743.65</v>
          </cell>
          <cell r="AJ642"/>
          <cell r="AK642">
            <v>0</v>
          </cell>
          <cell r="AL642">
            <v>0</v>
          </cell>
          <cell r="AM642">
            <v>3262610.85</v>
          </cell>
          <cell r="AN642">
            <v>3262610.85</v>
          </cell>
          <cell r="AO642"/>
          <cell r="AP642">
            <v>0</v>
          </cell>
          <cell r="AQ642">
            <v>0</v>
          </cell>
          <cell r="AR642">
            <v>5169282.1500000004</v>
          </cell>
          <cell r="AS642">
            <v>5169282.1500000004</v>
          </cell>
          <cell r="AT642"/>
          <cell r="AU642">
            <v>0</v>
          </cell>
          <cell r="AV642">
            <v>0</v>
          </cell>
          <cell r="AW642">
            <v>3558866.5500000003</v>
          </cell>
          <cell r="AX642">
            <v>3558866.5500000003</v>
          </cell>
          <cell r="AY642"/>
          <cell r="AZ642">
            <v>24660444.890000001</v>
          </cell>
          <cell r="BA642">
            <v>6937852.5600000005</v>
          </cell>
          <cell r="BB642">
            <v>9479489.2350000013</v>
          </cell>
          <cell r="BC642">
            <v>538023.14010000008</v>
          </cell>
          <cell r="BD642">
            <v>546591.76649999991</v>
          </cell>
          <cell r="BE642">
            <v>0</v>
          </cell>
          <cell r="BF642">
            <v>10564104.141600002</v>
          </cell>
          <cell r="BG642"/>
          <cell r="BH642">
            <v>26903745.441600002</v>
          </cell>
          <cell r="BI642"/>
          <cell r="BJ642">
            <v>3615383.02</v>
          </cell>
          <cell r="BK642">
            <v>23288362.421600003</v>
          </cell>
          <cell r="BL642"/>
          <cell r="BM642">
            <v>1</v>
          </cell>
        </row>
        <row r="643">
          <cell r="A643" t="str">
            <v>3404912401600</v>
          </cell>
          <cell r="B643" t="str">
            <v>GRANT COMM H S DISTRICT 124</v>
          </cell>
          <cell r="C643" t="str">
            <v>LAKE</v>
          </cell>
          <cell r="D643" t="str">
            <v>High School</v>
          </cell>
          <cell r="E643">
            <v>1815</v>
          </cell>
          <cell r="F643"/>
          <cell r="G643">
            <v>0</v>
          </cell>
          <cell r="H643">
            <v>0</v>
          </cell>
          <cell r="I643">
            <v>0</v>
          </cell>
          <cell r="J643">
            <v>1815</v>
          </cell>
          <cell r="K643"/>
          <cell r="L643">
            <v>0</v>
          </cell>
          <cell r="M643">
            <v>0</v>
          </cell>
          <cell r="N643">
            <v>163350</v>
          </cell>
          <cell r="O643">
            <v>163350</v>
          </cell>
          <cell r="P643"/>
          <cell r="Q643">
            <v>0</v>
          </cell>
          <cell r="R643">
            <v>0</v>
          </cell>
          <cell r="S643">
            <v>226875</v>
          </cell>
          <cell r="T643">
            <v>226875</v>
          </cell>
          <cell r="U643"/>
          <cell r="V643">
            <v>0</v>
          </cell>
          <cell r="W643">
            <v>0</v>
          </cell>
          <cell r="X643">
            <v>589875</v>
          </cell>
          <cell r="Y643">
            <v>589875</v>
          </cell>
          <cell r="Z643"/>
          <cell r="AA643">
            <v>0</v>
          </cell>
          <cell r="AB643">
            <v>0</v>
          </cell>
          <cell r="AC643">
            <v>61710</v>
          </cell>
          <cell r="AD643">
            <v>61710</v>
          </cell>
          <cell r="AE643"/>
          <cell r="AF643">
            <v>0</v>
          </cell>
          <cell r="AG643">
            <v>0</v>
          </cell>
          <cell r="AH643">
            <v>1036365</v>
          </cell>
          <cell r="AI643">
            <v>1036365</v>
          </cell>
          <cell r="AJ643"/>
          <cell r="AK643">
            <v>0</v>
          </cell>
          <cell r="AL643">
            <v>0</v>
          </cell>
          <cell r="AM643">
            <v>1559085</v>
          </cell>
          <cell r="AN643">
            <v>1559085</v>
          </cell>
          <cell r="AO643"/>
          <cell r="AP643">
            <v>0</v>
          </cell>
          <cell r="AQ643">
            <v>0</v>
          </cell>
          <cell r="AR643">
            <v>2470215</v>
          </cell>
          <cell r="AS643">
            <v>2470215</v>
          </cell>
          <cell r="AT643"/>
          <cell r="AU643">
            <v>0</v>
          </cell>
          <cell r="AV643">
            <v>0</v>
          </cell>
          <cell r="AW643">
            <v>1700655</v>
          </cell>
          <cell r="AX643">
            <v>1700655</v>
          </cell>
          <cell r="AY643"/>
          <cell r="AZ643">
            <v>11816728.43</v>
          </cell>
          <cell r="BA643">
            <v>3107452.54</v>
          </cell>
          <cell r="BB643">
            <v>4477254.2909999993</v>
          </cell>
          <cell r="BC643">
            <v>257102.01</v>
          </cell>
          <cell r="BD643">
            <v>261196.65</v>
          </cell>
          <cell r="BE643">
            <v>0</v>
          </cell>
          <cell r="BF643">
            <v>4995552.9509999994</v>
          </cell>
          <cell r="BG643"/>
          <cell r="BH643">
            <v>12803682.950999999</v>
          </cell>
          <cell r="BI643"/>
          <cell r="BJ643">
            <v>1727662.2</v>
          </cell>
          <cell r="BK643">
            <v>11076020.751</v>
          </cell>
          <cell r="BL643"/>
          <cell r="BM643">
            <v>1</v>
          </cell>
        </row>
        <row r="644">
          <cell r="A644" t="str">
            <v>3404912501300</v>
          </cell>
          <cell r="B644" t="str">
            <v>ADLAI E STEVENSON DIST 125</v>
          </cell>
          <cell r="C644" t="str">
            <v>LAKE</v>
          </cell>
          <cell r="D644" t="str">
            <v>High School</v>
          </cell>
          <cell r="E644">
            <v>4495.5</v>
          </cell>
          <cell r="F644"/>
          <cell r="G644">
            <v>0</v>
          </cell>
          <cell r="H644">
            <v>0</v>
          </cell>
          <cell r="I644">
            <v>0</v>
          </cell>
          <cell r="J644">
            <v>4495.5</v>
          </cell>
          <cell r="K644"/>
          <cell r="L644">
            <v>0</v>
          </cell>
          <cell r="M644">
            <v>0</v>
          </cell>
          <cell r="N644">
            <v>404595</v>
          </cell>
          <cell r="O644">
            <v>404595</v>
          </cell>
          <cell r="P644"/>
          <cell r="Q644">
            <v>0</v>
          </cell>
          <cell r="R644">
            <v>0</v>
          </cell>
          <cell r="S644">
            <v>561937.5</v>
          </cell>
          <cell r="T644">
            <v>561937.5</v>
          </cell>
          <cell r="U644"/>
          <cell r="V644">
            <v>0</v>
          </cell>
          <cell r="W644">
            <v>0</v>
          </cell>
          <cell r="X644">
            <v>1461037.5</v>
          </cell>
          <cell r="Y644">
            <v>1461037.5</v>
          </cell>
          <cell r="Z644"/>
          <cell r="AA644">
            <v>0</v>
          </cell>
          <cell r="AB644">
            <v>0</v>
          </cell>
          <cell r="AC644">
            <v>152847</v>
          </cell>
          <cell r="AD644">
            <v>152847</v>
          </cell>
          <cell r="AE644"/>
          <cell r="AF644">
            <v>0</v>
          </cell>
          <cell r="AG644">
            <v>0</v>
          </cell>
          <cell r="AH644">
            <v>1283465.25</v>
          </cell>
          <cell r="AI644">
            <v>1283465.25</v>
          </cell>
          <cell r="AJ644"/>
          <cell r="AK644">
            <v>0</v>
          </cell>
          <cell r="AL644">
            <v>0</v>
          </cell>
          <cell r="AM644">
            <v>3861634.5</v>
          </cell>
          <cell r="AN644">
            <v>3861634.5</v>
          </cell>
          <cell r="AO644"/>
          <cell r="AP644">
            <v>0</v>
          </cell>
          <cell r="AQ644">
            <v>0</v>
          </cell>
          <cell r="AR644">
            <v>6118375.5</v>
          </cell>
          <cell r="AS644">
            <v>6118375.5</v>
          </cell>
          <cell r="AT644"/>
          <cell r="AU644">
            <v>0</v>
          </cell>
          <cell r="AV644">
            <v>0</v>
          </cell>
          <cell r="AW644">
            <v>4212283.5</v>
          </cell>
          <cell r="AX644">
            <v>4212283.5</v>
          </cell>
          <cell r="AY644"/>
          <cell r="AZ644">
            <v>28200326.189999998</v>
          </cell>
          <cell r="BA644">
            <v>5555456.21</v>
          </cell>
          <cell r="BB644">
            <v>10126734.719999999</v>
          </cell>
          <cell r="BC644">
            <v>636805.55699999991</v>
          </cell>
          <cell r="BD644">
            <v>646947.40500000003</v>
          </cell>
          <cell r="BE644">
            <v>0</v>
          </cell>
          <cell r="BF644">
            <v>11410487.681999998</v>
          </cell>
          <cell r="BG644"/>
          <cell r="BH644">
            <v>29466663.431999996</v>
          </cell>
          <cell r="BI644"/>
          <cell r="BJ644">
            <v>4279176.54</v>
          </cell>
          <cell r="BK644">
            <v>25187486.891999997</v>
          </cell>
          <cell r="BL644"/>
          <cell r="BM644">
            <v>0</v>
          </cell>
        </row>
        <row r="645">
          <cell r="A645" t="str">
            <v>3404912601700</v>
          </cell>
          <cell r="B645" t="str">
            <v>ZION-BENTON TWP H S DIST 126</v>
          </cell>
          <cell r="C645" t="str">
            <v>LAKE</v>
          </cell>
          <cell r="D645" t="str">
            <v>High School</v>
          </cell>
          <cell r="E645">
            <v>2539.48</v>
          </cell>
          <cell r="F645"/>
          <cell r="G645">
            <v>0</v>
          </cell>
          <cell r="H645">
            <v>0</v>
          </cell>
          <cell r="I645">
            <v>0</v>
          </cell>
          <cell r="J645">
            <v>2539.48</v>
          </cell>
          <cell r="K645"/>
          <cell r="L645">
            <v>0</v>
          </cell>
          <cell r="M645">
            <v>0</v>
          </cell>
          <cell r="N645">
            <v>228553.2</v>
          </cell>
          <cell r="O645">
            <v>228553.2</v>
          </cell>
          <cell r="P645"/>
          <cell r="Q645">
            <v>0</v>
          </cell>
          <cell r="R645">
            <v>0</v>
          </cell>
          <cell r="S645">
            <v>317435</v>
          </cell>
          <cell r="T645">
            <v>317435</v>
          </cell>
          <cell r="U645"/>
          <cell r="V645">
            <v>0</v>
          </cell>
          <cell r="W645">
            <v>0</v>
          </cell>
          <cell r="X645">
            <v>825331</v>
          </cell>
          <cell r="Y645">
            <v>825331</v>
          </cell>
          <cell r="Z645"/>
          <cell r="AA645">
            <v>0</v>
          </cell>
          <cell r="AB645">
            <v>0</v>
          </cell>
          <cell r="AC645">
            <v>86342.32</v>
          </cell>
          <cell r="AD645">
            <v>86342.32</v>
          </cell>
          <cell r="AE645"/>
          <cell r="AF645">
            <v>0</v>
          </cell>
          <cell r="AG645">
            <v>0</v>
          </cell>
          <cell r="AH645">
            <v>1450043.08</v>
          </cell>
          <cell r="AI645">
            <v>1450043.08</v>
          </cell>
          <cell r="AJ645"/>
          <cell r="AK645">
            <v>0</v>
          </cell>
          <cell r="AL645">
            <v>0</v>
          </cell>
          <cell r="AM645">
            <v>2181413.3199999998</v>
          </cell>
          <cell r="AN645">
            <v>2181413.3199999998</v>
          </cell>
          <cell r="AO645"/>
          <cell r="AP645">
            <v>0</v>
          </cell>
          <cell r="AQ645">
            <v>0</v>
          </cell>
          <cell r="AR645">
            <v>3456232.28</v>
          </cell>
          <cell r="AS645">
            <v>3456232.28</v>
          </cell>
          <cell r="AT645"/>
          <cell r="AU645">
            <v>0</v>
          </cell>
          <cell r="AV645">
            <v>0</v>
          </cell>
          <cell r="AW645">
            <v>2379492.7600000002</v>
          </cell>
          <cell r="AX645">
            <v>2379492.7600000002</v>
          </cell>
          <cell r="AY645"/>
          <cell r="AZ645">
            <v>17130902.18</v>
          </cell>
          <cell r="BA645">
            <v>6315862.4199999999</v>
          </cell>
          <cell r="BB645">
            <v>7034029.3799999999</v>
          </cell>
          <cell r="BC645">
            <v>359727.49991999997</v>
          </cell>
          <cell r="BD645">
            <v>365456.56679999997</v>
          </cell>
          <cell r="BE645">
            <v>0</v>
          </cell>
          <cell r="BF645">
            <v>7759213.4467200004</v>
          </cell>
          <cell r="BG645"/>
          <cell r="BH645">
            <v>18684056.406720001</v>
          </cell>
          <cell r="BI645"/>
          <cell r="BJ645">
            <v>2417280.2200000002</v>
          </cell>
          <cell r="BK645">
            <v>16266776.186720001</v>
          </cell>
          <cell r="BL645"/>
          <cell r="BM645">
            <v>1</v>
          </cell>
        </row>
        <row r="646">
          <cell r="A646" t="str">
            <v>3404912701600</v>
          </cell>
          <cell r="B646" t="str">
            <v>GRAYSLAKE COMM HIGH SCH DIST 127</v>
          </cell>
          <cell r="C646" t="str">
            <v>LAKE</v>
          </cell>
          <cell r="D646" t="str">
            <v>High School</v>
          </cell>
          <cell r="E646">
            <v>2705.49</v>
          </cell>
          <cell r="F646"/>
          <cell r="G646">
            <v>0</v>
          </cell>
          <cell r="H646">
            <v>0</v>
          </cell>
          <cell r="I646">
            <v>0</v>
          </cell>
          <cell r="J646">
            <v>2705.4900000000002</v>
          </cell>
          <cell r="K646"/>
          <cell r="L646">
            <v>0</v>
          </cell>
          <cell r="M646">
            <v>0</v>
          </cell>
          <cell r="N646">
            <v>243494.10000000003</v>
          </cell>
          <cell r="O646">
            <v>243494.10000000003</v>
          </cell>
          <cell r="P646"/>
          <cell r="Q646">
            <v>0</v>
          </cell>
          <cell r="R646">
            <v>0</v>
          </cell>
          <cell r="S646">
            <v>338186.25000000006</v>
          </cell>
          <cell r="T646">
            <v>338186.25000000006</v>
          </cell>
          <cell r="U646"/>
          <cell r="V646">
            <v>0</v>
          </cell>
          <cell r="W646">
            <v>0</v>
          </cell>
          <cell r="X646">
            <v>879284.25000000012</v>
          </cell>
          <cell r="Y646">
            <v>879284.25000000012</v>
          </cell>
          <cell r="Z646"/>
          <cell r="AA646">
            <v>0</v>
          </cell>
          <cell r="AB646">
            <v>0</v>
          </cell>
          <cell r="AC646">
            <v>91986.66</v>
          </cell>
          <cell r="AD646">
            <v>91986.66</v>
          </cell>
          <cell r="AE646"/>
          <cell r="AF646">
            <v>0</v>
          </cell>
          <cell r="AG646">
            <v>0</v>
          </cell>
          <cell r="AH646">
            <v>1544834.79</v>
          </cell>
          <cell r="AI646">
            <v>1544834.79</v>
          </cell>
          <cell r="AJ646"/>
          <cell r="AK646">
            <v>0</v>
          </cell>
          <cell r="AL646">
            <v>0</v>
          </cell>
          <cell r="AM646">
            <v>2324015.91</v>
          </cell>
          <cell r="AN646">
            <v>2324015.91</v>
          </cell>
          <cell r="AO646"/>
          <cell r="AP646">
            <v>0</v>
          </cell>
          <cell r="AQ646">
            <v>0</v>
          </cell>
          <cell r="AR646">
            <v>3682171.89</v>
          </cell>
          <cell r="AS646">
            <v>3682171.89</v>
          </cell>
          <cell r="AT646"/>
          <cell r="AU646">
            <v>0</v>
          </cell>
          <cell r="AV646">
            <v>0</v>
          </cell>
          <cell r="AW646">
            <v>2535044.1300000004</v>
          </cell>
          <cell r="AX646">
            <v>2535044.1300000004</v>
          </cell>
          <cell r="AY646"/>
          <cell r="AZ646">
            <v>17249817.77</v>
          </cell>
          <cell r="BA646">
            <v>3982763.11</v>
          </cell>
          <cell r="BB646">
            <v>6369774.2639999995</v>
          </cell>
          <cell r="BC646">
            <v>383243.48045999999</v>
          </cell>
          <cell r="BD646">
            <v>389347.06589999999</v>
          </cell>
          <cell r="BE646">
            <v>0</v>
          </cell>
          <cell r="BF646">
            <v>7142364.8103599995</v>
          </cell>
          <cell r="BG646"/>
          <cell r="BH646">
            <v>18781382.790360004</v>
          </cell>
          <cell r="BI646"/>
          <cell r="BJ646">
            <v>2575301.8199999998</v>
          </cell>
          <cell r="BK646">
            <v>16206080.970360003</v>
          </cell>
          <cell r="BL646"/>
          <cell r="BM646">
            <v>1</v>
          </cell>
        </row>
        <row r="647">
          <cell r="A647" t="str">
            <v>3404912801600</v>
          </cell>
          <cell r="B647" t="str">
            <v>LIBERTYVILLE COMM H SCH DIST 128</v>
          </cell>
          <cell r="C647" t="str">
            <v>LAKE</v>
          </cell>
          <cell r="D647" t="str">
            <v>High School</v>
          </cell>
          <cell r="E647">
            <v>3344.49</v>
          </cell>
          <cell r="F647"/>
          <cell r="G647">
            <v>0</v>
          </cell>
          <cell r="H647">
            <v>0</v>
          </cell>
          <cell r="I647">
            <v>0</v>
          </cell>
          <cell r="J647">
            <v>3344.49</v>
          </cell>
          <cell r="K647"/>
          <cell r="L647">
            <v>0</v>
          </cell>
          <cell r="M647">
            <v>0</v>
          </cell>
          <cell r="N647">
            <v>301004.09999999998</v>
          </cell>
          <cell r="O647">
            <v>301004.09999999998</v>
          </cell>
          <cell r="P647"/>
          <cell r="Q647">
            <v>0</v>
          </cell>
          <cell r="R647">
            <v>0</v>
          </cell>
          <cell r="S647">
            <v>418061.25</v>
          </cell>
          <cell r="T647">
            <v>418061.25</v>
          </cell>
          <cell r="U647"/>
          <cell r="V647">
            <v>0</v>
          </cell>
          <cell r="W647">
            <v>0</v>
          </cell>
          <cell r="X647">
            <v>1086959.25</v>
          </cell>
          <cell r="Y647">
            <v>1086959.25</v>
          </cell>
          <cell r="Z647"/>
          <cell r="AA647">
            <v>0</v>
          </cell>
          <cell r="AB647">
            <v>0</v>
          </cell>
          <cell r="AC647">
            <v>113712.65999999999</v>
          </cell>
          <cell r="AD647">
            <v>113712.65999999999</v>
          </cell>
          <cell r="AE647"/>
          <cell r="AF647">
            <v>0</v>
          </cell>
          <cell r="AG647">
            <v>0</v>
          </cell>
          <cell r="AH647">
            <v>954851.89</v>
          </cell>
          <cell r="AI647">
            <v>954851.89</v>
          </cell>
          <cell r="AJ647"/>
          <cell r="AK647">
            <v>0</v>
          </cell>
          <cell r="AL647">
            <v>0</v>
          </cell>
          <cell r="AM647">
            <v>2872916.9099999997</v>
          </cell>
          <cell r="AN647">
            <v>2872916.9099999997</v>
          </cell>
          <cell r="AO647"/>
          <cell r="AP647">
            <v>0</v>
          </cell>
          <cell r="AQ647">
            <v>0</v>
          </cell>
          <cell r="AR647">
            <v>4551850.8899999997</v>
          </cell>
          <cell r="AS647">
            <v>4551850.8899999997</v>
          </cell>
          <cell r="AT647"/>
          <cell r="AU647">
            <v>0</v>
          </cell>
          <cell r="AV647">
            <v>0</v>
          </cell>
          <cell r="AW647">
            <v>3133787.13</v>
          </cell>
          <cell r="AX647">
            <v>3133787.13</v>
          </cell>
          <cell r="AY647"/>
          <cell r="AZ647">
            <v>20980665.319999997</v>
          </cell>
          <cell r="BA647">
            <v>3851563.12</v>
          </cell>
          <cell r="BB647">
            <v>7449668.5319999987</v>
          </cell>
          <cell r="BC647">
            <v>473760.38645999995</v>
          </cell>
          <cell r="BD647">
            <v>481305.55589999992</v>
          </cell>
          <cell r="BE647">
            <v>0</v>
          </cell>
          <cell r="BF647">
            <v>8404734.4743599985</v>
          </cell>
          <cell r="BG647"/>
          <cell r="BH647">
            <v>21837878.554360002</v>
          </cell>
          <cell r="BI647"/>
          <cell r="BJ647">
            <v>3183553.14</v>
          </cell>
          <cell r="BK647">
            <v>18654325.414360002</v>
          </cell>
          <cell r="BL647"/>
          <cell r="BM647">
            <v>0</v>
          </cell>
        </row>
        <row r="648">
          <cell r="A648" t="str">
            <v>3404918702600</v>
          </cell>
          <cell r="B648" t="str">
            <v>NORTH CHICAGO SCHOOL DIST 187</v>
          </cell>
          <cell r="C648" t="str">
            <v>LAKE</v>
          </cell>
          <cell r="D648" t="str">
            <v>Unit</v>
          </cell>
          <cell r="E648">
            <v>3274</v>
          </cell>
          <cell r="F648"/>
          <cell r="G648">
            <v>1670</v>
          </cell>
          <cell r="H648">
            <v>1647.5</v>
          </cell>
          <cell r="I648">
            <v>745</v>
          </cell>
          <cell r="J648">
            <v>859</v>
          </cell>
          <cell r="K648"/>
          <cell r="L648">
            <v>148275</v>
          </cell>
          <cell r="M648">
            <v>67050</v>
          </cell>
          <cell r="N648">
            <v>77310</v>
          </cell>
          <cell r="O648">
            <v>292635</v>
          </cell>
          <cell r="P648"/>
          <cell r="Q648">
            <v>208750</v>
          </cell>
          <cell r="R648">
            <v>93125</v>
          </cell>
          <cell r="S648">
            <v>107375</v>
          </cell>
          <cell r="T648">
            <v>409250</v>
          </cell>
          <cell r="U648"/>
          <cell r="V648">
            <v>542750</v>
          </cell>
          <cell r="W648">
            <v>242125</v>
          </cell>
          <cell r="X648">
            <v>279175</v>
          </cell>
          <cell r="Y648">
            <v>1064050</v>
          </cell>
          <cell r="Z648"/>
          <cell r="AA648">
            <v>56780</v>
          </cell>
          <cell r="AB648">
            <v>25330</v>
          </cell>
          <cell r="AC648">
            <v>29206</v>
          </cell>
          <cell r="AD648">
            <v>111316</v>
          </cell>
          <cell r="AE648"/>
          <cell r="AF648">
            <v>953570</v>
          </cell>
          <cell r="AG648">
            <v>425395</v>
          </cell>
          <cell r="AH648">
            <v>490489</v>
          </cell>
          <cell r="AI648">
            <v>1869454</v>
          </cell>
          <cell r="AJ648"/>
          <cell r="AK648">
            <v>205937.5</v>
          </cell>
          <cell r="AL648">
            <v>185505</v>
          </cell>
          <cell r="AM648">
            <v>737881</v>
          </cell>
          <cell r="AN648">
            <v>1129323.5</v>
          </cell>
          <cell r="AO648"/>
          <cell r="AP648">
            <v>2272870</v>
          </cell>
          <cell r="AQ648">
            <v>1013945</v>
          </cell>
          <cell r="AR648">
            <v>1169099</v>
          </cell>
          <cell r="AS648">
            <v>4455914</v>
          </cell>
          <cell r="AT648"/>
          <cell r="AU648">
            <v>1564790</v>
          </cell>
          <cell r="AV648">
            <v>698065</v>
          </cell>
          <cell r="AW648">
            <v>804883</v>
          </cell>
          <cell r="AX648">
            <v>3067738</v>
          </cell>
          <cell r="AY648"/>
          <cell r="AZ648">
            <v>21319919.230000004</v>
          </cell>
          <cell r="BA648">
            <v>12347751.02</v>
          </cell>
          <cell r="BB648">
            <v>10100301.074999999</v>
          </cell>
          <cell r="BC648">
            <v>463775.196</v>
          </cell>
          <cell r="BD648">
            <v>471161.34</v>
          </cell>
          <cell r="BE648">
            <v>0</v>
          </cell>
          <cell r="BF648">
            <v>11035237.611</v>
          </cell>
          <cell r="BG648"/>
          <cell r="BH648">
            <v>23434918.111000001</v>
          </cell>
          <cell r="BI648"/>
          <cell r="BJ648">
            <v>3116455.12</v>
          </cell>
          <cell r="BK648">
            <v>20318462.991</v>
          </cell>
          <cell r="BL648"/>
          <cell r="BM648">
            <v>1</v>
          </cell>
        </row>
        <row r="649">
          <cell r="A649" t="str">
            <v>3404922002600</v>
          </cell>
          <cell r="B649" t="str">
            <v>BARRINGTON C U SCHOOL DIST 220</v>
          </cell>
          <cell r="C649" t="str">
            <v>LAKE</v>
          </cell>
          <cell r="D649" t="str">
            <v>Unit</v>
          </cell>
          <cell r="E649">
            <v>8010.63</v>
          </cell>
          <cell r="F649"/>
          <cell r="G649">
            <v>3201.31</v>
          </cell>
          <cell r="H649">
            <v>3133.3999999999996</v>
          </cell>
          <cell r="I649">
            <v>1943.1599999999999</v>
          </cell>
          <cell r="J649">
            <v>2866.16</v>
          </cell>
          <cell r="K649"/>
          <cell r="L649">
            <v>282005.99999999994</v>
          </cell>
          <cell r="M649">
            <v>174884.4</v>
          </cell>
          <cell r="N649">
            <v>257954.4</v>
          </cell>
          <cell r="O649">
            <v>714844.79999999993</v>
          </cell>
          <cell r="P649"/>
          <cell r="Q649">
            <v>400163.75</v>
          </cell>
          <cell r="R649">
            <v>242894.99999999997</v>
          </cell>
          <cell r="S649">
            <v>358270</v>
          </cell>
          <cell r="T649">
            <v>1001328.75</v>
          </cell>
          <cell r="U649"/>
          <cell r="V649">
            <v>1040425.75</v>
          </cell>
          <cell r="W649">
            <v>631527</v>
          </cell>
          <cell r="X649">
            <v>931502</v>
          </cell>
          <cell r="Y649">
            <v>2603454.75</v>
          </cell>
          <cell r="Z649"/>
          <cell r="AA649">
            <v>108844.54</v>
          </cell>
          <cell r="AB649">
            <v>66067.44</v>
          </cell>
          <cell r="AC649">
            <v>97449.44</v>
          </cell>
          <cell r="AD649">
            <v>272361.42</v>
          </cell>
          <cell r="AE649"/>
          <cell r="AF649">
            <v>913974</v>
          </cell>
          <cell r="AG649">
            <v>554772.18000000005</v>
          </cell>
          <cell r="AH649">
            <v>818288.68</v>
          </cell>
          <cell r="AI649">
            <v>2287034.8600000003</v>
          </cell>
          <cell r="AJ649"/>
          <cell r="AK649">
            <v>391674.99999999994</v>
          </cell>
          <cell r="AL649">
            <v>483846.83999999997</v>
          </cell>
          <cell r="AM649">
            <v>2462031.44</v>
          </cell>
          <cell r="AN649">
            <v>3337553.28</v>
          </cell>
          <cell r="AO649"/>
          <cell r="AP649">
            <v>4356982.91</v>
          </cell>
          <cell r="AQ649">
            <v>2644640.7599999998</v>
          </cell>
          <cell r="AR649">
            <v>3900843.76</v>
          </cell>
          <cell r="AS649">
            <v>10902467.43</v>
          </cell>
          <cell r="AT649"/>
          <cell r="AU649">
            <v>2999627.4699999997</v>
          </cell>
          <cell r="AV649">
            <v>1820740.92</v>
          </cell>
          <cell r="AW649">
            <v>2685591.92</v>
          </cell>
          <cell r="AX649">
            <v>7505960.3099999996</v>
          </cell>
          <cell r="AY649"/>
          <cell r="AZ649">
            <v>47164749.07</v>
          </cell>
          <cell r="BA649">
            <v>11958192.17</v>
          </cell>
          <cell r="BB649">
            <v>17736882.372000001</v>
          </cell>
          <cell r="BC649">
            <v>1134737.7820199998</v>
          </cell>
          <cell r="BD649">
            <v>1152809.7632999998</v>
          </cell>
          <cell r="BE649">
            <v>0</v>
          </cell>
          <cell r="BF649">
            <v>20024429.917319998</v>
          </cell>
          <cell r="BG649"/>
          <cell r="BH649">
            <v>48649435.517319992</v>
          </cell>
          <cell r="BI649"/>
          <cell r="BJ649">
            <v>7625158.4800000004</v>
          </cell>
          <cell r="BK649">
            <v>41024277.037319988</v>
          </cell>
          <cell r="BL649"/>
          <cell r="BM649">
            <v>0</v>
          </cell>
        </row>
        <row r="650">
          <cell r="A650" t="str">
            <v>3500000000092</v>
          </cell>
          <cell r="B650" t="str">
            <v>La Salle/Marshall/Putnam ROE TAOEP</v>
          </cell>
          <cell r="C650" t="str">
            <v>LASALLE</v>
          </cell>
          <cell r="D650" t="str">
            <v>Regional</v>
          </cell>
          <cell r="E650">
            <v>33</v>
          </cell>
          <cell r="F650"/>
          <cell r="G650">
            <v>0</v>
          </cell>
          <cell r="H650">
            <v>0</v>
          </cell>
          <cell r="I650">
            <v>18.5</v>
          </cell>
          <cell r="J650">
            <v>14.5</v>
          </cell>
          <cell r="K650"/>
          <cell r="L650">
            <v>0</v>
          </cell>
          <cell r="M650">
            <v>1665</v>
          </cell>
          <cell r="N650">
            <v>1305</v>
          </cell>
          <cell r="O650">
            <v>2970</v>
          </cell>
          <cell r="P650"/>
          <cell r="Q650">
            <v>0</v>
          </cell>
          <cell r="R650">
            <v>2312.5</v>
          </cell>
          <cell r="S650">
            <v>1812.5</v>
          </cell>
          <cell r="T650">
            <v>4125</v>
          </cell>
          <cell r="U650"/>
          <cell r="V650">
            <v>0</v>
          </cell>
          <cell r="W650">
            <v>6012.5</v>
          </cell>
          <cell r="X650">
            <v>4712.5</v>
          </cell>
          <cell r="Y650">
            <v>10725</v>
          </cell>
          <cell r="Z650"/>
          <cell r="AA650">
            <v>0</v>
          </cell>
          <cell r="AB650">
            <v>629</v>
          </cell>
          <cell r="AC650">
            <v>493</v>
          </cell>
          <cell r="AD650">
            <v>1122</v>
          </cell>
          <cell r="AE650"/>
          <cell r="AF650">
            <v>0</v>
          </cell>
          <cell r="AG650">
            <v>10563.5</v>
          </cell>
          <cell r="AH650">
            <v>8279.5</v>
          </cell>
          <cell r="AI650">
            <v>18843</v>
          </cell>
          <cell r="AJ650"/>
          <cell r="AK650">
            <v>0</v>
          </cell>
          <cell r="AL650">
            <v>4606.5</v>
          </cell>
          <cell r="AM650">
            <v>12455.5</v>
          </cell>
          <cell r="AN650">
            <v>17062</v>
          </cell>
          <cell r="AO650"/>
          <cell r="AP650">
            <v>0</v>
          </cell>
          <cell r="AQ650">
            <v>25178.5</v>
          </cell>
          <cell r="AR650">
            <v>19734.5</v>
          </cell>
          <cell r="AS650">
            <v>44913</v>
          </cell>
          <cell r="AT650"/>
          <cell r="AU650">
            <v>0</v>
          </cell>
          <cell r="AV650">
            <v>17334.5</v>
          </cell>
          <cell r="AW650">
            <v>13586.5</v>
          </cell>
          <cell r="AX650">
            <v>30921</v>
          </cell>
          <cell r="AY650"/>
          <cell r="AZ650">
            <v>195659.76</v>
          </cell>
          <cell r="BA650">
            <v>64250.86</v>
          </cell>
          <cell r="BB650">
            <v>77973.186000000002</v>
          </cell>
          <cell r="BC650">
            <v>4674.5820000000003</v>
          </cell>
          <cell r="BD650">
            <v>4749.03</v>
          </cell>
          <cell r="BE650">
            <v>0</v>
          </cell>
          <cell r="BF650">
            <v>87396.797999999995</v>
          </cell>
          <cell r="BG650"/>
          <cell r="BH650">
            <v>218077.79800000001</v>
          </cell>
          <cell r="BI650"/>
          <cell r="BJ650">
            <v>31412.04</v>
          </cell>
          <cell r="BK650">
            <v>186665.758</v>
          </cell>
          <cell r="BL650"/>
          <cell r="BM650">
            <v>1</v>
          </cell>
        </row>
        <row r="651">
          <cell r="A651" t="str">
            <v>3500000000093</v>
          </cell>
          <cell r="B651" t="str">
            <v>SAFE SCH-LA SALLE ROE</v>
          </cell>
          <cell r="C651" t="str">
            <v>LASALLE</v>
          </cell>
          <cell r="D651" t="str">
            <v>Regional</v>
          </cell>
          <cell r="E651">
            <v>33.32</v>
          </cell>
          <cell r="F651"/>
          <cell r="G651">
            <v>0</v>
          </cell>
          <cell r="H651">
            <v>0</v>
          </cell>
          <cell r="I651">
            <v>16.32</v>
          </cell>
          <cell r="J651">
            <v>17</v>
          </cell>
          <cell r="K651"/>
          <cell r="L651">
            <v>0</v>
          </cell>
          <cell r="M651">
            <v>1468.8</v>
          </cell>
          <cell r="N651">
            <v>1530</v>
          </cell>
          <cell r="O651">
            <v>2998.8</v>
          </cell>
          <cell r="P651"/>
          <cell r="Q651">
            <v>0</v>
          </cell>
          <cell r="R651">
            <v>2040</v>
          </cell>
          <cell r="S651">
            <v>2125</v>
          </cell>
          <cell r="T651">
            <v>4165</v>
          </cell>
          <cell r="U651"/>
          <cell r="V651">
            <v>0</v>
          </cell>
          <cell r="W651">
            <v>5304</v>
          </cell>
          <cell r="X651">
            <v>5525</v>
          </cell>
          <cell r="Y651">
            <v>10829</v>
          </cell>
          <cell r="Z651"/>
          <cell r="AA651">
            <v>0</v>
          </cell>
          <cell r="AB651">
            <v>554.88</v>
          </cell>
          <cell r="AC651">
            <v>578</v>
          </cell>
          <cell r="AD651">
            <v>1132.8800000000001</v>
          </cell>
          <cell r="AE651"/>
          <cell r="AF651">
            <v>0</v>
          </cell>
          <cell r="AG651">
            <v>9318.7199999999993</v>
          </cell>
          <cell r="AH651">
            <v>9707</v>
          </cell>
          <cell r="AI651">
            <v>19025.72</v>
          </cell>
          <cell r="AJ651"/>
          <cell r="AK651">
            <v>0</v>
          </cell>
          <cell r="AL651">
            <v>4063.6800000000003</v>
          </cell>
          <cell r="AM651">
            <v>14603</v>
          </cell>
          <cell r="AN651">
            <v>18666.68</v>
          </cell>
          <cell r="AO651"/>
          <cell r="AP651">
            <v>0</v>
          </cell>
          <cell r="AQ651">
            <v>22211.52</v>
          </cell>
          <cell r="AR651">
            <v>23137</v>
          </cell>
          <cell r="AS651">
            <v>45348.520000000004</v>
          </cell>
          <cell r="AT651"/>
          <cell r="AU651">
            <v>0</v>
          </cell>
          <cell r="AV651">
            <v>15291.84</v>
          </cell>
          <cell r="AW651">
            <v>15929</v>
          </cell>
          <cell r="AX651">
            <v>31220.84</v>
          </cell>
          <cell r="AY651"/>
          <cell r="AZ651">
            <v>196150.89</v>
          </cell>
          <cell r="BA651">
            <v>64250.86</v>
          </cell>
          <cell r="BB651">
            <v>78120.524999999994</v>
          </cell>
          <cell r="BC651">
            <v>4719.9112799999994</v>
          </cell>
          <cell r="BD651">
            <v>4795.0811999999996</v>
          </cell>
          <cell r="BE651">
            <v>0</v>
          </cell>
          <cell r="BF651">
            <v>87635.517479999995</v>
          </cell>
          <cell r="BG651"/>
          <cell r="BH651">
            <v>221022.95747999998</v>
          </cell>
          <cell r="BI651"/>
          <cell r="BJ651">
            <v>31716.639999999999</v>
          </cell>
          <cell r="BK651">
            <v>189306.31747999997</v>
          </cell>
          <cell r="BL651"/>
          <cell r="BM651">
            <v>1</v>
          </cell>
        </row>
        <row r="652">
          <cell r="A652" t="str">
            <v>3500000000095</v>
          </cell>
          <cell r="B652" t="str">
            <v>LaSalle/Marshall/Putnam ROE</v>
          </cell>
          <cell r="C652" t="str">
            <v>LASALLE</v>
          </cell>
          <cell r="D652" t="str">
            <v>Regional</v>
          </cell>
          <cell r="E652">
            <v>12</v>
          </cell>
          <cell r="F652"/>
          <cell r="G652">
            <v>0</v>
          </cell>
          <cell r="H652">
            <v>0</v>
          </cell>
          <cell r="I652">
            <v>2</v>
          </cell>
          <cell r="J652">
            <v>10</v>
          </cell>
          <cell r="K652"/>
          <cell r="L652">
            <v>0</v>
          </cell>
          <cell r="M652">
            <v>180</v>
          </cell>
          <cell r="N652">
            <v>900</v>
          </cell>
          <cell r="O652">
            <v>1080</v>
          </cell>
          <cell r="P652"/>
          <cell r="Q652">
            <v>0</v>
          </cell>
          <cell r="R652">
            <v>250</v>
          </cell>
          <cell r="S652">
            <v>1250</v>
          </cell>
          <cell r="T652">
            <v>1500</v>
          </cell>
          <cell r="U652"/>
          <cell r="V652">
            <v>0</v>
          </cell>
          <cell r="W652">
            <v>650</v>
          </cell>
          <cell r="X652">
            <v>3250</v>
          </cell>
          <cell r="Y652">
            <v>3900</v>
          </cell>
          <cell r="Z652"/>
          <cell r="AA652">
            <v>0</v>
          </cell>
          <cell r="AB652">
            <v>68</v>
          </cell>
          <cell r="AC652">
            <v>340</v>
          </cell>
          <cell r="AD652">
            <v>408</v>
          </cell>
          <cell r="AE652"/>
          <cell r="AF652">
            <v>0</v>
          </cell>
          <cell r="AG652">
            <v>571</v>
          </cell>
          <cell r="AH652">
            <v>2855</v>
          </cell>
          <cell r="AI652">
            <v>3426</v>
          </cell>
          <cell r="AJ652"/>
          <cell r="AK652">
            <v>0</v>
          </cell>
          <cell r="AL652">
            <v>498</v>
          </cell>
          <cell r="AM652">
            <v>8590</v>
          </cell>
          <cell r="AN652">
            <v>9088</v>
          </cell>
          <cell r="AO652"/>
          <cell r="AP652">
            <v>0</v>
          </cell>
          <cell r="AQ652">
            <v>2722</v>
          </cell>
          <cell r="AR652">
            <v>13610</v>
          </cell>
          <cell r="AS652">
            <v>16332</v>
          </cell>
          <cell r="AT652"/>
          <cell r="AU652">
            <v>0</v>
          </cell>
          <cell r="AV652">
            <v>1874</v>
          </cell>
          <cell r="AW652">
            <v>9370</v>
          </cell>
          <cell r="AX652">
            <v>11244</v>
          </cell>
          <cell r="AY652"/>
          <cell r="AZ652">
            <v>70480.749999999985</v>
          </cell>
          <cell r="BA652">
            <v>21515.96</v>
          </cell>
          <cell r="BB652">
            <v>27599.012999999995</v>
          </cell>
          <cell r="BC652">
            <v>1699.848</v>
          </cell>
          <cell r="BD652">
            <v>1726.9199999999998</v>
          </cell>
          <cell r="BE652">
            <v>0</v>
          </cell>
          <cell r="BF652">
            <v>31025.780999999995</v>
          </cell>
          <cell r="BG652"/>
          <cell r="BH652">
            <v>78003.780999999988</v>
          </cell>
          <cell r="BI652"/>
          <cell r="BJ652">
            <v>11422.56</v>
          </cell>
          <cell r="BK652">
            <v>66581.22099999999</v>
          </cell>
          <cell r="BL652"/>
          <cell r="BM652">
            <v>0</v>
          </cell>
        </row>
        <row r="653">
          <cell r="A653" t="str">
            <v>3505000102600</v>
          </cell>
          <cell r="B653" t="str">
            <v>LELAND COMM UNIT SCH DIST 1</v>
          </cell>
          <cell r="C653" t="str">
            <v>LASALLE</v>
          </cell>
          <cell r="D653" t="str">
            <v>Unit</v>
          </cell>
          <cell r="E653">
            <v>248.28</v>
          </cell>
          <cell r="F653"/>
          <cell r="G653">
            <v>119.46999999999998</v>
          </cell>
          <cell r="H653">
            <v>117.63999999999999</v>
          </cell>
          <cell r="I653">
            <v>64.66</v>
          </cell>
          <cell r="J653">
            <v>64.149999999999991</v>
          </cell>
          <cell r="K653"/>
          <cell r="L653">
            <v>10587.599999999999</v>
          </cell>
          <cell r="M653">
            <v>5819.4</v>
          </cell>
          <cell r="N653">
            <v>5773.4999999999991</v>
          </cell>
          <cell r="O653">
            <v>22180.5</v>
          </cell>
          <cell r="P653"/>
          <cell r="Q653">
            <v>14933.749999999998</v>
          </cell>
          <cell r="R653">
            <v>8082.5</v>
          </cell>
          <cell r="S653">
            <v>8018.7499999999991</v>
          </cell>
          <cell r="T653">
            <v>31035</v>
          </cell>
          <cell r="U653"/>
          <cell r="V653">
            <v>38827.749999999993</v>
          </cell>
          <cell r="W653">
            <v>21014.5</v>
          </cell>
          <cell r="X653">
            <v>20848.749999999996</v>
          </cell>
          <cell r="Y653">
            <v>80690.999999999985</v>
          </cell>
          <cell r="Z653"/>
          <cell r="AA653">
            <v>4061.9799999999996</v>
          </cell>
          <cell r="AB653">
            <v>2198.44</v>
          </cell>
          <cell r="AC653">
            <v>2181.1</v>
          </cell>
          <cell r="AD653">
            <v>8441.52</v>
          </cell>
          <cell r="AE653"/>
          <cell r="AF653">
            <v>34108.68</v>
          </cell>
          <cell r="AG653">
            <v>18460.43</v>
          </cell>
          <cell r="AH653">
            <v>18314.82</v>
          </cell>
          <cell r="AI653">
            <v>70883.929999999993</v>
          </cell>
          <cell r="AJ653"/>
          <cell r="AK653">
            <v>14704.999999999998</v>
          </cell>
          <cell r="AL653">
            <v>16100.339999999998</v>
          </cell>
          <cell r="AM653">
            <v>55104.849999999991</v>
          </cell>
          <cell r="AN653">
            <v>85910.189999999988</v>
          </cell>
          <cell r="AO653"/>
          <cell r="AP653">
            <v>162598.66999999998</v>
          </cell>
          <cell r="AQ653">
            <v>88002.26</v>
          </cell>
          <cell r="AR653">
            <v>87308.15</v>
          </cell>
          <cell r="AS653">
            <v>337909.07999999996</v>
          </cell>
          <cell r="AT653"/>
          <cell r="AU653">
            <v>111943.38999999998</v>
          </cell>
          <cell r="AV653">
            <v>60586.42</v>
          </cell>
          <cell r="AW653">
            <v>60108.549999999996</v>
          </cell>
          <cell r="AX653">
            <v>232638.36</v>
          </cell>
          <cell r="AY653"/>
          <cell r="AZ653">
            <v>1490891.33</v>
          </cell>
          <cell r="BA653">
            <v>411175.47</v>
          </cell>
          <cell r="BB653">
            <v>570620.04</v>
          </cell>
          <cell r="BC653">
            <v>35169.85512</v>
          </cell>
          <cell r="BD653">
            <v>35729.974799999996</v>
          </cell>
          <cell r="BE653">
            <v>0</v>
          </cell>
          <cell r="BF653">
            <v>641519.86991999997</v>
          </cell>
          <cell r="BG653"/>
          <cell r="BH653">
            <v>1511209.4499199998</v>
          </cell>
          <cell r="BI653"/>
          <cell r="BJ653">
            <v>236332.76</v>
          </cell>
          <cell r="BK653">
            <v>1274876.6899199998</v>
          </cell>
          <cell r="BL653"/>
          <cell r="BM653">
            <v>0</v>
          </cell>
        </row>
        <row r="654">
          <cell r="A654" t="str">
            <v>3505000202600</v>
          </cell>
          <cell r="B654" t="str">
            <v>COMMUNITY UNIT SCH DIST 2</v>
          </cell>
          <cell r="C654" t="str">
            <v>LASALLE</v>
          </cell>
          <cell r="D654" t="str">
            <v>Unit</v>
          </cell>
          <cell r="E654">
            <v>622.27</v>
          </cell>
          <cell r="F654"/>
          <cell r="G654">
            <v>295.13</v>
          </cell>
          <cell r="H654">
            <v>290.46999999999997</v>
          </cell>
          <cell r="I654">
            <v>141.49</v>
          </cell>
          <cell r="J654">
            <v>185.65</v>
          </cell>
          <cell r="K654"/>
          <cell r="L654">
            <v>26142.299999999996</v>
          </cell>
          <cell r="M654">
            <v>12734.1</v>
          </cell>
          <cell r="N654">
            <v>16708.5</v>
          </cell>
          <cell r="O654">
            <v>55584.899999999994</v>
          </cell>
          <cell r="P654"/>
          <cell r="Q654">
            <v>36891.25</v>
          </cell>
          <cell r="R654">
            <v>17686.25</v>
          </cell>
          <cell r="S654">
            <v>23206.25</v>
          </cell>
          <cell r="T654">
            <v>77783.75</v>
          </cell>
          <cell r="U654"/>
          <cell r="V654">
            <v>95917.25</v>
          </cell>
          <cell r="W654">
            <v>45984.25</v>
          </cell>
          <cell r="X654">
            <v>60336.25</v>
          </cell>
          <cell r="Y654">
            <v>202237.75</v>
          </cell>
          <cell r="Z654"/>
          <cell r="AA654">
            <v>10034.42</v>
          </cell>
          <cell r="AB654">
            <v>4810.66</v>
          </cell>
          <cell r="AC654">
            <v>6312.1</v>
          </cell>
          <cell r="AD654">
            <v>21157.18</v>
          </cell>
          <cell r="AE654"/>
          <cell r="AF654">
            <v>84259.61</v>
          </cell>
          <cell r="AG654">
            <v>40395.39</v>
          </cell>
          <cell r="AH654">
            <v>53003.07</v>
          </cell>
          <cell r="AI654">
            <v>177658.07</v>
          </cell>
          <cell r="AJ654"/>
          <cell r="AK654">
            <v>36308.749999999993</v>
          </cell>
          <cell r="AL654">
            <v>35231.01</v>
          </cell>
          <cell r="AM654">
            <v>159473.35</v>
          </cell>
          <cell r="AN654">
            <v>231013.11</v>
          </cell>
          <cell r="AO654"/>
          <cell r="AP654">
            <v>401671.93</v>
          </cell>
          <cell r="AQ654">
            <v>192567.89</v>
          </cell>
          <cell r="AR654">
            <v>252669.65</v>
          </cell>
          <cell r="AS654">
            <v>846909.47000000009</v>
          </cell>
          <cell r="AT654"/>
          <cell r="AU654">
            <v>276536.81</v>
          </cell>
          <cell r="AV654">
            <v>132576.13</v>
          </cell>
          <cell r="AW654">
            <v>173954.05000000002</v>
          </cell>
          <cell r="AX654">
            <v>583066.99</v>
          </cell>
          <cell r="AY654"/>
          <cell r="AZ654">
            <v>3789273.0900000003</v>
          </cell>
          <cell r="BA654">
            <v>1068348.42</v>
          </cell>
          <cell r="BB654">
            <v>1457286.453</v>
          </cell>
          <cell r="BC654">
            <v>88147.034579999992</v>
          </cell>
          <cell r="BD654">
            <v>89550.87569999999</v>
          </cell>
          <cell r="BE654">
            <v>0</v>
          </cell>
          <cell r="BF654">
            <v>1634984.3632799999</v>
          </cell>
          <cell r="BG654"/>
          <cell r="BH654">
            <v>3830395.5832799999</v>
          </cell>
          <cell r="BI654"/>
          <cell r="BJ654">
            <v>592326.36</v>
          </cell>
          <cell r="BK654">
            <v>3238069.22328</v>
          </cell>
          <cell r="BL654"/>
          <cell r="BM654">
            <v>0</v>
          </cell>
        </row>
        <row r="655">
          <cell r="A655" t="str">
            <v>3505000902600</v>
          </cell>
          <cell r="B655" t="str">
            <v>EARLVILLE COMM UNIT SCH DIST 9</v>
          </cell>
          <cell r="C655" t="str">
            <v>LASALLE</v>
          </cell>
          <cell r="D655" t="str">
            <v>Unit</v>
          </cell>
          <cell r="E655">
            <v>357.78</v>
          </cell>
          <cell r="F655"/>
          <cell r="G655">
            <v>165.47</v>
          </cell>
          <cell r="H655">
            <v>161.47</v>
          </cell>
          <cell r="I655">
            <v>79.819999999999993</v>
          </cell>
          <cell r="J655">
            <v>112.49</v>
          </cell>
          <cell r="K655"/>
          <cell r="L655">
            <v>14532.3</v>
          </cell>
          <cell r="M655">
            <v>7183.7999999999993</v>
          </cell>
          <cell r="N655">
            <v>10124.1</v>
          </cell>
          <cell r="O655">
            <v>31840.199999999997</v>
          </cell>
          <cell r="P655"/>
          <cell r="Q655">
            <v>20683.75</v>
          </cell>
          <cell r="R655">
            <v>9977.5</v>
          </cell>
          <cell r="S655">
            <v>14061.25</v>
          </cell>
          <cell r="T655">
            <v>44722.5</v>
          </cell>
          <cell r="U655"/>
          <cell r="V655">
            <v>53777.75</v>
          </cell>
          <cell r="W655">
            <v>25941.499999999996</v>
          </cell>
          <cell r="X655">
            <v>36559.25</v>
          </cell>
          <cell r="Y655">
            <v>116278.5</v>
          </cell>
          <cell r="Z655"/>
          <cell r="AA655">
            <v>5625.98</v>
          </cell>
          <cell r="AB655">
            <v>2713.8799999999997</v>
          </cell>
          <cell r="AC655">
            <v>3824.66</v>
          </cell>
          <cell r="AD655">
            <v>12164.519999999999</v>
          </cell>
          <cell r="AE655"/>
          <cell r="AF655">
            <v>47241.68</v>
          </cell>
          <cell r="AG655">
            <v>22788.61</v>
          </cell>
          <cell r="AH655">
            <v>32115.89</v>
          </cell>
          <cell r="AI655">
            <v>102146.18000000001</v>
          </cell>
          <cell r="AJ655"/>
          <cell r="AK655">
            <v>20183.75</v>
          </cell>
          <cell r="AL655">
            <v>19875.179999999997</v>
          </cell>
          <cell r="AM655">
            <v>96628.909999999989</v>
          </cell>
          <cell r="AN655">
            <v>136687.83999999997</v>
          </cell>
          <cell r="AO655"/>
          <cell r="AP655">
            <v>225204.67</v>
          </cell>
          <cell r="AQ655">
            <v>108635.01999999999</v>
          </cell>
          <cell r="AR655">
            <v>153098.88999999998</v>
          </cell>
          <cell r="AS655">
            <v>486938.57999999996</v>
          </cell>
          <cell r="AT655"/>
          <cell r="AU655">
            <v>155045.38999999998</v>
          </cell>
          <cell r="AV655">
            <v>74791.34</v>
          </cell>
          <cell r="AW655">
            <v>105403.12999999999</v>
          </cell>
          <cell r="AX655">
            <v>335239.86</v>
          </cell>
          <cell r="AY655"/>
          <cell r="AZ655">
            <v>2216669.16</v>
          </cell>
          <cell r="BA655">
            <v>736240.06</v>
          </cell>
          <cell r="BB655">
            <v>885872.76600000006</v>
          </cell>
          <cell r="BC655">
            <v>50680.968119999998</v>
          </cell>
          <cell r="BD655">
            <v>51488.119799999993</v>
          </cell>
          <cell r="BE655">
            <v>0</v>
          </cell>
          <cell r="BF655">
            <v>988041.85392000002</v>
          </cell>
          <cell r="BG655"/>
          <cell r="BH655">
            <v>2254060.0339200003</v>
          </cell>
          <cell r="BI655"/>
          <cell r="BJ655">
            <v>340563.62</v>
          </cell>
          <cell r="BK655">
            <v>1913496.4139200002</v>
          </cell>
          <cell r="BL655"/>
          <cell r="BM655">
            <v>0</v>
          </cell>
        </row>
        <row r="656">
          <cell r="A656" t="str">
            <v>3505001750400</v>
          </cell>
          <cell r="B656" t="str">
            <v>DIMMICK C C SCHOOL DIST 175</v>
          </cell>
          <cell r="C656" t="str">
            <v>LASALLE</v>
          </cell>
          <cell r="D656" t="str">
            <v>Elementary</v>
          </cell>
          <cell r="E656">
            <v>155.44999999999999</v>
          </cell>
          <cell r="F656"/>
          <cell r="G656">
            <v>99.3</v>
          </cell>
          <cell r="H656">
            <v>96.97</v>
          </cell>
          <cell r="I656">
            <v>56.149999999999991</v>
          </cell>
          <cell r="J656">
            <v>0</v>
          </cell>
          <cell r="K656"/>
          <cell r="L656">
            <v>8727.2999999999993</v>
          </cell>
          <cell r="M656">
            <v>5053.4999999999991</v>
          </cell>
          <cell r="N656">
            <v>0</v>
          </cell>
          <cell r="O656">
            <v>13780.8</v>
          </cell>
          <cell r="P656"/>
          <cell r="Q656">
            <v>12412.5</v>
          </cell>
          <cell r="R656">
            <v>7018.7499999999991</v>
          </cell>
          <cell r="S656">
            <v>0</v>
          </cell>
          <cell r="T656">
            <v>19431.25</v>
          </cell>
          <cell r="U656"/>
          <cell r="V656">
            <v>32272.5</v>
          </cell>
          <cell r="W656">
            <v>18248.749999999996</v>
          </cell>
          <cell r="X656">
            <v>0</v>
          </cell>
          <cell r="Y656">
            <v>50521.25</v>
          </cell>
          <cell r="Z656"/>
          <cell r="AA656">
            <v>3376.2</v>
          </cell>
          <cell r="AB656">
            <v>1909.0999999999997</v>
          </cell>
          <cell r="AC656">
            <v>0</v>
          </cell>
          <cell r="AD656">
            <v>5285.2999999999993</v>
          </cell>
          <cell r="AE656"/>
          <cell r="AF656">
            <v>28350.15</v>
          </cell>
          <cell r="AG656">
            <v>16030.82</v>
          </cell>
          <cell r="AH656">
            <v>0</v>
          </cell>
          <cell r="AI656">
            <v>44380.97</v>
          </cell>
          <cell r="AJ656"/>
          <cell r="AK656">
            <v>12121.25</v>
          </cell>
          <cell r="AL656">
            <v>13981.349999999999</v>
          </cell>
          <cell r="AM656">
            <v>0</v>
          </cell>
          <cell r="AN656">
            <v>26102.6</v>
          </cell>
          <cell r="AO656"/>
          <cell r="AP656">
            <v>135147.29999999999</v>
          </cell>
          <cell r="AQ656">
            <v>76420.149999999994</v>
          </cell>
          <cell r="AR656">
            <v>0</v>
          </cell>
          <cell r="AS656">
            <v>211567.44999999998</v>
          </cell>
          <cell r="AT656"/>
          <cell r="AU656">
            <v>93044.099999999991</v>
          </cell>
          <cell r="AV656">
            <v>52612.549999999996</v>
          </cell>
          <cell r="AW656">
            <v>0</v>
          </cell>
          <cell r="AX656">
            <v>145656.65</v>
          </cell>
          <cell r="AY656"/>
          <cell r="AZ656">
            <v>893590.99999999988</v>
          </cell>
          <cell r="BA656">
            <v>250843.7</v>
          </cell>
          <cell r="BB656">
            <v>343330.41</v>
          </cell>
          <cell r="BC656">
            <v>22020.114299999997</v>
          </cell>
          <cell r="BD656">
            <v>22370.809499999996</v>
          </cell>
          <cell r="BE656">
            <v>0</v>
          </cell>
          <cell r="BF656">
            <v>387721.33379999996</v>
          </cell>
          <cell r="BG656"/>
          <cell r="BH656">
            <v>904447.60379999992</v>
          </cell>
          <cell r="BI656"/>
          <cell r="BJ656">
            <v>147969.74</v>
          </cell>
          <cell r="BK656">
            <v>756477.86379999993</v>
          </cell>
          <cell r="BL656"/>
          <cell r="BM656">
            <v>0</v>
          </cell>
        </row>
        <row r="657">
          <cell r="A657" t="str">
            <v>3505004001700</v>
          </cell>
          <cell r="B657" t="str">
            <v>STREATOR TWP H S DIST 40</v>
          </cell>
          <cell r="C657" t="str">
            <v>LASALLE</v>
          </cell>
          <cell r="D657" t="str">
            <v>High School</v>
          </cell>
          <cell r="E657">
            <v>798.5</v>
          </cell>
          <cell r="F657"/>
          <cell r="G657">
            <v>0</v>
          </cell>
          <cell r="H657">
            <v>0</v>
          </cell>
          <cell r="I657">
            <v>0</v>
          </cell>
          <cell r="J657">
            <v>798.5</v>
          </cell>
          <cell r="K657"/>
          <cell r="L657">
            <v>0</v>
          </cell>
          <cell r="M657">
            <v>0</v>
          </cell>
          <cell r="N657">
            <v>71865</v>
          </cell>
          <cell r="O657">
            <v>71865</v>
          </cell>
          <cell r="P657"/>
          <cell r="Q657">
            <v>0</v>
          </cell>
          <cell r="R657">
            <v>0</v>
          </cell>
          <cell r="S657">
            <v>99812.5</v>
          </cell>
          <cell r="T657">
            <v>99812.5</v>
          </cell>
          <cell r="U657"/>
          <cell r="V657">
            <v>0</v>
          </cell>
          <cell r="W657">
            <v>0</v>
          </cell>
          <cell r="X657">
            <v>259512.5</v>
          </cell>
          <cell r="Y657">
            <v>259512.5</v>
          </cell>
          <cell r="Z657"/>
          <cell r="AA657">
            <v>0</v>
          </cell>
          <cell r="AB657">
            <v>0</v>
          </cell>
          <cell r="AC657">
            <v>27149</v>
          </cell>
          <cell r="AD657">
            <v>27149</v>
          </cell>
          <cell r="AE657"/>
          <cell r="AF657">
            <v>0</v>
          </cell>
          <cell r="AG657">
            <v>0</v>
          </cell>
          <cell r="AH657">
            <v>455943.5</v>
          </cell>
          <cell r="AI657">
            <v>455943.5</v>
          </cell>
          <cell r="AJ657"/>
          <cell r="AK657">
            <v>0</v>
          </cell>
          <cell r="AL657">
            <v>0</v>
          </cell>
          <cell r="AM657">
            <v>685911.5</v>
          </cell>
          <cell r="AN657">
            <v>685911.5</v>
          </cell>
          <cell r="AO657"/>
          <cell r="AP657">
            <v>0</v>
          </cell>
          <cell r="AQ657">
            <v>0</v>
          </cell>
          <cell r="AR657">
            <v>1086758.5</v>
          </cell>
          <cell r="AS657">
            <v>1086758.5</v>
          </cell>
          <cell r="AT657"/>
          <cell r="AU657">
            <v>0</v>
          </cell>
          <cell r="AV657">
            <v>0</v>
          </cell>
          <cell r="AW657">
            <v>748194.5</v>
          </cell>
          <cell r="AX657">
            <v>748194.5</v>
          </cell>
          <cell r="AY657"/>
          <cell r="AZ657">
            <v>5307793.22</v>
          </cell>
          <cell r="BA657">
            <v>1553305.27</v>
          </cell>
          <cell r="BB657">
            <v>2058329.547</v>
          </cell>
          <cell r="BC657">
            <v>113110.719</v>
          </cell>
          <cell r="BD657">
            <v>114912.13499999999</v>
          </cell>
          <cell r="BE657">
            <v>0</v>
          </cell>
          <cell r="BF657">
            <v>2286352.4009999996</v>
          </cell>
          <cell r="BG657"/>
          <cell r="BH657">
            <v>5721499.4009999996</v>
          </cell>
          <cell r="BI657"/>
          <cell r="BJ657">
            <v>760076.18</v>
          </cell>
          <cell r="BK657">
            <v>4961423.2209999999</v>
          </cell>
          <cell r="BL657"/>
          <cell r="BM657">
            <v>1</v>
          </cell>
        </row>
        <row r="658">
          <cell r="A658" t="str">
            <v>3505004400200</v>
          </cell>
          <cell r="B658" t="str">
            <v>STREATOR ELEM SCHOOL DIST 44</v>
          </cell>
          <cell r="C658" t="str">
            <v>LASALLE</v>
          </cell>
          <cell r="D658" t="str">
            <v>Elementary</v>
          </cell>
          <cell r="E658">
            <v>1445.79</v>
          </cell>
          <cell r="F658"/>
          <cell r="G658">
            <v>964.95999999999992</v>
          </cell>
          <cell r="H658">
            <v>940.55</v>
          </cell>
          <cell r="I658">
            <v>480.83000000000004</v>
          </cell>
          <cell r="J658">
            <v>0</v>
          </cell>
          <cell r="K658"/>
          <cell r="L658">
            <v>84649.5</v>
          </cell>
          <cell r="M658">
            <v>43274.700000000004</v>
          </cell>
          <cell r="N658">
            <v>0</v>
          </cell>
          <cell r="O658">
            <v>127924.20000000001</v>
          </cell>
          <cell r="P658"/>
          <cell r="Q658">
            <v>120619.99999999999</v>
          </cell>
          <cell r="R658">
            <v>60103.750000000007</v>
          </cell>
          <cell r="S658">
            <v>0</v>
          </cell>
          <cell r="T658">
            <v>180723.75</v>
          </cell>
          <cell r="U658"/>
          <cell r="V658">
            <v>313612</v>
          </cell>
          <cell r="W658">
            <v>156269.75</v>
          </cell>
          <cell r="X658">
            <v>0</v>
          </cell>
          <cell r="Y658">
            <v>469881.75</v>
          </cell>
          <cell r="Z658"/>
          <cell r="AA658">
            <v>32808.639999999999</v>
          </cell>
          <cell r="AB658">
            <v>16348.220000000001</v>
          </cell>
          <cell r="AC658">
            <v>0</v>
          </cell>
          <cell r="AD658">
            <v>49156.86</v>
          </cell>
          <cell r="AE658"/>
          <cell r="AF658">
            <v>550992.16</v>
          </cell>
          <cell r="AG658">
            <v>274553.93</v>
          </cell>
          <cell r="AH658">
            <v>0</v>
          </cell>
          <cell r="AI658">
            <v>825546.09000000008</v>
          </cell>
          <cell r="AJ658"/>
          <cell r="AK658">
            <v>117568.75</v>
          </cell>
          <cell r="AL658">
            <v>119726.67000000001</v>
          </cell>
          <cell r="AM658">
            <v>0</v>
          </cell>
          <cell r="AN658">
            <v>237295.42</v>
          </cell>
          <cell r="AO658"/>
          <cell r="AP658">
            <v>1313310.5599999998</v>
          </cell>
          <cell r="AQ658">
            <v>654409.63</v>
          </cell>
          <cell r="AR658">
            <v>0</v>
          </cell>
          <cell r="AS658">
            <v>1967720.19</v>
          </cell>
          <cell r="AT658"/>
          <cell r="AU658">
            <v>904167.5199999999</v>
          </cell>
          <cell r="AV658">
            <v>450537.71</v>
          </cell>
          <cell r="AW658">
            <v>0</v>
          </cell>
          <cell r="AX658">
            <v>1354705.23</v>
          </cell>
          <cell r="AY658"/>
          <cell r="AZ658">
            <v>8923215.0600000005</v>
          </cell>
          <cell r="BA658">
            <v>3690438.45</v>
          </cell>
          <cell r="BB658">
            <v>3784096.0530000003</v>
          </cell>
          <cell r="BC658">
            <v>204801.93665999998</v>
          </cell>
          <cell r="BD658">
            <v>208063.63889999999</v>
          </cell>
          <cell r="BE658">
            <v>0</v>
          </cell>
          <cell r="BF658">
            <v>4196961.6285600001</v>
          </cell>
          <cell r="BG658"/>
          <cell r="BH658">
            <v>9409915.1185599975</v>
          </cell>
          <cell r="BI658"/>
          <cell r="BJ658">
            <v>1376218.58</v>
          </cell>
          <cell r="BK658">
            <v>8033696.5385599975</v>
          </cell>
          <cell r="BL658"/>
          <cell r="BM658">
            <v>1</v>
          </cell>
        </row>
        <row r="659">
          <cell r="A659" t="str">
            <v>3505006500400</v>
          </cell>
          <cell r="B659" t="str">
            <v>Allen Otter Creek CCSD 65</v>
          </cell>
          <cell r="C659" t="str">
            <v>LASALLE</v>
          </cell>
          <cell r="D659" t="str">
            <v>Elementary</v>
          </cell>
          <cell r="E659">
            <v>96</v>
          </cell>
          <cell r="F659"/>
          <cell r="G659">
            <v>63</v>
          </cell>
          <cell r="H659">
            <v>62.5</v>
          </cell>
          <cell r="I659">
            <v>33</v>
          </cell>
          <cell r="J659">
            <v>0</v>
          </cell>
          <cell r="K659"/>
          <cell r="L659">
            <v>5625</v>
          </cell>
          <cell r="M659">
            <v>2970</v>
          </cell>
          <cell r="N659">
            <v>0</v>
          </cell>
          <cell r="O659">
            <v>8595</v>
          </cell>
          <cell r="P659"/>
          <cell r="Q659">
            <v>7875</v>
          </cell>
          <cell r="R659">
            <v>4125</v>
          </cell>
          <cell r="S659">
            <v>0</v>
          </cell>
          <cell r="T659">
            <v>12000</v>
          </cell>
          <cell r="U659"/>
          <cell r="V659">
            <v>20475</v>
          </cell>
          <cell r="W659">
            <v>10725</v>
          </cell>
          <cell r="X659">
            <v>0</v>
          </cell>
          <cell r="Y659">
            <v>31200</v>
          </cell>
          <cell r="Z659"/>
          <cell r="AA659">
            <v>2142</v>
          </cell>
          <cell r="AB659">
            <v>1122</v>
          </cell>
          <cell r="AC659">
            <v>0</v>
          </cell>
          <cell r="AD659">
            <v>3264</v>
          </cell>
          <cell r="AE659"/>
          <cell r="AF659">
            <v>17986.5</v>
          </cell>
          <cell r="AG659">
            <v>9421.5</v>
          </cell>
          <cell r="AH659">
            <v>0</v>
          </cell>
          <cell r="AI659">
            <v>27408</v>
          </cell>
          <cell r="AJ659"/>
          <cell r="AK659">
            <v>7812.5</v>
          </cell>
          <cell r="AL659">
            <v>8217</v>
          </cell>
          <cell r="AM659">
            <v>0</v>
          </cell>
          <cell r="AN659">
            <v>16029.5</v>
          </cell>
          <cell r="AO659"/>
          <cell r="AP659">
            <v>85743</v>
          </cell>
          <cell r="AQ659">
            <v>44913</v>
          </cell>
          <cell r="AR659">
            <v>0</v>
          </cell>
          <cell r="AS659">
            <v>130656</v>
          </cell>
          <cell r="AT659"/>
          <cell r="AU659">
            <v>59031</v>
          </cell>
          <cell r="AV659">
            <v>30921</v>
          </cell>
          <cell r="AW659">
            <v>0</v>
          </cell>
          <cell r="AX659">
            <v>89952</v>
          </cell>
          <cell r="AY659"/>
          <cell r="AZ659">
            <v>563861.51</v>
          </cell>
          <cell r="BA659">
            <v>141128.06</v>
          </cell>
          <cell r="BB659">
            <v>211496.87100000001</v>
          </cell>
          <cell r="BC659">
            <v>13598.784</v>
          </cell>
          <cell r="BD659">
            <v>13815.359999999999</v>
          </cell>
          <cell r="BE659">
            <v>0</v>
          </cell>
          <cell r="BF659">
            <v>238911.01500000001</v>
          </cell>
          <cell r="BG659"/>
          <cell r="BH659">
            <v>558015.51500000001</v>
          </cell>
          <cell r="BI659"/>
          <cell r="BJ659">
            <v>91380.479999999996</v>
          </cell>
          <cell r="BK659">
            <v>466635.03500000003</v>
          </cell>
          <cell r="BL659"/>
          <cell r="BM659">
            <v>0</v>
          </cell>
        </row>
        <row r="660">
          <cell r="A660" t="str">
            <v>3505007900400</v>
          </cell>
          <cell r="B660" t="str">
            <v>TONICA COMM CONS SCH DIST 79</v>
          </cell>
          <cell r="C660" t="str">
            <v>LASALLE</v>
          </cell>
          <cell r="D660" t="str">
            <v>Elementary</v>
          </cell>
          <cell r="E660">
            <v>126.3</v>
          </cell>
          <cell r="F660"/>
          <cell r="G660">
            <v>80.47999999999999</v>
          </cell>
          <cell r="H660">
            <v>79.22999999999999</v>
          </cell>
          <cell r="I660">
            <v>45.819999999999993</v>
          </cell>
          <cell r="J660">
            <v>0</v>
          </cell>
          <cell r="K660"/>
          <cell r="L660">
            <v>7130.6999999999989</v>
          </cell>
          <cell r="M660">
            <v>4123.7999999999993</v>
          </cell>
          <cell r="N660">
            <v>0</v>
          </cell>
          <cell r="O660">
            <v>11254.499999999998</v>
          </cell>
          <cell r="P660"/>
          <cell r="Q660">
            <v>10059.999999999998</v>
          </cell>
          <cell r="R660">
            <v>5727.4999999999991</v>
          </cell>
          <cell r="S660">
            <v>0</v>
          </cell>
          <cell r="T660">
            <v>15787.499999999996</v>
          </cell>
          <cell r="U660"/>
          <cell r="V660">
            <v>26155.999999999996</v>
          </cell>
          <cell r="W660">
            <v>14891.499999999998</v>
          </cell>
          <cell r="X660">
            <v>0</v>
          </cell>
          <cell r="Y660">
            <v>41047.499999999993</v>
          </cell>
          <cell r="Z660"/>
          <cell r="AA660">
            <v>2736.3199999999997</v>
          </cell>
          <cell r="AB660">
            <v>1557.8799999999997</v>
          </cell>
          <cell r="AC660">
            <v>0</v>
          </cell>
          <cell r="AD660">
            <v>4294.1999999999989</v>
          </cell>
          <cell r="AE660"/>
          <cell r="AF660">
            <v>22977.040000000001</v>
          </cell>
          <cell r="AG660">
            <v>13081.61</v>
          </cell>
          <cell r="AH660">
            <v>0</v>
          </cell>
          <cell r="AI660">
            <v>36058.65</v>
          </cell>
          <cell r="AJ660"/>
          <cell r="AK660">
            <v>9903.7499999999982</v>
          </cell>
          <cell r="AL660">
            <v>11409.179999999998</v>
          </cell>
          <cell r="AM660">
            <v>0</v>
          </cell>
          <cell r="AN660">
            <v>21312.929999999997</v>
          </cell>
          <cell r="AO660"/>
          <cell r="AP660">
            <v>109533.27999999998</v>
          </cell>
          <cell r="AQ660">
            <v>62361.01999999999</v>
          </cell>
          <cell r="AR660">
            <v>0</v>
          </cell>
          <cell r="AS660">
            <v>171894.3</v>
          </cell>
          <cell r="AT660"/>
          <cell r="AU660">
            <v>75409.759999999995</v>
          </cell>
          <cell r="AV660">
            <v>42933.34</v>
          </cell>
          <cell r="AW660">
            <v>0</v>
          </cell>
          <cell r="AX660">
            <v>118343.09999999999</v>
          </cell>
          <cell r="AY660"/>
          <cell r="AZ660">
            <v>727594.46</v>
          </cell>
          <cell r="BA660">
            <v>204784.88</v>
          </cell>
          <cell r="BB660">
            <v>279713.80199999997</v>
          </cell>
          <cell r="BC660">
            <v>17890.900199999996</v>
          </cell>
          <cell r="BD660">
            <v>18175.832999999999</v>
          </cell>
          <cell r="BE660">
            <v>0</v>
          </cell>
          <cell r="BF660">
            <v>315780.53519999993</v>
          </cell>
          <cell r="BG660"/>
          <cell r="BH660">
            <v>735773.21519999998</v>
          </cell>
          <cell r="BI660"/>
          <cell r="BJ660">
            <v>120222.44</v>
          </cell>
          <cell r="BK660">
            <v>615550.77520000003</v>
          </cell>
          <cell r="BL660"/>
          <cell r="BM660">
            <v>0</v>
          </cell>
        </row>
        <row r="661">
          <cell r="A661" t="str">
            <v>3505008200400</v>
          </cell>
          <cell r="B661" t="str">
            <v>DEER PARK C C SCHOOL DIST 82</v>
          </cell>
          <cell r="C661" t="str">
            <v>LASALLE</v>
          </cell>
          <cell r="D661" t="str">
            <v>Elementary</v>
          </cell>
          <cell r="E661">
            <v>47.54</v>
          </cell>
          <cell r="F661"/>
          <cell r="G661">
            <v>27.22</v>
          </cell>
          <cell r="H661">
            <v>26.809999999999995</v>
          </cell>
          <cell r="I661">
            <v>20.32</v>
          </cell>
          <cell r="J661">
            <v>0</v>
          </cell>
          <cell r="K661"/>
          <cell r="L661">
            <v>2412.8999999999996</v>
          </cell>
          <cell r="M661">
            <v>1828.8</v>
          </cell>
          <cell r="N661">
            <v>0</v>
          </cell>
          <cell r="O661">
            <v>4241.7</v>
          </cell>
          <cell r="P661"/>
          <cell r="Q661">
            <v>3402.5</v>
          </cell>
          <cell r="R661">
            <v>2540</v>
          </cell>
          <cell r="S661">
            <v>0</v>
          </cell>
          <cell r="T661">
            <v>5942.5</v>
          </cell>
          <cell r="U661"/>
          <cell r="V661">
            <v>8846.5</v>
          </cell>
          <cell r="W661">
            <v>6604</v>
          </cell>
          <cell r="X661">
            <v>0</v>
          </cell>
          <cell r="Y661">
            <v>15450.5</v>
          </cell>
          <cell r="Z661"/>
          <cell r="AA661">
            <v>925.48</v>
          </cell>
          <cell r="AB661">
            <v>690.88</v>
          </cell>
          <cell r="AC661">
            <v>0</v>
          </cell>
          <cell r="AD661">
            <v>1616.3600000000001</v>
          </cell>
          <cell r="AE661"/>
          <cell r="AF661">
            <v>7771.31</v>
          </cell>
          <cell r="AG661">
            <v>5801.36</v>
          </cell>
          <cell r="AH661">
            <v>0</v>
          </cell>
          <cell r="AI661">
            <v>13572.67</v>
          </cell>
          <cell r="AJ661"/>
          <cell r="AK661">
            <v>3351.2499999999995</v>
          </cell>
          <cell r="AL661">
            <v>5059.68</v>
          </cell>
          <cell r="AM661">
            <v>0</v>
          </cell>
          <cell r="AN661">
            <v>8410.93</v>
          </cell>
          <cell r="AO661"/>
          <cell r="AP661">
            <v>37046.42</v>
          </cell>
          <cell r="AQ661">
            <v>27655.52</v>
          </cell>
          <cell r="AR661">
            <v>0</v>
          </cell>
          <cell r="AS661">
            <v>64701.94</v>
          </cell>
          <cell r="AT661"/>
          <cell r="AU661">
            <v>25505.14</v>
          </cell>
          <cell r="AV661">
            <v>19039.84</v>
          </cell>
          <cell r="AW661">
            <v>0</v>
          </cell>
          <cell r="AX661">
            <v>44544.979999999996</v>
          </cell>
          <cell r="AY661"/>
          <cell r="AZ661">
            <v>268308.14999999997</v>
          </cell>
          <cell r="BA661">
            <v>65096.61</v>
          </cell>
          <cell r="BB661">
            <v>100021.42799999999</v>
          </cell>
          <cell r="BC661">
            <v>6734.2311600000003</v>
          </cell>
          <cell r="BD661">
            <v>6841.4813999999997</v>
          </cell>
          <cell r="BE661">
            <v>0</v>
          </cell>
          <cell r="BF661">
            <v>113597.14055999999</v>
          </cell>
          <cell r="BG661"/>
          <cell r="BH661">
            <v>272078.72055999999</v>
          </cell>
          <cell r="BI661"/>
          <cell r="BJ661">
            <v>45252.37</v>
          </cell>
          <cell r="BK661">
            <v>226826.35055999999</v>
          </cell>
          <cell r="BL661"/>
          <cell r="BM661">
            <v>0</v>
          </cell>
        </row>
        <row r="662">
          <cell r="A662" t="str">
            <v>3505009500400</v>
          </cell>
          <cell r="B662" t="str">
            <v>GRAND RIDGE C C SCHOOL DIST 95</v>
          </cell>
          <cell r="C662" t="str">
            <v>LASALLE</v>
          </cell>
          <cell r="D662" t="str">
            <v>Elementary</v>
          </cell>
          <cell r="E662">
            <v>198.75</v>
          </cell>
          <cell r="F662"/>
          <cell r="G662">
            <v>144.75</v>
          </cell>
          <cell r="H662">
            <v>139.5</v>
          </cell>
          <cell r="I662">
            <v>54</v>
          </cell>
          <cell r="J662">
            <v>0</v>
          </cell>
          <cell r="K662"/>
          <cell r="L662">
            <v>12555</v>
          </cell>
          <cell r="M662">
            <v>4860</v>
          </cell>
          <cell r="N662">
            <v>0</v>
          </cell>
          <cell r="O662">
            <v>17415</v>
          </cell>
          <cell r="P662"/>
          <cell r="Q662">
            <v>18093.75</v>
          </cell>
          <cell r="R662">
            <v>6750</v>
          </cell>
          <cell r="S662">
            <v>0</v>
          </cell>
          <cell r="T662">
            <v>24843.75</v>
          </cell>
          <cell r="U662"/>
          <cell r="V662">
            <v>47043.75</v>
          </cell>
          <cell r="W662">
            <v>17550</v>
          </cell>
          <cell r="X662">
            <v>0</v>
          </cell>
          <cell r="Y662">
            <v>64593.75</v>
          </cell>
          <cell r="Z662"/>
          <cell r="AA662">
            <v>4921.5</v>
          </cell>
          <cell r="AB662">
            <v>1836</v>
          </cell>
          <cell r="AC662">
            <v>0</v>
          </cell>
          <cell r="AD662">
            <v>6757.5</v>
          </cell>
          <cell r="AE662"/>
          <cell r="AF662">
            <v>41326.120000000003</v>
          </cell>
          <cell r="AG662">
            <v>15417</v>
          </cell>
          <cell r="AH662">
            <v>0</v>
          </cell>
          <cell r="AI662">
            <v>56743.12</v>
          </cell>
          <cell r="AJ662"/>
          <cell r="AK662">
            <v>17437.5</v>
          </cell>
          <cell r="AL662">
            <v>13446</v>
          </cell>
          <cell r="AM662">
            <v>0</v>
          </cell>
          <cell r="AN662">
            <v>30883.5</v>
          </cell>
          <cell r="AO662"/>
          <cell r="AP662">
            <v>197004.75</v>
          </cell>
          <cell r="AQ662">
            <v>73494</v>
          </cell>
          <cell r="AR662">
            <v>0</v>
          </cell>
          <cell r="AS662">
            <v>270498.75</v>
          </cell>
          <cell r="AT662"/>
          <cell r="AU662">
            <v>135630.75</v>
          </cell>
          <cell r="AV662">
            <v>50598</v>
          </cell>
          <cell r="AW662">
            <v>0</v>
          </cell>
          <cell r="AX662">
            <v>186228.75</v>
          </cell>
          <cell r="AY662"/>
          <cell r="AZ662">
            <v>1154055.1399999999</v>
          </cell>
          <cell r="BA662">
            <v>282786.25</v>
          </cell>
          <cell r="BB662">
            <v>431052.41699999996</v>
          </cell>
          <cell r="BC662">
            <v>28153.732499999998</v>
          </cell>
          <cell r="BD662">
            <v>28602.112499999999</v>
          </cell>
          <cell r="BE662">
            <v>0</v>
          </cell>
          <cell r="BF662">
            <v>487808.26199999993</v>
          </cell>
          <cell r="BG662"/>
          <cell r="BH662">
            <v>1145772.3819999998</v>
          </cell>
          <cell r="BI662"/>
          <cell r="BJ662">
            <v>189186.15</v>
          </cell>
          <cell r="BK662">
            <v>956586.23199999973</v>
          </cell>
          <cell r="BL662"/>
          <cell r="BM662">
            <v>0</v>
          </cell>
        </row>
        <row r="663">
          <cell r="A663" t="str">
            <v>3505012001700</v>
          </cell>
          <cell r="B663" t="str">
            <v>LA SALLE-PERU TWP H S D 120</v>
          </cell>
          <cell r="C663" t="str">
            <v>LASALLE</v>
          </cell>
          <cell r="D663" t="str">
            <v>High School</v>
          </cell>
          <cell r="E663">
            <v>1181.48</v>
          </cell>
          <cell r="F663"/>
          <cell r="G663">
            <v>0</v>
          </cell>
          <cell r="H663">
            <v>0</v>
          </cell>
          <cell r="I663">
            <v>0</v>
          </cell>
          <cell r="J663">
            <v>1181.4800000000002</v>
          </cell>
          <cell r="K663"/>
          <cell r="L663">
            <v>0</v>
          </cell>
          <cell r="M663">
            <v>0</v>
          </cell>
          <cell r="N663">
            <v>106333.20000000003</v>
          </cell>
          <cell r="O663">
            <v>106333.20000000003</v>
          </cell>
          <cell r="P663"/>
          <cell r="Q663">
            <v>0</v>
          </cell>
          <cell r="R663">
            <v>0</v>
          </cell>
          <cell r="S663">
            <v>147685.00000000003</v>
          </cell>
          <cell r="T663">
            <v>147685.00000000003</v>
          </cell>
          <cell r="U663"/>
          <cell r="V663">
            <v>0</v>
          </cell>
          <cell r="W663">
            <v>0</v>
          </cell>
          <cell r="X663">
            <v>383981.00000000006</v>
          </cell>
          <cell r="Y663">
            <v>383981.00000000006</v>
          </cell>
          <cell r="Z663"/>
          <cell r="AA663">
            <v>0</v>
          </cell>
          <cell r="AB663">
            <v>0</v>
          </cell>
          <cell r="AC663">
            <v>40170.320000000007</v>
          </cell>
          <cell r="AD663">
            <v>40170.320000000007</v>
          </cell>
          <cell r="AE663"/>
          <cell r="AF663">
            <v>0</v>
          </cell>
          <cell r="AG663">
            <v>0</v>
          </cell>
          <cell r="AH663">
            <v>674625.08</v>
          </cell>
          <cell r="AI663">
            <v>674625.08</v>
          </cell>
          <cell r="AJ663"/>
          <cell r="AK663">
            <v>0</v>
          </cell>
          <cell r="AL663">
            <v>0</v>
          </cell>
          <cell r="AM663">
            <v>1014891.3200000002</v>
          </cell>
          <cell r="AN663">
            <v>1014891.3200000002</v>
          </cell>
          <cell r="AO663"/>
          <cell r="AP663">
            <v>0</v>
          </cell>
          <cell r="AQ663">
            <v>0</v>
          </cell>
          <cell r="AR663">
            <v>1607994.2800000003</v>
          </cell>
          <cell r="AS663">
            <v>1607994.2800000003</v>
          </cell>
          <cell r="AT663"/>
          <cell r="AU663">
            <v>0</v>
          </cell>
          <cell r="AV663">
            <v>0</v>
          </cell>
          <cell r="AW663">
            <v>1107046.7600000002</v>
          </cell>
          <cell r="AX663">
            <v>1107046.7600000002</v>
          </cell>
          <cell r="AY663"/>
          <cell r="AZ663">
            <v>7828957.1400000006</v>
          </cell>
          <cell r="BA663">
            <v>2276861.64</v>
          </cell>
          <cell r="BB663">
            <v>3031745.6340000001</v>
          </cell>
          <cell r="BC663">
            <v>167361.36792000005</v>
          </cell>
          <cell r="BD663">
            <v>170026.78680000003</v>
          </cell>
          <cell r="BE663">
            <v>0</v>
          </cell>
          <cell r="BF663">
            <v>3369133.7887200001</v>
          </cell>
          <cell r="BG663"/>
          <cell r="BH663">
            <v>8451860.7487200014</v>
          </cell>
          <cell r="BI663"/>
          <cell r="BJ663">
            <v>1124627.18</v>
          </cell>
          <cell r="BK663">
            <v>7327233.5687200017</v>
          </cell>
          <cell r="BL663"/>
          <cell r="BM663">
            <v>1</v>
          </cell>
        </row>
        <row r="664">
          <cell r="A664" t="str">
            <v>3505012200200</v>
          </cell>
          <cell r="B664" t="str">
            <v>LASALLE ELEM SCHOOL DIST 122</v>
          </cell>
          <cell r="C664" t="str">
            <v>LASALLE</v>
          </cell>
          <cell r="D664" t="str">
            <v>Elementary</v>
          </cell>
          <cell r="E664">
            <v>846.88</v>
          </cell>
          <cell r="F664"/>
          <cell r="G664">
            <v>566.55999999999995</v>
          </cell>
          <cell r="H664">
            <v>554.30999999999995</v>
          </cell>
          <cell r="I664">
            <v>280.32</v>
          </cell>
          <cell r="J664">
            <v>0</v>
          </cell>
          <cell r="K664"/>
          <cell r="L664">
            <v>49887.899999999994</v>
          </cell>
          <cell r="M664">
            <v>25228.799999999999</v>
          </cell>
          <cell r="N664">
            <v>0</v>
          </cell>
          <cell r="O664">
            <v>75116.7</v>
          </cell>
          <cell r="P664"/>
          <cell r="Q664">
            <v>70820</v>
          </cell>
          <cell r="R664">
            <v>35040</v>
          </cell>
          <cell r="S664">
            <v>0</v>
          </cell>
          <cell r="T664">
            <v>105860</v>
          </cell>
          <cell r="U664"/>
          <cell r="V664">
            <v>184131.99999999997</v>
          </cell>
          <cell r="W664">
            <v>91104</v>
          </cell>
          <cell r="X664">
            <v>0</v>
          </cell>
          <cell r="Y664">
            <v>275236</v>
          </cell>
          <cell r="Z664"/>
          <cell r="AA664">
            <v>19263.039999999997</v>
          </cell>
          <cell r="AB664">
            <v>9530.8799999999992</v>
          </cell>
          <cell r="AC664">
            <v>0</v>
          </cell>
          <cell r="AD664">
            <v>28793.919999999998</v>
          </cell>
          <cell r="AE664"/>
          <cell r="AF664">
            <v>323505.76</v>
          </cell>
          <cell r="AG664">
            <v>160062.72</v>
          </cell>
          <cell r="AH664">
            <v>0</v>
          </cell>
          <cell r="AI664">
            <v>483568.48</v>
          </cell>
          <cell r="AJ664"/>
          <cell r="AK664">
            <v>69288.75</v>
          </cell>
          <cell r="AL664">
            <v>69799.679999999993</v>
          </cell>
          <cell r="AM664">
            <v>0</v>
          </cell>
          <cell r="AN664">
            <v>139088.43</v>
          </cell>
          <cell r="AO664"/>
          <cell r="AP664">
            <v>771088.15999999992</v>
          </cell>
          <cell r="AQ664">
            <v>381515.52000000002</v>
          </cell>
          <cell r="AR664">
            <v>0</v>
          </cell>
          <cell r="AS664">
            <v>1152603.68</v>
          </cell>
          <cell r="AT664"/>
          <cell r="AU664">
            <v>530866.72</v>
          </cell>
          <cell r="AV664">
            <v>262659.83999999997</v>
          </cell>
          <cell r="AW664">
            <v>0</v>
          </cell>
          <cell r="AX664">
            <v>793526.55999999994</v>
          </cell>
          <cell r="AY664"/>
          <cell r="AZ664">
            <v>5318933.8000000007</v>
          </cell>
          <cell r="BA664">
            <v>2528737.4500000002</v>
          </cell>
          <cell r="BB664">
            <v>2354301.375</v>
          </cell>
          <cell r="BC664">
            <v>119963.93951999999</v>
          </cell>
          <cell r="BD664">
            <v>121874.50079999998</v>
          </cell>
          <cell r="BE664">
            <v>0</v>
          </cell>
          <cell r="BF664">
            <v>2596139.8153200001</v>
          </cell>
          <cell r="BG664"/>
          <cell r="BH664">
            <v>5649933.5853200005</v>
          </cell>
          <cell r="BI664"/>
          <cell r="BJ664">
            <v>806128.13</v>
          </cell>
          <cell r="BK664">
            <v>4843805.4553200006</v>
          </cell>
          <cell r="BL664"/>
          <cell r="BM664">
            <v>1</v>
          </cell>
        </row>
        <row r="665">
          <cell r="A665" t="str">
            <v>3505012400200</v>
          </cell>
          <cell r="B665" t="str">
            <v>PERU ELEM SCHOOL DISTRICT 124</v>
          </cell>
          <cell r="C665" t="str">
            <v>LASALLE</v>
          </cell>
          <cell r="D665" t="str">
            <v>Elementary</v>
          </cell>
          <cell r="E665">
            <v>856.65</v>
          </cell>
          <cell r="F665"/>
          <cell r="G665">
            <v>578.15</v>
          </cell>
          <cell r="H665">
            <v>566.15</v>
          </cell>
          <cell r="I665">
            <v>278.5</v>
          </cell>
          <cell r="J665">
            <v>0</v>
          </cell>
          <cell r="K665"/>
          <cell r="L665">
            <v>50953.5</v>
          </cell>
          <cell r="M665">
            <v>25065</v>
          </cell>
          <cell r="N665">
            <v>0</v>
          </cell>
          <cell r="O665">
            <v>76018.5</v>
          </cell>
          <cell r="P665"/>
          <cell r="Q665">
            <v>72268.75</v>
          </cell>
          <cell r="R665">
            <v>34812.5</v>
          </cell>
          <cell r="S665">
            <v>0</v>
          </cell>
          <cell r="T665">
            <v>107081.25</v>
          </cell>
          <cell r="U665"/>
          <cell r="V665">
            <v>187898.75</v>
          </cell>
          <cell r="W665">
            <v>90512.5</v>
          </cell>
          <cell r="X665">
            <v>0</v>
          </cell>
          <cell r="Y665">
            <v>278411.25</v>
          </cell>
          <cell r="Z665"/>
          <cell r="AA665">
            <v>19657.099999999999</v>
          </cell>
          <cell r="AB665">
            <v>9469</v>
          </cell>
          <cell r="AC665">
            <v>0</v>
          </cell>
          <cell r="AD665">
            <v>29126.1</v>
          </cell>
          <cell r="AE665"/>
          <cell r="AF665">
            <v>330123.65000000002</v>
          </cell>
          <cell r="AG665">
            <v>159023.5</v>
          </cell>
          <cell r="AH665">
            <v>0</v>
          </cell>
          <cell r="AI665">
            <v>489147.15</v>
          </cell>
          <cell r="AJ665"/>
          <cell r="AK665">
            <v>70768.75</v>
          </cell>
          <cell r="AL665">
            <v>69346.5</v>
          </cell>
          <cell r="AM665">
            <v>0</v>
          </cell>
          <cell r="AN665">
            <v>140115.25</v>
          </cell>
          <cell r="AO665"/>
          <cell r="AP665">
            <v>786862.15</v>
          </cell>
          <cell r="AQ665">
            <v>379038.5</v>
          </cell>
          <cell r="AR665">
            <v>0</v>
          </cell>
          <cell r="AS665">
            <v>1165900.6499999999</v>
          </cell>
          <cell r="AT665"/>
          <cell r="AU665">
            <v>541726.54999999993</v>
          </cell>
          <cell r="AV665">
            <v>260954.5</v>
          </cell>
          <cell r="AW665">
            <v>0</v>
          </cell>
          <cell r="AX665">
            <v>802681.04999999993</v>
          </cell>
          <cell r="AY665"/>
          <cell r="AZ665">
            <v>5121882.63</v>
          </cell>
          <cell r="BA665">
            <v>1790309.3900000001</v>
          </cell>
          <cell r="BB665">
            <v>2073657.6059999997</v>
          </cell>
          <cell r="BC665">
            <v>121347.89909999998</v>
          </cell>
          <cell r="BD665">
            <v>123280.5015</v>
          </cell>
          <cell r="BE665">
            <v>0</v>
          </cell>
          <cell r="BF665">
            <v>2318286.0065999995</v>
          </cell>
          <cell r="BG665"/>
          <cell r="BH665">
            <v>5406767.2065999992</v>
          </cell>
          <cell r="BI665"/>
          <cell r="BJ665">
            <v>815428</v>
          </cell>
          <cell r="BK665">
            <v>4591339.2065999992</v>
          </cell>
          <cell r="BL665"/>
          <cell r="BM665">
            <v>1</v>
          </cell>
        </row>
        <row r="666">
          <cell r="A666" t="str">
            <v>3505012500200</v>
          </cell>
          <cell r="B666" t="str">
            <v>OGLESBY ELEM SCH DIST 125</v>
          </cell>
          <cell r="C666" t="str">
            <v>LASALLE</v>
          </cell>
          <cell r="D666" t="str">
            <v>Elementary</v>
          </cell>
          <cell r="E666">
            <v>396.38</v>
          </cell>
          <cell r="F666"/>
          <cell r="G666">
            <v>256.89</v>
          </cell>
          <cell r="H666">
            <v>250.48</v>
          </cell>
          <cell r="I666">
            <v>139.49</v>
          </cell>
          <cell r="J666">
            <v>0</v>
          </cell>
          <cell r="K666"/>
          <cell r="L666">
            <v>22543.200000000001</v>
          </cell>
          <cell r="M666">
            <v>12554.1</v>
          </cell>
          <cell r="N666">
            <v>0</v>
          </cell>
          <cell r="O666">
            <v>35097.300000000003</v>
          </cell>
          <cell r="P666"/>
          <cell r="Q666">
            <v>32111.25</v>
          </cell>
          <cell r="R666">
            <v>17436.25</v>
          </cell>
          <cell r="S666">
            <v>0</v>
          </cell>
          <cell r="T666">
            <v>49547.5</v>
          </cell>
          <cell r="U666"/>
          <cell r="V666">
            <v>83489.25</v>
          </cell>
          <cell r="W666">
            <v>45334.25</v>
          </cell>
          <cell r="X666">
            <v>0</v>
          </cell>
          <cell r="Y666">
            <v>128823.5</v>
          </cell>
          <cell r="Z666"/>
          <cell r="AA666">
            <v>8734.26</v>
          </cell>
          <cell r="AB666">
            <v>4742.66</v>
          </cell>
          <cell r="AC666">
            <v>0</v>
          </cell>
          <cell r="AD666">
            <v>13476.92</v>
          </cell>
          <cell r="AE666"/>
          <cell r="AF666">
            <v>146684.19</v>
          </cell>
          <cell r="AG666">
            <v>79648.789999999994</v>
          </cell>
          <cell r="AH666">
            <v>0</v>
          </cell>
          <cell r="AI666">
            <v>226332.97999999998</v>
          </cell>
          <cell r="AJ666"/>
          <cell r="AK666">
            <v>31310</v>
          </cell>
          <cell r="AL666">
            <v>34733.01</v>
          </cell>
          <cell r="AM666">
            <v>0</v>
          </cell>
          <cell r="AN666">
            <v>66043.010000000009</v>
          </cell>
          <cell r="AO666"/>
          <cell r="AP666">
            <v>349627.29</v>
          </cell>
          <cell r="AQ666">
            <v>189845.89</v>
          </cell>
          <cell r="AR666">
            <v>0</v>
          </cell>
          <cell r="AS666">
            <v>539473.17999999993</v>
          </cell>
          <cell r="AT666"/>
          <cell r="AU666">
            <v>240705.93</v>
          </cell>
          <cell r="AV666">
            <v>130702.13</v>
          </cell>
          <cell r="AW666">
            <v>0</v>
          </cell>
          <cell r="AX666">
            <v>371408.06</v>
          </cell>
          <cell r="AY666"/>
          <cell r="AZ666">
            <v>2367495.63</v>
          </cell>
          <cell r="BA666">
            <v>797651.82000000007</v>
          </cell>
          <cell r="BB666">
            <v>949544.23499999999</v>
          </cell>
          <cell r="BC666">
            <v>56148.812519999999</v>
          </cell>
          <cell r="BD666">
            <v>57043.0458</v>
          </cell>
          <cell r="BE666">
            <v>0</v>
          </cell>
          <cell r="BF666">
            <v>1062736.09332</v>
          </cell>
          <cell r="BG666"/>
          <cell r="BH666">
            <v>2492938.5433199997</v>
          </cell>
          <cell r="BI666"/>
          <cell r="BJ666">
            <v>377306.19</v>
          </cell>
          <cell r="BK666">
            <v>2115632.3533199998</v>
          </cell>
          <cell r="BL666"/>
          <cell r="BM666">
            <v>1</v>
          </cell>
        </row>
        <row r="667">
          <cell r="A667" t="str">
            <v>3505014001700</v>
          </cell>
          <cell r="B667" t="str">
            <v>OTTAWA TWP H S DIST 140</v>
          </cell>
          <cell r="C667" t="str">
            <v>LASALLE</v>
          </cell>
          <cell r="D667" t="str">
            <v>High School</v>
          </cell>
          <cell r="E667">
            <v>1215.82</v>
          </cell>
          <cell r="F667"/>
          <cell r="G667">
            <v>0</v>
          </cell>
          <cell r="H667">
            <v>0</v>
          </cell>
          <cell r="I667">
            <v>0</v>
          </cell>
          <cell r="J667">
            <v>1215.82</v>
          </cell>
          <cell r="K667"/>
          <cell r="L667">
            <v>0</v>
          </cell>
          <cell r="M667">
            <v>0</v>
          </cell>
          <cell r="N667">
            <v>109423.79999999999</v>
          </cell>
          <cell r="O667">
            <v>109423.79999999999</v>
          </cell>
          <cell r="P667"/>
          <cell r="Q667">
            <v>0</v>
          </cell>
          <cell r="R667">
            <v>0</v>
          </cell>
          <cell r="S667">
            <v>151977.5</v>
          </cell>
          <cell r="T667">
            <v>151977.5</v>
          </cell>
          <cell r="U667"/>
          <cell r="V667">
            <v>0</v>
          </cell>
          <cell r="W667">
            <v>0</v>
          </cell>
          <cell r="X667">
            <v>395141.5</v>
          </cell>
          <cell r="Y667">
            <v>395141.5</v>
          </cell>
          <cell r="Z667"/>
          <cell r="AA667">
            <v>0</v>
          </cell>
          <cell r="AB667">
            <v>0</v>
          </cell>
          <cell r="AC667">
            <v>41337.879999999997</v>
          </cell>
          <cell r="AD667">
            <v>41337.879999999997</v>
          </cell>
          <cell r="AE667"/>
          <cell r="AF667">
            <v>0</v>
          </cell>
          <cell r="AG667">
            <v>0</v>
          </cell>
          <cell r="AH667">
            <v>694233.22</v>
          </cell>
          <cell r="AI667">
            <v>694233.22</v>
          </cell>
          <cell r="AJ667"/>
          <cell r="AK667">
            <v>0</v>
          </cell>
          <cell r="AL667">
            <v>0</v>
          </cell>
          <cell r="AM667">
            <v>1044389.3799999999</v>
          </cell>
          <cell r="AN667">
            <v>1044389.3799999999</v>
          </cell>
          <cell r="AO667"/>
          <cell r="AP667">
            <v>0</v>
          </cell>
          <cell r="AQ667">
            <v>0</v>
          </cell>
          <cell r="AR667">
            <v>1654731.02</v>
          </cell>
          <cell r="AS667">
            <v>1654731.02</v>
          </cell>
          <cell r="AT667"/>
          <cell r="AU667">
            <v>0</v>
          </cell>
          <cell r="AV667">
            <v>0</v>
          </cell>
          <cell r="AW667">
            <v>1139223.3399999999</v>
          </cell>
          <cell r="AX667">
            <v>1139223.3399999999</v>
          </cell>
          <cell r="AY667"/>
          <cell r="AZ667">
            <v>8037522.5700000003</v>
          </cell>
          <cell r="BA667">
            <v>2313843.04</v>
          </cell>
          <cell r="BB667">
            <v>3105409.6829999997</v>
          </cell>
          <cell r="BC667">
            <v>172225.76628000001</v>
          </cell>
          <cell r="BD667">
            <v>174968.65619999997</v>
          </cell>
          <cell r="BE667">
            <v>0</v>
          </cell>
          <cell r="BF667">
            <v>3452604.1054799999</v>
          </cell>
          <cell r="BG667"/>
          <cell r="BH667">
            <v>8683061.745480001</v>
          </cell>
          <cell r="BI667"/>
          <cell r="BJ667">
            <v>1157314.74</v>
          </cell>
          <cell r="BK667">
            <v>7525747.0054800007</v>
          </cell>
          <cell r="BL667"/>
          <cell r="BM667">
            <v>1</v>
          </cell>
        </row>
        <row r="668">
          <cell r="A668" t="str">
            <v>3505014100200</v>
          </cell>
          <cell r="B668" t="str">
            <v>OTTAWA ELEM SCHOOL DIST 141</v>
          </cell>
          <cell r="C668" t="str">
            <v>LASALLE</v>
          </cell>
          <cell r="D668" t="str">
            <v>Elementary</v>
          </cell>
          <cell r="E668">
            <v>1680.03</v>
          </cell>
          <cell r="F668"/>
          <cell r="G668">
            <v>1098.05</v>
          </cell>
          <cell r="H668">
            <v>1071.1399999999999</v>
          </cell>
          <cell r="I668">
            <v>581.98</v>
          </cell>
          <cell r="J668">
            <v>0</v>
          </cell>
          <cell r="K668"/>
          <cell r="L668">
            <v>96402.599999999991</v>
          </cell>
          <cell r="M668">
            <v>52378.200000000004</v>
          </cell>
          <cell r="N668">
            <v>0</v>
          </cell>
          <cell r="O668">
            <v>148780.79999999999</v>
          </cell>
          <cell r="P668"/>
          <cell r="Q668">
            <v>137256.25</v>
          </cell>
          <cell r="R668">
            <v>72747.5</v>
          </cell>
          <cell r="S668">
            <v>0</v>
          </cell>
          <cell r="T668">
            <v>210003.75</v>
          </cell>
          <cell r="U668"/>
          <cell r="V668">
            <v>356866.25</v>
          </cell>
          <cell r="W668">
            <v>189143.5</v>
          </cell>
          <cell r="X668">
            <v>0</v>
          </cell>
          <cell r="Y668">
            <v>546009.75</v>
          </cell>
          <cell r="Z668"/>
          <cell r="AA668">
            <v>37333.699999999997</v>
          </cell>
          <cell r="AB668">
            <v>19787.32</v>
          </cell>
          <cell r="AC668">
            <v>0</v>
          </cell>
          <cell r="AD668">
            <v>57121.02</v>
          </cell>
          <cell r="AE668"/>
          <cell r="AF668">
            <v>626986.55000000005</v>
          </cell>
          <cell r="AG668">
            <v>332310.58</v>
          </cell>
          <cell r="AH668">
            <v>0</v>
          </cell>
          <cell r="AI668">
            <v>959297.13000000012</v>
          </cell>
          <cell r="AJ668"/>
          <cell r="AK668">
            <v>133892.49999999997</v>
          </cell>
          <cell r="AL668">
            <v>144913.02000000002</v>
          </cell>
          <cell r="AM668">
            <v>0</v>
          </cell>
          <cell r="AN668">
            <v>278805.52</v>
          </cell>
          <cell r="AO668"/>
          <cell r="AP668">
            <v>1494446.05</v>
          </cell>
          <cell r="AQ668">
            <v>792074.78</v>
          </cell>
          <cell r="AR668">
            <v>0</v>
          </cell>
          <cell r="AS668">
            <v>2286520.83</v>
          </cell>
          <cell r="AT668"/>
          <cell r="AU668">
            <v>1028872.85</v>
          </cell>
          <cell r="AV668">
            <v>545315.26</v>
          </cell>
          <cell r="AW668">
            <v>0</v>
          </cell>
          <cell r="AX668">
            <v>1574188.1099999999</v>
          </cell>
          <cell r="AY668"/>
          <cell r="AZ668">
            <v>10137958.679999998</v>
          </cell>
          <cell r="BA668">
            <v>3662359.9699999997</v>
          </cell>
          <cell r="BB668">
            <v>4140095.5949999993</v>
          </cell>
          <cell r="BC668">
            <v>237982.96961999999</v>
          </cell>
          <cell r="BD668">
            <v>241773.11729999998</v>
          </cell>
          <cell r="BE668">
            <v>0</v>
          </cell>
          <cell r="BF668">
            <v>4619851.6819199994</v>
          </cell>
          <cell r="BG668"/>
          <cell r="BH668">
            <v>10680578.59192</v>
          </cell>
          <cell r="BI668"/>
          <cell r="BJ668">
            <v>1599186.95</v>
          </cell>
          <cell r="BK668">
            <v>9081391.6419200003</v>
          </cell>
          <cell r="BL668"/>
          <cell r="BM668">
            <v>1</v>
          </cell>
        </row>
        <row r="669">
          <cell r="A669" t="str">
            <v>3505015000200</v>
          </cell>
          <cell r="B669" t="str">
            <v>MARSEILLES ELEM SCHOOL DIST 150</v>
          </cell>
          <cell r="C669" t="str">
            <v>LASALLE</v>
          </cell>
          <cell r="D669" t="str">
            <v>Elementary</v>
          </cell>
          <cell r="E669">
            <v>476.89</v>
          </cell>
          <cell r="F669"/>
          <cell r="G669">
            <v>311.07</v>
          </cell>
          <cell r="H669">
            <v>302.32</v>
          </cell>
          <cell r="I669">
            <v>165.82</v>
          </cell>
          <cell r="J669">
            <v>0</v>
          </cell>
          <cell r="K669"/>
          <cell r="L669">
            <v>27208.799999999999</v>
          </cell>
          <cell r="M669">
            <v>14923.8</v>
          </cell>
          <cell r="N669">
            <v>0</v>
          </cell>
          <cell r="O669">
            <v>42132.6</v>
          </cell>
          <cell r="P669"/>
          <cell r="Q669">
            <v>38883.75</v>
          </cell>
          <cell r="R669">
            <v>20727.5</v>
          </cell>
          <cell r="S669">
            <v>0</v>
          </cell>
          <cell r="T669">
            <v>59611.25</v>
          </cell>
          <cell r="U669"/>
          <cell r="V669">
            <v>101097.75</v>
          </cell>
          <cell r="W669">
            <v>53891.5</v>
          </cell>
          <cell r="X669">
            <v>0</v>
          </cell>
          <cell r="Y669">
            <v>154989.25</v>
          </cell>
          <cell r="Z669"/>
          <cell r="AA669">
            <v>10576.38</v>
          </cell>
          <cell r="AB669">
            <v>5637.88</v>
          </cell>
          <cell r="AC669">
            <v>0</v>
          </cell>
          <cell r="AD669">
            <v>16214.259999999998</v>
          </cell>
          <cell r="AE669"/>
          <cell r="AF669">
            <v>177620.97</v>
          </cell>
          <cell r="AG669">
            <v>94683.22</v>
          </cell>
          <cell r="AH669">
            <v>0</v>
          </cell>
          <cell r="AI669">
            <v>272304.19</v>
          </cell>
          <cell r="AJ669"/>
          <cell r="AK669">
            <v>37790</v>
          </cell>
          <cell r="AL669">
            <v>41289.18</v>
          </cell>
          <cell r="AM669">
            <v>0</v>
          </cell>
          <cell r="AN669">
            <v>79079.179999999993</v>
          </cell>
          <cell r="AO669"/>
          <cell r="AP669">
            <v>423366.27</v>
          </cell>
          <cell r="AQ669">
            <v>225681.02</v>
          </cell>
          <cell r="AR669">
            <v>0</v>
          </cell>
          <cell r="AS669">
            <v>649047.29</v>
          </cell>
          <cell r="AT669"/>
          <cell r="AU669">
            <v>291472.58999999997</v>
          </cell>
          <cell r="AV669">
            <v>155373.34</v>
          </cell>
          <cell r="AW669">
            <v>0</v>
          </cell>
          <cell r="AX669">
            <v>446845.92999999993</v>
          </cell>
          <cell r="AY669"/>
          <cell r="AZ669">
            <v>2872804.27</v>
          </cell>
          <cell r="BA669">
            <v>1045424.86</v>
          </cell>
          <cell r="BB669">
            <v>1175468.7389999998</v>
          </cell>
          <cell r="BC669">
            <v>67553.376059999995</v>
          </cell>
          <cell r="BD669">
            <v>68629.2399</v>
          </cell>
          <cell r="BE669">
            <v>0</v>
          </cell>
          <cell r="BF669">
            <v>1311651.3549599997</v>
          </cell>
          <cell r="BG669"/>
          <cell r="BH669">
            <v>3031875.3049599999</v>
          </cell>
          <cell r="BI669"/>
          <cell r="BJ669">
            <v>453942.05</v>
          </cell>
          <cell r="BK669">
            <v>2577933.25496</v>
          </cell>
          <cell r="BL669"/>
          <cell r="BM669">
            <v>1</v>
          </cell>
        </row>
        <row r="670">
          <cell r="A670" t="str">
            <v>3505016001700</v>
          </cell>
          <cell r="B670" t="str">
            <v>SENECA TWP H S DIST 160</v>
          </cell>
          <cell r="C670" t="str">
            <v>LASALLE</v>
          </cell>
          <cell r="D670" t="str">
            <v>High School</v>
          </cell>
          <cell r="E670">
            <v>392.31</v>
          </cell>
          <cell r="F670"/>
          <cell r="G670">
            <v>0</v>
          </cell>
          <cell r="H670">
            <v>0</v>
          </cell>
          <cell r="I670">
            <v>0</v>
          </cell>
          <cell r="J670">
            <v>392.31</v>
          </cell>
          <cell r="K670"/>
          <cell r="L670">
            <v>0</v>
          </cell>
          <cell r="M670">
            <v>0</v>
          </cell>
          <cell r="N670">
            <v>35307.9</v>
          </cell>
          <cell r="O670">
            <v>35307.9</v>
          </cell>
          <cell r="P670"/>
          <cell r="Q670">
            <v>0</v>
          </cell>
          <cell r="R670">
            <v>0</v>
          </cell>
          <cell r="S670">
            <v>49038.75</v>
          </cell>
          <cell r="T670">
            <v>49038.75</v>
          </cell>
          <cell r="U670"/>
          <cell r="V670">
            <v>0</v>
          </cell>
          <cell r="W670">
            <v>0</v>
          </cell>
          <cell r="X670">
            <v>127500.75</v>
          </cell>
          <cell r="Y670">
            <v>127500.75</v>
          </cell>
          <cell r="Z670"/>
          <cell r="AA670">
            <v>0</v>
          </cell>
          <cell r="AB670">
            <v>0</v>
          </cell>
          <cell r="AC670">
            <v>13338.54</v>
          </cell>
          <cell r="AD670">
            <v>13338.54</v>
          </cell>
          <cell r="AE670"/>
          <cell r="AF670">
            <v>0</v>
          </cell>
          <cell r="AG670">
            <v>0</v>
          </cell>
          <cell r="AH670">
            <v>112004.5</v>
          </cell>
          <cell r="AI670">
            <v>112004.5</v>
          </cell>
          <cell r="AJ670"/>
          <cell r="AK670">
            <v>0</v>
          </cell>
          <cell r="AL670">
            <v>0</v>
          </cell>
          <cell r="AM670">
            <v>336994.29</v>
          </cell>
          <cell r="AN670">
            <v>336994.29</v>
          </cell>
          <cell r="AO670"/>
          <cell r="AP670">
            <v>0</v>
          </cell>
          <cell r="AQ670">
            <v>0</v>
          </cell>
          <cell r="AR670">
            <v>533933.91</v>
          </cell>
          <cell r="AS670">
            <v>533933.91</v>
          </cell>
          <cell r="AT670"/>
          <cell r="AU670">
            <v>0</v>
          </cell>
          <cell r="AV670">
            <v>0</v>
          </cell>
          <cell r="AW670">
            <v>367594.47000000003</v>
          </cell>
          <cell r="AX670">
            <v>367594.47000000003</v>
          </cell>
          <cell r="AY670"/>
          <cell r="AZ670">
            <v>2519855.9900000002</v>
          </cell>
          <cell r="BA670">
            <v>563587.26</v>
          </cell>
          <cell r="BB670">
            <v>925032.97499999998</v>
          </cell>
          <cell r="BC670">
            <v>55572.280740000002</v>
          </cell>
          <cell r="BD670">
            <v>56457.332099999992</v>
          </cell>
          <cell r="BE670">
            <v>0</v>
          </cell>
          <cell r="BF670">
            <v>1037062.5878399999</v>
          </cell>
          <cell r="BG670"/>
          <cell r="BH670">
            <v>2612775.69784</v>
          </cell>
          <cell r="BI670"/>
          <cell r="BJ670">
            <v>373432.04</v>
          </cell>
          <cell r="BK670">
            <v>2239343.65784</v>
          </cell>
          <cell r="BL670"/>
          <cell r="BM670">
            <v>0</v>
          </cell>
        </row>
        <row r="671">
          <cell r="A671" t="str">
            <v>3505017000400</v>
          </cell>
          <cell r="B671" t="str">
            <v>SENECA COMM CONS SCH DIST 170</v>
          </cell>
          <cell r="C671" t="str">
            <v>LASALLE</v>
          </cell>
          <cell r="D671" t="str">
            <v>Elementary</v>
          </cell>
          <cell r="E671">
            <v>441.98</v>
          </cell>
          <cell r="F671"/>
          <cell r="G671">
            <v>298.48</v>
          </cell>
          <cell r="H671">
            <v>291.48</v>
          </cell>
          <cell r="I671">
            <v>143.5</v>
          </cell>
          <cell r="J671">
            <v>0</v>
          </cell>
          <cell r="K671"/>
          <cell r="L671">
            <v>26233.200000000001</v>
          </cell>
          <cell r="M671">
            <v>12915</v>
          </cell>
          <cell r="N671">
            <v>0</v>
          </cell>
          <cell r="O671">
            <v>39148.199999999997</v>
          </cell>
          <cell r="P671"/>
          <cell r="Q671">
            <v>37310</v>
          </cell>
          <cell r="R671">
            <v>17937.5</v>
          </cell>
          <cell r="S671">
            <v>0</v>
          </cell>
          <cell r="T671">
            <v>55247.5</v>
          </cell>
          <cell r="U671"/>
          <cell r="V671">
            <v>97006</v>
          </cell>
          <cell r="W671">
            <v>46637.5</v>
          </cell>
          <cell r="X671">
            <v>0</v>
          </cell>
          <cell r="Y671">
            <v>143643.5</v>
          </cell>
          <cell r="Z671"/>
          <cell r="AA671">
            <v>10148.32</v>
          </cell>
          <cell r="AB671">
            <v>4879</v>
          </cell>
          <cell r="AC671">
            <v>0</v>
          </cell>
          <cell r="AD671">
            <v>15027.32</v>
          </cell>
          <cell r="AE671"/>
          <cell r="AF671">
            <v>85216.04</v>
          </cell>
          <cell r="AG671">
            <v>40969.25</v>
          </cell>
          <cell r="AH671">
            <v>0</v>
          </cell>
          <cell r="AI671">
            <v>126185.29</v>
          </cell>
          <cell r="AJ671"/>
          <cell r="AK671">
            <v>36435</v>
          </cell>
          <cell r="AL671">
            <v>35731.5</v>
          </cell>
          <cell r="AM671">
            <v>0</v>
          </cell>
          <cell r="AN671">
            <v>72166.5</v>
          </cell>
          <cell r="AO671"/>
          <cell r="AP671">
            <v>406231.28</v>
          </cell>
          <cell r="AQ671">
            <v>195303.5</v>
          </cell>
          <cell r="AR671">
            <v>0</v>
          </cell>
          <cell r="AS671">
            <v>601534.78</v>
          </cell>
          <cell r="AT671"/>
          <cell r="AU671">
            <v>279675.76</v>
          </cell>
          <cell r="AV671">
            <v>134459.5</v>
          </cell>
          <cell r="AW671">
            <v>0</v>
          </cell>
          <cell r="AX671">
            <v>414135.26</v>
          </cell>
          <cell r="AY671"/>
          <cell r="AZ671">
            <v>2574094.8499999996</v>
          </cell>
          <cell r="BA671">
            <v>670415.21</v>
          </cell>
          <cell r="BB671">
            <v>973353.01799999981</v>
          </cell>
          <cell r="BC671">
            <v>62608.234919999995</v>
          </cell>
          <cell r="BD671">
            <v>63605.341800000002</v>
          </cell>
          <cell r="BE671">
            <v>0</v>
          </cell>
          <cell r="BF671">
            <v>1099566.5947199997</v>
          </cell>
          <cell r="BG671"/>
          <cell r="BH671">
            <v>2566654.9447199996</v>
          </cell>
          <cell r="BI671"/>
          <cell r="BJ671">
            <v>420711.92</v>
          </cell>
          <cell r="BK671">
            <v>2145943.0247199996</v>
          </cell>
          <cell r="BL671"/>
          <cell r="BM671">
            <v>0</v>
          </cell>
        </row>
        <row r="672">
          <cell r="A672" t="str">
            <v>3505018500400</v>
          </cell>
          <cell r="B672" t="str">
            <v>WALTHAM C C SCHOOL DIST 185</v>
          </cell>
          <cell r="C672" t="str">
            <v>LASALLE</v>
          </cell>
          <cell r="D672" t="str">
            <v>Elementary</v>
          </cell>
          <cell r="E672">
            <v>222</v>
          </cell>
          <cell r="F672"/>
          <cell r="G672">
            <v>136</v>
          </cell>
          <cell r="H672">
            <v>132</v>
          </cell>
          <cell r="I672">
            <v>86</v>
          </cell>
          <cell r="J672">
            <v>0</v>
          </cell>
          <cell r="K672"/>
          <cell r="L672">
            <v>11880</v>
          </cell>
          <cell r="M672">
            <v>7740</v>
          </cell>
          <cell r="N672">
            <v>0</v>
          </cell>
          <cell r="O672">
            <v>19620</v>
          </cell>
          <cell r="P672"/>
          <cell r="Q672">
            <v>17000</v>
          </cell>
          <cell r="R672">
            <v>10750</v>
          </cell>
          <cell r="S672">
            <v>0</v>
          </cell>
          <cell r="T672">
            <v>27750</v>
          </cell>
          <cell r="U672"/>
          <cell r="V672">
            <v>44200</v>
          </cell>
          <cell r="W672">
            <v>27950</v>
          </cell>
          <cell r="X672">
            <v>0</v>
          </cell>
          <cell r="Y672">
            <v>72150</v>
          </cell>
          <cell r="Z672"/>
          <cell r="AA672">
            <v>4624</v>
          </cell>
          <cell r="AB672">
            <v>2924</v>
          </cell>
          <cell r="AC672">
            <v>0</v>
          </cell>
          <cell r="AD672">
            <v>7548</v>
          </cell>
          <cell r="AE672"/>
          <cell r="AF672">
            <v>38828</v>
          </cell>
          <cell r="AG672">
            <v>24553</v>
          </cell>
          <cell r="AH672">
            <v>0</v>
          </cell>
          <cell r="AI672">
            <v>63381</v>
          </cell>
          <cell r="AJ672"/>
          <cell r="AK672">
            <v>16500</v>
          </cell>
          <cell r="AL672">
            <v>21414</v>
          </cell>
          <cell r="AM672">
            <v>0</v>
          </cell>
          <cell r="AN672">
            <v>37914</v>
          </cell>
          <cell r="AO672"/>
          <cell r="AP672">
            <v>185096</v>
          </cell>
          <cell r="AQ672">
            <v>117046</v>
          </cell>
          <cell r="AR672">
            <v>0</v>
          </cell>
          <cell r="AS672">
            <v>302142</v>
          </cell>
          <cell r="AT672"/>
          <cell r="AU672">
            <v>127432</v>
          </cell>
          <cell r="AV672">
            <v>80582</v>
          </cell>
          <cell r="AW672">
            <v>0</v>
          </cell>
          <cell r="AX672">
            <v>208014</v>
          </cell>
          <cell r="AY672"/>
          <cell r="AZ672">
            <v>1259177.98</v>
          </cell>
          <cell r="BA672">
            <v>255798.49</v>
          </cell>
          <cell r="BB672">
            <v>454492.94099999999</v>
          </cell>
          <cell r="BC672">
            <v>31447.188000000002</v>
          </cell>
          <cell r="BD672">
            <v>31948.019999999997</v>
          </cell>
          <cell r="BE672">
            <v>0</v>
          </cell>
          <cell r="BF672">
            <v>517888.14900000003</v>
          </cell>
          <cell r="BG672"/>
          <cell r="BH672">
            <v>1256407.149</v>
          </cell>
          <cell r="BI672"/>
          <cell r="BJ672">
            <v>211317.36</v>
          </cell>
          <cell r="BK672">
            <v>1045089.789</v>
          </cell>
          <cell r="BL672"/>
          <cell r="BM672">
            <v>0</v>
          </cell>
        </row>
        <row r="673">
          <cell r="A673" t="str">
            <v>3505019500400</v>
          </cell>
          <cell r="B673" t="str">
            <v>WALLACE C C SCHOOL DIST 195</v>
          </cell>
          <cell r="C673" t="str">
            <v>LASALLE</v>
          </cell>
          <cell r="D673" t="str">
            <v>Elementary</v>
          </cell>
          <cell r="E673">
            <v>352.31</v>
          </cell>
          <cell r="F673"/>
          <cell r="G673">
            <v>240.48</v>
          </cell>
          <cell r="H673">
            <v>233.64999999999998</v>
          </cell>
          <cell r="I673">
            <v>111.83</v>
          </cell>
          <cell r="J673">
            <v>0</v>
          </cell>
          <cell r="K673"/>
          <cell r="L673">
            <v>21028.499999999996</v>
          </cell>
          <cell r="M673">
            <v>10064.700000000001</v>
          </cell>
          <cell r="N673">
            <v>0</v>
          </cell>
          <cell r="O673">
            <v>31093.199999999997</v>
          </cell>
          <cell r="P673"/>
          <cell r="Q673">
            <v>30060</v>
          </cell>
          <cell r="R673">
            <v>13978.75</v>
          </cell>
          <cell r="S673">
            <v>0</v>
          </cell>
          <cell r="T673">
            <v>44038.75</v>
          </cell>
          <cell r="U673"/>
          <cell r="V673">
            <v>78156</v>
          </cell>
          <cell r="W673">
            <v>36344.75</v>
          </cell>
          <cell r="X673">
            <v>0</v>
          </cell>
          <cell r="Y673">
            <v>114500.75</v>
          </cell>
          <cell r="Z673"/>
          <cell r="AA673">
            <v>8176.32</v>
          </cell>
          <cell r="AB673">
            <v>3802.22</v>
          </cell>
          <cell r="AC673">
            <v>0</v>
          </cell>
          <cell r="AD673">
            <v>11978.539999999999</v>
          </cell>
          <cell r="AE673"/>
          <cell r="AF673">
            <v>137314.07999999999</v>
          </cell>
          <cell r="AG673">
            <v>63854.93</v>
          </cell>
          <cell r="AH673">
            <v>0</v>
          </cell>
          <cell r="AI673">
            <v>201169.00999999998</v>
          </cell>
          <cell r="AJ673"/>
          <cell r="AK673">
            <v>29206.249999999996</v>
          </cell>
          <cell r="AL673">
            <v>27845.67</v>
          </cell>
          <cell r="AM673">
            <v>0</v>
          </cell>
          <cell r="AN673">
            <v>57051.92</v>
          </cell>
          <cell r="AO673"/>
          <cell r="AP673">
            <v>327293.27999999997</v>
          </cell>
          <cell r="AQ673">
            <v>152200.63</v>
          </cell>
          <cell r="AR673">
            <v>0</v>
          </cell>
          <cell r="AS673">
            <v>479493.91</v>
          </cell>
          <cell r="AT673"/>
          <cell r="AU673">
            <v>225329.75999999998</v>
          </cell>
          <cell r="AV673">
            <v>104784.70999999999</v>
          </cell>
          <cell r="AW673">
            <v>0</v>
          </cell>
          <cell r="AX673">
            <v>330114.46999999997</v>
          </cell>
          <cell r="AY673"/>
          <cell r="AZ673">
            <v>2017466.08</v>
          </cell>
          <cell r="BA673">
            <v>475481.48</v>
          </cell>
          <cell r="BB673">
            <v>747884.26800000004</v>
          </cell>
          <cell r="BC673">
            <v>49906.120739999998</v>
          </cell>
          <cell r="BD673">
            <v>50700.932099999998</v>
          </cell>
          <cell r="BE673">
            <v>0</v>
          </cell>
          <cell r="BF673">
            <v>848491.32084000006</v>
          </cell>
          <cell r="BG673"/>
          <cell r="BH673">
            <v>2117931.87084</v>
          </cell>
          <cell r="BI673"/>
          <cell r="BJ673">
            <v>335356.84000000003</v>
          </cell>
          <cell r="BK673">
            <v>1782575.0308399999</v>
          </cell>
          <cell r="BL673"/>
          <cell r="BM673">
            <v>1</v>
          </cell>
        </row>
        <row r="674">
          <cell r="A674" t="str">
            <v>3505021000400</v>
          </cell>
          <cell r="B674" t="str">
            <v>MILLER TWP CC SCH DIST 210</v>
          </cell>
          <cell r="C674" t="str">
            <v>LASALLE</v>
          </cell>
          <cell r="D674" t="str">
            <v>Elementary</v>
          </cell>
          <cell r="E674">
            <v>193.25</v>
          </cell>
          <cell r="F674"/>
          <cell r="G674">
            <v>134.75</v>
          </cell>
          <cell r="H674">
            <v>132.5</v>
          </cell>
          <cell r="I674">
            <v>58.5</v>
          </cell>
          <cell r="J674">
            <v>0</v>
          </cell>
          <cell r="K674"/>
          <cell r="L674">
            <v>11925</v>
          </cell>
          <cell r="M674">
            <v>5265</v>
          </cell>
          <cell r="N674">
            <v>0</v>
          </cell>
          <cell r="O674">
            <v>17190</v>
          </cell>
          <cell r="P674"/>
          <cell r="Q674">
            <v>16843.75</v>
          </cell>
          <cell r="R674">
            <v>7312.5</v>
          </cell>
          <cell r="S674">
            <v>0</v>
          </cell>
          <cell r="T674">
            <v>24156.25</v>
          </cell>
          <cell r="U674"/>
          <cell r="V674">
            <v>43793.75</v>
          </cell>
          <cell r="W674">
            <v>19012.5</v>
          </cell>
          <cell r="X674">
            <v>0</v>
          </cell>
          <cell r="Y674">
            <v>62806.25</v>
          </cell>
          <cell r="Z674"/>
          <cell r="AA674">
            <v>4581.5</v>
          </cell>
          <cell r="AB674">
            <v>1989</v>
          </cell>
          <cell r="AC674">
            <v>0</v>
          </cell>
          <cell r="AD674">
            <v>6570.5</v>
          </cell>
          <cell r="AE674"/>
          <cell r="AF674">
            <v>38471.120000000003</v>
          </cell>
          <cell r="AG674">
            <v>16701.75</v>
          </cell>
          <cell r="AH674">
            <v>0</v>
          </cell>
          <cell r="AI674">
            <v>55172.87</v>
          </cell>
          <cell r="AJ674"/>
          <cell r="AK674">
            <v>16562.5</v>
          </cell>
          <cell r="AL674">
            <v>14566.5</v>
          </cell>
          <cell r="AM674">
            <v>0</v>
          </cell>
          <cell r="AN674">
            <v>31129</v>
          </cell>
          <cell r="AO674"/>
          <cell r="AP674">
            <v>183394.75</v>
          </cell>
          <cell r="AQ674">
            <v>79618.5</v>
          </cell>
          <cell r="AR674">
            <v>0</v>
          </cell>
          <cell r="AS674">
            <v>263013.25</v>
          </cell>
          <cell r="AT674"/>
          <cell r="AU674">
            <v>126260.75</v>
          </cell>
          <cell r="AV674">
            <v>54814.5</v>
          </cell>
          <cell r="AW674">
            <v>0</v>
          </cell>
          <cell r="AX674">
            <v>181075.25</v>
          </cell>
          <cell r="AY674"/>
          <cell r="AZ674">
            <v>1116255.8700000001</v>
          </cell>
          <cell r="BA674">
            <v>270896.44</v>
          </cell>
          <cell r="BB674">
            <v>416145.69300000003</v>
          </cell>
          <cell r="BC674">
            <v>27374.6355</v>
          </cell>
          <cell r="BD674">
            <v>27810.607499999998</v>
          </cell>
          <cell r="BE674">
            <v>0</v>
          </cell>
          <cell r="BF674">
            <v>471330.93599999999</v>
          </cell>
          <cell r="BG674"/>
          <cell r="BH674">
            <v>1112444.3059999999</v>
          </cell>
          <cell r="BI674"/>
          <cell r="BJ674">
            <v>183950.81</v>
          </cell>
          <cell r="BK674">
            <v>928493.49599999981</v>
          </cell>
          <cell r="BL674"/>
          <cell r="BM674">
            <v>0</v>
          </cell>
        </row>
        <row r="675">
          <cell r="A675" t="str">
            <v>3505023000400</v>
          </cell>
          <cell r="B675" t="str">
            <v>RUTLAND C C SCHOOL DIST 230</v>
          </cell>
          <cell r="C675" t="str">
            <v>LASALLE</v>
          </cell>
          <cell r="D675" t="str">
            <v>Elementary</v>
          </cell>
          <cell r="E675">
            <v>69.3</v>
          </cell>
          <cell r="F675"/>
          <cell r="G675">
            <v>46.650000000000006</v>
          </cell>
          <cell r="H675">
            <v>45.650000000000006</v>
          </cell>
          <cell r="I675">
            <v>22.65</v>
          </cell>
          <cell r="J675">
            <v>0</v>
          </cell>
          <cell r="K675"/>
          <cell r="L675">
            <v>4108.5000000000009</v>
          </cell>
          <cell r="M675">
            <v>2038.4999999999998</v>
          </cell>
          <cell r="N675">
            <v>0</v>
          </cell>
          <cell r="O675">
            <v>6147.0000000000009</v>
          </cell>
          <cell r="P675"/>
          <cell r="Q675">
            <v>5831.2500000000009</v>
          </cell>
          <cell r="R675">
            <v>2831.25</v>
          </cell>
          <cell r="S675">
            <v>0</v>
          </cell>
          <cell r="T675">
            <v>8662.5</v>
          </cell>
          <cell r="U675"/>
          <cell r="V675">
            <v>15161.250000000002</v>
          </cell>
          <cell r="W675">
            <v>7361.2499999999991</v>
          </cell>
          <cell r="X675">
            <v>0</v>
          </cell>
          <cell r="Y675">
            <v>22522.5</v>
          </cell>
          <cell r="Z675"/>
          <cell r="AA675">
            <v>1586.1000000000001</v>
          </cell>
          <cell r="AB675">
            <v>770.09999999999991</v>
          </cell>
          <cell r="AC675">
            <v>0</v>
          </cell>
          <cell r="AD675">
            <v>2356.1999999999998</v>
          </cell>
          <cell r="AE675"/>
          <cell r="AF675">
            <v>13318.57</v>
          </cell>
          <cell r="AG675">
            <v>6466.57</v>
          </cell>
          <cell r="AH675">
            <v>0</v>
          </cell>
          <cell r="AI675">
            <v>19785.14</v>
          </cell>
          <cell r="AJ675"/>
          <cell r="AK675">
            <v>5706.2500000000009</v>
          </cell>
          <cell r="AL675">
            <v>5639.8499999999995</v>
          </cell>
          <cell r="AM675">
            <v>0</v>
          </cell>
          <cell r="AN675">
            <v>11346.1</v>
          </cell>
          <cell r="AO675"/>
          <cell r="AP675">
            <v>63490.650000000009</v>
          </cell>
          <cell r="AQ675">
            <v>30826.649999999998</v>
          </cell>
          <cell r="AR675">
            <v>0</v>
          </cell>
          <cell r="AS675">
            <v>94317.3</v>
          </cell>
          <cell r="AT675"/>
          <cell r="AU675">
            <v>43711.05</v>
          </cell>
          <cell r="AV675">
            <v>21223.05</v>
          </cell>
          <cell r="AW675">
            <v>0</v>
          </cell>
          <cell r="AX675">
            <v>64934.100000000006</v>
          </cell>
          <cell r="AY675"/>
          <cell r="AZ675">
            <v>396633.69000000006</v>
          </cell>
          <cell r="BA675">
            <v>91997.03</v>
          </cell>
          <cell r="BB675">
            <v>146589.21600000001</v>
          </cell>
          <cell r="BC675">
            <v>9816.6222000000016</v>
          </cell>
          <cell r="BD675">
            <v>9972.9630000000016</v>
          </cell>
          <cell r="BE675">
            <v>0</v>
          </cell>
          <cell r="BF675">
            <v>166378.80120000002</v>
          </cell>
          <cell r="BG675"/>
          <cell r="BH675">
            <v>396449.64120000001</v>
          </cell>
          <cell r="BI675"/>
          <cell r="BJ675">
            <v>65965.279999999999</v>
          </cell>
          <cell r="BK675">
            <v>330484.36120000004</v>
          </cell>
          <cell r="BL675"/>
          <cell r="BM675">
            <v>0</v>
          </cell>
        </row>
        <row r="676">
          <cell r="A676" t="str">
            <v>3505028001700</v>
          </cell>
          <cell r="B676" t="str">
            <v>MENDOTA TWP H S DIST 280</v>
          </cell>
          <cell r="C676" t="str">
            <v>LASALLE</v>
          </cell>
          <cell r="D676" t="str">
            <v>High School</v>
          </cell>
          <cell r="E676">
            <v>495.65</v>
          </cell>
          <cell r="F676"/>
          <cell r="G676">
            <v>0</v>
          </cell>
          <cell r="H676">
            <v>0</v>
          </cell>
          <cell r="I676">
            <v>0</v>
          </cell>
          <cell r="J676">
            <v>495.65</v>
          </cell>
          <cell r="K676"/>
          <cell r="L676">
            <v>0</v>
          </cell>
          <cell r="M676">
            <v>0</v>
          </cell>
          <cell r="N676">
            <v>44608.5</v>
          </cell>
          <cell r="O676">
            <v>44608.5</v>
          </cell>
          <cell r="P676"/>
          <cell r="Q676">
            <v>0</v>
          </cell>
          <cell r="R676">
            <v>0</v>
          </cell>
          <cell r="S676">
            <v>61956.25</v>
          </cell>
          <cell r="T676">
            <v>61956.25</v>
          </cell>
          <cell r="U676"/>
          <cell r="V676">
            <v>0</v>
          </cell>
          <cell r="W676">
            <v>0</v>
          </cell>
          <cell r="X676">
            <v>161086.25</v>
          </cell>
          <cell r="Y676">
            <v>161086.25</v>
          </cell>
          <cell r="Z676"/>
          <cell r="AA676">
            <v>0</v>
          </cell>
          <cell r="AB676">
            <v>0</v>
          </cell>
          <cell r="AC676">
            <v>16852.099999999999</v>
          </cell>
          <cell r="AD676">
            <v>16852.099999999999</v>
          </cell>
          <cell r="AE676"/>
          <cell r="AF676">
            <v>0</v>
          </cell>
          <cell r="AG676">
            <v>0</v>
          </cell>
          <cell r="AH676">
            <v>283016.15000000002</v>
          </cell>
          <cell r="AI676">
            <v>283016.15000000002</v>
          </cell>
          <cell r="AJ676"/>
          <cell r="AK676">
            <v>0</v>
          </cell>
          <cell r="AL676">
            <v>0</v>
          </cell>
          <cell r="AM676">
            <v>425763.35</v>
          </cell>
          <cell r="AN676">
            <v>425763.35</v>
          </cell>
          <cell r="AO676"/>
          <cell r="AP676">
            <v>0</v>
          </cell>
          <cell r="AQ676">
            <v>0</v>
          </cell>
          <cell r="AR676">
            <v>674579.65</v>
          </cell>
          <cell r="AS676">
            <v>674579.65</v>
          </cell>
          <cell r="AT676"/>
          <cell r="AU676">
            <v>0</v>
          </cell>
          <cell r="AV676">
            <v>0</v>
          </cell>
          <cell r="AW676">
            <v>464424.05</v>
          </cell>
          <cell r="AX676">
            <v>464424.05</v>
          </cell>
          <cell r="AY676"/>
          <cell r="AZ676">
            <v>3294803.26</v>
          </cell>
          <cell r="BA676">
            <v>1101497.47</v>
          </cell>
          <cell r="BB676">
            <v>1318890.2189999998</v>
          </cell>
          <cell r="BC676">
            <v>70210.805099999998</v>
          </cell>
          <cell r="BD676">
            <v>71328.991499999989</v>
          </cell>
          <cell r="BE676">
            <v>0</v>
          </cell>
          <cell r="BF676">
            <v>1460430.0155999998</v>
          </cell>
          <cell r="BG676"/>
          <cell r="BH676">
            <v>3592716.3155999999</v>
          </cell>
          <cell r="BI676"/>
          <cell r="BJ676">
            <v>471799.32</v>
          </cell>
          <cell r="BK676">
            <v>3120916.9956</v>
          </cell>
          <cell r="BL676"/>
          <cell r="BM676">
            <v>1</v>
          </cell>
        </row>
        <row r="677">
          <cell r="A677" t="str">
            <v>3505028900400</v>
          </cell>
          <cell r="B677" t="str">
            <v>MENDOTA C C SCHOOL DIST 289</v>
          </cell>
          <cell r="C677" t="str">
            <v>LASALLE</v>
          </cell>
          <cell r="D677" t="str">
            <v>Elementary</v>
          </cell>
          <cell r="E677">
            <v>1004.05</v>
          </cell>
          <cell r="F677"/>
          <cell r="G677">
            <v>675.9</v>
          </cell>
          <cell r="H677">
            <v>661.65</v>
          </cell>
          <cell r="I677">
            <v>328.15</v>
          </cell>
          <cell r="J677">
            <v>0</v>
          </cell>
          <cell r="K677"/>
          <cell r="L677">
            <v>59548.5</v>
          </cell>
          <cell r="M677">
            <v>29533.499999999996</v>
          </cell>
          <cell r="N677">
            <v>0</v>
          </cell>
          <cell r="O677">
            <v>89082</v>
          </cell>
          <cell r="P677"/>
          <cell r="Q677">
            <v>84487.5</v>
          </cell>
          <cell r="R677">
            <v>41018.75</v>
          </cell>
          <cell r="S677">
            <v>0</v>
          </cell>
          <cell r="T677">
            <v>125506.25</v>
          </cell>
          <cell r="U677"/>
          <cell r="V677">
            <v>219667.5</v>
          </cell>
          <cell r="W677">
            <v>106648.74999999999</v>
          </cell>
          <cell r="X677">
            <v>0</v>
          </cell>
          <cell r="Y677">
            <v>326316.25</v>
          </cell>
          <cell r="Z677"/>
          <cell r="AA677">
            <v>22980.6</v>
          </cell>
          <cell r="AB677">
            <v>11157.099999999999</v>
          </cell>
          <cell r="AC677">
            <v>0</v>
          </cell>
          <cell r="AD677">
            <v>34137.699999999997</v>
          </cell>
          <cell r="AE677"/>
          <cell r="AF677">
            <v>385938.9</v>
          </cell>
          <cell r="AG677">
            <v>187373.65</v>
          </cell>
          <cell r="AH677">
            <v>0</v>
          </cell>
          <cell r="AI677">
            <v>573312.55000000005</v>
          </cell>
          <cell r="AJ677"/>
          <cell r="AK677">
            <v>82706.25</v>
          </cell>
          <cell r="AL677">
            <v>81709.349999999991</v>
          </cell>
          <cell r="AM677">
            <v>0</v>
          </cell>
          <cell r="AN677">
            <v>164415.59999999998</v>
          </cell>
          <cell r="AO677"/>
          <cell r="AP677">
            <v>919899.9</v>
          </cell>
          <cell r="AQ677">
            <v>446612.14999999997</v>
          </cell>
          <cell r="AR677">
            <v>0</v>
          </cell>
          <cell r="AS677">
            <v>1366512.05</v>
          </cell>
          <cell r="AT677"/>
          <cell r="AU677">
            <v>633318.29999999993</v>
          </cell>
          <cell r="AV677">
            <v>307476.55</v>
          </cell>
          <cell r="AW677">
            <v>0</v>
          </cell>
          <cell r="AX677">
            <v>940794.84999999986</v>
          </cell>
          <cell r="AY677"/>
          <cell r="AZ677">
            <v>6106492.6199999992</v>
          </cell>
          <cell r="BA677">
            <v>2846976.24</v>
          </cell>
          <cell r="BB677">
            <v>2686040.6579999998</v>
          </cell>
          <cell r="BC677">
            <v>142227.69869999998</v>
          </cell>
          <cell r="BD677">
            <v>144492.83549999999</v>
          </cell>
          <cell r="BE677">
            <v>0</v>
          </cell>
          <cell r="BF677">
            <v>2972761.1921999999</v>
          </cell>
          <cell r="BG677"/>
          <cell r="BH677">
            <v>6592838.4421999995</v>
          </cell>
          <cell r="BI677"/>
          <cell r="BJ677">
            <v>955735.11</v>
          </cell>
          <cell r="BK677">
            <v>5637103.3321999991</v>
          </cell>
          <cell r="BL677"/>
          <cell r="BM677">
            <v>1</v>
          </cell>
        </row>
        <row r="678">
          <cell r="A678" t="str">
            <v>3505042502600</v>
          </cell>
          <cell r="B678" t="str">
            <v>LOSTANT COMM UNIT SCH DIST 425</v>
          </cell>
          <cell r="C678" t="str">
            <v>LASALLE</v>
          </cell>
          <cell r="D678" t="str">
            <v>Unit</v>
          </cell>
          <cell r="E678">
            <v>96.75</v>
          </cell>
          <cell r="F678"/>
          <cell r="G678">
            <v>47.75</v>
          </cell>
          <cell r="H678">
            <v>46.5</v>
          </cell>
          <cell r="I678">
            <v>23</v>
          </cell>
          <cell r="J678">
            <v>26</v>
          </cell>
          <cell r="K678"/>
          <cell r="L678">
            <v>4185</v>
          </cell>
          <cell r="M678">
            <v>2070</v>
          </cell>
          <cell r="N678">
            <v>2340</v>
          </cell>
          <cell r="O678">
            <v>8595</v>
          </cell>
          <cell r="P678"/>
          <cell r="Q678">
            <v>5968.75</v>
          </cell>
          <cell r="R678">
            <v>2875</v>
          </cell>
          <cell r="S678">
            <v>3250</v>
          </cell>
          <cell r="T678">
            <v>12093.75</v>
          </cell>
          <cell r="U678"/>
          <cell r="V678">
            <v>15518.75</v>
          </cell>
          <cell r="W678">
            <v>7475</v>
          </cell>
          <cell r="X678">
            <v>8450</v>
          </cell>
          <cell r="Y678">
            <v>31443.75</v>
          </cell>
          <cell r="Z678"/>
          <cell r="AA678">
            <v>1623.5</v>
          </cell>
          <cell r="AB678">
            <v>782</v>
          </cell>
          <cell r="AC678">
            <v>884</v>
          </cell>
          <cell r="AD678">
            <v>3289.5</v>
          </cell>
          <cell r="AE678"/>
          <cell r="AF678">
            <v>13632.62</v>
          </cell>
          <cell r="AG678">
            <v>6566.5</v>
          </cell>
          <cell r="AH678">
            <v>7423</v>
          </cell>
          <cell r="AI678">
            <v>27622.120000000003</v>
          </cell>
          <cell r="AJ678"/>
          <cell r="AK678">
            <v>5812.5</v>
          </cell>
          <cell r="AL678">
            <v>5727</v>
          </cell>
          <cell r="AM678">
            <v>22334</v>
          </cell>
          <cell r="AN678">
            <v>33873.5</v>
          </cell>
          <cell r="AO678"/>
          <cell r="AP678">
            <v>64987.75</v>
          </cell>
          <cell r="AQ678">
            <v>31303</v>
          </cell>
          <cell r="AR678">
            <v>35386</v>
          </cell>
          <cell r="AS678">
            <v>131676.75</v>
          </cell>
          <cell r="AT678"/>
          <cell r="AU678">
            <v>44741.75</v>
          </cell>
          <cell r="AV678">
            <v>21551</v>
          </cell>
          <cell r="AW678">
            <v>24362</v>
          </cell>
          <cell r="AX678">
            <v>90654.75</v>
          </cell>
          <cell r="AY678"/>
          <cell r="AZ678">
            <v>576627.71</v>
          </cell>
          <cell r="BA678">
            <v>155793.06</v>
          </cell>
          <cell r="BB678">
            <v>219726.231</v>
          </cell>
          <cell r="BC678">
            <v>13705.0245</v>
          </cell>
          <cell r="BD678">
            <v>13923.2925</v>
          </cell>
          <cell r="BE678">
            <v>0</v>
          </cell>
          <cell r="BF678">
            <v>247354.54800000001</v>
          </cell>
          <cell r="BG678"/>
          <cell r="BH678">
            <v>586603.66800000006</v>
          </cell>
          <cell r="BI678"/>
          <cell r="BJ678">
            <v>92094.39</v>
          </cell>
          <cell r="BK678">
            <v>494509.27800000005</v>
          </cell>
          <cell r="BL678"/>
          <cell r="BM678">
            <v>0</v>
          </cell>
        </row>
        <row r="679">
          <cell r="A679" t="str">
            <v>3505900502600</v>
          </cell>
          <cell r="B679" t="str">
            <v>HENRY-SENACHWINE CUSD 5</v>
          </cell>
          <cell r="C679" t="str">
            <v>MARSHALL</v>
          </cell>
          <cell r="D679" t="str">
            <v>Unit</v>
          </cell>
          <cell r="E679">
            <v>481.87</v>
          </cell>
          <cell r="F679"/>
          <cell r="G679">
            <v>218.71999999999997</v>
          </cell>
          <cell r="H679">
            <v>214.81</v>
          </cell>
          <cell r="I679">
            <v>119.66</v>
          </cell>
          <cell r="J679">
            <v>143.49</v>
          </cell>
          <cell r="K679"/>
          <cell r="L679">
            <v>19332.900000000001</v>
          </cell>
          <cell r="M679">
            <v>10769.4</v>
          </cell>
          <cell r="N679">
            <v>12914.1</v>
          </cell>
          <cell r="O679">
            <v>43016.4</v>
          </cell>
          <cell r="P679"/>
          <cell r="Q679">
            <v>27339.999999999996</v>
          </cell>
          <cell r="R679">
            <v>14957.5</v>
          </cell>
          <cell r="S679">
            <v>17936.25</v>
          </cell>
          <cell r="T679">
            <v>60233.75</v>
          </cell>
          <cell r="U679"/>
          <cell r="V679">
            <v>71083.999999999985</v>
          </cell>
          <cell r="W679">
            <v>38889.5</v>
          </cell>
          <cell r="X679">
            <v>46634.25</v>
          </cell>
          <cell r="Y679">
            <v>156607.75</v>
          </cell>
          <cell r="Z679"/>
          <cell r="AA679">
            <v>7436.4799999999987</v>
          </cell>
          <cell r="AB679">
            <v>4068.44</v>
          </cell>
          <cell r="AC679">
            <v>4878.66</v>
          </cell>
          <cell r="AD679">
            <v>16383.579999999998</v>
          </cell>
          <cell r="AE679"/>
          <cell r="AF679">
            <v>62444.56</v>
          </cell>
          <cell r="AG679">
            <v>34162.93</v>
          </cell>
          <cell r="AH679">
            <v>40966.39</v>
          </cell>
          <cell r="AI679">
            <v>137573.88</v>
          </cell>
          <cell r="AJ679"/>
          <cell r="AK679">
            <v>26851.25</v>
          </cell>
          <cell r="AL679">
            <v>29795.34</v>
          </cell>
          <cell r="AM679">
            <v>123257.91</v>
          </cell>
          <cell r="AN679">
            <v>179904.5</v>
          </cell>
          <cell r="AO679"/>
          <cell r="AP679">
            <v>297677.92</v>
          </cell>
          <cell r="AQ679">
            <v>162857.26</v>
          </cell>
          <cell r="AR679">
            <v>195289.89</v>
          </cell>
          <cell r="AS679">
            <v>655825.07000000007</v>
          </cell>
          <cell r="AT679"/>
          <cell r="AU679">
            <v>204940.63999999998</v>
          </cell>
          <cell r="AV679">
            <v>112121.42</v>
          </cell>
          <cell r="AW679">
            <v>134450.13</v>
          </cell>
          <cell r="AX679">
            <v>451512.19</v>
          </cell>
          <cell r="AY679"/>
          <cell r="AZ679">
            <v>2952888.9299999997</v>
          </cell>
          <cell r="BA679">
            <v>857212.72</v>
          </cell>
          <cell r="BB679">
            <v>1143030.4949999999</v>
          </cell>
          <cell r="BC679">
            <v>68258.812980000002</v>
          </cell>
          <cell r="BD679">
            <v>69345.911699999997</v>
          </cell>
          <cell r="BE679">
            <v>0</v>
          </cell>
          <cell r="BF679">
            <v>1280635.2196799999</v>
          </cell>
          <cell r="BG679"/>
          <cell r="BH679">
            <v>2981692.3396799997</v>
          </cell>
          <cell r="BI679"/>
          <cell r="BJ679">
            <v>458682.41</v>
          </cell>
          <cell r="BK679">
            <v>2523009.9296799996</v>
          </cell>
          <cell r="BL679"/>
          <cell r="BM679">
            <v>0</v>
          </cell>
        </row>
        <row r="680">
          <cell r="A680" t="str">
            <v>3505900702600</v>
          </cell>
          <cell r="B680" t="str">
            <v>MIDLAND COMMUNITY UNIT DIST 7</v>
          </cell>
          <cell r="C680" t="str">
            <v>MARSHALL</v>
          </cell>
          <cell r="D680" t="str">
            <v>Unit</v>
          </cell>
          <cell r="E680">
            <v>638.79</v>
          </cell>
          <cell r="F680"/>
          <cell r="G680">
            <v>281.48</v>
          </cell>
          <cell r="H680">
            <v>275.23</v>
          </cell>
          <cell r="I680">
            <v>152.49</v>
          </cell>
          <cell r="J680">
            <v>204.82</v>
          </cell>
          <cell r="K680"/>
          <cell r="L680">
            <v>24770.7</v>
          </cell>
          <cell r="M680">
            <v>13724.1</v>
          </cell>
          <cell r="N680">
            <v>18433.8</v>
          </cell>
          <cell r="O680">
            <v>56928.600000000006</v>
          </cell>
          <cell r="P680"/>
          <cell r="Q680">
            <v>35185</v>
          </cell>
          <cell r="R680">
            <v>19061.25</v>
          </cell>
          <cell r="S680">
            <v>25602.5</v>
          </cell>
          <cell r="T680">
            <v>79848.75</v>
          </cell>
          <cell r="U680"/>
          <cell r="V680">
            <v>91481</v>
          </cell>
          <cell r="W680">
            <v>49559.25</v>
          </cell>
          <cell r="X680">
            <v>66566.5</v>
          </cell>
          <cell r="Y680">
            <v>207606.75</v>
          </cell>
          <cell r="Z680"/>
          <cell r="AA680">
            <v>9570.32</v>
          </cell>
          <cell r="AB680">
            <v>5184.66</v>
          </cell>
          <cell r="AC680">
            <v>6963.88</v>
          </cell>
          <cell r="AD680">
            <v>21718.86</v>
          </cell>
          <cell r="AE680"/>
          <cell r="AF680">
            <v>160725.07999999999</v>
          </cell>
          <cell r="AG680">
            <v>87071.79</v>
          </cell>
          <cell r="AH680">
            <v>116952.22</v>
          </cell>
          <cell r="AI680">
            <v>364749.08999999997</v>
          </cell>
          <cell r="AJ680"/>
          <cell r="AK680">
            <v>34403.75</v>
          </cell>
          <cell r="AL680">
            <v>37970.01</v>
          </cell>
          <cell r="AM680">
            <v>175940.38</v>
          </cell>
          <cell r="AN680">
            <v>248314.14</v>
          </cell>
          <cell r="AO680"/>
          <cell r="AP680">
            <v>383094.28</v>
          </cell>
          <cell r="AQ680">
            <v>207538.89</v>
          </cell>
          <cell r="AR680">
            <v>278760.02</v>
          </cell>
          <cell r="AS680">
            <v>869393.19000000006</v>
          </cell>
          <cell r="AT680"/>
          <cell r="AU680">
            <v>263746.76</v>
          </cell>
          <cell r="AV680">
            <v>142883.13</v>
          </cell>
          <cell r="AW680">
            <v>191916.34</v>
          </cell>
          <cell r="AX680">
            <v>598546.23</v>
          </cell>
          <cell r="AY680"/>
          <cell r="AZ680">
            <v>3914247.9</v>
          </cell>
          <cell r="BA680">
            <v>1139446.96</v>
          </cell>
          <cell r="BB680">
            <v>1516108.4579999999</v>
          </cell>
          <cell r="BC680">
            <v>90487.158659999986</v>
          </cell>
          <cell r="BD680">
            <v>91928.268899999981</v>
          </cell>
          <cell r="BE680">
            <v>0</v>
          </cell>
          <cell r="BF680">
            <v>1698523.8855599998</v>
          </cell>
          <cell r="BG680"/>
          <cell r="BH680">
            <v>4145629.4955599997</v>
          </cell>
          <cell r="BI680"/>
          <cell r="BJ680">
            <v>608051.42000000004</v>
          </cell>
          <cell r="BK680">
            <v>3537578.0755599998</v>
          </cell>
          <cell r="BL680"/>
          <cell r="BM680">
            <v>1</v>
          </cell>
        </row>
        <row r="681">
          <cell r="A681" t="str">
            <v>3507853502600</v>
          </cell>
          <cell r="B681" t="str">
            <v>PUTNAM CO C U SCHOOL DIST 535</v>
          </cell>
          <cell r="C681" t="str">
            <v>PUTNAM</v>
          </cell>
          <cell r="D681" t="str">
            <v>Unit</v>
          </cell>
          <cell r="E681">
            <v>712.62</v>
          </cell>
          <cell r="F681"/>
          <cell r="G681">
            <v>318.29999999999995</v>
          </cell>
          <cell r="H681">
            <v>311.79999999999995</v>
          </cell>
          <cell r="I681">
            <v>165.66</v>
          </cell>
          <cell r="J681">
            <v>228.66</v>
          </cell>
          <cell r="K681"/>
          <cell r="L681">
            <v>28061.999999999996</v>
          </cell>
          <cell r="M681">
            <v>14909.4</v>
          </cell>
          <cell r="N681">
            <v>20579.400000000001</v>
          </cell>
          <cell r="O681">
            <v>63550.799999999996</v>
          </cell>
          <cell r="P681"/>
          <cell r="Q681">
            <v>39787.499999999993</v>
          </cell>
          <cell r="R681">
            <v>20707.5</v>
          </cell>
          <cell r="S681">
            <v>28582.5</v>
          </cell>
          <cell r="T681">
            <v>89077.5</v>
          </cell>
          <cell r="U681"/>
          <cell r="V681">
            <v>103447.49999999999</v>
          </cell>
          <cell r="W681">
            <v>53839.5</v>
          </cell>
          <cell r="X681">
            <v>74314.5</v>
          </cell>
          <cell r="Y681">
            <v>231601.5</v>
          </cell>
          <cell r="Z681"/>
          <cell r="AA681">
            <v>10822.199999999999</v>
          </cell>
          <cell r="AB681">
            <v>5632.44</v>
          </cell>
          <cell r="AC681">
            <v>7774.44</v>
          </cell>
          <cell r="AD681">
            <v>24229.079999999998</v>
          </cell>
          <cell r="AE681"/>
          <cell r="AF681">
            <v>90874.65</v>
          </cell>
          <cell r="AG681">
            <v>47295.93</v>
          </cell>
          <cell r="AH681">
            <v>65282.43</v>
          </cell>
          <cell r="AI681">
            <v>203453.00999999998</v>
          </cell>
          <cell r="AJ681"/>
          <cell r="AK681">
            <v>38974.999999999993</v>
          </cell>
          <cell r="AL681">
            <v>41249.339999999997</v>
          </cell>
          <cell r="AM681">
            <v>196418.94</v>
          </cell>
          <cell r="AN681">
            <v>276643.28000000003</v>
          </cell>
          <cell r="AO681"/>
          <cell r="AP681">
            <v>433206.29999999993</v>
          </cell>
          <cell r="AQ681">
            <v>225463.26</v>
          </cell>
          <cell r="AR681">
            <v>311206.26</v>
          </cell>
          <cell r="AS681">
            <v>969875.82</v>
          </cell>
          <cell r="AT681"/>
          <cell r="AU681">
            <v>298247.09999999998</v>
          </cell>
          <cell r="AV681">
            <v>155223.41999999998</v>
          </cell>
          <cell r="AW681">
            <v>214254.41999999998</v>
          </cell>
          <cell r="AX681">
            <v>667724.93999999994</v>
          </cell>
          <cell r="AY681"/>
          <cell r="AZ681">
            <v>4324254.53</v>
          </cell>
          <cell r="BA681">
            <v>1202422.3999999999</v>
          </cell>
          <cell r="BB681">
            <v>1658003.0789999999</v>
          </cell>
          <cell r="BC681">
            <v>100945.47347999997</v>
          </cell>
          <cell r="BD681">
            <v>102553.14419999998</v>
          </cell>
          <cell r="BE681">
            <v>0</v>
          </cell>
          <cell r="BF681">
            <v>1861501.6966799998</v>
          </cell>
          <cell r="BG681"/>
          <cell r="BH681">
            <v>4387657.6266799988</v>
          </cell>
          <cell r="BI681"/>
          <cell r="BJ681">
            <v>678328.72</v>
          </cell>
          <cell r="BK681">
            <v>3709328.9066799991</v>
          </cell>
          <cell r="BL681"/>
          <cell r="BM681">
            <v>0</v>
          </cell>
        </row>
        <row r="682">
          <cell r="A682" t="str">
            <v>3900000000092</v>
          </cell>
          <cell r="B682" t="str">
            <v>ALT SCH-MACON/PIATT ROE</v>
          </cell>
          <cell r="C682" t="str">
            <v>MACON</v>
          </cell>
          <cell r="D682" t="str">
            <v>Regional</v>
          </cell>
          <cell r="E682">
            <v>125</v>
          </cell>
          <cell r="F682"/>
          <cell r="G682">
            <v>0</v>
          </cell>
          <cell r="H682">
            <v>0</v>
          </cell>
          <cell r="I682">
            <v>0</v>
          </cell>
          <cell r="J682">
            <v>125</v>
          </cell>
          <cell r="K682"/>
          <cell r="L682">
            <v>0</v>
          </cell>
          <cell r="M682">
            <v>0</v>
          </cell>
          <cell r="N682">
            <v>11250</v>
          </cell>
          <cell r="O682">
            <v>11250</v>
          </cell>
          <cell r="P682"/>
          <cell r="Q682">
            <v>0</v>
          </cell>
          <cell r="R682">
            <v>0</v>
          </cell>
          <cell r="S682">
            <v>15625</v>
          </cell>
          <cell r="T682">
            <v>15625</v>
          </cell>
          <cell r="U682"/>
          <cell r="V682">
            <v>0</v>
          </cell>
          <cell r="W682">
            <v>0</v>
          </cell>
          <cell r="X682">
            <v>40625</v>
          </cell>
          <cell r="Y682">
            <v>40625</v>
          </cell>
          <cell r="Z682"/>
          <cell r="AA682">
            <v>0</v>
          </cell>
          <cell r="AB682">
            <v>0</v>
          </cell>
          <cell r="AC682">
            <v>4250</v>
          </cell>
          <cell r="AD682">
            <v>4250</v>
          </cell>
          <cell r="AE682"/>
          <cell r="AF682">
            <v>0</v>
          </cell>
          <cell r="AG682">
            <v>0</v>
          </cell>
          <cell r="AH682">
            <v>71375</v>
          </cell>
          <cell r="AI682">
            <v>71375</v>
          </cell>
          <cell r="AJ682"/>
          <cell r="AK682">
            <v>0</v>
          </cell>
          <cell r="AL682">
            <v>0</v>
          </cell>
          <cell r="AM682">
            <v>107375</v>
          </cell>
          <cell r="AN682">
            <v>107375</v>
          </cell>
          <cell r="AO682"/>
          <cell r="AP682">
            <v>0</v>
          </cell>
          <cell r="AQ682">
            <v>0</v>
          </cell>
          <cell r="AR682">
            <v>170125</v>
          </cell>
          <cell r="AS682">
            <v>170125</v>
          </cell>
          <cell r="AT682"/>
          <cell r="AU682">
            <v>0</v>
          </cell>
          <cell r="AV682">
            <v>0</v>
          </cell>
          <cell r="AW682">
            <v>117125</v>
          </cell>
          <cell r="AX682">
            <v>117125</v>
          </cell>
          <cell r="AY682"/>
          <cell r="AZ682">
            <v>828346.74</v>
          </cell>
          <cell r="BA682">
            <v>238217.36</v>
          </cell>
          <cell r="BB682">
            <v>319969.23000000004</v>
          </cell>
          <cell r="BC682">
            <v>17706.75</v>
          </cell>
          <cell r="BD682">
            <v>17988.75</v>
          </cell>
          <cell r="BE682">
            <v>0</v>
          </cell>
          <cell r="BF682">
            <v>355664.73000000004</v>
          </cell>
          <cell r="BG682"/>
          <cell r="BH682">
            <v>893414.73</v>
          </cell>
          <cell r="BI682"/>
          <cell r="BJ682">
            <v>118985</v>
          </cell>
          <cell r="BK682">
            <v>774429.73</v>
          </cell>
          <cell r="BL682"/>
          <cell r="BM682">
            <v>1</v>
          </cell>
        </row>
        <row r="683">
          <cell r="A683" t="str">
            <v>3900000000093</v>
          </cell>
          <cell r="B683" t="str">
            <v>SAFE SCH-MACON/PIATT ROE</v>
          </cell>
          <cell r="C683" t="str">
            <v>MACON</v>
          </cell>
          <cell r="D683" t="str">
            <v>Regional</v>
          </cell>
          <cell r="E683">
            <v>56</v>
          </cell>
          <cell r="F683"/>
          <cell r="G683">
            <v>0</v>
          </cell>
          <cell r="H683">
            <v>0</v>
          </cell>
          <cell r="I683">
            <v>15</v>
          </cell>
          <cell r="J683">
            <v>41</v>
          </cell>
          <cell r="K683"/>
          <cell r="L683">
            <v>0</v>
          </cell>
          <cell r="M683">
            <v>1350</v>
          </cell>
          <cell r="N683">
            <v>3690</v>
          </cell>
          <cell r="O683">
            <v>5040</v>
          </cell>
          <cell r="P683"/>
          <cell r="Q683">
            <v>0</v>
          </cell>
          <cell r="R683">
            <v>1875</v>
          </cell>
          <cell r="S683">
            <v>5125</v>
          </cell>
          <cell r="T683">
            <v>7000</v>
          </cell>
          <cell r="U683"/>
          <cell r="V683">
            <v>0</v>
          </cell>
          <cell r="W683">
            <v>4875</v>
          </cell>
          <cell r="X683">
            <v>13325</v>
          </cell>
          <cell r="Y683">
            <v>18200</v>
          </cell>
          <cell r="Z683"/>
          <cell r="AA683">
            <v>0</v>
          </cell>
          <cell r="AB683">
            <v>510</v>
          </cell>
          <cell r="AC683">
            <v>1394</v>
          </cell>
          <cell r="AD683">
            <v>1904</v>
          </cell>
          <cell r="AE683"/>
          <cell r="AF683">
            <v>0</v>
          </cell>
          <cell r="AG683">
            <v>8565</v>
          </cell>
          <cell r="AH683">
            <v>23411</v>
          </cell>
          <cell r="AI683">
            <v>31976</v>
          </cell>
          <cell r="AJ683"/>
          <cell r="AK683">
            <v>0</v>
          </cell>
          <cell r="AL683">
            <v>3735</v>
          </cell>
          <cell r="AM683">
            <v>35219</v>
          </cell>
          <cell r="AN683">
            <v>38954</v>
          </cell>
          <cell r="AO683"/>
          <cell r="AP683">
            <v>0</v>
          </cell>
          <cell r="AQ683">
            <v>20415</v>
          </cell>
          <cell r="AR683">
            <v>55801</v>
          </cell>
          <cell r="AS683">
            <v>76216</v>
          </cell>
          <cell r="AT683"/>
          <cell r="AU683">
            <v>0</v>
          </cell>
          <cell r="AV683">
            <v>14055</v>
          </cell>
          <cell r="AW683">
            <v>38417</v>
          </cell>
          <cell r="AX683">
            <v>52472</v>
          </cell>
          <cell r="AY683"/>
          <cell r="AZ683">
            <v>351671.83</v>
          </cell>
          <cell r="BA683">
            <v>105816.28</v>
          </cell>
          <cell r="BB683">
            <v>137246.43299999999</v>
          </cell>
          <cell r="BC683">
            <v>7932.6239999999998</v>
          </cell>
          <cell r="BD683">
            <v>8058.96</v>
          </cell>
          <cell r="BE683">
            <v>0</v>
          </cell>
          <cell r="BF683">
            <v>153238.01699999999</v>
          </cell>
          <cell r="BG683"/>
          <cell r="BH683">
            <v>385000.01699999999</v>
          </cell>
          <cell r="BI683"/>
          <cell r="BJ683">
            <v>53305.279999999999</v>
          </cell>
          <cell r="BK683">
            <v>331694.73699999996</v>
          </cell>
          <cell r="BL683"/>
          <cell r="BM683">
            <v>1</v>
          </cell>
        </row>
        <row r="684">
          <cell r="A684" t="str">
            <v>3905500102600</v>
          </cell>
          <cell r="B684" t="str">
            <v>ARGENTA-OREANA COMM UNIT SCH D 1</v>
          </cell>
          <cell r="C684" t="str">
            <v>MACON</v>
          </cell>
          <cell r="D684" t="str">
            <v>Unit</v>
          </cell>
          <cell r="E684">
            <v>872.29</v>
          </cell>
          <cell r="F684"/>
          <cell r="G684">
            <v>386.97999999999996</v>
          </cell>
          <cell r="H684">
            <v>382.47999999999996</v>
          </cell>
          <cell r="I684">
            <v>212.98</v>
          </cell>
          <cell r="J684">
            <v>272.33</v>
          </cell>
          <cell r="K684"/>
          <cell r="L684">
            <v>34423.199999999997</v>
          </cell>
          <cell r="M684">
            <v>19168.2</v>
          </cell>
          <cell r="N684">
            <v>24509.699999999997</v>
          </cell>
          <cell r="O684">
            <v>78101.099999999991</v>
          </cell>
          <cell r="P684"/>
          <cell r="Q684">
            <v>48372.499999999993</v>
          </cell>
          <cell r="R684">
            <v>26622.5</v>
          </cell>
          <cell r="S684">
            <v>34041.25</v>
          </cell>
          <cell r="T684">
            <v>109036.25</v>
          </cell>
          <cell r="U684"/>
          <cell r="V684">
            <v>125768.49999999999</v>
          </cell>
          <cell r="W684">
            <v>69218.5</v>
          </cell>
          <cell r="X684">
            <v>88507.25</v>
          </cell>
          <cell r="Y684">
            <v>283494.25</v>
          </cell>
          <cell r="Z684"/>
          <cell r="AA684">
            <v>13157.319999999998</v>
          </cell>
          <cell r="AB684">
            <v>7241.32</v>
          </cell>
          <cell r="AC684">
            <v>9259.2199999999993</v>
          </cell>
          <cell r="AD684">
            <v>29657.86</v>
          </cell>
          <cell r="AE684"/>
          <cell r="AF684">
            <v>220965.58</v>
          </cell>
          <cell r="AG684">
            <v>121611.58</v>
          </cell>
          <cell r="AH684">
            <v>155500.43</v>
          </cell>
          <cell r="AI684">
            <v>498077.58999999997</v>
          </cell>
          <cell r="AJ684"/>
          <cell r="AK684">
            <v>47809.999999999993</v>
          </cell>
          <cell r="AL684">
            <v>53032.02</v>
          </cell>
          <cell r="AM684">
            <v>233931.46999999997</v>
          </cell>
          <cell r="AN684">
            <v>334773.49</v>
          </cell>
          <cell r="AO684"/>
          <cell r="AP684">
            <v>526679.77999999991</v>
          </cell>
          <cell r="AQ684">
            <v>289865.77999999997</v>
          </cell>
          <cell r="AR684">
            <v>370641.13</v>
          </cell>
          <cell r="AS684">
            <v>1187186.69</v>
          </cell>
          <cell r="AT684"/>
          <cell r="AU684">
            <v>362600.25999999995</v>
          </cell>
          <cell r="AV684">
            <v>199562.25999999998</v>
          </cell>
          <cell r="AW684">
            <v>255173.21</v>
          </cell>
          <cell r="AX684">
            <v>817335.72999999986</v>
          </cell>
          <cell r="AY684"/>
          <cell r="AZ684">
            <v>5303186.9400000004</v>
          </cell>
          <cell r="BA684">
            <v>1396305.71</v>
          </cell>
          <cell r="BB684">
            <v>2009847.7949999999</v>
          </cell>
          <cell r="BC684">
            <v>123563.36765999999</v>
          </cell>
          <cell r="BD684">
            <v>125531.25389999998</v>
          </cell>
          <cell r="BE684">
            <v>0</v>
          </cell>
          <cell r="BF684">
            <v>2258942.4165599998</v>
          </cell>
          <cell r="BG684"/>
          <cell r="BH684">
            <v>5596605.3765599998</v>
          </cell>
          <cell r="BI684"/>
          <cell r="BJ684">
            <v>830315.4</v>
          </cell>
          <cell r="BK684">
            <v>4766289.9765599994</v>
          </cell>
          <cell r="BL684"/>
          <cell r="BM684">
            <v>1</v>
          </cell>
        </row>
        <row r="685">
          <cell r="A685" t="str">
            <v>3905500202600</v>
          </cell>
          <cell r="B685" t="str">
            <v>MAROA FORSYTH C U SCH DIST 2</v>
          </cell>
          <cell r="C685" t="str">
            <v>MACON</v>
          </cell>
          <cell r="D685" t="str">
            <v>Unit</v>
          </cell>
          <cell r="E685">
            <v>1126.1300000000001</v>
          </cell>
          <cell r="F685"/>
          <cell r="G685">
            <v>515.65</v>
          </cell>
          <cell r="H685">
            <v>506.49</v>
          </cell>
          <cell r="I685">
            <v>262.99</v>
          </cell>
          <cell r="J685">
            <v>347.48999999999995</v>
          </cell>
          <cell r="K685"/>
          <cell r="L685">
            <v>45584.1</v>
          </cell>
          <cell r="M685">
            <v>23669.100000000002</v>
          </cell>
          <cell r="N685">
            <v>31274.099999999995</v>
          </cell>
          <cell r="O685">
            <v>100527.29999999999</v>
          </cell>
          <cell r="P685"/>
          <cell r="Q685">
            <v>64456.25</v>
          </cell>
          <cell r="R685">
            <v>32873.75</v>
          </cell>
          <cell r="S685">
            <v>43436.249999999993</v>
          </cell>
          <cell r="T685">
            <v>140766.25</v>
          </cell>
          <cell r="U685"/>
          <cell r="V685">
            <v>167586.25</v>
          </cell>
          <cell r="W685">
            <v>85471.75</v>
          </cell>
          <cell r="X685">
            <v>112934.24999999999</v>
          </cell>
          <cell r="Y685">
            <v>365992.25</v>
          </cell>
          <cell r="Z685"/>
          <cell r="AA685">
            <v>17532.099999999999</v>
          </cell>
          <cell r="AB685">
            <v>8941.66</v>
          </cell>
          <cell r="AC685">
            <v>11814.659999999998</v>
          </cell>
          <cell r="AD685">
            <v>38288.42</v>
          </cell>
          <cell r="AE685"/>
          <cell r="AF685">
            <v>294436.15000000002</v>
          </cell>
          <cell r="AG685">
            <v>150167.29</v>
          </cell>
          <cell r="AH685">
            <v>198416.79</v>
          </cell>
          <cell r="AI685">
            <v>643020.2300000001</v>
          </cell>
          <cell r="AJ685"/>
          <cell r="AK685">
            <v>63311.25</v>
          </cell>
          <cell r="AL685">
            <v>65484.51</v>
          </cell>
          <cell r="AM685">
            <v>298493.90999999997</v>
          </cell>
          <cell r="AN685">
            <v>427289.67</v>
          </cell>
          <cell r="AO685"/>
          <cell r="AP685">
            <v>701799.65</v>
          </cell>
          <cell r="AQ685">
            <v>357929.39</v>
          </cell>
          <cell r="AR685">
            <v>472933.88999999996</v>
          </cell>
          <cell r="AS685">
            <v>1532662.93</v>
          </cell>
          <cell r="AT685"/>
          <cell r="AU685">
            <v>483164.05</v>
          </cell>
          <cell r="AV685">
            <v>246421.63</v>
          </cell>
          <cell r="AW685">
            <v>325598.12999999995</v>
          </cell>
          <cell r="AX685">
            <v>1055183.8099999998</v>
          </cell>
          <cell r="AY685"/>
          <cell r="AZ685">
            <v>6642946.7300000004</v>
          </cell>
          <cell r="BA685">
            <v>1476582.31</v>
          </cell>
          <cell r="BB685">
            <v>2435858.7120000003</v>
          </cell>
          <cell r="BC685">
            <v>159520.81902</v>
          </cell>
          <cell r="BD685">
            <v>162061.3683</v>
          </cell>
          <cell r="BE685">
            <v>0</v>
          </cell>
          <cell r="BF685">
            <v>2757440.8993200003</v>
          </cell>
          <cell r="BG685"/>
          <cell r="BH685">
            <v>7061171.7593200002</v>
          </cell>
          <cell r="BI685"/>
          <cell r="BJ685">
            <v>1071940.6200000001</v>
          </cell>
          <cell r="BK685">
            <v>5989231.1393200001</v>
          </cell>
          <cell r="BL685"/>
          <cell r="BM685">
            <v>1</v>
          </cell>
        </row>
        <row r="686">
          <cell r="A686" t="str">
            <v>3905500302600</v>
          </cell>
          <cell r="B686" t="str">
            <v>MT ZION COMM UNIT SCH DIST 3</v>
          </cell>
          <cell r="C686" t="str">
            <v>MACON</v>
          </cell>
          <cell r="D686" t="str">
            <v>Unit</v>
          </cell>
          <cell r="E686">
            <v>2370.77</v>
          </cell>
          <cell r="F686"/>
          <cell r="G686">
            <v>1030.1400000000001</v>
          </cell>
          <cell r="H686">
            <v>1020.39</v>
          </cell>
          <cell r="I686">
            <v>595.98</v>
          </cell>
          <cell r="J686">
            <v>744.65000000000009</v>
          </cell>
          <cell r="K686"/>
          <cell r="L686">
            <v>91835.1</v>
          </cell>
          <cell r="M686">
            <v>53638.200000000004</v>
          </cell>
          <cell r="N686">
            <v>67018.500000000015</v>
          </cell>
          <cell r="O686">
            <v>212491.80000000005</v>
          </cell>
          <cell r="P686"/>
          <cell r="Q686">
            <v>128767.50000000001</v>
          </cell>
          <cell r="R686">
            <v>74497.5</v>
          </cell>
          <cell r="S686">
            <v>93081.250000000015</v>
          </cell>
          <cell r="T686">
            <v>296346.25</v>
          </cell>
          <cell r="U686"/>
          <cell r="V686">
            <v>334795.50000000006</v>
          </cell>
          <cell r="W686">
            <v>193693.5</v>
          </cell>
          <cell r="X686">
            <v>242011.25000000003</v>
          </cell>
          <cell r="Y686">
            <v>770500.25</v>
          </cell>
          <cell r="Z686"/>
          <cell r="AA686">
            <v>35024.76</v>
          </cell>
          <cell r="AB686">
            <v>20263.32</v>
          </cell>
          <cell r="AC686">
            <v>25318.100000000002</v>
          </cell>
          <cell r="AD686">
            <v>80606.180000000008</v>
          </cell>
          <cell r="AE686"/>
          <cell r="AF686">
            <v>588209.93999999994</v>
          </cell>
          <cell r="AG686">
            <v>340304.58</v>
          </cell>
          <cell r="AH686">
            <v>425195.15</v>
          </cell>
          <cell r="AI686">
            <v>1353709.67</v>
          </cell>
          <cell r="AJ686"/>
          <cell r="AK686">
            <v>127548.75</v>
          </cell>
          <cell r="AL686">
            <v>148399.02000000002</v>
          </cell>
          <cell r="AM686">
            <v>639654.35000000009</v>
          </cell>
          <cell r="AN686">
            <v>915602.12000000011</v>
          </cell>
          <cell r="AO686"/>
          <cell r="AP686">
            <v>1402020.54</v>
          </cell>
          <cell r="AQ686">
            <v>811128.78</v>
          </cell>
          <cell r="AR686">
            <v>1013468.6500000001</v>
          </cell>
          <cell r="AS686">
            <v>3226617.9700000007</v>
          </cell>
          <cell r="AT686"/>
          <cell r="AU686">
            <v>965241.18</v>
          </cell>
          <cell r="AV686">
            <v>558433.26</v>
          </cell>
          <cell r="AW686">
            <v>697737.05</v>
          </cell>
          <cell r="AX686">
            <v>2221411.4900000002</v>
          </cell>
          <cell r="AY686"/>
          <cell r="AZ686">
            <v>14017503.75</v>
          </cell>
          <cell r="BA686">
            <v>2993321.9699999997</v>
          </cell>
          <cell r="BB686">
            <v>5103247.7159999991</v>
          </cell>
          <cell r="BC686">
            <v>335829.05358000007</v>
          </cell>
          <cell r="BD686">
            <v>341177.51070000004</v>
          </cell>
          <cell r="BE686">
            <v>0</v>
          </cell>
          <cell r="BF686">
            <v>5780254.2802799996</v>
          </cell>
          <cell r="BG686"/>
          <cell r="BH686">
            <v>14857540.01028</v>
          </cell>
          <cell r="BI686"/>
          <cell r="BJ686">
            <v>2256688.54</v>
          </cell>
          <cell r="BK686">
            <v>12600851.470279999</v>
          </cell>
          <cell r="BL686"/>
          <cell r="BM686">
            <v>1</v>
          </cell>
        </row>
        <row r="687">
          <cell r="A687" t="str">
            <v>3905500902600</v>
          </cell>
          <cell r="B687" t="str">
            <v>SANGAMON VALLEY CUSD 9</v>
          </cell>
          <cell r="C687" t="str">
            <v>MACON</v>
          </cell>
          <cell r="D687" t="str">
            <v>Unit</v>
          </cell>
          <cell r="E687">
            <v>613.70000000000005</v>
          </cell>
          <cell r="F687"/>
          <cell r="G687">
            <v>266.89</v>
          </cell>
          <cell r="H687">
            <v>261.81</v>
          </cell>
          <cell r="I687">
            <v>151.32</v>
          </cell>
          <cell r="J687">
            <v>195.49</v>
          </cell>
          <cell r="K687"/>
          <cell r="L687">
            <v>23562.9</v>
          </cell>
          <cell r="M687">
            <v>13618.8</v>
          </cell>
          <cell r="N687">
            <v>17594.100000000002</v>
          </cell>
          <cell r="O687">
            <v>54775.8</v>
          </cell>
          <cell r="P687"/>
          <cell r="Q687">
            <v>33361.25</v>
          </cell>
          <cell r="R687">
            <v>18915</v>
          </cell>
          <cell r="S687">
            <v>24436.25</v>
          </cell>
          <cell r="T687">
            <v>76712.5</v>
          </cell>
          <cell r="U687"/>
          <cell r="V687">
            <v>86739.25</v>
          </cell>
          <cell r="W687">
            <v>49179</v>
          </cell>
          <cell r="X687">
            <v>63534.25</v>
          </cell>
          <cell r="Y687">
            <v>199452.5</v>
          </cell>
          <cell r="Z687"/>
          <cell r="AA687">
            <v>9074.26</v>
          </cell>
          <cell r="AB687">
            <v>5144.88</v>
          </cell>
          <cell r="AC687">
            <v>6646.66</v>
          </cell>
          <cell r="AD687">
            <v>20865.8</v>
          </cell>
          <cell r="AE687"/>
          <cell r="AF687">
            <v>152394.19</v>
          </cell>
          <cell r="AG687">
            <v>86403.72</v>
          </cell>
          <cell r="AH687">
            <v>111624.79</v>
          </cell>
          <cell r="AI687">
            <v>350422.7</v>
          </cell>
          <cell r="AJ687"/>
          <cell r="AK687">
            <v>32726.25</v>
          </cell>
          <cell r="AL687">
            <v>37678.68</v>
          </cell>
          <cell r="AM687">
            <v>167925.91</v>
          </cell>
          <cell r="AN687">
            <v>238330.84</v>
          </cell>
          <cell r="AO687"/>
          <cell r="AP687">
            <v>363237.29</v>
          </cell>
          <cell r="AQ687">
            <v>205946.52</v>
          </cell>
          <cell r="AR687">
            <v>266061.89</v>
          </cell>
          <cell r="AS687">
            <v>835245.7</v>
          </cell>
          <cell r="AT687"/>
          <cell r="AU687">
            <v>250075.93</v>
          </cell>
          <cell r="AV687">
            <v>141786.84</v>
          </cell>
          <cell r="AW687">
            <v>183174.13</v>
          </cell>
          <cell r="AX687">
            <v>575036.9</v>
          </cell>
          <cell r="AY687"/>
          <cell r="AZ687">
            <v>3701485.8899999997</v>
          </cell>
          <cell r="BA687">
            <v>980700.75</v>
          </cell>
          <cell r="BB687">
            <v>1404655.9919999999</v>
          </cell>
          <cell r="BC687">
            <v>86933.059800000003</v>
          </cell>
          <cell r="BD687">
            <v>88317.566999999995</v>
          </cell>
          <cell r="BE687">
            <v>0</v>
          </cell>
          <cell r="BF687">
            <v>1579906.6187999998</v>
          </cell>
          <cell r="BG687"/>
          <cell r="BH687">
            <v>3930749.3587999996</v>
          </cell>
          <cell r="BI687"/>
          <cell r="BJ687">
            <v>584168.75</v>
          </cell>
          <cell r="BK687">
            <v>3346580.6087999996</v>
          </cell>
          <cell r="BL687"/>
          <cell r="BM687">
            <v>1</v>
          </cell>
        </row>
        <row r="688">
          <cell r="A688" t="str">
            <v>3905501102600</v>
          </cell>
          <cell r="B688" t="str">
            <v>WARRENSBURG-LATHAM C U DIST 11</v>
          </cell>
          <cell r="C688" t="str">
            <v>MACON</v>
          </cell>
          <cell r="D688" t="str">
            <v>Unit</v>
          </cell>
          <cell r="E688">
            <v>928.21</v>
          </cell>
          <cell r="F688"/>
          <cell r="G688">
            <v>373.9</v>
          </cell>
          <cell r="H688">
            <v>368.82</v>
          </cell>
          <cell r="I688">
            <v>234.99</v>
          </cell>
          <cell r="J688">
            <v>319.32</v>
          </cell>
          <cell r="K688"/>
          <cell r="L688">
            <v>33193.800000000003</v>
          </cell>
          <cell r="M688">
            <v>21149.100000000002</v>
          </cell>
          <cell r="N688">
            <v>28738.799999999999</v>
          </cell>
          <cell r="O688">
            <v>83081.700000000012</v>
          </cell>
          <cell r="P688"/>
          <cell r="Q688">
            <v>46737.5</v>
          </cell>
          <cell r="R688">
            <v>29373.75</v>
          </cell>
          <cell r="S688">
            <v>39915</v>
          </cell>
          <cell r="T688">
            <v>116026.25</v>
          </cell>
          <cell r="U688"/>
          <cell r="V688">
            <v>121517.49999999999</v>
          </cell>
          <cell r="W688">
            <v>76371.75</v>
          </cell>
          <cell r="X688">
            <v>103779</v>
          </cell>
          <cell r="Y688">
            <v>301668.25</v>
          </cell>
          <cell r="Z688"/>
          <cell r="AA688">
            <v>12712.599999999999</v>
          </cell>
          <cell r="AB688">
            <v>7989.66</v>
          </cell>
          <cell r="AC688">
            <v>10856.88</v>
          </cell>
          <cell r="AD688">
            <v>31559.14</v>
          </cell>
          <cell r="AE688"/>
          <cell r="AF688">
            <v>213496.9</v>
          </cell>
          <cell r="AG688">
            <v>134179.29</v>
          </cell>
          <cell r="AH688">
            <v>182331.72</v>
          </cell>
          <cell r="AI688">
            <v>530007.91</v>
          </cell>
          <cell r="AJ688"/>
          <cell r="AK688">
            <v>46102.5</v>
          </cell>
          <cell r="AL688">
            <v>58512.51</v>
          </cell>
          <cell r="AM688">
            <v>274295.88</v>
          </cell>
          <cell r="AN688">
            <v>378910.89</v>
          </cell>
          <cell r="AO688"/>
          <cell r="AP688">
            <v>508877.89999999997</v>
          </cell>
          <cell r="AQ688">
            <v>319821.39</v>
          </cell>
          <cell r="AR688">
            <v>434594.52</v>
          </cell>
          <cell r="AS688">
            <v>1263293.81</v>
          </cell>
          <cell r="AT688"/>
          <cell r="AU688">
            <v>350344.3</v>
          </cell>
          <cell r="AV688">
            <v>220185.63</v>
          </cell>
          <cell r="AW688">
            <v>299202.83999999997</v>
          </cell>
          <cell r="AX688">
            <v>869732.7699999999</v>
          </cell>
          <cell r="AY688"/>
          <cell r="AZ688">
            <v>5545455.3899999997</v>
          </cell>
          <cell r="BA688">
            <v>1269245.51</v>
          </cell>
          <cell r="BB688">
            <v>2044410.2699999998</v>
          </cell>
          <cell r="BC688">
            <v>131484.65934000001</v>
          </cell>
          <cell r="BD688">
            <v>133578.70110000001</v>
          </cell>
          <cell r="BE688">
            <v>0</v>
          </cell>
          <cell r="BF688">
            <v>2309473.63044</v>
          </cell>
          <cell r="BG688"/>
          <cell r="BH688">
            <v>5883754.3504400002</v>
          </cell>
          <cell r="BI688"/>
          <cell r="BJ688">
            <v>883544.53</v>
          </cell>
          <cell r="BK688">
            <v>5000209.8204399999</v>
          </cell>
          <cell r="BL688"/>
          <cell r="BM688">
            <v>1</v>
          </cell>
        </row>
        <row r="689">
          <cell r="A689" t="str">
            <v>3905501502600</v>
          </cell>
          <cell r="B689" t="str">
            <v>MERIDIAN COMM UNIT SCH DIST 15</v>
          </cell>
          <cell r="C689" t="str">
            <v>MACON</v>
          </cell>
          <cell r="D689" t="str">
            <v>Unit</v>
          </cell>
          <cell r="E689">
            <v>909.63</v>
          </cell>
          <cell r="F689"/>
          <cell r="G689">
            <v>399.82</v>
          </cell>
          <cell r="H689">
            <v>389.73999999999995</v>
          </cell>
          <cell r="I689">
            <v>223.32</v>
          </cell>
          <cell r="J689">
            <v>286.49</v>
          </cell>
          <cell r="K689"/>
          <cell r="L689">
            <v>35076.6</v>
          </cell>
          <cell r="M689">
            <v>20098.8</v>
          </cell>
          <cell r="N689">
            <v>25784.100000000002</v>
          </cell>
          <cell r="O689">
            <v>80959.5</v>
          </cell>
          <cell r="P689"/>
          <cell r="Q689">
            <v>49977.5</v>
          </cell>
          <cell r="R689">
            <v>27915</v>
          </cell>
          <cell r="S689">
            <v>35811.25</v>
          </cell>
          <cell r="T689">
            <v>113703.75</v>
          </cell>
          <cell r="U689"/>
          <cell r="V689">
            <v>129941.5</v>
          </cell>
          <cell r="W689">
            <v>72579</v>
          </cell>
          <cell r="X689">
            <v>93109.25</v>
          </cell>
          <cell r="Y689">
            <v>295629.75</v>
          </cell>
          <cell r="Z689"/>
          <cell r="AA689">
            <v>13593.88</v>
          </cell>
          <cell r="AB689">
            <v>7592.88</v>
          </cell>
          <cell r="AC689">
            <v>9740.66</v>
          </cell>
          <cell r="AD689">
            <v>30927.42</v>
          </cell>
          <cell r="AE689"/>
          <cell r="AF689">
            <v>228297.22</v>
          </cell>
          <cell r="AG689">
            <v>127515.72</v>
          </cell>
          <cell r="AH689">
            <v>163585.79</v>
          </cell>
          <cell r="AI689">
            <v>519398.73</v>
          </cell>
          <cell r="AJ689"/>
          <cell r="AK689">
            <v>48717.499999999993</v>
          </cell>
          <cell r="AL689">
            <v>55606.68</v>
          </cell>
          <cell r="AM689">
            <v>246094.91</v>
          </cell>
          <cell r="AN689">
            <v>350419.08999999997</v>
          </cell>
          <cell r="AO689"/>
          <cell r="AP689">
            <v>544155.02</v>
          </cell>
          <cell r="AQ689">
            <v>303938.52</v>
          </cell>
          <cell r="AR689">
            <v>389912.89</v>
          </cell>
          <cell r="AS689">
            <v>1238006.4300000002</v>
          </cell>
          <cell r="AT689"/>
          <cell r="AU689">
            <v>374631.33999999997</v>
          </cell>
          <cell r="AV689">
            <v>209250.84</v>
          </cell>
          <cell r="AW689">
            <v>268441.13</v>
          </cell>
          <cell r="AX689">
            <v>852323.30999999994</v>
          </cell>
          <cell r="AY689"/>
          <cell r="AZ689">
            <v>5502035.4900000002</v>
          </cell>
          <cell r="BA689">
            <v>1455878.65</v>
          </cell>
          <cell r="BB689">
            <v>2087374.2420000001</v>
          </cell>
          <cell r="BC689">
            <v>128852.72802</v>
          </cell>
          <cell r="BD689">
            <v>130904.85329999999</v>
          </cell>
          <cell r="BE689">
            <v>0</v>
          </cell>
          <cell r="BF689">
            <v>2347131.82332</v>
          </cell>
          <cell r="BG689"/>
          <cell r="BH689">
            <v>5828499.8033199999</v>
          </cell>
          <cell r="BI689"/>
          <cell r="BJ689">
            <v>865858.6</v>
          </cell>
          <cell r="BK689">
            <v>4962641.2033200003</v>
          </cell>
          <cell r="BL689"/>
          <cell r="BM689">
            <v>1</v>
          </cell>
        </row>
        <row r="690">
          <cell r="A690" t="str">
            <v>3905506102500</v>
          </cell>
          <cell r="B690" t="str">
            <v>DECATUR SCHOOL DISTRICT 61</v>
          </cell>
          <cell r="C690" t="str">
            <v>MACON</v>
          </cell>
          <cell r="D690" t="str">
            <v>Unit</v>
          </cell>
          <cell r="E690">
            <v>7689.12</v>
          </cell>
          <cell r="F690"/>
          <cell r="G690">
            <v>3878.48</v>
          </cell>
          <cell r="H690">
            <v>3796.5699999999997</v>
          </cell>
          <cell r="I690">
            <v>1759.49</v>
          </cell>
          <cell r="J690">
            <v>2051.15</v>
          </cell>
          <cell r="K690"/>
          <cell r="L690">
            <v>341691.3</v>
          </cell>
          <cell r="M690">
            <v>158354.1</v>
          </cell>
          <cell r="N690">
            <v>184603.5</v>
          </cell>
          <cell r="O690">
            <v>684648.9</v>
          </cell>
          <cell r="P690"/>
          <cell r="Q690">
            <v>484810</v>
          </cell>
          <cell r="R690">
            <v>219936.25</v>
          </cell>
          <cell r="S690">
            <v>256393.75</v>
          </cell>
          <cell r="T690">
            <v>961140</v>
          </cell>
          <cell r="U690"/>
          <cell r="V690">
            <v>1260506</v>
          </cell>
          <cell r="W690">
            <v>571834.25</v>
          </cell>
          <cell r="X690">
            <v>666623.75</v>
          </cell>
          <cell r="Y690">
            <v>2498964</v>
          </cell>
          <cell r="Z690"/>
          <cell r="AA690">
            <v>131868.32</v>
          </cell>
          <cell r="AB690">
            <v>59822.66</v>
          </cell>
          <cell r="AC690">
            <v>69739.100000000006</v>
          </cell>
          <cell r="AD690">
            <v>261430.08000000002</v>
          </cell>
          <cell r="AE690"/>
          <cell r="AF690">
            <v>2214612.08</v>
          </cell>
          <cell r="AG690">
            <v>1004668.79</v>
          </cell>
          <cell r="AH690">
            <v>1171206.6499999999</v>
          </cell>
          <cell r="AI690">
            <v>4390487.5199999996</v>
          </cell>
          <cell r="AJ690"/>
          <cell r="AK690">
            <v>474571.24999999994</v>
          </cell>
          <cell r="AL690">
            <v>438113.01</v>
          </cell>
          <cell r="AM690">
            <v>1761937.85</v>
          </cell>
          <cell r="AN690">
            <v>2674622.1100000003</v>
          </cell>
          <cell r="AO690"/>
          <cell r="AP690">
            <v>5278611.28</v>
          </cell>
          <cell r="AQ690">
            <v>2394665.89</v>
          </cell>
          <cell r="AR690">
            <v>2791615.15</v>
          </cell>
          <cell r="AS690">
            <v>10464892.32</v>
          </cell>
          <cell r="AT690"/>
          <cell r="AU690">
            <v>3634135.7600000002</v>
          </cell>
          <cell r="AV690">
            <v>1648642.1300000001</v>
          </cell>
          <cell r="AW690">
            <v>1921927.55</v>
          </cell>
          <cell r="AX690">
            <v>7204705.4400000004</v>
          </cell>
          <cell r="AY690"/>
          <cell r="AZ690">
            <v>50087312.82</v>
          </cell>
          <cell r="BA690">
            <v>20497074.960000001</v>
          </cell>
          <cell r="BB690">
            <v>21175316.333999999</v>
          </cell>
          <cell r="BC690">
            <v>1089194.60448</v>
          </cell>
          <cell r="BD690">
            <v>1106541.2592000002</v>
          </cell>
          <cell r="BE690">
            <v>0</v>
          </cell>
          <cell r="BF690">
            <v>23371052.197679996</v>
          </cell>
          <cell r="BG690"/>
          <cell r="BH690">
            <v>52511942.567679994</v>
          </cell>
          <cell r="BI690"/>
          <cell r="BJ690">
            <v>7319119.54</v>
          </cell>
          <cell r="BK690">
            <v>45192823.027679995</v>
          </cell>
          <cell r="BL690"/>
          <cell r="BM690">
            <v>1</v>
          </cell>
        </row>
        <row r="691">
          <cell r="A691" t="str">
            <v>3907400502600</v>
          </cell>
          <cell r="B691" t="str">
            <v>BEMENT COMM UNIT SCHOOL DIST 5</v>
          </cell>
          <cell r="C691" t="str">
            <v>PIATT</v>
          </cell>
          <cell r="D691" t="str">
            <v>Unit</v>
          </cell>
          <cell r="E691">
            <v>273</v>
          </cell>
          <cell r="F691"/>
          <cell r="G691">
            <v>121</v>
          </cell>
          <cell r="H691">
            <v>117.5</v>
          </cell>
          <cell r="I691">
            <v>73</v>
          </cell>
          <cell r="J691">
            <v>79</v>
          </cell>
          <cell r="K691"/>
          <cell r="L691">
            <v>10575</v>
          </cell>
          <cell r="M691">
            <v>6570</v>
          </cell>
          <cell r="N691">
            <v>7110</v>
          </cell>
          <cell r="O691">
            <v>24255</v>
          </cell>
          <cell r="P691"/>
          <cell r="Q691">
            <v>15125</v>
          </cell>
          <cell r="R691">
            <v>9125</v>
          </cell>
          <cell r="S691">
            <v>9875</v>
          </cell>
          <cell r="T691">
            <v>34125</v>
          </cell>
          <cell r="U691"/>
          <cell r="V691">
            <v>39325</v>
          </cell>
          <cell r="W691">
            <v>23725</v>
          </cell>
          <cell r="X691">
            <v>25675</v>
          </cell>
          <cell r="Y691">
            <v>88725</v>
          </cell>
          <cell r="Z691"/>
          <cell r="AA691">
            <v>4114</v>
          </cell>
          <cell r="AB691">
            <v>2482</v>
          </cell>
          <cell r="AC691">
            <v>2686</v>
          </cell>
          <cell r="AD691">
            <v>9282</v>
          </cell>
          <cell r="AE691"/>
          <cell r="AF691">
            <v>34545.5</v>
          </cell>
          <cell r="AG691">
            <v>20841.5</v>
          </cell>
          <cell r="AH691">
            <v>22554.5</v>
          </cell>
          <cell r="AI691">
            <v>77941.5</v>
          </cell>
          <cell r="AJ691"/>
          <cell r="AK691">
            <v>14687.5</v>
          </cell>
          <cell r="AL691">
            <v>18177</v>
          </cell>
          <cell r="AM691">
            <v>67861</v>
          </cell>
          <cell r="AN691">
            <v>100725.5</v>
          </cell>
          <cell r="AO691"/>
          <cell r="AP691">
            <v>164681</v>
          </cell>
          <cell r="AQ691">
            <v>99353</v>
          </cell>
          <cell r="AR691">
            <v>107519</v>
          </cell>
          <cell r="AS691">
            <v>371553</v>
          </cell>
          <cell r="AT691"/>
          <cell r="AU691">
            <v>113377</v>
          </cell>
          <cell r="AV691">
            <v>68401</v>
          </cell>
          <cell r="AW691">
            <v>74023</v>
          </cell>
          <cell r="AX691">
            <v>255801</v>
          </cell>
          <cell r="AY691"/>
          <cell r="AZ691">
            <v>1652502.9499999997</v>
          </cell>
          <cell r="BA691">
            <v>478043.70999999996</v>
          </cell>
          <cell r="BB691">
            <v>639163.99799999991</v>
          </cell>
          <cell r="BC691">
            <v>38671.542000000001</v>
          </cell>
          <cell r="BD691">
            <v>39287.429999999993</v>
          </cell>
          <cell r="BE691">
            <v>0</v>
          </cell>
          <cell r="BF691">
            <v>717122.97</v>
          </cell>
          <cell r="BG691"/>
          <cell r="BH691">
            <v>1679530.97</v>
          </cell>
          <cell r="BI691"/>
          <cell r="BJ691">
            <v>259863.24</v>
          </cell>
          <cell r="BK691">
            <v>1419667.73</v>
          </cell>
          <cell r="BL691"/>
          <cell r="BM691">
            <v>0</v>
          </cell>
        </row>
        <row r="692">
          <cell r="A692" t="str">
            <v>3907402502600</v>
          </cell>
          <cell r="B692" t="str">
            <v>MONTICELLO C U SCHOOL DIST 25</v>
          </cell>
          <cell r="C692" t="str">
            <v>PIATT</v>
          </cell>
          <cell r="D692" t="str">
            <v>Unit</v>
          </cell>
          <cell r="E692">
            <v>1603</v>
          </cell>
          <cell r="F692"/>
          <cell r="G692">
            <v>759</v>
          </cell>
          <cell r="H692">
            <v>753</v>
          </cell>
          <cell r="I692">
            <v>379.5</v>
          </cell>
          <cell r="J692">
            <v>464.5</v>
          </cell>
          <cell r="K692"/>
          <cell r="L692">
            <v>67770</v>
          </cell>
          <cell r="M692">
            <v>34155</v>
          </cell>
          <cell r="N692">
            <v>41805</v>
          </cell>
          <cell r="O692">
            <v>143730</v>
          </cell>
          <cell r="P692"/>
          <cell r="Q692">
            <v>94875</v>
          </cell>
          <cell r="R692">
            <v>47437.5</v>
          </cell>
          <cell r="S692">
            <v>58062.5</v>
          </cell>
          <cell r="T692">
            <v>200375</v>
          </cell>
          <cell r="U692"/>
          <cell r="V692">
            <v>246675</v>
          </cell>
          <cell r="W692">
            <v>123337.5</v>
          </cell>
          <cell r="X692">
            <v>150962.5</v>
          </cell>
          <cell r="Y692">
            <v>520975</v>
          </cell>
          <cell r="Z692"/>
          <cell r="AA692">
            <v>25806</v>
          </cell>
          <cell r="AB692">
            <v>12903</v>
          </cell>
          <cell r="AC692">
            <v>15793</v>
          </cell>
          <cell r="AD692">
            <v>54502</v>
          </cell>
          <cell r="AE692"/>
          <cell r="AF692">
            <v>216694.5</v>
          </cell>
          <cell r="AG692">
            <v>108347.25</v>
          </cell>
          <cell r="AH692">
            <v>132614.75</v>
          </cell>
          <cell r="AI692">
            <v>457656.5</v>
          </cell>
          <cell r="AJ692"/>
          <cell r="AK692">
            <v>94125</v>
          </cell>
          <cell r="AL692">
            <v>94495.5</v>
          </cell>
          <cell r="AM692">
            <v>399005.5</v>
          </cell>
          <cell r="AN692">
            <v>587626</v>
          </cell>
          <cell r="AO692"/>
          <cell r="AP692">
            <v>1032999</v>
          </cell>
          <cell r="AQ692">
            <v>516499.5</v>
          </cell>
          <cell r="AR692">
            <v>632184.5</v>
          </cell>
          <cell r="AS692">
            <v>2181683</v>
          </cell>
          <cell r="AT692"/>
          <cell r="AU692">
            <v>711183</v>
          </cell>
          <cell r="AV692">
            <v>355591.5</v>
          </cell>
          <cell r="AW692">
            <v>435236.5</v>
          </cell>
          <cell r="AX692">
            <v>1502011</v>
          </cell>
          <cell r="AY692"/>
          <cell r="AZ692">
            <v>9486422.5499999989</v>
          </cell>
          <cell r="BA692">
            <v>2011740.47</v>
          </cell>
          <cell r="BB692">
            <v>3449448.906</v>
          </cell>
          <cell r="BC692">
            <v>227071.36199999999</v>
          </cell>
          <cell r="BD692">
            <v>230687.72999999998</v>
          </cell>
          <cell r="BE692">
            <v>0</v>
          </cell>
          <cell r="BF692">
            <v>3907207.9980000001</v>
          </cell>
          <cell r="BG692"/>
          <cell r="BH692">
            <v>9555766.4979999997</v>
          </cell>
          <cell r="BI692"/>
          <cell r="BJ692">
            <v>1525863.64</v>
          </cell>
          <cell r="BK692">
            <v>8029902.858</v>
          </cell>
          <cell r="BL692"/>
          <cell r="BM692">
            <v>0</v>
          </cell>
        </row>
        <row r="693">
          <cell r="A693" t="str">
            <v>3907405702600</v>
          </cell>
          <cell r="B693" t="str">
            <v>DELAND-WELDON C U SCH DIST 57</v>
          </cell>
          <cell r="C693" t="str">
            <v>PIATT</v>
          </cell>
          <cell r="D693" t="str">
            <v>Unit</v>
          </cell>
          <cell r="E693">
            <v>163.38</v>
          </cell>
          <cell r="F693"/>
          <cell r="G693">
            <v>71.72999999999999</v>
          </cell>
          <cell r="H693">
            <v>69.649999999999991</v>
          </cell>
          <cell r="I693">
            <v>40.33</v>
          </cell>
          <cell r="J693">
            <v>51.32</v>
          </cell>
          <cell r="K693"/>
          <cell r="L693">
            <v>6268.4999999999991</v>
          </cell>
          <cell r="M693">
            <v>3629.7</v>
          </cell>
          <cell r="N693">
            <v>4618.8</v>
          </cell>
          <cell r="O693">
            <v>14517</v>
          </cell>
          <cell r="P693"/>
          <cell r="Q693">
            <v>8966.2499999999982</v>
          </cell>
          <cell r="R693">
            <v>5041.25</v>
          </cell>
          <cell r="S693">
            <v>6415</v>
          </cell>
          <cell r="T693">
            <v>20422.5</v>
          </cell>
          <cell r="U693"/>
          <cell r="V693">
            <v>23312.249999999996</v>
          </cell>
          <cell r="W693">
            <v>13107.25</v>
          </cell>
          <cell r="X693">
            <v>16679</v>
          </cell>
          <cell r="Y693">
            <v>53098.5</v>
          </cell>
          <cell r="Z693"/>
          <cell r="AA693">
            <v>2438.8199999999997</v>
          </cell>
          <cell r="AB693">
            <v>1371.22</v>
          </cell>
          <cell r="AC693">
            <v>1744.88</v>
          </cell>
          <cell r="AD693">
            <v>5554.92</v>
          </cell>
          <cell r="AE693"/>
          <cell r="AF693">
            <v>20478.91</v>
          </cell>
          <cell r="AG693">
            <v>11514.21</v>
          </cell>
          <cell r="AH693">
            <v>14651.86</v>
          </cell>
          <cell r="AI693">
            <v>46644.979999999996</v>
          </cell>
          <cell r="AJ693"/>
          <cell r="AK693">
            <v>8706.2499999999982</v>
          </cell>
          <cell r="AL693">
            <v>10042.17</v>
          </cell>
          <cell r="AM693">
            <v>44083.88</v>
          </cell>
          <cell r="AN693">
            <v>62832.299999999996</v>
          </cell>
          <cell r="AO693"/>
          <cell r="AP693">
            <v>97624.529999999984</v>
          </cell>
          <cell r="AQ693">
            <v>54889.13</v>
          </cell>
          <cell r="AR693">
            <v>69846.52</v>
          </cell>
          <cell r="AS693">
            <v>222360.18</v>
          </cell>
          <cell r="AT693"/>
          <cell r="AU693">
            <v>67211.009999999995</v>
          </cell>
          <cell r="AV693">
            <v>37789.21</v>
          </cell>
          <cell r="AW693">
            <v>48086.840000000004</v>
          </cell>
          <cell r="AX693">
            <v>153087.06</v>
          </cell>
          <cell r="AY693"/>
          <cell r="AZ693">
            <v>987497.77</v>
          </cell>
          <cell r="BA693">
            <v>283933.84999999998</v>
          </cell>
          <cell r="BB693">
            <v>381429.48600000003</v>
          </cell>
          <cell r="BC693">
            <v>23143.430519999998</v>
          </cell>
          <cell r="BD693">
            <v>23512.015799999997</v>
          </cell>
          <cell r="BE693">
            <v>0</v>
          </cell>
          <cell r="BF693">
            <v>428084.93232000002</v>
          </cell>
          <cell r="BG693"/>
          <cell r="BH693">
            <v>1006602.37232</v>
          </cell>
          <cell r="BI693"/>
          <cell r="BJ693">
            <v>155518.15</v>
          </cell>
          <cell r="BK693">
            <v>851084.22231999994</v>
          </cell>
          <cell r="BL693"/>
          <cell r="BM693">
            <v>0</v>
          </cell>
        </row>
        <row r="694">
          <cell r="A694" t="str">
            <v>3907410002600</v>
          </cell>
          <cell r="B694" t="str">
            <v>CERRO GORDO C U SCHOOL DIST 100</v>
          </cell>
          <cell r="C694" t="str">
            <v>PIATT</v>
          </cell>
          <cell r="D694" t="str">
            <v>Unit</v>
          </cell>
          <cell r="E694">
            <v>428.22</v>
          </cell>
          <cell r="F694"/>
          <cell r="G694">
            <v>198.24</v>
          </cell>
          <cell r="H694">
            <v>196.16</v>
          </cell>
          <cell r="I694">
            <v>95.49</v>
          </cell>
          <cell r="J694">
            <v>134.49</v>
          </cell>
          <cell r="K694"/>
          <cell r="L694">
            <v>17654.400000000001</v>
          </cell>
          <cell r="M694">
            <v>8594.1</v>
          </cell>
          <cell r="N694">
            <v>12104.1</v>
          </cell>
          <cell r="O694">
            <v>38352.6</v>
          </cell>
          <cell r="P694"/>
          <cell r="Q694">
            <v>24780</v>
          </cell>
          <cell r="R694">
            <v>11936.25</v>
          </cell>
          <cell r="S694">
            <v>16811.25</v>
          </cell>
          <cell r="T694">
            <v>53527.5</v>
          </cell>
          <cell r="U694"/>
          <cell r="V694">
            <v>64428</v>
          </cell>
          <cell r="W694">
            <v>31034.25</v>
          </cell>
          <cell r="X694">
            <v>43709.25</v>
          </cell>
          <cell r="Y694">
            <v>139171.5</v>
          </cell>
          <cell r="Z694"/>
          <cell r="AA694">
            <v>6740.16</v>
          </cell>
          <cell r="AB694">
            <v>3246.66</v>
          </cell>
          <cell r="AC694">
            <v>4572.66</v>
          </cell>
          <cell r="AD694">
            <v>14559.48</v>
          </cell>
          <cell r="AE694"/>
          <cell r="AF694">
            <v>56597.52</v>
          </cell>
          <cell r="AG694">
            <v>27262.39</v>
          </cell>
          <cell r="AH694">
            <v>38396.89</v>
          </cell>
          <cell r="AI694">
            <v>122256.8</v>
          </cell>
          <cell r="AJ694"/>
          <cell r="AK694">
            <v>24520</v>
          </cell>
          <cell r="AL694">
            <v>23777.01</v>
          </cell>
          <cell r="AM694">
            <v>115526.91</v>
          </cell>
          <cell r="AN694">
            <v>163823.91999999998</v>
          </cell>
          <cell r="AO694"/>
          <cell r="AP694">
            <v>269804.64</v>
          </cell>
          <cell r="AQ694">
            <v>129961.89</v>
          </cell>
          <cell r="AR694">
            <v>183040.89</v>
          </cell>
          <cell r="AS694">
            <v>582807.42000000004</v>
          </cell>
          <cell r="AT694"/>
          <cell r="AU694">
            <v>185750.88</v>
          </cell>
          <cell r="AV694">
            <v>89474.12999999999</v>
          </cell>
          <cell r="AW694">
            <v>126017.13</v>
          </cell>
          <cell r="AX694">
            <v>401242.14</v>
          </cell>
          <cell r="AY694"/>
          <cell r="AZ694">
            <v>2574756.48</v>
          </cell>
          <cell r="BA694">
            <v>610100.91</v>
          </cell>
          <cell r="BB694">
            <v>955457.21699999995</v>
          </cell>
          <cell r="BC694">
            <v>60659.075880000004</v>
          </cell>
          <cell r="BD694">
            <v>61625.140200000002</v>
          </cell>
          <cell r="BE694">
            <v>0</v>
          </cell>
          <cell r="BF694">
            <v>1077741.4330799999</v>
          </cell>
          <cell r="BG694"/>
          <cell r="BH694">
            <v>2593482.7930799997</v>
          </cell>
          <cell r="BI694"/>
          <cell r="BJ694">
            <v>407614.05</v>
          </cell>
          <cell r="BK694">
            <v>2185868.7430799999</v>
          </cell>
          <cell r="BL694"/>
          <cell r="BM694">
            <v>0</v>
          </cell>
        </row>
        <row r="695">
          <cell r="A695" t="str">
            <v>4000000000092</v>
          </cell>
          <cell r="B695" t="str">
            <v>ALT SCH-CALHOUN/GREENE/JERSY/MACO</v>
          </cell>
          <cell r="C695" t="str">
            <v>MACOUPIN</v>
          </cell>
          <cell r="D695" t="str">
            <v>Regional</v>
          </cell>
          <cell r="E695">
            <v>13</v>
          </cell>
          <cell r="F695"/>
          <cell r="G695">
            <v>0</v>
          </cell>
          <cell r="H695">
            <v>0</v>
          </cell>
          <cell r="I695">
            <v>4</v>
          </cell>
          <cell r="J695">
            <v>9</v>
          </cell>
          <cell r="K695"/>
          <cell r="L695">
            <v>0</v>
          </cell>
          <cell r="M695">
            <v>360</v>
          </cell>
          <cell r="N695">
            <v>810</v>
          </cell>
          <cell r="O695">
            <v>1170</v>
          </cell>
          <cell r="P695"/>
          <cell r="Q695">
            <v>0</v>
          </cell>
          <cell r="R695">
            <v>500</v>
          </cell>
          <cell r="S695">
            <v>1125</v>
          </cell>
          <cell r="T695">
            <v>1625</v>
          </cell>
          <cell r="U695"/>
          <cell r="V695">
            <v>0</v>
          </cell>
          <cell r="W695">
            <v>1300</v>
          </cell>
          <cell r="X695">
            <v>2925</v>
          </cell>
          <cell r="Y695">
            <v>4225</v>
          </cell>
          <cell r="Z695"/>
          <cell r="AA695">
            <v>0</v>
          </cell>
          <cell r="AB695">
            <v>136</v>
          </cell>
          <cell r="AC695">
            <v>306</v>
          </cell>
          <cell r="AD695">
            <v>442</v>
          </cell>
          <cell r="AE695"/>
          <cell r="AF695">
            <v>0</v>
          </cell>
          <cell r="AG695">
            <v>2284</v>
          </cell>
          <cell r="AH695">
            <v>5139</v>
          </cell>
          <cell r="AI695">
            <v>7423</v>
          </cell>
          <cell r="AJ695"/>
          <cell r="AK695">
            <v>0</v>
          </cell>
          <cell r="AL695">
            <v>996</v>
          </cell>
          <cell r="AM695">
            <v>7731</v>
          </cell>
          <cell r="AN695">
            <v>8727</v>
          </cell>
          <cell r="AO695"/>
          <cell r="AP695">
            <v>0</v>
          </cell>
          <cell r="AQ695">
            <v>5444</v>
          </cell>
          <cell r="AR695">
            <v>12249</v>
          </cell>
          <cell r="AS695">
            <v>17693</v>
          </cell>
          <cell r="AT695"/>
          <cell r="AU695">
            <v>0</v>
          </cell>
          <cell r="AV695">
            <v>3748</v>
          </cell>
          <cell r="AW695">
            <v>8433</v>
          </cell>
          <cell r="AX695">
            <v>12181</v>
          </cell>
          <cell r="AY695"/>
          <cell r="AZ695">
            <v>72752.28</v>
          </cell>
          <cell r="BA695">
            <v>21812.98</v>
          </cell>
          <cell r="BB695">
            <v>28369.577999999998</v>
          </cell>
          <cell r="BC695">
            <v>1841.502</v>
          </cell>
          <cell r="BD695">
            <v>1870.8299999999997</v>
          </cell>
          <cell r="BE695">
            <v>0</v>
          </cell>
          <cell r="BF695">
            <v>32081.909999999996</v>
          </cell>
          <cell r="BG695"/>
          <cell r="BH695">
            <v>85567.91</v>
          </cell>
          <cell r="BI695"/>
          <cell r="BJ695">
            <v>12374.44</v>
          </cell>
          <cell r="BK695">
            <v>73193.47</v>
          </cell>
          <cell r="BL695"/>
          <cell r="BM695">
            <v>1</v>
          </cell>
        </row>
        <row r="696">
          <cell r="A696" t="str">
            <v>4000000000093</v>
          </cell>
          <cell r="B696" t="str">
            <v>SAFE SCH-CALHOUN/GREENE/JERSY/MAC</v>
          </cell>
          <cell r="C696" t="str">
            <v>MACOUPIN</v>
          </cell>
          <cell r="D696" t="str">
            <v>Regional</v>
          </cell>
          <cell r="E696">
            <v>81</v>
          </cell>
          <cell r="F696"/>
          <cell r="G696">
            <v>0</v>
          </cell>
          <cell r="H696">
            <v>0</v>
          </cell>
          <cell r="I696">
            <v>19</v>
          </cell>
          <cell r="J696">
            <v>62</v>
          </cell>
          <cell r="K696"/>
          <cell r="L696">
            <v>0</v>
          </cell>
          <cell r="M696">
            <v>1710</v>
          </cell>
          <cell r="N696">
            <v>5580</v>
          </cell>
          <cell r="O696">
            <v>7290</v>
          </cell>
          <cell r="P696"/>
          <cell r="Q696">
            <v>0</v>
          </cell>
          <cell r="R696">
            <v>2375</v>
          </cell>
          <cell r="S696">
            <v>7750</v>
          </cell>
          <cell r="T696">
            <v>10125</v>
          </cell>
          <cell r="U696"/>
          <cell r="V696">
            <v>0</v>
          </cell>
          <cell r="W696">
            <v>6175</v>
          </cell>
          <cell r="X696">
            <v>20150</v>
          </cell>
          <cell r="Y696">
            <v>26325</v>
          </cell>
          <cell r="Z696"/>
          <cell r="AA696">
            <v>0</v>
          </cell>
          <cell r="AB696">
            <v>646</v>
          </cell>
          <cell r="AC696">
            <v>2108</v>
          </cell>
          <cell r="AD696">
            <v>2754</v>
          </cell>
          <cell r="AE696"/>
          <cell r="AF696">
            <v>0</v>
          </cell>
          <cell r="AG696">
            <v>10849</v>
          </cell>
          <cell r="AH696">
            <v>35402</v>
          </cell>
          <cell r="AI696">
            <v>46251</v>
          </cell>
          <cell r="AJ696"/>
          <cell r="AK696">
            <v>0</v>
          </cell>
          <cell r="AL696">
            <v>4731</v>
          </cell>
          <cell r="AM696">
            <v>53258</v>
          </cell>
          <cell r="AN696">
            <v>57989</v>
          </cell>
          <cell r="AO696"/>
          <cell r="AP696">
            <v>0</v>
          </cell>
          <cell r="AQ696">
            <v>25859</v>
          </cell>
          <cell r="AR696">
            <v>84382</v>
          </cell>
          <cell r="AS696">
            <v>110241</v>
          </cell>
          <cell r="AT696"/>
          <cell r="AU696">
            <v>0</v>
          </cell>
          <cell r="AV696">
            <v>17803</v>
          </cell>
          <cell r="AW696">
            <v>58094</v>
          </cell>
          <cell r="AX696">
            <v>75897</v>
          </cell>
          <cell r="AY696"/>
          <cell r="AZ696">
            <v>508738.59</v>
          </cell>
          <cell r="BA696">
            <v>139985.29</v>
          </cell>
          <cell r="BB696">
            <v>194617.16399999999</v>
          </cell>
          <cell r="BC696">
            <v>11473.974</v>
          </cell>
          <cell r="BD696">
            <v>11656.71</v>
          </cell>
          <cell r="BE696">
            <v>0</v>
          </cell>
          <cell r="BF696">
            <v>217747.84799999997</v>
          </cell>
          <cell r="BG696"/>
          <cell r="BH696">
            <v>554619.848</v>
          </cell>
          <cell r="BI696"/>
          <cell r="BJ696">
            <v>77102.28</v>
          </cell>
          <cell r="BK696">
            <v>477517.56799999997</v>
          </cell>
          <cell r="BL696"/>
          <cell r="BM696">
            <v>1</v>
          </cell>
        </row>
        <row r="697">
          <cell r="A697" t="str">
            <v>4000704002600</v>
          </cell>
          <cell r="B697" t="str">
            <v>CALHOUN COMM UNIT SCH DIST 40</v>
          </cell>
          <cell r="C697" t="str">
            <v>CALHOUN</v>
          </cell>
          <cell r="D697" t="str">
            <v>Unit</v>
          </cell>
          <cell r="E697">
            <v>483.5</v>
          </cell>
          <cell r="F697"/>
          <cell r="G697">
            <v>202.5</v>
          </cell>
          <cell r="H697">
            <v>197.5</v>
          </cell>
          <cell r="I697">
            <v>121.5</v>
          </cell>
          <cell r="J697">
            <v>159.5</v>
          </cell>
          <cell r="K697"/>
          <cell r="L697">
            <v>17775</v>
          </cell>
          <cell r="M697">
            <v>10935</v>
          </cell>
          <cell r="N697">
            <v>14355</v>
          </cell>
          <cell r="O697">
            <v>43065</v>
          </cell>
          <cell r="P697"/>
          <cell r="Q697">
            <v>25312.5</v>
          </cell>
          <cell r="R697">
            <v>15187.5</v>
          </cell>
          <cell r="S697">
            <v>19937.5</v>
          </cell>
          <cell r="T697">
            <v>60437.5</v>
          </cell>
          <cell r="U697"/>
          <cell r="V697">
            <v>65812.5</v>
          </cell>
          <cell r="W697">
            <v>39487.5</v>
          </cell>
          <cell r="X697">
            <v>51837.5</v>
          </cell>
          <cell r="Y697">
            <v>157137.5</v>
          </cell>
          <cell r="Z697"/>
          <cell r="AA697">
            <v>6885</v>
          </cell>
          <cell r="AB697">
            <v>4131</v>
          </cell>
          <cell r="AC697">
            <v>5423</v>
          </cell>
          <cell r="AD697">
            <v>16439</v>
          </cell>
          <cell r="AE697"/>
          <cell r="AF697">
            <v>115627.5</v>
          </cell>
          <cell r="AG697">
            <v>69376.5</v>
          </cell>
          <cell r="AH697">
            <v>91074.5</v>
          </cell>
          <cell r="AI697">
            <v>276078.5</v>
          </cell>
          <cell r="AJ697"/>
          <cell r="AK697">
            <v>24687.5</v>
          </cell>
          <cell r="AL697">
            <v>30253.5</v>
          </cell>
          <cell r="AM697">
            <v>137010.5</v>
          </cell>
          <cell r="AN697">
            <v>191951.5</v>
          </cell>
          <cell r="AO697"/>
          <cell r="AP697">
            <v>275602.5</v>
          </cell>
          <cell r="AQ697">
            <v>165361.5</v>
          </cell>
          <cell r="AR697">
            <v>217079.5</v>
          </cell>
          <cell r="AS697">
            <v>658043.5</v>
          </cell>
          <cell r="AT697"/>
          <cell r="AU697">
            <v>189742.5</v>
          </cell>
          <cell r="AV697">
            <v>113845.5</v>
          </cell>
          <cell r="AW697">
            <v>149451.5</v>
          </cell>
          <cell r="AX697">
            <v>453039.5</v>
          </cell>
          <cell r="AY697"/>
          <cell r="AZ697">
            <v>2895676.52</v>
          </cell>
          <cell r="BA697">
            <v>702060.74</v>
          </cell>
          <cell r="BB697">
            <v>1079321.1779999998</v>
          </cell>
          <cell r="BC697">
            <v>68489.709000000003</v>
          </cell>
          <cell r="BD697">
            <v>69580.484999999986</v>
          </cell>
          <cell r="BE697">
            <v>0</v>
          </cell>
          <cell r="BF697">
            <v>1217391.372</v>
          </cell>
          <cell r="BG697"/>
          <cell r="BH697">
            <v>3073583.372</v>
          </cell>
          <cell r="BI697"/>
          <cell r="BJ697">
            <v>460233.98</v>
          </cell>
          <cell r="BK697">
            <v>2613349.392</v>
          </cell>
          <cell r="BL697"/>
          <cell r="BM697">
            <v>1</v>
          </cell>
        </row>
        <row r="698">
          <cell r="A698" t="str">
            <v>4000704202600</v>
          </cell>
          <cell r="B698" t="str">
            <v>BRUSSELS COMM UNIT SCHOOL DIST 42</v>
          </cell>
          <cell r="C698" t="str">
            <v>CALHOUN</v>
          </cell>
          <cell r="D698" t="str">
            <v>Unit</v>
          </cell>
          <cell r="E698">
            <v>102.62</v>
          </cell>
          <cell r="F698"/>
          <cell r="G698">
            <v>35.81</v>
          </cell>
          <cell r="H698">
            <v>34.650000000000006</v>
          </cell>
          <cell r="I698">
            <v>18.66</v>
          </cell>
          <cell r="J698">
            <v>48.150000000000006</v>
          </cell>
          <cell r="K698"/>
          <cell r="L698">
            <v>3118.5000000000005</v>
          </cell>
          <cell r="M698">
            <v>1679.4</v>
          </cell>
          <cell r="N698">
            <v>4333.5000000000009</v>
          </cell>
          <cell r="O698">
            <v>9131.4000000000015</v>
          </cell>
          <cell r="P698"/>
          <cell r="Q698">
            <v>4476.25</v>
          </cell>
          <cell r="R698">
            <v>2332.5</v>
          </cell>
          <cell r="S698">
            <v>6018.7500000000009</v>
          </cell>
          <cell r="T698">
            <v>12827.5</v>
          </cell>
          <cell r="U698"/>
          <cell r="V698">
            <v>11638.25</v>
          </cell>
          <cell r="W698">
            <v>6064.5</v>
          </cell>
          <cell r="X698">
            <v>15648.750000000002</v>
          </cell>
          <cell r="Y698">
            <v>33351.5</v>
          </cell>
          <cell r="Z698"/>
          <cell r="AA698">
            <v>1217.54</v>
          </cell>
          <cell r="AB698">
            <v>634.44000000000005</v>
          </cell>
          <cell r="AC698">
            <v>1637.1000000000001</v>
          </cell>
          <cell r="AD698">
            <v>3489.08</v>
          </cell>
          <cell r="AE698"/>
          <cell r="AF698">
            <v>10223.75</v>
          </cell>
          <cell r="AG698">
            <v>5327.43</v>
          </cell>
          <cell r="AH698">
            <v>13746.82</v>
          </cell>
          <cell r="AI698">
            <v>29298</v>
          </cell>
          <cell r="AJ698"/>
          <cell r="AK698">
            <v>4331.2500000000009</v>
          </cell>
          <cell r="AL698">
            <v>4646.34</v>
          </cell>
          <cell r="AM698">
            <v>41360.850000000006</v>
          </cell>
          <cell r="AN698">
            <v>50338.44</v>
          </cell>
          <cell r="AO698"/>
          <cell r="AP698">
            <v>48737.41</v>
          </cell>
          <cell r="AQ698">
            <v>25396.26</v>
          </cell>
          <cell r="AR698">
            <v>65532.150000000009</v>
          </cell>
          <cell r="AS698">
            <v>139665.82</v>
          </cell>
          <cell r="AT698"/>
          <cell r="AU698">
            <v>33553.97</v>
          </cell>
          <cell r="AV698">
            <v>17484.420000000002</v>
          </cell>
          <cell r="AW698">
            <v>45116.55</v>
          </cell>
          <cell r="AX698">
            <v>96154.94</v>
          </cell>
          <cell r="AY698"/>
          <cell r="AZ698">
            <v>610768.47000000009</v>
          </cell>
          <cell r="BA698">
            <v>133592.44</v>
          </cell>
          <cell r="BB698">
            <v>223308.27300000004</v>
          </cell>
          <cell r="BC698">
            <v>14536.53348</v>
          </cell>
          <cell r="BD698">
            <v>14768.044199999998</v>
          </cell>
          <cell r="BE698">
            <v>0</v>
          </cell>
          <cell r="BF698">
            <v>252612.85068000006</v>
          </cell>
          <cell r="BG698"/>
          <cell r="BH698">
            <v>626869.53068000008</v>
          </cell>
          <cell r="BI698"/>
          <cell r="BJ698">
            <v>97681.919999999998</v>
          </cell>
          <cell r="BK698">
            <v>529187.61068000004</v>
          </cell>
          <cell r="BL698"/>
          <cell r="BM698">
            <v>0</v>
          </cell>
        </row>
        <row r="699">
          <cell r="A699" t="str">
            <v>4003100102600</v>
          </cell>
          <cell r="B699" t="str">
            <v>CARROLLTON C U SCHOOL DIST 1</v>
          </cell>
          <cell r="C699" t="str">
            <v>GREENE</v>
          </cell>
          <cell r="D699" t="str">
            <v>Unit</v>
          </cell>
          <cell r="E699">
            <v>464.28</v>
          </cell>
          <cell r="F699"/>
          <cell r="G699">
            <v>183.14</v>
          </cell>
          <cell r="H699">
            <v>179.81</v>
          </cell>
          <cell r="I699">
            <v>93.83</v>
          </cell>
          <cell r="J699">
            <v>187.31</v>
          </cell>
          <cell r="K699"/>
          <cell r="L699">
            <v>16182.9</v>
          </cell>
          <cell r="M699">
            <v>8444.7000000000007</v>
          </cell>
          <cell r="N699">
            <v>16857.900000000001</v>
          </cell>
          <cell r="O699">
            <v>41485.5</v>
          </cell>
          <cell r="P699"/>
          <cell r="Q699">
            <v>22892.5</v>
          </cell>
          <cell r="R699">
            <v>11728.75</v>
          </cell>
          <cell r="S699">
            <v>23413.75</v>
          </cell>
          <cell r="T699">
            <v>58035</v>
          </cell>
          <cell r="U699"/>
          <cell r="V699">
            <v>59520.499999999993</v>
          </cell>
          <cell r="W699">
            <v>30494.75</v>
          </cell>
          <cell r="X699">
            <v>60875.75</v>
          </cell>
          <cell r="Y699">
            <v>150891</v>
          </cell>
          <cell r="Z699"/>
          <cell r="AA699">
            <v>6226.7599999999993</v>
          </cell>
          <cell r="AB699">
            <v>3190.22</v>
          </cell>
          <cell r="AC699">
            <v>6368.54</v>
          </cell>
          <cell r="AD699">
            <v>15785.52</v>
          </cell>
          <cell r="AE699"/>
          <cell r="AF699">
            <v>104572.94</v>
          </cell>
          <cell r="AG699">
            <v>53576.93</v>
          </cell>
          <cell r="AH699">
            <v>106954.01</v>
          </cell>
          <cell r="AI699">
            <v>265103.88</v>
          </cell>
          <cell r="AJ699"/>
          <cell r="AK699">
            <v>22476.25</v>
          </cell>
          <cell r="AL699">
            <v>23363.67</v>
          </cell>
          <cell r="AM699">
            <v>160899.29</v>
          </cell>
          <cell r="AN699">
            <v>206739.21000000002</v>
          </cell>
          <cell r="AO699"/>
          <cell r="AP699">
            <v>249253.53999999998</v>
          </cell>
          <cell r="AQ699">
            <v>127702.63</v>
          </cell>
          <cell r="AR699">
            <v>254928.91</v>
          </cell>
          <cell r="AS699">
            <v>631885.07999999996</v>
          </cell>
          <cell r="AT699"/>
          <cell r="AU699">
            <v>171602.18</v>
          </cell>
          <cell r="AV699">
            <v>87918.709999999992</v>
          </cell>
          <cell r="AW699">
            <v>175509.47</v>
          </cell>
          <cell r="AX699">
            <v>435030.36</v>
          </cell>
          <cell r="AY699"/>
          <cell r="AZ699">
            <v>2892929.36</v>
          </cell>
          <cell r="BA699">
            <v>871095.88</v>
          </cell>
          <cell r="BB699">
            <v>1129207.5719999999</v>
          </cell>
          <cell r="BC699">
            <v>65767.119120000003</v>
          </cell>
          <cell r="BD699">
            <v>66814.534799999994</v>
          </cell>
          <cell r="BE699">
            <v>0</v>
          </cell>
          <cell r="BF699">
            <v>1261789.2259199999</v>
          </cell>
          <cell r="BG699"/>
          <cell r="BH699">
            <v>3066744.7759199999</v>
          </cell>
          <cell r="BI699"/>
          <cell r="BJ699">
            <v>441938.84</v>
          </cell>
          <cell r="BK699">
            <v>2624805.9359200001</v>
          </cell>
          <cell r="BL699"/>
          <cell r="BM699">
            <v>1</v>
          </cell>
        </row>
        <row r="700">
          <cell r="A700" t="str">
            <v>4003100302600</v>
          </cell>
          <cell r="B700" t="str">
            <v>NORTH GREENE UNIT SCHOOL DIST 3</v>
          </cell>
          <cell r="C700" t="str">
            <v>GREENE</v>
          </cell>
          <cell r="D700" t="str">
            <v>Unit</v>
          </cell>
          <cell r="E700">
            <v>764.96</v>
          </cell>
          <cell r="F700"/>
          <cell r="G700">
            <v>337.48</v>
          </cell>
          <cell r="H700">
            <v>329.82</v>
          </cell>
          <cell r="I700">
            <v>185.82</v>
          </cell>
          <cell r="J700">
            <v>241.65999999999997</v>
          </cell>
          <cell r="K700"/>
          <cell r="L700">
            <v>29683.8</v>
          </cell>
          <cell r="M700">
            <v>16723.8</v>
          </cell>
          <cell r="N700">
            <v>21749.399999999998</v>
          </cell>
          <cell r="O700">
            <v>68157</v>
          </cell>
          <cell r="P700"/>
          <cell r="Q700">
            <v>42185</v>
          </cell>
          <cell r="R700">
            <v>23227.5</v>
          </cell>
          <cell r="S700">
            <v>30207.499999999996</v>
          </cell>
          <cell r="T700">
            <v>95620</v>
          </cell>
          <cell r="U700"/>
          <cell r="V700">
            <v>109681</v>
          </cell>
          <cell r="W700">
            <v>60391.5</v>
          </cell>
          <cell r="X700">
            <v>78539.499999999985</v>
          </cell>
          <cell r="Y700">
            <v>248612</v>
          </cell>
          <cell r="Z700"/>
          <cell r="AA700">
            <v>11474.32</v>
          </cell>
          <cell r="AB700">
            <v>6317.88</v>
          </cell>
          <cell r="AC700">
            <v>8216.4399999999987</v>
          </cell>
          <cell r="AD700">
            <v>26008.639999999999</v>
          </cell>
          <cell r="AE700"/>
          <cell r="AF700">
            <v>192701.08</v>
          </cell>
          <cell r="AG700">
            <v>106103.22</v>
          </cell>
          <cell r="AH700">
            <v>137987.85999999999</v>
          </cell>
          <cell r="AI700">
            <v>436792.16</v>
          </cell>
          <cell r="AJ700"/>
          <cell r="AK700">
            <v>41227.5</v>
          </cell>
          <cell r="AL700">
            <v>46269.18</v>
          </cell>
          <cell r="AM700">
            <v>207585.93999999997</v>
          </cell>
          <cell r="AN700">
            <v>295082.62</v>
          </cell>
          <cell r="AO700"/>
          <cell r="AP700">
            <v>459310.28</v>
          </cell>
          <cell r="AQ700">
            <v>252901.02</v>
          </cell>
          <cell r="AR700">
            <v>328899.25999999995</v>
          </cell>
          <cell r="AS700">
            <v>1041110.56</v>
          </cell>
          <cell r="AT700"/>
          <cell r="AU700">
            <v>316218.76</v>
          </cell>
          <cell r="AV700">
            <v>174113.34</v>
          </cell>
          <cell r="AW700">
            <v>226435.41999999998</v>
          </cell>
          <cell r="AX700">
            <v>716767.52</v>
          </cell>
          <cell r="AY700"/>
          <cell r="AZ700">
            <v>4772747.8200000012</v>
          </cell>
          <cell r="BA700">
            <v>1540084.8900000001</v>
          </cell>
          <cell r="BB700">
            <v>1893849.8130000001</v>
          </cell>
          <cell r="BC700">
            <v>108359.64383999999</v>
          </cell>
          <cell r="BD700">
            <v>110085.3936</v>
          </cell>
          <cell r="BE700">
            <v>0</v>
          </cell>
          <cell r="BF700">
            <v>2112294.8504400002</v>
          </cell>
          <cell r="BG700"/>
          <cell r="BH700">
            <v>5040445.3504400002</v>
          </cell>
          <cell r="BI700"/>
          <cell r="BJ700">
            <v>728150.12</v>
          </cell>
          <cell r="BK700">
            <v>4312295.2304400001</v>
          </cell>
          <cell r="BL700"/>
          <cell r="BM700">
            <v>1</v>
          </cell>
        </row>
        <row r="701">
          <cell r="A701" t="str">
            <v>4003101002600</v>
          </cell>
          <cell r="B701" t="str">
            <v>GREENFIELD C U SCHOOL DIST 10</v>
          </cell>
          <cell r="C701" t="str">
            <v>GREENE</v>
          </cell>
          <cell r="D701" t="str">
            <v>Unit</v>
          </cell>
          <cell r="E701">
            <v>394.28</v>
          </cell>
          <cell r="F701"/>
          <cell r="G701">
            <v>186.97999999999996</v>
          </cell>
          <cell r="H701">
            <v>183.47999999999996</v>
          </cell>
          <cell r="I701">
            <v>84.149999999999991</v>
          </cell>
          <cell r="J701">
            <v>123.14999999999999</v>
          </cell>
          <cell r="K701"/>
          <cell r="L701">
            <v>16513.199999999997</v>
          </cell>
          <cell r="M701">
            <v>7573.4999999999991</v>
          </cell>
          <cell r="N701">
            <v>11083.5</v>
          </cell>
          <cell r="O701">
            <v>35170.199999999997</v>
          </cell>
          <cell r="P701"/>
          <cell r="Q701">
            <v>23372.499999999996</v>
          </cell>
          <cell r="R701">
            <v>10518.749999999998</v>
          </cell>
          <cell r="S701">
            <v>15393.749999999998</v>
          </cell>
          <cell r="T701">
            <v>49284.999999999993</v>
          </cell>
          <cell r="U701"/>
          <cell r="V701">
            <v>60768.499999999985</v>
          </cell>
          <cell r="W701">
            <v>27348.749999999996</v>
          </cell>
          <cell r="X701">
            <v>40023.75</v>
          </cell>
          <cell r="Y701">
            <v>128140.99999999999</v>
          </cell>
          <cell r="Z701"/>
          <cell r="AA701">
            <v>6357.3199999999988</v>
          </cell>
          <cell r="AB701">
            <v>2861.1</v>
          </cell>
          <cell r="AC701">
            <v>4187.0999999999995</v>
          </cell>
          <cell r="AD701">
            <v>13405.519999999997</v>
          </cell>
          <cell r="AE701"/>
          <cell r="AF701">
            <v>106765.58</v>
          </cell>
          <cell r="AG701">
            <v>48049.65</v>
          </cell>
          <cell r="AH701">
            <v>70318.649999999994</v>
          </cell>
          <cell r="AI701">
            <v>225133.88</v>
          </cell>
          <cell r="AJ701"/>
          <cell r="AK701">
            <v>22934.999999999996</v>
          </cell>
          <cell r="AL701">
            <v>20953.349999999999</v>
          </cell>
          <cell r="AM701">
            <v>105785.84999999999</v>
          </cell>
          <cell r="AN701">
            <v>149674.19999999998</v>
          </cell>
          <cell r="AO701"/>
          <cell r="AP701">
            <v>254479.77999999994</v>
          </cell>
          <cell r="AQ701">
            <v>114528.15</v>
          </cell>
          <cell r="AR701">
            <v>167607.15</v>
          </cell>
          <cell r="AS701">
            <v>536615.07999999996</v>
          </cell>
          <cell r="AT701"/>
          <cell r="AU701">
            <v>175200.25999999995</v>
          </cell>
          <cell r="AV701">
            <v>78848.549999999988</v>
          </cell>
          <cell r="AW701">
            <v>115391.54999999999</v>
          </cell>
          <cell r="AX701">
            <v>369440.35999999993</v>
          </cell>
          <cell r="AY701"/>
          <cell r="AZ701">
            <v>2386120.89</v>
          </cell>
          <cell r="BA701">
            <v>612278.78</v>
          </cell>
          <cell r="BB701">
            <v>899519.90099999995</v>
          </cell>
          <cell r="BC701">
            <v>55851.33911999999</v>
          </cell>
          <cell r="BD701">
            <v>56740.834799999982</v>
          </cell>
          <cell r="BE701">
            <v>0</v>
          </cell>
          <cell r="BF701">
            <v>1012112.0749199999</v>
          </cell>
          <cell r="BG701"/>
          <cell r="BH701">
            <v>2518977.3149200003</v>
          </cell>
          <cell r="BI701"/>
          <cell r="BJ701">
            <v>375307.24</v>
          </cell>
          <cell r="BK701">
            <v>2143670.0749200005</v>
          </cell>
          <cell r="BL701"/>
          <cell r="BM701">
            <v>1</v>
          </cell>
        </row>
        <row r="702">
          <cell r="A702" t="str">
            <v>4004210002600</v>
          </cell>
          <cell r="B702" t="str">
            <v>JERSEY C U SCH DIST 100</v>
          </cell>
          <cell r="C702" t="str">
            <v>JERSEY</v>
          </cell>
          <cell r="D702" t="str">
            <v>Unit</v>
          </cell>
          <cell r="E702">
            <v>2305.12</v>
          </cell>
          <cell r="F702"/>
          <cell r="G702">
            <v>971.6400000000001</v>
          </cell>
          <cell r="H702">
            <v>949.81000000000006</v>
          </cell>
          <cell r="I702">
            <v>514.66</v>
          </cell>
          <cell r="J702">
            <v>818.81999999999994</v>
          </cell>
          <cell r="K702"/>
          <cell r="L702">
            <v>85482.900000000009</v>
          </cell>
          <cell r="M702">
            <v>46319.399999999994</v>
          </cell>
          <cell r="N702">
            <v>73693.799999999988</v>
          </cell>
          <cell r="O702">
            <v>205496.09999999998</v>
          </cell>
          <cell r="P702"/>
          <cell r="Q702">
            <v>121455.00000000001</v>
          </cell>
          <cell r="R702">
            <v>64332.499999999993</v>
          </cell>
          <cell r="S702">
            <v>102352.49999999999</v>
          </cell>
          <cell r="T702">
            <v>288140</v>
          </cell>
          <cell r="U702"/>
          <cell r="V702">
            <v>315783.00000000006</v>
          </cell>
          <cell r="W702">
            <v>167264.5</v>
          </cell>
          <cell r="X702">
            <v>266116.5</v>
          </cell>
          <cell r="Y702">
            <v>749164</v>
          </cell>
          <cell r="Z702"/>
          <cell r="AA702">
            <v>33035.760000000002</v>
          </cell>
          <cell r="AB702">
            <v>17498.439999999999</v>
          </cell>
          <cell r="AC702">
            <v>27839.879999999997</v>
          </cell>
          <cell r="AD702">
            <v>78374.079999999987</v>
          </cell>
          <cell r="AE702"/>
          <cell r="AF702">
            <v>554806.43999999994</v>
          </cell>
          <cell r="AG702">
            <v>293870.86</v>
          </cell>
          <cell r="AH702">
            <v>467546.22</v>
          </cell>
          <cell r="AI702">
            <v>1316223.52</v>
          </cell>
          <cell r="AJ702"/>
          <cell r="AK702">
            <v>118726.25000000001</v>
          </cell>
          <cell r="AL702">
            <v>128150.34</v>
          </cell>
          <cell r="AM702">
            <v>703366.37999999989</v>
          </cell>
          <cell r="AN702">
            <v>950242.97</v>
          </cell>
          <cell r="AO702"/>
          <cell r="AP702">
            <v>1322402.04</v>
          </cell>
          <cell r="AQ702">
            <v>700452.26</v>
          </cell>
          <cell r="AR702">
            <v>1114414.02</v>
          </cell>
          <cell r="AS702">
            <v>3137268.3200000003</v>
          </cell>
          <cell r="AT702"/>
          <cell r="AU702">
            <v>910426.68</v>
          </cell>
          <cell r="AV702">
            <v>482236.42</v>
          </cell>
          <cell r="AW702">
            <v>767234.34</v>
          </cell>
          <cell r="AX702">
            <v>2159897.44</v>
          </cell>
          <cell r="AY702"/>
          <cell r="AZ702">
            <v>14086283.620000001</v>
          </cell>
          <cell r="BA702">
            <v>3820605.9299999997</v>
          </cell>
          <cell r="BB702">
            <v>5372066.8650000002</v>
          </cell>
          <cell r="BC702">
            <v>326529.46847999998</v>
          </cell>
          <cell r="BD702">
            <v>331729.81919999997</v>
          </cell>
          <cell r="BE702">
            <v>0</v>
          </cell>
          <cell r="BF702">
            <v>6030326.1526800003</v>
          </cell>
          <cell r="BG702"/>
          <cell r="BH702">
            <v>14915132.58268</v>
          </cell>
          <cell r="BI702"/>
          <cell r="BJ702">
            <v>2194197.62</v>
          </cell>
          <cell r="BK702">
            <v>12720934.962680001</v>
          </cell>
          <cell r="BL702"/>
          <cell r="BM702">
            <v>1</v>
          </cell>
        </row>
        <row r="703">
          <cell r="A703" t="str">
            <v>4005600102600</v>
          </cell>
          <cell r="B703" t="str">
            <v>CARLINVILLE C U SCHOOL DIST 1</v>
          </cell>
          <cell r="C703" t="str">
            <v>MACOUPIN</v>
          </cell>
          <cell r="D703" t="str">
            <v>Unit</v>
          </cell>
          <cell r="E703">
            <v>1260.95</v>
          </cell>
          <cell r="F703"/>
          <cell r="G703">
            <v>562.14</v>
          </cell>
          <cell r="H703">
            <v>551.14</v>
          </cell>
          <cell r="I703">
            <v>292.65999999999997</v>
          </cell>
          <cell r="J703">
            <v>406.15</v>
          </cell>
          <cell r="K703"/>
          <cell r="L703">
            <v>49602.6</v>
          </cell>
          <cell r="M703">
            <v>26339.399999999998</v>
          </cell>
          <cell r="N703">
            <v>36553.5</v>
          </cell>
          <cell r="O703">
            <v>112495.5</v>
          </cell>
          <cell r="P703"/>
          <cell r="Q703">
            <v>70267.5</v>
          </cell>
          <cell r="R703">
            <v>36582.499999999993</v>
          </cell>
          <cell r="S703">
            <v>50768.75</v>
          </cell>
          <cell r="T703">
            <v>157618.75</v>
          </cell>
          <cell r="U703"/>
          <cell r="V703">
            <v>182695.5</v>
          </cell>
          <cell r="W703">
            <v>95114.499999999985</v>
          </cell>
          <cell r="X703">
            <v>131998.75</v>
          </cell>
          <cell r="Y703">
            <v>409808.75</v>
          </cell>
          <cell r="Z703"/>
          <cell r="AA703">
            <v>19112.759999999998</v>
          </cell>
          <cell r="AB703">
            <v>9950.4399999999987</v>
          </cell>
          <cell r="AC703">
            <v>13809.099999999999</v>
          </cell>
          <cell r="AD703">
            <v>42872.299999999996</v>
          </cell>
          <cell r="AE703"/>
          <cell r="AF703">
            <v>320981.94</v>
          </cell>
          <cell r="AG703">
            <v>167108.85999999999</v>
          </cell>
          <cell r="AH703">
            <v>231911.65</v>
          </cell>
          <cell r="AI703">
            <v>720002.45</v>
          </cell>
          <cell r="AJ703"/>
          <cell r="AK703">
            <v>68892.5</v>
          </cell>
          <cell r="AL703">
            <v>72872.34</v>
          </cell>
          <cell r="AM703">
            <v>348882.85</v>
          </cell>
          <cell r="AN703">
            <v>490647.68999999994</v>
          </cell>
          <cell r="AO703"/>
          <cell r="AP703">
            <v>765072.54</v>
          </cell>
          <cell r="AQ703">
            <v>398310.25999999995</v>
          </cell>
          <cell r="AR703">
            <v>552770.15</v>
          </cell>
          <cell r="AS703">
            <v>1716152.9500000002</v>
          </cell>
          <cell r="AT703"/>
          <cell r="AU703">
            <v>526725.17999999993</v>
          </cell>
          <cell r="AV703">
            <v>274222.42</v>
          </cell>
          <cell r="AW703">
            <v>380562.55</v>
          </cell>
          <cell r="AX703">
            <v>1181510.1499999999</v>
          </cell>
          <cell r="AY703"/>
          <cell r="AZ703">
            <v>7756253.0899999999</v>
          </cell>
          <cell r="BA703">
            <v>2239400.4299999997</v>
          </cell>
          <cell r="BB703">
            <v>2998696.0559999999</v>
          </cell>
          <cell r="BC703">
            <v>178618.61129999996</v>
          </cell>
          <cell r="BD703">
            <v>181463.31449999995</v>
          </cell>
          <cell r="BE703">
            <v>0</v>
          </cell>
          <cell r="BF703">
            <v>3358777.9817999997</v>
          </cell>
          <cell r="BG703"/>
          <cell r="BH703">
            <v>8189886.5218000002</v>
          </cell>
          <cell r="BI703"/>
          <cell r="BJ703">
            <v>1200273.08</v>
          </cell>
          <cell r="BK703">
            <v>6989613.4418000001</v>
          </cell>
          <cell r="BL703"/>
          <cell r="BM703">
            <v>1</v>
          </cell>
        </row>
        <row r="704">
          <cell r="A704" t="str">
            <v>4005600202600</v>
          </cell>
          <cell r="B704" t="str">
            <v>NORTHWESTERN C U SCH DIST 2</v>
          </cell>
          <cell r="C704" t="str">
            <v>MACOUPIN</v>
          </cell>
          <cell r="D704" t="str">
            <v>Unit</v>
          </cell>
          <cell r="E704">
            <v>301.64</v>
          </cell>
          <cell r="F704"/>
          <cell r="G704">
            <v>141.49</v>
          </cell>
          <cell r="H704">
            <v>138.99</v>
          </cell>
          <cell r="I704">
            <v>69.989999999999995</v>
          </cell>
          <cell r="J704">
            <v>90.16</v>
          </cell>
          <cell r="K704"/>
          <cell r="L704">
            <v>12509.1</v>
          </cell>
          <cell r="M704">
            <v>6299.0999999999995</v>
          </cell>
          <cell r="N704">
            <v>8114.4</v>
          </cell>
          <cell r="O704">
            <v>26922.6</v>
          </cell>
          <cell r="P704"/>
          <cell r="Q704">
            <v>17686.25</v>
          </cell>
          <cell r="R704">
            <v>8748.75</v>
          </cell>
          <cell r="S704">
            <v>11270</v>
          </cell>
          <cell r="T704">
            <v>37705</v>
          </cell>
          <cell r="U704"/>
          <cell r="V704">
            <v>45984.25</v>
          </cell>
          <cell r="W704">
            <v>22746.75</v>
          </cell>
          <cell r="X704">
            <v>29302</v>
          </cell>
          <cell r="Y704">
            <v>98033</v>
          </cell>
          <cell r="Z704"/>
          <cell r="AA704">
            <v>4810.66</v>
          </cell>
          <cell r="AB704">
            <v>2379.66</v>
          </cell>
          <cell r="AC704">
            <v>3065.44</v>
          </cell>
          <cell r="AD704">
            <v>10255.76</v>
          </cell>
          <cell r="AE704"/>
          <cell r="AF704">
            <v>80790.789999999994</v>
          </cell>
          <cell r="AG704">
            <v>39964.29</v>
          </cell>
          <cell r="AH704">
            <v>51481.36</v>
          </cell>
          <cell r="AI704">
            <v>172236.44</v>
          </cell>
          <cell r="AJ704"/>
          <cell r="AK704">
            <v>17373.75</v>
          </cell>
          <cell r="AL704">
            <v>17427.509999999998</v>
          </cell>
          <cell r="AM704">
            <v>77447.44</v>
          </cell>
          <cell r="AN704">
            <v>112248.7</v>
          </cell>
          <cell r="AO704"/>
          <cell r="AP704">
            <v>192567.89</v>
          </cell>
          <cell r="AQ704">
            <v>95256.39</v>
          </cell>
          <cell r="AR704">
            <v>122707.76</v>
          </cell>
          <cell r="AS704">
            <v>410532.04000000004</v>
          </cell>
          <cell r="AT704"/>
          <cell r="AU704">
            <v>132576.13</v>
          </cell>
          <cell r="AV704">
            <v>65580.62999999999</v>
          </cell>
          <cell r="AW704">
            <v>84479.92</v>
          </cell>
          <cell r="AX704">
            <v>282636.68</v>
          </cell>
          <cell r="AY704"/>
          <cell r="AZ704">
            <v>1862209.4999999998</v>
          </cell>
          <cell r="BA704">
            <v>563401.01</v>
          </cell>
          <cell r="BB704">
            <v>727683.15299999993</v>
          </cell>
          <cell r="BC704">
            <v>42728.512560000003</v>
          </cell>
          <cell r="BD704">
            <v>43409.012399999992</v>
          </cell>
          <cell r="BE704">
            <v>0</v>
          </cell>
          <cell r="BF704">
            <v>813820.67795999988</v>
          </cell>
          <cell r="BG704"/>
          <cell r="BH704">
            <v>1964390.89796</v>
          </cell>
          <cell r="BI704"/>
          <cell r="BJ704">
            <v>287125.08</v>
          </cell>
          <cell r="BK704">
            <v>1677265.8179599999</v>
          </cell>
          <cell r="BL704"/>
          <cell r="BM704">
            <v>1</v>
          </cell>
        </row>
        <row r="705">
          <cell r="A705" t="str">
            <v>4005600502600</v>
          </cell>
          <cell r="B705" t="str">
            <v>MOUNT OLIVE C U SCHOOL DIST 5</v>
          </cell>
          <cell r="C705" t="str">
            <v>MACOUPIN</v>
          </cell>
          <cell r="D705" t="str">
            <v>Unit</v>
          </cell>
          <cell r="E705">
            <v>445.12</v>
          </cell>
          <cell r="F705"/>
          <cell r="G705">
            <v>202.97999999999996</v>
          </cell>
          <cell r="H705">
            <v>198.82</v>
          </cell>
          <cell r="I705">
            <v>116.32</v>
          </cell>
          <cell r="J705">
            <v>125.82</v>
          </cell>
          <cell r="K705"/>
          <cell r="L705">
            <v>17893.8</v>
          </cell>
          <cell r="M705">
            <v>10468.799999999999</v>
          </cell>
          <cell r="N705">
            <v>11323.8</v>
          </cell>
          <cell r="O705">
            <v>39686.399999999994</v>
          </cell>
          <cell r="P705"/>
          <cell r="Q705">
            <v>25372.499999999996</v>
          </cell>
          <cell r="R705">
            <v>14540</v>
          </cell>
          <cell r="S705">
            <v>15727.5</v>
          </cell>
          <cell r="T705">
            <v>55640</v>
          </cell>
          <cell r="U705"/>
          <cell r="V705">
            <v>65968.499999999985</v>
          </cell>
          <cell r="W705">
            <v>37804</v>
          </cell>
          <cell r="X705">
            <v>40891.5</v>
          </cell>
          <cell r="Y705">
            <v>144664</v>
          </cell>
          <cell r="Z705"/>
          <cell r="AA705">
            <v>6901.3199999999988</v>
          </cell>
          <cell r="AB705">
            <v>3954.8799999999997</v>
          </cell>
          <cell r="AC705">
            <v>4277.88</v>
          </cell>
          <cell r="AD705">
            <v>15134.079999999998</v>
          </cell>
          <cell r="AE705"/>
          <cell r="AF705">
            <v>115901.58</v>
          </cell>
          <cell r="AG705">
            <v>66418.720000000001</v>
          </cell>
          <cell r="AH705">
            <v>71843.22</v>
          </cell>
          <cell r="AI705">
            <v>254163.52</v>
          </cell>
          <cell r="AJ705"/>
          <cell r="AK705">
            <v>24852.5</v>
          </cell>
          <cell r="AL705">
            <v>28963.679999999997</v>
          </cell>
          <cell r="AM705">
            <v>108079.37999999999</v>
          </cell>
          <cell r="AN705">
            <v>161895.56</v>
          </cell>
          <cell r="AO705"/>
          <cell r="AP705">
            <v>276255.77999999997</v>
          </cell>
          <cell r="AQ705">
            <v>158311.51999999999</v>
          </cell>
          <cell r="AR705">
            <v>171241.02</v>
          </cell>
          <cell r="AS705">
            <v>605808.31999999995</v>
          </cell>
          <cell r="AT705"/>
          <cell r="AU705">
            <v>190192.25999999995</v>
          </cell>
          <cell r="AV705">
            <v>108991.84</v>
          </cell>
          <cell r="AW705">
            <v>117893.34</v>
          </cell>
          <cell r="AX705">
            <v>417077.43999999994</v>
          </cell>
          <cell r="AY705"/>
          <cell r="AZ705">
            <v>2702997.72</v>
          </cell>
          <cell r="BA705">
            <v>772197.75</v>
          </cell>
          <cell r="BB705">
            <v>1042558.6410000001</v>
          </cell>
          <cell r="BC705">
            <v>63053.028479999986</v>
          </cell>
          <cell r="BD705">
            <v>64057.219199999992</v>
          </cell>
          <cell r="BE705">
            <v>0</v>
          </cell>
          <cell r="BF705">
            <v>1169668.8886800001</v>
          </cell>
          <cell r="BG705"/>
          <cell r="BH705">
            <v>2863738.2086800002</v>
          </cell>
          <cell r="BI705"/>
          <cell r="BJ705">
            <v>423700.82</v>
          </cell>
          <cell r="BK705">
            <v>2440037.3886800003</v>
          </cell>
          <cell r="BL705"/>
          <cell r="BM705">
            <v>1</v>
          </cell>
        </row>
        <row r="706">
          <cell r="A706" t="str">
            <v>4005600602600</v>
          </cell>
          <cell r="B706" t="str">
            <v>STAUNTON COMM UNIT SCH DIST 6</v>
          </cell>
          <cell r="C706" t="str">
            <v>MACOUPIN</v>
          </cell>
          <cell r="D706" t="str">
            <v>Unit</v>
          </cell>
          <cell r="E706">
            <v>1164.69</v>
          </cell>
          <cell r="F706"/>
          <cell r="G706">
            <v>501.72</v>
          </cell>
          <cell r="H706">
            <v>489.14</v>
          </cell>
          <cell r="I706">
            <v>283.32</v>
          </cell>
          <cell r="J706">
            <v>379.65</v>
          </cell>
          <cell r="K706"/>
          <cell r="L706">
            <v>44022.6</v>
          </cell>
          <cell r="M706">
            <v>25498.799999999999</v>
          </cell>
          <cell r="N706">
            <v>34168.5</v>
          </cell>
          <cell r="O706">
            <v>103689.9</v>
          </cell>
          <cell r="P706"/>
          <cell r="Q706">
            <v>62715</v>
          </cell>
          <cell r="R706">
            <v>35415</v>
          </cell>
          <cell r="S706">
            <v>47456.25</v>
          </cell>
          <cell r="T706">
            <v>145586.25</v>
          </cell>
          <cell r="U706"/>
          <cell r="V706">
            <v>163059</v>
          </cell>
          <cell r="W706">
            <v>92079</v>
          </cell>
          <cell r="X706">
            <v>123386.24999999999</v>
          </cell>
          <cell r="Y706">
            <v>378524.25</v>
          </cell>
          <cell r="Z706"/>
          <cell r="AA706">
            <v>17058.48</v>
          </cell>
          <cell r="AB706">
            <v>9632.8799999999992</v>
          </cell>
          <cell r="AC706">
            <v>12908.099999999999</v>
          </cell>
          <cell r="AD706">
            <v>39599.46</v>
          </cell>
          <cell r="AE706"/>
          <cell r="AF706">
            <v>286482.12</v>
          </cell>
          <cell r="AG706">
            <v>161775.72</v>
          </cell>
          <cell r="AH706">
            <v>216780.15</v>
          </cell>
          <cell r="AI706">
            <v>665037.99</v>
          </cell>
          <cell r="AJ706"/>
          <cell r="AK706">
            <v>61142.5</v>
          </cell>
          <cell r="AL706">
            <v>70546.679999999993</v>
          </cell>
          <cell r="AM706">
            <v>326119.34999999998</v>
          </cell>
          <cell r="AN706">
            <v>457808.52999999997</v>
          </cell>
          <cell r="AO706"/>
          <cell r="AP706">
            <v>682840.92</v>
          </cell>
          <cell r="AQ706">
            <v>385598.52</v>
          </cell>
          <cell r="AR706">
            <v>516703.64999999997</v>
          </cell>
          <cell r="AS706">
            <v>1585143.0899999999</v>
          </cell>
          <cell r="AT706"/>
          <cell r="AU706">
            <v>470111.64</v>
          </cell>
          <cell r="AV706">
            <v>265470.83999999997</v>
          </cell>
          <cell r="AW706">
            <v>355732.05</v>
          </cell>
          <cell r="AX706">
            <v>1091314.53</v>
          </cell>
          <cell r="AY706"/>
          <cell r="AZ706">
            <v>7073130.9900000002</v>
          </cell>
          <cell r="BA706">
            <v>1905352.32</v>
          </cell>
          <cell r="BB706">
            <v>2693544.9930000002</v>
          </cell>
          <cell r="BC706">
            <v>164982.99726</v>
          </cell>
          <cell r="BD706">
            <v>167610.53790000002</v>
          </cell>
          <cell r="BE706">
            <v>0</v>
          </cell>
          <cell r="BF706">
            <v>3026138.5281600002</v>
          </cell>
          <cell r="BG706"/>
          <cell r="BH706">
            <v>7492842.5281600012</v>
          </cell>
          <cell r="BI706"/>
          <cell r="BJ706">
            <v>1108645.1100000001</v>
          </cell>
          <cell r="BK706">
            <v>6384197.4181600008</v>
          </cell>
          <cell r="BL706"/>
          <cell r="BM706">
            <v>1</v>
          </cell>
        </row>
        <row r="707">
          <cell r="A707" t="str">
            <v>4005600702600</v>
          </cell>
          <cell r="B707" t="str">
            <v>GILLESPIE COMM UNIT SCH DIST 7</v>
          </cell>
          <cell r="C707" t="str">
            <v>MACOUPIN</v>
          </cell>
          <cell r="D707" t="str">
            <v>Unit</v>
          </cell>
          <cell r="E707">
            <v>1083.6199999999999</v>
          </cell>
          <cell r="F707"/>
          <cell r="G707">
            <v>483.80999999999995</v>
          </cell>
          <cell r="H707">
            <v>475.4799999999999</v>
          </cell>
          <cell r="I707">
            <v>263.99</v>
          </cell>
          <cell r="J707">
            <v>335.82</v>
          </cell>
          <cell r="K707"/>
          <cell r="L707">
            <v>42793.19999999999</v>
          </cell>
          <cell r="M707">
            <v>23759.100000000002</v>
          </cell>
          <cell r="N707">
            <v>30223.8</v>
          </cell>
          <cell r="O707">
            <v>96776.099999999991</v>
          </cell>
          <cell r="P707"/>
          <cell r="Q707">
            <v>60476.249999999993</v>
          </cell>
          <cell r="R707">
            <v>32998.75</v>
          </cell>
          <cell r="S707">
            <v>41977.5</v>
          </cell>
          <cell r="T707">
            <v>135452.5</v>
          </cell>
          <cell r="U707"/>
          <cell r="V707">
            <v>157238.24999999997</v>
          </cell>
          <cell r="W707">
            <v>85796.75</v>
          </cell>
          <cell r="X707">
            <v>109141.5</v>
          </cell>
          <cell r="Y707">
            <v>352176.5</v>
          </cell>
          <cell r="Z707"/>
          <cell r="AA707">
            <v>16449.539999999997</v>
          </cell>
          <cell r="AB707">
            <v>8975.66</v>
          </cell>
          <cell r="AC707">
            <v>11417.88</v>
          </cell>
          <cell r="AD707">
            <v>36843.079999999994</v>
          </cell>
          <cell r="AE707"/>
          <cell r="AF707">
            <v>276255.51</v>
          </cell>
          <cell r="AG707">
            <v>150738.29</v>
          </cell>
          <cell r="AH707">
            <v>191753.22</v>
          </cell>
          <cell r="AI707">
            <v>618747.02</v>
          </cell>
          <cell r="AJ707"/>
          <cell r="AK707">
            <v>59434.999999999985</v>
          </cell>
          <cell r="AL707">
            <v>65733.510000000009</v>
          </cell>
          <cell r="AM707">
            <v>288469.38</v>
          </cell>
          <cell r="AN707">
            <v>413637.89</v>
          </cell>
          <cell r="AO707"/>
          <cell r="AP707">
            <v>658465.40999999992</v>
          </cell>
          <cell r="AQ707">
            <v>359290.39</v>
          </cell>
          <cell r="AR707">
            <v>457051.02</v>
          </cell>
          <cell r="AS707">
            <v>1474806.8199999998</v>
          </cell>
          <cell r="AT707"/>
          <cell r="AU707">
            <v>453329.97</v>
          </cell>
          <cell r="AV707">
            <v>247358.63</v>
          </cell>
          <cell r="AW707">
            <v>314663.33999999997</v>
          </cell>
          <cell r="AX707">
            <v>1015351.94</v>
          </cell>
          <cell r="AY707"/>
          <cell r="AZ707">
            <v>6755431.3300000001</v>
          </cell>
          <cell r="BA707">
            <v>2152959.2599999998</v>
          </cell>
          <cell r="BB707">
            <v>2672517.1769999997</v>
          </cell>
          <cell r="BC707">
            <v>153499.10747999998</v>
          </cell>
          <cell r="BD707">
            <v>155943.75419999997</v>
          </cell>
          <cell r="BE707">
            <v>0</v>
          </cell>
          <cell r="BF707">
            <v>2981960.0386799993</v>
          </cell>
          <cell r="BG707"/>
          <cell r="BH707">
            <v>7125751.888679998</v>
          </cell>
          <cell r="BI707"/>
          <cell r="BJ707">
            <v>1031476.2</v>
          </cell>
          <cell r="BK707">
            <v>6094275.6886799978</v>
          </cell>
          <cell r="BL707"/>
          <cell r="BM707">
            <v>1</v>
          </cell>
        </row>
        <row r="708">
          <cell r="A708" t="str">
            <v>4005600802600</v>
          </cell>
          <cell r="B708" t="str">
            <v>BUNKER HILL C U SCHOOL DIST 8</v>
          </cell>
          <cell r="C708" t="str">
            <v>MACOUPIN</v>
          </cell>
          <cell r="D708" t="str">
            <v>Unit</v>
          </cell>
          <cell r="E708">
            <v>540.14</v>
          </cell>
          <cell r="F708"/>
          <cell r="G708">
            <v>240.82</v>
          </cell>
          <cell r="H708">
            <v>235.66</v>
          </cell>
          <cell r="I708">
            <v>123.66</v>
          </cell>
          <cell r="J708">
            <v>175.66</v>
          </cell>
          <cell r="K708"/>
          <cell r="L708">
            <v>21209.4</v>
          </cell>
          <cell r="M708">
            <v>11129.4</v>
          </cell>
          <cell r="N708">
            <v>15809.4</v>
          </cell>
          <cell r="O708">
            <v>48148.200000000004</v>
          </cell>
          <cell r="P708"/>
          <cell r="Q708">
            <v>30102.5</v>
          </cell>
          <cell r="R708">
            <v>15457.5</v>
          </cell>
          <cell r="S708">
            <v>21957.5</v>
          </cell>
          <cell r="T708">
            <v>67517.5</v>
          </cell>
          <cell r="U708"/>
          <cell r="V708">
            <v>78266.5</v>
          </cell>
          <cell r="W708">
            <v>40189.5</v>
          </cell>
          <cell r="X708">
            <v>57089.5</v>
          </cell>
          <cell r="Y708">
            <v>175545.5</v>
          </cell>
          <cell r="Z708"/>
          <cell r="AA708">
            <v>8187.88</v>
          </cell>
          <cell r="AB708">
            <v>4204.4399999999996</v>
          </cell>
          <cell r="AC708">
            <v>5972.44</v>
          </cell>
          <cell r="AD708">
            <v>18364.759999999998</v>
          </cell>
          <cell r="AE708"/>
          <cell r="AF708">
            <v>137508.22</v>
          </cell>
          <cell r="AG708">
            <v>70609.86</v>
          </cell>
          <cell r="AH708">
            <v>100301.86</v>
          </cell>
          <cell r="AI708">
            <v>308419.94</v>
          </cell>
          <cell r="AJ708"/>
          <cell r="AK708">
            <v>29457.5</v>
          </cell>
          <cell r="AL708">
            <v>30791.34</v>
          </cell>
          <cell r="AM708">
            <v>150891.94</v>
          </cell>
          <cell r="AN708">
            <v>211140.78</v>
          </cell>
          <cell r="AO708"/>
          <cell r="AP708">
            <v>327756.02</v>
          </cell>
          <cell r="AQ708">
            <v>168301.26</v>
          </cell>
          <cell r="AR708">
            <v>239073.26</v>
          </cell>
          <cell r="AS708">
            <v>735130.54</v>
          </cell>
          <cell r="AT708"/>
          <cell r="AU708">
            <v>225648.34</v>
          </cell>
          <cell r="AV708">
            <v>115869.42</v>
          </cell>
          <cell r="AW708">
            <v>164593.41999999998</v>
          </cell>
          <cell r="AX708">
            <v>506111.18</v>
          </cell>
          <cell r="AY708"/>
          <cell r="AZ708">
            <v>3307421.49</v>
          </cell>
          <cell r="BA708">
            <v>935398.61</v>
          </cell>
          <cell r="BB708">
            <v>1272846.03</v>
          </cell>
          <cell r="BC708">
            <v>76512.991559999995</v>
          </cell>
          <cell r="BD708">
            <v>77731.547399999996</v>
          </cell>
          <cell r="BE708">
            <v>0</v>
          </cell>
          <cell r="BF708">
            <v>1427090.5689600001</v>
          </cell>
          <cell r="BG708"/>
          <cell r="BH708">
            <v>3497468.9689599997</v>
          </cell>
          <cell r="BI708"/>
          <cell r="BJ708">
            <v>514148.46</v>
          </cell>
          <cell r="BK708">
            <v>2983320.5089599998</v>
          </cell>
          <cell r="BL708"/>
          <cell r="BM708">
            <v>1</v>
          </cell>
        </row>
        <row r="709">
          <cell r="A709" t="str">
            <v>4005600902600</v>
          </cell>
          <cell r="B709" t="str">
            <v>SOUTHWESTERN C U SCH DIST 9</v>
          </cell>
          <cell r="C709" t="str">
            <v>MACOUPIN</v>
          </cell>
          <cell r="D709" t="str">
            <v>Unit</v>
          </cell>
          <cell r="E709">
            <v>1210.46</v>
          </cell>
          <cell r="F709"/>
          <cell r="G709">
            <v>518.46999999999991</v>
          </cell>
          <cell r="H709">
            <v>513.80999999999995</v>
          </cell>
          <cell r="I709">
            <v>292.65999999999997</v>
          </cell>
          <cell r="J709">
            <v>399.33</v>
          </cell>
          <cell r="K709"/>
          <cell r="L709">
            <v>46242.899999999994</v>
          </cell>
          <cell r="M709">
            <v>26339.399999999998</v>
          </cell>
          <cell r="N709">
            <v>35939.699999999997</v>
          </cell>
          <cell r="O709">
            <v>108521.99999999999</v>
          </cell>
          <cell r="P709"/>
          <cell r="Q709">
            <v>64808.749999999993</v>
          </cell>
          <cell r="R709">
            <v>36582.499999999993</v>
          </cell>
          <cell r="S709">
            <v>49916.25</v>
          </cell>
          <cell r="T709">
            <v>151307.5</v>
          </cell>
          <cell r="U709"/>
          <cell r="V709">
            <v>168502.74999999997</v>
          </cell>
          <cell r="W709">
            <v>95114.499999999985</v>
          </cell>
          <cell r="X709">
            <v>129782.25</v>
          </cell>
          <cell r="Y709">
            <v>393399.49999999994</v>
          </cell>
          <cell r="Z709"/>
          <cell r="AA709">
            <v>17627.979999999996</v>
          </cell>
          <cell r="AB709">
            <v>9950.4399999999987</v>
          </cell>
          <cell r="AC709">
            <v>13577.22</v>
          </cell>
          <cell r="AD709">
            <v>41155.639999999992</v>
          </cell>
          <cell r="AE709"/>
          <cell r="AF709">
            <v>296046.37</v>
          </cell>
          <cell r="AG709">
            <v>167108.85999999999</v>
          </cell>
          <cell r="AH709">
            <v>228017.43</v>
          </cell>
          <cell r="AI709">
            <v>691172.65999999992</v>
          </cell>
          <cell r="AJ709"/>
          <cell r="AK709">
            <v>64226.249999999993</v>
          </cell>
          <cell r="AL709">
            <v>72872.34</v>
          </cell>
          <cell r="AM709">
            <v>343024.47</v>
          </cell>
          <cell r="AN709">
            <v>480123.05999999994</v>
          </cell>
          <cell r="AO709"/>
          <cell r="AP709">
            <v>705637.66999999993</v>
          </cell>
          <cell r="AQ709">
            <v>398310.25999999995</v>
          </cell>
          <cell r="AR709">
            <v>543488.13</v>
          </cell>
          <cell r="AS709">
            <v>1647436.06</v>
          </cell>
          <cell r="AT709"/>
          <cell r="AU709">
            <v>485806.3899999999</v>
          </cell>
          <cell r="AV709">
            <v>274222.42</v>
          </cell>
          <cell r="AW709">
            <v>374172.20999999996</v>
          </cell>
          <cell r="AX709">
            <v>1134201.0199999998</v>
          </cell>
          <cell r="AY709"/>
          <cell r="AZ709">
            <v>7320726.3399999999</v>
          </cell>
          <cell r="BA709">
            <v>1812578.46</v>
          </cell>
          <cell r="BB709">
            <v>2739991.44</v>
          </cell>
          <cell r="BC709">
            <v>171466.50083999996</v>
          </cell>
          <cell r="BD709">
            <v>174197.29859999995</v>
          </cell>
          <cell r="BE709">
            <v>0</v>
          </cell>
          <cell r="BF709">
            <v>3085655.2394399997</v>
          </cell>
          <cell r="BG709"/>
          <cell r="BH709">
            <v>7732972.6794399992</v>
          </cell>
          <cell r="BI709"/>
          <cell r="BJ709">
            <v>1152212.6599999999</v>
          </cell>
          <cell r="BK709">
            <v>6580760.019439999</v>
          </cell>
          <cell r="BL709"/>
          <cell r="BM709">
            <v>1</v>
          </cell>
        </row>
        <row r="710">
          <cell r="A710" t="str">
            <v>4005603402600</v>
          </cell>
          <cell r="B710" t="str">
            <v>NORTH MAC CUSD 34</v>
          </cell>
          <cell r="C710" t="str">
            <v>MACOUPIN</v>
          </cell>
          <cell r="D710" t="str">
            <v>Unit</v>
          </cell>
          <cell r="E710">
            <v>1102.96</v>
          </cell>
          <cell r="F710"/>
          <cell r="G710">
            <v>457.96999999999991</v>
          </cell>
          <cell r="H710">
            <v>449.96999999999991</v>
          </cell>
          <cell r="I710">
            <v>265.83</v>
          </cell>
          <cell r="J710">
            <v>379.15999999999997</v>
          </cell>
          <cell r="K710"/>
          <cell r="L710">
            <v>40497.299999999996</v>
          </cell>
          <cell r="M710">
            <v>23924.699999999997</v>
          </cell>
          <cell r="N710">
            <v>34124.399999999994</v>
          </cell>
          <cell r="O710">
            <v>98546.4</v>
          </cell>
          <cell r="P710"/>
          <cell r="Q710">
            <v>57246.249999999993</v>
          </cell>
          <cell r="R710">
            <v>33228.75</v>
          </cell>
          <cell r="S710">
            <v>47394.999999999993</v>
          </cell>
          <cell r="T710">
            <v>137870</v>
          </cell>
          <cell r="U710"/>
          <cell r="V710">
            <v>148840.24999999997</v>
          </cell>
          <cell r="W710">
            <v>86394.75</v>
          </cell>
          <cell r="X710">
            <v>123226.99999999999</v>
          </cell>
          <cell r="Y710">
            <v>358461.99999999994</v>
          </cell>
          <cell r="Z710"/>
          <cell r="AA710">
            <v>15570.979999999998</v>
          </cell>
          <cell r="AB710">
            <v>9038.2199999999993</v>
          </cell>
          <cell r="AC710">
            <v>12891.439999999999</v>
          </cell>
          <cell r="AD710">
            <v>37500.639999999999</v>
          </cell>
          <cell r="AE710"/>
          <cell r="AF710">
            <v>261500.87</v>
          </cell>
          <cell r="AG710">
            <v>151788.93</v>
          </cell>
          <cell r="AH710">
            <v>216500.36</v>
          </cell>
          <cell r="AI710">
            <v>629790.15999999992</v>
          </cell>
          <cell r="AJ710"/>
          <cell r="AK710">
            <v>56246.249999999993</v>
          </cell>
          <cell r="AL710">
            <v>66191.67</v>
          </cell>
          <cell r="AM710">
            <v>325698.43999999994</v>
          </cell>
          <cell r="AN710">
            <v>448136.35999999993</v>
          </cell>
          <cell r="AO710"/>
          <cell r="AP710">
            <v>623297.16999999993</v>
          </cell>
          <cell r="AQ710">
            <v>361794.63</v>
          </cell>
          <cell r="AR710">
            <v>516036.75999999995</v>
          </cell>
          <cell r="AS710">
            <v>1501128.5599999998</v>
          </cell>
          <cell r="AT710"/>
          <cell r="AU710">
            <v>429117.8899999999</v>
          </cell>
          <cell r="AV710">
            <v>249082.71</v>
          </cell>
          <cell r="AW710">
            <v>355272.92</v>
          </cell>
          <cell r="AX710">
            <v>1033473.5199999998</v>
          </cell>
          <cell r="AY710"/>
          <cell r="AZ710">
            <v>6832402.8200000003</v>
          </cell>
          <cell r="BA710">
            <v>2044347.6400000001</v>
          </cell>
          <cell r="BB710">
            <v>2663025.1380000003</v>
          </cell>
          <cell r="BC710">
            <v>156238.69584</v>
          </cell>
          <cell r="BD710">
            <v>158726.9736</v>
          </cell>
          <cell r="BE710">
            <v>0</v>
          </cell>
          <cell r="BF710">
            <v>2977990.8074400006</v>
          </cell>
          <cell r="BG710"/>
          <cell r="BH710">
            <v>7222898.4474400003</v>
          </cell>
          <cell r="BI710"/>
          <cell r="BJ710">
            <v>1049885.56</v>
          </cell>
          <cell r="BK710">
            <v>6173012.8874399997</v>
          </cell>
          <cell r="BL710"/>
          <cell r="BM710">
            <v>1</v>
          </cell>
        </row>
        <row r="711">
          <cell r="A711" t="str">
            <v>4100000000093</v>
          </cell>
          <cell r="B711" t="str">
            <v>SAFE SCH-MADISON ROE</v>
          </cell>
          <cell r="C711" t="str">
            <v>MADISON</v>
          </cell>
          <cell r="D711" t="str">
            <v>Regional</v>
          </cell>
          <cell r="E711">
            <v>56</v>
          </cell>
          <cell r="F711"/>
          <cell r="G711">
            <v>0</v>
          </cell>
          <cell r="H711">
            <v>0</v>
          </cell>
          <cell r="I711">
            <v>16</v>
          </cell>
          <cell r="J711">
            <v>40</v>
          </cell>
          <cell r="K711"/>
          <cell r="L711">
            <v>0</v>
          </cell>
          <cell r="M711">
            <v>1440</v>
          </cell>
          <cell r="N711">
            <v>3600</v>
          </cell>
          <cell r="O711">
            <v>5040</v>
          </cell>
          <cell r="P711"/>
          <cell r="Q711">
            <v>0</v>
          </cell>
          <cell r="R711">
            <v>2000</v>
          </cell>
          <cell r="S711">
            <v>5000</v>
          </cell>
          <cell r="T711">
            <v>7000</v>
          </cell>
          <cell r="U711"/>
          <cell r="V711">
            <v>0</v>
          </cell>
          <cell r="W711">
            <v>5200</v>
          </cell>
          <cell r="X711">
            <v>13000</v>
          </cell>
          <cell r="Y711">
            <v>18200</v>
          </cell>
          <cell r="Z711"/>
          <cell r="AA711">
            <v>0</v>
          </cell>
          <cell r="AB711">
            <v>544</v>
          </cell>
          <cell r="AC711">
            <v>1360</v>
          </cell>
          <cell r="AD711">
            <v>1904</v>
          </cell>
          <cell r="AE711"/>
          <cell r="AF711">
            <v>0</v>
          </cell>
          <cell r="AG711">
            <v>9136</v>
          </cell>
          <cell r="AH711">
            <v>22840</v>
          </cell>
          <cell r="AI711">
            <v>31976</v>
          </cell>
          <cell r="AJ711"/>
          <cell r="AK711">
            <v>0</v>
          </cell>
          <cell r="AL711">
            <v>3984</v>
          </cell>
          <cell r="AM711">
            <v>34360</v>
          </cell>
          <cell r="AN711">
            <v>38344</v>
          </cell>
          <cell r="AO711"/>
          <cell r="AP711">
            <v>0</v>
          </cell>
          <cell r="AQ711">
            <v>21776</v>
          </cell>
          <cell r="AR711">
            <v>54440</v>
          </cell>
          <cell r="AS711">
            <v>76216</v>
          </cell>
          <cell r="AT711"/>
          <cell r="AU711">
            <v>0</v>
          </cell>
          <cell r="AV711">
            <v>14992</v>
          </cell>
          <cell r="AW711">
            <v>37480</v>
          </cell>
          <cell r="AX711">
            <v>52472</v>
          </cell>
          <cell r="AY711"/>
          <cell r="AZ711">
            <v>346978</v>
          </cell>
          <cell r="BA711">
            <v>99217.03</v>
          </cell>
          <cell r="BB711">
            <v>133858.50899999999</v>
          </cell>
          <cell r="BC711">
            <v>7932.6239999999998</v>
          </cell>
          <cell r="BD711">
            <v>8058.96</v>
          </cell>
          <cell r="BE711">
            <v>0</v>
          </cell>
          <cell r="BF711">
            <v>149850.09299999999</v>
          </cell>
          <cell r="BG711"/>
          <cell r="BH711">
            <v>381002.09299999999</v>
          </cell>
          <cell r="BI711"/>
          <cell r="BJ711">
            <v>53305.279999999999</v>
          </cell>
          <cell r="BK711">
            <v>327696.81299999997</v>
          </cell>
          <cell r="BL711"/>
          <cell r="BM711">
            <v>1</v>
          </cell>
        </row>
        <row r="712">
          <cell r="A712" t="str">
            <v>4105700102600</v>
          </cell>
          <cell r="B712" t="str">
            <v>ROXANA COMM UNIT SCHOOL DIST 1</v>
          </cell>
          <cell r="C712" t="str">
            <v>MADISON</v>
          </cell>
          <cell r="D712" t="str">
            <v>Unit</v>
          </cell>
          <cell r="E712">
            <v>1637.87</v>
          </cell>
          <cell r="F712"/>
          <cell r="G712">
            <v>741.89</v>
          </cell>
          <cell r="H712">
            <v>724.64</v>
          </cell>
          <cell r="I712">
            <v>381.65999999999997</v>
          </cell>
          <cell r="J712">
            <v>514.31999999999994</v>
          </cell>
          <cell r="K712"/>
          <cell r="L712">
            <v>65217.599999999999</v>
          </cell>
          <cell r="M712">
            <v>34349.399999999994</v>
          </cell>
          <cell r="N712">
            <v>46288.799999999996</v>
          </cell>
          <cell r="O712">
            <v>145855.79999999999</v>
          </cell>
          <cell r="P712"/>
          <cell r="Q712">
            <v>92736.25</v>
          </cell>
          <cell r="R712">
            <v>47707.499999999993</v>
          </cell>
          <cell r="S712">
            <v>64289.999999999993</v>
          </cell>
          <cell r="T712">
            <v>204733.75</v>
          </cell>
          <cell r="U712"/>
          <cell r="V712">
            <v>241114.25</v>
          </cell>
          <cell r="W712">
            <v>124039.49999999999</v>
          </cell>
          <cell r="X712">
            <v>167153.99999999997</v>
          </cell>
          <cell r="Y712">
            <v>532307.75</v>
          </cell>
          <cell r="Z712"/>
          <cell r="AA712">
            <v>25224.26</v>
          </cell>
          <cell r="AB712">
            <v>12976.439999999999</v>
          </cell>
          <cell r="AC712">
            <v>17486.879999999997</v>
          </cell>
          <cell r="AD712">
            <v>55687.579999999994</v>
          </cell>
          <cell r="AE712"/>
          <cell r="AF712">
            <v>211809.59</v>
          </cell>
          <cell r="AG712">
            <v>108963.93</v>
          </cell>
          <cell r="AH712">
            <v>146838.35999999999</v>
          </cell>
          <cell r="AI712">
            <v>467611.88</v>
          </cell>
          <cell r="AJ712"/>
          <cell r="AK712">
            <v>90580</v>
          </cell>
          <cell r="AL712">
            <v>95033.34</v>
          </cell>
          <cell r="AM712">
            <v>441800.87999999995</v>
          </cell>
          <cell r="AN712">
            <v>627414.22</v>
          </cell>
          <cell r="AO712"/>
          <cell r="AP712">
            <v>1009712.29</v>
          </cell>
          <cell r="AQ712">
            <v>519439.25999999995</v>
          </cell>
          <cell r="AR712">
            <v>699989.5199999999</v>
          </cell>
          <cell r="AS712">
            <v>2229141.0699999998</v>
          </cell>
          <cell r="AT712"/>
          <cell r="AU712">
            <v>695150.92999999993</v>
          </cell>
          <cell r="AV712">
            <v>357615.42</v>
          </cell>
          <cell r="AW712">
            <v>481917.83999999997</v>
          </cell>
          <cell r="AX712">
            <v>1534684.19</v>
          </cell>
          <cell r="AY712"/>
          <cell r="AZ712">
            <v>10106775.479999999</v>
          </cell>
          <cell r="BA712">
            <v>3047408.37</v>
          </cell>
          <cell r="BB712">
            <v>3946255.1549999993</v>
          </cell>
          <cell r="BC712">
            <v>232010.83697999996</v>
          </cell>
          <cell r="BD712">
            <v>235705.87169999999</v>
          </cell>
          <cell r="BE712">
            <v>0</v>
          </cell>
          <cell r="BF712">
            <v>4413971.8636799995</v>
          </cell>
          <cell r="BG712"/>
          <cell r="BH712">
            <v>10211408.103680002</v>
          </cell>
          <cell r="BI712"/>
          <cell r="BJ712">
            <v>1559055.69</v>
          </cell>
          <cell r="BK712">
            <v>8652352.4136800021</v>
          </cell>
          <cell r="BL712"/>
          <cell r="BM712">
            <v>0</v>
          </cell>
        </row>
        <row r="713">
          <cell r="A713" t="str">
            <v>4105700202600</v>
          </cell>
          <cell r="B713" t="str">
            <v>TRIAD COMM UNIT SCHOOL DIST 2</v>
          </cell>
          <cell r="C713" t="str">
            <v>MADISON</v>
          </cell>
          <cell r="D713" t="str">
            <v>Unit</v>
          </cell>
          <cell r="E713">
            <v>3875.25</v>
          </cell>
          <cell r="F713"/>
          <cell r="G713">
            <v>1781.75</v>
          </cell>
          <cell r="H713">
            <v>1749.5</v>
          </cell>
          <cell r="I713">
            <v>901</v>
          </cell>
          <cell r="J713">
            <v>1192.5</v>
          </cell>
          <cell r="K713"/>
          <cell r="L713">
            <v>157455</v>
          </cell>
          <cell r="M713">
            <v>81090</v>
          </cell>
          <cell r="N713">
            <v>107325</v>
          </cell>
          <cell r="O713">
            <v>345870</v>
          </cell>
          <cell r="P713"/>
          <cell r="Q713">
            <v>222718.75</v>
          </cell>
          <cell r="R713">
            <v>112625</v>
          </cell>
          <cell r="S713">
            <v>149062.5</v>
          </cell>
          <cell r="T713">
            <v>484406.25</v>
          </cell>
          <cell r="U713"/>
          <cell r="V713">
            <v>579068.75</v>
          </cell>
          <cell r="W713">
            <v>292825</v>
          </cell>
          <cell r="X713">
            <v>387562.5</v>
          </cell>
          <cell r="Y713">
            <v>1259456.25</v>
          </cell>
          <cell r="Z713"/>
          <cell r="AA713">
            <v>60579.5</v>
          </cell>
          <cell r="AB713">
            <v>30634</v>
          </cell>
          <cell r="AC713">
            <v>40545</v>
          </cell>
          <cell r="AD713">
            <v>131758.5</v>
          </cell>
          <cell r="AE713"/>
          <cell r="AF713">
            <v>1017379.25</v>
          </cell>
          <cell r="AG713">
            <v>514471</v>
          </cell>
          <cell r="AH713">
            <v>680917.5</v>
          </cell>
          <cell r="AI713">
            <v>2212767.75</v>
          </cell>
          <cell r="AJ713"/>
          <cell r="AK713">
            <v>218687.5</v>
          </cell>
          <cell r="AL713">
            <v>224349</v>
          </cell>
          <cell r="AM713">
            <v>1024357.5</v>
          </cell>
          <cell r="AN713">
            <v>1467394</v>
          </cell>
          <cell r="AO713"/>
          <cell r="AP713">
            <v>2424961.75</v>
          </cell>
          <cell r="AQ713">
            <v>1226261</v>
          </cell>
          <cell r="AR713">
            <v>1622992.5</v>
          </cell>
          <cell r="AS713">
            <v>5274215.25</v>
          </cell>
          <cell r="AT713"/>
          <cell r="AU713">
            <v>1669499.75</v>
          </cell>
          <cell r="AV713">
            <v>844237</v>
          </cell>
          <cell r="AW713">
            <v>1117372.5</v>
          </cell>
          <cell r="AX713">
            <v>3631109.25</v>
          </cell>
          <cell r="AY713"/>
          <cell r="AZ713">
            <v>22745300.859999999</v>
          </cell>
          <cell r="BA713">
            <v>4468340.3100000005</v>
          </cell>
          <cell r="BB713">
            <v>8164092.3509999998</v>
          </cell>
          <cell r="BC713">
            <v>548944.66349999991</v>
          </cell>
          <cell r="BD713">
            <v>557687.22750000004</v>
          </cell>
          <cell r="BE713">
            <v>0</v>
          </cell>
          <cell r="BF713">
            <v>9270724.2419999987</v>
          </cell>
          <cell r="BG713"/>
          <cell r="BH713">
            <v>24077701.491999999</v>
          </cell>
          <cell r="BI713"/>
          <cell r="BJ713">
            <v>3688772.97</v>
          </cell>
          <cell r="BK713">
            <v>20388928.522</v>
          </cell>
          <cell r="BL713"/>
          <cell r="BM713">
            <v>1</v>
          </cell>
        </row>
        <row r="714">
          <cell r="A714" t="str">
            <v>4105700302600</v>
          </cell>
          <cell r="B714" t="str">
            <v>VENICE COMM UNIT SCHOOL DIST 3</v>
          </cell>
          <cell r="C714" t="str">
            <v>MADISON</v>
          </cell>
          <cell r="D714" t="str">
            <v>Unit</v>
          </cell>
          <cell r="E714">
            <v>87.5</v>
          </cell>
          <cell r="F714"/>
          <cell r="G714">
            <v>56.5</v>
          </cell>
          <cell r="H714">
            <v>56.5</v>
          </cell>
          <cell r="I714">
            <v>22</v>
          </cell>
          <cell r="J714">
            <v>9</v>
          </cell>
          <cell r="K714"/>
          <cell r="L714">
            <v>5085</v>
          </cell>
          <cell r="M714">
            <v>1980</v>
          </cell>
          <cell r="N714">
            <v>810</v>
          </cell>
          <cell r="O714">
            <v>7875</v>
          </cell>
          <cell r="P714"/>
          <cell r="Q714">
            <v>7062.5</v>
          </cell>
          <cell r="R714">
            <v>2750</v>
          </cell>
          <cell r="S714">
            <v>1125</v>
          </cell>
          <cell r="T714">
            <v>10937.5</v>
          </cell>
          <cell r="U714"/>
          <cell r="V714">
            <v>18362.5</v>
          </cell>
          <cell r="W714">
            <v>7150</v>
          </cell>
          <cell r="X714">
            <v>2925</v>
          </cell>
          <cell r="Y714">
            <v>28437.5</v>
          </cell>
          <cell r="Z714"/>
          <cell r="AA714">
            <v>1921</v>
          </cell>
          <cell r="AB714">
            <v>748</v>
          </cell>
          <cell r="AC714">
            <v>306</v>
          </cell>
          <cell r="AD714">
            <v>2975</v>
          </cell>
          <cell r="AE714"/>
          <cell r="AF714">
            <v>16130.75</v>
          </cell>
          <cell r="AG714">
            <v>6281</v>
          </cell>
          <cell r="AH714">
            <v>2569.5</v>
          </cell>
          <cell r="AI714">
            <v>24981.25</v>
          </cell>
          <cell r="AJ714"/>
          <cell r="AK714">
            <v>7062.5</v>
          </cell>
          <cell r="AL714">
            <v>5478</v>
          </cell>
          <cell r="AM714">
            <v>7731</v>
          </cell>
          <cell r="AN714">
            <v>20271.5</v>
          </cell>
          <cell r="AO714"/>
          <cell r="AP714">
            <v>76896.5</v>
          </cell>
          <cell r="AQ714">
            <v>29942</v>
          </cell>
          <cell r="AR714">
            <v>12249</v>
          </cell>
          <cell r="AS714">
            <v>119087.5</v>
          </cell>
          <cell r="AT714"/>
          <cell r="AU714">
            <v>52940.5</v>
          </cell>
          <cell r="AV714">
            <v>20614</v>
          </cell>
          <cell r="AW714">
            <v>8433</v>
          </cell>
          <cell r="AX714">
            <v>81987.5</v>
          </cell>
          <cell r="AY714"/>
          <cell r="AZ714">
            <v>561298.25</v>
          </cell>
          <cell r="BA714">
            <v>228727.14</v>
          </cell>
          <cell r="BB714">
            <v>237007.617</v>
          </cell>
          <cell r="BC714">
            <v>12394.725</v>
          </cell>
          <cell r="BD714">
            <v>12592.125</v>
          </cell>
          <cell r="BE714">
            <v>0</v>
          </cell>
          <cell r="BF714">
            <v>261994.467</v>
          </cell>
          <cell r="BG714"/>
          <cell r="BH714">
            <v>558547.21699999995</v>
          </cell>
          <cell r="BI714"/>
          <cell r="BJ714">
            <v>83289.5</v>
          </cell>
          <cell r="BK714">
            <v>475257.71699999995</v>
          </cell>
          <cell r="BL714"/>
          <cell r="BM714">
            <v>0</v>
          </cell>
        </row>
        <row r="715">
          <cell r="A715" t="str">
            <v>4105700502600</v>
          </cell>
          <cell r="B715" t="str">
            <v>HIGHLAND COMM UNIT SCH DIST 5</v>
          </cell>
          <cell r="C715" t="str">
            <v>MADISON</v>
          </cell>
          <cell r="D715" t="str">
            <v>Unit</v>
          </cell>
          <cell r="E715">
            <v>2719.95</v>
          </cell>
          <cell r="F715"/>
          <cell r="G715">
            <v>1235.97</v>
          </cell>
          <cell r="H715">
            <v>1215.1400000000001</v>
          </cell>
          <cell r="I715">
            <v>609.16000000000008</v>
          </cell>
          <cell r="J715">
            <v>874.81999999999994</v>
          </cell>
          <cell r="K715"/>
          <cell r="L715">
            <v>109362.6</v>
          </cell>
          <cell r="M715">
            <v>54824.400000000009</v>
          </cell>
          <cell r="N715">
            <v>78733.799999999988</v>
          </cell>
          <cell r="O715">
            <v>242920.8</v>
          </cell>
          <cell r="P715"/>
          <cell r="Q715">
            <v>154496.25</v>
          </cell>
          <cell r="R715">
            <v>76145.000000000015</v>
          </cell>
          <cell r="S715">
            <v>109352.49999999999</v>
          </cell>
          <cell r="T715">
            <v>339993.75</v>
          </cell>
          <cell r="U715"/>
          <cell r="V715">
            <v>401690.25</v>
          </cell>
          <cell r="W715">
            <v>197977.00000000003</v>
          </cell>
          <cell r="X715">
            <v>284316.5</v>
          </cell>
          <cell r="Y715">
            <v>883983.75</v>
          </cell>
          <cell r="Z715"/>
          <cell r="AA715">
            <v>42022.98</v>
          </cell>
          <cell r="AB715">
            <v>20711.440000000002</v>
          </cell>
          <cell r="AC715">
            <v>29743.879999999997</v>
          </cell>
          <cell r="AD715">
            <v>92478.3</v>
          </cell>
          <cell r="AE715"/>
          <cell r="AF715">
            <v>705738.87</v>
          </cell>
          <cell r="AG715">
            <v>347830.36</v>
          </cell>
          <cell r="AH715">
            <v>499522.22</v>
          </cell>
          <cell r="AI715">
            <v>1553091.45</v>
          </cell>
          <cell r="AJ715"/>
          <cell r="AK715">
            <v>151892.5</v>
          </cell>
          <cell r="AL715">
            <v>151680.84000000003</v>
          </cell>
          <cell r="AM715">
            <v>751470.37999999989</v>
          </cell>
          <cell r="AN715">
            <v>1055043.72</v>
          </cell>
          <cell r="AO715"/>
          <cell r="AP715">
            <v>1682155.17</v>
          </cell>
          <cell r="AQ715">
            <v>829066.76000000013</v>
          </cell>
          <cell r="AR715">
            <v>1190630.02</v>
          </cell>
          <cell r="AS715">
            <v>3701851.95</v>
          </cell>
          <cell r="AT715"/>
          <cell r="AU715">
            <v>1158103.8900000001</v>
          </cell>
          <cell r="AV715">
            <v>570782.92000000004</v>
          </cell>
          <cell r="AW715">
            <v>819706.34</v>
          </cell>
          <cell r="AX715">
            <v>2548593.15</v>
          </cell>
          <cell r="AY715"/>
          <cell r="AZ715">
            <v>16180710.490000002</v>
          </cell>
          <cell r="BA715">
            <v>3569619.63</v>
          </cell>
          <cell r="BB715">
            <v>5925099.0360000003</v>
          </cell>
          <cell r="BC715">
            <v>385291.79729999998</v>
          </cell>
          <cell r="BD715">
            <v>391428.00449999998</v>
          </cell>
          <cell r="BE715">
            <v>0</v>
          </cell>
          <cell r="BF715">
            <v>6701818.8377999999</v>
          </cell>
          <cell r="BG715"/>
          <cell r="BH715">
            <v>17119775.707800005</v>
          </cell>
          <cell r="BI715"/>
          <cell r="BJ715">
            <v>2589066</v>
          </cell>
          <cell r="BK715">
            <v>14530709.707800005</v>
          </cell>
          <cell r="BL715"/>
          <cell r="BM715">
            <v>1</v>
          </cell>
        </row>
        <row r="716">
          <cell r="A716" t="str">
            <v>4105700702600</v>
          </cell>
          <cell r="B716" t="str">
            <v>EDWARDSVILLE C U SCHOOL DIST 7</v>
          </cell>
          <cell r="C716" t="str">
            <v>MADISON</v>
          </cell>
          <cell r="D716" t="str">
            <v>Unit</v>
          </cell>
          <cell r="E716">
            <v>7221.64</v>
          </cell>
          <cell r="F716"/>
          <cell r="G716">
            <v>3164.49</v>
          </cell>
          <cell r="H716">
            <v>3124.16</v>
          </cell>
          <cell r="I716">
            <v>1734.9899999999998</v>
          </cell>
          <cell r="J716">
            <v>2322.16</v>
          </cell>
          <cell r="K716"/>
          <cell r="L716">
            <v>281174.39999999997</v>
          </cell>
          <cell r="M716">
            <v>156149.09999999998</v>
          </cell>
          <cell r="N716">
            <v>208994.4</v>
          </cell>
          <cell r="O716">
            <v>646317.89999999991</v>
          </cell>
          <cell r="P716"/>
          <cell r="Q716">
            <v>395561.25</v>
          </cell>
          <cell r="R716">
            <v>216873.74999999997</v>
          </cell>
          <cell r="S716">
            <v>290270</v>
          </cell>
          <cell r="T716">
            <v>902705</v>
          </cell>
          <cell r="U716"/>
          <cell r="V716">
            <v>1028459.2499999999</v>
          </cell>
          <cell r="W716">
            <v>563871.74999999988</v>
          </cell>
          <cell r="X716">
            <v>754702</v>
          </cell>
          <cell r="Y716">
            <v>2347033</v>
          </cell>
          <cell r="Z716"/>
          <cell r="AA716">
            <v>107592.65999999999</v>
          </cell>
          <cell r="AB716">
            <v>58989.659999999989</v>
          </cell>
          <cell r="AC716">
            <v>78953.440000000002</v>
          </cell>
          <cell r="AD716">
            <v>245535.75999999998</v>
          </cell>
          <cell r="AE716"/>
          <cell r="AF716">
            <v>1806923.79</v>
          </cell>
          <cell r="AG716">
            <v>990679.29</v>
          </cell>
          <cell r="AH716">
            <v>1325953.3600000001</v>
          </cell>
          <cell r="AI716">
            <v>4123556.4400000004</v>
          </cell>
          <cell r="AJ716"/>
          <cell r="AK716">
            <v>390520</v>
          </cell>
          <cell r="AL716">
            <v>432012.50999999995</v>
          </cell>
          <cell r="AM716">
            <v>1994735.44</v>
          </cell>
          <cell r="AN716">
            <v>2817267.95</v>
          </cell>
          <cell r="AO716"/>
          <cell r="AP716">
            <v>4306870.8899999997</v>
          </cell>
          <cell r="AQ716">
            <v>2361321.3899999997</v>
          </cell>
          <cell r="AR716">
            <v>3160459.76</v>
          </cell>
          <cell r="AS716">
            <v>9828652.0399999991</v>
          </cell>
          <cell r="AT716"/>
          <cell r="AU716">
            <v>2965127.13</v>
          </cell>
          <cell r="AV716">
            <v>1625685.63</v>
          </cell>
          <cell r="AW716">
            <v>2175863.92</v>
          </cell>
          <cell r="AX716">
            <v>6766676.6799999997</v>
          </cell>
          <cell r="AY716"/>
          <cell r="AZ716">
            <v>42578140.210000001</v>
          </cell>
          <cell r="BA716">
            <v>8816249.7699999996</v>
          </cell>
          <cell r="BB716">
            <v>15418316.994000001</v>
          </cell>
          <cell r="BC716">
            <v>1022974.1925599999</v>
          </cell>
          <cell r="BD716">
            <v>1039266.2123999998</v>
          </cell>
          <cell r="BE716">
            <v>0</v>
          </cell>
          <cell r="BF716">
            <v>17480557.398960002</v>
          </cell>
          <cell r="BG716"/>
          <cell r="BH716">
            <v>45158302.168959998</v>
          </cell>
          <cell r="BI716"/>
          <cell r="BJ716">
            <v>6874134.6799999997</v>
          </cell>
          <cell r="BK716">
            <v>38284167.488959998</v>
          </cell>
          <cell r="BL716"/>
          <cell r="BM716">
            <v>1</v>
          </cell>
        </row>
        <row r="717">
          <cell r="A717" t="str">
            <v>4105700802600</v>
          </cell>
          <cell r="B717" t="str">
            <v>BETHALTO C U SCHOOL DIST 8</v>
          </cell>
          <cell r="C717" t="str">
            <v>MADISON</v>
          </cell>
          <cell r="D717" t="str">
            <v>Unit</v>
          </cell>
          <cell r="E717">
            <v>2319.88</v>
          </cell>
          <cell r="F717"/>
          <cell r="G717">
            <v>1028.56</v>
          </cell>
          <cell r="H717">
            <v>1010.65</v>
          </cell>
          <cell r="I717">
            <v>540.83000000000004</v>
          </cell>
          <cell r="J717">
            <v>750.49</v>
          </cell>
          <cell r="K717"/>
          <cell r="L717">
            <v>90958.5</v>
          </cell>
          <cell r="M717">
            <v>48674.700000000004</v>
          </cell>
          <cell r="N717">
            <v>67544.100000000006</v>
          </cell>
          <cell r="O717">
            <v>207177.30000000002</v>
          </cell>
          <cell r="P717"/>
          <cell r="Q717">
            <v>128570</v>
          </cell>
          <cell r="R717">
            <v>67603.75</v>
          </cell>
          <cell r="S717">
            <v>93811.25</v>
          </cell>
          <cell r="T717">
            <v>289985</v>
          </cell>
          <cell r="U717"/>
          <cell r="V717">
            <v>334282</v>
          </cell>
          <cell r="W717">
            <v>175769.75</v>
          </cell>
          <cell r="X717">
            <v>243909.25</v>
          </cell>
          <cell r="Y717">
            <v>753961</v>
          </cell>
          <cell r="Z717"/>
          <cell r="AA717">
            <v>34971.040000000001</v>
          </cell>
          <cell r="AB717">
            <v>18388.22</v>
          </cell>
          <cell r="AC717">
            <v>25516.66</v>
          </cell>
          <cell r="AD717">
            <v>78875.92</v>
          </cell>
          <cell r="AE717"/>
          <cell r="AF717">
            <v>587307.76</v>
          </cell>
          <cell r="AG717">
            <v>308813.93</v>
          </cell>
          <cell r="AH717">
            <v>428529.79</v>
          </cell>
          <cell r="AI717">
            <v>1324651.48</v>
          </cell>
          <cell r="AJ717"/>
          <cell r="AK717">
            <v>126331.25</v>
          </cell>
          <cell r="AL717">
            <v>134666.67000000001</v>
          </cell>
          <cell r="AM717">
            <v>644670.91</v>
          </cell>
          <cell r="AN717">
            <v>905668.83000000007</v>
          </cell>
          <cell r="AO717"/>
          <cell r="AP717">
            <v>1399870.16</v>
          </cell>
          <cell r="AQ717">
            <v>736069.63</v>
          </cell>
          <cell r="AR717">
            <v>1021416.89</v>
          </cell>
          <cell r="AS717">
            <v>3157356.68</v>
          </cell>
          <cell r="AT717"/>
          <cell r="AU717">
            <v>963760.72</v>
          </cell>
          <cell r="AV717">
            <v>506757.71</v>
          </cell>
          <cell r="AW717">
            <v>703209.13</v>
          </cell>
          <cell r="AX717">
            <v>2173727.56</v>
          </cell>
          <cell r="AY717"/>
          <cell r="AZ717">
            <v>14171050.42</v>
          </cell>
          <cell r="BA717">
            <v>3891407.45</v>
          </cell>
          <cell r="BB717">
            <v>5418737.3610000005</v>
          </cell>
          <cell r="BC717">
            <v>328620.28152000002</v>
          </cell>
          <cell r="BD717">
            <v>333853.93079999997</v>
          </cell>
          <cell r="BE717">
            <v>0</v>
          </cell>
          <cell r="BF717">
            <v>6081211.5733200004</v>
          </cell>
          <cell r="BG717"/>
          <cell r="BH717">
            <v>14972615.343320001</v>
          </cell>
          <cell r="BI717"/>
          <cell r="BJ717">
            <v>2208247.37</v>
          </cell>
          <cell r="BK717">
            <v>12764367.97332</v>
          </cell>
          <cell r="BL717"/>
          <cell r="BM717">
            <v>1</v>
          </cell>
        </row>
        <row r="718">
          <cell r="A718" t="str">
            <v>4105700902600</v>
          </cell>
          <cell r="B718" t="str">
            <v>GRANITE CITY C U SCHOOL DIST 9</v>
          </cell>
          <cell r="C718" t="str">
            <v>MADISON</v>
          </cell>
          <cell r="D718" t="str">
            <v>Unit</v>
          </cell>
          <cell r="E718">
            <v>5668.81</v>
          </cell>
          <cell r="F718"/>
          <cell r="G718">
            <v>2518.8199999999997</v>
          </cell>
          <cell r="H718">
            <v>2454.4899999999998</v>
          </cell>
          <cell r="I718">
            <v>1304.83</v>
          </cell>
          <cell r="J718">
            <v>1845.1599999999999</v>
          </cell>
          <cell r="K718"/>
          <cell r="L718">
            <v>220904.09999999998</v>
          </cell>
          <cell r="M718">
            <v>117434.7</v>
          </cell>
          <cell r="N718">
            <v>166064.4</v>
          </cell>
          <cell r="O718">
            <v>504403.19999999995</v>
          </cell>
          <cell r="P718"/>
          <cell r="Q718">
            <v>314852.49999999994</v>
          </cell>
          <cell r="R718">
            <v>163103.75</v>
          </cell>
          <cell r="S718">
            <v>230644.99999999997</v>
          </cell>
          <cell r="T718">
            <v>708601.24999999988</v>
          </cell>
          <cell r="U718"/>
          <cell r="V718">
            <v>818616.49999999988</v>
          </cell>
          <cell r="W718">
            <v>424069.75</v>
          </cell>
          <cell r="X718">
            <v>599677</v>
          </cell>
          <cell r="Y718">
            <v>1842363.25</v>
          </cell>
          <cell r="Z718"/>
          <cell r="AA718">
            <v>85639.87999999999</v>
          </cell>
          <cell r="AB718">
            <v>44364.22</v>
          </cell>
          <cell r="AC718">
            <v>62735.439999999995</v>
          </cell>
          <cell r="AD718">
            <v>192739.53999999998</v>
          </cell>
          <cell r="AE718"/>
          <cell r="AF718">
            <v>1438246.22</v>
          </cell>
          <cell r="AG718">
            <v>745057.93</v>
          </cell>
          <cell r="AH718">
            <v>1053586.3600000001</v>
          </cell>
          <cell r="AI718">
            <v>3236890.51</v>
          </cell>
          <cell r="AJ718"/>
          <cell r="AK718">
            <v>306811.25</v>
          </cell>
          <cell r="AL718">
            <v>324902.67</v>
          </cell>
          <cell r="AM718">
            <v>1584992.44</v>
          </cell>
          <cell r="AN718">
            <v>2216706.36</v>
          </cell>
          <cell r="AO718"/>
          <cell r="AP718">
            <v>3428114.0199999996</v>
          </cell>
          <cell r="AQ718">
            <v>1775873.63</v>
          </cell>
          <cell r="AR718">
            <v>2511262.7599999998</v>
          </cell>
          <cell r="AS718">
            <v>7715250.4099999992</v>
          </cell>
          <cell r="AT718"/>
          <cell r="AU718">
            <v>2360134.34</v>
          </cell>
          <cell r="AV718">
            <v>1222625.71</v>
          </cell>
          <cell r="AW718">
            <v>1728914.92</v>
          </cell>
          <cell r="AX718">
            <v>5311674.97</v>
          </cell>
          <cell r="AY718"/>
          <cell r="AZ718">
            <v>35936308.519999996</v>
          </cell>
          <cell r="BA718">
            <v>13437920.199999999</v>
          </cell>
          <cell r="BB718">
            <v>14812268.615999999</v>
          </cell>
          <cell r="BC718">
            <v>803009.61173999985</v>
          </cell>
          <cell r="BD718">
            <v>815798.44709999987</v>
          </cell>
          <cell r="BE718">
            <v>0</v>
          </cell>
          <cell r="BF718">
            <v>16431076.67484</v>
          </cell>
          <cell r="BG718"/>
          <cell r="BH718">
            <v>38159706.164839998</v>
          </cell>
          <cell r="BI718"/>
          <cell r="BJ718">
            <v>5396026.8600000003</v>
          </cell>
          <cell r="BK718">
            <v>32763679.304839998</v>
          </cell>
          <cell r="BL718"/>
          <cell r="BM718">
            <v>1</v>
          </cell>
        </row>
        <row r="719">
          <cell r="A719" t="str">
            <v>4105701002600</v>
          </cell>
          <cell r="B719" t="str">
            <v>COLLINSVILLE C U SCH DIST 10</v>
          </cell>
          <cell r="C719" t="str">
            <v>MADISON</v>
          </cell>
          <cell r="D719" t="str">
            <v>Unit</v>
          </cell>
          <cell r="E719">
            <v>5980.38</v>
          </cell>
          <cell r="F719"/>
          <cell r="G719">
            <v>2639.9</v>
          </cell>
          <cell r="H719">
            <v>2604.3200000000002</v>
          </cell>
          <cell r="I719">
            <v>1430.99</v>
          </cell>
          <cell r="J719">
            <v>1909.49</v>
          </cell>
          <cell r="K719"/>
          <cell r="L719">
            <v>234388.80000000002</v>
          </cell>
          <cell r="M719">
            <v>128789.1</v>
          </cell>
          <cell r="N719">
            <v>171854.1</v>
          </cell>
          <cell r="O719">
            <v>535032</v>
          </cell>
          <cell r="P719"/>
          <cell r="Q719">
            <v>329987.5</v>
          </cell>
          <cell r="R719">
            <v>178873.75</v>
          </cell>
          <cell r="S719">
            <v>238686.25</v>
          </cell>
          <cell r="T719">
            <v>747547.5</v>
          </cell>
          <cell r="U719"/>
          <cell r="V719">
            <v>857967.5</v>
          </cell>
          <cell r="W719">
            <v>465071.75</v>
          </cell>
          <cell r="X719">
            <v>620584.25</v>
          </cell>
          <cell r="Y719">
            <v>1943623.5</v>
          </cell>
          <cell r="Z719"/>
          <cell r="AA719">
            <v>89756.6</v>
          </cell>
          <cell r="AB719">
            <v>48653.66</v>
          </cell>
          <cell r="AC719">
            <v>64922.66</v>
          </cell>
          <cell r="AD719">
            <v>203332.92</v>
          </cell>
          <cell r="AE719"/>
          <cell r="AF719">
            <v>1507382.9</v>
          </cell>
          <cell r="AG719">
            <v>817095.29</v>
          </cell>
          <cell r="AH719">
            <v>1090318.79</v>
          </cell>
          <cell r="AI719">
            <v>3414796.98</v>
          </cell>
          <cell r="AJ719"/>
          <cell r="AK719">
            <v>325540</v>
          </cell>
          <cell r="AL719">
            <v>356316.51</v>
          </cell>
          <cell r="AM719">
            <v>1640251.91</v>
          </cell>
          <cell r="AN719">
            <v>2322108.42</v>
          </cell>
          <cell r="AO719"/>
          <cell r="AP719">
            <v>3592903.9</v>
          </cell>
          <cell r="AQ719">
            <v>1947577.39</v>
          </cell>
          <cell r="AR719">
            <v>2598815.89</v>
          </cell>
          <cell r="AS719">
            <v>8139297.1799999997</v>
          </cell>
          <cell r="AT719"/>
          <cell r="AU719">
            <v>2473586.3000000003</v>
          </cell>
          <cell r="AV719">
            <v>1340837.6300000001</v>
          </cell>
          <cell r="AW719">
            <v>1789192.1300000001</v>
          </cell>
          <cell r="AX719">
            <v>5603616.0600000005</v>
          </cell>
          <cell r="AY719"/>
          <cell r="AZ719">
            <v>37448363.480000004</v>
          </cell>
          <cell r="BA719">
            <v>14588248.220000001</v>
          </cell>
          <cell r="BB719">
            <v>15610983.51</v>
          </cell>
          <cell r="BC719">
            <v>847144.74852000002</v>
          </cell>
          <cell r="BD719">
            <v>860636.48579999991</v>
          </cell>
          <cell r="BE719">
            <v>0</v>
          </cell>
          <cell r="BF719">
            <v>17318764.744319998</v>
          </cell>
          <cell r="BG719"/>
          <cell r="BH719">
            <v>40228119.30432</v>
          </cell>
          <cell r="BI719"/>
          <cell r="BJ719">
            <v>5692604.1100000003</v>
          </cell>
          <cell r="BK719">
            <v>34535515.194320001</v>
          </cell>
          <cell r="BL719"/>
          <cell r="BM719">
            <v>1</v>
          </cell>
        </row>
        <row r="720">
          <cell r="A720" t="str">
            <v>4105701102600</v>
          </cell>
          <cell r="B720" t="str">
            <v>ALTON COMM UNIT SCHOOL DIST 11</v>
          </cell>
          <cell r="C720" t="str">
            <v>MADISON</v>
          </cell>
          <cell r="D720" t="str">
            <v>Unit</v>
          </cell>
          <cell r="E720">
            <v>5675.52</v>
          </cell>
          <cell r="F720"/>
          <cell r="G720">
            <v>2428.89</v>
          </cell>
          <cell r="H720">
            <v>2384.98</v>
          </cell>
          <cell r="I720">
            <v>1304.48</v>
          </cell>
          <cell r="J720">
            <v>1942.1499999999999</v>
          </cell>
          <cell r="K720"/>
          <cell r="L720">
            <v>214648.2</v>
          </cell>
          <cell r="M720">
            <v>117403.2</v>
          </cell>
          <cell r="N720">
            <v>174793.5</v>
          </cell>
          <cell r="O720">
            <v>506844.9</v>
          </cell>
          <cell r="P720"/>
          <cell r="Q720">
            <v>303611.25</v>
          </cell>
          <cell r="R720">
            <v>163060</v>
          </cell>
          <cell r="S720">
            <v>242768.74999999997</v>
          </cell>
          <cell r="T720">
            <v>709440</v>
          </cell>
          <cell r="U720"/>
          <cell r="V720">
            <v>789389.25</v>
          </cell>
          <cell r="W720">
            <v>423956</v>
          </cell>
          <cell r="X720">
            <v>631198.75</v>
          </cell>
          <cell r="Y720">
            <v>1844544</v>
          </cell>
          <cell r="Z720"/>
          <cell r="AA720">
            <v>82582.259999999995</v>
          </cell>
          <cell r="AB720">
            <v>44352.32</v>
          </cell>
          <cell r="AC720">
            <v>66033.099999999991</v>
          </cell>
          <cell r="AD720">
            <v>192967.67999999999</v>
          </cell>
          <cell r="AE720"/>
          <cell r="AF720">
            <v>1386896.19</v>
          </cell>
          <cell r="AG720">
            <v>744858.08</v>
          </cell>
          <cell r="AH720">
            <v>1108967.6499999999</v>
          </cell>
          <cell r="AI720">
            <v>3240721.92</v>
          </cell>
          <cell r="AJ720"/>
          <cell r="AK720">
            <v>298122.5</v>
          </cell>
          <cell r="AL720">
            <v>324815.52</v>
          </cell>
          <cell r="AM720">
            <v>1668306.8499999999</v>
          </cell>
          <cell r="AN720">
            <v>2291244.87</v>
          </cell>
          <cell r="AO720"/>
          <cell r="AP720">
            <v>3305719.29</v>
          </cell>
          <cell r="AQ720">
            <v>1775397.28</v>
          </cell>
          <cell r="AR720">
            <v>2643266.15</v>
          </cell>
          <cell r="AS720">
            <v>7724382.7200000007</v>
          </cell>
          <cell r="AT720"/>
          <cell r="AU720">
            <v>2275869.9299999997</v>
          </cell>
          <cell r="AV720">
            <v>1222297.76</v>
          </cell>
          <cell r="AW720">
            <v>1819794.5499999998</v>
          </cell>
          <cell r="AX720">
            <v>5317962.2399999993</v>
          </cell>
          <cell r="AY720"/>
          <cell r="AZ720">
            <v>35838081.68</v>
          </cell>
          <cell r="BA720">
            <v>12066103.35</v>
          </cell>
          <cell r="BB720">
            <v>14371255.509</v>
          </cell>
          <cell r="BC720">
            <v>803960.1100799999</v>
          </cell>
          <cell r="BD720">
            <v>816764.08319999988</v>
          </cell>
          <cell r="BE720">
            <v>0</v>
          </cell>
          <cell r="BF720">
            <v>15991979.70228</v>
          </cell>
          <cell r="BG720"/>
          <cell r="BH720">
            <v>37820088.032279998</v>
          </cell>
          <cell r="BI720"/>
          <cell r="BJ720">
            <v>5402413.9699999997</v>
          </cell>
          <cell r="BK720">
            <v>32417674.062279999</v>
          </cell>
          <cell r="BL720"/>
          <cell r="BM720">
            <v>1</v>
          </cell>
        </row>
        <row r="721">
          <cell r="A721" t="str">
            <v>4105701202600</v>
          </cell>
          <cell r="B721" t="str">
            <v>MADISON COMM UNIT SCH DIST 12</v>
          </cell>
          <cell r="C721" t="str">
            <v>MADISON</v>
          </cell>
          <cell r="D721" t="str">
            <v>Unit</v>
          </cell>
          <cell r="E721">
            <v>618.75</v>
          </cell>
          <cell r="F721"/>
          <cell r="G721">
            <v>326.75</v>
          </cell>
          <cell r="H721">
            <v>324.5</v>
          </cell>
          <cell r="I721">
            <v>128.5</v>
          </cell>
          <cell r="J721">
            <v>163.5</v>
          </cell>
          <cell r="K721"/>
          <cell r="L721">
            <v>29205</v>
          </cell>
          <cell r="M721">
            <v>11565</v>
          </cell>
          <cell r="N721">
            <v>14715</v>
          </cell>
          <cell r="O721">
            <v>55485</v>
          </cell>
          <cell r="P721"/>
          <cell r="Q721">
            <v>40843.75</v>
          </cell>
          <cell r="R721">
            <v>16062.5</v>
          </cell>
          <cell r="S721">
            <v>20437.5</v>
          </cell>
          <cell r="T721">
            <v>77343.75</v>
          </cell>
          <cell r="U721"/>
          <cell r="V721">
            <v>106193.75</v>
          </cell>
          <cell r="W721">
            <v>41762.5</v>
          </cell>
          <cell r="X721">
            <v>53137.5</v>
          </cell>
          <cell r="Y721">
            <v>201093.75</v>
          </cell>
          <cell r="Z721"/>
          <cell r="AA721">
            <v>11109.5</v>
          </cell>
          <cell r="AB721">
            <v>4369</v>
          </cell>
          <cell r="AC721">
            <v>5559</v>
          </cell>
          <cell r="AD721">
            <v>21037.5</v>
          </cell>
          <cell r="AE721"/>
          <cell r="AF721">
            <v>186574.25</v>
          </cell>
          <cell r="AG721">
            <v>73373.5</v>
          </cell>
          <cell r="AH721">
            <v>93358.5</v>
          </cell>
          <cell r="AI721">
            <v>353306.25</v>
          </cell>
          <cell r="AJ721"/>
          <cell r="AK721">
            <v>40562.5</v>
          </cell>
          <cell r="AL721">
            <v>31996.5</v>
          </cell>
          <cell r="AM721">
            <v>140446.5</v>
          </cell>
          <cell r="AN721">
            <v>213005.5</v>
          </cell>
          <cell r="AO721"/>
          <cell r="AP721">
            <v>444706.75</v>
          </cell>
          <cell r="AQ721">
            <v>174888.5</v>
          </cell>
          <cell r="AR721">
            <v>222523.5</v>
          </cell>
          <cell r="AS721">
            <v>842118.75</v>
          </cell>
          <cell r="AT721"/>
          <cell r="AU721">
            <v>306164.75</v>
          </cell>
          <cell r="AV721">
            <v>120404.5</v>
          </cell>
          <cell r="AW721">
            <v>153199.5</v>
          </cell>
          <cell r="AX721">
            <v>579768.75</v>
          </cell>
          <cell r="AY721"/>
          <cell r="AZ721">
            <v>4139526.66</v>
          </cell>
          <cell r="BA721">
            <v>1812364.06</v>
          </cell>
          <cell r="BB721">
            <v>1785567.2160000002</v>
          </cell>
          <cell r="BC721">
            <v>87648.412499999991</v>
          </cell>
          <cell r="BD721">
            <v>89044.3125</v>
          </cell>
          <cell r="BE721">
            <v>0</v>
          </cell>
          <cell r="BF721">
            <v>1962259.9410000003</v>
          </cell>
          <cell r="BG721"/>
          <cell r="BH721">
            <v>4305419.1910000006</v>
          </cell>
          <cell r="BI721"/>
          <cell r="BJ721">
            <v>588975.75</v>
          </cell>
          <cell r="BK721">
            <v>3716443.4410000006</v>
          </cell>
          <cell r="BL721"/>
          <cell r="BM721">
            <v>1</v>
          </cell>
        </row>
        <row r="722">
          <cell r="A722" t="str">
            <v>4105701300200</v>
          </cell>
          <cell r="B722" t="str">
            <v>EAST ALTON SCHOOL DISTRICT 13</v>
          </cell>
          <cell r="C722" t="str">
            <v>MADISON</v>
          </cell>
          <cell r="D722" t="str">
            <v>Elementary</v>
          </cell>
          <cell r="E722">
            <v>643.30999999999995</v>
          </cell>
          <cell r="F722"/>
          <cell r="G722">
            <v>434.14999999999992</v>
          </cell>
          <cell r="H722">
            <v>424.64999999999992</v>
          </cell>
          <cell r="I722">
            <v>209.16</v>
          </cell>
          <cell r="J722">
            <v>0</v>
          </cell>
          <cell r="K722"/>
          <cell r="L722">
            <v>38218.499999999993</v>
          </cell>
          <cell r="M722">
            <v>18824.400000000001</v>
          </cell>
          <cell r="N722">
            <v>0</v>
          </cell>
          <cell r="O722">
            <v>57042.899999999994</v>
          </cell>
          <cell r="P722"/>
          <cell r="Q722">
            <v>54268.749999999993</v>
          </cell>
          <cell r="R722">
            <v>26145</v>
          </cell>
          <cell r="S722">
            <v>0</v>
          </cell>
          <cell r="T722">
            <v>80413.75</v>
          </cell>
          <cell r="U722"/>
          <cell r="V722">
            <v>141098.74999999997</v>
          </cell>
          <cell r="W722">
            <v>67977</v>
          </cell>
          <cell r="X722">
            <v>0</v>
          </cell>
          <cell r="Y722">
            <v>209075.74999999997</v>
          </cell>
          <cell r="Z722"/>
          <cell r="AA722">
            <v>14761.099999999997</v>
          </cell>
          <cell r="AB722">
            <v>7111.44</v>
          </cell>
          <cell r="AC722">
            <v>0</v>
          </cell>
          <cell r="AD722">
            <v>21872.539999999997</v>
          </cell>
          <cell r="AE722"/>
          <cell r="AF722">
            <v>247899.65</v>
          </cell>
          <cell r="AG722">
            <v>119430.36</v>
          </cell>
          <cell r="AH722">
            <v>0</v>
          </cell>
          <cell r="AI722">
            <v>367330.01</v>
          </cell>
          <cell r="AJ722"/>
          <cell r="AK722">
            <v>53081.249999999993</v>
          </cell>
          <cell r="AL722">
            <v>52080.84</v>
          </cell>
          <cell r="AM722">
            <v>0</v>
          </cell>
          <cell r="AN722">
            <v>105162.09</v>
          </cell>
          <cell r="AO722"/>
          <cell r="AP722">
            <v>590878.14999999991</v>
          </cell>
          <cell r="AQ722">
            <v>284666.76</v>
          </cell>
          <cell r="AR722">
            <v>0</v>
          </cell>
          <cell r="AS722">
            <v>875544.90999999992</v>
          </cell>
          <cell r="AT722"/>
          <cell r="AU722">
            <v>406798.54999999993</v>
          </cell>
          <cell r="AV722">
            <v>195982.91999999998</v>
          </cell>
          <cell r="AW722">
            <v>0</v>
          </cell>
          <cell r="AX722">
            <v>602781.47</v>
          </cell>
          <cell r="AY722"/>
          <cell r="AZ722">
            <v>3985003.55</v>
          </cell>
          <cell r="BA722">
            <v>1468176.07</v>
          </cell>
          <cell r="BB722">
            <v>1635953.8859999999</v>
          </cell>
          <cell r="BC722">
            <v>91127.434739999982</v>
          </cell>
          <cell r="BD722">
            <v>92578.742099999989</v>
          </cell>
          <cell r="BE722">
            <v>0</v>
          </cell>
          <cell r="BF722">
            <v>1819660.0628399998</v>
          </cell>
          <cell r="BG722"/>
          <cell r="BH722">
            <v>4138883.4828399993</v>
          </cell>
          <cell r="BI722"/>
          <cell r="BJ722">
            <v>612353.92000000004</v>
          </cell>
          <cell r="BK722">
            <v>3526529.5628399993</v>
          </cell>
          <cell r="BL722"/>
          <cell r="BM722">
            <v>1</v>
          </cell>
        </row>
        <row r="723">
          <cell r="A723" t="str">
            <v>4105701401600</v>
          </cell>
          <cell r="B723" t="str">
            <v>EAST ALTON-WOOD RIVER C H S D 14</v>
          </cell>
          <cell r="C723" t="str">
            <v>MADISON</v>
          </cell>
          <cell r="D723" t="str">
            <v>High School</v>
          </cell>
          <cell r="E723">
            <v>549.15</v>
          </cell>
          <cell r="F723"/>
          <cell r="G723">
            <v>0</v>
          </cell>
          <cell r="H723">
            <v>0</v>
          </cell>
          <cell r="I723">
            <v>0</v>
          </cell>
          <cell r="J723">
            <v>549.15</v>
          </cell>
          <cell r="K723"/>
          <cell r="L723">
            <v>0</v>
          </cell>
          <cell r="M723">
            <v>0</v>
          </cell>
          <cell r="N723">
            <v>49423.5</v>
          </cell>
          <cell r="O723">
            <v>49423.5</v>
          </cell>
          <cell r="P723"/>
          <cell r="Q723">
            <v>0</v>
          </cell>
          <cell r="R723">
            <v>0</v>
          </cell>
          <cell r="S723">
            <v>68643.75</v>
          </cell>
          <cell r="T723">
            <v>68643.75</v>
          </cell>
          <cell r="U723"/>
          <cell r="V723">
            <v>0</v>
          </cell>
          <cell r="W723">
            <v>0</v>
          </cell>
          <cell r="X723">
            <v>178473.75</v>
          </cell>
          <cell r="Y723">
            <v>178473.75</v>
          </cell>
          <cell r="Z723"/>
          <cell r="AA723">
            <v>0</v>
          </cell>
          <cell r="AB723">
            <v>0</v>
          </cell>
          <cell r="AC723">
            <v>18671.099999999999</v>
          </cell>
          <cell r="AD723">
            <v>18671.099999999999</v>
          </cell>
          <cell r="AE723"/>
          <cell r="AF723">
            <v>0</v>
          </cell>
          <cell r="AG723">
            <v>0</v>
          </cell>
          <cell r="AH723">
            <v>313564.65000000002</v>
          </cell>
          <cell r="AI723">
            <v>313564.65000000002</v>
          </cell>
          <cell r="AJ723"/>
          <cell r="AK723">
            <v>0</v>
          </cell>
          <cell r="AL723">
            <v>0</v>
          </cell>
          <cell r="AM723">
            <v>471719.85</v>
          </cell>
          <cell r="AN723">
            <v>471719.85</v>
          </cell>
          <cell r="AO723"/>
          <cell r="AP723">
            <v>0</v>
          </cell>
          <cell r="AQ723">
            <v>0</v>
          </cell>
          <cell r="AR723">
            <v>747393.15</v>
          </cell>
          <cell r="AS723">
            <v>747393.15</v>
          </cell>
          <cell r="AT723"/>
          <cell r="AU723">
            <v>0</v>
          </cell>
          <cell r="AV723">
            <v>0</v>
          </cell>
          <cell r="AW723">
            <v>514553.55</v>
          </cell>
          <cell r="AX723">
            <v>514553.55</v>
          </cell>
          <cell r="AY723"/>
          <cell r="AZ723">
            <v>3698821.4800000004</v>
          </cell>
          <cell r="BA723">
            <v>1154955.98</v>
          </cell>
          <cell r="BB723">
            <v>1456133.2380000001</v>
          </cell>
          <cell r="BC723">
            <v>77789.294099999999</v>
          </cell>
          <cell r="BD723">
            <v>79028.176500000001</v>
          </cell>
          <cell r="BE723">
            <v>0</v>
          </cell>
          <cell r="BF723">
            <v>1612950.7086000002</v>
          </cell>
          <cell r="BG723"/>
          <cell r="BH723">
            <v>3975394.0086000003</v>
          </cell>
          <cell r="BI723"/>
          <cell r="BJ723">
            <v>522724.9</v>
          </cell>
          <cell r="BK723">
            <v>3452669.1086000004</v>
          </cell>
          <cell r="BL723"/>
          <cell r="BM723">
            <v>1</v>
          </cell>
        </row>
        <row r="724">
          <cell r="A724" t="str">
            <v>4105701500300</v>
          </cell>
          <cell r="B724" t="str">
            <v>WOOD RIVER-HARTFORD ELEM S D 15</v>
          </cell>
          <cell r="C724" t="str">
            <v>MADISON</v>
          </cell>
          <cell r="D724" t="str">
            <v>Elementary</v>
          </cell>
          <cell r="E724">
            <v>570.87</v>
          </cell>
          <cell r="F724"/>
          <cell r="G724">
            <v>366.38</v>
          </cell>
          <cell r="H724">
            <v>355.96999999999991</v>
          </cell>
          <cell r="I724">
            <v>204.49</v>
          </cell>
          <cell r="J724">
            <v>0</v>
          </cell>
          <cell r="K724"/>
          <cell r="L724">
            <v>32037.299999999992</v>
          </cell>
          <cell r="M724">
            <v>18404.100000000002</v>
          </cell>
          <cell r="N724">
            <v>0</v>
          </cell>
          <cell r="O724">
            <v>50441.399999999994</v>
          </cell>
          <cell r="P724"/>
          <cell r="Q724">
            <v>45797.5</v>
          </cell>
          <cell r="R724">
            <v>25561.25</v>
          </cell>
          <cell r="S724">
            <v>0</v>
          </cell>
          <cell r="T724">
            <v>71358.75</v>
          </cell>
          <cell r="U724"/>
          <cell r="V724">
            <v>119073.5</v>
          </cell>
          <cell r="W724">
            <v>66459.25</v>
          </cell>
          <cell r="X724">
            <v>0</v>
          </cell>
          <cell r="Y724">
            <v>185532.75</v>
          </cell>
          <cell r="Z724"/>
          <cell r="AA724">
            <v>12456.92</v>
          </cell>
          <cell r="AB724">
            <v>6952.66</v>
          </cell>
          <cell r="AC724">
            <v>0</v>
          </cell>
          <cell r="AD724">
            <v>19409.580000000002</v>
          </cell>
          <cell r="AE724"/>
          <cell r="AF724">
            <v>209202.98</v>
          </cell>
          <cell r="AG724">
            <v>116763.79</v>
          </cell>
          <cell r="AH724">
            <v>0</v>
          </cell>
          <cell r="AI724">
            <v>325966.77</v>
          </cell>
          <cell r="AJ724"/>
          <cell r="AK724">
            <v>44496.249999999993</v>
          </cell>
          <cell r="AL724">
            <v>50918.01</v>
          </cell>
          <cell r="AM724">
            <v>0</v>
          </cell>
          <cell r="AN724">
            <v>95414.26</v>
          </cell>
          <cell r="AO724"/>
          <cell r="AP724">
            <v>498643.18</v>
          </cell>
          <cell r="AQ724">
            <v>278310.89</v>
          </cell>
          <cell r="AR724">
            <v>0</v>
          </cell>
          <cell r="AS724">
            <v>776954.07000000007</v>
          </cell>
          <cell r="AT724"/>
          <cell r="AU724">
            <v>343298.06</v>
          </cell>
          <cell r="AV724">
            <v>191607.13</v>
          </cell>
          <cell r="AW724">
            <v>0</v>
          </cell>
          <cell r="AX724">
            <v>534905.18999999994</v>
          </cell>
          <cell r="AY724"/>
          <cell r="AZ724">
            <v>3423320.9400000004</v>
          </cell>
          <cell r="BA724">
            <v>1109042.93</v>
          </cell>
          <cell r="BB724">
            <v>1359709.1610000001</v>
          </cell>
          <cell r="BC724">
            <v>80866.018979999993</v>
          </cell>
          <cell r="BD724">
            <v>82153.901699999988</v>
          </cell>
          <cell r="BE724">
            <v>0</v>
          </cell>
          <cell r="BF724">
            <v>1522729.0816800001</v>
          </cell>
          <cell r="BG724"/>
          <cell r="BH724">
            <v>3582711.8516799998</v>
          </cell>
          <cell r="BI724"/>
          <cell r="BJ724">
            <v>543399.73</v>
          </cell>
          <cell r="BK724">
            <v>3039312.1216799999</v>
          </cell>
          <cell r="BL724"/>
          <cell r="BM724">
            <v>1</v>
          </cell>
        </row>
        <row r="725">
          <cell r="A725" t="str">
            <v>4400000000093</v>
          </cell>
          <cell r="B725" t="str">
            <v>SAFE SCH-MC HENRY ROE</v>
          </cell>
          <cell r="C725" t="str">
            <v>MCHENRY</v>
          </cell>
          <cell r="D725" t="str">
            <v>Regional</v>
          </cell>
          <cell r="E725">
            <v>17.64</v>
          </cell>
          <cell r="F725"/>
          <cell r="G725">
            <v>0</v>
          </cell>
          <cell r="H725">
            <v>0</v>
          </cell>
          <cell r="I725">
            <v>6.32</v>
          </cell>
          <cell r="J725">
            <v>11.32</v>
          </cell>
          <cell r="K725"/>
          <cell r="L725">
            <v>0</v>
          </cell>
          <cell r="M725">
            <v>568.80000000000007</v>
          </cell>
          <cell r="N725">
            <v>1018.8000000000001</v>
          </cell>
          <cell r="O725">
            <v>1587.6000000000001</v>
          </cell>
          <cell r="P725"/>
          <cell r="Q725">
            <v>0</v>
          </cell>
          <cell r="R725">
            <v>790</v>
          </cell>
          <cell r="S725">
            <v>1415</v>
          </cell>
          <cell r="T725">
            <v>2205</v>
          </cell>
          <cell r="U725"/>
          <cell r="V725">
            <v>0</v>
          </cell>
          <cell r="W725">
            <v>2054</v>
          </cell>
          <cell r="X725">
            <v>3679</v>
          </cell>
          <cell r="Y725">
            <v>5733</v>
          </cell>
          <cell r="Z725"/>
          <cell r="AA725">
            <v>0</v>
          </cell>
          <cell r="AB725">
            <v>214.88</v>
          </cell>
          <cell r="AC725">
            <v>384.88</v>
          </cell>
          <cell r="AD725">
            <v>599.76</v>
          </cell>
          <cell r="AE725"/>
          <cell r="AF725">
            <v>0</v>
          </cell>
          <cell r="AG725">
            <v>3608.72</v>
          </cell>
          <cell r="AH725">
            <v>6463.72</v>
          </cell>
          <cell r="AI725">
            <v>10072.44</v>
          </cell>
          <cell r="AJ725"/>
          <cell r="AK725">
            <v>0</v>
          </cell>
          <cell r="AL725">
            <v>1573.68</v>
          </cell>
          <cell r="AM725">
            <v>9723.880000000001</v>
          </cell>
          <cell r="AN725">
            <v>11297.560000000001</v>
          </cell>
          <cell r="AO725"/>
          <cell r="AP725">
            <v>0</v>
          </cell>
          <cell r="AQ725">
            <v>8601.52</v>
          </cell>
          <cell r="AR725">
            <v>15406.52</v>
          </cell>
          <cell r="AS725">
            <v>24008.04</v>
          </cell>
          <cell r="AT725"/>
          <cell r="AU725">
            <v>0</v>
          </cell>
          <cell r="AV725">
            <v>5921.84</v>
          </cell>
          <cell r="AW725">
            <v>10606.84</v>
          </cell>
          <cell r="AX725">
            <v>16528.68</v>
          </cell>
          <cell r="AY725"/>
          <cell r="AZ725">
            <v>98344.63</v>
          </cell>
          <cell r="BA725">
            <v>30036.54</v>
          </cell>
          <cell r="BB725">
            <v>38514.351000000002</v>
          </cell>
          <cell r="BC725">
            <v>2498.7765599999998</v>
          </cell>
          <cell r="BD725">
            <v>2538.5723999999996</v>
          </cell>
          <cell r="BE725">
            <v>0</v>
          </cell>
          <cell r="BF725">
            <v>43551.699959999998</v>
          </cell>
          <cell r="BG725"/>
          <cell r="BH725">
            <v>115583.77996</v>
          </cell>
          <cell r="BI725"/>
          <cell r="BJ725">
            <v>16791.16</v>
          </cell>
          <cell r="BK725">
            <v>98792.619959999996</v>
          </cell>
          <cell r="BL725"/>
          <cell r="BM725">
            <v>1</v>
          </cell>
        </row>
        <row r="726">
          <cell r="A726" t="str">
            <v>4406300200300</v>
          </cell>
          <cell r="B726" t="str">
            <v>NIPPERSINK SCHOOL DISTRICT 2</v>
          </cell>
          <cell r="C726" t="str">
            <v>MCHENRY</v>
          </cell>
          <cell r="D726" t="str">
            <v>Elementary</v>
          </cell>
          <cell r="E726">
            <v>1093.54</v>
          </cell>
          <cell r="F726"/>
          <cell r="G726">
            <v>710.71999999999991</v>
          </cell>
          <cell r="H726">
            <v>693.39</v>
          </cell>
          <cell r="I726">
            <v>382.82000000000005</v>
          </cell>
          <cell r="J726">
            <v>0</v>
          </cell>
          <cell r="K726"/>
          <cell r="L726">
            <v>62405.1</v>
          </cell>
          <cell r="M726">
            <v>34453.800000000003</v>
          </cell>
          <cell r="N726">
            <v>0</v>
          </cell>
          <cell r="O726">
            <v>96858.9</v>
          </cell>
          <cell r="P726"/>
          <cell r="Q726">
            <v>88839.999999999985</v>
          </cell>
          <cell r="R726">
            <v>47852.500000000007</v>
          </cell>
          <cell r="S726">
            <v>0</v>
          </cell>
          <cell r="T726">
            <v>136692.5</v>
          </cell>
          <cell r="U726"/>
          <cell r="V726">
            <v>230983.99999999997</v>
          </cell>
          <cell r="W726">
            <v>124416.50000000001</v>
          </cell>
          <cell r="X726">
            <v>0</v>
          </cell>
          <cell r="Y726">
            <v>355400.5</v>
          </cell>
          <cell r="Z726"/>
          <cell r="AA726">
            <v>24164.479999999996</v>
          </cell>
          <cell r="AB726">
            <v>13015.880000000001</v>
          </cell>
          <cell r="AC726">
            <v>0</v>
          </cell>
          <cell r="AD726">
            <v>37180.36</v>
          </cell>
          <cell r="AE726"/>
          <cell r="AF726">
            <v>202910.56</v>
          </cell>
          <cell r="AG726">
            <v>109295.11</v>
          </cell>
          <cell r="AH726">
            <v>0</v>
          </cell>
          <cell r="AI726">
            <v>312205.67</v>
          </cell>
          <cell r="AJ726"/>
          <cell r="AK726">
            <v>86673.75</v>
          </cell>
          <cell r="AL726">
            <v>95322.180000000008</v>
          </cell>
          <cell r="AM726">
            <v>0</v>
          </cell>
          <cell r="AN726">
            <v>181995.93</v>
          </cell>
          <cell r="AO726"/>
          <cell r="AP726">
            <v>967289.91999999993</v>
          </cell>
          <cell r="AQ726">
            <v>521018.02000000008</v>
          </cell>
          <cell r="AR726">
            <v>0</v>
          </cell>
          <cell r="AS726">
            <v>1488307.94</v>
          </cell>
          <cell r="AT726"/>
          <cell r="AU726">
            <v>665944.6399999999</v>
          </cell>
          <cell r="AV726">
            <v>358702.34</v>
          </cell>
          <cell r="AW726">
            <v>0</v>
          </cell>
          <cell r="AX726">
            <v>1024646.98</v>
          </cell>
          <cell r="AY726"/>
          <cell r="AZ726">
            <v>6221037.3399999999</v>
          </cell>
          <cell r="BA726">
            <v>1413797.95</v>
          </cell>
          <cell r="BB726">
            <v>2290450.5869999998</v>
          </cell>
          <cell r="BC726">
            <v>154904.31516</v>
          </cell>
          <cell r="BD726">
            <v>157371.34139999998</v>
          </cell>
          <cell r="BE726">
            <v>0</v>
          </cell>
          <cell r="BF726">
            <v>2602726.2435599999</v>
          </cell>
          <cell r="BG726"/>
          <cell r="BH726">
            <v>6236015.0235599997</v>
          </cell>
          <cell r="BI726"/>
          <cell r="BJ726">
            <v>1040918.85</v>
          </cell>
          <cell r="BK726">
            <v>5195096.17356</v>
          </cell>
          <cell r="BL726"/>
          <cell r="BM726">
            <v>0</v>
          </cell>
        </row>
        <row r="727">
          <cell r="A727" t="str">
            <v>4406300300300</v>
          </cell>
          <cell r="B727" t="str">
            <v>FOX RIVER GROVE CONS S D 3</v>
          </cell>
          <cell r="C727" t="str">
            <v>MCHENRY</v>
          </cell>
          <cell r="D727" t="str">
            <v>Elementary</v>
          </cell>
          <cell r="E727">
            <v>406.47</v>
          </cell>
          <cell r="F727"/>
          <cell r="G727">
            <v>272.80999999999995</v>
          </cell>
          <cell r="H727">
            <v>266.14999999999998</v>
          </cell>
          <cell r="I727">
            <v>133.66</v>
          </cell>
          <cell r="J727">
            <v>0</v>
          </cell>
          <cell r="K727"/>
          <cell r="L727">
            <v>23953.499999999996</v>
          </cell>
          <cell r="M727">
            <v>12029.4</v>
          </cell>
          <cell r="N727">
            <v>0</v>
          </cell>
          <cell r="O727">
            <v>35982.899999999994</v>
          </cell>
          <cell r="P727"/>
          <cell r="Q727">
            <v>34101.249999999993</v>
          </cell>
          <cell r="R727">
            <v>16707.5</v>
          </cell>
          <cell r="S727">
            <v>0</v>
          </cell>
          <cell r="T727">
            <v>50808.749999999993</v>
          </cell>
          <cell r="U727"/>
          <cell r="V727">
            <v>88663.249999999985</v>
          </cell>
          <cell r="W727">
            <v>43439.5</v>
          </cell>
          <cell r="X727">
            <v>0</v>
          </cell>
          <cell r="Y727">
            <v>132102.75</v>
          </cell>
          <cell r="Z727"/>
          <cell r="AA727">
            <v>9275.5399999999972</v>
          </cell>
          <cell r="AB727">
            <v>4544.4399999999996</v>
          </cell>
          <cell r="AC727">
            <v>0</v>
          </cell>
          <cell r="AD727">
            <v>13819.979999999996</v>
          </cell>
          <cell r="AE727"/>
          <cell r="AF727">
            <v>77887.25</v>
          </cell>
          <cell r="AG727">
            <v>38159.93</v>
          </cell>
          <cell r="AH727">
            <v>0</v>
          </cell>
          <cell r="AI727">
            <v>116047.18</v>
          </cell>
          <cell r="AJ727"/>
          <cell r="AK727">
            <v>33268.75</v>
          </cell>
          <cell r="AL727">
            <v>33281.339999999997</v>
          </cell>
          <cell r="AM727">
            <v>0</v>
          </cell>
          <cell r="AN727">
            <v>66550.09</v>
          </cell>
          <cell r="AO727"/>
          <cell r="AP727">
            <v>371294.40999999992</v>
          </cell>
          <cell r="AQ727">
            <v>181911.26</v>
          </cell>
          <cell r="AR727">
            <v>0</v>
          </cell>
          <cell r="AS727">
            <v>553205.66999999993</v>
          </cell>
          <cell r="AT727"/>
          <cell r="AU727">
            <v>255622.96999999994</v>
          </cell>
          <cell r="AV727">
            <v>125239.42</v>
          </cell>
          <cell r="AW727">
            <v>0</v>
          </cell>
          <cell r="AX727">
            <v>380862.38999999996</v>
          </cell>
          <cell r="AY727"/>
          <cell r="AZ727">
            <v>2314500.4300000006</v>
          </cell>
          <cell r="BA727">
            <v>586430.51</v>
          </cell>
          <cell r="BB727">
            <v>870279.28200000012</v>
          </cell>
          <cell r="BC727">
            <v>57578.101379999986</v>
          </cell>
          <cell r="BD727">
            <v>58495.097699999984</v>
          </cell>
          <cell r="BE727">
            <v>0</v>
          </cell>
          <cell r="BF727">
            <v>986352.48108000006</v>
          </cell>
          <cell r="BG727"/>
          <cell r="BH727">
            <v>2335732.1910799998</v>
          </cell>
          <cell r="BI727"/>
          <cell r="BJ727">
            <v>386910.66</v>
          </cell>
          <cell r="BK727">
            <v>1948821.5310799999</v>
          </cell>
          <cell r="BL727"/>
          <cell r="BM727">
            <v>0</v>
          </cell>
        </row>
        <row r="728">
          <cell r="A728" t="str">
            <v>4406301202600</v>
          </cell>
          <cell r="B728" t="str">
            <v>JOHNSBURG C U SCHOOL DIST 12</v>
          </cell>
          <cell r="C728" t="str">
            <v>MCHENRY</v>
          </cell>
          <cell r="D728" t="str">
            <v>Unit</v>
          </cell>
          <cell r="E728">
            <v>1653.36</v>
          </cell>
          <cell r="F728"/>
          <cell r="G728">
            <v>703.22</v>
          </cell>
          <cell r="H728">
            <v>692.31000000000006</v>
          </cell>
          <cell r="I728">
            <v>370.49</v>
          </cell>
          <cell r="J728">
            <v>579.65</v>
          </cell>
          <cell r="K728"/>
          <cell r="L728">
            <v>62307.900000000009</v>
          </cell>
          <cell r="M728">
            <v>33344.1</v>
          </cell>
          <cell r="N728">
            <v>52168.5</v>
          </cell>
          <cell r="O728">
            <v>147820.5</v>
          </cell>
          <cell r="P728"/>
          <cell r="Q728">
            <v>87902.5</v>
          </cell>
          <cell r="R728">
            <v>46311.25</v>
          </cell>
          <cell r="S728">
            <v>72456.25</v>
          </cell>
          <cell r="T728">
            <v>206670</v>
          </cell>
          <cell r="U728"/>
          <cell r="V728">
            <v>228546.5</v>
          </cell>
          <cell r="W728">
            <v>120409.25</v>
          </cell>
          <cell r="X728">
            <v>188386.25</v>
          </cell>
          <cell r="Y728">
            <v>537342</v>
          </cell>
          <cell r="Z728"/>
          <cell r="AA728">
            <v>23909.48</v>
          </cell>
          <cell r="AB728">
            <v>12596.66</v>
          </cell>
          <cell r="AC728">
            <v>19708.099999999999</v>
          </cell>
          <cell r="AD728">
            <v>56214.239999999998</v>
          </cell>
          <cell r="AE728"/>
          <cell r="AF728">
            <v>200769.31</v>
          </cell>
          <cell r="AG728">
            <v>105774.89</v>
          </cell>
          <cell r="AH728">
            <v>165490.07</v>
          </cell>
          <cell r="AI728">
            <v>472034.27</v>
          </cell>
          <cell r="AJ728"/>
          <cell r="AK728">
            <v>86538.750000000015</v>
          </cell>
          <cell r="AL728">
            <v>92252.010000000009</v>
          </cell>
          <cell r="AM728">
            <v>497919.35</v>
          </cell>
          <cell r="AN728">
            <v>676710.11</v>
          </cell>
          <cell r="AO728"/>
          <cell r="AP728">
            <v>957082.42</v>
          </cell>
          <cell r="AQ728">
            <v>504236.89</v>
          </cell>
          <cell r="AR728">
            <v>788903.65</v>
          </cell>
          <cell r="AS728">
            <v>2250222.96</v>
          </cell>
          <cell r="AT728"/>
          <cell r="AU728">
            <v>658917.14</v>
          </cell>
          <cell r="AV728">
            <v>347149.13</v>
          </cell>
          <cell r="AW728">
            <v>543132.04999999993</v>
          </cell>
          <cell r="AX728">
            <v>1549198.3199999998</v>
          </cell>
          <cell r="AY728"/>
          <cell r="AZ728">
            <v>9869149.0100000016</v>
          </cell>
          <cell r="BA728">
            <v>2394567.44</v>
          </cell>
          <cell r="BB728">
            <v>3679114.9350000001</v>
          </cell>
          <cell r="BC728">
            <v>234205.05744</v>
          </cell>
          <cell r="BD728">
            <v>237935.03759999998</v>
          </cell>
          <cell r="BE728">
            <v>0</v>
          </cell>
          <cell r="BF728">
            <v>4151255.0300400001</v>
          </cell>
          <cell r="BG728"/>
          <cell r="BH728">
            <v>10047467.43004</v>
          </cell>
          <cell r="BI728"/>
          <cell r="BJ728">
            <v>1573800.31</v>
          </cell>
          <cell r="BK728">
            <v>8473667.1200399995</v>
          </cell>
          <cell r="BL728"/>
          <cell r="BM728">
            <v>0</v>
          </cell>
        </row>
        <row r="729">
          <cell r="A729" t="str">
            <v>4406301500400</v>
          </cell>
          <cell r="B729" t="str">
            <v>MCHENRY C C SCHOOL DIST 15</v>
          </cell>
          <cell r="C729" t="str">
            <v>MCHENRY</v>
          </cell>
          <cell r="D729" t="str">
            <v>Elementary</v>
          </cell>
          <cell r="E729">
            <v>4071.47</v>
          </cell>
          <cell r="F729"/>
          <cell r="G729">
            <v>2615.98</v>
          </cell>
          <cell r="H729">
            <v>2567.48</v>
          </cell>
          <cell r="I729">
            <v>1455.49</v>
          </cell>
          <cell r="J729">
            <v>0</v>
          </cell>
          <cell r="K729"/>
          <cell r="L729">
            <v>231073.2</v>
          </cell>
          <cell r="M729">
            <v>130994.1</v>
          </cell>
          <cell r="N729">
            <v>0</v>
          </cell>
          <cell r="O729">
            <v>362067.30000000005</v>
          </cell>
          <cell r="P729"/>
          <cell r="Q729">
            <v>326997.5</v>
          </cell>
          <cell r="R729">
            <v>181936.25</v>
          </cell>
          <cell r="S729">
            <v>0</v>
          </cell>
          <cell r="T729">
            <v>508933.75</v>
          </cell>
          <cell r="U729"/>
          <cell r="V729">
            <v>850193.5</v>
          </cell>
          <cell r="W729">
            <v>473034.25</v>
          </cell>
          <cell r="X729">
            <v>0</v>
          </cell>
          <cell r="Y729">
            <v>1323227.75</v>
          </cell>
          <cell r="Z729"/>
          <cell r="AA729">
            <v>88943.32</v>
          </cell>
          <cell r="AB729">
            <v>49486.66</v>
          </cell>
          <cell r="AC729">
            <v>0</v>
          </cell>
          <cell r="AD729">
            <v>138429.98000000001</v>
          </cell>
          <cell r="AE729"/>
          <cell r="AF729">
            <v>1493724.58</v>
          </cell>
          <cell r="AG729">
            <v>831084.79</v>
          </cell>
          <cell r="AH729">
            <v>0</v>
          </cell>
          <cell r="AI729">
            <v>2324809.37</v>
          </cell>
          <cell r="AJ729"/>
          <cell r="AK729">
            <v>320935</v>
          </cell>
          <cell r="AL729">
            <v>362417.01</v>
          </cell>
          <cell r="AM729">
            <v>0</v>
          </cell>
          <cell r="AN729">
            <v>683352.01</v>
          </cell>
          <cell r="AO729"/>
          <cell r="AP729">
            <v>3560348.78</v>
          </cell>
          <cell r="AQ729">
            <v>1980921.89</v>
          </cell>
          <cell r="AR729">
            <v>0</v>
          </cell>
          <cell r="AS729">
            <v>5541270.6699999999</v>
          </cell>
          <cell r="AT729"/>
          <cell r="AU729">
            <v>2451173.2600000002</v>
          </cell>
          <cell r="AV729">
            <v>1363794.1300000001</v>
          </cell>
          <cell r="AW729">
            <v>0</v>
          </cell>
          <cell r="AX729">
            <v>3814967.3900000006</v>
          </cell>
          <cell r="AY729"/>
          <cell r="AZ729">
            <v>24069939.890000004</v>
          </cell>
          <cell r="BA729">
            <v>8908432.3399999999</v>
          </cell>
          <cell r="BB729">
            <v>9893511.6690000016</v>
          </cell>
          <cell r="BC729">
            <v>576740.01138000004</v>
          </cell>
          <cell r="BD729">
            <v>585925.24769999995</v>
          </cell>
          <cell r="BE729">
            <v>0</v>
          </cell>
          <cell r="BF729">
            <v>11056176.928080002</v>
          </cell>
          <cell r="BG729"/>
          <cell r="BH729">
            <v>25753235.148080006</v>
          </cell>
          <cell r="BI729"/>
          <cell r="BJ729">
            <v>3875550.86</v>
          </cell>
          <cell r="BK729">
            <v>21877684.288080007</v>
          </cell>
          <cell r="BL729"/>
          <cell r="BM729">
            <v>1</v>
          </cell>
        </row>
        <row r="730">
          <cell r="A730" t="str">
            <v>4406301800400</v>
          </cell>
          <cell r="B730" t="str">
            <v>RILEY C C SCHOOL DIST 18</v>
          </cell>
          <cell r="C730" t="str">
            <v>MCHENRY</v>
          </cell>
          <cell r="D730" t="str">
            <v>Elementary</v>
          </cell>
          <cell r="E730">
            <v>277.3</v>
          </cell>
          <cell r="F730"/>
          <cell r="G730">
            <v>170.30999999999997</v>
          </cell>
          <cell r="H730">
            <v>168.80999999999997</v>
          </cell>
          <cell r="I730">
            <v>106.99</v>
          </cell>
          <cell r="J730">
            <v>0</v>
          </cell>
          <cell r="K730"/>
          <cell r="L730">
            <v>15192.899999999998</v>
          </cell>
          <cell r="M730">
            <v>9629.1</v>
          </cell>
          <cell r="N730">
            <v>0</v>
          </cell>
          <cell r="O730">
            <v>24822</v>
          </cell>
          <cell r="P730"/>
          <cell r="Q730">
            <v>21288.749999999996</v>
          </cell>
          <cell r="R730">
            <v>13373.75</v>
          </cell>
          <cell r="S730">
            <v>0</v>
          </cell>
          <cell r="T730">
            <v>34662.5</v>
          </cell>
          <cell r="U730"/>
          <cell r="V730">
            <v>55350.749999999993</v>
          </cell>
          <cell r="W730">
            <v>34771.75</v>
          </cell>
          <cell r="X730">
            <v>0</v>
          </cell>
          <cell r="Y730">
            <v>90122.5</v>
          </cell>
          <cell r="Z730"/>
          <cell r="AA730">
            <v>5790.5399999999991</v>
          </cell>
          <cell r="AB730">
            <v>3637.66</v>
          </cell>
          <cell r="AC730">
            <v>0</v>
          </cell>
          <cell r="AD730">
            <v>9428.1999999999989</v>
          </cell>
          <cell r="AE730"/>
          <cell r="AF730">
            <v>48623.5</v>
          </cell>
          <cell r="AG730">
            <v>30545.64</v>
          </cell>
          <cell r="AH730">
            <v>0</v>
          </cell>
          <cell r="AI730">
            <v>79169.14</v>
          </cell>
          <cell r="AJ730"/>
          <cell r="AK730">
            <v>21101.249999999996</v>
          </cell>
          <cell r="AL730">
            <v>26640.51</v>
          </cell>
          <cell r="AM730">
            <v>0</v>
          </cell>
          <cell r="AN730">
            <v>47741.759999999995</v>
          </cell>
          <cell r="AO730"/>
          <cell r="AP730">
            <v>231791.90999999997</v>
          </cell>
          <cell r="AQ730">
            <v>145613.38999999998</v>
          </cell>
          <cell r="AR730">
            <v>0</v>
          </cell>
          <cell r="AS730">
            <v>377405.29999999993</v>
          </cell>
          <cell r="AT730"/>
          <cell r="AU730">
            <v>159580.46999999997</v>
          </cell>
          <cell r="AV730">
            <v>100249.62999999999</v>
          </cell>
          <cell r="AW730">
            <v>0</v>
          </cell>
          <cell r="AX730">
            <v>259830.09999999998</v>
          </cell>
          <cell r="AY730"/>
          <cell r="AZ730">
            <v>1577319.64</v>
          </cell>
          <cell r="BA730">
            <v>446671.77</v>
          </cell>
          <cell r="BB730">
            <v>607197.42299999995</v>
          </cell>
          <cell r="BC730">
            <v>39280.65419999999</v>
          </cell>
          <cell r="BD730">
            <v>39906.242999999988</v>
          </cell>
          <cell r="BE730">
            <v>0</v>
          </cell>
          <cell r="BF730">
            <v>686384.32019999996</v>
          </cell>
          <cell r="BG730"/>
          <cell r="BH730">
            <v>1609565.8201999997</v>
          </cell>
          <cell r="BI730"/>
          <cell r="BJ730">
            <v>263956.32</v>
          </cell>
          <cell r="BK730">
            <v>1345609.5001999997</v>
          </cell>
          <cell r="BL730"/>
          <cell r="BM730">
            <v>0</v>
          </cell>
        </row>
        <row r="731">
          <cell r="A731" t="str">
            <v>4406301902400</v>
          </cell>
          <cell r="B731" t="str">
            <v>ALDEN HEBRON SCHOOL DIST 19</v>
          </cell>
          <cell r="C731" t="str">
            <v>MCHENRY</v>
          </cell>
          <cell r="D731" t="str">
            <v>Unit</v>
          </cell>
          <cell r="E731">
            <v>392.75</v>
          </cell>
          <cell r="F731"/>
          <cell r="G731">
            <v>192.25</v>
          </cell>
          <cell r="H731">
            <v>187.5</v>
          </cell>
          <cell r="I731">
            <v>86.5</v>
          </cell>
          <cell r="J731">
            <v>114</v>
          </cell>
          <cell r="K731"/>
          <cell r="L731">
            <v>16875</v>
          </cell>
          <cell r="M731">
            <v>7785</v>
          </cell>
          <cell r="N731">
            <v>10260</v>
          </cell>
          <cell r="O731">
            <v>34920</v>
          </cell>
          <cell r="P731"/>
          <cell r="Q731">
            <v>24031.25</v>
          </cell>
          <cell r="R731">
            <v>10812.5</v>
          </cell>
          <cell r="S731">
            <v>14250</v>
          </cell>
          <cell r="T731">
            <v>49093.75</v>
          </cell>
          <cell r="U731"/>
          <cell r="V731">
            <v>62481.25</v>
          </cell>
          <cell r="W731">
            <v>28112.5</v>
          </cell>
          <cell r="X731">
            <v>37050</v>
          </cell>
          <cell r="Y731">
            <v>127643.75</v>
          </cell>
          <cell r="Z731"/>
          <cell r="AA731">
            <v>6536.5</v>
          </cell>
          <cell r="AB731">
            <v>2941</v>
          </cell>
          <cell r="AC731">
            <v>3876</v>
          </cell>
          <cell r="AD731">
            <v>13353.5</v>
          </cell>
          <cell r="AE731"/>
          <cell r="AF731">
            <v>109774.75</v>
          </cell>
          <cell r="AG731">
            <v>49391.5</v>
          </cell>
          <cell r="AH731">
            <v>65094</v>
          </cell>
          <cell r="AI731">
            <v>224260.25</v>
          </cell>
          <cell r="AJ731"/>
          <cell r="AK731">
            <v>23437.5</v>
          </cell>
          <cell r="AL731">
            <v>21538.5</v>
          </cell>
          <cell r="AM731">
            <v>97926</v>
          </cell>
          <cell r="AN731">
            <v>142902</v>
          </cell>
          <cell r="AO731"/>
          <cell r="AP731">
            <v>261652.25</v>
          </cell>
          <cell r="AQ731">
            <v>117726.5</v>
          </cell>
          <cell r="AR731">
            <v>155154</v>
          </cell>
          <cell r="AS731">
            <v>534532.75</v>
          </cell>
          <cell r="AT731"/>
          <cell r="AU731">
            <v>180138.25</v>
          </cell>
          <cell r="AV731">
            <v>81050.5</v>
          </cell>
          <cell r="AW731">
            <v>106818</v>
          </cell>
          <cell r="AX731">
            <v>368006.75</v>
          </cell>
          <cell r="AY731"/>
          <cell r="AZ731">
            <v>2423404.6199999996</v>
          </cell>
          <cell r="BA731">
            <v>910414.51</v>
          </cell>
          <cell r="BB731">
            <v>1000145.7389999999</v>
          </cell>
          <cell r="BC731">
            <v>55634.608500000002</v>
          </cell>
          <cell r="BD731">
            <v>56520.652499999997</v>
          </cell>
          <cell r="BE731">
            <v>0</v>
          </cell>
          <cell r="BF731">
            <v>1112301</v>
          </cell>
          <cell r="BG731"/>
          <cell r="BH731">
            <v>2607013.75</v>
          </cell>
          <cell r="BI731"/>
          <cell r="BJ731">
            <v>373850.87</v>
          </cell>
          <cell r="BK731">
            <v>2233162.88</v>
          </cell>
          <cell r="BL731"/>
          <cell r="BM731">
            <v>1</v>
          </cell>
        </row>
        <row r="732">
          <cell r="A732" t="str">
            <v>4406302600400</v>
          </cell>
          <cell r="B732" t="str">
            <v>CARY C C SCHOOL DIST 26</v>
          </cell>
          <cell r="C732" t="str">
            <v>MCHENRY</v>
          </cell>
          <cell r="D732" t="str">
            <v>Elementary</v>
          </cell>
          <cell r="E732">
            <v>2280.89</v>
          </cell>
          <cell r="F732"/>
          <cell r="G732">
            <v>1504.74</v>
          </cell>
          <cell r="H732">
            <v>1471.99</v>
          </cell>
          <cell r="I732">
            <v>776.15000000000009</v>
          </cell>
          <cell r="J732">
            <v>0</v>
          </cell>
          <cell r="K732"/>
          <cell r="L732">
            <v>132479.1</v>
          </cell>
          <cell r="M732">
            <v>69853.500000000015</v>
          </cell>
          <cell r="N732">
            <v>0</v>
          </cell>
          <cell r="O732">
            <v>202332.60000000003</v>
          </cell>
          <cell r="P732"/>
          <cell r="Q732">
            <v>188092.5</v>
          </cell>
          <cell r="R732">
            <v>97018.750000000015</v>
          </cell>
          <cell r="S732">
            <v>0</v>
          </cell>
          <cell r="T732">
            <v>285111.25</v>
          </cell>
          <cell r="U732"/>
          <cell r="V732">
            <v>489040.5</v>
          </cell>
          <cell r="W732">
            <v>252248.75000000003</v>
          </cell>
          <cell r="X732">
            <v>0</v>
          </cell>
          <cell r="Y732">
            <v>741289.25</v>
          </cell>
          <cell r="Z732"/>
          <cell r="AA732">
            <v>51161.16</v>
          </cell>
          <cell r="AB732">
            <v>26389.100000000002</v>
          </cell>
          <cell r="AC732">
            <v>0</v>
          </cell>
          <cell r="AD732">
            <v>77550.260000000009</v>
          </cell>
          <cell r="AE732"/>
          <cell r="AF732">
            <v>859206.54</v>
          </cell>
          <cell r="AG732">
            <v>443181.65</v>
          </cell>
          <cell r="AH732">
            <v>0</v>
          </cell>
          <cell r="AI732">
            <v>1302388.19</v>
          </cell>
          <cell r="AJ732"/>
          <cell r="AK732">
            <v>183998.75</v>
          </cell>
          <cell r="AL732">
            <v>193261.35000000003</v>
          </cell>
          <cell r="AM732">
            <v>0</v>
          </cell>
          <cell r="AN732">
            <v>377260.10000000003</v>
          </cell>
          <cell r="AO732"/>
          <cell r="AP732">
            <v>2047951.14</v>
          </cell>
          <cell r="AQ732">
            <v>1056340.1500000001</v>
          </cell>
          <cell r="AR732">
            <v>0</v>
          </cell>
          <cell r="AS732">
            <v>3104291.29</v>
          </cell>
          <cell r="AT732"/>
          <cell r="AU732">
            <v>1409941.3800000001</v>
          </cell>
          <cell r="AV732">
            <v>727252.55</v>
          </cell>
          <cell r="AW732">
            <v>0</v>
          </cell>
          <cell r="AX732">
            <v>2137193.9300000002</v>
          </cell>
          <cell r="AY732"/>
          <cell r="AZ732">
            <v>13182229.740000002</v>
          </cell>
          <cell r="BA732">
            <v>4198162.49</v>
          </cell>
          <cell r="BB732">
            <v>5214117.6690000007</v>
          </cell>
          <cell r="BC732">
            <v>323097.19206000009</v>
          </cell>
          <cell r="BD732">
            <v>328242.87990000006</v>
          </cell>
          <cell r="BE732">
            <v>0</v>
          </cell>
          <cell r="BF732">
            <v>5865457.740960001</v>
          </cell>
          <cell r="BG732"/>
          <cell r="BH732">
            <v>14092874.610959999</v>
          </cell>
          <cell r="BI732"/>
          <cell r="BJ732">
            <v>2171133.5699999998</v>
          </cell>
          <cell r="BK732">
            <v>11921741.040959999</v>
          </cell>
          <cell r="BL732"/>
          <cell r="BM732">
            <v>1</v>
          </cell>
        </row>
        <row r="733">
          <cell r="A733" t="str">
            <v>4406303600200</v>
          </cell>
          <cell r="B733" t="str">
            <v>HARRISON SCHOOL DISTRICT 36</v>
          </cell>
          <cell r="C733" t="str">
            <v>MCHENRY</v>
          </cell>
          <cell r="D733" t="str">
            <v>Elementary</v>
          </cell>
          <cell r="E733">
            <v>368.25</v>
          </cell>
          <cell r="F733"/>
          <cell r="G733">
            <v>234.25</v>
          </cell>
          <cell r="H733">
            <v>231.5</v>
          </cell>
          <cell r="I733">
            <v>134</v>
          </cell>
          <cell r="J733">
            <v>0</v>
          </cell>
          <cell r="K733"/>
          <cell r="L733">
            <v>20835</v>
          </cell>
          <cell r="M733">
            <v>12060</v>
          </cell>
          <cell r="N733">
            <v>0</v>
          </cell>
          <cell r="O733">
            <v>32895</v>
          </cell>
          <cell r="P733"/>
          <cell r="Q733">
            <v>29281.25</v>
          </cell>
          <cell r="R733">
            <v>16750</v>
          </cell>
          <cell r="S733">
            <v>0</v>
          </cell>
          <cell r="T733">
            <v>46031.25</v>
          </cell>
          <cell r="U733"/>
          <cell r="V733">
            <v>76131.25</v>
          </cell>
          <cell r="W733">
            <v>43550</v>
          </cell>
          <cell r="X733">
            <v>0</v>
          </cell>
          <cell r="Y733">
            <v>119681.25</v>
          </cell>
          <cell r="Z733"/>
          <cell r="AA733">
            <v>7964.5</v>
          </cell>
          <cell r="AB733">
            <v>4556</v>
          </cell>
          <cell r="AC733">
            <v>0</v>
          </cell>
          <cell r="AD733">
            <v>12520.5</v>
          </cell>
          <cell r="AE733"/>
          <cell r="AF733">
            <v>133756.75</v>
          </cell>
          <cell r="AG733">
            <v>76514</v>
          </cell>
          <cell r="AH733">
            <v>0</v>
          </cell>
          <cell r="AI733">
            <v>210270.75</v>
          </cell>
          <cell r="AJ733"/>
          <cell r="AK733">
            <v>28937.5</v>
          </cell>
          <cell r="AL733">
            <v>33366</v>
          </cell>
          <cell r="AM733">
            <v>0</v>
          </cell>
          <cell r="AN733">
            <v>62303.5</v>
          </cell>
          <cell r="AO733"/>
          <cell r="AP733">
            <v>318814.25</v>
          </cell>
          <cell r="AQ733">
            <v>182374</v>
          </cell>
          <cell r="AR733">
            <v>0</v>
          </cell>
          <cell r="AS733">
            <v>501188.25</v>
          </cell>
          <cell r="AT733"/>
          <cell r="AU733">
            <v>219492.25</v>
          </cell>
          <cell r="AV733">
            <v>125558</v>
          </cell>
          <cell r="AW733">
            <v>0</v>
          </cell>
          <cell r="AX733">
            <v>345050.25</v>
          </cell>
          <cell r="AY733"/>
          <cell r="AZ733">
            <v>2260954.0499999998</v>
          </cell>
          <cell r="BA733">
            <v>922004.02</v>
          </cell>
          <cell r="BB733">
            <v>954887.42099999986</v>
          </cell>
          <cell r="BC733">
            <v>52164.085500000001</v>
          </cell>
          <cell r="BD733">
            <v>52994.857499999998</v>
          </cell>
          <cell r="BE733">
            <v>0</v>
          </cell>
          <cell r="BF733">
            <v>1060046.3639999998</v>
          </cell>
          <cell r="BG733"/>
          <cell r="BH733">
            <v>2389987.1140000001</v>
          </cell>
          <cell r="BI733"/>
          <cell r="BJ733">
            <v>350529.81</v>
          </cell>
          <cell r="BK733">
            <v>2039457.304</v>
          </cell>
          <cell r="BL733"/>
          <cell r="BM733">
            <v>1</v>
          </cell>
        </row>
        <row r="734">
          <cell r="A734" t="str">
            <v>4406304600300</v>
          </cell>
          <cell r="B734" t="str">
            <v>PRAIRIE GROVE C SCH DIST 46</v>
          </cell>
          <cell r="C734" t="str">
            <v>MCHENRY</v>
          </cell>
          <cell r="D734" t="str">
            <v>Elementary</v>
          </cell>
          <cell r="E734">
            <v>775.5</v>
          </cell>
          <cell r="F734"/>
          <cell r="G734">
            <v>542.5</v>
          </cell>
          <cell r="H734">
            <v>530</v>
          </cell>
          <cell r="I734">
            <v>233</v>
          </cell>
          <cell r="J734">
            <v>0</v>
          </cell>
          <cell r="K734"/>
          <cell r="L734">
            <v>47700</v>
          </cell>
          <cell r="M734">
            <v>20970</v>
          </cell>
          <cell r="N734">
            <v>0</v>
          </cell>
          <cell r="O734">
            <v>68670</v>
          </cell>
          <cell r="P734"/>
          <cell r="Q734">
            <v>67812.5</v>
          </cell>
          <cell r="R734">
            <v>29125</v>
          </cell>
          <cell r="S734">
            <v>0</v>
          </cell>
          <cell r="T734">
            <v>96937.5</v>
          </cell>
          <cell r="U734"/>
          <cell r="V734">
            <v>176312.5</v>
          </cell>
          <cell r="W734">
            <v>75725</v>
          </cell>
          <cell r="X734">
            <v>0</v>
          </cell>
          <cell r="Y734">
            <v>252037.5</v>
          </cell>
          <cell r="Z734"/>
          <cell r="AA734">
            <v>18445</v>
          </cell>
          <cell r="AB734">
            <v>7922</v>
          </cell>
          <cell r="AC734">
            <v>0</v>
          </cell>
          <cell r="AD734">
            <v>26367</v>
          </cell>
          <cell r="AE734"/>
          <cell r="AF734">
            <v>154883.75</v>
          </cell>
          <cell r="AG734">
            <v>66521.5</v>
          </cell>
          <cell r="AH734">
            <v>0</v>
          </cell>
          <cell r="AI734">
            <v>221405.25</v>
          </cell>
          <cell r="AJ734"/>
          <cell r="AK734">
            <v>66250</v>
          </cell>
          <cell r="AL734">
            <v>58017</v>
          </cell>
          <cell r="AM734">
            <v>0</v>
          </cell>
          <cell r="AN734">
            <v>124267</v>
          </cell>
          <cell r="AO734"/>
          <cell r="AP734">
            <v>738342.5</v>
          </cell>
          <cell r="AQ734">
            <v>317113</v>
          </cell>
          <cell r="AR734">
            <v>0</v>
          </cell>
          <cell r="AS734">
            <v>1055455.5</v>
          </cell>
          <cell r="AT734"/>
          <cell r="AU734">
            <v>508322.5</v>
          </cell>
          <cell r="AV734">
            <v>218321</v>
          </cell>
          <cell r="AW734">
            <v>0</v>
          </cell>
          <cell r="AX734">
            <v>726643.5</v>
          </cell>
          <cell r="AY734"/>
          <cell r="AZ734">
            <v>4394198.13</v>
          </cell>
          <cell r="BA734">
            <v>1017529.35</v>
          </cell>
          <cell r="BB734">
            <v>1623518.2439999997</v>
          </cell>
          <cell r="BC734">
            <v>109852.67700000001</v>
          </cell>
          <cell r="BD734">
            <v>111602.20499999999</v>
          </cell>
          <cell r="BE734">
            <v>0</v>
          </cell>
          <cell r="BF734">
            <v>1844973.1259999997</v>
          </cell>
          <cell r="BG734"/>
          <cell r="BH734">
            <v>4416756.3760000002</v>
          </cell>
          <cell r="BI734"/>
          <cell r="BJ734">
            <v>738182.94</v>
          </cell>
          <cell r="BK734">
            <v>3678573.4360000002</v>
          </cell>
          <cell r="BL734"/>
          <cell r="BM734">
            <v>0</v>
          </cell>
        </row>
        <row r="735">
          <cell r="A735" t="str">
            <v>4406304700400</v>
          </cell>
          <cell r="B735" t="str">
            <v>CRYSTAL LAKE C C SCH DIST 47</v>
          </cell>
          <cell r="C735" t="str">
            <v>MCHENRY</v>
          </cell>
          <cell r="D735" t="str">
            <v>Elementary</v>
          </cell>
          <cell r="E735">
            <v>7030.71</v>
          </cell>
          <cell r="F735"/>
          <cell r="G735">
            <v>4555.2299999999996</v>
          </cell>
          <cell r="H735">
            <v>4486.6499999999996</v>
          </cell>
          <cell r="I735">
            <v>2475.48</v>
          </cell>
          <cell r="J735">
            <v>0</v>
          </cell>
          <cell r="K735"/>
          <cell r="L735">
            <v>403798.49999999994</v>
          </cell>
          <cell r="M735">
            <v>222793.2</v>
          </cell>
          <cell r="N735">
            <v>0</v>
          </cell>
          <cell r="O735">
            <v>626591.69999999995</v>
          </cell>
          <cell r="P735"/>
          <cell r="Q735">
            <v>569403.75</v>
          </cell>
          <cell r="R735">
            <v>309435</v>
          </cell>
          <cell r="S735">
            <v>0</v>
          </cell>
          <cell r="T735">
            <v>878838.75</v>
          </cell>
          <cell r="U735"/>
          <cell r="V735">
            <v>1480449.7499999998</v>
          </cell>
          <cell r="W735">
            <v>804531</v>
          </cell>
          <cell r="X735">
            <v>0</v>
          </cell>
          <cell r="Y735">
            <v>2284980.75</v>
          </cell>
          <cell r="Z735"/>
          <cell r="AA735">
            <v>154877.81999999998</v>
          </cell>
          <cell r="AB735">
            <v>84166.32</v>
          </cell>
          <cell r="AC735">
            <v>0</v>
          </cell>
          <cell r="AD735">
            <v>239044.13999999998</v>
          </cell>
          <cell r="AE735"/>
          <cell r="AF735">
            <v>2601036.33</v>
          </cell>
          <cell r="AG735">
            <v>1413499.08</v>
          </cell>
          <cell r="AH735">
            <v>0</v>
          </cell>
          <cell r="AI735">
            <v>4014535.41</v>
          </cell>
          <cell r="AJ735"/>
          <cell r="AK735">
            <v>560831.25</v>
          </cell>
          <cell r="AL735">
            <v>616394.52</v>
          </cell>
          <cell r="AM735">
            <v>0</v>
          </cell>
          <cell r="AN735">
            <v>1177225.77</v>
          </cell>
          <cell r="AO735"/>
          <cell r="AP735">
            <v>6199668.0299999993</v>
          </cell>
          <cell r="AQ735">
            <v>3369128.28</v>
          </cell>
          <cell r="AR735">
            <v>0</v>
          </cell>
          <cell r="AS735">
            <v>9568796.3099999987</v>
          </cell>
          <cell r="AT735"/>
          <cell r="AU735">
            <v>4268250.51</v>
          </cell>
          <cell r="AV735">
            <v>2319524.7600000002</v>
          </cell>
          <cell r="AW735">
            <v>0</v>
          </cell>
          <cell r="AX735">
            <v>6587775.2699999996</v>
          </cell>
          <cell r="AY735"/>
          <cell r="AZ735">
            <v>40718788.330000006</v>
          </cell>
          <cell r="BA735">
            <v>13086964.620000001</v>
          </cell>
          <cell r="BB735">
            <v>16141725.885</v>
          </cell>
          <cell r="BC735">
            <v>995928.19433999981</v>
          </cell>
          <cell r="BD735">
            <v>1011789.4760999997</v>
          </cell>
          <cell r="BE735">
            <v>0</v>
          </cell>
          <cell r="BF735">
            <v>18149443.555440001</v>
          </cell>
          <cell r="BG735"/>
          <cell r="BH735">
            <v>43527231.655440003</v>
          </cell>
          <cell r="BI735"/>
          <cell r="BJ735">
            <v>6692392.2300000004</v>
          </cell>
          <cell r="BK735">
            <v>36834839.425439999</v>
          </cell>
          <cell r="BL735"/>
          <cell r="BM735">
            <v>1</v>
          </cell>
        </row>
        <row r="736">
          <cell r="A736" t="str">
            <v>4406305002600</v>
          </cell>
          <cell r="B736" t="str">
            <v>HARVARD C U SCHOOL DIST 50</v>
          </cell>
          <cell r="C736" t="str">
            <v>MCHENRY</v>
          </cell>
          <cell r="D736" t="str">
            <v>Unit</v>
          </cell>
          <cell r="E736">
            <v>2441.46</v>
          </cell>
          <cell r="F736"/>
          <cell r="G736">
            <v>1083.31</v>
          </cell>
          <cell r="H736">
            <v>1065.1500000000001</v>
          </cell>
          <cell r="I736">
            <v>581.99</v>
          </cell>
          <cell r="J736">
            <v>776.16000000000008</v>
          </cell>
          <cell r="K736"/>
          <cell r="L736">
            <v>95863.500000000015</v>
          </cell>
          <cell r="M736">
            <v>52379.1</v>
          </cell>
          <cell r="N736">
            <v>69854.400000000009</v>
          </cell>
          <cell r="O736">
            <v>218097</v>
          </cell>
          <cell r="P736"/>
          <cell r="Q736">
            <v>135413.75</v>
          </cell>
          <cell r="R736">
            <v>72748.75</v>
          </cell>
          <cell r="S736">
            <v>97020.000000000015</v>
          </cell>
          <cell r="T736">
            <v>305182.5</v>
          </cell>
          <cell r="U736"/>
          <cell r="V736">
            <v>352075.75</v>
          </cell>
          <cell r="W736">
            <v>189146.75</v>
          </cell>
          <cell r="X736">
            <v>252252.00000000003</v>
          </cell>
          <cell r="Y736">
            <v>793474.5</v>
          </cell>
          <cell r="Z736"/>
          <cell r="AA736">
            <v>36832.54</v>
          </cell>
          <cell r="AB736">
            <v>19787.66</v>
          </cell>
          <cell r="AC736">
            <v>26389.440000000002</v>
          </cell>
          <cell r="AD736">
            <v>83009.64</v>
          </cell>
          <cell r="AE736"/>
          <cell r="AF736">
            <v>618570.01</v>
          </cell>
          <cell r="AG736">
            <v>332316.28999999998</v>
          </cell>
          <cell r="AH736">
            <v>443187.36</v>
          </cell>
          <cell r="AI736">
            <v>1394073.6600000001</v>
          </cell>
          <cell r="AJ736"/>
          <cell r="AK736">
            <v>133143.75</v>
          </cell>
          <cell r="AL736">
            <v>144915.51</v>
          </cell>
          <cell r="AM736">
            <v>666721.44000000006</v>
          </cell>
          <cell r="AN736">
            <v>944780.70000000007</v>
          </cell>
          <cell r="AO736"/>
          <cell r="AP736">
            <v>1474384.91</v>
          </cell>
          <cell r="AQ736">
            <v>792088.39</v>
          </cell>
          <cell r="AR736">
            <v>1056353.76</v>
          </cell>
          <cell r="AS736">
            <v>3322827.0599999996</v>
          </cell>
          <cell r="AT736"/>
          <cell r="AU736">
            <v>1015061.47</v>
          </cell>
          <cell r="AV736">
            <v>545324.63</v>
          </cell>
          <cell r="AW736">
            <v>727261.92</v>
          </cell>
          <cell r="AX736">
            <v>2287648.02</v>
          </cell>
          <cell r="AY736"/>
          <cell r="AZ736">
            <v>15529982.129999999</v>
          </cell>
          <cell r="BA736">
            <v>8523473.3200000003</v>
          </cell>
          <cell r="BB736">
            <v>7216036.6349999998</v>
          </cell>
          <cell r="BC736">
            <v>345842.57483999996</v>
          </cell>
          <cell r="BD736">
            <v>351350.5086</v>
          </cell>
          <cell r="BE736">
            <v>0</v>
          </cell>
          <cell r="BF736">
            <v>7913229.71844</v>
          </cell>
          <cell r="BG736"/>
          <cell r="BH736">
            <v>17262322.798439998</v>
          </cell>
          <cell r="BI736"/>
          <cell r="BJ736">
            <v>2323976.94</v>
          </cell>
          <cell r="BK736">
            <v>14938345.858439999</v>
          </cell>
          <cell r="BL736"/>
          <cell r="BM736">
            <v>1</v>
          </cell>
        </row>
        <row r="737">
          <cell r="A737" t="str">
            <v>4406315401600</v>
          </cell>
          <cell r="B737" t="str">
            <v>MARENGO COMM HS DIST 154</v>
          </cell>
          <cell r="C737" t="str">
            <v>MCHENRY</v>
          </cell>
          <cell r="D737" t="str">
            <v>High School</v>
          </cell>
          <cell r="E737">
            <v>665</v>
          </cell>
          <cell r="F737"/>
          <cell r="G737">
            <v>0</v>
          </cell>
          <cell r="H737">
            <v>0</v>
          </cell>
          <cell r="I737">
            <v>0</v>
          </cell>
          <cell r="J737">
            <v>665</v>
          </cell>
          <cell r="K737"/>
          <cell r="L737">
            <v>0</v>
          </cell>
          <cell r="M737">
            <v>0</v>
          </cell>
          <cell r="N737">
            <v>59850</v>
          </cell>
          <cell r="O737">
            <v>59850</v>
          </cell>
          <cell r="P737"/>
          <cell r="Q737">
            <v>0</v>
          </cell>
          <cell r="R737">
            <v>0</v>
          </cell>
          <cell r="S737">
            <v>83125</v>
          </cell>
          <cell r="T737">
            <v>83125</v>
          </cell>
          <cell r="U737"/>
          <cell r="V737">
            <v>0</v>
          </cell>
          <cell r="W737">
            <v>0</v>
          </cell>
          <cell r="X737">
            <v>216125</v>
          </cell>
          <cell r="Y737">
            <v>216125</v>
          </cell>
          <cell r="Z737"/>
          <cell r="AA737">
            <v>0</v>
          </cell>
          <cell r="AB737">
            <v>0</v>
          </cell>
          <cell r="AC737">
            <v>22610</v>
          </cell>
          <cell r="AD737">
            <v>22610</v>
          </cell>
          <cell r="AE737"/>
          <cell r="AF737">
            <v>0</v>
          </cell>
          <cell r="AG737">
            <v>0</v>
          </cell>
          <cell r="AH737">
            <v>379715</v>
          </cell>
          <cell r="AI737">
            <v>379715</v>
          </cell>
          <cell r="AJ737"/>
          <cell r="AK737">
            <v>0</v>
          </cell>
          <cell r="AL737">
            <v>0</v>
          </cell>
          <cell r="AM737">
            <v>571235</v>
          </cell>
          <cell r="AN737">
            <v>571235</v>
          </cell>
          <cell r="AO737"/>
          <cell r="AP737">
            <v>0</v>
          </cell>
          <cell r="AQ737">
            <v>0</v>
          </cell>
          <cell r="AR737">
            <v>905065</v>
          </cell>
          <cell r="AS737">
            <v>905065</v>
          </cell>
          <cell r="AT737"/>
          <cell r="AU737">
            <v>0</v>
          </cell>
          <cell r="AV737">
            <v>0</v>
          </cell>
          <cell r="AW737">
            <v>623105</v>
          </cell>
          <cell r="AX737">
            <v>623105</v>
          </cell>
          <cell r="AY737"/>
          <cell r="AZ737">
            <v>4295291.5299999993</v>
          </cell>
          <cell r="BA737">
            <v>1017433.72</v>
          </cell>
          <cell r="BB737">
            <v>1593817.5749999997</v>
          </cell>
          <cell r="BC737">
            <v>94199.91</v>
          </cell>
          <cell r="BD737">
            <v>95700.15</v>
          </cell>
          <cell r="BE737">
            <v>0</v>
          </cell>
          <cell r="BF737">
            <v>1783717.6349999995</v>
          </cell>
          <cell r="BG737"/>
          <cell r="BH737">
            <v>4644547.6349999998</v>
          </cell>
          <cell r="BI737"/>
          <cell r="BJ737">
            <v>633000.19999999995</v>
          </cell>
          <cell r="BK737">
            <v>4011547.4349999996</v>
          </cell>
          <cell r="BL737"/>
          <cell r="BM737">
            <v>1</v>
          </cell>
        </row>
        <row r="738">
          <cell r="A738" t="str">
            <v>4406315501600</v>
          </cell>
          <cell r="B738" t="str">
            <v>COMMUNITY HIGH SCHOOL DIST 155</v>
          </cell>
          <cell r="C738" t="str">
            <v>MCHENRY</v>
          </cell>
          <cell r="D738" t="str">
            <v>High School</v>
          </cell>
          <cell r="E738">
            <v>5543.31</v>
          </cell>
          <cell r="F738"/>
          <cell r="G738">
            <v>0</v>
          </cell>
          <cell r="H738">
            <v>0</v>
          </cell>
          <cell r="I738">
            <v>0</v>
          </cell>
          <cell r="J738">
            <v>5543.3099999999995</v>
          </cell>
          <cell r="K738"/>
          <cell r="L738">
            <v>0</v>
          </cell>
          <cell r="M738">
            <v>0</v>
          </cell>
          <cell r="N738">
            <v>498897.89999999997</v>
          </cell>
          <cell r="O738">
            <v>498897.89999999997</v>
          </cell>
          <cell r="P738"/>
          <cell r="Q738">
            <v>0</v>
          </cell>
          <cell r="R738">
            <v>0</v>
          </cell>
          <cell r="S738">
            <v>692913.74999999988</v>
          </cell>
          <cell r="T738">
            <v>692913.74999999988</v>
          </cell>
          <cell r="U738"/>
          <cell r="V738">
            <v>0</v>
          </cell>
          <cell r="W738">
            <v>0</v>
          </cell>
          <cell r="X738">
            <v>1801575.7499999998</v>
          </cell>
          <cell r="Y738">
            <v>1801575.7499999998</v>
          </cell>
          <cell r="Z738"/>
          <cell r="AA738">
            <v>0</v>
          </cell>
          <cell r="AB738">
            <v>0</v>
          </cell>
          <cell r="AC738">
            <v>188472.53999999998</v>
          </cell>
          <cell r="AD738">
            <v>188472.53999999998</v>
          </cell>
          <cell r="AE738"/>
          <cell r="AF738">
            <v>0</v>
          </cell>
          <cell r="AG738">
            <v>0</v>
          </cell>
          <cell r="AH738">
            <v>3165230.01</v>
          </cell>
          <cell r="AI738">
            <v>3165230.01</v>
          </cell>
          <cell r="AJ738"/>
          <cell r="AK738">
            <v>0</v>
          </cell>
          <cell r="AL738">
            <v>0</v>
          </cell>
          <cell r="AM738">
            <v>4761703.2899999991</v>
          </cell>
          <cell r="AN738">
            <v>4761703.2899999991</v>
          </cell>
          <cell r="AO738"/>
          <cell r="AP738">
            <v>0</v>
          </cell>
          <cell r="AQ738">
            <v>0</v>
          </cell>
          <cell r="AR738">
            <v>7544444.9099999992</v>
          </cell>
          <cell r="AS738">
            <v>7544444.9099999992</v>
          </cell>
          <cell r="AT738"/>
          <cell r="AU738">
            <v>0</v>
          </cell>
          <cell r="AV738">
            <v>0</v>
          </cell>
          <cell r="AW738">
            <v>5194081.47</v>
          </cell>
          <cell r="AX738">
            <v>5194081.47</v>
          </cell>
          <cell r="AY738"/>
          <cell r="AZ738">
            <v>35323469.799999997</v>
          </cell>
          <cell r="BA738">
            <v>7757224.3200000003</v>
          </cell>
          <cell r="BB738">
            <v>12924208.236</v>
          </cell>
          <cell r="BC738">
            <v>785232.03473999992</v>
          </cell>
          <cell r="BD738">
            <v>797737.7420999998</v>
          </cell>
          <cell r="BE738">
            <v>0</v>
          </cell>
          <cell r="BF738">
            <v>14507178.012839999</v>
          </cell>
          <cell r="BG738"/>
          <cell r="BH738">
            <v>38354497.632839993</v>
          </cell>
          <cell r="BI738"/>
          <cell r="BJ738">
            <v>5276565.92</v>
          </cell>
          <cell r="BK738">
            <v>33077931.712839991</v>
          </cell>
          <cell r="BL738"/>
          <cell r="BM738">
            <v>1</v>
          </cell>
        </row>
        <row r="739">
          <cell r="A739" t="str">
            <v>4406315601600</v>
          </cell>
          <cell r="B739" t="str">
            <v>MCHENRY COMM H S DIST 156</v>
          </cell>
          <cell r="C739" t="str">
            <v>MCHENRY</v>
          </cell>
          <cell r="D739" t="str">
            <v>High School</v>
          </cell>
          <cell r="E739">
            <v>2187</v>
          </cell>
          <cell r="F739"/>
          <cell r="G739">
            <v>0</v>
          </cell>
          <cell r="H739">
            <v>0</v>
          </cell>
          <cell r="I739">
            <v>0</v>
          </cell>
          <cell r="J739">
            <v>2187</v>
          </cell>
          <cell r="K739"/>
          <cell r="L739">
            <v>0</v>
          </cell>
          <cell r="M739">
            <v>0</v>
          </cell>
          <cell r="N739">
            <v>196830</v>
          </cell>
          <cell r="O739">
            <v>196830</v>
          </cell>
          <cell r="P739"/>
          <cell r="Q739">
            <v>0</v>
          </cell>
          <cell r="R739">
            <v>0</v>
          </cell>
          <cell r="S739">
            <v>273375</v>
          </cell>
          <cell r="T739">
            <v>273375</v>
          </cell>
          <cell r="U739"/>
          <cell r="V739">
            <v>0</v>
          </cell>
          <cell r="W739">
            <v>0</v>
          </cell>
          <cell r="X739">
            <v>710775</v>
          </cell>
          <cell r="Y739">
            <v>710775</v>
          </cell>
          <cell r="Z739"/>
          <cell r="AA739">
            <v>0</v>
          </cell>
          <cell r="AB739">
            <v>0</v>
          </cell>
          <cell r="AC739">
            <v>74358</v>
          </cell>
          <cell r="AD739">
            <v>74358</v>
          </cell>
          <cell r="AE739"/>
          <cell r="AF739">
            <v>0</v>
          </cell>
          <cell r="AG739">
            <v>0</v>
          </cell>
          <cell r="AH739">
            <v>1248777</v>
          </cell>
          <cell r="AI739">
            <v>1248777</v>
          </cell>
          <cell r="AJ739"/>
          <cell r="AK739">
            <v>0</v>
          </cell>
          <cell r="AL739">
            <v>0</v>
          </cell>
          <cell r="AM739">
            <v>1878633</v>
          </cell>
          <cell r="AN739">
            <v>1878633</v>
          </cell>
          <cell r="AO739"/>
          <cell r="AP739">
            <v>0</v>
          </cell>
          <cell r="AQ739">
            <v>0</v>
          </cell>
          <cell r="AR739">
            <v>2976507</v>
          </cell>
          <cell r="AS739">
            <v>2976507</v>
          </cell>
          <cell r="AT739"/>
          <cell r="AU739">
            <v>0</v>
          </cell>
          <cell r="AV739">
            <v>0</v>
          </cell>
          <cell r="AW739">
            <v>2049219</v>
          </cell>
          <cell r="AX739">
            <v>2049219</v>
          </cell>
          <cell r="AY739"/>
          <cell r="AZ739">
            <v>14275473.82</v>
          </cell>
          <cell r="BA739">
            <v>4012824.92</v>
          </cell>
          <cell r="BB739">
            <v>5486489.6220000004</v>
          </cell>
          <cell r="BC739">
            <v>309797.29800000001</v>
          </cell>
          <cell r="BD739">
            <v>314731.17</v>
          </cell>
          <cell r="BE739">
            <v>0</v>
          </cell>
          <cell r="BF739">
            <v>6111018.0900000008</v>
          </cell>
          <cell r="BG739"/>
          <cell r="BH739">
            <v>15519492.09</v>
          </cell>
          <cell r="BI739"/>
          <cell r="BJ739">
            <v>2081761.56</v>
          </cell>
          <cell r="BK739">
            <v>13437730.529999999</v>
          </cell>
          <cell r="BL739"/>
          <cell r="BM739">
            <v>1</v>
          </cell>
        </row>
        <row r="740">
          <cell r="A740" t="str">
            <v>4406315701600</v>
          </cell>
          <cell r="B740" t="str">
            <v>RICHMOND-BURTON COMM H SC D 157</v>
          </cell>
          <cell r="C740" t="str">
            <v>MCHENRY</v>
          </cell>
          <cell r="D740" t="str">
            <v>High School</v>
          </cell>
          <cell r="E740">
            <v>572.82000000000005</v>
          </cell>
          <cell r="F740"/>
          <cell r="G740">
            <v>0</v>
          </cell>
          <cell r="H740">
            <v>0</v>
          </cell>
          <cell r="I740">
            <v>0</v>
          </cell>
          <cell r="J740">
            <v>572.82000000000005</v>
          </cell>
          <cell r="K740"/>
          <cell r="L740">
            <v>0</v>
          </cell>
          <cell r="M740">
            <v>0</v>
          </cell>
          <cell r="N740">
            <v>51553.8</v>
          </cell>
          <cell r="O740">
            <v>51553.8</v>
          </cell>
          <cell r="P740"/>
          <cell r="Q740">
            <v>0</v>
          </cell>
          <cell r="R740">
            <v>0</v>
          </cell>
          <cell r="S740">
            <v>71602.5</v>
          </cell>
          <cell r="T740">
            <v>71602.5</v>
          </cell>
          <cell r="U740"/>
          <cell r="V740">
            <v>0</v>
          </cell>
          <cell r="W740">
            <v>0</v>
          </cell>
          <cell r="X740">
            <v>186166.50000000003</v>
          </cell>
          <cell r="Y740">
            <v>186166.50000000003</v>
          </cell>
          <cell r="Z740"/>
          <cell r="AA740">
            <v>0</v>
          </cell>
          <cell r="AB740">
            <v>0</v>
          </cell>
          <cell r="AC740">
            <v>19475.88</v>
          </cell>
          <cell r="AD740">
            <v>19475.88</v>
          </cell>
          <cell r="AE740"/>
          <cell r="AF740">
            <v>0</v>
          </cell>
          <cell r="AG740">
            <v>0</v>
          </cell>
          <cell r="AH740">
            <v>163540.10999999999</v>
          </cell>
          <cell r="AI740">
            <v>163540.10999999999</v>
          </cell>
          <cell r="AJ740"/>
          <cell r="AK740">
            <v>0</v>
          </cell>
          <cell r="AL740">
            <v>0</v>
          </cell>
          <cell r="AM740">
            <v>492052.38000000006</v>
          </cell>
          <cell r="AN740">
            <v>492052.38000000006</v>
          </cell>
          <cell r="AO740"/>
          <cell r="AP740">
            <v>0</v>
          </cell>
          <cell r="AQ740">
            <v>0</v>
          </cell>
          <cell r="AR740">
            <v>779608.02</v>
          </cell>
          <cell r="AS740">
            <v>779608.02</v>
          </cell>
          <cell r="AT740"/>
          <cell r="AU740">
            <v>0</v>
          </cell>
          <cell r="AV740">
            <v>0</v>
          </cell>
          <cell r="AW740">
            <v>536732.34000000008</v>
          </cell>
          <cell r="AX740">
            <v>536732.34000000008</v>
          </cell>
          <cell r="AY740"/>
          <cell r="AZ740">
            <v>3626456.77</v>
          </cell>
          <cell r="BA740">
            <v>706349.47</v>
          </cell>
          <cell r="BB740">
            <v>1299841.872</v>
          </cell>
          <cell r="BC740">
            <v>81142.244279999999</v>
          </cell>
          <cell r="BD740">
            <v>82434.526200000008</v>
          </cell>
          <cell r="BE740">
            <v>0</v>
          </cell>
          <cell r="BF740">
            <v>1463418.6424799999</v>
          </cell>
          <cell r="BG740"/>
          <cell r="BH740">
            <v>3764150.1724799997</v>
          </cell>
          <cell r="BI740"/>
          <cell r="BJ740">
            <v>545255.9</v>
          </cell>
          <cell r="BK740">
            <v>3218894.2724799998</v>
          </cell>
          <cell r="BL740"/>
          <cell r="BM740">
            <v>0</v>
          </cell>
        </row>
        <row r="741">
          <cell r="A741" t="str">
            <v>4406315802200</v>
          </cell>
          <cell r="B741" t="str">
            <v>HUNTLEY CONS SCHOOL DIST 158</v>
          </cell>
          <cell r="C741" t="str">
            <v>MCHENRY</v>
          </cell>
          <cell r="D741" t="str">
            <v>Unit</v>
          </cell>
          <cell r="E741">
            <v>8658.2800000000007</v>
          </cell>
          <cell r="F741"/>
          <cell r="G741">
            <v>3608.64</v>
          </cell>
          <cell r="H741">
            <v>3553.48</v>
          </cell>
          <cell r="I741">
            <v>2049.4899999999998</v>
          </cell>
          <cell r="J741">
            <v>3000.1499999999996</v>
          </cell>
          <cell r="K741"/>
          <cell r="L741">
            <v>319813.2</v>
          </cell>
          <cell r="M741">
            <v>184454.09999999998</v>
          </cell>
          <cell r="N741">
            <v>270013.49999999994</v>
          </cell>
          <cell r="O741">
            <v>774280.79999999993</v>
          </cell>
          <cell r="P741"/>
          <cell r="Q741">
            <v>451080</v>
          </cell>
          <cell r="R741">
            <v>256186.24999999997</v>
          </cell>
          <cell r="S741">
            <v>375018.74999999994</v>
          </cell>
          <cell r="T741">
            <v>1082285</v>
          </cell>
          <cell r="U741"/>
          <cell r="V741">
            <v>1172808</v>
          </cell>
          <cell r="W741">
            <v>666084.24999999988</v>
          </cell>
          <cell r="X741">
            <v>975048.74999999988</v>
          </cell>
          <cell r="Y741">
            <v>2813941</v>
          </cell>
          <cell r="Z741"/>
          <cell r="AA741">
            <v>122693.75999999999</v>
          </cell>
          <cell r="AB741">
            <v>69682.659999999989</v>
          </cell>
          <cell r="AC741">
            <v>102005.09999999999</v>
          </cell>
          <cell r="AD741">
            <v>294381.51999999996</v>
          </cell>
          <cell r="AE741"/>
          <cell r="AF741">
            <v>2060533.44</v>
          </cell>
          <cell r="AG741">
            <v>1170258.79</v>
          </cell>
          <cell r="AH741">
            <v>1713085.65</v>
          </cell>
          <cell r="AI741">
            <v>4943877.88</v>
          </cell>
          <cell r="AJ741"/>
          <cell r="AK741">
            <v>444185</v>
          </cell>
          <cell r="AL741">
            <v>510323.00999999995</v>
          </cell>
          <cell r="AM741">
            <v>2577128.8499999996</v>
          </cell>
          <cell r="AN741">
            <v>3531636.8599999994</v>
          </cell>
          <cell r="AO741"/>
          <cell r="AP741">
            <v>4911359.04</v>
          </cell>
          <cell r="AQ741">
            <v>2789355.8899999997</v>
          </cell>
          <cell r="AR741">
            <v>4083204.1499999994</v>
          </cell>
          <cell r="AS741">
            <v>11783919.079999998</v>
          </cell>
          <cell r="AT741"/>
          <cell r="AU741">
            <v>3381295.6799999997</v>
          </cell>
          <cell r="AV741">
            <v>1920372.13</v>
          </cell>
          <cell r="AW741">
            <v>2811140.55</v>
          </cell>
          <cell r="AX741">
            <v>8112808.3599999994</v>
          </cell>
          <cell r="AY741"/>
          <cell r="AZ741">
            <v>50943432.209999993</v>
          </cell>
          <cell r="BA741">
            <v>12048016.050000001</v>
          </cell>
          <cell r="BB741">
            <v>18897434.477999996</v>
          </cell>
          <cell r="BC741">
            <v>1226479.9951199999</v>
          </cell>
          <cell r="BD741">
            <v>1246013.0747999998</v>
          </cell>
          <cell r="BE741">
            <v>0</v>
          </cell>
          <cell r="BF741">
            <v>21369927.547919996</v>
          </cell>
          <cell r="BG741"/>
          <cell r="BH741">
            <v>54707058.047919996</v>
          </cell>
          <cell r="BI741"/>
          <cell r="BJ741">
            <v>8241643.5599999996</v>
          </cell>
          <cell r="BK741">
            <v>46465414.487919994</v>
          </cell>
          <cell r="BL741"/>
          <cell r="BM741">
            <v>1</v>
          </cell>
        </row>
        <row r="742">
          <cell r="A742" t="str">
            <v>4406316500300</v>
          </cell>
          <cell r="B742" t="str">
            <v>MARENGO-UNION ELEM CONS DIST 165</v>
          </cell>
          <cell r="C742" t="str">
            <v>MCHENRY</v>
          </cell>
          <cell r="D742" t="str">
            <v>Elementary</v>
          </cell>
          <cell r="E742">
            <v>999.75</v>
          </cell>
          <cell r="F742"/>
          <cell r="G742">
            <v>692.25</v>
          </cell>
          <cell r="H742">
            <v>682.75</v>
          </cell>
          <cell r="I742">
            <v>307.5</v>
          </cell>
          <cell r="J742">
            <v>0</v>
          </cell>
          <cell r="K742"/>
          <cell r="L742">
            <v>61447.5</v>
          </cell>
          <cell r="M742">
            <v>27675</v>
          </cell>
          <cell r="N742">
            <v>0</v>
          </cell>
          <cell r="O742">
            <v>89122.5</v>
          </cell>
          <cell r="P742"/>
          <cell r="Q742">
            <v>86531.25</v>
          </cell>
          <cell r="R742">
            <v>38437.5</v>
          </cell>
          <cell r="S742">
            <v>0</v>
          </cell>
          <cell r="T742">
            <v>124968.75</v>
          </cell>
          <cell r="U742"/>
          <cell r="V742">
            <v>224981.25</v>
          </cell>
          <cell r="W742">
            <v>99937.5</v>
          </cell>
          <cell r="X742">
            <v>0</v>
          </cell>
          <cell r="Y742">
            <v>324918.75</v>
          </cell>
          <cell r="Z742"/>
          <cell r="AA742">
            <v>23536.5</v>
          </cell>
          <cell r="AB742">
            <v>10455</v>
          </cell>
          <cell r="AC742">
            <v>0</v>
          </cell>
          <cell r="AD742">
            <v>33991.5</v>
          </cell>
          <cell r="AE742"/>
          <cell r="AF742">
            <v>395274.75</v>
          </cell>
          <cell r="AG742">
            <v>175582.5</v>
          </cell>
          <cell r="AH742">
            <v>0</v>
          </cell>
          <cell r="AI742">
            <v>570857.25</v>
          </cell>
          <cell r="AJ742"/>
          <cell r="AK742">
            <v>85343.75</v>
          </cell>
          <cell r="AL742">
            <v>76567.5</v>
          </cell>
          <cell r="AM742">
            <v>0</v>
          </cell>
          <cell r="AN742">
            <v>161911.25</v>
          </cell>
          <cell r="AO742"/>
          <cell r="AP742">
            <v>942152.25</v>
          </cell>
          <cell r="AQ742">
            <v>418507.5</v>
          </cell>
          <cell r="AR742">
            <v>0</v>
          </cell>
          <cell r="AS742">
            <v>1360659.75</v>
          </cell>
          <cell r="AT742"/>
          <cell r="AU742">
            <v>648638.25</v>
          </cell>
          <cell r="AV742">
            <v>288127.5</v>
          </cell>
          <cell r="AW742">
            <v>0</v>
          </cell>
          <cell r="AX742">
            <v>936765.75</v>
          </cell>
          <cell r="AY742"/>
          <cell r="AZ742">
            <v>5985256.8699999992</v>
          </cell>
          <cell r="BA742">
            <v>2112026.63</v>
          </cell>
          <cell r="BB742">
            <v>2429185.0499999998</v>
          </cell>
          <cell r="BC742">
            <v>141618.5865</v>
          </cell>
          <cell r="BD742">
            <v>143874.02249999999</v>
          </cell>
          <cell r="BE742">
            <v>0</v>
          </cell>
          <cell r="BF742">
            <v>2714677.659</v>
          </cell>
          <cell r="BG742"/>
          <cell r="BH742">
            <v>6317873.159</v>
          </cell>
          <cell r="BI742"/>
          <cell r="BJ742">
            <v>951642.03</v>
          </cell>
          <cell r="BK742">
            <v>5366231.1289999997</v>
          </cell>
          <cell r="BL742"/>
          <cell r="BM742">
            <v>1</v>
          </cell>
        </row>
        <row r="743">
          <cell r="A743" t="str">
            <v>4406320002600</v>
          </cell>
          <cell r="B743" t="str">
            <v>WOODSTOCK C U SCHOOL DIST 200</v>
          </cell>
          <cell r="C743" t="str">
            <v>MCHENRY</v>
          </cell>
          <cell r="D743" t="str">
            <v>Unit</v>
          </cell>
          <cell r="E743">
            <v>5815.2</v>
          </cell>
          <cell r="F743"/>
          <cell r="G743">
            <v>2506.89</v>
          </cell>
          <cell r="H743">
            <v>2453.48</v>
          </cell>
          <cell r="I743">
            <v>1366.49</v>
          </cell>
          <cell r="J743">
            <v>1941.8200000000002</v>
          </cell>
          <cell r="K743"/>
          <cell r="L743">
            <v>220813.2</v>
          </cell>
          <cell r="M743">
            <v>122984.1</v>
          </cell>
          <cell r="N743">
            <v>174763.80000000002</v>
          </cell>
          <cell r="O743">
            <v>518561.10000000009</v>
          </cell>
          <cell r="P743"/>
          <cell r="Q743">
            <v>313361.25</v>
          </cell>
          <cell r="R743">
            <v>170811.25</v>
          </cell>
          <cell r="S743">
            <v>242727.50000000003</v>
          </cell>
          <cell r="T743">
            <v>726900</v>
          </cell>
          <cell r="U743"/>
          <cell r="V743">
            <v>814739.25</v>
          </cell>
          <cell r="W743">
            <v>444109.25</v>
          </cell>
          <cell r="X743">
            <v>631091.5</v>
          </cell>
          <cell r="Y743">
            <v>1889940</v>
          </cell>
          <cell r="Z743"/>
          <cell r="AA743">
            <v>85234.26</v>
          </cell>
          <cell r="AB743">
            <v>46460.66</v>
          </cell>
          <cell r="AC743">
            <v>66021.88</v>
          </cell>
          <cell r="AD743">
            <v>197716.8</v>
          </cell>
          <cell r="AE743"/>
          <cell r="AF743">
            <v>1431434.19</v>
          </cell>
          <cell r="AG743">
            <v>780265.79</v>
          </cell>
          <cell r="AH743">
            <v>1108779.22</v>
          </cell>
          <cell r="AI743">
            <v>3320479.2</v>
          </cell>
          <cell r="AJ743"/>
          <cell r="AK743">
            <v>306685</v>
          </cell>
          <cell r="AL743">
            <v>340256.01</v>
          </cell>
          <cell r="AM743">
            <v>1668023.3800000001</v>
          </cell>
          <cell r="AN743">
            <v>2314964.39</v>
          </cell>
          <cell r="AO743"/>
          <cell r="AP743">
            <v>3411877.29</v>
          </cell>
          <cell r="AQ743">
            <v>1859792.89</v>
          </cell>
          <cell r="AR743">
            <v>2642817.02</v>
          </cell>
          <cell r="AS743">
            <v>7914487.1999999993</v>
          </cell>
          <cell r="AT743"/>
          <cell r="AU743">
            <v>2348955.9299999997</v>
          </cell>
          <cell r="AV743">
            <v>1280401.1300000001</v>
          </cell>
          <cell r="AW743">
            <v>1819485.34</v>
          </cell>
          <cell r="AX743">
            <v>5448842.3999999994</v>
          </cell>
          <cell r="AY743"/>
          <cell r="AZ743">
            <v>35563339.920000002</v>
          </cell>
          <cell r="BA743">
            <v>13230900.280000001</v>
          </cell>
          <cell r="BB743">
            <v>14638272.060000001</v>
          </cell>
          <cell r="BC743">
            <v>823746.34080000012</v>
          </cell>
          <cell r="BD743">
            <v>836865.43200000015</v>
          </cell>
          <cell r="BE743">
            <v>0</v>
          </cell>
          <cell r="BF743">
            <v>16298883.832800001</v>
          </cell>
          <cell r="BG743"/>
          <cell r="BH743">
            <v>38630774.922799997</v>
          </cell>
          <cell r="BI743"/>
          <cell r="BJ743">
            <v>5535372.5700000003</v>
          </cell>
          <cell r="BK743">
            <v>33095402.352799997</v>
          </cell>
          <cell r="BL743"/>
          <cell r="BM743">
            <v>1</v>
          </cell>
        </row>
        <row r="744">
          <cell r="A744" t="str">
            <v>4500000000092</v>
          </cell>
          <cell r="B744" t="str">
            <v>ALT SCH-MONROE/RANDOLPH ROE</v>
          </cell>
          <cell r="C744" t="str">
            <v>MONROE</v>
          </cell>
          <cell r="D744" t="str">
            <v>Regional</v>
          </cell>
          <cell r="E744">
            <v>3.33</v>
          </cell>
          <cell r="F744"/>
          <cell r="G744">
            <v>0</v>
          </cell>
          <cell r="H744">
            <v>0</v>
          </cell>
          <cell r="I744">
            <v>0</v>
          </cell>
          <cell r="J744">
            <v>3.33</v>
          </cell>
          <cell r="K744"/>
          <cell r="L744">
            <v>0</v>
          </cell>
          <cell r="M744">
            <v>0</v>
          </cell>
          <cell r="N744">
            <v>299.7</v>
          </cell>
          <cell r="O744">
            <v>299.7</v>
          </cell>
          <cell r="P744"/>
          <cell r="Q744">
            <v>0</v>
          </cell>
          <cell r="R744">
            <v>0</v>
          </cell>
          <cell r="S744">
            <v>416.25</v>
          </cell>
          <cell r="T744">
            <v>416.25</v>
          </cell>
          <cell r="U744"/>
          <cell r="V744">
            <v>0</v>
          </cell>
          <cell r="W744">
            <v>0</v>
          </cell>
          <cell r="X744">
            <v>1082.25</v>
          </cell>
          <cell r="Y744">
            <v>1082.25</v>
          </cell>
          <cell r="Z744"/>
          <cell r="AA744">
            <v>0</v>
          </cell>
          <cell r="AB744">
            <v>0</v>
          </cell>
          <cell r="AC744">
            <v>113.22</v>
          </cell>
          <cell r="AD744">
            <v>113.22</v>
          </cell>
          <cell r="AE744"/>
          <cell r="AF744">
            <v>0</v>
          </cell>
          <cell r="AG744">
            <v>0</v>
          </cell>
          <cell r="AH744">
            <v>950.71</v>
          </cell>
          <cell r="AI744">
            <v>950.71</v>
          </cell>
          <cell r="AJ744"/>
          <cell r="AK744">
            <v>0</v>
          </cell>
          <cell r="AL744">
            <v>0</v>
          </cell>
          <cell r="AM744">
            <v>2860.4700000000003</v>
          </cell>
          <cell r="AN744">
            <v>2860.4700000000003</v>
          </cell>
          <cell r="AO744"/>
          <cell r="AP744">
            <v>0</v>
          </cell>
          <cell r="AQ744">
            <v>0</v>
          </cell>
          <cell r="AR744">
            <v>4532.13</v>
          </cell>
          <cell r="AS744">
            <v>4532.13</v>
          </cell>
          <cell r="AT744"/>
          <cell r="AU744">
            <v>0</v>
          </cell>
          <cell r="AV744">
            <v>0</v>
          </cell>
          <cell r="AW744">
            <v>3120.21</v>
          </cell>
          <cell r="AX744">
            <v>3120.21</v>
          </cell>
          <cell r="AY744"/>
          <cell r="AZ744">
            <v>17580.32</v>
          </cell>
          <cell r="BA744">
            <v>2060.54</v>
          </cell>
          <cell r="BB744">
            <v>5892.2579999999998</v>
          </cell>
          <cell r="BC744">
            <v>471.70781999999997</v>
          </cell>
          <cell r="BD744">
            <v>479.22030000000001</v>
          </cell>
          <cell r="BE744">
            <v>0</v>
          </cell>
          <cell r="BF744">
            <v>6843.1861199999994</v>
          </cell>
          <cell r="BG744"/>
          <cell r="BH744">
            <v>20218.126120000001</v>
          </cell>
          <cell r="BI744"/>
          <cell r="BJ744">
            <v>3169.76</v>
          </cell>
          <cell r="BK744">
            <v>17048.366119999999</v>
          </cell>
          <cell r="BL744"/>
          <cell r="BM744">
            <v>0</v>
          </cell>
        </row>
        <row r="745">
          <cell r="A745" t="str">
            <v>4500000000093</v>
          </cell>
          <cell r="B745" t="str">
            <v>SAFE SCH-MONROE/RANDOLPH ROE</v>
          </cell>
          <cell r="C745" t="str">
            <v>MONROE</v>
          </cell>
          <cell r="D745" t="str">
            <v>Regional</v>
          </cell>
          <cell r="E745">
            <v>32.65</v>
          </cell>
          <cell r="F745"/>
          <cell r="G745">
            <v>0</v>
          </cell>
          <cell r="H745">
            <v>0</v>
          </cell>
          <cell r="I745">
            <v>12.66</v>
          </cell>
          <cell r="J745">
            <v>19.990000000000002</v>
          </cell>
          <cell r="K745"/>
          <cell r="L745">
            <v>0</v>
          </cell>
          <cell r="M745">
            <v>1139.4000000000001</v>
          </cell>
          <cell r="N745">
            <v>1799.1000000000001</v>
          </cell>
          <cell r="O745">
            <v>2938.5</v>
          </cell>
          <cell r="P745"/>
          <cell r="Q745">
            <v>0</v>
          </cell>
          <cell r="R745">
            <v>1582.5</v>
          </cell>
          <cell r="S745">
            <v>2498.7500000000005</v>
          </cell>
          <cell r="T745">
            <v>4081.2500000000005</v>
          </cell>
          <cell r="U745"/>
          <cell r="V745">
            <v>0</v>
          </cell>
          <cell r="W745">
            <v>4114.5</v>
          </cell>
          <cell r="X745">
            <v>6496.7500000000009</v>
          </cell>
          <cell r="Y745">
            <v>10611.25</v>
          </cell>
          <cell r="Z745"/>
          <cell r="AA745">
            <v>0</v>
          </cell>
          <cell r="AB745">
            <v>430.44</v>
          </cell>
          <cell r="AC745">
            <v>679.66000000000008</v>
          </cell>
          <cell r="AD745">
            <v>1110.1000000000001</v>
          </cell>
          <cell r="AE745"/>
          <cell r="AF745">
            <v>0</v>
          </cell>
          <cell r="AG745">
            <v>7228.86</v>
          </cell>
          <cell r="AH745">
            <v>11414.29</v>
          </cell>
          <cell r="AI745">
            <v>18643.150000000001</v>
          </cell>
          <cell r="AJ745"/>
          <cell r="AK745">
            <v>0</v>
          </cell>
          <cell r="AL745">
            <v>3152.34</v>
          </cell>
          <cell r="AM745">
            <v>17171.410000000003</v>
          </cell>
          <cell r="AN745">
            <v>20323.750000000004</v>
          </cell>
          <cell r="AO745"/>
          <cell r="AP745">
            <v>0</v>
          </cell>
          <cell r="AQ745">
            <v>17230.259999999998</v>
          </cell>
          <cell r="AR745">
            <v>27206.390000000003</v>
          </cell>
          <cell r="AS745">
            <v>44436.65</v>
          </cell>
          <cell r="AT745"/>
          <cell r="AU745">
            <v>0</v>
          </cell>
          <cell r="AV745">
            <v>11862.42</v>
          </cell>
          <cell r="AW745">
            <v>18730.63</v>
          </cell>
          <cell r="AX745">
            <v>30593.050000000003</v>
          </cell>
          <cell r="AY745"/>
          <cell r="AZ745">
            <v>188228.24000000002</v>
          </cell>
          <cell r="BA745">
            <v>43719.86</v>
          </cell>
          <cell r="BB745">
            <v>69584.430000000008</v>
          </cell>
          <cell r="BC745">
            <v>4625.0031000000008</v>
          </cell>
          <cell r="BD745">
            <v>4698.6615000000002</v>
          </cell>
          <cell r="BE745">
            <v>0</v>
          </cell>
          <cell r="BF745">
            <v>78908.094600000011</v>
          </cell>
          <cell r="BG745"/>
          <cell r="BH745">
            <v>211645.79460000002</v>
          </cell>
          <cell r="BI745"/>
          <cell r="BJ745">
            <v>31078.880000000001</v>
          </cell>
          <cell r="BK745">
            <v>180566.91460000002</v>
          </cell>
          <cell r="BL745"/>
          <cell r="BM745">
            <v>1</v>
          </cell>
        </row>
        <row r="746">
          <cell r="A746" t="str">
            <v>4506700302600</v>
          </cell>
          <cell r="B746" t="str">
            <v>VALMEYER COMM UNIT SCH DIST 3</v>
          </cell>
          <cell r="C746" t="str">
            <v>MONROE</v>
          </cell>
          <cell r="D746" t="str">
            <v>Unit</v>
          </cell>
          <cell r="E746">
            <v>355.12</v>
          </cell>
          <cell r="F746"/>
          <cell r="G746">
            <v>149.81</v>
          </cell>
          <cell r="H746">
            <v>147.81</v>
          </cell>
          <cell r="I746">
            <v>83.83</v>
          </cell>
          <cell r="J746">
            <v>121.47999999999999</v>
          </cell>
          <cell r="K746"/>
          <cell r="L746">
            <v>13302.9</v>
          </cell>
          <cell r="M746">
            <v>7544.7</v>
          </cell>
          <cell r="N746">
            <v>10933.199999999999</v>
          </cell>
          <cell r="O746">
            <v>31780.799999999996</v>
          </cell>
          <cell r="P746"/>
          <cell r="Q746">
            <v>18726.25</v>
          </cell>
          <cell r="R746">
            <v>10478.75</v>
          </cell>
          <cell r="S746">
            <v>15184.999999999998</v>
          </cell>
          <cell r="T746">
            <v>44390</v>
          </cell>
          <cell r="U746"/>
          <cell r="V746">
            <v>48688.25</v>
          </cell>
          <cell r="W746">
            <v>27244.75</v>
          </cell>
          <cell r="X746">
            <v>39481</v>
          </cell>
          <cell r="Y746">
            <v>115414</v>
          </cell>
          <cell r="Z746"/>
          <cell r="AA746">
            <v>5093.54</v>
          </cell>
          <cell r="AB746">
            <v>2850.22</v>
          </cell>
          <cell r="AC746">
            <v>4130.32</v>
          </cell>
          <cell r="AD746">
            <v>12074.08</v>
          </cell>
          <cell r="AE746"/>
          <cell r="AF746">
            <v>85541.51</v>
          </cell>
          <cell r="AG746">
            <v>47866.93</v>
          </cell>
          <cell r="AH746">
            <v>69365.08</v>
          </cell>
          <cell r="AI746">
            <v>202773.52000000002</v>
          </cell>
          <cell r="AJ746"/>
          <cell r="AK746">
            <v>18476.25</v>
          </cell>
          <cell r="AL746">
            <v>20873.669999999998</v>
          </cell>
          <cell r="AM746">
            <v>104351.31999999999</v>
          </cell>
          <cell r="AN746">
            <v>143701.24</v>
          </cell>
          <cell r="AO746"/>
          <cell r="AP746">
            <v>203891.41</v>
          </cell>
          <cell r="AQ746">
            <v>114092.63</v>
          </cell>
          <cell r="AR746">
            <v>165334.28</v>
          </cell>
          <cell r="AS746">
            <v>483318.32000000007</v>
          </cell>
          <cell r="AT746"/>
          <cell r="AU746">
            <v>140371.97</v>
          </cell>
          <cell r="AV746">
            <v>78548.709999999992</v>
          </cell>
          <cell r="AW746">
            <v>113826.76</v>
          </cell>
          <cell r="AX746">
            <v>332747.44</v>
          </cell>
          <cell r="AY746"/>
          <cell r="AZ746">
            <v>2093949.5500000003</v>
          </cell>
          <cell r="BA746">
            <v>433547.02</v>
          </cell>
          <cell r="BB746">
            <v>758248.97100000002</v>
          </cell>
          <cell r="BC746">
            <v>50304.16848</v>
          </cell>
          <cell r="BD746">
            <v>51105.319199999991</v>
          </cell>
          <cell r="BE746">
            <v>0</v>
          </cell>
          <cell r="BF746">
            <v>859658.45868000004</v>
          </cell>
          <cell r="BG746"/>
          <cell r="BH746">
            <v>2225857.8586800001</v>
          </cell>
          <cell r="BI746"/>
          <cell r="BJ746">
            <v>338031.62</v>
          </cell>
          <cell r="BK746">
            <v>1887826.23868</v>
          </cell>
          <cell r="BL746"/>
          <cell r="BM746">
            <v>1</v>
          </cell>
        </row>
        <row r="747">
          <cell r="A747" t="str">
            <v>4506700402600</v>
          </cell>
          <cell r="B747" t="str">
            <v>COLUMBIA COMM UNIT SCH DIST 4</v>
          </cell>
          <cell r="C747" t="str">
            <v>MONROE</v>
          </cell>
          <cell r="D747" t="str">
            <v>Unit</v>
          </cell>
          <cell r="E747">
            <v>1972.5</v>
          </cell>
          <cell r="F747"/>
          <cell r="G747">
            <v>905</v>
          </cell>
          <cell r="H747">
            <v>888.5</v>
          </cell>
          <cell r="I747">
            <v>438.5</v>
          </cell>
          <cell r="J747">
            <v>629</v>
          </cell>
          <cell r="K747"/>
          <cell r="L747">
            <v>79965</v>
          </cell>
          <cell r="M747">
            <v>39465</v>
          </cell>
          <cell r="N747">
            <v>56610</v>
          </cell>
          <cell r="O747">
            <v>176040</v>
          </cell>
          <cell r="P747"/>
          <cell r="Q747">
            <v>113125</v>
          </cell>
          <cell r="R747">
            <v>54812.5</v>
          </cell>
          <cell r="S747">
            <v>78625</v>
          </cell>
          <cell r="T747">
            <v>246562.5</v>
          </cell>
          <cell r="U747"/>
          <cell r="V747">
            <v>294125</v>
          </cell>
          <cell r="W747">
            <v>142512.5</v>
          </cell>
          <cell r="X747">
            <v>204425</v>
          </cell>
          <cell r="Y747">
            <v>641062.5</v>
          </cell>
          <cell r="Z747"/>
          <cell r="AA747">
            <v>30770</v>
          </cell>
          <cell r="AB747">
            <v>14909</v>
          </cell>
          <cell r="AC747">
            <v>21386</v>
          </cell>
          <cell r="AD747">
            <v>67065</v>
          </cell>
          <cell r="AE747"/>
          <cell r="AF747">
            <v>516755</v>
          </cell>
          <cell r="AG747">
            <v>250383.5</v>
          </cell>
          <cell r="AH747">
            <v>359159</v>
          </cell>
          <cell r="AI747">
            <v>1126297.5</v>
          </cell>
          <cell r="AJ747"/>
          <cell r="AK747">
            <v>111062.5</v>
          </cell>
          <cell r="AL747">
            <v>109186.5</v>
          </cell>
          <cell r="AM747">
            <v>540311</v>
          </cell>
          <cell r="AN747">
            <v>760560</v>
          </cell>
          <cell r="AO747"/>
          <cell r="AP747">
            <v>1231705</v>
          </cell>
          <cell r="AQ747">
            <v>596798.5</v>
          </cell>
          <cell r="AR747">
            <v>856069</v>
          </cell>
          <cell r="AS747">
            <v>2684572.5</v>
          </cell>
          <cell r="AT747"/>
          <cell r="AU747">
            <v>847985</v>
          </cell>
          <cell r="AV747">
            <v>410874.5</v>
          </cell>
          <cell r="AW747">
            <v>589373</v>
          </cell>
          <cell r="AX747">
            <v>1848232.5</v>
          </cell>
          <cell r="AY747"/>
          <cell r="AZ747">
            <v>11517328.990000002</v>
          </cell>
          <cell r="BA747">
            <v>2133407.81</v>
          </cell>
          <cell r="BB747">
            <v>4095221.0400000005</v>
          </cell>
          <cell r="BC747">
            <v>279412.51500000001</v>
          </cell>
          <cell r="BD747">
            <v>283862.47499999998</v>
          </cell>
          <cell r="BE747">
            <v>0</v>
          </cell>
          <cell r="BF747">
            <v>4658496.03</v>
          </cell>
          <cell r="BG747"/>
          <cell r="BH747">
            <v>12208888.530000001</v>
          </cell>
          <cell r="BI747"/>
          <cell r="BJ747">
            <v>1877583.3</v>
          </cell>
          <cell r="BK747">
            <v>10331305.23</v>
          </cell>
          <cell r="BL747"/>
          <cell r="BM747">
            <v>1</v>
          </cell>
        </row>
        <row r="748">
          <cell r="A748" t="str">
            <v>4506700502600</v>
          </cell>
          <cell r="B748" t="str">
            <v>WATERLOO COMM UNIT SCH DIST 5</v>
          </cell>
          <cell r="C748" t="str">
            <v>MONROE</v>
          </cell>
          <cell r="D748" t="str">
            <v>Unit</v>
          </cell>
          <cell r="E748">
            <v>2707.25</v>
          </cell>
          <cell r="F748"/>
          <cell r="G748">
            <v>1209.25</v>
          </cell>
          <cell r="H748">
            <v>1179.5</v>
          </cell>
          <cell r="I748">
            <v>615</v>
          </cell>
          <cell r="J748">
            <v>883</v>
          </cell>
          <cell r="K748"/>
          <cell r="L748">
            <v>106155</v>
          </cell>
          <cell r="M748">
            <v>55350</v>
          </cell>
          <cell r="N748">
            <v>79470</v>
          </cell>
          <cell r="O748">
            <v>240975</v>
          </cell>
          <cell r="P748"/>
          <cell r="Q748">
            <v>151156.25</v>
          </cell>
          <cell r="R748">
            <v>76875</v>
          </cell>
          <cell r="S748">
            <v>110375</v>
          </cell>
          <cell r="T748">
            <v>338406.25</v>
          </cell>
          <cell r="U748"/>
          <cell r="V748">
            <v>393006.25</v>
          </cell>
          <cell r="W748">
            <v>199875</v>
          </cell>
          <cell r="X748">
            <v>286975</v>
          </cell>
          <cell r="Y748">
            <v>879856.25</v>
          </cell>
          <cell r="Z748"/>
          <cell r="AA748">
            <v>41114.5</v>
          </cell>
          <cell r="AB748">
            <v>20910</v>
          </cell>
          <cell r="AC748">
            <v>30022</v>
          </cell>
          <cell r="AD748">
            <v>92046.5</v>
          </cell>
          <cell r="AE748"/>
          <cell r="AF748">
            <v>690481.75</v>
          </cell>
          <cell r="AG748">
            <v>351165</v>
          </cell>
          <cell r="AH748">
            <v>504193</v>
          </cell>
          <cell r="AI748">
            <v>1545839.75</v>
          </cell>
          <cell r="AJ748"/>
          <cell r="AK748">
            <v>147437.5</v>
          </cell>
          <cell r="AL748">
            <v>153135</v>
          </cell>
          <cell r="AM748">
            <v>758497</v>
          </cell>
          <cell r="AN748">
            <v>1059069.5</v>
          </cell>
          <cell r="AO748"/>
          <cell r="AP748">
            <v>1645789.25</v>
          </cell>
          <cell r="AQ748">
            <v>837015</v>
          </cell>
          <cell r="AR748">
            <v>1201763</v>
          </cell>
          <cell r="AS748">
            <v>3684567.25</v>
          </cell>
          <cell r="AT748"/>
          <cell r="AU748">
            <v>1133067.25</v>
          </cell>
          <cell r="AV748">
            <v>576255</v>
          </cell>
          <cell r="AW748">
            <v>827371</v>
          </cell>
          <cell r="AX748">
            <v>2536693.25</v>
          </cell>
          <cell r="AY748"/>
          <cell r="AZ748">
            <v>15930029.349999998</v>
          </cell>
          <cell r="BA748">
            <v>3195113.4</v>
          </cell>
          <cell r="BB748">
            <v>5737542.8249999983</v>
          </cell>
          <cell r="BC748">
            <v>383492.79149999999</v>
          </cell>
          <cell r="BD748">
            <v>389600.34749999997</v>
          </cell>
          <cell r="BE748">
            <v>0</v>
          </cell>
          <cell r="BF748">
            <v>6510635.9639999988</v>
          </cell>
          <cell r="BG748"/>
          <cell r="BH748">
            <v>16888089.713999998</v>
          </cell>
          <cell r="BI748"/>
          <cell r="BJ748">
            <v>2576977.13</v>
          </cell>
          <cell r="BK748">
            <v>14311112.583999999</v>
          </cell>
          <cell r="BL748"/>
          <cell r="BM748">
            <v>1</v>
          </cell>
        </row>
        <row r="749">
          <cell r="A749" t="str">
            <v>4507900102200</v>
          </cell>
          <cell r="B749" t="str">
            <v>COULTERVILLE UNIT SCHOOL DIST 1</v>
          </cell>
          <cell r="C749" t="str">
            <v>RANDOLPH</v>
          </cell>
          <cell r="D749" t="str">
            <v>Unit</v>
          </cell>
          <cell r="E749">
            <v>211.78</v>
          </cell>
          <cell r="F749"/>
          <cell r="G749">
            <v>87.64</v>
          </cell>
          <cell r="H749">
            <v>86.47999999999999</v>
          </cell>
          <cell r="I749">
            <v>58.319999999999993</v>
          </cell>
          <cell r="J749">
            <v>65.819999999999993</v>
          </cell>
          <cell r="K749"/>
          <cell r="L749">
            <v>7783.1999999999989</v>
          </cell>
          <cell r="M749">
            <v>5248.7999999999993</v>
          </cell>
          <cell r="N749">
            <v>5923.7999999999993</v>
          </cell>
          <cell r="O749">
            <v>18955.799999999996</v>
          </cell>
          <cell r="P749"/>
          <cell r="Q749">
            <v>10955</v>
          </cell>
          <cell r="R749">
            <v>7289.9999999999991</v>
          </cell>
          <cell r="S749">
            <v>8227.5</v>
          </cell>
          <cell r="T749">
            <v>26472.5</v>
          </cell>
          <cell r="U749"/>
          <cell r="V749">
            <v>28483</v>
          </cell>
          <cell r="W749">
            <v>18953.999999999996</v>
          </cell>
          <cell r="X749">
            <v>21391.499999999996</v>
          </cell>
          <cell r="Y749">
            <v>68828.5</v>
          </cell>
          <cell r="Z749"/>
          <cell r="AA749">
            <v>2979.76</v>
          </cell>
          <cell r="AB749">
            <v>1982.8799999999997</v>
          </cell>
          <cell r="AC749">
            <v>2237.8799999999997</v>
          </cell>
          <cell r="AD749">
            <v>7200.5199999999986</v>
          </cell>
          <cell r="AE749"/>
          <cell r="AF749">
            <v>50042.44</v>
          </cell>
          <cell r="AG749">
            <v>33300.720000000001</v>
          </cell>
          <cell r="AH749">
            <v>37583.22</v>
          </cell>
          <cell r="AI749">
            <v>120926.38</v>
          </cell>
          <cell r="AJ749"/>
          <cell r="AK749">
            <v>10809.999999999998</v>
          </cell>
          <cell r="AL749">
            <v>14521.679999999998</v>
          </cell>
          <cell r="AM749">
            <v>56539.38</v>
          </cell>
          <cell r="AN749">
            <v>81871.06</v>
          </cell>
          <cell r="AO749"/>
          <cell r="AP749">
            <v>119278.04</v>
          </cell>
          <cell r="AQ749">
            <v>79373.51999999999</v>
          </cell>
          <cell r="AR749">
            <v>89581.01999999999</v>
          </cell>
          <cell r="AS749">
            <v>288232.57999999996</v>
          </cell>
          <cell r="AT749"/>
          <cell r="AU749">
            <v>82118.680000000008</v>
          </cell>
          <cell r="AV749">
            <v>54645.84</v>
          </cell>
          <cell r="AW749">
            <v>61673.34</v>
          </cell>
          <cell r="AX749">
            <v>198437.86000000002</v>
          </cell>
          <cell r="AY749"/>
          <cell r="AZ749">
            <v>1298023.7299999997</v>
          </cell>
          <cell r="BA749">
            <v>410559.55</v>
          </cell>
          <cell r="BB749">
            <v>512574.98399999994</v>
          </cell>
          <cell r="BC749">
            <v>29999.484119999994</v>
          </cell>
          <cell r="BD749">
            <v>30477.259799999993</v>
          </cell>
          <cell r="BE749">
            <v>0</v>
          </cell>
          <cell r="BF749">
            <v>573051.72791999998</v>
          </cell>
          <cell r="BG749"/>
          <cell r="BH749">
            <v>1383976.9279199999</v>
          </cell>
          <cell r="BI749"/>
          <cell r="BJ749">
            <v>201589.14</v>
          </cell>
          <cell r="BK749">
            <v>1182387.78792</v>
          </cell>
          <cell r="BL749"/>
          <cell r="BM749">
            <v>1</v>
          </cell>
        </row>
        <row r="750">
          <cell r="A750" t="str">
            <v>4507912201900</v>
          </cell>
          <cell r="B750" t="str">
            <v>CHESTER N H SCHOOL DIST 122</v>
          </cell>
          <cell r="C750" t="str">
            <v>RANDOLPH</v>
          </cell>
          <cell r="D750" t="str">
            <v>High School</v>
          </cell>
          <cell r="E750">
            <v>38.99</v>
          </cell>
          <cell r="F750"/>
          <cell r="G750">
            <v>0</v>
          </cell>
          <cell r="H750">
            <v>0</v>
          </cell>
          <cell r="I750">
            <v>0</v>
          </cell>
          <cell r="J750">
            <v>38.99</v>
          </cell>
          <cell r="K750"/>
          <cell r="L750">
            <v>0</v>
          </cell>
          <cell r="M750">
            <v>0</v>
          </cell>
          <cell r="N750">
            <v>3509.1000000000004</v>
          </cell>
          <cell r="O750">
            <v>3509.1000000000004</v>
          </cell>
          <cell r="P750"/>
          <cell r="Q750">
            <v>0</v>
          </cell>
          <cell r="R750">
            <v>0</v>
          </cell>
          <cell r="S750">
            <v>4873.75</v>
          </cell>
          <cell r="T750">
            <v>4873.75</v>
          </cell>
          <cell r="U750"/>
          <cell r="V750">
            <v>0</v>
          </cell>
          <cell r="W750">
            <v>0</v>
          </cell>
          <cell r="X750">
            <v>12671.75</v>
          </cell>
          <cell r="Y750">
            <v>12671.75</v>
          </cell>
          <cell r="Z750"/>
          <cell r="AA750">
            <v>0</v>
          </cell>
          <cell r="AB750">
            <v>0</v>
          </cell>
          <cell r="AC750">
            <v>1325.66</v>
          </cell>
          <cell r="AD750">
            <v>1325.66</v>
          </cell>
          <cell r="AE750"/>
          <cell r="AF750">
            <v>0</v>
          </cell>
          <cell r="AG750">
            <v>0</v>
          </cell>
          <cell r="AH750">
            <v>22263.29</v>
          </cell>
          <cell r="AI750">
            <v>22263.29</v>
          </cell>
          <cell r="AJ750"/>
          <cell r="AK750">
            <v>0</v>
          </cell>
          <cell r="AL750">
            <v>0</v>
          </cell>
          <cell r="AM750">
            <v>33492.410000000003</v>
          </cell>
          <cell r="AN750">
            <v>33492.410000000003</v>
          </cell>
          <cell r="AO750"/>
          <cell r="AP750">
            <v>0</v>
          </cell>
          <cell r="AQ750">
            <v>0</v>
          </cell>
          <cell r="AR750">
            <v>53065.39</v>
          </cell>
          <cell r="AS750">
            <v>53065.39</v>
          </cell>
          <cell r="AT750"/>
          <cell r="AU750">
            <v>0</v>
          </cell>
          <cell r="AV750">
            <v>0</v>
          </cell>
          <cell r="AW750">
            <v>36533.630000000005</v>
          </cell>
          <cell r="AX750">
            <v>36533.630000000005</v>
          </cell>
          <cell r="AY750"/>
          <cell r="AZ750">
            <v>254038.55000000002</v>
          </cell>
          <cell r="BA750">
            <v>68371.94</v>
          </cell>
          <cell r="BB750">
            <v>96723.146999999997</v>
          </cell>
          <cell r="BC750">
            <v>5523.0894600000001</v>
          </cell>
          <cell r="BD750">
            <v>5611.0509000000002</v>
          </cell>
          <cell r="BE750">
            <v>0</v>
          </cell>
          <cell r="BF750">
            <v>107857.28736</v>
          </cell>
          <cell r="BG750"/>
          <cell r="BH750">
            <v>275592.26736000006</v>
          </cell>
          <cell r="BI750"/>
          <cell r="BJ750">
            <v>37113.800000000003</v>
          </cell>
          <cell r="BK750">
            <v>238478.46736000007</v>
          </cell>
          <cell r="BL750"/>
          <cell r="BM750">
            <v>1</v>
          </cell>
        </row>
        <row r="751">
          <cell r="A751" t="str">
            <v>4507913202600</v>
          </cell>
          <cell r="B751" t="str">
            <v>RED BUD C U SCHOOL DIST 132</v>
          </cell>
          <cell r="C751" t="str">
            <v>RANDOLPH</v>
          </cell>
          <cell r="D751" t="str">
            <v>Unit</v>
          </cell>
          <cell r="E751">
            <v>952.87</v>
          </cell>
          <cell r="F751"/>
          <cell r="G751">
            <v>392.06</v>
          </cell>
          <cell r="H751">
            <v>381.48</v>
          </cell>
          <cell r="I751">
            <v>206.32999999999998</v>
          </cell>
          <cell r="J751">
            <v>354.47999999999996</v>
          </cell>
          <cell r="K751"/>
          <cell r="L751">
            <v>34333.200000000004</v>
          </cell>
          <cell r="M751">
            <v>18569.699999999997</v>
          </cell>
          <cell r="N751">
            <v>31903.199999999997</v>
          </cell>
          <cell r="O751">
            <v>84806.1</v>
          </cell>
          <cell r="P751"/>
          <cell r="Q751">
            <v>49007.5</v>
          </cell>
          <cell r="R751">
            <v>25791.249999999996</v>
          </cell>
          <cell r="S751">
            <v>44309.999999999993</v>
          </cell>
          <cell r="T751">
            <v>119108.75</v>
          </cell>
          <cell r="U751"/>
          <cell r="V751">
            <v>127419.5</v>
          </cell>
          <cell r="W751">
            <v>67057.25</v>
          </cell>
          <cell r="X751">
            <v>115205.99999999999</v>
          </cell>
          <cell r="Y751">
            <v>309682.75</v>
          </cell>
          <cell r="Z751"/>
          <cell r="AA751">
            <v>13330.04</v>
          </cell>
          <cell r="AB751">
            <v>7015.2199999999993</v>
          </cell>
          <cell r="AC751">
            <v>12052.319999999998</v>
          </cell>
          <cell r="AD751">
            <v>32397.58</v>
          </cell>
          <cell r="AE751"/>
          <cell r="AF751">
            <v>111933.13</v>
          </cell>
          <cell r="AG751">
            <v>58907.21</v>
          </cell>
          <cell r="AH751">
            <v>101204.04</v>
          </cell>
          <cell r="AI751">
            <v>272044.38</v>
          </cell>
          <cell r="AJ751"/>
          <cell r="AK751">
            <v>47685</v>
          </cell>
          <cell r="AL751">
            <v>51376.17</v>
          </cell>
          <cell r="AM751">
            <v>304498.31999999995</v>
          </cell>
          <cell r="AN751">
            <v>403559.48999999993</v>
          </cell>
          <cell r="AO751"/>
          <cell r="AP751">
            <v>533593.66</v>
          </cell>
          <cell r="AQ751">
            <v>280815.13</v>
          </cell>
          <cell r="AR751">
            <v>482447.27999999997</v>
          </cell>
          <cell r="AS751">
            <v>1296856.07</v>
          </cell>
          <cell r="AT751"/>
          <cell r="AU751">
            <v>367360.22000000003</v>
          </cell>
          <cell r="AV751">
            <v>193331.21</v>
          </cell>
          <cell r="AW751">
            <v>332147.75999999995</v>
          </cell>
          <cell r="AX751">
            <v>892839.19</v>
          </cell>
          <cell r="AY751"/>
          <cell r="AZ751">
            <v>5804130.6299999999</v>
          </cell>
          <cell r="BA751">
            <v>1509160.75</v>
          </cell>
          <cell r="BB751">
            <v>2193987.4139999999</v>
          </cell>
          <cell r="BC751">
            <v>134977.84697999997</v>
          </cell>
          <cell r="BD751">
            <v>137127.52169999998</v>
          </cell>
          <cell r="BE751">
            <v>0</v>
          </cell>
          <cell r="BF751">
            <v>2466092.7826799997</v>
          </cell>
          <cell r="BG751"/>
          <cell r="BH751">
            <v>5877387.0926799998</v>
          </cell>
          <cell r="BI751"/>
          <cell r="BJ751">
            <v>907017.89</v>
          </cell>
          <cell r="BK751">
            <v>4970369.2026800001</v>
          </cell>
          <cell r="BL751"/>
          <cell r="BM751">
            <v>0</v>
          </cell>
        </row>
        <row r="752">
          <cell r="A752" t="str">
            <v>4507913400400</v>
          </cell>
          <cell r="B752" t="str">
            <v>PRAIRIE DU ROCHER C C S D 134</v>
          </cell>
          <cell r="C752" t="str">
            <v>RANDOLPH</v>
          </cell>
          <cell r="D752" t="str">
            <v>Elementary</v>
          </cell>
          <cell r="E752">
            <v>114.5</v>
          </cell>
          <cell r="F752"/>
          <cell r="G752">
            <v>73</v>
          </cell>
          <cell r="H752">
            <v>71.5</v>
          </cell>
          <cell r="I752">
            <v>41.5</v>
          </cell>
          <cell r="J752">
            <v>0</v>
          </cell>
          <cell r="K752"/>
          <cell r="L752">
            <v>6435</v>
          </cell>
          <cell r="M752">
            <v>3735</v>
          </cell>
          <cell r="N752">
            <v>0</v>
          </cell>
          <cell r="O752">
            <v>10170</v>
          </cell>
          <cell r="P752"/>
          <cell r="Q752">
            <v>9125</v>
          </cell>
          <cell r="R752">
            <v>5187.5</v>
          </cell>
          <cell r="S752">
            <v>0</v>
          </cell>
          <cell r="T752">
            <v>14312.5</v>
          </cell>
          <cell r="U752"/>
          <cell r="V752">
            <v>23725</v>
          </cell>
          <cell r="W752">
            <v>13487.5</v>
          </cell>
          <cell r="X752">
            <v>0</v>
          </cell>
          <cell r="Y752">
            <v>37212.5</v>
          </cell>
          <cell r="Z752"/>
          <cell r="AA752">
            <v>2482</v>
          </cell>
          <cell r="AB752">
            <v>1411</v>
          </cell>
          <cell r="AC752">
            <v>0</v>
          </cell>
          <cell r="AD752">
            <v>3893</v>
          </cell>
          <cell r="AE752"/>
          <cell r="AF752">
            <v>41683</v>
          </cell>
          <cell r="AG752">
            <v>23696.5</v>
          </cell>
          <cell r="AH752">
            <v>0</v>
          </cell>
          <cell r="AI752">
            <v>65379.5</v>
          </cell>
          <cell r="AJ752"/>
          <cell r="AK752">
            <v>8937.5</v>
          </cell>
          <cell r="AL752">
            <v>10333.5</v>
          </cell>
          <cell r="AM752">
            <v>0</v>
          </cell>
          <cell r="AN752">
            <v>19271</v>
          </cell>
          <cell r="AO752"/>
          <cell r="AP752">
            <v>99353</v>
          </cell>
          <cell r="AQ752">
            <v>56481.5</v>
          </cell>
          <cell r="AR752">
            <v>0</v>
          </cell>
          <cell r="AS752">
            <v>155834.5</v>
          </cell>
          <cell r="AT752"/>
          <cell r="AU752">
            <v>68401</v>
          </cell>
          <cell r="AV752">
            <v>38885.5</v>
          </cell>
          <cell r="AW752">
            <v>0</v>
          </cell>
          <cell r="AX752">
            <v>107286.5</v>
          </cell>
          <cell r="AY752"/>
          <cell r="AZ752">
            <v>652797.99</v>
          </cell>
          <cell r="BA752">
            <v>164204.41999999998</v>
          </cell>
          <cell r="BB752">
            <v>245100.72299999997</v>
          </cell>
          <cell r="BC752">
            <v>16219.383</v>
          </cell>
          <cell r="BD752">
            <v>16477.695</v>
          </cell>
          <cell r="BE752">
            <v>0</v>
          </cell>
          <cell r="BF752">
            <v>277797.80099999998</v>
          </cell>
          <cell r="BG752"/>
          <cell r="BH752">
            <v>691157.30099999998</v>
          </cell>
          <cell r="BI752"/>
          <cell r="BJ752">
            <v>108990.26</v>
          </cell>
          <cell r="BK752">
            <v>582167.04099999997</v>
          </cell>
          <cell r="BL752"/>
          <cell r="BM752">
            <v>1</v>
          </cell>
        </row>
        <row r="753">
          <cell r="A753" t="str">
            <v>4507913802600</v>
          </cell>
          <cell r="B753" t="str">
            <v>STEELEVILLE C U SCH DIST 138</v>
          </cell>
          <cell r="C753" t="str">
            <v>RANDOLPH</v>
          </cell>
          <cell r="D753" t="str">
            <v>Unit</v>
          </cell>
          <cell r="E753">
            <v>396.45</v>
          </cell>
          <cell r="F753"/>
          <cell r="G753">
            <v>164.98</v>
          </cell>
          <cell r="H753">
            <v>163.72999999999999</v>
          </cell>
          <cell r="I753">
            <v>91.82</v>
          </cell>
          <cell r="J753">
            <v>139.64999999999998</v>
          </cell>
          <cell r="K753"/>
          <cell r="L753">
            <v>14735.699999999999</v>
          </cell>
          <cell r="M753">
            <v>8263.7999999999993</v>
          </cell>
          <cell r="N753">
            <v>12568.499999999998</v>
          </cell>
          <cell r="O753">
            <v>35568</v>
          </cell>
          <cell r="P753"/>
          <cell r="Q753">
            <v>20622.5</v>
          </cell>
          <cell r="R753">
            <v>11477.5</v>
          </cell>
          <cell r="S753">
            <v>17456.249999999996</v>
          </cell>
          <cell r="T753">
            <v>49556.25</v>
          </cell>
          <cell r="U753"/>
          <cell r="V753">
            <v>53618.5</v>
          </cell>
          <cell r="W753">
            <v>29841.499999999996</v>
          </cell>
          <cell r="X753">
            <v>45386.249999999993</v>
          </cell>
          <cell r="Y753">
            <v>128846.25</v>
          </cell>
          <cell r="Z753"/>
          <cell r="AA753">
            <v>5609.32</v>
          </cell>
          <cell r="AB753">
            <v>3121.8799999999997</v>
          </cell>
          <cell r="AC753">
            <v>4748.0999999999995</v>
          </cell>
          <cell r="AD753">
            <v>13479.3</v>
          </cell>
          <cell r="AE753"/>
          <cell r="AF753">
            <v>94203.58</v>
          </cell>
          <cell r="AG753">
            <v>52429.22</v>
          </cell>
          <cell r="AH753">
            <v>79740.149999999994</v>
          </cell>
          <cell r="AI753">
            <v>226372.94999999998</v>
          </cell>
          <cell r="AJ753"/>
          <cell r="AK753">
            <v>20466.25</v>
          </cell>
          <cell r="AL753">
            <v>22863.179999999997</v>
          </cell>
          <cell r="AM753">
            <v>119959.34999999998</v>
          </cell>
          <cell r="AN753">
            <v>163288.77999999997</v>
          </cell>
          <cell r="AO753"/>
          <cell r="AP753">
            <v>224537.78</v>
          </cell>
          <cell r="AQ753">
            <v>124967.01999999999</v>
          </cell>
          <cell r="AR753">
            <v>190063.64999999997</v>
          </cell>
          <cell r="AS753">
            <v>539568.44999999995</v>
          </cell>
          <cell r="AT753"/>
          <cell r="AU753">
            <v>154586.25999999998</v>
          </cell>
          <cell r="AV753">
            <v>86035.34</v>
          </cell>
          <cell r="AW753">
            <v>130852.04999999997</v>
          </cell>
          <cell r="AX753">
            <v>371473.64999999997</v>
          </cell>
          <cell r="AY753"/>
          <cell r="AZ753">
            <v>2402525.38</v>
          </cell>
          <cell r="BA753">
            <v>611406.32000000007</v>
          </cell>
          <cell r="BB753">
            <v>904179.51</v>
          </cell>
          <cell r="BC753">
            <v>56158.728299999988</v>
          </cell>
          <cell r="BD753">
            <v>57053.119499999993</v>
          </cell>
          <cell r="BE753">
            <v>0</v>
          </cell>
          <cell r="BF753">
            <v>1017391.3578</v>
          </cell>
          <cell r="BG753"/>
          <cell r="BH753">
            <v>2545544.9877999998</v>
          </cell>
          <cell r="BI753"/>
          <cell r="BJ753">
            <v>377372.82</v>
          </cell>
          <cell r="BK753">
            <v>2168172.1677999999</v>
          </cell>
          <cell r="BL753"/>
          <cell r="BM753">
            <v>1</v>
          </cell>
        </row>
        <row r="754">
          <cell r="A754" t="str">
            <v>4507913902600</v>
          </cell>
          <cell r="B754" t="str">
            <v>CHESTER COMM UNIT SCH DIST 139</v>
          </cell>
          <cell r="C754" t="str">
            <v>RANDOLPH</v>
          </cell>
          <cell r="D754" t="str">
            <v>Unit</v>
          </cell>
          <cell r="E754">
            <v>913.04</v>
          </cell>
          <cell r="F754"/>
          <cell r="G754">
            <v>367.05999999999995</v>
          </cell>
          <cell r="H754">
            <v>356.30999999999995</v>
          </cell>
          <cell r="I754">
            <v>212.66</v>
          </cell>
          <cell r="J754">
            <v>333.31999999999994</v>
          </cell>
          <cell r="K754"/>
          <cell r="L754">
            <v>32067.899999999994</v>
          </cell>
          <cell r="M754">
            <v>19139.400000000001</v>
          </cell>
          <cell r="N754">
            <v>29998.799999999996</v>
          </cell>
          <cell r="O754">
            <v>81206.099999999991</v>
          </cell>
          <cell r="P754"/>
          <cell r="Q754">
            <v>45882.499999999993</v>
          </cell>
          <cell r="R754">
            <v>26582.5</v>
          </cell>
          <cell r="S754">
            <v>41664.999999999993</v>
          </cell>
          <cell r="T754">
            <v>114130</v>
          </cell>
          <cell r="U754"/>
          <cell r="V754">
            <v>119294.49999999999</v>
          </cell>
          <cell r="W754">
            <v>69114.5</v>
          </cell>
          <cell r="X754">
            <v>108328.99999999999</v>
          </cell>
          <cell r="Y754">
            <v>296738</v>
          </cell>
          <cell r="Z754"/>
          <cell r="AA754">
            <v>12480.039999999997</v>
          </cell>
          <cell r="AB754">
            <v>7230.44</v>
          </cell>
          <cell r="AC754">
            <v>11332.879999999997</v>
          </cell>
          <cell r="AD754">
            <v>31043.359999999993</v>
          </cell>
          <cell r="AE754"/>
          <cell r="AF754">
            <v>209591.26</v>
          </cell>
          <cell r="AG754">
            <v>121428.86</v>
          </cell>
          <cell r="AH754">
            <v>190325.72</v>
          </cell>
          <cell r="AI754">
            <v>521345.83999999997</v>
          </cell>
          <cell r="AJ754"/>
          <cell r="AK754">
            <v>44538.749999999993</v>
          </cell>
          <cell r="AL754">
            <v>52952.34</v>
          </cell>
          <cell r="AM754">
            <v>286321.87999999995</v>
          </cell>
          <cell r="AN754">
            <v>383812.97</v>
          </cell>
          <cell r="AO754"/>
          <cell r="AP754">
            <v>499568.65999999992</v>
          </cell>
          <cell r="AQ754">
            <v>289430.26</v>
          </cell>
          <cell r="AR754">
            <v>453648.5199999999</v>
          </cell>
          <cell r="AS754">
            <v>1242647.44</v>
          </cell>
          <cell r="AT754"/>
          <cell r="AU754">
            <v>343935.22</v>
          </cell>
          <cell r="AV754">
            <v>199262.41999999998</v>
          </cell>
          <cell r="AW754">
            <v>312320.83999999997</v>
          </cell>
          <cell r="AX754">
            <v>855518.47999999986</v>
          </cell>
          <cell r="AY754"/>
          <cell r="AZ754">
            <v>5668756.8099999996</v>
          </cell>
          <cell r="BA754">
            <v>1905296.99</v>
          </cell>
          <cell r="BB754">
            <v>2272216.1399999997</v>
          </cell>
          <cell r="BC754">
            <v>129335.76815999996</v>
          </cell>
          <cell r="BD754">
            <v>131395.58639999997</v>
          </cell>
          <cell r="BE754">
            <v>0</v>
          </cell>
          <cell r="BF754">
            <v>2532947.4945599996</v>
          </cell>
          <cell r="BG754"/>
          <cell r="BH754">
            <v>6059389.684559999</v>
          </cell>
          <cell r="BI754"/>
          <cell r="BJ754">
            <v>869104.51</v>
          </cell>
          <cell r="BK754">
            <v>5190285.1745599993</v>
          </cell>
          <cell r="BL754"/>
          <cell r="BM754">
            <v>1</v>
          </cell>
        </row>
        <row r="755">
          <cell r="A755" t="str">
            <v>4507914002600</v>
          </cell>
          <cell r="B755" t="str">
            <v>SPARTA C U SCHOOL DIST 140</v>
          </cell>
          <cell r="C755" t="str">
            <v>RANDOLPH</v>
          </cell>
          <cell r="D755" t="str">
            <v>Unit</v>
          </cell>
          <cell r="E755">
            <v>1124.27</v>
          </cell>
          <cell r="F755"/>
          <cell r="G755">
            <v>550.97</v>
          </cell>
          <cell r="H755">
            <v>540.97</v>
          </cell>
          <cell r="I755">
            <v>242.32</v>
          </cell>
          <cell r="J755">
            <v>330.98</v>
          </cell>
          <cell r="K755"/>
          <cell r="L755">
            <v>48687.3</v>
          </cell>
          <cell r="M755">
            <v>21808.799999999999</v>
          </cell>
          <cell r="N755">
            <v>29788.2</v>
          </cell>
          <cell r="O755">
            <v>100284.3</v>
          </cell>
          <cell r="P755"/>
          <cell r="Q755">
            <v>68871.25</v>
          </cell>
          <cell r="R755">
            <v>30290</v>
          </cell>
          <cell r="S755">
            <v>41372.5</v>
          </cell>
          <cell r="T755">
            <v>140533.75</v>
          </cell>
          <cell r="U755"/>
          <cell r="V755">
            <v>179065.25</v>
          </cell>
          <cell r="W755">
            <v>78754</v>
          </cell>
          <cell r="X755">
            <v>107568.5</v>
          </cell>
          <cell r="Y755">
            <v>365387.75</v>
          </cell>
          <cell r="Z755"/>
          <cell r="AA755">
            <v>18732.98</v>
          </cell>
          <cell r="AB755">
            <v>8238.8799999999992</v>
          </cell>
          <cell r="AC755">
            <v>11253.32</v>
          </cell>
          <cell r="AD755">
            <v>38225.18</v>
          </cell>
          <cell r="AE755"/>
          <cell r="AF755">
            <v>314603.87</v>
          </cell>
          <cell r="AG755">
            <v>138364.72</v>
          </cell>
          <cell r="AH755">
            <v>188989.58</v>
          </cell>
          <cell r="AI755">
            <v>641958.16999999993</v>
          </cell>
          <cell r="AJ755"/>
          <cell r="AK755">
            <v>67621.25</v>
          </cell>
          <cell r="AL755">
            <v>60337.68</v>
          </cell>
          <cell r="AM755">
            <v>284311.82</v>
          </cell>
          <cell r="AN755">
            <v>412270.75</v>
          </cell>
          <cell r="AO755"/>
          <cell r="AP755">
            <v>749870.17</v>
          </cell>
          <cell r="AQ755">
            <v>329797.52</v>
          </cell>
          <cell r="AR755">
            <v>450463.78</v>
          </cell>
          <cell r="AS755">
            <v>1530131.47</v>
          </cell>
          <cell r="AT755"/>
          <cell r="AU755">
            <v>516258.89</v>
          </cell>
          <cell r="AV755">
            <v>227053.84</v>
          </cell>
          <cell r="AW755">
            <v>310128.26</v>
          </cell>
          <cell r="AX755">
            <v>1053440.99</v>
          </cell>
          <cell r="AY755"/>
          <cell r="AZ755">
            <v>6975380.0200000005</v>
          </cell>
          <cell r="BA755">
            <v>2121545.29</v>
          </cell>
          <cell r="BB755">
            <v>2729077.5929999999</v>
          </cell>
          <cell r="BC755">
            <v>159257.34258</v>
          </cell>
          <cell r="BD755">
            <v>161793.69570000001</v>
          </cell>
          <cell r="BE755">
            <v>0</v>
          </cell>
          <cell r="BF755">
            <v>3050128.6312799999</v>
          </cell>
          <cell r="BG755"/>
          <cell r="BH755">
            <v>7332360.9912799988</v>
          </cell>
          <cell r="BI755"/>
          <cell r="BJ755">
            <v>1070170.1200000001</v>
          </cell>
          <cell r="BK755">
            <v>6262190.8712799987</v>
          </cell>
          <cell r="BL755"/>
          <cell r="BM755">
            <v>1</v>
          </cell>
        </row>
        <row r="756">
          <cell r="A756" t="str">
            <v>4700000000093</v>
          </cell>
          <cell r="B756" t="str">
            <v>SAFE SCH-LEE/OGLE ROE</v>
          </cell>
          <cell r="C756" t="str">
            <v>LEE</v>
          </cell>
          <cell r="D756" t="str">
            <v>Regional</v>
          </cell>
          <cell r="E756">
            <v>39</v>
          </cell>
          <cell r="F756"/>
          <cell r="G756">
            <v>0</v>
          </cell>
          <cell r="H756">
            <v>0</v>
          </cell>
          <cell r="I756">
            <v>15</v>
          </cell>
          <cell r="J756">
            <v>24</v>
          </cell>
          <cell r="K756"/>
          <cell r="L756">
            <v>0</v>
          </cell>
          <cell r="M756">
            <v>1350</v>
          </cell>
          <cell r="N756">
            <v>2160</v>
          </cell>
          <cell r="O756">
            <v>3510</v>
          </cell>
          <cell r="P756"/>
          <cell r="Q756">
            <v>0</v>
          </cell>
          <cell r="R756">
            <v>1875</v>
          </cell>
          <cell r="S756">
            <v>3000</v>
          </cell>
          <cell r="T756">
            <v>4875</v>
          </cell>
          <cell r="U756"/>
          <cell r="V756">
            <v>0</v>
          </cell>
          <cell r="W756">
            <v>4875</v>
          </cell>
          <cell r="X756">
            <v>7800</v>
          </cell>
          <cell r="Y756">
            <v>12675</v>
          </cell>
          <cell r="Z756"/>
          <cell r="AA756">
            <v>0</v>
          </cell>
          <cell r="AB756">
            <v>510</v>
          </cell>
          <cell r="AC756">
            <v>816</v>
          </cell>
          <cell r="AD756">
            <v>1326</v>
          </cell>
          <cell r="AE756"/>
          <cell r="AF756">
            <v>0</v>
          </cell>
          <cell r="AG756">
            <v>8565</v>
          </cell>
          <cell r="AH756">
            <v>13704</v>
          </cell>
          <cell r="AI756">
            <v>22269</v>
          </cell>
          <cell r="AJ756"/>
          <cell r="AK756">
            <v>0</v>
          </cell>
          <cell r="AL756">
            <v>3735</v>
          </cell>
          <cell r="AM756">
            <v>20616</v>
          </cell>
          <cell r="AN756">
            <v>24351</v>
          </cell>
          <cell r="AO756"/>
          <cell r="AP756">
            <v>0</v>
          </cell>
          <cell r="AQ756">
            <v>20415</v>
          </cell>
          <cell r="AR756">
            <v>32664</v>
          </cell>
          <cell r="AS756">
            <v>53079</v>
          </cell>
          <cell r="AT756"/>
          <cell r="AU756">
            <v>0</v>
          </cell>
          <cell r="AV756">
            <v>14055</v>
          </cell>
          <cell r="AW756">
            <v>22488</v>
          </cell>
          <cell r="AX756">
            <v>36543</v>
          </cell>
          <cell r="AY756"/>
          <cell r="AZ756">
            <v>238578.44999999998</v>
          </cell>
          <cell r="BA756">
            <v>66172.19</v>
          </cell>
          <cell r="BB756">
            <v>91425.191999999995</v>
          </cell>
          <cell r="BC756">
            <v>5524.5060000000003</v>
          </cell>
          <cell r="BD756">
            <v>5612.49</v>
          </cell>
          <cell r="BE756">
            <v>0</v>
          </cell>
          <cell r="BF756">
            <v>102562.18799999999</v>
          </cell>
          <cell r="BG756"/>
          <cell r="BH756">
            <v>261190.18799999999</v>
          </cell>
          <cell r="BI756"/>
          <cell r="BJ756">
            <v>37123.32</v>
          </cell>
          <cell r="BK756">
            <v>224066.86799999999</v>
          </cell>
          <cell r="BL756"/>
          <cell r="BM756">
            <v>1</v>
          </cell>
        </row>
        <row r="757">
          <cell r="A757" t="str">
            <v>4700000000095</v>
          </cell>
          <cell r="B757" t="str">
            <v>ALOP-LEE/OGLE ROE</v>
          </cell>
          <cell r="C757" t="str">
            <v>LEE</v>
          </cell>
          <cell r="D757" t="str">
            <v>Regional</v>
          </cell>
          <cell r="E757">
            <v>85.32</v>
          </cell>
          <cell r="F757"/>
          <cell r="G757">
            <v>0</v>
          </cell>
          <cell r="H757">
            <v>0</v>
          </cell>
          <cell r="I757">
            <v>8.66</v>
          </cell>
          <cell r="J757">
            <v>76.66</v>
          </cell>
          <cell r="K757"/>
          <cell r="L757">
            <v>0</v>
          </cell>
          <cell r="M757">
            <v>779.4</v>
          </cell>
          <cell r="N757">
            <v>6899.4</v>
          </cell>
          <cell r="O757">
            <v>7678.7999999999993</v>
          </cell>
          <cell r="P757"/>
          <cell r="Q757">
            <v>0</v>
          </cell>
          <cell r="R757">
            <v>1082.5</v>
          </cell>
          <cell r="S757">
            <v>9582.5</v>
          </cell>
          <cell r="T757">
            <v>10665</v>
          </cell>
          <cell r="U757"/>
          <cell r="V757">
            <v>0</v>
          </cell>
          <cell r="W757">
            <v>2814.5</v>
          </cell>
          <cell r="X757">
            <v>24914.5</v>
          </cell>
          <cell r="Y757">
            <v>27729</v>
          </cell>
          <cell r="Z757"/>
          <cell r="AA757">
            <v>0</v>
          </cell>
          <cell r="AB757">
            <v>294.44</v>
          </cell>
          <cell r="AC757">
            <v>2606.44</v>
          </cell>
          <cell r="AD757">
            <v>2900.88</v>
          </cell>
          <cell r="AE757"/>
          <cell r="AF757">
            <v>0</v>
          </cell>
          <cell r="AG757">
            <v>4944.8599999999997</v>
          </cell>
          <cell r="AH757">
            <v>43772.86</v>
          </cell>
          <cell r="AI757">
            <v>48717.72</v>
          </cell>
          <cell r="AJ757"/>
          <cell r="AK757">
            <v>0</v>
          </cell>
          <cell r="AL757">
            <v>2156.34</v>
          </cell>
          <cell r="AM757">
            <v>65850.94</v>
          </cell>
          <cell r="AN757">
            <v>68007.28</v>
          </cell>
          <cell r="AO757"/>
          <cell r="AP757">
            <v>0</v>
          </cell>
          <cell r="AQ757">
            <v>11786.26</v>
          </cell>
          <cell r="AR757">
            <v>104334.26</v>
          </cell>
          <cell r="AS757">
            <v>116120.51999999999</v>
          </cell>
          <cell r="AT757"/>
          <cell r="AU757">
            <v>0</v>
          </cell>
          <cell r="AV757">
            <v>8114.42</v>
          </cell>
          <cell r="AW757">
            <v>71830.42</v>
          </cell>
          <cell r="AX757">
            <v>79944.84</v>
          </cell>
          <cell r="AY757"/>
          <cell r="AZ757">
            <v>543552.70000000007</v>
          </cell>
          <cell r="BA757">
            <v>151875.1</v>
          </cell>
          <cell r="BB757">
            <v>208628.34</v>
          </cell>
          <cell r="BC757">
            <v>12085.919279999998</v>
          </cell>
          <cell r="BD757">
            <v>12278.401199999998</v>
          </cell>
          <cell r="BE757">
            <v>0</v>
          </cell>
          <cell r="BF757">
            <v>232992.66047999999</v>
          </cell>
          <cell r="BG757"/>
          <cell r="BH757">
            <v>594756.70048</v>
          </cell>
          <cell r="BI757"/>
          <cell r="BJ757">
            <v>81214.399999999994</v>
          </cell>
          <cell r="BK757">
            <v>513542.30047999998</v>
          </cell>
          <cell r="BL757"/>
          <cell r="BM757">
            <v>1</v>
          </cell>
        </row>
        <row r="758">
          <cell r="A758" t="str">
            <v>4705217002200</v>
          </cell>
          <cell r="B758" t="str">
            <v>DIXON UNIT SCHOOL DIST 170</v>
          </cell>
          <cell r="C758" t="str">
            <v>LEE</v>
          </cell>
          <cell r="D758" t="str">
            <v>Unit</v>
          </cell>
          <cell r="E758">
            <v>2462.5300000000002</v>
          </cell>
          <cell r="F758"/>
          <cell r="G758">
            <v>1105.22</v>
          </cell>
          <cell r="H758">
            <v>1086.6400000000001</v>
          </cell>
          <cell r="I758">
            <v>575.33000000000004</v>
          </cell>
          <cell r="J758">
            <v>781.9799999999999</v>
          </cell>
          <cell r="K758"/>
          <cell r="L758">
            <v>97797.6</v>
          </cell>
          <cell r="M758">
            <v>51779.700000000004</v>
          </cell>
          <cell r="N758">
            <v>70378.2</v>
          </cell>
          <cell r="O758">
            <v>219955.5</v>
          </cell>
          <cell r="P758"/>
          <cell r="Q758">
            <v>138152.5</v>
          </cell>
          <cell r="R758">
            <v>71916.25</v>
          </cell>
          <cell r="S758">
            <v>97747.499999999985</v>
          </cell>
          <cell r="T758">
            <v>307816.25</v>
          </cell>
          <cell r="U758"/>
          <cell r="V758">
            <v>359196.5</v>
          </cell>
          <cell r="W758">
            <v>186982.25</v>
          </cell>
          <cell r="X758">
            <v>254143.49999999997</v>
          </cell>
          <cell r="Y758">
            <v>800322.25</v>
          </cell>
          <cell r="Z758"/>
          <cell r="AA758">
            <v>37577.480000000003</v>
          </cell>
          <cell r="AB758">
            <v>19561.22</v>
          </cell>
          <cell r="AC758">
            <v>26587.319999999996</v>
          </cell>
          <cell r="AD758">
            <v>83726.02</v>
          </cell>
          <cell r="AE758"/>
          <cell r="AF758">
            <v>631080.62</v>
          </cell>
          <cell r="AG758">
            <v>328513.43</v>
          </cell>
          <cell r="AH758">
            <v>446510.58</v>
          </cell>
          <cell r="AI758">
            <v>1406104.6300000001</v>
          </cell>
          <cell r="AJ758"/>
          <cell r="AK758">
            <v>135830</v>
          </cell>
          <cell r="AL758">
            <v>143257.17000000001</v>
          </cell>
          <cell r="AM758">
            <v>671720.82</v>
          </cell>
          <cell r="AN758">
            <v>950807.99</v>
          </cell>
          <cell r="AO758"/>
          <cell r="AP758">
            <v>1504204.42</v>
          </cell>
          <cell r="AQ758">
            <v>783024.13</v>
          </cell>
          <cell r="AR758">
            <v>1064274.7799999998</v>
          </cell>
          <cell r="AS758">
            <v>3351503.3299999996</v>
          </cell>
          <cell r="AT758"/>
          <cell r="AU758">
            <v>1035591.14</v>
          </cell>
          <cell r="AV758">
            <v>539084.21000000008</v>
          </cell>
          <cell r="AW758">
            <v>732715.25999999989</v>
          </cell>
          <cell r="AX758">
            <v>2307390.61</v>
          </cell>
          <cell r="AY758"/>
          <cell r="AZ758">
            <v>15412095.360000001</v>
          </cell>
          <cell r="BA758">
            <v>5169794.22</v>
          </cell>
          <cell r="BB758">
            <v>6174566.8740000008</v>
          </cell>
          <cell r="BC758">
            <v>348827.22461999999</v>
          </cell>
          <cell r="BD758">
            <v>354382.6923</v>
          </cell>
          <cell r="BE758">
            <v>0</v>
          </cell>
          <cell r="BF758">
            <v>6877776.7909200015</v>
          </cell>
          <cell r="BG758"/>
          <cell r="BH758">
            <v>16305403.370920002</v>
          </cell>
          <cell r="BI758"/>
          <cell r="BJ758">
            <v>2344033.0499999998</v>
          </cell>
          <cell r="BK758">
            <v>13961370.320920002</v>
          </cell>
          <cell r="BL758"/>
          <cell r="BM758">
            <v>1</v>
          </cell>
        </row>
        <row r="759">
          <cell r="A759" t="str">
            <v>4705222000200</v>
          </cell>
          <cell r="B759" t="str">
            <v>STEWARD ELEM SCHOOL DIST 220</v>
          </cell>
          <cell r="C759" t="str">
            <v>LEE</v>
          </cell>
          <cell r="D759" t="str">
            <v>Elementary</v>
          </cell>
          <cell r="E759">
            <v>68.5</v>
          </cell>
          <cell r="F759"/>
          <cell r="G759">
            <v>38</v>
          </cell>
          <cell r="H759">
            <v>38</v>
          </cell>
          <cell r="I759">
            <v>30.5</v>
          </cell>
          <cell r="J759">
            <v>0</v>
          </cell>
          <cell r="K759"/>
          <cell r="L759">
            <v>3420</v>
          </cell>
          <cell r="M759">
            <v>2745</v>
          </cell>
          <cell r="N759">
            <v>0</v>
          </cell>
          <cell r="O759">
            <v>6165</v>
          </cell>
          <cell r="P759"/>
          <cell r="Q759">
            <v>4750</v>
          </cell>
          <cell r="R759">
            <v>3812.5</v>
          </cell>
          <cell r="S759">
            <v>0</v>
          </cell>
          <cell r="T759">
            <v>8562.5</v>
          </cell>
          <cell r="U759"/>
          <cell r="V759">
            <v>12350</v>
          </cell>
          <cell r="W759">
            <v>9912.5</v>
          </cell>
          <cell r="X759">
            <v>0</v>
          </cell>
          <cell r="Y759">
            <v>22262.5</v>
          </cell>
          <cell r="Z759"/>
          <cell r="AA759">
            <v>1292</v>
          </cell>
          <cell r="AB759">
            <v>1037</v>
          </cell>
          <cell r="AC759">
            <v>0</v>
          </cell>
          <cell r="AD759">
            <v>2329</v>
          </cell>
          <cell r="AE759"/>
          <cell r="AF759">
            <v>10849</v>
          </cell>
          <cell r="AG759">
            <v>8707.75</v>
          </cell>
          <cell r="AH759">
            <v>0</v>
          </cell>
          <cell r="AI759">
            <v>19556.75</v>
          </cell>
          <cell r="AJ759"/>
          <cell r="AK759">
            <v>4750</v>
          </cell>
          <cell r="AL759">
            <v>7594.5</v>
          </cell>
          <cell r="AM759">
            <v>0</v>
          </cell>
          <cell r="AN759">
            <v>12344.5</v>
          </cell>
          <cell r="AO759"/>
          <cell r="AP759">
            <v>51718</v>
          </cell>
          <cell r="AQ759">
            <v>41510.5</v>
          </cell>
          <cell r="AR759">
            <v>0</v>
          </cell>
          <cell r="AS759">
            <v>93228.5</v>
          </cell>
          <cell r="AT759"/>
          <cell r="AU759">
            <v>35606</v>
          </cell>
          <cell r="AV759">
            <v>28578.5</v>
          </cell>
          <cell r="AW759">
            <v>0</v>
          </cell>
          <cell r="AX759">
            <v>64184.5</v>
          </cell>
          <cell r="AY759"/>
          <cell r="AZ759">
            <v>390495.99</v>
          </cell>
          <cell r="BA759">
            <v>90966.76</v>
          </cell>
          <cell r="BB759">
            <v>144438.82499999998</v>
          </cell>
          <cell r="BC759">
            <v>9703.2990000000009</v>
          </cell>
          <cell r="BD759">
            <v>9857.8349999999991</v>
          </cell>
          <cell r="BE759">
            <v>0</v>
          </cell>
          <cell r="BF759">
            <v>163999.95899999997</v>
          </cell>
          <cell r="BG759"/>
          <cell r="BH759">
            <v>392633.20899999997</v>
          </cell>
          <cell r="BI759"/>
          <cell r="BJ759">
            <v>65203.78</v>
          </cell>
          <cell r="BK759">
            <v>327429.429</v>
          </cell>
          <cell r="BL759"/>
          <cell r="BM759">
            <v>0</v>
          </cell>
        </row>
        <row r="760">
          <cell r="A760" t="str">
            <v>4705227102600</v>
          </cell>
          <cell r="B760" t="str">
            <v>PAW PAW CUSD 271</v>
          </cell>
          <cell r="C760" t="str">
            <v>LEE</v>
          </cell>
          <cell r="D760" t="str">
            <v>Unit</v>
          </cell>
          <cell r="E760">
            <v>171.03</v>
          </cell>
          <cell r="F760"/>
          <cell r="G760">
            <v>76.72</v>
          </cell>
          <cell r="H760">
            <v>75.64</v>
          </cell>
          <cell r="I760">
            <v>42.16</v>
          </cell>
          <cell r="J760">
            <v>52.150000000000006</v>
          </cell>
          <cell r="K760"/>
          <cell r="L760">
            <v>6807.6</v>
          </cell>
          <cell r="M760">
            <v>3794.3999999999996</v>
          </cell>
          <cell r="N760">
            <v>4693.5000000000009</v>
          </cell>
          <cell r="O760">
            <v>15295.5</v>
          </cell>
          <cell r="P760"/>
          <cell r="Q760">
            <v>9590</v>
          </cell>
          <cell r="R760">
            <v>5270</v>
          </cell>
          <cell r="S760">
            <v>6518.7500000000009</v>
          </cell>
          <cell r="T760">
            <v>21378.75</v>
          </cell>
          <cell r="U760"/>
          <cell r="V760">
            <v>24934</v>
          </cell>
          <cell r="W760">
            <v>13701.999999999998</v>
          </cell>
          <cell r="X760">
            <v>16948.750000000004</v>
          </cell>
          <cell r="Y760">
            <v>55584.75</v>
          </cell>
          <cell r="Z760"/>
          <cell r="AA760">
            <v>2608.48</v>
          </cell>
          <cell r="AB760">
            <v>1433.4399999999998</v>
          </cell>
          <cell r="AC760">
            <v>1773.1000000000001</v>
          </cell>
          <cell r="AD760">
            <v>5815.02</v>
          </cell>
          <cell r="AE760"/>
          <cell r="AF760">
            <v>21903.56</v>
          </cell>
          <cell r="AG760">
            <v>12036.68</v>
          </cell>
          <cell r="AH760">
            <v>14888.82</v>
          </cell>
          <cell r="AI760">
            <v>48829.060000000005</v>
          </cell>
          <cell r="AJ760"/>
          <cell r="AK760">
            <v>9455</v>
          </cell>
          <cell r="AL760">
            <v>10497.839999999998</v>
          </cell>
          <cell r="AM760">
            <v>44796.850000000006</v>
          </cell>
          <cell r="AN760">
            <v>64749.69</v>
          </cell>
          <cell r="AO760"/>
          <cell r="AP760">
            <v>104415.92</v>
          </cell>
          <cell r="AQ760">
            <v>57379.759999999995</v>
          </cell>
          <cell r="AR760">
            <v>70976.150000000009</v>
          </cell>
          <cell r="AS760">
            <v>232771.83000000002</v>
          </cell>
          <cell r="AT760"/>
          <cell r="AU760">
            <v>71886.64</v>
          </cell>
          <cell r="AV760">
            <v>39503.919999999998</v>
          </cell>
          <cell r="AW760">
            <v>48864.55</v>
          </cell>
          <cell r="AX760">
            <v>160255.10999999999</v>
          </cell>
          <cell r="AY760"/>
          <cell r="AZ760">
            <v>1035548.3699999999</v>
          </cell>
          <cell r="BA760">
            <v>288724.27</v>
          </cell>
          <cell r="BB760">
            <v>397281.79199999996</v>
          </cell>
          <cell r="BC760">
            <v>24227.083619999998</v>
          </cell>
          <cell r="BD760">
            <v>24612.927299999999</v>
          </cell>
          <cell r="BE760">
            <v>0</v>
          </cell>
          <cell r="BF760">
            <v>446121.80291999993</v>
          </cell>
          <cell r="BG760"/>
          <cell r="BH760">
            <v>1050801.5129199999</v>
          </cell>
          <cell r="BI760"/>
          <cell r="BJ760">
            <v>162800.03</v>
          </cell>
          <cell r="BK760">
            <v>888001.48291999986</v>
          </cell>
          <cell r="BL760"/>
          <cell r="BM760">
            <v>0</v>
          </cell>
        </row>
        <row r="761">
          <cell r="A761" t="str">
            <v>4705227202600</v>
          </cell>
          <cell r="B761" t="str">
            <v>AMBOY COMM UNIT SCHOOL DIST 272</v>
          </cell>
          <cell r="C761" t="str">
            <v>LEE</v>
          </cell>
          <cell r="D761" t="str">
            <v>Unit</v>
          </cell>
          <cell r="E761">
            <v>689.6</v>
          </cell>
          <cell r="F761"/>
          <cell r="G761">
            <v>310.45999999999992</v>
          </cell>
          <cell r="H761">
            <v>303.79999999999995</v>
          </cell>
          <cell r="I761">
            <v>171.32</v>
          </cell>
          <cell r="J761">
            <v>207.82</v>
          </cell>
          <cell r="K761"/>
          <cell r="L761">
            <v>27341.999999999996</v>
          </cell>
          <cell r="M761">
            <v>15418.8</v>
          </cell>
          <cell r="N761">
            <v>18703.8</v>
          </cell>
          <cell r="O761">
            <v>61464.599999999991</v>
          </cell>
          <cell r="P761"/>
          <cell r="Q761">
            <v>38807.499999999993</v>
          </cell>
          <cell r="R761">
            <v>21415</v>
          </cell>
          <cell r="S761">
            <v>25977.5</v>
          </cell>
          <cell r="T761">
            <v>86200</v>
          </cell>
          <cell r="U761"/>
          <cell r="V761">
            <v>100899.49999999997</v>
          </cell>
          <cell r="W761">
            <v>55679</v>
          </cell>
          <cell r="X761">
            <v>67541.5</v>
          </cell>
          <cell r="Y761">
            <v>224119.99999999997</v>
          </cell>
          <cell r="Z761"/>
          <cell r="AA761">
            <v>10555.639999999998</v>
          </cell>
          <cell r="AB761">
            <v>5824.88</v>
          </cell>
          <cell r="AC761">
            <v>7065.88</v>
          </cell>
          <cell r="AD761">
            <v>23446.399999999998</v>
          </cell>
          <cell r="AE761"/>
          <cell r="AF761">
            <v>88636.33</v>
          </cell>
          <cell r="AG761">
            <v>48911.86</v>
          </cell>
          <cell r="AH761">
            <v>59332.61</v>
          </cell>
          <cell r="AI761">
            <v>196880.8</v>
          </cell>
          <cell r="AJ761"/>
          <cell r="AK761">
            <v>37974.999999999993</v>
          </cell>
          <cell r="AL761">
            <v>42658.68</v>
          </cell>
          <cell r="AM761">
            <v>178517.38</v>
          </cell>
          <cell r="AN761">
            <v>259151.06</v>
          </cell>
          <cell r="AO761"/>
          <cell r="AP761">
            <v>422536.05999999988</v>
          </cell>
          <cell r="AQ761">
            <v>233166.52</v>
          </cell>
          <cell r="AR761">
            <v>282843.02</v>
          </cell>
          <cell r="AS761">
            <v>938545.59999999986</v>
          </cell>
          <cell r="AT761"/>
          <cell r="AU761">
            <v>290901.0199999999</v>
          </cell>
          <cell r="AV761">
            <v>160526.84</v>
          </cell>
          <cell r="AW761">
            <v>194727.34</v>
          </cell>
          <cell r="AX761">
            <v>646155.19999999984</v>
          </cell>
          <cell r="AY761"/>
          <cell r="AZ761">
            <v>4193417.2800000003</v>
          </cell>
          <cell r="BA761">
            <v>1175446.68</v>
          </cell>
          <cell r="BB761">
            <v>1610659.1879999998</v>
          </cell>
          <cell r="BC761">
            <v>97684.598399999988</v>
          </cell>
          <cell r="BD761">
            <v>99240.335999999981</v>
          </cell>
          <cell r="BE761">
            <v>0</v>
          </cell>
          <cell r="BF761">
            <v>1807584.1223999998</v>
          </cell>
          <cell r="BG761"/>
          <cell r="BH761">
            <v>4243547.782399999</v>
          </cell>
          <cell r="BI761"/>
          <cell r="BJ761">
            <v>656416.43999999994</v>
          </cell>
          <cell r="BK761">
            <v>3587131.342399999</v>
          </cell>
          <cell r="BL761"/>
          <cell r="BM761">
            <v>0</v>
          </cell>
        </row>
        <row r="762">
          <cell r="A762" t="str">
            <v>4705227502600</v>
          </cell>
          <cell r="B762" t="str">
            <v>ASHTON COMM UNIT SCH DIST 275</v>
          </cell>
          <cell r="C762" t="str">
            <v>LEE</v>
          </cell>
          <cell r="D762" t="str">
            <v>Unit</v>
          </cell>
          <cell r="E762">
            <v>486.7</v>
          </cell>
          <cell r="F762"/>
          <cell r="G762">
            <v>224.06</v>
          </cell>
          <cell r="H762">
            <v>222.31</v>
          </cell>
          <cell r="I762">
            <v>115.66</v>
          </cell>
          <cell r="J762">
            <v>146.97999999999999</v>
          </cell>
          <cell r="K762"/>
          <cell r="L762">
            <v>20007.900000000001</v>
          </cell>
          <cell r="M762">
            <v>10409.4</v>
          </cell>
          <cell r="N762">
            <v>13228.199999999999</v>
          </cell>
          <cell r="O762">
            <v>43645.5</v>
          </cell>
          <cell r="P762"/>
          <cell r="Q762">
            <v>28007.5</v>
          </cell>
          <cell r="R762">
            <v>14457.5</v>
          </cell>
          <cell r="S762">
            <v>18372.5</v>
          </cell>
          <cell r="T762">
            <v>60837.5</v>
          </cell>
          <cell r="U762"/>
          <cell r="V762">
            <v>72819.5</v>
          </cell>
          <cell r="W762">
            <v>37589.5</v>
          </cell>
          <cell r="X762">
            <v>47768.5</v>
          </cell>
          <cell r="Y762">
            <v>158177.5</v>
          </cell>
          <cell r="Z762"/>
          <cell r="AA762">
            <v>7618.04</v>
          </cell>
          <cell r="AB762">
            <v>3932.44</v>
          </cell>
          <cell r="AC762">
            <v>4997.32</v>
          </cell>
          <cell r="AD762">
            <v>16547.8</v>
          </cell>
          <cell r="AE762"/>
          <cell r="AF762">
            <v>127938.26</v>
          </cell>
          <cell r="AG762">
            <v>66041.86</v>
          </cell>
          <cell r="AH762">
            <v>83925.58</v>
          </cell>
          <cell r="AI762">
            <v>277905.7</v>
          </cell>
          <cell r="AJ762"/>
          <cell r="AK762">
            <v>27788.75</v>
          </cell>
          <cell r="AL762">
            <v>28799.34</v>
          </cell>
          <cell r="AM762">
            <v>126255.81999999999</v>
          </cell>
          <cell r="AN762">
            <v>182843.90999999997</v>
          </cell>
          <cell r="AO762"/>
          <cell r="AP762">
            <v>304945.65999999997</v>
          </cell>
          <cell r="AQ762">
            <v>157413.26</v>
          </cell>
          <cell r="AR762">
            <v>200039.78</v>
          </cell>
          <cell r="AS762">
            <v>662398.69999999995</v>
          </cell>
          <cell r="AT762"/>
          <cell r="AU762">
            <v>209944.22</v>
          </cell>
          <cell r="AV762">
            <v>108373.42</v>
          </cell>
          <cell r="AW762">
            <v>137720.25999999998</v>
          </cell>
          <cell r="AX762">
            <v>456037.9</v>
          </cell>
          <cell r="AY762"/>
          <cell r="AZ762">
            <v>2974377.9</v>
          </cell>
          <cell r="BA762">
            <v>838603.05</v>
          </cell>
          <cell r="BB762">
            <v>1143894.2849999999</v>
          </cell>
          <cell r="BC762">
            <v>68943.001799999998</v>
          </cell>
          <cell r="BD762">
            <v>70040.997000000003</v>
          </cell>
          <cell r="BE762">
            <v>0</v>
          </cell>
          <cell r="BF762">
            <v>1282878.2837999999</v>
          </cell>
          <cell r="BG762"/>
          <cell r="BH762">
            <v>3141272.7938000001</v>
          </cell>
          <cell r="BI762"/>
          <cell r="BJ762">
            <v>463279.99</v>
          </cell>
          <cell r="BK762">
            <v>2677992.8037999999</v>
          </cell>
          <cell r="BL762"/>
          <cell r="BM762">
            <v>1</v>
          </cell>
        </row>
        <row r="763">
          <cell r="A763" t="str">
            <v>4707114400300</v>
          </cell>
          <cell r="B763" t="str">
            <v>KINGS CONSOLIDATED SCH DIST 144</v>
          </cell>
          <cell r="C763" t="str">
            <v>OGLE</v>
          </cell>
          <cell r="D763" t="str">
            <v>Elementary</v>
          </cell>
          <cell r="E763">
            <v>87.98</v>
          </cell>
          <cell r="F763"/>
          <cell r="G763">
            <v>55.48</v>
          </cell>
          <cell r="H763">
            <v>55.15</v>
          </cell>
          <cell r="I763">
            <v>32.5</v>
          </cell>
          <cell r="J763">
            <v>0</v>
          </cell>
          <cell r="K763"/>
          <cell r="L763">
            <v>4963.5</v>
          </cell>
          <cell r="M763">
            <v>2925</v>
          </cell>
          <cell r="N763">
            <v>0</v>
          </cell>
          <cell r="O763">
            <v>7888.5</v>
          </cell>
          <cell r="P763"/>
          <cell r="Q763">
            <v>6935</v>
          </cell>
          <cell r="R763">
            <v>4062.5</v>
          </cell>
          <cell r="S763">
            <v>0</v>
          </cell>
          <cell r="T763">
            <v>10997.5</v>
          </cell>
          <cell r="U763"/>
          <cell r="V763">
            <v>18031</v>
          </cell>
          <cell r="W763">
            <v>10562.5</v>
          </cell>
          <cell r="X763">
            <v>0</v>
          </cell>
          <cell r="Y763">
            <v>28593.5</v>
          </cell>
          <cell r="Z763"/>
          <cell r="AA763">
            <v>1886.32</v>
          </cell>
          <cell r="AB763">
            <v>1105</v>
          </cell>
          <cell r="AC763">
            <v>0</v>
          </cell>
          <cell r="AD763">
            <v>2991.3199999999997</v>
          </cell>
          <cell r="AE763"/>
          <cell r="AF763">
            <v>15839.54</v>
          </cell>
          <cell r="AG763">
            <v>9278.75</v>
          </cell>
          <cell r="AH763">
            <v>0</v>
          </cell>
          <cell r="AI763">
            <v>25118.29</v>
          </cell>
          <cell r="AJ763"/>
          <cell r="AK763">
            <v>6893.75</v>
          </cell>
          <cell r="AL763">
            <v>8092.5</v>
          </cell>
          <cell r="AM763">
            <v>0</v>
          </cell>
          <cell r="AN763">
            <v>14986.25</v>
          </cell>
          <cell r="AO763"/>
          <cell r="AP763">
            <v>75508.28</v>
          </cell>
          <cell r="AQ763">
            <v>44232.5</v>
          </cell>
          <cell r="AR763">
            <v>0</v>
          </cell>
          <cell r="AS763">
            <v>119740.78</v>
          </cell>
          <cell r="AT763"/>
          <cell r="AU763">
            <v>51984.759999999995</v>
          </cell>
          <cell r="AV763">
            <v>30452.5</v>
          </cell>
          <cell r="AW763">
            <v>0</v>
          </cell>
          <cell r="AX763">
            <v>82437.259999999995</v>
          </cell>
          <cell r="AY763"/>
          <cell r="AZ763">
            <v>516743.39</v>
          </cell>
          <cell r="BA763">
            <v>145869.89000000001</v>
          </cell>
          <cell r="BB763">
            <v>198783.984</v>
          </cell>
          <cell r="BC763">
            <v>12462.718919999999</v>
          </cell>
          <cell r="BD763">
            <v>12661.201799999997</v>
          </cell>
          <cell r="BE763">
            <v>0</v>
          </cell>
          <cell r="BF763">
            <v>223907.90472000002</v>
          </cell>
          <cell r="BG763"/>
          <cell r="BH763">
            <v>516661.30472000001</v>
          </cell>
          <cell r="BI763"/>
          <cell r="BJ763">
            <v>83746.399999999994</v>
          </cell>
          <cell r="BK763">
            <v>432914.90471999999</v>
          </cell>
          <cell r="BL763"/>
          <cell r="BM763">
            <v>0</v>
          </cell>
        </row>
        <row r="764">
          <cell r="A764" t="str">
            <v>4707116100400</v>
          </cell>
          <cell r="B764" t="str">
            <v>CRESTON COMM CONS SCHOOL DIST 161</v>
          </cell>
          <cell r="C764" t="str">
            <v>OGLE</v>
          </cell>
          <cell r="D764" t="str">
            <v>Elementary</v>
          </cell>
          <cell r="E764">
            <v>89.8</v>
          </cell>
          <cell r="F764"/>
          <cell r="G764">
            <v>60.31</v>
          </cell>
          <cell r="H764">
            <v>60.31</v>
          </cell>
          <cell r="I764">
            <v>29.490000000000002</v>
          </cell>
          <cell r="J764">
            <v>0</v>
          </cell>
          <cell r="K764"/>
          <cell r="L764">
            <v>5427.9000000000005</v>
          </cell>
          <cell r="M764">
            <v>2654.1000000000004</v>
          </cell>
          <cell r="N764">
            <v>0</v>
          </cell>
          <cell r="O764">
            <v>8082.0000000000009</v>
          </cell>
          <cell r="P764"/>
          <cell r="Q764">
            <v>7538.75</v>
          </cell>
          <cell r="R764">
            <v>3686.2500000000005</v>
          </cell>
          <cell r="S764">
            <v>0</v>
          </cell>
          <cell r="T764">
            <v>11225</v>
          </cell>
          <cell r="U764"/>
          <cell r="V764">
            <v>19600.75</v>
          </cell>
          <cell r="W764">
            <v>9584.25</v>
          </cell>
          <cell r="X764">
            <v>0</v>
          </cell>
          <cell r="Y764">
            <v>29185</v>
          </cell>
          <cell r="Z764"/>
          <cell r="AA764">
            <v>2050.54</v>
          </cell>
          <cell r="AB764">
            <v>1002.6600000000001</v>
          </cell>
          <cell r="AC764">
            <v>0</v>
          </cell>
          <cell r="AD764">
            <v>3053.2</v>
          </cell>
          <cell r="AE764"/>
          <cell r="AF764">
            <v>17218.5</v>
          </cell>
          <cell r="AG764">
            <v>8419.39</v>
          </cell>
          <cell r="AH764">
            <v>0</v>
          </cell>
          <cell r="AI764">
            <v>25637.89</v>
          </cell>
          <cell r="AJ764"/>
          <cell r="AK764">
            <v>7538.75</v>
          </cell>
          <cell r="AL764">
            <v>7343.01</v>
          </cell>
          <cell r="AM764">
            <v>0</v>
          </cell>
          <cell r="AN764">
            <v>14881.76</v>
          </cell>
          <cell r="AO764"/>
          <cell r="AP764">
            <v>82081.91</v>
          </cell>
          <cell r="AQ764">
            <v>40135.89</v>
          </cell>
          <cell r="AR764">
            <v>0</v>
          </cell>
          <cell r="AS764">
            <v>122217.8</v>
          </cell>
          <cell r="AT764"/>
          <cell r="AU764">
            <v>56510.47</v>
          </cell>
          <cell r="AV764">
            <v>27632.13</v>
          </cell>
          <cell r="AW764">
            <v>0</v>
          </cell>
          <cell r="AX764">
            <v>84142.6</v>
          </cell>
          <cell r="AY764"/>
          <cell r="AZ764">
            <v>521823.61000000004</v>
          </cell>
          <cell r="BA764">
            <v>138834.41</v>
          </cell>
          <cell r="BB764">
            <v>198197.40599999999</v>
          </cell>
          <cell r="BC764">
            <v>12720.529200000001</v>
          </cell>
          <cell r="BD764">
            <v>12923.118</v>
          </cell>
          <cell r="BE764">
            <v>0</v>
          </cell>
          <cell r="BF764">
            <v>223841.05319999997</v>
          </cell>
          <cell r="BG764"/>
          <cell r="BH764">
            <v>522266.30319999997</v>
          </cell>
          <cell r="BI764"/>
          <cell r="BJ764">
            <v>85478.82</v>
          </cell>
          <cell r="BK764">
            <v>436787.48319999996</v>
          </cell>
          <cell r="BL764"/>
          <cell r="BM764">
            <v>0</v>
          </cell>
        </row>
        <row r="765">
          <cell r="A765" t="str">
            <v>4707121201700</v>
          </cell>
          <cell r="B765" t="str">
            <v>ROCHELLE TWP HIGH SCH DIST 212</v>
          </cell>
          <cell r="C765" t="str">
            <v>OGLE</v>
          </cell>
          <cell r="D765" t="str">
            <v>High School</v>
          </cell>
          <cell r="E765">
            <v>867.99</v>
          </cell>
          <cell r="F765"/>
          <cell r="G765">
            <v>0</v>
          </cell>
          <cell r="H765">
            <v>0</v>
          </cell>
          <cell r="I765">
            <v>0</v>
          </cell>
          <cell r="J765">
            <v>867.99</v>
          </cell>
          <cell r="K765"/>
          <cell r="L765">
            <v>0</v>
          </cell>
          <cell r="M765">
            <v>0</v>
          </cell>
          <cell r="N765">
            <v>78119.100000000006</v>
          </cell>
          <cell r="O765">
            <v>78119.100000000006</v>
          </cell>
          <cell r="P765"/>
          <cell r="Q765">
            <v>0</v>
          </cell>
          <cell r="R765">
            <v>0</v>
          </cell>
          <cell r="S765">
            <v>108498.75</v>
          </cell>
          <cell r="T765">
            <v>108498.75</v>
          </cell>
          <cell r="U765"/>
          <cell r="V765">
            <v>0</v>
          </cell>
          <cell r="W765">
            <v>0</v>
          </cell>
          <cell r="X765">
            <v>282096.75</v>
          </cell>
          <cell r="Y765">
            <v>282096.75</v>
          </cell>
          <cell r="Z765"/>
          <cell r="AA765">
            <v>0</v>
          </cell>
          <cell r="AB765">
            <v>0</v>
          </cell>
          <cell r="AC765">
            <v>29511.66</v>
          </cell>
          <cell r="AD765">
            <v>29511.66</v>
          </cell>
          <cell r="AE765"/>
          <cell r="AF765">
            <v>0</v>
          </cell>
          <cell r="AG765">
            <v>0</v>
          </cell>
          <cell r="AH765">
            <v>495622.29</v>
          </cell>
          <cell r="AI765">
            <v>495622.29</v>
          </cell>
          <cell r="AJ765"/>
          <cell r="AK765">
            <v>0</v>
          </cell>
          <cell r="AL765">
            <v>0</v>
          </cell>
          <cell r="AM765">
            <v>745603.41</v>
          </cell>
          <cell r="AN765">
            <v>745603.41</v>
          </cell>
          <cell r="AO765"/>
          <cell r="AP765">
            <v>0</v>
          </cell>
          <cell r="AQ765">
            <v>0</v>
          </cell>
          <cell r="AR765">
            <v>1181334.3899999999</v>
          </cell>
          <cell r="AS765">
            <v>1181334.3899999999</v>
          </cell>
          <cell r="AT765"/>
          <cell r="AU765">
            <v>0</v>
          </cell>
          <cell r="AV765">
            <v>0</v>
          </cell>
          <cell r="AW765">
            <v>813306.63</v>
          </cell>
          <cell r="AX765">
            <v>813306.63</v>
          </cell>
          <cell r="AY765"/>
          <cell r="AZ765">
            <v>5711630.3100000005</v>
          </cell>
          <cell r="BA765">
            <v>1869752.1</v>
          </cell>
          <cell r="BB765">
            <v>2274414.7229999998</v>
          </cell>
          <cell r="BC765">
            <v>122954.25545999999</v>
          </cell>
          <cell r="BD765">
            <v>124912.4409</v>
          </cell>
          <cell r="BE765">
            <v>0</v>
          </cell>
          <cell r="BF765">
            <v>2522281.4193599997</v>
          </cell>
          <cell r="BG765"/>
          <cell r="BH765">
            <v>6256374.3993599992</v>
          </cell>
          <cell r="BI765"/>
          <cell r="BJ765">
            <v>826222.32</v>
          </cell>
          <cell r="BK765">
            <v>5430152.0793599989</v>
          </cell>
          <cell r="BL765"/>
          <cell r="BM765">
            <v>1</v>
          </cell>
        </row>
        <row r="766">
          <cell r="A766" t="str">
            <v>4707122002600</v>
          </cell>
          <cell r="B766" t="str">
            <v>OREGON C U SCHOOL DIST-220</v>
          </cell>
          <cell r="C766" t="str">
            <v>OGLE</v>
          </cell>
          <cell r="D766" t="str">
            <v>Unit</v>
          </cell>
          <cell r="E766">
            <v>1328.71</v>
          </cell>
          <cell r="F766"/>
          <cell r="G766">
            <v>588.7299999999999</v>
          </cell>
          <cell r="H766">
            <v>578.81999999999994</v>
          </cell>
          <cell r="I766">
            <v>314.99</v>
          </cell>
          <cell r="J766">
            <v>424.99</v>
          </cell>
          <cell r="K766"/>
          <cell r="L766">
            <v>52093.799999999996</v>
          </cell>
          <cell r="M766">
            <v>28349.100000000002</v>
          </cell>
          <cell r="N766">
            <v>38249.1</v>
          </cell>
          <cell r="O766">
            <v>118692</v>
          </cell>
          <cell r="P766"/>
          <cell r="Q766">
            <v>73591.249999999985</v>
          </cell>
          <cell r="R766">
            <v>39373.75</v>
          </cell>
          <cell r="S766">
            <v>53123.75</v>
          </cell>
          <cell r="T766">
            <v>166088.75</v>
          </cell>
          <cell r="U766"/>
          <cell r="V766">
            <v>191337.24999999997</v>
          </cell>
          <cell r="W766">
            <v>102371.75</v>
          </cell>
          <cell r="X766">
            <v>138121.75</v>
          </cell>
          <cell r="Y766">
            <v>431830.75</v>
          </cell>
          <cell r="Z766"/>
          <cell r="AA766">
            <v>20016.819999999996</v>
          </cell>
          <cell r="AB766">
            <v>10709.66</v>
          </cell>
          <cell r="AC766">
            <v>14449.66</v>
          </cell>
          <cell r="AD766">
            <v>45176.14</v>
          </cell>
          <cell r="AE766"/>
          <cell r="AF766">
            <v>336164.83</v>
          </cell>
          <cell r="AG766">
            <v>179859.29</v>
          </cell>
          <cell r="AH766">
            <v>242669.29</v>
          </cell>
          <cell r="AI766">
            <v>758693.41</v>
          </cell>
          <cell r="AJ766"/>
          <cell r="AK766">
            <v>72352.499999999985</v>
          </cell>
          <cell r="AL766">
            <v>78432.510000000009</v>
          </cell>
          <cell r="AM766">
            <v>365066.41000000003</v>
          </cell>
          <cell r="AN766">
            <v>515851.42000000004</v>
          </cell>
          <cell r="AO766"/>
          <cell r="AP766">
            <v>801261.52999999991</v>
          </cell>
          <cell r="AQ766">
            <v>428701.39</v>
          </cell>
          <cell r="AR766">
            <v>578411.39</v>
          </cell>
          <cell r="AS766">
            <v>1808374.31</v>
          </cell>
          <cell r="AT766"/>
          <cell r="AU766">
            <v>551640.00999999989</v>
          </cell>
          <cell r="AV766">
            <v>295145.63</v>
          </cell>
          <cell r="AW766">
            <v>398215.63</v>
          </cell>
          <cell r="AX766">
            <v>1245001.27</v>
          </cell>
          <cell r="AY766"/>
          <cell r="AZ766">
            <v>8167901.9000000004</v>
          </cell>
          <cell r="BA766">
            <v>2394893.19</v>
          </cell>
          <cell r="BB766">
            <v>3168838.5269999998</v>
          </cell>
          <cell r="BC766">
            <v>188217.08634000001</v>
          </cell>
          <cell r="BD766">
            <v>191214.65609999999</v>
          </cell>
          <cell r="BE766">
            <v>0</v>
          </cell>
          <cell r="BF766">
            <v>3548270.2694399995</v>
          </cell>
          <cell r="BG766"/>
          <cell r="BH766">
            <v>8637978.3194399998</v>
          </cell>
          <cell r="BI766"/>
          <cell r="BJ766">
            <v>1264772.47</v>
          </cell>
          <cell r="BK766">
            <v>7373205.84944</v>
          </cell>
          <cell r="BL766"/>
          <cell r="BM766">
            <v>1</v>
          </cell>
        </row>
        <row r="767">
          <cell r="A767" t="str">
            <v>4707122102600</v>
          </cell>
          <cell r="B767" t="str">
            <v>FORRESTVILLE VALLEY C U S D 221</v>
          </cell>
          <cell r="C767" t="str">
            <v>OGLE</v>
          </cell>
          <cell r="D767" t="str">
            <v>Unit</v>
          </cell>
          <cell r="E767">
            <v>744.69</v>
          </cell>
          <cell r="F767"/>
          <cell r="G767">
            <v>312.89</v>
          </cell>
          <cell r="H767">
            <v>305.98</v>
          </cell>
          <cell r="I767">
            <v>186.82</v>
          </cell>
          <cell r="J767">
            <v>244.97999999999996</v>
          </cell>
          <cell r="K767"/>
          <cell r="L767">
            <v>27538.2</v>
          </cell>
          <cell r="M767">
            <v>16813.8</v>
          </cell>
          <cell r="N767">
            <v>22048.199999999997</v>
          </cell>
          <cell r="O767">
            <v>66400.2</v>
          </cell>
          <cell r="P767"/>
          <cell r="Q767">
            <v>39111.25</v>
          </cell>
          <cell r="R767">
            <v>23352.5</v>
          </cell>
          <cell r="S767">
            <v>30622.499999999996</v>
          </cell>
          <cell r="T767">
            <v>93086.25</v>
          </cell>
          <cell r="U767"/>
          <cell r="V767">
            <v>101689.25</v>
          </cell>
          <cell r="W767">
            <v>60716.5</v>
          </cell>
          <cell r="X767">
            <v>79618.499999999985</v>
          </cell>
          <cell r="Y767">
            <v>242024.25</v>
          </cell>
          <cell r="Z767"/>
          <cell r="AA767">
            <v>10638.26</v>
          </cell>
          <cell r="AB767">
            <v>6351.88</v>
          </cell>
          <cell r="AC767">
            <v>8329.3199999999979</v>
          </cell>
          <cell r="AD767">
            <v>25319.46</v>
          </cell>
          <cell r="AE767"/>
          <cell r="AF767">
            <v>178660.19</v>
          </cell>
          <cell r="AG767">
            <v>106674.22</v>
          </cell>
          <cell r="AH767">
            <v>139883.57999999999</v>
          </cell>
          <cell r="AI767">
            <v>425217.99</v>
          </cell>
          <cell r="AJ767"/>
          <cell r="AK767">
            <v>38247.5</v>
          </cell>
          <cell r="AL767">
            <v>46518.18</v>
          </cell>
          <cell r="AM767">
            <v>210437.81999999998</v>
          </cell>
          <cell r="AN767">
            <v>295203.5</v>
          </cell>
          <cell r="AO767"/>
          <cell r="AP767">
            <v>425843.29</v>
          </cell>
          <cell r="AQ767">
            <v>254262.02</v>
          </cell>
          <cell r="AR767">
            <v>333417.77999999997</v>
          </cell>
          <cell r="AS767">
            <v>1013523.0899999999</v>
          </cell>
          <cell r="AT767"/>
          <cell r="AU767">
            <v>293177.93</v>
          </cell>
          <cell r="AV767">
            <v>175050.34</v>
          </cell>
          <cell r="AW767">
            <v>229546.25999999995</v>
          </cell>
          <cell r="AX767">
            <v>697774.53</v>
          </cell>
          <cell r="AY767"/>
          <cell r="AZ767">
            <v>4504514.9899999993</v>
          </cell>
          <cell r="BA767">
            <v>1187482.26</v>
          </cell>
          <cell r="BB767">
            <v>1707599.1749999996</v>
          </cell>
          <cell r="BC767">
            <v>105488.31726</v>
          </cell>
          <cell r="BD767">
            <v>107168.33789999998</v>
          </cell>
          <cell r="BE767">
            <v>0</v>
          </cell>
          <cell r="BF767">
            <v>1920255.8301599994</v>
          </cell>
          <cell r="BG767"/>
          <cell r="BH767">
            <v>4778805.1001599999</v>
          </cell>
          <cell r="BI767"/>
          <cell r="BJ767">
            <v>708855.51</v>
          </cell>
          <cell r="BK767">
            <v>4069949.5901600001</v>
          </cell>
          <cell r="BL767"/>
          <cell r="BM767">
            <v>1</v>
          </cell>
        </row>
        <row r="768">
          <cell r="A768" t="str">
            <v>4707122202600</v>
          </cell>
          <cell r="B768" t="str">
            <v>POLO COMM UNIT SCHOOL DIST 222</v>
          </cell>
          <cell r="C768" t="str">
            <v>OGLE</v>
          </cell>
          <cell r="D768" t="str">
            <v>Unit</v>
          </cell>
          <cell r="E768">
            <v>542.02</v>
          </cell>
          <cell r="F768"/>
          <cell r="G768">
            <v>230.05</v>
          </cell>
          <cell r="H768">
            <v>224.14</v>
          </cell>
          <cell r="I768">
            <v>128.49</v>
          </cell>
          <cell r="J768">
            <v>183.48</v>
          </cell>
          <cell r="K768"/>
          <cell r="L768">
            <v>20172.599999999999</v>
          </cell>
          <cell r="M768">
            <v>11564.1</v>
          </cell>
          <cell r="N768">
            <v>16513.2</v>
          </cell>
          <cell r="O768">
            <v>48249.899999999994</v>
          </cell>
          <cell r="P768"/>
          <cell r="Q768">
            <v>28756.25</v>
          </cell>
          <cell r="R768">
            <v>16061.250000000002</v>
          </cell>
          <cell r="S768">
            <v>22935</v>
          </cell>
          <cell r="T768">
            <v>67752.5</v>
          </cell>
          <cell r="U768"/>
          <cell r="V768">
            <v>74766.25</v>
          </cell>
          <cell r="W768">
            <v>41759.25</v>
          </cell>
          <cell r="X768">
            <v>59631</v>
          </cell>
          <cell r="Y768">
            <v>176156.5</v>
          </cell>
          <cell r="Z768"/>
          <cell r="AA768">
            <v>7821.7000000000007</v>
          </cell>
          <cell r="AB768">
            <v>4368.66</v>
          </cell>
          <cell r="AC768">
            <v>6238.32</v>
          </cell>
          <cell r="AD768">
            <v>18428.68</v>
          </cell>
          <cell r="AE768"/>
          <cell r="AF768">
            <v>131358.54999999999</v>
          </cell>
          <cell r="AG768">
            <v>73367.789999999994</v>
          </cell>
          <cell r="AH768">
            <v>104767.08</v>
          </cell>
          <cell r="AI768">
            <v>309493.42</v>
          </cell>
          <cell r="AJ768"/>
          <cell r="AK768">
            <v>28017.5</v>
          </cell>
          <cell r="AL768">
            <v>31994.010000000002</v>
          </cell>
          <cell r="AM768">
            <v>157609.31999999998</v>
          </cell>
          <cell r="AN768">
            <v>217620.83</v>
          </cell>
          <cell r="AO768"/>
          <cell r="AP768">
            <v>313098.05</v>
          </cell>
          <cell r="AQ768">
            <v>174874.89</v>
          </cell>
          <cell r="AR768">
            <v>249716.28</v>
          </cell>
          <cell r="AS768">
            <v>737689.22</v>
          </cell>
          <cell r="AT768"/>
          <cell r="AU768">
            <v>215556.85</v>
          </cell>
          <cell r="AV768">
            <v>120395.13</v>
          </cell>
          <cell r="AW768">
            <v>171920.75999999998</v>
          </cell>
          <cell r="AX768">
            <v>507872.74</v>
          </cell>
          <cell r="AY768"/>
          <cell r="AZ768">
            <v>3350831.5</v>
          </cell>
          <cell r="BA768">
            <v>993622.38</v>
          </cell>
          <cell r="BB768">
            <v>1303336.1639999999</v>
          </cell>
          <cell r="BC768">
            <v>76779.30107999999</v>
          </cell>
          <cell r="BD768">
            <v>78002.098199999993</v>
          </cell>
          <cell r="BE768">
            <v>0</v>
          </cell>
          <cell r="BF768">
            <v>1458117.5632799997</v>
          </cell>
          <cell r="BG768"/>
          <cell r="BH768">
            <v>3541381.3532799995</v>
          </cell>
          <cell r="BI768"/>
          <cell r="BJ768">
            <v>515937.99</v>
          </cell>
          <cell r="BK768">
            <v>3025443.3632799992</v>
          </cell>
          <cell r="BL768"/>
          <cell r="BM768">
            <v>1</v>
          </cell>
        </row>
        <row r="769">
          <cell r="A769" t="str">
            <v>4707122302600</v>
          </cell>
          <cell r="B769" t="str">
            <v>MERIDIAN C U SCH DIST 223</v>
          </cell>
          <cell r="C769" t="str">
            <v>OGLE</v>
          </cell>
          <cell r="D769" t="str">
            <v>Unit</v>
          </cell>
          <cell r="E769">
            <v>1476.12</v>
          </cell>
          <cell r="F769"/>
          <cell r="G769">
            <v>637.15</v>
          </cell>
          <cell r="H769">
            <v>628.4899999999999</v>
          </cell>
          <cell r="I769">
            <v>330.98</v>
          </cell>
          <cell r="J769">
            <v>507.99</v>
          </cell>
          <cell r="K769"/>
          <cell r="L769">
            <v>56564.099999999991</v>
          </cell>
          <cell r="M769">
            <v>29788.2</v>
          </cell>
          <cell r="N769">
            <v>45719.1</v>
          </cell>
          <cell r="O769">
            <v>132071.4</v>
          </cell>
          <cell r="P769"/>
          <cell r="Q769">
            <v>79643.75</v>
          </cell>
          <cell r="R769">
            <v>41372.5</v>
          </cell>
          <cell r="S769">
            <v>63498.75</v>
          </cell>
          <cell r="T769">
            <v>184515</v>
          </cell>
          <cell r="U769"/>
          <cell r="V769">
            <v>207073.75</v>
          </cell>
          <cell r="W769">
            <v>107568.5</v>
          </cell>
          <cell r="X769">
            <v>165096.75</v>
          </cell>
          <cell r="Y769">
            <v>479739</v>
          </cell>
          <cell r="Z769"/>
          <cell r="AA769">
            <v>21663.1</v>
          </cell>
          <cell r="AB769">
            <v>11253.32</v>
          </cell>
          <cell r="AC769">
            <v>17271.66</v>
          </cell>
          <cell r="AD769">
            <v>50188.08</v>
          </cell>
          <cell r="AE769"/>
          <cell r="AF769">
            <v>363812.65</v>
          </cell>
          <cell r="AG769">
            <v>188989.58</v>
          </cell>
          <cell r="AH769">
            <v>290062.28999999998</v>
          </cell>
          <cell r="AI769">
            <v>842864.52</v>
          </cell>
          <cell r="AJ769"/>
          <cell r="AK769">
            <v>78561.249999999985</v>
          </cell>
          <cell r="AL769">
            <v>82414.02</v>
          </cell>
          <cell r="AM769">
            <v>436363.41000000003</v>
          </cell>
          <cell r="AN769">
            <v>597338.68000000005</v>
          </cell>
          <cell r="AO769"/>
          <cell r="AP769">
            <v>867161.15</v>
          </cell>
          <cell r="AQ769">
            <v>450463.78</v>
          </cell>
          <cell r="AR769">
            <v>691374.39</v>
          </cell>
          <cell r="AS769">
            <v>2008999.3200000003</v>
          </cell>
          <cell r="AT769"/>
          <cell r="AU769">
            <v>597009.54999999993</v>
          </cell>
          <cell r="AV769">
            <v>310128.26</v>
          </cell>
          <cell r="AW769">
            <v>475986.63</v>
          </cell>
          <cell r="AX769">
            <v>1383124.44</v>
          </cell>
          <cell r="AY769"/>
          <cell r="AZ769">
            <v>8851781.1699999999</v>
          </cell>
          <cell r="BA769">
            <v>2184207.02</v>
          </cell>
          <cell r="BB769">
            <v>3310796.4569999999</v>
          </cell>
          <cell r="BC769">
            <v>209098.30247999998</v>
          </cell>
          <cell r="BD769">
            <v>212428.42919999998</v>
          </cell>
          <cell r="BE769">
            <v>0</v>
          </cell>
          <cell r="BF769">
            <v>3732323.1886800001</v>
          </cell>
          <cell r="BG769"/>
          <cell r="BH769">
            <v>9411163.6286800001</v>
          </cell>
          <cell r="BI769"/>
          <cell r="BJ769">
            <v>1405089.1</v>
          </cell>
          <cell r="BK769">
            <v>8006074.5286800005</v>
          </cell>
          <cell r="BL769"/>
          <cell r="BM769">
            <v>1</v>
          </cell>
        </row>
        <row r="770">
          <cell r="A770" t="str">
            <v>4707122602600</v>
          </cell>
          <cell r="B770" t="str">
            <v>BYRON COMM UNIT SCHOOL DIST 226</v>
          </cell>
          <cell r="C770" t="str">
            <v>OGLE</v>
          </cell>
          <cell r="D770" t="str">
            <v>Unit</v>
          </cell>
          <cell r="E770">
            <v>1440.7</v>
          </cell>
          <cell r="F770"/>
          <cell r="G770">
            <v>639.39</v>
          </cell>
          <cell r="H770">
            <v>631.64</v>
          </cell>
          <cell r="I770">
            <v>346.65999999999997</v>
          </cell>
          <cell r="J770">
            <v>454.65</v>
          </cell>
          <cell r="K770"/>
          <cell r="L770">
            <v>56847.6</v>
          </cell>
          <cell r="M770">
            <v>31199.399999999998</v>
          </cell>
          <cell r="N770">
            <v>40918.5</v>
          </cell>
          <cell r="O770">
            <v>128965.5</v>
          </cell>
          <cell r="P770"/>
          <cell r="Q770">
            <v>79923.75</v>
          </cell>
          <cell r="R770">
            <v>43332.499999999993</v>
          </cell>
          <cell r="S770">
            <v>56831.25</v>
          </cell>
          <cell r="T770">
            <v>180087.5</v>
          </cell>
          <cell r="U770"/>
          <cell r="V770">
            <v>207801.75</v>
          </cell>
          <cell r="W770">
            <v>112664.49999999999</v>
          </cell>
          <cell r="X770">
            <v>147761.25</v>
          </cell>
          <cell r="Y770">
            <v>468227.5</v>
          </cell>
          <cell r="Z770"/>
          <cell r="AA770">
            <v>21739.26</v>
          </cell>
          <cell r="AB770">
            <v>11786.439999999999</v>
          </cell>
          <cell r="AC770">
            <v>15458.099999999999</v>
          </cell>
          <cell r="AD770">
            <v>48983.799999999996</v>
          </cell>
          <cell r="AE770"/>
          <cell r="AF770">
            <v>182545.84</v>
          </cell>
          <cell r="AG770">
            <v>98971.43</v>
          </cell>
          <cell r="AH770">
            <v>129802.57</v>
          </cell>
          <cell r="AI770">
            <v>411319.84</v>
          </cell>
          <cell r="AJ770"/>
          <cell r="AK770">
            <v>78955</v>
          </cell>
          <cell r="AL770">
            <v>86318.34</v>
          </cell>
          <cell r="AM770">
            <v>390544.35</v>
          </cell>
          <cell r="AN770">
            <v>555817.68999999994</v>
          </cell>
          <cell r="AO770"/>
          <cell r="AP770">
            <v>870209.79</v>
          </cell>
          <cell r="AQ770">
            <v>471804.25999999995</v>
          </cell>
          <cell r="AR770">
            <v>618778.65</v>
          </cell>
          <cell r="AS770">
            <v>1960792.7000000002</v>
          </cell>
          <cell r="AT770"/>
          <cell r="AU770">
            <v>599108.42999999993</v>
          </cell>
          <cell r="AV770">
            <v>324820.42</v>
          </cell>
          <cell r="AW770">
            <v>426007.05</v>
          </cell>
          <cell r="AX770">
            <v>1349935.9</v>
          </cell>
          <cell r="AY770"/>
          <cell r="AZ770">
            <v>8521218.4299999997</v>
          </cell>
          <cell r="BA770">
            <v>1843660.12</v>
          </cell>
          <cell r="BB770">
            <v>3109463.5649999999</v>
          </cell>
          <cell r="BC770">
            <v>204080.91779999997</v>
          </cell>
          <cell r="BD770">
            <v>207331.13699999996</v>
          </cell>
          <cell r="BE770">
            <v>0</v>
          </cell>
          <cell r="BF770">
            <v>3520875.6198</v>
          </cell>
          <cell r="BG770"/>
          <cell r="BH770">
            <v>8625006.0498000011</v>
          </cell>
          <cell r="BI770"/>
          <cell r="BJ770">
            <v>1371373.51</v>
          </cell>
          <cell r="BK770">
            <v>7253632.5398000013</v>
          </cell>
          <cell r="BL770"/>
          <cell r="BM770">
            <v>0</v>
          </cell>
        </row>
        <row r="771">
          <cell r="A771" t="str">
            <v>4707123100400</v>
          </cell>
          <cell r="B771" t="str">
            <v>ROCHELLE COMM CONS DIST 231</v>
          </cell>
          <cell r="C771" t="str">
            <v>OGLE</v>
          </cell>
          <cell r="D771" t="str">
            <v>Elementary</v>
          </cell>
          <cell r="E771">
            <v>1431.22</v>
          </cell>
          <cell r="F771"/>
          <cell r="G771">
            <v>944.4</v>
          </cell>
          <cell r="H771">
            <v>921.99</v>
          </cell>
          <cell r="I771">
            <v>486.82000000000005</v>
          </cell>
          <cell r="J771">
            <v>0</v>
          </cell>
          <cell r="K771"/>
          <cell r="L771">
            <v>82979.100000000006</v>
          </cell>
          <cell r="M771">
            <v>43813.8</v>
          </cell>
          <cell r="N771">
            <v>0</v>
          </cell>
          <cell r="O771">
            <v>126792.90000000001</v>
          </cell>
          <cell r="P771"/>
          <cell r="Q771">
            <v>118050</v>
          </cell>
          <cell r="R771">
            <v>60852.500000000007</v>
          </cell>
          <cell r="S771">
            <v>0</v>
          </cell>
          <cell r="T771">
            <v>178902.5</v>
          </cell>
          <cell r="U771"/>
          <cell r="V771">
            <v>306930</v>
          </cell>
          <cell r="W771">
            <v>158216.50000000003</v>
          </cell>
          <cell r="X771">
            <v>0</v>
          </cell>
          <cell r="Y771">
            <v>465146.5</v>
          </cell>
          <cell r="Z771"/>
          <cell r="AA771">
            <v>32109.599999999999</v>
          </cell>
          <cell r="AB771">
            <v>16551.88</v>
          </cell>
          <cell r="AC771">
            <v>0</v>
          </cell>
          <cell r="AD771">
            <v>48661.479999999996</v>
          </cell>
          <cell r="AE771"/>
          <cell r="AF771">
            <v>539252.4</v>
          </cell>
          <cell r="AG771">
            <v>277974.21999999997</v>
          </cell>
          <cell r="AH771">
            <v>0</v>
          </cell>
          <cell r="AI771">
            <v>817226.62</v>
          </cell>
          <cell r="AJ771"/>
          <cell r="AK771">
            <v>115248.75</v>
          </cell>
          <cell r="AL771">
            <v>121218.18000000001</v>
          </cell>
          <cell r="AM771">
            <v>0</v>
          </cell>
          <cell r="AN771">
            <v>236466.93</v>
          </cell>
          <cell r="AO771"/>
          <cell r="AP771">
            <v>1285328.3999999999</v>
          </cell>
          <cell r="AQ771">
            <v>662562.02</v>
          </cell>
          <cell r="AR771">
            <v>0</v>
          </cell>
          <cell r="AS771">
            <v>1947890.42</v>
          </cell>
          <cell r="AT771"/>
          <cell r="AU771">
            <v>884902.79999999993</v>
          </cell>
          <cell r="AV771">
            <v>456150.34</v>
          </cell>
          <cell r="AW771">
            <v>0</v>
          </cell>
          <cell r="AX771">
            <v>1341053.1399999999</v>
          </cell>
          <cell r="AY771"/>
          <cell r="AZ771">
            <v>8583027.0099999998</v>
          </cell>
          <cell r="BA771">
            <v>3843575.2</v>
          </cell>
          <cell r="BB771">
            <v>3727980.6630000002</v>
          </cell>
          <cell r="BC771">
            <v>202738.03788000002</v>
          </cell>
          <cell r="BD771">
            <v>205966.8702</v>
          </cell>
          <cell r="BE771">
            <v>0</v>
          </cell>
          <cell r="BF771">
            <v>4136685.5710800001</v>
          </cell>
          <cell r="BG771"/>
          <cell r="BH771">
            <v>9298826.0610799994</v>
          </cell>
          <cell r="BI771"/>
          <cell r="BJ771">
            <v>1362349.69</v>
          </cell>
          <cell r="BK771">
            <v>7936476.37108</v>
          </cell>
          <cell r="BL771"/>
          <cell r="BM771">
            <v>1</v>
          </cell>
        </row>
        <row r="772">
          <cell r="A772" t="str">
            <v>4707126900400</v>
          </cell>
          <cell r="B772" t="str">
            <v>ESWOOD C C DISTRICT 269</v>
          </cell>
          <cell r="C772" t="str">
            <v>OGLE</v>
          </cell>
          <cell r="D772" t="str">
            <v>Elementary</v>
          </cell>
          <cell r="E772">
            <v>73.47</v>
          </cell>
          <cell r="F772"/>
          <cell r="G772">
            <v>50.149999999999991</v>
          </cell>
          <cell r="H772">
            <v>49.649999999999991</v>
          </cell>
          <cell r="I772">
            <v>23.32</v>
          </cell>
          <cell r="J772">
            <v>0</v>
          </cell>
          <cell r="K772"/>
          <cell r="L772">
            <v>4468.4999999999991</v>
          </cell>
          <cell r="M772">
            <v>2098.8000000000002</v>
          </cell>
          <cell r="N772">
            <v>0</v>
          </cell>
          <cell r="O772">
            <v>6567.2999999999993</v>
          </cell>
          <cell r="P772"/>
          <cell r="Q772">
            <v>6268.7499999999991</v>
          </cell>
          <cell r="R772">
            <v>2915</v>
          </cell>
          <cell r="S772">
            <v>0</v>
          </cell>
          <cell r="T772">
            <v>9183.75</v>
          </cell>
          <cell r="U772"/>
          <cell r="V772">
            <v>16298.749999999996</v>
          </cell>
          <cell r="W772">
            <v>7579</v>
          </cell>
          <cell r="X772">
            <v>0</v>
          </cell>
          <cell r="Y772">
            <v>23877.749999999996</v>
          </cell>
          <cell r="Z772"/>
          <cell r="AA772">
            <v>1705.0999999999997</v>
          </cell>
          <cell r="AB772">
            <v>792.88</v>
          </cell>
          <cell r="AC772">
            <v>0</v>
          </cell>
          <cell r="AD772">
            <v>2497.9799999999996</v>
          </cell>
          <cell r="AE772"/>
          <cell r="AF772">
            <v>14317.82</v>
          </cell>
          <cell r="AG772">
            <v>6657.86</v>
          </cell>
          <cell r="AH772">
            <v>0</v>
          </cell>
          <cell r="AI772">
            <v>20975.68</v>
          </cell>
          <cell r="AJ772"/>
          <cell r="AK772">
            <v>6206.2499999999991</v>
          </cell>
          <cell r="AL772">
            <v>5806.68</v>
          </cell>
          <cell r="AM772">
            <v>0</v>
          </cell>
          <cell r="AN772">
            <v>12012.93</v>
          </cell>
          <cell r="AO772"/>
          <cell r="AP772">
            <v>68254.149999999994</v>
          </cell>
          <cell r="AQ772">
            <v>31738.52</v>
          </cell>
          <cell r="AR772">
            <v>0</v>
          </cell>
          <cell r="AS772">
            <v>99992.67</v>
          </cell>
          <cell r="AT772"/>
          <cell r="AU772">
            <v>46990.549999999996</v>
          </cell>
          <cell r="AV772">
            <v>21850.84</v>
          </cell>
          <cell r="AW772">
            <v>0</v>
          </cell>
          <cell r="AX772">
            <v>68841.39</v>
          </cell>
          <cell r="AY772"/>
          <cell r="AZ772">
            <v>434233.85</v>
          </cell>
          <cell r="BA772">
            <v>125226.39</v>
          </cell>
          <cell r="BB772">
            <v>167838.07199999999</v>
          </cell>
          <cell r="BC772">
            <v>10407.319379999999</v>
          </cell>
          <cell r="BD772">
            <v>10573.0677</v>
          </cell>
          <cell r="BE772">
            <v>0</v>
          </cell>
          <cell r="BF772">
            <v>188818.45908</v>
          </cell>
          <cell r="BG772"/>
          <cell r="BH772">
            <v>432767.90907999995</v>
          </cell>
          <cell r="BI772"/>
          <cell r="BJ772">
            <v>69934.62</v>
          </cell>
          <cell r="BK772">
            <v>362833.28907999996</v>
          </cell>
          <cell r="BL772"/>
          <cell r="BM772">
            <v>0</v>
          </cell>
        </row>
        <row r="773">
          <cell r="A773" t="str">
            <v>4709800102600</v>
          </cell>
          <cell r="B773" t="str">
            <v>ERIE COMM UNIT SCH DIST 1</v>
          </cell>
          <cell r="C773" t="str">
            <v>WHITESIDE</v>
          </cell>
          <cell r="D773" t="str">
            <v>Unit</v>
          </cell>
          <cell r="E773">
            <v>574.21</v>
          </cell>
          <cell r="F773"/>
          <cell r="G773">
            <v>245.72999999999996</v>
          </cell>
          <cell r="H773">
            <v>242.47999999999996</v>
          </cell>
          <cell r="I773">
            <v>138.66</v>
          </cell>
          <cell r="J773">
            <v>189.82</v>
          </cell>
          <cell r="K773"/>
          <cell r="L773">
            <v>21823.199999999997</v>
          </cell>
          <cell r="M773">
            <v>12479.4</v>
          </cell>
          <cell r="N773">
            <v>17083.8</v>
          </cell>
          <cell r="O773">
            <v>51386.399999999994</v>
          </cell>
          <cell r="P773"/>
          <cell r="Q773">
            <v>30716.249999999996</v>
          </cell>
          <cell r="R773">
            <v>17332.5</v>
          </cell>
          <cell r="S773">
            <v>23727.5</v>
          </cell>
          <cell r="T773">
            <v>71776.25</v>
          </cell>
          <cell r="U773"/>
          <cell r="V773">
            <v>79862.249999999985</v>
          </cell>
          <cell r="W773">
            <v>45064.5</v>
          </cell>
          <cell r="X773">
            <v>61691.5</v>
          </cell>
          <cell r="Y773">
            <v>186618.25</v>
          </cell>
          <cell r="Z773"/>
          <cell r="AA773">
            <v>8354.8199999999979</v>
          </cell>
          <cell r="AB773">
            <v>4714.4399999999996</v>
          </cell>
          <cell r="AC773">
            <v>6453.88</v>
          </cell>
          <cell r="AD773">
            <v>19523.14</v>
          </cell>
          <cell r="AE773"/>
          <cell r="AF773">
            <v>70155.91</v>
          </cell>
          <cell r="AG773">
            <v>39587.43</v>
          </cell>
          <cell r="AH773">
            <v>54193.61</v>
          </cell>
          <cell r="AI773">
            <v>163936.95000000001</v>
          </cell>
          <cell r="AJ773"/>
          <cell r="AK773">
            <v>30309.999999999996</v>
          </cell>
          <cell r="AL773">
            <v>34526.339999999997</v>
          </cell>
          <cell r="AM773">
            <v>163055.38</v>
          </cell>
          <cell r="AN773">
            <v>227891.72</v>
          </cell>
          <cell r="AO773"/>
          <cell r="AP773">
            <v>334438.52999999997</v>
          </cell>
          <cell r="AQ773">
            <v>188716.26</v>
          </cell>
          <cell r="AR773">
            <v>258345.02</v>
          </cell>
          <cell r="AS773">
            <v>781499.80999999994</v>
          </cell>
          <cell r="AT773"/>
          <cell r="AU773">
            <v>230249.00999999995</v>
          </cell>
          <cell r="AV773">
            <v>129924.42</v>
          </cell>
          <cell r="AW773">
            <v>177861.34</v>
          </cell>
          <cell r="AX773">
            <v>538034.7699999999</v>
          </cell>
          <cell r="AY773"/>
          <cell r="AZ773">
            <v>3408267.5</v>
          </cell>
          <cell r="BA773">
            <v>749908.24</v>
          </cell>
          <cell r="BB773">
            <v>1247452.7220000001</v>
          </cell>
          <cell r="BC773">
            <v>81339.143339999995</v>
          </cell>
          <cell r="BD773">
            <v>82634.561100000006</v>
          </cell>
          <cell r="BE773">
            <v>0</v>
          </cell>
          <cell r="BF773">
            <v>1411426.4264400001</v>
          </cell>
          <cell r="BG773"/>
          <cell r="BH773">
            <v>3452093.7164400006</v>
          </cell>
          <cell r="BI773"/>
          <cell r="BJ773">
            <v>546579.01</v>
          </cell>
          <cell r="BK773">
            <v>2905514.7064400008</v>
          </cell>
          <cell r="BL773"/>
          <cell r="BM773">
            <v>0</v>
          </cell>
        </row>
        <row r="774">
          <cell r="A774" t="str">
            <v>4709800202600</v>
          </cell>
          <cell r="B774" t="str">
            <v>RIVER BEND COMM UNIT DIST 2</v>
          </cell>
          <cell r="C774" t="str">
            <v>WHITESIDE</v>
          </cell>
          <cell r="D774" t="str">
            <v>Unit</v>
          </cell>
          <cell r="E774">
            <v>897</v>
          </cell>
          <cell r="F774"/>
          <cell r="G774">
            <v>411.5</v>
          </cell>
          <cell r="H774">
            <v>406</v>
          </cell>
          <cell r="I774">
            <v>217</v>
          </cell>
          <cell r="J774">
            <v>268.5</v>
          </cell>
          <cell r="K774"/>
          <cell r="L774">
            <v>36540</v>
          </cell>
          <cell r="M774">
            <v>19530</v>
          </cell>
          <cell r="N774">
            <v>24165</v>
          </cell>
          <cell r="O774">
            <v>80235</v>
          </cell>
          <cell r="P774"/>
          <cell r="Q774">
            <v>51437.5</v>
          </cell>
          <cell r="R774">
            <v>27125</v>
          </cell>
          <cell r="S774">
            <v>33562.5</v>
          </cell>
          <cell r="T774">
            <v>112125</v>
          </cell>
          <cell r="U774"/>
          <cell r="V774">
            <v>133737.5</v>
          </cell>
          <cell r="W774">
            <v>70525</v>
          </cell>
          <cell r="X774">
            <v>87262.5</v>
          </cell>
          <cell r="Y774">
            <v>291525</v>
          </cell>
          <cell r="Z774"/>
          <cell r="AA774">
            <v>13991</v>
          </cell>
          <cell r="AB774">
            <v>7378</v>
          </cell>
          <cell r="AC774">
            <v>9129</v>
          </cell>
          <cell r="AD774">
            <v>30498</v>
          </cell>
          <cell r="AE774"/>
          <cell r="AF774">
            <v>234966.5</v>
          </cell>
          <cell r="AG774">
            <v>123907</v>
          </cell>
          <cell r="AH774">
            <v>153313.5</v>
          </cell>
          <cell r="AI774">
            <v>512187</v>
          </cell>
          <cell r="AJ774"/>
          <cell r="AK774">
            <v>50750</v>
          </cell>
          <cell r="AL774">
            <v>54033</v>
          </cell>
          <cell r="AM774">
            <v>230641.5</v>
          </cell>
          <cell r="AN774">
            <v>335424.5</v>
          </cell>
          <cell r="AO774"/>
          <cell r="AP774">
            <v>560051.5</v>
          </cell>
          <cell r="AQ774">
            <v>295337</v>
          </cell>
          <cell r="AR774">
            <v>365428.5</v>
          </cell>
          <cell r="AS774">
            <v>1220817</v>
          </cell>
          <cell r="AT774"/>
          <cell r="AU774">
            <v>385575.5</v>
          </cell>
          <cell r="AV774">
            <v>203329</v>
          </cell>
          <cell r="AW774">
            <v>251584.5</v>
          </cell>
          <cell r="AX774">
            <v>840489</v>
          </cell>
          <cell r="AY774"/>
          <cell r="AZ774">
            <v>5372665.04</v>
          </cell>
          <cell r="BA774">
            <v>1305746.92</v>
          </cell>
          <cell r="BB774">
            <v>2003523.588</v>
          </cell>
          <cell r="BC774">
            <v>127063.63800000001</v>
          </cell>
          <cell r="BD774">
            <v>129087.26999999999</v>
          </cell>
          <cell r="BE774">
            <v>0</v>
          </cell>
          <cell r="BF774">
            <v>2259674.4959999998</v>
          </cell>
          <cell r="BG774"/>
          <cell r="BH774">
            <v>5682974.9959999993</v>
          </cell>
          <cell r="BI774"/>
          <cell r="BJ774">
            <v>853836.36</v>
          </cell>
          <cell r="BK774">
            <v>4829138.635999999</v>
          </cell>
          <cell r="BL774"/>
          <cell r="BM774">
            <v>1</v>
          </cell>
        </row>
        <row r="775">
          <cell r="A775" t="str">
            <v>4709800302600</v>
          </cell>
          <cell r="B775" t="str">
            <v>PROPHETSTOWN-LYNDON-TAMPICO CUSD3</v>
          </cell>
          <cell r="C775" t="str">
            <v>WHITESIDE</v>
          </cell>
          <cell r="D775" t="str">
            <v>Unit</v>
          </cell>
          <cell r="E775">
            <v>714.95</v>
          </cell>
          <cell r="F775"/>
          <cell r="G775">
            <v>328.14</v>
          </cell>
          <cell r="H775">
            <v>319.80999999999995</v>
          </cell>
          <cell r="I775">
            <v>176.82999999999998</v>
          </cell>
          <cell r="J775">
            <v>209.98</v>
          </cell>
          <cell r="K775"/>
          <cell r="L775">
            <v>28782.899999999994</v>
          </cell>
          <cell r="M775">
            <v>15914.699999999999</v>
          </cell>
          <cell r="N775">
            <v>18898.2</v>
          </cell>
          <cell r="O775">
            <v>63595.799999999988</v>
          </cell>
          <cell r="P775"/>
          <cell r="Q775">
            <v>41017.5</v>
          </cell>
          <cell r="R775">
            <v>22103.749999999996</v>
          </cell>
          <cell r="S775">
            <v>26247.5</v>
          </cell>
          <cell r="T775">
            <v>89368.75</v>
          </cell>
          <cell r="U775"/>
          <cell r="V775">
            <v>106645.5</v>
          </cell>
          <cell r="W775">
            <v>57469.749999999993</v>
          </cell>
          <cell r="X775">
            <v>68243.5</v>
          </cell>
          <cell r="Y775">
            <v>232358.75</v>
          </cell>
          <cell r="Z775"/>
          <cell r="AA775">
            <v>11156.76</v>
          </cell>
          <cell r="AB775">
            <v>6012.2199999999993</v>
          </cell>
          <cell r="AC775">
            <v>7139.32</v>
          </cell>
          <cell r="AD775">
            <v>24308.3</v>
          </cell>
          <cell r="AE775"/>
          <cell r="AF775">
            <v>187367.94</v>
          </cell>
          <cell r="AG775">
            <v>100969.93</v>
          </cell>
          <cell r="AH775">
            <v>119898.58</v>
          </cell>
          <cell r="AI775">
            <v>408236.45</v>
          </cell>
          <cell r="AJ775"/>
          <cell r="AK775">
            <v>39976.249999999993</v>
          </cell>
          <cell r="AL775">
            <v>44030.67</v>
          </cell>
          <cell r="AM775">
            <v>180372.81999999998</v>
          </cell>
          <cell r="AN775">
            <v>264379.74</v>
          </cell>
          <cell r="AO775"/>
          <cell r="AP775">
            <v>446598.54</v>
          </cell>
          <cell r="AQ775">
            <v>240665.62999999998</v>
          </cell>
          <cell r="AR775">
            <v>285782.77999999997</v>
          </cell>
          <cell r="AS775">
            <v>973046.95</v>
          </cell>
          <cell r="AT775"/>
          <cell r="AU775">
            <v>307467.18</v>
          </cell>
          <cell r="AV775">
            <v>165689.71</v>
          </cell>
          <cell r="AW775">
            <v>196751.25999999998</v>
          </cell>
          <cell r="AX775">
            <v>669908.15</v>
          </cell>
          <cell r="AY775"/>
          <cell r="AZ775">
            <v>4370110.9399999995</v>
          </cell>
          <cell r="BA775">
            <v>1274874.94</v>
          </cell>
          <cell r="BB775">
            <v>1693495.7639999997</v>
          </cell>
          <cell r="BC775">
            <v>101275.52729999999</v>
          </cell>
          <cell r="BD775">
            <v>102888.45449999998</v>
          </cell>
          <cell r="BE775">
            <v>0</v>
          </cell>
          <cell r="BF775">
            <v>1897659.7457999997</v>
          </cell>
          <cell r="BG775"/>
          <cell r="BH775">
            <v>4622862.6357999993</v>
          </cell>
          <cell r="BI775"/>
          <cell r="BJ775">
            <v>680546.6</v>
          </cell>
          <cell r="BK775">
            <v>3942316.0357999993</v>
          </cell>
          <cell r="BL775"/>
          <cell r="BM775">
            <v>1</v>
          </cell>
        </row>
        <row r="776">
          <cell r="A776" t="str">
            <v>4709800502600</v>
          </cell>
          <cell r="B776" t="str">
            <v>STERLING C U DIST 5</v>
          </cell>
          <cell r="C776" t="str">
            <v>WHITESIDE</v>
          </cell>
          <cell r="D776" t="str">
            <v>Unit</v>
          </cell>
          <cell r="E776">
            <v>3139.95</v>
          </cell>
          <cell r="F776"/>
          <cell r="G776">
            <v>1374.4699999999998</v>
          </cell>
          <cell r="H776">
            <v>1352.3899999999999</v>
          </cell>
          <cell r="I776">
            <v>752.32</v>
          </cell>
          <cell r="J776">
            <v>1013.1600000000001</v>
          </cell>
          <cell r="K776"/>
          <cell r="L776">
            <v>121715.09999999999</v>
          </cell>
          <cell r="M776">
            <v>67708.800000000003</v>
          </cell>
          <cell r="N776">
            <v>91184.400000000009</v>
          </cell>
          <cell r="O776">
            <v>280608.3</v>
          </cell>
          <cell r="P776"/>
          <cell r="Q776">
            <v>171808.74999999997</v>
          </cell>
          <cell r="R776">
            <v>94040</v>
          </cell>
          <cell r="S776">
            <v>126645.00000000001</v>
          </cell>
          <cell r="T776">
            <v>392493.75</v>
          </cell>
          <cell r="U776"/>
          <cell r="V776">
            <v>446702.74999999994</v>
          </cell>
          <cell r="W776">
            <v>244504.00000000003</v>
          </cell>
          <cell r="X776">
            <v>329277</v>
          </cell>
          <cell r="Y776">
            <v>1020483.75</v>
          </cell>
          <cell r="Z776"/>
          <cell r="AA776">
            <v>46731.979999999996</v>
          </cell>
          <cell r="AB776">
            <v>25578.880000000001</v>
          </cell>
          <cell r="AC776">
            <v>34447.440000000002</v>
          </cell>
          <cell r="AD776">
            <v>106758.3</v>
          </cell>
          <cell r="AE776"/>
          <cell r="AF776">
            <v>784822.37</v>
          </cell>
          <cell r="AG776">
            <v>429574.72</v>
          </cell>
          <cell r="AH776">
            <v>578514.36</v>
          </cell>
          <cell r="AI776">
            <v>1792911.4499999997</v>
          </cell>
          <cell r="AJ776"/>
          <cell r="AK776">
            <v>169048.74999999997</v>
          </cell>
          <cell r="AL776">
            <v>187327.68000000002</v>
          </cell>
          <cell r="AM776">
            <v>870304.44000000006</v>
          </cell>
          <cell r="AN776">
            <v>1226680.8700000001</v>
          </cell>
          <cell r="AO776"/>
          <cell r="AP776">
            <v>1870653.6699999997</v>
          </cell>
          <cell r="AQ776">
            <v>1023907.52</v>
          </cell>
          <cell r="AR776">
            <v>1378910.76</v>
          </cell>
          <cell r="AS776">
            <v>4273471.9499999993</v>
          </cell>
          <cell r="AT776"/>
          <cell r="AU776">
            <v>1287878.3899999999</v>
          </cell>
          <cell r="AV776">
            <v>704923.84000000008</v>
          </cell>
          <cell r="AW776">
            <v>949330.92</v>
          </cell>
          <cell r="AX776">
            <v>2942133.15</v>
          </cell>
          <cell r="AY776"/>
          <cell r="AZ776">
            <v>19505674.629999999</v>
          </cell>
          <cell r="BA776">
            <v>6431948.9199999999</v>
          </cell>
          <cell r="BB776">
            <v>7781287.0649999985</v>
          </cell>
          <cell r="BC776">
            <v>444786.47729999997</v>
          </cell>
          <cell r="BD776">
            <v>451870.20449999993</v>
          </cell>
          <cell r="BE776">
            <v>0</v>
          </cell>
          <cell r="BF776">
            <v>8677943.746799998</v>
          </cell>
          <cell r="BG776"/>
          <cell r="BH776">
            <v>20713485.266799998</v>
          </cell>
          <cell r="BI776"/>
          <cell r="BJ776">
            <v>2988855.6</v>
          </cell>
          <cell r="BK776">
            <v>17724629.666799996</v>
          </cell>
          <cell r="BL776"/>
          <cell r="BM776">
            <v>1</v>
          </cell>
        </row>
        <row r="777">
          <cell r="A777" t="str">
            <v>4709800602600</v>
          </cell>
          <cell r="B777" t="str">
            <v>MORRISON COMM UNIT SCH DIST 6</v>
          </cell>
          <cell r="C777" t="str">
            <v>WHITESIDE</v>
          </cell>
          <cell r="D777" t="str">
            <v>Unit</v>
          </cell>
          <cell r="E777">
            <v>952.79</v>
          </cell>
          <cell r="F777"/>
          <cell r="G777">
            <v>421.82</v>
          </cell>
          <cell r="H777">
            <v>417.99</v>
          </cell>
          <cell r="I777">
            <v>234.82</v>
          </cell>
          <cell r="J777">
            <v>296.14999999999998</v>
          </cell>
          <cell r="K777"/>
          <cell r="L777">
            <v>37619.1</v>
          </cell>
          <cell r="M777">
            <v>21133.8</v>
          </cell>
          <cell r="N777">
            <v>26653.499999999996</v>
          </cell>
          <cell r="O777">
            <v>85406.399999999994</v>
          </cell>
          <cell r="P777"/>
          <cell r="Q777">
            <v>52727.5</v>
          </cell>
          <cell r="R777">
            <v>29352.5</v>
          </cell>
          <cell r="S777">
            <v>37018.75</v>
          </cell>
          <cell r="T777">
            <v>119098.75</v>
          </cell>
          <cell r="U777"/>
          <cell r="V777">
            <v>137091.5</v>
          </cell>
          <cell r="W777">
            <v>76316.5</v>
          </cell>
          <cell r="X777">
            <v>96248.749999999985</v>
          </cell>
          <cell r="Y777">
            <v>309656.75</v>
          </cell>
          <cell r="Z777"/>
          <cell r="AA777">
            <v>14341.88</v>
          </cell>
          <cell r="AB777">
            <v>7983.88</v>
          </cell>
          <cell r="AC777">
            <v>10069.099999999999</v>
          </cell>
          <cell r="AD777">
            <v>32394.859999999997</v>
          </cell>
          <cell r="AE777"/>
          <cell r="AF777">
            <v>240859.22</v>
          </cell>
          <cell r="AG777">
            <v>134082.22</v>
          </cell>
          <cell r="AH777">
            <v>169101.65</v>
          </cell>
          <cell r="AI777">
            <v>544043.09</v>
          </cell>
          <cell r="AJ777"/>
          <cell r="AK777">
            <v>52248.75</v>
          </cell>
          <cell r="AL777">
            <v>58470.18</v>
          </cell>
          <cell r="AM777">
            <v>254392.84999999998</v>
          </cell>
          <cell r="AN777">
            <v>365111.77999999997</v>
          </cell>
          <cell r="AO777"/>
          <cell r="AP777">
            <v>574097.02</v>
          </cell>
          <cell r="AQ777">
            <v>319590.02</v>
          </cell>
          <cell r="AR777">
            <v>403060.14999999997</v>
          </cell>
          <cell r="AS777">
            <v>1296747.19</v>
          </cell>
          <cell r="AT777"/>
          <cell r="AU777">
            <v>395245.33999999997</v>
          </cell>
          <cell r="AV777">
            <v>220026.34</v>
          </cell>
          <cell r="AW777">
            <v>277492.55</v>
          </cell>
          <cell r="AX777">
            <v>892764.23</v>
          </cell>
          <cell r="AY777"/>
          <cell r="AZ777">
            <v>5767575.3100000005</v>
          </cell>
          <cell r="BA777">
            <v>1471031.75</v>
          </cell>
          <cell r="BB777">
            <v>2171582.1180000002</v>
          </cell>
          <cell r="BC777">
            <v>134966.51465999999</v>
          </cell>
          <cell r="BD777">
            <v>137116.00889999999</v>
          </cell>
          <cell r="BE777">
            <v>0</v>
          </cell>
          <cell r="BF777">
            <v>2443664.6415599999</v>
          </cell>
          <cell r="BG777"/>
          <cell r="BH777">
            <v>6088887.6915600002</v>
          </cell>
          <cell r="BI777"/>
          <cell r="BJ777">
            <v>906941.74</v>
          </cell>
          <cell r="BK777">
            <v>5181945.95156</v>
          </cell>
          <cell r="BL777"/>
          <cell r="BM777">
            <v>1</v>
          </cell>
        </row>
        <row r="778">
          <cell r="A778" t="str">
            <v>4709801300200</v>
          </cell>
          <cell r="B778" t="str">
            <v>ROCK FALLS ELEMENTARY SCH DIST 13</v>
          </cell>
          <cell r="C778" t="str">
            <v>WHITESIDE</v>
          </cell>
          <cell r="D778" t="str">
            <v>Elementary</v>
          </cell>
          <cell r="E778">
            <v>774.38</v>
          </cell>
          <cell r="F778"/>
          <cell r="G778">
            <v>511.22999999999996</v>
          </cell>
          <cell r="H778">
            <v>498.9</v>
          </cell>
          <cell r="I778">
            <v>263.14999999999998</v>
          </cell>
          <cell r="J778">
            <v>0</v>
          </cell>
          <cell r="K778"/>
          <cell r="L778">
            <v>44901</v>
          </cell>
          <cell r="M778">
            <v>23683.499999999996</v>
          </cell>
          <cell r="N778">
            <v>0</v>
          </cell>
          <cell r="O778">
            <v>68584.5</v>
          </cell>
          <cell r="P778"/>
          <cell r="Q778">
            <v>63903.749999999993</v>
          </cell>
          <cell r="R778">
            <v>32893.75</v>
          </cell>
          <cell r="S778">
            <v>0</v>
          </cell>
          <cell r="T778">
            <v>96797.5</v>
          </cell>
          <cell r="U778"/>
          <cell r="V778">
            <v>166149.75</v>
          </cell>
          <cell r="W778">
            <v>85523.749999999985</v>
          </cell>
          <cell r="X778">
            <v>0</v>
          </cell>
          <cell r="Y778">
            <v>251673.5</v>
          </cell>
          <cell r="Z778"/>
          <cell r="AA778">
            <v>17381.82</v>
          </cell>
          <cell r="AB778">
            <v>8947.0999999999985</v>
          </cell>
          <cell r="AC778">
            <v>0</v>
          </cell>
          <cell r="AD778">
            <v>26328.92</v>
          </cell>
          <cell r="AE778"/>
          <cell r="AF778">
            <v>291912.33</v>
          </cell>
          <cell r="AG778">
            <v>150258.65</v>
          </cell>
          <cell r="AH778">
            <v>0</v>
          </cell>
          <cell r="AI778">
            <v>442170.98</v>
          </cell>
          <cell r="AJ778"/>
          <cell r="AK778">
            <v>62362.5</v>
          </cell>
          <cell r="AL778">
            <v>65524.349999999991</v>
          </cell>
          <cell r="AM778">
            <v>0</v>
          </cell>
          <cell r="AN778">
            <v>127886.84999999999</v>
          </cell>
          <cell r="AO778"/>
          <cell r="AP778">
            <v>695784.02999999991</v>
          </cell>
          <cell r="AQ778">
            <v>358147.14999999997</v>
          </cell>
          <cell r="AR778">
            <v>0</v>
          </cell>
          <cell r="AS778">
            <v>1053931.18</v>
          </cell>
          <cell r="AT778"/>
          <cell r="AU778">
            <v>479022.50999999995</v>
          </cell>
          <cell r="AV778">
            <v>246571.55</v>
          </cell>
          <cell r="AW778">
            <v>0</v>
          </cell>
          <cell r="AX778">
            <v>725594.05999999994</v>
          </cell>
          <cell r="AY778"/>
          <cell r="AZ778">
            <v>4889477.919999999</v>
          </cell>
          <cell r="BA778">
            <v>2166968.33</v>
          </cell>
          <cell r="BB778">
            <v>2116933.8749999995</v>
          </cell>
          <cell r="BC778">
            <v>109694.02451999998</v>
          </cell>
          <cell r="BD778">
            <v>111441.02579999999</v>
          </cell>
          <cell r="BE778">
            <v>0</v>
          </cell>
          <cell r="BF778">
            <v>2338068.9253199995</v>
          </cell>
          <cell r="BG778"/>
          <cell r="BH778">
            <v>5131036.4153199997</v>
          </cell>
          <cell r="BI778"/>
          <cell r="BJ778">
            <v>737116.83</v>
          </cell>
          <cell r="BK778">
            <v>4393919.5853199996</v>
          </cell>
          <cell r="BL778"/>
          <cell r="BM778">
            <v>1</v>
          </cell>
        </row>
        <row r="779">
          <cell r="A779" t="str">
            <v>4709802000200</v>
          </cell>
          <cell r="B779" t="str">
            <v>EAST COLOMA - NELSON CESD 20</v>
          </cell>
          <cell r="C779" t="str">
            <v>WHITESIDE</v>
          </cell>
          <cell r="D779" t="str">
            <v>Elementary</v>
          </cell>
          <cell r="E779">
            <v>226.38</v>
          </cell>
          <cell r="F779"/>
          <cell r="G779">
            <v>149.71999999999997</v>
          </cell>
          <cell r="H779">
            <v>149.63999999999999</v>
          </cell>
          <cell r="I779">
            <v>76.66</v>
          </cell>
          <cell r="J779">
            <v>0</v>
          </cell>
          <cell r="K779"/>
          <cell r="L779">
            <v>13467.599999999999</v>
          </cell>
          <cell r="M779">
            <v>6899.4</v>
          </cell>
          <cell r="N779">
            <v>0</v>
          </cell>
          <cell r="O779">
            <v>20367</v>
          </cell>
          <cell r="P779"/>
          <cell r="Q779">
            <v>18714.999999999996</v>
          </cell>
          <cell r="R779">
            <v>9582.5</v>
          </cell>
          <cell r="S779">
            <v>0</v>
          </cell>
          <cell r="T779">
            <v>28297.499999999996</v>
          </cell>
          <cell r="U779"/>
          <cell r="V779">
            <v>48658.999999999993</v>
          </cell>
          <cell r="W779">
            <v>24914.5</v>
          </cell>
          <cell r="X779">
            <v>0</v>
          </cell>
          <cell r="Y779">
            <v>73573.5</v>
          </cell>
          <cell r="Z779"/>
          <cell r="AA779">
            <v>5090.4799999999987</v>
          </cell>
          <cell r="AB779">
            <v>2606.44</v>
          </cell>
          <cell r="AC779">
            <v>0</v>
          </cell>
          <cell r="AD779">
            <v>7696.9199999999983</v>
          </cell>
          <cell r="AE779"/>
          <cell r="AF779">
            <v>42745.06</v>
          </cell>
          <cell r="AG779">
            <v>21886.43</v>
          </cell>
          <cell r="AH779">
            <v>0</v>
          </cell>
          <cell r="AI779">
            <v>64631.49</v>
          </cell>
          <cell r="AJ779"/>
          <cell r="AK779">
            <v>18705</v>
          </cell>
          <cell r="AL779">
            <v>19088.34</v>
          </cell>
          <cell r="AM779">
            <v>0</v>
          </cell>
          <cell r="AN779">
            <v>37793.339999999997</v>
          </cell>
          <cell r="AO779"/>
          <cell r="AP779">
            <v>203768.91999999995</v>
          </cell>
          <cell r="AQ779">
            <v>104334.26</v>
          </cell>
          <cell r="AR779">
            <v>0</v>
          </cell>
          <cell r="AS779">
            <v>308103.17999999993</v>
          </cell>
          <cell r="AT779"/>
          <cell r="AU779">
            <v>140287.63999999998</v>
          </cell>
          <cell r="AV779">
            <v>71830.42</v>
          </cell>
          <cell r="AW779">
            <v>0</v>
          </cell>
          <cell r="AX779">
            <v>212118.06</v>
          </cell>
          <cell r="AY779"/>
          <cell r="AZ779">
            <v>1368215.78</v>
          </cell>
          <cell r="BA779">
            <v>459799.8</v>
          </cell>
          <cell r="BB779">
            <v>548404.674</v>
          </cell>
          <cell r="BC779">
            <v>32067.632519999992</v>
          </cell>
          <cell r="BD779">
            <v>32578.345799999992</v>
          </cell>
          <cell r="BE779">
            <v>0</v>
          </cell>
          <cell r="BF779">
            <v>613050.65231999999</v>
          </cell>
          <cell r="BG779"/>
          <cell r="BH779">
            <v>1365631.6423199999</v>
          </cell>
          <cell r="BI779"/>
          <cell r="BJ779">
            <v>215486.59</v>
          </cell>
          <cell r="BK779">
            <v>1150145.0523199998</v>
          </cell>
          <cell r="BL779"/>
          <cell r="BM779">
            <v>0</v>
          </cell>
        </row>
        <row r="780">
          <cell r="A780" t="str">
            <v>4709814500400</v>
          </cell>
          <cell r="B780" t="str">
            <v>MONTMORENCY C C SCH DIST 145</v>
          </cell>
          <cell r="C780" t="str">
            <v>WHITESIDE</v>
          </cell>
          <cell r="D780" t="str">
            <v>Elementary</v>
          </cell>
          <cell r="E780">
            <v>222.63</v>
          </cell>
          <cell r="F780"/>
          <cell r="G780">
            <v>141.97</v>
          </cell>
          <cell r="H780">
            <v>139.97</v>
          </cell>
          <cell r="I780">
            <v>80.66</v>
          </cell>
          <cell r="J780">
            <v>0</v>
          </cell>
          <cell r="K780"/>
          <cell r="L780">
            <v>12597.3</v>
          </cell>
          <cell r="M780">
            <v>7259.4</v>
          </cell>
          <cell r="N780">
            <v>0</v>
          </cell>
          <cell r="O780">
            <v>19856.699999999997</v>
          </cell>
          <cell r="P780"/>
          <cell r="Q780">
            <v>17746.25</v>
          </cell>
          <cell r="R780">
            <v>10082.5</v>
          </cell>
          <cell r="S780">
            <v>0</v>
          </cell>
          <cell r="T780">
            <v>27828.75</v>
          </cell>
          <cell r="U780"/>
          <cell r="V780">
            <v>46140.25</v>
          </cell>
          <cell r="W780">
            <v>26214.5</v>
          </cell>
          <cell r="X780">
            <v>0</v>
          </cell>
          <cell r="Y780">
            <v>72354.75</v>
          </cell>
          <cell r="Z780"/>
          <cell r="AA780">
            <v>4826.9799999999996</v>
          </cell>
          <cell r="AB780">
            <v>2742.44</v>
          </cell>
          <cell r="AC780">
            <v>0</v>
          </cell>
          <cell r="AD780">
            <v>7569.42</v>
          </cell>
          <cell r="AE780"/>
          <cell r="AF780">
            <v>40532.43</v>
          </cell>
          <cell r="AG780">
            <v>23028.43</v>
          </cell>
          <cell r="AH780">
            <v>0</v>
          </cell>
          <cell r="AI780">
            <v>63560.86</v>
          </cell>
          <cell r="AJ780"/>
          <cell r="AK780">
            <v>17496.25</v>
          </cell>
          <cell r="AL780">
            <v>20084.34</v>
          </cell>
          <cell r="AM780">
            <v>0</v>
          </cell>
          <cell r="AN780">
            <v>37580.589999999997</v>
          </cell>
          <cell r="AO780"/>
          <cell r="AP780">
            <v>193221.17</v>
          </cell>
          <cell r="AQ780">
            <v>109778.26</v>
          </cell>
          <cell r="AR780">
            <v>0</v>
          </cell>
          <cell r="AS780">
            <v>302999.43</v>
          </cell>
          <cell r="AT780"/>
          <cell r="AU780">
            <v>133025.88999999998</v>
          </cell>
          <cell r="AV780">
            <v>75578.42</v>
          </cell>
          <cell r="AW780">
            <v>0</v>
          </cell>
          <cell r="AX780">
            <v>208604.31</v>
          </cell>
          <cell r="AY780"/>
          <cell r="AZ780">
            <v>1294395.07</v>
          </cell>
          <cell r="BA780">
            <v>330589.99</v>
          </cell>
          <cell r="BB780">
            <v>487495.51799999998</v>
          </cell>
          <cell r="BC780">
            <v>31536.430019999996</v>
          </cell>
          <cell r="BD780">
            <v>32038.683299999997</v>
          </cell>
          <cell r="BE780">
            <v>0</v>
          </cell>
          <cell r="BF780">
            <v>551070.63131999993</v>
          </cell>
          <cell r="BG780"/>
          <cell r="BH780">
            <v>1291425.44132</v>
          </cell>
          <cell r="BI780"/>
          <cell r="BJ780">
            <v>211917.04</v>
          </cell>
          <cell r="BK780">
            <v>1079508.4013199999</v>
          </cell>
          <cell r="BL780"/>
          <cell r="BM780">
            <v>0</v>
          </cell>
        </row>
        <row r="781">
          <cell r="A781" t="str">
            <v>4709830101700</v>
          </cell>
          <cell r="B781" t="str">
            <v>ROCK FALLS TWP H S DIST 301</v>
          </cell>
          <cell r="C781" t="str">
            <v>WHITESIDE</v>
          </cell>
          <cell r="D781" t="str">
            <v>High School</v>
          </cell>
          <cell r="E781">
            <v>593.49</v>
          </cell>
          <cell r="F781"/>
          <cell r="G781">
            <v>0</v>
          </cell>
          <cell r="H781">
            <v>0</v>
          </cell>
          <cell r="I781">
            <v>0</v>
          </cell>
          <cell r="J781">
            <v>593.49</v>
          </cell>
          <cell r="K781"/>
          <cell r="L781">
            <v>0</v>
          </cell>
          <cell r="M781">
            <v>0</v>
          </cell>
          <cell r="N781">
            <v>53414.1</v>
          </cell>
          <cell r="O781">
            <v>53414.1</v>
          </cell>
          <cell r="P781"/>
          <cell r="Q781">
            <v>0</v>
          </cell>
          <cell r="R781">
            <v>0</v>
          </cell>
          <cell r="S781">
            <v>74186.25</v>
          </cell>
          <cell r="T781">
            <v>74186.25</v>
          </cell>
          <cell r="U781"/>
          <cell r="V781">
            <v>0</v>
          </cell>
          <cell r="W781">
            <v>0</v>
          </cell>
          <cell r="X781">
            <v>192884.25</v>
          </cell>
          <cell r="Y781">
            <v>192884.25</v>
          </cell>
          <cell r="Z781"/>
          <cell r="AA781">
            <v>0</v>
          </cell>
          <cell r="AB781">
            <v>0</v>
          </cell>
          <cell r="AC781">
            <v>20178.66</v>
          </cell>
          <cell r="AD781">
            <v>20178.66</v>
          </cell>
          <cell r="AE781"/>
          <cell r="AF781">
            <v>0</v>
          </cell>
          <cell r="AG781">
            <v>0</v>
          </cell>
          <cell r="AH781">
            <v>338882.79</v>
          </cell>
          <cell r="AI781">
            <v>338882.79</v>
          </cell>
          <cell r="AJ781"/>
          <cell r="AK781">
            <v>0</v>
          </cell>
          <cell r="AL781">
            <v>0</v>
          </cell>
          <cell r="AM781">
            <v>509807.91000000003</v>
          </cell>
          <cell r="AN781">
            <v>509807.91000000003</v>
          </cell>
          <cell r="AO781"/>
          <cell r="AP781">
            <v>0</v>
          </cell>
          <cell r="AQ781">
            <v>0</v>
          </cell>
          <cell r="AR781">
            <v>807739.89</v>
          </cell>
          <cell r="AS781">
            <v>807739.89</v>
          </cell>
          <cell r="AT781"/>
          <cell r="AU781">
            <v>0</v>
          </cell>
          <cell r="AV781">
            <v>0</v>
          </cell>
          <cell r="AW781">
            <v>556100.13</v>
          </cell>
          <cell r="AX781">
            <v>556100.13</v>
          </cell>
          <cell r="AY781"/>
          <cell r="AZ781">
            <v>3979803.3099999996</v>
          </cell>
          <cell r="BA781">
            <v>1243731.1000000001</v>
          </cell>
          <cell r="BB781">
            <v>1567060.3230000001</v>
          </cell>
          <cell r="BC781">
            <v>84070.232459999999</v>
          </cell>
          <cell r="BD781">
            <v>85409.145899999989</v>
          </cell>
          <cell r="BE781">
            <v>0</v>
          </cell>
          <cell r="BF781">
            <v>1736539.7013600001</v>
          </cell>
          <cell r="BG781"/>
          <cell r="BH781">
            <v>4289733.6813600007</v>
          </cell>
          <cell r="BI781"/>
          <cell r="BJ781">
            <v>564931.26</v>
          </cell>
          <cell r="BK781">
            <v>3724802.421360001</v>
          </cell>
          <cell r="BL781"/>
          <cell r="BM781">
            <v>1</v>
          </cell>
        </row>
        <row r="782">
          <cell r="A782" t="str">
            <v>4800000000092</v>
          </cell>
          <cell r="B782" t="str">
            <v>ALT SCH-PEORIA ROE</v>
          </cell>
          <cell r="C782" t="str">
            <v>PEORIA</v>
          </cell>
          <cell r="D782" t="str">
            <v>Regional</v>
          </cell>
          <cell r="E782">
            <v>34.99</v>
          </cell>
          <cell r="F782"/>
          <cell r="G782">
            <v>0</v>
          </cell>
          <cell r="H782">
            <v>0</v>
          </cell>
          <cell r="I782">
            <v>0</v>
          </cell>
          <cell r="J782">
            <v>34.99</v>
          </cell>
          <cell r="K782"/>
          <cell r="L782">
            <v>0</v>
          </cell>
          <cell r="M782">
            <v>0</v>
          </cell>
          <cell r="N782">
            <v>3149.1000000000004</v>
          </cell>
          <cell r="O782">
            <v>3149.1000000000004</v>
          </cell>
          <cell r="P782"/>
          <cell r="Q782">
            <v>0</v>
          </cell>
          <cell r="R782">
            <v>0</v>
          </cell>
          <cell r="S782">
            <v>4373.75</v>
          </cell>
          <cell r="T782">
            <v>4373.75</v>
          </cell>
          <cell r="U782"/>
          <cell r="V782">
            <v>0</v>
          </cell>
          <cell r="W782">
            <v>0</v>
          </cell>
          <cell r="X782">
            <v>11371.75</v>
          </cell>
          <cell r="Y782">
            <v>11371.75</v>
          </cell>
          <cell r="Z782"/>
          <cell r="AA782">
            <v>0</v>
          </cell>
          <cell r="AB782">
            <v>0</v>
          </cell>
          <cell r="AC782">
            <v>1189.6600000000001</v>
          </cell>
          <cell r="AD782">
            <v>1189.6600000000001</v>
          </cell>
          <cell r="AE782"/>
          <cell r="AF782">
            <v>0</v>
          </cell>
          <cell r="AG782">
            <v>0</v>
          </cell>
          <cell r="AH782">
            <v>19979.29</v>
          </cell>
          <cell r="AI782">
            <v>19979.29</v>
          </cell>
          <cell r="AJ782"/>
          <cell r="AK782">
            <v>0</v>
          </cell>
          <cell r="AL782">
            <v>0</v>
          </cell>
          <cell r="AM782">
            <v>30056.410000000003</v>
          </cell>
          <cell r="AN782">
            <v>30056.410000000003</v>
          </cell>
          <cell r="AO782"/>
          <cell r="AP782">
            <v>0</v>
          </cell>
          <cell r="AQ782">
            <v>0</v>
          </cell>
          <cell r="AR782">
            <v>47621.39</v>
          </cell>
          <cell r="AS782">
            <v>47621.39</v>
          </cell>
          <cell r="AT782"/>
          <cell r="AU782">
            <v>0</v>
          </cell>
          <cell r="AV782">
            <v>0</v>
          </cell>
          <cell r="AW782">
            <v>32785.630000000005</v>
          </cell>
          <cell r="AX782">
            <v>32785.630000000005</v>
          </cell>
          <cell r="AY782"/>
          <cell r="AZ782">
            <v>227565.62000000002</v>
          </cell>
          <cell r="BA782">
            <v>66747.63</v>
          </cell>
          <cell r="BB782">
            <v>88293.974999999991</v>
          </cell>
          <cell r="BC782">
            <v>4956.4734600000002</v>
          </cell>
          <cell r="BD782">
            <v>5035.4108999999999</v>
          </cell>
          <cell r="BE782">
            <v>0</v>
          </cell>
          <cell r="BF782">
            <v>98285.859359999988</v>
          </cell>
          <cell r="BG782"/>
          <cell r="BH782">
            <v>248812.83936000001</v>
          </cell>
          <cell r="BI782"/>
          <cell r="BJ782">
            <v>33306.28</v>
          </cell>
          <cell r="BK782">
            <v>215506.55936000001</v>
          </cell>
          <cell r="BL782"/>
          <cell r="BM782">
            <v>1</v>
          </cell>
        </row>
        <row r="783">
          <cell r="A783" t="str">
            <v>4800000000093</v>
          </cell>
          <cell r="B783" t="str">
            <v>SAFE SCH-PEORIA ROE</v>
          </cell>
          <cell r="C783" t="str">
            <v>PEORIA</v>
          </cell>
          <cell r="D783" t="str">
            <v>Regional</v>
          </cell>
          <cell r="E783">
            <v>48</v>
          </cell>
          <cell r="F783"/>
          <cell r="G783">
            <v>2</v>
          </cell>
          <cell r="H783">
            <v>2</v>
          </cell>
          <cell r="I783">
            <v>41</v>
          </cell>
          <cell r="J783">
            <v>5</v>
          </cell>
          <cell r="K783"/>
          <cell r="L783">
            <v>180</v>
          </cell>
          <cell r="M783">
            <v>3690</v>
          </cell>
          <cell r="N783">
            <v>450</v>
          </cell>
          <cell r="O783">
            <v>4320</v>
          </cell>
          <cell r="P783"/>
          <cell r="Q783">
            <v>250</v>
          </cell>
          <cell r="R783">
            <v>5125</v>
          </cell>
          <cell r="S783">
            <v>625</v>
          </cell>
          <cell r="T783">
            <v>6000</v>
          </cell>
          <cell r="U783"/>
          <cell r="V783">
            <v>650</v>
          </cell>
          <cell r="W783">
            <v>13325</v>
          </cell>
          <cell r="X783">
            <v>1625</v>
          </cell>
          <cell r="Y783">
            <v>15600</v>
          </cell>
          <cell r="Z783"/>
          <cell r="AA783">
            <v>68</v>
          </cell>
          <cell r="AB783">
            <v>1394</v>
          </cell>
          <cell r="AC783">
            <v>170</v>
          </cell>
          <cell r="AD783">
            <v>1632</v>
          </cell>
          <cell r="AE783"/>
          <cell r="AF783">
            <v>1142</v>
          </cell>
          <cell r="AG783">
            <v>23411</v>
          </cell>
          <cell r="AH783">
            <v>2855</v>
          </cell>
          <cell r="AI783">
            <v>27408</v>
          </cell>
          <cell r="AJ783"/>
          <cell r="AK783">
            <v>250</v>
          </cell>
          <cell r="AL783">
            <v>10209</v>
          </cell>
          <cell r="AM783">
            <v>4295</v>
          </cell>
          <cell r="AN783">
            <v>14754</v>
          </cell>
          <cell r="AO783"/>
          <cell r="AP783">
            <v>2722</v>
          </cell>
          <cell r="AQ783">
            <v>55801</v>
          </cell>
          <cell r="AR783">
            <v>6805</v>
          </cell>
          <cell r="AS783">
            <v>65328</v>
          </cell>
          <cell r="AT783"/>
          <cell r="AU783">
            <v>1874</v>
          </cell>
          <cell r="AV783">
            <v>38417</v>
          </cell>
          <cell r="AW783">
            <v>4685</v>
          </cell>
          <cell r="AX783">
            <v>44976</v>
          </cell>
          <cell r="AY783"/>
          <cell r="AZ783">
            <v>267990.71999999997</v>
          </cell>
          <cell r="BA783">
            <v>92523.88</v>
          </cell>
          <cell r="BB783">
            <v>108154.37999999999</v>
          </cell>
          <cell r="BC783">
            <v>6799.3919999999998</v>
          </cell>
          <cell r="BD783">
            <v>6907.6799999999994</v>
          </cell>
          <cell r="BE783">
            <v>0</v>
          </cell>
          <cell r="BF783">
            <v>121861.45199999999</v>
          </cell>
          <cell r="BG783"/>
          <cell r="BH783">
            <v>301879.45199999999</v>
          </cell>
          <cell r="BI783"/>
          <cell r="BJ783">
            <v>45690.239999999998</v>
          </cell>
          <cell r="BK783">
            <v>256189.212</v>
          </cell>
          <cell r="BL783"/>
          <cell r="BM783">
            <v>1</v>
          </cell>
        </row>
        <row r="784">
          <cell r="A784" t="str">
            <v>4807206200200</v>
          </cell>
          <cell r="B784" t="str">
            <v>PLEASANT VALLEY SCH DIST 62</v>
          </cell>
          <cell r="C784" t="str">
            <v>PEORIA</v>
          </cell>
          <cell r="D784" t="str">
            <v>Elementary</v>
          </cell>
          <cell r="E784">
            <v>430.81</v>
          </cell>
          <cell r="F784"/>
          <cell r="G784">
            <v>293.31</v>
          </cell>
          <cell r="H784">
            <v>285.81</v>
          </cell>
          <cell r="I784">
            <v>137.5</v>
          </cell>
          <cell r="J784">
            <v>0</v>
          </cell>
          <cell r="K784"/>
          <cell r="L784">
            <v>25722.9</v>
          </cell>
          <cell r="M784">
            <v>12375</v>
          </cell>
          <cell r="N784">
            <v>0</v>
          </cell>
          <cell r="O784">
            <v>38097.9</v>
          </cell>
          <cell r="P784"/>
          <cell r="Q784">
            <v>36663.75</v>
          </cell>
          <cell r="R784">
            <v>17187.5</v>
          </cell>
          <cell r="S784">
            <v>0</v>
          </cell>
          <cell r="T784">
            <v>53851.25</v>
          </cell>
          <cell r="U784"/>
          <cell r="V784">
            <v>95325.75</v>
          </cell>
          <cell r="W784">
            <v>44687.5</v>
          </cell>
          <cell r="X784">
            <v>0</v>
          </cell>
          <cell r="Y784">
            <v>140013.25</v>
          </cell>
          <cell r="Z784"/>
          <cell r="AA784">
            <v>9972.5400000000009</v>
          </cell>
          <cell r="AB784">
            <v>4675</v>
          </cell>
          <cell r="AC784">
            <v>0</v>
          </cell>
          <cell r="AD784">
            <v>14647.54</v>
          </cell>
          <cell r="AE784"/>
          <cell r="AF784">
            <v>167480.01</v>
          </cell>
          <cell r="AG784">
            <v>78512.5</v>
          </cell>
          <cell r="AH784">
            <v>0</v>
          </cell>
          <cell r="AI784">
            <v>245992.51</v>
          </cell>
          <cell r="AJ784"/>
          <cell r="AK784">
            <v>35726.25</v>
          </cell>
          <cell r="AL784">
            <v>34237.5</v>
          </cell>
          <cell r="AM784">
            <v>0</v>
          </cell>
          <cell r="AN784">
            <v>69963.75</v>
          </cell>
          <cell r="AO784"/>
          <cell r="AP784">
            <v>399194.91</v>
          </cell>
          <cell r="AQ784">
            <v>187137.5</v>
          </cell>
          <cell r="AR784">
            <v>0</v>
          </cell>
          <cell r="AS784">
            <v>586332.40999999992</v>
          </cell>
          <cell r="AT784"/>
          <cell r="AU784">
            <v>274831.47000000003</v>
          </cell>
          <cell r="AV784">
            <v>128837.5</v>
          </cell>
          <cell r="AW784">
            <v>0</v>
          </cell>
          <cell r="AX784">
            <v>403668.97000000003</v>
          </cell>
          <cell r="AY784"/>
          <cell r="AZ784">
            <v>2744907.88</v>
          </cell>
          <cell r="BA784">
            <v>1154841.75</v>
          </cell>
          <cell r="BB784">
            <v>1169924.889</v>
          </cell>
          <cell r="BC784">
            <v>61025.959739999998</v>
          </cell>
          <cell r="BD784">
            <v>61997.867099999996</v>
          </cell>
          <cell r="BE784">
            <v>0</v>
          </cell>
          <cell r="BF784">
            <v>1292948.71584</v>
          </cell>
          <cell r="BG784"/>
          <cell r="BH784">
            <v>2845516.2958399993</v>
          </cell>
          <cell r="BI784"/>
          <cell r="BJ784">
            <v>410079.42</v>
          </cell>
          <cell r="BK784">
            <v>2435436.8758399994</v>
          </cell>
          <cell r="BL784"/>
          <cell r="BM784">
            <v>1</v>
          </cell>
        </row>
        <row r="785">
          <cell r="A785" t="str">
            <v>4807206300200</v>
          </cell>
          <cell r="B785" t="str">
            <v>NORWOOD ELEM SCHOOL DIST 63</v>
          </cell>
          <cell r="C785" t="str">
            <v>PEORIA</v>
          </cell>
          <cell r="D785" t="str">
            <v>Elementary</v>
          </cell>
          <cell r="E785">
            <v>386.73</v>
          </cell>
          <cell r="F785"/>
          <cell r="G785">
            <v>256.07</v>
          </cell>
          <cell r="H785">
            <v>249.49</v>
          </cell>
          <cell r="I785">
            <v>130.66</v>
          </cell>
          <cell r="J785">
            <v>0</v>
          </cell>
          <cell r="K785"/>
          <cell r="L785">
            <v>22454.100000000002</v>
          </cell>
          <cell r="M785">
            <v>11759.4</v>
          </cell>
          <cell r="N785">
            <v>0</v>
          </cell>
          <cell r="O785">
            <v>34213.5</v>
          </cell>
          <cell r="P785"/>
          <cell r="Q785">
            <v>32008.75</v>
          </cell>
          <cell r="R785">
            <v>16332.5</v>
          </cell>
          <cell r="S785">
            <v>0</v>
          </cell>
          <cell r="T785">
            <v>48341.25</v>
          </cell>
          <cell r="U785"/>
          <cell r="V785">
            <v>83222.75</v>
          </cell>
          <cell r="W785">
            <v>42464.5</v>
          </cell>
          <cell r="X785">
            <v>0</v>
          </cell>
          <cell r="Y785">
            <v>125687.25</v>
          </cell>
          <cell r="Z785"/>
          <cell r="AA785">
            <v>8706.3799999999992</v>
          </cell>
          <cell r="AB785">
            <v>4442.4399999999996</v>
          </cell>
          <cell r="AC785">
            <v>0</v>
          </cell>
          <cell r="AD785">
            <v>13148.82</v>
          </cell>
          <cell r="AE785"/>
          <cell r="AF785">
            <v>146215.97</v>
          </cell>
          <cell r="AG785">
            <v>74606.86</v>
          </cell>
          <cell r="AH785">
            <v>0</v>
          </cell>
          <cell r="AI785">
            <v>220822.83000000002</v>
          </cell>
          <cell r="AJ785"/>
          <cell r="AK785">
            <v>31186.25</v>
          </cell>
          <cell r="AL785">
            <v>32534.34</v>
          </cell>
          <cell r="AM785">
            <v>0</v>
          </cell>
          <cell r="AN785">
            <v>63720.59</v>
          </cell>
          <cell r="AO785"/>
          <cell r="AP785">
            <v>348511.27</v>
          </cell>
          <cell r="AQ785">
            <v>177828.26</v>
          </cell>
          <cell r="AR785">
            <v>0</v>
          </cell>
          <cell r="AS785">
            <v>526339.53</v>
          </cell>
          <cell r="AT785"/>
          <cell r="AU785">
            <v>239937.59</v>
          </cell>
          <cell r="AV785">
            <v>122428.42</v>
          </cell>
          <cell r="AW785">
            <v>0</v>
          </cell>
          <cell r="AX785">
            <v>362366.01</v>
          </cell>
          <cell r="AY785"/>
          <cell r="AZ785">
            <v>2314150.6700000004</v>
          </cell>
          <cell r="BA785">
            <v>729504.88</v>
          </cell>
          <cell r="BB785">
            <v>913096.66500000004</v>
          </cell>
          <cell r="BC785">
            <v>54781.851420000006</v>
          </cell>
          <cell r="BD785">
            <v>55654.314299999998</v>
          </cell>
          <cell r="BE785">
            <v>0</v>
          </cell>
          <cell r="BF785">
            <v>1023532.83072</v>
          </cell>
          <cell r="BG785"/>
          <cell r="BH785">
            <v>2418172.6107199998</v>
          </cell>
          <cell r="BI785"/>
          <cell r="BJ785">
            <v>368120.55</v>
          </cell>
          <cell r="BK785">
            <v>2050052.0607199997</v>
          </cell>
          <cell r="BL785"/>
          <cell r="BM785">
            <v>1</v>
          </cell>
        </row>
        <row r="786">
          <cell r="A786" t="str">
            <v>4807206600200</v>
          </cell>
          <cell r="B786" t="str">
            <v>BARTONVILLE SCHOOL DIST 66</v>
          </cell>
          <cell r="C786" t="str">
            <v>PEORIA</v>
          </cell>
          <cell r="D786" t="str">
            <v>Elementary</v>
          </cell>
          <cell r="E786">
            <v>212.57</v>
          </cell>
          <cell r="F786"/>
          <cell r="G786">
            <v>140.74</v>
          </cell>
          <cell r="H786">
            <v>137.16</v>
          </cell>
          <cell r="I786">
            <v>71.83</v>
          </cell>
          <cell r="J786">
            <v>0</v>
          </cell>
          <cell r="K786"/>
          <cell r="L786">
            <v>12344.4</v>
          </cell>
          <cell r="M786">
            <v>6464.7</v>
          </cell>
          <cell r="N786">
            <v>0</v>
          </cell>
          <cell r="O786">
            <v>18809.099999999999</v>
          </cell>
          <cell r="P786"/>
          <cell r="Q786">
            <v>17592.5</v>
          </cell>
          <cell r="R786">
            <v>8978.75</v>
          </cell>
          <cell r="S786">
            <v>0</v>
          </cell>
          <cell r="T786">
            <v>26571.25</v>
          </cell>
          <cell r="U786"/>
          <cell r="V786">
            <v>45740.5</v>
          </cell>
          <cell r="W786">
            <v>23344.75</v>
          </cell>
          <cell r="X786">
            <v>0</v>
          </cell>
          <cell r="Y786">
            <v>69085.25</v>
          </cell>
          <cell r="Z786"/>
          <cell r="AA786">
            <v>4785.16</v>
          </cell>
          <cell r="AB786">
            <v>2442.2199999999998</v>
          </cell>
          <cell r="AC786">
            <v>0</v>
          </cell>
          <cell r="AD786">
            <v>7227.3799999999992</v>
          </cell>
          <cell r="AE786"/>
          <cell r="AF786">
            <v>80362.539999999994</v>
          </cell>
          <cell r="AG786">
            <v>41014.93</v>
          </cell>
          <cell r="AH786">
            <v>0</v>
          </cell>
          <cell r="AI786">
            <v>121377.47</v>
          </cell>
          <cell r="AJ786"/>
          <cell r="AK786">
            <v>17145</v>
          </cell>
          <cell r="AL786">
            <v>17885.669999999998</v>
          </cell>
          <cell r="AM786">
            <v>0</v>
          </cell>
          <cell r="AN786">
            <v>35030.67</v>
          </cell>
          <cell r="AO786"/>
          <cell r="AP786">
            <v>191547.14</v>
          </cell>
          <cell r="AQ786">
            <v>97760.63</v>
          </cell>
          <cell r="AR786">
            <v>0</v>
          </cell>
          <cell r="AS786">
            <v>289307.77</v>
          </cell>
          <cell r="AT786"/>
          <cell r="AU786">
            <v>131873.38</v>
          </cell>
          <cell r="AV786">
            <v>67304.709999999992</v>
          </cell>
          <cell r="AW786">
            <v>0</v>
          </cell>
          <cell r="AX786">
            <v>199178.09</v>
          </cell>
          <cell r="AY786"/>
          <cell r="AZ786">
            <v>1277894.9499999997</v>
          </cell>
          <cell r="BA786">
            <v>416425.55</v>
          </cell>
          <cell r="BB786">
            <v>508296.14999999991</v>
          </cell>
          <cell r="BC786">
            <v>30111.390779999998</v>
          </cell>
          <cell r="BD786">
            <v>30590.948699999997</v>
          </cell>
          <cell r="BE786">
            <v>0</v>
          </cell>
          <cell r="BF786">
            <v>568998.48947999987</v>
          </cell>
          <cell r="BG786"/>
          <cell r="BH786">
            <v>1335585.4694799997</v>
          </cell>
          <cell r="BI786"/>
          <cell r="BJ786">
            <v>202341.13</v>
          </cell>
          <cell r="BK786">
            <v>1133244.3394799996</v>
          </cell>
          <cell r="BL786"/>
          <cell r="BM786">
            <v>1</v>
          </cell>
        </row>
        <row r="787">
          <cell r="A787" t="str">
            <v>4807206800200</v>
          </cell>
          <cell r="B787" t="str">
            <v>OAK GROVE SCHOOL DIST 68</v>
          </cell>
          <cell r="C787" t="str">
            <v>PEORIA</v>
          </cell>
          <cell r="D787" t="str">
            <v>Elementary</v>
          </cell>
          <cell r="E787">
            <v>275.75</v>
          </cell>
          <cell r="F787"/>
          <cell r="G787">
            <v>187.25</v>
          </cell>
          <cell r="H787">
            <v>182</v>
          </cell>
          <cell r="I787">
            <v>88.5</v>
          </cell>
          <cell r="J787">
            <v>0</v>
          </cell>
          <cell r="K787"/>
          <cell r="L787">
            <v>16380</v>
          </cell>
          <cell r="M787">
            <v>7965</v>
          </cell>
          <cell r="N787">
            <v>0</v>
          </cell>
          <cell r="O787">
            <v>24345</v>
          </cell>
          <cell r="P787"/>
          <cell r="Q787">
            <v>23406.25</v>
          </cell>
          <cell r="R787">
            <v>11062.5</v>
          </cell>
          <cell r="S787">
            <v>0</v>
          </cell>
          <cell r="T787">
            <v>34468.75</v>
          </cell>
          <cell r="U787"/>
          <cell r="V787">
            <v>60856.25</v>
          </cell>
          <cell r="W787">
            <v>28762.5</v>
          </cell>
          <cell r="X787">
            <v>0</v>
          </cell>
          <cell r="Y787">
            <v>89618.75</v>
          </cell>
          <cell r="Z787"/>
          <cell r="AA787">
            <v>6366.5</v>
          </cell>
          <cell r="AB787">
            <v>3009</v>
          </cell>
          <cell r="AC787">
            <v>0</v>
          </cell>
          <cell r="AD787">
            <v>9375.5</v>
          </cell>
          <cell r="AE787"/>
          <cell r="AF787">
            <v>53459.87</v>
          </cell>
          <cell r="AG787">
            <v>25266.75</v>
          </cell>
          <cell r="AH787">
            <v>0</v>
          </cell>
          <cell r="AI787">
            <v>78726.62</v>
          </cell>
          <cell r="AJ787"/>
          <cell r="AK787">
            <v>22750</v>
          </cell>
          <cell r="AL787">
            <v>22036.5</v>
          </cell>
          <cell r="AM787">
            <v>0</v>
          </cell>
          <cell r="AN787">
            <v>44786.5</v>
          </cell>
          <cell r="AO787"/>
          <cell r="AP787">
            <v>254847.25</v>
          </cell>
          <cell r="AQ787">
            <v>120448.5</v>
          </cell>
          <cell r="AR787">
            <v>0</v>
          </cell>
          <cell r="AS787">
            <v>375295.75</v>
          </cell>
          <cell r="AT787"/>
          <cell r="AU787">
            <v>175453.25</v>
          </cell>
          <cell r="AV787">
            <v>82924.5</v>
          </cell>
          <cell r="AW787">
            <v>0</v>
          </cell>
          <cell r="AX787">
            <v>258377.75</v>
          </cell>
          <cell r="AY787"/>
          <cell r="AZ787">
            <v>1641536.54</v>
          </cell>
          <cell r="BA787">
            <v>517500</v>
          </cell>
          <cell r="BB787">
            <v>647710.96199999994</v>
          </cell>
          <cell r="BC787">
            <v>39061.090499999998</v>
          </cell>
          <cell r="BD787">
            <v>39683.182499999995</v>
          </cell>
          <cell r="BE787">
            <v>0</v>
          </cell>
          <cell r="BF787">
            <v>726455.23499999999</v>
          </cell>
          <cell r="BG787"/>
          <cell r="BH787">
            <v>1641449.855</v>
          </cell>
          <cell r="BI787"/>
          <cell r="BJ787">
            <v>262480.90999999997</v>
          </cell>
          <cell r="BK787">
            <v>1378968.9450000001</v>
          </cell>
          <cell r="BL787"/>
          <cell r="BM787">
            <v>0</v>
          </cell>
        </row>
        <row r="788">
          <cell r="A788" t="str">
            <v>4807206900200</v>
          </cell>
          <cell r="B788" t="str">
            <v>PLEASANT HILL SCHOOL DIST 69</v>
          </cell>
          <cell r="C788" t="str">
            <v>PEORIA</v>
          </cell>
          <cell r="D788" t="str">
            <v>Elementary</v>
          </cell>
          <cell r="E788">
            <v>179.47</v>
          </cell>
          <cell r="F788"/>
          <cell r="G788">
            <v>113.30999999999999</v>
          </cell>
          <cell r="H788">
            <v>111.05999999999999</v>
          </cell>
          <cell r="I788">
            <v>66.16</v>
          </cell>
          <cell r="J788">
            <v>0</v>
          </cell>
          <cell r="K788"/>
          <cell r="L788">
            <v>9995.4</v>
          </cell>
          <cell r="M788">
            <v>5954.4</v>
          </cell>
          <cell r="N788">
            <v>0</v>
          </cell>
          <cell r="O788">
            <v>15949.8</v>
          </cell>
          <cell r="P788"/>
          <cell r="Q788">
            <v>14163.749999999998</v>
          </cell>
          <cell r="R788">
            <v>8270</v>
          </cell>
          <cell r="S788">
            <v>0</v>
          </cell>
          <cell r="T788">
            <v>22433.75</v>
          </cell>
          <cell r="U788"/>
          <cell r="V788">
            <v>36825.749999999993</v>
          </cell>
          <cell r="W788">
            <v>21502</v>
          </cell>
          <cell r="X788">
            <v>0</v>
          </cell>
          <cell r="Y788">
            <v>58327.749999999993</v>
          </cell>
          <cell r="Z788"/>
          <cell r="AA788">
            <v>3852.5399999999995</v>
          </cell>
          <cell r="AB788">
            <v>2249.44</v>
          </cell>
          <cell r="AC788">
            <v>0</v>
          </cell>
          <cell r="AD788">
            <v>6101.98</v>
          </cell>
          <cell r="AE788"/>
          <cell r="AF788">
            <v>64700.01</v>
          </cell>
          <cell r="AG788">
            <v>37777.360000000001</v>
          </cell>
          <cell r="AH788">
            <v>0</v>
          </cell>
          <cell r="AI788">
            <v>102477.37</v>
          </cell>
          <cell r="AJ788"/>
          <cell r="AK788">
            <v>13882.499999999998</v>
          </cell>
          <cell r="AL788">
            <v>16473.84</v>
          </cell>
          <cell r="AM788">
            <v>0</v>
          </cell>
          <cell r="AN788">
            <v>30356.339999999997</v>
          </cell>
          <cell r="AO788"/>
          <cell r="AP788">
            <v>154214.90999999997</v>
          </cell>
          <cell r="AQ788">
            <v>90043.76</v>
          </cell>
          <cell r="AR788">
            <v>0</v>
          </cell>
          <cell r="AS788">
            <v>244258.66999999998</v>
          </cell>
          <cell r="AT788"/>
          <cell r="AU788">
            <v>106171.46999999999</v>
          </cell>
          <cell r="AV788">
            <v>61991.92</v>
          </cell>
          <cell r="AW788">
            <v>0</v>
          </cell>
          <cell r="AX788">
            <v>168163.38999999998</v>
          </cell>
          <cell r="AY788"/>
          <cell r="AZ788">
            <v>1109625.5899999999</v>
          </cell>
          <cell r="BA788">
            <v>459153.89</v>
          </cell>
          <cell r="BB788">
            <v>470633.84399999998</v>
          </cell>
          <cell r="BC788">
            <v>25422.643379999994</v>
          </cell>
          <cell r="BD788">
            <v>25827.527699999995</v>
          </cell>
          <cell r="BE788">
            <v>0</v>
          </cell>
          <cell r="BF788">
            <v>521884.01507999992</v>
          </cell>
          <cell r="BG788"/>
          <cell r="BH788">
            <v>1169953.0650799999</v>
          </cell>
          <cell r="BI788"/>
          <cell r="BJ788">
            <v>170833.9</v>
          </cell>
          <cell r="BK788">
            <v>999119.16507999983</v>
          </cell>
          <cell r="BL788"/>
          <cell r="BM788">
            <v>1</v>
          </cell>
        </row>
        <row r="789">
          <cell r="A789" t="str">
            <v>4807207000200</v>
          </cell>
          <cell r="B789" t="str">
            <v>MONROE SCHOOL DIST 70</v>
          </cell>
          <cell r="C789" t="str">
            <v>PEORIA</v>
          </cell>
          <cell r="D789" t="str">
            <v>Elementary</v>
          </cell>
          <cell r="E789">
            <v>284.64</v>
          </cell>
          <cell r="F789"/>
          <cell r="G789">
            <v>173.47999999999996</v>
          </cell>
          <cell r="H789">
            <v>169.82</v>
          </cell>
          <cell r="I789">
            <v>111.16</v>
          </cell>
          <cell r="J789">
            <v>0</v>
          </cell>
          <cell r="K789"/>
          <cell r="L789">
            <v>15283.8</v>
          </cell>
          <cell r="M789">
            <v>10004.4</v>
          </cell>
          <cell r="N789">
            <v>0</v>
          </cell>
          <cell r="O789">
            <v>25288.199999999997</v>
          </cell>
          <cell r="P789"/>
          <cell r="Q789">
            <v>21684.999999999996</v>
          </cell>
          <cell r="R789">
            <v>13895</v>
          </cell>
          <cell r="S789">
            <v>0</v>
          </cell>
          <cell r="T789">
            <v>35580</v>
          </cell>
          <cell r="U789"/>
          <cell r="V789">
            <v>56380.999999999985</v>
          </cell>
          <cell r="W789">
            <v>36127</v>
          </cell>
          <cell r="X789">
            <v>0</v>
          </cell>
          <cell r="Y789">
            <v>92507.999999999985</v>
          </cell>
          <cell r="Z789"/>
          <cell r="AA789">
            <v>5898.3199999999988</v>
          </cell>
          <cell r="AB789">
            <v>3779.44</v>
          </cell>
          <cell r="AC789">
            <v>0</v>
          </cell>
          <cell r="AD789">
            <v>9677.7599999999984</v>
          </cell>
          <cell r="AE789"/>
          <cell r="AF789">
            <v>99057.08</v>
          </cell>
          <cell r="AG789">
            <v>63472.36</v>
          </cell>
          <cell r="AH789">
            <v>0</v>
          </cell>
          <cell r="AI789">
            <v>162529.44</v>
          </cell>
          <cell r="AJ789"/>
          <cell r="AK789">
            <v>21227.5</v>
          </cell>
          <cell r="AL789">
            <v>27678.84</v>
          </cell>
          <cell r="AM789">
            <v>0</v>
          </cell>
          <cell r="AN789">
            <v>48906.34</v>
          </cell>
          <cell r="AO789"/>
          <cell r="AP789">
            <v>236106.27999999994</v>
          </cell>
          <cell r="AQ789">
            <v>151288.76</v>
          </cell>
          <cell r="AR789">
            <v>0</v>
          </cell>
          <cell r="AS789">
            <v>387395.03999999992</v>
          </cell>
          <cell r="AT789"/>
          <cell r="AU789">
            <v>162550.75999999995</v>
          </cell>
          <cell r="AV789">
            <v>104156.92</v>
          </cell>
          <cell r="AW789">
            <v>0</v>
          </cell>
          <cell r="AX789">
            <v>266707.67999999993</v>
          </cell>
          <cell r="AY789"/>
          <cell r="AZ789">
            <v>1653482.82</v>
          </cell>
          <cell r="BA789">
            <v>448232.17</v>
          </cell>
          <cell r="BB789">
            <v>630514.49700000009</v>
          </cell>
          <cell r="BC789">
            <v>40320.394559999993</v>
          </cell>
          <cell r="BD789">
            <v>40962.542399999998</v>
          </cell>
          <cell r="BE789">
            <v>0</v>
          </cell>
          <cell r="BF789">
            <v>711797.43396000017</v>
          </cell>
          <cell r="BG789"/>
          <cell r="BH789">
            <v>1740389.89396</v>
          </cell>
          <cell r="BI789"/>
          <cell r="BJ789">
            <v>270943.12</v>
          </cell>
          <cell r="BK789">
            <v>1469446.7739599999</v>
          </cell>
          <cell r="BL789"/>
          <cell r="BM789">
            <v>1</v>
          </cell>
        </row>
        <row r="790">
          <cell r="A790" t="str">
            <v>4807215002500</v>
          </cell>
          <cell r="B790" t="str">
            <v>PEORIA SCHOOL DISTRICT 150</v>
          </cell>
          <cell r="C790" t="str">
            <v>PEORIA</v>
          </cell>
          <cell r="D790" t="str">
            <v>Unit</v>
          </cell>
          <cell r="E790">
            <v>12197.55</v>
          </cell>
          <cell r="F790"/>
          <cell r="G790">
            <v>5664.8899999999994</v>
          </cell>
          <cell r="H790">
            <v>5561.39</v>
          </cell>
          <cell r="I790">
            <v>2750.83</v>
          </cell>
          <cell r="J790">
            <v>3781.83</v>
          </cell>
          <cell r="K790"/>
          <cell r="L790">
            <v>500525.10000000003</v>
          </cell>
          <cell r="M790">
            <v>247574.69999999998</v>
          </cell>
          <cell r="N790">
            <v>340364.7</v>
          </cell>
          <cell r="O790">
            <v>1088464.5</v>
          </cell>
          <cell r="P790"/>
          <cell r="Q790">
            <v>708111.24999999988</v>
          </cell>
          <cell r="R790">
            <v>343853.75</v>
          </cell>
          <cell r="S790">
            <v>472728.75</v>
          </cell>
          <cell r="T790">
            <v>1524693.75</v>
          </cell>
          <cell r="U790"/>
          <cell r="V790">
            <v>1841089.2499999998</v>
          </cell>
          <cell r="W790">
            <v>894019.75</v>
          </cell>
          <cell r="X790">
            <v>1229094.75</v>
          </cell>
          <cell r="Y790">
            <v>3964203.75</v>
          </cell>
          <cell r="Z790"/>
          <cell r="AA790">
            <v>192606.25999999998</v>
          </cell>
          <cell r="AB790">
            <v>93528.22</v>
          </cell>
          <cell r="AC790">
            <v>128582.22</v>
          </cell>
          <cell r="AD790">
            <v>414716.69999999995</v>
          </cell>
          <cell r="AE790"/>
          <cell r="AF790">
            <v>3234652.19</v>
          </cell>
          <cell r="AG790">
            <v>1570723.93</v>
          </cell>
          <cell r="AH790">
            <v>2159424.9300000002</v>
          </cell>
          <cell r="AI790">
            <v>6964801.0500000007</v>
          </cell>
          <cell r="AJ790"/>
          <cell r="AK790">
            <v>695173.75</v>
          </cell>
          <cell r="AL790">
            <v>684956.66999999993</v>
          </cell>
          <cell r="AM790">
            <v>3248591.9699999997</v>
          </cell>
          <cell r="AN790">
            <v>4628722.3899999997</v>
          </cell>
          <cell r="AO790"/>
          <cell r="AP790">
            <v>7709915.2899999991</v>
          </cell>
          <cell r="AQ790">
            <v>3743879.63</v>
          </cell>
          <cell r="AR790">
            <v>5147070.63</v>
          </cell>
          <cell r="AS790">
            <v>16600865.549999997</v>
          </cell>
          <cell r="AT790"/>
          <cell r="AU790">
            <v>5308001.93</v>
          </cell>
          <cell r="AV790">
            <v>2577527.71</v>
          </cell>
          <cell r="AW790">
            <v>3543574.71</v>
          </cell>
          <cell r="AX790">
            <v>11429104.35</v>
          </cell>
          <cell r="AY790"/>
          <cell r="AZ790">
            <v>79516262.109999985</v>
          </cell>
          <cell r="BA790">
            <v>34071977.200000003</v>
          </cell>
          <cell r="BB790">
            <v>34076471.792999998</v>
          </cell>
          <cell r="BC790">
            <v>1727831.7476999999</v>
          </cell>
          <cell r="BD790">
            <v>1755349.4204999998</v>
          </cell>
          <cell r="BE790">
            <v>0</v>
          </cell>
          <cell r="BF790">
            <v>37559652.961199999</v>
          </cell>
          <cell r="BG790"/>
          <cell r="BH790">
            <v>84175225.001199991</v>
          </cell>
          <cell r="BI790"/>
          <cell r="BJ790">
            <v>11610603.890000001</v>
          </cell>
          <cell r="BK790">
            <v>72564621.11119999</v>
          </cell>
          <cell r="BL790"/>
          <cell r="BM790">
            <v>1</v>
          </cell>
        </row>
        <row r="791">
          <cell r="A791" t="str">
            <v>4807226502600</v>
          </cell>
          <cell r="B791" t="str">
            <v>FARMINGTON CENTRAL C U S D 265</v>
          </cell>
          <cell r="C791" t="str">
            <v>PEORIA</v>
          </cell>
          <cell r="D791" t="str">
            <v>Unit</v>
          </cell>
          <cell r="E791">
            <v>1165.6099999999999</v>
          </cell>
          <cell r="F791"/>
          <cell r="G791">
            <v>517.97</v>
          </cell>
          <cell r="H791">
            <v>504.55999999999995</v>
          </cell>
          <cell r="I791">
            <v>280.15999999999997</v>
          </cell>
          <cell r="J791">
            <v>367.47999999999996</v>
          </cell>
          <cell r="K791"/>
          <cell r="L791">
            <v>45410.399999999994</v>
          </cell>
          <cell r="M791">
            <v>25214.399999999998</v>
          </cell>
          <cell r="N791">
            <v>33073.199999999997</v>
          </cell>
          <cell r="O791">
            <v>103697.99999999999</v>
          </cell>
          <cell r="P791"/>
          <cell r="Q791">
            <v>64746.25</v>
          </cell>
          <cell r="R791">
            <v>35019.999999999993</v>
          </cell>
          <cell r="S791">
            <v>45934.999999999993</v>
          </cell>
          <cell r="T791">
            <v>145701.25</v>
          </cell>
          <cell r="U791"/>
          <cell r="V791">
            <v>168340.25</v>
          </cell>
          <cell r="W791">
            <v>91051.999999999985</v>
          </cell>
          <cell r="X791">
            <v>119430.99999999999</v>
          </cell>
          <cell r="Y791">
            <v>378823.25</v>
          </cell>
          <cell r="Z791"/>
          <cell r="AA791">
            <v>17610.98</v>
          </cell>
          <cell r="AB791">
            <v>9525.4399999999987</v>
          </cell>
          <cell r="AC791">
            <v>12494.319999999998</v>
          </cell>
          <cell r="AD791">
            <v>39630.74</v>
          </cell>
          <cell r="AE791"/>
          <cell r="AF791">
            <v>295760.87</v>
          </cell>
          <cell r="AG791">
            <v>159971.35999999999</v>
          </cell>
          <cell r="AH791">
            <v>209831.08</v>
          </cell>
          <cell r="AI791">
            <v>665563.30999999994</v>
          </cell>
          <cell r="AJ791"/>
          <cell r="AK791">
            <v>63069.999999999993</v>
          </cell>
          <cell r="AL791">
            <v>69759.839999999997</v>
          </cell>
          <cell r="AM791">
            <v>315665.31999999995</v>
          </cell>
          <cell r="AN791">
            <v>448495.15999999992</v>
          </cell>
          <cell r="AO791"/>
          <cell r="AP791">
            <v>704957.17</v>
          </cell>
          <cell r="AQ791">
            <v>381297.75999999995</v>
          </cell>
          <cell r="AR791">
            <v>500140.27999999997</v>
          </cell>
          <cell r="AS791">
            <v>1586395.21</v>
          </cell>
          <cell r="AT791"/>
          <cell r="AU791">
            <v>485337.89</v>
          </cell>
          <cell r="AV791">
            <v>262509.92</v>
          </cell>
          <cell r="AW791">
            <v>344328.75999999995</v>
          </cell>
          <cell r="AX791">
            <v>1092176.57</v>
          </cell>
          <cell r="AY791"/>
          <cell r="AZ791">
            <v>7008912.4199999999</v>
          </cell>
          <cell r="BA791">
            <v>1743304.07</v>
          </cell>
          <cell r="BB791">
            <v>2625664.9470000002</v>
          </cell>
          <cell r="BC791">
            <v>165113.31894</v>
          </cell>
          <cell r="BD791">
            <v>167742.93509999997</v>
          </cell>
          <cell r="BE791">
            <v>0</v>
          </cell>
          <cell r="BF791">
            <v>2958521.2010400002</v>
          </cell>
          <cell r="BG791"/>
          <cell r="BH791">
            <v>7419004.6910399999</v>
          </cell>
          <cell r="BI791"/>
          <cell r="BJ791">
            <v>1109520.8400000001</v>
          </cell>
          <cell r="BK791">
            <v>6309483.8510400001</v>
          </cell>
          <cell r="BL791"/>
          <cell r="BM791">
            <v>1</v>
          </cell>
        </row>
        <row r="792">
          <cell r="A792" t="str">
            <v>4807230902600</v>
          </cell>
          <cell r="B792" t="str">
            <v>BRIMFIELD C U SCHOOL DIST 309</v>
          </cell>
          <cell r="C792" t="str">
            <v>PEORIA</v>
          </cell>
          <cell r="D792" t="str">
            <v>Unit</v>
          </cell>
          <cell r="E792">
            <v>616.62</v>
          </cell>
          <cell r="F792"/>
          <cell r="G792">
            <v>258.64</v>
          </cell>
          <cell r="H792">
            <v>255.30999999999995</v>
          </cell>
          <cell r="I792">
            <v>147.82</v>
          </cell>
          <cell r="J792">
            <v>210.16</v>
          </cell>
          <cell r="K792"/>
          <cell r="L792">
            <v>22977.899999999994</v>
          </cell>
          <cell r="M792">
            <v>13303.8</v>
          </cell>
          <cell r="N792">
            <v>18914.400000000001</v>
          </cell>
          <cell r="O792">
            <v>55196.1</v>
          </cell>
          <cell r="P792"/>
          <cell r="Q792">
            <v>32330</v>
          </cell>
          <cell r="R792">
            <v>18477.5</v>
          </cell>
          <cell r="S792">
            <v>26270</v>
          </cell>
          <cell r="T792">
            <v>77077.5</v>
          </cell>
          <cell r="U792"/>
          <cell r="V792">
            <v>84058</v>
          </cell>
          <cell r="W792">
            <v>48041.5</v>
          </cell>
          <cell r="X792">
            <v>68302</v>
          </cell>
          <cell r="Y792">
            <v>200401.5</v>
          </cell>
          <cell r="Z792"/>
          <cell r="AA792">
            <v>8793.76</v>
          </cell>
          <cell r="AB792">
            <v>5025.88</v>
          </cell>
          <cell r="AC792">
            <v>7145.44</v>
          </cell>
          <cell r="AD792">
            <v>20965.079999999998</v>
          </cell>
          <cell r="AE792"/>
          <cell r="AF792">
            <v>147683.44</v>
          </cell>
          <cell r="AG792">
            <v>84405.22</v>
          </cell>
          <cell r="AH792">
            <v>120001.36</v>
          </cell>
          <cell r="AI792">
            <v>352090.02</v>
          </cell>
          <cell r="AJ792"/>
          <cell r="AK792">
            <v>31913.749999999993</v>
          </cell>
          <cell r="AL792">
            <v>36807.18</v>
          </cell>
          <cell r="AM792">
            <v>180527.44</v>
          </cell>
          <cell r="AN792">
            <v>249248.37</v>
          </cell>
          <cell r="AO792"/>
          <cell r="AP792">
            <v>352009.04</v>
          </cell>
          <cell r="AQ792">
            <v>201183.02</v>
          </cell>
          <cell r="AR792">
            <v>286027.76</v>
          </cell>
          <cell r="AS792">
            <v>839219.82</v>
          </cell>
          <cell r="AT792"/>
          <cell r="AU792">
            <v>242345.68</v>
          </cell>
          <cell r="AV792">
            <v>138507.34</v>
          </cell>
          <cell r="AW792">
            <v>196919.91999999998</v>
          </cell>
          <cell r="AX792">
            <v>577772.93999999994</v>
          </cell>
          <cell r="AY792"/>
          <cell r="AZ792">
            <v>3615193.1199999996</v>
          </cell>
          <cell r="BA792">
            <v>692394.29</v>
          </cell>
          <cell r="BB792">
            <v>1292276.223</v>
          </cell>
          <cell r="BC792">
            <v>87346.689480000001</v>
          </cell>
          <cell r="BD792">
            <v>88737.784199999995</v>
          </cell>
          <cell r="BE792">
            <v>0</v>
          </cell>
          <cell r="BF792">
            <v>1468360.6966800001</v>
          </cell>
          <cell r="BG792"/>
          <cell r="BH792">
            <v>3840332.0266800001</v>
          </cell>
          <cell r="BI792"/>
          <cell r="BJ792">
            <v>586948.24</v>
          </cell>
          <cell r="BK792">
            <v>3253383.7866799999</v>
          </cell>
          <cell r="BL792"/>
          <cell r="BM792">
            <v>1</v>
          </cell>
        </row>
        <row r="793">
          <cell r="A793" t="str">
            <v>4807231001600</v>
          </cell>
          <cell r="B793" t="str">
            <v>LIMESTONE COMM HIGH SCH DIST 310</v>
          </cell>
          <cell r="C793" t="str">
            <v>PEORIA</v>
          </cell>
          <cell r="D793" t="str">
            <v>High School</v>
          </cell>
          <cell r="E793">
            <v>904.15</v>
          </cell>
          <cell r="F793"/>
          <cell r="G793">
            <v>0</v>
          </cell>
          <cell r="H793">
            <v>0</v>
          </cell>
          <cell r="I793">
            <v>0</v>
          </cell>
          <cell r="J793">
            <v>904.15</v>
          </cell>
          <cell r="K793"/>
          <cell r="L793">
            <v>0</v>
          </cell>
          <cell r="M793">
            <v>0</v>
          </cell>
          <cell r="N793">
            <v>81373.5</v>
          </cell>
          <cell r="O793">
            <v>81373.5</v>
          </cell>
          <cell r="P793"/>
          <cell r="Q793">
            <v>0</v>
          </cell>
          <cell r="R793">
            <v>0</v>
          </cell>
          <cell r="S793">
            <v>113018.75</v>
          </cell>
          <cell r="T793">
            <v>113018.75</v>
          </cell>
          <cell r="U793"/>
          <cell r="V793">
            <v>0</v>
          </cell>
          <cell r="W793">
            <v>0</v>
          </cell>
          <cell r="X793">
            <v>293848.75</v>
          </cell>
          <cell r="Y793">
            <v>293848.75</v>
          </cell>
          <cell r="Z793"/>
          <cell r="AA793">
            <v>0</v>
          </cell>
          <cell r="AB793">
            <v>0</v>
          </cell>
          <cell r="AC793">
            <v>30741.1</v>
          </cell>
          <cell r="AD793">
            <v>30741.1</v>
          </cell>
          <cell r="AE793"/>
          <cell r="AF793">
            <v>0</v>
          </cell>
          <cell r="AG793">
            <v>0</v>
          </cell>
          <cell r="AH793">
            <v>516269.65</v>
          </cell>
          <cell r="AI793">
            <v>516269.65</v>
          </cell>
          <cell r="AJ793"/>
          <cell r="AK793">
            <v>0</v>
          </cell>
          <cell r="AL793">
            <v>0</v>
          </cell>
          <cell r="AM793">
            <v>776664.85</v>
          </cell>
          <cell r="AN793">
            <v>776664.85</v>
          </cell>
          <cell r="AO793"/>
          <cell r="AP793">
            <v>0</v>
          </cell>
          <cell r="AQ793">
            <v>0</v>
          </cell>
          <cell r="AR793">
            <v>1230548.1499999999</v>
          </cell>
          <cell r="AS793">
            <v>1230548.1499999999</v>
          </cell>
          <cell r="AT793"/>
          <cell r="AU793">
            <v>0</v>
          </cell>
          <cell r="AV793">
            <v>0</v>
          </cell>
          <cell r="AW793">
            <v>847188.54999999993</v>
          </cell>
          <cell r="AX793">
            <v>847188.54999999993</v>
          </cell>
          <cell r="AY793"/>
          <cell r="AZ793">
            <v>5956257.2800000003</v>
          </cell>
          <cell r="BA793">
            <v>1595474.57</v>
          </cell>
          <cell r="BB793">
            <v>2265519.5550000002</v>
          </cell>
          <cell r="BC793">
            <v>128076.4641</v>
          </cell>
          <cell r="BD793">
            <v>130116.22649999999</v>
          </cell>
          <cell r="BE793">
            <v>0</v>
          </cell>
          <cell r="BF793">
            <v>2523712.2456</v>
          </cell>
          <cell r="BG793"/>
          <cell r="BH793">
            <v>6413365.5455999989</v>
          </cell>
          <cell r="BI793"/>
          <cell r="BJ793">
            <v>860642.3</v>
          </cell>
          <cell r="BK793">
            <v>5552723.2455999991</v>
          </cell>
          <cell r="BL793"/>
          <cell r="BM793">
            <v>1</v>
          </cell>
        </row>
        <row r="794">
          <cell r="A794" t="str">
            <v>4807231600400</v>
          </cell>
          <cell r="B794" t="str">
            <v>LIMESTONE WALTERS C C S DIST 316</v>
          </cell>
          <cell r="C794" t="str">
            <v>PEORIA</v>
          </cell>
          <cell r="D794" t="str">
            <v>Elementary</v>
          </cell>
          <cell r="E794">
            <v>194.14</v>
          </cell>
          <cell r="F794"/>
          <cell r="G794">
            <v>130.47999999999999</v>
          </cell>
          <cell r="H794">
            <v>129.97999999999999</v>
          </cell>
          <cell r="I794">
            <v>63.66</v>
          </cell>
          <cell r="J794">
            <v>0</v>
          </cell>
          <cell r="K794"/>
          <cell r="L794">
            <v>11698.199999999999</v>
          </cell>
          <cell r="M794">
            <v>5729.4</v>
          </cell>
          <cell r="N794">
            <v>0</v>
          </cell>
          <cell r="O794">
            <v>17427.599999999999</v>
          </cell>
          <cell r="P794"/>
          <cell r="Q794">
            <v>16309.999999999998</v>
          </cell>
          <cell r="R794">
            <v>7957.5</v>
          </cell>
          <cell r="S794">
            <v>0</v>
          </cell>
          <cell r="T794">
            <v>24267.5</v>
          </cell>
          <cell r="U794"/>
          <cell r="V794">
            <v>42406</v>
          </cell>
          <cell r="W794">
            <v>20689.5</v>
          </cell>
          <cell r="X794">
            <v>0</v>
          </cell>
          <cell r="Y794">
            <v>63095.5</v>
          </cell>
          <cell r="Z794"/>
          <cell r="AA794">
            <v>4436.32</v>
          </cell>
          <cell r="AB794">
            <v>2164.44</v>
          </cell>
          <cell r="AC794">
            <v>0</v>
          </cell>
          <cell r="AD794">
            <v>6600.76</v>
          </cell>
          <cell r="AE794"/>
          <cell r="AF794">
            <v>74504.08</v>
          </cell>
          <cell r="AG794">
            <v>36349.86</v>
          </cell>
          <cell r="AH794">
            <v>0</v>
          </cell>
          <cell r="AI794">
            <v>110853.94</v>
          </cell>
          <cell r="AJ794"/>
          <cell r="AK794">
            <v>16247.499999999998</v>
          </cell>
          <cell r="AL794">
            <v>15851.339999999998</v>
          </cell>
          <cell r="AM794">
            <v>0</v>
          </cell>
          <cell r="AN794">
            <v>32098.839999999997</v>
          </cell>
          <cell r="AO794"/>
          <cell r="AP794">
            <v>177583.28</v>
          </cell>
          <cell r="AQ794">
            <v>86641.26</v>
          </cell>
          <cell r="AR794">
            <v>0</v>
          </cell>
          <cell r="AS794">
            <v>264224.53999999998</v>
          </cell>
          <cell r="AT794"/>
          <cell r="AU794">
            <v>122259.76</v>
          </cell>
          <cell r="AV794">
            <v>59649.42</v>
          </cell>
          <cell r="AW794">
            <v>0</v>
          </cell>
          <cell r="AX794">
            <v>181909.18</v>
          </cell>
          <cell r="AY794"/>
          <cell r="AZ794">
            <v>1103690.53</v>
          </cell>
          <cell r="BA794">
            <v>230567.69</v>
          </cell>
          <cell r="BB794">
            <v>400277.46599999996</v>
          </cell>
          <cell r="BC794">
            <v>27500.707559999995</v>
          </cell>
          <cell r="BD794">
            <v>27938.687399999995</v>
          </cell>
          <cell r="BE794">
            <v>0</v>
          </cell>
          <cell r="BF794">
            <v>455716.86095999996</v>
          </cell>
          <cell r="BG794"/>
          <cell r="BH794">
            <v>1156194.7209600001</v>
          </cell>
          <cell r="BI794"/>
          <cell r="BJ794">
            <v>184797.98</v>
          </cell>
          <cell r="BK794">
            <v>971396.74096000008</v>
          </cell>
          <cell r="BL794"/>
          <cell r="BM794">
            <v>1</v>
          </cell>
        </row>
        <row r="795">
          <cell r="A795" t="str">
            <v>4807232102600</v>
          </cell>
          <cell r="B795" t="str">
            <v>IL VALLEY CENTRAL UNIT DIST 321</v>
          </cell>
          <cell r="C795" t="str">
            <v>PEORIA</v>
          </cell>
          <cell r="D795" t="str">
            <v>Unit</v>
          </cell>
          <cell r="E795">
            <v>1924.46</v>
          </cell>
          <cell r="F795"/>
          <cell r="G795">
            <v>848.48</v>
          </cell>
          <cell r="H795">
            <v>824.65000000000009</v>
          </cell>
          <cell r="I795">
            <v>439.31999999999994</v>
          </cell>
          <cell r="J795">
            <v>636.66000000000008</v>
          </cell>
          <cell r="K795"/>
          <cell r="L795">
            <v>74218.500000000015</v>
          </cell>
          <cell r="M795">
            <v>39538.799999999996</v>
          </cell>
          <cell r="N795">
            <v>57299.400000000009</v>
          </cell>
          <cell r="O795">
            <v>171056.7</v>
          </cell>
          <cell r="P795"/>
          <cell r="Q795">
            <v>106060</v>
          </cell>
          <cell r="R795">
            <v>54914.999999999993</v>
          </cell>
          <cell r="S795">
            <v>79582.500000000015</v>
          </cell>
          <cell r="T795">
            <v>240557.5</v>
          </cell>
          <cell r="U795"/>
          <cell r="V795">
            <v>275756</v>
          </cell>
          <cell r="W795">
            <v>142778.99999999997</v>
          </cell>
          <cell r="X795">
            <v>206914.50000000003</v>
          </cell>
          <cell r="Y795">
            <v>625449.5</v>
          </cell>
          <cell r="Z795"/>
          <cell r="AA795">
            <v>28848.32</v>
          </cell>
          <cell r="AB795">
            <v>14936.879999999997</v>
          </cell>
          <cell r="AC795">
            <v>21646.440000000002</v>
          </cell>
          <cell r="AD795">
            <v>65431.64</v>
          </cell>
          <cell r="AE795"/>
          <cell r="AF795">
            <v>484482.08</v>
          </cell>
          <cell r="AG795">
            <v>250851.72</v>
          </cell>
          <cell r="AH795">
            <v>363532.86</v>
          </cell>
          <cell r="AI795">
            <v>1098866.6600000001</v>
          </cell>
          <cell r="AJ795"/>
          <cell r="AK795">
            <v>103081.25000000001</v>
          </cell>
          <cell r="AL795">
            <v>109390.67999999998</v>
          </cell>
          <cell r="AM795">
            <v>546890.94000000006</v>
          </cell>
          <cell r="AN795">
            <v>759362.87000000011</v>
          </cell>
          <cell r="AO795"/>
          <cell r="AP795">
            <v>1154781.28</v>
          </cell>
          <cell r="AQ795">
            <v>597914.5199999999</v>
          </cell>
          <cell r="AR795">
            <v>866494.26000000013</v>
          </cell>
          <cell r="AS795">
            <v>2619190.06</v>
          </cell>
          <cell r="AT795"/>
          <cell r="AU795">
            <v>795025.76</v>
          </cell>
          <cell r="AV795">
            <v>411642.83999999997</v>
          </cell>
          <cell r="AW795">
            <v>596550.42000000004</v>
          </cell>
          <cell r="AX795">
            <v>1803219.02</v>
          </cell>
          <cell r="AY795"/>
          <cell r="AZ795">
            <v>11635285.619999999</v>
          </cell>
          <cell r="BA795">
            <v>2989634.13</v>
          </cell>
          <cell r="BB795">
            <v>4387475.9249999998</v>
          </cell>
          <cell r="BC795">
            <v>272607.45684</v>
          </cell>
          <cell r="BD795">
            <v>276949.03859999997</v>
          </cell>
          <cell r="BE795">
            <v>0</v>
          </cell>
          <cell r="BF795">
            <v>4937032.4204399996</v>
          </cell>
          <cell r="BG795"/>
          <cell r="BH795">
            <v>12320166.370439999</v>
          </cell>
          <cell r="BI795"/>
          <cell r="BJ795">
            <v>1831854.98</v>
          </cell>
          <cell r="BK795">
            <v>10488311.390439998</v>
          </cell>
          <cell r="BL795"/>
          <cell r="BM795">
            <v>1</v>
          </cell>
        </row>
        <row r="796">
          <cell r="A796" t="str">
            <v>4807232202600</v>
          </cell>
          <cell r="B796" t="str">
            <v>ELMWOOD C U SCHOOL DISTRICT 322</v>
          </cell>
          <cell r="C796" t="str">
            <v>PEORIA</v>
          </cell>
          <cell r="D796" t="str">
            <v>Unit</v>
          </cell>
          <cell r="E796">
            <v>628.12</v>
          </cell>
          <cell r="F796"/>
          <cell r="G796">
            <v>279.30999999999995</v>
          </cell>
          <cell r="H796">
            <v>274.98</v>
          </cell>
          <cell r="I796">
            <v>159.82999999999998</v>
          </cell>
          <cell r="J796">
            <v>188.98</v>
          </cell>
          <cell r="K796"/>
          <cell r="L796">
            <v>24748.2</v>
          </cell>
          <cell r="M796">
            <v>14384.699999999999</v>
          </cell>
          <cell r="N796">
            <v>17008.2</v>
          </cell>
          <cell r="O796">
            <v>56141.100000000006</v>
          </cell>
          <cell r="P796"/>
          <cell r="Q796">
            <v>34913.749999999993</v>
          </cell>
          <cell r="R796">
            <v>19978.749999999996</v>
          </cell>
          <cell r="S796">
            <v>23622.5</v>
          </cell>
          <cell r="T796">
            <v>78514.999999999985</v>
          </cell>
          <cell r="U796"/>
          <cell r="V796">
            <v>90775.749999999985</v>
          </cell>
          <cell r="W796">
            <v>51944.749999999993</v>
          </cell>
          <cell r="X796">
            <v>61418.5</v>
          </cell>
          <cell r="Y796">
            <v>204138.99999999997</v>
          </cell>
          <cell r="Z796"/>
          <cell r="AA796">
            <v>9496.5399999999972</v>
          </cell>
          <cell r="AB796">
            <v>5434.2199999999993</v>
          </cell>
          <cell r="AC796">
            <v>6425.32</v>
          </cell>
          <cell r="AD796">
            <v>21356.079999999994</v>
          </cell>
          <cell r="AE796"/>
          <cell r="AF796">
            <v>159486.01</v>
          </cell>
          <cell r="AG796">
            <v>91262.93</v>
          </cell>
          <cell r="AH796">
            <v>107907.58</v>
          </cell>
          <cell r="AI796">
            <v>358656.52</v>
          </cell>
          <cell r="AJ796"/>
          <cell r="AK796">
            <v>34372.5</v>
          </cell>
          <cell r="AL796">
            <v>39797.67</v>
          </cell>
          <cell r="AM796">
            <v>162333.81999999998</v>
          </cell>
          <cell r="AN796">
            <v>236503.99</v>
          </cell>
          <cell r="AO796"/>
          <cell r="AP796">
            <v>380140.90999999992</v>
          </cell>
          <cell r="AQ796">
            <v>217528.62999999998</v>
          </cell>
          <cell r="AR796">
            <v>257201.78</v>
          </cell>
          <cell r="AS796">
            <v>854871.32</v>
          </cell>
          <cell r="AT796"/>
          <cell r="AU796">
            <v>261713.46999999994</v>
          </cell>
          <cell r="AV796">
            <v>149760.71</v>
          </cell>
          <cell r="AW796">
            <v>177074.25999999998</v>
          </cell>
          <cell r="AX796">
            <v>588548.43999999994</v>
          </cell>
          <cell r="AY796"/>
          <cell r="AZ796">
            <v>3718675.5300000003</v>
          </cell>
          <cell r="BA796">
            <v>825364.25</v>
          </cell>
          <cell r="BB796">
            <v>1363211.9340000001</v>
          </cell>
          <cell r="BC796">
            <v>88975.710479999994</v>
          </cell>
          <cell r="BD796">
            <v>90392.749199999977</v>
          </cell>
          <cell r="BE796">
            <v>0</v>
          </cell>
          <cell r="BF796">
            <v>1542580.39368</v>
          </cell>
          <cell r="BG796"/>
          <cell r="BH796">
            <v>3941311.8436799999</v>
          </cell>
          <cell r="BI796"/>
          <cell r="BJ796">
            <v>597894.86</v>
          </cell>
          <cell r="BK796">
            <v>3343416.9836800001</v>
          </cell>
          <cell r="BL796"/>
          <cell r="BM796">
            <v>1</v>
          </cell>
        </row>
        <row r="797">
          <cell r="A797" t="str">
            <v>4807232302600</v>
          </cell>
          <cell r="B797" t="str">
            <v>DUNLAP C U SCHOOL DIST 323</v>
          </cell>
          <cell r="C797" t="str">
            <v>PEORIA</v>
          </cell>
          <cell r="D797" t="str">
            <v>Unit</v>
          </cell>
          <cell r="E797">
            <v>4653.75</v>
          </cell>
          <cell r="F797"/>
          <cell r="G797">
            <v>2179.25</v>
          </cell>
          <cell r="H797">
            <v>2144.5</v>
          </cell>
          <cell r="I797">
            <v>1111</v>
          </cell>
          <cell r="J797">
            <v>1363.5</v>
          </cell>
          <cell r="K797"/>
          <cell r="L797">
            <v>193005</v>
          </cell>
          <cell r="M797">
            <v>99990</v>
          </cell>
          <cell r="N797">
            <v>122715</v>
          </cell>
          <cell r="O797">
            <v>415710</v>
          </cell>
          <cell r="P797"/>
          <cell r="Q797">
            <v>272406.25</v>
          </cell>
          <cell r="R797">
            <v>138875</v>
          </cell>
          <cell r="S797">
            <v>170437.5</v>
          </cell>
          <cell r="T797">
            <v>581718.75</v>
          </cell>
          <cell r="U797"/>
          <cell r="V797">
            <v>708256.25</v>
          </cell>
          <cell r="W797">
            <v>361075</v>
          </cell>
          <cell r="X797">
            <v>443137.5</v>
          </cell>
          <cell r="Y797">
            <v>1512468.75</v>
          </cell>
          <cell r="Z797"/>
          <cell r="AA797">
            <v>74094.5</v>
          </cell>
          <cell r="AB797">
            <v>37774</v>
          </cell>
          <cell r="AC797">
            <v>46359</v>
          </cell>
          <cell r="AD797">
            <v>158227.5</v>
          </cell>
          <cell r="AE797"/>
          <cell r="AF797">
            <v>1244351.75</v>
          </cell>
          <cell r="AG797">
            <v>634381</v>
          </cell>
          <cell r="AH797">
            <v>778558.5</v>
          </cell>
          <cell r="AI797">
            <v>2657291.25</v>
          </cell>
          <cell r="AJ797"/>
          <cell r="AK797">
            <v>268062.5</v>
          </cell>
          <cell r="AL797">
            <v>276639</v>
          </cell>
          <cell r="AM797">
            <v>1171246.5</v>
          </cell>
          <cell r="AN797">
            <v>1715948</v>
          </cell>
          <cell r="AO797"/>
          <cell r="AP797">
            <v>2965959.25</v>
          </cell>
          <cell r="AQ797">
            <v>1512071</v>
          </cell>
          <cell r="AR797">
            <v>1855723.5</v>
          </cell>
          <cell r="AS797">
            <v>6333753.75</v>
          </cell>
          <cell r="AT797"/>
          <cell r="AU797">
            <v>2041957.25</v>
          </cell>
          <cell r="AV797">
            <v>1041007</v>
          </cell>
          <cell r="AW797">
            <v>1277599.5</v>
          </cell>
          <cell r="AX797">
            <v>4360563.75</v>
          </cell>
          <cell r="AY797"/>
          <cell r="AZ797">
            <v>27266130.82</v>
          </cell>
          <cell r="BA797">
            <v>6032077</v>
          </cell>
          <cell r="BB797">
            <v>9989462.345999999</v>
          </cell>
          <cell r="BC797">
            <v>659222.30249999987</v>
          </cell>
          <cell r="BD797">
            <v>669721.16249999998</v>
          </cell>
          <cell r="BE797">
            <v>0</v>
          </cell>
          <cell r="BF797">
            <v>11318405.810999999</v>
          </cell>
          <cell r="BG797"/>
          <cell r="BH797">
            <v>29054087.560999997</v>
          </cell>
          <cell r="BI797"/>
          <cell r="BJ797">
            <v>4429811.55</v>
          </cell>
          <cell r="BK797">
            <v>24624276.010999996</v>
          </cell>
          <cell r="BL797"/>
          <cell r="BM797">
            <v>1</v>
          </cell>
        </row>
        <row r="798">
          <cell r="A798" t="str">
            <v>4807232502600</v>
          </cell>
          <cell r="B798" t="str">
            <v>PEORIA HGHTS C U SCH DIST 325</v>
          </cell>
          <cell r="C798" t="str">
            <v>PEORIA</v>
          </cell>
          <cell r="D798" t="str">
            <v>Unit</v>
          </cell>
          <cell r="E798">
            <v>699.75</v>
          </cell>
          <cell r="F798"/>
          <cell r="G798">
            <v>326.25</v>
          </cell>
          <cell r="H798">
            <v>319.5</v>
          </cell>
          <cell r="I798">
            <v>170.5</v>
          </cell>
          <cell r="J798">
            <v>203</v>
          </cell>
          <cell r="K798"/>
          <cell r="L798">
            <v>28755</v>
          </cell>
          <cell r="M798">
            <v>15345</v>
          </cell>
          <cell r="N798">
            <v>18270</v>
          </cell>
          <cell r="O798">
            <v>62370</v>
          </cell>
          <cell r="P798"/>
          <cell r="Q798">
            <v>40781.25</v>
          </cell>
          <cell r="R798">
            <v>21312.5</v>
          </cell>
          <cell r="S798">
            <v>25375</v>
          </cell>
          <cell r="T798">
            <v>87468.75</v>
          </cell>
          <cell r="U798"/>
          <cell r="V798">
            <v>106031.25</v>
          </cell>
          <cell r="W798">
            <v>55412.5</v>
          </cell>
          <cell r="X798">
            <v>65975</v>
          </cell>
          <cell r="Y798">
            <v>227418.75</v>
          </cell>
          <cell r="Z798"/>
          <cell r="AA798">
            <v>11092.5</v>
          </cell>
          <cell r="AB798">
            <v>5797</v>
          </cell>
          <cell r="AC798">
            <v>6902</v>
          </cell>
          <cell r="AD798">
            <v>23791.5</v>
          </cell>
          <cell r="AE798"/>
          <cell r="AF798">
            <v>186288.75</v>
          </cell>
          <cell r="AG798">
            <v>97355.5</v>
          </cell>
          <cell r="AH798">
            <v>115913</v>
          </cell>
          <cell r="AI798">
            <v>399557.25</v>
          </cell>
          <cell r="AJ798"/>
          <cell r="AK798">
            <v>39937.5</v>
          </cell>
          <cell r="AL798">
            <v>42454.5</v>
          </cell>
          <cell r="AM798">
            <v>174377</v>
          </cell>
          <cell r="AN798">
            <v>256769</v>
          </cell>
          <cell r="AO798"/>
          <cell r="AP798">
            <v>444026.25</v>
          </cell>
          <cell r="AQ798">
            <v>232050.5</v>
          </cell>
          <cell r="AR798">
            <v>276283</v>
          </cell>
          <cell r="AS798">
            <v>952359.75</v>
          </cell>
          <cell r="AT798"/>
          <cell r="AU798">
            <v>305696.25</v>
          </cell>
          <cell r="AV798">
            <v>159758.5</v>
          </cell>
          <cell r="AW798">
            <v>190211</v>
          </cell>
          <cell r="AX798">
            <v>655665.75</v>
          </cell>
          <cell r="AY798"/>
          <cell r="AZ798">
            <v>4413715.9000000004</v>
          </cell>
          <cell r="BA798">
            <v>1540559.87</v>
          </cell>
          <cell r="BB798">
            <v>1786282.7310000001</v>
          </cell>
          <cell r="BC798">
            <v>99122.386500000008</v>
          </cell>
          <cell r="BD798">
            <v>100701.02250000001</v>
          </cell>
          <cell r="BE798">
            <v>0</v>
          </cell>
          <cell r="BF798">
            <v>1986106.1400000001</v>
          </cell>
          <cell r="BG798"/>
          <cell r="BH798">
            <v>4651506.8900000006</v>
          </cell>
          <cell r="BI798"/>
          <cell r="BJ798">
            <v>666078.03</v>
          </cell>
          <cell r="BK798">
            <v>3985428.8600000003</v>
          </cell>
          <cell r="BL798"/>
          <cell r="BM798">
            <v>1</v>
          </cell>
        </row>
        <row r="799">
          <cell r="A799" t="str">
            <v>4807232602600</v>
          </cell>
          <cell r="B799" t="str">
            <v>PRINCEVILLE C U SCH DIST 326</v>
          </cell>
          <cell r="C799" t="str">
            <v>PEORIA</v>
          </cell>
          <cell r="D799" t="str">
            <v>Unit</v>
          </cell>
          <cell r="E799">
            <v>641.61</v>
          </cell>
          <cell r="F799"/>
          <cell r="G799">
            <v>289.30999999999995</v>
          </cell>
          <cell r="H799">
            <v>282.98</v>
          </cell>
          <cell r="I799">
            <v>143.14999999999998</v>
          </cell>
          <cell r="J799">
            <v>209.14999999999998</v>
          </cell>
          <cell r="K799"/>
          <cell r="L799">
            <v>25468.2</v>
          </cell>
          <cell r="M799">
            <v>12883.499999999998</v>
          </cell>
          <cell r="N799">
            <v>18823.499999999996</v>
          </cell>
          <cell r="O799">
            <v>57175.199999999997</v>
          </cell>
          <cell r="P799"/>
          <cell r="Q799">
            <v>36163.749999999993</v>
          </cell>
          <cell r="R799">
            <v>17893.749999999996</v>
          </cell>
          <cell r="S799">
            <v>26143.749999999996</v>
          </cell>
          <cell r="T799">
            <v>80201.249999999985</v>
          </cell>
          <cell r="U799"/>
          <cell r="V799">
            <v>94025.749999999985</v>
          </cell>
          <cell r="W799">
            <v>46523.749999999993</v>
          </cell>
          <cell r="X799">
            <v>67973.749999999985</v>
          </cell>
          <cell r="Y799">
            <v>208523.24999999994</v>
          </cell>
          <cell r="Z799"/>
          <cell r="AA799">
            <v>9836.5399999999972</v>
          </cell>
          <cell r="AB799">
            <v>4867.0999999999995</v>
          </cell>
          <cell r="AC799">
            <v>7111.0999999999995</v>
          </cell>
          <cell r="AD799">
            <v>21814.739999999994</v>
          </cell>
          <cell r="AE799"/>
          <cell r="AF799">
            <v>165196.01</v>
          </cell>
          <cell r="AG799">
            <v>81738.649999999994</v>
          </cell>
          <cell r="AH799">
            <v>119424.65</v>
          </cell>
          <cell r="AI799">
            <v>366359.31</v>
          </cell>
          <cell r="AJ799"/>
          <cell r="AK799">
            <v>35372.5</v>
          </cell>
          <cell r="AL799">
            <v>35644.349999999991</v>
          </cell>
          <cell r="AM799">
            <v>179659.84999999998</v>
          </cell>
          <cell r="AN799">
            <v>250676.69999999995</v>
          </cell>
          <cell r="AO799"/>
          <cell r="AP799">
            <v>393750.90999999992</v>
          </cell>
          <cell r="AQ799">
            <v>194827.14999999997</v>
          </cell>
          <cell r="AR799">
            <v>284653.14999999997</v>
          </cell>
          <cell r="AS799">
            <v>873231.20999999973</v>
          </cell>
          <cell r="AT799"/>
          <cell r="AU799">
            <v>271083.46999999997</v>
          </cell>
          <cell r="AV799">
            <v>134131.54999999999</v>
          </cell>
          <cell r="AW799">
            <v>195973.55</v>
          </cell>
          <cell r="AX799">
            <v>601188.56999999995</v>
          </cell>
          <cell r="AY799"/>
          <cell r="AZ799">
            <v>3807954.8</v>
          </cell>
          <cell r="BA799">
            <v>882745.55</v>
          </cell>
          <cell r="BB799">
            <v>1407210.1049999997</v>
          </cell>
          <cell r="BC799">
            <v>90886.622939999987</v>
          </cell>
          <cell r="BD799">
            <v>92334.095099999977</v>
          </cell>
          <cell r="BE799">
            <v>0</v>
          </cell>
          <cell r="BF799">
            <v>1590430.8230399997</v>
          </cell>
          <cell r="BG799"/>
          <cell r="BH799">
            <v>4049601.0530400001</v>
          </cell>
          <cell r="BI799"/>
          <cell r="BJ799">
            <v>610735.72</v>
          </cell>
          <cell r="BK799">
            <v>3438865.3330399999</v>
          </cell>
          <cell r="BL799"/>
          <cell r="BM799">
            <v>1</v>
          </cell>
        </row>
        <row r="800">
          <cell r="A800" t="str">
            <v>4807232702600</v>
          </cell>
          <cell r="B800" t="str">
            <v>ILLINI BLUFFS CU SCH DIST 327</v>
          </cell>
          <cell r="C800" t="str">
            <v>PEORIA</v>
          </cell>
          <cell r="D800" t="str">
            <v>Unit</v>
          </cell>
          <cell r="E800">
            <v>845.63</v>
          </cell>
          <cell r="F800"/>
          <cell r="G800">
            <v>380.4799999999999</v>
          </cell>
          <cell r="H800">
            <v>369.81999999999994</v>
          </cell>
          <cell r="I800">
            <v>206.82999999999998</v>
          </cell>
          <cell r="J800">
            <v>258.32</v>
          </cell>
          <cell r="K800"/>
          <cell r="L800">
            <v>33283.799999999996</v>
          </cell>
          <cell r="M800">
            <v>18614.699999999997</v>
          </cell>
          <cell r="N800">
            <v>23248.799999999999</v>
          </cell>
          <cell r="O800">
            <v>75147.299999999988</v>
          </cell>
          <cell r="P800"/>
          <cell r="Q800">
            <v>47559.999999999985</v>
          </cell>
          <cell r="R800">
            <v>25853.749999999996</v>
          </cell>
          <cell r="S800">
            <v>32290</v>
          </cell>
          <cell r="T800">
            <v>105703.74999999999</v>
          </cell>
          <cell r="U800"/>
          <cell r="V800">
            <v>123655.99999999997</v>
          </cell>
          <cell r="W800">
            <v>67219.75</v>
          </cell>
          <cell r="X800">
            <v>83954</v>
          </cell>
          <cell r="Y800">
            <v>274829.75</v>
          </cell>
          <cell r="Z800"/>
          <cell r="AA800">
            <v>12936.319999999996</v>
          </cell>
          <cell r="AB800">
            <v>7032.2199999999993</v>
          </cell>
          <cell r="AC800">
            <v>8782.8799999999992</v>
          </cell>
          <cell r="AD800">
            <v>28751.419999999991</v>
          </cell>
          <cell r="AE800"/>
          <cell r="AF800">
            <v>217254.08</v>
          </cell>
          <cell r="AG800">
            <v>118099.93</v>
          </cell>
          <cell r="AH800">
            <v>147500.72</v>
          </cell>
          <cell r="AI800">
            <v>482854.73</v>
          </cell>
          <cell r="AJ800"/>
          <cell r="AK800">
            <v>46227.499999999993</v>
          </cell>
          <cell r="AL800">
            <v>51500.67</v>
          </cell>
          <cell r="AM800">
            <v>221896.88</v>
          </cell>
          <cell r="AN800">
            <v>319625.05</v>
          </cell>
          <cell r="AO800"/>
          <cell r="AP800">
            <v>517833.27999999985</v>
          </cell>
          <cell r="AQ800">
            <v>281495.63</v>
          </cell>
          <cell r="AR800">
            <v>351573.52</v>
          </cell>
          <cell r="AS800">
            <v>1150902.43</v>
          </cell>
          <cell r="AT800"/>
          <cell r="AU800">
            <v>356509.75999999989</v>
          </cell>
          <cell r="AV800">
            <v>193799.71</v>
          </cell>
          <cell r="AW800">
            <v>242045.84</v>
          </cell>
          <cell r="AX800">
            <v>792355.30999999982</v>
          </cell>
          <cell r="AY800"/>
          <cell r="AZ800">
            <v>5015961.0999999996</v>
          </cell>
          <cell r="BA800">
            <v>1139664.93</v>
          </cell>
          <cell r="BB800">
            <v>1846687.8089999997</v>
          </cell>
          <cell r="BC800">
            <v>119786.87201999998</v>
          </cell>
          <cell r="BD800">
            <v>121694.61329999998</v>
          </cell>
          <cell r="BE800">
            <v>0</v>
          </cell>
          <cell r="BF800">
            <v>2088169.2943199996</v>
          </cell>
          <cell r="BG800"/>
          <cell r="BH800">
            <v>5318339.0343199996</v>
          </cell>
          <cell r="BI800"/>
          <cell r="BJ800">
            <v>804938.28</v>
          </cell>
          <cell r="BK800">
            <v>4513400.7543199994</v>
          </cell>
          <cell r="BL800"/>
          <cell r="BM800">
            <v>1</v>
          </cell>
        </row>
        <row r="801">
          <cell r="A801" t="str">
            <v>4807232800300</v>
          </cell>
          <cell r="B801" t="str">
            <v>HOLLIS CONS SCHOOL DIST 328</v>
          </cell>
          <cell r="C801" t="str">
            <v>PEORIA</v>
          </cell>
          <cell r="D801" t="str">
            <v>Elementary</v>
          </cell>
          <cell r="E801">
            <v>82.71</v>
          </cell>
          <cell r="F801"/>
          <cell r="G801">
            <v>51.06</v>
          </cell>
          <cell r="H801">
            <v>49.480000000000004</v>
          </cell>
          <cell r="I801">
            <v>31.65</v>
          </cell>
          <cell r="J801">
            <v>0</v>
          </cell>
          <cell r="K801"/>
          <cell r="L801">
            <v>4453.2000000000007</v>
          </cell>
          <cell r="M801">
            <v>2848.5</v>
          </cell>
          <cell r="N801">
            <v>0</v>
          </cell>
          <cell r="O801">
            <v>7301.7000000000007</v>
          </cell>
          <cell r="P801"/>
          <cell r="Q801">
            <v>6382.5</v>
          </cell>
          <cell r="R801">
            <v>3956.25</v>
          </cell>
          <cell r="S801">
            <v>0</v>
          </cell>
          <cell r="T801">
            <v>10338.75</v>
          </cell>
          <cell r="U801"/>
          <cell r="V801">
            <v>16594.5</v>
          </cell>
          <cell r="W801">
            <v>10286.25</v>
          </cell>
          <cell r="X801">
            <v>0</v>
          </cell>
          <cell r="Y801">
            <v>26880.75</v>
          </cell>
          <cell r="Z801"/>
          <cell r="AA801">
            <v>1736.04</v>
          </cell>
          <cell r="AB801">
            <v>1076.0999999999999</v>
          </cell>
          <cell r="AC801">
            <v>0</v>
          </cell>
          <cell r="AD801">
            <v>2812.14</v>
          </cell>
          <cell r="AE801"/>
          <cell r="AF801">
            <v>14577.63</v>
          </cell>
          <cell r="AG801">
            <v>9036.07</v>
          </cell>
          <cell r="AH801">
            <v>0</v>
          </cell>
          <cell r="AI801">
            <v>23613.699999999997</v>
          </cell>
          <cell r="AJ801"/>
          <cell r="AK801">
            <v>6185.0000000000009</v>
          </cell>
          <cell r="AL801">
            <v>7880.8499999999995</v>
          </cell>
          <cell r="AM801">
            <v>0</v>
          </cell>
          <cell r="AN801">
            <v>14065.85</v>
          </cell>
          <cell r="AO801"/>
          <cell r="AP801">
            <v>69492.66</v>
          </cell>
          <cell r="AQ801">
            <v>43075.65</v>
          </cell>
          <cell r="AR801">
            <v>0</v>
          </cell>
          <cell r="AS801">
            <v>112568.31</v>
          </cell>
          <cell r="AT801"/>
          <cell r="AU801">
            <v>47843.22</v>
          </cell>
          <cell r="AV801">
            <v>29656.05</v>
          </cell>
          <cell r="AW801">
            <v>0</v>
          </cell>
          <cell r="AX801">
            <v>77499.27</v>
          </cell>
          <cell r="AY801"/>
          <cell r="AZ801">
            <v>461183.61000000004</v>
          </cell>
          <cell r="BA801">
            <v>94087.56</v>
          </cell>
          <cell r="BB801">
            <v>166581.351</v>
          </cell>
          <cell r="BC801">
            <v>11716.202340000002</v>
          </cell>
          <cell r="BD801">
            <v>11902.7961</v>
          </cell>
          <cell r="BE801">
            <v>0</v>
          </cell>
          <cell r="BF801">
            <v>190200.34943999999</v>
          </cell>
          <cell r="BG801"/>
          <cell r="BH801">
            <v>465280.81943999999</v>
          </cell>
          <cell r="BI801"/>
          <cell r="BJ801">
            <v>78729.990000000005</v>
          </cell>
          <cell r="BK801">
            <v>386550.82944</v>
          </cell>
          <cell r="BL801"/>
          <cell r="BM801">
            <v>0</v>
          </cell>
        </row>
        <row r="802">
          <cell r="A802" t="str">
            <v>4900000000093</v>
          </cell>
          <cell r="B802" t="str">
            <v>SAFE SCH-ROCK ISLAND ROE</v>
          </cell>
          <cell r="C802" t="str">
            <v>ROCK ISLAND</v>
          </cell>
          <cell r="D802" t="str">
            <v>Regional</v>
          </cell>
          <cell r="E802">
            <v>10.33</v>
          </cell>
          <cell r="F802"/>
          <cell r="G802">
            <v>0</v>
          </cell>
          <cell r="H802">
            <v>0</v>
          </cell>
          <cell r="I802">
            <v>10.33</v>
          </cell>
          <cell r="J802">
            <v>0</v>
          </cell>
          <cell r="K802"/>
          <cell r="L802">
            <v>0</v>
          </cell>
          <cell r="M802">
            <v>929.7</v>
          </cell>
          <cell r="N802">
            <v>0</v>
          </cell>
          <cell r="O802">
            <v>929.7</v>
          </cell>
          <cell r="P802"/>
          <cell r="Q802">
            <v>0</v>
          </cell>
          <cell r="R802">
            <v>1291.25</v>
          </cell>
          <cell r="S802">
            <v>0</v>
          </cell>
          <cell r="T802">
            <v>1291.25</v>
          </cell>
          <cell r="U802"/>
          <cell r="V802">
            <v>0</v>
          </cell>
          <cell r="W802">
            <v>3357.25</v>
          </cell>
          <cell r="X802">
            <v>0</v>
          </cell>
          <cell r="Y802">
            <v>3357.25</v>
          </cell>
          <cell r="Z802"/>
          <cell r="AA802">
            <v>0</v>
          </cell>
          <cell r="AB802">
            <v>351.22</v>
          </cell>
          <cell r="AC802">
            <v>0</v>
          </cell>
          <cell r="AD802">
            <v>351.22</v>
          </cell>
          <cell r="AE802"/>
          <cell r="AF802">
            <v>0</v>
          </cell>
          <cell r="AG802">
            <v>5898.43</v>
          </cell>
          <cell r="AH802">
            <v>0</v>
          </cell>
          <cell r="AI802">
            <v>5898.43</v>
          </cell>
          <cell r="AJ802"/>
          <cell r="AK802">
            <v>0</v>
          </cell>
          <cell r="AL802">
            <v>2572.17</v>
          </cell>
          <cell r="AM802">
            <v>0</v>
          </cell>
          <cell r="AN802">
            <v>2572.17</v>
          </cell>
          <cell r="AO802"/>
          <cell r="AP802">
            <v>0</v>
          </cell>
          <cell r="AQ802">
            <v>14059.13</v>
          </cell>
          <cell r="AR802">
            <v>0</v>
          </cell>
          <cell r="AS802">
            <v>14059.13</v>
          </cell>
          <cell r="AT802"/>
          <cell r="AU802">
            <v>0</v>
          </cell>
          <cell r="AV802">
            <v>9679.2100000000009</v>
          </cell>
          <cell r="AW802">
            <v>0</v>
          </cell>
          <cell r="AX802">
            <v>9679.2100000000009</v>
          </cell>
          <cell r="AY802"/>
          <cell r="AZ802">
            <v>56552.67</v>
          </cell>
          <cell r="BA802">
            <v>18285.939999999999</v>
          </cell>
          <cell r="BB802">
            <v>22451.582999999999</v>
          </cell>
          <cell r="BC802">
            <v>1463.2858200000001</v>
          </cell>
          <cell r="BD802">
            <v>1486.5902999999998</v>
          </cell>
          <cell r="BE802">
            <v>0</v>
          </cell>
          <cell r="BF802">
            <v>25401.45912</v>
          </cell>
          <cell r="BG802"/>
          <cell r="BH802">
            <v>63539.819119999993</v>
          </cell>
          <cell r="BI802"/>
          <cell r="BJ802">
            <v>9832.92</v>
          </cell>
          <cell r="BK802">
            <v>53706.899119999995</v>
          </cell>
          <cell r="BL802"/>
          <cell r="BM802">
            <v>1</v>
          </cell>
        </row>
        <row r="803">
          <cell r="A803" t="str">
            <v>4908102900200</v>
          </cell>
          <cell r="B803" t="str">
            <v>HAMPTON SCHOOL DISTRICT 29</v>
          </cell>
          <cell r="C803" t="str">
            <v>ROCK ISLAND</v>
          </cell>
          <cell r="D803" t="str">
            <v>Elementary</v>
          </cell>
          <cell r="E803">
            <v>235.5</v>
          </cell>
          <cell r="F803"/>
          <cell r="G803">
            <v>152</v>
          </cell>
          <cell r="H803">
            <v>151</v>
          </cell>
          <cell r="I803">
            <v>83.5</v>
          </cell>
          <cell r="J803">
            <v>0</v>
          </cell>
          <cell r="K803"/>
          <cell r="L803">
            <v>13590</v>
          </cell>
          <cell r="M803">
            <v>7515</v>
          </cell>
          <cell r="N803">
            <v>0</v>
          </cell>
          <cell r="O803">
            <v>21105</v>
          </cell>
          <cell r="P803"/>
          <cell r="Q803">
            <v>19000</v>
          </cell>
          <cell r="R803">
            <v>10437.5</v>
          </cell>
          <cell r="S803">
            <v>0</v>
          </cell>
          <cell r="T803">
            <v>29437.5</v>
          </cell>
          <cell r="U803"/>
          <cell r="V803">
            <v>49400</v>
          </cell>
          <cell r="W803">
            <v>27137.5</v>
          </cell>
          <cell r="X803">
            <v>0</v>
          </cell>
          <cell r="Y803">
            <v>76537.5</v>
          </cell>
          <cell r="Z803"/>
          <cell r="AA803">
            <v>5168</v>
          </cell>
          <cell r="AB803">
            <v>2839</v>
          </cell>
          <cell r="AC803">
            <v>0</v>
          </cell>
          <cell r="AD803">
            <v>8007</v>
          </cell>
          <cell r="AE803"/>
          <cell r="AF803">
            <v>86792</v>
          </cell>
          <cell r="AG803">
            <v>47678.5</v>
          </cell>
          <cell r="AH803">
            <v>0</v>
          </cell>
          <cell r="AI803">
            <v>134470.5</v>
          </cell>
          <cell r="AJ803"/>
          <cell r="AK803">
            <v>18875</v>
          </cell>
          <cell r="AL803">
            <v>20791.5</v>
          </cell>
          <cell r="AM803">
            <v>0</v>
          </cell>
          <cell r="AN803">
            <v>39666.5</v>
          </cell>
          <cell r="AO803"/>
          <cell r="AP803">
            <v>206872</v>
          </cell>
          <cell r="AQ803">
            <v>113643.5</v>
          </cell>
          <cell r="AR803">
            <v>0</v>
          </cell>
          <cell r="AS803">
            <v>320515.5</v>
          </cell>
          <cell r="AT803"/>
          <cell r="AU803">
            <v>142424</v>
          </cell>
          <cell r="AV803">
            <v>78239.5</v>
          </cell>
          <cell r="AW803">
            <v>0</v>
          </cell>
          <cell r="AX803">
            <v>220663.5</v>
          </cell>
          <cell r="AY803"/>
          <cell r="AZ803">
            <v>1346428.28</v>
          </cell>
          <cell r="BA803">
            <v>307971.74</v>
          </cell>
          <cell r="BB803">
            <v>496320.00599999999</v>
          </cell>
          <cell r="BC803">
            <v>33359.517</v>
          </cell>
          <cell r="BD803">
            <v>33890.804999999993</v>
          </cell>
          <cell r="BE803">
            <v>0</v>
          </cell>
          <cell r="BF803">
            <v>563570.32799999998</v>
          </cell>
          <cell r="BG803"/>
          <cell r="BH803">
            <v>1413973.328</v>
          </cell>
          <cell r="BI803"/>
          <cell r="BJ803">
            <v>224167.74</v>
          </cell>
          <cell r="BK803">
            <v>1189805.588</v>
          </cell>
          <cell r="BL803"/>
          <cell r="BM803">
            <v>1</v>
          </cell>
        </row>
        <row r="804">
          <cell r="A804" t="str">
            <v>4908103001700</v>
          </cell>
          <cell r="B804" t="str">
            <v>UNITED TWP HS DISTRICT 30</v>
          </cell>
          <cell r="C804" t="str">
            <v>ROCK ISLAND</v>
          </cell>
          <cell r="D804" t="str">
            <v>High School</v>
          </cell>
          <cell r="E804">
            <v>1743.5</v>
          </cell>
          <cell r="F804"/>
          <cell r="G804">
            <v>0</v>
          </cell>
          <cell r="H804">
            <v>0</v>
          </cell>
          <cell r="I804">
            <v>0</v>
          </cell>
          <cell r="J804">
            <v>1743.5</v>
          </cell>
          <cell r="K804"/>
          <cell r="L804">
            <v>0</v>
          </cell>
          <cell r="M804">
            <v>0</v>
          </cell>
          <cell r="N804">
            <v>156915</v>
          </cell>
          <cell r="O804">
            <v>156915</v>
          </cell>
          <cell r="P804"/>
          <cell r="Q804">
            <v>0</v>
          </cell>
          <cell r="R804">
            <v>0</v>
          </cell>
          <cell r="S804">
            <v>217937.5</v>
          </cell>
          <cell r="T804">
            <v>217937.5</v>
          </cell>
          <cell r="U804"/>
          <cell r="V804">
            <v>0</v>
          </cell>
          <cell r="W804">
            <v>0</v>
          </cell>
          <cell r="X804">
            <v>566637.5</v>
          </cell>
          <cell r="Y804">
            <v>566637.5</v>
          </cell>
          <cell r="Z804"/>
          <cell r="AA804">
            <v>0</v>
          </cell>
          <cell r="AB804">
            <v>0</v>
          </cell>
          <cell r="AC804">
            <v>59279</v>
          </cell>
          <cell r="AD804">
            <v>59279</v>
          </cell>
          <cell r="AE804"/>
          <cell r="AF804">
            <v>0</v>
          </cell>
          <cell r="AG804">
            <v>0</v>
          </cell>
          <cell r="AH804">
            <v>995538.5</v>
          </cell>
          <cell r="AI804">
            <v>995538.5</v>
          </cell>
          <cell r="AJ804"/>
          <cell r="AK804">
            <v>0</v>
          </cell>
          <cell r="AL804">
            <v>0</v>
          </cell>
          <cell r="AM804">
            <v>1497666.5</v>
          </cell>
          <cell r="AN804">
            <v>1497666.5</v>
          </cell>
          <cell r="AO804"/>
          <cell r="AP804">
            <v>0</v>
          </cell>
          <cell r="AQ804">
            <v>0</v>
          </cell>
          <cell r="AR804">
            <v>2372903.5</v>
          </cell>
          <cell r="AS804">
            <v>2372903.5</v>
          </cell>
          <cell r="AT804"/>
          <cell r="AU804">
            <v>0</v>
          </cell>
          <cell r="AV804">
            <v>0</v>
          </cell>
          <cell r="AW804">
            <v>1633659.5</v>
          </cell>
          <cell r="AX804">
            <v>1633659.5</v>
          </cell>
          <cell r="AY804"/>
          <cell r="AZ804">
            <v>11651410.209999999</v>
          </cell>
          <cell r="BA804">
            <v>3805962.92</v>
          </cell>
          <cell r="BB804">
            <v>4637211.9389999993</v>
          </cell>
          <cell r="BC804">
            <v>246973.74899999998</v>
          </cell>
          <cell r="BD804">
            <v>250907.08499999996</v>
          </cell>
          <cell r="BE804">
            <v>0</v>
          </cell>
          <cell r="BF804">
            <v>5135092.7729999991</v>
          </cell>
          <cell r="BG804"/>
          <cell r="BH804">
            <v>12635629.772999998</v>
          </cell>
          <cell r="BI804"/>
          <cell r="BJ804">
            <v>1659602.78</v>
          </cell>
          <cell r="BK804">
            <v>10976026.992999999</v>
          </cell>
          <cell r="BL804"/>
          <cell r="BM804">
            <v>1</v>
          </cell>
        </row>
        <row r="805">
          <cell r="A805" t="str">
            <v>4908103400200</v>
          </cell>
          <cell r="B805" t="str">
            <v>SILVIS SCHOOL DISTRICT 34</v>
          </cell>
          <cell r="C805" t="str">
            <v>ROCK ISLAND</v>
          </cell>
          <cell r="D805" t="str">
            <v>Elementary</v>
          </cell>
          <cell r="E805">
            <v>594.13</v>
          </cell>
          <cell r="F805"/>
          <cell r="G805">
            <v>392.98</v>
          </cell>
          <cell r="H805">
            <v>387.31999999999994</v>
          </cell>
          <cell r="I805">
            <v>201.15</v>
          </cell>
          <cell r="J805">
            <v>0</v>
          </cell>
          <cell r="K805"/>
          <cell r="L805">
            <v>34858.799999999996</v>
          </cell>
          <cell r="M805">
            <v>18103.5</v>
          </cell>
          <cell r="N805">
            <v>0</v>
          </cell>
          <cell r="O805">
            <v>52962.299999999996</v>
          </cell>
          <cell r="P805"/>
          <cell r="Q805">
            <v>49122.5</v>
          </cell>
          <cell r="R805">
            <v>25143.75</v>
          </cell>
          <cell r="S805">
            <v>0</v>
          </cell>
          <cell r="T805">
            <v>74266.25</v>
          </cell>
          <cell r="U805"/>
          <cell r="V805">
            <v>127718.5</v>
          </cell>
          <cell r="W805">
            <v>65373.75</v>
          </cell>
          <cell r="X805">
            <v>0</v>
          </cell>
          <cell r="Y805">
            <v>193092.25</v>
          </cell>
          <cell r="Z805"/>
          <cell r="AA805">
            <v>13361.32</v>
          </cell>
          <cell r="AB805">
            <v>6839.1</v>
          </cell>
          <cell r="AC805">
            <v>0</v>
          </cell>
          <cell r="AD805">
            <v>20200.419999999998</v>
          </cell>
          <cell r="AE805"/>
          <cell r="AF805">
            <v>224391.58</v>
          </cell>
          <cell r="AG805">
            <v>114856.65</v>
          </cell>
          <cell r="AH805">
            <v>0</v>
          </cell>
          <cell r="AI805">
            <v>339248.23</v>
          </cell>
          <cell r="AJ805"/>
          <cell r="AK805">
            <v>48414.999999999993</v>
          </cell>
          <cell r="AL805">
            <v>50086.35</v>
          </cell>
          <cell r="AM805">
            <v>0</v>
          </cell>
          <cell r="AN805">
            <v>98501.349999999991</v>
          </cell>
          <cell r="AO805"/>
          <cell r="AP805">
            <v>534845.78</v>
          </cell>
          <cell r="AQ805">
            <v>273765.15000000002</v>
          </cell>
          <cell r="AR805">
            <v>0</v>
          </cell>
          <cell r="AS805">
            <v>808610.93</v>
          </cell>
          <cell r="AT805"/>
          <cell r="AU805">
            <v>368222.26</v>
          </cell>
          <cell r="AV805">
            <v>188477.55000000002</v>
          </cell>
          <cell r="AW805">
            <v>0</v>
          </cell>
          <cell r="AX805">
            <v>556699.81000000006</v>
          </cell>
          <cell r="AY805"/>
          <cell r="AZ805">
            <v>3625142.9700000007</v>
          </cell>
          <cell r="BA805">
            <v>1559325.62</v>
          </cell>
          <cell r="BB805">
            <v>1555340.5770000003</v>
          </cell>
          <cell r="BC805">
            <v>84160.891019999995</v>
          </cell>
          <cell r="BD805">
            <v>85501.248299999992</v>
          </cell>
          <cell r="BE805">
            <v>0</v>
          </cell>
          <cell r="BF805">
            <v>1725002.7163200004</v>
          </cell>
          <cell r="BG805"/>
          <cell r="BH805">
            <v>3868584.2563200002</v>
          </cell>
          <cell r="BI805"/>
          <cell r="BJ805">
            <v>565540.46</v>
          </cell>
          <cell r="BK805">
            <v>3303043.7963200002</v>
          </cell>
          <cell r="BL805"/>
          <cell r="BM805">
            <v>1</v>
          </cell>
        </row>
        <row r="806">
          <cell r="A806" t="str">
            <v>4908103600200</v>
          </cell>
          <cell r="B806" t="str">
            <v>CARBON CLIFF-BARSTOW SCH DIST 36</v>
          </cell>
          <cell r="C806" t="str">
            <v>ROCK ISLAND</v>
          </cell>
          <cell r="D806" t="str">
            <v>Elementary</v>
          </cell>
          <cell r="E806">
            <v>263.25</v>
          </cell>
          <cell r="F806"/>
          <cell r="G806">
            <v>178.75</v>
          </cell>
          <cell r="H806">
            <v>177</v>
          </cell>
          <cell r="I806">
            <v>84.5</v>
          </cell>
          <cell r="J806">
            <v>0</v>
          </cell>
          <cell r="K806"/>
          <cell r="L806">
            <v>15930</v>
          </cell>
          <cell r="M806">
            <v>7605</v>
          </cell>
          <cell r="N806">
            <v>0</v>
          </cell>
          <cell r="O806">
            <v>23535</v>
          </cell>
          <cell r="P806"/>
          <cell r="Q806">
            <v>22343.75</v>
          </cell>
          <cell r="R806">
            <v>10562.5</v>
          </cell>
          <cell r="S806">
            <v>0</v>
          </cell>
          <cell r="T806">
            <v>32906.25</v>
          </cell>
          <cell r="U806"/>
          <cell r="V806">
            <v>58093.75</v>
          </cell>
          <cell r="W806">
            <v>27462.5</v>
          </cell>
          <cell r="X806">
            <v>0</v>
          </cell>
          <cell r="Y806">
            <v>85556.25</v>
          </cell>
          <cell r="Z806"/>
          <cell r="AA806">
            <v>6077.5</v>
          </cell>
          <cell r="AB806">
            <v>2873</v>
          </cell>
          <cell r="AC806">
            <v>0</v>
          </cell>
          <cell r="AD806">
            <v>8950.5</v>
          </cell>
          <cell r="AE806"/>
          <cell r="AF806">
            <v>102066.25</v>
          </cell>
          <cell r="AG806">
            <v>48249.5</v>
          </cell>
          <cell r="AH806">
            <v>0</v>
          </cell>
          <cell r="AI806">
            <v>150315.75</v>
          </cell>
          <cell r="AJ806"/>
          <cell r="AK806">
            <v>22125</v>
          </cell>
          <cell r="AL806">
            <v>21040.5</v>
          </cell>
          <cell r="AM806">
            <v>0</v>
          </cell>
          <cell r="AN806">
            <v>43165.5</v>
          </cell>
          <cell r="AO806"/>
          <cell r="AP806">
            <v>243278.75</v>
          </cell>
          <cell r="AQ806">
            <v>115004.5</v>
          </cell>
          <cell r="AR806">
            <v>0</v>
          </cell>
          <cell r="AS806">
            <v>358283.25</v>
          </cell>
          <cell r="AT806"/>
          <cell r="AU806">
            <v>167488.75</v>
          </cell>
          <cell r="AV806">
            <v>79176.5</v>
          </cell>
          <cell r="AW806">
            <v>0</v>
          </cell>
          <cell r="AX806">
            <v>246665.25</v>
          </cell>
          <cell r="AY806"/>
          <cell r="AZ806">
            <v>1605734.71</v>
          </cell>
          <cell r="BA806">
            <v>591009.52</v>
          </cell>
          <cell r="BB806">
            <v>659023.26899999997</v>
          </cell>
          <cell r="BC806">
            <v>37290.415499999996</v>
          </cell>
          <cell r="BD806">
            <v>37884.307499999995</v>
          </cell>
          <cell r="BE806">
            <v>0</v>
          </cell>
          <cell r="BF806">
            <v>734197.99199999997</v>
          </cell>
          <cell r="BG806"/>
          <cell r="BH806">
            <v>1683575.7420000001</v>
          </cell>
          <cell r="BI806"/>
          <cell r="BJ806">
            <v>250582.41</v>
          </cell>
          <cell r="BK806">
            <v>1432993.3320000002</v>
          </cell>
          <cell r="BL806"/>
          <cell r="BM806">
            <v>1</v>
          </cell>
        </row>
        <row r="807">
          <cell r="A807" t="str">
            <v>4908103700200</v>
          </cell>
          <cell r="B807" t="str">
            <v>EAST MOLINE SCHOOL DISTRICT 37</v>
          </cell>
          <cell r="C807" t="str">
            <v>ROCK ISLAND</v>
          </cell>
          <cell r="D807" t="str">
            <v>Elementary</v>
          </cell>
          <cell r="E807">
            <v>2518.71</v>
          </cell>
          <cell r="F807"/>
          <cell r="G807">
            <v>1641.72</v>
          </cell>
          <cell r="H807">
            <v>1614.97</v>
          </cell>
          <cell r="I807">
            <v>876.99</v>
          </cell>
          <cell r="J807">
            <v>0</v>
          </cell>
          <cell r="K807"/>
          <cell r="L807">
            <v>145347.29999999999</v>
          </cell>
          <cell r="M807">
            <v>78929.100000000006</v>
          </cell>
          <cell r="N807">
            <v>0</v>
          </cell>
          <cell r="O807">
            <v>224276.4</v>
          </cell>
          <cell r="P807"/>
          <cell r="Q807">
            <v>205215</v>
          </cell>
          <cell r="R807">
            <v>109623.75</v>
          </cell>
          <cell r="S807">
            <v>0</v>
          </cell>
          <cell r="T807">
            <v>314838.75</v>
          </cell>
          <cell r="U807"/>
          <cell r="V807">
            <v>533559</v>
          </cell>
          <cell r="W807">
            <v>285021.75</v>
          </cell>
          <cell r="X807">
            <v>0</v>
          </cell>
          <cell r="Y807">
            <v>818580.75</v>
          </cell>
          <cell r="Z807"/>
          <cell r="AA807">
            <v>55818.48</v>
          </cell>
          <cell r="AB807">
            <v>29817.66</v>
          </cell>
          <cell r="AC807">
            <v>0</v>
          </cell>
          <cell r="AD807">
            <v>85636.14</v>
          </cell>
          <cell r="AE807"/>
          <cell r="AF807">
            <v>937422.12</v>
          </cell>
          <cell r="AG807">
            <v>500761.29</v>
          </cell>
          <cell r="AH807">
            <v>0</v>
          </cell>
          <cell r="AI807">
            <v>1438183.41</v>
          </cell>
          <cell r="AJ807"/>
          <cell r="AK807">
            <v>201871.25</v>
          </cell>
          <cell r="AL807">
            <v>218370.51</v>
          </cell>
          <cell r="AM807">
            <v>0</v>
          </cell>
          <cell r="AN807">
            <v>420241.76</v>
          </cell>
          <cell r="AO807"/>
          <cell r="AP807">
            <v>2234380.92</v>
          </cell>
          <cell r="AQ807">
            <v>1193583.3899999999</v>
          </cell>
          <cell r="AR807">
            <v>0</v>
          </cell>
          <cell r="AS807">
            <v>3427964.3099999996</v>
          </cell>
          <cell r="AT807"/>
          <cell r="AU807">
            <v>1538291.6400000001</v>
          </cell>
          <cell r="AV807">
            <v>821739.63</v>
          </cell>
          <cell r="AW807">
            <v>0</v>
          </cell>
          <cell r="AX807">
            <v>2360031.27</v>
          </cell>
          <cell r="AY807"/>
          <cell r="AZ807">
            <v>15533235.299999999</v>
          </cell>
          <cell r="BA807">
            <v>7869412.7699999996</v>
          </cell>
          <cell r="BB807">
            <v>7020794.4210000001</v>
          </cell>
          <cell r="BC807">
            <v>356785.34633999999</v>
          </cell>
          <cell r="BD807">
            <v>362467.55609999999</v>
          </cell>
          <cell r="BE807">
            <v>0</v>
          </cell>
          <cell r="BF807">
            <v>7740047.3234399995</v>
          </cell>
          <cell r="BG807"/>
          <cell r="BH807">
            <v>16829800.11344</v>
          </cell>
          <cell r="BI807"/>
          <cell r="BJ807">
            <v>2397509.67</v>
          </cell>
          <cell r="BK807">
            <v>14432290.44344</v>
          </cell>
          <cell r="BL807"/>
          <cell r="BM807">
            <v>1</v>
          </cell>
        </row>
        <row r="808">
          <cell r="A808" t="str">
            <v>4908104002200</v>
          </cell>
          <cell r="B808" t="str">
            <v>MOLINE UNIT SCHOOL DISTRICT 40</v>
          </cell>
          <cell r="C808" t="str">
            <v>ROCK ISLAND</v>
          </cell>
          <cell r="D808" t="str">
            <v>Unit</v>
          </cell>
          <cell r="E808">
            <v>6914.75</v>
          </cell>
          <cell r="F808"/>
          <cell r="G808">
            <v>3180.75</v>
          </cell>
          <cell r="H808">
            <v>3153.5</v>
          </cell>
          <cell r="I808">
            <v>1575</v>
          </cell>
          <cell r="J808">
            <v>2159</v>
          </cell>
          <cell r="K808"/>
          <cell r="L808">
            <v>283815</v>
          </cell>
          <cell r="M808">
            <v>141750</v>
          </cell>
          <cell r="N808">
            <v>194310</v>
          </cell>
          <cell r="O808">
            <v>619875</v>
          </cell>
          <cell r="P808"/>
          <cell r="Q808">
            <v>397593.75</v>
          </cell>
          <cell r="R808">
            <v>196875</v>
          </cell>
          <cell r="S808">
            <v>269875</v>
          </cell>
          <cell r="T808">
            <v>864343.75</v>
          </cell>
          <cell r="U808"/>
          <cell r="V808">
            <v>1033743.75</v>
          </cell>
          <cell r="W808">
            <v>511875</v>
          </cell>
          <cell r="X808">
            <v>701675</v>
          </cell>
          <cell r="Y808">
            <v>2247293.75</v>
          </cell>
          <cell r="Z808"/>
          <cell r="AA808">
            <v>108145.5</v>
          </cell>
          <cell r="AB808">
            <v>53550</v>
          </cell>
          <cell r="AC808">
            <v>73406</v>
          </cell>
          <cell r="AD808">
            <v>235101.5</v>
          </cell>
          <cell r="AE808"/>
          <cell r="AF808">
            <v>1816208.25</v>
          </cell>
          <cell r="AG808">
            <v>899325</v>
          </cell>
          <cell r="AH808">
            <v>1232789</v>
          </cell>
          <cell r="AI808">
            <v>3948322.25</v>
          </cell>
          <cell r="AJ808"/>
          <cell r="AK808">
            <v>394187.5</v>
          </cell>
          <cell r="AL808">
            <v>392175</v>
          </cell>
          <cell r="AM808">
            <v>1854581</v>
          </cell>
          <cell r="AN808">
            <v>2640943.5</v>
          </cell>
          <cell r="AO808"/>
          <cell r="AP808">
            <v>4329000.75</v>
          </cell>
          <cell r="AQ808">
            <v>2143575</v>
          </cell>
          <cell r="AR808">
            <v>2938399</v>
          </cell>
          <cell r="AS808">
            <v>9410974.75</v>
          </cell>
          <cell r="AT808"/>
          <cell r="AU808">
            <v>2980362.75</v>
          </cell>
          <cell r="AV808">
            <v>1475775</v>
          </cell>
          <cell r="AW808">
            <v>2022983</v>
          </cell>
          <cell r="AX808">
            <v>6479120.75</v>
          </cell>
          <cell r="AY808"/>
          <cell r="AZ808">
            <v>43394966.670000002</v>
          </cell>
          <cell r="BA808">
            <v>17413544.129999999</v>
          </cell>
          <cell r="BB808">
            <v>18242553.239999998</v>
          </cell>
          <cell r="BC808">
            <v>979501.99650000001</v>
          </cell>
          <cell r="BD808">
            <v>995101.67249999987</v>
          </cell>
          <cell r="BE808">
            <v>0</v>
          </cell>
          <cell r="BF808">
            <v>20217156.908999998</v>
          </cell>
          <cell r="BG808"/>
          <cell r="BH808">
            <v>46663132.158999994</v>
          </cell>
          <cell r="BI808"/>
          <cell r="BJ808">
            <v>6582012.2300000004</v>
          </cell>
          <cell r="BK808">
            <v>40081119.92899999</v>
          </cell>
          <cell r="BL808"/>
          <cell r="BM808">
            <v>1</v>
          </cell>
        </row>
        <row r="809">
          <cell r="A809" t="str">
            <v>4908104102500</v>
          </cell>
          <cell r="B809" t="str">
            <v>ROCK ISLAND SCHOOL DISTRICT 41</v>
          </cell>
          <cell r="C809" t="str">
            <v>ROCK ISLAND</v>
          </cell>
          <cell r="D809" t="str">
            <v>Unit</v>
          </cell>
          <cell r="E809">
            <v>5863.78</v>
          </cell>
          <cell r="F809"/>
          <cell r="G809">
            <v>2721.6400000000003</v>
          </cell>
          <cell r="H809">
            <v>2668.3900000000003</v>
          </cell>
          <cell r="I809">
            <v>1401.1599999999999</v>
          </cell>
          <cell r="J809">
            <v>1740.98</v>
          </cell>
          <cell r="K809"/>
          <cell r="L809">
            <v>240155.10000000003</v>
          </cell>
          <cell r="M809">
            <v>126104.4</v>
          </cell>
          <cell r="N809">
            <v>156688.20000000001</v>
          </cell>
          <cell r="O809">
            <v>522947.7</v>
          </cell>
          <cell r="P809"/>
          <cell r="Q809">
            <v>340205.00000000006</v>
          </cell>
          <cell r="R809">
            <v>175144.99999999997</v>
          </cell>
          <cell r="S809">
            <v>217622.5</v>
          </cell>
          <cell r="T809">
            <v>732972.5</v>
          </cell>
          <cell r="U809"/>
          <cell r="V809">
            <v>884533.00000000012</v>
          </cell>
          <cell r="W809">
            <v>455376.99999999994</v>
          </cell>
          <cell r="X809">
            <v>565818.5</v>
          </cell>
          <cell r="Y809">
            <v>1905728.5</v>
          </cell>
          <cell r="Z809"/>
          <cell r="AA809">
            <v>92535.760000000009</v>
          </cell>
          <cell r="AB809">
            <v>47639.439999999995</v>
          </cell>
          <cell r="AC809">
            <v>59193.32</v>
          </cell>
          <cell r="AD809">
            <v>199368.52000000002</v>
          </cell>
          <cell r="AE809"/>
          <cell r="AF809">
            <v>1554056.44</v>
          </cell>
          <cell r="AG809">
            <v>800062.36</v>
          </cell>
          <cell r="AH809">
            <v>994099.58</v>
          </cell>
          <cell r="AI809">
            <v>3348218.38</v>
          </cell>
          <cell r="AJ809"/>
          <cell r="AK809">
            <v>333548.75000000006</v>
          </cell>
          <cell r="AL809">
            <v>348888.83999999997</v>
          </cell>
          <cell r="AM809">
            <v>1495501.82</v>
          </cell>
          <cell r="AN809">
            <v>2177939.41</v>
          </cell>
          <cell r="AO809"/>
          <cell r="AP809">
            <v>3704152.0400000005</v>
          </cell>
          <cell r="AQ809">
            <v>1906978.7599999998</v>
          </cell>
          <cell r="AR809">
            <v>2369473.7799999998</v>
          </cell>
          <cell r="AS809">
            <v>7980604.5800000001</v>
          </cell>
          <cell r="AT809"/>
          <cell r="AU809">
            <v>2550176.6800000002</v>
          </cell>
          <cell r="AV809">
            <v>1312886.92</v>
          </cell>
          <cell r="AW809">
            <v>1631298.26</v>
          </cell>
          <cell r="AX809">
            <v>5494361.8600000003</v>
          </cell>
          <cell r="AY809"/>
          <cell r="AZ809">
            <v>37100166.019999996</v>
          </cell>
          <cell r="BA809">
            <v>15124361.460000001</v>
          </cell>
          <cell r="BB809">
            <v>15667358.243999999</v>
          </cell>
          <cell r="BC809">
            <v>830627.89212000009</v>
          </cell>
          <cell r="BD809">
            <v>843856.57980000007</v>
          </cell>
          <cell r="BE809">
            <v>0</v>
          </cell>
          <cell r="BF809">
            <v>17341842.715919998</v>
          </cell>
          <cell r="BG809"/>
          <cell r="BH809">
            <v>39703984.165920004</v>
          </cell>
          <cell r="BI809"/>
          <cell r="BJ809">
            <v>5581614.9000000004</v>
          </cell>
          <cell r="BK809">
            <v>34122369.265920006</v>
          </cell>
          <cell r="BL809"/>
          <cell r="BM809">
            <v>1</v>
          </cell>
        </row>
        <row r="810">
          <cell r="A810" t="str">
            <v>4908110002600</v>
          </cell>
          <cell r="B810" t="str">
            <v>RIVERDALE C U SCHOOL DIST 100</v>
          </cell>
          <cell r="C810" t="str">
            <v>ROCK ISLAND</v>
          </cell>
          <cell r="D810" t="str">
            <v>Unit</v>
          </cell>
          <cell r="E810">
            <v>1036.6300000000001</v>
          </cell>
          <cell r="F810"/>
          <cell r="G810">
            <v>455.15999999999997</v>
          </cell>
          <cell r="H810">
            <v>448.83</v>
          </cell>
          <cell r="I810">
            <v>261.15999999999997</v>
          </cell>
          <cell r="J810">
            <v>320.31</v>
          </cell>
          <cell r="K810"/>
          <cell r="L810">
            <v>40394.699999999997</v>
          </cell>
          <cell r="M810">
            <v>23504.399999999998</v>
          </cell>
          <cell r="N810">
            <v>28827.9</v>
          </cell>
          <cell r="O810">
            <v>92727</v>
          </cell>
          <cell r="P810"/>
          <cell r="Q810">
            <v>56894.999999999993</v>
          </cell>
          <cell r="R810">
            <v>32644.999999999996</v>
          </cell>
          <cell r="S810">
            <v>40038.75</v>
          </cell>
          <cell r="T810">
            <v>129578.74999999999</v>
          </cell>
          <cell r="U810"/>
          <cell r="V810">
            <v>147927</v>
          </cell>
          <cell r="W810">
            <v>84876.999999999985</v>
          </cell>
          <cell r="X810">
            <v>104100.75</v>
          </cell>
          <cell r="Y810">
            <v>336904.75</v>
          </cell>
          <cell r="Z810"/>
          <cell r="AA810">
            <v>15475.439999999999</v>
          </cell>
          <cell r="AB810">
            <v>8879.4399999999987</v>
          </cell>
          <cell r="AC810">
            <v>10890.54</v>
          </cell>
          <cell r="AD810">
            <v>35245.42</v>
          </cell>
          <cell r="AE810"/>
          <cell r="AF810">
            <v>259896.36</v>
          </cell>
          <cell r="AG810">
            <v>149122.35999999999</v>
          </cell>
          <cell r="AH810">
            <v>182897.01</v>
          </cell>
          <cell r="AI810">
            <v>591915.73</v>
          </cell>
          <cell r="AJ810"/>
          <cell r="AK810">
            <v>56103.75</v>
          </cell>
          <cell r="AL810">
            <v>65028.839999999989</v>
          </cell>
          <cell r="AM810">
            <v>275146.28999999998</v>
          </cell>
          <cell r="AN810">
            <v>396278.88</v>
          </cell>
          <cell r="AO810"/>
          <cell r="AP810">
            <v>619472.76</v>
          </cell>
          <cell r="AQ810">
            <v>355438.75999999995</v>
          </cell>
          <cell r="AR810">
            <v>435941.91</v>
          </cell>
          <cell r="AS810">
            <v>1410853.43</v>
          </cell>
          <cell r="AT810"/>
          <cell r="AU810">
            <v>426484.92</v>
          </cell>
          <cell r="AV810">
            <v>244706.91999999998</v>
          </cell>
          <cell r="AW810">
            <v>300130.47000000003</v>
          </cell>
          <cell r="AX810">
            <v>971322.31</v>
          </cell>
          <cell r="AY810"/>
          <cell r="AZ810">
            <v>6089262.7800000003</v>
          </cell>
          <cell r="BA810">
            <v>1220352.6000000001</v>
          </cell>
          <cell r="BB810">
            <v>2192884.6140000001</v>
          </cell>
          <cell r="BC810">
            <v>146842.78601999997</v>
          </cell>
          <cell r="BD810">
            <v>149181.42329999997</v>
          </cell>
          <cell r="BE810">
            <v>0</v>
          </cell>
          <cell r="BF810">
            <v>2488908.82332</v>
          </cell>
          <cell r="BG810"/>
          <cell r="BH810">
            <v>6453735.0933199991</v>
          </cell>
          <cell r="BI810"/>
          <cell r="BJ810">
            <v>986747.36</v>
          </cell>
          <cell r="BK810">
            <v>5466987.7333199987</v>
          </cell>
          <cell r="BL810"/>
          <cell r="BM810">
            <v>1</v>
          </cell>
        </row>
        <row r="811">
          <cell r="A811" t="str">
            <v>4908120002600</v>
          </cell>
          <cell r="B811" t="str">
            <v>SHERRARD COMM UNIT SCH DIST 200</v>
          </cell>
          <cell r="C811" t="str">
            <v>ROCK ISLAND</v>
          </cell>
          <cell r="D811" t="str">
            <v>Unit</v>
          </cell>
          <cell r="E811">
            <v>1328.61</v>
          </cell>
          <cell r="F811"/>
          <cell r="G811">
            <v>560.64</v>
          </cell>
          <cell r="H811">
            <v>557.55999999999995</v>
          </cell>
          <cell r="I811">
            <v>336.32</v>
          </cell>
          <cell r="J811">
            <v>431.65</v>
          </cell>
          <cell r="K811"/>
          <cell r="L811">
            <v>50180.399999999994</v>
          </cell>
          <cell r="M811">
            <v>30268.799999999999</v>
          </cell>
          <cell r="N811">
            <v>38848.5</v>
          </cell>
          <cell r="O811">
            <v>119297.7</v>
          </cell>
          <cell r="P811"/>
          <cell r="Q811">
            <v>70080</v>
          </cell>
          <cell r="R811">
            <v>42040</v>
          </cell>
          <cell r="S811">
            <v>53956.25</v>
          </cell>
          <cell r="T811">
            <v>166076.25</v>
          </cell>
          <cell r="U811"/>
          <cell r="V811">
            <v>182208</v>
          </cell>
          <cell r="W811">
            <v>109304</v>
          </cell>
          <cell r="X811">
            <v>140286.25</v>
          </cell>
          <cell r="Y811">
            <v>431798.25</v>
          </cell>
          <cell r="Z811"/>
          <cell r="AA811">
            <v>19061.759999999998</v>
          </cell>
          <cell r="AB811">
            <v>11434.88</v>
          </cell>
          <cell r="AC811">
            <v>14676.099999999999</v>
          </cell>
          <cell r="AD811">
            <v>45172.74</v>
          </cell>
          <cell r="AE811"/>
          <cell r="AF811">
            <v>320125.44</v>
          </cell>
          <cell r="AG811">
            <v>192038.72</v>
          </cell>
          <cell r="AH811">
            <v>246472.15</v>
          </cell>
          <cell r="AI811">
            <v>758636.31</v>
          </cell>
          <cell r="AJ811"/>
          <cell r="AK811">
            <v>69695</v>
          </cell>
          <cell r="AL811">
            <v>83743.679999999993</v>
          </cell>
          <cell r="AM811">
            <v>370787.35</v>
          </cell>
          <cell r="AN811">
            <v>524226.02999999997</v>
          </cell>
          <cell r="AO811"/>
          <cell r="AP811">
            <v>763031.04000000004</v>
          </cell>
          <cell r="AQ811">
            <v>457731.52</v>
          </cell>
          <cell r="AR811">
            <v>587475.65</v>
          </cell>
          <cell r="AS811">
            <v>1808238.21</v>
          </cell>
          <cell r="AT811"/>
          <cell r="AU811">
            <v>525319.67999999993</v>
          </cell>
          <cell r="AV811">
            <v>315131.83999999997</v>
          </cell>
          <cell r="AW811">
            <v>404456.05</v>
          </cell>
          <cell r="AX811">
            <v>1244907.5699999998</v>
          </cell>
          <cell r="AY811"/>
          <cell r="AZ811">
            <v>7981052.5999999996</v>
          </cell>
          <cell r="BA811">
            <v>1919013.94</v>
          </cell>
          <cell r="BB811">
            <v>2970019.9619999998</v>
          </cell>
          <cell r="BC811">
            <v>188202.92094000001</v>
          </cell>
          <cell r="BD811">
            <v>191200.26510000002</v>
          </cell>
          <cell r="BE811">
            <v>0</v>
          </cell>
          <cell r="BF811">
            <v>3349423.1480399999</v>
          </cell>
          <cell r="BG811"/>
          <cell r="BH811">
            <v>8447776.208039999</v>
          </cell>
          <cell r="BI811"/>
          <cell r="BJ811">
            <v>1264677.28</v>
          </cell>
          <cell r="BK811">
            <v>7183098.9280399987</v>
          </cell>
          <cell r="BL811"/>
          <cell r="BM811">
            <v>1</v>
          </cell>
        </row>
        <row r="812">
          <cell r="A812" t="str">
            <v>4908130002600</v>
          </cell>
          <cell r="B812" t="str">
            <v>ROCKRIDGE C U SCHOOL DIST 300</v>
          </cell>
          <cell r="C812" t="str">
            <v>ROCK ISLAND</v>
          </cell>
          <cell r="D812" t="str">
            <v>Unit</v>
          </cell>
          <cell r="E812">
            <v>1038.6099999999999</v>
          </cell>
          <cell r="F812"/>
          <cell r="G812">
            <v>438.79999999999995</v>
          </cell>
          <cell r="H812">
            <v>437.13999999999987</v>
          </cell>
          <cell r="I812">
            <v>236.82</v>
          </cell>
          <cell r="J812">
            <v>362.98999999999995</v>
          </cell>
          <cell r="K812"/>
          <cell r="L812">
            <v>39342.599999999991</v>
          </cell>
          <cell r="M812">
            <v>21313.8</v>
          </cell>
          <cell r="N812">
            <v>32669.099999999995</v>
          </cell>
          <cell r="O812">
            <v>93325.499999999985</v>
          </cell>
          <cell r="P812"/>
          <cell r="Q812">
            <v>54849.999999999993</v>
          </cell>
          <cell r="R812">
            <v>29602.5</v>
          </cell>
          <cell r="S812">
            <v>45373.749999999993</v>
          </cell>
          <cell r="T812">
            <v>129826.25</v>
          </cell>
          <cell r="U812"/>
          <cell r="V812">
            <v>142609.99999999997</v>
          </cell>
          <cell r="W812">
            <v>76966.5</v>
          </cell>
          <cell r="X812">
            <v>117971.74999999999</v>
          </cell>
          <cell r="Y812">
            <v>337548.24999999994</v>
          </cell>
          <cell r="Z812"/>
          <cell r="AA812">
            <v>14919.199999999999</v>
          </cell>
          <cell r="AB812">
            <v>8051.88</v>
          </cell>
          <cell r="AC812">
            <v>12341.659999999998</v>
          </cell>
          <cell r="AD812">
            <v>35312.74</v>
          </cell>
          <cell r="AE812"/>
          <cell r="AF812">
            <v>125277.4</v>
          </cell>
          <cell r="AG812">
            <v>67612.11</v>
          </cell>
          <cell r="AH812">
            <v>103633.64</v>
          </cell>
          <cell r="AI812">
            <v>296523.15000000002</v>
          </cell>
          <cell r="AJ812"/>
          <cell r="AK812">
            <v>54642.499999999985</v>
          </cell>
          <cell r="AL812">
            <v>58968.18</v>
          </cell>
          <cell r="AM812">
            <v>311808.40999999997</v>
          </cell>
          <cell r="AN812">
            <v>425419.08999999997</v>
          </cell>
          <cell r="AO812"/>
          <cell r="AP812">
            <v>597206.79999999993</v>
          </cell>
          <cell r="AQ812">
            <v>322312.02</v>
          </cell>
          <cell r="AR812">
            <v>494029.38999999996</v>
          </cell>
          <cell r="AS812">
            <v>1413548.21</v>
          </cell>
          <cell r="AT812"/>
          <cell r="AU812">
            <v>411155.6</v>
          </cell>
          <cell r="AV812">
            <v>221900.34</v>
          </cell>
          <cell r="AW812">
            <v>340121.62999999995</v>
          </cell>
          <cell r="AX812">
            <v>973177.56999999983</v>
          </cell>
          <cell r="AY812"/>
          <cell r="AZ812">
            <v>6146369.7300000004</v>
          </cell>
          <cell r="BA812">
            <v>1203784.8700000001</v>
          </cell>
          <cell r="BB812">
            <v>2205046.38</v>
          </cell>
          <cell r="BC812">
            <v>147123.26093999998</v>
          </cell>
          <cell r="BD812">
            <v>149466.36509999997</v>
          </cell>
          <cell r="BE812">
            <v>0</v>
          </cell>
          <cell r="BF812">
            <v>2501636.0060399999</v>
          </cell>
          <cell r="BG812"/>
          <cell r="BH812">
            <v>6206316.7660400001</v>
          </cell>
          <cell r="BI812"/>
          <cell r="BJ812">
            <v>988632.08</v>
          </cell>
          <cell r="BK812">
            <v>5217684.6860400001</v>
          </cell>
          <cell r="BL812"/>
          <cell r="BM812">
            <v>0</v>
          </cell>
        </row>
        <row r="813">
          <cell r="A813" t="str">
            <v>5000000000093</v>
          </cell>
          <cell r="B813" t="str">
            <v>SAFE SCH-ST CLAIR ROE</v>
          </cell>
          <cell r="C813" t="str">
            <v>ST CLAIR</v>
          </cell>
          <cell r="D813" t="str">
            <v>Regional</v>
          </cell>
          <cell r="E813">
            <v>62</v>
          </cell>
          <cell r="F813"/>
          <cell r="G813">
            <v>3</v>
          </cell>
          <cell r="H813">
            <v>3</v>
          </cell>
          <cell r="I813">
            <v>25</v>
          </cell>
          <cell r="J813">
            <v>34</v>
          </cell>
          <cell r="K813"/>
          <cell r="L813">
            <v>270</v>
          </cell>
          <cell r="M813">
            <v>2250</v>
          </cell>
          <cell r="N813">
            <v>3060</v>
          </cell>
          <cell r="O813">
            <v>5580</v>
          </cell>
          <cell r="P813"/>
          <cell r="Q813">
            <v>375</v>
          </cell>
          <cell r="R813">
            <v>3125</v>
          </cell>
          <cell r="S813">
            <v>4250</v>
          </cell>
          <cell r="T813">
            <v>7750</v>
          </cell>
          <cell r="U813"/>
          <cell r="V813">
            <v>975</v>
          </cell>
          <cell r="W813">
            <v>8125</v>
          </cell>
          <cell r="X813">
            <v>11050</v>
          </cell>
          <cell r="Y813">
            <v>20150</v>
          </cell>
          <cell r="Z813"/>
          <cell r="AA813">
            <v>102</v>
          </cell>
          <cell r="AB813">
            <v>850</v>
          </cell>
          <cell r="AC813">
            <v>1156</v>
          </cell>
          <cell r="AD813">
            <v>2108</v>
          </cell>
          <cell r="AE813"/>
          <cell r="AF813">
            <v>1713</v>
          </cell>
          <cell r="AG813">
            <v>14275</v>
          </cell>
          <cell r="AH813">
            <v>19414</v>
          </cell>
          <cell r="AI813">
            <v>35402</v>
          </cell>
          <cell r="AJ813"/>
          <cell r="AK813">
            <v>375</v>
          </cell>
          <cell r="AL813">
            <v>6225</v>
          </cell>
          <cell r="AM813">
            <v>29206</v>
          </cell>
          <cell r="AN813">
            <v>35806</v>
          </cell>
          <cell r="AO813"/>
          <cell r="AP813">
            <v>4083</v>
          </cell>
          <cell r="AQ813">
            <v>34025</v>
          </cell>
          <cell r="AR813">
            <v>46274</v>
          </cell>
          <cell r="AS813">
            <v>84382</v>
          </cell>
          <cell r="AT813"/>
          <cell r="AU813">
            <v>2811</v>
          </cell>
          <cell r="AV813">
            <v>23425</v>
          </cell>
          <cell r="AW813">
            <v>31858</v>
          </cell>
          <cell r="AX813">
            <v>58094</v>
          </cell>
          <cell r="AY813"/>
          <cell r="AZ813">
            <v>372469.11</v>
          </cell>
          <cell r="BA813">
            <v>112212.41</v>
          </cell>
          <cell r="BB813">
            <v>145404.45600000001</v>
          </cell>
          <cell r="BC813">
            <v>8782.5479999999989</v>
          </cell>
          <cell r="BD813">
            <v>8922.4199999999983</v>
          </cell>
          <cell r="BE813">
            <v>0</v>
          </cell>
          <cell r="BF813">
            <v>163109.424</v>
          </cell>
          <cell r="BG813"/>
          <cell r="BH813">
            <v>412381.424</v>
          </cell>
          <cell r="BI813"/>
          <cell r="BJ813">
            <v>59016.56</v>
          </cell>
          <cell r="BK813">
            <v>353364.864</v>
          </cell>
          <cell r="BL813"/>
          <cell r="BM813">
            <v>1</v>
          </cell>
        </row>
        <row r="814">
          <cell r="A814" t="str">
            <v>5008200902600</v>
          </cell>
          <cell r="B814" t="str">
            <v>LEBANON COMM UNIT SCH DIST 9</v>
          </cell>
          <cell r="C814" t="str">
            <v>ST CLAIR</v>
          </cell>
          <cell r="D814" t="str">
            <v>Unit</v>
          </cell>
          <cell r="E814">
            <v>510.2</v>
          </cell>
          <cell r="F814"/>
          <cell r="G814">
            <v>255.38999999999996</v>
          </cell>
          <cell r="H814">
            <v>251.63999999999996</v>
          </cell>
          <cell r="I814">
            <v>121.49</v>
          </cell>
          <cell r="J814">
            <v>133.32</v>
          </cell>
          <cell r="K814"/>
          <cell r="L814">
            <v>22647.599999999995</v>
          </cell>
          <cell r="M814">
            <v>10934.1</v>
          </cell>
          <cell r="N814">
            <v>11998.8</v>
          </cell>
          <cell r="O814">
            <v>45580.5</v>
          </cell>
          <cell r="P814"/>
          <cell r="Q814">
            <v>31923.749999999996</v>
          </cell>
          <cell r="R814">
            <v>15186.25</v>
          </cell>
          <cell r="S814">
            <v>16665</v>
          </cell>
          <cell r="T814">
            <v>63775</v>
          </cell>
          <cell r="U814"/>
          <cell r="V814">
            <v>83001.749999999985</v>
          </cell>
          <cell r="W814">
            <v>39484.25</v>
          </cell>
          <cell r="X814">
            <v>43329</v>
          </cell>
          <cell r="Y814">
            <v>165815</v>
          </cell>
          <cell r="Z814"/>
          <cell r="AA814">
            <v>8683.2599999999984</v>
          </cell>
          <cell r="AB814">
            <v>4130.66</v>
          </cell>
          <cell r="AC814">
            <v>4532.88</v>
          </cell>
          <cell r="AD814">
            <v>17346.8</v>
          </cell>
          <cell r="AE814"/>
          <cell r="AF814">
            <v>145827.69</v>
          </cell>
          <cell r="AG814">
            <v>69370.789999999994</v>
          </cell>
          <cell r="AH814">
            <v>76125.72</v>
          </cell>
          <cell r="AI814">
            <v>291324.19999999995</v>
          </cell>
          <cell r="AJ814"/>
          <cell r="AK814">
            <v>31454.999999999996</v>
          </cell>
          <cell r="AL814">
            <v>30251.01</v>
          </cell>
          <cell r="AM814">
            <v>114521.87999999999</v>
          </cell>
          <cell r="AN814">
            <v>176227.88999999998</v>
          </cell>
          <cell r="AO814"/>
          <cell r="AP814">
            <v>347585.78999999992</v>
          </cell>
          <cell r="AQ814">
            <v>165347.88999999998</v>
          </cell>
          <cell r="AR814">
            <v>181448.52</v>
          </cell>
          <cell r="AS814">
            <v>694382.2</v>
          </cell>
          <cell r="AT814"/>
          <cell r="AU814">
            <v>239300.42999999996</v>
          </cell>
          <cell r="AV814">
            <v>113836.12999999999</v>
          </cell>
          <cell r="AW814">
            <v>124920.84</v>
          </cell>
          <cell r="AX814">
            <v>478057.39999999991</v>
          </cell>
          <cell r="AY814"/>
          <cell r="AZ814">
            <v>3121206.18</v>
          </cell>
          <cell r="BA814">
            <v>880977.02</v>
          </cell>
          <cell r="BB814">
            <v>1200654.96</v>
          </cell>
          <cell r="BC814">
            <v>72271.87079999999</v>
          </cell>
          <cell r="BD814">
            <v>73422.881999999983</v>
          </cell>
          <cell r="BE814">
            <v>0</v>
          </cell>
          <cell r="BF814">
            <v>1346349.7127999999</v>
          </cell>
          <cell r="BG814"/>
          <cell r="BH814">
            <v>3278858.7027999992</v>
          </cell>
          <cell r="BI814"/>
          <cell r="BJ814">
            <v>485649.17</v>
          </cell>
          <cell r="BK814">
            <v>2793209.5327999992</v>
          </cell>
          <cell r="BL814"/>
          <cell r="BM814">
            <v>1</v>
          </cell>
        </row>
        <row r="815">
          <cell r="A815" t="str">
            <v>5008201902600</v>
          </cell>
          <cell r="B815" t="str">
            <v>MASCOUTAH C U DISTRICT 19</v>
          </cell>
          <cell r="C815" t="str">
            <v>ST CLAIR</v>
          </cell>
          <cell r="D815" t="str">
            <v>Unit</v>
          </cell>
          <cell r="E815">
            <v>4036.29</v>
          </cell>
          <cell r="F815"/>
          <cell r="G815">
            <v>1927.4799999999998</v>
          </cell>
          <cell r="H815">
            <v>1894.3999999999999</v>
          </cell>
          <cell r="I815">
            <v>920.16000000000008</v>
          </cell>
          <cell r="J815">
            <v>1188.6500000000001</v>
          </cell>
          <cell r="K815"/>
          <cell r="L815">
            <v>170496</v>
          </cell>
          <cell r="M815">
            <v>82814.400000000009</v>
          </cell>
          <cell r="N815">
            <v>106978.50000000001</v>
          </cell>
          <cell r="O815">
            <v>360288.9</v>
          </cell>
          <cell r="P815"/>
          <cell r="Q815">
            <v>240934.99999999997</v>
          </cell>
          <cell r="R815">
            <v>115020.00000000001</v>
          </cell>
          <cell r="S815">
            <v>148581.25</v>
          </cell>
          <cell r="T815">
            <v>504536.25</v>
          </cell>
          <cell r="U815"/>
          <cell r="V815">
            <v>626430.99999999988</v>
          </cell>
          <cell r="W815">
            <v>299052</v>
          </cell>
          <cell r="X815">
            <v>386311.25000000006</v>
          </cell>
          <cell r="Y815">
            <v>1311794.25</v>
          </cell>
          <cell r="Z815"/>
          <cell r="AA815">
            <v>65534.319999999992</v>
          </cell>
          <cell r="AB815">
            <v>31285.440000000002</v>
          </cell>
          <cell r="AC815">
            <v>40414.100000000006</v>
          </cell>
          <cell r="AD815">
            <v>137233.85999999999</v>
          </cell>
          <cell r="AE815"/>
          <cell r="AF815">
            <v>1100591.08</v>
          </cell>
          <cell r="AG815">
            <v>525411.36</v>
          </cell>
          <cell r="AH815">
            <v>678719.15</v>
          </cell>
          <cell r="AI815">
            <v>2304721.59</v>
          </cell>
          <cell r="AJ815"/>
          <cell r="AK815">
            <v>236799.99999999997</v>
          </cell>
          <cell r="AL815">
            <v>229119.84000000003</v>
          </cell>
          <cell r="AM815">
            <v>1021050.3500000001</v>
          </cell>
          <cell r="AN815">
            <v>1486970.19</v>
          </cell>
          <cell r="AO815"/>
          <cell r="AP815">
            <v>2623300.2799999998</v>
          </cell>
          <cell r="AQ815">
            <v>1252337.76</v>
          </cell>
          <cell r="AR815">
            <v>1617752.6500000001</v>
          </cell>
          <cell r="AS815">
            <v>5493390.6900000004</v>
          </cell>
          <cell r="AT815"/>
          <cell r="AU815">
            <v>1806048.7599999998</v>
          </cell>
          <cell r="AV815">
            <v>862189.92</v>
          </cell>
          <cell r="AW815">
            <v>1113765.05</v>
          </cell>
          <cell r="AX815">
            <v>3782003.7299999995</v>
          </cell>
          <cell r="AY815"/>
          <cell r="AZ815">
            <v>23539300.129999999</v>
          </cell>
          <cell r="BA815">
            <v>4614126.1400000006</v>
          </cell>
          <cell r="BB815">
            <v>8446027.8809999991</v>
          </cell>
          <cell r="BC815">
            <v>571756.62365999992</v>
          </cell>
          <cell r="BD815">
            <v>580862.49389999988</v>
          </cell>
          <cell r="BE815">
            <v>0</v>
          </cell>
          <cell r="BF815">
            <v>9598646.9985599983</v>
          </cell>
          <cell r="BG815"/>
          <cell r="BH815">
            <v>24979586.458559997</v>
          </cell>
          <cell r="BI815"/>
          <cell r="BJ815">
            <v>3842063.72</v>
          </cell>
          <cell r="BK815">
            <v>21137522.738559999</v>
          </cell>
          <cell r="BL815"/>
          <cell r="BM815">
            <v>1</v>
          </cell>
        </row>
        <row r="816">
          <cell r="A816" t="str">
            <v>5008203000300</v>
          </cell>
          <cell r="B816" t="str">
            <v>ST LIBORY CONS SCH DIST 30</v>
          </cell>
          <cell r="C816" t="str">
            <v>ST CLAIR</v>
          </cell>
          <cell r="D816" t="str">
            <v>Elementary</v>
          </cell>
          <cell r="E816">
            <v>65.5</v>
          </cell>
          <cell r="F816"/>
          <cell r="G816">
            <v>46.5</v>
          </cell>
          <cell r="H816">
            <v>46</v>
          </cell>
          <cell r="I816">
            <v>19</v>
          </cell>
          <cell r="J816">
            <v>0</v>
          </cell>
          <cell r="K816"/>
          <cell r="L816">
            <v>4140</v>
          </cell>
          <cell r="M816">
            <v>1710</v>
          </cell>
          <cell r="N816">
            <v>0</v>
          </cell>
          <cell r="O816">
            <v>5850</v>
          </cell>
          <cell r="P816"/>
          <cell r="Q816">
            <v>5812.5</v>
          </cell>
          <cell r="R816">
            <v>2375</v>
          </cell>
          <cell r="S816">
            <v>0</v>
          </cell>
          <cell r="T816">
            <v>8187.5</v>
          </cell>
          <cell r="U816"/>
          <cell r="V816">
            <v>15112.5</v>
          </cell>
          <cell r="W816">
            <v>6175</v>
          </cell>
          <cell r="X816">
            <v>0</v>
          </cell>
          <cell r="Y816">
            <v>21287.5</v>
          </cell>
          <cell r="Z816"/>
          <cell r="AA816">
            <v>1581</v>
          </cell>
          <cell r="AB816">
            <v>646</v>
          </cell>
          <cell r="AC816">
            <v>0</v>
          </cell>
          <cell r="AD816">
            <v>2227</v>
          </cell>
          <cell r="AE816"/>
          <cell r="AF816">
            <v>13275.75</v>
          </cell>
          <cell r="AG816">
            <v>5424.5</v>
          </cell>
          <cell r="AH816">
            <v>0</v>
          </cell>
          <cell r="AI816">
            <v>18700.25</v>
          </cell>
          <cell r="AJ816"/>
          <cell r="AK816">
            <v>5750</v>
          </cell>
          <cell r="AL816">
            <v>4731</v>
          </cell>
          <cell r="AM816">
            <v>0</v>
          </cell>
          <cell r="AN816">
            <v>10481</v>
          </cell>
          <cell r="AO816"/>
          <cell r="AP816">
            <v>63286.5</v>
          </cell>
          <cell r="AQ816">
            <v>25859</v>
          </cell>
          <cell r="AR816">
            <v>0</v>
          </cell>
          <cell r="AS816">
            <v>89145.5</v>
          </cell>
          <cell r="AT816"/>
          <cell r="AU816">
            <v>43570.5</v>
          </cell>
          <cell r="AV816">
            <v>17803</v>
          </cell>
          <cell r="AW816">
            <v>0</v>
          </cell>
          <cell r="AX816">
            <v>61373.5</v>
          </cell>
          <cell r="AY816"/>
          <cell r="AZ816">
            <v>374406.27999999997</v>
          </cell>
          <cell r="BA816">
            <v>80107.22</v>
          </cell>
          <cell r="BB816">
            <v>136354.04999999999</v>
          </cell>
          <cell r="BC816">
            <v>9278.3369999999995</v>
          </cell>
          <cell r="BD816">
            <v>9426.1049999999996</v>
          </cell>
          <cell r="BE816">
            <v>0</v>
          </cell>
          <cell r="BF816">
            <v>155058.492</v>
          </cell>
          <cell r="BG816"/>
          <cell r="BH816">
            <v>372310.74199999997</v>
          </cell>
          <cell r="BI816"/>
          <cell r="BJ816">
            <v>62348.14</v>
          </cell>
          <cell r="BK816">
            <v>309962.60199999996</v>
          </cell>
          <cell r="BL816"/>
          <cell r="BM816">
            <v>0</v>
          </cell>
        </row>
        <row r="817">
          <cell r="A817" t="str">
            <v>5008204002600</v>
          </cell>
          <cell r="B817" t="str">
            <v>MARISSA C U SCH DIST 40</v>
          </cell>
          <cell r="C817" t="str">
            <v>ST CLAIR</v>
          </cell>
          <cell r="D817" t="str">
            <v>Unit</v>
          </cell>
          <cell r="E817">
            <v>487.38</v>
          </cell>
          <cell r="F817"/>
          <cell r="G817">
            <v>201.39</v>
          </cell>
          <cell r="H817">
            <v>197.14</v>
          </cell>
          <cell r="I817">
            <v>124.49</v>
          </cell>
          <cell r="J817">
            <v>161.5</v>
          </cell>
          <cell r="K817"/>
          <cell r="L817">
            <v>17742.599999999999</v>
          </cell>
          <cell r="M817">
            <v>11204.1</v>
          </cell>
          <cell r="N817">
            <v>14535</v>
          </cell>
          <cell r="O817">
            <v>43481.7</v>
          </cell>
          <cell r="P817"/>
          <cell r="Q817">
            <v>25173.75</v>
          </cell>
          <cell r="R817">
            <v>15561.25</v>
          </cell>
          <cell r="S817">
            <v>20187.5</v>
          </cell>
          <cell r="T817">
            <v>60922.5</v>
          </cell>
          <cell r="U817"/>
          <cell r="V817">
            <v>65451.749999999993</v>
          </cell>
          <cell r="W817">
            <v>40459.25</v>
          </cell>
          <cell r="X817">
            <v>52487.5</v>
          </cell>
          <cell r="Y817">
            <v>158398.5</v>
          </cell>
          <cell r="Z817"/>
          <cell r="AA817">
            <v>6847.2599999999993</v>
          </cell>
          <cell r="AB817">
            <v>4232.66</v>
          </cell>
          <cell r="AC817">
            <v>5491</v>
          </cell>
          <cell r="AD817">
            <v>16570.919999999998</v>
          </cell>
          <cell r="AE817"/>
          <cell r="AF817">
            <v>114993.69</v>
          </cell>
          <cell r="AG817">
            <v>71083.789999999994</v>
          </cell>
          <cell r="AH817">
            <v>92216.5</v>
          </cell>
          <cell r="AI817">
            <v>278293.98</v>
          </cell>
          <cell r="AJ817"/>
          <cell r="AK817">
            <v>24642.5</v>
          </cell>
          <cell r="AL817">
            <v>30998.01</v>
          </cell>
          <cell r="AM817">
            <v>138728.5</v>
          </cell>
          <cell r="AN817">
            <v>194369.01</v>
          </cell>
          <cell r="AO817"/>
          <cell r="AP817">
            <v>274091.78999999998</v>
          </cell>
          <cell r="AQ817">
            <v>169430.88999999998</v>
          </cell>
          <cell r="AR817">
            <v>219801.5</v>
          </cell>
          <cell r="AS817">
            <v>663324.17999999993</v>
          </cell>
          <cell r="AT817"/>
          <cell r="AU817">
            <v>188702.43</v>
          </cell>
          <cell r="AV817">
            <v>116647.12999999999</v>
          </cell>
          <cell r="AW817">
            <v>151325.5</v>
          </cell>
          <cell r="AX817">
            <v>456675.06</v>
          </cell>
          <cell r="AY817"/>
          <cell r="AZ817">
            <v>2987069.92</v>
          </cell>
          <cell r="BA817">
            <v>894330.05</v>
          </cell>
          <cell r="BB817">
            <v>1164419.9909999999</v>
          </cell>
          <cell r="BC817">
            <v>69039.326520000002</v>
          </cell>
          <cell r="BD817">
            <v>70138.85579999999</v>
          </cell>
          <cell r="BE817">
            <v>0</v>
          </cell>
          <cell r="BF817">
            <v>1303598.1733200001</v>
          </cell>
          <cell r="BG817"/>
          <cell r="BH817">
            <v>3175634.0233200002</v>
          </cell>
          <cell r="BI817"/>
          <cell r="BJ817">
            <v>463927.27</v>
          </cell>
          <cell r="BK817">
            <v>2711706.7533200001</v>
          </cell>
          <cell r="BL817"/>
          <cell r="BM817">
            <v>1</v>
          </cell>
        </row>
        <row r="818">
          <cell r="A818" t="str">
            <v>5008206002600</v>
          </cell>
          <cell r="B818" t="str">
            <v>NEW ATHENS C U SCHOOL DIST 60</v>
          </cell>
          <cell r="C818" t="str">
            <v>ST CLAIR</v>
          </cell>
          <cell r="D818" t="str">
            <v>Unit</v>
          </cell>
          <cell r="E818">
            <v>465.45</v>
          </cell>
          <cell r="F818"/>
          <cell r="G818">
            <v>193.48</v>
          </cell>
          <cell r="H818">
            <v>189.14999999999998</v>
          </cell>
          <cell r="I818">
            <v>116.66</v>
          </cell>
          <cell r="J818">
            <v>155.31</v>
          </cell>
          <cell r="K818"/>
          <cell r="L818">
            <v>17023.499999999996</v>
          </cell>
          <cell r="M818">
            <v>10499.4</v>
          </cell>
          <cell r="N818">
            <v>13977.9</v>
          </cell>
          <cell r="O818">
            <v>41500.799999999996</v>
          </cell>
          <cell r="P818"/>
          <cell r="Q818">
            <v>24185</v>
          </cell>
          <cell r="R818">
            <v>14582.5</v>
          </cell>
          <cell r="S818">
            <v>19413.75</v>
          </cell>
          <cell r="T818">
            <v>58181.25</v>
          </cell>
          <cell r="U818"/>
          <cell r="V818">
            <v>62881</v>
          </cell>
          <cell r="W818">
            <v>37914.5</v>
          </cell>
          <cell r="X818">
            <v>50475.75</v>
          </cell>
          <cell r="Y818">
            <v>151271.25</v>
          </cell>
          <cell r="Z818"/>
          <cell r="AA818">
            <v>6578.32</v>
          </cell>
          <cell r="AB818">
            <v>3966.44</v>
          </cell>
          <cell r="AC818">
            <v>5280.54</v>
          </cell>
          <cell r="AD818">
            <v>15825.3</v>
          </cell>
          <cell r="AE818"/>
          <cell r="AF818">
            <v>110477.08</v>
          </cell>
          <cell r="AG818">
            <v>66612.86</v>
          </cell>
          <cell r="AH818">
            <v>88682.01</v>
          </cell>
          <cell r="AI818">
            <v>265771.95</v>
          </cell>
          <cell r="AJ818"/>
          <cell r="AK818">
            <v>23643.749999999996</v>
          </cell>
          <cell r="AL818">
            <v>29048.34</v>
          </cell>
          <cell r="AM818">
            <v>133411.29</v>
          </cell>
          <cell r="AN818">
            <v>186103.38</v>
          </cell>
          <cell r="AO818"/>
          <cell r="AP818">
            <v>263326.27999999997</v>
          </cell>
          <cell r="AQ818">
            <v>158774.26</v>
          </cell>
          <cell r="AR818">
            <v>211376.91</v>
          </cell>
          <cell r="AS818">
            <v>633477.44999999995</v>
          </cell>
          <cell r="AT818"/>
          <cell r="AU818">
            <v>181290.75999999998</v>
          </cell>
          <cell r="AV818">
            <v>109310.42</v>
          </cell>
          <cell r="AW818">
            <v>145525.47</v>
          </cell>
          <cell r="AX818">
            <v>436126.65</v>
          </cell>
          <cell r="AY818"/>
          <cell r="AZ818">
            <v>2806057.24</v>
          </cell>
          <cell r="BA818">
            <v>733541.9</v>
          </cell>
          <cell r="BB818">
            <v>1061879.7420000001</v>
          </cell>
          <cell r="BC818">
            <v>65932.854300000006</v>
          </cell>
          <cell r="BD818">
            <v>66982.909499999994</v>
          </cell>
          <cell r="BE818">
            <v>0</v>
          </cell>
          <cell r="BF818">
            <v>1194795.5058000002</v>
          </cell>
          <cell r="BG818"/>
          <cell r="BH818">
            <v>2983053.5357999997</v>
          </cell>
          <cell r="BI818"/>
          <cell r="BJ818">
            <v>443052.54</v>
          </cell>
          <cell r="BK818">
            <v>2540000.9957999997</v>
          </cell>
          <cell r="BL818"/>
          <cell r="BM818">
            <v>1</v>
          </cell>
        </row>
        <row r="819">
          <cell r="A819" t="str">
            <v>5008207000400</v>
          </cell>
          <cell r="B819" t="str">
            <v>FREEBURG C C SCHOOL DIST 70</v>
          </cell>
          <cell r="C819" t="str">
            <v>ST CLAIR</v>
          </cell>
          <cell r="D819" t="str">
            <v>Elementary</v>
          </cell>
          <cell r="E819">
            <v>773.25</v>
          </cell>
          <cell r="F819"/>
          <cell r="G819">
            <v>496.25</v>
          </cell>
          <cell r="H819">
            <v>484.5</v>
          </cell>
          <cell r="I819">
            <v>277</v>
          </cell>
          <cell r="J819">
            <v>0</v>
          </cell>
          <cell r="K819"/>
          <cell r="L819">
            <v>43605</v>
          </cell>
          <cell r="M819">
            <v>24930</v>
          </cell>
          <cell r="N819">
            <v>0</v>
          </cell>
          <cell r="O819">
            <v>68535</v>
          </cell>
          <cell r="P819"/>
          <cell r="Q819">
            <v>62031.25</v>
          </cell>
          <cell r="R819">
            <v>34625</v>
          </cell>
          <cell r="S819">
            <v>0</v>
          </cell>
          <cell r="T819">
            <v>96656.25</v>
          </cell>
          <cell r="U819"/>
          <cell r="V819">
            <v>161281.25</v>
          </cell>
          <cell r="W819">
            <v>90025</v>
          </cell>
          <cell r="X819">
            <v>0</v>
          </cell>
          <cell r="Y819">
            <v>251306.25</v>
          </cell>
          <cell r="Z819"/>
          <cell r="AA819">
            <v>16872.5</v>
          </cell>
          <cell r="AB819">
            <v>9418</v>
          </cell>
          <cell r="AC819">
            <v>0</v>
          </cell>
          <cell r="AD819">
            <v>26290.5</v>
          </cell>
          <cell r="AE819"/>
          <cell r="AF819">
            <v>283358.75</v>
          </cell>
          <cell r="AG819">
            <v>158167</v>
          </cell>
          <cell r="AH819">
            <v>0</v>
          </cell>
          <cell r="AI819">
            <v>441525.75</v>
          </cell>
          <cell r="AJ819"/>
          <cell r="AK819">
            <v>60562.5</v>
          </cell>
          <cell r="AL819">
            <v>68973</v>
          </cell>
          <cell r="AM819">
            <v>0</v>
          </cell>
          <cell r="AN819">
            <v>129535.5</v>
          </cell>
          <cell r="AO819"/>
          <cell r="AP819">
            <v>675396.25</v>
          </cell>
          <cell r="AQ819">
            <v>376997</v>
          </cell>
          <cell r="AR819">
            <v>0</v>
          </cell>
          <cell r="AS819">
            <v>1052393.25</v>
          </cell>
          <cell r="AT819"/>
          <cell r="AU819">
            <v>464986.25</v>
          </cell>
          <cell r="AV819">
            <v>259549</v>
          </cell>
          <cell r="AW819">
            <v>0</v>
          </cell>
          <cell r="AX819">
            <v>724535.25</v>
          </cell>
          <cell r="AY819"/>
          <cell r="AZ819">
            <v>4416742.83</v>
          </cell>
          <cell r="BA819">
            <v>1007403.06</v>
          </cell>
          <cell r="BB819">
            <v>1627243.7670000002</v>
          </cell>
          <cell r="BC819">
            <v>109533.9555</v>
          </cell>
          <cell r="BD819">
            <v>111278.40749999999</v>
          </cell>
          <cell r="BE819">
            <v>0</v>
          </cell>
          <cell r="BF819">
            <v>1848056.1300000001</v>
          </cell>
          <cell r="BG819"/>
          <cell r="BH819">
            <v>4638833.88</v>
          </cell>
          <cell r="BI819"/>
          <cell r="BJ819">
            <v>736041.21</v>
          </cell>
          <cell r="BK819">
            <v>3902792.67</v>
          </cell>
          <cell r="BL819"/>
          <cell r="BM819">
            <v>1</v>
          </cell>
        </row>
        <row r="820">
          <cell r="A820" t="str">
            <v>5008207701600</v>
          </cell>
          <cell r="B820" t="str">
            <v>FREEBURG COMM H S DIST 77</v>
          </cell>
          <cell r="C820" t="str">
            <v>ST CLAIR</v>
          </cell>
          <cell r="D820" t="str">
            <v>High School</v>
          </cell>
          <cell r="E820">
            <v>685.65</v>
          </cell>
          <cell r="F820"/>
          <cell r="G820">
            <v>0</v>
          </cell>
          <cell r="H820">
            <v>0</v>
          </cell>
          <cell r="I820">
            <v>0</v>
          </cell>
          <cell r="J820">
            <v>685.65</v>
          </cell>
          <cell r="K820"/>
          <cell r="L820">
            <v>0</v>
          </cell>
          <cell r="M820">
            <v>0</v>
          </cell>
          <cell r="N820">
            <v>61708.5</v>
          </cell>
          <cell r="O820">
            <v>61708.5</v>
          </cell>
          <cell r="P820"/>
          <cell r="Q820">
            <v>0</v>
          </cell>
          <cell r="R820">
            <v>0</v>
          </cell>
          <cell r="S820">
            <v>85706.25</v>
          </cell>
          <cell r="T820">
            <v>85706.25</v>
          </cell>
          <cell r="U820"/>
          <cell r="V820">
            <v>0</v>
          </cell>
          <cell r="W820">
            <v>0</v>
          </cell>
          <cell r="X820">
            <v>222836.25</v>
          </cell>
          <cell r="Y820">
            <v>222836.25</v>
          </cell>
          <cell r="Z820"/>
          <cell r="AA820">
            <v>0</v>
          </cell>
          <cell r="AB820">
            <v>0</v>
          </cell>
          <cell r="AC820">
            <v>23312.1</v>
          </cell>
          <cell r="AD820">
            <v>23312.1</v>
          </cell>
          <cell r="AE820"/>
          <cell r="AF820">
            <v>0</v>
          </cell>
          <cell r="AG820">
            <v>0</v>
          </cell>
          <cell r="AH820">
            <v>391506.15</v>
          </cell>
          <cell r="AI820">
            <v>391506.15</v>
          </cell>
          <cell r="AJ820"/>
          <cell r="AK820">
            <v>0</v>
          </cell>
          <cell r="AL820">
            <v>0</v>
          </cell>
          <cell r="AM820">
            <v>588973.35</v>
          </cell>
          <cell r="AN820">
            <v>588973.35</v>
          </cell>
          <cell r="AO820"/>
          <cell r="AP820">
            <v>0</v>
          </cell>
          <cell r="AQ820">
            <v>0</v>
          </cell>
          <cell r="AR820">
            <v>933169.65</v>
          </cell>
          <cell r="AS820">
            <v>933169.65</v>
          </cell>
          <cell r="AT820"/>
          <cell r="AU820">
            <v>0</v>
          </cell>
          <cell r="AV820">
            <v>0</v>
          </cell>
          <cell r="AW820">
            <v>642454.04999999993</v>
          </cell>
          <cell r="AX820">
            <v>642454.04999999993</v>
          </cell>
          <cell r="AY820"/>
          <cell r="AZ820">
            <v>4339141.8400000008</v>
          </cell>
          <cell r="BA820">
            <v>809397.12</v>
          </cell>
          <cell r="BB820">
            <v>1544561.6880000003</v>
          </cell>
          <cell r="BC820">
            <v>97125.065099999993</v>
          </cell>
          <cell r="BD820">
            <v>98671.891499999998</v>
          </cell>
          <cell r="BE820">
            <v>0</v>
          </cell>
          <cell r="BF820">
            <v>1740358.6446000002</v>
          </cell>
          <cell r="BG820"/>
          <cell r="BH820">
            <v>4690024.9446</v>
          </cell>
          <cell r="BI820"/>
          <cell r="BJ820">
            <v>652656.52</v>
          </cell>
          <cell r="BK820">
            <v>4037368.4246</v>
          </cell>
          <cell r="BL820"/>
          <cell r="BM820">
            <v>1</v>
          </cell>
        </row>
        <row r="821">
          <cell r="A821" t="str">
            <v>5008208500200</v>
          </cell>
          <cell r="B821" t="str">
            <v>SHILOH VILLAGE SCHOOL DIST 85</v>
          </cell>
          <cell r="C821" t="str">
            <v>ST CLAIR</v>
          </cell>
          <cell r="D821" t="str">
            <v>Elementary</v>
          </cell>
          <cell r="E821">
            <v>566.25</v>
          </cell>
          <cell r="F821"/>
          <cell r="G821">
            <v>382.75</v>
          </cell>
          <cell r="H821">
            <v>376</v>
          </cell>
          <cell r="I821">
            <v>183.5</v>
          </cell>
          <cell r="J821">
            <v>0</v>
          </cell>
          <cell r="K821"/>
          <cell r="L821">
            <v>33840</v>
          </cell>
          <cell r="M821">
            <v>16515</v>
          </cell>
          <cell r="N821">
            <v>0</v>
          </cell>
          <cell r="O821">
            <v>50355</v>
          </cell>
          <cell r="P821"/>
          <cell r="Q821">
            <v>47843.75</v>
          </cell>
          <cell r="R821">
            <v>22937.5</v>
          </cell>
          <cell r="S821">
            <v>0</v>
          </cell>
          <cell r="T821">
            <v>70781.25</v>
          </cell>
          <cell r="U821"/>
          <cell r="V821">
            <v>124393.75</v>
          </cell>
          <cell r="W821">
            <v>59637.5</v>
          </cell>
          <cell r="X821">
            <v>0</v>
          </cell>
          <cell r="Y821">
            <v>184031.25</v>
          </cell>
          <cell r="Z821"/>
          <cell r="AA821">
            <v>13013.5</v>
          </cell>
          <cell r="AB821">
            <v>6239</v>
          </cell>
          <cell r="AC821">
            <v>0</v>
          </cell>
          <cell r="AD821">
            <v>19252.5</v>
          </cell>
          <cell r="AE821"/>
          <cell r="AF821">
            <v>218550.25</v>
          </cell>
          <cell r="AG821">
            <v>104778.5</v>
          </cell>
          <cell r="AH821">
            <v>0</v>
          </cell>
          <cell r="AI821">
            <v>323328.75</v>
          </cell>
          <cell r="AJ821"/>
          <cell r="AK821">
            <v>47000</v>
          </cell>
          <cell r="AL821">
            <v>45691.5</v>
          </cell>
          <cell r="AM821">
            <v>0</v>
          </cell>
          <cell r="AN821">
            <v>92691.5</v>
          </cell>
          <cell r="AO821"/>
          <cell r="AP821">
            <v>520922.75</v>
          </cell>
          <cell r="AQ821">
            <v>249743.5</v>
          </cell>
          <cell r="AR821">
            <v>0</v>
          </cell>
          <cell r="AS821">
            <v>770666.25</v>
          </cell>
          <cell r="AT821"/>
          <cell r="AU821">
            <v>358636.75</v>
          </cell>
          <cell r="AV821">
            <v>171939.5</v>
          </cell>
          <cell r="AW821">
            <v>0</v>
          </cell>
          <cell r="AX821">
            <v>530576.25</v>
          </cell>
          <cell r="AY821"/>
          <cell r="AZ821">
            <v>3241706.72</v>
          </cell>
          <cell r="BA821">
            <v>766382.07000000007</v>
          </cell>
          <cell r="BB821">
            <v>1202426.6369999999</v>
          </cell>
          <cell r="BC821">
            <v>80211.577499999999</v>
          </cell>
          <cell r="BD821">
            <v>81489.037499999991</v>
          </cell>
          <cell r="BE821">
            <v>0</v>
          </cell>
          <cell r="BF821">
            <v>1364127.2519999999</v>
          </cell>
          <cell r="BG821"/>
          <cell r="BH821">
            <v>3405810.0019999999</v>
          </cell>
          <cell r="BI821"/>
          <cell r="BJ821">
            <v>539002.05000000005</v>
          </cell>
          <cell r="BK821">
            <v>2866807.9519999996</v>
          </cell>
          <cell r="BL821"/>
          <cell r="BM821">
            <v>1</v>
          </cell>
        </row>
        <row r="822">
          <cell r="A822" t="str">
            <v>5008209000400</v>
          </cell>
          <cell r="B822" t="str">
            <v>O FALLON C C SCHOOL DIST 90</v>
          </cell>
          <cell r="C822" t="str">
            <v>ST CLAIR</v>
          </cell>
          <cell r="D822" t="str">
            <v>Elementary</v>
          </cell>
          <cell r="E822">
            <v>3869.75</v>
          </cell>
          <cell r="F822"/>
          <cell r="G822">
            <v>2541.25</v>
          </cell>
          <cell r="H822">
            <v>2503</v>
          </cell>
          <cell r="I822">
            <v>1328.5</v>
          </cell>
          <cell r="J822">
            <v>0</v>
          </cell>
          <cell r="K822"/>
          <cell r="L822">
            <v>225270</v>
          </cell>
          <cell r="M822">
            <v>119565</v>
          </cell>
          <cell r="N822">
            <v>0</v>
          </cell>
          <cell r="O822">
            <v>344835</v>
          </cell>
          <cell r="P822"/>
          <cell r="Q822">
            <v>317656.25</v>
          </cell>
          <cell r="R822">
            <v>166062.5</v>
          </cell>
          <cell r="S822">
            <v>0</v>
          </cell>
          <cell r="T822">
            <v>483718.75</v>
          </cell>
          <cell r="U822"/>
          <cell r="V822">
            <v>825906.25</v>
          </cell>
          <cell r="W822">
            <v>431762.5</v>
          </cell>
          <cell r="X822">
            <v>0</v>
          </cell>
          <cell r="Y822">
            <v>1257668.75</v>
          </cell>
          <cell r="Z822"/>
          <cell r="AA822">
            <v>86402.5</v>
          </cell>
          <cell r="AB822">
            <v>45169</v>
          </cell>
          <cell r="AC822">
            <v>0</v>
          </cell>
          <cell r="AD822">
            <v>131571.5</v>
          </cell>
          <cell r="AE822"/>
          <cell r="AF822">
            <v>1451053.75</v>
          </cell>
          <cell r="AG822">
            <v>758573.5</v>
          </cell>
          <cell r="AH822">
            <v>0</v>
          </cell>
          <cell r="AI822">
            <v>2209627.25</v>
          </cell>
          <cell r="AJ822"/>
          <cell r="AK822">
            <v>312875</v>
          </cell>
          <cell r="AL822">
            <v>330796.5</v>
          </cell>
          <cell r="AM822">
            <v>0</v>
          </cell>
          <cell r="AN822">
            <v>643671.5</v>
          </cell>
          <cell r="AO822"/>
          <cell r="AP822">
            <v>3458641.25</v>
          </cell>
          <cell r="AQ822">
            <v>1808088.5</v>
          </cell>
          <cell r="AR822">
            <v>0</v>
          </cell>
          <cell r="AS822">
            <v>5266729.75</v>
          </cell>
          <cell r="AT822"/>
          <cell r="AU822">
            <v>2381151.25</v>
          </cell>
          <cell r="AV822">
            <v>1244804.5</v>
          </cell>
          <cell r="AW822">
            <v>0</v>
          </cell>
          <cell r="AX822">
            <v>3625955.75</v>
          </cell>
          <cell r="AY822"/>
          <cell r="AZ822">
            <v>22050115.68</v>
          </cell>
          <cell r="BA822">
            <v>4681185.93</v>
          </cell>
          <cell r="BB822">
            <v>8019390.4829999991</v>
          </cell>
          <cell r="BC822">
            <v>548165.56649999996</v>
          </cell>
          <cell r="BD822">
            <v>556895.72249999992</v>
          </cell>
          <cell r="BE822">
            <v>0</v>
          </cell>
          <cell r="BF822">
            <v>9124451.7719999999</v>
          </cell>
          <cell r="BG822"/>
          <cell r="BH822">
            <v>23088230.022</v>
          </cell>
          <cell r="BI822"/>
          <cell r="BJ822">
            <v>3683537.63</v>
          </cell>
          <cell r="BK822">
            <v>19404692.392000001</v>
          </cell>
          <cell r="BL822"/>
          <cell r="BM822">
            <v>1</v>
          </cell>
        </row>
        <row r="823">
          <cell r="A823" t="str">
            <v>5008210400200</v>
          </cell>
          <cell r="B823" t="str">
            <v>CENTRAL SCHOOL DIST 104</v>
          </cell>
          <cell r="C823" t="str">
            <v>ST CLAIR</v>
          </cell>
          <cell r="D823" t="str">
            <v>Elementary</v>
          </cell>
          <cell r="E823">
            <v>570</v>
          </cell>
          <cell r="F823"/>
          <cell r="G823">
            <v>385</v>
          </cell>
          <cell r="H823">
            <v>378</v>
          </cell>
          <cell r="I823">
            <v>185</v>
          </cell>
          <cell r="J823">
            <v>0</v>
          </cell>
          <cell r="K823"/>
          <cell r="L823">
            <v>34020</v>
          </cell>
          <cell r="M823">
            <v>16650</v>
          </cell>
          <cell r="N823">
            <v>0</v>
          </cell>
          <cell r="O823">
            <v>50670</v>
          </cell>
          <cell r="P823"/>
          <cell r="Q823">
            <v>48125</v>
          </cell>
          <cell r="R823">
            <v>23125</v>
          </cell>
          <cell r="S823">
            <v>0</v>
          </cell>
          <cell r="T823">
            <v>71250</v>
          </cell>
          <cell r="U823"/>
          <cell r="V823">
            <v>125125</v>
          </cell>
          <cell r="W823">
            <v>60125</v>
          </cell>
          <cell r="X823">
            <v>0</v>
          </cell>
          <cell r="Y823">
            <v>185250</v>
          </cell>
          <cell r="Z823"/>
          <cell r="AA823">
            <v>13090</v>
          </cell>
          <cell r="AB823">
            <v>6290</v>
          </cell>
          <cell r="AC823">
            <v>0</v>
          </cell>
          <cell r="AD823">
            <v>19380</v>
          </cell>
          <cell r="AE823"/>
          <cell r="AF823">
            <v>219835</v>
          </cell>
          <cell r="AG823">
            <v>105635</v>
          </cell>
          <cell r="AH823">
            <v>0</v>
          </cell>
          <cell r="AI823">
            <v>325470</v>
          </cell>
          <cell r="AJ823"/>
          <cell r="AK823">
            <v>47250</v>
          </cell>
          <cell r="AL823">
            <v>46065</v>
          </cell>
          <cell r="AM823">
            <v>0</v>
          </cell>
          <cell r="AN823">
            <v>93315</v>
          </cell>
          <cell r="AO823"/>
          <cell r="AP823">
            <v>523985</v>
          </cell>
          <cell r="AQ823">
            <v>251785</v>
          </cell>
          <cell r="AR823">
            <v>0</v>
          </cell>
          <cell r="AS823">
            <v>775770</v>
          </cell>
          <cell r="AT823"/>
          <cell r="AU823">
            <v>360745</v>
          </cell>
          <cell r="AV823">
            <v>173345</v>
          </cell>
          <cell r="AW823">
            <v>0</v>
          </cell>
          <cell r="AX823">
            <v>534090</v>
          </cell>
          <cell r="AY823"/>
          <cell r="AZ823">
            <v>3442482.1</v>
          </cell>
          <cell r="BA823">
            <v>1066514.43</v>
          </cell>
          <cell r="BB823">
            <v>1352698.959</v>
          </cell>
          <cell r="BC823">
            <v>80742.779999999984</v>
          </cell>
          <cell r="BD823">
            <v>82028.7</v>
          </cell>
          <cell r="BE823">
            <v>0</v>
          </cell>
          <cell r="BF823">
            <v>1515470.439</v>
          </cell>
          <cell r="BG823"/>
          <cell r="BH823">
            <v>3570665.4390000002</v>
          </cell>
          <cell r="BI823"/>
          <cell r="BJ823">
            <v>542571.6</v>
          </cell>
          <cell r="BK823">
            <v>3028093.8390000002</v>
          </cell>
          <cell r="BL823"/>
          <cell r="BM823">
            <v>1</v>
          </cell>
        </row>
        <row r="824">
          <cell r="A824" t="str">
            <v>5008210500200</v>
          </cell>
          <cell r="B824" t="str">
            <v>PONTIAC-W HOLLIDAY SCH DIST 105</v>
          </cell>
          <cell r="C824" t="str">
            <v>ST CLAIR</v>
          </cell>
          <cell r="D824" t="str">
            <v>Elementary</v>
          </cell>
          <cell r="E824">
            <v>630.23</v>
          </cell>
          <cell r="F824"/>
          <cell r="G824">
            <v>404.57</v>
          </cell>
          <cell r="H824">
            <v>399.15999999999997</v>
          </cell>
          <cell r="I824">
            <v>225.66</v>
          </cell>
          <cell r="J824">
            <v>0</v>
          </cell>
          <cell r="K824"/>
          <cell r="L824">
            <v>35924.399999999994</v>
          </cell>
          <cell r="M824">
            <v>20309.400000000001</v>
          </cell>
          <cell r="N824">
            <v>0</v>
          </cell>
          <cell r="O824">
            <v>56233.799999999996</v>
          </cell>
          <cell r="P824"/>
          <cell r="Q824">
            <v>50571.25</v>
          </cell>
          <cell r="R824">
            <v>28207.5</v>
          </cell>
          <cell r="S824">
            <v>0</v>
          </cell>
          <cell r="T824">
            <v>78778.75</v>
          </cell>
          <cell r="U824"/>
          <cell r="V824">
            <v>131485.25</v>
          </cell>
          <cell r="W824">
            <v>73339.5</v>
          </cell>
          <cell r="X824">
            <v>0</v>
          </cell>
          <cell r="Y824">
            <v>204824.75</v>
          </cell>
          <cell r="Z824"/>
          <cell r="AA824">
            <v>13755.38</v>
          </cell>
          <cell r="AB824">
            <v>7672.44</v>
          </cell>
          <cell r="AC824">
            <v>0</v>
          </cell>
          <cell r="AD824">
            <v>21427.82</v>
          </cell>
          <cell r="AE824"/>
          <cell r="AF824">
            <v>115504.73</v>
          </cell>
          <cell r="AG824">
            <v>64425.93</v>
          </cell>
          <cell r="AH824">
            <v>0</v>
          </cell>
          <cell r="AI824">
            <v>179930.66</v>
          </cell>
          <cell r="AJ824"/>
          <cell r="AK824">
            <v>49894.999999999993</v>
          </cell>
          <cell r="AL824">
            <v>56189.34</v>
          </cell>
          <cell r="AM824">
            <v>0</v>
          </cell>
          <cell r="AN824">
            <v>106084.34</v>
          </cell>
          <cell r="AO824"/>
          <cell r="AP824">
            <v>550619.77</v>
          </cell>
          <cell r="AQ824">
            <v>307123.26</v>
          </cell>
          <cell r="AR824">
            <v>0</v>
          </cell>
          <cell r="AS824">
            <v>857743.03</v>
          </cell>
          <cell r="AT824"/>
          <cell r="AU824">
            <v>379082.08999999997</v>
          </cell>
          <cell r="AV824">
            <v>211443.41999999998</v>
          </cell>
          <cell r="AW824">
            <v>0</v>
          </cell>
          <cell r="AX824">
            <v>590525.51</v>
          </cell>
          <cell r="AY824"/>
          <cell r="AZ824">
            <v>3763048.08</v>
          </cell>
          <cell r="BA824">
            <v>1178429.82</v>
          </cell>
          <cell r="BB824">
            <v>1482443.37</v>
          </cell>
          <cell r="BC824">
            <v>89274.600420000002</v>
          </cell>
          <cell r="BD824">
            <v>90696.399300000005</v>
          </cell>
          <cell r="BE824">
            <v>0</v>
          </cell>
          <cell r="BF824">
            <v>1662414.3697200001</v>
          </cell>
          <cell r="BG824"/>
          <cell r="BH824">
            <v>3757963.0297199995</v>
          </cell>
          <cell r="BI824"/>
          <cell r="BJ824">
            <v>599903.32999999996</v>
          </cell>
          <cell r="BK824">
            <v>3158059.6997199995</v>
          </cell>
          <cell r="BL824"/>
          <cell r="BM824">
            <v>0</v>
          </cell>
        </row>
        <row r="825">
          <cell r="A825" t="str">
            <v>5008211000400</v>
          </cell>
          <cell r="B825" t="str">
            <v>GRANT COMM CONS SCH DIST 110</v>
          </cell>
          <cell r="C825" t="str">
            <v>ST CLAIR</v>
          </cell>
          <cell r="D825" t="str">
            <v>Elementary</v>
          </cell>
          <cell r="E825">
            <v>541.14</v>
          </cell>
          <cell r="F825"/>
          <cell r="G825">
            <v>348.31999999999994</v>
          </cell>
          <cell r="H825">
            <v>341.81999999999994</v>
          </cell>
          <cell r="I825">
            <v>192.82</v>
          </cell>
          <cell r="J825">
            <v>0</v>
          </cell>
          <cell r="K825"/>
          <cell r="L825">
            <v>30763.799999999996</v>
          </cell>
          <cell r="M825">
            <v>17353.8</v>
          </cell>
          <cell r="N825">
            <v>0</v>
          </cell>
          <cell r="O825">
            <v>48117.599999999991</v>
          </cell>
          <cell r="P825"/>
          <cell r="Q825">
            <v>43539.999999999993</v>
          </cell>
          <cell r="R825">
            <v>24102.5</v>
          </cell>
          <cell r="S825">
            <v>0</v>
          </cell>
          <cell r="T825">
            <v>67642.5</v>
          </cell>
          <cell r="U825"/>
          <cell r="V825">
            <v>113203.99999999999</v>
          </cell>
          <cell r="W825">
            <v>62666.5</v>
          </cell>
          <cell r="X825">
            <v>0</v>
          </cell>
          <cell r="Y825">
            <v>175870.5</v>
          </cell>
          <cell r="Z825"/>
          <cell r="AA825">
            <v>11842.879999999997</v>
          </cell>
          <cell r="AB825">
            <v>6555.88</v>
          </cell>
          <cell r="AC825">
            <v>0</v>
          </cell>
          <cell r="AD825">
            <v>18398.759999999998</v>
          </cell>
          <cell r="AE825"/>
          <cell r="AF825">
            <v>198890.72</v>
          </cell>
          <cell r="AG825">
            <v>110100.22</v>
          </cell>
          <cell r="AH825">
            <v>0</v>
          </cell>
          <cell r="AI825">
            <v>308990.94</v>
          </cell>
          <cell r="AJ825"/>
          <cell r="AK825">
            <v>42727.499999999993</v>
          </cell>
          <cell r="AL825">
            <v>48012.18</v>
          </cell>
          <cell r="AM825">
            <v>0</v>
          </cell>
          <cell r="AN825">
            <v>90739.68</v>
          </cell>
          <cell r="AO825"/>
          <cell r="AP825">
            <v>474063.5199999999</v>
          </cell>
          <cell r="AQ825">
            <v>262428.02</v>
          </cell>
          <cell r="AR825">
            <v>0</v>
          </cell>
          <cell r="AS825">
            <v>736491.53999999992</v>
          </cell>
          <cell r="AT825"/>
          <cell r="AU825">
            <v>326375.83999999997</v>
          </cell>
          <cell r="AV825">
            <v>180672.34</v>
          </cell>
          <cell r="AW825">
            <v>0</v>
          </cell>
          <cell r="AX825">
            <v>507048.17999999993</v>
          </cell>
          <cell r="AY825"/>
          <cell r="AZ825">
            <v>3295731.76</v>
          </cell>
          <cell r="BA825">
            <v>1145108.1099999999</v>
          </cell>
          <cell r="BB825">
            <v>1332251.9609999997</v>
          </cell>
          <cell r="BC825">
            <v>76654.645559999975</v>
          </cell>
          <cell r="BD825">
            <v>77875.45739999997</v>
          </cell>
          <cell r="BE825">
            <v>0</v>
          </cell>
          <cell r="BF825">
            <v>1486782.0639599997</v>
          </cell>
          <cell r="BG825"/>
          <cell r="BH825">
            <v>3440081.7639599997</v>
          </cell>
          <cell r="BI825"/>
          <cell r="BJ825">
            <v>515100.34</v>
          </cell>
          <cell r="BK825">
            <v>2924981.4239599998</v>
          </cell>
          <cell r="BL825"/>
          <cell r="BM825">
            <v>1</v>
          </cell>
        </row>
        <row r="826">
          <cell r="A826" t="str">
            <v>5008211300200</v>
          </cell>
          <cell r="B826" t="str">
            <v>WOLF BRANCH SCH DIST 113</v>
          </cell>
          <cell r="C826" t="str">
            <v>ST CLAIR</v>
          </cell>
          <cell r="D826" t="str">
            <v>Elementary</v>
          </cell>
          <cell r="E826">
            <v>756.25</v>
          </cell>
          <cell r="F826"/>
          <cell r="G826">
            <v>519.25</v>
          </cell>
          <cell r="H826">
            <v>515.5</v>
          </cell>
          <cell r="I826">
            <v>237</v>
          </cell>
          <cell r="J826">
            <v>0</v>
          </cell>
          <cell r="K826"/>
          <cell r="L826">
            <v>46395</v>
          </cell>
          <cell r="M826">
            <v>21330</v>
          </cell>
          <cell r="N826">
            <v>0</v>
          </cell>
          <cell r="O826">
            <v>67725</v>
          </cell>
          <cell r="P826"/>
          <cell r="Q826">
            <v>64906.25</v>
          </cell>
          <cell r="R826">
            <v>29625</v>
          </cell>
          <cell r="S826">
            <v>0</v>
          </cell>
          <cell r="T826">
            <v>94531.25</v>
          </cell>
          <cell r="U826"/>
          <cell r="V826">
            <v>168756.25</v>
          </cell>
          <cell r="W826">
            <v>77025</v>
          </cell>
          <cell r="X826">
            <v>0</v>
          </cell>
          <cell r="Y826">
            <v>245781.25</v>
          </cell>
          <cell r="Z826"/>
          <cell r="AA826">
            <v>17654.5</v>
          </cell>
          <cell r="AB826">
            <v>8058</v>
          </cell>
          <cell r="AC826">
            <v>0</v>
          </cell>
          <cell r="AD826">
            <v>25712.5</v>
          </cell>
          <cell r="AE826"/>
          <cell r="AF826">
            <v>296491.75</v>
          </cell>
          <cell r="AG826">
            <v>135327</v>
          </cell>
          <cell r="AH826">
            <v>0</v>
          </cell>
          <cell r="AI826">
            <v>431818.75</v>
          </cell>
          <cell r="AJ826"/>
          <cell r="AK826">
            <v>64437.5</v>
          </cell>
          <cell r="AL826">
            <v>59013</v>
          </cell>
          <cell r="AM826">
            <v>0</v>
          </cell>
          <cell r="AN826">
            <v>123450.5</v>
          </cell>
          <cell r="AO826"/>
          <cell r="AP826">
            <v>706699.25</v>
          </cell>
          <cell r="AQ826">
            <v>322557</v>
          </cell>
          <cell r="AR826">
            <v>0</v>
          </cell>
          <cell r="AS826">
            <v>1029256.25</v>
          </cell>
          <cell r="AT826"/>
          <cell r="AU826">
            <v>486537.25</v>
          </cell>
          <cell r="AV826">
            <v>222069</v>
          </cell>
          <cell r="AW826">
            <v>0</v>
          </cell>
          <cell r="AX826">
            <v>708606.25</v>
          </cell>
          <cell r="AY826"/>
          <cell r="AZ826">
            <v>4309908.37</v>
          </cell>
          <cell r="BA826">
            <v>895167.22</v>
          </cell>
          <cell r="BB826">
            <v>1561522.6769999999</v>
          </cell>
          <cell r="BC826">
            <v>107125.83749999999</v>
          </cell>
          <cell r="BD826">
            <v>108831.9375</v>
          </cell>
          <cell r="BE826">
            <v>0</v>
          </cell>
          <cell r="BF826">
            <v>1777480.4519999998</v>
          </cell>
          <cell r="BG826"/>
          <cell r="BH826">
            <v>4504362.2019999996</v>
          </cell>
          <cell r="BI826"/>
          <cell r="BJ826">
            <v>719859.25</v>
          </cell>
          <cell r="BK826">
            <v>3784502.9519999996</v>
          </cell>
          <cell r="BL826"/>
          <cell r="BM826">
            <v>1</v>
          </cell>
        </row>
        <row r="827">
          <cell r="A827" t="str">
            <v>5008211500200</v>
          </cell>
          <cell r="B827" t="str">
            <v>WHITESIDE SCHOOL DIST 115</v>
          </cell>
          <cell r="C827" t="str">
            <v>ST CLAIR</v>
          </cell>
          <cell r="D827" t="str">
            <v>Elementary</v>
          </cell>
          <cell r="E827">
            <v>1148.23</v>
          </cell>
          <cell r="F827"/>
          <cell r="G827">
            <v>738.23</v>
          </cell>
          <cell r="H827">
            <v>722.15</v>
          </cell>
          <cell r="I827">
            <v>410</v>
          </cell>
          <cell r="J827">
            <v>0</v>
          </cell>
          <cell r="K827"/>
          <cell r="L827">
            <v>64993.5</v>
          </cell>
          <cell r="M827">
            <v>36900</v>
          </cell>
          <cell r="N827">
            <v>0</v>
          </cell>
          <cell r="O827">
            <v>101893.5</v>
          </cell>
          <cell r="P827"/>
          <cell r="Q827">
            <v>92278.75</v>
          </cell>
          <cell r="R827">
            <v>51250</v>
          </cell>
          <cell r="S827">
            <v>0</v>
          </cell>
          <cell r="T827">
            <v>143528.75</v>
          </cell>
          <cell r="U827"/>
          <cell r="V827">
            <v>239924.75</v>
          </cell>
          <cell r="W827">
            <v>133250</v>
          </cell>
          <cell r="X827">
            <v>0</v>
          </cell>
          <cell r="Y827">
            <v>373174.75</v>
          </cell>
          <cell r="Z827"/>
          <cell r="AA827">
            <v>25099.82</v>
          </cell>
          <cell r="AB827">
            <v>13940</v>
          </cell>
          <cell r="AC827">
            <v>0</v>
          </cell>
          <cell r="AD827">
            <v>39039.82</v>
          </cell>
          <cell r="AE827"/>
          <cell r="AF827">
            <v>421529.33</v>
          </cell>
          <cell r="AG827">
            <v>234110</v>
          </cell>
          <cell r="AH827">
            <v>0</v>
          </cell>
          <cell r="AI827">
            <v>655639.33000000007</v>
          </cell>
          <cell r="AJ827"/>
          <cell r="AK827">
            <v>90268.75</v>
          </cell>
          <cell r="AL827">
            <v>102090</v>
          </cell>
          <cell r="AM827">
            <v>0</v>
          </cell>
          <cell r="AN827">
            <v>192358.75</v>
          </cell>
          <cell r="AO827"/>
          <cell r="AP827">
            <v>1004731.03</v>
          </cell>
          <cell r="AQ827">
            <v>558010</v>
          </cell>
          <cell r="AR827">
            <v>0</v>
          </cell>
          <cell r="AS827">
            <v>1562741.03</v>
          </cell>
          <cell r="AT827"/>
          <cell r="AU827">
            <v>691721.51</v>
          </cell>
          <cell r="AV827">
            <v>384170</v>
          </cell>
          <cell r="AW827">
            <v>0</v>
          </cell>
          <cell r="AX827">
            <v>1075891.51</v>
          </cell>
          <cell r="AY827"/>
          <cell r="AZ827">
            <v>6827511.7100000009</v>
          </cell>
          <cell r="BA827">
            <v>2060752.73</v>
          </cell>
          <cell r="BB827">
            <v>2666479.3320000004</v>
          </cell>
          <cell r="BC827">
            <v>162651.37242</v>
          </cell>
          <cell r="BD827">
            <v>165241.77929999999</v>
          </cell>
          <cell r="BE827">
            <v>0</v>
          </cell>
          <cell r="BF827">
            <v>2994372.4837200004</v>
          </cell>
          <cell r="BG827"/>
          <cell r="BH827">
            <v>7138639.9237200012</v>
          </cell>
          <cell r="BI827"/>
          <cell r="BJ827">
            <v>1092977.17</v>
          </cell>
          <cell r="BK827">
            <v>6045662.7537200013</v>
          </cell>
          <cell r="BL827"/>
          <cell r="BM827">
            <v>1</v>
          </cell>
        </row>
        <row r="828">
          <cell r="A828" t="str">
            <v>5008211600200</v>
          </cell>
          <cell r="B828" t="str">
            <v>HIGH MOUNT SCHOOL DIST 116</v>
          </cell>
          <cell r="C828" t="str">
            <v>ST CLAIR</v>
          </cell>
          <cell r="D828" t="str">
            <v>Elementary</v>
          </cell>
          <cell r="E828">
            <v>326.95999999999998</v>
          </cell>
          <cell r="F828"/>
          <cell r="G828">
            <v>211.80999999999997</v>
          </cell>
          <cell r="H828">
            <v>207.80999999999997</v>
          </cell>
          <cell r="I828">
            <v>115.14999999999999</v>
          </cell>
          <cell r="J828">
            <v>0</v>
          </cell>
          <cell r="K828"/>
          <cell r="L828">
            <v>18702.899999999998</v>
          </cell>
          <cell r="M828">
            <v>10363.5</v>
          </cell>
          <cell r="N828">
            <v>0</v>
          </cell>
          <cell r="O828">
            <v>29066.399999999998</v>
          </cell>
          <cell r="P828"/>
          <cell r="Q828">
            <v>26476.249999999996</v>
          </cell>
          <cell r="R828">
            <v>14393.749999999998</v>
          </cell>
          <cell r="S828">
            <v>0</v>
          </cell>
          <cell r="T828">
            <v>40869.999999999993</v>
          </cell>
          <cell r="U828"/>
          <cell r="V828">
            <v>68838.249999999985</v>
          </cell>
          <cell r="W828">
            <v>37423.75</v>
          </cell>
          <cell r="X828">
            <v>0</v>
          </cell>
          <cell r="Y828">
            <v>106261.99999999999</v>
          </cell>
          <cell r="Z828"/>
          <cell r="AA828">
            <v>7201.5399999999991</v>
          </cell>
          <cell r="AB828">
            <v>3915.1</v>
          </cell>
          <cell r="AC828">
            <v>0</v>
          </cell>
          <cell r="AD828">
            <v>11116.64</v>
          </cell>
          <cell r="AE828"/>
          <cell r="AF828">
            <v>120943.51</v>
          </cell>
          <cell r="AG828">
            <v>65750.649999999994</v>
          </cell>
          <cell r="AH828">
            <v>0</v>
          </cell>
          <cell r="AI828">
            <v>186694.15999999997</v>
          </cell>
          <cell r="AJ828"/>
          <cell r="AK828">
            <v>25976.249999999996</v>
          </cell>
          <cell r="AL828">
            <v>28672.35</v>
          </cell>
          <cell r="AM828">
            <v>0</v>
          </cell>
          <cell r="AN828">
            <v>54648.599999999991</v>
          </cell>
          <cell r="AO828"/>
          <cell r="AP828">
            <v>288273.40999999997</v>
          </cell>
          <cell r="AQ828">
            <v>156719.15</v>
          </cell>
          <cell r="AR828">
            <v>0</v>
          </cell>
          <cell r="AS828">
            <v>444992.55999999994</v>
          </cell>
          <cell r="AT828"/>
          <cell r="AU828">
            <v>198465.96999999997</v>
          </cell>
          <cell r="AV828">
            <v>107895.54999999999</v>
          </cell>
          <cell r="AW828">
            <v>0</v>
          </cell>
          <cell r="AX828">
            <v>306361.51999999996</v>
          </cell>
          <cell r="AY828"/>
          <cell r="AZ828">
            <v>1994971.47</v>
          </cell>
          <cell r="BA828">
            <v>695750.22</v>
          </cell>
          <cell r="BB828">
            <v>807216.50699999998</v>
          </cell>
          <cell r="BC828">
            <v>46315.191839999992</v>
          </cell>
          <cell r="BD828">
            <v>47052.813600000001</v>
          </cell>
          <cell r="BE828">
            <v>0</v>
          </cell>
          <cell r="BF828">
            <v>900584.51243999996</v>
          </cell>
          <cell r="BG828"/>
          <cell r="BH828">
            <v>2080596.3924399996</v>
          </cell>
          <cell r="BI828"/>
          <cell r="BJ828">
            <v>311226.68</v>
          </cell>
          <cell r="BK828">
            <v>1769369.7124399997</v>
          </cell>
          <cell r="BL828"/>
          <cell r="BM828">
            <v>1</v>
          </cell>
        </row>
        <row r="829">
          <cell r="A829" t="str">
            <v>5008211800200</v>
          </cell>
          <cell r="B829" t="str">
            <v>BELLEVILLE SCHOOL DIST 118</v>
          </cell>
          <cell r="C829" t="str">
            <v>ST CLAIR</v>
          </cell>
          <cell r="D829" t="str">
            <v>Elementary</v>
          </cell>
          <cell r="E829">
            <v>3305.21</v>
          </cell>
          <cell r="F829"/>
          <cell r="G829">
            <v>2113.7200000000003</v>
          </cell>
          <cell r="H829">
            <v>2062.8900000000003</v>
          </cell>
          <cell r="I829">
            <v>1191.49</v>
          </cell>
          <cell r="J829">
            <v>0</v>
          </cell>
          <cell r="K829"/>
          <cell r="L829">
            <v>185660.10000000003</v>
          </cell>
          <cell r="M829">
            <v>107234.1</v>
          </cell>
          <cell r="N829">
            <v>0</v>
          </cell>
          <cell r="O829">
            <v>292894.20000000007</v>
          </cell>
          <cell r="P829"/>
          <cell r="Q829">
            <v>264215.00000000006</v>
          </cell>
          <cell r="R829">
            <v>148936.25</v>
          </cell>
          <cell r="S829">
            <v>0</v>
          </cell>
          <cell r="T829">
            <v>413151.25000000006</v>
          </cell>
          <cell r="U829"/>
          <cell r="V829">
            <v>686959.00000000012</v>
          </cell>
          <cell r="W829">
            <v>387234.25</v>
          </cell>
          <cell r="X829">
            <v>0</v>
          </cell>
          <cell r="Y829">
            <v>1074193.25</v>
          </cell>
          <cell r="Z829"/>
          <cell r="AA829">
            <v>71866.48000000001</v>
          </cell>
          <cell r="AB829">
            <v>40510.660000000003</v>
          </cell>
          <cell r="AC829">
            <v>0</v>
          </cell>
          <cell r="AD829">
            <v>112377.14000000001</v>
          </cell>
          <cell r="AE829"/>
          <cell r="AF829">
            <v>1206934.1200000001</v>
          </cell>
          <cell r="AG829">
            <v>680340.79</v>
          </cell>
          <cell r="AH829">
            <v>0</v>
          </cell>
          <cell r="AI829">
            <v>1887274.9100000001</v>
          </cell>
          <cell r="AJ829"/>
          <cell r="AK829">
            <v>257861.25000000003</v>
          </cell>
          <cell r="AL829">
            <v>296681.01</v>
          </cell>
          <cell r="AM829">
            <v>0</v>
          </cell>
          <cell r="AN829">
            <v>554542.26</v>
          </cell>
          <cell r="AO829"/>
          <cell r="AP829">
            <v>2876772.9200000004</v>
          </cell>
          <cell r="AQ829">
            <v>1621617.89</v>
          </cell>
          <cell r="AR829">
            <v>0</v>
          </cell>
          <cell r="AS829">
            <v>4498390.8100000005</v>
          </cell>
          <cell r="AT829"/>
          <cell r="AU829">
            <v>1980555.6400000001</v>
          </cell>
          <cell r="AV829">
            <v>1116426.1300000001</v>
          </cell>
          <cell r="AW829">
            <v>0</v>
          </cell>
          <cell r="AX829">
            <v>3096981.7700000005</v>
          </cell>
          <cell r="AY829"/>
          <cell r="AZ829">
            <v>20205999.41</v>
          </cell>
          <cell r="BA829">
            <v>7279251.8799999999</v>
          </cell>
          <cell r="BB829">
            <v>8245575.3869999992</v>
          </cell>
          <cell r="BC829">
            <v>468196.21734000003</v>
          </cell>
          <cell r="BD829">
            <v>475652.77109999995</v>
          </cell>
          <cell r="BE829">
            <v>0</v>
          </cell>
          <cell r="BF829">
            <v>9189424.3754399996</v>
          </cell>
          <cell r="BG829"/>
          <cell r="BH829">
            <v>21119229.965440001</v>
          </cell>
          <cell r="BI829"/>
          <cell r="BJ829">
            <v>3146163.29</v>
          </cell>
          <cell r="BK829">
            <v>17973066.675440002</v>
          </cell>
          <cell r="BL829"/>
          <cell r="BM829">
            <v>1</v>
          </cell>
        </row>
        <row r="830">
          <cell r="A830" t="str">
            <v>5008211900200</v>
          </cell>
          <cell r="B830" t="str">
            <v>BELLE VALLEY SCHOOL DIST 119</v>
          </cell>
          <cell r="C830" t="str">
            <v>ST CLAIR</v>
          </cell>
          <cell r="D830" t="str">
            <v>Elementary</v>
          </cell>
          <cell r="E830">
            <v>968.89</v>
          </cell>
          <cell r="F830"/>
          <cell r="G830">
            <v>625.07000000000005</v>
          </cell>
          <cell r="H830">
            <v>610.66</v>
          </cell>
          <cell r="I830">
            <v>343.82</v>
          </cell>
          <cell r="J830">
            <v>0</v>
          </cell>
          <cell r="K830"/>
          <cell r="L830">
            <v>54959.399999999994</v>
          </cell>
          <cell r="M830">
            <v>30943.8</v>
          </cell>
          <cell r="N830">
            <v>0</v>
          </cell>
          <cell r="O830">
            <v>85903.2</v>
          </cell>
          <cell r="P830"/>
          <cell r="Q830">
            <v>78133.75</v>
          </cell>
          <cell r="R830">
            <v>42977.5</v>
          </cell>
          <cell r="S830">
            <v>0</v>
          </cell>
          <cell r="T830">
            <v>121111.25</v>
          </cell>
          <cell r="U830"/>
          <cell r="V830">
            <v>203147.75000000003</v>
          </cell>
          <cell r="W830">
            <v>111741.5</v>
          </cell>
          <cell r="X830">
            <v>0</v>
          </cell>
          <cell r="Y830">
            <v>314889.25</v>
          </cell>
          <cell r="Z830"/>
          <cell r="AA830">
            <v>21252.38</v>
          </cell>
          <cell r="AB830">
            <v>11689.88</v>
          </cell>
          <cell r="AC830">
            <v>0</v>
          </cell>
          <cell r="AD830">
            <v>32942.26</v>
          </cell>
          <cell r="AE830"/>
          <cell r="AF830">
            <v>356914.97</v>
          </cell>
          <cell r="AG830">
            <v>196321.22</v>
          </cell>
          <cell r="AH830">
            <v>0</v>
          </cell>
          <cell r="AI830">
            <v>553236.18999999994</v>
          </cell>
          <cell r="AJ830"/>
          <cell r="AK830">
            <v>76332.5</v>
          </cell>
          <cell r="AL830">
            <v>85611.18</v>
          </cell>
          <cell r="AM830">
            <v>0</v>
          </cell>
          <cell r="AN830">
            <v>161943.67999999999</v>
          </cell>
          <cell r="AO830"/>
          <cell r="AP830">
            <v>850720.27</v>
          </cell>
          <cell r="AQ830">
            <v>467939.02</v>
          </cell>
          <cell r="AR830">
            <v>0</v>
          </cell>
          <cell r="AS830">
            <v>1318659.29</v>
          </cell>
          <cell r="AT830"/>
          <cell r="AU830">
            <v>585690.59000000008</v>
          </cell>
          <cell r="AV830">
            <v>322159.33999999997</v>
          </cell>
          <cell r="AW830">
            <v>0</v>
          </cell>
          <cell r="AX830">
            <v>907849.93</v>
          </cell>
          <cell r="AY830"/>
          <cell r="AZ830">
            <v>5914521.0199999996</v>
          </cell>
          <cell r="BA830">
            <v>2118464.79</v>
          </cell>
          <cell r="BB830">
            <v>2409895.7429999998</v>
          </cell>
          <cell r="BC830">
            <v>137247.14406000002</v>
          </cell>
          <cell r="BD830">
            <v>139432.95990000002</v>
          </cell>
          <cell r="BE830">
            <v>0</v>
          </cell>
          <cell r="BF830">
            <v>2686575.8469599998</v>
          </cell>
          <cell r="BG830"/>
          <cell r="BH830">
            <v>6183110.8969599986</v>
          </cell>
          <cell r="BI830"/>
          <cell r="BJ830">
            <v>922267.01</v>
          </cell>
          <cell r="BK830">
            <v>5260843.8869599989</v>
          </cell>
          <cell r="BL830"/>
          <cell r="BM830">
            <v>1</v>
          </cell>
        </row>
        <row r="831">
          <cell r="A831" t="str">
            <v>5008213000400</v>
          </cell>
          <cell r="B831" t="str">
            <v>SMITHTON C C SCHOOL DIST 130</v>
          </cell>
          <cell r="C831" t="str">
            <v>ST CLAIR</v>
          </cell>
          <cell r="D831" t="str">
            <v>Elementary</v>
          </cell>
          <cell r="E831">
            <v>557.72</v>
          </cell>
          <cell r="F831"/>
          <cell r="G831">
            <v>360.73</v>
          </cell>
          <cell r="H831">
            <v>356.15</v>
          </cell>
          <cell r="I831">
            <v>196.99</v>
          </cell>
          <cell r="J831">
            <v>0</v>
          </cell>
          <cell r="K831"/>
          <cell r="L831">
            <v>32053.499999999996</v>
          </cell>
          <cell r="M831">
            <v>17729.100000000002</v>
          </cell>
          <cell r="N831">
            <v>0</v>
          </cell>
          <cell r="O831">
            <v>49782.6</v>
          </cell>
          <cell r="P831"/>
          <cell r="Q831">
            <v>45091.25</v>
          </cell>
          <cell r="R831">
            <v>24623.75</v>
          </cell>
          <cell r="S831">
            <v>0</v>
          </cell>
          <cell r="T831">
            <v>69715</v>
          </cell>
          <cell r="U831"/>
          <cell r="V831">
            <v>117237.25</v>
          </cell>
          <cell r="W831">
            <v>64021.75</v>
          </cell>
          <cell r="X831">
            <v>0</v>
          </cell>
          <cell r="Y831">
            <v>181259</v>
          </cell>
          <cell r="Z831"/>
          <cell r="AA831">
            <v>12264.82</v>
          </cell>
          <cell r="AB831">
            <v>6697.66</v>
          </cell>
          <cell r="AC831">
            <v>0</v>
          </cell>
          <cell r="AD831">
            <v>18962.48</v>
          </cell>
          <cell r="AE831"/>
          <cell r="AF831">
            <v>205976.83</v>
          </cell>
          <cell r="AG831">
            <v>112481.29</v>
          </cell>
          <cell r="AH831">
            <v>0</v>
          </cell>
          <cell r="AI831">
            <v>318458.12</v>
          </cell>
          <cell r="AJ831"/>
          <cell r="AK831">
            <v>44518.75</v>
          </cell>
          <cell r="AL831">
            <v>49050.51</v>
          </cell>
          <cell r="AM831">
            <v>0</v>
          </cell>
          <cell r="AN831">
            <v>93569.260000000009</v>
          </cell>
          <cell r="AO831"/>
          <cell r="AP831">
            <v>490953.53</v>
          </cell>
          <cell r="AQ831">
            <v>268103.39</v>
          </cell>
          <cell r="AR831">
            <v>0</v>
          </cell>
          <cell r="AS831">
            <v>759056.92</v>
          </cell>
          <cell r="AT831"/>
          <cell r="AU831">
            <v>338004.01</v>
          </cell>
          <cell r="AV831">
            <v>184579.63</v>
          </cell>
          <cell r="AW831">
            <v>0</v>
          </cell>
          <cell r="AX831">
            <v>522583.64</v>
          </cell>
          <cell r="AY831"/>
          <cell r="AZ831">
            <v>3132792.21</v>
          </cell>
          <cell r="BA831">
            <v>571679.9</v>
          </cell>
          <cell r="BB831">
            <v>1111341.6329999999</v>
          </cell>
          <cell r="BC831">
            <v>79003.268880000003</v>
          </cell>
          <cell r="BD831">
            <v>80261.485199999996</v>
          </cell>
          <cell r="BE831">
            <v>0</v>
          </cell>
          <cell r="BF831">
            <v>1270606.38708</v>
          </cell>
          <cell r="BG831"/>
          <cell r="BH831">
            <v>3283993.4070800003</v>
          </cell>
          <cell r="BI831"/>
          <cell r="BJ831">
            <v>530882.51</v>
          </cell>
          <cell r="BK831">
            <v>2753110.8970800005</v>
          </cell>
          <cell r="BL831"/>
          <cell r="BM831">
            <v>1</v>
          </cell>
        </row>
        <row r="832">
          <cell r="A832" t="str">
            <v>5008216000400</v>
          </cell>
          <cell r="B832" t="str">
            <v>MILLSTADT C C  SCH DIST 160</v>
          </cell>
          <cell r="C832" t="str">
            <v>ST CLAIR</v>
          </cell>
          <cell r="D832" t="str">
            <v>Elementary</v>
          </cell>
          <cell r="E832">
            <v>706.63</v>
          </cell>
          <cell r="F832"/>
          <cell r="G832">
            <v>456.64</v>
          </cell>
          <cell r="H832">
            <v>445.4799999999999</v>
          </cell>
          <cell r="I832">
            <v>249.99</v>
          </cell>
          <cell r="J832">
            <v>0</v>
          </cell>
          <cell r="K832"/>
          <cell r="L832">
            <v>40093.19999999999</v>
          </cell>
          <cell r="M832">
            <v>22499.100000000002</v>
          </cell>
          <cell r="N832">
            <v>0</v>
          </cell>
          <cell r="O832">
            <v>62592.299999999988</v>
          </cell>
          <cell r="P832"/>
          <cell r="Q832">
            <v>57080</v>
          </cell>
          <cell r="R832">
            <v>31248.75</v>
          </cell>
          <cell r="S832">
            <v>0</v>
          </cell>
          <cell r="T832">
            <v>88328.75</v>
          </cell>
          <cell r="U832"/>
          <cell r="V832">
            <v>148408</v>
          </cell>
          <cell r="W832">
            <v>81246.75</v>
          </cell>
          <cell r="X832">
            <v>0</v>
          </cell>
          <cell r="Y832">
            <v>229654.75</v>
          </cell>
          <cell r="Z832"/>
          <cell r="AA832">
            <v>15525.76</v>
          </cell>
          <cell r="AB832">
            <v>8499.66</v>
          </cell>
          <cell r="AC832">
            <v>0</v>
          </cell>
          <cell r="AD832">
            <v>24025.42</v>
          </cell>
          <cell r="AE832"/>
          <cell r="AF832">
            <v>260741.44</v>
          </cell>
          <cell r="AG832">
            <v>142744.29</v>
          </cell>
          <cell r="AH832">
            <v>0</v>
          </cell>
          <cell r="AI832">
            <v>403485.73</v>
          </cell>
          <cell r="AJ832"/>
          <cell r="AK832">
            <v>55684.999999999985</v>
          </cell>
          <cell r="AL832">
            <v>62247.51</v>
          </cell>
          <cell r="AM832">
            <v>0</v>
          </cell>
          <cell r="AN832">
            <v>117932.50999999998</v>
          </cell>
          <cell r="AO832"/>
          <cell r="AP832">
            <v>621487.04</v>
          </cell>
          <cell r="AQ832">
            <v>340236.39</v>
          </cell>
          <cell r="AR832">
            <v>0</v>
          </cell>
          <cell r="AS832">
            <v>961723.43</v>
          </cell>
          <cell r="AT832"/>
          <cell r="AU832">
            <v>427871.68</v>
          </cell>
          <cell r="AV832">
            <v>234240.63</v>
          </cell>
          <cell r="AW832">
            <v>0</v>
          </cell>
          <cell r="AX832">
            <v>662112.31000000006</v>
          </cell>
          <cell r="AY832"/>
          <cell r="AZ832">
            <v>4020194.3899999997</v>
          </cell>
          <cell r="BA832">
            <v>902726.27</v>
          </cell>
          <cell r="BB832">
            <v>1476876.1980000001</v>
          </cell>
          <cell r="BC832">
            <v>100096.96601999999</v>
          </cell>
          <cell r="BD832">
            <v>101691.12329999999</v>
          </cell>
          <cell r="BE832">
            <v>0</v>
          </cell>
          <cell r="BF832">
            <v>1678664.2873200001</v>
          </cell>
          <cell r="BG832"/>
          <cell r="BH832">
            <v>4228519.4873200003</v>
          </cell>
          <cell r="BI832"/>
          <cell r="BJ832">
            <v>672626.96</v>
          </cell>
          <cell r="BK832">
            <v>3555892.5273200003</v>
          </cell>
          <cell r="BL832"/>
          <cell r="BM832">
            <v>1</v>
          </cell>
        </row>
        <row r="833">
          <cell r="A833" t="str">
            <v>5008217500200</v>
          </cell>
          <cell r="B833" t="str">
            <v>HARMONY EMGE SCHOOL DIST 175</v>
          </cell>
          <cell r="C833" t="str">
            <v>ST CLAIR</v>
          </cell>
          <cell r="D833" t="str">
            <v>Elementary</v>
          </cell>
          <cell r="E833">
            <v>719.97</v>
          </cell>
          <cell r="F833"/>
          <cell r="G833">
            <v>458.15</v>
          </cell>
          <cell r="H833">
            <v>450.81999999999994</v>
          </cell>
          <cell r="I833">
            <v>261.82</v>
          </cell>
          <cell r="J833">
            <v>0</v>
          </cell>
          <cell r="K833"/>
          <cell r="L833">
            <v>40573.799999999996</v>
          </cell>
          <cell r="M833">
            <v>23563.8</v>
          </cell>
          <cell r="N833">
            <v>0</v>
          </cell>
          <cell r="O833">
            <v>64137.599999999991</v>
          </cell>
          <cell r="P833"/>
          <cell r="Q833">
            <v>57268.75</v>
          </cell>
          <cell r="R833">
            <v>32727.5</v>
          </cell>
          <cell r="S833">
            <v>0</v>
          </cell>
          <cell r="T833">
            <v>89996.25</v>
          </cell>
          <cell r="U833"/>
          <cell r="V833">
            <v>148898.75</v>
          </cell>
          <cell r="W833">
            <v>85091.5</v>
          </cell>
          <cell r="X833">
            <v>0</v>
          </cell>
          <cell r="Y833">
            <v>233990.25</v>
          </cell>
          <cell r="Z833"/>
          <cell r="AA833">
            <v>15577.099999999999</v>
          </cell>
          <cell r="AB833">
            <v>8901.8799999999992</v>
          </cell>
          <cell r="AC833">
            <v>0</v>
          </cell>
          <cell r="AD833">
            <v>24478.979999999996</v>
          </cell>
          <cell r="AE833"/>
          <cell r="AF833">
            <v>261603.65</v>
          </cell>
          <cell r="AG833">
            <v>149499.22</v>
          </cell>
          <cell r="AH833">
            <v>0</v>
          </cell>
          <cell r="AI833">
            <v>411102.87</v>
          </cell>
          <cell r="AJ833"/>
          <cell r="AK833">
            <v>56352.499999999993</v>
          </cell>
          <cell r="AL833">
            <v>65193.18</v>
          </cell>
          <cell r="AM833">
            <v>0</v>
          </cell>
          <cell r="AN833">
            <v>121545.68</v>
          </cell>
          <cell r="AO833"/>
          <cell r="AP833">
            <v>623542.15</v>
          </cell>
          <cell r="AQ833">
            <v>356337.02</v>
          </cell>
          <cell r="AR833">
            <v>0</v>
          </cell>
          <cell r="AS833">
            <v>979879.17</v>
          </cell>
          <cell r="AT833"/>
          <cell r="AU833">
            <v>429286.55</v>
          </cell>
          <cell r="AV833">
            <v>245325.34</v>
          </cell>
          <cell r="AW833">
            <v>0</v>
          </cell>
          <cell r="AX833">
            <v>674611.89</v>
          </cell>
          <cell r="AY833"/>
          <cell r="AZ833">
            <v>4398632.7</v>
          </cell>
          <cell r="BA833">
            <v>1569799.25</v>
          </cell>
          <cell r="BB833">
            <v>1790529.585</v>
          </cell>
          <cell r="BC833">
            <v>101986.63038</v>
          </cell>
          <cell r="BD833">
            <v>103610.8827</v>
          </cell>
          <cell r="BE833">
            <v>0</v>
          </cell>
          <cell r="BF833">
            <v>1996127.0980799999</v>
          </cell>
          <cell r="BG833"/>
          <cell r="BH833">
            <v>4595869.7880800003</v>
          </cell>
          <cell r="BI833"/>
          <cell r="BJ833">
            <v>685325.04</v>
          </cell>
          <cell r="BK833">
            <v>3910544.7480800003</v>
          </cell>
          <cell r="BL833"/>
          <cell r="BM833">
            <v>1</v>
          </cell>
        </row>
        <row r="834">
          <cell r="A834" t="str">
            <v>5008218100200</v>
          </cell>
          <cell r="B834" t="str">
            <v>SIGNAL HILL SCH DIST 181</v>
          </cell>
          <cell r="C834" t="str">
            <v>ST CLAIR</v>
          </cell>
          <cell r="D834" t="str">
            <v>Elementary</v>
          </cell>
          <cell r="E834">
            <v>279.38</v>
          </cell>
          <cell r="F834"/>
          <cell r="G834">
            <v>175.22</v>
          </cell>
          <cell r="H834">
            <v>171.30999999999997</v>
          </cell>
          <cell r="I834">
            <v>104.16</v>
          </cell>
          <cell r="J834">
            <v>0</v>
          </cell>
          <cell r="K834"/>
          <cell r="L834">
            <v>15417.899999999998</v>
          </cell>
          <cell r="M834">
            <v>9374.4</v>
          </cell>
          <cell r="N834">
            <v>0</v>
          </cell>
          <cell r="O834">
            <v>24792.299999999996</v>
          </cell>
          <cell r="P834"/>
          <cell r="Q834">
            <v>21902.5</v>
          </cell>
          <cell r="R834">
            <v>13020</v>
          </cell>
          <cell r="S834">
            <v>0</v>
          </cell>
          <cell r="T834">
            <v>34922.5</v>
          </cell>
          <cell r="U834"/>
          <cell r="V834">
            <v>56946.5</v>
          </cell>
          <cell r="W834">
            <v>33852</v>
          </cell>
          <cell r="X834">
            <v>0</v>
          </cell>
          <cell r="Y834">
            <v>90798.5</v>
          </cell>
          <cell r="Z834"/>
          <cell r="AA834">
            <v>5957.48</v>
          </cell>
          <cell r="AB834">
            <v>3541.44</v>
          </cell>
          <cell r="AC834">
            <v>0</v>
          </cell>
          <cell r="AD834">
            <v>9498.92</v>
          </cell>
          <cell r="AE834"/>
          <cell r="AF834">
            <v>100050.62</v>
          </cell>
          <cell r="AG834">
            <v>59475.360000000001</v>
          </cell>
          <cell r="AH834">
            <v>0</v>
          </cell>
          <cell r="AI834">
            <v>159525.97999999998</v>
          </cell>
          <cell r="AJ834"/>
          <cell r="AK834">
            <v>21413.749999999996</v>
          </cell>
          <cell r="AL834">
            <v>25935.84</v>
          </cell>
          <cell r="AM834">
            <v>0</v>
          </cell>
          <cell r="AN834">
            <v>47349.59</v>
          </cell>
          <cell r="AO834"/>
          <cell r="AP834">
            <v>238474.42</v>
          </cell>
          <cell r="AQ834">
            <v>141761.76</v>
          </cell>
          <cell r="AR834">
            <v>0</v>
          </cell>
          <cell r="AS834">
            <v>380236.18000000005</v>
          </cell>
          <cell r="AT834"/>
          <cell r="AU834">
            <v>164181.13999999998</v>
          </cell>
          <cell r="AV834">
            <v>97597.92</v>
          </cell>
          <cell r="AW834">
            <v>0</v>
          </cell>
          <cell r="AX834">
            <v>261779.06</v>
          </cell>
          <cell r="AY834"/>
          <cell r="AZ834">
            <v>1673903.61</v>
          </cell>
          <cell r="BA834">
            <v>565319.06000000006</v>
          </cell>
          <cell r="BB834">
            <v>671766.80099999998</v>
          </cell>
          <cell r="BC834">
            <v>39575.294520000003</v>
          </cell>
          <cell r="BD834">
            <v>40205.575799999991</v>
          </cell>
          <cell r="BE834">
            <v>0</v>
          </cell>
          <cell r="BF834">
            <v>751547.67131999996</v>
          </cell>
          <cell r="BG834"/>
          <cell r="BH834">
            <v>1760450.70132</v>
          </cell>
          <cell r="BI834"/>
          <cell r="BJ834">
            <v>265936.23</v>
          </cell>
          <cell r="BK834">
            <v>1494514.47132</v>
          </cell>
          <cell r="BL834"/>
          <cell r="BM834">
            <v>1</v>
          </cell>
        </row>
        <row r="835">
          <cell r="A835" t="str">
            <v>5008218702600</v>
          </cell>
          <cell r="B835" t="str">
            <v>CAHOKIA COMM UNIT SCH DIST 187</v>
          </cell>
          <cell r="C835" t="str">
            <v>ST CLAIR</v>
          </cell>
          <cell r="D835" t="str">
            <v>Unit</v>
          </cell>
          <cell r="E835">
            <v>3027.29</v>
          </cell>
          <cell r="F835"/>
          <cell r="G835">
            <v>1460.6399999999999</v>
          </cell>
          <cell r="H835">
            <v>1445.98</v>
          </cell>
          <cell r="I835">
            <v>760.49000000000012</v>
          </cell>
          <cell r="J835">
            <v>806.16000000000008</v>
          </cell>
          <cell r="K835"/>
          <cell r="L835">
            <v>130138.2</v>
          </cell>
          <cell r="M835">
            <v>68444.100000000006</v>
          </cell>
          <cell r="N835">
            <v>72554.400000000009</v>
          </cell>
          <cell r="O835">
            <v>271136.7</v>
          </cell>
          <cell r="P835"/>
          <cell r="Q835">
            <v>182579.99999999997</v>
          </cell>
          <cell r="R835">
            <v>95061.250000000015</v>
          </cell>
          <cell r="S835">
            <v>100770.00000000001</v>
          </cell>
          <cell r="T835">
            <v>378411.25</v>
          </cell>
          <cell r="U835"/>
          <cell r="V835">
            <v>474707.99999999994</v>
          </cell>
          <cell r="W835">
            <v>247159.25000000003</v>
          </cell>
          <cell r="X835">
            <v>262002.00000000003</v>
          </cell>
          <cell r="Y835">
            <v>983869.25</v>
          </cell>
          <cell r="Z835"/>
          <cell r="AA835">
            <v>49661.759999999995</v>
          </cell>
          <cell r="AB835">
            <v>25856.660000000003</v>
          </cell>
          <cell r="AC835">
            <v>27409.440000000002</v>
          </cell>
          <cell r="AD835">
            <v>102927.86</v>
          </cell>
          <cell r="AE835"/>
          <cell r="AF835">
            <v>834025.44</v>
          </cell>
          <cell r="AG835">
            <v>434239.79</v>
          </cell>
          <cell r="AH835">
            <v>460317.36</v>
          </cell>
          <cell r="AI835">
            <v>1728582.5899999999</v>
          </cell>
          <cell r="AJ835"/>
          <cell r="AK835">
            <v>180747.5</v>
          </cell>
          <cell r="AL835">
            <v>189362.01000000004</v>
          </cell>
          <cell r="AM835">
            <v>692491.44000000006</v>
          </cell>
          <cell r="AN835">
            <v>1062600.9500000002</v>
          </cell>
          <cell r="AO835"/>
          <cell r="AP835">
            <v>1987931.0399999998</v>
          </cell>
          <cell r="AQ835">
            <v>1035026.8900000001</v>
          </cell>
          <cell r="AR835">
            <v>1097183.76</v>
          </cell>
          <cell r="AS835">
            <v>4120141.6899999995</v>
          </cell>
          <cell r="AT835"/>
          <cell r="AU835">
            <v>1368619.68</v>
          </cell>
          <cell r="AV835">
            <v>712579.13000000012</v>
          </cell>
          <cell r="AW835">
            <v>755371.92</v>
          </cell>
          <cell r="AX835">
            <v>2836570.73</v>
          </cell>
          <cell r="AY835"/>
          <cell r="AZ835">
            <v>20209031.710000001</v>
          </cell>
          <cell r="BA835">
            <v>9039290.2899999991</v>
          </cell>
          <cell r="BB835">
            <v>8774496.5999999996</v>
          </cell>
          <cell r="BC835">
            <v>428827.73765999998</v>
          </cell>
          <cell r="BD835">
            <v>435657.3039</v>
          </cell>
          <cell r="BE835">
            <v>0</v>
          </cell>
          <cell r="BF835">
            <v>9638981.6415599994</v>
          </cell>
          <cell r="BG835"/>
          <cell r="BH835">
            <v>21123222.661559999</v>
          </cell>
          <cell r="BI835"/>
          <cell r="BJ835">
            <v>2881616.8</v>
          </cell>
          <cell r="BK835">
            <v>18241605.861559998</v>
          </cell>
          <cell r="BL835"/>
          <cell r="BM835">
            <v>1</v>
          </cell>
        </row>
        <row r="836">
          <cell r="A836" t="str">
            <v>5008218802200</v>
          </cell>
          <cell r="B836" t="str">
            <v>BROOKLYN UNIT DISTRICT 188</v>
          </cell>
          <cell r="C836" t="str">
            <v>ST CLAIR</v>
          </cell>
          <cell r="D836" t="str">
            <v>Unit</v>
          </cell>
          <cell r="E836">
            <v>146.44999999999999</v>
          </cell>
          <cell r="F836"/>
          <cell r="G836">
            <v>87.969999999999985</v>
          </cell>
          <cell r="H836">
            <v>87.969999999999985</v>
          </cell>
          <cell r="I836">
            <v>27.66</v>
          </cell>
          <cell r="J836">
            <v>30.82</v>
          </cell>
          <cell r="K836"/>
          <cell r="L836">
            <v>7917.2999999999984</v>
          </cell>
          <cell r="M836">
            <v>2489.4</v>
          </cell>
          <cell r="N836">
            <v>2773.8</v>
          </cell>
          <cell r="O836">
            <v>13180.5</v>
          </cell>
          <cell r="P836"/>
          <cell r="Q836">
            <v>10996.249999999998</v>
          </cell>
          <cell r="R836">
            <v>3457.5</v>
          </cell>
          <cell r="S836">
            <v>3852.5</v>
          </cell>
          <cell r="T836">
            <v>18306.25</v>
          </cell>
          <cell r="U836"/>
          <cell r="V836">
            <v>28590.249999999996</v>
          </cell>
          <cell r="W836">
            <v>8989.5</v>
          </cell>
          <cell r="X836">
            <v>10016.5</v>
          </cell>
          <cell r="Y836">
            <v>47596.25</v>
          </cell>
          <cell r="Z836"/>
          <cell r="AA836">
            <v>2990.9799999999996</v>
          </cell>
          <cell r="AB836">
            <v>940.44</v>
          </cell>
          <cell r="AC836">
            <v>1047.8800000000001</v>
          </cell>
          <cell r="AD836">
            <v>4979.2999999999993</v>
          </cell>
          <cell r="AE836"/>
          <cell r="AF836">
            <v>50230.87</v>
          </cell>
          <cell r="AG836">
            <v>15793.86</v>
          </cell>
          <cell r="AH836">
            <v>17598.22</v>
          </cell>
          <cell r="AI836">
            <v>83622.950000000012</v>
          </cell>
          <cell r="AJ836"/>
          <cell r="AK836">
            <v>10996.249999999998</v>
          </cell>
          <cell r="AL836">
            <v>6887.34</v>
          </cell>
          <cell r="AM836">
            <v>26474.38</v>
          </cell>
          <cell r="AN836">
            <v>44357.97</v>
          </cell>
          <cell r="AO836"/>
          <cell r="AP836">
            <v>119727.16999999998</v>
          </cell>
          <cell r="AQ836">
            <v>37645.26</v>
          </cell>
          <cell r="AR836">
            <v>41946.02</v>
          </cell>
          <cell r="AS836">
            <v>199318.44999999998</v>
          </cell>
          <cell r="AT836"/>
          <cell r="AU836">
            <v>82427.889999999985</v>
          </cell>
          <cell r="AV836">
            <v>25917.420000000002</v>
          </cell>
          <cell r="AW836">
            <v>28878.34</v>
          </cell>
          <cell r="AX836">
            <v>137223.65</v>
          </cell>
          <cell r="AY836"/>
          <cell r="AZ836">
            <v>914004.04</v>
          </cell>
          <cell r="BA836">
            <v>275819.51</v>
          </cell>
          <cell r="BB836">
            <v>356947.065</v>
          </cell>
          <cell r="BC836">
            <v>20745.228299999999</v>
          </cell>
          <cell r="BD836">
            <v>21075.619499999997</v>
          </cell>
          <cell r="BE836">
            <v>0</v>
          </cell>
          <cell r="BF836">
            <v>398767.91279999999</v>
          </cell>
          <cell r="BG836"/>
          <cell r="BH836">
            <v>947353.23279999988</v>
          </cell>
          <cell r="BI836"/>
          <cell r="BJ836">
            <v>139402.82</v>
          </cell>
          <cell r="BK836">
            <v>807950.41279999982</v>
          </cell>
          <cell r="BL836"/>
          <cell r="BM836">
            <v>1</v>
          </cell>
        </row>
        <row r="837">
          <cell r="A837" t="str">
            <v>5008218902200</v>
          </cell>
          <cell r="B837" t="str">
            <v>EAST ST LOUIS SCHOOL DIST 189</v>
          </cell>
          <cell r="C837" t="str">
            <v>ST CLAIR</v>
          </cell>
          <cell r="D837" t="str">
            <v>Unit</v>
          </cell>
          <cell r="E837">
            <v>4441.8599999999997</v>
          </cell>
          <cell r="F837"/>
          <cell r="G837">
            <v>2043.7299999999998</v>
          </cell>
          <cell r="H837">
            <v>2027.6499999999999</v>
          </cell>
          <cell r="I837">
            <v>978.15000000000009</v>
          </cell>
          <cell r="J837">
            <v>1419.98</v>
          </cell>
          <cell r="K837"/>
          <cell r="L837">
            <v>182488.5</v>
          </cell>
          <cell r="M837">
            <v>88033.500000000015</v>
          </cell>
          <cell r="N837">
            <v>127798.2</v>
          </cell>
          <cell r="O837">
            <v>398320.2</v>
          </cell>
          <cell r="P837"/>
          <cell r="Q837">
            <v>255466.24999999997</v>
          </cell>
          <cell r="R837">
            <v>122268.75000000001</v>
          </cell>
          <cell r="S837">
            <v>177497.5</v>
          </cell>
          <cell r="T837">
            <v>555232.5</v>
          </cell>
          <cell r="U837"/>
          <cell r="V837">
            <v>664212.24999999988</v>
          </cell>
          <cell r="W837">
            <v>317898.75000000006</v>
          </cell>
          <cell r="X837">
            <v>461493.5</v>
          </cell>
          <cell r="Y837">
            <v>1443604.5</v>
          </cell>
          <cell r="Z837"/>
          <cell r="AA837">
            <v>69486.819999999992</v>
          </cell>
          <cell r="AB837">
            <v>33257.100000000006</v>
          </cell>
          <cell r="AC837">
            <v>48279.32</v>
          </cell>
          <cell r="AD837">
            <v>151023.24</v>
          </cell>
          <cell r="AE837"/>
          <cell r="AF837">
            <v>583484.91</v>
          </cell>
          <cell r="AG837">
            <v>279261.82</v>
          </cell>
          <cell r="AH837">
            <v>405404.29</v>
          </cell>
          <cell r="AI837">
            <v>1268151.02</v>
          </cell>
          <cell r="AJ837"/>
          <cell r="AK837">
            <v>253456.24999999997</v>
          </cell>
          <cell r="AL837">
            <v>243559.35000000003</v>
          </cell>
          <cell r="AM837">
            <v>1219762.82</v>
          </cell>
          <cell r="AN837">
            <v>1716778.42</v>
          </cell>
          <cell r="AO837"/>
          <cell r="AP837">
            <v>2781516.53</v>
          </cell>
          <cell r="AQ837">
            <v>1331262.1500000001</v>
          </cell>
          <cell r="AR837">
            <v>1932592.78</v>
          </cell>
          <cell r="AS837">
            <v>6045371.46</v>
          </cell>
          <cell r="AT837"/>
          <cell r="AU837">
            <v>1914975.0099999998</v>
          </cell>
          <cell r="AV837">
            <v>916526.55</v>
          </cell>
          <cell r="AW837">
            <v>1330521.26</v>
          </cell>
          <cell r="AX837">
            <v>4162022.8199999994</v>
          </cell>
          <cell r="AY837"/>
          <cell r="AZ837">
            <v>29999262.209999997</v>
          </cell>
          <cell r="BA837">
            <v>13554549.199999999</v>
          </cell>
          <cell r="BB837">
            <v>13066143.422999999</v>
          </cell>
          <cell r="BC837">
            <v>629207.23644000012</v>
          </cell>
          <cell r="BD837">
            <v>639228.07259999996</v>
          </cell>
          <cell r="BE837">
            <v>0</v>
          </cell>
          <cell r="BF837">
            <v>14334578.732039999</v>
          </cell>
          <cell r="BG837"/>
          <cell r="BH837">
            <v>30075082.892039996</v>
          </cell>
          <cell r="BI837"/>
          <cell r="BJ837">
            <v>4228117.6900000004</v>
          </cell>
          <cell r="BK837">
            <v>25846965.202039994</v>
          </cell>
          <cell r="BL837"/>
          <cell r="BM837">
            <v>0</v>
          </cell>
        </row>
        <row r="838">
          <cell r="A838" t="str">
            <v>5008219602600</v>
          </cell>
          <cell r="B838" t="str">
            <v>DUPO COMM UNIT SCH DISTRICT 196</v>
          </cell>
          <cell r="C838" t="str">
            <v>ST CLAIR</v>
          </cell>
          <cell r="D838" t="str">
            <v>Unit</v>
          </cell>
          <cell r="E838">
            <v>888.28</v>
          </cell>
          <cell r="F838"/>
          <cell r="G838">
            <v>406.96999999999997</v>
          </cell>
          <cell r="H838">
            <v>400.46999999999997</v>
          </cell>
          <cell r="I838">
            <v>220.99</v>
          </cell>
          <cell r="J838">
            <v>260.32</v>
          </cell>
          <cell r="K838"/>
          <cell r="L838">
            <v>36042.299999999996</v>
          </cell>
          <cell r="M838">
            <v>19889.100000000002</v>
          </cell>
          <cell r="N838">
            <v>23428.799999999999</v>
          </cell>
          <cell r="O838">
            <v>79360.2</v>
          </cell>
          <cell r="P838"/>
          <cell r="Q838">
            <v>50871.249999999993</v>
          </cell>
          <cell r="R838">
            <v>27623.75</v>
          </cell>
          <cell r="S838">
            <v>32540</v>
          </cell>
          <cell r="T838">
            <v>111035</v>
          </cell>
          <cell r="U838"/>
          <cell r="V838">
            <v>132265.25</v>
          </cell>
          <cell r="W838">
            <v>71821.75</v>
          </cell>
          <cell r="X838">
            <v>84604</v>
          </cell>
          <cell r="Y838">
            <v>288691</v>
          </cell>
          <cell r="Z838"/>
          <cell r="AA838">
            <v>13836.98</v>
          </cell>
          <cell r="AB838">
            <v>7513.66</v>
          </cell>
          <cell r="AC838">
            <v>8850.8799999999992</v>
          </cell>
          <cell r="AD838">
            <v>30201.519999999997</v>
          </cell>
          <cell r="AE838"/>
          <cell r="AF838">
            <v>232379.87</v>
          </cell>
          <cell r="AG838">
            <v>126185.29</v>
          </cell>
          <cell r="AH838">
            <v>148642.72</v>
          </cell>
          <cell r="AI838">
            <v>507207.88</v>
          </cell>
          <cell r="AJ838"/>
          <cell r="AK838">
            <v>50058.749999999993</v>
          </cell>
          <cell r="AL838">
            <v>55026.51</v>
          </cell>
          <cell r="AM838">
            <v>223614.88</v>
          </cell>
          <cell r="AN838">
            <v>328700.14</v>
          </cell>
          <cell r="AO838"/>
          <cell r="AP838">
            <v>553886.16999999993</v>
          </cell>
          <cell r="AQ838">
            <v>300767.39</v>
          </cell>
          <cell r="AR838">
            <v>354295.52</v>
          </cell>
          <cell r="AS838">
            <v>1208949.08</v>
          </cell>
          <cell r="AT838"/>
          <cell r="AU838">
            <v>381330.88999999996</v>
          </cell>
          <cell r="AV838">
            <v>207067.63</v>
          </cell>
          <cell r="AW838">
            <v>243919.84</v>
          </cell>
          <cell r="AX838">
            <v>832318.36</v>
          </cell>
          <cell r="AY838"/>
          <cell r="AZ838">
            <v>5572464.1300000008</v>
          </cell>
          <cell r="BA838">
            <v>1860129.23</v>
          </cell>
          <cell r="BB838">
            <v>2229778.0080000004</v>
          </cell>
          <cell r="BC838">
            <v>125828.41511999999</v>
          </cell>
          <cell r="BD838">
            <v>127832.37479999999</v>
          </cell>
          <cell r="BE838">
            <v>0</v>
          </cell>
          <cell r="BF838">
            <v>2483438.7979200003</v>
          </cell>
          <cell r="BG838"/>
          <cell r="BH838">
            <v>5869901.9779199995</v>
          </cell>
          <cell r="BI838"/>
          <cell r="BJ838">
            <v>845535.96</v>
          </cell>
          <cell r="BK838">
            <v>5024366.0179199995</v>
          </cell>
          <cell r="BL838"/>
          <cell r="BM838">
            <v>1</v>
          </cell>
        </row>
        <row r="839">
          <cell r="A839" t="str">
            <v>5008220101700</v>
          </cell>
          <cell r="B839" t="str">
            <v>BELLEVILLE TWP HS DIST 201</v>
          </cell>
          <cell r="C839" t="str">
            <v>ST CLAIR</v>
          </cell>
          <cell r="D839" t="str">
            <v>High School</v>
          </cell>
          <cell r="E839">
            <v>4701</v>
          </cell>
          <cell r="F839"/>
          <cell r="G839">
            <v>0</v>
          </cell>
          <cell r="H839">
            <v>0</v>
          </cell>
          <cell r="I839">
            <v>0</v>
          </cell>
          <cell r="J839">
            <v>4701</v>
          </cell>
          <cell r="K839"/>
          <cell r="L839">
            <v>0</v>
          </cell>
          <cell r="M839">
            <v>0</v>
          </cell>
          <cell r="N839">
            <v>423090</v>
          </cell>
          <cell r="O839">
            <v>423090</v>
          </cell>
          <cell r="P839"/>
          <cell r="Q839">
            <v>0</v>
          </cell>
          <cell r="R839">
            <v>0</v>
          </cell>
          <cell r="S839">
            <v>587625</v>
          </cell>
          <cell r="T839">
            <v>587625</v>
          </cell>
          <cell r="U839"/>
          <cell r="V839">
            <v>0</v>
          </cell>
          <cell r="W839">
            <v>0</v>
          </cell>
          <cell r="X839">
            <v>1527825</v>
          </cell>
          <cell r="Y839">
            <v>1527825</v>
          </cell>
          <cell r="Z839"/>
          <cell r="AA839">
            <v>0</v>
          </cell>
          <cell r="AB839">
            <v>0</v>
          </cell>
          <cell r="AC839">
            <v>159834</v>
          </cell>
          <cell r="AD839">
            <v>159834</v>
          </cell>
          <cell r="AE839"/>
          <cell r="AF839">
            <v>0</v>
          </cell>
          <cell r="AG839">
            <v>0</v>
          </cell>
          <cell r="AH839">
            <v>2684271</v>
          </cell>
          <cell r="AI839">
            <v>2684271</v>
          </cell>
          <cell r="AJ839"/>
          <cell r="AK839">
            <v>0</v>
          </cell>
          <cell r="AL839">
            <v>0</v>
          </cell>
          <cell r="AM839">
            <v>4038159</v>
          </cell>
          <cell r="AN839">
            <v>4038159</v>
          </cell>
          <cell r="AO839"/>
          <cell r="AP839">
            <v>0</v>
          </cell>
          <cell r="AQ839">
            <v>0</v>
          </cell>
          <cell r="AR839">
            <v>6398061</v>
          </cell>
          <cell r="AS839">
            <v>6398061</v>
          </cell>
          <cell r="AT839"/>
          <cell r="AU839">
            <v>0</v>
          </cell>
          <cell r="AV839">
            <v>0</v>
          </cell>
          <cell r="AW839">
            <v>4404837</v>
          </cell>
          <cell r="AX839">
            <v>4404837</v>
          </cell>
          <cell r="AY839"/>
          <cell r="AZ839">
            <v>31022677.91</v>
          </cell>
          <cell r="BA839">
            <v>8389685.4299999997</v>
          </cell>
          <cell r="BB839">
            <v>11823709.002</v>
          </cell>
          <cell r="BC839">
            <v>665915.45400000003</v>
          </cell>
          <cell r="BD839">
            <v>676520.90999999992</v>
          </cell>
          <cell r="BE839">
            <v>0</v>
          </cell>
          <cell r="BF839">
            <v>13166145.366</v>
          </cell>
          <cell r="BG839"/>
          <cell r="BH839">
            <v>33389847.366</v>
          </cell>
          <cell r="BI839"/>
          <cell r="BJ839">
            <v>4474787.88</v>
          </cell>
          <cell r="BK839">
            <v>28915059.486000001</v>
          </cell>
          <cell r="BL839"/>
          <cell r="BM839">
            <v>1</v>
          </cell>
        </row>
        <row r="840">
          <cell r="A840" t="str">
            <v>5008220301700</v>
          </cell>
          <cell r="B840" t="str">
            <v>O FALLON TWP HIGH SCH DIST 203</v>
          </cell>
          <cell r="C840" t="str">
            <v>ST CLAIR</v>
          </cell>
          <cell r="D840" t="str">
            <v>High School</v>
          </cell>
          <cell r="E840">
            <v>2484.5</v>
          </cell>
          <cell r="F840"/>
          <cell r="G840">
            <v>0</v>
          </cell>
          <cell r="H840">
            <v>0</v>
          </cell>
          <cell r="I840">
            <v>0</v>
          </cell>
          <cell r="J840">
            <v>2484.5</v>
          </cell>
          <cell r="K840"/>
          <cell r="L840">
            <v>0</v>
          </cell>
          <cell r="M840">
            <v>0</v>
          </cell>
          <cell r="N840">
            <v>223605</v>
          </cell>
          <cell r="O840">
            <v>223605</v>
          </cell>
          <cell r="P840"/>
          <cell r="Q840">
            <v>0</v>
          </cell>
          <cell r="R840">
            <v>0</v>
          </cell>
          <cell r="S840">
            <v>310562.5</v>
          </cell>
          <cell r="T840">
            <v>310562.5</v>
          </cell>
          <cell r="U840"/>
          <cell r="V840">
            <v>0</v>
          </cell>
          <cell r="W840">
            <v>0</v>
          </cell>
          <cell r="X840">
            <v>807462.5</v>
          </cell>
          <cell r="Y840">
            <v>807462.5</v>
          </cell>
          <cell r="Z840"/>
          <cell r="AA840">
            <v>0</v>
          </cell>
          <cell r="AB840">
            <v>0</v>
          </cell>
          <cell r="AC840">
            <v>84473</v>
          </cell>
          <cell r="AD840">
            <v>84473</v>
          </cell>
          <cell r="AE840"/>
          <cell r="AF840">
            <v>0</v>
          </cell>
          <cell r="AG840">
            <v>0</v>
          </cell>
          <cell r="AH840">
            <v>1418649.5</v>
          </cell>
          <cell r="AI840">
            <v>1418649.5</v>
          </cell>
          <cell r="AJ840"/>
          <cell r="AK840">
            <v>0</v>
          </cell>
          <cell r="AL840">
            <v>0</v>
          </cell>
          <cell r="AM840">
            <v>2134185.5</v>
          </cell>
          <cell r="AN840">
            <v>2134185.5</v>
          </cell>
          <cell r="AO840"/>
          <cell r="AP840">
            <v>0</v>
          </cell>
          <cell r="AQ840">
            <v>0</v>
          </cell>
          <cell r="AR840">
            <v>3381404.5</v>
          </cell>
          <cell r="AS840">
            <v>3381404.5</v>
          </cell>
          <cell r="AT840"/>
          <cell r="AU840">
            <v>0</v>
          </cell>
          <cell r="AV840">
            <v>0</v>
          </cell>
          <cell r="AW840">
            <v>2327976.5</v>
          </cell>
          <cell r="AX840">
            <v>2327976.5</v>
          </cell>
          <cell r="AY840"/>
          <cell r="AZ840">
            <v>15796741.989999998</v>
          </cell>
          <cell r="BA840">
            <v>3106932.14</v>
          </cell>
          <cell r="BB840">
            <v>5671102.2389999991</v>
          </cell>
          <cell r="BC840">
            <v>351939.36299999995</v>
          </cell>
          <cell r="BD840">
            <v>357544.39499999996</v>
          </cell>
          <cell r="BE840">
            <v>0</v>
          </cell>
          <cell r="BF840">
            <v>6380585.9969999986</v>
          </cell>
          <cell r="BG840"/>
          <cell r="BH840">
            <v>17068904.996999998</v>
          </cell>
          <cell r="BI840"/>
          <cell r="BJ840">
            <v>2364945.86</v>
          </cell>
          <cell r="BK840">
            <v>14703959.136999998</v>
          </cell>
          <cell r="BL840"/>
          <cell r="BM840">
            <v>1</v>
          </cell>
        </row>
        <row r="841">
          <cell r="A841" t="str">
            <v>5100000000092</v>
          </cell>
          <cell r="B841" t="str">
            <v>ALT SCH-SANGAMON ROE</v>
          </cell>
          <cell r="C841" t="str">
            <v>SANGAMON</v>
          </cell>
          <cell r="D841" t="str">
            <v>Regional</v>
          </cell>
          <cell r="E841">
            <v>59</v>
          </cell>
          <cell r="F841"/>
          <cell r="G841">
            <v>0</v>
          </cell>
          <cell r="H841">
            <v>0</v>
          </cell>
          <cell r="I841">
            <v>0</v>
          </cell>
          <cell r="J841">
            <v>59</v>
          </cell>
          <cell r="K841"/>
          <cell r="L841">
            <v>0</v>
          </cell>
          <cell r="M841">
            <v>0</v>
          </cell>
          <cell r="N841">
            <v>5310</v>
          </cell>
          <cell r="O841">
            <v>5310</v>
          </cell>
          <cell r="P841"/>
          <cell r="Q841">
            <v>0</v>
          </cell>
          <cell r="R841">
            <v>0</v>
          </cell>
          <cell r="S841">
            <v>7375</v>
          </cell>
          <cell r="T841">
            <v>7375</v>
          </cell>
          <cell r="U841"/>
          <cell r="V841">
            <v>0</v>
          </cell>
          <cell r="W841">
            <v>0</v>
          </cell>
          <cell r="X841">
            <v>19175</v>
          </cell>
          <cell r="Y841">
            <v>19175</v>
          </cell>
          <cell r="Z841"/>
          <cell r="AA841">
            <v>0</v>
          </cell>
          <cell r="AB841">
            <v>0</v>
          </cell>
          <cell r="AC841">
            <v>2006</v>
          </cell>
          <cell r="AD841">
            <v>2006</v>
          </cell>
          <cell r="AE841"/>
          <cell r="AF841">
            <v>0</v>
          </cell>
          <cell r="AG841">
            <v>0</v>
          </cell>
          <cell r="AH841">
            <v>33689</v>
          </cell>
          <cell r="AI841">
            <v>33689</v>
          </cell>
          <cell r="AJ841"/>
          <cell r="AK841">
            <v>0</v>
          </cell>
          <cell r="AL841">
            <v>0</v>
          </cell>
          <cell r="AM841">
            <v>50681</v>
          </cell>
          <cell r="AN841">
            <v>50681</v>
          </cell>
          <cell r="AO841"/>
          <cell r="AP841">
            <v>0</v>
          </cell>
          <cell r="AQ841">
            <v>0</v>
          </cell>
          <cell r="AR841">
            <v>80299</v>
          </cell>
          <cell r="AS841">
            <v>80299</v>
          </cell>
          <cell r="AT841"/>
          <cell r="AU841">
            <v>0</v>
          </cell>
          <cell r="AV841">
            <v>0</v>
          </cell>
          <cell r="AW841">
            <v>55283</v>
          </cell>
          <cell r="AX841">
            <v>55283</v>
          </cell>
          <cell r="AY841"/>
          <cell r="AZ841">
            <v>383274.44000000006</v>
          </cell>
          <cell r="BA841">
            <v>102010.82</v>
          </cell>
          <cell r="BB841">
            <v>145585.57800000001</v>
          </cell>
          <cell r="BC841">
            <v>8357.5859999999993</v>
          </cell>
          <cell r="BD841">
            <v>8490.6899999999987</v>
          </cell>
          <cell r="BE841">
            <v>0</v>
          </cell>
          <cell r="BF841">
            <v>162433.85400000002</v>
          </cell>
          <cell r="BG841"/>
          <cell r="BH841">
            <v>416251.85400000005</v>
          </cell>
          <cell r="BI841"/>
          <cell r="BJ841">
            <v>56160.92</v>
          </cell>
          <cell r="BK841">
            <v>360090.93400000007</v>
          </cell>
          <cell r="BL841"/>
          <cell r="BM841">
            <v>1</v>
          </cell>
        </row>
        <row r="842">
          <cell r="A842" t="str">
            <v>5100000000093</v>
          </cell>
          <cell r="B842" t="str">
            <v>SAFE SCH-SANGAMON ROE</v>
          </cell>
          <cell r="C842" t="str">
            <v>SANGAMON</v>
          </cell>
          <cell r="D842" t="str">
            <v>Regional</v>
          </cell>
          <cell r="E842">
            <v>45</v>
          </cell>
          <cell r="F842"/>
          <cell r="G842">
            <v>0</v>
          </cell>
          <cell r="H842">
            <v>0</v>
          </cell>
          <cell r="I842">
            <v>18</v>
          </cell>
          <cell r="J842">
            <v>27</v>
          </cell>
          <cell r="K842"/>
          <cell r="L842">
            <v>0</v>
          </cell>
          <cell r="M842">
            <v>1620</v>
          </cell>
          <cell r="N842">
            <v>2430</v>
          </cell>
          <cell r="O842">
            <v>4050</v>
          </cell>
          <cell r="P842"/>
          <cell r="Q842">
            <v>0</v>
          </cell>
          <cell r="R842">
            <v>2250</v>
          </cell>
          <cell r="S842">
            <v>3375</v>
          </cell>
          <cell r="T842">
            <v>5625</v>
          </cell>
          <cell r="U842"/>
          <cell r="V842">
            <v>0</v>
          </cell>
          <cell r="W842">
            <v>5850</v>
          </cell>
          <cell r="X842">
            <v>8775</v>
          </cell>
          <cell r="Y842">
            <v>14625</v>
          </cell>
          <cell r="Z842"/>
          <cell r="AA842">
            <v>0</v>
          </cell>
          <cell r="AB842">
            <v>612</v>
          </cell>
          <cell r="AC842">
            <v>918</v>
          </cell>
          <cell r="AD842">
            <v>1530</v>
          </cell>
          <cell r="AE842"/>
          <cell r="AF842">
            <v>0</v>
          </cell>
          <cell r="AG842">
            <v>10278</v>
          </cell>
          <cell r="AH842">
            <v>15417</v>
          </cell>
          <cell r="AI842">
            <v>25695</v>
          </cell>
          <cell r="AJ842"/>
          <cell r="AK842">
            <v>0</v>
          </cell>
          <cell r="AL842">
            <v>4482</v>
          </cell>
          <cell r="AM842">
            <v>23193</v>
          </cell>
          <cell r="AN842">
            <v>27675</v>
          </cell>
          <cell r="AO842"/>
          <cell r="AP842">
            <v>0</v>
          </cell>
          <cell r="AQ842">
            <v>24498</v>
          </cell>
          <cell r="AR842">
            <v>36747</v>
          </cell>
          <cell r="AS842">
            <v>61245</v>
          </cell>
          <cell r="AT842"/>
          <cell r="AU842">
            <v>0</v>
          </cell>
          <cell r="AV842">
            <v>16866</v>
          </cell>
          <cell r="AW842">
            <v>25299</v>
          </cell>
          <cell r="AX842">
            <v>42165</v>
          </cell>
          <cell r="AY842"/>
          <cell r="AZ842">
            <v>274280.03999999998</v>
          </cell>
          <cell r="BA842">
            <v>77701.070000000007</v>
          </cell>
          <cell r="BB842">
            <v>105594.333</v>
          </cell>
          <cell r="BC842">
            <v>6374.4299999999994</v>
          </cell>
          <cell r="BD842">
            <v>6475.95</v>
          </cell>
          <cell r="BE842">
            <v>0</v>
          </cell>
          <cell r="BF842">
            <v>118444.71299999999</v>
          </cell>
          <cell r="BG842"/>
          <cell r="BH842">
            <v>301054.71299999999</v>
          </cell>
          <cell r="BI842"/>
          <cell r="BJ842">
            <v>42834.6</v>
          </cell>
          <cell r="BK842">
            <v>258220.11299999998</v>
          </cell>
          <cell r="BL842"/>
          <cell r="BM842">
            <v>1</v>
          </cell>
        </row>
        <row r="843">
          <cell r="A843" t="str">
            <v>5100000000095</v>
          </cell>
          <cell r="B843" t="str">
            <v>ALOP - SANGAMON ROE</v>
          </cell>
          <cell r="C843" t="str">
            <v>SANGAMON</v>
          </cell>
          <cell r="D843" t="str">
            <v>Regional</v>
          </cell>
          <cell r="E843">
            <v>163</v>
          </cell>
          <cell r="F843"/>
          <cell r="G843">
            <v>49</v>
          </cell>
          <cell r="H843">
            <v>49</v>
          </cell>
          <cell r="I843">
            <v>114</v>
          </cell>
          <cell r="J843">
            <v>0</v>
          </cell>
          <cell r="K843"/>
          <cell r="L843">
            <v>4410</v>
          </cell>
          <cell r="M843">
            <v>10260</v>
          </cell>
          <cell r="N843">
            <v>0</v>
          </cell>
          <cell r="O843">
            <v>14670</v>
          </cell>
          <cell r="P843"/>
          <cell r="Q843">
            <v>6125</v>
          </cell>
          <cell r="R843">
            <v>14250</v>
          </cell>
          <cell r="S843">
            <v>0</v>
          </cell>
          <cell r="T843">
            <v>20375</v>
          </cell>
          <cell r="U843"/>
          <cell r="V843">
            <v>15925</v>
          </cell>
          <cell r="W843">
            <v>37050</v>
          </cell>
          <cell r="X843">
            <v>0</v>
          </cell>
          <cell r="Y843">
            <v>52975</v>
          </cell>
          <cell r="Z843"/>
          <cell r="AA843">
            <v>1666</v>
          </cell>
          <cell r="AB843">
            <v>3876</v>
          </cell>
          <cell r="AC843">
            <v>0</v>
          </cell>
          <cell r="AD843">
            <v>5542</v>
          </cell>
          <cell r="AE843"/>
          <cell r="AF843">
            <v>27979</v>
          </cell>
          <cell r="AG843">
            <v>65094</v>
          </cell>
          <cell r="AH843">
            <v>0</v>
          </cell>
          <cell r="AI843">
            <v>93073</v>
          </cell>
          <cell r="AJ843"/>
          <cell r="AK843">
            <v>6125</v>
          </cell>
          <cell r="AL843">
            <v>28386</v>
          </cell>
          <cell r="AM843">
            <v>0</v>
          </cell>
          <cell r="AN843">
            <v>34511</v>
          </cell>
          <cell r="AO843"/>
          <cell r="AP843">
            <v>66689</v>
          </cell>
          <cell r="AQ843">
            <v>155154</v>
          </cell>
          <cell r="AR843">
            <v>0</v>
          </cell>
          <cell r="AS843">
            <v>221843</v>
          </cell>
          <cell r="AT843"/>
          <cell r="AU843">
            <v>45913</v>
          </cell>
          <cell r="AV843">
            <v>106818</v>
          </cell>
          <cell r="AW843">
            <v>0</v>
          </cell>
          <cell r="AX843">
            <v>152731</v>
          </cell>
          <cell r="AY843"/>
          <cell r="AZ843">
            <v>904304.49</v>
          </cell>
          <cell r="BA843">
            <v>288333.34999999998</v>
          </cell>
          <cell r="BB843">
            <v>357791.35199999996</v>
          </cell>
          <cell r="BC843">
            <v>23089.601999999999</v>
          </cell>
          <cell r="BD843">
            <v>23457.329999999998</v>
          </cell>
          <cell r="BE843">
            <v>0</v>
          </cell>
          <cell r="BF843">
            <v>404338.28399999999</v>
          </cell>
          <cell r="BG843"/>
          <cell r="BH843">
            <v>1000058.284</v>
          </cell>
          <cell r="BI843"/>
          <cell r="BJ843">
            <v>155156.44</v>
          </cell>
          <cell r="BK843">
            <v>844901.84400000004</v>
          </cell>
          <cell r="BL843"/>
          <cell r="BM843">
            <v>1</v>
          </cell>
        </row>
        <row r="844">
          <cell r="A844" t="str">
            <v>5106520002600</v>
          </cell>
          <cell r="B844" t="str">
            <v>GREENVIEW C U SCH DIST 200</v>
          </cell>
          <cell r="C844" t="str">
            <v>MENARD</v>
          </cell>
          <cell r="D844" t="str">
            <v>Unit</v>
          </cell>
          <cell r="E844">
            <v>194.5</v>
          </cell>
          <cell r="F844"/>
          <cell r="G844">
            <v>88</v>
          </cell>
          <cell r="H844">
            <v>87</v>
          </cell>
          <cell r="I844">
            <v>45</v>
          </cell>
          <cell r="J844">
            <v>61.5</v>
          </cell>
          <cell r="K844"/>
          <cell r="L844">
            <v>7830</v>
          </cell>
          <cell r="M844">
            <v>4050</v>
          </cell>
          <cell r="N844">
            <v>5535</v>
          </cell>
          <cell r="O844">
            <v>17415</v>
          </cell>
          <cell r="P844"/>
          <cell r="Q844">
            <v>11000</v>
          </cell>
          <cell r="R844">
            <v>5625</v>
          </cell>
          <cell r="S844">
            <v>7687.5</v>
          </cell>
          <cell r="T844">
            <v>24312.5</v>
          </cell>
          <cell r="U844"/>
          <cell r="V844">
            <v>28600</v>
          </cell>
          <cell r="W844">
            <v>14625</v>
          </cell>
          <cell r="X844">
            <v>19987.5</v>
          </cell>
          <cell r="Y844">
            <v>63212.5</v>
          </cell>
          <cell r="Z844"/>
          <cell r="AA844">
            <v>2992</v>
          </cell>
          <cell r="AB844">
            <v>1530</v>
          </cell>
          <cell r="AC844">
            <v>2091</v>
          </cell>
          <cell r="AD844">
            <v>6613</v>
          </cell>
          <cell r="AE844"/>
          <cell r="AF844">
            <v>25124</v>
          </cell>
          <cell r="AG844">
            <v>12847.5</v>
          </cell>
          <cell r="AH844">
            <v>17558.25</v>
          </cell>
          <cell r="AI844">
            <v>55529.75</v>
          </cell>
          <cell r="AJ844"/>
          <cell r="AK844">
            <v>10875</v>
          </cell>
          <cell r="AL844">
            <v>11205</v>
          </cell>
          <cell r="AM844">
            <v>52828.5</v>
          </cell>
          <cell r="AN844">
            <v>74908.5</v>
          </cell>
          <cell r="AO844"/>
          <cell r="AP844">
            <v>119768</v>
          </cell>
          <cell r="AQ844">
            <v>61245</v>
          </cell>
          <cell r="AR844">
            <v>83701.5</v>
          </cell>
          <cell r="AS844">
            <v>264714.5</v>
          </cell>
          <cell r="AT844"/>
          <cell r="AU844">
            <v>82456</v>
          </cell>
          <cell r="AV844">
            <v>42165</v>
          </cell>
          <cell r="AW844">
            <v>57625.5</v>
          </cell>
          <cell r="AX844">
            <v>182246.5</v>
          </cell>
          <cell r="AY844"/>
          <cell r="AZ844">
            <v>1172132.9700000002</v>
          </cell>
          <cell r="BA844">
            <v>279695.44</v>
          </cell>
          <cell r="BB844">
            <v>435548.52300000004</v>
          </cell>
          <cell r="BC844">
            <v>27551.702999999998</v>
          </cell>
          <cell r="BD844">
            <v>27990.494999999999</v>
          </cell>
          <cell r="BE844">
            <v>0</v>
          </cell>
          <cell r="BF844">
            <v>491090.72100000002</v>
          </cell>
          <cell r="BG844"/>
          <cell r="BH844">
            <v>1180042.9709999999</v>
          </cell>
          <cell r="BI844"/>
          <cell r="BJ844">
            <v>185140.66</v>
          </cell>
          <cell r="BK844">
            <v>994902.31099999987</v>
          </cell>
          <cell r="BL844"/>
          <cell r="BM844">
            <v>0</v>
          </cell>
        </row>
        <row r="845">
          <cell r="A845" t="str">
            <v>5106520202600</v>
          </cell>
          <cell r="B845" t="str">
            <v>PORTA COMM UNIT SCHOOL DIST 202</v>
          </cell>
          <cell r="C845" t="str">
            <v>MENARD</v>
          </cell>
          <cell r="D845" t="str">
            <v>Unit</v>
          </cell>
          <cell r="E845">
            <v>971.78</v>
          </cell>
          <cell r="F845"/>
          <cell r="G845">
            <v>463.64</v>
          </cell>
          <cell r="H845">
            <v>451.98</v>
          </cell>
          <cell r="I845">
            <v>230.16</v>
          </cell>
          <cell r="J845">
            <v>277.97999999999996</v>
          </cell>
          <cell r="K845"/>
          <cell r="L845">
            <v>40678.200000000004</v>
          </cell>
          <cell r="M845">
            <v>20714.400000000001</v>
          </cell>
          <cell r="N845">
            <v>25018.199999999997</v>
          </cell>
          <cell r="O845">
            <v>86410.8</v>
          </cell>
          <cell r="P845"/>
          <cell r="Q845">
            <v>57955</v>
          </cell>
          <cell r="R845">
            <v>28770</v>
          </cell>
          <cell r="S845">
            <v>34747.499999999993</v>
          </cell>
          <cell r="T845">
            <v>121472.5</v>
          </cell>
          <cell r="U845"/>
          <cell r="V845">
            <v>150683</v>
          </cell>
          <cell r="W845">
            <v>74802</v>
          </cell>
          <cell r="X845">
            <v>90343.499999999985</v>
          </cell>
          <cell r="Y845">
            <v>315828.5</v>
          </cell>
          <cell r="Z845"/>
          <cell r="AA845">
            <v>15763.76</v>
          </cell>
          <cell r="AB845">
            <v>7825.44</v>
          </cell>
          <cell r="AC845">
            <v>9451.3199999999979</v>
          </cell>
          <cell r="AD845">
            <v>33040.519999999997</v>
          </cell>
          <cell r="AE845"/>
          <cell r="AF845">
            <v>264738.44</v>
          </cell>
          <cell r="AG845">
            <v>131421.35999999999</v>
          </cell>
          <cell r="AH845">
            <v>158726.57999999999</v>
          </cell>
          <cell r="AI845">
            <v>554886.38</v>
          </cell>
          <cell r="AJ845"/>
          <cell r="AK845">
            <v>56497.5</v>
          </cell>
          <cell r="AL845">
            <v>57309.84</v>
          </cell>
          <cell r="AM845">
            <v>238784.81999999998</v>
          </cell>
          <cell r="AN845">
            <v>352592.16</v>
          </cell>
          <cell r="AO845"/>
          <cell r="AP845">
            <v>631014.04</v>
          </cell>
          <cell r="AQ845">
            <v>313247.76</v>
          </cell>
          <cell r="AR845">
            <v>378330.77999999997</v>
          </cell>
          <cell r="AS845">
            <v>1322592.58</v>
          </cell>
          <cell r="AT845"/>
          <cell r="AU845">
            <v>434430.68</v>
          </cell>
          <cell r="AV845">
            <v>215659.91999999998</v>
          </cell>
          <cell r="AW845">
            <v>260467.25999999995</v>
          </cell>
          <cell r="AX845">
            <v>910557.85999999987</v>
          </cell>
          <cell r="AY845"/>
          <cell r="AZ845">
            <v>5893182.1799999997</v>
          </cell>
          <cell r="BA845">
            <v>1558197.88</v>
          </cell>
          <cell r="BB845">
            <v>2235414.0179999997</v>
          </cell>
          <cell r="BC845">
            <v>137656.52411999999</v>
          </cell>
          <cell r="BD845">
            <v>139848.85979999998</v>
          </cell>
          <cell r="BE845">
            <v>0</v>
          </cell>
          <cell r="BF845">
            <v>2512919.4019200001</v>
          </cell>
          <cell r="BG845"/>
          <cell r="BH845">
            <v>6210300.701919999</v>
          </cell>
          <cell r="BI845"/>
          <cell r="BJ845">
            <v>925017.94</v>
          </cell>
          <cell r="BK845">
            <v>5285282.7619199995</v>
          </cell>
          <cell r="BL845"/>
          <cell r="BM845">
            <v>1</v>
          </cell>
        </row>
        <row r="846">
          <cell r="A846" t="str">
            <v>5106521302600</v>
          </cell>
          <cell r="B846" t="str">
            <v>ATHENS COMM UNIT SCH DIST 213</v>
          </cell>
          <cell r="C846" t="str">
            <v>MENARD</v>
          </cell>
          <cell r="D846" t="str">
            <v>Unit</v>
          </cell>
          <cell r="E846">
            <v>985.28</v>
          </cell>
          <cell r="F846"/>
          <cell r="G846">
            <v>428.65</v>
          </cell>
          <cell r="H846">
            <v>423.48999999999995</v>
          </cell>
          <cell r="I846">
            <v>235.49</v>
          </cell>
          <cell r="J846">
            <v>321.14</v>
          </cell>
          <cell r="K846"/>
          <cell r="L846">
            <v>38114.1</v>
          </cell>
          <cell r="M846">
            <v>21194.100000000002</v>
          </cell>
          <cell r="N846">
            <v>28902.6</v>
          </cell>
          <cell r="O846">
            <v>88210.799999999988</v>
          </cell>
          <cell r="P846"/>
          <cell r="Q846">
            <v>53581.25</v>
          </cell>
          <cell r="R846">
            <v>29436.25</v>
          </cell>
          <cell r="S846">
            <v>40142.5</v>
          </cell>
          <cell r="T846">
            <v>123160</v>
          </cell>
          <cell r="U846"/>
          <cell r="V846">
            <v>139311.25</v>
          </cell>
          <cell r="W846">
            <v>76534.25</v>
          </cell>
          <cell r="X846">
            <v>104370.5</v>
          </cell>
          <cell r="Y846">
            <v>320216</v>
          </cell>
          <cell r="Z846"/>
          <cell r="AA846">
            <v>14574.099999999999</v>
          </cell>
          <cell r="AB846">
            <v>8006.66</v>
          </cell>
          <cell r="AC846">
            <v>10918.76</v>
          </cell>
          <cell r="AD846">
            <v>33499.519999999997</v>
          </cell>
          <cell r="AE846"/>
          <cell r="AF846">
            <v>244759.15</v>
          </cell>
          <cell r="AG846">
            <v>134464.79</v>
          </cell>
          <cell r="AH846">
            <v>183370.94</v>
          </cell>
          <cell r="AI846">
            <v>562594.88</v>
          </cell>
          <cell r="AJ846"/>
          <cell r="AK846">
            <v>52936.249999999993</v>
          </cell>
          <cell r="AL846">
            <v>58637.01</v>
          </cell>
          <cell r="AM846">
            <v>275859.26</v>
          </cell>
          <cell r="AN846">
            <v>387432.52</v>
          </cell>
          <cell r="AO846"/>
          <cell r="AP846">
            <v>583392.65</v>
          </cell>
          <cell r="AQ846">
            <v>320501.89</v>
          </cell>
          <cell r="AR846">
            <v>437071.54</v>
          </cell>
          <cell r="AS846">
            <v>1340966.08</v>
          </cell>
          <cell r="AT846"/>
          <cell r="AU846">
            <v>401645.05</v>
          </cell>
          <cell r="AV846">
            <v>220654.13</v>
          </cell>
          <cell r="AW846">
            <v>300908.18</v>
          </cell>
          <cell r="AX846">
            <v>923207.35999999987</v>
          </cell>
          <cell r="AY846"/>
          <cell r="AZ846">
            <v>5914322.6199999992</v>
          </cell>
          <cell r="BA846">
            <v>1411363.3599999999</v>
          </cell>
          <cell r="BB846">
            <v>2197705.7939999993</v>
          </cell>
          <cell r="BC846">
            <v>139568.85311999999</v>
          </cell>
          <cell r="BD846">
            <v>141791.64479999998</v>
          </cell>
          <cell r="BE846">
            <v>0</v>
          </cell>
          <cell r="BF846">
            <v>2479066.2919199993</v>
          </cell>
          <cell r="BG846"/>
          <cell r="BH846">
            <v>6258353.451919999</v>
          </cell>
          <cell r="BI846"/>
          <cell r="BJ846">
            <v>937868.32</v>
          </cell>
          <cell r="BK846">
            <v>5320485.1319199987</v>
          </cell>
          <cell r="BL846"/>
          <cell r="BM846">
            <v>1</v>
          </cell>
        </row>
        <row r="847">
          <cell r="A847" t="str">
            <v>5108400102600</v>
          </cell>
          <cell r="B847" t="str">
            <v>TRI CITY COMM UNIT SCH DIST 1</v>
          </cell>
          <cell r="C847" t="str">
            <v>SANGAMON</v>
          </cell>
          <cell r="D847" t="str">
            <v>Unit</v>
          </cell>
          <cell r="E847">
            <v>526.22</v>
          </cell>
          <cell r="F847"/>
          <cell r="G847">
            <v>242.57</v>
          </cell>
          <cell r="H847">
            <v>236.32</v>
          </cell>
          <cell r="I847">
            <v>121.16</v>
          </cell>
          <cell r="J847">
            <v>162.49</v>
          </cell>
          <cell r="K847"/>
          <cell r="L847">
            <v>21268.799999999999</v>
          </cell>
          <cell r="M847">
            <v>10904.4</v>
          </cell>
          <cell r="N847">
            <v>14624.1</v>
          </cell>
          <cell r="O847">
            <v>46797.299999999996</v>
          </cell>
          <cell r="P847"/>
          <cell r="Q847">
            <v>30321.25</v>
          </cell>
          <cell r="R847">
            <v>15145</v>
          </cell>
          <cell r="S847">
            <v>20311.25</v>
          </cell>
          <cell r="T847">
            <v>65777.5</v>
          </cell>
          <cell r="U847"/>
          <cell r="V847">
            <v>78835.25</v>
          </cell>
          <cell r="W847">
            <v>39377</v>
          </cell>
          <cell r="X847">
            <v>52809.25</v>
          </cell>
          <cell r="Y847">
            <v>171021.5</v>
          </cell>
          <cell r="Z847"/>
          <cell r="AA847">
            <v>8247.3799999999992</v>
          </cell>
          <cell r="AB847">
            <v>4119.4399999999996</v>
          </cell>
          <cell r="AC847">
            <v>5524.66</v>
          </cell>
          <cell r="AD847">
            <v>17891.48</v>
          </cell>
          <cell r="AE847"/>
          <cell r="AF847">
            <v>138507.47</v>
          </cell>
          <cell r="AG847">
            <v>69182.36</v>
          </cell>
          <cell r="AH847">
            <v>92781.79</v>
          </cell>
          <cell r="AI847">
            <v>300471.62</v>
          </cell>
          <cell r="AJ847"/>
          <cell r="AK847">
            <v>29540</v>
          </cell>
          <cell r="AL847">
            <v>30168.84</v>
          </cell>
          <cell r="AM847">
            <v>139578.91</v>
          </cell>
          <cell r="AN847">
            <v>199287.75</v>
          </cell>
          <cell r="AO847"/>
          <cell r="AP847">
            <v>330137.77</v>
          </cell>
          <cell r="AQ847">
            <v>164898.76</v>
          </cell>
          <cell r="AR847">
            <v>221148.89</v>
          </cell>
          <cell r="AS847">
            <v>716185.42</v>
          </cell>
          <cell r="AT847"/>
          <cell r="AU847">
            <v>227288.09</v>
          </cell>
          <cell r="AV847">
            <v>113526.92</v>
          </cell>
          <cell r="AW847">
            <v>152253.13</v>
          </cell>
          <cell r="AX847">
            <v>493068.14</v>
          </cell>
          <cell r="AY847"/>
          <cell r="AZ847">
            <v>3153125.1500000004</v>
          </cell>
          <cell r="BA847">
            <v>791493.81</v>
          </cell>
          <cell r="BB847">
            <v>1183385.6880000001</v>
          </cell>
          <cell r="BC847">
            <v>74541.167879999994</v>
          </cell>
          <cell r="BD847">
            <v>75728.320200000002</v>
          </cell>
          <cell r="BE847">
            <v>0</v>
          </cell>
          <cell r="BF847">
            <v>1333655.1760800001</v>
          </cell>
          <cell r="BG847"/>
          <cell r="BH847">
            <v>3344155.8860800001</v>
          </cell>
          <cell r="BI847"/>
          <cell r="BJ847">
            <v>500898.29</v>
          </cell>
          <cell r="BK847">
            <v>2843257.59608</v>
          </cell>
          <cell r="BL847"/>
          <cell r="BM847">
            <v>1</v>
          </cell>
        </row>
        <row r="848">
          <cell r="A848" t="str">
            <v>51084003A2600</v>
          </cell>
          <cell r="B848" t="str">
            <v>ROCHESTER COMM UNIT SCH DIST 3A</v>
          </cell>
          <cell r="C848" t="str">
            <v>SANGAMON</v>
          </cell>
          <cell r="D848" t="str">
            <v>Unit</v>
          </cell>
          <cell r="E848">
            <v>2065.46</v>
          </cell>
          <cell r="F848"/>
          <cell r="G848">
            <v>816.48000000000013</v>
          </cell>
          <cell r="H848">
            <v>798.15000000000009</v>
          </cell>
          <cell r="I848">
            <v>500.83000000000004</v>
          </cell>
          <cell r="J848">
            <v>748.15</v>
          </cell>
          <cell r="K848"/>
          <cell r="L848">
            <v>71833.500000000015</v>
          </cell>
          <cell r="M848">
            <v>45074.700000000004</v>
          </cell>
          <cell r="N848">
            <v>67333.5</v>
          </cell>
          <cell r="O848">
            <v>184241.7</v>
          </cell>
          <cell r="P848"/>
          <cell r="Q848">
            <v>102060.00000000001</v>
          </cell>
          <cell r="R848">
            <v>62603.750000000007</v>
          </cell>
          <cell r="S848">
            <v>93518.75</v>
          </cell>
          <cell r="T848">
            <v>258182.50000000003</v>
          </cell>
          <cell r="U848"/>
          <cell r="V848">
            <v>265356.00000000006</v>
          </cell>
          <cell r="W848">
            <v>162769.75</v>
          </cell>
          <cell r="X848">
            <v>243148.75</v>
          </cell>
          <cell r="Y848">
            <v>671274.5</v>
          </cell>
          <cell r="Z848"/>
          <cell r="AA848">
            <v>27760.320000000003</v>
          </cell>
          <cell r="AB848">
            <v>17028.22</v>
          </cell>
          <cell r="AC848">
            <v>25437.1</v>
          </cell>
          <cell r="AD848">
            <v>70225.640000000014</v>
          </cell>
          <cell r="AE848"/>
          <cell r="AF848">
            <v>466210.08</v>
          </cell>
          <cell r="AG848">
            <v>285973.93</v>
          </cell>
          <cell r="AH848">
            <v>427193.65</v>
          </cell>
          <cell r="AI848">
            <v>1179377.6600000001</v>
          </cell>
          <cell r="AJ848"/>
          <cell r="AK848">
            <v>99768.750000000015</v>
          </cell>
          <cell r="AL848">
            <v>124706.67000000001</v>
          </cell>
          <cell r="AM848">
            <v>642660.85</v>
          </cell>
          <cell r="AN848">
            <v>867136.27</v>
          </cell>
          <cell r="AO848"/>
          <cell r="AP848">
            <v>1111229.2800000003</v>
          </cell>
          <cell r="AQ848">
            <v>681629.63</v>
          </cell>
          <cell r="AR848">
            <v>1018232.15</v>
          </cell>
          <cell r="AS848">
            <v>2811091.06</v>
          </cell>
          <cell r="AT848"/>
          <cell r="AU848">
            <v>765041.76000000013</v>
          </cell>
          <cell r="AV848">
            <v>469277.71</v>
          </cell>
          <cell r="AW848">
            <v>701016.54999999993</v>
          </cell>
          <cell r="AX848">
            <v>1935336.02</v>
          </cell>
          <cell r="AY848"/>
          <cell r="AZ848">
            <v>12101340.549999999</v>
          </cell>
          <cell r="BA848">
            <v>2341400.83</v>
          </cell>
          <cell r="BB848">
            <v>4332822.4139999999</v>
          </cell>
          <cell r="BC848">
            <v>292580.67083999998</v>
          </cell>
          <cell r="BD848">
            <v>297240.34859999997</v>
          </cell>
          <cell r="BE848">
            <v>0</v>
          </cell>
          <cell r="BF848">
            <v>4922643.4334399998</v>
          </cell>
          <cell r="BG848"/>
          <cell r="BH848">
            <v>12899508.783439999</v>
          </cell>
          <cell r="BI848"/>
          <cell r="BJ848">
            <v>1966070.06</v>
          </cell>
          <cell r="BK848">
            <v>10933438.723439999</v>
          </cell>
          <cell r="BL848"/>
          <cell r="BM848">
            <v>1</v>
          </cell>
        </row>
        <row r="849">
          <cell r="A849" t="str">
            <v>5108400502600</v>
          </cell>
          <cell r="B849" t="str">
            <v>BALL CHATHAM C U SCHOOL DIST 5</v>
          </cell>
          <cell r="C849" t="str">
            <v>SANGAMON</v>
          </cell>
          <cell r="D849" t="str">
            <v>Unit</v>
          </cell>
          <cell r="E849">
            <v>4586.6099999999997</v>
          </cell>
          <cell r="F849"/>
          <cell r="G849">
            <v>2007.14</v>
          </cell>
          <cell r="H849">
            <v>1983.3100000000002</v>
          </cell>
          <cell r="I849">
            <v>1118.3200000000002</v>
          </cell>
          <cell r="J849">
            <v>1461.15</v>
          </cell>
          <cell r="K849"/>
          <cell r="L849">
            <v>178497.90000000002</v>
          </cell>
          <cell r="M849">
            <v>100648.80000000002</v>
          </cell>
          <cell r="N849">
            <v>131503.5</v>
          </cell>
          <cell r="O849">
            <v>410650.20000000007</v>
          </cell>
          <cell r="P849"/>
          <cell r="Q849">
            <v>250892.5</v>
          </cell>
          <cell r="R849">
            <v>139790.00000000003</v>
          </cell>
          <cell r="S849">
            <v>182643.75</v>
          </cell>
          <cell r="T849">
            <v>573326.25</v>
          </cell>
          <cell r="U849"/>
          <cell r="V849">
            <v>652320.5</v>
          </cell>
          <cell r="W849">
            <v>363454.00000000006</v>
          </cell>
          <cell r="X849">
            <v>474873.75000000006</v>
          </cell>
          <cell r="Y849">
            <v>1490648.25</v>
          </cell>
          <cell r="Z849"/>
          <cell r="AA849">
            <v>68242.760000000009</v>
          </cell>
          <cell r="AB849">
            <v>38022.880000000005</v>
          </cell>
          <cell r="AC849">
            <v>49679.100000000006</v>
          </cell>
          <cell r="AD849">
            <v>155944.74000000002</v>
          </cell>
          <cell r="AE849"/>
          <cell r="AF849">
            <v>1146076.94</v>
          </cell>
          <cell r="AG849">
            <v>638560.72</v>
          </cell>
          <cell r="AH849">
            <v>834316.65</v>
          </cell>
          <cell r="AI849">
            <v>2618954.31</v>
          </cell>
          <cell r="AJ849"/>
          <cell r="AK849">
            <v>247913.75000000003</v>
          </cell>
          <cell r="AL849">
            <v>278461.68000000005</v>
          </cell>
          <cell r="AM849">
            <v>1255127.8500000001</v>
          </cell>
          <cell r="AN849">
            <v>1781503.2800000003</v>
          </cell>
          <cell r="AO849"/>
          <cell r="AP849">
            <v>2731717.54</v>
          </cell>
          <cell r="AQ849">
            <v>1522033.5200000003</v>
          </cell>
          <cell r="AR849">
            <v>1988625.1500000001</v>
          </cell>
          <cell r="AS849">
            <v>6242376.2100000009</v>
          </cell>
          <cell r="AT849"/>
          <cell r="AU849">
            <v>1880690.1800000002</v>
          </cell>
          <cell r="AV849">
            <v>1047865.8400000002</v>
          </cell>
          <cell r="AW849">
            <v>1369097.55</v>
          </cell>
          <cell r="AX849">
            <v>4297653.57</v>
          </cell>
          <cell r="AY849"/>
          <cell r="AZ849">
            <v>27066302.02</v>
          </cell>
          <cell r="BA849">
            <v>5997495.1899999995</v>
          </cell>
          <cell r="BB849">
            <v>9919139.1630000006</v>
          </cell>
          <cell r="BC849">
            <v>649711.65294000006</v>
          </cell>
          <cell r="BD849">
            <v>660059.0451000001</v>
          </cell>
          <cell r="BE849">
            <v>0</v>
          </cell>
          <cell r="BF849">
            <v>11228909.86104</v>
          </cell>
          <cell r="BG849"/>
          <cell r="BH849">
            <v>28799966.671039999</v>
          </cell>
          <cell r="BI849"/>
          <cell r="BJ849">
            <v>4365902.32</v>
          </cell>
          <cell r="BK849">
            <v>24434064.351039998</v>
          </cell>
          <cell r="BL849"/>
          <cell r="BM849">
            <v>1</v>
          </cell>
        </row>
        <row r="850">
          <cell r="A850" t="str">
            <v>5108400802600</v>
          </cell>
          <cell r="B850" t="str">
            <v>PLEASANT PLAINS C U SCHOOL DIST 8</v>
          </cell>
          <cell r="C850" t="str">
            <v>SANGAMON</v>
          </cell>
          <cell r="D850" t="str">
            <v>Unit</v>
          </cell>
          <cell r="E850">
            <v>1234.53</v>
          </cell>
          <cell r="F850"/>
          <cell r="G850">
            <v>544.72</v>
          </cell>
          <cell r="H850">
            <v>537.80999999999995</v>
          </cell>
          <cell r="I850">
            <v>288.32</v>
          </cell>
          <cell r="J850">
            <v>401.49</v>
          </cell>
          <cell r="K850"/>
          <cell r="L850">
            <v>48402.899999999994</v>
          </cell>
          <cell r="M850">
            <v>25948.799999999999</v>
          </cell>
          <cell r="N850">
            <v>36134.1</v>
          </cell>
          <cell r="O850">
            <v>110485.79999999999</v>
          </cell>
          <cell r="P850"/>
          <cell r="Q850">
            <v>68090</v>
          </cell>
          <cell r="R850">
            <v>36040</v>
          </cell>
          <cell r="S850">
            <v>50186.25</v>
          </cell>
          <cell r="T850">
            <v>154316.25</v>
          </cell>
          <cell r="U850"/>
          <cell r="V850">
            <v>177034</v>
          </cell>
          <cell r="W850">
            <v>93704</v>
          </cell>
          <cell r="X850">
            <v>130484.25</v>
          </cell>
          <cell r="Y850">
            <v>401222.25</v>
          </cell>
          <cell r="Z850"/>
          <cell r="AA850">
            <v>18520.48</v>
          </cell>
          <cell r="AB850">
            <v>9802.8799999999992</v>
          </cell>
          <cell r="AC850">
            <v>13650.66</v>
          </cell>
          <cell r="AD850">
            <v>41974.020000000004</v>
          </cell>
          <cell r="AE850"/>
          <cell r="AF850">
            <v>311035.12</v>
          </cell>
          <cell r="AG850">
            <v>164630.72</v>
          </cell>
          <cell r="AH850">
            <v>229250.79</v>
          </cell>
          <cell r="AI850">
            <v>704916.63</v>
          </cell>
          <cell r="AJ850"/>
          <cell r="AK850">
            <v>67226.25</v>
          </cell>
          <cell r="AL850">
            <v>71791.679999999993</v>
          </cell>
          <cell r="AM850">
            <v>344879.91000000003</v>
          </cell>
          <cell r="AN850">
            <v>483897.84</v>
          </cell>
          <cell r="AO850"/>
          <cell r="AP850">
            <v>741363.92</v>
          </cell>
          <cell r="AQ850">
            <v>392403.52</v>
          </cell>
          <cell r="AR850">
            <v>546427.89</v>
          </cell>
          <cell r="AS850">
            <v>1680195.33</v>
          </cell>
          <cell r="AT850"/>
          <cell r="AU850">
            <v>510402.64</v>
          </cell>
          <cell r="AV850">
            <v>270155.83999999997</v>
          </cell>
          <cell r="AW850">
            <v>376196.13</v>
          </cell>
          <cell r="AX850">
            <v>1156754.6099999999</v>
          </cell>
          <cell r="AY850"/>
          <cell r="AZ850">
            <v>7251407.5099999998</v>
          </cell>
          <cell r="BA850">
            <v>1389560.4</v>
          </cell>
          <cell r="BB850">
            <v>2592290.3730000001</v>
          </cell>
          <cell r="BC850">
            <v>174876.11262</v>
          </cell>
          <cell r="BD850">
            <v>177661.21229999998</v>
          </cell>
          <cell r="BE850">
            <v>0</v>
          </cell>
          <cell r="BF850">
            <v>2944827.6979199997</v>
          </cell>
          <cell r="BG850"/>
          <cell r="BH850">
            <v>7678590.4279199988</v>
          </cell>
          <cell r="BI850"/>
          <cell r="BJ850">
            <v>1175124.4099999999</v>
          </cell>
          <cell r="BK850">
            <v>6503466.0179199986</v>
          </cell>
          <cell r="BL850"/>
          <cell r="BM850">
            <v>1</v>
          </cell>
        </row>
        <row r="851">
          <cell r="A851" t="str">
            <v>5108401002600</v>
          </cell>
          <cell r="B851" t="str">
            <v>AUBURN COMM UNIT SCHOOL DIST 10</v>
          </cell>
          <cell r="C851" t="str">
            <v>SANGAMON</v>
          </cell>
          <cell r="D851" t="str">
            <v>Unit</v>
          </cell>
          <cell r="E851">
            <v>1090.95</v>
          </cell>
          <cell r="F851"/>
          <cell r="G851">
            <v>454.80999999999995</v>
          </cell>
          <cell r="H851">
            <v>448.80999999999995</v>
          </cell>
          <cell r="I851">
            <v>255.16</v>
          </cell>
          <cell r="J851">
            <v>380.98</v>
          </cell>
          <cell r="K851"/>
          <cell r="L851">
            <v>40392.899999999994</v>
          </cell>
          <cell r="M851">
            <v>22964.400000000001</v>
          </cell>
          <cell r="N851">
            <v>34288.200000000004</v>
          </cell>
          <cell r="O851">
            <v>97645.5</v>
          </cell>
          <cell r="P851"/>
          <cell r="Q851">
            <v>56851.249999999993</v>
          </cell>
          <cell r="R851">
            <v>31895</v>
          </cell>
          <cell r="S851">
            <v>47622.5</v>
          </cell>
          <cell r="T851">
            <v>136368.75</v>
          </cell>
          <cell r="U851"/>
          <cell r="V851">
            <v>147813.24999999997</v>
          </cell>
          <cell r="W851">
            <v>82927</v>
          </cell>
          <cell r="X851">
            <v>123818.5</v>
          </cell>
          <cell r="Y851">
            <v>354558.75</v>
          </cell>
          <cell r="Z851"/>
          <cell r="AA851">
            <v>15463.539999999997</v>
          </cell>
          <cell r="AB851">
            <v>8675.44</v>
          </cell>
          <cell r="AC851">
            <v>12953.32</v>
          </cell>
          <cell r="AD851">
            <v>37092.299999999996</v>
          </cell>
          <cell r="AE851"/>
          <cell r="AF851">
            <v>259696.51</v>
          </cell>
          <cell r="AG851">
            <v>145696.35999999999</v>
          </cell>
          <cell r="AH851">
            <v>217539.58</v>
          </cell>
          <cell r="AI851">
            <v>622932.44999999995</v>
          </cell>
          <cell r="AJ851"/>
          <cell r="AK851">
            <v>56101.249999999993</v>
          </cell>
          <cell r="AL851">
            <v>63534.84</v>
          </cell>
          <cell r="AM851">
            <v>327261.82</v>
          </cell>
          <cell r="AN851">
            <v>446897.91000000003</v>
          </cell>
          <cell r="AO851"/>
          <cell r="AP851">
            <v>618996.40999999992</v>
          </cell>
          <cell r="AQ851">
            <v>347272.76</v>
          </cell>
          <cell r="AR851">
            <v>518513.78</v>
          </cell>
          <cell r="AS851">
            <v>1484782.95</v>
          </cell>
          <cell r="AT851"/>
          <cell r="AU851">
            <v>426156.97</v>
          </cell>
          <cell r="AV851">
            <v>239084.91999999998</v>
          </cell>
          <cell r="AW851">
            <v>356978.26</v>
          </cell>
          <cell r="AX851">
            <v>1022220.1499999999</v>
          </cell>
          <cell r="AY851"/>
          <cell r="AZ851">
            <v>6629635.4700000007</v>
          </cell>
          <cell r="BA851">
            <v>1713103.16</v>
          </cell>
          <cell r="BB851">
            <v>2502821.5890000002</v>
          </cell>
          <cell r="BC851">
            <v>154537.43129999997</v>
          </cell>
          <cell r="BD851">
            <v>156998.61449999997</v>
          </cell>
          <cell r="BE851">
            <v>0</v>
          </cell>
          <cell r="BF851">
            <v>2814357.6348000001</v>
          </cell>
          <cell r="BG851"/>
          <cell r="BH851">
            <v>7016856.3947999999</v>
          </cell>
          <cell r="BI851"/>
          <cell r="BJ851">
            <v>1038453.48</v>
          </cell>
          <cell r="BK851">
            <v>5978402.9147999994</v>
          </cell>
          <cell r="BL851"/>
          <cell r="BM851">
            <v>1</v>
          </cell>
        </row>
        <row r="852">
          <cell r="A852" t="str">
            <v>5108401102600</v>
          </cell>
          <cell r="B852" t="str">
            <v>PAWNEE COMM UNIT SCHOOL DIST 11</v>
          </cell>
          <cell r="C852" t="str">
            <v>SANGAMON</v>
          </cell>
          <cell r="D852" t="str">
            <v>Unit</v>
          </cell>
          <cell r="E852">
            <v>529.94000000000005</v>
          </cell>
          <cell r="F852"/>
          <cell r="G852">
            <v>241.79999999999998</v>
          </cell>
          <cell r="H852">
            <v>238.97</v>
          </cell>
          <cell r="I852">
            <v>132.66</v>
          </cell>
          <cell r="J852">
            <v>155.47999999999999</v>
          </cell>
          <cell r="K852"/>
          <cell r="L852">
            <v>21507.3</v>
          </cell>
          <cell r="M852">
            <v>11939.4</v>
          </cell>
          <cell r="N852">
            <v>13993.199999999999</v>
          </cell>
          <cell r="O852">
            <v>47439.899999999994</v>
          </cell>
          <cell r="P852"/>
          <cell r="Q852">
            <v>30224.999999999996</v>
          </cell>
          <cell r="R852">
            <v>16582.5</v>
          </cell>
          <cell r="S852">
            <v>19435</v>
          </cell>
          <cell r="T852">
            <v>66242.5</v>
          </cell>
          <cell r="U852"/>
          <cell r="V852">
            <v>78585</v>
          </cell>
          <cell r="W852">
            <v>43114.5</v>
          </cell>
          <cell r="X852">
            <v>50531</v>
          </cell>
          <cell r="Y852">
            <v>172230.5</v>
          </cell>
          <cell r="Z852"/>
          <cell r="AA852">
            <v>8221.1999999999989</v>
          </cell>
          <cell r="AB852">
            <v>4510.4399999999996</v>
          </cell>
          <cell r="AC852">
            <v>5286.32</v>
          </cell>
          <cell r="AD852">
            <v>18017.96</v>
          </cell>
          <cell r="AE852"/>
          <cell r="AF852">
            <v>69033.899999999994</v>
          </cell>
          <cell r="AG852">
            <v>37874.43</v>
          </cell>
          <cell r="AH852">
            <v>44389.54</v>
          </cell>
          <cell r="AI852">
            <v>151297.87</v>
          </cell>
          <cell r="AJ852"/>
          <cell r="AK852">
            <v>29871.25</v>
          </cell>
          <cell r="AL852">
            <v>33032.339999999997</v>
          </cell>
          <cell r="AM852">
            <v>133557.31999999998</v>
          </cell>
          <cell r="AN852">
            <v>196460.90999999997</v>
          </cell>
          <cell r="AO852"/>
          <cell r="AP852">
            <v>329089.8</v>
          </cell>
          <cell r="AQ852">
            <v>180550.26</v>
          </cell>
          <cell r="AR852">
            <v>211608.28</v>
          </cell>
          <cell r="AS852">
            <v>721248.34</v>
          </cell>
          <cell r="AT852"/>
          <cell r="AU852">
            <v>226566.59999999998</v>
          </cell>
          <cell r="AV852">
            <v>124302.42</v>
          </cell>
          <cell r="AW852">
            <v>145684.75999999998</v>
          </cell>
          <cell r="AX852">
            <v>496553.77999999991</v>
          </cell>
          <cell r="AY852"/>
          <cell r="AZ852">
            <v>3152517.61</v>
          </cell>
          <cell r="BA852">
            <v>727561.85</v>
          </cell>
          <cell r="BB852">
            <v>1164023.838</v>
          </cell>
          <cell r="BC852">
            <v>75068.120759999991</v>
          </cell>
          <cell r="BD852">
            <v>76263.665399999983</v>
          </cell>
          <cell r="BE852">
            <v>0</v>
          </cell>
          <cell r="BF852">
            <v>1315355.6241600001</v>
          </cell>
          <cell r="BG852"/>
          <cell r="BH852">
            <v>3184847.3841599999</v>
          </cell>
          <cell r="BI852"/>
          <cell r="BJ852">
            <v>504439.28</v>
          </cell>
          <cell r="BK852">
            <v>2680408.1041599996</v>
          </cell>
          <cell r="BL852"/>
          <cell r="BM852">
            <v>0</v>
          </cell>
        </row>
        <row r="853">
          <cell r="A853" t="str">
            <v>5108401402600</v>
          </cell>
          <cell r="B853" t="str">
            <v>RIVERTON C U SCHOOL DIST 14</v>
          </cell>
          <cell r="C853" t="str">
            <v>SANGAMON</v>
          </cell>
          <cell r="D853" t="str">
            <v>Unit</v>
          </cell>
          <cell r="E853">
            <v>1210.1099999999999</v>
          </cell>
          <cell r="F853"/>
          <cell r="G853">
            <v>535.30999999999995</v>
          </cell>
          <cell r="H853">
            <v>520.98</v>
          </cell>
          <cell r="I853">
            <v>296.64999999999998</v>
          </cell>
          <cell r="J853">
            <v>378.15</v>
          </cell>
          <cell r="K853"/>
          <cell r="L853">
            <v>46888.200000000004</v>
          </cell>
          <cell r="M853">
            <v>26698.499999999996</v>
          </cell>
          <cell r="N853">
            <v>34033.5</v>
          </cell>
          <cell r="O853">
            <v>107620.2</v>
          </cell>
          <cell r="P853"/>
          <cell r="Q853">
            <v>66913.75</v>
          </cell>
          <cell r="R853">
            <v>37081.25</v>
          </cell>
          <cell r="S853">
            <v>47268.75</v>
          </cell>
          <cell r="T853">
            <v>151263.75</v>
          </cell>
          <cell r="U853"/>
          <cell r="V853">
            <v>173975.74999999997</v>
          </cell>
          <cell r="W853">
            <v>96411.249999999985</v>
          </cell>
          <cell r="X853">
            <v>122898.74999999999</v>
          </cell>
          <cell r="Y853">
            <v>393285.74999999994</v>
          </cell>
          <cell r="Z853"/>
          <cell r="AA853">
            <v>18200.539999999997</v>
          </cell>
          <cell r="AB853">
            <v>10086.099999999999</v>
          </cell>
          <cell r="AC853">
            <v>12857.099999999999</v>
          </cell>
          <cell r="AD853">
            <v>41143.739999999991</v>
          </cell>
          <cell r="AE853"/>
          <cell r="AF853">
            <v>305662.01</v>
          </cell>
          <cell r="AG853">
            <v>169387.15</v>
          </cell>
          <cell r="AH853">
            <v>215923.65</v>
          </cell>
          <cell r="AI853">
            <v>690972.81</v>
          </cell>
          <cell r="AJ853"/>
          <cell r="AK853">
            <v>65122.5</v>
          </cell>
          <cell r="AL853">
            <v>73865.849999999991</v>
          </cell>
          <cell r="AM853">
            <v>324830.84999999998</v>
          </cell>
          <cell r="AN853">
            <v>463819.19999999995</v>
          </cell>
          <cell r="AO853"/>
          <cell r="AP853">
            <v>728556.90999999992</v>
          </cell>
          <cell r="AQ853">
            <v>403740.64999999997</v>
          </cell>
          <cell r="AR853">
            <v>514662.14999999997</v>
          </cell>
          <cell r="AS853">
            <v>1646959.7099999997</v>
          </cell>
          <cell r="AT853"/>
          <cell r="AU853">
            <v>501585.47</v>
          </cell>
          <cell r="AV853">
            <v>277961.05</v>
          </cell>
          <cell r="AW853">
            <v>354326.55</v>
          </cell>
          <cell r="AX853">
            <v>1133873.07</v>
          </cell>
          <cell r="AY853"/>
          <cell r="AZ853">
            <v>7497088.3400000008</v>
          </cell>
          <cell r="BA853">
            <v>2372048.21</v>
          </cell>
          <cell r="BB853">
            <v>2960740.9650000003</v>
          </cell>
          <cell r="BC853">
            <v>171416.92194</v>
          </cell>
          <cell r="BD853">
            <v>174146.9301</v>
          </cell>
          <cell r="BE853">
            <v>0</v>
          </cell>
          <cell r="BF853">
            <v>3306304.8170400001</v>
          </cell>
          <cell r="BG853"/>
          <cell r="BH853">
            <v>7935243.0470400015</v>
          </cell>
          <cell r="BI853"/>
          <cell r="BJ853">
            <v>1151879.5</v>
          </cell>
          <cell r="BK853">
            <v>6783363.5470400015</v>
          </cell>
          <cell r="BL853"/>
          <cell r="BM853">
            <v>1</v>
          </cell>
        </row>
        <row r="854">
          <cell r="A854" t="str">
            <v>5108401502600</v>
          </cell>
          <cell r="B854" t="str">
            <v>WILLIAMSVILLE C U SCHOOL DIST 15</v>
          </cell>
          <cell r="C854" t="str">
            <v>SANGAMON</v>
          </cell>
          <cell r="D854" t="str">
            <v>Unit</v>
          </cell>
          <cell r="E854">
            <v>1452.86</v>
          </cell>
          <cell r="F854"/>
          <cell r="G854">
            <v>625.55999999999995</v>
          </cell>
          <cell r="H854">
            <v>615.65</v>
          </cell>
          <cell r="I854">
            <v>353.49</v>
          </cell>
          <cell r="J854">
            <v>473.81</v>
          </cell>
          <cell r="K854"/>
          <cell r="L854">
            <v>55408.5</v>
          </cell>
          <cell r="M854">
            <v>31814.100000000002</v>
          </cell>
          <cell r="N854">
            <v>42642.9</v>
          </cell>
          <cell r="O854">
            <v>129865.5</v>
          </cell>
          <cell r="P854"/>
          <cell r="Q854">
            <v>78195</v>
          </cell>
          <cell r="R854">
            <v>44186.25</v>
          </cell>
          <cell r="S854">
            <v>59226.25</v>
          </cell>
          <cell r="T854">
            <v>181607.5</v>
          </cell>
          <cell r="U854"/>
          <cell r="V854">
            <v>203306.99999999997</v>
          </cell>
          <cell r="W854">
            <v>114884.25</v>
          </cell>
          <cell r="X854">
            <v>153988.25</v>
          </cell>
          <cell r="Y854">
            <v>472179.5</v>
          </cell>
          <cell r="Z854"/>
          <cell r="AA854">
            <v>21269.039999999997</v>
          </cell>
          <cell r="AB854">
            <v>12018.66</v>
          </cell>
          <cell r="AC854">
            <v>16109.54</v>
          </cell>
          <cell r="AD854">
            <v>49397.24</v>
          </cell>
          <cell r="AE854"/>
          <cell r="AF854">
            <v>357194.76</v>
          </cell>
          <cell r="AG854">
            <v>201842.79</v>
          </cell>
          <cell r="AH854">
            <v>270545.51</v>
          </cell>
          <cell r="AI854">
            <v>829583.06</v>
          </cell>
          <cell r="AJ854"/>
          <cell r="AK854">
            <v>76956.25</v>
          </cell>
          <cell r="AL854">
            <v>88019.010000000009</v>
          </cell>
          <cell r="AM854">
            <v>407002.79</v>
          </cell>
          <cell r="AN854">
            <v>571978.05000000005</v>
          </cell>
          <cell r="AO854"/>
          <cell r="AP854">
            <v>851387.15999999992</v>
          </cell>
          <cell r="AQ854">
            <v>481099.89</v>
          </cell>
          <cell r="AR854">
            <v>644855.41</v>
          </cell>
          <cell r="AS854">
            <v>1977342.46</v>
          </cell>
          <cell r="AT854"/>
          <cell r="AU854">
            <v>586149.72</v>
          </cell>
          <cell r="AV854">
            <v>331220.13</v>
          </cell>
          <cell r="AW854">
            <v>443959.97000000003</v>
          </cell>
          <cell r="AX854">
            <v>1361329.82</v>
          </cell>
          <cell r="AY854"/>
          <cell r="AZ854">
            <v>8430588.0600000005</v>
          </cell>
          <cell r="BA854">
            <v>1472451.1</v>
          </cell>
          <cell r="BB854">
            <v>2970911.7480000001</v>
          </cell>
          <cell r="BC854">
            <v>205803.43043999997</v>
          </cell>
          <cell r="BD854">
            <v>209081.08259999997</v>
          </cell>
          <cell r="BE854">
            <v>0</v>
          </cell>
          <cell r="BF854">
            <v>3385796.2610399998</v>
          </cell>
          <cell r="BG854"/>
          <cell r="BH854">
            <v>8959079.3910399992</v>
          </cell>
          <cell r="BI854"/>
          <cell r="BJ854">
            <v>1382948.37</v>
          </cell>
          <cell r="BK854">
            <v>7576131.0210399991</v>
          </cell>
          <cell r="BL854"/>
          <cell r="BM854">
            <v>1</v>
          </cell>
        </row>
        <row r="855">
          <cell r="A855" t="str">
            <v>5108401602600</v>
          </cell>
          <cell r="B855" t="str">
            <v>COMMUNITY UNIT SCHOOL DIST 16</v>
          </cell>
          <cell r="C855" t="str">
            <v>SANGAMON</v>
          </cell>
          <cell r="D855" t="str">
            <v>Unit</v>
          </cell>
          <cell r="E855">
            <v>813.27</v>
          </cell>
          <cell r="F855"/>
          <cell r="G855">
            <v>364.81</v>
          </cell>
          <cell r="H855">
            <v>358.48</v>
          </cell>
          <cell r="I855">
            <v>185.98</v>
          </cell>
          <cell r="J855">
            <v>262.48</v>
          </cell>
          <cell r="K855"/>
          <cell r="L855">
            <v>32263.200000000001</v>
          </cell>
          <cell r="M855">
            <v>16738.2</v>
          </cell>
          <cell r="N855">
            <v>23623.200000000001</v>
          </cell>
          <cell r="O855">
            <v>72624.600000000006</v>
          </cell>
          <cell r="P855"/>
          <cell r="Q855">
            <v>45601.25</v>
          </cell>
          <cell r="R855">
            <v>23247.5</v>
          </cell>
          <cell r="S855">
            <v>32810</v>
          </cell>
          <cell r="T855">
            <v>101658.75</v>
          </cell>
          <cell r="U855"/>
          <cell r="V855">
            <v>118563.25</v>
          </cell>
          <cell r="W855">
            <v>60443.5</v>
          </cell>
          <cell r="X855">
            <v>85306</v>
          </cell>
          <cell r="Y855">
            <v>264312.75</v>
          </cell>
          <cell r="Z855"/>
          <cell r="AA855">
            <v>12403.54</v>
          </cell>
          <cell r="AB855">
            <v>6323.32</v>
          </cell>
          <cell r="AC855">
            <v>8924.32</v>
          </cell>
          <cell r="AD855">
            <v>27651.18</v>
          </cell>
          <cell r="AE855"/>
          <cell r="AF855">
            <v>208306.51</v>
          </cell>
          <cell r="AG855">
            <v>106194.58</v>
          </cell>
          <cell r="AH855">
            <v>149876.07999999999</v>
          </cell>
          <cell r="AI855">
            <v>464377.17000000004</v>
          </cell>
          <cell r="AJ855"/>
          <cell r="AK855">
            <v>44810</v>
          </cell>
          <cell r="AL855">
            <v>46309.02</v>
          </cell>
          <cell r="AM855">
            <v>225470.32</v>
          </cell>
          <cell r="AN855">
            <v>316589.33999999997</v>
          </cell>
          <cell r="AO855"/>
          <cell r="AP855">
            <v>496506.41</v>
          </cell>
          <cell r="AQ855">
            <v>253118.78</v>
          </cell>
          <cell r="AR855">
            <v>357235.28</v>
          </cell>
          <cell r="AS855">
            <v>1106860.47</v>
          </cell>
          <cell r="AT855"/>
          <cell r="AU855">
            <v>341826.97000000003</v>
          </cell>
          <cell r="AV855">
            <v>174263.25999999998</v>
          </cell>
          <cell r="AW855">
            <v>245943.76</v>
          </cell>
          <cell r="AX855">
            <v>762033.99</v>
          </cell>
          <cell r="AY855"/>
          <cell r="AZ855">
            <v>4870933.78</v>
          </cell>
          <cell r="BA855">
            <v>1133340.82</v>
          </cell>
          <cell r="BB855">
            <v>1801282.3800000001</v>
          </cell>
          <cell r="BC855">
            <v>115202.94858</v>
          </cell>
          <cell r="BD855">
            <v>117037.6857</v>
          </cell>
          <cell r="BE855">
            <v>0</v>
          </cell>
          <cell r="BF855">
            <v>2033523.0142800002</v>
          </cell>
          <cell r="BG855"/>
          <cell r="BH855">
            <v>5149631.2642799988</v>
          </cell>
          <cell r="BI855"/>
          <cell r="BJ855">
            <v>774135.44</v>
          </cell>
          <cell r="BK855">
            <v>4375495.8242799994</v>
          </cell>
          <cell r="BL855"/>
          <cell r="BM855">
            <v>1</v>
          </cell>
        </row>
        <row r="856">
          <cell r="A856" t="str">
            <v>5108418602500</v>
          </cell>
          <cell r="B856" t="str">
            <v>SPRINGFIELD SCHOOL DISTRICT 186</v>
          </cell>
          <cell r="C856" t="str">
            <v>SANGAMON</v>
          </cell>
          <cell r="D856" t="str">
            <v>Unit</v>
          </cell>
          <cell r="E856">
            <v>12452.03</v>
          </cell>
          <cell r="F856"/>
          <cell r="G856">
            <v>5867.5599999999995</v>
          </cell>
          <cell r="H856">
            <v>5753.15</v>
          </cell>
          <cell r="I856">
            <v>2844.4900000000002</v>
          </cell>
          <cell r="J856">
            <v>3739.98</v>
          </cell>
          <cell r="K856"/>
          <cell r="L856">
            <v>517783.49999999994</v>
          </cell>
          <cell r="M856">
            <v>256004.10000000003</v>
          </cell>
          <cell r="N856">
            <v>336598.2</v>
          </cell>
          <cell r="O856">
            <v>1110385.8</v>
          </cell>
          <cell r="P856"/>
          <cell r="Q856">
            <v>733444.99999999988</v>
          </cell>
          <cell r="R856">
            <v>355561.25000000006</v>
          </cell>
          <cell r="S856">
            <v>467497.5</v>
          </cell>
          <cell r="T856">
            <v>1556503.75</v>
          </cell>
          <cell r="U856"/>
          <cell r="V856">
            <v>1906956.9999999998</v>
          </cell>
          <cell r="W856">
            <v>924459.25000000012</v>
          </cell>
          <cell r="X856">
            <v>1215493.5</v>
          </cell>
          <cell r="Y856">
            <v>4046909.75</v>
          </cell>
          <cell r="Z856"/>
          <cell r="AA856">
            <v>199497.03999999998</v>
          </cell>
          <cell r="AB856">
            <v>96712.66</v>
          </cell>
          <cell r="AC856">
            <v>127159.32</v>
          </cell>
          <cell r="AD856">
            <v>423369.01999999996</v>
          </cell>
          <cell r="AE856"/>
          <cell r="AF856">
            <v>3350376.76</v>
          </cell>
          <cell r="AG856">
            <v>1624203.79</v>
          </cell>
          <cell r="AH856">
            <v>2135528.58</v>
          </cell>
          <cell r="AI856">
            <v>7110109.1299999999</v>
          </cell>
          <cell r="AJ856"/>
          <cell r="AK856">
            <v>719143.75</v>
          </cell>
          <cell r="AL856">
            <v>708278.01</v>
          </cell>
          <cell r="AM856">
            <v>3212642.82</v>
          </cell>
          <cell r="AN856">
            <v>4640064.58</v>
          </cell>
          <cell r="AO856"/>
          <cell r="AP856">
            <v>7985749.1599999992</v>
          </cell>
          <cell r="AQ856">
            <v>3871350.89</v>
          </cell>
          <cell r="AR856">
            <v>5090112.78</v>
          </cell>
          <cell r="AS856">
            <v>16947212.829999998</v>
          </cell>
          <cell r="AT856"/>
          <cell r="AU856">
            <v>5497903.7199999997</v>
          </cell>
          <cell r="AV856">
            <v>2665287.1300000004</v>
          </cell>
          <cell r="AW856">
            <v>3504361.2600000002</v>
          </cell>
          <cell r="AX856">
            <v>11667552.109999999</v>
          </cell>
          <cell r="AY856"/>
          <cell r="AZ856">
            <v>79942674.890000001</v>
          </cell>
          <cell r="BA856">
            <v>29992165.620000001</v>
          </cell>
          <cell r="BB856">
            <v>32980452.153000001</v>
          </cell>
          <cell r="BC856">
            <v>1763879.8576199999</v>
          </cell>
          <cell r="BD856">
            <v>1791971.6372999998</v>
          </cell>
          <cell r="BE856">
            <v>0</v>
          </cell>
          <cell r="BF856">
            <v>36536303.647919998</v>
          </cell>
          <cell r="BG856"/>
          <cell r="BH856">
            <v>84038410.617919981</v>
          </cell>
          <cell r="BI856"/>
          <cell r="BJ856">
            <v>11852838.310000001</v>
          </cell>
          <cell r="BK856">
            <v>72185572.307919979</v>
          </cell>
          <cell r="BL856"/>
          <cell r="BM856">
            <v>1</v>
          </cell>
        </row>
        <row r="857">
          <cell r="A857" t="str">
            <v>5300000000092</v>
          </cell>
          <cell r="B857" t="str">
            <v>ALT SCH-TAZEWELL ROE</v>
          </cell>
          <cell r="C857" t="str">
            <v>TAZEWELL</v>
          </cell>
          <cell r="D857" t="str">
            <v>Regional</v>
          </cell>
          <cell r="E857">
            <v>7.65</v>
          </cell>
          <cell r="F857"/>
          <cell r="G857">
            <v>0</v>
          </cell>
          <cell r="H857">
            <v>0</v>
          </cell>
          <cell r="I857">
            <v>0</v>
          </cell>
          <cell r="J857">
            <v>7.65</v>
          </cell>
          <cell r="K857"/>
          <cell r="L857">
            <v>0</v>
          </cell>
          <cell r="M857">
            <v>0</v>
          </cell>
          <cell r="N857">
            <v>688.5</v>
          </cell>
          <cell r="O857">
            <v>688.5</v>
          </cell>
          <cell r="P857"/>
          <cell r="Q857">
            <v>0</v>
          </cell>
          <cell r="R857">
            <v>0</v>
          </cell>
          <cell r="S857">
            <v>956.25</v>
          </cell>
          <cell r="T857">
            <v>956.25</v>
          </cell>
          <cell r="U857"/>
          <cell r="V857">
            <v>0</v>
          </cell>
          <cell r="W857">
            <v>0</v>
          </cell>
          <cell r="X857">
            <v>2486.25</v>
          </cell>
          <cell r="Y857">
            <v>2486.25</v>
          </cell>
          <cell r="Z857"/>
          <cell r="AA857">
            <v>0</v>
          </cell>
          <cell r="AB857">
            <v>0</v>
          </cell>
          <cell r="AC857">
            <v>260.10000000000002</v>
          </cell>
          <cell r="AD857">
            <v>260.10000000000002</v>
          </cell>
          <cell r="AE857"/>
          <cell r="AF857">
            <v>0</v>
          </cell>
          <cell r="AG857">
            <v>0</v>
          </cell>
          <cell r="AH857">
            <v>4368.1499999999996</v>
          </cell>
          <cell r="AI857">
            <v>4368.1499999999996</v>
          </cell>
          <cell r="AJ857"/>
          <cell r="AK857">
            <v>0</v>
          </cell>
          <cell r="AL857">
            <v>0</v>
          </cell>
          <cell r="AM857">
            <v>6571.35</v>
          </cell>
          <cell r="AN857">
            <v>6571.35</v>
          </cell>
          <cell r="AO857"/>
          <cell r="AP857">
            <v>0</v>
          </cell>
          <cell r="AQ857">
            <v>0</v>
          </cell>
          <cell r="AR857">
            <v>10411.65</v>
          </cell>
          <cell r="AS857">
            <v>10411.65</v>
          </cell>
          <cell r="AT857"/>
          <cell r="AU857">
            <v>0</v>
          </cell>
          <cell r="AV857">
            <v>0</v>
          </cell>
          <cell r="AW857">
            <v>7168.05</v>
          </cell>
          <cell r="AX857">
            <v>7168.05</v>
          </cell>
          <cell r="AY857"/>
          <cell r="AZ857">
            <v>46191.99</v>
          </cell>
          <cell r="BA857">
            <v>8084.35</v>
          </cell>
          <cell r="BB857">
            <v>16282.901999999998</v>
          </cell>
          <cell r="BC857">
            <v>1083.6531</v>
          </cell>
          <cell r="BD857">
            <v>1100.9114999999999</v>
          </cell>
          <cell r="BE857">
            <v>0</v>
          </cell>
          <cell r="BF857">
            <v>18467.466599999996</v>
          </cell>
          <cell r="BG857"/>
          <cell r="BH857">
            <v>51377.766599999995</v>
          </cell>
          <cell r="BI857"/>
          <cell r="BJ857">
            <v>7281.88</v>
          </cell>
          <cell r="BK857">
            <v>44095.886599999998</v>
          </cell>
          <cell r="BL857"/>
          <cell r="BM857">
            <v>1</v>
          </cell>
        </row>
        <row r="858">
          <cell r="A858" t="str">
            <v>5300000000093</v>
          </cell>
          <cell r="B858" t="str">
            <v>SAFE SCH-TAZEWELL ROE</v>
          </cell>
          <cell r="C858" t="str">
            <v>TAZEWELL</v>
          </cell>
          <cell r="D858" t="str">
            <v>Regional</v>
          </cell>
          <cell r="E858">
            <v>13.66</v>
          </cell>
          <cell r="F858"/>
          <cell r="G858">
            <v>0</v>
          </cell>
          <cell r="H858">
            <v>0</v>
          </cell>
          <cell r="I858">
            <v>4</v>
          </cell>
          <cell r="J858">
            <v>9.66</v>
          </cell>
          <cell r="K858"/>
          <cell r="L858">
            <v>0</v>
          </cell>
          <cell r="M858">
            <v>360</v>
          </cell>
          <cell r="N858">
            <v>869.4</v>
          </cell>
          <cell r="O858">
            <v>1229.4000000000001</v>
          </cell>
          <cell r="P858"/>
          <cell r="Q858">
            <v>0</v>
          </cell>
          <cell r="R858">
            <v>500</v>
          </cell>
          <cell r="S858">
            <v>1207.5</v>
          </cell>
          <cell r="T858">
            <v>1707.5</v>
          </cell>
          <cell r="U858"/>
          <cell r="V858">
            <v>0</v>
          </cell>
          <cell r="W858">
            <v>1300</v>
          </cell>
          <cell r="X858">
            <v>3139.5</v>
          </cell>
          <cell r="Y858">
            <v>4439.5</v>
          </cell>
          <cell r="Z858"/>
          <cell r="AA858">
            <v>0</v>
          </cell>
          <cell r="AB858">
            <v>136</v>
          </cell>
          <cell r="AC858">
            <v>328.44</v>
          </cell>
          <cell r="AD858">
            <v>464.44</v>
          </cell>
          <cell r="AE858"/>
          <cell r="AF858">
            <v>0</v>
          </cell>
          <cell r="AG858">
            <v>1142</v>
          </cell>
          <cell r="AH858">
            <v>2757.93</v>
          </cell>
          <cell r="AI858">
            <v>3899.93</v>
          </cell>
          <cell r="AJ858"/>
          <cell r="AK858">
            <v>0</v>
          </cell>
          <cell r="AL858">
            <v>996</v>
          </cell>
          <cell r="AM858">
            <v>8297.94</v>
          </cell>
          <cell r="AN858">
            <v>9293.94</v>
          </cell>
          <cell r="AO858"/>
          <cell r="AP858">
            <v>0</v>
          </cell>
          <cell r="AQ858">
            <v>5444</v>
          </cell>
          <cell r="AR858">
            <v>13147.26</v>
          </cell>
          <cell r="AS858">
            <v>18591.260000000002</v>
          </cell>
          <cell r="AT858"/>
          <cell r="AU858">
            <v>0</v>
          </cell>
          <cell r="AV858">
            <v>3748</v>
          </cell>
          <cell r="AW858">
            <v>9051.42</v>
          </cell>
          <cell r="AX858">
            <v>12799.42</v>
          </cell>
          <cell r="AY858"/>
          <cell r="AZ858">
            <v>74891.03</v>
          </cell>
          <cell r="BA858">
            <v>18879.98</v>
          </cell>
          <cell r="BB858">
            <v>28131.302999999996</v>
          </cell>
          <cell r="BC858">
            <v>1934.9936399999999</v>
          </cell>
          <cell r="BD858">
            <v>1965.8106</v>
          </cell>
          <cell r="BE858">
            <v>0</v>
          </cell>
          <cell r="BF858">
            <v>32032.107239999998</v>
          </cell>
          <cell r="BG858"/>
          <cell r="BH858">
            <v>84457.497239999982</v>
          </cell>
          <cell r="BI858"/>
          <cell r="BJ858">
            <v>13002.68</v>
          </cell>
          <cell r="BK858">
            <v>71454.817239999975</v>
          </cell>
          <cell r="BL858"/>
          <cell r="BM858">
            <v>0</v>
          </cell>
        </row>
        <row r="859">
          <cell r="A859" t="str">
            <v>5306012602600</v>
          </cell>
          <cell r="B859" t="str">
            <v>HAVANA COMM UNIT SCHOOL DIST 126</v>
          </cell>
          <cell r="C859" t="str">
            <v>MASON</v>
          </cell>
          <cell r="D859" t="str">
            <v>Unit</v>
          </cell>
          <cell r="E859">
            <v>812.63</v>
          </cell>
          <cell r="F859"/>
          <cell r="G859">
            <v>350.15</v>
          </cell>
          <cell r="H859">
            <v>340.32</v>
          </cell>
          <cell r="I859">
            <v>188.99</v>
          </cell>
          <cell r="J859">
            <v>273.49</v>
          </cell>
          <cell r="K859"/>
          <cell r="L859">
            <v>30628.799999999999</v>
          </cell>
          <cell r="M859">
            <v>17009.100000000002</v>
          </cell>
          <cell r="N859">
            <v>24614.100000000002</v>
          </cell>
          <cell r="O859">
            <v>72252</v>
          </cell>
          <cell r="P859"/>
          <cell r="Q859">
            <v>43768.75</v>
          </cell>
          <cell r="R859">
            <v>23623.75</v>
          </cell>
          <cell r="S859">
            <v>34186.25</v>
          </cell>
          <cell r="T859">
            <v>101578.75</v>
          </cell>
          <cell r="U859"/>
          <cell r="V859">
            <v>113798.74999999999</v>
          </cell>
          <cell r="W859">
            <v>61421.75</v>
          </cell>
          <cell r="X859">
            <v>88884.25</v>
          </cell>
          <cell r="Y859">
            <v>264104.75</v>
          </cell>
          <cell r="Z859"/>
          <cell r="AA859">
            <v>11905.099999999999</v>
          </cell>
          <cell r="AB859">
            <v>6425.66</v>
          </cell>
          <cell r="AC859">
            <v>9298.66</v>
          </cell>
          <cell r="AD859">
            <v>27629.42</v>
          </cell>
          <cell r="AE859"/>
          <cell r="AF859">
            <v>199935.65</v>
          </cell>
          <cell r="AG859">
            <v>107913.29</v>
          </cell>
          <cell r="AH859">
            <v>156162.79</v>
          </cell>
          <cell r="AI859">
            <v>464011.73</v>
          </cell>
          <cell r="AJ859"/>
          <cell r="AK859">
            <v>42540</v>
          </cell>
          <cell r="AL859">
            <v>47058.51</v>
          </cell>
          <cell r="AM859">
            <v>234927.91</v>
          </cell>
          <cell r="AN859">
            <v>324526.42000000004</v>
          </cell>
          <cell r="AO859"/>
          <cell r="AP859">
            <v>476554.14999999997</v>
          </cell>
          <cell r="AQ859">
            <v>257215.39</v>
          </cell>
          <cell r="AR859">
            <v>372219.89</v>
          </cell>
          <cell r="AS859">
            <v>1105989.4300000002</v>
          </cell>
          <cell r="AT859"/>
          <cell r="AU859">
            <v>328090.55</v>
          </cell>
          <cell r="AV859">
            <v>177083.63</v>
          </cell>
          <cell r="AW859">
            <v>256260.13</v>
          </cell>
          <cell r="AX859">
            <v>761434.31</v>
          </cell>
          <cell r="AY859"/>
          <cell r="AZ859">
            <v>5011632.5100000007</v>
          </cell>
          <cell r="BA859">
            <v>1508031.57</v>
          </cell>
          <cell r="BB859">
            <v>1955899.2240000002</v>
          </cell>
          <cell r="BC859">
            <v>115112.29002</v>
          </cell>
          <cell r="BD859">
            <v>116945.58329999998</v>
          </cell>
          <cell r="BE859">
            <v>0</v>
          </cell>
          <cell r="BF859">
            <v>2187957.0973200002</v>
          </cell>
          <cell r="BG859"/>
          <cell r="BH859">
            <v>5309483.9073200002</v>
          </cell>
          <cell r="BI859"/>
          <cell r="BJ859">
            <v>773526.24</v>
          </cell>
          <cell r="BK859">
            <v>4535957.66732</v>
          </cell>
          <cell r="BL859"/>
          <cell r="BM859">
            <v>1</v>
          </cell>
        </row>
        <row r="860">
          <cell r="A860" t="str">
            <v>5306018902600</v>
          </cell>
          <cell r="B860" t="str">
            <v>ILLINI CENTRAL C U SCH DIST 189</v>
          </cell>
          <cell r="C860" t="str">
            <v>MASON</v>
          </cell>
          <cell r="D860" t="str">
            <v>Unit</v>
          </cell>
          <cell r="E860">
            <v>607.14</v>
          </cell>
          <cell r="F860"/>
          <cell r="G860">
            <v>277.82</v>
          </cell>
          <cell r="H860">
            <v>268.57</v>
          </cell>
          <cell r="I860">
            <v>147.49</v>
          </cell>
          <cell r="J860">
            <v>181.82999999999998</v>
          </cell>
          <cell r="K860"/>
          <cell r="L860">
            <v>24171.3</v>
          </cell>
          <cell r="M860">
            <v>13274.1</v>
          </cell>
          <cell r="N860">
            <v>16364.699999999999</v>
          </cell>
          <cell r="O860">
            <v>53810.1</v>
          </cell>
          <cell r="P860"/>
          <cell r="Q860">
            <v>34727.5</v>
          </cell>
          <cell r="R860">
            <v>18436.25</v>
          </cell>
          <cell r="S860">
            <v>22728.749999999996</v>
          </cell>
          <cell r="T860">
            <v>75892.5</v>
          </cell>
          <cell r="U860"/>
          <cell r="V860">
            <v>90291.5</v>
          </cell>
          <cell r="W860">
            <v>47934.25</v>
          </cell>
          <cell r="X860">
            <v>59094.749999999993</v>
          </cell>
          <cell r="Y860">
            <v>197320.5</v>
          </cell>
          <cell r="Z860"/>
          <cell r="AA860">
            <v>9445.8799999999992</v>
          </cell>
          <cell r="AB860">
            <v>5014.66</v>
          </cell>
          <cell r="AC860">
            <v>6182.2199999999993</v>
          </cell>
          <cell r="AD860">
            <v>20642.759999999998</v>
          </cell>
          <cell r="AE860"/>
          <cell r="AF860">
            <v>158635.22</v>
          </cell>
          <cell r="AG860">
            <v>84216.79</v>
          </cell>
          <cell r="AH860">
            <v>103824.93</v>
          </cell>
          <cell r="AI860">
            <v>346676.94</v>
          </cell>
          <cell r="AJ860"/>
          <cell r="AK860">
            <v>33571.25</v>
          </cell>
          <cell r="AL860">
            <v>36725.01</v>
          </cell>
          <cell r="AM860">
            <v>156191.96999999997</v>
          </cell>
          <cell r="AN860">
            <v>226488.22999999998</v>
          </cell>
          <cell r="AO860"/>
          <cell r="AP860">
            <v>378113.02</v>
          </cell>
          <cell r="AQ860">
            <v>200733.89</v>
          </cell>
          <cell r="AR860">
            <v>247470.62999999998</v>
          </cell>
          <cell r="AS860">
            <v>826317.54</v>
          </cell>
          <cell r="AT860"/>
          <cell r="AU860">
            <v>260317.34</v>
          </cell>
          <cell r="AV860">
            <v>138198.13</v>
          </cell>
          <cell r="AW860">
            <v>170374.71</v>
          </cell>
          <cell r="AX860">
            <v>568890.17999999993</v>
          </cell>
          <cell r="AY860"/>
          <cell r="AZ860">
            <v>3669861.06</v>
          </cell>
          <cell r="BA860">
            <v>1020935.6</v>
          </cell>
          <cell r="BB860">
            <v>1407238.9979999999</v>
          </cell>
          <cell r="BC860">
            <v>86003.809559999994</v>
          </cell>
          <cell r="BD860">
            <v>87373.517399999982</v>
          </cell>
          <cell r="BE860">
            <v>0</v>
          </cell>
          <cell r="BF860">
            <v>1580616.3249599999</v>
          </cell>
          <cell r="BG860"/>
          <cell r="BH860">
            <v>3896655.0749599994</v>
          </cell>
          <cell r="BI860"/>
          <cell r="BJ860">
            <v>577924.42000000004</v>
          </cell>
          <cell r="BK860">
            <v>3318730.6549599995</v>
          </cell>
          <cell r="BL860"/>
          <cell r="BM860">
            <v>1</v>
          </cell>
        </row>
        <row r="861">
          <cell r="A861" t="str">
            <v>5306019102600</v>
          </cell>
          <cell r="B861" t="str">
            <v>MIDWEST CENTRAL CUSD 191</v>
          </cell>
          <cell r="C861" t="str">
            <v>MASON</v>
          </cell>
          <cell r="D861" t="str">
            <v>Unit</v>
          </cell>
          <cell r="E861">
            <v>825.29</v>
          </cell>
          <cell r="F861"/>
          <cell r="G861">
            <v>370.64</v>
          </cell>
          <cell r="H861">
            <v>361.80999999999995</v>
          </cell>
          <cell r="I861">
            <v>180.32999999999998</v>
          </cell>
          <cell r="J861">
            <v>274.32</v>
          </cell>
          <cell r="K861"/>
          <cell r="L861">
            <v>32562.899999999994</v>
          </cell>
          <cell r="M861">
            <v>16229.699999999999</v>
          </cell>
          <cell r="N861">
            <v>24688.799999999999</v>
          </cell>
          <cell r="O861">
            <v>73481.399999999994</v>
          </cell>
          <cell r="P861"/>
          <cell r="Q861">
            <v>46330</v>
          </cell>
          <cell r="R861">
            <v>22541.249999999996</v>
          </cell>
          <cell r="S861">
            <v>34290</v>
          </cell>
          <cell r="T861">
            <v>103161.25</v>
          </cell>
          <cell r="U861"/>
          <cell r="V861">
            <v>120458</v>
          </cell>
          <cell r="W861">
            <v>58607.249999999993</v>
          </cell>
          <cell r="X861">
            <v>89154</v>
          </cell>
          <cell r="Y861">
            <v>268219.25</v>
          </cell>
          <cell r="Z861"/>
          <cell r="AA861">
            <v>12601.76</v>
          </cell>
          <cell r="AB861">
            <v>6131.2199999999993</v>
          </cell>
          <cell r="AC861">
            <v>9326.8799999999992</v>
          </cell>
          <cell r="AD861">
            <v>28059.86</v>
          </cell>
          <cell r="AE861"/>
          <cell r="AF861">
            <v>211635.44</v>
          </cell>
          <cell r="AG861">
            <v>102968.43</v>
          </cell>
          <cell r="AH861">
            <v>156636.72</v>
          </cell>
          <cell r="AI861">
            <v>471240.58999999997</v>
          </cell>
          <cell r="AJ861"/>
          <cell r="AK861">
            <v>45226.249999999993</v>
          </cell>
          <cell r="AL861">
            <v>44902.17</v>
          </cell>
          <cell r="AM861">
            <v>235640.88</v>
          </cell>
          <cell r="AN861">
            <v>325769.3</v>
          </cell>
          <cell r="AO861"/>
          <cell r="AP861">
            <v>504441.04</v>
          </cell>
          <cell r="AQ861">
            <v>245429.12999999998</v>
          </cell>
          <cell r="AR861">
            <v>373349.52</v>
          </cell>
          <cell r="AS861">
            <v>1123219.69</v>
          </cell>
          <cell r="AT861"/>
          <cell r="AU861">
            <v>347289.68</v>
          </cell>
          <cell r="AV861">
            <v>168969.21</v>
          </cell>
          <cell r="AW861">
            <v>257037.84</v>
          </cell>
          <cell r="AX861">
            <v>773296.73</v>
          </cell>
          <cell r="AY861"/>
          <cell r="AZ861">
            <v>5090187.3400000008</v>
          </cell>
          <cell r="BA861">
            <v>1471184.55</v>
          </cell>
          <cell r="BB861">
            <v>1968411.567</v>
          </cell>
          <cell r="BC861">
            <v>116905.62965999999</v>
          </cell>
          <cell r="BD861">
            <v>118767.48389999998</v>
          </cell>
          <cell r="BE861">
            <v>0</v>
          </cell>
          <cell r="BF861">
            <v>2204084.6805600002</v>
          </cell>
          <cell r="BG861"/>
          <cell r="BH861">
            <v>5370532.7505600005</v>
          </cell>
          <cell r="BI861"/>
          <cell r="BJ861">
            <v>785577.04</v>
          </cell>
          <cell r="BK861">
            <v>4584955.7105600005</v>
          </cell>
          <cell r="BL861"/>
          <cell r="BM861">
            <v>1</v>
          </cell>
        </row>
        <row r="862">
          <cell r="A862" t="str">
            <v>5309005000200</v>
          </cell>
          <cell r="B862" t="str">
            <v>DISTRICT 50 SCHOOLS</v>
          </cell>
          <cell r="C862" t="str">
            <v>TAZEWELL</v>
          </cell>
          <cell r="D862" t="str">
            <v>Elementary</v>
          </cell>
          <cell r="E862">
            <v>624.72</v>
          </cell>
          <cell r="F862"/>
          <cell r="G862">
            <v>407.4</v>
          </cell>
          <cell r="H862">
            <v>398.65</v>
          </cell>
          <cell r="I862">
            <v>217.32</v>
          </cell>
          <cell r="J862">
            <v>0</v>
          </cell>
          <cell r="K862"/>
          <cell r="L862">
            <v>35878.5</v>
          </cell>
          <cell r="M862">
            <v>19558.8</v>
          </cell>
          <cell r="N862">
            <v>0</v>
          </cell>
          <cell r="O862">
            <v>55437.3</v>
          </cell>
          <cell r="P862"/>
          <cell r="Q862">
            <v>50925</v>
          </cell>
          <cell r="R862">
            <v>27165</v>
          </cell>
          <cell r="S862">
            <v>0</v>
          </cell>
          <cell r="T862">
            <v>78090</v>
          </cell>
          <cell r="U862"/>
          <cell r="V862">
            <v>132405</v>
          </cell>
          <cell r="W862">
            <v>70629</v>
          </cell>
          <cell r="X862">
            <v>0</v>
          </cell>
          <cell r="Y862">
            <v>203034</v>
          </cell>
          <cell r="Z862"/>
          <cell r="AA862">
            <v>13851.599999999999</v>
          </cell>
          <cell r="AB862">
            <v>7388.88</v>
          </cell>
          <cell r="AC862">
            <v>0</v>
          </cell>
          <cell r="AD862">
            <v>21240.48</v>
          </cell>
          <cell r="AE862"/>
          <cell r="AF862">
            <v>232625.4</v>
          </cell>
          <cell r="AG862">
            <v>124089.72</v>
          </cell>
          <cell r="AH862">
            <v>0</v>
          </cell>
          <cell r="AI862">
            <v>356715.12</v>
          </cell>
          <cell r="AJ862"/>
          <cell r="AK862">
            <v>49831.25</v>
          </cell>
          <cell r="AL862">
            <v>54112.68</v>
          </cell>
          <cell r="AM862">
            <v>0</v>
          </cell>
          <cell r="AN862">
            <v>103943.93</v>
          </cell>
          <cell r="AO862"/>
          <cell r="AP862">
            <v>554471.4</v>
          </cell>
          <cell r="AQ862">
            <v>295772.52</v>
          </cell>
          <cell r="AR862">
            <v>0</v>
          </cell>
          <cell r="AS862">
            <v>850243.92</v>
          </cell>
          <cell r="AT862"/>
          <cell r="AU862">
            <v>381733.8</v>
          </cell>
          <cell r="AV862">
            <v>203628.84</v>
          </cell>
          <cell r="AW862">
            <v>0</v>
          </cell>
          <cell r="AX862">
            <v>585362.64</v>
          </cell>
          <cell r="AY862"/>
          <cell r="AZ862">
            <v>3768362.65</v>
          </cell>
          <cell r="BA862">
            <v>1262520.46</v>
          </cell>
          <cell r="BB862">
            <v>1509264.9329999997</v>
          </cell>
          <cell r="BC862">
            <v>88494.086880000003</v>
          </cell>
          <cell r="BD862">
            <v>89903.455199999997</v>
          </cell>
          <cell r="BE862">
            <v>0</v>
          </cell>
          <cell r="BF862">
            <v>1687662.4750799998</v>
          </cell>
          <cell r="BG862"/>
          <cell r="BH862">
            <v>3941729.8650799999</v>
          </cell>
          <cell r="BI862"/>
          <cell r="BJ862">
            <v>594658.47</v>
          </cell>
          <cell r="BK862">
            <v>3347071.3950800002</v>
          </cell>
          <cell r="BL862"/>
          <cell r="BM862">
            <v>1</v>
          </cell>
        </row>
        <row r="863">
          <cell r="A863" t="str">
            <v>5309005100200</v>
          </cell>
          <cell r="B863" t="str">
            <v>CENTRAL SCHOOL DISTRICT 51</v>
          </cell>
          <cell r="C863" t="str">
            <v>TAZEWELL</v>
          </cell>
          <cell r="D863" t="str">
            <v>Elementary</v>
          </cell>
          <cell r="E863">
            <v>1336.32</v>
          </cell>
          <cell r="F863"/>
          <cell r="G863">
            <v>870.49</v>
          </cell>
          <cell r="H863">
            <v>854.16</v>
          </cell>
          <cell r="I863">
            <v>465.83000000000004</v>
          </cell>
          <cell r="J863">
            <v>0</v>
          </cell>
          <cell r="K863"/>
          <cell r="L863">
            <v>76874.399999999994</v>
          </cell>
          <cell r="M863">
            <v>41924.700000000004</v>
          </cell>
          <cell r="N863">
            <v>0</v>
          </cell>
          <cell r="O863">
            <v>118799.1</v>
          </cell>
          <cell r="P863"/>
          <cell r="Q863">
            <v>108811.25</v>
          </cell>
          <cell r="R863">
            <v>58228.750000000007</v>
          </cell>
          <cell r="S863">
            <v>0</v>
          </cell>
          <cell r="T863">
            <v>167040</v>
          </cell>
          <cell r="U863"/>
          <cell r="V863">
            <v>282909.25</v>
          </cell>
          <cell r="W863">
            <v>151394.75</v>
          </cell>
          <cell r="X863">
            <v>0</v>
          </cell>
          <cell r="Y863">
            <v>434304</v>
          </cell>
          <cell r="Z863"/>
          <cell r="AA863">
            <v>29596.66</v>
          </cell>
          <cell r="AB863">
            <v>15838.220000000001</v>
          </cell>
          <cell r="AC863">
            <v>0</v>
          </cell>
          <cell r="AD863">
            <v>45434.880000000005</v>
          </cell>
          <cell r="AE863"/>
          <cell r="AF863">
            <v>497049.79</v>
          </cell>
          <cell r="AG863">
            <v>265988.93</v>
          </cell>
          <cell r="AH863">
            <v>0</v>
          </cell>
          <cell r="AI863">
            <v>763038.71999999997</v>
          </cell>
          <cell r="AJ863"/>
          <cell r="AK863">
            <v>106770</v>
          </cell>
          <cell r="AL863">
            <v>115991.67000000001</v>
          </cell>
          <cell r="AM863">
            <v>0</v>
          </cell>
          <cell r="AN863">
            <v>222761.67</v>
          </cell>
          <cell r="AO863"/>
          <cell r="AP863">
            <v>1184736.8899999999</v>
          </cell>
          <cell r="AQ863">
            <v>633994.63</v>
          </cell>
          <cell r="AR863">
            <v>0</v>
          </cell>
          <cell r="AS863">
            <v>1818731.52</v>
          </cell>
          <cell r="AT863"/>
          <cell r="AU863">
            <v>815649.13</v>
          </cell>
          <cell r="AV863">
            <v>436482.71</v>
          </cell>
          <cell r="AW863">
            <v>0</v>
          </cell>
          <cell r="AX863">
            <v>1252131.8400000001</v>
          </cell>
          <cell r="AY863"/>
          <cell r="AZ863">
            <v>7505328.2999999998</v>
          </cell>
          <cell r="BA863">
            <v>1433696.3399999999</v>
          </cell>
          <cell r="BB863">
            <v>2681707.392</v>
          </cell>
          <cell r="BC863">
            <v>189295.07328000001</v>
          </cell>
          <cell r="BD863">
            <v>192309.8112</v>
          </cell>
          <cell r="BE863">
            <v>0</v>
          </cell>
          <cell r="BF863">
            <v>3063312.27648</v>
          </cell>
          <cell r="BG863"/>
          <cell r="BH863">
            <v>7885554.0064799991</v>
          </cell>
          <cell r="BI863"/>
          <cell r="BJ863">
            <v>1272016.28</v>
          </cell>
          <cell r="BK863">
            <v>6613537.7264799988</v>
          </cell>
          <cell r="BL863"/>
          <cell r="BM863">
            <v>1</v>
          </cell>
        </row>
        <row r="864">
          <cell r="A864" t="str">
            <v>5309005200200</v>
          </cell>
          <cell r="B864" t="str">
            <v>WASHINGTON SCHOOL DIST 52</v>
          </cell>
          <cell r="C864" t="str">
            <v>TAZEWELL</v>
          </cell>
          <cell r="D864" t="str">
            <v>Elementary</v>
          </cell>
          <cell r="E864">
            <v>868.72</v>
          </cell>
          <cell r="F864"/>
          <cell r="G864">
            <v>569.73</v>
          </cell>
          <cell r="H864">
            <v>560.48</v>
          </cell>
          <cell r="I864">
            <v>298.99</v>
          </cell>
          <cell r="J864">
            <v>0</v>
          </cell>
          <cell r="K864"/>
          <cell r="L864">
            <v>50443.200000000004</v>
          </cell>
          <cell r="M864">
            <v>26909.100000000002</v>
          </cell>
          <cell r="N864">
            <v>0</v>
          </cell>
          <cell r="O864">
            <v>77352.3</v>
          </cell>
          <cell r="P864"/>
          <cell r="Q864">
            <v>71216.25</v>
          </cell>
          <cell r="R864">
            <v>37373.75</v>
          </cell>
          <cell r="S864">
            <v>0</v>
          </cell>
          <cell r="T864">
            <v>108590</v>
          </cell>
          <cell r="U864"/>
          <cell r="V864">
            <v>185162.25</v>
          </cell>
          <cell r="W864">
            <v>97171.75</v>
          </cell>
          <cell r="X864">
            <v>0</v>
          </cell>
          <cell r="Y864">
            <v>282334</v>
          </cell>
          <cell r="Z864"/>
          <cell r="AA864">
            <v>19370.82</v>
          </cell>
          <cell r="AB864">
            <v>10165.66</v>
          </cell>
          <cell r="AC864">
            <v>0</v>
          </cell>
          <cell r="AD864">
            <v>29536.48</v>
          </cell>
          <cell r="AE864"/>
          <cell r="AF864">
            <v>325315.83</v>
          </cell>
          <cell r="AG864">
            <v>170723.29</v>
          </cell>
          <cell r="AH864">
            <v>0</v>
          </cell>
          <cell r="AI864">
            <v>496039.12</v>
          </cell>
          <cell r="AJ864"/>
          <cell r="AK864">
            <v>70060</v>
          </cell>
          <cell r="AL864">
            <v>74448.510000000009</v>
          </cell>
          <cell r="AM864">
            <v>0</v>
          </cell>
          <cell r="AN864">
            <v>144508.51</v>
          </cell>
          <cell r="AO864"/>
          <cell r="AP864">
            <v>775402.53</v>
          </cell>
          <cell r="AQ864">
            <v>406925.39</v>
          </cell>
          <cell r="AR864">
            <v>0</v>
          </cell>
          <cell r="AS864">
            <v>1182327.92</v>
          </cell>
          <cell r="AT864"/>
          <cell r="AU864">
            <v>533837.01</v>
          </cell>
          <cell r="AV864">
            <v>280153.63</v>
          </cell>
          <cell r="AW864">
            <v>0</v>
          </cell>
          <cell r="AX864">
            <v>813990.64</v>
          </cell>
          <cell r="AY864"/>
          <cell r="AZ864">
            <v>4993029.78</v>
          </cell>
          <cell r="BA864">
            <v>1143398.3700000001</v>
          </cell>
          <cell r="BB864">
            <v>1840928.4450000001</v>
          </cell>
          <cell r="BC864">
            <v>123057.66287999999</v>
          </cell>
          <cell r="BD864">
            <v>125017.49519999999</v>
          </cell>
          <cell r="BE864">
            <v>0</v>
          </cell>
          <cell r="BF864">
            <v>2089003.60308</v>
          </cell>
          <cell r="BG864"/>
          <cell r="BH864">
            <v>5223682.5730800005</v>
          </cell>
          <cell r="BI864"/>
          <cell r="BJ864">
            <v>826917.19</v>
          </cell>
          <cell r="BK864">
            <v>4396765.3830800001</v>
          </cell>
          <cell r="BL864"/>
          <cell r="BM864">
            <v>1</v>
          </cell>
        </row>
        <row r="865">
          <cell r="A865" t="str">
            <v>5309007600200</v>
          </cell>
          <cell r="B865" t="str">
            <v>CREVE COEUR SCHOOL DISTRICT 76</v>
          </cell>
          <cell r="C865" t="str">
            <v>TAZEWELL</v>
          </cell>
          <cell r="D865" t="str">
            <v>Elementary</v>
          </cell>
          <cell r="E865">
            <v>493.32</v>
          </cell>
          <cell r="F865"/>
          <cell r="G865">
            <v>328.65999999999997</v>
          </cell>
          <cell r="H865">
            <v>321.65999999999997</v>
          </cell>
          <cell r="I865">
            <v>164.66</v>
          </cell>
          <cell r="J865">
            <v>0</v>
          </cell>
          <cell r="K865"/>
          <cell r="L865">
            <v>28949.399999999998</v>
          </cell>
          <cell r="M865">
            <v>14819.4</v>
          </cell>
          <cell r="N865">
            <v>0</v>
          </cell>
          <cell r="O865">
            <v>43768.799999999996</v>
          </cell>
          <cell r="P865"/>
          <cell r="Q865">
            <v>41082.499999999993</v>
          </cell>
          <cell r="R865">
            <v>20582.5</v>
          </cell>
          <cell r="S865">
            <v>0</v>
          </cell>
          <cell r="T865">
            <v>61664.999999999993</v>
          </cell>
          <cell r="U865"/>
          <cell r="V865">
            <v>106814.49999999999</v>
          </cell>
          <cell r="W865">
            <v>53514.5</v>
          </cell>
          <cell r="X865">
            <v>0</v>
          </cell>
          <cell r="Y865">
            <v>160329</v>
          </cell>
          <cell r="Z865"/>
          <cell r="AA865">
            <v>11174.439999999999</v>
          </cell>
          <cell r="AB865">
            <v>5598.44</v>
          </cell>
          <cell r="AC865">
            <v>0</v>
          </cell>
          <cell r="AD865">
            <v>16772.879999999997</v>
          </cell>
          <cell r="AE865"/>
          <cell r="AF865">
            <v>187664.86</v>
          </cell>
          <cell r="AG865">
            <v>94020.86</v>
          </cell>
          <cell r="AH865">
            <v>0</v>
          </cell>
          <cell r="AI865">
            <v>281685.71999999997</v>
          </cell>
          <cell r="AJ865"/>
          <cell r="AK865">
            <v>40207.499999999993</v>
          </cell>
          <cell r="AL865">
            <v>41000.339999999997</v>
          </cell>
          <cell r="AM865">
            <v>0</v>
          </cell>
          <cell r="AN865">
            <v>81207.839999999997</v>
          </cell>
          <cell r="AO865"/>
          <cell r="AP865">
            <v>447306.25999999995</v>
          </cell>
          <cell r="AQ865">
            <v>224102.26</v>
          </cell>
          <cell r="AR865">
            <v>0</v>
          </cell>
          <cell r="AS865">
            <v>671408.52</v>
          </cell>
          <cell r="AT865"/>
          <cell r="AU865">
            <v>307954.42</v>
          </cell>
          <cell r="AV865">
            <v>154286.41999999998</v>
          </cell>
          <cell r="AW865">
            <v>0</v>
          </cell>
          <cell r="AX865">
            <v>462240.83999999997</v>
          </cell>
          <cell r="AY865"/>
          <cell r="AZ865">
            <v>3055857.58</v>
          </cell>
          <cell r="BA865">
            <v>1160296.68</v>
          </cell>
          <cell r="BB865">
            <v>1264846.2779999999</v>
          </cell>
          <cell r="BC865">
            <v>69880.751279999982</v>
          </cell>
          <cell r="BD865">
            <v>70993.681199999992</v>
          </cell>
          <cell r="BE865">
            <v>0</v>
          </cell>
          <cell r="BF865">
            <v>1405720.7104799999</v>
          </cell>
          <cell r="BG865"/>
          <cell r="BH865">
            <v>3184799.3104799995</v>
          </cell>
          <cell r="BI865"/>
          <cell r="BJ865">
            <v>469581.44</v>
          </cell>
          <cell r="BK865">
            <v>2715217.8704799996</v>
          </cell>
          <cell r="BL865"/>
          <cell r="BM865">
            <v>1</v>
          </cell>
        </row>
        <row r="866">
          <cell r="A866" t="str">
            <v>5309008500200</v>
          </cell>
          <cell r="B866" t="str">
            <v>ROBEIN SCHOOL DISTRICT 85</v>
          </cell>
          <cell r="C866" t="str">
            <v>TAZEWELL</v>
          </cell>
          <cell r="D866" t="str">
            <v>Elementary</v>
          </cell>
          <cell r="E866">
            <v>160.04</v>
          </cell>
          <cell r="F866"/>
          <cell r="G866">
            <v>106.04999999999998</v>
          </cell>
          <cell r="H866">
            <v>103.63999999999999</v>
          </cell>
          <cell r="I866">
            <v>53.989999999999995</v>
          </cell>
          <cell r="J866">
            <v>0</v>
          </cell>
          <cell r="K866"/>
          <cell r="L866">
            <v>9327.5999999999985</v>
          </cell>
          <cell r="M866">
            <v>4859.0999999999995</v>
          </cell>
          <cell r="N866">
            <v>0</v>
          </cell>
          <cell r="O866">
            <v>14186.699999999997</v>
          </cell>
          <cell r="P866"/>
          <cell r="Q866">
            <v>13256.249999999998</v>
          </cell>
          <cell r="R866">
            <v>6748.7499999999991</v>
          </cell>
          <cell r="S866">
            <v>0</v>
          </cell>
          <cell r="T866">
            <v>20004.999999999996</v>
          </cell>
          <cell r="U866"/>
          <cell r="V866">
            <v>34466.249999999993</v>
          </cell>
          <cell r="W866">
            <v>17546.75</v>
          </cell>
          <cell r="X866">
            <v>0</v>
          </cell>
          <cell r="Y866">
            <v>52012.999999999993</v>
          </cell>
          <cell r="Z866"/>
          <cell r="AA866">
            <v>3605.6999999999994</v>
          </cell>
          <cell r="AB866">
            <v>1835.6599999999999</v>
          </cell>
          <cell r="AC866">
            <v>0</v>
          </cell>
          <cell r="AD866">
            <v>5441.3599999999988</v>
          </cell>
          <cell r="AE866"/>
          <cell r="AF866">
            <v>60554.55</v>
          </cell>
          <cell r="AG866">
            <v>30828.29</v>
          </cell>
          <cell r="AH866">
            <v>0</v>
          </cell>
          <cell r="AI866">
            <v>91382.84</v>
          </cell>
          <cell r="AJ866"/>
          <cell r="AK866">
            <v>12954.999999999998</v>
          </cell>
          <cell r="AL866">
            <v>13443.509999999998</v>
          </cell>
          <cell r="AM866">
            <v>0</v>
          </cell>
          <cell r="AN866">
            <v>26398.509999999995</v>
          </cell>
          <cell r="AO866"/>
          <cell r="AP866">
            <v>144334.04999999999</v>
          </cell>
          <cell r="AQ866">
            <v>73480.39</v>
          </cell>
          <cell r="AR866">
            <v>0</v>
          </cell>
          <cell r="AS866">
            <v>217814.44</v>
          </cell>
          <cell r="AT866"/>
          <cell r="AU866">
            <v>99368.849999999991</v>
          </cell>
          <cell r="AV866">
            <v>50588.63</v>
          </cell>
          <cell r="AW866">
            <v>0</v>
          </cell>
          <cell r="AX866">
            <v>149957.47999999998</v>
          </cell>
          <cell r="AY866"/>
          <cell r="AZ866">
            <v>926489.03</v>
          </cell>
          <cell r="BA866">
            <v>247410.56</v>
          </cell>
          <cell r="BB866">
            <v>352169.87700000004</v>
          </cell>
          <cell r="BC866">
            <v>22670.306159999996</v>
          </cell>
          <cell r="BD866">
            <v>23031.356399999993</v>
          </cell>
          <cell r="BE866">
            <v>0</v>
          </cell>
          <cell r="BF866">
            <v>397871.53956</v>
          </cell>
          <cell r="BG866"/>
          <cell r="BH866">
            <v>975070.86955999979</v>
          </cell>
          <cell r="BI866"/>
          <cell r="BJ866">
            <v>152338.87</v>
          </cell>
          <cell r="BK866">
            <v>822731.99955999979</v>
          </cell>
          <cell r="BL866"/>
          <cell r="BM866">
            <v>1</v>
          </cell>
        </row>
        <row r="867">
          <cell r="A867" t="str">
            <v>5309008600200</v>
          </cell>
          <cell r="B867" t="str">
            <v>EAST PEORIA SCHOOL DISTRICT 86</v>
          </cell>
          <cell r="C867" t="str">
            <v>TAZEWELL</v>
          </cell>
          <cell r="D867" t="str">
            <v>Elementary</v>
          </cell>
          <cell r="E867">
            <v>1415.97</v>
          </cell>
          <cell r="F867"/>
          <cell r="G867">
            <v>916.81</v>
          </cell>
          <cell r="H867">
            <v>892.56</v>
          </cell>
          <cell r="I867">
            <v>499.16</v>
          </cell>
          <cell r="J867">
            <v>0</v>
          </cell>
          <cell r="K867"/>
          <cell r="L867">
            <v>80330.399999999994</v>
          </cell>
          <cell r="M867">
            <v>44924.4</v>
          </cell>
          <cell r="N867">
            <v>0</v>
          </cell>
          <cell r="O867">
            <v>125254.79999999999</v>
          </cell>
          <cell r="P867"/>
          <cell r="Q867">
            <v>114601.25</v>
          </cell>
          <cell r="R867">
            <v>62395</v>
          </cell>
          <cell r="S867">
            <v>0</v>
          </cell>
          <cell r="T867">
            <v>176996.25</v>
          </cell>
          <cell r="U867"/>
          <cell r="V867">
            <v>297963.25</v>
          </cell>
          <cell r="W867">
            <v>162227</v>
          </cell>
          <cell r="X867">
            <v>0</v>
          </cell>
          <cell r="Y867">
            <v>460190.25</v>
          </cell>
          <cell r="Z867"/>
          <cell r="AA867">
            <v>31171.539999999997</v>
          </cell>
          <cell r="AB867">
            <v>16971.440000000002</v>
          </cell>
          <cell r="AC867">
            <v>0</v>
          </cell>
          <cell r="AD867">
            <v>48142.979999999996</v>
          </cell>
          <cell r="AE867"/>
          <cell r="AF867">
            <v>261749.25</v>
          </cell>
          <cell r="AG867">
            <v>142510.18</v>
          </cell>
          <cell r="AH867">
            <v>0</v>
          </cell>
          <cell r="AI867">
            <v>404259.43</v>
          </cell>
          <cell r="AJ867"/>
          <cell r="AK867">
            <v>111570</v>
          </cell>
          <cell r="AL867">
            <v>124290.84000000001</v>
          </cell>
          <cell r="AM867">
            <v>0</v>
          </cell>
          <cell r="AN867">
            <v>235860.84000000003</v>
          </cell>
          <cell r="AO867"/>
          <cell r="AP867">
            <v>1247778.4099999999</v>
          </cell>
          <cell r="AQ867">
            <v>679356.76</v>
          </cell>
          <cell r="AR867">
            <v>0</v>
          </cell>
          <cell r="AS867">
            <v>1927135.17</v>
          </cell>
          <cell r="AT867"/>
          <cell r="AU867">
            <v>859050.97</v>
          </cell>
          <cell r="AV867">
            <v>467712.92000000004</v>
          </cell>
          <cell r="AW867">
            <v>0</v>
          </cell>
          <cell r="AX867">
            <v>1326763.8900000001</v>
          </cell>
          <cell r="AY867"/>
          <cell r="AZ867">
            <v>8433788.9900000002</v>
          </cell>
          <cell r="BA867">
            <v>2655225.38</v>
          </cell>
          <cell r="BB867">
            <v>3326704.3110000002</v>
          </cell>
          <cell r="BC867">
            <v>200577.81438000003</v>
          </cell>
          <cell r="BD867">
            <v>203772.2427</v>
          </cell>
          <cell r="BE867">
            <v>0</v>
          </cell>
          <cell r="BF867">
            <v>3731054.3680799999</v>
          </cell>
          <cell r="BG867"/>
          <cell r="BH867">
            <v>8435657.9780800007</v>
          </cell>
          <cell r="BI867"/>
          <cell r="BJ867">
            <v>1347833.52</v>
          </cell>
          <cell r="BK867">
            <v>7087824.4580800012</v>
          </cell>
          <cell r="BL867"/>
          <cell r="BM867">
            <v>0</v>
          </cell>
        </row>
        <row r="868">
          <cell r="A868" t="str">
            <v>5309009800200</v>
          </cell>
          <cell r="B868" t="str">
            <v>RANKIN COMMUNITY SCHOOL DIST 98</v>
          </cell>
          <cell r="C868" t="str">
            <v>TAZEWELL</v>
          </cell>
          <cell r="D868" t="str">
            <v>Elementary</v>
          </cell>
          <cell r="E868">
            <v>189.5</v>
          </cell>
          <cell r="F868"/>
          <cell r="G868">
            <v>112</v>
          </cell>
          <cell r="H868">
            <v>110.5</v>
          </cell>
          <cell r="I868">
            <v>77.5</v>
          </cell>
          <cell r="J868">
            <v>0</v>
          </cell>
          <cell r="K868"/>
          <cell r="L868">
            <v>9945</v>
          </cell>
          <cell r="M868">
            <v>6975</v>
          </cell>
          <cell r="N868">
            <v>0</v>
          </cell>
          <cell r="O868">
            <v>16920</v>
          </cell>
          <cell r="P868"/>
          <cell r="Q868">
            <v>14000</v>
          </cell>
          <cell r="R868">
            <v>9687.5</v>
          </cell>
          <cell r="S868">
            <v>0</v>
          </cell>
          <cell r="T868">
            <v>23687.5</v>
          </cell>
          <cell r="U868"/>
          <cell r="V868">
            <v>36400</v>
          </cell>
          <cell r="W868">
            <v>25187.5</v>
          </cell>
          <cell r="X868">
            <v>0</v>
          </cell>
          <cell r="Y868">
            <v>61587.5</v>
          </cell>
          <cell r="Z868"/>
          <cell r="AA868">
            <v>3808</v>
          </cell>
          <cell r="AB868">
            <v>2635</v>
          </cell>
          <cell r="AC868">
            <v>0</v>
          </cell>
          <cell r="AD868">
            <v>6443</v>
          </cell>
          <cell r="AE868"/>
          <cell r="AF868">
            <v>31976</v>
          </cell>
          <cell r="AG868">
            <v>22126.25</v>
          </cell>
          <cell r="AH868">
            <v>0</v>
          </cell>
          <cell r="AI868">
            <v>54102.25</v>
          </cell>
          <cell r="AJ868"/>
          <cell r="AK868">
            <v>13812.5</v>
          </cell>
          <cell r="AL868">
            <v>19297.5</v>
          </cell>
          <cell r="AM868">
            <v>0</v>
          </cell>
          <cell r="AN868">
            <v>33110</v>
          </cell>
          <cell r="AO868"/>
          <cell r="AP868">
            <v>152432</v>
          </cell>
          <cell r="AQ868">
            <v>105477.5</v>
          </cell>
          <cell r="AR868">
            <v>0</v>
          </cell>
          <cell r="AS868">
            <v>257909.5</v>
          </cell>
          <cell r="AT868"/>
          <cell r="AU868">
            <v>104944</v>
          </cell>
          <cell r="AV868">
            <v>72617.5</v>
          </cell>
          <cell r="AW868">
            <v>0</v>
          </cell>
          <cell r="AX868">
            <v>177561.5</v>
          </cell>
          <cell r="AY868"/>
          <cell r="AZ868">
            <v>1079151.49</v>
          </cell>
          <cell r="BA868">
            <v>258198.08000000002</v>
          </cell>
          <cell r="BB868">
            <v>401204.87099999998</v>
          </cell>
          <cell r="BC868">
            <v>26843.433000000001</v>
          </cell>
          <cell r="BD868">
            <v>27270.944999999996</v>
          </cell>
          <cell r="BE868">
            <v>0</v>
          </cell>
          <cell r="BF868">
            <v>455319.24900000001</v>
          </cell>
          <cell r="BG868"/>
          <cell r="BH868">
            <v>1086640.4990000001</v>
          </cell>
          <cell r="BI868"/>
          <cell r="BJ868">
            <v>180381.26</v>
          </cell>
          <cell r="BK868">
            <v>906259.23900000006</v>
          </cell>
          <cell r="BL868"/>
          <cell r="BM868">
            <v>0</v>
          </cell>
        </row>
        <row r="869">
          <cell r="A869" t="str">
            <v>5309010200200</v>
          </cell>
          <cell r="B869" t="str">
            <v>N PEKIN &amp; MARQUETTE HGHT S D 102</v>
          </cell>
          <cell r="C869" t="str">
            <v>TAZEWELL</v>
          </cell>
          <cell r="D869" t="str">
            <v>Elementary</v>
          </cell>
          <cell r="E869">
            <v>414.97</v>
          </cell>
          <cell r="F869"/>
          <cell r="G869">
            <v>272.98</v>
          </cell>
          <cell r="H869">
            <v>266.64999999999998</v>
          </cell>
          <cell r="I869">
            <v>141.99</v>
          </cell>
          <cell r="J869">
            <v>0</v>
          </cell>
          <cell r="K869"/>
          <cell r="L869">
            <v>23998.499999999996</v>
          </cell>
          <cell r="M869">
            <v>12779.1</v>
          </cell>
          <cell r="N869">
            <v>0</v>
          </cell>
          <cell r="O869">
            <v>36777.599999999999</v>
          </cell>
          <cell r="P869"/>
          <cell r="Q869">
            <v>34122.5</v>
          </cell>
          <cell r="R869">
            <v>17748.75</v>
          </cell>
          <cell r="S869">
            <v>0</v>
          </cell>
          <cell r="T869">
            <v>51871.25</v>
          </cell>
          <cell r="U869"/>
          <cell r="V869">
            <v>88718.5</v>
          </cell>
          <cell r="W869">
            <v>46146.75</v>
          </cell>
          <cell r="X869">
            <v>0</v>
          </cell>
          <cell r="Y869">
            <v>134865.25</v>
          </cell>
          <cell r="Z869"/>
          <cell r="AA869">
            <v>9281.32</v>
          </cell>
          <cell r="AB869">
            <v>4827.66</v>
          </cell>
          <cell r="AC869">
            <v>0</v>
          </cell>
          <cell r="AD869">
            <v>14108.98</v>
          </cell>
          <cell r="AE869"/>
          <cell r="AF869">
            <v>155871.57999999999</v>
          </cell>
          <cell r="AG869">
            <v>81076.289999999994</v>
          </cell>
          <cell r="AH869">
            <v>0</v>
          </cell>
          <cell r="AI869">
            <v>236947.87</v>
          </cell>
          <cell r="AJ869"/>
          <cell r="AK869">
            <v>33331.25</v>
          </cell>
          <cell r="AL869">
            <v>35355.51</v>
          </cell>
          <cell r="AM869">
            <v>0</v>
          </cell>
          <cell r="AN869">
            <v>68686.760000000009</v>
          </cell>
          <cell r="AO869"/>
          <cell r="AP869">
            <v>371525.78</v>
          </cell>
          <cell r="AQ869">
            <v>193248.39</v>
          </cell>
          <cell r="AR869">
            <v>0</v>
          </cell>
          <cell r="AS869">
            <v>564774.17000000004</v>
          </cell>
          <cell r="AT869"/>
          <cell r="AU869">
            <v>255782.26</v>
          </cell>
          <cell r="AV869">
            <v>133044.63</v>
          </cell>
          <cell r="AW869">
            <v>0</v>
          </cell>
          <cell r="AX869">
            <v>388826.89</v>
          </cell>
          <cell r="AY869"/>
          <cell r="AZ869">
            <v>2466672.5799999996</v>
          </cell>
          <cell r="BA869">
            <v>775999.92999999993</v>
          </cell>
          <cell r="BB869">
            <v>972801.75299999991</v>
          </cell>
          <cell r="BC869">
            <v>58782.160380000001</v>
          </cell>
          <cell r="BD869">
            <v>59718.332699999999</v>
          </cell>
          <cell r="BE869">
            <v>0</v>
          </cell>
          <cell r="BF869">
            <v>1091302.24608</v>
          </cell>
          <cell r="BG869"/>
          <cell r="BH869">
            <v>2588161.0160800004</v>
          </cell>
          <cell r="BI869"/>
          <cell r="BJ869">
            <v>395001.64</v>
          </cell>
          <cell r="BK869">
            <v>2193159.3760800003</v>
          </cell>
          <cell r="BL869"/>
          <cell r="BM869">
            <v>1</v>
          </cell>
        </row>
        <row r="870">
          <cell r="A870" t="str">
            <v>5309010800200</v>
          </cell>
          <cell r="B870" t="str">
            <v>PEKIN PUBLIC SCHOOL DIST 108</v>
          </cell>
          <cell r="C870" t="str">
            <v>TAZEWELL</v>
          </cell>
          <cell r="D870" t="str">
            <v>Elementary</v>
          </cell>
          <cell r="E870">
            <v>3106.9</v>
          </cell>
          <cell r="F870"/>
          <cell r="G870">
            <v>2048.2399999999998</v>
          </cell>
          <cell r="H870">
            <v>1993.49</v>
          </cell>
          <cell r="I870">
            <v>1058.6600000000001</v>
          </cell>
          <cell r="J870">
            <v>0</v>
          </cell>
          <cell r="K870"/>
          <cell r="L870">
            <v>179414.1</v>
          </cell>
          <cell r="M870">
            <v>95279.400000000009</v>
          </cell>
          <cell r="N870">
            <v>0</v>
          </cell>
          <cell r="O870">
            <v>274693.5</v>
          </cell>
          <cell r="P870"/>
          <cell r="Q870">
            <v>256029.99999999997</v>
          </cell>
          <cell r="R870">
            <v>132332.5</v>
          </cell>
          <cell r="S870">
            <v>0</v>
          </cell>
          <cell r="T870">
            <v>388362.5</v>
          </cell>
          <cell r="U870"/>
          <cell r="V870">
            <v>665677.99999999988</v>
          </cell>
          <cell r="W870">
            <v>344064.5</v>
          </cell>
          <cell r="X870">
            <v>0</v>
          </cell>
          <cell r="Y870">
            <v>1009742.4999999999</v>
          </cell>
          <cell r="Z870"/>
          <cell r="AA870">
            <v>69640.159999999989</v>
          </cell>
          <cell r="AB870">
            <v>35994.44</v>
          </cell>
          <cell r="AC870">
            <v>0</v>
          </cell>
          <cell r="AD870">
            <v>105634.59999999999</v>
          </cell>
          <cell r="AE870"/>
          <cell r="AF870">
            <v>1169545.04</v>
          </cell>
          <cell r="AG870">
            <v>604494.86</v>
          </cell>
          <cell r="AH870">
            <v>0</v>
          </cell>
          <cell r="AI870">
            <v>1774039.9</v>
          </cell>
          <cell r="AJ870"/>
          <cell r="AK870">
            <v>249186.25</v>
          </cell>
          <cell r="AL870">
            <v>263606.34000000003</v>
          </cell>
          <cell r="AM870">
            <v>0</v>
          </cell>
          <cell r="AN870">
            <v>512792.59</v>
          </cell>
          <cell r="AO870"/>
          <cell r="AP870">
            <v>2787654.6399999997</v>
          </cell>
          <cell r="AQ870">
            <v>1440836.26</v>
          </cell>
          <cell r="AR870">
            <v>0</v>
          </cell>
          <cell r="AS870">
            <v>4228490.8999999994</v>
          </cell>
          <cell r="AT870"/>
          <cell r="AU870">
            <v>1919200.88</v>
          </cell>
          <cell r="AV870">
            <v>991964.42</v>
          </cell>
          <cell r="AW870">
            <v>0</v>
          </cell>
          <cell r="AX870">
            <v>2911165.3</v>
          </cell>
          <cell r="AY870"/>
          <cell r="AZ870">
            <v>18836961.070000004</v>
          </cell>
          <cell r="BA870">
            <v>6477685.5600000005</v>
          </cell>
          <cell r="BB870">
            <v>7594393.9890000001</v>
          </cell>
          <cell r="BC870">
            <v>440104.81259999995</v>
          </cell>
          <cell r="BD870">
            <v>447113.97899999988</v>
          </cell>
          <cell r="BE870">
            <v>0</v>
          </cell>
          <cell r="BF870">
            <v>8481612.7806000002</v>
          </cell>
          <cell r="BG870"/>
          <cell r="BH870">
            <v>19686534.570599999</v>
          </cell>
          <cell r="BI870"/>
          <cell r="BJ870">
            <v>2957395.97</v>
          </cell>
          <cell r="BK870">
            <v>16729138.600599999</v>
          </cell>
          <cell r="BL870"/>
          <cell r="BM870">
            <v>1</v>
          </cell>
        </row>
        <row r="871">
          <cell r="A871" t="str">
            <v>5309013700200</v>
          </cell>
          <cell r="B871" t="str">
            <v>SOUTH PEKIN SCHOOL DIST 137</v>
          </cell>
          <cell r="C871" t="str">
            <v>TAZEWELL</v>
          </cell>
          <cell r="D871" t="str">
            <v>Elementary</v>
          </cell>
          <cell r="E871">
            <v>172.13</v>
          </cell>
          <cell r="F871"/>
          <cell r="G871">
            <v>111.47999999999999</v>
          </cell>
          <cell r="H871">
            <v>107.97999999999999</v>
          </cell>
          <cell r="I871">
            <v>60.65</v>
          </cell>
          <cell r="J871">
            <v>0</v>
          </cell>
          <cell r="K871"/>
          <cell r="L871">
            <v>9718.1999999999989</v>
          </cell>
          <cell r="M871">
            <v>5458.5</v>
          </cell>
          <cell r="N871">
            <v>0</v>
          </cell>
          <cell r="O871">
            <v>15176.699999999999</v>
          </cell>
          <cell r="P871"/>
          <cell r="Q871">
            <v>13934.999999999998</v>
          </cell>
          <cell r="R871">
            <v>7581.25</v>
          </cell>
          <cell r="S871">
            <v>0</v>
          </cell>
          <cell r="T871">
            <v>21516.25</v>
          </cell>
          <cell r="U871"/>
          <cell r="V871">
            <v>36231</v>
          </cell>
          <cell r="W871">
            <v>19711.25</v>
          </cell>
          <cell r="X871">
            <v>0</v>
          </cell>
          <cell r="Y871">
            <v>55942.25</v>
          </cell>
          <cell r="Z871"/>
          <cell r="AA871">
            <v>3790.3199999999997</v>
          </cell>
          <cell r="AB871">
            <v>2062.1</v>
          </cell>
          <cell r="AC871">
            <v>0</v>
          </cell>
          <cell r="AD871">
            <v>5852.42</v>
          </cell>
          <cell r="AE871"/>
          <cell r="AF871">
            <v>63655.08</v>
          </cell>
          <cell r="AG871">
            <v>34631.15</v>
          </cell>
          <cell r="AH871">
            <v>0</v>
          </cell>
          <cell r="AI871">
            <v>98286.23000000001</v>
          </cell>
          <cell r="AJ871"/>
          <cell r="AK871">
            <v>13497.499999999998</v>
          </cell>
          <cell r="AL871">
            <v>15101.85</v>
          </cell>
          <cell r="AM871">
            <v>0</v>
          </cell>
          <cell r="AN871">
            <v>28599.35</v>
          </cell>
          <cell r="AO871"/>
          <cell r="AP871">
            <v>151724.28</v>
          </cell>
          <cell r="AQ871">
            <v>82544.649999999994</v>
          </cell>
          <cell r="AR871">
            <v>0</v>
          </cell>
          <cell r="AS871">
            <v>234268.93</v>
          </cell>
          <cell r="AT871"/>
          <cell r="AU871">
            <v>104456.76</v>
          </cell>
          <cell r="AV871">
            <v>56829.049999999996</v>
          </cell>
          <cell r="AW871">
            <v>0</v>
          </cell>
          <cell r="AX871">
            <v>161285.81</v>
          </cell>
          <cell r="AY871"/>
          <cell r="AZ871">
            <v>1016326.1900000001</v>
          </cell>
          <cell r="BA871">
            <v>318351.29000000004</v>
          </cell>
          <cell r="BB871">
            <v>400403.24400000001</v>
          </cell>
          <cell r="BC871">
            <v>24382.903019999998</v>
          </cell>
          <cell r="BD871">
            <v>24771.228299999999</v>
          </cell>
          <cell r="BE871">
            <v>0</v>
          </cell>
          <cell r="BF871">
            <v>449557.37532000005</v>
          </cell>
          <cell r="BG871"/>
          <cell r="BH871">
            <v>1070485.3153200001</v>
          </cell>
          <cell r="BI871"/>
          <cell r="BJ871">
            <v>163847.1</v>
          </cell>
          <cell r="BK871">
            <v>906638.21532000008</v>
          </cell>
          <cell r="BL871"/>
          <cell r="BM871">
            <v>1</v>
          </cell>
        </row>
        <row r="872">
          <cell r="A872" t="str">
            <v>5309030301600</v>
          </cell>
          <cell r="B872" t="str">
            <v>PEKIN COMM H S DIST 303</v>
          </cell>
          <cell r="C872" t="str">
            <v>TAZEWELL</v>
          </cell>
          <cell r="D872" t="str">
            <v>High School</v>
          </cell>
          <cell r="E872">
            <v>1778.66</v>
          </cell>
          <cell r="F872"/>
          <cell r="G872">
            <v>0</v>
          </cell>
          <cell r="H872">
            <v>0</v>
          </cell>
          <cell r="I872">
            <v>0</v>
          </cell>
          <cell r="J872">
            <v>1778.66</v>
          </cell>
          <cell r="K872"/>
          <cell r="L872">
            <v>0</v>
          </cell>
          <cell r="M872">
            <v>0</v>
          </cell>
          <cell r="N872">
            <v>160079.4</v>
          </cell>
          <cell r="O872">
            <v>160079.4</v>
          </cell>
          <cell r="P872"/>
          <cell r="Q872">
            <v>0</v>
          </cell>
          <cell r="R872">
            <v>0</v>
          </cell>
          <cell r="S872">
            <v>222332.5</v>
          </cell>
          <cell r="T872">
            <v>222332.5</v>
          </cell>
          <cell r="U872"/>
          <cell r="V872">
            <v>0</v>
          </cell>
          <cell r="W872">
            <v>0</v>
          </cell>
          <cell r="X872">
            <v>578064.5</v>
          </cell>
          <cell r="Y872">
            <v>578064.5</v>
          </cell>
          <cell r="Z872"/>
          <cell r="AA872">
            <v>0</v>
          </cell>
          <cell r="AB872">
            <v>0</v>
          </cell>
          <cell r="AC872">
            <v>60474.44</v>
          </cell>
          <cell r="AD872">
            <v>60474.44</v>
          </cell>
          <cell r="AE872"/>
          <cell r="AF872">
            <v>0</v>
          </cell>
          <cell r="AG872">
            <v>0</v>
          </cell>
          <cell r="AH872">
            <v>1015614.86</v>
          </cell>
          <cell r="AI872">
            <v>1015614.86</v>
          </cell>
          <cell r="AJ872"/>
          <cell r="AK872">
            <v>0</v>
          </cell>
          <cell r="AL872">
            <v>0</v>
          </cell>
          <cell r="AM872">
            <v>1527868.9400000002</v>
          </cell>
          <cell r="AN872">
            <v>1527868.9400000002</v>
          </cell>
          <cell r="AO872"/>
          <cell r="AP872">
            <v>0</v>
          </cell>
          <cell r="AQ872">
            <v>0</v>
          </cell>
          <cell r="AR872">
            <v>2420756.2600000002</v>
          </cell>
          <cell r="AS872">
            <v>2420756.2600000002</v>
          </cell>
          <cell r="AT872"/>
          <cell r="AU872">
            <v>0</v>
          </cell>
          <cell r="AV872">
            <v>0</v>
          </cell>
          <cell r="AW872">
            <v>1666604.4200000002</v>
          </cell>
          <cell r="AX872">
            <v>1666604.4200000002</v>
          </cell>
          <cell r="AY872"/>
          <cell r="AZ872">
            <v>11815151.060000001</v>
          </cell>
          <cell r="BA872">
            <v>3375130.82</v>
          </cell>
          <cell r="BB872">
            <v>4557084.5640000002</v>
          </cell>
          <cell r="BC872">
            <v>251954.30364</v>
          </cell>
          <cell r="BD872">
            <v>255966.96059999999</v>
          </cell>
          <cell r="BE872">
            <v>0</v>
          </cell>
          <cell r="BF872">
            <v>5065005.8282399997</v>
          </cell>
          <cell r="BG872"/>
          <cell r="BH872">
            <v>12716801.148239998</v>
          </cell>
          <cell r="BI872"/>
          <cell r="BJ872">
            <v>1693070.88</v>
          </cell>
          <cell r="BK872">
            <v>11023730.268239997</v>
          </cell>
          <cell r="BL872"/>
          <cell r="BM872">
            <v>1</v>
          </cell>
        </row>
        <row r="873">
          <cell r="A873" t="str">
            <v>5309030801600</v>
          </cell>
          <cell r="B873" t="str">
            <v>WASHINGTON COMM H S DIST 308</v>
          </cell>
          <cell r="C873" t="str">
            <v>TAZEWELL</v>
          </cell>
          <cell r="D873" t="str">
            <v>High School</v>
          </cell>
          <cell r="E873">
            <v>1471.5</v>
          </cell>
          <cell r="F873"/>
          <cell r="G873">
            <v>0</v>
          </cell>
          <cell r="H873">
            <v>0</v>
          </cell>
          <cell r="I873">
            <v>0</v>
          </cell>
          <cell r="J873">
            <v>1471.5</v>
          </cell>
          <cell r="K873"/>
          <cell r="L873">
            <v>0</v>
          </cell>
          <cell r="M873">
            <v>0</v>
          </cell>
          <cell r="N873">
            <v>132435</v>
          </cell>
          <cell r="O873">
            <v>132435</v>
          </cell>
          <cell r="P873"/>
          <cell r="Q873">
            <v>0</v>
          </cell>
          <cell r="R873">
            <v>0</v>
          </cell>
          <cell r="S873">
            <v>183937.5</v>
          </cell>
          <cell r="T873">
            <v>183937.5</v>
          </cell>
          <cell r="U873"/>
          <cell r="V873">
            <v>0</v>
          </cell>
          <cell r="W873">
            <v>0</v>
          </cell>
          <cell r="X873">
            <v>478237.5</v>
          </cell>
          <cell r="Y873">
            <v>478237.5</v>
          </cell>
          <cell r="Z873"/>
          <cell r="AA873">
            <v>0</v>
          </cell>
          <cell r="AB873">
            <v>0</v>
          </cell>
          <cell r="AC873">
            <v>50031</v>
          </cell>
          <cell r="AD873">
            <v>50031</v>
          </cell>
          <cell r="AE873"/>
          <cell r="AF873">
            <v>0</v>
          </cell>
          <cell r="AG873">
            <v>0</v>
          </cell>
          <cell r="AH873">
            <v>840226.5</v>
          </cell>
          <cell r="AI873">
            <v>840226.5</v>
          </cell>
          <cell r="AJ873"/>
          <cell r="AK873">
            <v>0</v>
          </cell>
          <cell r="AL873">
            <v>0</v>
          </cell>
          <cell r="AM873">
            <v>1264018.5</v>
          </cell>
          <cell r="AN873">
            <v>1264018.5</v>
          </cell>
          <cell r="AO873"/>
          <cell r="AP873">
            <v>0</v>
          </cell>
          <cell r="AQ873">
            <v>0</v>
          </cell>
          <cell r="AR873">
            <v>2002711.5</v>
          </cell>
          <cell r="AS873">
            <v>2002711.5</v>
          </cell>
          <cell r="AT873"/>
          <cell r="AU873">
            <v>0</v>
          </cell>
          <cell r="AV873">
            <v>0</v>
          </cell>
          <cell r="AW873">
            <v>1378795.5</v>
          </cell>
          <cell r="AX873">
            <v>1378795.5</v>
          </cell>
          <cell r="AY873"/>
          <cell r="AZ873">
            <v>9353907.75</v>
          </cell>
          <cell r="BA873">
            <v>1825489.96</v>
          </cell>
          <cell r="BB873">
            <v>3353819.3130000001</v>
          </cell>
          <cell r="BC873">
            <v>208443.861</v>
          </cell>
          <cell r="BD873">
            <v>211763.56499999997</v>
          </cell>
          <cell r="BE873">
            <v>0</v>
          </cell>
          <cell r="BF873">
            <v>3774026.7390000001</v>
          </cell>
          <cell r="BG873"/>
          <cell r="BH873">
            <v>10104419.739</v>
          </cell>
          <cell r="BI873"/>
          <cell r="BJ873">
            <v>1400691.42</v>
          </cell>
          <cell r="BK873">
            <v>8703728.3190000001</v>
          </cell>
          <cell r="BL873"/>
          <cell r="BM873">
            <v>1</v>
          </cell>
        </row>
        <row r="874">
          <cell r="A874" t="str">
            <v>5309030901600</v>
          </cell>
          <cell r="B874" t="str">
            <v>EAST PEORIA COMM H S DIST 309</v>
          </cell>
          <cell r="C874" t="str">
            <v>TAZEWELL</v>
          </cell>
          <cell r="D874" t="str">
            <v>High School</v>
          </cell>
          <cell r="E874">
            <v>957.66</v>
          </cell>
          <cell r="F874"/>
          <cell r="G874">
            <v>0</v>
          </cell>
          <cell r="H874">
            <v>0</v>
          </cell>
          <cell r="I874">
            <v>0</v>
          </cell>
          <cell r="J874">
            <v>957.66000000000008</v>
          </cell>
          <cell r="K874"/>
          <cell r="L874">
            <v>0</v>
          </cell>
          <cell r="M874">
            <v>0</v>
          </cell>
          <cell r="N874">
            <v>86189.400000000009</v>
          </cell>
          <cell r="O874">
            <v>86189.400000000009</v>
          </cell>
          <cell r="P874"/>
          <cell r="Q874">
            <v>0</v>
          </cell>
          <cell r="R874">
            <v>0</v>
          </cell>
          <cell r="S874">
            <v>119707.50000000001</v>
          </cell>
          <cell r="T874">
            <v>119707.50000000001</v>
          </cell>
          <cell r="U874"/>
          <cell r="V874">
            <v>0</v>
          </cell>
          <cell r="W874">
            <v>0</v>
          </cell>
          <cell r="X874">
            <v>311239.5</v>
          </cell>
          <cell r="Y874">
            <v>311239.5</v>
          </cell>
          <cell r="Z874"/>
          <cell r="AA874">
            <v>0</v>
          </cell>
          <cell r="AB874">
            <v>0</v>
          </cell>
          <cell r="AC874">
            <v>32560.440000000002</v>
          </cell>
          <cell r="AD874">
            <v>32560.440000000002</v>
          </cell>
          <cell r="AE874"/>
          <cell r="AF874">
            <v>0</v>
          </cell>
          <cell r="AG874">
            <v>0</v>
          </cell>
          <cell r="AH874">
            <v>546823.86</v>
          </cell>
          <cell r="AI874">
            <v>546823.86</v>
          </cell>
          <cell r="AJ874"/>
          <cell r="AK874">
            <v>0</v>
          </cell>
          <cell r="AL874">
            <v>0</v>
          </cell>
          <cell r="AM874">
            <v>822629.94000000006</v>
          </cell>
          <cell r="AN874">
            <v>822629.94000000006</v>
          </cell>
          <cell r="AO874"/>
          <cell r="AP874">
            <v>0</v>
          </cell>
          <cell r="AQ874">
            <v>0</v>
          </cell>
          <cell r="AR874">
            <v>1303375.26</v>
          </cell>
          <cell r="AS874">
            <v>1303375.26</v>
          </cell>
          <cell r="AT874"/>
          <cell r="AU874">
            <v>0</v>
          </cell>
          <cell r="AV874">
            <v>0</v>
          </cell>
          <cell r="AW874">
            <v>897327.42</v>
          </cell>
          <cell r="AX874">
            <v>897327.42</v>
          </cell>
          <cell r="AY874"/>
          <cell r="AZ874">
            <v>6390688.4500000002</v>
          </cell>
          <cell r="BA874">
            <v>1879906.83</v>
          </cell>
          <cell r="BB874">
            <v>2481178.5839999998</v>
          </cell>
          <cell r="BC874">
            <v>135656.36963999999</v>
          </cell>
          <cell r="BD874">
            <v>137816.85060000001</v>
          </cell>
          <cell r="BE874">
            <v>0</v>
          </cell>
          <cell r="BF874">
            <v>2754651.80424</v>
          </cell>
          <cell r="BG874"/>
          <cell r="BH874">
            <v>6874505.1242400017</v>
          </cell>
          <cell r="BI874"/>
          <cell r="BJ874">
            <v>911577.4</v>
          </cell>
          <cell r="BK874">
            <v>5962927.7242400013</v>
          </cell>
          <cell r="BL874"/>
          <cell r="BM874">
            <v>1</v>
          </cell>
        </row>
        <row r="875">
          <cell r="A875" t="str">
            <v>5309060600400</v>
          </cell>
          <cell r="B875" t="str">
            <v>SPRING LAKE C C SCH DIST 606</v>
          </cell>
          <cell r="C875" t="str">
            <v>TAZEWELL</v>
          </cell>
          <cell r="D875" t="str">
            <v>Elementary</v>
          </cell>
          <cell r="E875">
            <v>61.75</v>
          </cell>
          <cell r="F875"/>
          <cell r="G875">
            <v>37.25</v>
          </cell>
          <cell r="H875">
            <v>35.5</v>
          </cell>
          <cell r="I875">
            <v>24.5</v>
          </cell>
          <cell r="J875">
            <v>0</v>
          </cell>
          <cell r="K875"/>
          <cell r="L875">
            <v>3195</v>
          </cell>
          <cell r="M875">
            <v>2205</v>
          </cell>
          <cell r="N875">
            <v>0</v>
          </cell>
          <cell r="O875">
            <v>5400</v>
          </cell>
          <cell r="P875"/>
          <cell r="Q875">
            <v>4656.25</v>
          </cell>
          <cell r="R875">
            <v>3062.5</v>
          </cell>
          <cell r="S875">
            <v>0</v>
          </cell>
          <cell r="T875">
            <v>7718.75</v>
          </cell>
          <cell r="U875"/>
          <cell r="V875">
            <v>12106.25</v>
          </cell>
          <cell r="W875">
            <v>7962.5</v>
          </cell>
          <cell r="X875">
            <v>0</v>
          </cell>
          <cell r="Y875">
            <v>20068.75</v>
          </cell>
          <cell r="Z875"/>
          <cell r="AA875">
            <v>1266.5</v>
          </cell>
          <cell r="AB875">
            <v>833</v>
          </cell>
          <cell r="AC875">
            <v>0</v>
          </cell>
          <cell r="AD875">
            <v>2099.5</v>
          </cell>
          <cell r="AE875"/>
          <cell r="AF875">
            <v>10634.87</v>
          </cell>
          <cell r="AG875">
            <v>6994.75</v>
          </cell>
          <cell r="AH875">
            <v>0</v>
          </cell>
          <cell r="AI875">
            <v>17629.620000000003</v>
          </cell>
          <cell r="AJ875"/>
          <cell r="AK875">
            <v>4437.5</v>
          </cell>
          <cell r="AL875">
            <v>6100.5</v>
          </cell>
          <cell r="AM875">
            <v>0</v>
          </cell>
          <cell r="AN875">
            <v>10538</v>
          </cell>
          <cell r="AO875"/>
          <cell r="AP875">
            <v>50697.25</v>
          </cell>
          <cell r="AQ875">
            <v>33344.5</v>
          </cell>
          <cell r="AR875">
            <v>0</v>
          </cell>
          <cell r="AS875">
            <v>84041.75</v>
          </cell>
          <cell r="AT875"/>
          <cell r="AU875">
            <v>34903.25</v>
          </cell>
          <cell r="AV875">
            <v>22956.5</v>
          </cell>
          <cell r="AW875">
            <v>0</v>
          </cell>
          <cell r="AX875">
            <v>57859.75</v>
          </cell>
          <cell r="AY875"/>
          <cell r="AZ875">
            <v>338619.63</v>
          </cell>
          <cell r="BA875">
            <v>72616.91</v>
          </cell>
          <cell r="BB875">
            <v>123370.962</v>
          </cell>
          <cell r="BC875">
            <v>8747.1345000000001</v>
          </cell>
          <cell r="BD875">
            <v>8886.4424999999992</v>
          </cell>
          <cell r="BE875">
            <v>0</v>
          </cell>
          <cell r="BF875">
            <v>141004.53899999999</v>
          </cell>
          <cell r="BG875"/>
          <cell r="BH875">
            <v>346360.65899999999</v>
          </cell>
          <cell r="BI875"/>
          <cell r="BJ875">
            <v>58778.59</v>
          </cell>
          <cell r="BK875">
            <v>287582.06900000002</v>
          </cell>
          <cell r="BL875"/>
          <cell r="BM875">
            <v>0</v>
          </cell>
        </row>
        <row r="876">
          <cell r="A876" t="str">
            <v>5309070102600</v>
          </cell>
          <cell r="B876" t="str">
            <v>DEER CREEK-MACKINAW CUSD 701</v>
          </cell>
          <cell r="C876" t="str">
            <v>TAZEWELL</v>
          </cell>
          <cell r="D876" t="str">
            <v>Unit</v>
          </cell>
          <cell r="E876">
            <v>964.53</v>
          </cell>
          <cell r="F876"/>
          <cell r="G876">
            <v>443.22999999999996</v>
          </cell>
          <cell r="H876">
            <v>435.65</v>
          </cell>
          <cell r="I876">
            <v>226.15</v>
          </cell>
          <cell r="J876">
            <v>295.14999999999998</v>
          </cell>
          <cell r="K876"/>
          <cell r="L876">
            <v>39208.5</v>
          </cell>
          <cell r="M876">
            <v>20353.5</v>
          </cell>
          <cell r="N876">
            <v>26563.499999999996</v>
          </cell>
          <cell r="O876">
            <v>86125.5</v>
          </cell>
          <cell r="P876"/>
          <cell r="Q876">
            <v>55403.749999999993</v>
          </cell>
          <cell r="R876">
            <v>28268.75</v>
          </cell>
          <cell r="S876">
            <v>36893.75</v>
          </cell>
          <cell r="T876">
            <v>120566.25</v>
          </cell>
          <cell r="U876"/>
          <cell r="V876">
            <v>144049.75</v>
          </cell>
          <cell r="W876">
            <v>73498.75</v>
          </cell>
          <cell r="X876">
            <v>95923.749999999985</v>
          </cell>
          <cell r="Y876">
            <v>313472.25</v>
          </cell>
          <cell r="Z876"/>
          <cell r="AA876">
            <v>15069.819999999998</v>
          </cell>
          <cell r="AB876">
            <v>7689.1</v>
          </cell>
          <cell r="AC876">
            <v>10035.099999999999</v>
          </cell>
          <cell r="AD876">
            <v>32794.019999999997</v>
          </cell>
          <cell r="AE876"/>
          <cell r="AF876">
            <v>253084.33</v>
          </cell>
          <cell r="AG876">
            <v>129131.65</v>
          </cell>
          <cell r="AH876">
            <v>168530.65</v>
          </cell>
          <cell r="AI876">
            <v>550746.63</v>
          </cell>
          <cell r="AJ876"/>
          <cell r="AK876">
            <v>54456.25</v>
          </cell>
          <cell r="AL876">
            <v>56311.35</v>
          </cell>
          <cell r="AM876">
            <v>253533.84999999998</v>
          </cell>
          <cell r="AN876">
            <v>364301.44999999995</v>
          </cell>
          <cell r="AO876"/>
          <cell r="AP876">
            <v>603236.02999999991</v>
          </cell>
          <cell r="AQ876">
            <v>307790.15000000002</v>
          </cell>
          <cell r="AR876">
            <v>401699.14999999997</v>
          </cell>
          <cell r="AS876">
            <v>1312725.3299999998</v>
          </cell>
          <cell r="AT876"/>
          <cell r="AU876">
            <v>415306.50999999995</v>
          </cell>
          <cell r="AV876">
            <v>211902.55000000002</v>
          </cell>
          <cell r="AW876">
            <v>276555.55</v>
          </cell>
          <cell r="AX876">
            <v>903764.60999999987</v>
          </cell>
          <cell r="AY876"/>
          <cell r="AZ876">
            <v>5741611.2300000004</v>
          </cell>
          <cell r="BA876">
            <v>1292667.48</v>
          </cell>
          <cell r="BB876">
            <v>2110283.6130000004</v>
          </cell>
          <cell r="BC876">
            <v>136629.53261999998</v>
          </cell>
          <cell r="BD876">
            <v>138805.51229999997</v>
          </cell>
          <cell r="BE876">
            <v>0</v>
          </cell>
          <cell r="BF876">
            <v>2385718.6579200006</v>
          </cell>
          <cell r="BG876"/>
          <cell r="BH876">
            <v>6070214.6979200002</v>
          </cell>
          <cell r="BI876"/>
          <cell r="BJ876">
            <v>918116.81</v>
          </cell>
          <cell r="BK876">
            <v>5152097.8879199997</v>
          </cell>
          <cell r="BL876"/>
          <cell r="BM876">
            <v>1</v>
          </cell>
        </row>
        <row r="877">
          <cell r="A877" t="str">
            <v>5309070202600</v>
          </cell>
          <cell r="B877" t="str">
            <v>TREMONT COMM UNIT DIST 702</v>
          </cell>
          <cell r="C877" t="str">
            <v>TAZEWELL</v>
          </cell>
          <cell r="D877" t="str">
            <v>Unit</v>
          </cell>
          <cell r="E877">
            <v>942.94</v>
          </cell>
          <cell r="F877"/>
          <cell r="G877">
            <v>397.46999999999991</v>
          </cell>
          <cell r="H877">
            <v>389.96999999999991</v>
          </cell>
          <cell r="I877">
            <v>214.99</v>
          </cell>
          <cell r="J877">
            <v>330.48</v>
          </cell>
          <cell r="K877"/>
          <cell r="L877">
            <v>35097.299999999996</v>
          </cell>
          <cell r="M877">
            <v>19349.100000000002</v>
          </cell>
          <cell r="N877">
            <v>29743.200000000001</v>
          </cell>
          <cell r="O877">
            <v>84189.599999999991</v>
          </cell>
          <cell r="P877"/>
          <cell r="Q877">
            <v>49683.749999999993</v>
          </cell>
          <cell r="R877">
            <v>26873.75</v>
          </cell>
          <cell r="S877">
            <v>41310</v>
          </cell>
          <cell r="T877">
            <v>117867.5</v>
          </cell>
          <cell r="U877"/>
          <cell r="V877">
            <v>129177.74999999997</v>
          </cell>
          <cell r="W877">
            <v>69871.75</v>
          </cell>
          <cell r="X877">
            <v>107406</v>
          </cell>
          <cell r="Y877">
            <v>306455.5</v>
          </cell>
          <cell r="Z877"/>
          <cell r="AA877">
            <v>13513.979999999998</v>
          </cell>
          <cell r="AB877">
            <v>7309.66</v>
          </cell>
          <cell r="AC877">
            <v>11236.32</v>
          </cell>
          <cell r="AD877">
            <v>32059.96</v>
          </cell>
          <cell r="AE877"/>
          <cell r="AF877">
            <v>226955.37</v>
          </cell>
          <cell r="AG877">
            <v>122759.29</v>
          </cell>
          <cell r="AH877">
            <v>188704.08</v>
          </cell>
          <cell r="AI877">
            <v>538418.74</v>
          </cell>
          <cell r="AJ877"/>
          <cell r="AK877">
            <v>48746.249999999993</v>
          </cell>
          <cell r="AL877">
            <v>53532.51</v>
          </cell>
          <cell r="AM877">
            <v>283882.32</v>
          </cell>
          <cell r="AN877">
            <v>386161.08</v>
          </cell>
          <cell r="AO877"/>
          <cell r="AP877">
            <v>540956.66999999993</v>
          </cell>
          <cell r="AQ877">
            <v>292601.39</v>
          </cell>
          <cell r="AR877">
            <v>449783.28</v>
          </cell>
          <cell r="AS877">
            <v>1283341.3399999999</v>
          </cell>
          <cell r="AT877"/>
          <cell r="AU877">
            <v>372429.3899999999</v>
          </cell>
          <cell r="AV877">
            <v>201445.63</v>
          </cell>
          <cell r="AW877">
            <v>309659.76</v>
          </cell>
          <cell r="AX877">
            <v>883534.77999999991</v>
          </cell>
          <cell r="AY877"/>
          <cell r="AZ877">
            <v>5535163.9500000002</v>
          </cell>
          <cell r="BA877">
            <v>1074388.81</v>
          </cell>
          <cell r="BB877">
            <v>1982865.8279999997</v>
          </cell>
          <cell r="BC877">
            <v>133571.22276</v>
          </cell>
          <cell r="BD877">
            <v>135698.49539999999</v>
          </cell>
          <cell r="BE877">
            <v>0</v>
          </cell>
          <cell r="BF877">
            <v>2252135.5461599994</v>
          </cell>
          <cell r="BG877"/>
          <cell r="BH877">
            <v>5884164.0461599985</v>
          </cell>
          <cell r="BI877"/>
          <cell r="BJ877">
            <v>897565.72</v>
          </cell>
          <cell r="BK877">
            <v>4986598.3261599988</v>
          </cell>
          <cell r="BL877"/>
          <cell r="BM877">
            <v>1</v>
          </cell>
        </row>
        <row r="878">
          <cell r="A878" t="str">
            <v>5309070302600</v>
          </cell>
          <cell r="B878" t="str">
            <v>DELAVAN COMM UNIT DIST 703</v>
          </cell>
          <cell r="C878" t="str">
            <v>TAZEWELL</v>
          </cell>
          <cell r="D878" t="str">
            <v>Unit</v>
          </cell>
          <cell r="E878">
            <v>421.12</v>
          </cell>
          <cell r="F878"/>
          <cell r="G878">
            <v>183.80999999999997</v>
          </cell>
          <cell r="H878">
            <v>179.15</v>
          </cell>
          <cell r="I878">
            <v>101.66</v>
          </cell>
          <cell r="J878">
            <v>135.65</v>
          </cell>
          <cell r="K878"/>
          <cell r="L878">
            <v>16123.5</v>
          </cell>
          <cell r="M878">
            <v>9149.4</v>
          </cell>
          <cell r="N878">
            <v>12208.5</v>
          </cell>
          <cell r="O878">
            <v>37481.4</v>
          </cell>
          <cell r="P878"/>
          <cell r="Q878">
            <v>22976.249999999996</v>
          </cell>
          <cell r="R878">
            <v>12707.5</v>
          </cell>
          <cell r="S878">
            <v>16956.25</v>
          </cell>
          <cell r="T878">
            <v>52640</v>
          </cell>
          <cell r="U878"/>
          <cell r="V878">
            <v>59738.249999999993</v>
          </cell>
          <cell r="W878">
            <v>33039.5</v>
          </cell>
          <cell r="X878">
            <v>44086.25</v>
          </cell>
          <cell r="Y878">
            <v>136864</v>
          </cell>
          <cell r="Z878"/>
          <cell r="AA878">
            <v>6249.5399999999991</v>
          </cell>
          <cell r="AB878">
            <v>3456.44</v>
          </cell>
          <cell r="AC878">
            <v>4612.1000000000004</v>
          </cell>
          <cell r="AD878">
            <v>14318.08</v>
          </cell>
          <cell r="AE878"/>
          <cell r="AF878">
            <v>104955.51</v>
          </cell>
          <cell r="AG878">
            <v>58047.86</v>
          </cell>
          <cell r="AH878">
            <v>77456.149999999994</v>
          </cell>
          <cell r="AI878">
            <v>240459.51999999999</v>
          </cell>
          <cell r="AJ878"/>
          <cell r="AK878">
            <v>22393.75</v>
          </cell>
          <cell r="AL878">
            <v>25313.34</v>
          </cell>
          <cell r="AM878">
            <v>116523.35</v>
          </cell>
          <cell r="AN878">
            <v>164230.44</v>
          </cell>
          <cell r="AO878"/>
          <cell r="AP878">
            <v>250165.40999999997</v>
          </cell>
          <cell r="AQ878">
            <v>138359.26</v>
          </cell>
          <cell r="AR878">
            <v>184619.65</v>
          </cell>
          <cell r="AS878">
            <v>573144.31999999995</v>
          </cell>
          <cell r="AT878"/>
          <cell r="AU878">
            <v>172229.96999999997</v>
          </cell>
          <cell r="AV878">
            <v>95255.42</v>
          </cell>
          <cell r="AW878">
            <v>127104.05</v>
          </cell>
          <cell r="AX878">
            <v>394589.43999999994</v>
          </cell>
          <cell r="AY878"/>
          <cell r="AZ878">
            <v>2523419.6700000004</v>
          </cell>
          <cell r="BA878">
            <v>631346.56000000006</v>
          </cell>
          <cell r="BB878">
            <v>946429.86900000006</v>
          </cell>
          <cell r="BC878">
            <v>59653.332479999997</v>
          </cell>
          <cell r="BD878">
            <v>60603.379199999996</v>
          </cell>
          <cell r="BE878">
            <v>0</v>
          </cell>
          <cell r="BF878">
            <v>1066686.5806800001</v>
          </cell>
          <cell r="BG878"/>
          <cell r="BH878">
            <v>2680413.7806799999</v>
          </cell>
          <cell r="BI878"/>
          <cell r="BJ878">
            <v>400855.7</v>
          </cell>
          <cell r="BK878">
            <v>2279558.0806799997</v>
          </cell>
          <cell r="BL878"/>
          <cell r="BM878">
            <v>1</v>
          </cell>
        </row>
        <row r="879">
          <cell r="A879" t="str">
            <v>5309070902600</v>
          </cell>
          <cell r="B879" t="str">
            <v>MORTON C U SCHOOL DISTRICT 709</v>
          </cell>
          <cell r="C879" t="str">
            <v>TAZEWELL</v>
          </cell>
          <cell r="D879" t="str">
            <v>Unit</v>
          </cell>
          <cell r="E879">
            <v>3185.5</v>
          </cell>
          <cell r="F879"/>
          <cell r="G879">
            <v>1397</v>
          </cell>
          <cell r="H879">
            <v>1361.5</v>
          </cell>
          <cell r="I879">
            <v>733</v>
          </cell>
          <cell r="J879">
            <v>1055.5</v>
          </cell>
          <cell r="K879"/>
          <cell r="L879">
            <v>122535</v>
          </cell>
          <cell r="M879">
            <v>65970</v>
          </cell>
          <cell r="N879">
            <v>94995</v>
          </cell>
          <cell r="O879">
            <v>283500</v>
          </cell>
          <cell r="P879"/>
          <cell r="Q879">
            <v>174625</v>
          </cell>
          <cell r="R879">
            <v>91625</v>
          </cell>
          <cell r="S879">
            <v>131937.5</v>
          </cell>
          <cell r="T879">
            <v>398187.5</v>
          </cell>
          <cell r="U879"/>
          <cell r="V879">
            <v>454025</v>
          </cell>
          <cell r="W879">
            <v>238225</v>
          </cell>
          <cell r="X879">
            <v>343037.5</v>
          </cell>
          <cell r="Y879">
            <v>1035287.5</v>
          </cell>
          <cell r="Z879"/>
          <cell r="AA879">
            <v>47498</v>
          </cell>
          <cell r="AB879">
            <v>24922</v>
          </cell>
          <cell r="AC879">
            <v>35887</v>
          </cell>
          <cell r="AD879">
            <v>108307</v>
          </cell>
          <cell r="AE879"/>
          <cell r="AF879">
            <v>797687</v>
          </cell>
          <cell r="AG879">
            <v>418543</v>
          </cell>
          <cell r="AH879">
            <v>602690.5</v>
          </cell>
          <cell r="AI879">
            <v>1818920.5</v>
          </cell>
          <cell r="AJ879"/>
          <cell r="AK879">
            <v>170187.5</v>
          </cell>
          <cell r="AL879">
            <v>182517</v>
          </cell>
          <cell r="AM879">
            <v>906674.5</v>
          </cell>
          <cell r="AN879">
            <v>1259379</v>
          </cell>
          <cell r="AO879"/>
          <cell r="AP879">
            <v>1901317</v>
          </cell>
          <cell r="AQ879">
            <v>997613</v>
          </cell>
          <cell r="AR879">
            <v>1436535.5</v>
          </cell>
          <cell r="AS879">
            <v>4335465.5</v>
          </cell>
          <cell r="AT879"/>
          <cell r="AU879">
            <v>1308989</v>
          </cell>
          <cell r="AV879">
            <v>686821</v>
          </cell>
          <cell r="AW879">
            <v>989003.5</v>
          </cell>
          <cell r="AX879">
            <v>2984813.5</v>
          </cell>
          <cell r="AY879"/>
          <cell r="AZ879">
            <v>18680701.93</v>
          </cell>
          <cell r="BA879">
            <v>3701238.58</v>
          </cell>
          <cell r="BB879">
            <v>6714582.152999999</v>
          </cell>
          <cell r="BC879">
            <v>451238.81700000004</v>
          </cell>
          <cell r="BD879">
            <v>458425.30499999993</v>
          </cell>
          <cell r="BE879">
            <v>0</v>
          </cell>
          <cell r="BF879">
            <v>7624246.2749999985</v>
          </cell>
          <cell r="BG879"/>
          <cell r="BH879">
            <v>19848106.774999999</v>
          </cell>
          <cell r="BI879"/>
          <cell r="BJ879">
            <v>3032213.74</v>
          </cell>
          <cell r="BK879">
            <v>16815893.034999996</v>
          </cell>
          <cell r="BL879"/>
          <cell r="BM879">
            <v>1</v>
          </cell>
        </row>
        <row r="880">
          <cell r="A880" t="str">
            <v>5310200100400</v>
          </cell>
          <cell r="B880" t="str">
            <v>METAMORA C C SCH DIST 1</v>
          </cell>
          <cell r="C880" t="str">
            <v>WOODFORD</v>
          </cell>
          <cell r="D880" t="str">
            <v>Elementary</v>
          </cell>
          <cell r="E880">
            <v>825.21</v>
          </cell>
          <cell r="F880"/>
          <cell r="G880">
            <v>536.89</v>
          </cell>
          <cell r="H880">
            <v>531.4799999999999</v>
          </cell>
          <cell r="I880">
            <v>288.32</v>
          </cell>
          <cell r="J880">
            <v>0</v>
          </cell>
          <cell r="K880"/>
          <cell r="L880">
            <v>47833.19999999999</v>
          </cell>
          <cell r="M880">
            <v>25948.799999999999</v>
          </cell>
          <cell r="N880">
            <v>0</v>
          </cell>
          <cell r="O880">
            <v>73781.999999999985</v>
          </cell>
          <cell r="P880"/>
          <cell r="Q880">
            <v>67111.25</v>
          </cell>
          <cell r="R880">
            <v>36040</v>
          </cell>
          <cell r="S880">
            <v>0</v>
          </cell>
          <cell r="T880">
            <v>103151.25</v>
          </cell>
          <cell r="U880"/>
          <cell r="V880">
            <v>174489.25</v>
          </cell>
          <cell r="W880">
            <v>93704</v>
          </cell>
          <cell r="X880">
            <v>0</v>
          </cell>
          <cell r="Y880">
            <v>268193.25</v>
          </cell>
          <cell r="Z880"/>
          <cell r="AA880">
            <v>18254.259999999998</v>
          </cell>
          <cell r="AB880">
            <v>9802.8799999999992</v>
          </cell>
          <cell r="AC880">
            <v>0</v>
          </cell>
          <cell r="AD880">
            <v>28057.14</v>
          </cell>
          <cell r="AE880"/>
          <cell r="AF880">
            <v>306564.19</v>
          </cell>
          <cell r="AG880">
            <v>164630.72</v>
          </cell>
          <cell r="AH880">
            <v>0</v>
          </cell>
          <cell r="AI880">
            <v>471194.91000000003</v>
          </cell>
          <cell r="AJ880"/>
          <cell r="AK880">
            <v>66434.999999999985</v>
          </cell>
          <cell r="AL880">
            <v>71791.679999999993</v>
          </cell>
          <cell r="AM880">
            <v>0</v>
          </cell>
          <cell r="AN880">
            <v>138226.68</v>
          </cell>
          <cell r="AO880"/>
          <cell r="AP880">
            <v>730707.29</v>
          </cell>
          <cell r="AQ880">
            <v>392403.52</v>
          </cell>
          <cell r="AR880">
            <v>0</v>
          </cell>
          <cell r="AS880">
            <v>1123110.81</v>
          </cell>
          <cell r="AT880"/>
          <cell r="AU880">
            <v>503065.93</v>
          </cell>
          <cell r="AV880">
            <v>270155.83999999997</v>
          </cell>
          <cell r="AW880">
            <v>0</v>
          </cell>
          <cell r="AX880">
            <v>773221.77</v>
          </cell>
          <cell r="AY880"/>
          <cell r="AZ880">
            <v>4703575.55</v>
          </cell>
          <cell r="BA880">
            <v>979907.05</v>
          </cell>
          <cell r="BB880">
            <v>1705044.7799999998</v>
          </cell>
          <cell r="BC880">
            <v>116894.29734</v>
          </cell>
          <cell r="BD880">
            <v>118755.9711</v>
          </cell>
          <cell r="BE880">
            <v>0</v>
          </cell>
          <cell r="BF880">
            <v>1940695.0484399998</v>
          </cell>
          <cell r="BG880"/>
          <cell r="BH880">
            <v>4919632.8584399996</v>
          </cell>
          <cell r="BI880"/>
          <cell r="BJ880">
            <v>785500.89</v>
          </cell>
          <cell r="BK880">
            <v>4134131.9684399995</v>
          </cell>
          <cell r="BL880"/>
          <cell r="BM880">
            <v>1</v>
          </cell>
        </row>
        <row r="881">
          <cell r="A881" t="str">
            <v>5310200200400</v>
          </cell>
          <cell r="B881" t="str">
            <v>RIVERVIEW C C SCHOOL DISTRICT 2</v>
          </cell>
          <cell r="C881" t="str">
            <v>WOODFORD</v>
          </cell>
          <cell r="D881" t="str">
            <v>Elementary</v>
          </cell>
          <cell r="E881">
            <v>211.75</v>
          </cell>
          <cell r="F881"/>
          <cell r="G881">
            <v>145.75</v>
          </cell>
          <cell r="H881">
            <v>142</v>
          </cell>
          <cell r="I881">
            <v>66</v>
          </cell>
          <cell r="J881">
            <v>0</v>
          </cell>
          <cell r="K881"/>
          <cell r="L881">
            <v>12780</v>
          </cell>
          <cell r="M881">
            <v>5940</v>
          </cell>
          <cell r="N881">
            <v>0</v>
          </cell>
          <cell r="O881">
            <v>18720</v>
          </cell>
          <cell r="P881"/>
          <cell r="Q881">
            <v>18218.75</v>
          </cell>
          <cell r="R881">
            <v>8250</v>
          </cell>
          <cell r="S881">
            <v>0</v>
          </cell>
          <cell r="T881">
            <v>26468.75</v>
          </cell>
          <cell r="U881"/>
          <cell r="V881">
            <v>47368.75</v>
          </cell>
          <cell r="W881">
            <v>21450</v>
          </cell>
          <cell r="X881">
            <v>0</v>
          </cell>
          <cell r="Y881">
            <v>68818.75</v>
          </cell>
          <cell r="Z881"/>
          <cell r="AA881">
            <v>4955.5</v>
          </cell>
          <cell r="AB881">
            <v>2244</v>
          </cell>
          <cell r="AC881">
            <v>0</v>
          </cell>
          <cell r="AD881">
            <v>7199.5</v>
          </cell>
          <cell r="AE881"/>
          <cell r="AF881">
            <v>83223.25</v>
          </cell>
          <cell r="AG881">
            <v>37686</v>
          </cell>
          <cell r="AH881">
            <v>0</v>
          </cell>
          <cell r="AI881">
            <v>120909.25</v>
          </cell>
          <cell r="AJ881"/>
          <cell r="AK881">
            <v>17750</v>
          </cell>
          <cell r="AL881">
            <v>16434</v>
          </cell>
          <cell r="AM881">
            <v>0</v>
          </cell>
          <cell r="AN881">
            <v>34184</v>
          </cell>
          <cell r="AO881"/>
          <cell r="AP881">
            <v>198365.75</v>
          </cell>
          <cell r="AQ881">
            <v>89826</v>
          </cell>
          <cell r="AR881">
            <v>0</v>
          </cell>
          <cell r="AS881">
            <v>288191.75</v>
          </cell>
          <cell r="AT881"/>
          <cell r="AU881">
            <v>136567.75</v>
          </cell>
          <cell r="AV881">
            <v>61842</v>
          </cell>
          <cell r="AW881">
            <v>0</v>
          </cell>
          <cell r="AX881">
            <v>198409.75</v>
          </cell>
          <cell r="AY881"/>
          <cell r="AZ881">
            <v>1251499.7499999998</v>
          </cell>
          <cell r="BA881">
            <v>376830.05</v>
          </cell>
          <cell r="BB881">
            <v>488498.93999999994</v>
          </cell>
          <cell r="BC881">
            <v>29995.234499999999</v>
          </cell>
          <cell r="BD881">
            <v>30472.942499999997</v>
          </cell>
          <cell r="BE881">
            <v>0</v>
          </cell>
          <cell r="BF881">
            <v>548967.11699999997</v>
          </cell>
          <cell r="BG881"/>
          <cell r="BH881">
            <v>1311868.8670000001</v>
          </cell>
          <cell r="BI881"/>
          <cell r="BJ881">
            <v>201560.59</v>
          </cell>
          <cell r="BK881">
            <v>1110308.277</v>
          </cell>
          <cell r="BL881"/>
          <cell r="BM881">
            <v>1</v>
          </cell>
        </row>
        <row r="882">
          <cell r="A882" t="str">
            <v>5310200602600</v>
          </cell>
          <cell r="B882" t="str">
            <v>FIELDCREST CUSD #6</v>
          </cell>
          <cell r="C882" t="str">
            <v>WOODFORD</v>
          </cell>
          <cell r="D882" t="str">
            <v>Unit</v>
          </cell>
          <cell r="E882">
            <v>856.19</v>
          </cell>
          <cell r="F882"/>
          <cell r="G882">
            <v>367.87999999999994</v>
          </cell>
          <cell r="H882">
            <v>363.21999999999997</v>
          </cell>
          <cell r="I882">
            <v>199.49</v>
          </cell>
          <cell r="J882">
            <v>288.82</v>
          </cell>
          <cell r="K882"/>
          <cell r="L882">
            <v>32689.799999999996</v>
          </cell>
          <cell r="M882">
            <v>17954.100000000002</v>
          </cell>
          <cell r="N882">
            <v>25993.8</v>
          </cell>
          <cell r="O882">
            <v>76637.7</v>
          </cell>
          <cell r="P882"/>
          <cell r="Q882">
            <v>45984.999999999993</v>
          </cell>
          <cell r="R882">
            <v>24936.25</v>
          </cell>
          <cell r="S882">
            <v>36102.5</v>
          </cell>
          <cell r="T882">
            <v>107023.75</v>
          </cell>
          <cell r="U882"/>
          <cell r="V882">
            <v>119560.99999999999</v>
          </cell>
          <cell r="W882">
            <v>64834.25</v>
          </cell>
          <cell r="X882">
            <v>93866.5</v>
          </cell>
          <cell r="Y882">
            <v>278261.75</v>
          </cell>
          <cell r="Z882"/>
          <cell r="AA882">
            <v>12507.919999999998</v>
          </cell>
          <cell r="AB882">
            <v>6782.66</v>
          </cell>
          <cell r="AC882">
            <v>9819.8799999999992</v>
          </cell>
          <cell r="AD882">
            <v>29110.46</v>
          </cell>
          <cell r="AE882"/>
          <cell r="AF882">
            <v>105029.74</v>
          </cell>
          <cell r="AG882">
            <v>56954.39</v>
          </cell>
          <cell r="AH882">
            <v>82458.11</v>
          </cell>
          <cell r="AI882">
            <v>244442.23999999999</v>
          </cell>
          <cell r="AJ882"/>
          <cell r="AK882">
            <v>45402.499999999993</v>
          </cell>
          <cell r="AL882">
            <v>49673.01</v>
          </cell>
          <cell r="AM882">
            <v>248096.38</v>
          </cell>
          <cell r="AN882">
            <v>343171.89</v>
          </cell>
          <cell r="AO882"/>
          <cell r="AP882">
            <v>500684.67999999993</v>
          </cell>
          <cell r="AQ882">
            <v>271505.89</v>
          </cell>
          <cell r="AR882">
            <v>393084.02</v>
          </cell>
          <cell r="AS882">
            <v>1165274.5899999999</v>
          </cell>
          <cell r="AT882"/>
          <cell r="AU882">
            <v>344703.55999999994</v>
          </cell>
          <cell r="AV882">
            <v>186922.13</v>
          </cell>
          <cell r="AW882">
            <v>270624.33999999997</v>
          </cell>
          <cell r="AX882">
            <v>802250.02999999991</v>
          </cell>
          <cell r="AY882"/>
          <cell r="AZ882">
            <v>5238222.59</v>
          </cell>
          <cell r="BA882">
            <v>1480144.6400000001</v>
          </cell>
          <cell r="BB882">
            <v>2015510.169</v>
          </cell>
          <cell r="BC882">
            <v>121282.73825999998</v>
          </cell>
          <cell r="BD882">
            <v>123214.30289999998</v>
          </cell>
          <cell r="BE882">
            <v>0</v>
          </cell>
          <cell r="BF882">
            <v>2260007.2101599998</v>
          </cell>
          <cell r="BG882"/>
          <cell r="BH882">
            <v>5306179.6201599995</v>
          </cell>
          <cell r="BI882"/>
          <cell r="BJ882">
            <v>814990.13</v>
          </cell>
          <cell r="BK882">
            <v>4491189.4901599996</v>
          </cell>
          <cell r="BL882"/>
          <cell r="BM882">
            <v>0</v>
          </cell>
        </row>
        <row r="883">
          <cell r="A883" t="str">
            <v>5310201102600</v>
          </cell>
          <cell r="B883" t="str">
            <v>EL PASO-GRIDLEY CUSD 11</v>
          </cell>
          <cell r="C883" t="str">
            <v>WOODFORD</v>
          </cell>
          <cell r="D883" t="str">
            <v>Unit</v>
          </cell>
          <cell r="E883">
            <v>1157.27</v>
          </cell>
          <cell r="F883"/>
          <cell r="G883">
            <v>506.78999999999996</v>
          </cell>
          <cell r="H883">
            <v>499.13</v>
          </cell>
          <cell r="I883">
            <v>275.32</v>
          </cell>
          <cell r="J883">
            <v>375.15999999999997</v>
          </cell>
          <cell r="K883"/>
          <cell r="L883">
            <v>44921.7</v>
          </cell>
          <cell r="M883">
            <v>24778.799999999999</v>
          </cell>
          <cell r="N883">
            <v>33764.399999999994</v>
          </cell>
          <cell r="O883">
            <v>103464.9</v>
          </cell>
          <cell r="P883"/>
          <cell r="Q883">
            <v>63348.749999999993</v>
          </cell>
          <cell r="R883">
            <v>34415</v>
          </cell>
          <cell r="S883">
            <v>46894.999999999993</v>
          </cell>
          <cell r="T883">
            <v>144658.75</v>
          </cell>
          <cell r="U883"/>
          <cell r="V883">
            <v>164706.75</v>
          </cell>
          <cell r="W883">
            <v>89479</v>
          </cell>
          <cell r="X883">
            <v>121926.99999999999</v>
          </cell>
          <cell r="Y883">
            <v>376112.75</v>
          </cell>
          <cell r="Z883"/>
          <cell r="AA883">
            <v>17230.86</v>
          </cell>
          <cell r="AB883">
            <v>9360.8799999999992</v>
          </cell>
          <cell r="AC883">
            <v>12755.439999999999</v>
          </cell>
          <cell r="AD883">
            <v>39347.179999999993</v>
          </cell>
          <cell r="AE883"/>
          <cell r="AF883">
            <v>289377.09000000003</v>
          </cell>
          <cell r="AG883">
            <v>157207.72</v>
          </cell>
          <cell r="AH883">
            <v>214216.36</v>
          </cell>
          <cell r="AI883">
            <v>660801.17000000004</v>
          </cell>
          <cell r="AJ883"/>
          <cell r="AK883">
            <v>62391.25</v>
          </cell>
          <cell r="AL883">
            <v>68554.679999999993</v>
          </cell>
          <cell r="AM883">
            <v>322262.43999999994</v>
          </cell>
          <cell r="AN883">
            <v>453208.36999999994</v>
          </cell>
          <cell r="AO883"/>
          <cell r="AP883">
            <v>689741.19</v>
          </cell>
          <cell r="AQ883">
            <v>374710.52</v>
          </cell>
          <cell r="AR883">
            <v>510592.75999999995</v>
          </cell>
          <cell r="AS883">
            <v>1575044.47</v>
          </cell>
          <cell r="AT883"/>
          <cell r="AU883">
            <v>474862.23</v>
          </cell>
          <cell r="AV883">
            <v>257974.84</v>
          </cell>
          <cell r="AW883">
            <v>351524.92</v>
          </cell>
          <cell r="AX883">
            <v>1084361.99</v>
          </cell>
          <cell r="AY883"/>
          <cell r="AZ883">
            <v>6947887.0499999989</v>
          </cell>
          <cell r="BA883">
            <v>1672521.15</v>
          </cell>
          <cell r="BB883">
            <v>2586122.4599999995</v>
          </cell>
          <cell r="BC883">
            <v>163931.92458000002</v>
          </cell>
          <cell r="BD883">
            <v>166542.72569999998</v>
          </cell>
          <cell r="BE883">
            <v>0</v>
          </cell>
          <cell r="BF883">
            <v>2916597.1102799992</v>
          </cell>
          <cell r="BG883"/>
          <cell r="BH883">
            <v>7353596.6902799988</v>
          </cell>
          <cell r="BI883"/>
          <cell r="BJ883">
            <v>1101582.1599999999</v>
          </cell>
          <cell r="BK883">
            <v>6252014.5302799987</v>
          </cell>
          <cell r="BL883"/>
          <cell r="BM883">
            <v>1</v>
          </cell>
        </row>
        <row r="884">
          <cell r="A884" t="str">
            <v>5310202102600</v>
          </cell>
          <cell r="B884" t="str">
            <v>LOWPOINT-WASHBURN C U S DIST 21</v>
          </cell>
          <cell r="C884" t="str">
            <v>WOODFORD</v>
          </cell>
          <cell r="D884" t="str">
            <v>Unit</v>
          </cell>
          <cell r="E884">
            <v>311.79000000000002</v>
          </cell>
          <cell r="F884"/>
          <cell r="G884">
            <v>163.14999999999998</v>
          </cell>
          <cell r="H884">
            <v>160.99</v>
          </cell>
          <cell r="I884">
            <v>63.819999999999993</v>
          </cell>
          <cell r="J884">
            <v>84.82</v>
          </cell>
          <cell r="K884"/>
          <cell r="L884">
            <v>14489.1</v>
          </cell>
          <cell r="M884">
            <v>5743.7999999999993</v>
          </cell>
          <cell r="N884">
            <v>7633.7999999999993</v>
          </cell>
          <cell r="O884">
            <v>27866.7</v>
          </cell>
          <cell r="P884"/>
          <cell r="Q884">
            <v>20393.749999999996</v>
          </cell>
          <cell r="R884">
            <v>7977.4999999999991</v>
          </cell>
          <cell r="S884">
            <v>10602.5</v>
          </cell>
          <cell r="T884">
            <v>38973.75</v>
          </cell>
          <cell r="U884"/>
          <cell r="V884">
            <v>53023.749999999993</v>
          </cell>
          <cell r="W884">
            <v>20741.499999999996</v>
          </cell>
          <cell r="X884">
            <v>27566.499999999996</v>
          </cell>
          <cell r="Y884">
            <v>101331.74999999999</v>
          </cell>
          <cell r="Z884"/>
          <cell r="AA884">
            <v>5547.0999999999995</v>
          </cell>
          <cell r="AB884">
            <v>2169.8799999999997</v>
          </cell>
          <cell r="AC884">
            <v>2883.8799999999997</v>
          </cell>
          <cell r="AD884">
            <v>10600.859999999999</v>
          </cell>
          <cell r="AE884"/>
          <cell r="AF884">
            <v>93158.65</v>
          </cell>
          <cell r="AG884">
            <v>36441.22</v>
          </cell>
          <cell r="AH884">
            <v>48432.22</v>
          </cell>
          <cell r="AI884">
            <v>178032.09</v>
          </cell>
          <cell r="AJ884"/>
          <cell r="AK884">
            <v>20123.75</v>
          </cell>
          <cell r="AL884">
            <v>15891.179999999998</v>
          </cell>
          <cell r="AM884">
            <v>72860.37999999999</v>
          </cell>
          <cell r="AN884">
            <v>108875.31</v>
          </cell>
          <cell r="AO884"/>
          <cell r="AP884">
            <v>222047.14999999997</v>
          </cell>
          <cell r="AQ884">
            <v>86859.01999999999</v>
          </cell>
          <cell r="AR884">
            <v>115440.01999999999</v>
          </cell>
          <cell r="AS884">
            <v>424346.18999999994</v>
          </cell>
          <cell r="AT884"/>
          <cell r="AU884">
            <v>152871.54999999999</v>
          </cell>
          <cell r="AV884">
            <v>59799.34</v>
          </cell>
          <cell r="AW884">
            <v>79476.34</v>
          </cell>
          <cell r="AX884">
            <v>292147.23</v>
          </cell>
          <cell r="AY884"/>
          <cell r="AZ884">
            <v>1915814.9700000002</v>
          </cell>
          <cell r="BA884">
            <v>563652.72</v>
          </cell>
          <cell r="BB884">
            <v>743840.30700000015</v>
          </cell>
          <cell r="BC884">
            <v>44166.300659999994</v>
          </cell>
          <cell r="BD884">
            <v>44869.698899999988</v>
          </cell>
          <cell r="BE884">
            <v>0</v>
          </cell>
          <cell r="BF884">
            <v>832876.30656000006</v>
          </cell>
          <cell r="BG884"/>
          <cell r="BH884">
            <v>2015050.1865600001</v>
          </cell>
          <cell r="BI884"/>
          <cell r="BJ884">
            <v>296786.65999999997</v>
          </cell>
          <cell r="BK884">
            <v>1718263.5265600001</v>
          </cell>
          <cell r="BL884"/>
          <cell r="BM884">
            <v>1</v>
          </cell>
        </row>
        <row r="885">
          <cell r="A885" t="str">
            <v>5310206002600</v>
          </cell>
          <cell r="B885" t="str">
            <v>ROANOKE BENSON C U S DIST 60</v>
          </cell>
          <cell r="C885" t="str">
            <v>WOODFORD</v>
          </cell>
          <cell r="D885" t="str">
            <v>Unit</v>
          </cell>
          <cell r="E885">
            <v>457.85</v>
          </cell>
          <cell r="F885"/>
          <cell r="G885">
            <v>208.88</v>
          </cell>
          <cell r="H885">
            <v>206.96999999999997</v>
          </cell>
          <cell r="I885">
            <v>106.14999999999999</v>
          </cell>
          <cell r="J885">
            <v>142.82</v>
          </cell>
          <cell r="K885"/>
          <cell r="L885">
            <v>18627.299999999996</v>
          </cell>
          <cell r="M885">
            <v>9553.5</v>
          </cell>
          <cell r="N885">
            <v>12853.8</v>
          </cell>
          <cell r="O885">
            <v>41034.599999999991</v>
          </cell>
          <cell r="P885"/>
          <cell r="Q885">
            <v>26110</v>
          </cell>
          <cell r="R885">
            <v>13268.749999999998</v>
          </cell>
          <cell r="S885">
            <v>17852.5</v>
          </cell>
          <cell r="T885">
            <v>57231.25</v>
          </cell>
          <cell r="U885"/>
          <cell r="V885">
            <v>67886</v>
          </cell>
          <cell r="W885">
            <v>34498.75</v>
          </cell>
          <cell r="X885">
            <v>46416.5</v>
          </cell>
          <cell r="Y885">
            <v>148801.25</v>
          </cell>
          <cell r="Z885"/>
          <cell r="AA885">
            <v>7101.92</v>
          </cell>
          <cell r="AB885">
            <v>3609.1</v>
          </cell>
          <cell r="AC885">
            <v>4855.88</v>
          </cell>
          <cell r="AD885">
            <v>15566.900000000001</v>
          </cell>
          <cell r="AE885"/>
          <cell r="AF885">
            <v>59635.24</v>
          </cell>
          <cell r="AG885">
            <v>30305.82</v>
          </cell>
          <cell r="AH885">
            <v>40775.11</v>
          </cell>
          <cell r="AI885">
            <v>130716.17</v>
          </cell>
          <cell r="AJ885"/>
          <cell r="AK885">
            <v>25871.249999999996</v>
          </cell>
          <cell r="AL885">
            <v>26431.35</v>
          </cell>
          <cell r="AM885">
            <v>122682.37999999999</v>
          </cell>
          <cell r="AN885">
            <v>174984.97999999998</v>
          </cell>
          <cell r="AO885"/>
          <cell r="AP885">
            <v>284285.68</v>
          </cell>
          <cell r="AQ885">
            <v>144470.15</v>
          </cell>
          <cell r="AR885">
            <v>194378.02</v>
          </cell>
          <cell r="AS885">
            <v>623133.85</v>
          </cell>
          <cell r="AT885"/>
          <cell r="AU885">
            <v>195720.56</v>
          </cell>
          <cell r="AV885">
            <v>99462.549999999988</v>
          </cell>
          <cell r="AW885">
            <v>133822.34</v>
          </cell>
          <cell r="AX885">
            <v>429005.44999999995</v>
          </cell>
          <cell r="AY885"/>
          <cell r="AZ885">
            <v>2703767.8</v>
          </cell>
          <cell r="BA885">
            <v>571102.73</v>
          </cell>
          <cell r="BB885">
            <v>982461.15899999987</v>
          </cell>
          <cell r="BC885">
            <v>64856.283899999995</v>
          </cell>
          <cell r="BD885">
            <v>65889.193499999994</v>
          </cell>
          <cell r="BE885">
            <v>0</v>
          </cell>
          <cell r="BF885">
            <v>1113206.6364</v>
          </cell>
          <cell r="BG885"/>
          <cell r="BH885">
            <v>2733681.0863999999</v>
          </cell>
          <cell r="BI885"/>
          <cell r="BJ885">
            <v>435818.25</v>
          </cell>
          <cell r="BK885">
            <v>2297862.8363999999</v>
          </cell>
          <cell r="BL885"/>
          <cell r="BM885">
            <v>0</v>
          </cell>
        </row>
        <row r="886">
          <cell r="A886" t="str">
            <v>5310206900200</v>
          </cell>
          <cell r="B886" t="str">
            <v>GERMANTOWN HILLS SCHOOL DIST 69</v>
          </cell>
          <cell r="C886" t="str">
            <v>WOODFORD</v>
          </cell>
          <cell r="D886" t="str">
            <v>Elementary</v>
          </cell>
          <cell r="E886">
            <v>823.46</v>
          </cell>
          <cell r="F886"/>
          <cell r="G886">
            <v>536.97</v>
          </cell>
          <cell r="H886">
            <v>530.64</v>
          </cell>
          <cell r="I886">
            <v>286.49</v>
          </cell>
          <cell r="J886">
            <v>0</v>
          </cell>
          <cell r="K886"/>
          <cell r="L886">
            <v>47757.599999999999</v>
          </cell>
          <cell r="M886">
            <v>25784.100000000002</v>
          </cell>
          <cell r="N886">
            <v>0</v>
          </cell>
          <cell r="O886">
            <v>73541.7</v>
          </cell>
          <cell r="P886"/>
          <cell r="Q886">
            <v>67121.25</v>
          </cell>
          <cell r="R886">
            <v>35811.25</v>
          </cell>
          <cell r="S886">
            <v>0</v>
          </cell>
          <cell r="T886">
            <v>102932.5</v>
          </cell>
          <cell r="U886"/>
          <cell r="V886">
            <v>174515.25</v>
          </cell>
          <cell r="W886">
            <v>93109.25</v>
          </cell>
          <cell r="X886">
            <v>0</v>
          </cell>
          <cell r="Y886">
            <v>267624.5</v>
          </cell>
          <cell r="Z886"/>
          <cell r="AA886">
            <v>18256.98</v>
          </cell>
          <cell r="AB886">
            <v>9740.66</v>
          </cell>
          <cell r="AC886">
            <v>0</v>
          </cell>
          <cell r="AD886">
            <v>27997.64</v>
          </cell>
          <cell r="AE886"/>
          <cell r="AF886">
            <v>306609.87</v>
          </cell>
          <cell r="AG886">
            <v>163585.79</v>
          </cell>
          <cell r="AH886">
            <v>0</v>
          </cell>
          <cell r="AI886">
            <v>470195.66000000003</v>
          </cell>
          <cell r="AJ886"/>
          <cell r="AK886">
            <v>66330</v>
          </cell>
          <cell r="AL886">
            <v>71336.010000000009</v>
          </cell>
          <cell r="AM886">
            <v>0</v>
          </cell>
          <cell r="AN886">
            <v>137666.01</v>
          </cell>
          <cell r="AO886"/>
          <cell r="AP886">
            <v>730816.17</v>
          </cell>
          <cell r="AQ886">
            <v>389912.89</v>
          </cell>
          <cell r="AR886">
            <v>0</v>
          </cell>
          <cell r="AS886">
            <v>1120729.06</v>
          </cell>
          <cell r="AT886"/>
          <cell r="AU886">
            <v>503140.89</v>
          </cell>
          <cell r="AV886">
            <v>268441.13</v>
          </cell>
          <cell r="AW886">
            <v>0</v>
          </cell>
          <cell r="AX886">
            <v>771582.02</v>
          </cell>
          <cell r="AY886"/>
          <cell r="AZ886">
            <v>4668162.95</v>
          </cell>
          <cell r="BA886">
            <v>935615.03</v>
          </cell>
          <cell r="BB886">
            <v>1681133.3940000001</v>
          </cell>
          <cell r="BC886">
            <v>116646.40284000001</v>
          </cell>
          <cell r="BD886">
            <v>118504.1286</v>
          </cell>
          <cell r="BE886">
            <v>0</v>
          </cell>
          <cell r="BF886">
            <v>1916283.9254400001</v>
          </cell>
          <cell r="BG886"/>
          <cell r="BH886">
            <v>4888553.0154400002</v>
          </cell>
          <cell r="BI886"/>
          <cell r="BJ886">
            <v>783835.1</v>
          </cell>
          <cell r="BK886">
            <v>4104717.9154400001</v>
          </cell>
          <cell r="BL886"/>
          <cell r="BM886">
            <v>1</v>
          </cell>
        </row>
        <row r="887">
          <cell r="A887" t="str">
            <v>5310212201700</v>
          </cell>
          <cell r="B887" t="str">
            <v>METAMORA TWP H S DIST 122</v>
          </cell>
          <cell r="C887" t="str">
            <v>WOODFORD</v>
          </cell>
          <cell r="D887" t="str">
            <v>High School</v>
          </cell>
          <cell r="E887">
            <v>935.83</v>
          </cell>
          <cell r="F887"/>
          <cell r="G887">
            <v>0</v>
          </cell>
          <cell r="H887">
            <v>0</v>
          </cell>
          <cell r="I887">
            <v>0</v>
          </cell>
          <cell r="J887">
            <v>935.83</v>
          </cell>
          <cell r="K887"/>
          <cell r="L887">
            <v>0</v>
          </cell>
          <cell r="M887">
            <v>0</v>
          </cell>
          <cell r="N887">
            <v>84224.7</v>
          </cell>
          <cell r="O887">
            <v>84224.7</v>
          </cell>
          <cell r="P887"/>
          <cell r="Q887">
            <v>0</v>
          </cell>
          <cell r="R887">
            <v>0</v>
          </cell>
          <cell r="S887">
            <v>116978.75</v>
          </cell>
          <cell r="T887">
            <v>116978.75</v>
          </cell>
          <cell r="U887"/>
          <cell r="V887">
            <v>0</v>
          </cell>
          <cell r="W887">
            <v>0</v>
          </cell>
          <cell r="X887">
            <v>304144.75</v>
          </cell>
          <cell r="Y887">
            <v>304144.75</v>
          </cell>
          <cell r="Z887"/>
          <cell r="AA887">
            <v>0</v>
          </cell>
          <cell r="AB887">
            <v>0</v>
          </cell>
          <cell r="AC887">
            <v>31818.22</v>
          </cell>
          <cell r="AD887">
            <v>31818.22</v>
          </cell>
          <cell r="AE887"/>
          <cell r="AF887">
            <v>0</v>
          </cell>
          <cell r="AG887">
            <v>0</v>
          </cell>
          <cell r="AH887">
            <v>534358.93000000005</v>
          </cell>
          <cell r="AI887">
            <v>534358.93000000005</v>
          </cell>
          <cell r="AJ887"/>
          <cell r="AK887">
            <v>0</v>
          </cell>
          <cell r="AL887">
            <v>0</v>
          </cell>
          <cell r="AM887">
            <v>803877.97000000009</v>
          </cell>
          <cell r="AN887">
            <v>803877.97000000009</v>
          </cell>
          <cell r="AO887"/>
          <cell r="AP887">
            <v>0</v>
          </cell>
          <cell r="AQ887">
            <v>0</v>
          </cell>
          <cell r="AR887">
            <v>1273664.6300000001</v>
          </cell>
          <cell r="AS887">
            <v>1273664.6300000001</v>
          </cell>
          <cell r="AT887"/>
          <cell r="AU887">
            <v>0</v>
          </cell>
          <cell r="AV887">
            <v>0</v>
          </cell>
          <cell r="AW887">
            <v>876872.71000000008</v>
          </cell>
          <cell r="AX887">
            <v>876872.71000000008</v>
          </cell>
          <cell r="AY887"/>
          <cell r="AZ887">
            <v>5900439.1299999999</v>
          </cell>
          <cell r="BA887">
            <v>1065495.9100000001</v>
          </cell>
          <cell r="BB887">
            <v>2089780.5119999999</v>
          </cell>
          <cell r="BC887">
            <v>132564.06282000002</v>
          </cell>
          <cell r="BD887">
            <v>134675.2953</v>
          </cell>
          <cell r="BE887">
            <v>0</v>
          </cell>
          <cell r="BF887">
            <v>2357019.8701199996</v>
          </cell>
          <cell r="BG887"/>
          <cell r="BH887">
            <v>6382960.5301199993</v>
          </cell>
          <cell r="BI887"/>
          <cell r="BJ887">
            <v>890797.86</v>
          </cell>
          <cell r="BK887">
            <v>5492162.670119999</v>
          </cell>
          <cell r="BL887"/>
          <cell r="BM887">
            <v>1</v>
          </cell>
        </row>
        <row r="888">
          <cell r="A888" t="str">
            <v>5310214002600</v>
          </cell>
          <cell r="B888" t="str">
            <v>EUREKA C U DIST 140</v>
          </cell>
          <cell r="C888" t="str">
            <v>WOODFORD</v>
          </cell>
          <cell r="D888" t="str">
            <v>Unit</v>
          </cell>
          <cell r="E888">
            <v>1518.04</v>
          </cell>
          <cell r="F888"/>
          <cell r="G888">
            <v>686.39</v>
          </cell>
          <cell r="H888">
            <v>677.48</v>
          </cell>
          <cell r="I888">
            <v>370.99</v>
          </cell>
          <cell r="J888">
            <v>460.65999999999997</v>
          </cell>
          <cell r="K888"/>
          <cell r="L888">
            <v>60973.200000000004</v>
          </cell>
          <cell r="M888">
            <v>33389.1</v>
          </cell>
          <cell r="N888">
            <v>41459.399999999994</v>
          </cell>
          <cell r="O888">
            <v>135821.70000000001</v>
          </cell>
          <cell r="P888"/>
          <cell r="Q888">
            <v>85798.75</v>
          </cell>
          <cell r="R888">
            <v>46373.75</v>
          </cell>
          <cell r="S888">
            <v>57582.499999999993</v>
          </cell>
          <cell r="T888">
            <v>189755</v>
          </cell>
          <cell r="U888"/>
          <cell r="V888">
            <v>223076.75</v>
          </cell>
          <cell r="W888">
            <v>120571.75</v>
          </cell>
          <cell r="X888">
            <v>149714.5</v>
          </cell>
          <cell r="Y888">
            <v>493363</v>
          </cell>
          <cell r="Z888"/>
          <cell r="AA888">
            <v>23337.26</v>
          </cell>
          <cell r="AB888">
            <v>12613.66</v>
          </cell>
          <cell r="AC888">
            <v>15662.439999999999</v>
          </cell>
          <cell r="AD888">
            <v>51613.36</v>
          </cell>
          <cell r="AE888"/>
          <cell r="AF888">
            <v>391928.69</v>
          </cell>
          <cell r="AG888">
            <v>211835.29</v>
          </cell>
          <cell r="AH888">
            <v>263036.86</v>
          </cell>
          <cell r="AI888">
            <v>866800.84</v>
          </cell>
          <cell r="AJ888"/>
          <cell r="AK888">
            <v>84685</v>
          </cell>
          <cell r="AL888">
            <v>92376.510000000009</v>
          </cell>
          <cell r="AM888">
            <v>395706.93999999994</v>
          </cell>
          <cell r="AN888">
            <v>572768.44999999995</v>
          </cell>
          <cell r="AO888"/>
          <cell r="AP888">
            <v>934176.79</v>
          </cell>
          <cell r="AQ888">
            <v>504917.39</v>
          </cell>
          <cell r="AR888">
            <v>626958.26</v>
          </cell>
          <cell r="AS888">
            <v>2066052.4400000002</v>
          </cell>
          <cell r="AT888"/>
          <cell r="AU888">
            <v>643147.42999999993</v>
          </cell>
          <cell r="AV888">
            <v>347617.63</v>
          </cell>
          <cell r="AW888">
            <v>431638.42</v>
          </cell>
          <cell r="AX888">
            <v>1422403.48</v>
          </cell>
          <cell r="AY888"/>
          <cell r="AZ888">
            <v>8981040.2100000009</v>
          </cell>
          <cell r="BA888">
            <v>1921383.07</v>
          </cell>
          <cell r="BB888">
            <v>3270726.9840000002</v>
          </cell>
          <cell r="BC888">
            <v>215036.43815999999</v>
          </cell>
          <cell r="BD888">
            <v>218461.13639999999</v>
          </cell>
          <cell r="BE888">
            <v>0</v>
          </cell>
          <cell r="BF888">
            <v>3704224.5585600003</v>
          </cell>
          <cell r="BG888"/>
          <cell r="BH888">
            <v>9502802.8285600003</v>
          </cell>
          <cell r="BI888"/>
          <cell r="BJ888">
            <v>1444991.91</v>
          </cell>
          <cell r="BK888">
            <v>8057810.9185600001</v>
          </cell>
          <cell r="BL888"/>
          <cell r="BM888">
            <v>1</v>
          </cell>
        </row>
        <row r="889">
          <cell r="A889" t="str">
            <v>5400000000092</v>
          </cell>
          <cell r="B889" t="str">
            <v>Vermilion ROE TAOEP</v>
          </cell>
          <cell r="C889" t="str">
            <v>VERMILION</v>
          </cell>
          <cell r="D889" t="str">
            <v>Regional</v>
          </cell>
          <cell r="E889">
            <v>6</v>
          </cell>
          <cell r="F889"/>
          <cell r="G889">
            <v>0</v>
          </cell>
          <cell r="H889">
            <v>0</v>
          </cell>
          <cell r="I889">
            <v>0</v>
          </cell>
          <cell r="J889">
            <v>6</v>
          </cell>
          <cell r="K889"/>
          <cell r="L889">
            <v>0</v>
          </cell>
          <cell r="M889">
            <v>0</v>
          </cell>
          <cell r="N889">
            <v>540</v>
          </cell>
          <cell r="O889">
            <v>540</v>
          </cell>
          <cell r="P889"/>
          <cell r="Q889">
            <v>0</v>
          </cell>
          <cell r="R889">
            <v>0</v>
          </cell>
          <cell r="S889">
            <v>750</v>
          </cell>
          <cell r="T889">
            <v>750</v>
          </cell>
          <cell r="U889"/>
          <cell r="V889">
            <v>0</v>
          </cell>
          <cell r="W889">
            <v>0</v>
          </cell>
          <cell r="X889">
            <v>1950</v>
          </cell>
          <cell r="Y889">
            <v>1950</v>
          </cell>
          <cell r="Z889"/>
          <cell r="AA889">
            <v>0</v>
          </cell>
          <cell r="AB889">
            <v>0</v>
          </cell>
          <cell r="AC889">
            <v>204</v>
          </cell>
          <cell r="AD889">
            <v>204</v>
          </cell>
          <cell r="AE889"/>
          <cell r="AF889">
            <v>0</v>
          </cell>
          <cell r="AG889">
            <v>0</v>
          </cell>
          <cell r="AH889">
            <v>3426</v>
          </cell>
          <cell r="AI889">
            <v>3426</v>
          </cell>
          <cell r="AJ889"/>
          <cell r="AK889">
            <v>0</v>
          </cell>
          <cell r="AL889">
            <v>0</v>
          </cell>
          <cell r="AM889">
            <v>5154</v>
          </cell>
          <cell r="AN889">
            <v>5154</v>
          </cell>
          <cell r="AO889"/>
          <cell r="AP889">
            <v>0</v>
          </cell>
          <cell r="AQ889">
            <v>0</v>
          </cell>
          <cell r="AR889">
            <v>8166</v>
          </cell>
          <cell r="AS889">
            <v>8166</v>
          </cell>
          <cell r="AT889"/>
          <cell r="AU889">
            <v>0</v>
          </cell>
          <cell r="AV889">
            <v>0</v>
          </cell>
          <cell r="AW889">
            <v>5622</v>
          </cell>
          <cell r="AX889">
            <v>5622</v>
          </cell>
          <cell r="AY889"/>
          <cell r="AZ889">
            <v>39376.889999999992</v>
          </cell>
          <cell r="BA889">
            <v>9987.08</v>
          </cell>
          <cell r="BB889">
            <v>14809.190999999997</v>
          </cell>
          <cell r="BC889">
            <v>849.92399999999998</v>
          </cell>
          <cell r="BD889">
            <v>863.45999999999992</v>
          </cell>
          <cell r="BE889">
            <v>0</v>
          </cell>
          <cell r="BF889">
            <v>16522.574999999997</v>
          </cell>
          <cell r="BG889"/>
          <cell r="BH889">
            <v>42334.574999999997</v>
          </cell>
          <cell r="BI889"/>
          <cell r="BJ889">
            <v>5711.28</v>
          </cell>
          <cell r="BK889">
            <v>36623.294999999998</v>
          </cell>
          <cell r="BL889"/>
          <cell r="BM889">
            <v>1</v>
          </cell>
        </row>
        <row r="890">
          <cell r="A890" t="str">
            <v>5400000000093</v>
          </cell>
          <cell r="B890" t="str">
            <v>SAFE SCH-VERMILION ROE</v>
          </cell>
          <cell r="C890" t="str">
            <v>VERMILION</v>
          </cell>
          <cell r="D890" t="str">
            <v>Regional</v>
          </cell>
          <cell r="E890">
            <v>28.99</v>
          </cell>
          <cell r="F890"/>
          <cell r="G890">
            <v>0</v>
          </cell>
          <cell r="H890">
            <v>0</v>
          </cell>
          <cell r="I890">
            <v>8.99</v>
          </cell>
          <cell r="J890">
            <v>20</v>
          </cell>
          <cell r="K890"/>
          <cell r="L890">
            <v>0</v>
          </cell>
          <cell r="M890">
            <v>809.1</v>
          </cell>
          <cell r="N890">
            <v>1800</v>
          </cell>
          <cell r="O890">
            <v>2609.1</v>
          </cell>
          <cell r="P890"/>
          <cell r="Q890">
            <v>0</v>
          </cell>
          <cell r="R890">
            <v>1123.75</v>
          </cell>
          <cell r="S890">
            <v>2500</v>
          </cell>
          <cell r="T890">
            <v>3623.75</v>
          </cell>
          <cell r="U890"/>
          <cell r="V890">
            <v>0</v>
          </cell>
          <cell r="W890">
            <v>2921.75</v>
          </cell>
          <cell r="X890">
            <v>6500</v>
          </cell>
          <cell r="Y890">
            <v>9421.75</v>
          </cell>
          <cell r="Z890"/>
          <cell r="AA890">
            <v>0</v>
          </cell>
          <cell r="AB890">
            <v>305.66000000000003</v>
          </cell>
          <cell r="AC890">
            <v>680</v>
          </cell>
          <cell r="AD890">
            <v>985.66000000000008</v>
          </cell>
          <cell r="AE890"/>
          <cell r="AF890">
            <v>0</v>
          </cell>
          <cell r="AG890">
            <v>5133.29</v>
          </cell>
          <cell r="AH890">
            <v>11420</v>
          </cell>
          <cell r="AI890">
            <v>16553.29</v>
          </cell>
          <cell r="AJ890"/>
          <cell r="AK890">
            <v>0</v>
          </cell>
          <cell r="AL890">
            <v>2238.5100000000002</v>
          </cell>
          <cell r="AM890">
            <v>17180</v>
          </cell>
          <cell r="AN890">
            <v>19418.510000000002</v>
          </cell>
          <cell r="AO890"/>
          <cell r="AP890">
            <v>0</v>
          </cell>
          <cell r="AQ890">
            <v>12235.39</v>
          </cell>
          <cell r="AR890">
            <v>27220</v>
          </cell>
          <cell r="AS890">
            <v>39455.39</v>
          </cell>
          <cell r="AT890"/>
          <cell r="AU890">
            <v>0</v>
          </cell>
          <cell r="AV890">
            <v>8423.630000000001</v>
          </cell>
          <cell r="AW890">
            <v>18740</v>
          </cell>
          <cell r="AX890">
            <v>27163.63</v>
          </cell>
          <cell r="AY890"/>
          <cell r="AZ890">
            <v>179460.31999999998</v>
          </cell>
          <cell r="BA890">
            <v>60351.5</v>
          </cell>
          <cell r="BB890">
            <v>71943.545999999988</v>
          </cell>
          <cell r="BC890">
            <v>4106.5494600000002</v>
          </cell>
          <cell r="BD890">
            <v>4171.9508999999998</v>
          </cell>
          <cell r="BE890">
            <v>0</v>
          </cell>
          <cell r="BF890">
            <v>80222.046359999978</v>
          </cell>
          <cell r="BG890"/>
          <cell r="BH890">
            <v>199453.12636000002</v>
          </cell>
          <cell r="BI890"/>
          <cell r="BJ890">
            <v>27595</v>
          </cell>
          <cell r="BK890">
            <v>171858.12636000002</v>
          </cell>
          <cell r="BL890"/>
          <cell r="BM890">
            <v>1</v>
          </cell>
        </row>
        <row r="891">
          <cell r="A891" t="str">
            <v>5409200102600</v>
          </cell>
          <cell r="B891" t="str">
            <v>BISMARCK HENNING C U SCHOOL DIST</v>
          </cell>
          <cell r="C891" t="str">
            <v>VERMILION</v>
          </cell>
          <cell r="D891" t="str">
            <v>Unit</v>
          </cell>
          <cell r="E891">
            <v>796.62</v>
          </cell>
          <cell r="F891"/>
          <cell r="G891">
            <v>343.15</v>
          </cell>
          <cell r="H891">
            <v>338.82</v>
          </cell>
          <cell r="I891">
            <v>197.82</v>
          </cell>
          <cell r="J891">
            <v>255.65</v>
          </cell>
          <cell r="K891"/>
          <cell r="L891">
            <v>30493.8</v>
          </cell>
          <cell r="M891">
            <v>17803.8</v>
          </cell>
          <cell r="N891">
            <v>23008.5</v>
          </cell>
          <cell r="O891">
            <v>71306.100000000006</v>
          </cell>
          <cell r="P891"/>
          <cell r="Q891">
            <v>42893.75</v>
          </cell>
          <cell r="R891">
            <v>24727.5</v>
          </cell>
          <cell r="S891">
            <v>31956.25</v>
          </cell>
          <cell r="T891">
            <v>99577.5</v>
          </cell>
          <cell r="U891"/>
          <cell r="V891">
            <v>111523.74999999999</v>
          </cell>
          <cell r="W891">
            <v>64291.5</v>
          </cell>
          <cell r="X891">
            <v>83086.25</v>
          </cell>
          <cell r="Y891">
            <v>258901.5</v>
          </cell>
          <cell r="Z891"/>
          <cell r="AA891">
            <v>11667.099999999999</v>
          </cell>
          <cell r="AB891">
            <v>6725.88</v>
          </cell>
          <cell r="AC891">
            <v>8692.1</v>
          </cell>
          <cell r="AD891">
            <v>27085.08</v>
          </cell>
          <cell r="AE891"/>
          <cell r="AF891">
            <v>195938.65</v>
          </cell>
          <cell r="AG891">
            <v>112955.22</v>
          </cell>
          <cell r="AH891">
            <v>145976.15</v>
          </cell>
          <cell r="AI891">
            <v>454870.02</v>
          </cell>
          <cell r="AJ891"/>
          <cell r="AK891">
            <v>42352.5</v>
          </cell>
          <cell r="AL891">
            <v>49257.18</v>
          </cell>
          <cell r="AM891">
            <v>219603.35</v>
          </cell>
          <cell r="AN891">
            <v>311213.03000000003</v>
          </cell>
          <cell r="AO891"/>
          <cell r="AP891">
            <v>467027.14999999997</v>
          </cell>
          <cell r="AQ891">
            <v>269233.02</v>
          </cell>
          <cell r="AR891">
            <v>347939.65</v>
          </cell>
          <cell r="AS891">
            <v>1084199.8199999998</v>
          </cell>
          <cell r="AT891"/>
          <cell r="AU891">
            <v>321531.55</v>
          </cell>
          <cell r="AV891">
            <v>185357.34</v>
          </cell>
          <cell r="AW891">
            <v>239544.05000000002</v>
          </cell>
          <cell r="AX891">
            <v>746432.94000000006</v>
          </cell>
          <cell r="AY891"/>
          <cell r="AZ891">
            <v>4831451.8999999994</v>
          </cell>
          <cell r="BA891">
            <v>1300473.23</v>
          </cell>
          <cell r="BB891">
            <v>1839577.5389999996</v>
          </cell>
          <cell r="BC891">
            <v>112844.40947999999</v>
          </cell>
          <cell r="BD891">
            <v>114641.5842</v>
          </cell>
          <cell r="BE891">
            <v>0</v>
          </cell>
          <cell r="BF891">
            <v>2067063.5326799995</v>
          </cell>
          <cell r="BG891"/>
          <cell r="BH891">
            <v>5120649.5226799995</v>
          </cell>
          <cell r="BI891"/>
          <cell r="BJ891">
            <v>758286.64</v>
          </cell>
          <cell r="BK891">
            <v>4362362.8826799998</v>
          </cell>
          <cell r="BL891"/>
          <cell r="BM891">
            <v>1</v>
          </cell>
        </row>
        <row r="892">
          <cell r="A892" t="str">
            <v>5409200202600</v>
          </cell>
          <cell r="B892" t="str">
            <v>WESTVILLE C U SCHOOL DIST 2</v>
          </cell>
          <cell r="C892" t="str">
            <v>VERMILION</v>
          </cell>
          <cell r="D892" t="str">
            <v>Unit</v>
          </cell>
          <cell r="E892">
            <v>1180.3</v>
          </cell>
          <cell r="F892"/>
          <cell r="G892">
            <v>541.15</v>
          </cell>
          <cell r="H892">
            <v>529.65</v>
          </cell>
          <cell r="I892">
            <v>285.15999999999997</v>
          </cell>
          <cell r="J892">
            <v>353.99</v>
          </cell>
          <cell r="K892"/>
          <cell r="L892">
            <v>47668.5</v>
          </cell>
          <cell r="M892">
            <v>25664.399999999998</v>
          </cell>
          <cell r="N892">
            <v>31859.100000000002</v>
          </cell>
          <cell r="O892">
            <v>105192</v>
          </cell>
          <cell r="P892"/>
          <cell r="Q892">
            <v>67643.75</v>
          </cell>
          <cell r="R892">
            <v>35644.999999999993</v>
          </cell>
          <cell r="S892">
            <v>44248.75</v>
          </cell>
          <cell r="T892">
            <v>147537.5</v>
          </cell>
          <cell r="U892"/>
          <cell r="V892">
            <v>175873.75</v>
          </cell>
          <cell r="W892">
            <v>92676.999999999985</v>
          </cell>
          <cell r="X892">
            <v>115046.75</v>
          </cell>
          <cell r="Y892">
            <v>383597.5</v>
          </cell>
          <cell r="Z892"/>
          <cell r="AA892">
            <v>18399.099999999999</v>
          </cell>
          <cell r="AB892">
            <v>9695.4399999999987</v>
          </cell>
          <cell r="AC892">
            <v>12035.66</v>
          </cell>
          <cell r="AD892">
            <v>40130.199999999997</v>
          </cell>
          <cell r="AE892"/>
          <cell r="AF892">
            <v>308996.65000000002</v>
          </cell>
          <cell r="AG892">
            <v>162826.35999999999</v>
          </cell>
          <cell r="AH892">
            <v>202128.29</v>
          </cell>
          <cell r="AI892">
            <v>673951.3</v>
          </cell>
          <cell r="AJ892"/>
          <cell r="AK892">
            <v>66206.25</v>
          </cell>
          <cell r="AL892">
            <v>71004.84</v>
          </cell>
          <cell r="AM892">
            <v>304077.41000000003</v>
          </cell>
          <cell r="AN892">
            <v>441288.5</v>
          </cell>
          <cell r="AO892"/>
          <cell r="AP892">
            <v>736505.15</v>
          </cell>
          <cell r="AQ892">
            <v>388102.75999999995</v>
          </cell>
          <cell r="AR892">
            <v>481780.39</v>
          </cell>
          <cell r="AS892">
            <v>1606388.2999999998</v>
          </cell>
          <cell r="AT892"/>
          <cell r="AU892">
            <v>507057.55</v>
          </cell>
          <cell r="AV892">
            <v>267194.92</v>
          </cell>
          <cell r="AW892">
            <v>331688.63</v>
          </cell>
          <cell r="AX892">
            <v>1105941.1000000001</v>
          </cell>
          <cell r="AY892"/>
          <cell r="AZ892">
            <v>7292661.5799999991</v>
          </cell>
          <cell r="BA892">
            <v>2265129.64</v>
          </cell>
          <cell r="BB892">
            <v>2867337.3659999995</v>
          </cell>
          <cell r="BC892">
            <v>167194.2162</v>
          </cell>
          <cell r="BD892">
            <v>169856.97299999997</v>
          </cell>
          <cell r="BE892">
            <v>0</v>
          </cell>
          <cell r="BF892">
            <v>3204388.5551999994</v>
          </cell>
          <cell r="BG892"/>
          <cell r="BH892">
            <v>7708414.9551999988</v>
          </cell>
          <cell r="BI892"/>
          <cell r="BJ892">
            <v>1123503.96</v>
          </cell>
          <cell r="BK892">
            <v>6584910.9951999988</v>
          </cell>
          <cell r="BL892"/>
          <cell r="BM892">
            <v>1</v>
          </cell>
        </row>
        <row r="893">
          <cell r="A893" t="str">
            <v>5409200402600</v>
          </cell>
          <cell r="B893" t="str">
            <v>GEORGETOWN-RIDGE FARM C U D 4</v>
          </cell>
          <cell r="C893" t="str">
            <v>VERMILION</v>
          </cell>
          <cell r="D893" t="str">
            <v>Unit</v>
          </cell>
          <cell r="E893">
            <v>856.96</v>
          </cell>
          <cell r="F893"/>
          <cell r="G893">
            <v>391.48999999999995</v>
          </cell>
          <cell r="H893">
            <v>382.73999999999995</v>
          </cell>
          <cell r="I893">
            <v>204.82</v>
          </cell>
          <cell r="J893">
            <v>260.64999999999998</v>
          </cell>
          <cell r="K893"/>
          <cell r="L893">
            <v>34446.6</v>
          </cell>
          <cell r="M893">
            <v>18433.8</v>
          </cell>
          <cell r="N893">
            <v>23458.499999999996</v>
          </cell>
          <cell r="O893">
            <v>76338.899999999994</v>
          </cell>
          <cell r="P893"/>
          <cell r="Q893">
            <v>48936.249999999993</v>
          </cell>
          <cell r="R893">
            <v>25602.5</v>
          </cell>
          <cell r="S893">
            <v>32581.249999999996</v>
          </cell>
          <cell r="T893">
            <v>107120</v>
          </cell>
          <cell r="U893"/>
          <cell r="V893">
            <v>127234.24999999999</v>
          </cell>
          <cell r="W893">
            <v>66566.5</v>
          </cell>
          <cell r="X893">
            <v>84711.249999999985</v>
          </cell>
          <cell r="Y893">
            <v>278512</v>
          </cell>
          <cell r="Z893"/>
          <cell r="AA893">
            <v>13310.659999999998</v>
          </cell>
          <cell r="AB893">
            <v>6963.88</v>
          </cell>
          <cell r="AC893">
            <v>8862.0999999999985</v>
          </cell>
          <cell r="AD893">
            <v>29136.639999999996</v>
          </cell>
          <cell r="AE893"/>
          <cell r="AF893">
            <v>223540.79</v>
          </cell>
          <cell r="AG893">
            <v>116952.22</v>
          </cell>
          <cell r="AH893">
            <v>148831.15</v>
          </cell>
          <cell r="AI893">
            <v>489324.16000000003</v>
          </cell>
          <cell r="AJ893"/>
          <cell r="AK893">
            <v>47842.499999999993</v>
          </cell>
          <cell r="AL893">
            <v>51000.18</v>
          </cell>
          <cell r="AM893">
            <v>223898.34999999998</v>
          </cell>
          <cell r="AN893">
            <v>322741.02999999997</v>
          </cell>
          <cell r="AO893"/>
          <cell r="AP893">
            <v>532817.8899999999</v>
          </cell>
          <cell r="AQ893">
            <v>278760.02</v>
          </cell>
          <cell r="AR893">
            <v>354744.64999999997</v>
          </cell>
          <cell r="AS893">
            <v>1166322.5599999998</v>
          </cell>
          <cell r="AT893"/>
          <cell r="AU893">
            <v>366826.12999999995</v>
          </cell>
          <cell r="AV893">
            <v>191916.34</v>
          </cell>
          <cell r="AW893">
            <v>244229.05</v>
          </cell>
          <cell r="AX893">
            <v>802971.52</v>
          </cell>
          <cell r="AY893"/>
          <cell r="AZ893">
            <v>5403748.6300000008</v>
          </cell>
          <cell r="BA893">
            <v>1856301.8900000001</v>
          </cell>
          <cell r="BB893">
            <v>2178015.1560000004</v>
          </cell>
          <cell r="BC893">
            <v>121391.81183999998</v>
          </cell>
          <cell r="BD893">
            <v>123325.11359999998</v>
          </cell>
          <cell r="BE893">
            <v>0</v>
          </cell>
          <cell r="BF893">
            <v>2422732.0814400003</v>
          </cell>
          <cell r="BG893"/>
          <cell r="BH893">
            <v>5695198.8914400004</v>
          </cell>
          <cell r="BI893"/>
          <cell r="BJ893">
            <v>815723.08</v>
          </cell>
          <cell r="BK893">
            <v>4879475.8114400003</v>
          </cell>
          <cell r="BL893"/>
          <cell r="BM893">
            <v>1</v>
          </cell>
        </row>
        <row r="894">
          <cell r="A894" t="str">
            <v>5409200702600</v>
          </cell>
          <cell r="B894" t="str">
            <v>ROSSVILLE-ALVIN CU SCH DIST 7</v>
          </cell>
          <cell r="C894" t="str">
            <v>VERMILION</v>
          </cell>
          <cell r="D894" t="str">
            <v>Unit</v>
          </cell>
          <cell r="E894">
            <v>349.87</v>
          </cell>
          <cell r="F894"/>
          <cell r="G894">
            <v>161.22999999999999</v>
          </cell>
          <cell r="H894">
            <v>158.97999999999999</v>
          </cell>
          <cell r="I894">
            <v>85.49</v>
          </cell>
          <cell r="J894">
            <v>103.14999999999999</v>
          </cell>
          <cell r="K894"/>
          <cell r="L894">
            <v>14308.199999999999</v>
          </cell>
          <cell r="M894">
            <v>7694.0999999999995</v>
          </cell>
          <cell r="N894">
            <v>9283.5</v>
          </cell>
          <cell r="O894">
            <v>31285.8</v>
          </cell>
          <cell r="P894"/>
          <cell r="Q894">
            <v>20153.75</v>
          </cell>
          <cell r="R894">
            <v>10686.25</v>
          </cell>
          <cell r="S894">
            <v>12893.749999999998</v>
          </cell>
          <cell r="T894">
            <v>43733.75</v>
          </cell>
          <cell r="U894"/>
          <cell r="V894">
            <v>52399.75</v>
          </cell>
          <cell r="W894">
            <v>27784.25</v>
          </cell>
          <cell r="X894">
            <v>33523.75</v>
          </cell>
          <cell r="Y894">
            <v>113707.75</v>
          </cell>
          <cell r="Z894"/>
          <cell r="AA894">
            <v>5481.82</v>
          </cell>
          <cell r="AB894">
            <v>2906.66</v>
          </cell>
          <cell r="AC894">
            <v>3507.1</v>
          </cell>
          <cell r="AD894">
            <v>11895.58</v>
          </cell>
          <cell r="AE894"/>
          <cell r="AF894">
            <v>92062.33</v>
          </cell>
          <cell r="AG894">
            <v>48814.79</v>
          </cell>
          <cell r="AH894">
            <v>58898.65</v>
          </cell>
          <cell r="AI894">
            <v>199775.77</v>
          </cell>
          <cell r="AJ894"/>
          <cell r="AK894">
            <v>19872.5</v>
          </cell>
          <cell r="AL894">
            <v>21287.01</v>
          </cell>
          <cell r="AM894">
            <v>88605.849999999991</v>
          </cell>
          <cell r="AN894">
            <v>129765.35999999999</v>
          </cell>
          <cell r="AO894"/>
          <cell r="AP894">
            <v>219434.03</v>
          </cell>
          <cell r="AQ894">
            <v>116351.89</v>
          </cell>
          <cell r="AR894">
            <v>140387.15</v>
          </cell>
          <cell r="AS894">
            <v>476173.06999999995</v>
          </cell>
          <cell r="AT894"/>
          <cell r="AU894">
            <v>151072.50999999998</v>
          </cell>
          <cell r="AV894">
            <v>80104.12999999999</v>
          </cell>
          <cell r="AW894">
            <v>96651.549999999988</v>
          </cell>
          <cell r="AX894">
            <v>327828.18999999994</v>
          </cell>
          <cell r="AY894"/>
          <cell r="AZ894">
            <v>2167143.8199999998</v>
          </cell>
          <cell r="BA894">
            <v>689218.16</v>
          </cell>
          <cell r="BB894">
            <v>856908.59399999992</v>
          </cell>
          <cell r="BC894">
            <v>49560.484979999994</v>
          </cell>
          <cell r="BD894">
            <v>50349.791699999987</v>
          </cell>
          <cell r="BE894">
            <v>0</v>
          </cell>
          <cell r="BF894">
            <v>956818.87067999982</v>
          </cell>
          <cell r="BG894"/>
          <cell r="BH894">
            <v>2290984.1406799993</v>
          </cell>
          <cell r="BI894"/>
          <cell r="BJ894">
            <v>333034.25</v>
          </cell>
          <cell r="BK894">
            <v>1957949.8906799993</v>
          </cell>
          <cell r="BL894"/>
          <cell r="BM894">
            <v>1</v>
          </cell>
        </row>
        <row r="895">
          <cell r="A895" t="str">
            <v>5409201002600</v>
          </cell>
          <cell r="B895" t="str">
            <v>POTOMAC C U SCH DIST 10</v>
          </cell>
          <cell r="C895" t="str">
            <v>VERMILION</v>
          </cell>
          <cell r="D895" t="str">
            <v>Unit</v>
          </cell>
          <cell r="E895">
            <v>195.97</v>
          </cell>
          <cell r="F895"/>
          <cell r="G895">
            <v>86.99</v>
          </cell>
          <cell r="H895">
            <v>84.99</v>
          </cell>
          <cell r="I895">
            <v>46.150000000000006</v>
          </cell>
          <cell r="J895">
            <v>62.83</v>
          </cell>
          <cell r="K895"/>
          <cell r="L895">
            <v>7649.0999999999995</v>
          </cell>
          <cell r="M895">
            <v>4153.5000000000009</v>
          </cell>
          <cell r="N895">
            <v>5654.7</v>
          </cell>
          <cell r="O895">
            <v>17457.3</v>
          </cell>
          <cell r="P895"/>
          <cell r="Q895">
            <v>10873.75</v>
          </cell>
          <cell r="R895">
            <v>5768.7500000000009</v>
          </cell>
          <cell r="S895">
            <v>7853.75</v>
          </cell>
          <cell r="T895">
            <v>24496.25</v>
          </cell>
          <cell r="U895"/>
          <cell r="V895">
            <v>28271.75</v>
          </cell>
          <cell r="W895">
            <v>14998.750000000002</v>
          </cell>
          <cell r="X895">
            <v>20419.75</v>
          </cell>
          <cell r="Y895">
            <v>63690.25</v>
          </cell>
          <cell r="Z895"/>
          <cell r="AA895">
            <v>2957.66</v>
          </cell>
          <cell r="AB895">
            <v>1569.1000000000001</v>
          </cell>
          <cell r="AC895">
            <v>2136.2199999999998</v>
          </cell>
          <cell r="AD895">
            <v>6662.98</v>
          </cell>
          <cell r="AE895"/>
          <cell r="AF895">
            <v>49671.29</v>
          </cell>
          <cell r="AG895">
            <v>26351.65</v>
          </cell>
          <cell r="AH895">
            <v>35875.93</v>
          </cell>
          <cell r="AI895">
            <v>111898.87</v>
          </cell>
          <cell r="AJ895"/>
          <cell r="AK895">
            <v>10623.75</v>
          </cell>
          <cell r="AL895">
            <v>11491.350000000002</v>
          </cell>
          <cell r="AM895">
            <v>53970.97</v>
          </cell>
          <cell r="AN895">
            <v>76086.070000000007</v>
          </cell>
          <cell r="AO895"/>
          <cell r="AP895">
            <v>118393.39</v>
          </cell>
          <cell r="AQ895">
            <v>62810.150000000009</v>
          </cell>
          <cell r="AR895">
            <v>85511.63</v>
          </cell>
          <cell r="AS895">
            <v>266715.17000000004</v>
          </cell>
          <cell r="AT895"/>
          <cell r="AU895">
            <v>81509.62999999999</v>
          </cell>
          <cell r="AV895">
            <v>43242.55</v>
          </cell>
          <cell r="AW895">
            <v>58871.71</v>
          </cell>
          <cell r="AX895">
            <v>183623.88999999998</v>
          </cell>
          <cell r="AY895"/>
          <cell r="AZ895">
            <v>1185257.71</v>
          </cell>
          <cell r="BA895">
            <v>318854.71000000002</v>
          </cell>
          <cell r="BB895">
            <v>451233.72599999997</v>
          </cell>
          <cell r="BC895">
            <v>27759.934379999995</v>
          </cell>
          <cell r="BD895">
            <v>28202.042699999995</v>
          </cell>
          <cell r="BE895">
            <v>0</v>
          </cell>
          <cell r="BF895">
            <v>507195.70307999995</v>
          </cell>
          <cell r="BG895"/>
          <cell r="BH895">
            <v>1257826.4830799999</v>
          </cell>
          <cell r="BI895"/>
          <cell r="BJ895">
            <v>186539.92</v>
          </cell>
          <cell r="BK895">
            <v>1071286.56308</v>
          </cell>
          <cell r="BL895"/>
          <cell r="BM895">
            <v>1</v>
          </cell>
        </row>
        <row r="896">
          <cell r="A896" t="str">
            <v>5409201102600</v>
          </cell>
          <cell r="B896" t="str">
            <v>HOOPESTON AREA C U SCH DIST 11</v>
          </cell>
          <cell r="C896" t="str">
            <v>VERMILION</v>
          </cell>
          <cell r="D896" t="str">
            <v>Unit</v>
          </cell>
          <cell r="E896">
            <v>1092</v>
          </cell>
          <cell r="F896"/>
          <cell r="G896">
            <v>525</v>
          </cell>
          <cell r="H896">
            <v>515</v>
          </cell>
          <cell r="I896">
            <v>241</v>
          </cell>
          <cell r="J896">
            <v>326</v>
          </cell>
          <cell r="K896"/>
          <cell r="L896">
            <v>46350</v>
          </cell>
          <cell r="M896">
            <v>21690</v>
          </cell>
          <cell r="N896">
            <v>29340</v>
          </cell>
          <cell r="O896">
            <v>97380</v>
          </cell>
          <cell r="P896"/>
          <cell r="Q896">
            <v>65625</v>
          </cell>
          <cell r="R896">
            <v>30125</v>
          </cell>
          <cell r="S896">
            <v>40750</v>
          </cell>
          <cell r="T896">
            <v>136500</v>
          </cell>
          <cell r="U896"/>
          <cell r="V896">
            <v>170625</v>
          </cell>
          <cell r="W896">
            <v>78325</v>
          </cell>
          <cell r="X896">
            <v>105950</v>
          </cell>
          <cell r="Y896">
            <v>354900</v>
          </cell>
          <cell r="Z896"/>
          <cell r="AA896">
            <v>17850</v>
          </cell>
          <cell r="AB896">
            <v>8194</v>
          </cell>
          <cell r="AC896">
            <v>11084</v>
          </cell>
          <cell r="AD896">
            <v>37128</v>
          </cell>
          <cell r="AE896"/>
          <cell r="AF896">
            <v>299775</v>
          </cell>
          <cell r="AG896">
            <v>137611</v>
          </cell>
          <cell r="AH896">
            <v>186146</v>
          </cell>
          <cell r="AI896">
            <v>623532</v>
          </cell>
          <cell r="AJ896"/>
          <cell r="AK896">
            <v>64375</v>
          </cell>
          <cell r="AL896">
            <v>60009</v>
          </cell>
          <cell r="AM896">
            <v>280034</v>
          </cell>
          <cell r="AN896">
            <v>404418</v>
          </cell>
          <cell r="AO896"/>
          <cell r="AP896">
            <v>714525</v>
          </cell>
          <cell r="AQ896">
            <v>328001</v>
          </cell>
          <cell r="AR896">
            <v>443686</v>
          </cell>
          <cell r="AS896">
            <v>1486212</v>
          </cell>
          <cell r="AT896"/>
          <cell r="AU896">
            <v>491925</v>
          </cell>
          <cell r="AV896">
            <v>225817</v>
          </cell>
          <cell r="AW896">
            <v>305462</v>
          </cell>
          <cell r="AX896">
            <v>1023204</v>
          </cell>
          <cell r="AY896"/>
          <cell r="AZ896">
            <v>6896964.0100000007</v>
          </cell>
          <cell r="BA896">
            <v>2338129.1799999997</v>
          </cell>
          <cell r="BB896">
            <v>2770527.9570000004</v>
          </cell>
          <cell r="BC896">
            <v>154686.16800000001</v>
          </cell>
          <cell r="BD896">
            <v>157149.71999999997</v>
          </cell>
          <cell r="BE896">
            <v>0</v>
          </cell>
          <cell r="BF896">
            <v>3082363.8450000007</v>
          </cell>
          <cell r="BG896"/>
          <cell r="BH896">
            <v>7245637.8450000007</v>
          </cell>
          <cell r="BI896"/>
          <cell r="BJ896">
            <v>1039452.96</v>
          </cell>
          <cell r="BK896">
            <v>6206184.8850000007</v>
          </cell>
          <cell r="BL896"/>
          <cell r="BM896">
            <v>1</v>
          </cell>
        </row>
        <row r="897">
          <cell r="A897" t="str">
            <v>5409206100300</v>
          </cell>
          <cell r="B897" t="str">
            <v>ARMSTRONG-ELLIS CONS SCH DIST 61</v>
          </cell>
          <cell r="C897" t="str">
            <v>VERMILION</v>
          </cell>
          <cell r="D897" t="str">
            <v>Elementary</v>
          </cell>
          <cell r="E897">
            <v>85.25</v>
          </cell>
          <cell r="F897"/>
          <cell r="G897">
            <v>53.25</v>
          </cell>
          <cell r="H897">
            <v>53</v>
          </cell>
          <cell r="I897">
            <v>32</v>
          </cell>
          <cell r="J897">
            <v>0</v>
          </cell>
          <cell r="K897"/>
          <cell r="L897">
            <v>4770</v>
          </cell>
          <cell r="M897">
            <v>2880</v>
          </cell>
          <cell r="N897">
            <v>0</v>
          </cell>
          <cell r="O897">
            <v>7650</v>
          </cell>
          <cell r="P897"/>
          <cell r="Q897">
            <v>6656.25</v>
          </cell>
          <cell r="R897">
            <v>4000</v>
          </cell>
          <cell r="S897">
            <v>0</v>
          </cell>
          <cell r="T897">
            <v>10656.25</v>
          </cell>
          <cell r="U897"/>
          <cell r="V897">
            <v>17306.25</v>
          </cell>
          <cell r="W897">
            <v>10400</v>
          </cell>
          <cell r="X897">
            <v>0</v>
          </cell>
          <cell r="Y897">
            <v>27706.25</v>
          </cell>
          <cell r="Z897"/>
          <cell r="AA897">
            <v>1810.5</v>
          </cell>
          <cell r="AB897">
            <v>1088</v>
          </cell>
          <cell r="AC897">
            <v>0</v>
          </cell>
          <cell r="AD897">
            <v>2898.5</v>
          </cell>
          <cell r="AE897"/>
          <cell r="AF897">
            <v>15202.87</v>
          </cell>
          <cell r="AG897">
            <v>9136</v>
          </cell>
          <cell r="AH897">
            <v>0</v>
          </cell>
          <cell r="AI897">
            <v>24338.870000000003</v>
          </cell>
          <cell r="AJ897"/>
          <cell r="AK897">
            <v>6625</v>
          </cell>
          <cell r="AL897">
            <v>7968</v>
          </cell>
          <cell r="AM897">
            <v>0</v>
          </cell>
          <cell r="AN897">
            <v>14593</v>
          </cell>
          <cell r="AO897"/>
          <cell r="AP897">
            <v>72473.25</v>
          </cell>
          <cell r="AQ897">
            <v>43552</v>
          </cell>
          <cell r="AR897">
            <v>0</v>
          </cell>
          <cell r="AS897">
            <v>116025.25</v>
          </cell>
          <cell r="AT897"/>
          <cell r="AU897">
            <v>49895.25</v>
          </cell>
          <cell r="AV897">
            <v>29984</v>
          </cell>
          <cell r="AW897">
            <v>0</v>
          </cell>
          <cell r="AX897">
            <v>79879.25</v>
          </cell>
          <cell r="AY897"/>
          <cell r="AZ897">
            <v>493967.98000000004</v>
          </cell>
          <cell r="BA897">
            <v>128411.1</v>
          </cell>
          <cell r="BB897">
            <v>186713.72400000002</v>
          </cell>
          <cell r="BC897">
            <v>12076.003500000001</v>
          </cell>
          <cell r="BD897">
            <v>12268.327499999998</v>
          </cell>
          <cell r="BE897">
            <v>0</v>
          </cell>
          <cell r="BF897">
            <v>211058.05499999999</v>
          </cell>
          <cell r="BG897"/>
          <cell r="BH897">
            <v>494805.42499999999</v>
          </cell>
          <cell r="BI897"/>
          <cell r="BJ897">
            <v>81147.77</v>
          </cell>
          <cell r="BK897">
            <v>413657.65499999997</v>
          </cell>
          <cell r="BL897"/>
          <cell r="BM897">
            <v>0</v>
          </cell>
        </row>
        <row r="898">
          <cell r="A898" t="str">
            <v>5409207602600</v>
          </cell>
          <cell r="B898" t="str">
            <v>OAKWOOD COMM UNIT DIST #76</v>
          </cell>
          <cell r="C898" t="str">
            <v>VERMILION</v>
          </cell>
          <cell r="D898" t="str">
            <v>Unit</v>
          </cell>
          <cell r="E898">
            <v>868.71</v>
          </cell>
          <cell r="F898"/>
          <cell r="G898">
            <v>361.71999999999997</v>
          </cell>
          <cell r="H898">
            <v>357.96999999999997</v>
          </cell>
          <cell r="I898">
            <v>210.16</v>
          </cell>
          <cell r="J898">
            <v>296.83</v>
          </cell>
          <cell r="K898"/>
          <cell r="L898">
            <v>32217.299999999996</v>
          </cell>
          <cell r="M898">
            <v>18914.400000000001</v>
          </cell>
          <cell r="N898">
            <v>26714.699999999997</v>
          </cell>
          <cell r="O898">
            <v>77846.399999999994</v>
          </cell>
          <cell r="P898"/>
          <cell r="Q898">
            <v>45214.999999999993</v>
          </cell>
          <cell r="R898">
            <v>26270</v>
          </cell>
          <cell r="S898">
            <v>37103.75</v>
          </cell>
          <cell r="T898">
            <v>108588.75</v>
          </cell>
          <cell r="U898"/>
          <cell r="V898">
            <v>117558.99999999999</v>
          </cell>
          <cell r="W898">
            <v>68302</v>
          </cell>
          <cell r="X898">
            <v>96469.75</v>
          </cell>
          <cell r="Y898">
            <v>282330.75</v>
          </cell>
          <cell r="Z898"/>
          <cell r="AA898">
            <v>12298.48</v>
          </cell>
          <cell r="AB898">
            <v>7145.44</v>
          </cell>
          <cell r="AC898">
            <v>10092.219999999999</v>
          </cell>
          <cell r="AD898">
            <v>29536.14</v>
          </cell>
          <cell r="AE898"/>
          <cell r="AF898">
            <v>206542.12</v>
          </cell>
          <cell r="AG898">
            <v>120001.36</v>
          </cell>
          <cell r="AH898">
            <v>169489.93</v>
          </cell>
          <cell r="AI898">
            <v>496033.41</v>
          </cell>
          <cell r="AJ898"/>
          <cell r="AK898">
            <v>44746.249999999993</v>
          </cell>
          <cell r="AL898">
            <v>52329.84</v>
          </cell>
          <cell r="AM898">
            <v>254976.96999999997</v>
          </cell>
          <cell r="AN898">
            <v>352053.05999999994</v>
          </cell>
          <cell r="AO898"/>
          <cell r="AP898">
            <v>492300.92</v>
          </cell>
          <cell r="AQ898">
            <v>286027.76</v>
          </cell>
          <cell r="AR898">
            <v>403985.63</v>
          </cell>
          <cell r="AS898">
            <v>1182314.31</v>
          </cell>
          <cell r="AT898"/>
          <cell r="AU898">
            <v>338931.63999999996</v>
          </cell>
          <cell r="AV898">
            <v>196919.91999999998</v>
          </cell>
          <cell r="AW898">
            <v>278129.70999999996</v>
          </cell>
          <cell r="AX898">
            <v>813981.2699999999</v>
          </cell>
          <cell r="AY898"/>
          <cell r="AZ898">
            <v>5313198.8</v>
          </cell>
          <cell r="BA898">
            <v>1441831.12</v>
          </cell>
          <cell r="BB898">
            <v>2026508.9759999998</v>
          </cell>
          <cell r="BC898">
            <v>123056.24634</v>
          </cell>
          <cell r="BD898">
            <v>125016.0561</v>
          </cell>
          <cell r="BE898">
            <v>0</v>
          </cell>
          <cell r="BF898">
            <v>2274581.27844</v>
          </cell>
          <cell r="BG898"/>
          <cell r="BH898">
            <v>5617265.3684400003</v>
          </cell>
          <cell r="BI898"/>
          <cell r="BJ898">
            <v>826907.67</v>
          </cell>
          <cell r="BK898">
            <v>4790357.6984400004</v>
          </cell>
          <cell r="BL898"/>
          <cell r="BM898">
            <v>1</v>
          </cell>
        </row>
        <row r="899">
          <cell r="A899" t="str">
            <v>5409211802400</v>
          </cell>
          <cell r="B899" t="str">
            <v>DANVILLE C C SCHOOL DIST 118</v>
          </cell>
          <cell r="C899" t="str">
            <v>VERMILION</v>
          </cell>
          <cell r="D899" t="str">
            <v>Unit</v>
          </cell>
          <cell r="E899">
            <v>4689.3</v>
          </cell>
          <cell r="F899"/>
          <cell r="G899">
            <v>2342.15</v>
          </cell>
          <cell r="H899">
            <v>2303.8199999999997</v>
          </cell>
          <cell r="I899">
            <v>1085.49</v>
          </cell>
          <cell r="J899">
            <v>1261.6600000000001</v>
          </cell>
          <cell r="K899"/>
          <cell r="L899">
            <v>207343.8</v>
          </cell>
          <cell r="M899">
            <v>97694.1</v>
          </cell>
          <cell r="N899">
            <v>113549.40000000001</v>
          </cell>
          <cell r="O899">
            <v>418587.30000000005</v>
          </cell>
          <cell r="P899"/>
          <cell r="Q899">
            <v>292768.75</v>
          </cell>
          <cell r="R899">
            <v>135686.25</v>
          </cell>
          <cell r="S899">
            <v>157707.5</v>
          </cell>
          <cell r="T899">
            <v>586162.5</v>
          </cell>
          <cell r="U899"/>
          <cell r="V899">
            <v>761198.75</v>
          </cell>
          <cell r="W899">
            <v>352784.25</v>
          </cell>
          <cell r="X899">
            <v>410039.5</v>
          </cell>
          <cell r="Y899">
            <v>1524022.5</v>
          </cell>
          <cell r="Z899"/>
          <cell r="AA899">
            <v>79633.100000000006</v>
          </cell>
          <cell r="AB899">
            <v>36906.660000000003</v>
          </cell>
          <cell r="AC899">
            <v>42896.44</v>
          </cell>
          <cell r="AD899">
            <v>159436.20000000001</v>
          </cell>
          <cell r="AE899"/>
          <cell r="AF899">
            <v>1337367.6499999999</v>
          </cell>
          <cell r="AG899">
            <v>619814.79</v>
          </cell>
          <cell r="AH899">
            <v>720407.86</v>
          </cell>
          <cell r="AI899">
            <v>2677590.2999999998</v>
          </cell>
          <cell r="AJ899"/>
          <cell r="AK899">
            <v>287977.49999999994</v>
          </cell>
          <cell r="AL899">
            <v>270287.01</v>
          </cell>
          <cell r="AM899">
            <v>1083765.9400000002</v>
          </cell>
          <cell r="AN899">
            <v>1642030.4500000002</v>
          </cell>
          <cell r="AO899"/>
          <cell r="AP899">
            <v>3187666.15</v>
          </cell>
          <cell r="AQ899">
            <v>1477351.89</v>
          </cell>
          <cell r="AR899">
            <v>1717119.26</v>
          </cell>
          <cell r="AS899">
            <v>6382137.2999999998</v>
          </cell>
          <cell r="AT899"/>
          <cell r="AU899">
            <v>2194594.5500000003</v>
          </cell>
          <cell r="AV899">
            <v>1017104.13</v>
          </cell>
          <cell r="AW899">
            <v>1182175.4200000002</v>
          </cell>
          <cell r="AX899">
            <v>4393874.1000000006</v>
          </cell>
          <cell r="AY899"/>
          <cell r="AZ899">
            <v>30521602.68</v>
          </cell>
          <cell r="BA899">
            <v>12535590.15</v>
          </cell>
          <cell r="BB899">
            <v>12917157.848999999</v>
          </cell>
          <cell r="BC899">
            <v>664258.10219999996</v>
          </cell>
          <cell r="BD899">
            <v>674837.16299999994</v>
          </cell>
          <cell r="BE899">
            <v>0</v>
          </cell>
          <cell r="BF899">
            <v>14256253.1142</v>
          </cell>
          <cell r="BG899"/>
          <cell r="BH899">
            <v>32040093.764200002</v>
          </cell>
          <cell r="BI899"/>
          <cell r="BJ899">
            <v>4463650.88</v>
          </cell>
          <cell r="BK899">
            <v>27576442.884200003</v>
          </cell>
          <cell r="BL899"/>
          <cell r="BM899">
            <v>1</v>
          </cell>
        </row>
        <row r="900">
          <cell r="A900" t="str">
            <v>5409222501700</v>
          </cell>
          <cell r="B900" t="str">
            <v>ARMSTRONG TWP HS DIST 225</v>
          </cell>
          <cell r="C900" t="str">
            <v>VERMILION</v>
          </cell>
          <cell r="D900" t="str">
            <v>High School</v>
          </cell>
          <cell r="E900">
            <v>74.5</v>
          </cell>
          <cell r="F900"/>
          <cell r="G900">
            <v>0</v>
          </cell>
          <cell r="H900">
            <v>0</v>
          </cell>
          <cell r="I900">
            <v>0</v>
          </cell>
          <cell r="J900">
            <v>74.5</v>
          </cell>
          <cell r="K900"/>
          <cell r="L900">
            <v>0</v>
          </cell>
          <cell r="M900">
            <v>0</v>
          </cell>
          <cell r="N900">
            <v>6705</v>
          </cell>
          <cell r="O900">
            <v>6705</v>
          </cell>
          <cell r="P900"/>
          <cell r="Q900">
            <v>0</v>
          </cell>
          <cell r="R900">
            <v>0</v>
          </cell>
          <cell r="S900">
            <v>9312.5</v>
          </cell>
          <cell r="T900">
            <v>9312.5</v>
          </cell>
          <cell r="U900"/>
          <cell r="V900">
            <v>0</v>
          </cell>
          <cell r="W900">
            <v>0</v>
          </cell>
          <cell r="X900">
            <v>24212.5</v>
          </cell>
          <cell r="Y900">
            <v>24212.5</v>
          </cell>
          <cell r="Z900"/>
          <cell r="AA900">
            <v>0</v>
          </cell>
          <cell r="AB900">
            <v>0</v>
          </cell>
          <cell r="AC900">
            <v>2533</v>
          </cell>
          <cell r="AD900">
            <v>2533</v>
          </cell>
          <cell r="AE900"/>
          <cell r="AF900">
            <v>0</v>
          </cell>
          <cell r="AG900">
            <v>0</v>
          </cell>
          <cell r="AH900">
            <v>21269.75</v>
          </cell>
          <cell r="AI900">
            <v>21269.75</v>
          </cell>
          <cell r="AJ900"/>
          <cell r="AK900">
            <v>0</v>
          </cell>
          <cell r="AL900">
            <v>0</v>
          </cell>
          <cell r="AM900">
            <v>63995.5</v>
          </cell>
          <cell r="AN900">
            <v>63995.5</v>
          </cell>
          <cell r="AO900"/>
          <cell r="AP900">
            <v>0</v>
          </cell>
          <cell r="AQ900">
            <v>0</v>
          </cell>
          <cell r="AR900">
            <v>101394.5</v>
          </cell>
          <cell r="AS900">
            <v>101394.5</v>
          </cell>
          <cell r="AT900"/>
          <cell r="AU900">
            <v>0</v>
          </cell>
          <cell r="AV900">
            <v>0</v>
          </cell>
          <cell r="AW900">
            <v>69806.5</v>
          </cell>
          <cell r="AX900">
            <v>69806.5</v>
          </cell>
          <cell r="AY900"/>
          <cell r="AZ900">
            <v>475210.94</v>
          </cell>
          <cell r="BA900">
            <v>101762.39</v>
          </cell>
          <cell r="BB900">
            <v>173091.99899999998</v>
          </cell>
          <cell r="BC900">
            <v>10553.223</v>
          </cell>
          <cell r="BD900">
            <v>10721.295</v>
          </cell>
          <cell r="BE900">
            <v>0</v>
          </cell>
          <cell r="BF900">
            <v>194366.51699999999</v>
          </cell>
          <cell r="BG900"/>
          <cell r="BH900">
            <v>493595.76699999999</v>
          </cell>
          <cell r="BI900"/>
          <cell r="BJ900">
            <v>70915.06</v>
          </cell>
          <cell r="BK900">
            <v>422680.70699999999</v>
          </cell>
          <cell r="BL900"/>
          <cell r="BM900">
            <v>0</v>
          </cell>
        </row>
        <row r="901">
          <cell r="A901" t="str">
            <v>5409251202600</v>
          </cell>
          <cell r="B901" t="str">
            <v>SALT FORK CUD 512</v>
          </cell>
          <cell r="C901" t="str">
            <v>VERMILION</v>
          </cell>
          <cell r="D901" t="str">
            <v>Unit</v>
          </cell>
          <cell r="E901">
            <v>823.2</v>
          </cell>
          <cell r="F901"/>
          <cell r="G901">
            <v>393.23</v>
          </cell>
          <cell r="H901">
            <v>385.15</v>
          </cell>
          <cell r="I901">
            <v>185.14999999999998</v>
          </cell>
          <cell r="J901">
            <v>244.82</v>
          </cell>
          <cell r="K901"/>
          <cell r="L901">
            <v>34663.5</v>
          </cell>
          <cell r="M901">
            <v>16663.499999999996</v>
          </cell>
          <cell r="N901">
            <v>22033.8</v>
          </cell>
          <cell r="O901">
            <v>73360.800000000003</v>
          </cell>
          <cell r="P901"/>
          <cell r="Q901">
            <v>49153.75</v>
          </cell>
          <cell r="R901">
            <v>23143.749999999996</v>
          </cell>
          <cell r="S901">
            <v>30602.5</v>
          </cell>
          <cell r="T901">
            <v>102900</v>
          </cell>
          <cell r="U901"/>
          <cell r="V901">
            <v>127799.75</v>
          </cell>
          <cell r="W901">
            <v>60173.749999999993</v>
          </cell>
          <cell r="X901">
            <v>79566.5</v>
          </cell>
          <cell r="Y901">
            <v>267540</v>
          </cell>
          <cell r="Z901"/>
          <cell r="AA901">
            <v>13369.82</v>
          </cell>
          <cell r="AB901">
            <v>6295.0999999999995</v>
          </cell>
          <cell r="AC901">
            <v>8323.8799999999992</v>
          </cell>
          <cell r="AD901">
            <v>27988.799999999996</v>
          </cell>
          <cell r="AE901"/>
          <cell r="AF901">
            <v>224534.33</v>
          </cell>
          <cell r="AG901">
            <v>105720.65</v>
          </cell>
          <cell r="AH901">
            <v>139792.22</v>
          </cell>
          <cell r="AI901">
            <v>470047.19999999995</v>
          </cell>
          <cell r="AJ901"/>
          <cell r="AK901">
            <v>48143.75</v>
          </cell>
          <cell r="AL901">
            <v>46102.349999999991</v>
          </cell>
          <cell r="AM901">
            <v>210300.38</v>
          </cell>
          <cell r="AN901">
            <v>304546.48</v>
          </cell>
          <cell r="AO901"/>
          <cell r="AP901">
            <v>535186.03</v>
          </cell>
          <cell r="AQ901">
            <v>251989.14999999997</v>
          </cell>
          <cell r="AR901">
            <v>333200.02</v>
          </cell>
          <cell r="AS901">
            <v>1120375.2</v>
          </cell>
          <cell r="AT901"/>
          <cell r="AU901">
            <v>368456.51</v>
          </cell>
          <cell r="AV901">
            <v>173485.55</v>
          </cell>
          <cell r="AW901">
            <v>229396.34</v>
          </cell>
          <cell r="AX901">
            <v>771338.4</v>
          </cell>
          <cell r="AY901"/>
          <cell r="AZ901">
            <v>4944908.4500000011</v>
          </cell>
          <cell r="BA901">
            <v>1224218.51</v>
          </cell>
          <cell r="BB901">
            <v>1850738.0880000002</v>
          </cell>
          <cell r="BC901">
            <v>116609.57279999999</v>
          </cell>
          <cell r="BD901">
            <v>118466.712</v>
          </cell>
          <cell r="BE901">
            <v>0</v>
          </cell>
          <cell r="BF901">
            <v>2085814.3728000002</v>
          </cell>
          <cell r="BG901"/>
          <cell r="BH901">
            <v>5223911.2527999999</v>
          </cell>
          <cell r="BI901"/>
          <cell r="BJ901">
            <v>783587.61</v>
          </cell>
          <cell r="BK901">
            <v>4440323.6427999996</v>
          </cell>
          <cell r="BL901"/>
          <cell r="BM901">
            <v>1</v>
          </cell>
        </row>
        <row r="902">
          <cell r="A902" t="str">
            <v>5600000000092</v>
          </cell>
          <cell r="B902" t="str">
            <v>ALT SCH-WILL ROE</v>
          </cell>
          <cell r="C902" t="str">
            <v>WILL</v>
          </cell>
          <cell r="D902" t="str">
            <v>Regional</v>
          </cell>
          <cell r="E902">
            <v>44.639999999999993</v>
          </cell>
          <cell r="F902"/>
          <cell r="G902">
            <v>0</v>
          </cell>
          <cell r="H902">
            <v>0</v>
          </cell>
          <cell r="I902">
            <v>2.6500000000000004</v>
          </cell>
          <cell r="J902">
            <v>41.989999999999995</v>
          </cell>
          <cell r="K902"/>
          <cell r="L902">
            <v>0</v>
          </cell>
          <cell r="M902">
            <v>238.50000000000003</v>
          </cell>
          <cell r="N902">
            <v>3779.0999999999995</v>
          </cell>
          <cell r="O902">
            <v>4017.5999999999995</v>
          </cell>
          <cell r="P902"/>
          <cell r="Q902">
            <v>0</v>
          </cell>
          <cell r="R902">
            <v>331.25000000000006</v>
          </cell>
          <cell r="S902">
            <v>5248.7499999999991</v>
          </cell>
          <cell r="T902">
            <v>5579.9999999999991</v>
          </cell>
          <cell r="U902"/>
          <cell r="V902">
            <v>0</v>
          </cell>
          <cell r="W902">
            <v>861.25000000000011</v>
          </cell>
          <cell r="X902">
            <v>13646.749999999998</v>
          </cell>
          <cell r="Y902">
            <v>14507.999999999998</v>
          </cell>
          <cell r="Z902"/>
          <cell r="AA902">
            <v>0</v>
          </cell>
          <cell r="AB902">
            <v>90.100000000000009</v>
          </cell>
          <cell r="AC902">
            <v>1427.6599999999999</v>
          </cell>
          <cell r="AD902">
            <v>1517.7599999999998</v>
          </cell>
          <cell r="AE902"/>
          <cell r="AF902">
            <v>0</v>
          </cell>
          <cell r="AG902">
            <v>1513.15</v>
          </cell>
          <cell r="AH902">
            <v>23976.29</v>
          </cell>
          <cell r="AI902">
            <v>25489.440000000002</v>
          </cell>
          <cell r="AJ902"/>
          <cell r="AK902">
            <v>0</v>
          </cell>
          <cell r="AL902">
            <v>659.85000000000014</v>
          </cell>
          <cell r="AM902">
            <v>36069.409999999996</v>
          </cell>
          <cell r="AN902">
            <v>36729.259999999995</v>
          </cell>
          <cell r="AO902"/>
          <cell r="AP902">
            <v>0</v>
          </cell>
          <cell r="AQ902">
            <v>3606.6500000000005</v>
          </cell>
          <cell r="AR902">
            <v>57148.389999999992</v>
          </cell>
          <cell r="AS902">
            <v>60755.039999999994</v>
          </cell>
          <cell r="AT902"/>
          <cell r="AU902">
            <v>0</v>
          </cell>
          <cell r="AV902">
            <v>2483.0500000000002</v>
          </cell>
          <cell r="AW902">
            <v>39344.629999999997</v>
          </cell>
          <cell r="AX902">
            <v>41827.68</v>
          </cell>
          <cell r="AY902"/>
          <cell r="AZ902">
            <v>278648.43999999994</v>
          </cell>
          <cell r="BA902">
            <v>74034.820000000007</v>
          </cell>
          <cell r="BB902">
            <v>105804.97799999999</v>
          </cell>
          <cell r="BC902">
            <v>6323.4345599999988</v>
          </cell>
          <cell r="BD902">
            <v>6424.1423999999988</v>
          </cell>
          <cell r="BE902">
            <v>0</v>
          </cell>
          <cell r="BF902">
            <v>118552.55495999998</v>
          </cell>
          <cell r="BG902"/>
          <cell r="BH902">
            <v>308977.33495999995</v>
          </cell>
          <cell r="BI902"/>
          <cell r="BJ902">
            <v>42491.92</v>
          </cell>
          <cell r="BK902">
            <v>266485.41495999997</v>
          </cell>
          <cell r="BL902"/>
          <cell r="BM902">
            <v>1</v>
          </cell>
        </row>
        <row r="903">
          <cell r="A903" t="str">
            <v>5600000000093</v>
          </cell>
          <cell r="B903" t="str">
            <v>SAFE SCH-WILL ROE</v>
          </cell>
          <cell r="C903" t="str">
            <v>WILL</v>
          </cell>
          <cell r="D903" t="str">
            <v>Regional</v>
          </cell>
          <cell r="E903">
            <v>53</v>
          </cell>
          <cell r="F903"/>
          <cell r="G903">
            <v>0</v>
          </cell>
          <cell r="H903">
            <v>0</v>
          </cell>
          <cell r="I903">
            <v>14</v>
          </cell>
          <cell r="J903">
            <v>39</v>
          </cell>
          <cell r="K903"/>
          <cell r="L903">
            <v>0</v>
          </cell>
          <cell r="M903">
            <v>1260</v>
          </cell>
          <cell r="N903">
            <v>3510</v>
          </cell>
          <cell r="O903">
            <v>4770</v>
          </cell>
          <cell r="P903"/>
          <cell r="Q903">
            <v>0</v>
          </cell>
          <cell r="R903">
            <v>1750</v>
          </cell>
          <cell r="S903">
            <v>4875</v>
          </cell>
          <cell r="T903">
            <v>6625</v>
          </cell>
          <cell r="U903"/>
          <cell r="V903">
            <v>0</v>
          </cell>
          <cell r="W903">
            <v>4550</v>
          </cell>
          <cell r="X903">
            <v>12675</v>
          </cell>
          <cell r="Y903">
            <v>17225</v>
          </cell>
          <cell r="Z903"/>
          <cell r="AA903">
            <v>0</v>
          </cell>
          <cell r="AB903">
            <v>476</v>
          </cell>
          <cell r="AC903">
            <v>1326</v>
          </cell>
          <cell r="AD903">
            <v>1802</v>
          </cell>
          <cell r="AE903"/>
          <cell r="AF903">
            <v>0</v>
          </cell>
          <cell r="AG903">
            <v>3997</v>
          </cell>
          <cell r="AH903">
            <v>11134.5</v>
          </cell>
          <cell r="AI903">
            <v>15131.5</v>
          </cell>
          <cell r="AJ903"/>
          <cell r="AK903">
            <v>0</v>
          </cell>
          <cell r="AL903">
            <v>3486</v>
          </cell>
          <cell r="AM903">
            <v>33501</v>
          </cell>
          <cell r="AN903">
            <v>36987</v>
          </cell>
          <cell r="AO903"/>
          <cell r="AP903">
            <v>0</v>
          </cell>
          <cell r="AQ903">
            <v>19054</v>
          </cell>
          <cell r="AR903">
            <v>53079</v>
          </cell>
          <cell r="AS903">
            <v>72133</v>
          </cell>
          <cell r="AT903"/>
          <cell r="AU903">
            <v>0</v>
          </cell>
          <cell r="AV903">
            <v>13118</v>
          </cell>
          <cell r="AW903">
            <v>36543</v>
          </cell>
          <cell r="AX903">
            <v>49661</v>
          </cell>
          <cell r="AY903"/>
          <cell r="AZ903">
            <v>326870.77</v>
          </cell>
          <cell r="BA903">
            <v>87624.239999999991</v>
          </cell>
          <cell r="BB903">
            <v>124348.503</v>
          </cell>
          <cell r="BC903">
            <v>7507.6620000000003</v>
          </cell>
          <cell r="BD903">
            <v>7627.23</v>
          </cell>
          <cell r="BE903">
            <v>0</v>
          </cell>
          <cell r="BF903">
            <v>139483.39500000002</v>
          </cell>
          <cell r="BG903"/>
          <cell r="BH903">
            <v>343817.89500000002</v>
          </cell>
          <cell r="BI903"/>
          <cell r="BJ903">
            <v>50449.64</v>
          </cell>
          <cell r="BK903">
            <v>293368.255</v>
          </cell>
          <cell r="BL903"/>
          <cell r="BM903">
            <v>0</v>
          </cell>
        </row>
        <row r="904">
          <cell r="A904" t="str">
            <v>5600000000095</v>
          </cell>
          <cell r="B904" t="str">
            <v>ALOP-WILL ROE</v>
          </cell>
          <cell r="C904" t="str">
            <v>WILL</v>
          </cell>
          <cell r="D904" t="str">
            <v>Regional</v>
          </cell>
          <cell r="E904">
            <v>18</v>
          </cell>
          <cell r="F904"/>
          <cell r="G904">
            <v>0</v>
          </cell>
          <cell r="H904">
            <v>0</v>
          </cell>
          <cell r="I904">
            <v>0</v>
          </cell>
          <cell r="J904">
            <v>18</v>
          </cell>
          <cell r="K904"/>
          <cell r="L904">
            <v>0</v>
          </cell>
          <cell r="M904">
            <v>0</v>
          </cell>
          <cell r="N904">
            <v>1620</v>
          </cell>
          <cell r="O904">
            <v>1620</v>
          </cell>
          <cell r="P904"/>
          <cell r="Q904">
            <v>0</v>
          </cell>
          <cell r="R904">
            <v>0</v>
          </cell>
          <cell r="S904">
            <v>2250</v>
          </cell>
          <cell r="T904">
            <v>2250</v>
          </cell>
          <cell r="U904"/>
          <cell r="V904">
            <v>0</v>
          </cell>
          <cell r="W904">
            <v>0</v>
          </cell>
          <cell r="X904">
            <v>5850</v>
          </cell>
          <cell r="Y904">
            <v>5850</v>
          </cell>
          <cell r="Z904"/>
          <cell r="AA904">
            <v>0</v>
          </cell>
          <cell r="AB904">
            <v>0</v>
          </cell>
          <cell r="AC904">
            <v>612</v>
          </cell>
          <cell r="AD904">
            <v>612</v>
          </cell>
          <cell r="AE904"/>
          <cell r="AF904">
            <v>0</v>
          </cell>
          <cell r="AG904">
            <v>0</v>
          </cell>
          <cell r="AH904">
            <v>10278</v>
          </cell>
          <cell r="AI904">
            <v>10278</v>
          </cell>
          <cell r="AJ904"/>
          <cell r="AK904">
            <v>0</v>
          </cell>
          <cell r="AL904">
            <v>0</v>
          </cell>
          <cell r="AM904">
            <v>15462</v>
          </cell>
          <cell r="AN904">
            <v>15462</v>
          </cell>
          <cell r="AO904"/>
          <cell r="AP904">
            <v>0</v>
          </cell>
          <cell r="AQ904">
            <v>0</v>
          </cell>
          <cell r="AR904">
            <v>24498</v>
          </cell>
          <cell r="AS904">
            <v>24498</v>
          </cell>
          <cell r="AT904"/>
          <cell r="AU904">
            <v>0</v>
          </cell>
          <cell r="AV904">
            <v>0</v>
          </cell>
          <cell r="AW904">
            <v>16866</v>
          </cell>
          <cell r="AX904">
            <v>16866</v>
          </cell>
          <cell r="AY904"/>
          <cell r="AZ904">
            <v>117002.43</v>
          </cell>
          <cell r="BA904">
            <v>30769.79</v>
          </cell>
          <cell r="BB904">
            <v>44331.665999999997</v>
          </cell>
          <cell r="BC904">
            <v>2549.7719999999999</v>
          </cell>
          <cell r="BD904">
            <v>2590.38</v>
          </cell>
          <cell r="BE904">
            <v>0</v>
          </cell>
          <cell r="BF904">
            <v>49471.817999999992</v>
          </cell>
          <cell r="BG904"/>
          <cell r="BH904">
            <v>126907.818</v>
          </cell>
          <cell r="BI904"/>
          <cell r="BJ904">
            <v>17133.84</v>
          </cell>
          <cell r="BK904">
            <v>109773.978</v>
          </cell>
          <cell r="BL904"/>
          <cell r="BM904">
            <v>1</v>
          </cell>
        </row>
        <row r="905">
          <cell r="A905" t="str">
            <v>5609901700200</v>
          </cell>
          <cell r="B905" t="str">
            <v>CHANNAHON SCHOOL DISTRICT 17</v>
          </cell>
          <cell r="C905" t="str">
            <v>WILL</v>
          </cell>
          <cell r="D905" t="str">
            <v>Elementary</v>
          </cell>
          <cell r="E905">
            <v>1186.21</v>
          </cell>
          <cell r="F905"/>
          <cell r="G905">
            <v>752.89</v>
          </cell>
          <cell r="H905">
            <v>739.23</v>
          </cell>
          <cell r="I905">
            <v>433.32000000000005</v>
          </cell>
          <cell r="J905">
            <v>0</v>
          </cell>
          <cell r="K905"/>
          <cell r="L905">
            <v>66530.7</v>
          </cell>
          <cell r="M905">
            <v>38998.800000000003</v>
          </cell>
          <cell r="N905">
            <v>0</v>
          </cell>
          <cell r="O905">
            <v>105529.5</v>
          </cell>
          <cell r="P905"/>
          <cell r="Q905">
            <v>94111.25</v>
          </cell>
          <cell r="R905">
            <v>54165.000000000007</v>
          </cell>
          <cell r="S905">
            <v>0</v>
          </cell>
          <cell r="T905">
            <v>148276.25</v>
          </cell>
          <cell r="U905"/>
          <cell r="V905">
            <v>244689.25</v>
          </cell>
          <cell r="W905">
            <v>140829.00000000003</v>
          </cell>
          <cell r="X905">
            <v>0</v>
          </cell>
          <cell r="Y905">
            <v>385518.25</v>
          </cell>
          <cell r="Z905"/>
          <cell r="AA905">
            <v>25598.26</v>
          </cell>
          <cell r="AB905">
            <v>14732.880000000001</v>
          </cell>
          <cell r="AC905">
            <v>0</v>
          </cell>
          <cell r="AD905">
            <v>40331.14</v>
          </cell>
          <cell r="AE905"/>
          <cell r="AF905">
            <v>214950.09</v>
          </cell>
          <cell r="AG905">
            <v>123712.86</v>
          </cell>
          <cell r="AH905">
            <v>0</v>
          </cell>
          <cell r="AI905">
            <v>338662.95</v>
          </cell>
          <cell r="AJ905"/>
          <cell r="AK905">
            <v>92403.75</v>
          </cell>
          <cell r="AL905">
            <v>107896.68000000001</v>
          </cell>
          <cell r="AM905">
            <v>0</v>
          </cell>
          <cell r="AN905">
            <v>200300.43</v>
          </cell>
          <cell r="AO905"/>
          <cell r="AP905">
            <v>1024683.29</v>
          </cell>
          <cell r="AQ905">
            <v>589748.52</v>
          </cell>
          <cell r="AR905">
            <v>0</v>
          </cell>
          <cell r="AS905">
            <v>1614431.81</v>
          </cell>
          <cell r="AT905"/>
          <cell r="AU905">
            <v>705457.92999999993</v>
          </cell>
          <cell r="AV905">
            <v>406020.84</v>
          </cell>
          <cell r="AW905">
            <v>0</v>
          </cell>
          <cell r="AX905">
            <v>1111478.77</v>
          </cell>
          <cell r="AY905"/>
          <cell r="AZ905">
            <v>6715214.8300000001</v>
          </cell>
          <cell r="BA905">
            <v>1431145.97</v>
          </cell>
          <cell r="BB905">
            <v>2443908.2399999998</v>
          </cell>
          <cell r="BC905">
            <v>168031.39134</v>
          </cell>
          <cell r="BD905">
            <v>170707.4811</v>
          </cell>
          <cell r="BE905">
            <v>0</v>
          </cell>
          <cell r="BF905">
            <v>2782647.1124399998</v>
          </cell>
          <cell r="BG905"/>
          <cell r="BH905">
            <v>6727176.212439999</v>
          </cell>
          <cell r="BI905"/>
          <cell r="BJ905">
            <v>1129129.57</v>
          </cell>
          <cell r="BK905">
            <v>5598046.6424399987</v>
          </cell>
          <cell r="BL905"/>
          <cell r="BM905">
            <v>0</v>
          </cell>
        </row>
        <row r="906">
          <cell r="A906" t="str">
            <v>56099030C0400</v>
          </cell>
          <cell r="B906" t="str">
            <v>TROY COMM CONS SCH DIST 30C</v>
          </cell>
          <cell r="C906" t="str">
            <v>WILL</v>
          </cell>
          <cell r="D906" t="str">
            <v>Elementary</v>
          </cell>
          <cell r="E906">
            <v>3908.87</v>
          </cell>
          <cell r="F906"/>
          <cell r="G906">
            <v>2480.0500000000002</v>
          </cell>
          <cell r="H906">
            <v>2435.1400000000003</v>
          </cell>
          <cell r="I906">
            <v>1428.82</v>
          </cell>
          <cell r="J906">
            <v>0</v>
          </cell>
          <cell r="K906"/>
          <cell r="L906">
            <v>219162.60000000003</v>
          </cell>
          <cell r="M906">
            <v>128593.79999999999</v>
          </cell>
          <cell r="N906">
            <v>0</v>
          </cell>
          <cell r="O906">
            <v>347756.4</v>
          </cell>
          <cell r="P906"/>
          <cell r="Q906">
            <v>310006.25</v>
          </cell>
          <cell r="R906">
            <v>178602.5</v>
          </cell>
          <cell r="S906">
            <v>0</v>
          </cell>
          <cell r="T906">
            <v>488608.75</v>
          </cell>
          <cell r="U906"/>
          <cell r="V906">
            <v>806016.25000000012</v>
          </cell>
          <cell r="W906">
            <v>464366.5</v>
          </cell>
          <cell r="X906">
            <v>0</v>
          </cell>
          <cell r="Y906">
            <v>1270382.75</v>
          </cell>
          <cell r="Z906"/>
          <cell r="AA906">
            <v>84321.700000000012</v>
          </cell>
          <cell r="AB906">
            <v>48579.88</v>
          </cell>
          <cell r="AC906">
            <v>0</v>
          </cell>
          <cell r="AD906">
            <v>132901.58000000002</v>
          </cell>
          <cell r="AE906"/>
          <cell r="AF906">
            <v>1416108.55</v>
          </cell>
          <cell r="AG906">
            <v>815856.22</v>
          </cell>
          <cell r="AH906">
            <v>0</v>
          </cell>
          <cell r="AI906">
            <v>2231964.77</v>
          </cell>
          <cell r="AJ906"/>
          <cell r="AK906">
            <v>304392.50000000006</v>
          </cell>
          <cell r="AL906">
            <v>355776.18</v>
          </cell>
          <cell r="AM906">
            <v>0</v>
          </cell>
          <cell r="AN906">
            <v>660168.68000000005</v>
          </cell>
          <cell r="AO906"/>
          <cell r="AP906">
            <v>3375348.0500000003</v>
          </cell>
          <cell r="AQ906">
            <v>1944624.02</v>
          </cell>
          <cell r="AR906">
            <v>0</v>
          </cell>
          <cell r="AS906">
            <v>5319972.07</v>
          </cell>
          <cell r="AT906"/>
          <cell r="AU906">
            <v>2323806.85</v>
          </cell>
          <cell r="AV906">
            <v>1338804.3399999999</v>
          </cell>
          <cell r="AW906">
            <v>0</v>
          </cell>
          <cell r="AX906">
            <v>3662611.19</v>
          </cell>
          <cell r="AY906"/>
          <cell r="AZ906">
            <v>22867086.689999998</v>
          </cell>
          <cell r="BA906">
            <v>7509883.1899999995</v>
          </cell>
          <cell r="BB906">
            <v>9113090.9639999978</v>
          </cell>
          <cell r="BC906">
            <v>553707.07097999996</v>
          </cell>
          <cell r="BD906">
            <v>562525.4817</v>
          </cell>
          <cell r="BE906">
            <v>0</v>
          </cell>
          <cell r="BF906">
            <v>10229323.516679997</v>
          </cell>
          <cell r="BG906"/>
          <cell r="BH906">
            <v>24343689.706679992</v>
          </cell>
          <cell r="BI906"/>
          <cell r="BJ906">
            <v>3720775.17</v>
          </cell>
          <cell r="BK906">
            <v>20622914.536679991</v>
          </cell>
          <cell r="BL906"/>
          <cell r="BM906">
            <v>1</v>
          </cell>
        </row>
        <row r="907">
          <cell r="A907" t="str">
            <v>56099033C0400</v>
          </cell>
          <cell r="B907" t="str">
            <v>HOMER COMM CONS SCH DIST 33C</v>
          </cell>
          <cell r="C907" t="str">
            <v>WILL</v>
          </cell>
          <cell r="D907" t="str">
            <v>Elementary</v>
          </cell>
          <cell r="E907">
            <v>3661.64</v>
          </cell>
          <cell r="F907"/>
          <cell r="G907">
            <v>2387.9799999999996</v>
          </cell>
          <cell r="H907">
            <v>2340.7299999999996</v>
          </cell>
          <cell r="I907">
            <v>1273.6600000000001</v>
          </cell>
          <cell r="J907">
            <v>0</v>
          </cell>
          <cell r="K907"/>
          <cell r="L907">
            <v>210665.69999999995</v>
          </cell>
          <cell r="M907">
            <v>114629.40000000001</v>
          </cell>
          <cell r="N907">
            <v>0</v>
          </cell>
          <cell r="O907">
            <v>325295.09999999998</v>
          </cell>
          <cell r="P907"/>
          <cell r="Q907">
            <v>298497.49999999994</v>
          </cell>
          <cell r="R907">
            <v>159207.5</v>
          </cell>
          <cell r="S907">
            <v>0</v>
          </cell>
          <cell r="T907">
            <v>457704.99999999994</v>
          </cell>
          <cell r="U907"/>
          <cell r="V907">
            <v>776093.49999999988</v>
          </cell>
          <cell r="W907">
            <v>413939.5</v>
          </cell>
          <cell r="X907">
            <v>0</v>
          </cell>
          <cell r="Y907">
            <v>1190033</v>
          </cell>
          <cell r="Z907"/>
          <cell r="AA907">
            <v>81191.319999999978</v>
          </cell>
          <cell r="AB907">
            <v>43304.44</v>
          </cell>
          <cell r="AC907">
            <v>0</v>
          </cell>
          <cell r="AD907">
            <v>124495.75999999998</v>
          </cell>
          <cell r="AE907"/>
          <cell r="AF907">
            <v>681768.29</v>
          </cell>
          <cell r="AG907">
            <v>363629.93</v>
          </cell>
          <cell r="AH907">
            <v>0</v>
          </cell>
          <cell r="AI907">
            <v>1045398.22</v>
          </cell>
          <cell r="AJ907"/>
          <cell r="AK907">
            <v>292591.24999999994</v>
          </cell>
          <cell r="AL907">
            <v>317141.34000000003</v>
          </cell>
          <cell r="AM907">
            <v>0</v>
          </cell>
          <cell r="AN907">
            <v>609732.59</v>
          </cell>
          <cell r="AO907"/>
          <cell r="AP907">
            <v>3250040.7799999993</v>
          </cell>
          <cell r="AQ907">
            <v>1733451.26</v>
          </cell>
          <cell r="AR907">
            <v>0</v>
          </cell>
          <cell r="AS907">
            <v>4983492.0399999991</v>
          </cell>
          <cell r="AT907"/>
          <cell r="AU907">
            <v>2237537.2599999998</v>
          </cell>
          <cell r="AV907">
            <v>1193419.4200000002</v>
          </cell>
          <cell r="AW907">
            <v>0</v>
          </cell>
          <cell r="AX907">
            <v>3430956.6799999997</v>
          </cell>
          <cell r="AY907"/>
          <cell r="AZ907">
            <v>20841163.809999999</v>
          </cell>
          <cell r="BA907">
            <v>5120399.22</v>
          </cell>
          <cell r="BB907">
            <v>7788468.9089999991</v>
          </cell>
          <cell r="BC907">
            <v>518685.95255999989</v>
          </cell>
          <cell r="BD907">
            <v>526946.61239999987</v>
          </cell>
          <cell r="BE907">
            <v>0</v>
          </cell>
          <cell r="BF907">
            <v>8834101.4739599992</v>
          </cell>
          <cell r="BG907"/>
          <cell r="BH907">
            <v>21001209.863959998</v>
          </cell>
          <cell r="BI907"/>
          <cell r="BJ907">
            <v>3485441.88</v>
          </cell>
          <cell r="BK907">
            <v>17515767.983959999</v>
          </cell>
          <cell r="BL907"/>
          <cell r="BM907">
            <v>0</v>
          </cell>
        </row>
        <row r="908">
          <cell r="A908" t="str">
            <v>56099070C0400</v>
          </cell>
          <cell r="B908" t="str">
            <v>LARAWAY C C SCHOOL DIST 70C</v>
          </cell>
          <cell r="C908" t="str">
            <v>WILL</v>
          </cell>
          <cell r="D908" t="str">
            <v>Elementary</v>
          </cell>
          <cell r="E908">
            <v>408.21</v>
          </cell>
          <cell r="F908"/>
          <cell r="G908">
            <v>274.72000000000003</v>
          </cell>
          <cell r="H908">
            <v>266.47000000000003</v>
          </cell>
          <cell r="I908">
            <v>133.49</v>
          </cell>
          <cell r="J908">
            <v>0</v>
          </cell>
          <cell r="K908"/>
          <cell r="L908">
            <v>23982.300000000003</v>
          </cell>
          <cell r="M908">
            <v>12014.1</v>
          </cell>
          <cell r="N908">
            <v>0</v>
          </cell>
          <cell r="O908">
            <v>35996.400000000001</v>
          </cell>
          <cell r="P908"/>
          <cell r="Q908">
            <v>34340</v>
          </cell>
          <cell r="R908">
            <v>16686.25</v>
          </cell>
          <cell r="S908">
            <v>0</v>
          </cell>
          <cell r="T908">
            <v>51026.25</v>
          </cell>
          <cell r="U908"/>
          <cell r="V908">
            <v>89284.000000000015</v>
          </cell>
          <cell r="W908">
            <v>43384.25</v>
          </cell>
          <cell r="X908">
            <v>0</v>
          </cell>
          <cell r="Y908">
            <v>132668.25</v>
          </cell>
          <cell r="Z908"/>
          <cell r="AA908">
            <v>9340.4800000000014</v>
          </cell>
          <cell r="AB908">
            <v>4538.66</v>
          </cell>
          <cell r="AC908">
            <v>0</v>
          </cell>
          <cell r="AD908">
            <v>13879.140000000001</v>
          </cell>
          <cell r="AE908"/>
          <cell r="AF908">
            <v>78432.56</v>
          </cell>
          <cell r="AG908">
            <v>38111.39</v>
          </cell>
          <cell r="AH908">
            <v>0</v>
          </cell>
          <cell r="AI908">
            <v>116543.95</v>
          </cell>
          <cell r="AJ908"/>
          <cell r="AK908">
            <v>33308.75</v>
          </cell>
          <cell r="AL908">
            <v>33239.01</v>
          </cell>
          <cell r="AM908">
            <v>0</v>
          </cell>
          <cell r="AN908">
            <v>66547.760000000009</v>
          </cell>
          <cell r="AO908"/>
          <cell r="AP908">
            <v>373893.92000000004</v>
          </cell>
          <cell r="AQ908">
            <v>181679.89</v>
          </cell>
          <cell r="AR908">
            <v>0</v>
          </cell>
          <cell r="AS908">
            <v>555573.81000000006</v>
          </cell>
          <cell r="AT908"/>
          <cell r="AU908">
            <v>257412.64</v>
          </cell>
          <cell r="AV908">
            <v>125080.13</v>
          </cell>
          <cell r="AW908">
            <v>0</v>
          </cell>
          <cell r="AX908">
            <v>382492.77</v>
          </cell>
          <cell r="AY908"/>
          <cell r="AZ908">
            <v>2531497.77</v>
          </cell>
          <cell r="BA908">
            <v>1229787.78</v>
          </cell>
          <cell r="BB908">
            <v>1128385.6649999998</v>
          </cell>
          <cell r="BC908">
            <v>57824.579340000004</v>
          </cell>
          <cell r="BD908">
            <v>58745.501100000001</v>
          </cell>
          <cell r="BE908">
            <v>0</v>
          </cell>
          <cell r="BF908">
            <v>1244955.7454399997</v>
          </cell>
          <cell r="BG908"/>
          <cell r="BH908">
            <v>2599684.0754399998</v>
          </cell>
          <cell r="BI908"/>
          <cell r="BJ908">
            <v>388566.93</v>
          </cell>
          <cell r="BK908">
            <v>2211117.1454399996</v>
          </cell>
          <cell r="BL908"/>
          <cell r="BM908">
            <v>0</v>
          </cell>
        </row>
        <row r="909">
          <cell r="A909" t="str">
            <v>5609908100200</v>
          </cell>
          <cell r="B909" t="str">
            <v>UNION SCHOOL DIST 81</v>
          </cell>
          <cell r="C909" t="str">
            <v>WILL</v>
          </cell>
          <cell r="D909" t="str">
            <v>Elementary</v>
          </cell>
          <cell r="E909">
            <v>113.05</v>
          </cell>
          <cell r="F909"/>
          <cell r="G909">
            <v>82.89</v>
          </cell>
          <cell r="H909">
            <v>81.31</v>
          </cell>
          <cell r="I909">
            <v>30.16</v>
          </cell>
          <cell r="J909">
            <v>0</v>
          </cell>
          <cell r="K909"/>
          <cell r="L909">
            <v>7317.9000000000005</v>
          </cell>
          <cell r="M909">
            <v>2714.4</v>
          </cell>
          <cell r="N909">
            <v>0</v>
          </cell>
          <cell r="O909">
            <v>10032.300000000001</v>
          </cell>
          <cell r="P909"/>
          <cell r="Q909">
            <v>10361.25</v>
          </cell>
          <cell r="R909">
            <v>3770</v>
          </cell>
          <cell r="S909">
            <v>0</v>
          </cell>
          <cell r="T909">
            <v>14131.25</v>
          </cell>
          <cell r="U909"/>
          <cell r="V909">
            <v>26939.25</v>
          </cell>
          <cell r="W909">
            <v>9802</v>
          </cell>
          <cell r="X909">
            <v>0</v>
          </cell>
          <cell r="Y909">
            <v>36741.25</v>
          </cell>
          <cell r="Z909"/>
          <cell r="AA909">
            <v>2818.26</v>
          </cell>
          <cell r="AB909">
            <v>1025.44</v>
          </cell>
          <cell r="AC909">
            <v>0</v>
          </cell>
          <cell r="AD909">
            <v>3843.7000000000003</v>
          </cell>
          <cell r="AE909"/>
          <cell r="AF909">
            <v>23665.09</v>
          </cell>
          <cell r="AG909">
            <v>8610.68</v>
          </cell>
          <cell r="AH909">
            <v>0</v>
          </cell>
          <cell r="AI909">
            <v>32275.77</v>
          </cell>
          <cell r="AJ909"/>
          <cell r="AK909">
            <v>10163.75</v>
          </cell>
          <cell r="AL909">
            <v>7509.84</v>
          </cell>
          <cell r="AM909">
            <v>0</v>
          </cell>
          <cell r="AN909">
            <v>17673.59</v>
          </cell>
          <cell r="AO909"/>
          <cell r="AP909">
            <v>112813.29</v>
          </cell>
          <cell r="AQ909">
            <v>41047.760000000002</v>
          </cell>
          <cell r="AR909">
            <v>0</v>
          </cell>
          <cell r="AS909">
            <v>153861.04999999999</v>
          </cell>
          <cell r="AT909"/>
          <cell r="AU909">
            <v>77667.930000000008</v>
          </cell>
          <cell r="AV909">
            <v>28259.920000000002</v>
          </cell>
          <cell r="AW909">
            <v>0</v>
          </cell>
          <cell r="AX909">
            <v>105927.85</v>
          </cell>
          <cell r="AY909"/>
          <cell r="AZ909">
            <v>686020.31</v>
          </cell>
          <cell r="BA909">
            <v>240898.65</v>
          </cell>
          <cell r="BB909">
            <v>278075.68800000002</v>
          </cell>
          <cell r="BC909">
            <v>16013.984699999999</v>
          </cell>
          <cell r="BD909">
            <v>16269.0255</v>
          </cell>
          <cell r="BE909">
            <v>0</v>
          </cell>
          <cell r="BF909">
            <v>310358.69819999998</v>
          </cell>
          <cell r="BG909"/>
          <cell r="BH909">
            <v>684845.45819999988</v>
          </cell>
          <cell r="BI909"/>
          <cell r="BJ909">
            <v>107610.03</v>
          </cell>
          <cell r="BK909">
            <v>577235.42819999985</v>
          </cell>
          <cell r="BL909"/>
          <cell r="BM909">
            <v>0</v>
          </cell>
        </row>
        <row r="910">
          <cell r="A910" t="str">
            <v>5609908400200</v>
          </cell>
          <cell r="B910" t="str">
            <v>ROCKDALE SCHOOL DISTRICT 84</v>
          </cell>
          <cell r="C910" t="str">
            <v>WILL</v>
          </cell>
          <cell r="D910" t="str">
            <v>Elementary</v>
          </cell>
          <cell r="E910">
            <v>244.06</v>
          </cell>
          <cell r="F910"/>
          <cell r="G910">
            <v>167.57</v>
          </cell>
          <cell r="H910">
            <v>165.32</v>
          </cell>
          <cell r="I910">
            <v>76.489999999999995</v>
          </cell>
          <cell r="J910">
            <v>0</v>
          </cell>
          <cell r="K910"/>
          <cell r="L910">
            <v>14878.8</v>
          </cell>
          <cell r="M910">
            <v>6884.0999999999995</v>
          </cell>
          <cell r="N910">
            <v>0</v>
          </cell>
          <cell r="O910">
            <v>21762.899999999998</v>
          </cell>
          <cell r="P910"/>
          <cell r="Q910">
            <v>20946.25</v>
          </cell>
          <cell r="R910">
            <v>9561.25</v>
          </cell>
          <cell r="S910">
            <v>0</v>
          </cell>
          <cell r="T910">
            <v>30507.5</v>
          </cell>
          <cell r="U910"/>
          <cell r="V910">
            <v>54460.25</v>
          </cell>
          <cell r="W910">
            <v>24859.25</v>
          </cell>
          <cell r="X910">
            <v>0</v>
          </cell>
          <cell r="Y910">
            <v>79319.5</v>
          </cell>
          <cell r="Z910"/>
          <cell r="AA910">
            <v>5697.38</v>
          </cell>
          <cell r="AB910">
            <v>2600.66</v>
          </cell>
          <cell r="AC910">
            <v>0</v>
          </cell>
          <cell r="AD910">
            <v>8298.0400000000009</v>
          </cell>
          <cell r="AE910"/>
          <cell r="AF910">
            <v>47841.23</v>
          </cell>
          <cell r="AG910">
            <v>21837.89</v>
          </cell>
          <cell r="AH910">
            <v>0</v>
          </cell>
          <cell r="AI910">
            <v>69679.12</v>
          </cell>
          <cell r="AJ910"/>
          <cell r="AK910">
            <v>20665</v>
          </cell>
          <cell r="AL910">
            <v>19046.009999999998</v>
          </cell>
          <cell r="AM910">
            <v>0</v>
          </cell>
          <cell r="AN910">
            <v>39711.009999999995</v>
          </cell>
          <cell r="AO910"/>
          <cell r="AP910">
            <v>228062.77</v>
          </cell>
          <cell r="AQ910">
            <v>104102.89</v>
          </cell>
          <cell r="AR910">
            <v>0</v>
          </cell>
          <cell r="AS910">
            <v>332165.65999999997</v>
          </cell>
          <cell r="AT910"/>
          <cell r="AU910">
            <v>157013.09</v>
          </cell>
          <cell r="AV910">
            <v>71671.12999999999</v>
          </cell>
          <cell r="AW910">
            <v>0</v>
          </cell>
          <cell r="AX910">
            <v>228684.21999999997</v>
          </cell>
          <cell r="AY910"/>
          <cell r="AZ910">
            <v>1534099.73</v>
          </cell>
          <cell r="BA910">
            <v>743913.16</v>
          </cell>
          <cell r="BB910">
            <v>683403.86699999997</v>
          </cell>
          <cell r="BC910">
            <v>34572.075239999998</v>
          </cell>
          <cell r="BD910">
            <v>35122.674599999998</v>
          </cell>
          <cell r="BE910">
            <v>0</v>
          </cell>
          <cell r="BF910">
            <v>753098.61684000003</v>
          </cell>
          <cell r="BG910"/>
          <cell r="BH910">
            <v>1563226.56684</v>
          </cell>
          <cell r="BI910"/>
          <cell r="BJ910">
            <v>232315.83</v>
          </cell>
          <cell r="BK910">
            <v>1330910.7368399999</v>
          </cell>
          <cell r="BL910"/>
          <cell r="BM910">
            <v>0</v>
          </cell>
        </row>
        <row r="911">
          <cell r="A911" t="str">
            <v>5609908600500</v>
          </cell>
          <cell r="B911" t="str">
            <v>JOLIET SCHOOL DIST 86</v>
          </cell>
          <cell r="C911" t="str">
            <v>WILL</v>
          </cell>
          <cell r="D911" t="str">
            <v>Elementary</v>
          </cell>
          <cell r="E911">
            <v>9751.1299999999992</v>
          </cell>
          <cell r="F911"/>
          <cell r="G911">
            <v>6398.7999999999993</v>
          </cell>
          <cell r="H911">
            <v>6302.6399999999994</v>
          </cell>
          <cell r="I911">
            <v>3352.33</v>
          </cell>
          <cell r="J911">
            <v>0</v>
          </cell>
          <cell r="K911"/>
          <cell r="L911">
            <v>567237.6</v>
          </cell>
          <cell r="M911">
            <v>301709.7</v>
          </cell>
          <cell r="N911">
            <v>0</v>
          </cell>
          <cell r="O911">
            <v>868947.3</v>
          </cell>
          <cell r="P911"/>
          <cell r="Q911">
            <v>799849.99999999988</v>
          </cell>
          <cell r="R911">
            <v>419041.25</v>
          </cell>
          <cell r="S911">
            <v>0</v>
          </cell>
          <cell r="T911">
            <v>1218891.25</v>
          </cell>
          <cell r="U911"/>
          <cell r="V911">
            <v>2079609.9999999998</v>
          </cell>
          <cell r="W911">
            <v>1089507.25</v>
          </cell>
          <cell r="X911">
            <v>0</v>
          </cell>
          <cell r="Y911">
            <v>3169117.25</v>
          </cell>
          <cell r="Z911"/>
          <cell r="AA911">
            <v>217559.19999999998</v>
          </cell>
          <cell r="AB911">
            <v>113979.22</v>
          </cell>
          <cell r="AC911">
            <v>0</v>
          </cell>
          <cell r="AD911">
            <v>331538.42</v>
          </cell>
          <cell r="AE911"/>
          <cell r="AF911">
            <v>3653714.8</v>
          </cell>
          <cell r="AG911">
            <v>1914180.43</v>
          </cell>
          <cell r="AH911">
            <v>0</v>
          </cell>
          <cell r="AI911">
            <v>5567895.2299999995</v>
          </cell>
          <cell r="AJ911"/>
          <cell r="AK911">
            <v>787829.99999999988</v>
          </cell>
          <cell r="AL911">
            <v>834730.16999999993</v>
          </cell>
          <cell r="AM911">
            <v>0</v>
          </cell>
          <cell r="AN911">
            <v>1622560.17</v>
          </cell>
          <cell r="AO911"/>
          <cell r="AP911">
            <v>8708766.7999999989</v>
          </cell>
          <cell r="AQ911">
            <v>4562521.13</v>
          </cell>
          <cell r="AR911">
            <v>0</v>
          </cell>
          <cell r="AS911">
            <v>13271287.93</v>
          </cell>
          <cell r="AT911"/>
          <cell r="AU911">
            <v>5995675.5999999996</v>
          </cell>
          <cell r="AV911">
            <v>3141133.21</v>
          </cell>
          <cell r="AW911">
            <v>0</v>
          </cell>
          <cell r="AX911">
            <v>9136808.8099999987</v>
          </cell>
          <cell r="AY911"/>
          <cell r="AZ911">
            <v>61970783.330000006</v>
          </cell>
          <cell r="BA911">
            <v>33035998.050000001</v>
          </cell>
          <cell r="BB911">
            <v>28502034.414000001</v>
          </cell>
          <cell r="BC911">
            <v>1381286.5690199998</v>
          </cell>
          <cell r="BD911">
            <v>1403285.1183</v>
          </cell>
          <cell r="BE911">
            <v>0</v>
          </cell>
          <cell r="BF911">
            <v>31286606.101319999</v>
          </cell>
          <cell r="BG911"/>
          <cell r="BH911">
            <v>66473652.461319998</v>
          </cell>
          <cell r="BI911"/>
          <cell r="BJ911">
            <v>9281905.6199999992</v>
          </cell>
          <cell r="BK911">
            <v>57191746.841320001</v>
          </cell>
          <cell r="BL911"/>
          <cell r="BM911">
            <v>1</v>
          </cell>
        </row>
        <row r="912">
          <cell r="A912" t="str">
            <v>5609908800200</v>
          </cell>
          <cell r="B912" t="str">
            <v>CHANEY-MONGE SCH DISTRICT 88</v>
          </cell>
          <cell r="C912" t="str">
            <v>WILL</v>
          </cell>
          <cell r="D912" t="str">
            <v>Elementary</v>
          </cell>
          <cell r="E912">
            <v>456.05</v>
          </cell>
          <cell r="F912"/>
          <cell r="G912">
            <v>288.05999999999995</v>
          </cell>
          <cell r="H912">
            <v>280.64999999999998</v>
          </cell>
          <cell r="I912">
            <v>167.99</v>
          </cell>
          <cell r="J912">
            <v>0</v>
          </cell>
          <cell r="K912"/>
          <cell r="L912">
            <v>25258.499999999996</v>
          </cell>
          <cell r="M912">
            <v>15119.1</v>
          </cell>
          <cell r="N912">
            <v>0</v>
          </cell>
          <cell r="O912">
            <v>40377.599999999999</v>
          </cell>
          <cell r="P912"/>
          <cell r="Q912">
            <v>36007.499999999993</v>
          </cell>
          <cell r="R912">
            <v>20998.75</v>
          </cell>
          <cell r="S912">
            <v>0</v>
          </cell>
          <cell r="T912">
            <v>57006.249999999993</v>
          </cell>
          <cell r="U912"/>
          <cell r="V912">
            <v>93619.499999999985</v>
          </cell>
          <cell r="W912">
            <v>54596.75</v>
          </cell>
          <cell r="X912">
            <v>0</v>
          </cell>
          <cell r="Y912">
            <v>148216.25</v>
          </cell>
          <cell r="Z912"/>
          <cell r="AA912">
            <v>9794.0399999999972</v>
          </cell>
          <cell r="AB912">
            <v>5711.66</v>
          </cell>
          <cell r="AC912">
            <v>0</v>
          </cell>
          <cell r="AD912">
            <v>15505.699999999997</v>
          </cell>
          <cell r="AE912"/>
          <cell r="AF912">
            <v>164482.26</v>
          </cell>
          <cell r="AG912">
            <v>95922.29</v>
          </cell>
          <cell r="AH912">
            <v>0</v>
          </cell>
          <cell r="AI912">
            <v>260404.55</v>
          </cell>
          <cell r="AJ912"/>
          <cell r="AK912">
            <v>35081.25</v>
          </cell>
          <cell r="AL912">
            <v>41829.51</v>
          </cell>
          <cell r="AM912">
            <v>0</v>
          </cell>
          <cell r="AN912">
            <v>76910.760000000009</v>
          </cell>
          <cell r="AO912"/>
          <cell r="AP912">
            <v>392049.65999999992</v>
          </cell>
          <cell r="AQ912">
            <v>228634.39</v>
          </cell>
          <cell r="AR912">
            <v>0</v>
          </cell>
          <cell r="AS912">
            <v>620684.04999999993</v>
          </cell>
          <cell r="AT912"/>
          <cell r="AU912">
            <v>269912.21999999997</v>
          </cell>
          <cell r="AV912">
            <v>157406.63</v>
          </cell>
          <cell r="AW912">
            <v>0</v>
          </cell>
          <cell r="AX912">
            <v>427318.85</v>
          </cell>
          <cell r="AY912"/>
          <cell r="AZ912">
            <v>2829760.27</v>
          </cell>
          <cell r="BA912">
            <v>1458771.46</v>
          </cell>
          <cell r="BB912">
            <v>1286559.5190000001</v>
          </cell>
          <cell r="BC912">
            <v>64601.306699999994</v>
          </cell>
          <cell r="BD912">
            <v>65630.155499999993</v>
          </cell>
          <cell r="BE912">
            <v>0</v>
          </cell>
          <cell r="BF912">
            <v>1416790.9812000003</v>
          </cell>
          <cell r="BG912"/>
          <cell r="BH912">
            <v>3063214.9912000005</v>
          </cell>
          <cell r="BI912"/>
          <cell r="BJ912">
            <v>434104.87</v>
          </cell>
          <cell r="BK912">
            <v>2629110.1212000004</v>
          </cell>
          <cell r="BL912"/>
          <cell r="BM912">
            <v>1</v>
          </cell>
        </row>
        <row r="913">
          <cell r="A913" t="str">
            <v>56099088A0200</v>
          </cell>
          <cell r="B913" t="str">
            <v>RICHLAND SCHOOL DIST 88A</v>
          </cell>
          <cell r="C913" t="str">
            <v>WILL</v>
          </cell>
          <cell r="D913" t="str">
            <v>Elementary</v>
          </cell>
          <cell r="E913">
            <v>812.72</v>
          </cell>
          <cell r="F913"/>
          <cell r="G913">
            <v>498.05999999999995</v>
          </cell>
          <cell r="H913">
            <v>488.4799999999999</v>
          </cell>
          <cell r="I913">
            <v>314.65999999999997</v>
          </cell>
          <cell r="J913">
            <v>0</v>
          </cell>
          <cell r="K913"/>
          <cell r="L913">
            <v>43963.19999999999</v>
          </cell>
          <cell r="M913">
            <v>28319.399999999998</v>
          </cell>
          <cell r="N913">
            <v>0</v>
          </cell>
          <cell r="O913">
            <v>72282.599999999991</v>
          </cell>
          <cell r="P913"/>
          <cell r="Q913">
            <v>62257.499999999993</v>
          </cell>
          <cell r="R913">
            <v>39332.499999999993</v>
          </cell>
          <cell r="S913">
            <v>0</v>
          </cell>
          <cell r="T913">
            <v>101589.99999999999</v>
          </cell>
          <cell r="U913"/>
          <cell r="V913">
            <v>161869.49999999997</v>
          </cell>
          <cell r="W913">
            <v>102264.49999999999</v>
          </cell>
          <cell r="X913">
            <v>0</v>
          </cell>
          <cell r="Y913">
            <v>264133.99999999994</v>
          </cell>
          <cell r="Z913"/>
          <cell r="AA913">
            <v>16934.039999999997</v>
          </cell>
          <cell r="AB913">
            <v>10698.439999999999</v>
          </cell>
          <cell r="AC913">
            <v>0</v>
          </cell>
          <cell r="AD913">
            <v>27632.479999999996</v>
          </cell>
          <cell r="AE913"/>
          <cell r="AF913">
            <v>284392.26</v>
          </cell>
          <cell r="AG913">
            <v>179670.86</v>
          </cell>
          <cell r="AH913">
            <v>0</v>
          </cell>
          <cell r="AI913">
            <v>464063.12</v>
          </cell>
          <cell r="AJ913"/>
          <cell r="AK913">
            <v>61059.999999999985</v>
          </cell>
          <cell r="AL913">
            <v>78350.34</v>
          </cell>
          <cell r="AM913">
            <v>0</v>
          </cell>
          <cell r="AN913">
            <v>139410.33999999997</v>
          </cell>
          <cell r="AO913"/>
          <cell r="AP913">
            <v>677859.65999999992</v>
          </cell>
          <cell r="AQ913">
            <v>428252.25999999995</v>
          </cell>
          <cell r="AR913">
            <v>0</v>
          </cell>
          <cell r="AS913">
            <v>1106111.92</v>
          </cell>
          <cell r="AT913"/>
          <cell r="AU913">
            <v>466682.22</v>
          </cell>
          <cell r="AV913">
            <v>294836.42</v>
          </cell>
          <cell r="AW913">
            <v>0</v>
          </cell>
          <cell r="AX913">
            <v>761518.6399999999</v>
          </cell>
          <cell r="AY913"/>
          <cell r="AZ913">
            <v>4799408.1300000008</v>
          </cell>
          <cell r="BA913">
            <v>1819662.82</v>
          </cell>
          <cell r="BB913">
            <v>1985721.2850000001</v>
          </cell>
          <cell r="BC913">
            <v>115125.03887999999</v>
          </cell>
          <cell r="BD913">
            <v>116958.53519999997</v>
          </cell>
          <cell r="BE913">
            <v>0</v>
          </cell>
          <cell r="BF913">
            <v>2217804.8590799998</v>
          </cell>
          <cell r="BG913"/>
          <cell r="BH913">
            <v>5154547.9590799995</v>
          </cell>
          <cell r="BI913"/>
          <cell r="BJ913">
            <v>773611.91</v>
          </cell>
          <cell r="BK913">
            <v>4380936.0490799993</v>
          </cell>
          <cell r="BL913"/>
          <cell r="BM913">
            <v>1</v>
          </cell>
        </row>
        <row r="914">
          <cell r="A914" t="str">
            <v>5609908900200</v>
          </cell>
          <cell r="B914" t="str">
            <v>FAIRMONT SCHOOL DISTRICT 89</v>
          </cell>
          <cell r="C914" t="str">
            <v>WILL</v>
          </cell>
          <cell r="D914" t="str">
            <v>Elementary</v>
          </cell>
          <cell r="E914">
            <v>281.47000000000003</v>
          </cell>
          <cell r="F914"/>
          <cell r="G914">
            <v>175.64</v>
          </cell>
          <cell r="H914">
            <v>172.14</v>
          </cell>
          <cell r="I914">
            <v>105.83</v>
          </cell>
          <cell r="J914">
            <v>0</v>
          </cell>
          <cell r="K914"/>
          <cell r="L914">
            <v>15492.599999999999</v>
          </cell>
          <cell r="M914">
            <v>9524.7000000000007</v>
          </cell>
          <cell r="N914">
            <v>0</v>
          </cell>
          <cell r="O914">
            <v>25017.3</v>
          </cell>
          <cell r="P914"/>
          <cell r="Q914">
            <v>21955</v>
          </cell>
          <cell r="R914">
            <v>13228.75</v>
          </cell>
          <cell r="S914">
            <v>0</v>
          </cell>
          <cell r="T914">
            <v>35183.75</v>
          </cell>
          <cell r="U914"/>
          <cell r="V914">
            <v>57082.999999999993</v>
          </cell>
          <cell r="W914">
            <v>34394.75</v>
          </cell>
          <cell r="X914">
            <v>0</v>
          </cell>
          <cell r="Y914">
            <v>91477.75</v>
          </cell>
          <cell r="Z914"/>
          <cell r="AA914">
            <v>5971.7599999999993</v>
          </cell>
          <cell r="AB914">
            <v>3598.22</v>
          </cell>
          <cell r="AC914">
            <v>0</v>
          </cell>
          <cell r="AD914">
            <v>9569.98</v>
          </cell>
          <cell r="AE914"/>
          <cell r="AF914">
            <v>100290.44</v>
          </cell>
          <cell r="AG914">
            <v>60428.93</v>
          </cell>
          <cell r="AH914">
            <v>0</v>
          </cell>
          <cell r="AI914">
            <v>160719.37</v>
          </cell>
          <cell r="AJ914"/>
          <cell r="AK914">
            <v>21517.5</v>
          </cell>
          <cell r="AL914">
            <v>26351.67</v>
          </cell>
          <cell r="AM914">
            <v>0</v>
          </cell>
          <cell r="AN914">
            <v>47869.17</v>
          </cell>
          <cell r="AO914"/>
          <cell r="AP914">
            <v>239046.03999999998</v>
          </cell>
          <cell r="AQ914">
            <v>144034.63</v>
          </cell>
          <cell r="AR914">
            <v>0</v>
          </cell>
          <cell r="AS914">
            <v>383080.67</v>
          </cell>
          <cell r="AT914"/>
          <cell r="AU914">
            <v>164574.68</v>
          </cell>
          <cell r="AV914">
            <v>99162.709999999992</v>
          </cell>
          <cell r="AW914">
            <v>0</v>
          </cell>
          <cell r="AX914">
            <v>263737.39</v>
          </cell>
          <cell r="AY914"/>
          <cell r="AZ914">
            <v>1784273.5299999998</v>
          </cell>
          <cell r="BA914">
            <v>1049636.3799999999</v>
          </cell>
          <cell r="BB914">
            <v>850172.97299999988</v>
          </cell>
          <cell r="BC914">
            <v>39871.351379999993</v>
          </cell>
          <cell r="BD914">
            <v>40506.347699999991</v>
          </cell>
          <cell r="BE914">
            <v>0</v>
          </cell>
          <cell r="BF914">
            <v>930550.67207999993</v>
          </cell>
          <cell r="BG914"/>
          <cell r="BH914">
            <v>1947206.0520800001</v>
          </cell>
          <cell r="BI914"/>
          <cell r="BJ914">
            <v>267925.65999999997</v>
          </cell>
          <cell r="BK914">
            <v>1679280.3920800001</v>
          </cell>
          <cell r="BL914"/>
          <cell r="BM914">
            <v>1</v>
          </cell>
        </row>
        <row r="915">
          <cell r="A915" t="str">
            <v>5609909000200</v>
          </cell>
          <cell r="B915" t="str">
            <v>TAFT SCHOOL DISTRICT 90</v>
          </cell>
          <cell r="C915" t="str">
            <v>WILL</v>
          </cell>
          <cell r="D915" t="str">
            <v>Elementary</v>
          </cell>
          <cell r="E915">
            <v>273.88</v>
          </cell>
          <cell r="F915"/>
          <cell r="G915">
            <v>177.72</v>
          </cell>
          <cell r="H915">
            <v>174.81</v>
          </cell>
          <cell r="I915">
            <v>96.16</v>
          </cell>
          <cell r="J915">
            <v>0</v>
          </cell>
          <cell r="K915"/>
          <cell r="L915">
            <v>15732.9</v>
          </cell>
          <cell r="M915">
            <v>8654.4</v>
          </cell>
          <cell r="N915">
            <v>0</v>
          </cell>
          <cell r="O915">
            <v>24387.3</v>
          </cell>
          <cell r="P915"/>
          <cell r="Q915">
            <v>22215</v>
          </cell>
          <cell r="R915">
            <v>12020</v>
          </cell>
          <cell r="S915">
            <v>0</v>
          </cell>
          <cell r="T915">
            <v>34235</v>
          </cell>
          <cell r="U915"/>
          <cell r="V915">
            <v>57759</v>
          </cell>
          <cell r="W915">
            <v>31252</v>
          </cell>
          <cell r="X915">
            <v>0</v>
          </cell>
          <cell r="Y915">
            <v>89011</v>
          </cell>
          <cell r="Z915"/>
          <cell r="AA915">
            <v>6042.48</v>
          </cell>
          <cell r="AB915">
            <v>3269.44</v>
          </cell>
          <cell r="AC915">
            <v>0</v>
          </cell>
          <cell r="AD915">
            <v>9311.92</v>
          </cell>
          <cell r="AE915"/>
          <cell r="AF915">
            <v>101478.12</v>
          </cell>
          <cell r="AG915">
            <v>54907.360000000001</v>
          </cell>
          <cell r="AH915">
            <v>0</v>
          </cell>
          <cell r="AI915">
            <v>156385.47999999998</v>
          </cell>
          <cell r="AJ915"/>
          <cell r="AK915">
            <v>21851.25</v>
          </cell>
          <cell r="AL915">
            <v>23943.84</v>
          </cell>
          <cell r="AM915">
            <v>0</v>
          </cell>
          <cell r="AN915">
            <v>45795.09</v>
          </cell>
          <cell r="AO915"/>
          <cell r="AP915">
            <v>241876.92</v>
          </cell>
          <cell r="AQ915">
            <v>130873.76</v>
          </cell>
          <cell r="AR915">
            <v>0</v>
          </cell>
          <cell r="AS915">
            <v>372750.68</v>
          </cell>
          <cell r="AT915"/>
          <cell r="AU915">
            <v>166523.63999999998</v>
          </cell>
          <cell r="AV915">
            <v>90101.92</v>
          </cell>
          <cell r="AW915">
            <v>0</v>
          </cell>
          <cell r="AX915">
            <v>256625.56</v>
          </cell>
          <cell r="AY915"/>
          <cell r="AZ915">
            <v>1617690.4000000001</v>
          </cell>
          <cell r="BA915">
            <v>549465.98</v>
          </cell>
          <cell r="BB915">
            <v>650146.91399999999</v>
          </cell>
          <cell r="BC915">
            <v>38796.197520000002</v>
          </cell>
          <cell r="BD915">
            <v>39414.070800000001</v>
          </cell>
          <cell r="BE915">
            <v>0</v>
          </cell>
          <cell r="BF915">
            <v>728357.18232000002</v>
          </cell>
          <cell r="BG915"/>
          <cell r="BH915">
            <v>1716859.2123199999</v>
          </cell>
          <cell r="BI915"/>
          <cell r="BJ915">
            <v>260700.89</v>
          </cell>
          <cell r="BK915">
            <v>1456158.3223199998</v>
          </cell>
          <cell r="BL915"/>
          <cell r="BM915">
            <v>1</v>
          </cell>
        </row>
        <row r="916">
          <cell r="A916" t="str">
            <v>5609909100200</v>
          </cell>
          <cell r="B916" t="str">
            <v>LOCKPORT SCHOOL DIST 91</v>
          </cell>
          <cell r="C916" t="str">
            <v>WILL</v>
          </cell>
          <cell r="D916" t="str">
            <v>Elementary</v>
          </cell>
          <cell r="E916">
            <v>534.23</v>
          </cell>
          <cell r="F916"/>
          <cell r="G916">
            <v>331.73</v>
          </cell>
          <cell r="H916">
            <v>324.31999999999994</v>
          </cell>
          <cell r="I916">
            <v>202.5</v>
          </cell>
          <cell r="J916">
            <v>0</v>
          </cell>
          <cell r="K916"/>
          <cell r="L916">
            <v>29188.799999999996</v>
          </cell>
          <cell r="M916">
            <v>18225</v>
          </cell>
          <cell r="N916">
            <v>0</v>
          </cell>
          <cell r="O916">
            <v>47413.799999999996</v>
          </cell>
          <cell r="P916"/>
          <cell r="Q916">
            <v>41466.25</v>
          </cell>
          <cell r="R916">
            <v>25312.5</v>
          </cell>
          <cell r="S916">
            <v>0</v>
          </cell>
          <cell r="T916">
            <v>66778.75</v>
          </cell>
          <cell r="U916"/>
          <cell r="V916">
            <v>107812.25</v>
          </cell>
          <cell r="W916">
            <v>65812.5</v>
          </cell>
          <cell r="X916">
            <v>0</v>
          </cell>
          <cell r="Y916">
            <v>173624.75</v>
          </cell>
          <cell r="Z916"/>
          <cell r="AA916">
            <v>11278.82</v>
          </cell>
          <cell r="AB916">
            <v>6885</v>
          </cell>
          <cell r="AC916">
            <v>0</v>
          </cell>
          <cell r="AD916">
            <v>18163.82</v>
          </cell>
          <cell r="AE916"/>
          <cell r="AF916">
            <v>189417.83</v>
          </cell>
          <cell r="AG916">
            <v>115627.5</v>
          </cell>
          <cell r="AH916">
            <v>0</v>
          </cell>
          <cell r="AI916">
            <v>305045.32999999996</v>
          </cell>
          <cell r="AJ916"/>
          <cell r="AK916">
            <v>40539.999999999993</v>
          </cell>
          <cell r="AL916">
            <v>50422.5</v>
          </cell>
          <cell r="AM916">
            <v>0</v>
          </cell>
          <cell r="AN916">
            <v>90962.5</v>
          </cell>
          <cell r="AO916"/>
          <cell r="AP916">
            <v>451484.53</v>
          </cell>
          <cell r="AQ916">
            <v>275602.5</v>
          </cell>
          <cell r="AR916">
            <v>0</v>
          </cell>
          <cell r="AS916">
            <v>727087.03</v>
          </cell>
          <cell r="AT916"/>
          <cell r="AU916">
            <v>310831.01</v>
          </cell>
          <cell r="AV916">
            <v>189742.5</v>
          </cell>
          <cell r="AW916">
            <v>0</v>
          </cell>
          <cell r="AX916">
            <v>500573.51</v>
          </cell>
          <cell r="AY916"/>
          <cell r="AZ916">
            <v>3098740</v>
          </cell>
          <cell r="BA916">
            <v>847314.71</v>
          </cell>
          <cell r="BB916">
            <v>1183816.4129999999</v>
          </cell>
          <cell r="BC916">
            <v>75675.816420000003</v>
          </cell>
          <cell r="BD916">
            <v>76881.039299999989</v>
          </cell>
          <cell r="BE916">
            <v>0</v>
          </cell>
          <cell r="BF916">
            <v>1336373.2687200001</v>
          </cell>
          <cell r="BG916"/>
          <cell r="BH916">
            <v>3266022.7587199998</v>
          </cell>
          <cell r="BI916"/>
          <cell r="BJ916">
            <v>508522.85</v>
          </cell>
          <cell r="BK916">
            <v>2757499.9087199997</v>
          </cell>
          <cell r="BL916"/>
          <cell r="BM916">
            <v>1</v>
          </cell>
        </row>
        <row r="917">
          <cell r="A917" t="str">
            <v>5609909200200</v>
          </cell>
          <cell r="B917" t="str">
            <v>WILL COUNTY SCHOOL DISTRICT 92</v>
          </cell>
          <cell r="C917" t="str">
            <v>WILL</v>
          </cell>
          <cell r="D917" t="str">
            <v>Elementary</v>
          </cell>
          <cell r="E917">
            <v>1385.47</v>
          </cell>
          <cell r="F917"/>
          <cell r="G917">
            <v>892.65</v>
          </cell>
          <cell r="H917">
            <v>870.81999999999994</v>
          </cell>
          <cell r="I917">
            <v>492.82000000000005</v>
          </cell>
          <cell r="J917">
            <v>0</v>
          </cell>
          <cell r="K917"/>
          <cell r="L917">
            <v>78373.799999999988</v>
          </cell>
          <cell r="M917">
            <v>44353.8</v>
          </cell>
          <cell r="N917">
            <v>0</v>
          </cell>
          <cell r="O917">
            <v>122727.59999999999</v>
          </cell>
          <cell r="P917"/>
          <cell r="Q917">
            <v>111581.25</v>
          </cell>
          <cell r="R917">
            <v>61602.500000000007</v>
          </cell>
          <cell r="S917">
            <v>0</v>
          </cell>
          <cell r="T917">
            <v>173183.75</v>
          </cell>
          <cell r="U917"/>
          <cell r="V917">
            <v>290111.25</v>
          </cell>
          <cell r="W917">
            <v>160166.50000000003</v>
          </cell>
          <cell r="X917">
            <v>0</v>
          </cell>
          <cell r="Y917">
            <v>450277.75</v>
          </cell>
          <cell r="Z917"/>
          <cell r="AA917">
            <v>30350.1</v>
          </cell>
          <cell r="AB917">
            <v>16755.88</v>
          </cell>
          <cell r="AC917">
            <v>0</v>
          </cell>
          <cell r="AD917">
            <v>47105.979999999996</v>
          </cell>
          <cell r="AE917"/>
          <cell r="AF917">
            <v>254851.57</v>
          </cell>
          <cell r="AG917">
            <v>140700.10999999999</v>
          </cell>
          <cell r="AH917">
            <v>0</v>
          </cell>
          <cell r="AI917">
            <v>395551.68</v>
          </cell>
          <cell r="AJ917"/>
          <cell r="AK917">
            <v>108852.49999999999</v>
          </cell>
          <cell r="AL917">
            <v>122712.18000000001</v>
          </cell>
          <cell r="AM917">
            <v>0</v>
          </cell>
          <cell r="AN917">
            <v>231564.68</v>
          </cell>
          <cell r="AO917"/>
          <cell r="AP917">
            <v>1214896.6499999999</v>
          </cell>
          <cell r="AQ917">
            <v>670728.02</v>
          </cell>
          <cell r="AR917">
            <v>0</v>
          </cell>
          <cell r="AS917">
            <v>1885624.67</v>
          </cell>
          <cell r="AT917"/>
          <cell r="AU917">
            <v>836413.04999999993</v>
          </cell>
          <cell r="AV917">
            <v>461772.34</v>
          </cell>
          <cell r="AW917">
            <v>0</v>
          </cell>
          <cell r="AX917">
            <v>1298185.3899999999</v>
          </cell>
          <cell r="AY917"/>
          <cell r="AZ917">
            <v>7993531.0800000001</v>
          </cell>
          <cell r="BA917">
            <v>2168919.54</v>
          </cell>
          <cell r="BB917">
            <v>3048735.1860000002</v>
          </cell>
          <cell r="BC917">
            <v>196257.36738000001</v>
          </cell>
          <cell r="BD917">
            <v>199382.9877</v>
          </cell>
          <cell r="BE917">
            <v>0</v>
          </cell>
          <cell r="BF917">
            <v>3444375.5410800003</v>
          </cell>
          <cell r="BG917"/>
          <cell r="BH917">
            <v>8048597.0410799999</v>
          </cell>
          <cell r="BI917"/>
          <cell r="BJ917">
            <v>1318801.18</v>
          </cell>
          <cell r="BK917">
            <v>6729795.8610800002</v>
          </cell>
          <cell r="BL917"/>
          <cell r="BM917">
            <v>0</v>
          </cell>
        </row>
        <row r="918">
          <cell r="A918" t="str">
            <v>5609911400200</v>
          </cell>
          <cell r="B918" t="str">
            <v>MANHATTAN SCHOOL DIST 114</v>
          </cell>
          <cell r="C918" t="str">
            <v>WILL</v>
          </cell>
          <cell r="D918" t="str">
            <v>Elementary</v>
          </cell>
          <cell r="E918">
            <v>1793.5</v>
          </cell>
          <cell r="F918"/>
          <cell r="G918">
            <v>1221</v>
          </cell>
          <cell r="H918">
            <v>1191.5</v>
          </cell>
          <cell r="I918">
            <v>572.5</v>
          </cell>
          <cell r="J918">
            <v>0</v>
          </cell>
          <cell r="K918"/>
          <cell r="L918">
            <v>107235</v>
          </cell>
          <cell r="M918">
            <v>51525</v>
          </cell>
          <cell r="N918">
            <v>0</v>
          </cell>
          <cell r="O918">
            <v>158760</v>
          </cell>
          <cell r="P918"/>
          <cell r="Q918">
            <v>152625</v>
          </cell>
          <cell r="R918">
            <v>71562.5</v>
          </cell>
          <cell r="S918">
            <v>0</v>
          </cell>
          <cell r="T918">
            <v>224187.5</v>
          </cell>
          <cell r="U918"/>
          <cell r="V918">
            <v>396825</v>
          </cell>
          <cell r="W918">
            <v>186062.5</v>
          </cell>
          <cell r="X918">
            <v>0</v>
          </cell>
          <cell r="Y918">
            <v>582887.5</v>
          </cell>
          <cell r="Z918"/>
          <cell r="AA918">
            <v>41514</v>
          </cell>
          <cell r="AB918">
            <v>19465</v>
          </cell>
          <cell r="AC918">
            <v>0</v>
          </cell>
          <cell r="AD918">
            <v>60979</v>
          </cell>
          <cell r="AE918"/>
          <cell r="AF918">
            <v>697191</v>
          </cell>
          <cell r="AG918">
            <v>326897.5</v>
          </cell>
          <cell r="AH918">
            <v>0</v>
          </cell>
          <cell r="AI918">
            <v>1024088.5</v>
          </cell>
          <cell r="AJ918"/>
          <cell r="AK918">
            <v>148937.5</v>
          </cell>
          <cell r="AL918">
            <v>142552.5</v>
          </cell>
          <cell r="AM918">
            <v>0</v>
          </cell>
          <cell r="AN918">
            <v>291490</v>
          </cell>
          <cell r="AO918"/>
          <cell r="AP918">
            <v>1661781</v>
          </cell>
          <cell r="AQ918">
            <v>779172.5</v>
          </cell>
          <cell r="AR918">
            <v>0</v>
          </cell>
          <cell r="AS918">
            <v>2440953.5</v>
          </cell>
          <cell r="AT918"/>
          <cell r="AU918">
            <v>1144077</v>
          </cell>
          <cell r="AV918">
            <v>536432.5</v>
          </cell>
          <cell r="AW918">
            <v>0</v>
          </cell>
          <cell r="AX918">
            <v>1680509.5</v>
          </cell>
          <cell r="AY918"/>
          <cell r="AZ918">
            <v>10078420.92</v>
          </cell>
          <cell r="BA918">
            <v>1891220.62</v>
          </cell>
          <cell r="BB918">
            <v>3590892.4619999998</v>
          </cell>
          <cell r="BC918">
            <v>254056.44899999996</v>
          </cell>
          <cell r="BD918">
            <v>258102.58499999996</v>
          </cell>
          <cell r="BE918">
            <v>0</v>
          </cell>
          <cell r="BF918">
            <v>4103051.4959999998</v>
          </cell>
          <cell r="BG918"/>
          <cell r="BH918">
            <v>10566906.995999999</v>
          </cell>
          <cell r="BI918"/>
          <cell r="BJ918">
            <v>1707196.78</v>
          </cell>
          <cell r="BK918">
            <v>8859710.216</v>
          </cell>
          <cell r="BL918"/>
          <cell r="BM918">
            <v>1</v>
          </cell>
        </row>
        <row r="919">
          <cell r="A919" t="str">
            <v>5609912200200</v>
          </cell>
          <cell r="B919" t="str">
            <v>NEW LENOX SCHOOL DIST 122</v>
          </cell>
          <cell r="C919" t="str">
            <v>WILL</v>
          </cell>
          <cell r="D919" t="str">
            <v>Elementary</v>
          </cell>
          <cell r="E919">
            <v>4835.29</v>
          </cell>
          <cell r="F919"/>
          <cell r="G919">
            <v>3065.31</v>
          </cell>
          <cell r="H919">
            <v>3005.4</v>
          </cell>
          <cell r="I919">
            <v>1769.98</v>
          </cell>
          <cell r="J919">
            <v>0</v>
          </cell>
          <cell r="K919"/>
          <cell r="L919">
            <v>270486</v>
          </cell>
          <cell r="M919">
            <v>159298.20000000001</v>
          </cell>
          <cell r="N919">
            <v>0</v>
          </cell>
          <cell r="O919">
            <v>429784.2</v>
          </cell>
          <cell r="P919"/>
          <cell r="Q919">
            <v>383163.75</v>
          </cell>
          <cell r="R919">
            <v>221247.5</v>
          </cell>
          <cell r="S919">
            <v>0</v>
          </cell>
          <cell r="T919">
            <v>604411.25</v>
          </cell>
          <cell r="U919"/>
          <cell r="V919">
            <v>996225.75</v>
          </cell>
          <cell r="W919">
            <v>575243.5</v>
          </cell>
          <cell r="X919">
            <v>0</v>
          </cell>
          <cell r="Y919">
            <v>1571469.25</v>
          </cell>
          <cell r="Z919"/>
          <cell r="AA919">
            <v>104220.54</v>
          </cell>
          <cell r="AB919">
            <v>60179.32</v>
          </cell>
          <cell r="AC919">
            <v>0</v>
          </cell>
          <cell r="AD919">
            <v>164399.85999999999</v>
          </cell>
          <cell r="AE919"/>
          <cell r="AF919">
            <v>1750292.01</v>
          </cell>
          <cell r="AG919">
            <v>1010658.58</v>
          </cell>
          <cell r="AH919">
            <v>0</v>
          </cell>
          <cell r="AI919">
            <v>2760950.59</v>
          </cell>
          <cell r="AJ919"/>
          <cell r="AK919">
            <v>375675</v>
          </cell>
          <cell r="AL919">
            <v>440725.02</v>
          </cell>
          <cell r="AM919">
            <v>0</v>
          </cell>
          <cell r="AN919">
            <v>816400.02</v>
          </cell>
          <cell r="AO919"/>
          <cell r="AP919">
            <v>4171886.91</v>
          </cell>
          <cell r="AQ919">
            <v>2408942.7799999998</v>
          </cell>
          <cell r="AR919">
            <v>0</v>
          </cell>
          <cell r="AS919">
            <v>6580829.6899999995</v>
          </cell>
          <cell r="AT919"/>
          <cell r="AU919">
            <v>2872195.4699999997</v>
          </cell>
          <cell r="AV919">
            <v>1658471.26</v>
          </cell>
          <cell r="AW919">
            <v>0</v>
          </cell>
          <cell r="AX919">
            <v>4530666.7299999995</v>
          </cell>
          <cell r="AY919"/>
          <cell r="AZ919">
            <v>27093054.940000001</v>
          </cell>
          <cell r="BA919">
            <v>5294502.9800000004</v>
          </cell>
          <cell r="BB919">
            <v>9716267.3760000002</v>
          </cell>
          <cell r="BC919">
            <v>684938.16966000001</v>
          </cell>
          <cell r="BD919">
            <v>695846.58389999997</v>
          </cell>
          <cell r="BE919">
            <v>0</v>
          </cell>
          <cell r="BF919">
            <v>11097052.129560001</v>
          </cell>
          <cell r="BG919"/>
          <cell r="BH919">
            <v>28555963.719560001</v>
          </cell>
          <cell r="BI919"/>
          <cell r="BJ919">
            <v>4602615.84</v>
          </cell>
          <cell r="BK919">
            <v>23953347.879560001</v>
          </cell>
          <cell r="BL919"/>
          <cell r="BM919">
            <v>1</v>
          </cell>
        </row>
        <row r="920">
          <cell r="A920" t="str">
            <v>56099157C0400</v>
          </cell>
          <cell r="B920" t="str">
            <v>FRANKFORT C C SCH DIST 157C</v>
          </cell>
          <cell r="C920" t="str">
            <v>WILL</v>
          </cell>
          <cell r="D920" t="str">
            <v>Elementary</v>
          </cell>
          <cell r="E920">
            <v>2625.75</v>
          </cell>
          <cell r="F920"/>
          <cell r="G920">
            <v>1714.25</v>
          </cell>
          <cell r="H920">
            <v>1693.5</v>
          </cell>
          <cell r="I920">
            <v>911.5</v>
          </cell>
          <cell r="J920">
            <v>0</v>
          </cell>
          <cell r="K920"/>
          <cell r="L920">
            <v>152415</v>
          </cell>
          <cell r="M920">
            <v>82035</v>
          </cell>
          <cell r="N920">
            <v>0</v>
          </cell>
          <cell r="O920">
            <v>234450</v>
          </cell>
          <cell r="P920"/>
          <cell r="Q920">
            <v>214281.25</v>
          </cell>
          <cell r="R920">
            <v>113937.5</v>
          </cell>
          <cell r="S920">
            <v>0</v>
          </cell>
          <cell r="T920">
            <v>328218.75</v>
          </cell>
          <cell r="U920"/>
          <cell r="V920">
            <v>557131.25</v>
          </cell>
          <cell r="W920">
            <v>296237.5</v>
          </cell>
          <cell r="X920">
            <v>0</v>
          </cell>
          <cell r="Y920">
            <v>853368.75</v>
          </cell>
          <cell r="Z920"/>
          <cell r="AA920">
            <v>58284.5</v>
          </cell>
          <cell r="AB920">
            <v>30991</v>
          </cell>
          <cell r="AC920">
            <v>0</v>
          </cell>
          <cell r="AD920">
            <v>89275.5</v>
          </cell>
          <cell r="AE920"/>
          <cell r="AF920">
            <v>489418.37</v>
          </cell>
          <cell r="AG920">
            <v>260233.25</v>
          </cell>
          <cell r="AH920">
            <v>0</v>
          </cell>
          <cell r="AI920">
            <v>749651.62</v>
          </cell>
          <cell r="AJ920"/>
          <cell r="AK920">
            <v>211687.5</v>
          </cell>
          <cell r="AL920">
            <v>226963.5</v>
          </cell>
          <cell r="AM920">
            <v>0</v>
          </cell>
          <cell r="AN920">
            <v>438651</v>
          </cell>
          <cell r="AO920"/>
          <cell r="AP920">
            <v>2333094.25</v>
          </cell>
          <cell r="AQ920">
            <v>1240551.5</v>
          </cell>
          <cell r="AR920">
            <v>0</v>
          </cell>
          <cell r="AS920">
            <v>3573645.75</v>
          </cell>
          <cell r="AT920"/>
          <cell r="AU920">
            <v>1606252.25</v>
          </cell>
          <cell r="AV920">
            <v>854075.5</v>
          </cell>
          <cell r="AW920">
            <v>0</v>
          </cell>
          <cell r="AX920">
            <v>2460327.75</v>
          </cell>
          <cell r="AY920"/>
          <cell r="AZ920">
            <v>14680256.029999999</v>
          </cell>
          <cell r="BA920">
            <v>2744666.34</v>
          </cell>
          <cell r="BB920">
            <v>5227476.7109999992</v>
          </cell>
          <cell r="BC920">
            <v>371947.99050000001</v>
          </cell>
          <cell r="BD920">
            <v>377871.68249999994</v>
          </cell>
          <cell r="BE920">
            <v>0</v>
          </cell>
          <cell r="BF920">
            <v>5977296.3839999996</v>
          </cell>
          <cell r="BG920"/>
          <cell r="BH920">
            <v>14704885.503999999</v>
          </cell>
          <cell r="BI920"/>
          <cell r="BJ920">
            <v>2499398.91</v>
          </cell>
          <cell r="BK920">
            <v>12205486.593999999</v>
          </cell>
          <cell r="BL920"/>
          <cell r="BM920">
            <v>0</v>
          </cell>
        </row>
        <row r="921">
          <cell r="A921" t="str">
            <v>5609915900200</v>
          </cell>
          <cell r="B921" t="str">
            <v>MOKENA SCHOOL DIST 159</v>
          </cell>
          <cell r="C921" t="str">
            <v>WILL</v>
          </cell>
          <cell r="D921" t="str">
            <v>Elementary</v>
          </cell>
          <cell r="E921">
            <v>1512.75</v>
          </cell>
          <cell r="F921"/>
          <cell r="G921">
            <v>1011.75</v>
          </cell>
          <cell r="H921">
            <v>999.5</v>
          </cell>
          <cell r="I921">
            <v>501</v>
          </cell>
          <cell r="J921">
            <v>0</v>
          </cell>
          <cell r="K921"/>
          <cell r="L921">
            <v>89955</v>
          </cell>
          <cell r="M921">
            <v>45090</v>
          </cell>
          <cell r="N921">
            <v>0</v>
          </cell>
          <cell r="O921">
            <v>135045</v>
          </cell>
          <cell r="P921"/>
          <cell r="Q921">
            <v>126468.75</v>
          </cell>
          <cell r="R921">
            <v>62625</v>
          </cell>
          <cell r="S921">
            <v>0</v>
          </cell>
          <cell r="T921">
            <v>189093.75</v>
          </cell>
          <cell r="U921"/>
          <cell r="V921">
            <v>328818.75</v>
          </cell>
          <cell r="W921">
            <v>162825</v>
          </cell>
          <cell r="X921">
            <v>0</v>
          </cell>
          <cell r="Y921">
            <v>491643.75</v>
          </cell>
          <cell r="Z921"/>
          <cell r="AA921">
            <v>34399.5</v>
          </cell>
          <cell r="AB921">
            <v>17034</v>
          </cell>
          <cell r="AC921">
            <v>0</v>
          </cell>
          <cell r="AD921">
            <v>51433.5</v>
          </cell>
          <cell r="AE921"/>
          <cell r="AF921">
            <v>288854.62</v>
          </cell>
          <cell r="AG921">
            <v>143035.5</v>
          </cell>
          <cell r="AH921">
            <v>0</v>
          </cell>
          <cell r="AI921">
            <v>431890.12</v>
          </cell>
          <cell r="AJ921"/>
          <cell r="AK921">
            <v>124937.5</v>
          </cell>
          <cell r="AL921">
            <v>124749</v>
          </cell>
          <cell r="AM921">
            <v>0</v>
          </cell>
          <cell r="AN921">
            <v>249686.5</v>
          </cell>
          <cell r="AO921"/>
          <cell r="AP921">
            <v>1376991.75</v>
          </cell>
          <cell r="AQ921">
            <v>681861</v>
          </cell>
          <cell r="AR921">
            <v>0</v>
          </cell>
          <cell r="AS921">
            <v>2058852.75</v>
          </cell>
          <cell r="AT921"/>
          <cell r="AU921">
            <v>948009.75</v>
          </cell>
          <cell r="AV921">
            <v>469437</v>
          </cell>
          <cell r="AW921">
            <v>0</v>
          </cell>
          <cell r="AX921">
            <v>1417446.75</v>
          </cell>
          <cell r="AY921"/>
          <cell r="AZ921">
            <v>8611829.4499999993</v>
          </cell>
          <cell r="BA921">
            <v>1987653.99</v>
          </cell>
          <cell r="BB921">
            <v>3179845.0319999997</v>
          </cell>
          <cell r="BC921">
            <v>214287.08850000001</v>
          </cell>
          <cell r="BD921">
            <v>217699.85249999998</v>
          </cell>
          <cell r="BE921">
            <v>0</v>
          </cell>
          <cell r="BF921">
            <v>3611831.9729999998</v>
          </cell>
          <cell r="BG921"/>
          <cell r="BH921">
            <v>8636924.0929999985</v>
          </cell>
          <cell r="BI921"/>
          <cell r="BJ921">
            <v>1439956.47</v>
          </cell>
          <cell r="BK921">
            <v>7196967.6229999987</v>
          </cell>
          <cell r="BL921"/>
          <cell r="BM921">
            <v>0</v>
          </cell>
        </row>
        <row r="922">
          <cell r="A922" t="str">
            <v>5609916100200</v>
          </cell>
          <cell r="B922" t="str">
            <v>SUMMIT HILL SCHOOL DIST 161</v>
          </cell>
          <cell r="C922" t="str">
            <v>WILL</v>
          </cell>
          <cell r="D922" t="str">
            <v>Elementary</v>
          </cell>
          <cell r="E922">
            <v>2564.1999999999998</v>
          </cell>
          <cell r="F922"/>
          <cell r="G922">
            <v>1570.38</v>
          </cell>
          <cell r="H922">
            <v>1539.72</v>
          </cell>
          <cell r="I922">
            <v>993.81999999999994</v>
          </cell>
          <cell r="J922">
            <v>0</v>
          </cell>
          <cell r="K922"/>
          <cell r="L922">
            <v>138574.79999999999</v>
          </cell>
          <cell r="M922">
            <v>89443.799999999988</v>
          </cell>
          <cell r="N922">
            <v>0</v>
          </cell>
          <cell r="O922">
            <v>228018.59999999998</v>
          </cell>
          <cell r="P922"/>
          <cell r="Q922">
            <v>196297.5</v>
          </cell>
          <cell r="R922">
            <v>124227.49999999999</v>
          </cell>
          <cell r="S922">
            <v>0</v>
          </cell>
          <cell r="T922">
            <v>320525</v>
          </cell>
          <cell r="U922"/>
          <cell r="V922">
            <v>510373.50000000006</v>
          </cell>
          <cell r="W922">
            <v>322991.5</v>
          </cell>
          <cell r="X922">
            <v>0</v>
          </cell>
          <cell r="Y922">
            <v>833365</v>
          </cell>
          <cell r="Z922"/>
          <cell r="AA922">
            <v>53392.920000000006</v>
          </cell>
          <cell r="AB922">
            <v>33789.879999999997</v>
          </cell>
          <cell r="AC922">
            <v>0</v>
          </cell>
          <cell r="AD922">
            <v>87182.8</v>
          </cell>
          <cell r="AE922"/>
          <cell r="AF922">
            <v>448343.49</v>
          </cell>
          <cell r="AG922">
            <v>283735.61</v>
          </cell>
          <cell r="AH922">
            <v>0</v>
          </cell>
          <cell r="AI922">
            <v>732079.1</v>
          </cell>
          <cell r="AJ922"/>
          <cell r="AK922">
            <v>192465</v>
          </cell>
          <cell r="AL922">
            <v>247461.18</v>
          </cell>
          <cell r="AM922">
            <v>0</v>
          </cell>
          <cell r="AN922">
            <v>439926.18</v>
          </cell>
          <cell r="AO922"/>
          <cell r="AP922">
            <v>2137287.1800000002</v>
          </cell>
          <cell r="AQ922">
            <v>1352589.02</v>
          </cell>
          <cell r="AR922">
            <v>0</v>
          </cell>
          <cell r="AS922">
            <v>3489876.2</v>
          </cell>
          <cell r="AT922"/>
          <cell r="AU922">
            <v>1471446.06</v>
          </cell>
          <cell r="AV922">
            <v>931209.34</v>
          </cell>
          <cell r="AW922">
            <v>0</v>
          </cell>
          <cell r="AX922">
            <v>2402655.4</v>
          </cell>
          <cell r="AY922"/>
          <cell r="AZ922">
            <v>14440870.43</v>
          </cell>
          <cell r="BA922">
            <v>3517189.66</v>
          </cell>
          <cell r="BB922">
            <v>5387418.0269999998</v>
          </cell>
          <cell r="BC922">
            <v>363229.18679999997</v>
          </cell>
          <cell r="BD922">
            <v>369014.022</v>
          </cell>
          <cell r="BE922">
            <v>0</v>
          </cell>
          <cell r="BF922">
            <v>6119661.2357999999</v>
          </cell>
          <cell r="BG922"/>
          <cell r="BH922">
            <v>14653289.515799999</v>
          </cell>
          <cell r="BI922"/>
          <cell r="BJ922">
            <v>2440810.69</v>
          </cell>
          <cell r="BK922">
            <v>12212478.8258</v>
          </cell>
          <cell r="BL922"/>
          <cell r="BM922">
            <v>0</v>
          </cell>
        </row>
        <row r="923">
          <cell r="A923" t="str">
            <v>56099200U2600</v>
          </cell>
          <cell r="B923" t="str">
            <v>BEECHER C U SCH DIST 200U</v>
          </cell>
          <cell r="C923" t="str">
            <v>WILL</v>
          </cell>
          <cell r="D923" t="str">
            <v>Unit</v>
          </cell>
          <cell r="E923">
            <v>1059.05</v>
          </cell>
          <cell r="F923"/>
          <cell r="G923">
            <v>447.56</v>
          </cell>
          <cell r="H923">
            <v>443.31</v>
          </cell>
          <cell r="I923">
            <v>248.66</v>
          </cell>
          <cell r="J923">
            <v>362.83</v>
          </cell>
          <cell r="K923"/>
          <cell r="L923">
            <v>39897.9</v>
          </cell>
          <cell r="M923">
            <v>22379.4</v>
          </cell>
          <cell r="N923">
            <v>32654.699999999997</v>
          </cell>
          <cell r="O923">
            <v>94932</v>
          </cell>
          <cell r="P923"/>
          <cell r="Q923">
            <v>55945</v>
          </cell>
          <cell r="R923">
            <v>31082.5</v>
          </cell>
          <cell r="S923">
            <v>45353.75</v>
          </cell>
          <cell r="T923">
            <v>132381.25</v>
          </cell>
          <cell r="U923"/>
          <cell r="V923">
            <v>145457</v>
          </cell>
          <cell r="W923">
            <v>80814.5</v>
          </cell>
          <cell r="X923">
            <v>117919.75</v>
          </cell>
          <cell r="Y923">
            <v>344191.25</v>
          </cell>
          <cell r="Z923"/>
          <cell r="AA923">
            <v>15217.04</v>
          </cell>
          <cell r="AB923">
            <v>8454.44</v>
          </cell>
          <cell r="AC923">
            <v>12336.22</v>
          </cell>
          <cell r="AD923">
            <v>36007.700000000004</v>
          </cell>
          <cell r="AE923"/>
          <cell r="AF923">
            <v>255556.76</v>
          </cell>
          <cell r="AG923">
            <v>141984.85999999999</v>
          </cell>
          <cell r="AH923">
            <v>207175.93</v>
          </cell>
          <cell r="AI923">
            <v>604717.55000000005</v>
          </cell>
          <cell r="AJ923"/>
          <cell r="AK923">
            <v>55413.75</v>
          </cell>
          <cell r="AL923">
            <v>61916.34</v>
          </cell>
          <cell r="AM923">
            <v>311670.96999999997</v>
          </cell>
          <cell r="AN923">
            <v>429001.05999999994</v>
          </cell>
          <cell r="AO923"/>
          <cell r="AP923">
            <v>609129.16</v>
          </cell>
          <cell r="AQ923">
            <v>338426.26</v>
          </cell>
          <cell r="AR923">
            <v>493811.63</v>
          </cell>
          <cell r="AS923">
            <v>1441367.05</v>
          </cell>
          <cell r="AT923"/>
          <cell r="AU923">
            <v>419363.72000000003</v>
          </cell>
          <cell r="AV923">
            <v>232994.41999999998</v>
          </cell>
          <cell r="AW923">
            <v>339971.70999999996</v>
          </cell>
          <cell r="AX923">
            <v>992329.85</v>
          </cell>
          <cell r="AY923"/>
          <cell r="AZ923">
            <v>6327143.5499999998</v>
          </cell>
          <cell r="BA923">
            <v>1645407.77</v>
          </cell>
          <cell r="BB923">
            <v>2391765.3960000002</v>
          </cell>
          <cell r="BC923">
            <v>150018.66869999998</v>
          </cell>
          <cell r="BD923">
            <v>152407.88549999997</v>
          </cell>
          <cell r="BE923">
            <v>0</v>
          </cell>
          <cell r="BF923">
            <v>2694191.9501999998</v>
          </cell>
          <cell r="BG923"/>
          <cell r="BH923">
            <v>6769119.6601999998</v>
          </cell>
          <cell r="BI923"/>
          <cell r="BJ923">
            <v>1008088.51</v>
          </cell>
          <cell r="BK923">
            <v>5761031.1502</v>
          </cell>
          <cell r="BL923"/>
          <cell r="BM923">
            <v>1</v>
          </cell>
        </row>
        <row r="924">
          <cell r="A924" t="str">
            <v>56099201U2600</v>
          </cell>
          <cell r="B924" t="str">
            <v>CRETE MONEE C U SCHOOL DIST 201U</v>
          </cell>
          <cell r="C924" t="str">
            <v>WILL</v>
          </cell>
          <cell r="D924" t="str">
            <v>Unit</v>
          </cell>
          <cell r="E924">
            <v>4320.96</v>
          </cell>
          <cell r="F924"/>
          <cell r="G924">
            <v>1824.9799999999998</v>
          </cell>
          <cell r="H924">
            <v>1781.9799999999998</v>
          </cell>
          <cell r="I924">
            <v>1012.3299999999999</v>
          </cell>
          <cell r="J924">
            <v>1483.65</v>
          </cell>
          <cell r="K924"/>
          <cell r="L924">
            <v>160378.19999999998</v>
          </cell>
          <cell r="M924">
            <v>91109.7</v>
          </cell>
          <cell r="N924">
            <v>133528.5</v>
          </cell>
          <cell r="O924">
            <v>385016.39999999997</v>
          </cell>
          <cell r="P924"/>
          <cell r="Q924">
            <v>228122.49999999997</v>
          </cell>
          <cell r="R924">
            <v>126541.24999999999</v>
          </cell>
          <cell r="S924">
            <v>185456.25</v>
          </cell>
          <cell r="T924">
            <v>540120</v>
          </cell>
          <cell r="U924"/>
          <cell r="V924">
            <v>593118.49999999988</v>
          </cell>
          <cell r="W924">
            <v>329007.25</v>
          </cell>
          <cell r="X924">
            <v>482186.25000000006</v>
          </cell>
          <cell r="Y924">
            <v>1404312</v>
          </cell>
          <cell r="Z924"/>
          <cell r="AA924">
            <v>62049.319999999992</v>
          </cell>
          <cell r="AB924">
            <v>34419.22</v>
          </cell>
          <cell r="AC924">
            <v>50444.100000000006</v>
          </cell>
          <cell r="AD924">
            <v>146912.64000000001</v>
          </cell>
          <cell r="AE924"/>
          <cell r="AF924">
            <v>1042063.58</v>
          </cell>
          <cell r="AG924">
            <v>578040.43000000005</v>
          </cell>
          <cell r="AH924">
            <v>847164.15</v>
          </cell>
          <cell r="AI924">
            <v>2467268.16</v>
          </cell>
          <cell r="AJ924"/>
          <cell r="AK924">
            <v>222747.49999999997</v>
          </cell>
          <cell r="AL924">
            <v>252070.16999999998</v>
          </cell>
          <cell r="AM924">
            <v>1274455.3500000001</v>
          </cell>
          <cell r="AN924">
            <v>1749273.02</v>
          </cell>
          <cell r="AO924"/>
          <cell r="AP924">
            <v>2483797.7799999998</v>
          </cell>
          <cell r="AQ924">
            <v>1377781.13</v>
          </cell>
          <cell r="AR924">
            <v>2019247.6500000001</v>
          </cell>
          <cell r="AS924">
            <v>5880826.5599999996</v>
          </cell>
          <cell r="AT924"/>
          <cell r="AU924">
            <v>1710006.2599999998</v>
          </cell>
          <cell r="AV924">
            <v>948553.21</v>
          </cell>
          <cell r="AW924">
            <v>1390180.05</v>
          </cell>
          <cell r="AX924">
            <v>4048739.5199999996</v>
          </cell>
          <cell r="AY924"/>
          <cell r="AZ924">
            <v>27056319.75</v>
          </cell>
          <cell r="BA924">
            <v>9297249.379999999</v>
          </cell>
          <cell r="BB924">
            <v>10906070.738999998</v>
          </cell>
          <cell r="BC924">
            <v>612081.26783999987</v>
          </cell>
          <cell r="BD924">
            <v>621829.35359999991</v>
          </cell>
          <cell r="BE924">
            <v>0</v>
          </cell>
          <cell r="BF924">
            <v>12139981.360439997</v>
          </cell>
          <cell r="BG924"/>
          <cell r="BH924">
            <v>28762449.660439994</v>
          </cell>
          <cell r="BI924"/>
          <cell r="BJ924">
            <v>4113035.4</v>
          </cell>
          <cell r="BK924">
            <v>24649414.260439996</v>
          </cell>
          <cell r="BL924"/>
          <cell r="BM924">
            <v>1</v>
          </cell>
        </row>
        <row r="925">
          <cell r="A925" t="str">
            <v>5609920202200</v>
          </cell>
          <cell r="B925" t="str">
            <v>PLAINFIELD SCHOOL DIST 202</v>
          </cell>
          <cell r="C925" t="str">
            <v>WILL</v>
          </cell>
          <cell r="D925" t="str">
            <v>Unit</v>
          </cell>
          <cell r="E925">
            <v>24751.8</v>
          </cell>
          <cell r="F925"/>
          <cell r="G925">
            <v>10010.32</v>
          </cell>
          <cell r="H925">
            <v>9831.82</v>
          </cell>
          <cell r="I925">
            <v>5887.49</v>
          </cell>
          <cell r="J925">
            <v>8853.99</v>
          </cell>
          <cell r="K925"/>
          <cell r="L925">
            <v>884863.79999999993</v>
          </cell>
          <cell r="M925">
            <v>529874.1</v>
          </cell>
          <cell r="N925">
            <v>796859.1</v>
          </cell>
          <cell r="O925">
            <v>2211597</v>
          </cell>
          <cell r="P925"/>
          <cell r="Q925">
            <v>1251290</v>
          </cell>
          <cell r="R925">
            <v>735936.25</v>
          </cell>
          <cell r="S925">
            <v>1106748.75</v>
          </cell>
          <cell r="T925">
            <v>3093975</v>
          </cell>
          <cell r="U925"/>
          <cell r="V925">
            <v>3253354</v>
          </cell>
          <cell r="W925">
            <v>1913434.25</v>
          </cell>
          <cell r="X925">
            <v>2877546.75</v>
          </cell>
          <cell r="Y925">
            <v>8044335</v>
          </cell>
          <cell r="Z925"/>
          <cell r="AA925">
            <v>340350.88</v>
          </cell>
          <cell r="AB925">
            <v>200174.66</v>
          </cell>
          <cell r="AC925">
            <v>301035.65999999997</v>
          </cell>
          <cell r="AD925">
            <v>841561.2</v>
          </cell>
          <cell r="AE925"/>
          <cell r="AF925">
            <v>5715892.7199999997</v>
          </cell>
          <cell r="AG925">
            <v>3361756.79</v>
          </cell>
          <cell r="AH925">
            <v>5055628.29</v>
          </cell>
          <cell r="AI925">
            <v>14133277.800000001</v>
          </cell>
          <cell r="AJ925"/>
          <cell r="AK925">
            <v>1228977.5</v>
          </cell>
          <cell r="AL925">
            <v>1465985.01</v>
          </cell>
          <cell r="AM925">
            <v>7605577.4100000001</v>
          </cell>
          <cell r="AN925">
            <v>10300539.92</v>
          </cell>
          <cell r="AO925"/>
          <cell r="AP925">
            <v>13624045.52</v>
          </cell>
          <cell r="AQ925">
            <v>8012873.8899999997</v>
          </cell>
          <cell r="AR925">
            <v>12050280.390000001</v>
          </cell>
          <cell r="AS925">
            <v>33687199.799999997</v>
          </cell>
          <cell r="AT925"/>
          <cell r="AU925">
            <v>9379669.8399999999</v>
          </cell>
          <cell r="AV925">
            <v>5516578.1299999999</v>
          </cell>
          <cell r="AW925">
            <v>8296188.6299999999</v>
          </cell>
          <cell r="AX925">
            <v>23192436.599999998</v>
          </cell>
          <cell r="AY925"/>
          <cell r="AZ925">
            <v>148078316.43000001</v>
          </cell>
          <cell r="BA925">
            <v>42658155.579999998</v>
          </cell>
          <cell r="BB925">
            <v>57220941.602999993</v>
          </cell>
          <cell r="BC925">
            <v>3506191.4772000001</v>
          </cell>
          <cell r="BD925">
            <v>3562031.5379999997</v>
          </cell>
          <cell r="BE925">
            <v>0</v>
          </cell>
          <cell r="BF925">
            <v>64289164.618199997</v>
          </cell>
          <cell r="BG925"/>
          <cell r="BH925">
            <v>159794086.9382</v>
          </cell>
          <cell r="BI925"/>
          <cell r="BJ925">
            <v>23560743.379999999</v>
          </cell>
          <cell r="BK925">
            <v>136233343.5582</v>
          </cell>
          <cell r="BL925"/>
          <cell r="BM925">
            <v>1</v>
          </cell>
        </row>
        <row r="926">
          <cell r="A926" t="str">
            <v>5609920300400</v>
          </cell>
          <cell r="B926" t="str">
            <v>ELWOOD C C SCH DIST 203</v>
          </cell>
          <cell r="C926" t="str">
            <v>WILL</v>
          </cell>
          <cell r="D926" t="str">
            <v>Elementary</v>
          </cell>
          <cell r="E926">
            <v>280.54000000000002</v>
          </cell>
          <cell r="F926"/>
          <cell r="G926">
            <v>176.05</v>
          </cell>
          <cell r="H926">
            <v>172.14</v>
          </cell>
          <cell r="I926">
            <v>104.49</v>
          </cell>
          <cell r="J926">
            <v>0</v>
          </cell>
          <cell r="K926"/>
          <cell r="L926">
            <v>15492.599999999999</v>
          </cell>
          <cell r="M926">
            <v>9404.1</v>
          </cell>
          <cell r="N926">
            <v>0</v>
          </cell>
          <cell r="O926">
            <v>24896.699999999997</v>
          </cell>
          <cell r="P926"/>
          <cell r="Q926">
            <v>22006.25</v>
          </cell>
          <cell r="R926">
            <v>13061.25</v>
          </cell>
          <cell r="S926">
            <v>0</v>
          </cell>
          <cell r="T926">
            <v>35067.5</v>
          </cell>
          <cell r="U926"/>
          <cell r="V926">
            <v>57216.250000000007</v>
          </cell>
          <cell r="W926">
            <v>33959.25</v>
          </cell>
          <cell r="X926">
            <v>0</v>
          </cell>
          <cell r="Y926">
            <v>91175.5</v>
          </cell>
          <cell r="Z926"/>
          <cell r="AA926">
            <v>5985.7000000000007</v>
          </cell>
          <cell r="AB926">
            <v>3552.66</v>
          </cell>
          <cell r="AC926">
            <v>0</v>
          </cell>
          <cell r="AD926">
            <v>9538.36</v>
          </cell>
          <cell r="AE926"/>
          <cell r="AF926">
            <v>50262.27</v>
          </cell>
          <cell r="AG926">
            <v>29831.89</v>
          </cell>
          <cell r="AH926">
            <v>0</v>
          </cell>
          <cell r="AI926">
            <v>80094.16</v>
          </cell>
          <cell r="AJ926"/>
          <cell r="AK926">
            <v>21517.5</v>
          </cell>
          <cell r="AL926">
            <v>26018.01</v>
          </cell>
          <cell r="AM926">
            <v>0</v>
          </cell>
          <cell r="AN926">
            <v>47535.509999999995</v>
          </cell>
          <cell r="AO926"/>
          <cell r="AP926">
            <v>239604.05000000002</v>
          </cell>
          <cell r="AQ926">
            <v>142210.88999999998</v>
          </cell>
          <cell r="AR926">
            <v>0</v>
          </cell>
          <cell r="AS926">
            <v>381814.94</v>
          </cell>
          <cell r="AT926"/>
          <cell r="AU926">
            <v>164958.85</v>
          </cell>
          <cell r="AV926">
            <v>97907.12999999999</v>
          </cell>
          <cell r="AW926">
            <v>0</v>
          </cell>
          <cell r="AX926">
            <v>262865.98</v>
          </cell>
          <cell r="AY926"/>
          <cell r="AZ926">
            <v>1644585.9</v>
          </cell>
          <cell r="BA926">
            <v>512600.36</v>
          </cell>
          <cell r="BB926">
            <v>647155.87799999991</v>
          </cell>
          <cell r="BC926">
            <v>39739.613160000001</v>
          </cell>
          <cell r="BD926">
            <v>40372.511399999996</v>
          </cell>
          <cell r="BE926">
            <v>0</v>
          </cell>
          <cell r="BF926">
            <v>727268.00255999982</v>
          </cell>
          <cell r="BG926"/>
          <cell r="BH926">
            <v>1660256.6525599998</v>
          </cell>
          <cell r="BI926"/>
          <cell r="BJ926">
            <v>267040.40999999997</v>
          </cell>
          <cell r="BK926">
            <v>1393216.2425599999</v>
          </cell>
          <cell r="BL926"/>
          <cell r="BM926">
            <v>0</v>
          </cell>
        </row>
        <row r="927">
          <cell r="A927" t="str">
            <v>5609920401700</v>
          </cell>
          <cell r="B927" t="str">
            <v>JOLIET TWP HS DIST 204</v>
          </cell>
          <cell r="C927" t="str">
            <v>WILL</v>
          </cell>
          <cell r="D927" t="str">
            <v>High School</v>
          </cell>
          <cell r="E927">
            <v>6814</v>
          </cell>
          <cell r="F927"/>
          <cell r="G927">
            <v>0</v>
          </cell>
          <cell r="H927">
            <v>0</v>
          </cell>
          <cell r="I927">
            <v>0</v>
          </cell>
          <cell r="J927">
            <v>6814</v>
          </cell>
          <cell r="K927"/>
          <cell r="L927">
            <v>0</v>
          </cell>
          <cell r="M927">
            <v>0</v>
          </cell>
          <cell r="N927">
            <v>613260</v>
          </cell>
          <cell r="O927">
            <v>613260</v>
          </cell>
          <cell r="P927"/>
          <cell r="Q927">
            <v>0</v>
          </cell>
          <cell r="R927">
            <v>0</v>
          </cell>
          <cell r="S927">
            <v>851750</v>
          </cell>
          <cell r="T927">
            <v>851750</v>
          </cell>
          <cell r="U927"/>
          <cell r="V927">
            <v>0</v>
          </cell>
          <cell r="W927">
            <v>0</v>
          </cell>
          <cell r="X927">
            <v>2214550</v>
          </cell>
          <cell r="Y927">
            <v>2214550</v>
          </cell>
          <cell r="Z927"/>
          <cell r="AA927">
            <v>0</v>
          </cell>
          <cell r="AB927">
            <v>0</v>
          </cell>
          <cell r="AC927">
            <v>231676</v>
          </cell>
          <cell r="AD927">
            <v>231676</v>
          </cell>
          <cell r="AE927"/>
          <cell r="AF927">
            <v>0</v>
          </cell>
          <cell r="AG927">
            <v>0</v>
          </cell>
          <cell r="AH927">
            <v>3890794</v>
          </cell>
          <cell r="AI927">
            <v>3890794</v>
          </cell>
          <cell r="AJ927"/>
          <cell r="AK927">
            <v>0</v>
          </cell>
          <cell r="AL927">
            <v>0</v>
          </cell>
          <cell r="AM927">
            <v>5853226</v>
          </cell>
          <cell r="AN927">
            <v>5853226</v>
          </cell>
          <cell r="AO927"/>
          <cell r="AP927">
            <v>0</v>
          </cell>
          <cell r="AQ927">
            <v>0</v>
          </cell>
          <cell r="AR927">
            <v>9273854</v>
          </cell>
          <cell r="AS927">
            <v>9273854</v>
          </cell>
          <cell r="AT927"/>
          <cell r="AU927">
            <v>0</v>
          </cell>
          <cell r="AV927">
            <v>0</v>
          </cell>
          <cell r="AW927">
            <v>6384718</v>
          </cell>
          <cell r="AX927">
            <v>6384718</v>
          </cell>
          <cell r="AY927"/>
          <cell r="AZ927">
            <v>46245296.32</v>
          </cell>
          <cell r="BA927">
            <v>16321593.939999999</v>
          </cell>
          <cell r="BB927">
            <v>18770067.077999998</v>
          </cell>
          <cell r="BC927">
            <v>965230.35599999991</v>
          </cell>
          <cell r="BD927">
            <v>980602.73999999987</v>
          </cell>
          <cell r="BE927">
            <v>0</v>
          </cell>
          <cell r="BF927">
            <v>20715900.173999995</v>
          </cell>
          <cell r="BG927"/>
          <cell r="BH927">
            <v>50029728.173999995</v>
          </cell>
          <cell r="BI927"/>
          <cell r="BJ927">
            <v>6486110.3200000003</v>
          </cell>
          <cell r="BK927">
            <v>43543617.853999995</v>
          </cell>
          <cell r="BL927"/>
          <cell r="BM927">
            <v>1</v>
          </cell>
        </row>
        <row r="928">
          <cell r="A928" t="str">
            <v>5609920501700</v>
          </cell>
          <cell r="B928" t="str">
            <v>LOCKPORT TWP HS DIST 205</v>
          </cell>
          <cell r="C928" t="str">
            <v>WILL</v>
          </cell>
          <cell r="D928" t="str">
            <v>High School</v>
          </cell>
          <cell r="E928">
            <v>3838.5</v>
          </cell>
          <cell r="F928"/>
          <cell r="G928">
            <v>0</v>
          </cell>
          <cell r="H928">
            <v>0</v>
          </cell>
          <cell r="I928">
            <v>0</v>
          </cell>
          <cell r="J928">
            <v>3838.5</v>
          </cell>
          <cell r="K928"/>
          <cell r="L928">
            <v>0</v>
          </cell>
          <cell r="M928">
            <v>0</v>
          </cell>
          <cell r="N928">
            <v>345465</v>
          </cell>
          <cell r="O928">
            <v>345465</v>
          </cell>
          <cell r="P928"/>
          <cell r="Q928">
            <v>0</v>
          </cell>
          <cell r="R928">
            <v>0</v>
          </cell>
          <cell r="S928">
            <v>479812.5</v>
          </cell>
          <cell r="T928">
            <v>479812.5</v>
          </cell>
          <cell r="U928"/>
          <cell r="V928">
            <v>0</v>
          </cell>
          <cell r="W928">
            <v>0</v>
          </cell>
          <cell r="X928">
            <v>1247512.5</v>
          </cell>
          <cell r="Y928">
            <v>1247512.5</v>
          </cell>
          <cell r="Z928"/>
          <cell r="AA928">
            <v>0</v>
          </cell>
          <cell r="AB928">
            <v>0</v>
          </cell>
          <cell r="AC928">
            <v>130509</v>
          </cell>
          <cell r="AD928">
            <v>130509</v>
          </cell>
          <cell r="AE928"/>
          <cell r="AF928">
            <v>0</v>
          </cell>
          <cell r="AG928">
            <v>0</v>
          </cell>
          <cell r="AH928">
            <v>2191783.5</v>
          </cell>
          <cell r="AI928">
            <v>2191783.5</v>
          </cell>
          <cell r="AJ928"/>
          <cell r="AK928">
            <v>0</v>
          </cell>
          <cell r="AL928">
            <v>0</v>
          </cell>
          <cell r="AM928">
            <v>3297271.5</v>
          </cell>
          <cell r="AN928">
            <v>3297271.5</v>
          </cell>
          <cell r="AO928"/>
          <cell r="AP928">
            <v>0</v>
          </cell>
          <cell r="AQ928">
            <v>0</v>
          </cell>
          <cell r="AR928">
            <v>5224198.5</v>
          </cell>
          <cell r="AS928">
            <v>5224198.5</v>
          </cell>
          <cell r="AT928"/>
          <cell r="AU928">
            <v>0</v>
          </cell>
          <cell r="AV928">
            <v>0</v>
          </cell>
          <cell r="AW928">
            <v>3596674.5</v>
          </cell>
          <cell r="AX928">
            <v>3596674.5</v>
          </cell>
          <cell r="AY928"/>
          <cell r="AZ928">
            <v>24674344.809999999</v>
          </cell>
          <cell r="BA928">
            <v>5633516.5899999999</v>
          </cell>
          <cell r="BB928">
            <v>9092358.4199999999</v>
          </cell>
          <cell r="BC928">
            <v>543738.87899999996</v>
          </cell>
          <cell r="BD928">
            <v>552398.53499999992</v>
          </cell>
          <cell r="BE928">
            <v>0</v>
          </cell>
          <cell r="BF928">
            <v>10188495.834000001</v>
          </cell>
          <cell r="BG928"/>
          <cell r="BH928">
            <v>26701722.833999999</v>
          </cell>
          <cell r="BI928"/>
          <cell r="BJ928">
            <v>3653791.38</v>
          </cell>
          <cell r="BK928">
            <v>23047931.454</v>
          </cell>
          <cell r="BL928"/>
          <cell r="BM928">
            <v>1</v>
          </cell>
        </row>
        <row r="929">
          <cell r="A929" t="str">
            <v>56099207U2600</v>
          </cell>
          <cell r="B929" t="str">
            <v>PEOTONE C U SCH DIST 207U</v>
          </cell>
          <cell r="C929" t="str">
            <v>WILL</v>
          </cell>
          <cell r="D929" t="str">
            <v>Unit</v>
          </cell>
          <cell r="E929">
            <v>1294.78</v>
          </cell>
          <cell r="F929"/>
          <cell r="G929">
            <v>514.29999999999995</v>
          </cell>
          <cell r="H929">
            <v>496.96999999999997</v>
          </cell>
          <cell r="I929">
            <v>317.99</v>
          </cell>
          <cell r="J929">
            <v>462.48999999999995</v>
          </cell>
          <cell r="K929"/>
          <cell r="L929">
            <v>44727.299999999996</v>
          </cell>
          <cell r="M929">
            <v>28619.100000000002</v>
          </cell>
          <cell r="N929">
            <v>41624.1</v>
          </cell>
          <cell r="O929">
            <v>114970.5</v>
          </cell>
          <cell r="P929"/>
          <cell r="Q929">
            <v>64287.499999999993</v>
          </cell>
          <cell r="R929">
            <v>39748.75</v>
          </cell>
          <cell r="S929">
            <v>57811.249999999993</v>
          </cell>
          <cell r="T929">
            <v>161847.5</v>
          </cell>
          <cell r="U929"/>
          <cell r="V929">
            <v>167147.49999999997</v>
          </cell>
          <cell r="W929">
            <v>103346.75</v>
          </cell>
          <cell r="X929">
            <v>150309.24999999997</v>
          </cell>
          <cell r="Y929">
            <v>420803.5</v>
          </cell>
          <cell r="Z929"/>
          <cell r="AA929">
            <v>17486.199999999997</v>
          </cell>
          <cell r="AB929">
            <v>10811.66</v>
          </cell>
          <cell r="AC929">
            <v>15724.659999999998</v>
          </cell>
          <cell r="AD929">
            <v>44022.52</v>
          </cell>
          <cell r="AE929"/>
          <cell r="AF929">
            <v>146832.65</v>
          </cell>
          <cell r="AG929">
            <v>90786.14</v>
          </cell>
          <cell r="AH929">
            <v>132040.89000000001</v>
          </cell>
          <cell r="AI929">
            <v>369659.68</v>
          </cell>
          <cell r="AJ929"/>
          <cell r="AK929">
            <v>62121.249999999993</v>
          </cell>
          <cell r="AL929">
            <v>79179.510000000009</v>
          </cell>
          <cell r="AM929">
            <v>397278.91</v>
          </cell>
          <cell r="AN929">
            <v>538579.66999999993</v>
          </cell>
          <cell r="AO929"/>
          <cell r="AP929">
            <v>699962.29999999993</v>
          </cell>
          <cell r="AQ929">
            <v>432784.39</v>
          </cell>
          <cell r="AR929">
            <v>629448.8899999999</v>
          </cell>
          <cell r="AS929">
            <v>1762195.5799999998</v>
          </cell>
          <cell r="AT929"/>
          <cell r="AU929">
            <v>481899.1</v>
          </cell>
          <cell r="AV929">
            <v>297956.63</v>
          </cell>
          <cell r="AW929">
            <v>433353.12999999995</v>
          </cell>
          <cell r="AX929">
            <v>1213208.8599999999</v>
          </cell>
          <cell r="AY929"/>
          <cell r="AZ929">
            <v>7677642.0999999996</v>
          </cell>
          <cell r="BA929">
            <v>1904327.06</v>
          </cell>
          <cell r="BB929">
            <v>2874590.7480000001</v>
          </cell>
          <cell r="BC929">
            <v>183410.76611999999</v>
          </cell>
          <cell r="BD929">
            <v>186331.7898</v>
          </cell>
          <cell r="BE929">
            <v>0</v>
          </cell>
          <cell r="BF929">
            <v>3244333.3039199999</v>
          </cell>
          <cell r="BG929"/>
          <cell r="BH929">
            <v>7869621.1139199995</v>
          </cell>
          <cell r="BI929"/>
          <cell r="BJ929">
            <v>1232475.18</v>
          </cell>
          <cell r="BK929">
            <v>6637145.9339199997</v>
          </cell>
          <cell r="BL929"/>
          <cell r="BM929">
            <v>0</v>
          </cell>
        </row>
        <row r="930">
          <cell r="A930" t="str">
            <v>56099209U2600</v>
          </cell>
          <cell r="B930" t="str">
            <v>WILMINGTON C U SCH DIST 209U</v>
          </cell>
          <cell r="C930" t="str">
            <v>WILL</v>
          </cell>
          <cell r="D930" t="str">
            <v>Unit</v>
          </cell>
          <cell r="E930">
            <v>1252.75</v>
          </cell>
          <cell r="F930"/>
          <cell r="G930">
            <v>529.25</v>
          </cell>
          <cell r="H930">
            <v>511</v>
          </cell>
          <cell r="I930">
            <v>294</v>
          </cell>
          <cell r="J930">
            <v>429.5</v>
          </cell>
          <cell r="K930"/>
          <cell r="L930">
            <v>45990</v>
          </cell>
          <cell r="M930">
            <v>26460</v>
          </cell>
          <cell r="N930">
            <v>38655</v>
          </cell>
          <cell r="O930">
            <v>111105</v>
          </cell>
          <cell r="P930"/>
          <cell r="Q930">
            <v>66156.25</v>
          </cell>
          <cell r="R930">
            <v>36750</v>
          </cell>
          <cell r="S930">
            <v>53687.5</v>
          </cell>
          <cell r="T930">
            <v>156593.75</v>
          </cell>
          <cell r="U930"/>
          <cell r="V930">
            <v>172006.25</v>
          </cell>
          <cell r="W930">
            <v>95550</v>
          </cell>
          <cell r="X930">
            <v>139587.5</v>
          </cell>
          <cell r="Y930">
            <v>407143.75</v>
          </cell>
          <cell r="Z930"/>
          <cell r="AA930">
            <v>17994.5</v>
          </cell>
          <cell r="AB930">
            <v>9996</v>
          </cell>
          <cell r="AC930">
            <v>14603</v>
          </cell>
          <cell r="AD930">
            <v>42593.5</v>
          </cell>
          <cell r="AE930"/>
          <cell r="AF930">
            <v>302201.75</v>
          </cell>
          <cell r="AG930">
            <v>167874</v>
          </cell>
          <cell r="AH930">
            <v>245244.5</v>
          </cell>
          <cell r="AI930">
            <v>715320.25</v>
          </cell>
          <cell r="AJ930"/>
          <cell r="AK930">
            <v>63875</v>
          </cell>
          <cell r="AL930">
            <v>73206</v>
          </cell>
          <cell r="AM930">
            <v>368940.5</v>
          </cell>
          <cell r="AN930">
            <v>506021.5</v>
          </cell>
          <cell r="AO930"/>
          <cell r="AP930">
            <v>720309.25</v>
          </cell>
          <cell r="AQ930">
            <v>400134</v>
          </cell>
          <cell r="AR930">
            <v>584549.5</v>
          </cell>
          <cell r="AS930">
            <v>1704992.75</v>
          </cell>
          <cell r="AT930"/>
          <cell r="AU930">
            <v>495907.25</v>
          </cell>
          <cell r="AV930">
            <v>275478</v>
          </cell>
          <cell r="AW930">
            <v>402441.5</v>
          </cell>
          <cell r="AX930">
            <v>1173826.75</v>
          </cell>
          <cell r="AY930"/>
          <cell r="AZ930">
            <v>7557147.3199999994</v>
          </cell>
          <cell r="BA930">
            <v>1942043.26</v>
          </cell>
          <cell r="BB930">
            <v>2849757.1740000001</v>
          </cell>
          <cell r="BC930">
            <v>177457.0485</v>
          </cell>
          <cell r="BD930">
            <v>180283.25249999997</v>
          </cell>
          <cell r="BE930">
            <v>0</v>
          </cell>
          <cell r="BF930">
            <v>3207497.4750000001</v>
          </cell>
          <cell r="BG930"/>
          <cell r="BH930">
            <v>8025094.7249999996</v>
          </cell>
          <cell r="BI930"/>
          <cell r="BJ930">
            <v>1192467.67</v>
          </cell>
          <cell r="BK930">
            <v>6832627.0549999997</v>
          </cell>
          <cell r="BL930"/>
          <cell r="BM930">
            <v>1</v>
          </cell>
        </row>
        <row r="931">
          <cell r="A931" t="str">
            <v>5609921001600</v>
          </cell>
          <cell r="B931" t="str">
            <v>LINCOLN WAY COMM H S DIST 210</v>
          </cell>
          <cell r="C931" t="str">
            <v>WILL</v>
          </cell>
          <cell r="D931" t="str">
            <v>High School</v>
          </cell>
          <cell r="E931">
            <v>6695.48</v>
          </cell>
          <cell r="F931"/>
          <cell r="G931">
            <v>0</v>
          </cell>
          <cell r="H931">
            <v>0</v>
          </cell>
          <cell r="I931">
            <v>0</v>
          </cell>
          <cell r="J931">
            <v>6695.48</v>
          </cell>
          <cell r="K931"/>
          <cell r="L931">
            <v>0</v>
          </cell>
          <cell r="M931">
            <v>0</v>
          </cell>
          <cell r="N931">
            <v>602593.19999999995</v>
          </cell>
          <cell r="O931">
            <v>602593.19999999995</v>
          </cell>
          <cell r="P931"/>
          <cell r="Q931">
            <v>0</v>
          </cell>
          <cell r="R931">
            <v>0</v>
          </cell>
          <cell r="S931">
            <v>836935</v>
          </cell>
          <cell r="T931">
            <v>836935</v>
          </cell>
          <cell r="U931"/>
          <cell r="V931">
            <v>0</v>
          </cell>
          <cell r="W931">
            <v>0</v>
          </cell>
          <cell r="X931">
            <v>2176031</v>
          </cell>
          <cell r="Y931">
            <v>2176031</v>
          </cell>
          <cell r="Z931"/>
          <cell r="AA931">
            <v>0</v>
          </cell>
          <cell r="AB931">
            <v>0</v>
          </cell>
          <cell r="AC931">
            <v>227646.31999999998</v>
          </cell>
          <cell r="AD931">
            <v>227646.31999999998</v>
          </cell>
          <cell r="AE931"/>
          <cell r="AF931">
            <v>0</v>
          </cell>
          <cell r="AG931">
            <v>0</v>
          </cell>
          <cell r="AH931">
            <v>3823119.08</v>
          </cell>
          <cell r="AI931">
            <v>3823119.08</v>
          </cell>
          <cell r="AJ931"/>
          <cell r="AK931">
            <v>0</v>
          </cell>
          <cell r="AL931">
            <v>0</v>
          </cell>
          <cell r="AM931">
            <v>5751417.3199999994</v>
          </cell>
          <cell r="AN931">
            <v>5751417.3199999994</v>
          </cell>
          <cell r="AO931"/>
          <cell r="AP931">
            <v>0</v>
          </cell>
          <cell r="AQ931">
            <v>0</v>
          </cell>
          <cell r="AR931">
            <v>9112548.2799999993</v>
          </cell>
          <cell r="AS931">
            <v>9112548.2799999993</v>
          </cell>
          <cell r="AT931"/>
          <cell r="AU931">
            <v>0</v>
          </cell>
          <cell r="AV931">
            <v>0</v>
          </cell>
          <cell r="AW931">
            <v>6273664.7599999998</v>
          </cell>
          <cell r="AX931">
            <v>6273664.7599999998</v>
          </cell>
          <cell r="AY931"/>
          <cell r="AZ931">
            <v>41961166.089999996</v>
          </cell>
          <cell r="BA931">
            <v>7225438.1600000001</v>
          </cell>
          <cell r="BB931">
            <v>14755981.275</v>
          </cell>
          <cell r="BC931">
            <v>948441.52391999995</v>
          </cell>
          <cell r="BD931">
            <v>963546.52679999988</v>
          </cell>
          <cell r="BE931">
            <v>0</v>
          </cell>
          <cell r="BF931">
            <v>16667969.325719999</v>
          </cell>
          <cell r="BG931"/>
          <cell r="BH931">
            <v>45471924.285719998</v>
          </cell>
          <cell r="BI931"/>
          <cell r="BJ931">
            <v>6373293.5</v>
          </cell>
          <cell r="BK931">
            <v>39098630.785719998</v>
          </cell>
          <cell r="BL931"/>
          <cell r="BM931">
            <v>1</v>
          </cell>
        </row>
        <row r="932">
          <cell r="A932" t="str">
            <v>56099255U2600</v>
          </cell>
          <cell r="B932" t="str">
            <v>REED CUSTER C U SCH DIST 255U</v>
          </cell>
          <cell r="C932" t="str">
            <v>WILL</v>
          </cell>
          <cell r="D932" t="str">
            <v>Unit</v>
          </cell>
          <cell r="E932">
            <v>1341.69</v>
          </cell>
          <cell r="F932"/>
          <cell r="G932">
            <v>588.23</v>
          </cell>
          <cell r="H932">
            <v>573.81999999999994</v>
          </cell>
          <cell r="I932">
            <v>296.14999999999998</v>
          </cell>
          <cell r="J932">
            <v>457.30999999999995</v>
          </cell>
          <cell r="K932"/>
          <cell r="L932">
            <v>51643.799999999996</v>
          </cell>
          <cell r="M932">
            <v>26653.499999999996</v>
          </cell>
          <cell r="N932">
            <v>41157.899999999994</v>
          </cell>
          <cell r="O932">
            <v>119455.19999999998</v>
          </cell>
          <cell r="P932"/>
          <cell r="Q932">
            <v>73528.75</v>
          </cell>
          <cell r="R932">
            <v>37018.75</v>
          </cell>
          <cell r="S932">
            <v>57163.749999999993</v>
          </cell>
          <cell r="T932">
            <v>167711.25</v>
          </cell>
          <cell r="U932"/>
          <cell r="V932">
            <v>191174.75</v>
          </cell>
          <cell r="W932">
            <v>96248.749999999985</v>
          </cell>
          <cell r="X932">
            <v>148625.74999999997</v>
          </cell>
          <cell r="Y932">
            <v>436049.25</v>
          </cell>
          <cell r="Z932"/>
          <cell r="AA932">
            <v>19999.82</v>
          </cell>
          <cell r="AB932">
            <v>10069.099999999999</v>
          </cell>
          <cell r="AC932">
            <v>15548.539999999997</v>
          </cell>
          <cell r="AD932">
            <v>45617.459999999992</v>
          </cell>
          <cell r="AE932"/>
          <cell r="AF932">
            <v>167939.66</v>
          </cell>
          <cell r="AG932">
            <v>84550.82</v>
          </cell>
          <cell r="AH932">
            <v>130562</v>
          </cell>
          <cell r="AI932">
            <v>383052.48</v>
          </cell>
          <cell r="AJ932"/>
          <cell r="AK932">
            <v>71727.499999999985</v>
          </cell>
          <cell r="AL932">
            <v>73741.349999999991</v>
          </cell>
          <cell r="AM932">
            <v>392829.29</v>
          </cell>
          <cell r="AN932">
            <v>538298.1399999999</v>
          </cell>
          <cell r="AO932"/>
          <cell r="AP932">
            <v>800581.03</v>
          </cell>
          <cell r="AQ932">
            <v>403060.14999999997</v>
          </cell>
          <cell r="AR932">
            <v>622398.90999999992</v>
          </cell>
          <cell r="AS932">
            <v>1826040.0899999999</v>
          </cell>
          <cell r="AT932"/>
          <cell r="AU932">
            <v>551171.51</v>
          </cell>
          <cell r="AV932">
            <v>277492.55</v>
          </cell>
          <cell r="AW932">
            <v>428499.47</v>
          </cell>
          <cell r="AX932">
            <v>1257163.53</v>
          </cell>
          <cell r="AY932"/>
          <cell r="AZ932">
            <v>8137228.79</v>
          </cell>
          <cell r="BA932">
            <v>2143279.2199999997</v>
          </cell>
          <cell r="BB932">
            <v>3084152.4029999999</v>
          </cell>
          <cell r="BC932">
            <v>190055.75526000001</v>
          </cell>
          <cell r="BD932">
            <v>193082.60789999997</v>
          </cell>
          <cell r="BE932">
            <v>0</v>
          </cell>
          <cell r="BF932">
            <v>3467290.7661600001</v>
          </cell>
          <cell r="BG932"/>
          <cell r="BH932">
            <v>8240678.1661600005</v>
          </cell>
          <cell r="BI932"/>
          <cell r="BJ932">
            <v>1277127.8700000001</v>
          </cell>
          <cell r="BK932">
            <v>6963550.2961600004</v>
          </cell>
          <cell r="BL932"/>
          <cell r="BM932">
            <v>0</v>
          </cell>
        </row>
        <row r="933">
          <cell r="A933" t="str">
            <v>56099365U2600</v>
          </cell>
          <cell r="B933" t="str">
            <v>VALLEY VIEW CUSD #365U</v>
          </cell>
          <cell r="C933" t="str">
            <v>WILL</v>
          </cell>
          <cell r="D933" t="str">
            <v>Unit</v>
          </cell>
          <cell r="E933">
            <v>15070.44</v>
          </cell>
          <cell r="F933"/>
          <cell r="G933">
            <v>6157.6399999999994</v>
          </cell>
          <cell r="H933">
            <v>6033.73</v>
          </cell>
          <cell r="I933">
            <v>3635.99</v>
          </cell>
          <cell r="J933">
            <v>5276.8099999999995</v>
          </cell>
          <cell r="K933"/>
          <cell r="L933">
            <v>543035.69999999995</v>
          </cell>
          <cell r="M933">
            <v>327239.09999999998</v>
          </cell>
          <cell r="N933">
            <v>474912.89999999997</v>
          </cell>
          <cell r="O933">
            <v>1345187.7</v>
          </cell>
          <cell r="P933"/>
          <cell r="Q933">
            <v>769704.99999999988</v>
          </cell>
          <cell r="R933">
            <v>454498.75</v>
          </cell>
          <cell r="S933">
            <v>659601.24999999988</v>
          </cell>
          <cell r="T933">
            <v>1883805</v>
          </cell>
          <cell r="U933"/>
          <cell r="V933">
            <v>2001232.9999999998</v>
          </cell>
          <cell r="W933">
            <v>1181696.75</v>
          </cell>
          <cell r="X933">
            <v>1714963.2499999998</v>
          </cell>
          <cell r="Y933">
            <v>4897893</v>
          </cell>
          <cell r="Z933"/>
          <cell r="AA933">
            <v>209359.75999999998</v>
          </cell>
          <cell r="AB933">
            <v>123623.65999999999</v>
          </cell>
          <cell r="AC933">
            <v>179411.53999999998</v>
          </cell>
          <cell r="AD933">
            <v>512394.95999999996</v>
          </cell>
          <cell r="AE933"/>
          <cell r="AF933">
            <v>3516012.44</v>
          </cell>
          <cell r="AG933">
            <v>2076150.29</v>
          </cell>
          <cell r="AH933">
            <v>3013058.51</v>
          </cell>
          <cell r="AI933">
            <v>8605221.2400000002</v>
          </cell>
          <cell r="AJ933"/>
          <cell r="AK933">
            <v>754216.25</v>
          </cell>
          <cell r="AL933">
            <v>905361.50999999989</v>
          </cell>
          <cell r="AM933">
            <v>4532779.7899999991</v>
          </cell>
          <cell r="AN933">
            <v>6192357.5499999989</v>
          </cell>
          <cell r="AO933"/>
          <cell r="AP933">
            <v>8380548.0399999991</v>
          </cell>
          <cell r="AQ933">
            <v>4948582.3899999997</v>
          </cell>
          <cell r="AR933">
            <v>7181738.4099999992</v>
          </cell>
          <cell r="AS933">
            <v>20510868.84</v>
          </cell>
          <cell r="AT933"/>
          <cell r="AU933">
            <v>5769708.6799999997</v>
          </cell>
          <cell r="AV933">
            <v>3406922.63</v>
          </cell>
          <cell r="AW933">
            <v>4944370.97</v>
          </cell>
          <cell r="AX933">
            <v>14121002.279999997</v>
          </cell>
          <cell r="AY933"/>
          <cell r="AZ933">
            <v>94022291.810000002</v>
          </cell>
          <cell r="BA933">
            <v>39029564.859999999</v>
          </cell>
          <cell r="BB933">
            <v>39915557.001000002</v>
          </cell>
          <cell r="BC933">
            <v>2134788.10776</v>
          </cell>
          <cell r="BD933">
            <v>2168787.0203999998</v>
          </cell>
          <cell r="BE933">
            <v>0</v>
          </cell>
          <cell r="BF933">
            <v>44219132.129160002</v>
          </cell>
          <cell r="BG933"/>
          <cell r="BH933">
            <v>102287862.69915999</v>
          </cell>
          <cell r="BI933"/>
          <cell r="BJ933">
            <v>14345250.42</v>
          </cell>
          <cell r="BK933">
            <v>87942612.279159993</v>
          </cell>
          <cell r="BL933"/>
          <cell r="BM933">
            <v>1</v>
          </cell>
        </row>
        <row r="934">
          <cell r="A934" t="str">
            <v>6510890108000</v>
          </cell>
          <cell r="B934" t="str">
            <v>ILLINOIS STATE UNIVERSITY LAB SCH</v>
          </cell>
          <cell r="C934" t="str">
            <v>MCLEAN</v>
          </cell>
          <cell r="D934" t="str">
            <v>Labs</v>
          </cell>
          <cell r="E934">
            <v>1042</v>
          </cell>
          <cell r="F934"/>
          <cell r="G934">
            <v>274</v>
          </cell>
          <cell r="H934">
            <v>274</v>
          </cell>
          <cell r="I934">
            <v>150</v>
          </cell>
          <cell r="J934">
            <v>618</v>
          </cell>
          <cell r="K934"/>
          <cell r="L934">
            <v>24660</v>
          </cell>
          <cell r="M934">
            <v>13500</v>
          </cell>
          <cell r="N934">
            <v>55620</v>
          </cell>
          <cell r="O934">
            <v>93780</v>
          </cell>
          <cell r="P934"/>
          <cell r="Q934">
            <v>34250</v>
          </cell>
          <cell r="R934">
            <v>18750</v>
          </cell>
          <cell r="S934">
            <v>77250</v>
          </cell>
          <cell r="T934">
            <v>130250</v>
          </cell>
          <cell r="U934"/>
          <cell r="V934">
            <v>89050</v>
          </cell>
          <cell r="W934">
            <v>48750</v>
          </cell>
          <cell r="X934">
            <v>200850</v>
          </cell>
          <cell r="Y934">
            <v>338650</v>
          </cell>
          <cell r="Z934"/>
          <cell r="AA934">
            <v>9316</v>
          </cell>
          <cell r="AB934">
            <v>5100</v>
          </cell>
          <cell r="AC934">
            <v>21012</v>
          </cell>
          <cell r="AD934">
            <v>35428</v>
          </cell>
          <cell r="AE934"/>
          <cell r="AF934">
            <v>156454</v>
          </cell>
          <cell r="AG934">
            <v>85650</v>
          </cell>
          <cell r="AH934">
            <v>352878</v>
          </cell>
          <cell r="AI934">
            <v>594982</v>
          </cell>
          <cell r="AJ934"/>
          <cell r="AK934">
            <v>34250</v>
          </cell>
          <cell r="AL934">
            <v>37350</v>
          </cell>
          <cell r="AM934">
            <v>530862</v>
          </cell>
          <cell r="AN934">
            <v>602462</v>
          </cell>
          <cell r="AO934"/>
          <cell r="AP934">
            <v>372914</v>
          </cell>
          <cell r="AQ934">
            <v>204150</v>
          </cell>
          <cell r="AR934">
            <v>841098</v>
          </cell>
          <cell r="AS934">
            <v>1418162</v>
          </cell>
          <cell r="AT934"/>
          <cell r="AU934">
            <v>256738</v>
          </cell>
          <cell r="AV934">
            <v>140550</v>
          </cell>
          <cell r="AW934">
            <v>579066</v>
          </cell>
          <cell r="AX934">
            <v>976354</v>
          </cell>
          <cell r="AY934"/>
          <cell r="AZ934">
            <v>6159945.8700000001</v>
          </cell>
          <cell r="BA934">
            <v>848391.73</v>
          </cell>
          <cell r="BB934">
            <v>2102501.2799999998</v>
          </cell>
          <cell r="BC934">
            <v>147603.46799999999</v>
          </cell>
          <cell r="BD934">
            <v>149954.21999999997</v>
          </cell>
          <cell r="BE934">
            <v>0</v>
          </cell>
          <cell r="BF934">
            <v>2400058.9679999994</v>
          </cell>
          <cell r="BG934"/>
          <cell r="BH934">
            <v>6590126.9679999994</v>
          </cell>
          <cell r="BI934"/>
          <cell r="BJ934">
            <v>991858.96</v>
          </cell>
          <cell r="BK934">
            <v>5598268.0079999994</v>
          </cell>
          <cell r="BL934"/>
          <cell r="BM934">
            <v>1</v>
          </cell>
        </row>
        <row r="935">
          <cell r="A935" t="str">
            <v>6510890208000</v>
          </cell>
          <cell r="B935" t="str">
            <v>UNIVERSITY OF ILLINOIS LAB SCHOOL</v>
          </cell>
          <cell r="C935" t="str">
            <v>CHAMPAIGN</v>
          </cell>
          <cell r="D935" t="str">
            <v>Labs</v>
          </cell>
          <cell r="E935">
            <v>310.81</v>
          </cell>
          <cell r="F935"/>
          <cell r="G935">
            <v>0</v>
          </cell>
          <cell r="H935">
            <v>0</v>
          </cell>
          <cell r="I935">
            <v>63.66</v>
          </cell>
          <cell r="J935">
            <v>247.14999999999998</v>
          </cell>
          <cell r="K935"/>
          <cell r="L935">
            <v>0</v>
          </cell>
          <cell r="M935">
            <v>5729.4</v>
          </cell>
          <cell r="N935">
            <v>22243.499999999996</v>
          </cell>
          <cell r="O935">
            <v>27972.899999999994</v>
          </cell>
          <cell r="P935"/>
          <cell r="Q935">
            <v>0</v>
          </cell>
          <cell r="R935">
            <v>7957.5</v>
          </cell>
          <cell r="S935">
            <v>30893.749999999996</v>
          </cell>
          <cell r="T935">
            <v>38851.25</v>
          </cell>
          <cell r="U935"/>
          <cell r="V935">
            <v>0</v>
          </cell>
          <cell r="W935">
            <v>20689.5</v>
          </cell>
          <cell r="X935">
            <v>80323.749999999985</v>
          </cell>
          <cell r="Y935">
            <v>101013.24999999999</v>
          </cell>
          <cell r="Z935"/>
          <cell r="AA935">
            <v>0</v>
          </cell>
          <cell r="AB935">
            <v>2164.44</v>
          </cell>
          <cell r="AC935">
            <v>8403.0999999999985</v>
          </cell>
          <cell r="AD935">
            <v>10567.539999999999</v>
          </cell>
          <cell r="AE935"/>
          <cell r="AF935">
            <v>0</v>
          </cell>
          <cell r="AG935">
            <v>36349.86</v>
          </cell>
          <cell r="AH935">
            <v>141122.65</v>
          </cell>
          <cell r="AI935">
            <v>177472.51</v>
          </cell>
          <cell r="AJ935"/>
          <cell r="AK935">
            <v>0</v>
          </cell>
          <cell r="AL935">
            <v>15851.339999999998</v>
          </cell>
          <cell r="AM935">
            <v>212301.84999999998</v>
          </cell>
          <cell r="AN935">
            <v>228153.18999999997</v>
          </cell>
          <cell r="AO935"/>
          <cell r="AP935">
            <v>0</v>
          </cell>
          <cell r="AQ935">
            <v>86641.26</v>
          </cell>
          <cell r="AR935">
            <v>336371.14999999997</v>
          </cell>
          <cell r="AS935">
            <v>423012.41</v>
          </cell>
          <cell r="AT935"/>
          <cell r="AU935">
            <v>0</v>
          </cell>
          <cell r="AV935">
            <v>59649.42</v>
          </cell>
          <cell r="AW935">
            <v>231579.55</v>
          </cell>
          <cell r="AX935">
            <v>291228.96999999997</v>
          </cell>
          <cell r="AY935"/>
          <cell r="AZ935">
            <v>1856078.83</v>
          </cell>
          <cell r="BA935">
            <v>251724.45</v>
          </cell>
          <cell r="BB935">
            <v>632340.98400000005</v>
          </cell>
          <cell r="BC935">
            <v>44027.479739999988</v>
          </cell>
          <cell r="BD935">
            <v>44728.667099999991</v>
          </cell>
          <cell r="BE935">
            <v>0</v>
          </cell>
          <cell r="BF935">
            <v>721097.13084</v>
          </cell>
          <cell r="BG935"/>
          <cell r="BH935">
            <v>2019369.1508399998</v>
          </cell>
          <cell r="BI935"/>
          <cell r="BJ935">
            <v>295853.82</v>
          </cell>
          <cell r="BK935">
            <v>1723515.3308399997</v>
          </cell>
          <cell r="BL935"/>
          <cell r="BM935">
            <v>1</v>
          </cell>
        </row>
        <row r="936">
          <cell r="A936"/>
          <cell r="B936" t="str">
            <v>TOTALS</v>
          </cell>
          <cell r="C936"/>
          <cell r="D936"/>
          <cell r="E936">
            <v>1825203.3799999983</v>
          </cell>
          <cell r="F936"/>
          <cell r="G936">
            <v>796787.74000000069</v>
          </cell>
          <cell r="H936">
            <v>784488.79000000085</v>
          </cell>
          <cell r="I936">
            <v>428585.12999999896</v>
          </cell>
          <cell r="J936">
            <v>599830.50999999989</v>
          </cell>
          <cell r="K936"/>
          <cell r="L936">
            <v>70603991.100000009</v>
          </cell>
          <cell r="M936">
            <v>38572661.70000001</v>
          </cell>
          <cell r="N936">
            <v>53984745.900000036</v>
          </cell>
          <cell r="O936">
            <v>163161398.70000005</v>
          </cell>
          <cell r="P936"/>
          <cell r="Q936">
            <v>99598467.5</v>
          </cell>
          <cell r="R936">
            <v>53573141.25</v>
          </cell>
          <cell r="S936">
            <v>74978813.75</v>
          </cell>
          <cell r="T936">
            <v>228150422.5</v>
          </cell>
          <cell r="U936"/>
          <cell r="V936">
            <v>258956015.5</v>
          </cell>
          <cell r="W936">
            <v>139290167.25</v>
          </cell>
          <cell r="X936">
            <v>194944915.75</v>
          </cell>
          <cell r="Y936">
            <v>593191098.5</v>
          </cell>
          <cell r="Z936"/>
          <cell r="AA936">
            <v>27090783.160000093</v>
          </cell>
          <cell r="AB936">
            <v>14571894.420000041</v>
          </cell>
          <cell r="AC936">
            <v>20394237.340000041</v>
          </cell>
          <cell r="AD936">
            <v>62056914.920000009</v>
          </cell>
          <cell r="AE936"/>
          <cell r="AF936">
            <v>406577674.4799999</v>
          </cell>
          <cell r="AG936">
            <v>218430530.93000078</v>
          </cell>
          <cell r="AH936">
            <v>303407090.79000056</v>
          </cell>
          <cell r="AI936">
            <v>928415296.19999981</v>
          </cell>
          <cell r="AJ936"/>
          <cell r="AK936">
            <v>98061098.75</v>
          </cell>
          <cell r="AL936">
            <v>106717697.370001</v>
          </cell>
          <cell r="AM936">
            <v>515254408.09000254</v>
          </cell>
          <cell r="AN936">
            <v>720033204.2099992</v>
          </cell>
          <cell r="AO936"/>
          <cell r="AP936">
            <v>1084428114.1399889</v>
          </cell>
          <cell r="AQ936">
            <v>583304361.92999411</v>
          </cell>
          <cell r="AR936">
            <v>816369324.10999477</v>
          </cell>
          <cell r="AS936">
            <v>2484101800.1800008</v>
          </cell>
          <cell r="AT936"/>
          <cell r="AU936">
            <v>746590112.37999809</v>
          </cell>
          <cell r="AV936">
            <v>401584266.80999869</v>
          </cell>
          <cell r="AW936">
            <v>562041187.86999929</v>
          </cell>
          <cell r="AX936">
            <v>1710215567.0600009</v>
          </cell>
          <cell r="AY936"/>
          <cell r="AZ936">
            <v>11329503688.259987</v>
          </cell>
          <cell r="BA936">
            <v>4221678870.9299998</v>
          </cell>
          <cell r="BB936">
            <v>4665354767.7570028</v>
          </cell>
          <cell r="BC936">
            <v>258547359.59051999</v>
          </cell>
          <cell r="BD936">
            <v>262665018.41579998</v>
          </cell>
          <cell r="BE936">
            <v>0</v>
          </cell>
          <cell r="BF936">
            <v>5186567145.763319</v>
          </cell>
          <cell r="BG936"/>
          <cell r="BH936">
            <v>12075892848.033329</v>
          </cell>
          <cell r="BI936">
            <v>0</v>
          </cell>
          <cell r="BJ936">
            <v>1737374590.3899987</v>
          </cell>
          <cell r="BK936">
            <v>10338518257.64333</v>
          </cell>
          <cell r="BL936"/>
          <cell r="BM936">
            <v>659</v>
          </cell>
        </row>
        <row r="937">
          <cell r="M937"/>
          <cell r="N937"/>
        </row>
      </sheetData>
      <sheetData sheetId="5">
        <row r="7">
          <cell r="A7" t="str">
            <v>0100000000092</v>
          </cell>
          <cell r="B7" t="str">
            <v>ALT SCH-ADAMS/PIKE ROE   (Was 46)</v>
          </cell>
          <cell r="C7" t="str">
            <v>ADAMS</v>
          </cell>
          <cell r="D7" t="str">
            <v>Regional</v>
          </cell>
          <cell r="E7"/>
          <cell r="F7">
            <v>31.31</v>
          </cell>
          <cell r="G7">
            <v>14.165383987337835</v>
          </cell>
          <cell r="H7">
            <v>2</v>
          </cell>
          <cell r="I7"/>
          <cell r="J7">
            <v>0.11</v>
          </cell>
          <cell r="K7">
            <v>8065.75</v>
          </cell>
          <cell r="L7"/>
          <cell r="M7">
            <v>0.11</v>
          </cell>
          <cell r="N7">
            <v>8065.75</v>
          </cell>
          <cell r="O7"/>
          <cell r="P7">
            <v>0.11</v>
          </cell>
          <cell r="Q7">
            <v>8065.75</v>
          </cell>
          <cell r="R7"/>
          <cell r="S7">
            <v>0.11</v>
          </cell>
          <cell r="T7">
            <v>8065.75</v>
          </cell>
          <cell r="U7"/>
          <cell r="V7"/>
          <cell r="W7">
            <v>0.01</v>
          </cell>
          <cell r="X7">
            <v>733.25</v>
          </cell>
          <cell r="Y7"/>
          <cell r="Z7">
            <v>0.01</v>
          </cell>
          <cell r="AA7">
            <v>733.25</v>
          </cell>
          <cell r="AB7"/>
          <cell r="AC7">
            <v>0.01</v>
          </cell>
          <cell r="AD7">
            <v>733.25</v>
          </cell>
          <cell r="AE7"/>
          <cell r="AF7">
            <v>0.01</v>
          </cell>
          <cell r="AG7">
            <v>733.25</v>
          </cell>
          <cell r="AH7"/>
          <cell r="AI7">
            <v>0.02</v>
          </cell>
          <cell r="AJ7">
            <v>1466.5</v>
          </cell>
          <cell r="AK7"/>
          <cell r="AL7"/>
          <cell r="AM7">
            <v>0.22</v>
          </cell>
          <cell r="AN7">
            <v>16131.5</v>
          </cell>
          <cell r="AO7"/>
          <cell r="AP7">
            <v>0.22</v>
          </cell>
          <cell r="AQ7">
            <v>6534.44</v>
          </cell>
          <cell r="AR7"/>
          <cell r="AS7">
            <v>0.03</v>
          </cell>
          <cell r="AT7">
            <v>2425.65</v>
          </cell>
          <cell r="AU7"/>
          <cell r="AV7"/>
          <cell r="AW7">
            <v>61754.09</v>
          </cell>
          <cell r="AX7"/>
          <cell r="AY7">
            <v>0.60000000000000009</v>
          </cell>
        </row>
        <row r="8">
          <cell r="A8" t="str">
            <v>0100000000093</v>
          </cell>
          <cell r="B8" t="str">
            <v>SAFE SCH-ADAMS/PIKE ROE</v>
          </cell>
          <cell r="C8" t="str">
            <v>ADAMS</v>
          </cell>
          <cell r="D8" t="str">
            <v>Regional</v>
          </cell>
          <cell r="E8"/>
          <cell r="F8">
            <v>64.64</v>
          </cell>
          <cell r="G8">
            <v>29.244663715794243</v>
          </cell>
          <cell r="H8">
            <v>0</v>
          </cell>
          <cell r="I8"/>
          <cell r="J8">
            <v>0.23</v>
          </cell>
          <cell r="K8">
            <v>16864.75</v>
          </cell>
          <cell r="L8"/>
          <cell r="M8">
            <v>0.23</v>
          </cell>
          <cell r="N8">
            <v>16864.75</v>
          </cell>
          <cell r="O8"/>
          <cell r="P8">
            <v>0.24</v>
          </cell>
          <cell r="Q8">
            <v>17598</v>
          </cell>
          <cell r="R8"/>
          <cell r="S8">
            <v>0.24</v>
          </cell>
          <cell r="T8">
            <v>17598</v>
          </cell>
          <cell r="U8"/>
          <cell r="V8"/>
          <cell r="W8">
            <v>0</v>
          </cell>
          <cell r="X8">
            <v>0</v>
          </cell>
          <cell r="Y8"/>
          <cell r="Z8">
            <v>0</v>
          </cell>
          <cell r="AA8">
            <v>0</v>
          </cell>
          <cell r="AB8"/>
          <cell r="AC8">
            <v>0</v>
          </cell>
          <cell r="AD8">
            <v>0</v>
          </cell>
          <cell r="AE8"/>
          <cell r="AF8">
            <v>0</v>
          </cell>
          <cell r="AG8">
            <v>0</v>
          </cell>
          <cell r="AH8"/>
          <cell r="AI8">
            <v>0</v>
          </cell>
          <cell r="AJ8">
            <v>0</v>
          </cell>
          <cell r="AK8"/>
          <cell r="AL8"/>
          <cell r="AM8">
            <v>0.45</v>
          </cell>
          <cell r="AN8">
            <v>32996.25</v>
          </cell>
          <cell r="AO8"/>
          <cell r="AP8">
            <v>0.45</v>
          </cell>
          <cell r="AQ8">
            <v>13365.9</v>
          </cell>
          <cell r="AR8"/>
          <cell r="AS8">
            <v>0.06</v>
          </cell>
          <cell r="AT8">
            <v>4851.3</v>
          </cell>
          <cell r="AU8"/>
          <cell r="AV8"/>
          <cell r="AW8">
            <v>120138.95</v>
          </cell>
          <cell r="AX8"/>
          <cell r="AY8">
            <v>1.1599999999999999</v>
          </cell>
        </row>
        <row r="9">
          <cell r="A9" t="str">
            <v>0100100102600</v>
          </cell>
          <cell r="B9" t="str">
            <v>PAYSON COMM UNIT SCHOOL DIST 1</v>
          </cell>
          <cell r="C9" t="str">
            <v>ADAMS</v>
          </cell>
          <cell r="D9" t="str">
            <v>Unit</v>
          </cell>
          <cell r="E9"/>
          <cell r="F9">
            <v>469.95</v>
          </cell>
          <cell r="G9">
            <v>205.66</v>
          </cell>
          <cell r="H9">
            <v>2</v>
          </cell>
          <cell r="I9"/>
          <cell r="J9">
            <v>1.64</v>
          </cell>
          <cell r="K9">
            <v>120253</v>
          </cell>
          <cell r="L9"/>
          <cell r="M9">
            <v>1.64</v>
          </cell>
          <cell r="N9">
            <v>120253</v>
          </cell>
          <cell r="O9"/>
          <cell r="P9">
            <v>1.71</v>
          </cell>
          <cell r="Q9">
            <v>125385.75</v>
          </cell>
          <cell r="R9"/>
          <cell r="S9">
            <v>1.71</v>
          </cell>
          <cell r="T9">
            <v>125385.75</v>
          </cell>
          <cell r="U9"/>
          <cell r="V9"/>
          <cell r="W9">
            <v>0.01</v>
          </cell>
          <cell r="X9">
            <v>733.25</v>
          </cell>
          <cell r="Y9"/>
          <cell r="Z9">
            <v>0.01</v>
          </cell>
          <cell r="AA9">
            <v>733.25</v>
          </cell>
          <cell r="AB9"/>
          <cell r="AC9">
            <v>0.01</v>
          </cell>
          <cell r="AD9">
            <v>733.25</v>
          </cell>
          <cell r="AE9"/>
          <cell r="AF9">
            <v>0.01</v>
          </cell>
          <cell r="AG9">
            <v>733.25</v>
          </cell>
          <cell r="AH9"/>
          <cell r="AI9">
            <v>0.02</v>
          </cell>
          <cell r="AJ9">
            <v>1466.5</v>
          </cell>
          <cell r="AK9"/>
          <cell r="AL9"/>
          <cell r="AM9">
            <v>3.33</v>
          </cell>
          <cell r="AN9">
            <v>244172.25</v>
          </cell>
          <cell r="AO9"/>
          <cell r="AP9">
            <v>3.33</v>
          </cell>
          <cell r="AQ9">
            <v>98907.66</v>
          </cell>
          <cell r="AR9"/>
          <cell r="AS9">
            <v>0.46</v>
          </cell>
          <cell r="AT9">
            <v>37193.300000000003</v>
          </cell>
          <cell r="AU9"/>
          <cell r="AV9"/>
          <cell r="AW9">
            <v>875950.21</v>
          </cell>
          <cell r="AX9"/>
          <cell r="AY9">
            <v>8.4399999999999977</v>
          </cell>
        </row>
        <row r="10">
          <cell r="A10" t="str">
            <v>0100100202600</v>
          </cell>
          <cell r="B10" t="str">
            <v>LIBERTY COMM UNIT SCHOOL DIST 2</v>
          </cell>
          <cell r="C10" t="str">
            <v>ADAMS</v>
          </cell>
          <cell r="D10" t="str">
            <v>Unit</v>
          </cell>
          <cell r="E10"/>
          <cell r="F10">
            <v>583.52</v>
          </cell>
          <cell r="G10">
            <v>132.66</v>
          </cell>
          <cell r="H10">
            <v>0</v>
          </cell>
          <cell r="I10"/>
          <cell r="J10">
            <v>1.06</v>
          </cell>
          <cell r="K10">
            <v>77724.5</v>
          </cell>
          <cell r="L10"/>
          <cell r="M10">
            <v>1.06</v>
          </cell>
          <cell r="N10">
            <v>77724.5</v>
          </cell>
          <cell r="O10"/>
          <cell r="P10">
            <v>1.1000000000000001</v>
          </cell>
          <cell r="Q10">
            <v>80657.5</v>
          </cell>
          <cell r="R10"/>
          <cell r="S10">
            <v>1.1000000000000001</v>
          </cell>
          <cell r="T10">
            <v>80657.5</v>
          </cell>
          <cell r="U10"/>
          <cell r="V10"/>
          <cell r="W10">
            <v>0</v>
          </cell>
          <cell r="X10">
            <v>0</v>
          </cell>
          <cell r="Y10"/>
          <cell r="Z10">
            <v>0</v>
          </cell>
          <cell r="AA10">
            <v>0</v>
          </cell>
          <cell r="AB10"/>
          <cell r="AC10">
            <v>0</v>
          </cell>
          <cell r="AD10">
            <v>0</v>
          </cell>
          <cell r="AE10"/>
          <cell r="AF10">
            <v>0</v>
          </cell>
          <cell r="AG10">
            <v>0</v>
          </cell>
          <cell r="AH10"/>
          <cell r="AI10">
            <v>0</v>
          </cell>
          <cell r="AJ10">
            <v>0</v>
          </cell>
          <cell r="AK10"/>
          <cell r="AL10"/>
          <cell r="AM10">
            <v>4.13</v>
          </cell>
          <cell r="AN10">
            <v>302832.25</v>
          </cell>
          <cell r="AO10"/>
          <cell r="AP10">
            <v>4.13</v>
          </cell>
          <cell r="AQ10">
            <v>122669.26</v>
          </cell>
          <cell r="AR10"/>
          <cell r="AS10">
            <v>0.57999999999999996</v>
          </cell>
          <cell r="AT10">
            <v>46895.9</v>
          </cell>
          <cell r="AU10"/>
          <cell r="AV10"/>
          <cell r="AW10">
            <v>789161.41</v>
          </cell>
          <cell r="AX10"/>
          <cell r="AY10">
            <v>7.3900000000000006</v>
          </cell>
        </row>
        <row r="11">
          <cell r="A11" t="str">
            <v>0100100302600</v>
          </cell>
          <cell r="B11" t="str">
            <v>CAMP POINT C U SCHOOL DIST 3</v>
          </cell>
          <cell r="C11" t="str">
            <v>ADAMS</v>
          </cell>
          <cell r="D11" t="str">
            <v>Unit</v>
          </cell>
          <cell r="E11"/>
          <cell r="F11">
            <v>811.2</v>
          </cell>
          <cell r="G11">
            <v>260.66000000000003</v>
          </cell>
          <cell r="H11">
            <v>1</v>
          </cell>
          <cell r="I11"/>
          <cell r="J11">
            <v>2.08</v>
          </cell>
          <cell r="K11">
            <v>152516</v>
          </cell>
          <cell r="L11"/>
          <cell r="M11">
            <v>2.08</v>
          </cell>
          <cell r="N11">
            <v>152516</v>
          </cell>
          <cell r="O11"/>
          <cell r="P11">
            <v>2.17</v>
          </cell>
          <cell r="Q11">
            <v>159115.25</v>
          </cell>
          <cell r="R11"/>
          <cell r="S11">
            <v>2.17</v>
          </cell>
          <cell r="T11">
            <v>159115.25</v>
          </cell>
          <cell r="U11"/>
          <cell r="V11"/>
          <cell r="W11">
            <v>0</v>
          </cell>
          <cell r="X11">
            <v>0</v>
          </cell>
          <cell r="Y11"/>
          <cell r="Z11">
            <v>0</v>
          </cell>
          <cell r="AA11">
            <v>0</v>
          </cell>
          <cell r="AB11"/>
          <cell r="AC11">
            <v>0</v>
          </cell>
          <cell r="AD11">
            <v>0</v>
          </cell>
          <cell r="AE11"/>
          <cell r="AF11">
            <v>0</v>
          </cell>
          <cell r="AG11">
            <v>0</v>
          </cell>
          <cell r="AH11"/>
          <cell r="AI11">
            <v>0.01</v>
          </cell>
          <cell r="AJ11">
            <v>733.25</v>
          </cell>
          <cell r="AK11"/>
          <cell r="AL11"/>
          <cell r="AM11">
            <v>5.75</v>
          </cell>
          <cell r="AN11">
            <v>421618.75</v>
          </cell>
          <cell r="AO11"/>
          <cell r="AP11">
            <v>5.75</v>
          </cell>
          <cell r="AQ11">
            <v>170786.5</v>
          </cell>
          <cell r="AR11"/>
          <cell r="AS11">
            <v>0.81</v>
          </cell>
          <cell r="AT11">
            <v>65492.55</v>
          </cell>
          <cell r="AU11"/>
          <cell r="AV11"/>
          <cell r="AW11">
            <v>1281893.55</v>
          </cell>
          <cell r="AX11"/>
          <cell r="AY11">
            <v>12.18</v>
          </cell>
        </row>
        <row r="12">
          <cell r="A12" t="str">
            <v>0100100402600</v>
          </cell>
          <cell r="B12" t="str">
            <v>COMMUNITY UNIT SCHOOL DIST 4</v>
          </cell>
          <cell r="C12" t="str">
            <v>ADAMS</v>
          </cell>
          <cell r="D12" t="str">
            <v>Unit</v>
          </cell>
          <cell r="E12"/>
          <cell r="F12">
            <v>634.55999999999995</v>
          </cell>
          <cell r="G12">
            <v>199.33</v>
          </cell>
          <cell r="H12">
            <v>9.66</v>
          </cell>
          <cell r="I12"/>
          <cell r="J12">
            <v>1.59</v>
          </cell>
          <cell r="K12">
            <v>116586.75</v>
          </cell>
          <cell r="L12"/>
          <cell r="M12">
            <v>1.59</v>
          </cell>
          <cell r="N12">
            <v>116586.75</v>
          </cell>
          <cell r="O12"/>
          <cell r="P12">
            <v>1.66</v>
          </cell>
          <cell r="Q12">
            <v>121719.5</v>
          </cell>
          <cell r="R12"/>
          <cell r="S12">
            <v>1.66</v>
          </cell>
          <cell r="T12">
            <v>121719.5</v>
          </cell>
          <cell r="U12"/>
          <cell r="V12"/>
          <cell r="W12">
            <v>7.0000000000000007E-2</v>
          </cell>
          <cell r="X12">
            <v>5132.75</v>
          </cell>
          <cell r="Y12"/>
          <cell r="Z12">
            <v>7.0000000000000007E-2</v>
          </cell>
          <cell r="AA12">
            <v>5132.75</v>
          </cell>
          <cell r="AB12"/>
          <cell r="AC12">
            <v>0.08</v>
          </cell>
          <cell r="AD12">
            <v>5866</v>
          </cell>
          <cell r="AE12"/>
          <cell r="AF12">
            <v>0.08</v>
          </cell>
          <cell r="AG12">
            <v>5866</v>
          </cell>
          <cell r="AH12"/>
          <cell r="AI12">
            <v>0.09</v>
          </cell>
          <cell r="AJ12">
            <v>6599.25</v>
          </cell>
          <cell r="AK12"/>
          <cell r="AL12"/>
          <cell r="AM12">
            <v>4.5</v>
          </cell>
          <cell r="AN12">
            <v>329962.5</v>
          </cell>
          <cell r="AO12"/>
          <cell r="AP12">
            <v>4.5</v>
          </cell>
          <cell r="AQ12">
            <v>133659</v>
          </cell>
          <cell r="AR12"/>
          <cell r="AS12">
            <v>0.63</v>
          </cell>
          <cell r="AT12">
            <v>50938.65</v>
          </cell>
          <cell r="AU12"/>
          <cell r="AV12"/>
          <cell r="AW12">
            <v>1019769.4</v>
          </cell>
          <cell r="AX12"/>
          <cell r="AY12">
            <v>9.73</v>
          </cell>
        </row>
        <row r="13">
          <cell r="A13" t="str">
            <v>0100117202200</v>
          </cell>
          <cell r="B13" t="str">
            <v>QUINCY SCHOOL DISTRICT 172</v>
          </cell>
          <cell r="C13" t="str">
            <v>ADAMS</v>
          </cell>
          <cell r="D13" t="str">
            <v>Unit</v>
          </cell>
          <cell r="E13"/>
          <cell r="F13">
            <v>6053.8</v>
          </cell>
          <cell r="G13">
            <v>3017</v>
          </cell>
          <cell r="H13">
            <v>27.5</v>
          </cell>
          <cell r="I13"/>
          <cell r="J13">
            <v>24.13</v>
          </cell>
          <cell r="K13">
            <v>1769332.25</v>
          </cell>
          <cell r="L13"/>
          <cell r="M13">
            <v>24.13</v>
          </cell>
          <cell r="N13">
            <v>1769332.25</v>
          </cell>
          <cell r="O13"/>
          <cell r="P13">
            <v>25.14</v>
          </cell>
          <cell r="Q13">
            <v>1843390.5</v>
          </cell>
          <cell r="R13"/>
          <cell r="S13">
            <v>25.14</v>
          </cell>
          <cell r="T13">
            <v>1843390.5</v>
          </cell>
          <cell r="U13"/>
          <cell r="V13"/>
          <cell r="W13">
            <v>0.22</v>
          </cell>
          <cell r="X13">
            <v>16131.5</v>
          </cell>
          <cell r="Y13"/>
          <cell r="Z13">
            <v>0.22</v>
          </cell>
          <cell r="AA13">
            <v>16131.5</v>
          </cell>
          <cell r="AB13"/>
          <cell r="AC13">
            <v>0.22</v>
          </cell>
          <cell r="AD13">
            <v>16131.5</v>
          </cell>
          <cell r="AE13"/>
          <cell r="AF13">
            <v>0.22</v>
          </cell>
          <cell r="AG13">
            <v>16131.5</v>
          </cell>
          <cell r="AH13"/>
          <cell r="AI13">
            <v>0.27</v>
          </cell>
          <cell r="AJ13">
            <v>19797.75</v>
          </cell>
          <cell r="AK13"/>
          <cell r="AL13"/>
          <cell r="AM13">
            <v>42.93</v>
          </cell>
          <cell r="AN13">
            <v>3147842.25</v>
          </cell>
          <cell r="AO13"/>
          <cell r="AP13">
            <v>42.93</v>
          </cell>
          <cell r="AQ13">
            <v>1275106.8600000001</v>
          </cell>
          <cell r="AR13"/>
          <cell r="AS13">
            <v>6.05</v>
          </cell>
          <cell r="AT13">
            <v>489172.75</v>
          </cell>
          <cell r="AU13"/>
          <cell r="AV13"/>
          <cell r="AW13">
            <v>12221891.109999999</v>
          </cell>
          <cell r="AX13"/>
          <cell r="AY13">
            <v>118.26999999999998</v>
          </cell>
        </row>
        <row r="14">
          <cell r="A14" t="str">
            <v>0100500102600</v>
          </cell>
          <cell r="B14" t="str">
            <v>BROWN COUNTY C U SCH DIST 1</v>
          </cell>
          <cell r="C14" t="str">
            <v>BROWN</v>
          </cell>
          <cell r="D14" t="str">
            <v>Unit</v>
          </cell>
          <cell r="E14"/>
          <cell r="F14">
            <v>638.70000000000005</v>
          </cell>
          <cell r="G14">
            <v>205.66</v>
          </cell>
          <cell r="H14">
            <v>6.16</v>
          </cell>
          <cell r="I14"/>
          <cell r="J14">
            <v>1.64</v>
          </cell>
          <cell r="K14">
            <v>120253</v>
          </cell>
          <cell r="L14"/>
          <cell r="M14">
            <v>1.64</v>
          </cell>
          <cell r="N14">
            <v>120253</v>
          </cell>
          <cell r="O14"/>
          <cell r="P14">
            <v>1.71</v>
          </cell>
          <cell r="Q14">
            <v>125385.75</v>
          </cell>
          <cell r="R14"/>
          <cell r="S14">
            <v>1.71</v>
          </cell>
          <cell r="T14">
            <v>125385.75</v>
          </cell>
          <cell r="U14"/>
          <cell r="V14"/>
          <cell r="W14">
            <v>0.04</v>
          </cell>
          <cell r="X14">
            <v>2933</v>
          </cell>
          <cell r="Y14"/>
          <cell r="Z14">
            <v>0.04</v>
          </cell>
          <cell r="AA14">
            <v>2933</v>
          </cell>
          <cell r="AB14"/>
          <cell r="AC14">
            <v>0.05</v>
          </cell>
          <cell r="AD14">
            <v>3666.25</v>
          </cell>
          <cell r="AE14"/>
          <cell r="AF14">
            <v>0.05</v>
          </cell>
          <cell r="AG14">
            <v>3666.25</v>
          </cell>
          <cell r="AH14"/>
          <cell r="AI14">
            <v>0.06</v>
          </cell>
          <cell r="AJ14">
            <v>4399.5</v>
          </cell>
          <cell r="AK14"/>
          <cell r="AL14"/>
          <cell r="AM14">
            <v>4.5199999999999996</v>
          </cell>
          <cell r="AN14">
            <v>331429</v>
          </cell>
          <cell r="AO14"/>
          <cell r="AP14">
            <v>4.5199999999999996</v>
          </cell>
          <cell r="AQ14">
            <v>134253.04</v>
          </cell>
          <cell r="AR14"/>
          <cell r="AS14">
            <v>0.63</v>
          </cell>
          <cell r="AT14">
            <v>50938.65</v>
          </cell>
          <cell r="AU14"/>
          <cell r="AV14"/>
          <cell r="AW14">
            <v>1025496.19</v>
          </cell>
          <cell r="AX14"/>
          <cell r="AY14">
            <v>9.7799999999999976</v>
          </cell>
        </row>
        <row r="15">
          <cell r="A15" t="str">
            <v>0100901502600</v>
          </cell>
          <cell r="B15" t="str">
            <v>BEARDSTOWN C U SCH DIST 15</v>
          </cell>
          <cell r="C15" t="str">
            <v>CASS</v>
          </cell>
          <cell r="D15" t="str">
            <v>Unit</v>
          </cell>
          <cell r="E15"/>
          <cell r="F15">
            <v>1338.75</v>
          </cell>
          <cell r="G15">
            <v>699.66</v>
          </cell>
          <cell r="H15">
            <v>788</v>
          </cell>
          <cell r="I15"/>
          <cell r="J15">
            <v>5.59</v>
          </cell>
          <cell r="K15">
            <v>409886.75</v>
          </cell>
          <cell r="L15"/>
          <cell r="M15">
            <v>5.59</v>
          </cell>
          <cell r="N15">
            <v>409886.75</v>
          </cell>
          <cell r="O15"/>
          <cell r="P15">
            <v>5.83</v>
          </cell>
          <cell r="Q15">
            <v>427484.75</v>
          </cell>
          <cell r="R15"/>
          <cell r="S15">
            <v>5.83</v>
          </cell>
          <cell r="T15">
            <v>427484.75</v>
          </cell>
          <cell r="U15"/>
          <cell r="V15"/>
          <cell r="W15">
            <v>6.3</v>
          </cell>
          <cell r="X15">
            <v>461947.5</v>
          </cell>
          <cell r="Y15"/>
          <cell r="Z15">
            <v>6.3</v>
          </cell>
          <cell r="AA15">
            <v>461947.5</v>
          </cell>
          <cell r="AB15"/>
          <cell r="AC15">
            <v>6.56</v>
          </cell>
          <cell r="AD15">
            <v>481012</v>
          </cell>
          <cell r="AE15"/>
          <cell r="AF15">
            <v>6.56</v>
          </cell>
          <cell r="AG15">
            <v>481012</v>
          </cell>
          <cell r="AH15"/>
          <cell r="AI15">
            <v>7.88</v>
          </cell>
          <cell r="AJ15">
            <v>577801</v>
          </cell>
          <cell r="AK15"/>
          <cell r="AL15"/>
          <cell r="AM15">
            <v>9.49</v>
          </cell>
          <cell r="AN15">
            <v>695854.25</v>
          </cell>
          <cell r="AO15"/>
          <cell r="AP15">
            <v>9.49</v>
          </cell>
          <cell r="AQ15">
            <v>281871.98</v>
          </cell>
          <cell r="AR15"/>
          <cell r="AS15">
            <v>1.33</v>
          </cell>
          <cell r="AT15">
            <v>107537.15</v>
          </cell>
          <cell r="AU15"/>
          <cell r="AV15"/>
          <cell r="AW15">
            <v>5223726.38</v>
          </cell>
          <cell r="AX15"/>
          <cell r="AY15">
            <v>54.040000000000006</v>
          </cell>
        </row>
        <row r="16">
          <cell r="A16" t="str">
            <v>0100906402600</v>
          </cell>
          <cell r="B16" t="str">
            <v>VIRGINIA C U SCH DIST 64</v>
          </cell>
          <cell r="C16" t="str">
            <v>CASS</v>
          </cell>
          <cell r="D16" t="str">
            <v>Unit</v>
          </cell>
          <cell r="E16"/>
          <cell r="F16">
            <v>293.12</v>
          </cell>
          <cell r="G16">
            <v>94</v>
          </cell>
          <cell r="H16">
            <v>2</v>
          </cell>
          <cell r="I16"/>
          <cell r="J16">
            <v>0.75</v>
          </cell>
          <cell r="K16">
            <v>54993.75</v>
          </cell>
          <cell r="L16"/>
          <cell r="M16">
            <v>0.75</v>
          </cell>
          <cell r="N16">
            <v>54993.75</v>
          </cell>
          <cell r="O16"/>
          <cell r="P16">
            <v>0.78</v>
          </cell>
          <cell r="Q16">
            <v>57193.5</v>
          </cell>
          <cell r="R16"/>
          <cell r="S16">
            <v>0.78</v>
          </cell>
          <cell r="T16">
            <v>57193.5</v>
          </cell>
          <cell r="U16"/>
          <cell r="V16"/>
          <cell r="W16">
            <v>0.01</v>
          </cell>
          <cell r="X16">
            <v>733.25</v>
          </cell>
          <cell r="Y16"/>
          <cell r="Z16">
            <v>0.01</v>
          </cell>
          <cell r="AA16">
            <v>733.25</v>
          </cell>
          <cell r="AB16"/>
          <cell r="AC16">
            <v>0.01</v>
          </cell>
          <cell r="AD16">
            <v>733.25</v>
          </cell>
          <cell r="AE16"/>
          <cell r="AF16">
            <v>0.01</v>
          </cell>
          <cell r="AG16">
            <v>733.25</v>
          </cell>
          <cell r="AH16"/>
          <cell r="AI16">
            <v>0.02</v>
          </cell>
          <cell r="AJ16">
            <v>1466.5</v>
          </cell>
          <cell r="AK16"/>
          <cell r="AL16"/>
          <cell r="AM16">
            <v>2.0699999999999998</v>
          </cell>
          <cell r="AN16">
            <v>151782.75</v>
          </cell>
          <cell r="AO16"/>
          <cell r="AP16">
            <v>2.0699999999999998</v>
          </cell>
          <cell r="AQ16">
            <v>61483.14</v>
          </cell>
          <cell r="AR16"/>
          <cell r="AS16">
            <v>0.28999999999999998</v>
          </cell>
          <cell r="AT16">
            <v>23447.95</v>
          </cell>
          <cell r="AU16"/>
          <cell r="AV16"/>
          <cell r="AW16">
            <v>465487.83999999997</v>
          </cell>
          <cell r="AX16"/>
          <cell r="AY16">
            <v>4.43</v>
          </cell>
        </row>
        <row r="17">
          <cell r="A17" t="str">
            <v>0100926202600</v>
          </cell>
          <cell r="B17" t="str">
            <v>A C CENTRAL CUSD 262</v>
          </cell>
          <cell r="C17" t="str">
            <v>CASS</v>
          </cell>
          <cell r="D17" t="str">
            <v>Unit</v>
          </cell>
          <cell r="E17"/>
          <cell r="F17">
            <v>341.13</v>
          </cell>
          <cell r="G17">
            <v>129</v>
          </cell>
          <cell r="H17">
            <v>0</v>
          </cell>
          <cell r="I17"/>
          <cell r="J17">
            <v>1.03</v>
          </cell>
          <cell r="K17">
            <v>75524.75</v>
          </cell>
          <cell r="L17"/>
          <cell r="M17">
            <v>1.03</v>
          </cell>
          <cell r="N17">
            <v>75524.75</v>
          </cell>
          <cell r="O17"/>
          <cell r="P17">
            <v>1.07</v>
          </cell>
          <cell r="Q17">
            <v>78457.75</v>
          </cell>
          <cell r="R17"/>
          <cell r="S17">
            <v>1.07</v>
          </cell>
          <cell r="T17">
            <v>78457.75</v>
          </cell>
          <cell r="U17"/>
          <cell r="V17"/>
          <cell r="W17">
            <v>0</v>
          </cell>
          <cell r="X17">
            <v>0</v>
          </cell>
          <cell r="Y17"/>
          <cell r="Z17">
            <v>0</v>
          </cell>
          <cell r="AA17">
            <v>0</v>
          </cell>
          <cell r="AB17"/>
          <cell r="AC17">
            <v>0</v>
          </cell>
          <cell r="AD17">
            <v>0</v>
          </cell>
          <cell r="AE17"/>
          <cell r="AF17">
            <v>0</v>
          </cell>
          <cell r="AG17">
            <v>0</v>
          </cell>
          <cell r="AH17"/>
          <cell r="AI17">
            <v>0</v>
          </cell>
          <cell r="AJ17">
            <v>0</v>
          </cell>
          <cell r="AK17"/>
          <cell r="AL17"/>
          <cell r="AM17">
            <v>2.41</v>
          </cell>
          <cell r="AN17">
            <v>176713.25</v>
          </cell>
          <cell r="AO17"/>
          <cell r="AP17">
            <v>2.41</v>
          </cell>
          <cell r="AQ17">
            <v>71581.820000000007</v>
          </cell>
          <cell r="AR17"/>
          <cell r="AS17">
            <v>0.34</v>
          </cell>
          <cell r="AT17">
            <v>27490.7</v>
          </cell>
          <cell r="AU17"/>
          <cell r="AV17"/>
          <cell r="AW17">
            <v>583750.77</v>
          </cell>
          <cell r="AX17"/>
          <cell r="AY17">
            <v>5.58</v>
          </cell>
        </row>
        <row r="18">
          <cell r="A18" t="str">
            <v>0106900102600</v>
          </cell>
          <cell r="B18" t="str">
            <v>FRANKLIN C U SCHOOL DISTRICT 1</v>
          </cell>
          <cell r="C18" t="str">
            <v>MORGAN</v>
          </cell>
          <cell r="D18" t="str">
            <v>Unit</v>
          </cell>
          <cell r="E18"/>
          <cell r="F18">
            <v>270.45999999999998</v>
          </cell>
          <cell r="G18">
            <v>91.33</v>
          </cell>
          <cell r="H18">
            <v>0</v>
          </cell>
          <cell r="I18"/>
          <cell r="J18">
            <v>0.73</v>
          </cell>
          <cell r="K18">
            <v>53527.25</v>
          </cell>
          <cell r="L18"/>
          <cell r="M18">
            <v>0.73</v>
          </cell>
          <cell r="N18">
            <v>53527.25</v>
          </cell>
          <cell r="O18"/>
          <cell r="P18">
            <v>0.76</v>
          </cell>
          <cell r="Q18">
            <v>55727</v>
          </cell>
          <cell r="R18"/>
          <cell r="S18">
            <v>0.76</v>
          </cell>
          <cell r="T18">
            <v>55727</v>
          </cell>
          <cell r="U18"/>
          <cell r="V18"/>
          <cell r="W18">
            <v>0</v>
          </cell>
          <cell r="X18">
            <v>0</v>
          </cell>
          <cell r="Y18"/>
          <cell r="Z18">
            <v>0</v>
          </cell>
          <cell r="AA18">
            <v>0</v>
          </cell>
          <cell r="AB18"/>
          <cell r="AC18">
            <v>0</v>
          </cell>
          <cell r="AD18">
            <v>0</v>
          </cell>
          <cell r="AE18"/>
          <cell r="AF18">
            <v>0</v>
          </cell>
          <cell r="AG18">
            <v>0</v>
          </cell>
          <cell r="AH18"/>
          <cell r="AI18">
            <v>0</v>
          </cell>
          <cell r="AJ18">
            <v>0</v>
          </cell>
          <cell r="AK18"/>
          <cell r="AL18"/>
          <cell r="AM18">
            <v>1.91</v>
          </cell>
          <cell r="AN18">
            <v>140050.75</v>
          </cell>
          <cell r="AO18"/>
          <cell r="AP18">
            <v>1.91</v>
          </cell>
          <cell r="AQ18">
            <v>56730.82</v>
          </cell>
          <cell r="AR18"/>
          <cell r="AS18">
            <v>0.27</v>
          </cell>
          <cell r="AT18">
            <v>21830.85</v>
          </cell>
          <cell r="AU18"/>
          <cell r="AV18"/>
          <cell r="AW18">
            <v>437120.92</v>
          </cell>
          <cell r="AX18"/>
          <cell r="AY18">
            <v>4.16</v>
          </cell>
        </row>
        <row r="19">
          <cell r="A19" t="str">
            <v>0106900602600</v>
          </cell>
          <cell r="B19" t="str">
            <v>WAVERLY C U SCHOOL DIST 6</v>
          </cell>
          <cell r="C19" t="str">
            <v>MORGAN</v>
          </cell>
          <cell r="D19" t="str">
            <v>Unit</v>
          </cell>
          <cell r="E19"/>
          <cell r="F19">
            <v>331.05</v>
          </cell>
          <cell r="G19">
            <v>128</v>
          </cell>
          <cell r="H19">
            <v>2.33</v>
          </cell>
          <cell r="I19"/>
          <cell r="J19">
            <v>1.02</v>
          </cell>
          <cell r="K19">
            <v>74791.5</v>
          </cell>
          <cell r="L19"/>
          <cell r="M19">
            <v>1.02</v>
          </cell>
          <cell r="N19">
            <v>74791.5</v>
          </cell>
          <cell r="O19"/>
          <cell r="P19">
            <v>1.06</v>
          </cell>
          <cell r="Q19">
            <v>77724.5</v>
          </cell>
          <cell r="R19"/>
          <cell r="S19">
            <v>1.06</v>
          </cell>
          <cell r="T19">
            <v>77724.5</v>
          </cell>
          <cell r="U19"/>
          <cell r="V19"/>
          <cell r="W19">
            <v>0.01</v>
          </cell>
          <cell r="X19">
            <v>733.25</v>
          </cell>
          <cell r="Y19"/>
          <cell r="Z19">
            <v>0.01</v>
          </cell>
          <cell r="AA19">
            <v>733.25</v>
          </cell>
          <cell r="AB19"/>
          <cell r="AC19">
            <v>0.01</v>
          </cell>
          <cell r="AD19">
            <v>733.25</v>
          </cell>
          <cell r="AE19"/>
          <cell r="AF19">
            <v>0.01</v>
          </cell>
          <cell r="AG19">
            <v>733.25</v>
          </cell>
          <cell r="AH19"/>
          <cell r="AI19">
            <v>0.02</v>
          </cell>
          <cell r="AJ19">
            <v>1466.5</v>
          </cell>
          <cell r="AK19"/>
          <cell r="AL19"/>
          <cell r="AM19">
            <v>2.34</v>
          </cell>
          <cell r="AN19">
            <v>171580.5</v>
          </cell>
          <cell r="AO19"/>
          <cell r="AP19">
            <v>2.34</v>
          </cell>
          <cell r="AQ19">
            <v>69502.679999999993</v>
          </cell>
          <cell r="AR19"/>
          <cell r="AS19">
            <v>0.33</v>
          </cell>
          <cell r="AT19">
            <v>26682.15</v>
          </cell>
          <cell r="AU19"/>
          <cell r="AV19"/>
          <cell r="AW19">
            <v>577196.82999999996</v>
          </cell>
          <cell r="AX19"/>
          <cell r="AY19">
            <v>5.5299999999999994</v>
          </cell>
        </row>
        <row r="20">
          <cell r="A20" t="str">
            <v>0106901102600</v>
          </cell>
          <cell r="B20" t="str">
            <v>MEREDOSIA-CHAMBERSBURG CUSD 11</v>
          </cell>
          <cell r="C20" t="str">
            <v>MORGAN</v>
          </cell>
          <cell r="D20" t="str">
            <v>Unit</v>
          </cell>
          <cell r="E20"/>
          <cell r="F20">
            <v>183.25</v>
          </cell>
          <cell r="G20">
            <v>115</v>
          </cell>
          <cell r="H20">
            <v>0</v>
          </cell>
          <cell r="I20"/>
          <cell r="J20">
            <v>0.92</v>
          </cell>
          <cell r="K20">
            <v>67459</v>
          </cell>
          <cell r="L20"/>
          <cell r="M20">
            <v>0.92</v>
          </cell>
          <cell r="N20">
            <v>67459</v>
          </cell>
          <cell r="O20"/>
          <cell r="P20">
            <v>0.95</v>
          </cell>
          <cell r="Q20">
            <v>69658.75</v>
          </cell>
          <cell r="R20"/>
          <cell r="S20">
            <v>0.95</v>
          </cell>
          <cell r="T20">
            <v>69658.75</v>
          </cell>
          <cell r="U20"/>
          <cell r="V20"/>
          <cell r="W20">
            <v>0</v>
          </cell>
          <cell r="X20">
            <v>0</v>
          </cell>
          <cell r="Y20"/>
          <cell r="Z20">
            <v>0</v>
          </cell>
          <cell r="AA20">
            <v>0</v>
          </cell>
          <cell r="AB20"/>
          <cell r="AC20">
            <v>0</v>
          </cell>
          <cell r="AD20">
            <v>0</v>
          </cell>
          <cell r="AE20"/>
          <cell r="AF20">
            <v>0</v>
          </cell>
          <cell r="AG20">
            <v>0</v>
          </cell>
          <cell r="AH20"/>
          <cell r="AI20">
            <v>0</v>
          </cell>
          <cell r="AJ20">
            <v>0</v>
          </cell>
          <cell r="AK20"/>
          <cell r="AL20"/>
          <cell r="AM20">
            <v>1.29</v>
          </cell>
          <cell r="AN20">
            <v>94589.25</v>
          </cell>
          <cell r="AO20"/>
          <cell r="AP20">
            <v>1.29</v>
          </cell>
          <cell r="AQ20">
            <v>38315.58</v>
          </cell>
          <cell r="AR20"/>
          <cell r="AS20">
            <v>0.18</v>
          </cell>
          <cell r="AT20">
            <v>14553.9</v>
          </cell>
          <cell r="AU20"/>
          <cell r="AV20"/>
          <cell r="AW20">
            <v>421694.23</v>
          </cell>
          <cell r="AX20"/>
          <cell r="AY20">
            <v>4.1100000000000003</v>
          </cell>
        </row>
        <row r="21">
          <cell r="A21" t="str">
            <v>0106902702600</v>
          </cell>
          <cell r="B21" t="str">
            <v>TRIOPIA C U SCHOOL DISTRICT 27</v>
          </cell>
          <cell r="C21" t="str">
            <v>MORGAN</v>
          </cell>
          <cell r="D21" t="str">
            <v>Unit</v>
          </cell>
          <cell r="E21"/>
          <cell r="F21">
            <v>365</v>
          </cell>
          <cell r="G21">
            <v>92</v>
          </cell>
          <cell r="H21">
            <v>0</v>
          </cell>
          <cell r="I21"/>
          <cell r="J21">
            <v>0.73</v>
          </cell>
          <cell r="K21">
            <v>53527.25</v>
          </cell>
          <cell r="L21"/>
          <cell r="M21">
            <v>0.73</v>
          </cell>
          <cell r="N21">
            <v>53527.25</v>
          </cell>
          <cell r="O21"/>
          <cell r="P21">
            <v>0.76</v>
          </cell>
          <cell r="Q21">
            <v>55727</v>
          </cell>
          <cell r="R21"/>
          <cell r="S21">
            <v>0.76</v>
          </cell>
          <cell r="T21">
            <v>55727</v>
          </cell>
          <cell r="U21"/>
          <cell r="V21"/>
          <cell r="W21">
            <v>0</v>
          </cell>
          <cell r="X21">
            <v>0</v>
          </cell>
          <cell r="Y21"/>
          <cell r="Z21">
            <v>0</v>
          </cell>
          <cell r="AA21">
            <v>0</v>
          </cell>
          <cell r="AB21"/>
          <cell r="AC21">
            <v>0</v>
          </cell>
          <cell r="AD21">
            <v>0</v>
          </cell>
          <cell r="AE21"/>
          <cell r="AF21">
            <v>0</v>
          </cell>
          <cell r="AG21">
            <v>0</v>
          </cell>
          <cell r="AH21"/>
          <cell r="AI21">
            <v>0</v>
          </cell>
          <cell r="AJ21">
            <v>0</v>
          </cell>
          <cell r="AK21"/>
          <cell r="AL21"/>
          <cell r="AM21">
            <v>2.58</v>
          </cell>
          <cell r="AN21">
            <v>189178.5</v>
          </cell>
          <cell r="AO21"/>
          <cell r="AP21">
            <v>2.58</v>
          </cell>
          <cell r="AQ21">
            <v>76631.16</v>
          </cell>
          <cell r="AR21"/>
          <cell r="AS21">
            <v>0.36</v>
          </cell>
          <cell r="AT21">
            <v>29107.8</v>
          </cell>
          <cell r="AU21"/>
          <cell r="AV21"/>
          <cell r="AW21">
            <v>513425.96</v>
          </cell>
          <cell r="AX21"/>
          <cell r="AY21">
            <v>4.83</v>
          </cell>
        </row>
        <row r="22">
          <cell r="A22" t="str">
            <v>0106911702200</v>
          </cell>
          <cell r="B22" t="str">
            <v>JACKSONVILLE SCHOOL DIST 117</v>
          </cell>
          <cell r="C22" t="str">
            <v>MORGAN</v>
          </cell>
          <cell r="D22" t="str">
            <v>Unit</v>
          </cell>
          <cell r="E22"/>
          <cell r="F22">
            <v>3005.87</v>
          </cell>
          <cell r="G22">
            <v>1521</v>
          </cell>
          <cell r="H22">
            <v>78.5</v>
          </cell>
          <cell r="I22"/>
          <cell r="J22">
            <v>12.16</v>
          </cell>
          <cell r="K22">
            <v>891632</v>
          </cell>
          <cell r="L22"/>
          <cell r="M22">
            <v>12.16</v>
          </cell>
          <cell r="N22">
            <v>891632</v>
          </cell>
          <cell r="O22"/>
          <cell r="P22">
            <v>12.67</v>
          </cell>
          <cell r="Q22">
            <v>929027.75</v>
          </cell>
          <cell r="R22"/>
          <cell r="S22">
            <v>12.67</v>
          </cell>
          <cell r="T22">
            <v>929027.75</v>
          </cell>
          <cell r="U22"/>
          <cell r="V22"/>
          <cell r="W22">
            <v>0.62</v>
          </cell>
          <cell r="X22">
            <v>45461.5</v>
          </cell>
          <cell r="Y22"/>
          <cell r="Z22">
            <v>0.62</v>
          </cell>
          <cell r="AA22">
            <v>45461.5</v>
          </cell>
          <cell r="AB22"/>
          <cell r="AC22">
            <v>0.65</v>
          </cell>
          <cell r="AD22">
            <v>47661.25</v>
          </cell>
          <cell r="AE22"/>
          <cell r="AF22">
            <v>0.65</v>
          </cell>
          <cell r="AG22">
            <v>47661.25</v>
          </cell>
          <cell r="AH22"/>
          <cell r="AI22">
            <v>0.78</v>
          </cell>
          <cell r="AJ22">
            <v>57193.5</v>
          </cell>
          <cell r="AK22"/>
          <cell r="AL22"/>
          <cell r="AM22">
            <v>21.31</v>
          </cell>
          <cell r="AN22">
            <v>1562555.75</v>
          </cell>
          <cell r="AO22"/>
          <cell r="AP22">
            <v>21.31</v>
          </cell>
          <cell r="AQ22">
            <v>632949.62</v>
          </cell>
          <cell r="AR22"/>
          <cell r="AS22">
            <v>3</v>
          </cell>
          <cell r="AT22">
            <v>242565</v>
          </cell>
          <cell r="AU22"/>
          <cell r="AV22"/>
          <cell r="AW22">
            <v>6322828.8700000001</v>
          </cell>
          <cell r="AX22"/>
          <cell r="AY22">
            <v>61.509999999999991</v>
          </cell>
        </row>
        <row r="23">
          <cell r="A23" t="str">
            <v>0107500302600</v>
          </cell>
          <cell r="B23" t="str">
            <v>PLEASANT HILL C U SCH DIST 3</v>
          </cell>
          <cell r="C23" t="str">
            <v>PIKE</v>
          </cell>
          <cell r="D23" t="str">
            <v>Unit</v>
          </cell>
          <cell r="E23"/>
          <cell r="F23">
            <v>338.25</v>
          </cell>
          <cell r="G23">
            <v>118</v>
          </cell>
          <cell r="H23">
            <v>0</v>
          </cell>
          <cell r="I23"/>
          <cell r="J23">
            <v>0.94</v>
          </cell>
          <cell r="K23">
            <v>68925.5</v>
          </cell>
          <cell r="L23"/>
          <cell r="M23">
            <v>0.94</v>
          </cell>
          <cell r="N23">
            <v>68925.5</v>
          </cell>
          <cell r="O23"/>
          <cell r="P23">
            <v>0.98</v>
          </cell>
          <cell r="Q23">
            <v>71858.5</v>
          </cell>
          <cell r="R23"/>
          <cell r="S23">
            <v>0.98</v>
          </cell>
          <cell r="T23">
            <v>71858.5</v>
          </cell>
          <cell r="U23"/>
          <cell r="V23"/>
          <cell r="W23">
            <v>0</v>
          </cell>
          <cell r="X23">
            <v>0</v>
          </cell>
          <cell r="Y23"/>
          <cell r="Z23">
            <v>0</v>
          </cell>
          <cell r="AA23">
            <v>0</v>
          </cell>
          <cell r="AB23"/>
          <cell r="AC23">
            <v>0</v>
          </cell>
          <cell r="AD23">
            <v>0</v>
          </cell>
          <cell r="AE23"/>
          <cell r="AF23">
            <v>0</v>
          </cell>
          <cell r="AG23">
            <v>0</v>
          </cell>
          <cell r="AH23"/>
          <cell r="AI23">
            <v>0</v>
          </cell>
          <cell r="AJ23">
            <v>0</v>
          </cell>
          <cell r="AK23"/>
          <cell r="AL23"/>
          <cell r="AM23">
            <v>2.39</v>
          </cell>
          <cell r="AN23">
            <v>175246.75</v>
          </cell>
          <cell r="AO23"/>
          <cell r="AP23">
            <v>2.39</v>
          </cell>
          <cell r="AQ23">
            <v>70987.78</v>
          </cell>
          <cell r="AR23"/>
          <cell r="AS23">
            <v>0.33</v>
          </cell>
          <cell r="AT23">
            <v>26682.15</v>
          </cell>
          <cell r="AU23"/>
          <cell r="AV23"/>
          <cell r="AW23">
            <v>554484.67999999993</v>
          </cell>
          <cell r="AX23"/>
          <cell r="AY23">
            <v>5.29</v>
          </cell>
        </row>
        <row r="24">
          <cell r="A24" t="str">
            <v>0107500402600</v>
          </cell>
          <cell r="B24" t="str">
            <v>GRIGGSVILLE-PERRY C U SCH DIST 4</v>
          </cell>
          <cell r="C24" t="str">
            <v>PIKE</v>
          </cell>
          <cell r="D24" t="str">
            <v>Unit</v>
          </cell>
          <cell r="E24"/>
          <cell r="F24">
            <v>315.63</v>
          </cell>
          <cell r="G24">
            <v>145.33000000000001</v>
          </cell>
          <cell r="H24">
            <v>0</v>
          </cell>
          <cell r="I24"/>
          <cell r="J24">
            <v>1.1599999999999999</v>
          </cell>
          <cell r="K24">
            <v>85057</v>
          </cell>
          <cell r="L24"/>
          <cell r="M24">
            <v>1.1599999999999999</v>
          </cell>
          <cell r="N24">
            <v>85057</v>
          </cell>
          <cell r="O24"/>
          <cell r="P24">
            <v>1.21</v>
          </cell>
          <cell r="Q24">
            <v>88723.25</v>
          </cell>
          <cell r="R24"/>
          <cell r="S24">
            <v>1.21</v>
          </cell>
          <cell r="T24">
            <v>88723.25</v>
          </cell>
          <cell r="U24"/>
          <cell r="V24"/>
          <cell r="W24">
            <v>0</v>
          </cell>
          <cell r="X24">
            <v>0</v>
          </cell>
          <cell r="Y24"/>
          <cell r="Z24">
            <v>0</v>
          </cell>
          <cell r="AA24">
            <v>0</v>
          </cell>
          <cell r="AB24"/>
          <cell r="AC24">
            <v>0</v>
          </cell>
          <cell r="AD24">
            <v>0</v>
          </cell>
          <cell r="AE24"/>
          <cell r="AF24">
            <v>0</v>
          </cell>
          <cell r="AG24">
            <v>0</v>
          </cell>
          <cell r="AH24"/>
          <cell r="AI24">
            <v>0</v>
          </cell>
          <cell r="AJ24">
            <v>0</v>
          </cell>
          <cell r="AK24"/>
          <cell r="AL24"/>
          <cell r="AM24">
            <v>2.23</v>
          </cell>
          <cell r="AN24">
            <v>163514.75</v>
          </cell>
          <cell r="AO24"/>
          <cell r="AP24">
            <v>2.23</v>
          </cell>
          <cell r="AQ24">
            <v>66235.460000000006</v>
          </cell>
          <cell r="AR24"/>
          <cell r="AS24">
            <v>0.31</v>
          </cell>
          <cell r="AT24">
            <v>25065.05</v>
          </cell>
          <cell r="AU24"/>
          <cell r="AV24"/>
          <cell r="AW24">
            <v>602375.76</v>
          </cell>
          <cell r="AX24"/>
          <cell r="AY24">
            <v>5.8100000000000005</v>
          </cell>
        </row>
        <row r="25">
          <cell r="A25" t="str">
            <v>0107501002600</v>
          </cell>
          <cell r="B25" t="str">
            <v>PIKELAND C U SCH DIST 10</v>
          </cell>
          <cell r="C25" t="str">
            <v>PIKE</v>
          </cell>
          <cell r="D25" t="str">
            <v>Unit</v>
          </cell>
          <cell r="E25"/>
          <cell r="F25">
            <v>1084.45</v>
          </cell>
          <cell r="G25">
            <v>502</v>
          </cell>
          <cell r="H25">
            <v>6.16</v>
          </cell>
          <cell r="I25"/>
          <cell r="J25">
            <v>4.01</v>
          </cell>
          <cell r="K25">
            <v>294033.25</v>
          </cell>
          <cell r="L25"/>
          <cell r="M25">
            <v>4.01</v>
          </cell>
          <cell r="N25">
            <v>294033.25</v>
          </cell>
          <cell r="O25"/>
          <cell r="P25">
            <v>4.18</v>
          </cell>
          <cell r="Q25">
            <v>306498.5</v>
          </cell>
          <cell r="R25"/>
          <cell r="S25">
            <v>4.18</v>
          </cell>
          <cell r="T25">
            <v>306498.5</v>
          </cell>
          <cell r="U25"/>
          <cell r="V25"/>
          <cell r="W25">
            <v>0.04</v>
          </cell>
          <cell r="X25">
            <v>2933</v>
          </cell>
          <cell r="Y25"/>
          <cell r="Z25">
            <v>0.04</v>
          </cell>
          <cell r="AA25">
            <v>2933</v>
          </cell>
          <cell r="AB25"/>
          <cell r="AC25">
            <v>0.05</v>
          </cell>
          <cell r="AD25">
            <v>3666.25</v>
          </cell>
          <cell r="AE25"/>
          <cell r="AF25">
            <v>0.05</v>
          </cell>
          <cell r="AG25">
            <v>3666.25</v>
          </cell>
          <cell r="AH25"/>
          <cell r="AI25">
            <v>0.06</v>
          </cell>
          <cell r="AJ25">
            <v>4399.5</v>
          </cell>
          <cell r="AK25"/>
          <cell r="AL25"/>
          <cell r="AM25">
            <v>7.69</v>
          </cell>
          <cell r="AN25">
            <v>563869.25</v>
          </cell>
          <cell r="AO25"/>
          <cell r="AP25">
            <v>7.69</v>
          </cell>
          <cell r="AQ25">
            <v>228408.38</v>
          </cell>
          <cell r="AR25"/>
          <cell r="AS25">
            <v>1.08</v>
          </cell>
          <cell r="AT25">
            <v>87323.4</v>
          </cell>
          <cell r="AU25"/>
          <cell r="AV25"/>
          <cell r="AW25">
            <v>2098262.5300000003</v>
          </cell>
          <cell r="AX25"/>
          <cell r="AY25">
            <v>20.260000000000002</v>
          </cell>
        </row>
        <row r="26">
          <cell r="A26" t="str">
            <v>0107501202600</v>
          </cell>
          <cell r="B26" t="str">
            <v>WESTERN CUSD 12</v>
          </cell>
          <cell r="C26" t="str">
            <v>PIKE</v>
          </cell>
          <cell r="D26" t="str">
            <v>Unit</v>
          </cell>
          <cell r="E26"/>
          <cell r="F26">
            <v>458.38</v>
          </cell>
          <cell r="G26">
            <v>215</v>
          </cell>
          <cell r="H26">
            <v>1.33</v>
          </cell>
          <cell r="I26"/>
          <cell r="J26">
            <v>1.72</v>
          </cell>
          <cell r="K26">
            <v>126119</v>
          </cell>
          <cell r="L26"/>
          <cell r="M26">
            <v>1.72</v>
          </cell>
          <cell r="N26">
            <v>126119</v>
          </cell>
          <cell r="O26"/>
          <cell r="P26">
            <v>1.79</v>
          </cell>
          <cell r="Q26">
            <v>131251.75</v>
          </cell>
          <cell r="R26"/>
          <cell r="S26">
            <v>1.79</v>
          </cell>
          <cell r="T26">
            <v>131251.75</v>
          </cell>
          <cell r="U26"/>
          <cell r="V26"/>
          <cell r="W26">
            <v>0.01</v>
          </cell>
          <cell r="X26">
            <v>733.25</v>
          </cell>
          <cell r="Y26"/>
          <cell r="Z26">
            <v>0.01</v>
          </cell>
          <cell r="AA26">
            <v>733.25</v>
          </cell>
          <cell r="AB26"/>
          <cell r="AC26">
            <v>0.01</v>
          </cell>
          <cell r="AD26">
            <v>733.25</v>
          </cell>
          <cell r="AE26"/>
          <cell r="AF26">
            <v>0.01</v>
          </cell>
          <cell r="AG26">
            <v>733.25</v>
          </cell>
          <cell r="AH26"/>
          <cell r="AI26">
            <v>0.01</v>
          </cell>
          <cell r="AJ26">
            <v>733.25</v>
          </cell>
          <cell r="AK26"/>
          <cell r="AL26"/>
          <cell r="AM26">
            <v>3.25</v>
          </cell>
          <cell r="AN26">
            <v>238306.25</v>
          </cell>
          <cell r="AO26"/>
          <cell r="AP26">
            <v>3.25</v>
          </cell>
          <cell r="AQ26">
            <v>96531.5</v>
          </cell>
          <cell r="AR26"/>
          <cell r="AS26">
            <v>0.45</v>
          </cell>
          <cell r="AT26">
            <v>36384.75</v>
          </cell>
          <cell r="AU26"/>
          <cell r="AV26"/>
          <cell r="AW26">
            <v>889630.25</v>
          </cell>
          <cell r="AX26"/>
          <cell r="AY26">
            <v>8.59</v>
          </cell>
        </row>
        <row r="27">
          <cell r="A27" t="str">
            <v>0108600102600</v>
          </cell>
          <cell r="B27" t="str">
            <v>WINCHESTER C U SCH DIST 1</v>
          </cell>
          <cell r="C27" t="str">
            <v>SCOTT</v>
          </cell>
          <cell r="D27" t="str">
            <v>Unit</v>
          </cell>
          <cell r="E27"/>
          <cell r="F27">
            <v>541.36</v>
          </cell>
          <cell r="G27">
            <v>214</v>
          </cell>
          <cell r="H27">
            <v>0</v>
          </cell>
          <cell r="I27"/>
          <cell r="J27">
            <v>1.71</v>
          </cell>
          <cell r="K27">
            <v>125385.75</v>
          </cell>
          <cell r="L27"/>
          <cell r="M27">
            <v>1.71</v>
          </cell>
          <cell r="N27">
            <v>125385.75</v>
          </cell>
          <cell r="O27"/>
          <cell r="P27">
            <v>1.78</v>
          </cell>
          <cell r="Q27">
            <v>130518.5</v>
          </cell>
          <cell r="R27"/>
          <cell r="S27">
            <v>1.78</v>
          </cell>
          <cell r="T27">
            <v>130518.5</v>
          </cell>
          <cell r="U27"/>
          <cell r="V27"/>
          <cell r="W27">
            <v>0</v>
          </cell>
          <cell r="X27">
            <v>0</v>
          </cell>
          <cell r="Y27"/>
          <cell r="Z27">
            <v>0</v>
          </cell>
          <cell r="AA27">
            <v>0</v>
          </cell>
          <cell r="AB27"/>
          <cell r="AC27">
            <v>0</v>
          </cell>
          <cell r="AD27">
            <v>0</v>
          </cell>
          <cell r="AE27"/>
          <cell r="AF27">
            <v>0</v>
          </cell>
          <cell r="AG27">
            <v>0</v>
          </cell>
          <cell r="AH27"/>
          <cell r="AI27">
            <v>0</v>
          </cell>
          <cell r="AJ27">
            <v>0</v>
          </cell>
          <cell r="AK27"/>
          <cell r="AL27"/>
          <cell r="AM27">
            <v>3.83</v>
          </cell>
          <cell r="AN27">
            <v>280834.75</v>
          </cell>
          <cell r="AO27"/>
          <cell r="AP27">
            <v>3.83</v>
          </cell>
          <cell r="AQ27">
            <v>113758.66</v>
          </cell>
          <cell r="AR27"/>
          <cell r="AS27">
            <v>0.54</v>
          </cell>
          <cell r="AT27">
            <v>43661.7</v>
          </cell>
          <cell r="AU27"/>
          <cell r="AV27"/>
          <cell r="AW27">
            <v>950063.61</v>
          </cell>
          <cell r="AX27"/>
          <cell r="AY27">
            <v>9.1000000000000014</v>
          </cell>
        </row>
        <row r="28">
          <cell r="A28" t="str">
            <v>0108600202600</v>
          </cell>
          <cell r="B28" t="str">
            <v>SCOTT-MORGAN C U SCHOOL DIST 2</v>
          </cell>
          <cell r="C28" t="str">
            <v>SCOTT</v>
          </cell>
          <cell r="D28" t="str">
            <v>Unit</v>
          </cell>
          <cell r="E28"/>
          <cell r="F28">
            <v>183.43</v>
          </cell>
          <cell r="G28">
            <v>82.66</v>
          </cell>
          <cell r="H28">
            <v>0</v>
          </cell>
          <cell r="I28"/>
          <cell r="J28">
            <v>0.66</v>
          </cell>
          <cell r="K28">
            <v>48394.5</v>
          </cell>
          <cell r="L28"/>
          <cell r="M28">
            <v>0.66</v>
          </cell>
          <cell r="N28">
            <v>48394.5</v>
          </cell>
          <cell r="O28"/>
          <cell r="P28">
            <v>0.68</v>
          </cell>
          <cell r="Q28">
            <v>49861</v>
          </cell>
          <cell r="R28"/>
          <cell r="S28">
            <v>0.68</v>
          </cell>
          <cell r="T28">
            <v>49861</v>
          </cell>
          <cell r="U28"/>
          <cell r="V28"/>
          <cell r="W28">
            <v>0</v>
          </cell>
          <cell r="X28">
            <v>0</v>
          </cell>
          <cell r="Y28"/>
          <cell r="Z28">
            <v>0</v>
          </cell>
          <cell r="AA28">
            <v>0</v>
          </cell>
          <cell r="AB28"/>
          <cell r="AC28">
            <v>0</v>
          </cell>
          <cell r="AD28">
            <v>0</v>
          </cell>
          <cell r="AE28"/>
          <cell r="AF28">
            <v>0</v>
          </cell>
          <cell r="AG28">
            <v>0</v>
          </cell>
          <cell r="AH28"/>
          <cell r="AI28">
            <v>0</v>
          </cell>
          <cell r="AJ28">
            <v>0</v>
          </cell>
          <cell r="AK28"/>
          <cell r="AL28"/>
          <cell r="AM28">
            <v>1.3</v>
          </cell>
          <cell r="AN28">
            <v>95322.5</v>
          </cell>
          <cell r="AO28"/>
          <cell r="AP28">
            <v>1.3</v>
          </cell>
          <cell r="AQ28">
            <v>38612.6</v>
          </cell>
          <cell r="AR28"/>
          <cell r="AS28">
            <v>0.18</v>
          </cell>
          <cell r="AT28">
            <v>14553.9</v>
          </cell>
          <cell r="AU28"/>
          <cell r="AV28"/>
          <cell r="AW28">
            <v>345000</v>
          </cell>
          <cell r="AX28"/>
          <cell r="AY28">
            <v>3.3200000000000003</v>
          </cell>
        </row>
        <row r="29">
          <cell r="A29" t="str">
            <v>0300000000092</v>
          </cell>
          <cell r="B29" t="str">
            <v>ALT SCH-BOND/EFFINGHAM/FAYETTE RO</v>
          </cell>
          <cell r="C29" t="str">
            <v>FAYETTE</v>
          </cell>
          <cell r="D29" t="str">
            <v>Regional</v>
          </cell>
          <cell r="E29"/>
          <cell r="F29">
            <v>103.99</v>
          </cell>
          <cell r="G29">
            <v>43.794966294236083</v>
          </cell>
          <cell r="H29">
            <v>0.33</v>
          </cell>
          <cell r="I29"/>
          <cell r="J29">
            <v>0.35</v>
          </cell>
          <cell r="K29">
            <v>25663.75</v>
          </cell>
          <cell r="L29"/>
          <cell r="M29">
            <v>0.35</v>
          </cell>
          <cell r="N29">
            <v>25663.75</v>
          </cell>
          <cell r="O29"/>
          <cell r="P29">
            <v>0.36</v>
          </cell>
          <cell r="Q29">
            <v>26397</v>
          </cell>
          <cell r="R29"/>
          <cell r="S29">
            <v>0.36</v>
          </cell>
          <cell r="T29">
            <v>26397</v>
          </cell>
          <cell r="U29"/>
          <cell r="V29"/>
          <cell r="W29">
            <v>0</v>
          </cell>
          <cell r="X29">
            <v>0</v>
          </cell>
          <cell r="Y29"/>
          <cell r="Z29">
            <v>0</v>
          </cell>
          <cell r="AA29">
            <v>0</v>
          </cell>
          <cell r="AB29"/>
          <cell r="AC29">
            <v>0</v>
          </cell>
          <cell r="AD29">
            <v>0</v>
          </cell>
          <cell r="AE29"/>
          <cell r="AF29">
            <v>0</v>
          </cell>
          <cell r="AG29">
            <v>0</v>
          </cell>
          <cell r="AH29"/>
          <cell r="AI29">
            <v>0</v>
          </cell>
          <cell r="AJ29">
            <v>0</v>
          </cell>
          <cell r="AK29"/>
          <cell r="AL29"/>
          <cell r="AM29">
            <v>0.73</v>
          </cell>
          <cell r="AN29">
            <v>53527.25</v>
          </cell>
          <cell r="AO29"/>
          <cell r="AP29">
            <v>0.73</v>
          </cell>
          <cell r="AQ29">
            <v>21682.46</v>
          </cell>
          <cell r="AR29"/>
          <cell r="AS29">
            <v>0.1</v>
          </cell>
          <cell r="AT29">
            <v>8085.5</v>
          </cell>
          <cell r="AU29"/>
          <cell r="AV29"/>
          <cell r="AW29">
            <v>187416.71</v>
          </cell>
          <cell r="AX29"/>
          <cell r="AY29">
            <v>1.7999999999999998</v>
          </cell>
        </row>
        <row r="30">
          <cell r="A30" t="str">
            <v>0300000000093</v>
          </cell>
          <cell r="B30" t="str">
            <v>SAFE SCH-BOND/EFFINGHAM/FAYETTE R</v>
          </cell>
          <cell r="C30" t="str">
            <v>FAYETTE</v>
          </cell>
          <cell r="D30" t="str">
            <v>Regional</v>
          </cell>
          <cell r="E30"/>
          <cell r="F30">
            <v>38</v>
          </cell>
          <cell r="G30">
            <v>16.003545717674498</v>
          </cell>
          <cell r="H30">
            <v>2</v>
          </cell>
          <cell r="I30"/>
          <cell r="J30">
            <v>0.12</v>
          </cell>
          <cell r="K30">
            <v>8799</v>
          </cell>
          <cell r="L30"/>
          <cell r="M30">
            <v>0.12</v>
          </cell>
          <cell r="N30">
            <v>8799</v>
          </cell>
          <cell r="O30"/>
          <cell r="P30">
            <v>0.13</v>
          </cell>
          <cell r="Q30">
            <v>9532.25</v>
          </cell>
          <cell r="R30"/>
          <cell r="S30">
            <v>0.13</v>
          </cell>
          <cell r="T30">
            <v>9532.25</v>
          </cell>
          <cell r="U30"/>
          <cell r="V30"/>
          <cell r="W30">
            <v>0.01</v>
          </cell>
          <cell r="X30">
            <v>733.25</v>
          </cell>
          <cell r="Y30"/>
          <cell r="Z30">
            <v>0.01</v>
          </cell>
          <cell r="AA30">
            <v>733.25</v>
          </cell>
          <cell r="AB30"/>
          <cell r="AC30">
            <v>0.01</v>
          </cell>
          <cell r="AD30">
            <v>733.25</v>
          </cell>
          <cell r="AE30"/>
          <cell r="AF30">
            <v>0.01</v>
          </cell>
          <cell r="AG30">
            <v>733.25</v>
          </cell>
          <cell r="AH30"/>
          <cell r="AI30">
            <v>0.02</v>
          </cell>
          <cell r="AJ30">
            <v>1466.5</v>
          </cell>
          <cell r="AK30"/>
          <cell r="AL30"/>
          <cell r="AM30">
            <v>0.26</v>
          </cell>
          <cell r="AN30">
            <v>19064.5</v>
          </cell>
          <cell r="AO30"/>
          <cell r="AP30">
            <v>0.26</v>
          </cell>
          <cell r="AQ30">
            <v>7722.52</v>
          </cell>
          <cell r="AR30"/>
          <cell r="AS30">
            <v>0.03</v>
          </cell>
          <cell r="AT30">
            <v>2425.65</v>
          </cell>
          <cell r="AU30"/>
          <cell r="AV30"/>
          <cell r="AW30">
            <v>70274.67</v>
          </cell>
          <cell r="AX30"/>
          <cell r="AY30">
            <v>0.69000000000000006</v>
          </cell>
        </row>
        <row r="31">
          <cell r="A31" t="str">
            <v>0300300102600</v>
          </cell>
          <cell r="B31" t="str">
            <v>MULBERRY GROVE C U SCH DIST 1</v>
          </cell>
          <cell r="C31" t="str">
            <v>BOND</v>
          </cell>
          <cell r="D31" t="str">
            <v>Unit</v>
          </cell>
          <cell r="E31"/>
          <cell r="F31">
            <v>330.79</v>
          </cell>
          <cell r="G31">
            <v>142.33000000000001</v>
          </cell>
          <cell r="H31">
            <v>0</v>
          </cell>
          <cell r="I31"/>
          <cell r="J31">
            <v>1.1299999999999999</v>
          </cell>
          <cell r="K31">
            <v>82857.25</v>
          </cell>
          <cell r="L31"/>
          <cell r="M31">
            <v>1.1299999999999999</v>
          </cell>
          <cell r="N31">
            <v>82857.25</v>
          </cell>
          <cell r="O31"/>
          <cell r="P31">
            <v>1.18</v>
          </cell>
          <cell r="Q31">
            <v>86523.5</v>
          </cell>
          <cell r="R31"/>
          <cell r="S31">
            <v>1.18</v>
          </cell>
          <cell r="T31">
            <v>86523.5</v>
          </cell>
          <cell r="U31"/>
          <cell r="V31"/>
          <cell r="W31">
            <v>0</v>
          </cell>
          <cell r="X31">
            <v>0</v>
          </cell>
          <cell r="Y31"/>
          <cell r="Z31">
            <v>0</v>
          </cell>
          <cell r="AA31">
            <v>0</v>
          </cell>
          <cell r="AB31"/>
          <cell r="AC31">
            <v>0</v>
          </cell>
          <cell r="AD31">
            <v>0</v>
          </cell>
          <cell r="AE31"/>
          <cell r="AF31">
            <v>0</v>
          </cell>
          <cell r="AG31">
            <v>0</v>
          </cell>
          <cell r="AH31"/>
          <cell r="AI31">
            <v>0</v>
          </cell>
          <cell r="AJ31">
            <v>0</v>
          </cell>
          <cell r="AK31"/>
          <cell r="AL31"/>
          <cell r="AM31">
            <v>2.34</v>
          </cell>
          <cell r="AN31">
            <v>171580.5</v>
          </cell>
          <cell r="AO31"/>
          <cell r="AP31">
            <v>2.34</v>
          </cell>
          <cell r="AQ31">
            <v>69502.679999999993</v>
          </cell>
          <cell r="AR31"/>
          <cell r="AS31">
            <v>0.33</v>
          </cell>
          <cell r="AT31">
            <v>26682.15</v>
          </cell>
          <cell r="AU31"/>
          <cell r="AV31"/>
          <cell r="AW31">
            <v>606526.82999999996</v>
          </cell>
          <cell r="AX31"/>
          <cell r="AY31">
            <v>5.8299999999999992</v>
          </cell>
        </row>
        <row r="32">
          <cell r="A32" t="str">
            <v>0300300202600</v>
          </cell>
          <cell r="B32" t="str">
            <v>BOND CO C U SCHOOL DIST 2</v>
          </cell>
          <cell r="C32" t="str">
            <v>BOND</v>
          </cell>
          <cell r="D32" t="str">
            <v>Unit</v>
          </cell>
          <cell r="E32"/>
          <cell r="F32">
            <v>1581.05</v>
          </cell>
          <cell r="G32">
            <v>603.33000000000004</v>
          </cell>
          <cell r="H32">
            <v>1.83</v>
          </cell>
          <cell r="I32"/>
          <cell r="J32">
            <v>4.82</v>
          </cell>
          <cell r="K32">
            <v>353426.5</v>
          </cell>
          <cell r="L32"/>
          <cell r="M32">
            <v>4.82</v>
          </cell>
          <cell r="N32">
            <v>353426.5</v>
          </cell>
          <cell r="O32"/>
          <cell r="P32">
            <v>5.0199999999999996</v>
          </cell>
          <cell r="Q32">
            <v>368091.5</v>
          </cell>
          <cell r="R32"/>
          <cell r="S32">
            <v>5.0199999999999996</v>
          </cell>
          <cell r="T32">
            <v>368091.5</v>
          </cell>
          <cell r="U32"/>
          <cell r="V32"/>
          <cell r="W32">
            <v>0.01</v>
          </cell>
          <cell r="X32">
            <v>733.25</v>
          </cell>
          <cell r="Y32"/>
          <cell r="Z32">
            <v>0.01</v>
          </cell>
          <cell r="AA32">
            <v>733.25</v>
          </cell>
          <cell r="AB32"/>
          <cell r="AC32">
            <v>0.01</v>
          </cell>
          <cell r="AD32">
            <v>733.25</v>
          </cell>
          <cell r="AE32"/>
          <cell r="AF32">
            <v>0.01</v>
          </cell>
          <cell r="AG32">
            <v>733.25</v>
          </cell>
          <cell r="AH32"/>
          <cell r="AI32">
            <v>0.01</v>
          </cell>
          <cell r="AJ32">
            <v>733.25</v>
          </cell>
          <cell r="AK32"/>
          <cell r="AL32"/>
          <cell r="AM32">
            <v>11.21</v>
          </cell>
          <cell r="AN32">
            <v>821973.25</v>
          </cell>
          <cell r="AO32"/>
          <cell r="AP32">
            <v>11.21</v>
          </cell>
          <cell r="AQ32">
            <v>332959.42</v>
          </cell>
          <cell r="AR32"/>
          <cell r="AS32">
            <v>1.58</v>
          </cell>
          <cell r="AT32">
            <v>127750.9</v>
          </cell>
          <cell r="AU32"/>
          <cell r="AV32"/>
          <cell r="AW32">
            <v>2729385.82</v>
          </cell>
          <cell r="AX32"/>
          <cell r="AY32">
            <v>26.11</v>
          </cell>
        </row>
        <row r="33">
          <cell r="A33" t="str">
            <v>0301100102600</v>
          </cell>
          <cell r="B33" t="str">
            <v>MORRISONVILLE C U SCH DIST 1</v>
          </cell>
          <cell r="C33" t="str">
            <v>CHRISTIAN</v>
          </cell>
          <cell r="D33" t="str">
            <v>Unit</v>
          </cell>
          <cell r="E33"/>
          <cell r="F33">
            <v>276.75</v>
          </cell>
          <cell r="G33">
            <v>109.66</v>
          </cell>
          <cell r="H33">
            <v>0</v>
          </cell>
          <cell r="I33"/>
          <cell r="J33">
            <v>0.87</v>
          </cell>
          <cell r="K33">
            <v>63792.75</v>
          </cell>
          <cell r="L33"/>
          <cell r="M33">
            <v>0.87</v>
          </cell>
          <cell r="N33">
            <v>63792.75</v>
          </cell>
          <cell r="O33"/>
          <cell r="P33">
            <v>0.91</v>
          </cell>
          <cell r="Q33">
            <v>66725.75</v>
          </cell>
          <cell r="R33"/>
          <cell r="S33">
            <v>0.91</v>
          </cell>
          <cell r="T33">
            <v>66725.75</v>
          </cell>
          <cell r="U33"/>
          <cell r="V33"/>
          <cell r="W33">
            <v>0</v>
          </cell>
          <cell r="X33">
            <v>0</v>
          </cell>
          <cell r="Y33"/>
          <cell r="Z33">
            <v>0</v>
          </cell>
          <cell r="AA33">
            <v>0</v>
          </cell>
          <cell r="AB33"/>
          <cell r="AC33">
            <v>0</v>
          </cell>
          <cell r="AD33">
            <v>0</v>
          </cell>
          <cell r="AE33"/>
          <cell r="AF33">
            <v>0</v>
          </cell>
          <cell r="AG33">
            <v>0</v>
          </cell>
          <cell r="AH33"/>
          <cell r="AI33">
            <v>0</v>
          </cell>
          <cell r="AJ33">
            <v>0</v>
          </cell>
          <cell r="AK33"/>
          <cell r="AL33"/>
          <cell r="AM33">
            <v>1.96</v>
          </cell>
          <cell r="AN33">
            <v>143717</v>
          </cell>
          <cell r="AO33"/>
          <cell r="AP33">
            <v>1.96</v>
          </cell>
          <cell r="AQ33">
            <v>58215.92</v>
          </cell>
          <cell r="AR33"/>
          <cell r="AS33">
            <v>0.27</v>
          </cell>
          <cell r="AT33">
            <v>21830.85</v>
          </cell>
          <cell r="AU33"/>
          <cell r="AV33"/>
          <cell r="AW33">
            <v>484800.77</v>
          </cell>
          <cell r="AX33"/>
          <cell r="AY33">
            <v>4.6500000000000004</v>
          </cell>
        </row>
        <row r="34">
          <cell r="A34" t="str">
            <v>0301100302600</v>
          </cell>
          <cell r="B34" t="str">
            <v>TAYLORVILLE C U SCH DIST 3</v>
          </cell>
          <cell r="C34" t="str">
            <v>CHRISTIAN</v>
          </cell>
          <cell r="D34" t="str">
            <v>Unit</v>
          </cell>
          <cell r="E34"/>
          <cell r="F34">
            <v>2163.94</v>
          </cell>
          <cell r="G34">
            <v>1003.33</v>
          </cell>
          <cell r="H34">
            <v>1</v>
          </cell>
          <cell r="I34"/>
          <cell r="J34">
            <v>8.02</v>
          </cell>
          <cell r="K34">
            <v>588066.5</v>
          </cell>
          <cell r="L34"/>
          <cell r="M34">
            <v>8.02</v>
          </cell>
          <cell r="N34">
            <v>588066.5</v>
          </cell>
          <cell r="O34"/>
          <cell r="P34">
            <v>8.36</v>
          </cell>
          <cell r="Q34">
            <v>612997</v>
          </cell>
          <cell r="R34"/>
          <cell r="S34">
            <v>8.36</v>
          </cell>
          <cell r="T34">
            <v>612997</v>
          </cell>
          <cell r="U34"/>
          <cell r="V34"/>
          <cell r="W34">
            <v>0</v>
          </cell>
          <cell r="X34">
            <v>0</v>
          </cell>
          <cell r="Y34"/>
          <cell r="Z34">
            <v>0</v>
          </cell>
          <cell r="AA34">
            <v>0</v>
          </cell>
          <cell r="AB34"/>
          <cell r="AC34">
            <v>0</v>
          </cell>
          <cell r="AD34">
            <v>0</v>
          </cell>
          <cell r="AE34"/>
          <cell r="AF34">
            <v>0</v>
          </cell>
          <cell r="AG34">
            <v>0</v>
          </cell>
          <cell r="AH34"/>
          <cell r="AI34">
            <v>0.01</v>
          </cell>
          <cell r="AJ34">
            <v>733.25</v>
          </cell>
          <cell r="AK34"/>
          <cell r="AL34"/>
          <cell r="AM34">
            <v>15.34</v>
          </cell>
          <cell r="AN34">
            <v>1124805.5</v>
          </cell>
          <cell r="AO34"/>
          <cell r="AP34">
            <v>15.34</v>
          </cell>
          <cell r="AQ34">
            <v>455628.68</v>
          </cell>
          <cell r="AR34"/>
          <cell r="AS34">
            <v>2.16</v>
          </cell>
          <cell r="AT34">
            <v>174646.8</v>
          </cell>
          <cell r="AU34"/>
          <cell r="AV34"/>
          <cell r="AW34">
            <v>4157941.23</v>
          </cell>
          <cell r="AX34"/>
          <cell r="AY34">
            <v>40.090000000000003</v>
          </cell>
        </row>
        <row r="35">
          <cell r="A35" t="str">
            <v>0301100402600</v>
          </cell>
          <cell r="B35" t="str">
            <v>EDINBURG C U SCH DIST 4</v>
          </cell>
          <cell r="C35" t="str">
            <v>CHRISTIAN</v>
          </cell>
          <cell r="D35" t="str">
            <v>Unit</v>
          </cell>
          <cell r="E35"/>
          <cell r="F35">
            <v>223.38</v>
          </cell>
          <cell r="G35">
            <v>89</v>
          </cell>
          <cell r="H35">
            <v>0</v>
          </cell>
          <cell r="I35"/>
          <cell r="J35">
            <v>0.71</v>
          </cell>
          <cell r="K35">
            <v>52060.75</v>
          </cell>
          <cell r="L35"/>
          <cell r="M35">
            <v>0.71</v>
          </cell>
          <cell r="N35">
            <v>52060.75</v>
          </cell>
          <cell r="O35"/>
          <cell r="P35">
            <v>0.74</v>
          </cell>
          <cell r="Q35">
            <v>54260.5</v>
          </cell>
          <cell r="R35"/>
          <cell r="S35">
            <v>0.74</v>
          </cell>
          <cell r="T35">
            <v>54260.5</v>
          </cell>
          <cell r="U35"/>
          <cell r="V35"/>
          <cell r="W35">
            <v>0</v>
          </cell>
          <cell r="X35">
            <v>0</v>
          </cell>
          <cell r="Y35"/>
          <cell r="Z35">
            <v>0</v>
          </cell>
          <cell r="AA35">
            <v>0</v>
          </cell>
          <cell r="AB35"/>
          <cell r="AC35">
            <v>0</v>
          </cell>
          <cell r="AD35">
            <v>0</v>
          </cell>
          <cell r="AE35"/>
          <cell r="AF35">
            <v>0</v>
          </cell>
          <cell r="AG35">
            <v>0</v>
          </cell>
          <cell r="AH35"/>
          <cell r="AI35">
            <v>0</v>
          </cell>
          <cell r="AJ35">
            <v>0</v>
          </cell>
          <cell r="AK35"/>
          <cell r="AL35"/>
          <cell r="AM35">
            <v>1.58</v>
          </cell>
          <cell r="AN35">
            <v>115853.5</v>
          </cell>
          <cell r="AO35"/>
          <cell r="AP35">
            <v>1.58</v>
          </cell>
          <cell r="AQ35">
            <v>46929.16</v>
          </cell>
          <cell r="AR35"/>
          <cell r="AS35">
            <v>0.22</v>
          </cell>
          <cell r="AT35">
            <v>17788.099999999999</v>
          </cell>
          <cell r="AU35"/>
          <cell r="AV35"/>
          <cell r="AW35">
            <v>393213.26</v>
          </cell>
          <cell r="AX35"/>
          <cell r="AY35">
            <v>3.77</v>
          </cell>
        </row>
        <row r="36">
          <cell r="A36" t="str">
            <v>0301100802600</v>
          </cell>
          <cell r="B36" t="str">
            <v>PANA COMM UNIT SCHOOL DIST 8</v>
          </cell>
          <cell r="C36" t="str">
            <v>CHRISTIAN</v>
          </cell>
          <cell r="D36" t="str">
            <v>Unit</v>
          </cell>
          <cell r="E36"/>
          <cell r="F36">
            <v>1126.1199999999999</v>
          </cell>
          <cell r="G36">
            <v>592.66</v>
          </cell>
          <cell r="H36">
            <v>3.33</v>
          </cell>
          <cell r="I36"/>
          <cell r="J36">
            <v>4.74</v>
          </cell>
          <cell r="K36">
            <v>347560.5</v>
          </cell>
          <cell r="L36"/>
          <cell r="M36">
            <v>4.74</v>
          </cell>
          <cell r="N36">
            <v>347560.5</v>
          </cell>
          <cell r="O36"/>
          <cell r="P36">
            <v>4.93</v>
          </cell>
          <cell r="Q36">
            <v>361492.25</v>
          </cell>
          <cell r="R36"/>
          <cell r="S36">
            <v>4.93</v>
          </cell>
          <cell r="T36">
            <v>361492.25</v>
          </cell>
          <cell r="U36"/>
          <cell r="V36"/>
          <cell r="W36">
            <v>0.02</v>
          </cell>
          <cell r="X36">
            <v>1466.5</v>
          </cell>
          <cell r="Y36"/>
          <cell r="Z36">
            <v>0.02</v>
          </cell>
          <cell r="AA36">
            <v>1466.5</v>
          </cell>
          <cell r="AB36"/>
          <cell r="AC36">
            <v>0.02</v>
          </cell>
          <cell r="AD36">
            <v>1466.5</v>
          </cell>
          <cell r="AE36"/>
          <cell r="AF36">
            <v>0.02</v>
          </cell>
          <cell r="AG36">
            <v>1466.5</v>
          </cell>
          <cell r="AH36"/>
          <cell r="AI36">
            <v>0.03</v>
          </cell>
          <cell r="AJ36">
            <v>2199.75</v>
          </cell>
          <cell r="AK36"/>
          <cell r="AL36"/>
          <cell r="AM36">
            <v>7.98</v>
          </cell>
          <cell r="AN36">
            <v>585133.5</v>
          </cell>
          <cell r="AO36"/>
          <cell r="AP36">
            <v>7.98</v>
          </cell>
          <cell r="AQ36">
            <v>237021.96</v>
          </cell>
          <cell r="AR36"/>
          <cell r="AS36">
            <v>1.1200000000000001</v>
          </cell>
          <cell r="AT36">
            <v>90557.6</v>
          </cell>
          <cell r="AU36"/>
          <cell r="AV36"/>
          <cell r="AW36">
            <v>2338884.31</v>
          </cell>
          <cell r="AX36"/>
          <cell r="AY36">
            <v>22.669999999999998</v>
          </cell>
        </row>
        <row r="37">
          <cell r="A37" t="str">
            <v>0301101402400</v>
          </cell>
          <cell r="B37" t="str">
            <v>SOUTH FORK SCHOOL DISTRICT 14</v>
          </cell>
          <cell r="C37" t="str">
            <v>CHRISTIAN</v>
          </cell>
          <cell r="D37" t="str">
            <v>Unit</v>
          </cell>
          <cell r="E37"/>
          <cell r="F37">
            <v>280.45999999999998</v>
          </cell>
          <cell r="G37">
            <v>132.33000000000001</v>
          </cell>
          <cell r="H37">
            <v>0</v>
          </cell>
          <cell r="I37"/>
          <cell r="J37">
            <v>1.05</v>
          </cell>
          <cell r="K37">
            <v>76991.25</v>
          </cell>
          <cell r="L37"/>
          <cell r="M37">
            <v>1.05</v>
          </cell>
          <cell r="N37">
            <v>76991.25</v>
          </cell>
          <cell r="O37"/>
          <cell r="P37">
            <v>1.1000000000000001</v>
          </cell>
          <cell r="Q37">
            <v>80657.5</v>
          </cell>
          <cell r="R37"/>
          <cell r="S37">
            <v>1.1000000000000001</v>
          </cell>
          <cell r="T37">
            <v>80657.5</v>
          </cell>
          <cell r="U37"/>
          <cell r="V37"/>
          <cell r="W37">
            <v>0</v>
          </cell>
          <cell r="X37">
            <v>0</v>
          </cell>
          <cell r="Y37"/>
          <cell r="Z37">
            <v>0</v>
          </cell>
          <cell r="AA37">
            <v>0</v>
          </cell>
          <cell r="AB37"/>
          <cell r="AC37">
            <v>0</v>
          </cell>
          <cell r="AD37">
            <v>0</v>
          </cell>
          <cell r="AE37"/>
          <cell r="AF37">
            <v>0</v>
          </cell>
          <cell r="AG37">
            <v>0</v>
          </cell>
          <cell r="AH37"/>
          <cell r="AI37">
            <v>0</v>
          </cell>
          <cell r="AJ37">
            <v>0</v>
          </cell>
          <cell r="AK37"/>
          <cell r="AL37"/>
          <cell r="AM37">
            <v>1.98</v>
          </cell>
          <cell r="AN37">
            <v>145183.5</v>
          </cell>
          <cell r="AO37"/>
          <cell r="AP37">
            <v>1.98</v>
          </cell>
          <cell r="AQ37">
            <v>58809.96</v>
          </cell>
          <cell r="AR37"/>
          <cell r="AS37">
            <v>0.28000000000000003</v>
          </cell>
          <cell r="AT37">
            <v>22639.4</v>
          </cell>
          <cell r="AU37"/>
          <cell r="AV37"/>
          <cell r="AW37">
            <v>541930.36</v>
          </cell>
          <cell r="AX37"/>
          <cell r="AY37">
            <v>5.23</v>
          </cell>
        </row>
        <row r="38">
          <cell r="A38" t="str">
            <v>0302501002600</v>
          </cell>
          <cell r="B38" t="str">
            <v>ALTAMONT COMM UNIT SCH DIST 10</v>
          </cell>
          <cell r="C38" t="str">
            <v>EFFINGHAM</v>
          </cell>
          <cell r="D38" t="str">
            <v>Unit</v>
          </cell>
          <cell r="E38"/>
          <cell r="F38">
            <v>686.45</v>
          </cell>
          <cell r="G38">
            <v>307.33</v>
          </cell>
          <cell r="H38">
            <v>0.66</v>
          </cell>
          <cell r="I38"/>
          <cell r="J38">
            <v>2.4500000000000002</v>
          </cell>
          <cell r="K38">
            <v>179646.25</v>
          </cell>
          <cell r="L38"/>
          <cell r="M38">
            <v>2.4500000000000002</v>
          </cell>
          <cell r="N38">
            <v>179646.25</v>
          </cell>
          <cell r="O38"/>
          <cell r="P38">
            <v>2.56</v>
          </cell>
          <cell r="Q38">
            <v>187712</v>
          </cell>
          <cell r="R38"/>
          <cell r="S38">
            <v>2.56</v>
          </cell>
          <cell r="T38">
            <v>187712</v>
          </cell>
          <cell r="U38"/>
          <cell r="V38"/>
          <cell r="W38">
            <v>0</v>
          </cell>
          <cell r="X38">
            <v>0</v>
          </cell>
          <cell r="Y38"/>
          <cell r="Z38">
            <v>0</v>
          </cell>
          <cell r="AA38">
            <v>0</v>
          </cell>
          <cell r="AB38"/>
          <cell r="AC38">
            <v>0</v>
          </cell>
          <cell r="AD38">
            <v>0</v>
          </cell>
          <cell r="AE38"/>
          <cell r="AF38">
            <v>0</v>
          </cell>
          <cell r="AG38">
            <v>0</v>
          </cell>
          <cell r="AH38"/>
          <cell r="AI38">
            <v>0</v>
          </cell>
          <cell r="AJ38">
            <v>0</v>
          </cell>
          <cell r="AK38"/>
          <cell r="AL38"/>
          <cell r="AM38">
            <v>4.8600000000000003</v>
          </cell>
          <cell r="AN38">
            <v>356359.5</v>
          </cell>
          <cell r="AO38"/>
          <cell r="AP38">
            <v>4.8600000000000003</v>
          </cell>
          <cell r="AQ38">
            <v>144351.72</v>
          </cell>
          <cell r="AR38"/>
          <cell r="AS38">
            <v>0.68</v>
          </cell>
          <cell r="AT38">
            <v>54981.4</v>
          </cell>
          <cell r="AU38"/>
          <cell r="AV38"/>
          <cell r="AW38">
            <v>1290409.1200000001</v>
          </cell>
          <cell r="AX38"/>
          <cell r="AY38">
            <v>12.43</v>
          </cell>
        </row>
        <row r="39">
          <cell r="A39" t="str">
            <v>0302502002600</v>
          </cell>
          <cell r="B39" t="str">
            <v>BEECHER CITY C U SCHOOL DIST 20</v>
          </cell>
          <cell r="C39" t="str">
            <v>EFFINGHAM</v>
          </cell>
          <cell r="D39" t="str">
            <v>Unit</v>
          </cell>
          <cell r="E39"/>
          <cell r="F39">
            <v>321.25</v>
          </cell>
          <cell r="G39">
            <v>121</v>
          </cell>
          <cell r="H39">
            <v>1.66</v>
          </cell>
          <cell r="I39"/>
          <cell r="J39">
            <v>0.96</v>
          </cell>
          <cell r="K39">
            <v>70392</v>
          </cell>
          <cell r="L39"/>
          <cell r="M39">
            <v>0.96</v>
          </cell>
          <cell r="N39">
            <v>70392</v>
          </cell>
          <cell r="O39"/>
          <cell r="P39">
            <v>1</v>
          </cell>
          <cell r="Q39">
            <v>73325</v>
          </cell>
          <cell r="R39"/>
          <cell r="S39">
            <v>1</v>
          </cell>
          <cell r="T39">
            <v>73325</v>
          </cell>
          <cell r="U39"/>
          <cell r="V39"/>
          <cell r="W39">
            <v>0.01</v>
          </cell>
          <cell r="X39">
            <v>733.25</v>
          </cell>
          <cell r="Y39"/>
          <cell r="Z39">
            <v>0.01</v>
          </cell>
          <cell r="AA39">
            <v>733.25</v>
          </cell>
          <cell r="AB39"/>
          <cell r="AC39">
            <v>0.01</v>
          </cell>
          <cell r="AD39">
            <v>733.25</v>
          </cell>
          <cell r="AE39"/>
          <cell r="AF39">
            <v>0.01</v>
          </cell>
          <cell r="AG39">
            <v>733.25</v>
          </cell>
          <cell r="AH39"/>
          <cell r="AI39">
            <v>0.01</v>
          </cell>
          <cell r="AJ39">
            <v>733.25</v>
          </cell>
          <cell r="AK39"/>
          <cell r="AL39"/>
          <cell r="AM39">
            <v>2.27</v>
          </cell>
          <cell r="AN39">
            <v>166447.75</v>
          </cell>
          <cell r="AO39"/>
          <cell r="AP39">
            <v>2.27</v>
          </cell>
          <cell r="AQ39">
            <v>67423.539999999994</v>
          </cell>
          <cell r="AR39"/>
          <cell r="AS39">
            <v>0.32</v>
          </cell>
          <cell r="AT39">
            <v>25873.599999999999</v>
          </cell>
          <cell r="AU39"/>
          <cell r="AV39"/>
          <cell r="AW39">
            <v>550845.14</v>
          </cell>
          <cell r="AX39"/>
          <cell r="AY39">
            <v>5.27</v>
          </cell>
        </row>
        <row r="40">
          <cell r="A40" t="str">
            <v>0302503002600</v>
          </cell>
          <cell r="B40" t="str">
            <v>DIETERICH COMM UNIT SCH DIST 30</v>
          </cell>
          <cell r="C40" t="str">
            <v>EFFINGHAM</v>
          </cell>
          <cell r="D40" t="str">
            <v>Unit</v>
          </cell>
          <cell r="E40"/>
          <cell r="F40">
            <v>572.25</v>
          </cell>
          <cell r="G40">
            <v>128.66</v>
          </cell>
          <cell r="H40">
            <v>0</v>
          </cell>
          <cell r="I40"/>
          <cell r="J40">
            <v>1.02</v>
          </cell>
          <cell r="K40">
            <v>74791.5</v>
          </cell>
          <cell r="L40"/>
          <cell r="M40">
            <v>1.02</v>
          </cell>
          <cell r="N40">
            <v>74791.5</v>
          </cell>
          <cell r="O40"/>
          <cell r="P40">
            <v>1.07</v>
          </cell>
          <cell r="Q40">
            <v>78457.75</v>
          </cell>
          <cell r="R40"/>
          <cell r="S40">
            <v>1.07</v>
          </cell>
          <cell r="T40">
            <v>78457.75</v>
          </cell>
          <cell r="U40"/>
          <cell r="V40"/>
          <cell r="W40">
            <v>0</v>
          </cell>
          <cell r="X40">
            <v>0</v>
          </cell>
          <cell r="Y40"/>
          <cell r="Z40">
            <v>0</v>
          </cell>
          <cell r="AA40">
            <v>0</v>
          </cell>
          <cell r="AB40"/>
          <cell r="AC40">
            <v>0</v>
          </cell>
          <cell r="AD40">
            <v>0</v>
          </cell>
          <cell r="AE40"/>
          <cell r="AF40">
            <v>0</v>
          </cell>
          <cell r="AG40">
            <v>0</v>
          </cell>
          <cell r="AH40"/>
          <cell r="AI40">
            <v>0</v>
          </cell>
          <cell r="AJ40">
            <v>0</v>
          </cell>
          <cell r="AK40"/>
          <cell r="AL40"/>
          <cell r="AM40">
            <v>4.05</v>
          </cell>
          <cell r="AN40">
            <v>296966.25</v>
          </cell>
          <cell r="AO40"/>
          <cell r="AP40">
            <v>4.05</v>
          </cell>
          <cell r="AQ40">
            <v>120293.1</v>
          </cell>
          <cell r="AR40"/>
          <cell r="AS40">
            <v>0.56999999999999995</v>
          </cell>
          <cell r="AT40">
            <v>46087.35</v>
          </cell>
          <cell r="AU40"/>
          <cell r="AV40"/>
          <cell r="AW40">
            <v>769845.2</v>
          </cell>
          <cell r="AX40"/>
          <cell r="AY40">
            <v>7.21</v>
          </cell>
        </row>
        <row r="41">
          <cell r="A41" t="str">
            <v>0302504002600</v>
          </cell>
          <cell r="B41" t="str">
            <v>EFFINGHAM COMM UNIT SCH DIST 40</v>
          </cell>
          <cell r="C41" t="str">
            <v>EFFINGHAM</v>
          </cell>
          <cell r="D41" t="str">
            <v>Unit</v>
          </cell>
          <cell r="E41"/>
          <cell r="F41">
            <v>2300.71</v>
          </cell>
          <cell r="G41">
            <v>975.66</v>
          </cell>
          <cell r="H41">
            <v>82.5</v>
          </cell>
          <cell r="I41"/>
          <cell r="J41">
            <v>7.8</v>
          </cell>
          <cell r="K41">
            <v>571935</v>
          </cell>
          <cell r="L41"/>
          <cell r="M41">
            <v>7.8</v>
          </cell>
          <cell r="N41">
            <v>571935</v>
          </cell>
          <cell r="O41"/>
          <cell r="P41">
            <v>8.1300000000000008</v>
          </cell>
          <cell r="Q41">
            <v>596132.25</v>
          </cell>
          <cell r="R41"/>
          <cell r="S41">
            <v>8.1300000000000008</v>
          </cell>
          <cell r="T41">
            <v>596132.25</v>
          </cell>
          <cell r="U41"/>
          <cell r="V41"/>
          <cell r="W41">
            <v>0.66</v>
          </cell>
          <cell r="X41">
            <v>48394.5</v>
          </cell>
          <cell r="Y41"/>
          <cell r="Z41">
            <v>0.66</v>
          </cell>
          <cell r="AA41">
            <v>48394.5</v>
          </cell>
          <cell r="AB41"/>
          <cell r="AC41">
            <v>0.68</v>
          </cell>
          <cell r="AD41">
            <v>49861</v>
          </cell>
          <cell r="AE41"/>
          <cell r="AF41">
            <v>0.68</v>
          </cell>
          <cell r="AG41">
            <v>49861</v>
          </cell>
          <cell r="AH41"/>
          <cell r="AI41">
            <v>0.82</v>
          </cell>
          <cell r="AJ41">
            <v>60126.5</v>
          </cell>
          <cell r="AK41"/>
          <cell r="AL41"/>
          <cell r="AM41">
            <v>16.309999999999999</v>
          </cell>
          <cell r="AN41">
            <v>1195930.75</v>
          </cell>
          <cell r="AO41"/>
          <cell r="AP41">
            <v>16.309999999999999</v>
          </cell>
          <cell r="AQ41">
            <v>484439.62</v>
          </cell>
          <cell r="AR41"/>
          <cell r="AS41">
            <v>2.2999999999999998</v>
          </cell>
          <cell r="AT41">
            <v>185966.5</v>
          </cell>
          <cell r="AU41"/>
          <cell r="AV41"/>
          <cell r="AW41">
            <v>4459108.87</v>
          </cell>
          <cell r="AX41"/>
          <cell r="AY41">
            <v>43.21</v>
          </cell>
        </row>
        <row r="42">
          <cell r="A42" t="str">
            <v>0302505002600</v>
          </cell>
          <cell r="B42" t="str">
            <v>TEUTOPOLIS C U SCHOOL DIST 50</v>
          </cell>
          <cell r="C42" t="str">
            <v>EFFINGHAM</v>
          </cell>
          <cell r="D42" t="str">
            <v>Unit</v>
          </cell>
          <cell r="E42"/>
          <cell r="F42">
            <v>1071.5</v>
          </cell>
          <cell r="G42">
            <v>115.33</v>
          </cell>
          <cell r="H42">
            <v>1</v>
          </cell>
          <cell r="I42"/>
          <cell r="J42">
            <v>0.92</v>
          </cell>
          <cell r="K42">
            <v>67459</v>
          </cell>
          <cell r="L42"/>
          <cell r="M42">
            <v>0.92</v>
          </cell>
          <cell r="N42">
            <v>67459</v>
          </cell>
          <cell r="O42"/>
          <cell r="P42">
            <v>0.96</v>
          </cell>
          <cell r="Q42">
            <v>70392</v>
          </cell>
          <cell r="R42"/>
          <cell r="S42">
            <v>0.96</v>
          </cell>
          <cell r="T42">
            <v>70392</v>
          </cell>
          <cell r="U42"/>
          <cell r="V42"/>
          <cell r="W42">
            <v>0</v>
          </cell>
          <cell r="X42">
            <v>0</v>
          </cell>
          <cell r="Y42"/>
          <cell r="Z42">
            <v>0</v>
          </cell>
          <cell r="AA42">
            <v>0</v>
          </cell>
          <cell r="AB42"/>
          <cell r="AC42">
            <v>0</v>
          </cell>
          <cell r="AD42">
            <v>0</v>
          </cell>
          <cell r="AE42"/>
          <cell r="AF42">
            <v>0</v>
          </cell>
          <cell r="AG42">
            <v>0</v>
          </cell>
          <cell r="AH42"/>
          <cell r="AI42">
            <v>0.01</v>
          </cell>
          <cell r="AJ42">
            <v>733.25</v>
          </cell>
          <cell r="AK42"/>
          <cell r="AL42"/>
          <cell r="AM42">
            <v>7.59</v>
          </cell>
          <cell r="AN42">
            <v>556536.75</v>
          </cell>
          <cell r="AO42"/>
          <cell r="AP42">
            <v>7.59</v>
          </cell>
          <cell r="AQ42">
            <v>225438.18</v>
          </cell>
          <cell r="AR42"/>
          <cell r="AS42">
            <v>1.07</v>
          </cell>
          <cell r="AT42">
            <v>86514.85</v>
          </cell>
          <cell r="AU42"/>
          <cell r="AV42"/>
          <cell r="AW42">
            <v>1144925.03</v>
          </cell>
          <cell r="AX42"/>
          <cell r="AY42">
            <v>10.44</v>
          </cell>
        </row>
        <row r="43">
          <cell r="A43" t="str">
            <v>0302620102600</v>
          </cell>
          <cell r="B43" t="str">
            <v>BROWNSTOWN C U SCH DIST 201</v>
          </cell>
          <cell r="C43" t="str">
            <v>FAYETTE</v>
          </cell>
          <cell r="D43" t="str">
            <v>Unit</v>
          </cell>
          <cell r="E43"/>
          <cell r="F43">
            <v>375.75</v>
          </cell>
          <cell r="G43">
            <v>166.66</v>
          </cell>
          <cell r="H43">
            <v>0</v>
          </cell>
          <cell r="I43"/>
          <cell r="J43">
            <v>1.33</v>
          </cell>
          <cell r="K43">
            <v>97522.25</v>
          </cell>
          <cell r="L43"/>
          <cell r="M43">
            <v>1.33</v>
          </cell>
          <cell r="N43">
            <v>97522.25</v>
          </cell>
          <cell r="O43"/>
          <cell r="P43">
            <v>1.38</v>
          </cell>
          <cell r="Q43">
            <v>101188.5</v>
          </cell>
          <cell r="R43"/>
          <cell r="S43">
            <v>1.38</v>
          </cell>
          <cell r="T43">
            <v>101188.5</v>
          </cell>
          <cell r="U43"/>
          <cell r="V43"/>
          <cell r="W43">
            <v>0</v>
          </cell>
          <cell r="X43">
            <v>0</v>
          </cell>
          <cell r="Y43"/>
          <cell r="Z43">
            <v>0</v>
          </cell>
          <cell r="AA43">
            <v>0</v>
          </cell>
          <cell r="AB43"/>
          <cell r="AC43">
            <v>0</v>
          </cell>
          <cell r="AD43">
            <v>0</v>
          </cell>
          <cell r="AE43"/>
          <cell r="AF43">
            <v>0</v>
          </cell>
          <cell r="AG43">
            <v>0</v>
          </cell>
          <cell r="AH43"/>
          <cell r="AI43">
            <v>0</v>
          </cell>
          <cell r="AJ43">
            <v>0</v>
          </cell>
          <cell r="AK43"/>
          <cell r="AL43"/>
          <cell r="AM43">
            <v>2.66</v>
          </cell>
          <cell r="AN43">
            <v>195044.5</v>
          </cell>
          <cell r="AO43"/>
          <cell r="AP43">
            <v>2.66</v>
          </cell>
          <cell r="AQ43">
            <v>79007.320000000007</v>
          </cell>
          <cell r="AR43"/>
          <cell r="AS43">
            <v>0.37</v>
          </cell>
          <cell r="AT43">
            <v>29916.35</v>
          </cell>
          <cell r="AU43"/>
          <cell r="AV43"/>
          <cell r="AW43">
            <v>701389.67</v>
          </cell>
          <cell r="AX43"/>
          <cell r="AY43">
            <v>6.75</v>
          </cell>
        </row>
        <row r="44">
          <cell r="A44" t="str">
            <v>0302620202600</v>
          </cell>
          <cell r="B44" t="str">
            <v>ST ELMO C U SCHOOL DIST 202</v>
          </cell>
          <cell r="C44" t="str">
            <v>FAYETTE</v>
          </cell>
          <cell r="D44" t="str">
            <v>Unit</v>
          </cell>
          <cell r="E44"/>
          <cell r="F44">
            <v>391.38</v>
          </cell>
          <cell r="G44">
            <v>214.33</v>
          </cell>
          <cell r="H44">
            <v>3</v>
          </cell>
          <cell r="I44"/>
          <cell r="J44">
            <v>1.71</v>
          </cell>
          <cell r="K44">
            <v>125385.75</v>
          </cell>
          <cell r="L44"/>
          <cell r="M44">
            <v>1.71</v>
          </cell>
          <cell r="N44">
            <v>125385.75</v>
          </cell>
          <cell r="O44"/>
          <cell r="P44">
            <v>1.78</v>
          </cell>
          <cell r="Q44">
            <v>130518.5</v>
          </cell>
          <cell r="R44"/>
          <cell r="S44">
            <v>1.78</v>
          </cell>
          <cell r="T44">
            <v>130518.5</v>
          </cell>
          <cell r="U44"/>
          <cell r="V44"/>
          <cell r="W44">
            <v>0.02</v>
          </cell>
          <cell r="X44">
            <v>1466.5</v>
          </cell>
          <cell r="Y44"/>
          <cell r="Z44">
            <v>0.02</v>
          </cell>
          <cell r="AA44">
            <v>1466.5</v>
          </cell>
          <cell r="AB44"/>
          <cell r="AC44">
            <v>0.02</v>
          </cell>
          <cell r="AD44">
            <v>1466.5</v>
          </cell>
          <cell r="AE44"/>
          <cell r="AF44">
            <v>0.02</v>
          </cell>
          <cell r="AG44">
            <v>1466.5</v>
          </cell>
          <cell r="AH44"/>
          <cell r="AI44">
            <v>0.03</v>
          </cell>
          <cell r="AJ44">
            <v>2199.75</v>
          </cell>
          <cell r="AK44"/>
          <cell r="AL44"/>
          <cell r="AM44">
            <v>2.77</v>
          </cell>
          <cell r="AN44">
            <v>203110.25</v>
          </cell>
          <cell r="AO44"/>
          <cell r="AP44">
            <v>2.77</v>
          </cell>
          <cell r="AQ44">
            <v>82274.539999999994</v>
          </cell>
          <cell r="AR44"/>
          <cell r="AS44">
            <v>0.39</v>
          </cell>
          <cell r="AT44">
            <v>31533.45</v>
          </cell>
          <cell r="AU44"/>
          <cell r="AV44"/>
          <cell r="AW44">
            <v>836792.49</v>
          </cell>
          <cell r="AX44"/>
          <cell r="AY44">
            <v>8.129999999999999</v>
          </cell>
        </row>
        <row r="45">
          <cell r="A45" t="str">
            <v>0302620302600</v>
          </cell>
          <cell r="B45" t="str">
            <v>VANDALIA C U SCH DIST 203</v>
          </cell>
          <cell r="C45" t="str">
            <v>FAYETTE</v>
          </cell>
          <cell r="D45" t="str">
            <v>Unit</v>
          </cell>
          <cell r="E45"/>
          <cell r="F45">
            <v>1348.5</v>
          </cell>
          <cell r="G45">
            <v>610.66</v>
          </cell>
          <cell r="H45">
            <v>2.5</v>
          </cell>
          <cell r="I45"/>
          <cell r="J45">
            <v>4.88</v>
          </cell>
          <cell r="K45">
            <v>357826</v>
          </cell>
          <cell r="L45"/>
          <cell r="M45">
            <v>4.88</v>
          </cell>
          <cell r="N45">
            <v>357826</v>
          </cell>
          <cell r="O45"/>
          <cell r="P45">
            <v>5.08</v>
          </cell>
          <cell r="Q45">
            <v>372491</v>
          </cell>
          <cell r="R45"/>
          <cell r="S45">
            <v>5.08</v>
          </cell>
          <cell r="T45">
            <v>372491</v>
          </cell>
          <cell r="U45"/>
          <cell r="V45"/>
          <cell r="W45">
            <v>0.02</v>
          </cell>
          <cell r="X45">
            <v>1466.5</v>
          </cell>
          <cell r="Y45"/>
          <cell r="Z45">
            <v>0.02</v>
          </cell>
          <cell r="AA45">
            <v>1466.5</v>
          </cell>
          <cell r="AB45"/>
          <cell r="AC45">
            <v>0.02</v>
          </cell>
          <cell r="AD45">
            <v>1466.5</v>
          </cell>
          <cell r="AE45"/>
          <cell r="AF45">
            <v>0.02</v>
          </cell>
          <cell r="AG45">
            <v>1466.5</v>
          </cell>
          <cell r="AH45"/>
          <cell r="AI45">
            <v>0.02</v>
          </cell>
          <cell r="AJ45">
            <v>1466.5</v>
          </cell>
          <cell r="AK45"/>
          <cell r="AL45"/>
          <cell r="AM45">
            <v>9.56</v>
          </cell>
          <cell r="AN45">
            <v>700987</v>
          </cell>
          <cell r="AO45"/>
          <cell r="AP45">
            <v>9.56</v>
          </cell>
          <cell r="AQ45">
            <v>283951.12</v>
          </cell>
          <cell r="AR45"/>
          <cell r="AS45">
            <v>1.34</v>
          </cell>
          <cell r="AT45">
            <v>108345.7</v>
          </cell>
          <cell r="AU45"/>
          <cell r="AV45"/>
          <cell r="AW45">
            <v>2561250.3200000003</v>
          </cell>
          <cell r="AX45"/>
          <cell r="AY45">
            <v>24.68</v>
          </cell>
        </row>
        <row r="46">
          <cell r="A46" t="str">
            <v>0302620402600</v>
          </cell>
          <cell r="B46" t="str">
            <v>RAMSEY COMM UNIT SCH DIST 204</v>
          </cell>
          <cell r="C46" t="str">
            <v>FAYETTE</v>
          </cell>
          <cell r="D46" t="str">
            <v>Unit</v>
          </cell>
          <cell r="E46"/>
          <cell r="F46">
            <v>387.45</v>
          </cell>
          <cell r="G46">
            <v>174</v>
          </cell>
          <cell r="H46">
            <v>0</v>
          </cell>
          <cell r="I46"/>
          <cell r="J46">
            <v>1.39</v>
          </cell>
          <cell r="K46">
            <v>101921.75</v>
          </cell>
          <cell r="L46"/>
          <cell r="M46">
            <v>1.39</v>
          </cell>
          <cell r="N46">
            <v>101921.75</v>
          </cell>
          <cell r="O46"/>
          <cell r="P46">
            <v>1.45</v>
          </cell>
          <cell r="Q46">
            <v>106321.25</v>
          </cell>
          <cell r="R46"/>
          <cell r="S46">
            <v>1.45</v>
          </cell>
          <cell r="T46">
            <v>106321.25</v>
          </cell>
          <cell r="U46"/>
          <cell r="V46"/>
          <cell r="W46">
            <v>0</v>
          </cell>
          <cell r="X46">
            <v>0</v>
          </cell>
          <cell r="Y46"/>
          <cell r="Z46">
            <v>0</v>
          </cell>
          <cell r="AA46">
            <v>0</v>
          </cell>
          <cell r="AB46"/>
          <cell r="AC46">
            <v>0</v>
          </cell>
          <cell r="AD46">
            <v>0</v>
          </cell>
          <cell r="AE46"/>
          <cell r="AF46">
            <v>0</v>
          </cell>
          <cell r="AG46">
            <v>0</v>
          </cell>
          <cell r="AH46"/>
          <cell r="AI46">
            <v>0</v>
          </cell>
          <cell r="AJ46">
            <v>0</v>
          </cell>
          <cell r="AK46"/>
          <cell r="AL46"/>
          <cell r="AM46">
            <v>2.74</v>
          </cell>
          <cell r="AN46">
            <v>200910.5</v>
          </cell>
          <cell r="AO46"/>
          <cell r="AP46">
            <v>2.74</v>
          </cell>
          <cell r="AQ46">
            <v>81383.48</v>
          </cell>
          <cell r="AR46"/>
          <cell r="AS46">
            <v>0.38</v>
          </cell>
          <cell r="AT46">
            <v>30724.9</v>
          </cell>
          <cell r="AU46"/>
          <cell r="AV46"/>
          <cell r="AW46">
            <v>729504.88</v>
          </cell>
          <cell r="AX46"/>
          <cell r="AY46">
            <v>7.03</v>
          </cell>
        </row>
        <row r="47">
          <cell r="A47" t="str">
            <v>0306800202600</v>
          </cell>
          <cell r="B47" t="str">
            <v>PANHANDLE COMM UNIT SCH DIST 2</v>
          </cell>
          <cell r="C47" t="str">
            <v>MONTGOMERY</v>
          </cell>
          <cell r="D47" t="str">
            <v>Unit</v>
          </cell>
          <cell r="E47"/>
          <cell r="F47">
            <v>421.79</v>
          </cell>
          <cell r="G47">
            <v>167</v>
          </cell>
          <cell r="H47">
            <v>9</v>
          </cell>
          <cell r="I47"/>
          <cell r="J47">
            <v>1.33</v>
          </cell>
          <cell r="K47">
            <v>97522.25</v>
          </cell>
          <cell r="L47"/>
          <cell r="M47">
            <v>1.33</v>
          </cell>
          <cell r="N47">
            <v>97522.25</v>
          </cell>
          <cell r="O47"/>
          <cell r="P47">
            <v>1.39</v>
          </cell>
          <cell r="Q47">
            <v>101921.75</v>
          </cell>
          <cell r="R47"/>
          <cell r="S47">
            <v>1.39</v>
          </cell>
          <cell r="T47">
            <v>101921.75</v>
          </cell>
          <cell r="U47"/>
          <cell r="V47"/>
          <cell r="W47">
            <v>7.0000000000000007E-2</v>
          </cell>
          <cell r="X47">
            <v>5132.75</v>
          </cell>
          <cell r="Y47"/>
          <cell r="Z47">
            <v>7.0000000000000007E-2</v>
          </cell>
          <cell r="AA47">
            <v>5132.75</v>
          </cell>
          <cell r="AB47"/>
          <cell r="AC47">
            <v>7.0000000000000007E-2</v>
          </cell>
          <cell r="AD47">
            <v>5132.75</v>
          </cell>
          <cell r="AE47"/>
          <cell r="AF47">
            <v>7.0000000000000007E-2</v>
          </cell>
          <cell r="AG47">
            <v>5132.75</v>
          </cell>
          <cell r="AH47"/>
          <cell r="AI47">
            <v>0.09</v>
          </cell>
          <cell r="AJ47">
            <v>6599.25</v>
          </cell>
          <cell r="AK47"/>
          <cell r="AL47"/>
          <cell r="AM47">
            <v>2.99</v>
          </cell>
          <cell r="AN47">
            <v>219241.75</v>
          </cell>
          <cell r="AO47"/>
          <cell r="AP47">
            <v>2.99</v>
          </cell>
          <cell r="AQ47">
            <v>88808.98</v>
          </cell>
          <cell r="AR47"/>
          <cell r="AS47">
            <v>0.42</v>
          </cell>
          <cell r="AT47">
            <v>33959.1</v>
          </cell>
          <cell r="AU47"/>
          <cell r="AV47"/>
          <cell r="AW47">
            <v>768028.08</v>
          </cell>
          <cell r="AX47"/>
          <cell r="AY47">
            <v>7.4</v>
          </cell>
        </row>
        <row r="48">
          <cell r="A48" t="str">
            <v>0306800302600</v>
          </cell>
          <cell r="B48" t="str">
            <v>HILLSBORO COMM UNIT SCH DIST 3</v>
          </cell>
          <cell r="C48" t="str">
            <v>MONTGOMERY</v>
          </cell>
          <cell r="D48" t="str">
            <v>Unit</v>
          </cell>
          <cell r="E48"/>
          <cell r="F48">
            <v>1470.37</v>
          </cell>
          <cell r="G48">
            <v>598</v>
          </cell>
          <cell r="H48">
            <v>1</v>
          </cell>
          <cell r="I48"/>
          <cell r="J48">
            <v>4.78</v>
          </cell>
          <cell r="K48">
            <v>350493.5</v>
          </cell>
          <cell r="L48"/>
          <cell r="M48">
            <v>4.78</v>
          </cell>
          <cell r="N48">
            <v>350493.5</v>
          </cell>
          <cell r="O48"/>
          <cell r="P48">
            <v>4.9800000000000004</v>
          </cell>
          <cell r="Q48">
            <v>365158.5</v>
          </cell>
          <cell r="R48"/>
          <cell r="S48">
            <v>4.9800000000000004</v>
          </cell>
          <cell r="T48">
            <v>365158.5</v>
          </cell>
          <cell r="U48"/>
          <cell r="V48"/>
          <cell r="W48">
            <v>0</v>
          </cell>
          <cell r="X48">
            <v>0</v>
          </cell>
          <cell r="Y48"/>
          <cell r="Z48">
            <v>0</v>
          </cell>
          <cell r="AA48">
            <v>0</v>
          </cell>
          <cell r="AB48"/>
          <cell r="AC48">
            <v>0</v>
          </cell>
          <cell r="AD48">
            <v>0</v>
          </cell>
          <cell r="AE48"/>
          <cell r="AF48">
            <v>0</v>
          </cell>
          <cell r="AG48">
            <v>0</v>
          </cell>
          <cell r="AH48"/>
          <cell r="AI48">
            <v>0.01</v>
          </cell>
          <cell r="AJ48">
            <v>733.25</v>
          </cell>
          <cell r="AK48"/>
          <cell r="AL48"/>
          <cell r="AM48">
            <v>10.42</v>
          </cell>
          <cell r="AN48">
            <v>764046.5</v>
          </cell>
          <cell r="AO48"/>
          <cell r="AP48">
            <v>10.42</v>
          </cell>
          <cell r="AQ48">
            <v>309494.84000000003</v>
          </cell>
          <cell r="AR48"/>
          <cell r="AS48">
            <v>1.47</v>
          </cell>
          <cell r="AT48">
            <v>118856.85</v>
          </cell>
          <cell r="AU48"/>
          <cell r="AV48"/>
          <cell r="AW48">
            <v>2624435.44</v>
          </cell>
          <cell r="AX48"/>
          <cell r="AY48">
            <v>25.17</v>
          </cell>
        </row>
        <row r="49">
          <cell r="A49" t="str">
            <v>0306801202600</v>
          </cell>
          <cell r="B49" t="str">
            <v>LITCHFIELD C U SCHOOL DIST 12</v>
          </cell>
          <cell r="C49" t="str">
            <v>MONTGOMERY</v>
          </cell>
          <cell r="D49" t="str">
            <v>Unit</v>
          </cell>
          <cell r="E49"/>
          <cell r="F49">
            <v>1216.1400000000001</v>
          </cell>
          <cell r="G49">
            <v>663.66</v>
          </cell>
          <cell r="H49">
            <v>5</v>
          </cell>
          <cell r="I49"/>
          <cell r="J49">
            <v>5.3</v>
          </cell>
          <cell r="K49">
            <v>388622.5</v>
          </cell>
          <cell r="L49"/>
          <cell r="M49">
            <v>5.3</v>
          </cell>
          <cell r="N49">
            <v>388622.5</v>
          </cell>
          <cell r="O49"/>
          <cell r="P49">
            <v>5.53</v>
          </cell>
          <cell r="Q49">
            <v>405487.25</v>
          </cell>
          <cell r="R49"/>
          <cell r="S49">
            <v>5.53</v>
          </cell>
          <cell r="T49">
            <v>405487.25</v>
          </cell>
          <cell r="U49"/>
          <cell r="V49"/>
          <cell r="W49">
            <v>0.04</v>
          </cell>
          <cell r="X49">
            <v>2933</v>
          </cell>
          <cell r="Y49"/>
          <cell r="Z49">
            <v>0.04</v>
          </cell>
          <cell r="AA49">
            <v>2933</v>
          </cell>
          <cell r="AB49"/>
          <cell r="AC49">
            <v>0.04</v>
          </cell>
          <cell r="AD49">
            <v>2933</v>
          </cell>
          <cell r="AE49"/>
          <cell r="AF49">
            <v>0.04</v>
          </cell>
          <cell r="AG49">
            <v>2933</v>
          </cell>
          <cell r="AH49"/>
          <cell r="AI49">
            <v>0.05</v>
          </cell>
          <cell r="AJ49">
            <v>3666.25</v>
          </cell>
          <cell r="AK49"/>
          <cell r="AL49"/>
          <cell r="AM49">
            <v>8.6199999999999992</v>
          </cell>
          <cell r="AN49">
            <v>632061.5</v>
          </cell>
          <cell r="AO49"/>
          <cell r="AP49">
            <v>8.6199999999999992</v>
          </cell>
          <cell r="AQ49">
            <v>256031.24</v>
          </cell>
          <cell r="AR49"/>
          <cell r="AS49">
            <v>1.21</v>
          </cell>
          <cell r="AT49">
            <v>97834.55</v>
          </cell>
          <cell r="AU49"/>
          <cell r="AV49"/>
          <cell r="AW49">
            <v>2589545.04</v>
          </cell>
          <cell r="AX49"/>
          <cell r="AY49">
            <v>25.15</v>
          </cell>
        </row>
        <row r="50">
          <cell r="A50" t="str">
            <v>0306802202600</v>
          </cell>
          <cell r="B50" t="str">
            <v>NOKOMIS COMM UNIT SCH DIST 22</v>
          </cell>
          <cell r="C50" t="str">
            <v>MONTGOMERY</v>
          </cell>
          <cell r="D50" t="str">
            <v>Unit</v>
          </cell>
          <cell r="E50"/>
          <cell r="F50">
            <v>550.70000000000005</v>
          </cell>
          <cell r="G50">
            <v>224</v>
          </cell>
          <cell r="H50">
            <v>0</v>
          </cell>
          <cell r="I50"/>
          <cell r="J50">
            <v>1.79</v>
          </cell>
          <cell r="K50">
            <v>131251.75</v>
          </cell>
          <cell r="L50"/>
          <cell r="M50">
            <v>1.79</v>
          </cell>
          <cell r="N50">
            <v>131251.75</v>
          </cell>
          <cell r="O50"/>
          <cell r="P50">
            <v>1.86</v>
          </cell>
          <cell r="Q50">
            <v>136384.5</v>
          </cell>
          <cell r="R50"/>
          <cell r="S50">
            <v>1.86</v>
          </cell>
          <cell r="T50">
            <v>136384.5</v>
          </cell>
          <cell r="U50"/>
          <cell r="V50"/>
          <cell r="W50">
            <v>0</v>
          </cell>
          <cell r="X50">
            <v>0</v>
          </cell>
          <cell r="Y50"/>
          <cell r="Z50">
            <v>0</v>
          </cell>
          <cell r="AA50">
            <v>0</v>
          </cell>
          <cell r="AB50"/>
          <cell r="AC50">
            <v>0</v>
          </cell>
          <cell r="AD50">
            <v>0</v>
          </cell>
          <cell r="AE50"/>
          <cell r="AF50">
            <v>0</v>
          </cell>
          <cell r="AG50">
            <v>0</v>
          </cell>
          <cell r="AH50"/>
          <cell r="AI50">
            <v>0</v>
          </cell>
          <cell r="AJ50">
            <v>0</v>
          </cell>
          <cell r="AK50"/>
          <cell r="AL50"/>
          <cell r="AM50">
            <v>3.9</v>
          </cell>
          <cell r="AN50">
            <v>285967.5</v>
          </cell>
          <cell r="AO50"/>
          <cell r="AP50">
            <v>3.9</v>
          </cell>
          <cell r="AQ50">
            <v>115837.8</v>
          </cell>
          <cell r="AR50"/>
          <cell r="AS50">
            <v>0.55000000000000004</v>
          </cell>
          <cell r="AT50">
            <v>44470.25</v>
          </cell>
          <cell r="AU50"/>
          <cell r="AV50"/>
          <cell r="AW50">
            <v>981548.05</v>
          </cell>
          <cell r="AX50"/>
          <cell r="AY50">
            <v>9.41</v>
          </cell>
        </row>
        <row r="51">
          <cell r="A51" t="str">
            <v>0400000000092</v>
          </cell>
          <cell r="B51" t="str">
            <v>ALT SCH-BOONE/WINNEBAGO ROE</v>
          </cell>
          <cell r="C51" t="str">
            <v>WINNEBAGO</v>
          </cell>
          <cell r="D51" t="str">
            <v>Regional</v>
          </cell>
          <cell r="E51"/>
          <cell r="F51">
            <v>17</v>
          </cell>
          <cell r="G51">
            <v>9.0952090789584545</v>
          </cell>
          <cell r="H51">
            <v>1</v>
          </cell>
          <cell r="I51"/>
          <cell r="J51">
            <v>7.0000000000000007E-2</v>
          </cell>
          <cell r="K51">
            <v>5132.75</v>
          </cell>
          <cell r="L51"/>
          <cell r="M51">
            <v>7.0000000000000007E-2</v>
          </cell>
          <cell r="N51">
            <v>5132.75</v>
          </cell>
          <cell r="O51"/>
          <cell r="P51">
            <v>7.0000000000000007E-2</v>
          </cell>
          <cell r="Q51">
            <v>5132.75</v>
          </cell>
          <cell r="R51"/>
          <cell r="S51">
            <v>7.0000000000000007E-2</v>
          </cell>
          <cell r="T51">
            <v>5132.75</v>
          </cell>
          <cell r="U51"/>
          <cell r="V51"/>
          <cell r="W51">
            <v>0</v>
          </cell>
          <cell r="X51">
            <v>0</v>
          </cell>
          <cell r="Y51"/>
          <cell r="Z51">
            <v>0</v>
          </cell>
          <cell r="AA51">
            <v>0</v>
          </cell>
          <cell r="AB51"/>
          <cell r="AC51">
            <v>0</v>
          </cell>
          <cell r="AD51">
            <v>0</v>
          </cell>
          <cell r="AE51"/>
          <cell r="AF51">
            <v>0</v>
          </cell>
          <cell r="AG51">
            <v>0</v>
          </cell>
          <cell r="AH51"/>
          <cell r="AI51">
            <v>0.01</v>
          </cell>
          <cell r="AJ51">
            <v>733.25</v>
          </cell>
          <cell r="AK51"/>
          <cell r="AL51"/>
          <cell r="AM51">
            <v>0.12</v>
          </cell>
          <cell r="AN51">
            <v>8799</v>
          </cell>
          <cell r="AO51"/>
          <cell r="AP51">
            <v>0.12</v>
          </cell>
          <cell r="AQ51">
            <v>3564.24</v>
          </cell>
          <cell r="AR51"/>
          <cell r="AS51">
            <v>0.01</v>
          </cell>
          <cell r="AT51">
            <v>808.55</v>
          </cell>
          <cell r="AU51"/>
          <cell r="AV51"/>
          <cell r="AW51">
            <v>34436.04</v>
          </cell>
          <cell r="AX51"/>
          <cell r="AY51">
            <v>0.34</v>
          </cell>
        </row>
        <row r="52">
          <cell r="A52" t="str">
            <v>0400000000093</v>
          </cell>
          <cell r="B52" t="str">
            <v>SAFE SCH-BOONE/WINNEBAGO ROE</v>
          </cell>
          <cell r="C52" t="str">
            <v>WINNEBAGO</v>
          </cell>
          <cell r="D52" t="str">
            <v>Regional</v>
          </cell>
          <cell r="E52"/>
          <cell r="F52">
            <v>163</v>
          </cell>
          <cell r="G52">
            <v>87.207004698248724</v>
          </cell>
          <cell r="H52">
            <v>17</v>
          </cell>
          <cell r="I52"/>
          <cell r="J52">
            <v>0.69</v>
          </cell>
          <cell r="K52">
            <v>50594.25</v>
          </cell>
          <cell r="L52"/>
          <cell r="M52">
            <v>0.69</v>
          </cell>
          <cell r="N52">
            <v>50594.25</v>
          </cell>
          <cell r="O52"/>
          <cell r="P52">
            <v>0.72</v>
          </cell>
          <cell r="Q52">
            <v>52794</v>
          </cell>
          <cell r="R52"/>
          <cell r="S52">
            <v>0.72</v>
          </cell>
          <cell r="T52">
            <v>52794</v>
          </cell>
          <cell r="U52"/>
          <cell r="V52"/>
          <cell r="W52">
            <v>0.13</v>
          </cell>
          <cell r="X52">
            <v>9532.25</v>
          </cell>
          <cell r="Y52"/>
          <cell r="Z52">
            <v>0.13</v>
          </cell>
          <cell r="AA52">
            <v>9532.25</v>
          </cell>
          <cell r="AB52"/>
          <cell r="AC52">
            <v>0.14000000000000001</v>
          </cell>
          <cell r="AD52">
            <v>10265.5</v>
          </cell>
          <cell r="AE52"/>
          <cell r="AF52">
            <v>0.14000000000000001</v>
          </cell>
          <cell r="AG52">
            <v>10265.5</v>
          </cell>
          <cell r="AH52"/>
          <cell r="AI52">
            <v>0.17</v>
          </cell>
          <cell r="AJ52">
            <v>12465.25</v>
          </cell>
          <cell r="AK52"/>
          <cell r="AL52"/>
          <cell r="AM52">
            <v>1.1499999999999999</v>
          </cell>
          <cell r="AN52">
            <v>84323.75</v>
          </cell>
          <cell r="AO52"/>
          <cell r="AP52">
            <v>1.1499999999999999</v>
          </cell>
          <cell r="AQ52">
            <v>34157.300000000003</v>
          </cell>
          <cell r="AR52"/>
          <cell r="AS52">
            <v>0.16</v>
          </cell>
          <cell r="AT52">
            <v>12936.8</v>
          </cell>
          <cell r="AU52"/>
          <cell r="AV52"/>
          <cell r="AW52">
            <v>390255.1</v>
          </cell>
          <cell r="AX52"/>
          <cell r="AY52">
            <v>3.86</v>
          </cell>
        </row>
        <row r="53">
          <cell r="A53" t="str">
            <v>0400000000095</v>
          </cell>
          <cell r="B53" t="str">
            <v>ALOP-BOONE/WINNEBAGO ROE</v>
          </cell>
          <cell r="C53" t="str">
            <v>WINNEBAGO</v>
          </cell>
          <cell r="D53" t="str">
            <v>Regional</v>
          </cell>
          <cell r="E53"/>
          <cell r="F53">
            <v>126.98</v>
          </cell>
          <cell r="G53">
            <v>67.935861696832035</v>
          </cell>
          <cell r="H53">
            <v>6.66</v>
          </cell>
          <cell r="I53"/>
          <cell r="J53">
            <v>0.54</v>
          </cell>
          <cell r="K53">
            <v>39595.5</v>
          </cell>
          <cell r="L53"/>
          <cell r="M53">
            <v>0.54</v>
          </cell>
          <cell r="N53">
            <v>39595.5</v>
          </cell>
          <cell r="O53"/>
          <cell r="P53">
            <v>0.56000000000000005</v>
          </cell>
          <cell r="Q53">
            <v>41062</v>
          </cell>
          <cell r="R53"/>
          <cell r="S53">
            <v>0.56000000000000005</v>
          </cell>
          <cell r="T53">
            <v>41062</v>
          </cell>
          <cell r="U53"/>
          <cell r="V53"/>
          <cell r="W53">
            <v>0.05</v>
          </cell>
          <cell r="X53">
            <v>3666.25</v>
          </cell>
          <cell r="Y53"/>
          <cell r="Z53">
            <v>0.05</v>
          </cell>
          <cell r="AA53">
            <v>3666.25</v>
          </cell>
          <cell r="AB53"/>
          <cell r="AC53">
            <v>0.05</v>
          </cell>
          <cell r="AD53">
            <v>3666.25</v>
          </cell>
          <cell r="AE53"/>
          <cell r="AF53">
            <v>0.05</v>
          </cell>
          <cell r="AG53">
            <v>3666.25</v>
          </cell>
          <cell r="AH53"/>
          <cell r="AI53">
            <v>0.06</v>
          </cell>
          <cell r="AJ53">
            <v>4399.5</v>
          </cell>
          <cell r="AK53"/>
          <cell r="AL53"/>
          <cell r="AM53">
            <v>0.9</v>
          </cell>
          <cell r="AN53">
            <v>65992.5</v>
          </cell>
          <cell r="AO53"/>
          <cell r="AP53">
            <v>0.9</v>
          </cell>
          <cell r="AQ53">
            <v>26731.8</v>
          </cell>
          <cell r="AR53"/>
          <cell r="AS53">
            <v>0.12</v>
          </cell>
          <cell r="AT53">
            <v>9702.6</v>
          </cell>
          <cell r="AU53"/>
          <cell r="AV53"/>
          <cell r="AW53">
            <v>282806.40000000002</v>
          </cell>
          <cell r="AX53"/>
          <cell r="AY53">
            <v>2.7700000000000005</v>
          </cell>
        </row>
        <row r="54">
          <cell r="A54" t="str">
            <v>0400410002600</v>
          </cell>
          <cell r="B54" t="str">
            <v>BELVIDERE C U SCH DIST 100</v>
          </cell>
          <cell r="C54" t="str">
            <v>BOONE</v>
          </cell>
          <cell r="D54" t="str">
            <v>Unit</v>
          </cell>
          <cell r="E54"/>
          <cell r="F54">
            <v>7394.3</v>
          </cell>
          <cell r="G54">
            <v>3153.33</v>
          </cell>
          <cell r="H54">
            <v>1643</v>
          </cell>
          <cell r="I54"/>
          <cell r="J54">
            <v>25.22</v>
          </cell>
          <cell r="K54">
            <v>1849256.5</v>
          </cell>
          <cell r="L54"/>
          <cell r="M54">
            <v>25.22</v>
          </cell>
          <cell r="N54">
            <v>1849256.5</v>
          </cell>
          <cell r="O54"/>
          <cell r="P54">
            <v>26.27</v>
          </cell>
          <cell r="Q54">
            <v>1926247.75</v>
          </cell>
          <cell r="R54"/>
          <cell r="S54">
            <v>26.27</v>
          </cell>
          <cell r="T54">
            <v>1926247.75</v>
          </cell>
          <cell r="U54"/>
          <cell r="V54"/>
          <cell r="W54">
            <v>13.14</v>
          </cell>
          <cell r="X54">
            <v>963490.5</v>
          </cell>
          <cell r="Y54"/>
          <cell r="Z54">
            <v>13.14</v>
          </cell>
          <cell r="AA54">
            <v>963490.5</v>
          </cell>
          <cell r="AB54"/>
          <cell r="AC54">
            <v>13.69</v>
          </cell>
          <cell r="AD54">
            <v>1003819.25</v>
          </cell>
          <cell r="AE54"/>
          <cell r="AF54">
            <v>13.69</v>
          </cell>
          <cell r="AG54">
            <v>1003819.25</v>
          </cell>
          <cell r="AH54"/>
          <cell r="AI54">
            <v>16.43</v>
          </cell>
          <cell r="AJ54">
            <v>1204729.75</v>
          </cell>
          <cell r="AK54"/>
          <cell r="AL54"/>
          <cell r="AM54">
            <v>52.44</v>
          </cell>
          <cell r="AN54">
            <v>3845163</v>
          </cell>
          <cell r="AO54"/>
          <cell r="AP54">
            <v>52.44</v>
          </cell>
          <cell r="AQ54">
            <v>1557572.88</v>
          </cell>
          <cell r="AR54"/>
          <cell r="AS54">
            <v>7.39</v>
          </cell>
          <cell r="AT54">
            <v>597518.44999999995</v>
          </cell>
          <cell r="AU54"/>
          <cell r="AV54"/>
          <cell r="AW54">
            <v>18690612.079999998</v>
          </cell>
          <cell r="AX54"/>
          <cell r="AY54">
            <v>187.14999999999998</v>
          </cell>
        </row>
        <row r="55">
          <cell r="A55" t="str">
            <v>0400420002600</v>
          </cell>
          <cell r="B55" t="str">
            <v>NORTH BOONE C U SCH DIST 200</v>
          </cell>
          <cell r="C55" t="str">
            <v>BOONE</v>
          </cell>
          <cell r="D55" t="str">
            <v>Unit</v>
          </cell>
          <cell r="E55"/>
          <cell r="F55">
            <v>1502.62</v>
          </cell>
          <cell r="G55">
            <v>558.33000000000004</v>
          </cell>
          <cell r="H55">
            <v>131.5</v>
          </cell>
          <cell r="I55"/>
          <cell r="J55">
            <v>4.46</v>
          </cell>
          <cell r="K55">
            <v>327029.5</v>
          </cell>
          <cell r="L55"/>
          <cell r="M55">
            <v>4.46</v>
          </cell>
          <cell r="N55">
            <v>327029.5</v>
          </cell>
          <cell r="O55"/>
          <cell r="P55">
            <v>4.6500000000000004</v>
          </cell>
          <cell r="Q55">
            <v>340961.25</v>
          </cell>
          <cell r="R55"/>
          <cell r="S55">
            <v>4.6500000000000004</v>
          </cell>
          <cell r="T55">
            <v>340961.25</v>
          </cell>
          <cell r="U55"/>
          <cell r="V55"/>
          <cell r="W55">
            <v>1.05</v>
          </cell>
          <cell r="X55">
            <v>76991.25</v>
          </cell>
          <cell r="Y55"/>
          <cell r="Z55">
            <v>1.05</v>
          </cell>
          <cell r="AA55">
            <v>76991.25</v>
          </cell>
          <cell r="AB55"/>
          <cell r="AC55">
            <v>1.0900000000000001</v>
          </cell>
          <cell r="AD55">
            <v>79924.25</v>
          </cell>
          <cell r="AE55"/>
          <cell r="AF55">
            <v>1.0900000000000001</v>
          </cell>
          <cell r="AG55">
            <v>79924.25</v>
          </cell>
          <cell r="AH55"/>
          <cell r="AI55">
            <v>1.31</v>
          </cell>
          <cell r="AJ55">
            <v>96055.75</v>
          </cell>
          <cell r="AK55"/>
          <cell r="AL55"/>
          <cell r="AM55">
            <v>10.65</v>
          </cell>
          <cell r="AN55">
            <v>780911.25</v>
          </cell>
          <cell r="AO55"/>
          <cell r="AP55">
            <v>10.65</v>
          </cell>
          <cell r="AQ55">
            <v>316326.3</v>
          </cell>
          <cell r="AR55"/>
          <cell r="AS55">
            <v>1.5</v>
          </cell>
          <cell r="AT55">
            <v>121282.5</v>
          </cell>
          <cell r="AU55"/>
          <cell r="AV55"/>
          <cell r="AW55">
            <v>2964388.3</v>
          </cell>
          <cell r="AX55"/>
          <cell r="AY55">
            <v>28.950000000000003</v>
          </cell>
        </row>
        <row r="56">
          <cell r="A56" t="str">
            <v>0410112202200</v>
          </cell>
          <cell r="B56" t="str">
            <v>HARLEM UNIT DIST 122</v>
          </cell>
          <cell r="C56" t="str">
            <v>WINNEBAGO</v>
          </cell>
          <cell r="D56" t="str">
            <v>Unit</v>
          </cell>
          <cell r="E56"/>
          <cell r="F56">
            <v>6016.86</v>
          </cell>
          <cell r="G56">
            <v>2771.33</v>
          </cell>
          <cell r="H56">
            <v>321.5</v>
          </cell>
          <cell r="I56"/>
          <cell r="J56">
            <v>22.17</v>
          </cell>
          <cell r="K56">
            <v>1625615.25</v>
          </cell>
          <cell r="L56"/>
          <cell r="M56">
            <v>22.17</v>
          </cell>
          <cell r="N56">
            <v>1625615.25</v>
          </cell>
          <cell r="O56"/>
          <cell r="P56">
            <v>23.09</v>
          </cell>
          <cell r="Q56">
            <v>1693074.25</v>
          </cell>
          <cell r="R56"/>
          <cell r="S56">
            <v>23.09</v>
          </cell>
          <cell r="T56">
            <v>1693074.25</v>
          </cell>
          <cell r="U56"/>
          <cell r="V56"/>
          <cell r="W56">
            <v>2.57</v>
          </cell>
          <cell r="X56">
            <v>188445.25</v>
          </cell>
          <cell r="Y56"/>
          <cell r="Z56">
            <v>2.57</v>
          </cell>
          <cell r="AA56">
            <v>188445.25</v>
          </cell>
          <cell r="AB56"/>
          <cell r="AC56">
            <v>2.67</v>
          </cell>
          <cell r="AD56">
            <v>195777.75</v>
          </cell>
          <cell r="AE56"/>
          <cell r="AF56">
            <v>2.67</v>
          </cell>
          <cell r="AG56">
            <v>195777.75</v>
          </cell>
          <cell r="AH56"/>
          <cell r="AI56">
            <v>3.21</v>
          </cell>
          <cell r="AJ56">
            <v>235373.25</v>
          </cell>
          <cell r="AK56"/>
          <cell r="AL56"/>
          <cell r="AM56">
            <v>42.67</v>
          </cell>
          <cell r="AN56">
            <v>3128777.75</v>
          </cell>
          <cell r="AO56"/>
          <cell r="AP56">
            <v>42.67</v>
          </cell>
          <cell r="AQ56">
            <v>1267384.3400000001</v>
          </cell>
          <cell r="AR56"/>
          <cell r="AS56">
            <v>6.01</v>
          </cell>
          <cell r="AT56">
            <v>485938.55</v>
          </cell>
          <cell r="AU56"/>
          <cell r="AV56"/>
          <cell r="AW56">
            <v>12523298.890000001</v>
          </cell>
          <cell r="AX56"/>
          <cell r="AY56">
            <v>122.14</v>
          </cell>
        </row>
        <row r="57">
          <cell r="A57" t="str">
            <v>0410113100400</v>
          </cell>
          <cell r="B57" t="str">
            <v>KINNIKINNICK C C SCH DIST 131</v>
          </cell>
          <cell r="C57" t="str">
            <v>WINNEBAGO</v>
          </cell>
          <cell r="D57" t="str">
            <v>Elementary</v>
          </cell>
          <cell r="E57"/>
          <cell r="F57">
            <v>1685.3</v>
          </cell>
          <cell r="G57">
            <v>302.66000000000003</v>
          </cell>
          <cell r="H57">
            <v>36.5</v>
          </cell>
          <cell r="I57"/>
          <cell r="J57">
            <v>2.42</v>
          </cell>
          <cell r="K57">
            <v>177446.5</v>
          </cell>
          <cell r="L57"/>
          <cell r="M57">
            <v>2.42</v>
          </cell>
          <cell r="N57">
            <v>177446.5</v>
          </cell>
          <cell r="O57"/>
          <cell r="P57">
            <v>2.52</v>
          </cell>
          <cell r="Q57">
            <v>184779</v>
          </cell>
          <cell r="R57"/>
          <cell r="S57">
            <v>2.52</v>
          </cell>
          <cell r="T57">
            <v>184779</v>
          </cell>
          <cell r="U57"/>
          <cell r="V57"/>
          <cell r="W57">
            <v>0.28999999999999998</v>
          </cell>
          <cell r="X57">
            <v>21264.25</v>
          </cell>
          <cell r="Y57"/>
          <cell r="Z57">
            <v>0.28999999999999998</v>
          </cell>
          <cell r="AA57">
            <v>21264.25</v>
          </cell>
          <cell r="AB57"/>
          <cell r="AC57">
            <v>0.3</v>
          </cell>
          <cell r="AD57">
            <v>21997.5</v>
          </cell>
          <cell r="AE57"/>
          <cell r="AF57">
            <v>0.3</v>
          </cell>
          <cell r="AG57">
            <v>21997.5</v>
          </cell>
          <cell r="AH57"/>
          <cell r="AI57">
            <v>0.36</v>
          </cell>
          <cell r="AJ57">
            <v>26397</v>
          </cell>
          <cell r="AK57"/>
          <cell r="AL57"/>
          <cell r="AM57">
            <v>11.95</v>
          </cell>
          <cell r="AN57">
            <v>876233.75</v>
          </cell>
          <cell r="AO57"/>
          <cell r="AP57">
            <v>11.95</v>
          </cell>
          <cell r="AQ57">
            <v>354938.9</v>
          </cell>
          <cell r="AR57"/>
          <cell r="AS57">
            <v>1.68</v>
          </cell>
          <cell r="AT57">
            <v>135836.4</v>
          </cell>
          <cell r="AU57"/>
          <cell r="AV57"/>
          <cell r="AW57">
            <v>2204380.5499999998</v>
          </cell>
          <cell r="AX57"/>
          <cell r="AY57">
            <v>20.659999999999997</v>
          </cell>
        </row>
        <row r="58">
          <cell r="A58" t="str">
            <v>0410113300400</v>
          </cell>
          <cell r="B58" t="str">
            <v>PRAIRIE HILL C C SCH DIST 133</v>
          </cell>
          <cell r="C58" t="str">
            <v>WINNEBAGO</v>
          </cell>
          <cell r="D58" t="str">
            <v>Elementary</v>
          </cell>
          <cell r="E58"/>
          <cell r="F58">
            <v>730</v>
          </cell>
          <cell r="G58">
            <v>83</v>
          </cell>
          <cell r="H58">
            <v>19</v>
          </cell>
          <cell r="I58"/>
          <cell r="J58">
            <v>0.66</v>
          </cell>
          <cell r="K58">
            <v>48394.5</v>
          </cell>
          <cell r="L58"/>
          <cell r="M58">
            <v>0.66</v>
          </cell>
          <cell r="N58">
            <v>48394.5</v>
          </cell>
          <cell r="O58"/>
          <cell r="P58">
            <v>0.69</v>
          </cell>
          <cell r="Q58">
            <v>50594.25</v>
          </cell>
          <cell r="R58"/>
          <cell r="S58">
            <v>0.69</v>
          </cell>
          <cell r="T58">
            <v>50594.25</v>
          </cell>
          <cell r="U58"/>
          <cell r="V58"/>
          <cell r="W58">
            <v>0.15</v>
          </cell>
          <cell r="X58">
            <v>10998.75</v>
          </cell>
          <cell r="Y58"/>
          <cell r="Z58">
            <v>0.15</v>
          </cell>
          <cell r="AA58">
            <v>10998.75</v>
          </cell>
          <cell r="AB58"/>
          <cell r="AC58">
            <v>0.15</v>
          </cell>
          <cell r="AD58">
            <v>10998.75</v>
          </cell>
          <cell r="AE58"/>
          <cell r="AF58">
            <v>0.15</v>
          </cell>
          <cell r="AG58">
            <v>10998.75</v>
          </cell>
          <cell r="AH58"/>
          <cell r="AI58">
            <v>0.19</v>
          </cell>
          <cell r="AJ58">
            <v>13931.75</v>
          </cell>
          <cell r="AK58"/>
          <cell r="AL58"/>
          <cell r="AM58">
            <v>5.17</v>
          </cell>
          <cell r="AN58">
            <v>379090.25</v>
          </cell>
          <cell r="AO58"/>
          <cell r="AP58">
            <v>5.17</v>
          </cell>
          <cell r="AQ58">
            <v>153559.34</v>
          </cell>
          <cell r="AR58"/>
          <cell r="AS58">
            <v>0.73</v>
          </cell>
          <cell r="AT58">
            <v>59024.15</v>
          </cell>
          <cell r="AU58"/>
          <cell r="AV58"/>
          <cell r="AW58">
            <v>847577.99</v>
          </cell>
          <cell r="AX58"/>
          <cell r="AY58">
            <v>7.85</v>
          </cell>
        </row>
        <row r="59">
          <cell r="A59" t="str">
            <v>0410113400400</v>
          </cell>
          <cell r="B59" t="str">
            <v>SHIRLAND C C SCHOOL DIST 134</v>
          </cell>
          <cell r="C59" t="str">
            <v>WINNEBAGO</v>
          </cell>
          <cell r="D59" t="str">
            <v>Elementary</v>
          </cell>
          <cell r="E59"/>
          <cell r="F59">
            <v>103.75</v>
          </cell>
          <cell r="G59">
            <v>24</v>
          </cell>
          <cell r="H59">
            <v>2.5</v>
          </cell>
          <cell r="I59"/>
          <cell r="J59">
            <v>0.19</v>
          </cell>
          <cell r="K59">
            <v>13931.75</v>
          </cell>
          <cell r="L59"/>
          <cell r="M59">
            <v>0.19</v>
          </cell>
          <cell r="N59">
            <v>13931.75</v>
          </cell>
          <cell r="O59"/>
          <cell r="P59">
            <v>0.2</v>
          </cell>
          <cell r="Q59">
            <v>14665</v>
          </cell>
          <cell r="R59"/>
          <cell r="S59">
            <v>0.2</v>
          </cell>
          <cell r="T59">
            <v>14665</v>
          </cell>
          <cell r="U59"/>
          <cell r="V59"/>
          <cell r="W59">
            <v>0.02</v>
          </cell>
          <cell r="X59">
            <v>1466.5</v>
          </cell>
          <cell r="Y59"/>
          <cell r="Z59">
            <v>0.02</v>
          </cell>
          <cell r="AA59">
            <v>1466.5</v>
          </cell>
          <cell r="AB59"/>
          <cell r="AC59">
            <v>0.02</v>
          </cell>
          <cell r="AD59">
            <v>1466.5</v>
          </cell>
          <cell r="AE59"/>
          <cell r="AF59">
            <v>0.02</v>
          </cell>
          <cell r="AG59">
            <v>1466.5</v>
          </cell>
          <cell r="AH59"/>
          <cell r="AI59">
            <v>0.02</v>
          </cell>
          <cell r="AJ59">
            <v>1466.5</v>
          </cell>
          <cell r="AK59"/>
          <cell r="AL59"/>
          <cell r="AM59">
            <v>0.73</v>
          </cell>
          <cell r="AN59">
            <v>53527.25</v>
          </cell>
          <cell r="AO59"/>
          <cell r="AP59">
            <v>0.73</v>
          </cell>
          <cell r="AQ59">
            <v>21682.46</v>
          </cell>
          <cell r="AR59"/>
          <cell r="AS59">
            <v>0.1</v>
          </cell>
          <cell r="AT59">
            <v>8085.5</v>
          </cell>
          <cell r="AU59"/>
          <cell r="AV59"/>
          <cell r="AW59">
            <v>147821.21</v>
          </cell>
          <cell r="AX59"/>
          <cell r="AY59">
            <v>1.4000000000000001</v>
          </cell>
        </row>
        <row r="60">
          <cell r="A60" t="str">
            <v>0410114000400</v>
          </cell>
          <cell r="B60" t="str">
            <v>ROCKTON SCH DIST 140</v>
          </cell>
          <cell r="C60" t="str">
            <v>WINNEBAGO</v>
          </cell>
          <cell r="D60" t="str">
            <v>Elementary</v>
          </cell>
          <cell r="E60"/>
          <cell r="F60">
            <v>1558.75</v>
          </cell>
          <cell r="G60">
            <v>296</v>
          </cell>
          <cell r="H60">
            <v>33</v>
          </cell>
          <cell r="I60"/>
          <cell r="J60">
            <v>2.36</v>
          </cell>
          <cell r="K60">
            <v>173047</v>
          </cell>
          <cell r="L60"/>
          <cell r="M60">
            <v>2.36</v>
          </cell>
          <cell r="N60">
            <v>173047</v>
          </cell>
          <cell r="O60"/>
          <cell r="P60">
            <v>2.46</v>
          </cell>
          <cell r="Q60">
            <v>180379.5</v>
          </cell>
          <cell r="R60"/>
          <cell r="S60">
            <v>2.46</v>
          </cell>
          <cell r="T60">
            <v>180379.5</v>
          </cell>
          <cell r="U60"/>
          <cell r="V60"/>
          <cell r="W60">
            <v>0.26</v>
          </cell>
          <cell r="X60">
            <v>19064.5</v>
          </cell>
          <cell r="Y60"/>
          <cell r="Z60">
            <v>0.26</v>
          </cell>
          <cell r="AA60">
            <v>19064.5</v>
          </cell>
          <cell r="AB60"/>
          <cell r="AC60">
            <v>0.27</v>
          </cell>
          <cell r="AD60">
            <v>19797.75</v>
          </cell>
          <cell r="AE60"/>
          <cell r="AF60">
            <v>0.27</v>
          </cell>
          <cell r="AG60">
            <v>19797.75</v>
          </cell>
          <cell r="AH60"/>
          <cell r="AI60">
            <v>0.33</v>
          </cell>
          <cell r="AJ60">
            <v>24197.25</v>
          </cell>
          <cell r="AK60"/>
          <cell r="AL60"/>
          <cell r="AM60">
            <v>11.05</v>
          </cell>
          <cell r="AN60">
            <v>810241.25</v>
          </cell>
          <cell r="AO60"/>
          <cell r="AP60">
            <v>11.05</v>
          </cell>
          <cell r="AQ60">
            <v>328207.09999999998</v>
          </cell>
          <cell r="AR60"/>
          <cell r="AS60">
            <v>1.55</v>
          </cell>
          <cell r="AT60">
            <v>125325.25</v>
          </cell>
          <cell r="AU60"/>
          <cell r="AV60"/>
          <cell r="AW60">
            <v>2072548.35</v>
          </cell>
          <cell r="AX60"/>
          <cell r="AY60">
            <v>19.46</v>
          </cell>
        </row>
        <row r="61">
          <cell r="A61" t="str">
            <v>0410120502500</v>
          </cell>
          <cell r="B61" t="str">
            <v>ROCKFORD SCHOOL DIST 205</v>
          </cell>
          <cell r="C61" t="str">
            <v>WINNEBAGO</v>
          </cell>
          <cell r="D61" t="str">
            <v>Unit</v>
          </cell>
          <cell r="E61"/>
          <cell r="F61">
            <v>25548.12</v>
          </cell>
          <cell r="G61">
            <v>17937.330000000002</v>
          </cell>
          <cell r="H61">
            <v>5692.5</v>
          </cell>
          <cell r="I61"/>
          <cell r="J61">
            <v>143.49</v>
          </cell>
          <cell r="K61">
            <v>10521404.25</v>
          </cell>
          <cell r="L61"/>
          <cell r="M61">
            <v>143.49</v>
          </cell>
          <cell r="N61">
            <v>10521404.25</v>
          </cell>
          <cell r="O61"/>
          <cell r="P61">
            <v>149.47</v>
          </cell>
          <cell r="Q61">
            <v>10959887.75</v>
          </cell>
          <cell r="R61"/>
          <cell r="S61">
            <v>149.47</v>
          </cell>
          <cell r="T61">
            <v>10959887.75</v>
          </cell>
          <cell r="U61"/>
          <cell r="V61"/>
          <cell r="W61">
            <v>45.54</v>
          </cell>
          <cell r="X61">
            <v>3339220.5</v>
          </cell>
          <cell r="Y61"/>
          <cell r="Z61">
            <v>45.54</v>
          </cell>
          <cell r="AA61">
            <v>3339220.5</v>
          </cell>
          <cell r="AB61"/>
          <cell r="AC61">
            <v>47.43</v>
          </cell>
          <cell r="AD61">
            <v>3477804.75</v>
          </cell>
          <cell r="AE61"/>
          <cell r="AF61">
            <v>47.43</v>
          </cell>
          <cell r="AG61">
            <v>3477804.75</v>
          </cell>
          <cell r="AH61"/>
          <cell r="AI61">
            <v>56.92</v>
          </cell>
          <cell r="AJ61">
            <v>4173659</v>
          </cell>
          <cell r="AK61"/>
          <cell r="AL61"/>
          <cell r="AM61">
            <v>181.19</v>
          </cell>
          <cell r="AN61">
            <v>13285756.75</v>
          </cell>
          <cell r="AO61"/>
          <cell r="AP61">
            <v>181.19</v>
          </cell>
          <cell r="AQ61">
            <v>5381705.3799999999</v>
          </cell>
          <cell r="AR61"/>
          <cell r="AS61">
            <v>25.54</v>
          </cell>
          <cell r="AT61">
            <v>2065036.7</v>
          </cell>
          <cell r="AU61"/>
          <cell r="AV61"/>
          <cell r="AW61">
            <v>81502792.329999998</v>
          </cell>
          <cell r="AX61"/>
          <cell r="AY61">
            <v>820.94</v>
          </cell>
        </row>
        <row r="62">
          <cell r="A62" t="str">
            <v>0410120701600</v>
          </cell>
          <cell r="B62" t="str">
            <v>HONONEGAH COMM H S DIST 207</v>
          </cell>
          <cell r="C62" t="str">
            <v>WINNEBAGO</v>
          </cell>
          <cell r="D62" t="str">
            <v>High School</v>
          </cell>
          <cell r="E62"/>
          <cell r="F62">
            <v>1904.49</v>
          </cell>
          <cell r="G62">
            <v>333</v>
          </cell>
          <cell r="H62">
            <v>9.66</v>
          </cell>
          <cell r="I62"/>
          <cell r="J62">
            <v>2.66</v>
          </cell>
          <cell r="K62">
            <v>195044.5</v>
          </cell>
          <cell r="L62"/>
          <cell r="M62">
            <v>2.66</v>
          </cell>
          <cell r="N62">
            <v>195044.5</v>
          </cell>
          <cell r="O62"/>
          <cell r="P62">
            <v>2.77</v>
          </cell>
          <cell r="Q62">
            <v>203110.25</v>
          </cell>
          <cell r="R62"/>
          <cell r="S62">
            <v>2.77</v>
          </cell>
          <cell r="T62">
            <v>203110.25</v>
          </cell>
          <cell r="U62"/>
          <cell r="V62"/>
          <cell r="W62">
            <v>7.0000000000000007E-2</v>
          </cell>
          <cell r="X62">
            <v>5132.75</v>
          </cell>
          <cell r="Y62"/>
          <cell r="Z62">
            <v>7.0000000000000007E-2</v>
          </cell>
          <cell r="AA62">
            <v>5132.75</v>
          </cell>
          <cell r="AB62"/>
          <cell r="AC62">
            <v>0.08</v>
          </cell>
          <cell r="AD62">
            <v>5866</v>
          </cell>
          <cell r="AE62"/>
          <cell r="AF62">
            <v>0.08</v>
          </cell>
          <cell r="AG62">
            <v>5866</v>
          </cell>
          <cell r="AH62"/>
          <cell r="AI62">
            <v>0.09</v>
          </cell>
          <cell r="AJ62">
            <v>6599.25</v>
          </cell>
          <cell r="AK62"/>
          <cell r="AL62"/>
          <cell r="AM62">
            <v>13.5</v>
          </cell>
          <cell r="AN62">
            <v>989887.5</v>
          </cell>
          <cell r="AO62"/>
          <cell r="AP62">
            <v>13.5</v>
          </cell>
          <cell r="AQ62">
            <v>400977</v>
          </cell>
          <cell r="AR62"/>
          <cell r="AS62">
            <v>1.9</v>
          </cell>
          <cell r="AT62">
            <v>153624.5</v>
          </cell>
          <cell r="AU62"/>
          <cell r="AV62"/>
          <cell r="AW62">
            <v>2369395.25</v>
          </cell>
          <cell r="AX62"/>
          <cell r="AY62">
            <v>22.02</v>
          </cell>
        </row>
        <row r="63">
          <cell r="A63" t="str">
            <v>0410132002600</v>
          </cell>
          <cell r="B63" t="str">
            <v>SOUTH BELOIT C U SCH DIST 320</v>
          </cell>
          <cell r="C63" t="str">
            <v>WINNEBAGO</v>
          </cell>
          <cell r="D63" t="str">
            <v>Unit</v>
          </cell>
          <cell r="E63"/>
          <cell r="F63">
            <v>862.7</v>
          </cell>
          <cell r="G63">
            <v>450.66</v>
          </cell>
          <cell r="H63">
            <v>92.5</v>
          </cell>
          <cell r="I63"/>
          <cell r="J63">
            <v>3.6</v>
          </cell>
          <cell r="K63">
            <v>263970</v>
          </cell>
          <cell r="L63"/>
          <cell r="M63">
            <v>3.6</v>
          </cell>
          <cell r="N63">
            <v>263970</v>
          </cell>
          <cell r="O63"/>
          <cell r="P63">
            <v>3.75</v>
          </cell>
          <cell r="Q63">
            <v>274968.75</v>
          </cell>
          <cell r="R63"/>
          <cell r="S63">
            <v>3.75</v>
          </cell>
          <cell r="T63">
            <v>274968.75</v>
          </cell>
          <cell r="U63"/>
          <cell r="V63"/>
          <cell r="W63">
            <v>0.74</v>
          </cell>
          <cell r="X63">
            <v>54260.5</v>
          </cell>
          <cell r="Y63"/>
          <cell r="Z63">
            <v>0.74</v>
          </cell>
          <cell r="AA63">
            <v>54260.5</v>
          </cell>
          <cell r="AB63"/>
          <cell r="AC63">
            <v>0.77</v>
          </cell>
          <cell r="AD63">
            <v>56460.25</v>
          </cell>
          <cell r="AE63"/>
          <cell r="AF63">
            <v>0.77</v>
          </cell>
          <cell r="AG63">
            <v>56460.25</v>
          </cell>
          <cell r="AH63"/>
          <cell r="AI63">
            <v>0.92</v>
          </cell>
          <cell r="AJ63">
            <v>67459</v>
          </cell>
          <cell r="AK63"/>
          <cell r="AL63"/>
          <cell r="AM63">
            <v>6.11</v>
          </cell>
          <cell r="AN63">
            <v>448015.75</v>
          </cell>
          <cell r="AO63"/>
          <cell r="AP63">
            <v>6.11</v>
          </cell>
          <cell r="AQ63">
            <v>181479.22</v>
          </cell>
          <cell r="AR63"/>
          <cell r="AS63">
            <v>0.86</v>
          </cell>
          <cell r="AT63">
            <v>69535.3</v>
          </cell>
          <cell r="AU63"/>
          <cell r="AV63"/>
          <cell r="AW63">
            <v>2065808.27</v>
          </cell>
          <cell r="AX63"/>
          <cell r="AY63">
            <v>20.41</v>
          </cell>
        </row>
        <row r="64">
          <cell r="A64" t="str">
            <v>0410132102600</v>
          </cell>
          <cell r="B64" t="str">
            <v>PECATONICA C U SCH DIST 321</v>
          </cell>
          <cell r="C64" t="str">
            <v>WINNEBAGO</v>
          </cell>
          <cell r="D64" t="str">
            <v>Unit</v>
          </cell>
          <cell r="E64"/>
          <cell r="F64">
            <v>882.75</v>
          </cell>
          <cell r="G64">
            <v>199.66</v>
          </cell>
          <cell r="H64">
            <v>14</v>
          </cell>
          <cell r="I64"/>
          <cell r="J64">
            <v>1.59</v>
          </cell>
          <cell r="K64">
            <v>116586.75</v>
          </cell>
          <cell r="L64"/>
          <cell r="M64">
            <v>1.59</v>
          </cell>
          <cell r="N64">
            <v>116586.75</v>
          </cell>
          <cell r="O64"/>
          <cell r="P64">
            <v>1.66</v>
          </cell>
          <cell r="Q64">
            <v>121719.5</v>
          </cell>
          <cell r="R64"/>
          <cell r="S64">
            <v>1.66</v>
          </cell>
          <cell r="T64">
            <v>121719.5</v>
          </cell>
          <cell r="U64"/>
          <cell r="V64"/>
          <cell r="W64">
            <v>0.11</v>
          </cell>
          <cell r="X64">
            <v>8065.75</v>
          </cell>
          <cell r="Y64"/>
          <cell r="Z64">
            <v>0.11</v>
          </cell>
          <cell r="AA64">
            <v>8065.75</v>
          </cell>
          <cell r="AB64"/>
          <cell r="AC64">
            <v>0.11</v>
          </cell>
          <cell r="AD64">
            <v>8065.75</v>
          </cell>
          <cell r="AE64"/>
          <cell r="AF64">
            <v>0.11</v>
          </cell>
          <cell r="AG64">
            <v>8065.75</v>
          </cell>
          <cell r="AH64"/>
          <cell r="AI64">
            <v>0.14000000000000001</v>
          </cell>
          <cell r="AJ64">
            <v>10265.5</v>
          </cell>
          <cell r="AK64"/>
          <cell r="AL64"/>
          <cell r="AM64">
            <v>6.26</v>
          </cell>
          <cell r="AN64">
            <v>459014.5</v>
          </cell>
          <cell r="AO64"/>
          <cell r="AP64">
            <v>6.26</v>
          </cell>
          <cell r="AQ64">
            <v>185934.52</v>
          </cell>
          <cell r="AR64"/>
          <cell r="AS64">
            <v>0.88</v>
          </cell>
          <cell r="AT64">
            <v>71152.399999999994</v>
          </cell>
          <cell r="AU64"/>
          <cell r="AV64"/>
          <cell r="AW64">
            <v>1235242.42</v>
          </cell>
          <cell r="AX64"/>
          <cell r="AY64">
            <v>11.64</v>
          </cell>
        </row>
        <row r="65">
          <cell r="A65" t="str">
            <v>0410132202600</v>
          </cell>
          <cell r="B65" t="str">
            <v>DURAND C U SCH DIST 322</v>
          </cell>
          <cell r="C65" t="str">
            <v>WINNEBAGO</v>
          </cell>
          <cell r="D65" t="str">
            <v>Unit</v>
          </cell>
          <cell r="E65"/>
          <cell r="F65">
            <v>516.96</v>
          </cell>
          <cell r="G65">
            <v>139.33000000000001</v>
          </cell>
          <cell r="H65">
            <v>7.5</v>
          </cell>
          <cell r="I65"/>
          <cell r="J65">
            <v>1.1100000000000001</v>
          </cell>
          <cell r="K65">
            <v>81390.75</v>
          </cell>
          <cell r="L65"/>
          <cell r="M65">
            <v>1.1100000000000001</v>
          </cell>
          <cell r="N65">
            <v>81390.75</v>
          </cell>
          <cell r="O65"/>
          <cell r="P65">
            <v>1.1599999999999999</v>
          </cell>
          <cell r="Q65">
            <v>85057</v>
          </cell>
          <cell r="R65"/>
          <cell r="S65">
            <v>1.1599999999999999</v>
          </cell>
          <cell r="T65">
            <v>85057</v>
          </cell>
          <cell r="U65"/>
          <cell r="V65"/>
          <cell r="W65">
            <v>0.06</v>
          </cell>
          <cell r="X65">
            <v>4399.5</v>
          </cell>
          <cell r="Y65"/>
          <cell r="Z65">
            <v>0.06</v>
          </cell>
          <cell r="AA65">
            <v>4399.5</v>
          </cell>
          <cell r="AB65"/>
          <cell r="AC65">
            <v>0.06</v>
          </cell>
          <cell r="AD65">
            <v>4399.5</v>
          </cell>
          <cell r="AE65"/>
          <cell r="AF65">
            <v>0.06</v>
          </cell>
          <cell r="AG65">
            <v>4399.5</v>
          </cell>
          <cell r="AH65"/>
          <cell r="AI65">
            <v>7.0000000000000007E-2</v>
          </cell>
          <cell r="AJ65">
            <v>5132.75</v>
          </cell>
          <cell r="AK65"/>
          <cell r="AL65"/>
          <cell r="AM65">
            <v>3.66</v>
          </cell>
          <cell r="AN65">
            <v>268369.5</v>
          </cell>
          <cell r="AO65"/>
          <cell r="AP65">
            <v>3.66</v>
          </cell>
          <cell r="AQ65">
            <v>108709.32</v>
          </cell>
          <cell r="AR65"/>
          <cell r="AS65">
            <v>0.51</v>
          </cell>
          <cell r="AT65">
            <v>41236.050000000003</v>
          </cell>
          <cell r="AU65"/>
          <cell r="AV65"/>
          <cell r="AW65">
            <v>773941.12</v>
          </cell>
          <cell r="AX65"/>
          <cell r="AY65">
            <v>7.34</v>
          </cell>
        </row>
        <row r="66">
          <cell r="A66" t="str">
            <v>0410132302600</v>
          </cell>
          <cell r="B66" t="str">
            <v>WINNEBAGO C U SCH DIST 323</v>
          </cell>
          <cell r="C66" t="str">
            <v>WINNEBAGO</v>
          </cell>
          <cell r="D66" t="str">
            <v>Unit</v>
          </cell>
          <cell r="E66"/>
          <cell r="F66">
            <v>1268.77</v>
          </cell>
          <cell r="G66">
            <v>294.33</v>
          </cell>
          <cell r="H66">
            <v>24.5</v>
          </cell>
          <cell r="I66"/>
          <cell r="J66">
            <v>2.35</v>
          </cell>
          <cell r="K66">
            <v>172313.75</v>
          </cell>
          <cell r="L66"/>
          <cell r="M66">
            <v>2.35</v>
          </cell>
          <cell r="N66">
            <v>172313.75</v>
          </cell>
          <cell r="O66"/>
          <cell r="P66">
            <v>2.4500000000000002</v>
          </cell>
          <cell r="Q66">
            <v>179646.25</v>
          </cell>
          <cell r="R66"/>
          <cell r="S66">
            <v>2.4500000000000002</v>
          </cell>
          <cell r="T66">
            <v>179646.25</v>
          </cell>
          <cell r="U66"/>
          <cell r="V66"/>
          <cell r="W66">
            <v>0.19</v>
          </cell>
          <cell r="X66">
            <v>13931.75</v>
          </cell>
          <cell r="Y66"/>
          <cell r="Z66">
            <v>0.19</v>
          </cell>
          <cell r="AA66">
            <v>13931.75</v>
          </cell>
          <cell r="AB66"/>
          <cell r="AC66">
            <v>0.2</v>
          </cell>
          <cell r="AD66">
            <v>14665</v>
          </cell>
          <cell r="AE66"/>
          <cell r="AF66">
            <v>0.2</v>
          </cell>
          <cell r="AG66">
            <v>14665</v>
          </cell>
          <cell r="AH66"/>
          <cell r="AI66">
            <v>0.24</v>
          </cell>
          <cell r="AJ66">
            <v>17598</v>
          </cell>
          <cell r="AK66"/>
          <cell r="AL66"/>
          <cell r="AM66">
            <v>8.99</v>
          </cell>
          <cell r="AN66">
            <v>659191.75</v>
          </cell>
          <cell r="AO66"/>
          <cell r="AP66">
            <v>8.99</v>
          </cell>
          <cell r="AQ66">
            <v>267020.98</v>
          </cell>
          <cell r="AR66"/>
          <cell r="AS66">
            <v>1.26</v>
          </cell>
          <cell r="AT66">
            <v>101877.3</v>
          </cell>
          <cell r="AU66"/>
          <cell r="AV66"/>
          <cell r="AW66">
            <v>1806801.53</v>
          </cell>
          <cell r="AX66"/>
          <cell r="AY66">
            <v>17.07</v>
          </cell>
        </row>
        <row r="67">
          <cell r="A67" t="str">
            <v>0500000000093</v>
          </cell>
          <cell r="B67" t="str">
            <v>SAFE SCH-INTERMEDIATE SERVICE CEN</v>
          </cell>
          <cell r="C67" t="str">
            <v>COOK</v>
          </cell>
          <cell r="D67" t="str">
            <v>Regional</v>
          </cell>
          <cell r="E67"/>
          <cell r="F67">
            <v>28.65</v>
          </cell>
          <cell r="G67">
            <v>8.6679256920537906</v>
          </cell>
          <cell r="H67">
            <v>11</v>
          </cell>
          <cell r="I67"/>
          <cell r="J67">
            <v>0.06</v>
          </cell>
          <cell r="K67">
            <v>4399.5</v>
          </cell>
          <cell r="L67"/>
          <cell r="M67">
            <v>0.06</v>
          </cell>
          <cell r="N67">
            <v>4399.5</v>
          </cell>
          <cell r="O67"/>
          <cell r="P67">
            <v>7.0000000000000007E-2</v>
          </cell>
          <cell r="Q67">
            <v>5132.75</v>
          </cell>
          <cell r="R67"/>
          <cell r="S67">
            <v>7.0000000000000007E-2</v>
          </cell>
          <cell r="T67">
            <v>5132.75</v>
          </cell>
          <cell r="U67"/>
          <cell r="V67"/>
          <cell r="W67">
            <v>0.08</v>
          </cell>
          <cell r="X67">
            <v>5866</v>
          </cell>
          <cell r="Y67"/>
          <cell r="Z67">
            <v>0.08</v>
          </cell>
          <cell r="AA67">
            <v>5866</v>
          </cell>
          <cell r="AB67"/>
          <cell r="AC67">
            <v>0.09</v>
          </cell>
          <cell r="AD67">
            <v>6599.25</v>
          </cell>
          <cell r="AE67"/>
          <cell r="AF67">
            <v>0.09</v>
          </cell>
          <cell r="AG67">
            <v>6599.25</v>
          </cell>
          <cell r="AH67"/>
          <cell r="AI67">
            <v>0.11</v>
          </cell>
          <cell r="AJ67">
            <v>8065.75</v>
          </cell>
          <cell r="AK67"/>
          <cell r="AL67"/>
          <cell r="AM67">
            <v>0.2</v>
          </cell>
          <cell r="AN67">
            <v>14665</v>
          </cell>
          <cell r="AO67"/>
          <cell r="AP67">
            <v>0.2</v>
          </cell>
          <cell r="AQ67">
            <v>5940.4</v>
          </cell>
          <cell r="AR67"/>
          <cell r="AS67">
            <v>0.02</v>
          </cell>
          <cell r="AT67">
            <v>1617.1</v>
          </cell>
          <cell r="AU67"/>
          <cell r="AV67"/>
          <cell r="AW67">
            <v>74283.25</v>
          </cell>
          <cell r="AX67"/>
          <cell r="AY67">
            <v>0.77</v>
          </cell>
        </row>
        <row r="68">
          <cell r="A68" t="str">
            <v>0500000000095</v>
          </cell>
          <cell r="B68" t="str">
            <v>Region 05 North Cook ISC 1 ALOP</v>
          </cell>
          <cell r="C68" t="str">
            <v>COOK</v>
          </cell>
          <cell r="D68" t="str">
            <v>Regional</v>
          </cell>
          <cell r="E68"/>
          <cell r="F68">
            <v>270</v>
          </cell>
          <cell r="G68">
            <v>81.687257830873421</v>
          </cell>
          <cell r="H68">
            <v>130</v>
          </cell>
          <cell r="I68"/>
          <cell r="J68">
            <v>0.65</v>
          </cell>
          <cell r="K68">
            <v>47661.25</v>
          </cell>
          <cell r="L68"/>
          <cell r="M68">
            <v>0.65</v>
          </cell>
          <cell r="N68">
            <v>47661.25</v>
          </cell>
          <cell r="O68"/>
          <cell r="P68">
            <v>0.68</v>
          </cell>
          <cell r="Q68">
            <v>49861</v>
          </cell>
          <cell r="R68"/>
          <cell r="S68">
            <v>0.68</v>
          </cell>
          <cell r="T68">
            <v>49861</v>
          </cell>
          <cell r="U68"/>
          <cell r="V68"/>
          <cell r="W68">
            <v>1.04</v>
          </cell>
          <cell r="X68">
            <v>76258</v>
          </cell>
          <cell r="Y68"/>
          <cell r="Z68">
            <v>1.04</v>
          </cell>
          <cell r="AA68">
            <v>76258</v>
          </cell>
          <cell r="AB68"/>
          <cell r="AC68">
            <v>1.08</v>
          </cell>
          <cell r="AD68">
            <v>79191</v>
          </cell>
          <cell r="AE68"/>
          <cell r="AF68">
            <v>1.08</v>
          </cell>
          <cell r="AG68">
            <v>79191</v>
          </cell>
          <cell r="AH68"/>
          <cell r="AI68">
            <v>1.3</v>
          </cell>
          <cell r="AJ68">
            <v>95322.5</v>
          </cell>
          <cell r="AK68"/>
          <cell r="AL68"/>
          <cell r="AM68">
            <v>1.91</v>
          </cell>
          <cell r="AN68">
            <v>140050.75</v>
          </cell>
          <cell r="AO68"/>
          <cell r="AP68">
            <v>1.91</v>
          </cell>
          <cell r="AQ68">
            <v>56730.82</v>
          </cell>
          <cell r="AR68"/>
          <cell r="AS68">
            <v>0.27</v>
          </cell>
          <cell r="AT68">
            <v>21830.85</v>
          </cell>
          <cell r="AU68"/>
          <cell r="AV68"/>
          <cell r="AW68">
            <v>819877.41999999993</v>
          </cell>
          <cell r="AX68"/>
          <cell r="AY68">
            <v>8.42</v>
          </cell>
        </row>
        <row r="69">
          <cell r="A69" t="str">
            <v>0501601500400</v>
          </cell>
          <cell r="B69" t="str">
            <v>PALATINE C C SCHOOL DIST 15</v>
          </cell>
          <cell r="C69" t="str">
            <v>COOK</v>
          </cell>
          <cell r="D69" t="str">
            <v>Elementary</v>
          </cell>
          <cell r="E69"/>
          <cell r="F69">
            <v>10639.81</v>
          </cell>
          <cell r="G69">
            <v>4099</v>
          </cell>
          <cell r="H69">
            <v>3170.33</v>
          </cell>
          <cell r="I69"/>
          <cell r="J69">
            <v>32.79</v>
          </cell>
          <cell r="K69">
            <v>2404326.75</v>
          </cell>
          <cell r="L69"/>
          <cell r="M69">
            <v>32.79</v>
          </cell>
          <cell r="N69">
            <v>2404326.75</v>
          </cell>
          <cell r="O69"/>
          <cell r="P69">
            <v>34.15</v>
          </cell>
          <cell r="Q69">
            <v>2504048.75</v>
          </cell>
          <cell r="R69"/>
          <cell r="S69">
            <v>34.15</v>
          </cell>
          <cell r="T69">
            <v>2504048.75</v>
          </cell>
          <cell r="U69"/>
          <cell r="V69"/>
          <cell r="W69">
            <v>25.36</v>
          </cell>
          <cell r="X69">
            <v>1859522</v>
          </cell>
          <cell r="Y69"/>
          <cell r="Z69">
            <v>25.36</v>
          </cell>
          <cell r="AA69">
            <v>1859522</v>
          </cell>
          <cell r="AB69"/>
          <cell r="AC69">
            <v>26.41</v>
          </cell>
          <cell r="AD69">
            <v>1936513.25</v>
          </cell>
          <cell r="AE69"/>
          <cell r="AF69">
            <v>26.41</v>
          </cell>
          <cell r="AG69">
            <v>1936513.25</v>
          </cell>
          <cell r="AH69"/>
          <cell r="AI69">
            <v>31.7</v>
          </cell>
          <cell r="AJ69">
            <v>2324402.5</v>
          </cell>
          <cell r="AK69"/>
          <cell r="AL69"/>
          <cell r="AM69">
            <v>75.45</v>
          </cell>
          <cell r="AN69">
            <v>5532371.25</v>
          </cell>
          <cell r="AO69"/>
          <cell r="AP69">
            <v>75.45</v>
          </cell>
          <cell r="AQ69">
            <v>2241015.9</v>
          </cell>
          <cell r="AR69"/>
          <cell r="AS69">
            <v>10.63</v>
          </cell>
          <cell r="AT69">
            <v>859488.65</v>
          </cell>
          <cell r="AU69"/>
          <cell r="AV69"/>
          <cell r="AW69">
            <v>28366099.800000001</v>
          </cell>
          <cell r="AX69"/>
          <cell r="AY69">
            <v>286.42</v>
          </cell>
        </row>
        <row r="70">
          <cell r="A70" t="str">
            <v>0501602100400</v>
          </cell>
          <cell r="B70" t="str">
            <v>WHEELING C C SCHOOL DIST 21</v>
          </cell>
          <cell r="C70" t="str">
            <v>COOK</v>
          </cell>
          <cell r="D70" t="str">
            <v>Elementary</v>
          </cell>
          <cell r="E70"/>
          <cell r="F70">
            <v>5756.5</v>
          </cell>
          <cell r="G70">
            <v>3108</v>
          </cell>
          <cell r="H70">
            <v>3035.5</v>
          </cell>
          <cell r="I70"/>
          <cell r="J70">
            <v>24.86</v>
          </cell>
          <cell r="K70">
            <v>1822859.5</v>
          </cell>
          <cell r="L70"/>
          <cell r="M70">
            <v>24.86</v>
          </cell>
          <cell r="N70">
            <v>1822859.5</v>
          </cell>
          <cell r="O70"/>
          <cell r="P70">
            <v>25.9</v>
          </cell>
          <cell r="Q70">
            <v>1899117.5</v>
          </cell>
          <cell r="R70"/>
          <cell r="S70">
            <v>25.9</v>
          </cell>
          <cell r="T70">
            <v>1899117.5</v>
          </cell>
          <cell r="U70"/>
          <cell r="V70"/>
          <cell r="W70">
            <v>24.28</v>
          </cell>
          <cell r="X70">
            <v>1780331</v>
          </cell>
          <cell r="Y70"/>
          <cell r="Z70">
            <v>24.28</v>
          </cell>
          <cell r="AA70">
            <v>1780331</v>
          </cell>
          <cell r="AB70"/>
          <cell r="AC70">
            <v>25.29</v>
          </cell>
          <cell r="AD70">
            <v>1854389.25</v>
          </cell>
          <cell r="AE70"/>
          <cell r="AF70">
            <v>25.29</v>
          </cell>
          <cell r="AG70">
            <v>1854389.25</v>
          </cell>
          <cell r="AH70"/>
          <cell r="AI70">
            <v>30.35</v>
          </cell>
          <cell r="AJ70">
            <v>2225413.75</v>
          </cell>
          <cell r="AK70"/>
          <cell r="AL70"/>
          <cell r="AM70">
            <v>40.82</v>
          </cell>
          <cell r="AN70">
            <v>2993126.5</v>
          </cell>
          <cell r="AO70"/>
          <cell r="AP70">
            <v>40.82</v>
          </cell>
          <cell r="AQ70">
            <v>1212435.6399999999</v>
          </cell>
          <cell r="AR70"/>
          <cell r="AS70">
            <v>5.75</v>
          </cell>
          <cell r="AT70">
            <v>464916.25</v>
          </cell>
          <cell r="AU70"/>
          <cell r="AV70"/>
          <cell r="AW70">
            <v>21609286.640000001</v>
          </cell>
          <cell r="AX70"/>
          <cell r="AY70">
            <v>222.68999999999997</v>
          </cell>
        </row>
        <row r="71">
          <cell r="A71" t="str">
            <v>0501602300200</v>
          </cell>
          <cell r="B71" t="str">
            <v>PROSPECT HEIGHTS SCHOOL DIST 23</v>
          </cell>
          <cell r="C71" t="str">
            <v>COOK</v>
          </cell>
          <cell r="D71" t="str">
            <v>Elementary</v>
          </cell>
          <cell r="E71"/>
          <cell r="F71">
            <v>1370.89</v>
          </cell>
          <cell r="G71">
            <v>480</v>
          </cell>
          <cell r="H71">
            <v>465</v>
          </cell>
          <cell r="I71"/>
          <cell r="J71">
            <v>3.84</v>
          </cell>
          <cell r="K71">
            <v>281568</v>
          </cell>
          <cell r="L71"/>
          <cell r="M71">
            <v>3.84</v>
          </cell>
          <cell r="N71">
            <v>281568</v>
          </cell>
          <cell r="O71"/>
          <cell r="P71">
            <v>4</v>
          </cell>
          <cell r="Q71">
            <v>293300</v>
          </cell>
          <cell r="R71"/>
          <cell r="S71">
            <v>4</v>
          </cell>
          <cell r="T71">
            <v>293300</v>
          </cell>
          <cell r="U71"/>
          <cell r="V71"/>
          <cell r="W71">
            <v>3.72</v>
          </cell>
          <cell r="X71">
            <v>272769</v>
          </cell>
          <cell r="Y71"/>
          <cell r="Z71">
            <v>3.72</v>
          </cell>
          <cell r="AA71">
            <v>272769</v>
          </cell>
          <cell r="AB71"/>
          <cell r="AC71">
            <v>3.87</v>
          </cell>
          <cell r="AD71">
            <v>283767.75</v>
          </cell>
          <cell r="AE71"/>
          <cell r="AF71">
            <v>3.87</v>
          </cell>
          <cell r="AG71">
            <v>283767.75</v>
          </cell>
          <cell r="AH71"/>
          <cell r="AI71">
            <v>4.6500000000000004</v>
          </cell>
          <cell r="AJ71">
            <v>340961.25</v>
          </cell>
          <cell r="AK71"/>
          <cell r="AL71"/>
          <cell r="AM71">
            <v>9.7200000000000006</v>
          </cell>
          <cell r="AN71">
            <v>712719</v>
          </cell>
          <cell r="AO71"/>
          <cell r="AP71">
            <v>9.7200000000000006</v>
          </cell>
          <cell r="AQ71">
            <v>288703.44</v>
          </cell>
          <cell r="AR71"/>
          <cell r="AS71">
            <v>1.37</v>
          </cell>
          <cell r="AT71">
            <v>110771.35</v>
          </cell>
          <cell r="AU71"/>
          <cell r="AV71"/>
          <cell r="AW71">
            <v>3715964.54</v>
          </cell>
          <cell r="AX71"/>
          <cell r="AY71">
            <v>37.67</v>
          </cell>
        </row>
        <row r="72">
          <cell r="A72" t="str">
            <v>0501602500200</v>
          </cell>
          <cell r="B72" t="str">
            <v>ARLINGTON HEIGHTS SCH DIST 25</v>
          </cell>
          <cell r="C72" t="str">
            <v>COOK</v>
          </cell>
          <cell r="D72" t="str">
            <v>Elementary</v>
          </cell>
          <cell r="E72"/>
          <cell r="F72">
            <v>5088.8</v>
          </cell>
          <cell r="G72">
            <v>643</v>
          </cell>
          <cell r="H72">
            <v>540.5</v>
          </cell>
          <cell r="I72"/>
          <cell r="J72">
            <v>5.14</v>
          </cell>
          <cell r="K72">
            <v>376890.5</v>
          </cell>
          <cell r="L72"/>
          <cell r="M72">
            <v>5.14</v>
          </cell>
          <cell r="N72">
            <v>376890.5</v>
          </cell>
          <cell r="O72"/>
          <cell r="P72">
            <v>5.35</v>
          </cell>
          <cell r="Q72">
            <v>392288.75</v>
          </cell>
          <cell r="R72"/>
          <cell r="S72">
            <v>5.35</v>
          </cell>
          <cell r="T72">
            <v>392288.75</v>
          </cell>
          <cell r="U72"/>
          <cell r="V72"/>
          <cell r="W72">
            <v>4.32</v>
          </cell>
          <cell r="X72">
            <v>316764</v>
          </cell>
          <cell r="Y72"/>
          <cell r="Z72">
            <v>4.32</v>
          </cell>
          <cell r="AA72">
            <v>316764</v>
          </cell>
          <cell r="AB72"/>
          <cell r="AC72">
            <v>4.5</v>
          </cell>
          <cell r="AD72">
            <v>329962.5</v>
          </cell>
          <cell r="AE72"/>
          <cell r="AF72">
            <v>4.5</v>
          </cell>
          <cell r="AG72">
            <v>329962.5</v>
          </cell>
          <cell r="AH72"/>
          <cell r="AI72">
            <v>5.4</v>
          </cell>
          <cell r="AJ72">
            <v>395955</v>
          </cell>
          <cell r="AK72"/>
          <cell r="AL72"/>
          <cell r="AM72">
            <v>36.090000000000003</v>
          </cell>
          <cell r="AN72">
            <v>2646299.25</v>
          </cell>
          <cell r="AO72"/>
          <cell r="AP72">
            <v>36.090000000000003</v>
          </cell>
          <cell r="AQ72">
            <v>1071945.18</v>
          </cell>
          <cell r="AR72"/>
          <cell r="AS72">
            <v>5.08</v>
          </cell>
          <cell r="AT72">
            <v>410743.4</v>
          </cell>
          <cell r="AU72"/>
          <cell r="AV72"/>
          <cell r="AW72">
            <v>7356754.3300000001</v>
          </cell>
          <cell r="AX72"/>
          <cell r="AY72">
            <v>70.650000000000006</v>
          </cell>
        </row>
        <row r="73">
          <cell r="A73" t="str">
            <v>0501602600200</v>
          </cell>
          <cell r="B73" t="str">
            <v>RIVER TRAILS SCHOOL DIST 26</v>
          </cell>
          <cell r="C73" t="str">
            <v>COOK</v>
          </cell>
          <cell r="D73" t="str">
            <v>Elementary</v>
          </cell>
          <cell r="E73"/>
          <cell r="F73">
            <v>1491.48</v>
          </cell>
          <cell r="G73">
            <v>421.33</v>
          </cell>
          <cell r="H73">
            <v>302.83</v>
          </cell>
          <cell r="I73"/>
          <cell r="J73">
            <v>3.37</v>
          </cell>
          <cell r="K73">
            <v>247105.25</v>
          </cell>
          <cell r="L73"/>
          <cell r="M73">
            <v>3.37</v>
          </cell>
          <cell r="N73">
            <v>247105.25</v>
          </cell>
          <cell r="O73"/>
          <cell r="P73">
            <v>3.51</v>
          </cell>
          <cell r="Q73">
            <v>257370.75</v>
          </cell>
          <cell r="R73"/>
          <cell r="S73">
            <v>3.51</v>
          </cell>
          <cell r="T73">
            <v>257370.75</v>
          </cell>
          <cell r="U73"/>
          <cell r="V73"/>
          <cell r="W73">
            <v>2.42</v>
          </cell>
          <cell r="X73">
            <v>177446.5</v>
          </cell>
          <cell r="Y73"/>
          <cell r="Z73">
            <v>2.42</v>
          </cell>
          <cell r="AA73">
            <v>177446.5</v>
          </cell>
          <cell r="AB73"/>
          <cell r="AC73">
            <v>2.52</v>
          </cell>
          <cell r="AD73">
            <v>184779</v>
          </cell>
          <cell r="AE73"/>
          <cell r="AF73">
            <v>2.52</v>
          </cell>
          <cell r="AG73">
            <v>184779</v>
          </cell>
          <cell r="AH73"/>
          <cell r="AI73">
            <v>3.02</v>
          </cell>
          <cell r="AJ73">
            <v>221441.5</v>
          </cell>
          <cell r="AK73"/>
          <cell r="AL73"/>
          <cell r="AM73">
            <v>10.57</v>
          </cell>
          <cell r="AN73">
            <v>775045.25</v>
          </cell>
          <cell r="AO73"/>
          <cell r="AP73">
            <v>10.57</v>
          </cell>
          <cell r="AQ73">
            <v>313950.14</v>
          </cell>
          <cell r="AR73"/>
          <cell r="AS73">
            <v>1.49</v>
          </cell>
          <cell r="AT73">
            <v>120473.95</v>
          </cell>
          <cell r="AU73"/>
          <cell r="AV73"/>
          <cell r="AW73">
            <v>3164313.84</v>
          </cell>
          <cell r="AX73"/>
          <cell r="AY73">
            <v>31.44</v>
          </cell>
        </row>
        <row r="74">
          <cell r="A74" t="str">
            <v>0501602700200</v>
          </cell>
          <cell r="B74" t="str">
            <v>NORTHBROOK ELEM SCHOOL DIST 27</v>
          </cell>
          <cell r="C74" t="str">
            <v>COOK</v>
          </cell>
          <cell r="D74" t="str">
            <v>Elementary</v>
          </cell>
          <cell r="E74"/>
          <cell r="F74">
            <v>1353.31</v>
          </cell>
          <cell r="G74">
            <v>103.33</v>
          </cell>
          <cell r="H74">
            <v>69.5</v>
          </cell>
          <cell r="I74"/>
          <cell r="J74">
            <v>0.82</v>
          </cell>
          <cell r="K74">
            <v>60126.5</v>
          </cell>
          <cell r="L74"/>
          <cell r="M74">
            <v>0.82</v>
          </cell>
          <cell r="N74">
            <v>60126.5</v>
          </cell>
          <cell r="O74"/>
          <cell r="P74">
            <v>0.86</v>
          </cell>
          <cell r="Q74">
            <v>63059.5</v>
          </cell>
          <cell r="R74"/>
          <cell r="S74">
            <v>0.86</v>
          </cell>
          <cell r="T74">
            <v>63059.5</v>
          </cell>
          <cell r="U74"/>
          <cell r="V74"/>
          <cell r="W74">
            <v>0.55000000000000004</v>
          </cell>
          <cell r="X74">
            <v>40328.75</v>
          </cell>
          <cell r="Y74"/>
          <cell r="Z74">
            <v>0.55000000000000004</v>
          </cell>
          <cell r="AA74">
            <v>40328.75</v>
          </cell>
          <cell r="AB74"/>
          <cell r="AC74">
            <v>0.56999999999999995</v>
          </cell>
          <cell r="AD74">
            <v>41795.25</v>
          </cell>
          <cell r="AE74"/>
          <cell r="AF74">
            <v>0.56999999999999995</v>
          </cell>
          <cell r="AG74">
            <v>41795.25</v>
          </cell>
          <cell r="AH74"/>
          <cell r="AI74">
            <v>0.69</v>
          </cell>
          <cell r="AJ74">
            <v>50594.25</v>
          </cell>
          <cell r="AK74"/>
          <cell r="AL74"/>
          <cell r="AM74">
            <v>9.59</v>
          </cell>
          <cell r="AN74">
            <v>703186.75</v>
          </cell>
          <cell r="AO74"/>
          <cell r="AP74">
            <v>9.59</v>
          </cell>
          <cell r="AQ74">
            <v>284842.18</v>
          </cell>
          <cell r="AR74"/>
          <cell r="AS74">
            <v>1.35</v>
          </cell>
          <cell r="AT74">
            <v>109154.25</v>
          </cell>
          <cell r="AU74"/>
          <cell r="AV74"/>
          <cell r="AW74">
            <v>1558397.43</v>
          </cell>
          <cell r="AX74"/>
          <cell r="AY74">
            <v>14.51</v>
          </cell>
        </row>
        <row r="75">
          <cell r="A75" t="str">
            <v>0501602800200</v>
          </cell>
          <cell r="B75" t="str">
            <v>NORTHBROOK SCHOOL DIST 28</v>
          </cell>
          <cell r="C75" t="str">
            <v>COOK</v>
          </cell>
          <cell r="D75" t="str">
            <v>Elementary</v>
          </cell>
          <cell r="E75"/>
          <cell r="F75">
            <v>1777.75</v>
          </cell>
          <cell r="G75">
            <v>119.33</v>
          </cell>
          <cell r="H75">
            <v>117</v>
          </cell>
          <cell r="I75"/>
          <cell r="J75">
            <v>0.95</v>
          </cell>
          <cell r="K75">
            <v>69658.75</v>
          </cell>
          <cell r="L75"/>
          <cell r="M75">
            <v>0.95</v>
          </cell>
          <cell r="N75">
            <v>69658.75</v>
          </cell>
          <cell r="O75"/>
          <cell r="P75">
            <v>0.99</v>
          </cell>
          <cell r="Q75">
            <v>72591.75</v>
          </cell>
          <cell r="R75"/>
          <cell r="S75">
            <v>0.99</v>
          </cell>
          <cell r="T75">
            <v>72591.75</v>
          </cell>
          <cell r="U75"/>
          <cell r="V75"/>
          <cell r="W75">
            <v>0.93</v>
          </cell>
          <cell r="X75">
            <v>68192.25</v>
          </cell>
          <cell r="Y75"/>
          <cell r="Z75">
            <v>0.93</v>
          </cell>
          <cell r="AA75">
            <v>68192.25</v>
          </cell>
          <cell r="AB75"/>
          <cell r="AC75">
            <v>0.97</v>
          </cell>
          <cell r="AD75">
            <v>71125.25</v>
          </cell>
          <cell r="AE75"/>
          <cell r="AF75">
            <v>0.97</v>
          </cell>
          <cell r="AG75">
            <v>71125.25</v>
          </cell>
          <cell r="AH75"/>
          <cell r="AI75">
            <v>1.17</v>
          </cell>
          <cell r="AJ75">
            <v>85790.25</v>
          </cell>
          <cell r="AK75"/>
          <cell r="AL75"/>
          <cell r="AM75">
            <v>12.6</v>
          </cell>
          <cell r="AN75">
            <v>923895</v>
          </cell>
          <cell r="AO75"/>
          <cell r="AP75">
            <v>12.6</v>
          </cell>
          <cell r="AQ75">
            <v>374245.2</v>
          </cell>
          <cell r="AR75"/>
          <cell r="AS75">
            <v>1.77</v>
          </cell>
          <cell r="AT75">
            <v>143113.35</v>
          </cell>
          <cell r="AU75"/>
          <cell r="AV75"/>
          <cell r="AW75">
            <v>2090179.8</v>
          </cell>
          <cell r="AX75"/>
          <cell r="AY75">
            <v>19.57</v>
          </cell>
        </row>
        <row r="76">
          <cell r="A76" t="str">
            <v>0501602900200</v>
          </cell>
          <cell r="B76" t="str">
            <v>SUNSET RIDGE SCHOOL DIST 29</v>
          </cell>
          <cell r="C76" t="str">
            <v>COOK</v>
          </cell>
          <cell r="D76" t="str">
            <v>Elementary</v>
          </cell>
          <cell r="E76"/>
          <cell r="F76">
            <v>487</v>
          </cell>
          <cell r="G76">
            <v>10.66</v>
          </cell>
          <cell r="H76">
            <v>16.66</v>
          </cell>
          <cell r="I76"/>
          <cell r="J76">
            <v>0.08</v>
          </cell>
          <cell r="K76">
            <v>5866</v>
          </cell>
          <cell r="L76"/>
          <cell r="M76">
            <v>0.08</v>
          </cell>
          <cell r="N76">
            <v>5866</v>
          </cell>
          <cell r="O76"/>
          <cell r="P76">
            <v>0.08</v>
          </cell>
          <cell r="Q76">
            <v>5866</v>
          </cell>
          <cell r="R76"/>
          <cell r="S76">
            <v>0.08</v>
          </cell>
          <cell r="T76">
            <v>5866</v>
          </cell>
          <cell r="U76"/>
          <cell r="V76"/>
          <cell r="W76">
            <v>0.13</v>
          </cell>
          <cell r="X76">
            <v>9532.25</v>
          </cell>
          <cell r="Y76"/>
          <cell r="Z76">
            <v>0.13</v>
          </cell>
          <cell r="AA76">
            <v>9532.25</v>
          </cell>
          <cell r="AB76"/>
          <cell r="AC76">
            <v>0.13</v>
          </cell>
          <cell r="AD76">
            <v>9532.25</v>
          </cell>
          <cell r="AE76"/>
          <cell r="AF76">
            <v>0.13</v>
          </cell>
          <cell r="AG76">
            <v>9532.25</v>
          </cell>
          <cell r="AH76"/>
          <cell r="AI76">
            <v>0.16</v>
          </cell>
          <cell r="AJ76">
            <v>11732</v>
          </cell>
          <cell r="AK76"/>
          <cell r="AL76"/>
          <cell r="AM76">
            <v>3.45</v>
          </cell>
          <cell r="AN76">
            <v>252971.25</v>
          </cell>
          <cell r="AO76"/>
          <cell r="AP76">
            <v>3.45</v>
          </cell>
          <cell r="AQ76">
            <v>102471.9</v>
          </cell>
          <cell r="AR76"/>
          <cell r="AS76">
            <v>0.48</v>
          </cell>
          <cell r="AT76">
            <v>38810.400000000001</v>
          </cell>
          <cell r="AU76"/>
          <cell r="AV76"/>
          <cell r="AW76">
            <v>467578.55</v>
          </cell>
          <cell r="AX76"/>
          <cell r="AY76">
            <v>4.24</v>
          </cell>
        </row>
        <row r="77">
          <cell r="A77" t="str">
            <v>0501603000200</v>
          </cell>
          <cell r="B77" t="str">
            <v>NORTHBROOK/GLENVIEW SCH DIST 30</v>
          </cell>
          <cell r="C77" t="str">
            <v>COOK</v>
          </cell>
          <cell r="D77" t="str">
            <v>Elementary</v>
          </cell>
          <cell r="E77"/>
          <cell r="F77">
            <v>1230.75</v>
          </cell>
          <cell r="G77">
            <v>83.33</v>
          </cell>
          <cell r="H77">
            <v>91.5</v>
          </cell>
          <cell r="I77"/>
          <cell r="J77">
            <v>0.66</v>
          </cell>
          <cell r="K77">
            <v>48394.5</v>
          </cell>
          <cell r="L77"/>
          <cell r="M77">
            <v>0.66</v>
          </cell>
          <cell r="N77">
            <v>48394.5</v>
          </cell>
          <cell r="O77"/>
          <cell r="P77">
            <v>0.69</v>
          </cell>
          <cell r="Q77">
            <v>50594.25</v>
          </cell>
          <cell r="R77"/>
          <cell r="S77">
            <v>0.69</v>
          </cell>
          <cell r="T77">
            <v>50594.25</v>
          </cell>
          <cell r="U77"/>
          <cell r="V77"/>
          <cell r="W77">
            <v>0.73</v>
          </cell>
          <cell r="X77">
            <v>53527.25</v>
          </cell>
          <cell r="Y77"/>
          <cell r="Z77">
            <v>0.73</v>
          </cell>
          <cell r="AA77">
            <v>53527.25</v>
          </cell>
          <cell r="AB77"/>
          <cell r="AC77">
            <v>0.76</v>
          </cell>
          <cell r="AD77">
            <v>55727</v>
          </cell>
          <cell r="AE77"/>
          <cell r="AF77">
            <v>0.76</v>
          </cell>
          <cell r="AG77">
            <v>55727</v>
          </cell>
          <cell r="AH77"/>
          <cell r="AI77">
            <v>0.91</v>
          </cell>
          <cell r="AJ77">
            <v>66725.75</v>
          </cell>
          <cell r="AK77"/>
          <cell r="AL77"/>
          <cell r="AM77">
            <v>8.7200000000000006</v>
          </cell>
          <cell r="AN77">
            <v>639394</v>
          </cell>
          <cell r="AO77"/>
          <cell r="AP77">
            <v>8.7200000000000006</v>
          </cell>
          <cell r="AQ77">
            <v>259001.44</v>
          </cell>
          <cell r="AR77"/>
          <cell r="AS77">
            <v>1.23</v>
          </cell>
          <cell r="AT77">
            <v>99451.65</v>
          </cell>
          <cell r="AU77"/>
          <cell r="AV77"/>
          <cell r="AW77">
            <v>1481058.8399999999</v>
          </cell>
          <cell r="AX77"/>
          <cell r="AY77">
            <v>13.920000000000002</v>
          </cell>
        </row>
        <row r="78">
          <cell r="A78" t="str">
            <v>0501603100200</v>
          </cell>
          <cell r="B78" t="str">
            <v>WEST NORTHFIELD SCHOOL DIST 31</v>
          </cell>
          <cell r="C78" t="str">
            <v>COOK</v>
          </cell>
          <cell r="D78" t="str">
            <v>Elementary</v>
          </cell>
          <cell r="E78"/>
          <cell r="F78">
            <v>907</v>
          </cell>
          <cell r="G78">
            <v>300.33</v>
          </cell>
          <cell r="H78">
            <v>216</v>
          </cell>
          <cell r="I78"/>
          <cell r="J78">
            <v>2.4</v>
          </cell>
          <cell r="K78">
            <v>175980</v>
          </cell>
          <cell r="L78"/>
          <cell r="M78">
            <v>2.4</v>
          </cell>
          <cell r="N78">
            <v>175980</v>
          </cell>
          <cell r="O78"/>
          <cell r="P78">
            <v>2.5</v>
          </cell>
          <cell r="Q78">
            <v>183312.5</v>
          </cell>
          <cell r="R78"/>
          <cell r="S78">
            <v>2.5</v>
          </cell>
          <cell r="T78">
            <v>183312.5</v>
          </cell>
          <cell r="U78"/>
          <cell r="V78"/>
          <cell r="W78">
            <v>1.72</v>
          </cell>
          <cell r="X78">
            <v>126119</v>
          </cell>
          <cell r="Y78"/>
          <cell r="Z78">
            <v>1.72</v>
          </cell>
          <cell r="AA78">
            <v>126119</v>
          </cell>
          <cell r="AB78"/>
          <cell r="AC78">
            <v>1.8</v>
          </cell>
          <cell r="AD78">
            <v>131985</v>
          </cell>
          <cell r="AE78"/>
          <cell r="AF78">
            <v>1.8</v>
          </cell>
          <cell r="AG78">
            <v>131985</v>
          </cell>
          <cell r="AH78"/>
          <cell r="AI78">
            <v>2.16</v>
          </cell>
          <cell r="AJ78">
            <v>158382</v>
          </cell>
          <cell r="AK78"/>
          <cell r="AL78"/>
          <cell r="AM78">
            <v>6.43</v>
          </cell>
          <cell r="AN78">
            <v>471479.75</v>
          </cell>
          <cell r="AO78"/>
          <cell r="AP78">
            <v>6.43</v>
          </cell>
          <cell r="AQ78">
            <v>190983.86</v>
          </cell>
          <cell r="AR78"/>
          <cell r="AS78">
            <v>0.9</v>
          </cell>
          <cell r="AT78">
            <v>72769.5</v>
          </cell>
          <cell r="AU78"/>
          <cell r="AV78"/>
          <cell r="AW78">
            <v>2128408.11</v>
          </cell>
          <cell r="AX78"/>
          <cell r="AY78">
            <v>21.310000000000002</v>
          </cell>
        </row>
        <row r="79">
          <cell r="A79" t="str">
            <v>0501603400400</v>
          </cell>
          <cell r="B79" t="str">
            <v>GLENVIEW C C SCHOOL DIST 34</v>
          </cell>
          <cell r="C79" t="str">
            <v>COOK</v>
          </cell>
          <cell r="D79" t="str">
            <v>Elementary</v>
          </cell>
          <cell r="E79"/>
          <cell r="F79">
            <v>4307.8</v>
          </cell>
          <cell r="G79">
            <v>827.33</v>
          </cell>
          <cell r="H79">
            <v>764</v>
          </cell>
          <cell r="I79"/>
          <cell r="J79">
            <v>6.61</v>
          </cell>
          <cell r="K79">
            <v>484678.25</v>
          </cell>
          <cell r="L79"/>
          <cell r="M79">
            <v>6.61</v>
          </cell>
          <cell r="N79">
            <v>484678.25</v>
          </cell>
          <cell r="O79"/>
          <cell r="P79">
            <v>6.89</v>
          </cell>
          <cell r="Q79">
            <v>505209.25</v>
          </cell>
          <cell r="R79"/>
          <cell r="S79">
            <v>6.89</v>
          </cell>
          <cell r="T79">
            <v>505209.25</v>
          </cell>
          <cell r="U79"/>
          <cell r="V79"/>
          <cell r="W79">
            <v>6.11</v>
          </cell>
          <cell r="X79">
            <v>448015.75</v>
          </cell>
          <cell r="Y79"/>
          <cell r="Z79">
            <v>6.11</v>
          </cell>
          <cell r="AA79">
            <v>448015.75</v>
          </cell>
          <cell r="AB79"/>
          <cell r="AC79">
            <v>6.36</v>
          </cell>
          <cell r="AD79">
            <v>466347</v>
          </cell>
          <cell r="AE79"/>
          <cell r="AF79">
            <v>6.36</v>
          </cell>
          <cell r="AG79">
            <v>466347</v>
          </cell>
          <cell r="AH79"/>
          <cell r="AI79">
            <v>7.64</v>
          </cell>
          <cell r="AJ79">
            <v>560203</v>
          </cell>
          <cell r="AK79"/>
          <cell r="AL79"/>
          <cell r="AM79">
            <v>30.55</v>
          </cell>
          <cell r="AN79">
            <v>2240078.75</v>
          </cell>
          <cell r="AO79"/>
          <cell r="AP79">
            <v>30.55</v>
          </cell>
          <cell r="AQ79">
            <v>907396.1</v>
          </cell>
          <cell r="AR79"/>
          <cell r="AS79">
            <v>4.3</v>
          </cell>
          <cell r="AT79">
            <v>347676.5</v>
          </cell>
          <cell r="AU79"/>
          <cell r="AV79"/>
          <cell r="AW79">
            <v>7863854.8499999996</v>
          </cell>
          <cell r="AX79"/>
          <cell r="AY79">
            <v>77.41</v>
          </cell>
        </row>
        <row r="80">
          <cell r="A80" t="str">
            <v>0501603500200</v>
          </cell>
          <cell r="B80" t="str">
            <v>GLENCOE SCHOOL DIST 35</v>
          </cell>
          <cell r="C80" t="str">
            <v>COOK</v>
          </cell>
          <cell r="D80" t="str">
            <v>Elementary</v>
          </cell>
          <cell r="E80"/>
          <cell r="F80">
            <v>1214.5</v>
          </cell>
          <cell r="G80">
            <v>27.33</v>
          </cell>
          <cell r="H80">
            <v>26.5</v>
          </cell>
          <cell r="I80"/>
          <cell r="J80">
            <v>0.21</v>
          </cell>
          <cell r="K80">
            <v>15398.25</v>
          </cell>
          <cell r="L80"/>
          <cell r="M80">
            <v>0.21</v>
          </cell>
          <cell r="N80">
            <v>15398.25</v>
          </cell>
          <cell r="O80"/>
          <cell r="P80">
            <v>0.22</v>
          </cell>
          <cell r="Q80">
            <v>16131.5</v>
          </cell>
          <cell r="R80"/>
          <cell r="S80">
            <v>0.22</v>
          </cell>
          <cell r="T80">
            <v>16131.5</v>
          </cell>
          <cell r="U80"/>
          <cell r="V80"/>
          <cell r="W80">
            <v>0.21</v>
          </cell>
          <cell r="X80">
            <v>15398.25</v>
          </cell>
          <cell r="Y80"/>
          <cell r="Z80">
            <v>0.21</v>
          </cell>
          <cell r="AA80">
            <v>15398.25</v>
          </cell>
          <cell r="AB80"/>
          <cell r="AC80">
            <v>0.22</v>
          </cell>
          <cell r="AD80">
            <v>16131.5</v>
          </cell>
          <cell r="AE80"/>
          <cell r="AF80">
            <v>0.22</v>
          </cell>
          <cell r="AG80">
            <v>16131.5</v>
          </cell>
          <cell r="AH80"/>
          <cell r="AI80">
            <v>0.26</v>
          </cell>
          <cell r="AJ80">
            <v>19064.5</v>
          </cell>
          <cell r="AK80"/>
          <cell r="AL80"/>
          <cell r="AM80">
            <v>8.61</v>
          </cell>
          <cell r="AN80">
            <v>631328.25</v>
          </cell>
          <cell r="AO80"/>
          <cell r="AP80">
            <v>8.61</v>
          </cell>
          <cell r="AQ80">
            <v>255734.22</v>
          </cell>
          <cell r="AR80"/>
          <cell r="AS80">
            <v>1.21</v>
          </cell>
          <cell r="AT80">
            <v>97834.55</v>
          </cell>
          <cell r="AU80"/>
          <cell r="AV80"/>
          <cell r="AW80">
            <v>1130080.52</v>
          </cell>
          <cell r="AX80"/>
          <cell r="AY80">
            <v>10.17</v>
          </cell>
        </row>
        <row r="81">
          <cell r="A81" t="str">
            <v>0501603600200</v>
          </cell>
          <cell r="B81" t="str">
            <v>WINNETKA SCHOOL DIST 36</v>
          </cell>
          <cell r="C81" t="str">
            <v>COOK</v>
          </cell>
          <cell r="D81" t="str">
            <v>Elementary</v>
          </cell>
          <cell r="E81"/>
          <cell r="F81">
            <v>1716.5</v>
          </cell>
          <cell r="G81">
            <v>19.66</v>
          </cell>
          <cell r="H81">
            <v>24.5</v>
          </cell>
          <cell r="I81"/>
          <cell r="J81">
            <v>0.15</v>
          </cell>
          <cell r="K81">
            <v>10998.75</v>
          </cell>
          <cell r="L81"/>
          <cell r="M81">
            <v>0.15</v>
          </cell>
          <cell r="N81">
            <v>10998.75</v>
          </cell>
          <cell r="O81"/>
          <cell r="P81">
            <v>0.16</v>
          </cell>
          <cell r="Q81">
            <v>11732</v>
          </cell>
          <cell r="R81"/>
          <cell r="S81">
            <v>0.16</v>
          </cell>
          <cell r="T81">
            <v>11732</v>
          </cell>
          <cell r="U81"/>
          <cell r="V81"/>
          <cell r="W81">
            <v>0.19</v>
          </cell>
          <cell r="X81">
            <v>13931.75</v>
          </cell>
          <cell r="Y81"/>
          <cell r="Z81">
            <v>0.19</v>
          </cell>
          <cell r="AA81">
            <v>13931.75</v>
          </cell>
          <cell r="AB81"/>
          <cell r="AC81">
            <v>0.2</v>
          </cell>
          <cell r="AD81">
            <v>14665</v>
          </cell>
          <cell r="AE81"/>
          <cell r="AF81">
            <v>0.2</v>
          </cell>
          <cell r="AG81">
            <v>14665</v>
          </cell>
          <cell r="AH81"/>
          <cell r="AI81">
            <v>0.24</v>
          </cell>
          <cell r="AJ81">
            <v>17598</v>
          </cell>
          <cell r="AK81"/>
          <cell r="AL81"/>
          <cell r="AM81">
            <v>12.17</v>
          </cell>
          <cell r="AN81">
            <v>892365.25</v>
          </cell>
          <cell r="AO81"/>
          <cell r="AP81">
            <v>12.17</v>
          </cell>
          <cell r="AQ81">
            <v>361473.34</v>
          </cell>
          <cell r="AR81"/>
          <cell r="AS81">
            <v>1.71</v>
          </cell>
          <cell r="AT81">
            <v>138262.04999999999</v>
          </cell>
          <cell r="AU81"/>
          <cell r="AV81"/>
          <cell r="AW81">
            <v>1512353.6400000001</v>
          </cell>
          <cell r="AX81"/>
          <cell r="AY81">
            <v>13.469999999999999</v>
          </cell>
        </row>
        <row r="82">
          <cell r="A82" t="str">
            <v>0501603700200</v>
          </cell>
          <cell r="B82" t="str">
            <v>AVOCA SCHOOL DIST 37</v>
          </cell>
          <cell r="C82" t="str">
            <v>COOK</v>
          </cell>
          <cell r="D82" t="str">
            <v>Elementary</v>
          </cell>
          <cell r="E82"/>
          <cell r="F82">
            <v>694.81</v>
          </cell>
          <cell r="G82">
            <v>74.33</v>
          </cell>
          <cell r="H82">
            <v>99.5</v>
          </cell>
          <cell r="I82"/>
          <cell r="J82">
            <v>0.59</v>
          </cell>
          <cell r="K82">
            <v>43261.75</v>
          </cell>
          <cell r="L82"/>
          <cell r="M82">
            <v>0.59</v>
          </cell>
          <cell r="N82">
            <v>43261.75</v>
          </cell>
          <cell r="O82"/>
          <cell r="P82">
            <v>0.61</v>
          </cell>
          <cell r="Q82">
            <v>44728.25</v>
          </cell>
          <cell r="R82"/>
          <cell r="S82">
            <v>0.61</v>
          </cell>
          <cell r="T82">
            <v>44728.25</v>
          </cell>
          <cell r="U82"/>
          <cell r="V82"/>
          <cell r="W82">
            <v>0.79</v>
          </cell>
          <cell r="X82">
            <v>57926.75</v>
          </cell>
          <cell r="Y82"/>
          <cell r="Z82">
            <v>0.79</v>
          </cell>
          <cell r="AA82">
            <v>57926.75</v>
          </cell>
          <cell r="AB82"/>
          <cell r="AC82">
            <v>0.82</v>
          </cell>
          <cell r="AD82">
            <v>60126.5</v>
          </cell>
          <cell r="AE82"/>
          <cell r="AF82">
            <v>0.82</v>
          </cell>
          <cell r="AG82">
            <v>60126.5</v>
          </cell>
          <cell r="AH82"/>
          <cell r="AI82">
            <v>0.99</v>
          </cell>
          <cell r="AJ82">
            <v>72591.75</v>
          </cell>
          <cell r="AK82"/>
          <cell r="AL82"/>
          <cell r="AM82">
            <v>4.92</v>
          </cell>
          <cell r="AN82">
            <v>360759</v>
          </cell>
          <cell r="AO82"/>
          <cell r="AP82">
            <v>4.92</v>
          </cell>
          <cell r="AQ82">
            <v>146133.84</v>
          </cell>
          <cell r="AR82"/>
          <cell r="AS82">
            <v>0.69</v>
          </cell>
          <cell r="AT82">
            <v>55789.95</v>
          </cell>
          <cell r="AU82"/>
          <cell r="AV82"/>
          <cell r="AW82">
            <v>1047361.04</v>
          </cell>
          <cell r="AX82"/>
          <cell r="AY82">
            <v>10.15</v>
          </cell>
        </row>
        <row r="83">
          <cell r="A83" t="str">
            <v>0501603800200</v>
          </cell>
          <cell r="B83" t="str">
            <v>KENILWORTH SCHOOL DIST 38</v>
          </cell>
          <cell r="C83" t="str">
            <v>COOK</v>
          </cell>
          <cell r="D83" t="str">
            <v>Elementary</v>
          </cell>
          <cell r="E83"/>
          <cell r="F83">
            <v>454.54</v>
          </cell>
          <cell r="G83">
            <v>1</v>
          </cell>
          <cell r="H83">
            <v>6</v>
          </cell>
          <cell r="I83"/>
          <cell r="J83">
            <v>0</v>
          </cell>
          <cell r="K83">
            <v>0</v>
          </cell>
          <cell r="L83"/>
          <cell r="M83">
            <v>0</v>
          </cell>
          <cell r="N83">
            <v>0</v>
          </cell>
          <cell r="O83"/>
          <cell r="P83">
            <v>0</v>
          </cell>
          <cell r="Q83">
            <v>0</v>
          </cell>
          <cell r="R83"/>
          <cell r="S83">
            <v>0</v>
          </cell>
          <cell r="T83">
            <v>0</v>
          </cell>
          <cell r="U83"/>
          <cell r="V83"/>
          <cell r="W83">
            <v>0.04</v>
          </cell>
          <cell r="X83">
            <v>2933</v>
          </cell>
          <cell r="Y83"/>
          <cell r="Z83">
            <v>0.04</v>
          </cell>
          <cell r="AA83">
            <v>2933</v>
          </cell>
          <cell r="AB83"/>
          <cell r="AC83">
            <v>0.05</v>
          </cell>
          <cell r="AD83">
            <v>3666.25</v>
          </cell>
          <cell r="AE83"/>
          <cell r="AF83">
            <v>0.05</v>
          </cell>
          <cell r="AG83">
            <v>3666.25</v>
          </cell>
          <cell r="AH83"/>
          <cell r="AI83">
            <v>0.06</v>
          </cell>
          <cell r="AJ83">
            <v>4399.5</v>
          </cell>
          <cell r="AK83"/>
          <cell r="AL83"/>
          <cell r="AM83">
            <v>3.22</v>
          </cell>
          <cell r="AN83">
            <v>236106.5</v>
          </cell>
          <cell r="AO83"/>
          <cell r="AP83">
            <v>3.22</v>
          </cell>
          <cell r="AQ83">
            <v>95640.44</v>
          </cell>
          <cell r="AR83"/>
          <cell r="AS83">
            <v>0.45</v>
          </cell>
          <cell r="AT83">
            <v>36384.75</v>
          </cell>
          <cell r="AU83"/>
          <cell r="AV83"/>
          <cell r="AW83">
            <v>385729.69</v>
          </cell>
          <cell r="AX83"/>
          <cell r="AY83">
            <v>3.4200000000000004</v>
          </cell>
        </row>
        <row r="84">
          <cell r="A84" t="str">
            <v>0501603900200</v>
          </cell>
          <cell r="B84" t="str">
            <v>WILMETTE SCHOOL DIST 39</v>
          </cell>
          <cell r="C84" t="str">
            <v>COOK</v>
          </cell>
          <cell r="D84" t="str">
            <v>Elementary</v>
          </cell>
          <cell r="E84"/>
          <cell r="F84">
            <v>3228.79</v>
          </cell>
          <cell r="G84">
            <v>111.66</v>
          </cell>
          <cell r="H84">
            <v>137</v>
          </cell>
          <cell r="I84"/>
          <cell r="J84">
            <v>0.89</v>
          </cell>
          <cell r="K84">
            <v>65259.25</v>
          </cell>
          <cell r="L84"/>
          <cell r="M84">
            <v>0.89</v>
          </cell>
          <cell r="N84">
            <v>65259.25</v>
          </cell>
          <cell r="O84"/>
          <cell r="P84">
            <v>0.93</v>
          </cell>
          <cell r="Q84">
            <v>68192.25</v>
          </cell>
          <cell r="R84"/>
          <cell r="S84">
            <v>0.93</v>
          </cell>
          <cell r="T84">
            <v>68192.25</v>
          </cell>
          <cell r="U84"/>
          <cell r="V84"/>
          <cell r="W84">
            <v>1.0900000000000001</v>
          </cell>
          <cell r="X84">
            <v>79924.25</v>
          </cell>
          <cell r="Y84"/>
          <cell r="Z84">
            <v>1.0900000000000001</v>
          </cell>
          <cell r="AA84">
            <v>79924.25</v>
          </cell>
          <cell r="AB84"/>
          <cell r="AC84">
            <v>1.1399999999999999</v>
          </cell>
          <cell r="AD84">
            <v>83590.5</v>
          </cell>
          <cell r="AE84"/>
          <cell r="AF84">
            <v>1.1399999999999999</v>
          </cell>
          <cell r="AG84">
            <v>83590.5</v>
          </cell>
          <cell r="AH84"/>
          <cell r="AI84">
            <v>1.37</v>
          </cell>
          <cell r="AJ84">
            <v>100455.25</v>
          </cell>
          <cell r="AK84"/>
          <cell r="AL84"/>
          <cell r="AM84">
            <v>22.89</v>
          </cell>
          <cell r="AN84">
            <v>1678409.25</v>
          </cell>
          <cell r="AO84"/>
          <cell r="AP84">
            <v>22.89</v>
          </cell>
          <cell r="AQ84">
            <v>679878.78</v>
          </cell>
          <cell r="AR84"/>
          <cell r="AS84">
            <v>3.22</v>
          </cell>
          <cell r="AT84">
            <v>260353.1</v>
          </cell>
          <cell r="AU84"/>
          <cell r="AV84"/>
          <cell r="AW84">
            <v>3313028.88</v>
          </cell>
          <cell r="AX84"/>
          <cell r="AY84">
            <v>30.38</v>
          </cell>
        </row>
        <row r="85">
          <cell r="A85" t="str">
            <v>0501605400400</v>
          </cell>
          <cell r="B85" t="str">
            <v>SCHAUMBURG C C SCHOOL DIST 54</v>
          </cell>
          <cell r="C85" t="str">
            <v>COOK</v>
          </cell>
          <cell r="D85" t="str">
            <v>Elementary</v>
          </cell>
          <cell r="E85"/>
          <cell r="F85">
            <v>14909.38</v>
          </cell>
          <cell r="G85">
            <v>4814.33</v>
          </cell>
          <cell r="H85">
            <v>3472</v>
          </cell>
          <cell r="I85"/>
          <cell r="J85">
            <v>38.51</v>
          </cell>
          <cell r="K85">
            <v>2823745.75</v>
          </cell>
          <cell r="L85"/>
          <cell r="M85">
            <v>38.51</v>
          </cell>
          <cell r="N85">
            <v>2823745.75</v>
          </cell>
          <cell r="O85"/>
          <cell r="P85">
            <v>40.11</v>
          </cell>
          <cell r="Q85">
            <v>2941065.75</v>
          </cell>
          <cell r="R85"/>
          <cell r="S85">
            <v>40.11</v>
          </cell>
          <cell r="T85">
            <v>2941065.75</v>
          </cell>
          <cell r="U85"/>
          <cell r="V85"/>
          <cell r="W85">
            <v>27.77</v>
          </cell>
          <cell r="X85">
            <v>2036235.25</v>
          </cell>
          <cell r="Y85"/>
          <cell r="Z85">
            <v>27.77</v>
          </cell>
          <cell r="AA85">
            <v>2036235.25</v>
          </cell>
          <cell r="AB85"/>
          <cell r="AC85">
            <v>28.93</v>
          </cell>
          <cell r="AD85">
            <v>2121292.25</v>
          </cell>
          <cell r="AE85"/>
          <cell r="AF85">
            <v>28.93</v>
          </cell>
          <cell r="AG85">
            <v>2121292.25</v>
          </cell>
          <cell r="AH85"/>
          <cell r="AI85">
            <v>34.72</v>
          </cell>
          <cell r="AJ85">
            <v>2545844</v>
          </cell>
          <cell r="AK85"/>
          <cell r="AL85"/>
          <cell r="AM85">
            <v>105.74</v>
          </cell>
          <cell r="AN85">
            <v>7753385.5</v>
          </cell>
          <cell r="AO85"/>
          <cell r="AP85">
            <v>105.74</v>
          </cell>
          <cell r="AQ85">
            <v>3140689.48</v>
          </cell>
          <cell r="AR85"/>
          <cell r="AS85">
            <v>14.9</v>
          </cell>
          <cell r="AT85">
            <v>1204739.5</v>
          </cell>
          <cell r="AU85"/>
          <cell r="AV85"/>
          <cell r="AW85">
            <v>34489336.480000004</v>
          </cell>
          <cell r="AX85"/>
          <cell r="AY85">
            <v>344.82</v>
          </cell>
        </row>
        <row r="86">
          <cell r="A86" t="str">
            <v>0501605700200</v>
          </cell>
          <cell r="B86" t="str">
            <v>MOUNT PROSPECT SCHOOL DIST 57</v>
          </cell>
          <cell r="C86" t="str">
            <v>COOK</v>
          </cell>
          <cell r="D86" t="str">
            <v>Elementary</v>
          </cell>
          <cell r="E86"/>
          <cell r="F86">
            <v>2108.63</v>
          </cell>
          <cell r="G86">
            <v>343.66</v>
          </cell>
          <cell r="H86">
            <v>208.5</v>
          </cell>
          <cell r="I86"/>
          <cell r="J86">
            <v>2.74</v>
          </cell>
          <cell r="K86">
            <v>200910.5</v>
          </cell>
          <cell r="L86"/>
          <cell r="M86">
            <v>2.74</v>
          </cell>
          <cell r="N86">
            <v>200910.5</v>
          </cell>
          <cell r="O86"/>
          <cell r="P86">
            <v>2.86</v>
          </cell>
          <cell r="Q86">
            <v>209709.5</v>
          </cell>
          <cell r="R86"/>
          <cell r="S86">
            <v>2.86</v>
          </cell>
          <cell r="T86">
            <v>209709.5</v>
          </cell>
          <cell r="U86"/>
          <cell r="V86"/>
          <cell r="W86">
            <v>1.66</v>
          </cell>
          <cell r="X86">
            <v>121719.5</v>
          </cell>
          <cell r="Y86"/>
          <cell r="Z86">
            <v>1.66</v>
          </cell>
          <cell r="AA86">
            <v>121719.5</v>
          </cell>
          <cell r="AB86"/>
          <cell r="AC86">
            <v>1.73</v>
          </cell>
          <cell r="AD86">
            <v>126852.25</v>
          </cell>
          <cell r="AE86"/>
          <cell r="AF86">
            <v>1.73</v>
          </cell>
          <cell r="AG86">
            <v>126852.25</v>
          </cell>
          <cell r="AH86"/>
          <cell r="AI86">
            <v>2.08</v>
          </cell>
          <cell r="AJ86">
            <v>152516</v>
          </cell>
          <cell r="AK86"/>
          <cell r="AL86"/>
          <cell r="AM86">
            <v>14.95</v>
          </cell>
          <cell r="AN86">
            <v>1096208.75</v>
          </cell>
          <cell r="AO86"/>
          <cell r="AP86">
            <v>14.95</v>
          </cell>
          <cell r="AQ86">
            <v>444044.9</v>
          </cell>
          <cell r="AR86"/>
          <cell r="AS86">
            <v>2.1</v>
          </cell>
          <cell r="AT86">
            <v>169795.5</v>
          </cell>
          <cell r="AU86"/>
          <cell r="AV86"/>
          <cell r="AW86">
            <v>3180948.65</v>
          </cell>
          <cell r="AX86"/>
          <cell r="AY86">
            <v>30.61</v>
          </cell>
        </row>
        <row r="87">
          <cell r="A87" t="str">
            <v>0501605900400</v>
          </cell>
          <cell r="B87" t="str">
            <v>COMM CONS SCH DIST 59</v>
          </cell>
          <cell r="C87" t="str">
            <v>COOK</v>
          </cell>
          <cell r="D87" t="str">
            <v>Elementary</v>
          </cell>
          <cell r="E87"/>
          <cell r="F87">
            <v>5840.56</v>
          </cell>
          <cell r="G87">
            <v>3215.66</v>
          </cell>
          <cell r="H87">
            <v>2653.83</v>
          </cell>
          <cell r="I87"/>
          <cell r="J87">
            <v>25.72</v>
          </cell>
          <cell r="K87">
            <v>1885919</v>
          </cell>
          <cell r="L87"/>
          <cell r="M87">
            <v>25.72</v>
          </cell>
          <cell r="N87">
            <v>1885919</v>
          </cell>
          <cell r="O87"/>
          <cell r="P87">
            <v>26.79</v>
          </cell>
          <cell r="Q87">
            <v>1964376.75</v>
          </cell>
          <cell r="R87"/>
          <cell r="S87">
            <v>26.79</v>
          </cell>
          <cell r="T87">
            <v>1964376.75</v>
          </cell>
          <cell r="U87"/>
          <cell r="V87"/>
          <cell r="W87">
            <v>21.23</v>
          </cell>
          <cell r="X87">
            <v>1556689.75</v>
          </cell>
          <cell r="Y87"/>
          <cell r="Z87">
            <v>21.23</v>
          </cell>
          <cell r="AA87">
            <v>1556689.75</v>
          </cell>
          <cell r="AB87"/>
          <cell r="AC87">
            <v>22.11</v>
          </cell>
          <cell r="AD87">
            <v>1621215.75</v>
          </cell>
          <cell r="AE87"/>
          <cell r="AF87">
            <v>22.11</v>
          </cell>
          <cell r="AG87">
            <v>1621215.75</v>
          </cell>
          <cell r="AH87"/>
          <cell r="AI87">
            <v>26.53</v>
          </cell>
          <cell r="AJ87">
            <v>1945312.25</v>
          </cell>
          <cell r="AK87"/>
          <cell r="AL87"/>
          <cell r="AM87">
            <v>41.42</v>
          </cell>
          <cell r="AN87">
            <v>3037121.5</v>
          </cell>
          <cell r="AO87"/>
          <cell r="AP87">
            <v>41.42</v>
          </cell>
          <cell r="AQ87">
            <v>1230256.8400000001</v>
          </cell>
          <cell r="AR87"/>
          <cell r="AS87">
            <v>5.84</v>
          </cell>
          <cell r="AT87">
            <v>472193.2</v>
          </cell>
          <cell r="AU87"/>
          <cell r="AV87"/>
          <cell r="AW87">
            <v>20741286.289999999</v>
          </cell>
          <cell r="AX87"/>
          <cell r="AY87">
            <v>212.7</v>
          </cell>
        </row>
        <row r="88">
          <cell r="A88" t="str">
            <v>0501606200400</v>
          </cell>
          <cell r="B88" t="str">
            <v>DES PLAINES C C SCH DIST 62</v>
          </cell>
          <cell r="C88" t="str">
            <v>COOK</v>
          </cell>
          <cell r="D88" t="str">
            <v>Elementary</v>
          </cell>
          <cell r="E88"/>
          <cell r="F88">
            <v>3967.63</v>
          </cell>
          <cell r="G88">
            <v>1963</v>
          </cell>
          <cell r="H88">
            <v>1707</v>
          </cell>
          <cell r="I88"/>
          <cell r="J88">
            <v>15.7</v>
          </cell>
          <cell r="K88">
            <v>1151202.5</v>
          </cell>
          <cell r="L88"/>
          <cell r="M88">
            <v>15.7</v>
          </cell>
          <cell r="N88">
            <v>1151202.5</v>
          </cell>
          <cell r="O88"/>
          <cell r="P88">
            <v>16.350000000000001</v>
          </cell>
          <cell r="Q88">
            <v>1198863.75</v>
          </cell>
          <cell r="R88"/>
          <cell r="S88">
            <v>16.350000000000001</v>
          </cell>
          <cell r="T88">
            <v>1198863.75</v>
          </cell>
          <cell r="U88"/>
          <cell r="V88"/>
          <cell r="W88">
            <v>13.65</v>
          </cell>
          <cell r="X88">
            <v>1000886.25</v>
          </cell>
          <cell r="Y88"/>
          <cell r="Z88">
            <v>13.65</v>
          </cell>
          <cell r="AA88">
            <v>1000886.25</v>
          </cell>
          <cell r="AB88"/>
          <cell r="AC88">
            <v>14.22</v>
          </cell>
          <cell r="AD88">
            <v>1042681.5</v>
          </cell>
          <cell r="AE88"/>
          <cell r="AF88">
            <v>14.22</v>
          </cell>
          <cell r="AG88">
            <v>1042681.5</v>
          </cell>
          <cell r="AH88"/>
          <cell r="AI88">
            <v>17.07</v>
          </cell>
          <cell r="AJ88">
            <v>1251657.75</v>
          </cell>
          <cell r="AK88"/>
          <cell r="AL88"/>
          <cell r="AM88">
            <v>28.13</v>
          </cell>
          <cell r="AN88">
            <v>2062632.25</v>
          </cell>
          <cell r="AO88"/>
          <cell r="AP88">
            <v>28.13</v>
          </cell>
          <cell r="AQ88">
            <v>835517.26</v>
          </cell>
          <cell r="AR88"/>
          <cell r="AS88">
            <v>3.96</v>
          </cell>
          <cell r="AT88">
            <v>320185.8</v>
          </cell>
          <cell r="AU88"/>
          <cell r="AV88"/>
          <cell r="AW88">
            <v>13257261.060000001</v>
          </cell>
          <cell r="AX88"/>
          <cell r="AY88">
            <v>135.69</v>
          </cell>
        </row>
        <row r="89">
          <cell r="A89" t="str">
            <v>0501606300200</v>
          </cell>
          <cell r="B89" t="str">
            <v>EAST MAINE SCHOOL DIST 63</v>
          </cell>
          <cell r="C89" t="str">
            <v>COOK</v>
          </cell>
          <cell r="D89" t="str">
            <v>Elementary</v>
          </cell>
          <cell r="E89"/>
          <cell r="F89">
            <v>3368.75</v>
          </cell>
          <cell r="G89">
            <v>1955.33</v>
          </cell>
          <cell r="H89">
            <v>1598</v>
          </cell>
          <cell r="I89"/>
          <cell r="J89">
            <v>15.64</v>
          </cell>
          <cell r="K89">
            <v>1146803</v>
          </cell>
          <cell r="L89"/>
          <cell r="M89">
            <v>15.64</v>
          </cell>
          <cell r="N89">
            <v>1146803</v>
          </cell>
          <cell r="O89"/>
          <cell r="P89">
            <v>16.29</v>
          </cell>
          <cell r="Q89">
            <v>1194464.25</v>
          </cell>
          <cell r="R89"/>
          <cell r="S89">
            <v>16.29</v>
          </cell>
          <cell r="T89">
            <v>1194464.25</v>
          </cell>
          <cell r="U89"/>
          <cell r="V89"/>
          <cell r="W89">
            <v>12.78</v>
          </cell>
          <cell r="X89">
            <v>937093.5</v>
          </cell>
          <cell r="Y89"/>
          <cell r="Z89">
            <v>12.78</v>
          </cell>
          <cell r="AA89">
            <v>937093.5</v>
          </cell>
          <cell r="AB89"/>
          <cell r="AC89">
            <v>13.31</v>
          </cell>
          <cell r="AD89">
            <v>975955.75</v>
          </cell>
          <cell r="AE89"/>
          <cell r="AF89">
            <v>13.31</v>
          </cell>
          <cell r="AG89">
            <v>975955.75</v>
          </cell>
          <cell r="AH89"/>
          <cell r="AI89">
            <v>15.98</v>
          </cell>
          <cell r="AJ89">
            <v>1171733.5</v>
          </cell>
          <cell r="AK89"/>
          <cell r="AL89"/>
          <cell r="AM89">
            <v>23.89</v>
          </cell>
          <cell r="AN89">
            <v>1751734.25</v>
          </cell>
          <cell r="AO89"/>
          <cell r="AP89">
            <v>23.89</v>
          </cell>
          <cell r="AQ89">
            <v>709580.78</v>
          </cell>
          <cell r="AR89"/>
          <cell r="AS89">
            <v>3.36</v>
          </cell>
          <cell r="AT89">
            <v>271672.8</v>
          </cell>
          <cell r="AU89"/>
          <cell r="AV89"/>
          <cell r="AW89">
            <v>12413354.33</v>
          </cell>
          <cell r="AX89"/>
          <cell r="AY89">
            <v>127.49000000000001</v>
          </cell>
        </row>
        <row r="90">
          <cell r="A90" t="str">
            <v>0501606400400</v>
          </cell>
          <cell r="B90" t="str">
            <v>PARK RIDGE C C SCHOOL DIST 64</v>
          </cell>
          <cell r="C90" t="str">
            <v>COOK</v>
          </cell>
          <cell r="D90" t="str">
            <v>Elementary</v>
          </cell>
          <cell r="E90"/>
          <cell r="F90">
            <v>4597.7299999999996</v>
          </cell>
          <cell r="G90">
            <v>541.66</v>
          </cell>
          <cell r="H90">
            <v>336.5</v>
          </cell>
          <cell r="I90"/>
          <cell r="J90">
            <v>4.33</v>
          </cell>
          <cell r="K90">
            <v>317497.25</v>
          </cell>
          <cell r="L90"/>
          <cell r="M90">
            <v>4.33</v>
          </cell>
          <cell r="N90">
            <v>317497.25</v>
          </cell>
          <cell r="O90"/>
          <cell r="P90">
            <v>4.51</v>
          </cell>
          <cell r="Q90">
            <v>330695.75</v>
          </cell>
          <cell r="R90"/>
          <cell r="S90">
            <v>4.51</v>
          </cell>
          <cell r="T90">
            <v>330695.75</v>
          </cell>
          <cell r="U90"/>
          <cell r="V90"/>
          <cell r="W90">
            <v>2.69</v>
          </cell>
          <cell r="X90">
            <v>197244.25</v>
          </cell>
          <cell r="Y90"/>
          <cell r="Z90">
            <v>2.69</v>
          </cell>
          <cell r="AA90">
            <v>197244.25</v>
          </cell>
          <cell r="AB90"/>
          <cell r="AC90">
            <v>2.8</v>
          </cell>
          <cell r="AD90">
            <v>205310</v>
          </cell>
          <cell r="AE90"/>
          <cell r="AF90">
            <v>2.8</v>
          </cell>
          <cell r="AG90">
            <v>205310</v>
          </cell>
          <cell r="AH90"/>
          <cell r="AI90">
            <v>3.36</v>
          </cell>
          <cell r="AJ90">
            <v>246372</v>
          </cell>
          <cell r="AK90"/>
          <cell r="AL90"/>
          <cell r="AM90">
            <v>32.6</v>
          </cell>
          <cell r="AN90">
            <v>2390395</v>
          </cell>
          <cell r="AO90"/>
          <cell r="AP90">
            <v>32.6</v>
          </cell>
          <cell r="AQ90">
            <v>968285.2</v>
          </cell>
          <cell r="AR90"/>
          <cell r="AS90">
            <v>4.59</v>
          </cell>
          <cell r="AT90">
            <v>371124.45</v>
          </cell>
          <cell r="AU90"/>
          <cell r="AV90"/>
          <cell r="AW90">
            <v>6077671.1500000004</v>
          </cell>
          <cell r="AX90"/>
          <cell r="AY90">
            <v>57.6</v>
          </cell>
        </row>
        <row r="91">
          <cell r="A91" t="str">
            <v>0501606500400</v>
          </cell>
          <cell r="B91" t="str">
            <v>EVANSTON C C SCHOOL DIST 65</v>
          </cell>
          <cell r="C91" t="str">
            <v>COOK</v>
          </cell>
          <cell r="D91" t="str">
            <v>Elementary</v>
          </cell>
          <cell r="E91"/>
          <cell r="F91">
            <v>6611.88</v>
          </cell>
          <cell r="G91">
            <v>1829.33</v>
          </cell>
          <cell r="H91">
            <v>1040</v>
          </cell>
          <cell r="I91"/>
          <cell r="J91">
            <v>14.63</v>
          </cell>
          <cell r="K91">
            <v>1072744.75</v>
          </cell>
          <cell r="L91"/>
          <cell r="M91">
            <v>14.63</v>
          </cell>
          <cell r="N91">
            <v>1072744.75</v>
          </cell>
          <cell r="O91"/>
          <cell r="P91">
            <v>15.24</v>
          </cell>
          <cell r="Q91">
            <v>1117473</v>
          </cell>
          <cell r="R91"/>
          <cell r="S91">
            <v>15.24</v>
          </cell>
          <cell r="T91">
            <v>1117473</v>
          </cell>
          <cell r="U91"/>
          <cell r="V91"/>
          <cell r="W91">
            <v>8.32</v>
          </cell>
          <cell r="X91">
            <v>610064</v>
          </cell>
          <cell r="Y91"/>
          <cell r="Z91">
            <v>8.32</v>
          </cell>
          <cell r="AA91">
            <v>610064</v>
          </cell>
          <cell r="AB91"/>
          <cell r="AC91">
            <v>8.66</v>
          </cell>
          <cell r="AD91">
            <v>634994.5</v>
          </cell>
          <cell r="AE91"/>
          <cell r="AF91">
            <v>8.66</v>
          </cell>
          <cell r="AG91">
            <v>634994.5</v>
          </cell>
          <cell r="AH91"/>
          <cell r="AI91">
            <v>10.4</v>
          </cell>
          <cell r="AJ91">
            <v>762580</v>
          </cell>
          <cell r="AK91"/>
          <cell r="AL91"/>
          <cell r="AM91">
            <v>46.89</v>
          </cell>
          <cell r="AN91">
            <v>3438209.25</v>
          </cell>
          <cell r="AO91"/>
          <cell r="AP91">
            <v>46.89</v>
          </cell>
          <cell r="AQ91">
            <v>1392726.78</v>
          </cell>
          <cell r="AR91"/>
          <cell r="AS91">
            <v>6.61</v>
          </cell>
          <cell r="AT91">
            <v>534451.55000000005</v>
          </cell>
          <cell r="AU91"/>
          <cell r="AV91"/>
          <cell r="AW91">
            <v>12998520.08</v>
          </cell>
          <cell r="AX91"/>
          <cell r="AY91">
            <v>128.04000000000002</v>
          </cell>
        </row>
        <row r="92">
          <cell r="A92" t="str">
            <v>0501606700200</v>
          </cell>
          <cell r="B92" t="str">
            <v>GOLF ELEM SCHOOL DIST 67</v>
          </cell>
          <cell r="C92" t="str">
            <v>COOK</v>
          </cell>
          <cell r="D92" t="str">
            <v>Elementary</v>
          </cell>
          <cell r="E92"/>
          <cell r="F92">
            <v>679.46</v>
          </cell>
          <cell r="G92">
            <v>227.33</v>
          </cell>
          <cell r="H92">
            <v>125</v>
          </cell>
          <cell r="I92"/>
          <cell r="J92">
            <v>1.81</v>
          </cell>
          <cell r="K92">
            <v>132718.25</v>
          </cell>
          <cell r="L92"/>
          <cell r="M92">
            <v>1.81</v>
          </cell>
          <cell r="N92">
            <v>132718.25</v>
          </cell>
          <cell r="O92"/>
          <cell r="P92">
            <v>1.89</v>
          </cell>
          <cell r="Q92">
            <v>138584.25</v>
          </cell>
          <cell r="R92"/>
          <cell r="S92">
            <v>1.89</v>
          </cell>
          <cell r="T92">
            <v>138584.25</v>
          </cell>
          <cell r="U92"/>
          <cell r="V92"/>
          <cell r="W92">
            <v>1</v>
          </cell>
          <cell r="X92">
            <v>73325</v>
          </cell>
          <cell r="Y92"/>
          <cell r="Z92">
            <v>1</v>
          </cell>
          <cell r="AA92">
            <v>73325</v>
          </cell>
          <cell r="AB92"/>
          <cell r="AC92">
            <v>1.04</v>
          </cell>
          <cell r="AD92">
            <v>76258</v>
          </cell>
          <cell r="AE92"/>
          <cell r="AF92">
            <v>1.04</v>
          </cell>
          <cell r="AG92">
            <v>76258</v>
          </cell>
          <cell r="AH92"/>
          <cell r="AI92">
            <v>1.25</v>
          </cell>
          <cell r="AJ92">
            <v>91656.25</v>
          </cell>
          <cell r="AK92"/>
          <cell r="AL92"/>
          <cell r="AM92">
            <v>4.8099999999999996</v>
          </cell>
          <cell r="AN92">
            <v>352693.25</v>
          </cell>
          <cell r="AO92"/>
          <cell r="AP92">
            <v>4.8099999999999996</v>
          </cell>
          <cell r="AQ92">
            <v>142866.62</v>
          </cell>
          <cell r="AR92"/>
          <cell r="AS92">
            <v>0.67</v>
          </cell>
          <cell r="AT92">
            <v>54172.85</v>
          </cell>
          <cell r="AU92"/>
          <cell r="AV92"/>
          <cell r="AW92">
            <v>1483159.97</v>
          </cell>
          <cell r="AX92"/>
          <cell r="AY92">
            <v>14.73</v>
          </cell>
        </row>
        <row r="93">
          <cell r="A93" t="str">
            <v>0501606800200</v>
          </cell>
          <cell r="B93" t="str">
            <v>SKOKIE SCHOOL DIST 68</v>
          </cell>
          <cell r="C93" t="str">
            <v>COOK</v>
          </cell>
          <cell r="D93" t="str">
            <v>Elementary</v>
          </cell>
          <cell r="E93"/>
          <cell r="F93">
            <v>1637.54</v>
          </cell>
          <cell r="G93">
            <v>827</v>
          </cell>
          <cell r="H93">
            <v>495.5</v>
          </cell>
          <cell r="I93"/>
          <cell r="J93">
            <v>6.61</v>
          </cell>
          <cell r="K93">
            <v>484678.25</v>
          </cell>
          <cell r="L93"/>
          <cell r="M93">
            <v>6.61</v>
          </cell>
          <cell r="N93">
            <v>484678.25</v>
          </cell>
          <cell r="O93"/>
          <cell r="P93">
            <v>6.89</v>
          </cell>
          <cell r="Q93">
            <v>505209.25</v>
          </cell>
          <cell r="R93"/>
          <cell r="S93">
            <v>6.89</v>
          </cell>
          <cell r="T93">
            <v>505209.25</v>
          </cell>
          <cell r="U93"/>
          <cell r="V93"/>
          <cell r="W93">
            <v>3.96</v>
          </cell>
          <cell r="X93">
            <v>290367</v>
          </cell>
          <cell r="Y93"/>
          <cell r="Z93">
            <v>3.96</v>
          </cell>
          <cell r="AA93">
            <v>290367</v>
          </cell>
          <cell r="AB93"/>
          <cell r="AC93">
            <v>4.12</v>
          </cell>
          <cell r="AD93">
            <v>302099</v>
          </cell>
          <cell r="AE93"/>
          <cell r="AF93">
            <v>4.12</v>
          </cell>
          <cell r="AG93">
            <v>302099</v>
          </cell>
          <cell r="AH93"/>
          <cell r="AI93">
            <v>4.95</v>
          </cell>
          <cell r="AJ93">
            <v>362958.75</v>
          </cell>
          <cell r="AK93"/>
          <cell r="AL93"/>
          <cell r="AM93">
            <v>11.61</v>
          </cell>
          <cell r="AN93">
            <v>851303.25</v>
          </cell>
          <cell r="AO93"/>
          <cell r="AP93">
            <v>11.61</v>
          </cell>
          <cell r="AQ93">
            <v>344840.22</v>
          </cell>
          <cell r="AR93"/>
          <cell r="AS93">
            <v>1.63</v>
          </cell>
          <cell r="AT93">
            <v>131793.65</v>
          </cell>
          <cell r="AU93"/>
          <cell r="AV93"/>
          <cell r="AW93">
            <v>4855602.87</v>
          </cell>
          <cell r="AX93"/>
          <cell r="AY93">
            <v>49.150000000000006</v>
          </cell>
        </row>
        <row r="94">
          <cell r="A94" t="str">
            <v>0501606900200</v>
          </cell>
          <cell r="B94" t="str">
            <v>SKOKIE SCHOOL DIST 69</v>
          </cell>
          <cell r="C94" t="str">
            <v>COOK</v>
          </cell>
          <cell r="D94" t="str">
            <v>Elementary</v>
          </cell>
          <cell r="E94"/>
          <cell r="F94">
            <v>1679</v>
          </cell>
          <cell r="G94">
            <v>878.66</v>
          </cell>
          <cell r="H94">
            <v>707</v>
          </cell>
          <cell r="I94"/>
          <cell r="J94">
            <v>7.02</v>
          </cell>
          <cell r="K94">
            <v>514741.5</v>
          </cell>
          <cell r="L94"/>
          <cell r="M94">
            <v>7.02</v>
          </cell>
          <cell r="N94">
            <v>514741.5</v>
          </cell>
          <cell r="O94"/>
          <cell r="P94">
            <v>7.32</v>
          </cell>
          <cell r="Q94">
            <v>536739</v>
          </cell>
          <cell r="R94"/>
          <cell r="S94">
            <v>7.32</v>
          </cell>
          <cell r="T94">
            <v>536739</v>
          </cell>
          <cell r="U94"/>
          <cell r="V94"/>
          <cell r="W94">
            <v>5.65</v>
          </cell>
          <cell r="X94">
            <v>414286.25</v>
          </cell>
          <cell r="Y94"/>
          <cell r="Z94">
            <v>5.65</v>
          </cell>
          <cell r="AA94">
            <v>414286.25</v>
          </cell>
          <cell r="AB94"/>
          <cell r="AC94">
            <v>5.89</v>
          </cell>
          <cell r="AD94">
            <v>431884.25</v>
          </cell>
          <cell r="AE94"/>
          <cell r="AF94">
            <v>5.89</v>
          </cell>
          <cell r="AG94">
            <v>431884.25</v>
          </cell>
          <cell r="AH94"/>
          <cell r="AI94">
            <v>7.07</v>
          </cell>
          <cell r="AJ94">
            <v>518407.75</v>
          </cell>
          <cell r="AK94"/>
          <cell r="AL94"/>
          <cell r="AM94">
            <v>11.9</v>
          </cell>
          <cell r="AN94">
            <v>872567.5</v>
          </cell>
          <cell r="AO94"/>
          <cell r="AP94">
            <v>11.9</v>
          </cell>
          <cell r="AQ94">
            <v>353453.8</v>
          </cell>
          <cell r="AR94"/>
          <cell r="AS94">
            <v>1.67</v>
          </cell>
          <cell r="AT94">
            <v>135027.85</v>
          </cell>
          <cell r="AU94"/>
          <cell r="AV94"/>
          <cell r="AW94">
            <v>5674758.9000000004</v>
          </cell>
          <cell r="AX94"/>
          <cell r="AY94">
            <v>58.06</v>
          </cell>
        </row>
        <row r="95">
          <cell r="A95" t="str">
            <v>0501607000200</v>
          </cell>
          <cell r="B95" t="str">
            <v>MORTON GROVE SCHOOL DIST 70</v>
          </cell>
          <cell r="C95" t="str">
            <v>COOK</v>
          </cell>
          <cell r="D95" t="str">
            <v>Elementary</v>
          </cell>
          <cell r="E95"/>
          <cell r="F95">
            <v>844.04</v>
          </cell>
          <cell r="G95">
            <v>249</v>
          </cell>
          <cell r="H95">
            <v>168.5</v>
          </cell>
          <cell r="I95"/>
          <cell r="J95">
            <v>1.99</v>
          </cell>
          <cell r="K95">
            <v>145916.75</v>
          </cell>
          <cell r="L95"/>
          <cell r="M95">
            <v>1.99</v>
          </cell>
          <cell r="N95">
            <v>145916.75</v>
          </cell>
          <cell r="O95"/>
          <cell r="P95">
            <v>2.0699999999999998</v>
          </cell>
          <cell r="Q95">
            <v>151782.75</v>
          </cell>
          <cell r="R95"/>
          <cell r="S95">
            <v>2.0699999999999998</v>
          </cell>
          <cell r="T95">
            <v>151782.75</v>
          </cell>
          <cell r="U95"/>
          <cell r="V95"/>
          <cell r="W95">
            <v>1.34</v>
          </cell>
          <cell r="X95">
            <v>98255.5</v>
          </cell>
          <cell r="Y95"/>
          <cell r="Z95">
            <v>1.34</v>
          </cell>
          <cell r="AA95">
            <v>98255.5</v>
          </cell>
          <cell r="AB95"/>
          <cell r="AC95">
            <v>1.4</v>
          </cell>
          <cell r="AD95">
            <v>102655</v>
          </cell>
          <cell r="AE95"/>
          <cell r="AF95">
            <v>1.4</v>
          </cell>
          <cell r="AG95">
            <v>102655</v>
          </cell>
          <cell r="AH95"/>
          <cell r="AI95">
            <v>1.68</v>
          </cell>
          <cell r="AJ95">
            <v>123186</v>
          </cell>
          <cell r="AK95"/>
          <cell r="AL95"/>
          <cell r="AM95">
            <v>5.98</v>
          </cell>
          <cell r="AN95">
            <v>438483.5</v>
          </cell>
          <cell r="AO95"/>
          <cell r="AP95">
            <v>5.98</v>
          </cell>
          <cell r="AQ95">
            <v>177617.96</v>
          </cell>
          <cell r="AR95"/>
          <cell r="AS95">
            <v>0.84</v>
          </cell>
          <cell r="AT95">
            <v>67918.2</v>
          </cell>
          <cell r="AU95"/>
          <cell r="AV95"/>
          <cell r="AW95">
            <v>1804425.66</v>
          </cell>
          <cell r="AX95"/>
          <cell r="AY95">
            <v>17.93</v>
          </cell>
        </row>
        <row r="96">
          <cell r="A96" t="str">
            <v>0501607100200</v>
          </cell>
          <cell r="B96" t="str">
            <v>NILES ELEM SCHOOL DIST 71</v>
          </cell>
          <cell r="C96" t="str">
            <v>COOK</v>
          </cell>
          <cell r="D96" t="str">
            <v>Elementary</v>
          </cell>
          <cell r="E96"/>
          <cell r="F96">
            <v>608</v>
          </cell>
          <cell r="G96">
            <v>251.66</v>
          </cell>
          <cell r="H96">
            <v>102.5</v>
          </cell>
          <cell r="I96"/>
          <cell r="J96">
            <v>2.0099999999999998</v>
          </cell>
          <cell r="K96">
            <v>147383.25</v>
          </cell>
          <cell r="L96"/>
          <cell r="M96">
            <v>2.0099999999999998</v>
          </cell>
          <cell r="N96">
            <v>147383.25</v>
          </cell>
          <cell r="O96"/>
          <cell r="P96">
            <v>2.09</v>
          </cell>
          <cell r="Q96">
            <v>153249.25</v>
          </cell>
          <cell r="R96"/>
          <cell r="S96">
            <v>2.09</v>
          </cell>
          <cell r="T96">
            <v>153249.25</v>
          </cell>
          <cell r="U96"/>
          <cell r="V96"/>
          <cell r="W96">
            <v>0.82</v>
          </cell>
          <cell r="X96">
            <v>60126.5</v>
          </cell>
          <cell r="Y96"/>
          <cell r="Z96">
            <v>0.82</v>
          </cell>
          <cell r="AA96">
            <v>60126.5</v>
          </cell>
          <cell r="AB96"/>
          <cell r="AC96">
            <v>0.85</v>
          </cell>
          <cell r="AD96">
            <v>62326.25</v>
          </cell>
          <cell r="AE96"/>
          <cell r="AF96">
            <v>0.85</v>
          </cell>
          <cell r="AG96">
            <v>62326.25</v>
          </cell>
          <cell r="AH96"/>
          <cell r="AI96">
            <v>1.02</v>
          </cell>
          <cell r="AJ96">
            <v>74791.5</v>
          </cell>
          <cell r="AK96"/>
          <cell r="AL96"/>
          <cell r="AM96">
            <v>4.3099999999999996</v>
          </cell>
          <cell r="AN96">
            <v>316030.75</v>
          </cell>
          <cell r="AO96"/>
          <cell r="AP96">
            <v>4.3099999999999996</v>
          </cell>
          <cell r="AQ96">
            <v>128015.62</v>
          </cell>
          <cell r="AR96"/>
          <cell r="AS96">
            <v>0.6</v>
          </cell>
          <cell r="AT96">
            <v>48513</v>
          </cell>
          <cell r="AU96"/>
          <cell r="AV96"/>
          <cell r="AW96">
            <v>1413521.37</v>
          </cell>
          <cell r="AX96"/>
          <cell r="AY96">
            <v>14.04</v>
          </cell>
        </row>
        <row r="97">
          <cell r="A97" t="str">
            <v>0501607200200</v>
          </cell>
          <cell r="B97" t="str">
            <v>SKOKIE FAIRVIEW SCHOOL DIST 72</v>
          </cell>
          <cell r="C97" t="str">
            <v>COOK</v>
          </cell>
          <cell r="D97" t="str">
            <v>Elementary</v>
          </cell>
          <cell r="E97"/>
          <cell r="F97">
            <v>731.55</v>
          </cell>
          <cell r="G97">
            <v>229</v>
          </cell>
          <cell r="H97">
            <v>99</v>
          </cell>
          <cell r="I97"/>
          <cell r="J97">
            <v>1.83</v>
          </cell>
          <cell r="K97">
            <v>134184.75</v>
          </cell>
          <cell r="L97"/>
          <cell r="M97">
            <v>1.83</v>
          </cell>
          <cell r="N97">
            <v>134184.75</v>
          </cell>
          <cell r="O97"/>
          <cell r="P97">
            <v>1.9</v>
          </cell>
          <cell r="Q97">
            <v>139317.5</v>
          </cell>
          <cell r="R97"/>
          <cell r="S97">
            <v>1.9</v>
          </cell>
          <cell r="T97">
            <v>139317.5</v>
          </cell>
          <cell r="U97"/>
          <cell r="V97"/>
          <cell r="W97">
            <v>0.79</v>
          </cell>
          <cell r="X97">
            <v>57926.75</v>
          </cell>
          <cell r="Y97"/>
          <cell r="Z97">
            <v>0.79</v>
          </cell>
          <cell r="AA97">
            <v>57926.75</v>
          </cell>
          <cell r="AB97"/>
          <cell r="AC97">
            <v>0.82</v>
          </cell>
          <cell r="AD97">
            <v>60126.5</v>
          </cell>
          <cell r="AE97"/>
          <cell r="AF97">
            <v>0.82</v>
          </cell>
          <cell r="AG97">
            <v>60126.5</v>
          </cell>
          <cell r="AH97"/>
          <cell r="AI97">
            <v>0.99</v>
          </cell>
          <cell r="AJ97">
            <v>72591.75</v>
          </cell>
          <cell r="AK97"/>
          <cell r="AL97"/>
          <cell r="AM97">
            <v>5.18</v>
          </cell>
          <cell r="AN97">
            <v>379823.5</v>
          </cell>
          <cell r="AO97"/>
          <cell r="AP97">
            <v>5.18</v>
          </cell>
          <cell r="AQ97">
            <v>153856.35999999999</v>
          </cell>
          <cell r="AR97"/>
          <cell r="AS97">
            <v>0.73</v>
          </cell>
          <cell r="AT97">
            <v>59024.15</v>
          </cell>
          <cell r="AU97"/>
          <cell r="AV97"/>
          <cell r="AW97">
            <v>1448406.76</v>
          </cell>
          <cell r="AX97"/>
          <cell r="AY97">
            <v>14.23</v>
          </cell>
        </row>
        <row r="98">
          <cell r="A98" t="str">
            <v>0501607300200</v>
          </cell>
          <cell r="B98" t="str">
            <v>EAST PRAIRIE SCHOOL DIST 73</v>
          </cell>
          <cell r="C98" t="str">
            <v>COOK</v>
          </cell>
          <cell r="D98" t="str">
            <v>Elementary</v>
          </cell>
          <cell r="E98"/>
          <cell r="F98">
            <v>507.5</v>
          </cell>
          <cell r="G98">
            <v>180.33</v>
          </cell>
          <cell r="H98">
            <v>138.5</v>
          </cell>
          <cell r="I98"/>
          <cell r="J98">
            <v>1.44</v>
          </cell>
          <cell r="K98">
            <v>105588</v>
          </cell>
          <cell r="L98"/>
          <cell r="M98">
            <v>1.44</v>
          </cell>
          <cell r="N98">
            <v>105588</v>
          </cell>
          <cell r="O98"/>
          <cell r="P98">
            <v>1.5</v>
          </cell>
          <cell r="Q98">
            <v>109987.5</v>
          </cell>
          <cell r="R98"/>
          <cell r="S98">
            <v>1.5</v>
          </cell>
          <cell r="T98">
            <v>109987.5</v>
          </cell>
          <cell r="U98"/>
          <cell r="V98"/>
          <cell r="W98">
            <v>1.1000000000000001</v>
          </cell>
          <cell r="X98">
            <v>80657.5</v>
          </cell>
          <cell r="Y98"/>
          <cell r="Z98">
            <v>1.1000000000000001</v>
          </cell>
          <cell r="AA98">
            <v>80657.5</v>
          </cell>
          <cell r="AB98"/>
          <cell r="AC98">
            <v>1.1499999999999999</v>
          </cell>
          <cell r="AD98">
            <v>84323.75</v>
          </cell>
          <cell r="AE98"/>
          <cell r="AF98">
            <v>1.1499999999999999</v>
          </cell>
          <cell r="AG98">
            <v>84323.75</v>
          </cell>
          <cell r="AH98"/>
          <cell r="AI98">
            <v>1.38</v>
          </cell>
          <cell r="AJ98">
            <v>101188.5</v>
          </cell>
          <cell r="AK98"/>
          <cell r="AL98"/>
          <cell r="AM98">
            <v>3.59</v>
          </cell>
          <cell r="AN98">
            <v>263236.75</v>
          </cell>
          <cell r="AO98"/>
          <cell r="AP98">
            <v>3.59</v>
          </cell>
          <cell r="AQ98">
            <v>106630.18</v>
          </cell>
          <cell r="AR98"/>
          <cell r="AS98">
            <v>0.5</v>
          </cell>
          <cell r="AT98">
            <v>40427.5</v>
          </cell>
          <cell r="AU98"/>
          <cell r="AV98"/>
          <cell r="AW98">
            <v>1272596.43</v>
          </cell>
          <cell r="AX98"/>
          <cell r="AY98">
            <v>12.809999999999999</v>
          </cell>
        </row>
        <row r="99">
          <cell r="A99" t="str">
            <v>0501607350200</v>
          </cell>
          <cell r="B99" t="str">
            <v>SKOKIE SCHOOL DIST 73-5</v>
          </cell>
          <cell r="C99" t="str">
            <v>COOK</v>
          </cell>
          <cell r="D99" t="str">
            <v>Elementary</v>
          </cell>
          <cell r="E99"/>
          <cell r="F99">
            <v>1005.97</v>
          </cell>
          <cell r="G99">
            <v>368</v>
          </cell>
          <cell r="H99">
            <v>232.5</v>
          </cell>
          <cell r="I99"/>
          <cell r="J99">
            <v>2.94</v>
          </cell>
          <cell r="K99">
            <v>215575.5</v>
          </cell>
          <cell r="L99"/>
          <cell r="M99">
            <v>2.94</v>
          </cell>
          <cell r="N99">
            <v>215575.5</v>
          </cell>
          <cell r="O99"/>
          <cell r="P99">
            <v>3.06</v>
          </cell>
          <cell r="Q99">
            <v>224374.5</v>
          </cell>
          <cell r="R99"/>
          <cell r="S99">
            <v>3.06</v>
          </cell>
          <cell r="T99">
            <v>224374.5</v>
          </cell>
          <cell r="U99"/>
          <cell r="V99"/>
          <cell r="W99">
            <v>1.86</v>
          </cell>
          <cell r="X99">
            <v>136384.5</v>
          </cell>
          <cell r="Y99"/>
          <cell r="Z99">
            <v>1.86</v>
          </cell>
          <cell r="AA99">
            <v>136384.5</v>
          </cell>
          <cell r="AB99"/>
          <cell r="AC99">
            <v>1.93</v>
          </cell>
          <cell r="AD99">
            <v>141517.25</v>
          </cell>
          <cell r="AE99"/>
          <cell r="AF99">
            <v>1.93</v>
          </cell>
          <cell r="AG99">
            <v>141517.25</v>
          </cell>
          <cell r="AH99"/>
          <cell r="AI99">
            <v>2.3199999999999998</v>
          </cell>
          <cell r="AJ99">
            <v>170114</v>
          </cell>
          <cell r="AK99"/>
          <cell r="AL99"/>
          <cell r="AM99">
            <v>7.13</v>
          </cell>
          <cell r="AN99">
            <v>522807.25</v>
          </cell>
          <cell r="AO99"/>
          <cell r="AP99">
            <v>7.13</v>
          </cell>
          <cell r="AQ99">
            <v>211775.26</v>
          </cell>
          <cell r="AR99"/>
          <cell r="AS99">
            <v>1</v>
          </cell>
          <cell r="AT99">
            <v>80855</v>
          </cell>
          <cell r="AU99"/>
          <cell r="AV99"/>
          <cell r="AW99">
            <v>2421255.0099999998</v>
          </cell>
          <cell r="AX99"/>
          <cell r="AY99">
            <v>24.229999999999997</v>
          </cell>
        </row>
        <row r="100">
          <cell r="A100" t="str">
            <v>0501607400200</v>
          </cell>
          <cell r="B100" t="str">
            <v>LINCOLNWOOD SCHOOL DIST 74</v>
          </cell>
          <cell r="C100" t="str">
            <v>COOK</v>
          </cell>
          <cell r="D100" t="str">
            <v>Elementary</v>
          </cell>
          <cell r="E100"/>
          <cell r="F100">
            <v>1179.8800000000001</v>
          </cell>
          <cell r="G100">
            <v>396</v>
          </cell>
          <cell r="H100">
            <v>225.5</v>
          </cell>
          <cell r="I100"/>
          <cell r="J100">
            <v>3.16</v>
          </cell>
          <cell r="K100">
            <v>231707</v>
          </cell>
          <cell r="L100"/>
          <cell r="M100">
            <v>3.16</v>
          </cell>
          <cell r="N100">
            <v>231707</v>
          </cell>
          <cell r="O100"/>
          <cell r="P100">
            <v>3.3</v>
          </cell>
          <cell r="Q100">
            <v>241972.5</v>
          </cell>
          <cell r="R100"/>
          <cell r="S100">
            <v>3.3</v>
          </cell>
          <cell r="T100">
            <v>241972.5</v>
          </cell>
          <cell r="U100"/>
          <cell r="V100"/>
          <cell r="W100">
            <v>1.8</v>
          </cell>
          <cell r="X100">
            <v>131985</v>
          </cell>
          <cell r="Y100"/>
          <cell r="Z100">
            <v>1.8</v>
          </cell>
          <cell r="AA100">
            <v>131985</v>
          </cell>
          <cell r="AB100"/>
          <cell r="AC100">
            <v>1.87</v>
          </cell>
          <cell r="AD100">
            <v>137117.75</v>
          </cell>
          <cell r="AE100"/>
          <cell r="AF100">
            <v>1.87</v>
          </cell>
          <cell r="AG100">
            <v>137117.75</v>
          </cell>
          <cell r="AH100"/>
          <cell r="AI100">
            <v>2.25</v>
          </cell>
          <cell r="AJ100">
            <v>164981.25</v>
          </cell>
          <cell r="AK100"/>
          <cell r="AL100"/>
          <cell r="AM100">
            <v>8.36</v>
          </cell>
          <cell r="AN100">
            <v>612997</v>
          </cell>
          <cell r="AO100"/>
          <cell r="AP100">
            <v>8.36</v>
          </cell>
          <cell r="AQ100">
            <v>248308.72</v>
          </cell>
          <cell r="AR100"/>
          <cell r="AS100">
            <v>1.17</v>
          </cell>
          <cell r="AT100">
            <v>94600.35</v>
          </cell>
          <cell r="AU100"/>
          <cell r="AV100"/>
          <cell r="AW100">
            <v>2606451.8200000003</v>
          </cell>
          <cell r="AX100"/>
          <cell r="AY100">
            <v>25.91</v>
          </cell>
        </row>
        <row r="101">
          <cell r="A101" t="str">
            <v>0501620201700</v>
          </cell>
          <cell r="B101" t="str">
            <v>EVANSTON TWP H S DIST 202</v>
          </cell>
          <cell r="C101" t="str">
            <v>COOK</v>
          </cell>
          <cell r="D101" t="str">
            <v>High School</v>
          </cell>
          <cell r="E101"/>
          <cell r="F101">
            <v>3701.82</v>
          </cell>
          <cell r="G101">
            <v>895</v>
          </cell>
          <cell r="H101">
            <v>297</v>
          </cell>
          <cell r="I101"/>
          <cell r="J101">
            <v>7.16</v>
          </cell>
          <cell r="K101">
            <v>525007</v>
          </cell>
          <cell r="L101"/>
          <cell r="M101">
            <v>7.16</v>
          </cell>
          <cell r="N101">
            <v>525007</v>
          </cell>
          <cell r="O101"/>
          <cell r="P101">
            <v>7.45</v>
          </cell>
          <cell r="Q101">
            <v>546271.25</v>
          </cell>
          <cell r="R101"/>
          <cell r="S101">
            <v>7.45</v>
          </cell>
          <cell r="T101">
            <v>546271.25</v>
          </cell>
          <cell r="U101"/>
          <cell r="V101"/>
          <cell r="W101">
            <v>2.37</v>
          </cell>
          <cell r="X101">
            <v>173780.25</v>
          </cell>
          <cell r="Y101"/>
          <cell r="Z101">
            <v>2.37</v>
          </cell>
          <cell r="AA101">
            <v>173780.25</v>
          </cell>
          <cell r="AB101"/>
          <cell r="AC101">
            <v>2.4700000000000002</v>
          </cell>
          <cell r="AD101">
            <v>181112.75</v>
          </cell>
          <cell r="AE101"/>
          <cell r="AF101">
            <v>2.4700000000000002</v>
          </cell>
          <cell r="AG101">
            <v>181112.75</v>
          </cell>
          <cell r="AH101"/>
          <cell r="AI101">
            <v>2.97</v>
          </cell>
          <cell r="AJ101">
            <v>217775.25</v>
          </cell>
          <cell r="AK101"/>
          <cell r="AL101"/>
          <cell r="AM101">
            <v>26.25</v>
          </cell>
          <cell r="AN101">
            <v>1924781.25</v>
          </cell>
          <cell r="AO101"/>
          <cell r="AP101">
            <v>26.25</v>
          </cell>
          <cell r="AQ101">
            <v>779677.5</v>
          </cell>
          <cell r="AR101"/>
          <cell r="AS101">
            <v>3.7</v>
          </cell>
          <cell r="AT101">
            <v>299163.5</v>
          </cell>
          <cell r="AU101"/>
          <cell r="AV101"/>
          <cell r="AW101">
            <v>6073740</v>
          </cell>
          <cell r="AX101"/>
          <cell r="AY101">
            <v>58.589999999999996</v>
          </cell>
        </row>
        <row r="102">
          <cell r="A102" t="str">
            <v>0501620301700</v>
          </cell>
          <cell r="B102" t="str">
            <v>NEW TRIER TWP H S DIST 203</v>
          </cell>
          <cell r="C102" t="str">
            <v>COOK</v>
          </cell>
          <cell r="D102" t="str">
            <v>High School</v>
          </cell>
          <cell r="E102"/>
          <cell r="F102">
            <v>3912.66</v>
          </cell>
          <cell r="G102">
            <v>167.66</v>
          </cell>
          <cell r="H102">
            <v>16</v>
          </cell>
          <cell r="I102"/>
          <cell r="J102">
            <v>1.34</v>
          </cell>
          <cell r="K102">
            <v>98255.5</v>
          </cell>
          <cell r="L102"/>
          <cell r="M102">
            <v>1.34</v>
          </cell>
          <cell r="N102">
            <v>98255.5</v>
          </cell>
          <cell r="O102"/>
          <cell r="P102">
            <v>1.39</v>
          </cell>
          <cell r="Q102">
            <v>101921.75</v>
          </cell>
          <cell r="R102"/>
          <cell r="S102">
            <v>1.39</v>
          </cell>
          <cell r="T102">
            <v>101921.75</v>
          </cell>
          <cell r="U102"/>
          <cell r="V102"/>
          <cell r="W102">
            <v>0.12</v>
          </cell>
          <cell r="X102">
            <v>8799</v>
          </cell>
          <cell r="Y102"/>
          <cell r="Z102">
            <v>0.12</v>
          </cell>
          <cell r="AA102">
            <v>8799</v>
          </cell>
          <cell r="AB102"/>
          <cell r="AC102">
            <v>0.13</v>
          </cell>
          <cell r="AD102">
            <v>9532.25</v>
          </cell>
          <cell r="AE102"/>
          <cell r="AF102">
            <v>0.13</v>
          </cell>
          <cell r="AG102">
            <v>9532.25</v>
          </cell>
          <cell r="AH102"/>
          <cell r="AI102">
            <v>0.16</v>
          </cell>
          <cell r="AJ102">
            <v>11732</v>
          </cell>
          <cell r="AK102"/>
          <cell r="AL102"/>
          <cell r="AM102">
            <v>27.74</v>
          </cell>
          <cell r="AN102">
            <v>2034035.5</v>
          </cell>
          <cell r="AO102"/>
          <cell r="AP102">
            <v>27.74</v>
          </cell>
          <cell r="AQ102">
            <v>823933.48</v>
          </cell>
          <cell r="AR102"/>
          <cell r="AS102">
            <v>3.91</v>
          </cell>
          <cell r="AT102">
            <v>316143.05</v>
          </cell>
          <cell r="AU102"/>
          <cell r="AV102"/>
          <cell r="AW102">
            <v>3622861.0300000003</v>
          </cell>
          <cell r="AX102"/>
          <cell r="AY102">
            <v>32.4</v>
          </cell>
        </row>
        <row r="103">
          <cell r="A103" t="str">
            <v>0501620701700</v>
          </cell>
          <cell r="B103" t="str">
            <v>MAINE TOWNSHIP H S DIST 207</v>
          </cell>
          <cell r="C103" t="str">
            <v>COOK</v>
          </cell>
          <cell r="D103" t="str">
            <v>High School</v>
          </cell>
          <cell r="E103"/>
          <cell r="F103">
            <v>6206.65</v>
          </cell>
          <cell r="G103">
            <v>2061</v>
          </cell>
          <cell r="H103">
            <v>710.5</v>
          </cell>
          <cell r="I103"/>
          <cell r="J103">
            <v>16.48</v>
          </cell>
          <cell r="K103">
            <v>1208396</v>
          </cell>
          <cell r="L103"/>
          <cell r="M103">
            <v>16.48</v>
          </cell>
          <cell r="N103">
            <v>1208396</v>
          </cell>
          <cell r="O103"/>
          <cell r="P103">
            <v>17.170000000000002</v>
          </cell>
          <cell r="Q103">
            <v>1258990.25</v>
          </cell>
          <cell r="R103"/>
          <cell r="S103">
            <v>17.170000000000002</v>
          </cell>
          <cell r="T103">
            <v>1258990.25</v>
          </cell>
          <cell r="U103"/>
          <cell r="V103"/>
          <cell r="W103">
            <v>5.68</v>
          </cell>
          <cell r="X103">
            <v>416486</v>
          </cell>
          <cell r="Y103"/>
          <cell r="Z103">
            <v>5.68</v>
          </cell>
          <cell r="AA103">
            <v>416486</v>
          </cell>
          <cell r="AB103"/>
          <cell r="AC103">
            <v>5.92</v>
          </cell>
          <cell r="AD103">
            <v>434084</v>
          </cell>
          <cell r="AE103"/>
          <cell r="AF103">
            <v>5.92</v>
          </cell>
          <cell r="AG103">
            <v>434084</v>
          </cell>
          <cell r="AH103"/>
          <cell r="AI103">
            <v>7.1</v>
          </cell>
          <cell r="AJ103">
            <v>520607.5</v>
          </cell>
          <cell r="AK103"/>
          <cell r="AL103"/>
          <cell r="AM103">
            <v>44.01</v>
          </cell>
          <cell r="AN103">
            <v>3227033.25</v>
          </cell>
          <cell r="AO103"/>
          <cell r="AP103">
            <v>44.01</v>
          </cell>
          <cell r="AQ103">
            <v>1307185.02</v>
          </cell>
          <cell r="AR103"/>
          <cell r="AS103">
            <v>6.2</v>
          </cell>
          <cell r="AT103">
            <v>501301</v>
          </cell>
          <cell r="AU103"/>
          <cell r="AV103"/>
          <cell r="AW103">
            <v>12192039.27</v>
          </cell>
          <cell r="AX103"/>
          <cell r="AY103">
            <v>119.44999999999999</v>
          </cell>
        </row>
        <row r="104">
          <cell r="A104" t="str">
            <v>0501621101700</v>
          </cell>
          <cell r="B104" t="str">
            <v>TOWNSHIP H S DIST 211</v>
          </cell>
          <cell r="C104" t="str">
            <v>COOK</v>
          </cell>
          <cell r="D104" t="str">
            <v>High School</v>
          </cell>
          <cell r="E104"/>
          <cell r="F104">
            <v>12253</v>
          </cell>
          <cell r="G104">
            <v>3557.66</v>
          </cell>
          <cell r="H104">
            <v>1402.5</v>
          </cell>
          <cell r="I104"/>
          <cell r="J104">
            <v>28.46</v>
          </cell>
          <cell r="K104">
            <v>2086829.5</v>
          </cell>
          <cell r="L104"/>
          <cell r="M104">
            <v>28.46</v>
          </cell>
          <cell r="N104">
            <v>2086829.5</v>
          </cell>
          <cell r="O104"/>
          <cell r="P104">
            <v>29.64</v>
          </cell>
          <cell r="Q104">
            <v>2173353</v>
          </cell>
          <cell r="R104"/>
          <cell r="S104">
            <v>29.64</v>
          </cell>
          <cell r="T104">
            <v>2173353</v>
          </cell>
          <cell r="U104"/>
          <cell r="V104"/>
          <cell r="W104">
            <v>11.22</v>
          </cell>
          <cell r="X104">
            <v>822706.5</v>
          </cell>
          <cell r="Y104"/>
          <cell r="Z104">
            <v>11.22</v>
          </cell>
          <cell r="AA104">
            <v>822706.5</v>
          </cell>
          <cell r="AB104"/>
          <cell r="AC104">
            <v>11.68</v>
          </cell>
          <cell r="AD104">
            <v>856436</v>
          </cell>
          <cell r="AE104"/>
          <cell r="AF104">
            <v>11.68</v>
          </cell>
          <cell r="AG104">
            <v>856436</v>
          </cell>
          <cell r="AH104"/>
          <cell r="AI104">
            <v>14.02</v>
          </cell>
          <cell r="AJ104">
            <v>1028016.5</v>
          </cell>
          <cell r="AK104"/>
          <cell r="AL104"/>
          <cell r="AM104">
            <v>86.9</v>
          </cell>
          <cell r="AN104">
            <v>6371942.5</v>
          </cell>
          <cell r="AO104"/>
          <cell r="AP104">
            <v>86.9</v>
          </cell>
          <cell r="AQ104">
            <v>2581103.7999999998</v>
          </cell>
          <cell r="AR104"/>
          <cell r="AS104">
            <v>12.25</v>
          </cell>
          <cell r="AT104">
            <v>990473.75</v>
          </cell>
          <cell r="AU104"/>
          <cell r="AV104"/>
          <cell r="AW104">
            <v>22850186.550000001</v>
          </cell>
          <cell r="AX104"/>
          <cell r="AY104">
            <v>223.24000000000004</v>
          </cell>
        </row>
        <row r="105">
          <cell r="A105" t="str">
            <v>0501621401700</v>
          </cell>
          <cell r="B105" t="str">
            <v>TOWNSHIP HIGH SCHOOL DIST 214</v>
          </cell>
          <cell r="C105" t="str">
            <v>COOK</v>
          </cell>
          <cell r="D105" t="str">
            <v>High School</v>
          </cell>
          <cell r="E105"/>
          <cell r="F105">
            <v>12049.5</v>
          </cell>
          <cell r="G105">
            <v>4092.66</v>
          </cell>
          <cell r="H105">
            <v>1398</v>
          </cell>
          <cell r="I105"/>
          <cell r="J105">
            <v>32.74</v>
          </cell>
          <cell r="K105">
            <v>2400660.5</v>
          </cell>
          <cell r="L105"/>
          <cell r="M105">
            <v>32.74</v>
          </cell>
          <cell r="N105">
            <v>2400660.5</v>
          </cell>
          <cell r="O105"/>
          <cell r="P105">
            <v>34.1</v>
          </cell>
          <cell r="Q105">
            <v>2500382.5</v>
          </cell>
          <cell r="R105"/>
          <cell r="S105">
            <v>34.1</v>
          </cell>
          <cell r="T105">
            <v>2500382.5</v>
          </cell>
          <cell r="U105"/>
          <cell r="V105"/>
          <cell r="W105">
            <v>11.18</v>
          </cell>
          <cell r="X105">
            <v>819773.5</v>
          </cell>
          <cell r="Y105"/>
          <cell r="Z105">
            <v>11.18</v>
          </cell>
          <cell r="AA105">
            <v>819773.5</v>
          </cell>
          <cell r="AB105"/>
          <cell r="AC105">
            <v>11.65</v>
          </cell>
          <cell r="AD105">
            <v>854236.25</v>
          </cell>
          <cell r="AE105"/>
          <cell r="AF105">
            <v>11.65</v>
          </cell>
          <cell r="AG105">
            <v>854236.25</v>
          </cell>
          <cell r="AH105"/>
          <cell r="AI105">
            <v>13.98</v>
          </cell>
          <cell r="AJ105">
            <v>1025083.5</v>
          </cell>
          <cell r="AK105"/>
          <cell r="AL105"/>
          <cell r="AM105">
            <v>85.45</v>
          </cell>
          <cell r="AN105">
            <v>6265621.25</v>
          </cell>
          <cell r="AO105"/>
          <cell r="AP105">
            <v>85.45</v>
          </cell>
          <cell r="AQ105">
            <v>2538035.9</v>
          </cell>
          <cell r="AR105"/>
          <cell r="AS105">
            <v>12.04</v>
          </cell>
          <cell r="AT105">
            <v>973494.2</v>
          </cell>
          <cell r="AU105"/>
          <cell r="AV105"/>
          <cell r="AW105">
            <v>23952340.350000001</v>
          </cell>
          <cell r="AX105"/>
          <cell r="AY105">
            <v>234.85000000000002</v>
          </cell>
        </row>
        <row r="106">
          <cell r="A106" t="str">
            <v>0501621901700</v>
          </cell>
          <cell r="B106" t="str">
            <v>NILES TWP COMM HIGH SCH DIST 219</v>
          </cell>
          <cell r="C106" t="str">
            <v>COOK</v>
          </cell>
          <cell r="D106" t="str">
            <v>High School</v>
          </cell>
          <cell r="E106"/>
          <cell r="F106">
            <v>4618.99</v>
          </cell>
          <cell r="G106">
            <v>1768.66</v>
          </cell>
          <cell r="H106">
            <v>494.5</v>
          </cell>
          <cell r="I106"/>
          <cell r="J106">
            <v>14.14</v>
          </cell>
          <cell r="K106">
            <v>1036815.5</v>
          </cell>
          <cell r="L106"/>
          <cell r="M106">
            <v>14.14</v>
          </cell>
          <cell r="N106">
            <v>1036815.5</v>
          </cell>
          <cell r="O106"/>
          <cell r="P106">
            <v>14.73</v>
          </cell>
          <cell r="Q106">
            <v>1080077.25</v>
          </cell>
          <cell r="R106"/>
          <cell r="S106">
            <v>14.73</v>
          </cell>
          <cell r="T106">
            <v>1080077.25</v>
          </cell>
          <cell r="U106"/>
          <cell r="V106"/>
          <cell r="W106">
            <v>3.95</v>
          </cell>
          <cell r="X106">
            <v>289633.75</v>
          </cell>
          <cell r="Y106"/>
          <cell r="Z106">
            <v>3.95</v>
          </cell>
          <cell r="AA106">
            <v>289633.75</v>
          </cell>
          <cell r="AB106"/>
          <cell r="AC106">
            <v>4.12</v>
          </cell>
          <cell r="AD106">
            <v>302099</v>
          </cell>
          <cell r="AE106"/>
          <cell r="AF106">
            <v>4.12</v>
          </cell>
          <cell r="AG106">
            <v>302099</v>
          </cell>
          <cell r="AH106"/>
          <cell r="AI106">
            <v>4.9400000000000004</v>
          </cell>
          <cell r="AJ106">
            <v>362225.5</v>
          </cell>
          <cell r="AK106"/>
          <cell r="AL106"/>
          <cell r="AM106">
            <v>32.75</v>
          </cell>
          <cell r="AN106">
            <v>2401393.75</v>
          </cell>
          <cell r="AO106"/>
          <cell r="AP106">
            <v>32.75</v>
          </cell>
          <cell r="AQ106">
            <v>972740.5</v>
          </cell>
          <cell r="AR106"/>
          <cell r="AS106">
            <v>4.6100000000000003</v>
          </cell>
          <cell r="AT106">
            <v>372741.55</v>
          </cell>
          <cell r="AU106"/>
          <cell r="AV106"/>
          <cell r="AW106">
            <v>9526352.3000000007</v>
          </cell>
          <cell r="AX106"/>
          <cell r="AY106">
            <v>93.47999999999999</v>
          </cell>
        </row>
        <row r="107">
          <cell r="A107" t="str">
            <v>0501622501700</v>
          </cell>
          <cell r="B107" t="str">
            <v>NORTHFIELD TWP HIGH SCH DIST 225</v>
          </cell>
          <cell r="C107" t="str">
            <v>COOK</v>
          </cell>
          <cell r="D107" t="str">
            <v>High School</v>
          </cell>
          <cell r="E107"/>
          <cell r="F107">
            <v>5159.66</v>
          </cell>
          <cell r="G107">
            <v>728.33</v>
          </cell>
          <cell r="H107">
            <v>298.5</v>
          </cell>
          <cell r="I107"/>
          <cell r="J107">
            <v>5.82</v>
          </cell>
          <cell r="K107">
            <v>426751.5</v>
          </cell>
          <cell r="L107"/>
          <cell r="M107">
            <v>5.82</v>
          </cell>
          <cell r="N107">
            <v>426751.5</v>
          </cell>
          <cell r="O107"/>
          <cell r="P107">
            <v>6.06</v>
          </cell>
          <cell r="Q107">
            <v>444349.5</v>
          </cell>
          <cell r="R107"/>
          <cell r="S107">
            <v>6.06</v>
          </cell>
          <cell r="T107">
            <v>444349.5</v>
          </cell>
          <cell r="U107"/>
          <cell r="V107"/>
          <cell r="W107">
            <v>2.38</v>
          </cell>
          <cell r="X107">
            <v>174513.5</v>
          </cell>
          <cell r="Y107"/>
          <cell r="Z107">
            <v>2.38</v>
          </cell>
          <cell r="AA107">
            <v>174513.5</v>
          </cell>
          <cell r="AB107"/>
          <cell r="AC107">
            <v>2.48</v>
          </cell>
          <cell r="AD107">
            <v>181846</v>
          </cell>
          <cell r="AE107"/>
          <cell r="AF107">
            <v>2.48</v>
          </cell>
          <cell r="AG107">
            <v>181846</v>
          </cell>
          <cell r="AH107"/>
          <cell r="AI107">
            <v>2.98</v>
          </cell>
          <cell r="AJ107">
            <v>218508.5</v>
          </cell>
          <cell r="AK107"/>
          <cell r="AL107"/>
          <cell r="AM107">
            <v>36.590000000000003</v>
          </cell>
          <cell r="AN107">
            <v>2682961.75</v>
          </cell>
          <cell r="AO107"/>
          <cell r="AP107">
            <v>36.590000000000003</v>
          </cell>
          <cell r="AQ107">
            <v>1086796.18</v>
          </cell>
          <cell r="AR107"/>
          <cell r="AS107">
            <v>5.15</v>
          </cell>
          <cell r="AT107">
            <v>416403.25</v>
          </cell>
          <cell r="AU107"/>
          <cell r="AV107"/>
          <cell r="AW107">
            <v>6859590.6799999997</v>
          </cell>
          <cell r="AX107"/>
          <cell r="AY107">
            <v>64.849999999999994</v>
          </cell>
        </row>
        <row r="108">
          <cell r="A108" t="str">
            <v>0600000000093</v>
          </cell>
          <cell r="B108" t="str">
            <v>SAFE SCH-INTERMEDIATE SERVICE CEN</v>
          </cell>
          <cell r="C108" t="str">
            <v>COOK</v>
          </cell>
          <cell r="D108" t="str">
            <v>Regional</v>
          </cell>
          <cell r="E108"/>
          <cell r="F108">
            <v>72.64</v>
          </cell>
          <cell r="G108">
            <v>37.535150870411577</v>
          </cell>
          <cell r="H108">
            <v>21</v>
          </cell>
          <cell r="I108"/>
          <cell r="J108">
            <v>0.3</v>
          </cell>
          <cell r="K108">
            <v>21997.5</v>
          </cell>
          <cell r="L108"/>
          <cell r="M108">
            <v>0.3</v>
          </cell>
          <cell r="N108">
            <v>21997.5</v>
          </cell>
          <cell r="O108"/>
          <cell r="P108">
            <v>0.31</v>
          </cell>
          <cell r="Q108">
            <v>22730.75</v>
          </cell>
          <cell r="R108"/>
          <cell r="S108">
            <v>0.31</v>
          </cell>
          <cell r="T108">
            <v>22730.75</v>
          </cell>
          <cell r="U108"/>
          <cell r="V108"/>
          <cell r="W108">
            <v>0.16</v>
          </cell>
          <cell r="X108">
            <v>11732</v>
          </cell>
          <cell r="Y108"/>
          <cell r="Z108">
            <v>0.16</v>
          </cell>
          <cell r="AA108">
            <v>11732</v>
          </cell>
          <cell r="AB108"/>
          <cell r="AC108">
            <v>0.17</v>
          </cell>
          <cell r="AD108">
            <v>12465.25</v>
          </cell>
          <cell r="AE108"/>
          <cell r="AF108">
            <v>0.17</v>
          </cell>
          <cell r="AG108">
            <v>12465.25</v>
          </cell>
          <cell r="AH108"/>
          <cell r="AI108">
            <v>0.21</v>
          </cell>
          <cell r="AJ108">
            <v>15398.25</v>
          </cell>
          <cell r="AK108"/>
          <cell r="AL108"/>
          <cell r="AM108">
            <v>0.51</v>
          </cell>
          <cell r="AN108">
            <v>37395.75</v>
          </cell>
          <cell r="AO108"/>
          <cell r="AP108">
            <v>0.51</v>
          </cell>
          <cell r="AQ108">
            <v>15148.02</v>
          </cell>
          <cell r="AR108"/>
          <cell r="AS108">
            <v>7.0000000000000007E-2</v>
          </cell>
          <cell r="AT108">
            <v>5659.85</v>
          </cell>
          <cell r="AU108"/>
          <cell r="AV108"/>
          <cell r="AW108">
            <v>211452.87</v>
          </cell>
          <cell r="AX108"/>
          <cell r="AY108">
            <v>2.1399999999999997</v>
          </cell>
        </row>
        <row r="109">
          <cell r="A109" t="str">
            <v>0600000000095</v>
          </cell>
          <cell r="B109" t="str">
            <v>ALOP SCH-INTERMEDIATE SERVICE CEN</v>
          </cell>
          <cell r="C109" t="str">
            <v>COOK</v>
          </cell>
          <cell r="D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09">
            <v>10.210000000000001</v>
          </cell>
          <cell r="Q109">
            <v>748648.25</v>
          </cell>
          <cell r="R109"/>
          <cell r="S109">
            <v>10.210000000000001</v>
          </cell>
          <cell r="T109">
            <v>748648.25</v>
          </cell>
          <cell r="U109"/>
          <cell r="V109"/>
          <cell r="W109">
            <v>4.7300000000000004</v>
          </cell>
          <cell r="X109">
            <v>346827.25</v>
          </cell>
          <cell r="Y109"/>
          <cell r="Z109">
            <v>4.7300000000000004</v>
          </cell>
          <cell r="AA109">
            <v>346827.25</v>
          </cell>
          <cell r="AB109"/>
          <cell r="AC109">
            <v>4.93</v>
          </cell>
          <cell r="AD109">
            <v>361492.25</v>
          </cell>
          <cell r="AE109"/>
          <cell r="AF109">
            <v>4.93</v>
          </cell>
          <cell r="AG109">
            <v>361492.25</v>
          </cell>
          <cell r="AH109"/>
          <cell r="AI109">
            <v>5.92</v>
          </cell>
          <cell r="AJ109">
            <v>434084</v>
          </cell>
          <cell r="AK109"/>
          <cell r="AL109"/>
          <cell r="AM109">
            <v>16.82</v>
          </cell>
          <cell r="AN109">
            <v>1233326.5</v>
          </cell>
          <cell r="AO109"/>
          <cell r="AP109">
            <v>16.82</v>
          </cell>
          <cell r="AQ109">
            <v>499587.64</v>
          </cell>
          <cell r="AR109"/>
          <cell r="AS109">
            <v>2.37</v>
          </cell>
          <cell r="AT109">
            <v>191626.35</v>
          </cell>
          <cell r="AU109"/>
          <cell r="AV109"/>
          <cell r="AW109">
            <v>6709729.9900000002</v>
          </cell>
          <cell r="AX109"/>
          <cell r="AY109">
            <v>67.550000000000011</v>
          </cell>
        </row>
        <row r="110">
          <cell r="A110" t="str">
            <v>0601607800200</v>
          </cell>
          <cell r="B110" t="str">
            <v>ROSEMONT ELEM SCHOOL DIST 78</v>
          </cell>
          <cell r="C110" t="str">
            <v>COOK</v>
          </cell>
          <cell r="D110" t="str">
            <v>Elementary</v>
          </cell>
          <cell r="E110"/>
          <cell r="F110">
            <v>192.3</v>
          </cell>
          <cell r="G110">
            <v>77.33</v>
          </cell>
          <cell r="H110">
            <v>35</v>
          </cell>
          <cell r="I110"/>
          <cell r="J110">
            <v>0.61</v>
          </cell>
          <cell r="K110">
            <v>44728.25</v>
          </cell>
          <cell r="L110"/>
          <cell r="M110">
            <v>0.61</v>
          </cell>
          <cell r="N110">
            <v>44728.25</v>
          </cell>
          <cell r="O110"/>
          <cell r="P110">
            <v>0.64</v>
          </cell>
          <cell r="Q110">
            <v>46928</v>
          </cell>
          <cell r="R110"/>
          <cell r="S110">
            <v>0.64</v>
          </cell>
          <cell r="T110">
            <v>46928</v>
          </cell>
          <cell r="U110"/>
          <cell r="V110"/>
          <cell r="W110">
            <v>0.28000000000000003</v>
          </cell>
          <cell r="X110">
            <v>20531</v>
          </cell>
          <cell r="Y110"/>
          <cell r="Z110">
            <v>0.28000000000000003</v>
          </cell>
          <cell r="AA110">
            <v>20531</v>
          </cell>
          <cell r="AB110"/>
          <cell r="AC110">
            <v>0.28999999999999998</v>
          </cell>
          <cell r="AD110">
            <v>21264.25</v>
          </cell>
          <cell r="AE110"/>
          <cell r="AF110">
            <v>0.28999999999999998</v>
          </cell>
          <cell r="AG110">
            <v>21264.25</v>
          </cell>
          <cell r="AH110"/>
          <cell r="AI110">
            <v>0.35</v>
          </cell>
          <cell r="AJ110">
            <v>25663.75</v>
          </cell>
          <cell r="AK110"/>
          <cell r="AL110"/>
          <cell r="AM110">
            <v>1.36</v>
          </cell>
          <cell r="AN110">
            <v>99722</v>
          </cell>
          <cell r="AO110"/>
          <cell r="AP110">
            <v>1.36</v>
          </cell>
          <cell r="AQ110">
            <v>40394.720000000001</v>
          </cell>
          <cell r="AR110"/>
          <cell r="AS110">
            <v>0.19</v>
          </cell>
          <cell r="AT110">
            <v>15362.45</v>
          </cell>
          <cell r="AU110"/>
          <cell r="AV110"/>
          <cell r="AW110">
            <v>448045.92</v>
          </cell>
          <cell r="AX110"/>
          <cell r="AY110">
            <v>4.46</v>
          </cell>
        </row>
        <row r="111">
          <cell r="A111" t="str">
            <v>0601607900200</v>
          </cell>
          <cell r="B111" t="str">
            <v>PENNOYER SCHOOL DIST 79</v>
          </cell>
          <cell r="C111" t="str">
            <v>COOK</v>
          </cell>
          <cell r="D111" t="str">
            <v>Elementary</v>
          </cell>
          <cell r="E111"/>
          <cell r="F111">
            <v>419.25</v>
          </cell>
          <cell r="G111">
            <v>176.33</v>
          </cell>
          <cell r="H111">
            <v>91</v>
          </cell>
          <cell r="I111"/>
          <cell r="J111">
            <v>1.41</v>
          </cell>
          <cell r="K111">
            <v>103388.25</v>
          </cell>
          <cell r="L111"/>
          <cell r="M111">
            <v>1.41</v>
          </cell>
          <cell r="N111">
            <v>103388.25</v>
          </cell>
          <cell r="O111"/>
          <cell r="P111">
            <v>1.46</v>
          </cell>
          <cell r="Q111">
            <v>107054.5</v>
          </cell>
          <cell r="R111"/>
          <cell r="S111">
            <v>1.46</v>
          </cell>
          <cell r="T111">
            <v>107054.5</v>
          </cell>
          <cell r="U111"/>
          <cell r="V111"/>
          <cell r="W111">
            <v>0.72</v>
          </cell>
          <cell r="X111">
            <v>52794</v>
          </cell>
          <cell r="Y111"/>
          <cell r="Z111">
            <v>0.72</v>
          </cell>
          <cell r="AA111">
            <v>52794</v>
          </cell>
          <cell r="AB111"/>
          <cell r="AC111">
            <v>0.75</v>
          </cell>
          <cell r="AD111">
            <v>54993.75</v>
          </cell>
          <cell r="AE111"/>
          <cell r="AF111">
            <v>0.75</v>
          </cell>
          <cell r="AG111">
            <v>54993.75</v>
          </cell>
          <cell r="AH111"/>
          <cell r="AI111">
            <v>0.91</v>
          </cell>
          <cell r="AJ111">
            <v>66725.75</v>
          </cell>
          <cell r="AK111"/>
          <cell r="AL111"/>
          <cell r="AM111">
            <v>2.97</v>
          </cell>
          <cell r="AN111">
            <v>217775.25</v>
          </cell>
          <cell r="AO111"/>
          <cell r="AP111">
            <v>2.97</v>
          </cell>
          <cell r="AQ111">
            <v>88214.94</v>
          </cell>
          <cell r="AR111"/>
          <cell r="AS111">
            <v>0.41</v>
          </cell>
          <cell r="AT111">
            <v>33150.550000000003</v>
          </cell>
          <cell r="AU111"/>
          <cell r="AV111"/>
          <cell r="AW111">
            <v>1042327.49</v>
          </cell>
          <cell r="AX111"/>
          <cell r="AY111">
            <v>10.43</v>
          </cell>
        </row>
        <row r="112">
          <cell r="A112" t="str">
            <v>0601608000200</v>
          </cell>
          <cell r="B112" t="str">
            <v>NORRIDGE SCHOOL DIST 80</v>
          </cell>
          <cell r="C112" t="str">
            <v>COOK</v>
          </cell>
          <cell r="D112" t="str">
            <v>Elementary</v>
          </cell>
          <cell r="E112"/>
          <cell r="F112">
            <v>1063</v>
          </cell>
          <cell r="G112">
            <v>464.66</v>
          </cell>
          <cell r="H112">
            <v>239</v>
          </cell>
          <cell r="I112"/>
          <cell r="J112">
            <v>3.71</v>
          </cell>
          <cell r="K112">
            <v>272035.75</v>
          </cell>
          <cell r="L112"/>
          <cell r="M112">
            <v>3.71</v>
          </cell>
          <cell r="N112">
            <v>272035.75</v>
          </cell>
          <cell r="O112"/>
          <cell r="P112">
            <v>3.87</v>
          </cell>
          <cell r="Q112">
            <v>283767.75</v>
          </cell>
          <cell r="R112"/>
          <cell r="S112">
            <v>3.87</v>
          </cell>
          <cell r="T112">
            <v>283767.75</v>
          </cell>
          <cell r="U112"/>
          <cell r="V112"/>
          <cell r="W112">
            <v>1.91</v>
          </cell>
          <cell r="X112">
            <v>140050.75</v>
          </cell>
          <cell r="Y112"/>
          <cell r="Z112">
            <v>1.91</v>
          </cell>
          <cell r="AA112">
            <v>140050.75</v>
          </cell>
          <cell r="AB112"/>
          <cell r="AC112">
            <v>1.99</v>
          </cell>
          <cell r="AD112">
            <v>145916.75</v>
          </cell>
          <cell r="AE112"/>
          <cell r="AF112">
            <v>1.99</v>
          </cell>
          <cell r="AG112">
            <v>145916.75</v>
          </cell>
          <cell r="AH112"/>
          <cell r="AI112">
            <v>2.39</v>
          </cell>
          <cell r="AJ112">
            <v>175246.75</v>
          </cell>
          <cell r="AK112"/>
          <cell r="AL112"/>
          <cell r="AM112">
            <v>7.53</v>
          </cell>
          <cell r="AN112">
            <v>552137.25</v>
          </cell>
          <cell r="AO112"/>
          <cell r="AP112">
            <v>7.53</v>
          </cell>
          <cell r="AQ112">
            <v>223656.06</v>
          </cell>
          <cell r="AR112"/>
          <cell r="AS112">
            <v>1.06</v>
          </cell>
          <cell r="AT112">
            <v>85706.3</v>
          </cell>
          <cell r="AU112"/>
          <cell r="AV112"/>
          <cell r="AW112">
            <v>2720288.36</v>
          </cell>
          <cell r="AX112"/>
          <cell r="AY112">
            <v>27.26</v>
          </cell>
        </row>
        <row r="113">
          <cell r="A113" t="str">
            <v>0601608100200</v>
          </cell>
          <cell r="B113" t="str">
            <v>SCHILLER PARK SCHOOL DIST 81</v>
          </cell>
          <cell r="C113" t="str">
            <v>COOK</v>
          </cell>
          <cell r="D113" t="str">
            <v>Elementary</v>
          </cell>
          <cell r="E113"/>
          <cell r="F113">
            <v>1275.47</v>
          </cell>
          <cell r="G113">
            <v>779.66</v>
          </cell>
          <cell r="H113">
            <v>438</v>
          </cell>
          <cell r="I113"/>
          <cell r="J113">
            <v>6.23</v>
          </cell>
          <cell r="K113">
            <v>456814.75</v>
          </cell>
          <cell r="L113"/>
          <cell r="M113">
            <v>6.23</v>
          </cell>
          <cell r="N113">
            <v>456814.75</v>
          </cell>
          <cell r="O113"/>
          <cell r="P113">
            <v>6.49</v>
          </cell>
          <cell r="Q113">
            <v>475879.25</v>
          </cell>
          <cell r="R113"/>
          <cell r="S113">
            <v>6.49</v>
          </cell>
          <cell r="T113">
            <v>475879.25</v>
          </cell>
          <cell r="U113"/>
          <cell r="V113"/>
          <cell r="W113">
            <v>3.5</v>
          </cell>
          <cell r="X113">
            <v>256637.5</v>
          </cell>
          <cell r="Y113"/>
          <cell r="Z113">
            <v>3.5</v>
          </cell>
          <cell r="AA113">
            <v>256637.5</v>
          </cell>
          <cell r="AB113"/>
          <cell r="AC113">
            <v>3.65</v>
          </cell>
          <cell r="AD113">
            <v>267636.25</v>
          </cell>
          <cell r="AE113"/>
          <cell r="AF113">
            <v>3.65</v>
          </cell>
          <cell r="AG113">
            <v>267636.25</v>
          </cell>
          <cell r="AH113"/>
          <cell r="AI113">
            <v>4.38</v>
          </cell>
          <cell r="AJ113">
            <v>321163.5</v>
          </cell>
          <cell r="AK113"/>
          <cell r="AL113"/>
          <cell r="AM113">
            <v>9.0399999999999991</v>
          </cell>
          <cell r="AN113">
            <v>662858</v>
          </cell>
          <cell r="AO113"/>
          <cell r="AP113">
            <v>9.0399999999999991</v>
          </cell>
          <cell r="AQ113">
            <v>268506.08</v>
          </cell>
          <cell r="AR113"/>
          <cell r="AS113">
            <v>1.27</v>
          </cell>
          <cell r="AT113">
            <v>102685.85</v>
          </cell>
          <cell r="AU113"/>
          <cell r="AV113"/>
          <cell r="AW113">
            <v>4269148.93</v>
          </cell>
          <cell r="AX113"/>
          <cell r="AY113">
            <v>43.43</v>
          </cell>
        </row>
        <row r="114">
          <cell r="A114" t="str">
            <v>0601608300200</v>
          </cell>
          <cell r="B114" t="str">
            <v>MANNHEIM SCHOOL DIST 83</v>
          </cell>
          <cell r="C114" t="str">
            <v>COOK</v>
          </cell>
          <cell r="D114" t="str">
            <v>Elementary</v>
          </cell>
          <cell r="E114"/>
          <cell r="F114">
            <v>2323.61</v>
          </cell>
          <cell r="G114">
            <v>1392.33</v>
          </cell>
          <cell r="H114">
            <v>1016.66</v>
          </cell>
          <cell r="I114"/>
          <cell r="J114">
            <v>11.13</v>
          </cell>
          <cell r="K114">
            <v>816107.25</v>
          </cell>
          <cell r="L114"/>
          <cell r="M114">
            <v>11.13</v>
          </cell>
          <cell r="N114">
            <v>816107.25</v>
          </cell>
          <cell r="O114"/>
          <cell r="P114">
            <v>11.6</v>
          </cell>
          <cell r="Q114">
            <v>850570</v>
          </cell>
          <cell r="R114"/>
          <cell r="S114">
            <v>11.6</v>
          </cell>
          <cell r="T114">
            <v>850570</v>
          </cell>
          <cell r="U114"/>
          <cell r="V114"/>
          <cell r="W114">
            <v>8.1300000000000008</v>
          </cell>
          <cell r="X114">
            <v>596132.25</v>
          </cell>
          <cell r="Y114"/>
          <cell r="Z114">
            <v>8.1300000000000008</v>
          </cell>
          <cell r="AA114">
            <v>596132.25</v>
          </cell>
          <cell r="AB114"/>
          <cell r="AC114">
            <v>8.4700000000000006</v>
          </cell>
          <cell r="AD114">
            <v>621062.75</v>
          </cell>
          <cell r="AE114"/>
          <cell r="AF114">
            <v>8.4700000000000006</v>
          </cell>
          <cell r="AG114">
            <v>621062.75</v>
          </cell>
          <cell r="AH114"/>
          <cell r="AI114">
            <v>10.16</v>
          </cell>
          <cell r="AJ114">
            <v>744982</v>
          </cell>
          <cell r="AK114"/>
          <cell r="AL114"/>
          <cell r="AM114">
            <v>16.47</v>
          </cell>
          <cell r="AN114">
            <v>1207662.75</v>
          </cell>
          <cell r="AO114"/>
          <cell r="AP114">
            <v>16.47</v>
          </cell>
          <cell r="AQ114">
            <v>489191.94</v>
          </cell>
          <cell r="AR114"/>
          <cell r="AS114">
            <v>2.3199999999999998</v>
          </cell>
          <cell r="AT114">
            <v>187583.6</v>
          </cell>
          <cell r="AU114"/>
          <cell r="AV114"/>
          <cell r="AW114">
            <v>8397164.7899999991</v>
          </cell>
          <cell r="AX114"/>
          <cell r="AY114">
            <v>86.03</v>
          </cell>
        </row>
        <row r="115">
          <cell r="A115" t="str">
            <v>0601608400200</v>
          </cell>
          <cell r="B115" t="str">
            <v>FRANKLIN PARK SCHOOL DIST 84</v>
          </cell>
          <cell r="C115" t="str">
            <v>COOK</v>
          </cell>
          <cell r="D115" t="str">
            <v>Elementary</v>
          </cell>
          <cell r="E115"/>
          <cell r="F115">
            <v>1240.8900000000001</v>
          </cell>
          <cell r="G115">
            <v>662.66</v>
          </cell>
          <cell r="H115">
            <v>343.5</v>
          </cell>
          <cell r="I115"/>
          <cell r="J115">
            <v>5.3</v>
          </cell>
          <cell r="K115">
            <v>388622.5</v>
          </cell>
          <cell r="L115"/>
          <cell r="M115">
            <v>5.3</v>
          </cell>
          <cell r="N115">
            <v>388622.5</v>
          </cell>
          <cell r="O115"/>
          <cell r="P115">
            <v>5.52</v>
          </cell>
          <cell r="Q115">
            <v>404754</v>
          </cell>
          <cell r="R115"/>
          <cell r="S115">
            <v>5.52</v>
          </cell>
          <cell r="T115">
            <v>404754</v>
          </cell>
          <cell r="U115"/>
          <cell r="V115"/>
          <cell r="W115">
            <v>2.74</v>
          </cell>
          <cell r="X115">
            <v>200910.5</v>
          </cell>
          <cell r="Y115"/>
          <cell r="Z115">
            <v>2.74</v>
          </cell>
          <cell r="AA115">
            <v>200910.5</v>
          </cell>
          <cell r="AB115"/>
          <cell r="AC115">
            <v>2.86</v>
          </cell>
          <cell r="AD115">
            <v>209709.5</v>
          </cell>
          <cell r="AE115"/>
          <cell r="AF115">
            <v>2.86</v>
          </cell>
          <cell r="AG115">
            <v>209709.5</v>
          </cell>
          <cell r="AH115"/>
          <cell r="AI115">
            <v>3.43</v>
          </cell>
          <cell r="AJ115">
            <v>251504.75</v>
          </cell>
          <cell r="AK115"/>
          <cell r="AL115"/>
          <cell r="AM115">
            <v>8.8000000000000007</v>
          </cell>
          <cell r="AN115">
            <v>645260</v>
          </cell>
          <cell r="AO115"/>
          <cell r="AP115">
            <v>8.8000000000000007</v>
          </cell>
          <cell r="AQ115">
            <v>261377.6</v>
          </cell>
          <cell r="AR115"/>
          <cell r="AS115">
            <v>1.24</v>
          </cell>
          <cell r="AT115">
            <v>100260.2</v>
          </cell>
          <cell r="AU115"/>
          <cell r="AV115"/>
          <cell r="AW115">
            <v>3666395.55</v>
          </cell>
          <cell r="AX115"/>
          <cell r="AY115">
            <v>37.03</v>
          </cell>
        </row>
        <row r="116">
          <cell r="A116" t="str">
            <v>0601608450200</v>
          </cell>
          <cell r="B116" t="str">
            <v>RHODES SCHOOL DIST 84-5</v>
          </cell>
          <cell r="C116" t="str">
            <v>COOK</v>
          </cell>
          <cell r="D116" t="str">
            <v>Elementary</v>
          </cell>
          <cell r="E116"/>
          <cell r="F116">
            <v>524.23</v>
          </cell>
          <cell r="G116">
            <v>374.33</v>
          </cell>
          <cell r="H116">
            <v>235.66</v>
          </cell>
          <cell r="I116"/>
          <cell r="J116">
            <v>2.99</v>
          </cell>
          <cell r="K116">
            <v>219241.75</v>
          </cell>
          <cell r="L116"/>
          <cell r="M116">
            <v>2.99</v>
          </cell>
          <cell r="N116">
            <v>219241.75</v>
          </cell>
          <cell r="O116"/>
          <cell r="P116">
            <v>3.11</v>
          </cell>
          <cell r="Q116">
            <v>228040.75</v>
          </cell>
          <cell r="R116"/>
          <cell r="S116">
            <v>3.11</v>
          </cell>
          <cell r="T116">
            <v>228040.75</v>
          </cell>
          <cell r="U116"/>
          <cell r="V116"/>
          <cell r="W116">
            <v>1.88</v>
          </cell>
          <cell r="X116">
            <v>137851</v>
          </cell>
          <cell r="Y116"/>
          <cell r="Z116">
            <v>1.88</v>
          </cell>
          <cell r="AA116">
            <v>137851</v>
          </cell>
          <cell r="AB116"/>
          <cell r="AC116">
            <v>1.96</v>
          </cell>
          <cell r="AD116">
            <v>143717</v>
          </cell>
          <cell r="AE116"/>
          <cell r="AF116">
            <v>1.96</v>
          </cell>
          <cell r="AG116">
            <v>143717</v>
          </cell>
          <cell r="AH116"/>
          <cell r="AI116">
            <v>2.35</v>
          </cell>
          <cell r="AJ116">
            <v>172313.75</v>
          </cell>
          <cell r="AK116"/>
          <cell r="AL116"/>
          <cell r="AM116">
            <v>3.71</v>
          </cell>
          <cell r="AN116">
            <v>272035.75</v>
          </cell>
          <cell r="AO116"/>
          <cell r="AP116">
            <v>3.71</v>
          </cell>
          <cell r="AQ116">
            <v>110194.42</v>
          </cell>
          <cell r="AR116"/>
          <cell r="AS116">
            <v>0.52</v>
          </cell>
          <cell r="AT116">
            <v>42044.6</v>
          </cell>
          <cell r="AU116"/>
          <cell r="AV116"/>
          <cell r="AW116">
            <v>2054289.52</v>
          </cell>
          <cell r="AX116"/>
          <cell r="AY116">
            <v>21.070000000000004</v>
          </cell>
        </row>
        <row r="117">
          <cell r="A117" t="str">
            <v>0601608550200</v>
          </cell>
          <cell r="B117" t="str">
            <v>RIVER GROVE SCHOOL DIST 85-5</v>
          </cell>
          <cell r="C117" t="str">
            <v>COOK</v>
          </cell>
          <cell r="D117" t="str">
            <v>Elementary</v>
          </cell>
          <cell r="E117"/>
          <cell r="F117">
            <v>702.72</v>
          </cell>
          <cell r="G117">
            <v>426</v>
          </cell>
          <cell r="H117">
            <v>204.5</v>
          </cell>
          <cell r="I117"/>
          <cell r="J117">
            <v>3.4</v>
          </cell>
          <cell r="K117">
            <v>249305</v>
          </cell>
          <cell r="L117"/>
          <cell r="M117">
            <v>3.4</v>
          </cell>
          <cell r="N117">
            <v>249305</v>
          </cell>
          <cell r="O117"/>
          <cell r="P117">
            <v>3.55</v>
          </cell>
          <cell r="Q117">
            <v>260303.75</v>
          </cell>
          <cell r="R117"/>
          <cell r="S117">
            <v>3.55</v>
          </cell>
          <cell r="T117">
            <v>260303.75</v>
          </cell>
          <cell r="U117"/>
          <cell r="V117"/>
          <cell r="W117">
            <v>1.63</v>
          </cell>
          <cell r="X117">
            <v>119519.75</v>
          </cell>
          <cell r="Y117"/>
          <cell r="Z117">
            <v>1.63</v>
          </cell>
          <cell r="AA117">
            <v>119519.75</v>
          </cell>
          <cell r="AB117"/>
          <cell r="AC117">
            <v>1.7</v>
          </cell>
          <cell r="AD117">
            <v>124652.5</v>
          </cell>
          <cell r="AE117"/>
          <cell r="AF117">
            <v>1.7</v>
          </cell>
          <cell r="AG117">
            <v>124652.5</v>
          </cell>
          <cell r="AH117"/>
          <cell r="AI117">
            <v>2.04</v>
          </cell>
          <cell r="AJ117">
            <v>149583</v>
          </cell>
          <cell r="AK117"/>
          <cell r="AL117"/>
          <cell r="AM117">
            <v>4.9800000000000004</v>
          </cell>
          <cell r="AN117">
            <v>365158.5</v>
          </cell>
          <cell r="AO117"/>
          <cell r="AP117">
            <v>4.9800000000000004</v>
          </cell>
          <cell r="AQ117">
            <v>147915.96</v>
          </cell>
          <cell r="AR117"/>
          <cell r="AS117">
            <v>0.7</v>
          </cell>
          <cell r="AT117">
            <v>56598.5</v>
          </cell>
          <cell r="AU117"/>
          <cell r="AV117"/>
          <cell r="AW117">
            <v>2226817.96</v>
          </cell>
          <cell r="AX117"/>
          <cell r="AY117">
            <v>22.549999999999997</v>
          </cell>
        </row>
        <row r="118">
          <cell r="A118" t="str">
            <v>0601608600200</v>
          </cell>
          <cell r="B118" t="str">
            <v>UNION RIDGE SCHOOL DIST 86</v>
          </cell>
          <cell r="C118" t="str">
            <v>COOK</v>
          </cell>
          <cell r="D118" t="str">
            <v>Elementary</v>
          </cell>
          <cell r="E118"/>
          <cell r="F118">
            <v>584.25</v>
          </cell>
          <cell r="G118">
            <v>303</v>
          </cell>
          <cell r="H118">
            <v>221.5</v>
          </cell>
          <cell r="I118"/>
          <cell r="J118">
            <v>2.42</v>
          </cell>
          <cell r="K118">
            <v>177446.5</v>
          </cell>
          <cell r="L118"/>
          <cell r="M118">
            <v>2.42</v>
          </cell>
          <cell r="N118">
            <v>177446.5</v>
          </cell>
          <cell r="O118"/>
          <cell r="P118">
            <v>2.52</v>
          </cell>
          <cell r="Q118">
            <v>184779</v>
          </cell>
          <cell r="R118"/>
          <cell r="S118">
            <v>2.52</v>
          </cell>
          <cell r="T118">
            <v>184779</v>
          </cell>
          <cell r="U118"/>
          <cell r="V118"/>
          <cell r="W118">
            <v>1.77</v>
          </cell>
          <cell r="X118">
            <v>129785.25</v>
          </cell>
          <cell r="Y118"/>
          <cell r="Z118">
            <v>1.77</v>
          </cell>
          <cell r="AA118">
            <v>129785.25</v>
          </cell>
          <cell r="AB118"/>
          <cell r="AC118">
            <v>1.84</v>
          </cell>
          <cell r="AD118">
            <v>134918</v>
          </cell>
          <cell r="AE118"/>
          <cell r="AF118">
            <v>1.84</v>
          </cell>
          <cell r="AG118">
            <v>134918</v>
          </cell>
          <cell r="AH118"/>
          <cell r="AI118">
            <v>2.21</v>
          </cell>
          <cell r="AJ118">
            <v>162048.25</v>
          </cell>
          <cell r="AK118"/>
          <cell r="AL118"/>
          <cell r="AM118">
            <v>4.1399999999999997</v>
          </cell>
          <cell r="AN118">
            <v>303565.5</v>
          </cell>
          <cell r="AO118"/>
          <cell r="AP118">
            <v>4.1399999999999997</v>
          </cell>
          <cell r="AQ118">
            <v>122966.28</v>
          </cell>
          <cell r="AR118"/>
          <cell r="AS118">
            <v>0.57999999999999996</v>
          </cell>
          <cell r="AT118">
            <v>46895.9</v>
          </cell>
          <cell r="AU118"/>
          <cell r="AV118"/>
          <cell r="AW118">
            <v>1889333.43</v>
          </cell>
          <cell r="AX118"/>
          <cell r="AY118">
            <v>19.259999999999998</v>
          </cell>
        </row>
        <row r="119">
          <cell r="A119" t="str">
            <v>0601608700200</v>
          </cell>
          <cell r="B119" t="str">
            <v>BERKELEY SCHOOL DIST 87</v>
          </cell>
          <cell r="C119" t="str">
            <v>COOK</v>
          </cell>
          <cell r="D119" t="str">
            <v>Elementary</v>
          </cell>
          <cell r="E119"/>
          <cell r="F119">
            <v>2322.39</v>
          </cell>
          <cell r="G119">
            <v>1543.66</v>
          </cell>
          <cell r="H119">
            <v>853.16</v>
          </cell>
          <cell r="I119"/>
          <cell r="J119">
            <v>12.34</v>
          </cell>
          <cell r="K119">
            <v>904830.5</v>
          </cell>
          <cell r="L119"/>
          <cell r="M119">
            <v>12.34</v>
          </cell>
          <cell r="N119">
            <v>904830.5</v>
          </cell>
          <cell r="O119"/>
          <cell r="P119">
            <v>12.86</v>
          </cell>
          <cell r="Q119">
            <v>942959.5</v>
          </cell>
          <cell r="R119"/>
          <cell r="S119">
            <v>12.86</v>
          </cell>
          <cell r="T119">
            <v>942959.5</v>
          </cell>
          <cell r="U119"/>
          <cell r="V119"/>
          <cell r="W119">
            <v>6.82</v>
          </cell>
          <cell r="X119">
            <v>500076.5</v>
          </cell>
          <cell r="Y119"/>
          <cell r="Z119">
            <v>6.82</v>
          </cell>
          <cell r="AA119">
            <v>500076.5</v>
          </cell>
          <cell r="AB119"/>
          <cell r="AC119">
            <v>7.1</v>
          </cell>
          <cell r="AD119">
            <v>520607.5</v>
          </cell>
          <cell r="AE119"/>
          <cell r="AF119">
            <v>7.1</v>
          </cell>
          <cell r="AG119">
            <v>520607.5</v>
          </cell>
          <cell r="AH119"/>
          <cell r="AI119">
            <v>8.5299999999999994</v>
          </cell>
          <cell r="AJ119">
            <v>625462.25</v>
          </cell>
          <cell r="AK119"/>
          <cell r="AL119"/>
          <cell r="AM119">
            <v>16.47</v>
          </cell>
          <cell r="AN119">
            <v>1207662.75</v>
          </cell>
          <cell r="AO119"/>
          <cell r="AP119">
            <v>16.47</v>
          </cell>
          <cell r="AQ119">
            <v>489191.94</v>
          </cell>
          <cell r="AR119"/>
          <cell r="AS119">
            <v>2.3199999999999998</v>
          </cell>
          <cell r="AT119">
            <v>187583.6</v>
          </cell>
          <cell r="AU119"/>
          <cell r="AV119"/>
          <cell r="AW119">
            <v>8246848.54</v>
          </cell>
          <cell r="AX119"/>
          <cell r="AY119">
            <v>84.08</v>
          </cell>
        </row>
        <row r="120">
          <cell r="A120" t="str">
            <v>0601608800200</v>
          </cell>
          <cell r="B120" t="str">
            <v>BELLWOOD SCHOOL DIST 88</v>
          </cell>
          <cell r="C120" t="str">
            <v>COOK</v>
          </cell>
          <cell r="D120" t="str">
            <v>Elementary</v>
          </cell>
          <cell r="E120"/>
          <cell r="F120">
            <v>2082.4699999999998</v>
          </cell>
          <cell r="G120">
            <v>1754.33</v>
          </cell>
          <cell r="H120">
            <v>688.83</v>
          </cell>
          <cell r="I120"/>
          <cell r="J120">
            <v>14.03</v>
          </cell>
          <cell r="K120">
            <v>1028749.75</v>
          </cell>
          <cell r="L120"/>
          <cell r="M120">
            <v>14.03</v>
          </cell>
          <cell r="N120">
            <v>1028749.75</v>
          </cell>
          <cell r="O120"/>
          <cell r="P120">
            <v>14.61</v>
          </cell>
          <cell r="Q120">
            <v>1071278.25</v>
          </cell>
          <cell r="R120"/>
          <cell r="S120">
            <v>14.61</v>
          </cell>
          <cell r="T120">
            <v>1071278.25</v>
          </cell>
          <cell r="U120"/>
          <cell r="V120"/>
          <cell r="W120">
            <v>5.51</v>
          </cell>
          <cell r="X120">
            <v>404020.75</v>
          </cell>
          <cell r="Y120"/>
          <cell r="Z120">
            <v>5.51</v>
          </cell>
          <cell r="AA120">
            <v>404020.75</v>
          </cell>
          <cell r="AB120"/>
          <cell r="AC120">
            <v>5.74</v>
          </cell>
          <cell r="AD120">
            <v>420885.5</v>
          </cell>
          <cell r="AE120"/>
          <cell r="AF120">
            <v>5.74</v>
          </cell>
          <cell r="AG120">
            <v>420885.5</v>
          </cell>
          <cell r="AH120"/>
          <cell r="AI120">
            <v>6.88</v>
          </cell>
          <cell r="AJ120">
            <v>504476</v>
          </cell>
          <cell r="AK120"/>
          <cell r="AL120"/>
          <cell r="AM120">
            <v>14.76</v>
          </cell>
          <cell r="AN120">
            <v>1082277</v>
          </cell>
          <cell r="AO120"/>
          <cell r="AP120">
            <v>14.76</v>
          </cell>
          <cell r="AQ120">
            <v>438401.52</v>
          </cell>
          <cell r="AR120"/>
          <cell r="AS120">
            <v>2.08</v>
          </cell>
          <cell r="AT120">
            <v>168178.4</v>
          </cell>
          <cell r="AU120"/>
          <cell r="AV120"/>
          <cell r="AW120">
            <v>8043201.4199999999</v>
          </cell>
          <cell r="AX120"/>
          <cell r="AY120">
            <v>81.88000000000001</v>
          </cell>
        </row>
        <row r="121">
          <cell r="A121" t="str">
            <v>0601608900200</v>
          </cell>
          <cell r="B121" t="str">
            <v>MAYWOOD-MELROSE PARK-BROADVIEW-89</v>
          </cell>
          <cell r="C121" t="str">
            <v>COOK</v>
          </cell>
          <cell r="D121" t="str">
            <v>Elementary</v>
          </cell>
          <cell r="E121"/>
          <cell r="F121">
            <v>4079.29</v>
          </cell>
          <cell r="G121">
            <v>3570.33</v>
          </cell>
          <cell r="H121">
            <v>1426</v>
          </cell>
          <cell r="I121"/>
          <cell r="J121">
            <v>28.56</v>
          </cell>
          <cell r="K121">
            <v>2094162</v>
          </cell>
          <cell r="L121"/>
          <cell r="M121">
            <v>28.56</v>
          </cell>
          <cell r="N121">
            <v>2094162</v>
          </cell>
          <cell r="O121"/>
          <cell r="P121">
            <v>29.75</v>
          </cell>
          <cell r="Q121">
            <v>2181418.75</v>
          </cell>
          <cell r="R121"/>
          <cell r="S121">
            <v>29.75</v>
          </cell>
          <cell r="T121">
            <v>2181418.75</v>
          </cell>
          <cell r="U121"/>
          <cell r="V121"/>
          <cell r="W121">
            <v>11.4</v>
          </cell>
          <cell r="X121">
            <v>835905</v>
          </cell>
          <cell r="Y121"/>
          <cell r="Z121">
            <v>11.4</v>
          </cell>
          <cell r="AA121">
            <v>835905</v>
          </cell>
          <cell r="AB121"/>
          <cell r="AC121">
            <v>11.88</v>
          </cell>
          <cell r="AD121">
            <v>871101</v>
          </cell>
          <cell r="AE121"/>
          <cell r="AF121">
            <v>11.88</v>
          </cell>
          <cell r="AG121">
            <v>871101</v>
          </cell>
          <cell r="AH121"/>
          <cell r="AI121">
            <v>14.26</v>
          </cell>
          <cell r="AJ121">
            <v>1045614.5</v>
          </cell>
          <cell r="AK121"/>
          <cell r="AL121"/>
          <cell r="AM121">
            <v>28.93</v>
          </cell>
          <cell r="AN121">
            <v>2121292.25</v>
          </cell>
          <cell r="AO121"/>
          <cell r="AP121">
            <v>28.93</v>
          </cell>
          <cell r="AQ121">
            <v>859278.86</v>
          </cell>
          <cell r="AR121"/>
          <cell r="AS121">
            <v>4.07</v>
          </cell>
          <cell r="AT121">
            <v>329079.84999999998</v>
          </cell>
          <cell r="AU121"/>
          <cell r="AV121"/>
          <cell r="AW121">
            <v>16320438.960000001</v>
          </cell>
          <cell r="AX121"/>
          <cell r="AY121">
            <v>166.41</v>
          </cell>
        </row>
        <row r="122">
          <cell r="A122" t="str">
            <v>0601609000200</v>
          </cell>
          <cell r="B122" t="str">
            <v>RIVER FOREST SCHOOL DIST 90</v>
          </cell>
          <cell r="C122" t="str">
            <v>COOK</v>
          </cell>
          <cell r="D122" t="str">
            <v>Elementary</v>
          </cell>
          <cell r="E122"/>
          <cell r="F122">
            <v>1392.8</v>
          </cell>
          <cell r="G122">
            <v>106</v>
          </cell>
          <cell r="H122">
            <v>47</v>
          </cell>
          <cell r="I122"/>
          <cell r="J122">
            <v>0.84</v>
          </cell>
          <cell r="K122">
            <v>61593</v>
          </cell>
          <cell r="L122"/>
          <cell r="M122">
            <v>0.84</v>
          </cell>
          <cell r="N122">
            <v>61593</v>
          </cell>
          <cell r="O122"/>
          <cell r="P122">
            <v>0.88</v>
          </cell>
          <cell r="Q122">
            <v>64526</v>
          </cell>
          <cell r="R122"/>
          <cell r="S122">
            <v>0.88</v>
          </cell>
          <cell r="T122">
            <v>64526</v>
          </cell>
          <cell r="U122"/>
          <cell r="V122"/>
          <cell r="W122">
            <v>0.37</v>
          </cell>
          <cell r="X122">
            <v>27130.25</v>
          </cell>
          <cell r="Y122"/>
          <cell r="Z122">
            <v>0.37</v>
          </cell>
          <cell r="AA122">
            <v>27130.25</v>
          </cell>
          <cell r="AB122"/>
          <cell r="AC122">
            <v>0.39</v>
          </cell>
          <cell r="AD122">
            <v>28596.75</v>
          </cell>
          <cell r="AE122"/>
          <cell r="AF122">
            <v>0.39</v>
          </cell>
          <cell r="AG122">
            <v>28596.75</v>
          </cell>
          <cell r="AH122"/>
          <cell r="AI122">
            <v>0.47</v>
          </cell>
          <cell r="AJ122">
            <v>34462.75</v>
          </cell>
          <cell r="AK122"/>
          <cell r="AL122"/>
          <cell r="AM122">
            <v>9.8699999999999992</v>
          </cell>
          <cell r="AN122">
            <v>723717.75</v>
          </cell>
          <cell r="AO122"/>
          <cell r="AP122">
            <v>9.8699999999999992</v>
          </cell>
          <cell r="AQ122">
            <v>293158.74</v>
          </cell>
          <cell r="AR122"/>
          <cell r="AS122">
            <v>1.39</v>
          </cell>
          <cell r="AT122">
            <v>112388.45</v>
          </cell>
          <cell r="AU122"/>
          <cell r="AV122"/>
          <cell r="AW122">
            <v>1527419.69</v>
          </cell>
          <cell r="AX122"/>
          <cell r="AY122">
            <v>14.09</v>
          </cell>
        </row>
        <row r="123">
          <cell r="A123" t="str">
            <v>0601609100200</v>
          </cell>
          <cell r="B123" t="str">
            <v>FOREST PARK SCHOOL DIST 91</v>
          </cell>
          <cell r="C123" t="str">
            <v>COOK</v>
          </cell>
          <cell r="D123" t="str">
            <v>Elementary</v>
          </cell>
          <cell r="E123"/>
          <cell r="F123">
            <v>638.72</v>
          </cell>
          <cell r="G123">
            <v>336</v>
          </cell>
          <cell r="H123">
            <v>57.5</v>
          </cell>
          <cell r="I123"/>
          <cell r="J123">
            <v>2.68</v>
          </cell>
          <cell r="K123">
            <v>196511</v>
          </cell>
          <cell r="L123"/>
          <cell r="M123">
            <v>2.68</v>
          </cell>
          <cell r="N123">
            <v>196511</v>
          </cell>
          <cell r="O123"/>
          <cell r="P123">
            <v>2.8</v>
          </cell>
          <cell r="Q123">
            <v>205310</v>
          </cell>
          <cell r="R123"/>
          <cell r="S123">
            <v>2.8</v>
          </cell>
          <cell r="T123">
            <v>205310</v>
          </cell>
          <cell r="U123"/>
          <cell r="V123"/>
          <cell r="W123">
            <v>0.46</v>
          </cell>
          <cell r="X123">
            <v>33729.5</v>
          </cell>
          <cell r="Y123"/>
          <cell r="Z123">
            <v>0.46</v>
          </cell>
          <cell r="AA123">
            <v>33729.5</v>
          </cell>
          <cell r="AB123"/>
          <cell r="AC123">
            <v>0.47</v>
          </cell>
          <cell r="AD123">
            <v>34462.75</v>
          </cell>
          <cell r="AE123"/>
          <cell r="AF123">
            <v>0.47</v>
          </cell>
          <cell r="AG123">
            <v>34462.75</v>
          </cell>
          <cell r="AH123"/>
          <cell r="AI123">
            <v>0.56999999999999995</v>
          </cell>
          <cell r="AJ123">
            <v>41795.25</v>
          </cell>
          <cell r="AK123"/>
          <cell r="AL123"/>
          <cell r="AM123">
            <v>4.5199999999999996</v>
          </cell>
          <cell r="AN123">
            <v>331429</v>
          </cell>
          <cell r="AO123"/>
          <cell r="AP123">
            <v>4.5199999999999996</v>
          </cell>
          <cell r="AQ123">
            <v>134253.04</v>
          </cell>
          <cell r="AR123"/>
          <cell r="AS123">
            <v>0.63</v>
          </cell>
          <cell r="AT123">
            <v>50938.65</v>
          </cell>
          <cell r="AU123"/>
          <cell r="AV123"/>
          <cell r="AW123">
            <v>1498442.44</v>
          </cell>
          <cell r="AX123"/>
          <cell r="AY123">
            <v>14.770000000000003</v>
          </cell>
        </row>
        <row r="124">
          <cell r="A124" t="str">
            <v>0601609200200</v>
          </cell>
          <cell r="B124" t="str">
            <v>LINDOP SCHOOL DISTRICT 92</v>
          </cell>
          <cell r="C124" t="str">
            <v>COOK</v>
          </cell>
          <cell r="D124" t="str">
            <v>Elementary</v>
          </cell>
          <cell r="E124"/>
          <cell r="F124">
            <v>342.71</v>
          </cell>
          <cell r="G124">
            <v>206.66</v>
          </cell>
          <cell r="H124">
            <v>37.659999999999997</v>
          </cell>
          <cell r="I124"/>
          <cell r="J124">
            <v>1.65</v>
          </cell>
          <cell r="K124">
            <v>120986.25</v>
          </cell>
          <cell r="L124"/>
          <cell r="M124">
            <v>1.65</v>
          </cell>
          <cell r="N124">
            <v>120986.25</v>
          </cell>
          <cell r="O124"/>
          <cell r="P124">
            <v>1.72</v>
          </cell>
          <cell r="Q124">
            <v>126119</v>
          </cell>
          <cell r="R124"/>
          <cell r="S124">
            <v>1.72</v>
          </cell>
          <cell r="T124">
            <v>126119</v>
          </cell>
          <cell r="U124"/>
          <cell r="V124"/>
          <cell r="W124">
            <v>0.3</v>
          </cell>
          <cell r="X124">
            <v>21997.5</v>
          </cell>
          <cell r="Y124"/>
          <cell r="Z124">
            <v>0.3</v>
          </cell>
          <cell r="AA124">
            <v>21997.5</v>
          </cell>
          <cell r="AB124"/>
          <cell r="AC124">
            <v>0.31</v>
          </cell>
          <cell r="AD124">
            <v>22730.75</v>
          </cell>
          <cell r="AE124"/>
          <cell r="AF124">
            <v>0.31</v>
          </cell>
          <cell r="AG124">
            <v>22730.75</v>
          </cell>
          <cell r="AH124"/>
          <cell r="AI124">
            <v>0.37</v>
          </cell>
          <cell r="AJ124">
            <v>27130.25</v>
          </cell>
          <cell r="AK124"/>
          <cell r="AL124"/>
          <cell r="AM124">
            <v>2.4300000000000002</v>
          </cell>
          <cell r="AN124">
            <v>178179.75</v>
          </cell>
          <cell r="AO124"/>
          <cell r="AP124">
            <v>2.4300000000000002</v>
          </cell>
          <cell r="AQ124">
            <v>72175.86</v>
          </cell>
          <cell r="AR124"/>
          <cell r="AS124">
            <v>0.34</v>
          </cell>
          <cell r="AT124">
            <v>27490.7</v>
          </cell>
          <cell r="AU124"/>
          <cell r="AV124"/>
          <cell r="AW124">
            <v>888643.56</v>
          </cell>
          <cell r="AX124"/>
          <cell r="AY124">
            <v>8.8099999999999987</v>
          </cell>
        </row>
        <row r="125">
          <cell r="A125" t="str">
            <v>0601609250200</v>
          </cell>
          <cell r="B125" t="str">
            <v>WESTCHESTER SCHOOL DIST 92-5</v>
          </cell>
          <cell r="C125" t="str">
            <v>COOK</v>
          </cell>
          <cell r="D125" t="str">
            <v>Elementary</v>
          </cell>
          <cell r="E125"/>
          <cell r="F125">
            <v>1027.8800000000001</v>
          </cell>
          <cell r="G125">
            <v>412.33</v>
          </cell>
          <cell r="H125">
            <v>147.5</v>
          </cell>
          <cell r="I125"/>
          <cell r="J125">
            <v>3.29</v>
          </cell>
          <cell r="K125">
            <v>241239.25</v>
          </cell>
          <cell r="L125"/>
          <cell r="M125">
            <v>3.29</v>
          </cell>
          <cell r="N125">
            <v>241239.25</v>
          </cell>
          <cell r="O125"/>
          <cell r="P125">
            <v>3.43</v>
          </cell>
          <cell r="Q125">
            <v>251504.75</v>
          </cell>
          <cell r="R125"/>
          <cell r="S125">
            <v>3.43</v>
          </cell>
          <cell r="T125">
            <v>251504.75</v>
          </cell>
          <cell r="U125"/>
          <cell r="V125"/>
          <cell r="W125">
            <v>1.18</v>
          </cell>
          <cell r="X125">
            <v>86523.5</v>
          </cell>
          <cell r="Y125"/>
          <cell r="Z125">
            <v>1.18</v>
          </cell>
          <cell r="AA125">
            <v>86523.5</v>
          </cell>
          <cell r="AB125"/>
          <cell r="AC125">
            <v>1.22</v>
          </cell>
          <cell r="AD125">
            <v>89456.5</v>
          </cell>
          <cell r="AE125"/>
          <cell r="AF125">
            <v>1.22</v>
          </cell>
          <cell r="AG125">
            <v>89456.5</v>
          </cell>
          <cell r="AH125"/>
          <cell r="AI125">
            <v>1.47</v>
          </cell>
          <cell r="AJ125">
            <v>107787.75</v>
          </cell>
          <cell r="AK125"/>
          <cell r="AL125"/>
          <cell r="AM125">
            <v>7.28</v>
          </cell>
          <cell r="AN125">
            <v>533806</v>
          </cell>
          <cell r="AO125"/>
          <cell r="AP125">
            <v>7.28</v>
          </cell>
          <cell r="AQ125">
            <v>216230.56</v>
          </cell>
          <cell r="AR125"/>
          <cell r="AS125">
            <v>1.02</v>
          </cell>
          <cell r="AT125">
            <v>82472.100000000006</v>
          </cell>
          <cell r="AU125"/>
          <cell r="AV125"/>
          <cell r="AW125">
            <v>2277744.41</v>
          </cell>
          <cell r="AX125"/>
          <cell r="AY125">
            <v>22.520000000000003</v>
          </cell>
        </row>
        <row r="126">
          <cell r="A126" t="str">
            <v>0601609300200</v>
          </cell>
          <cell r="B126" t="str">
            <v>HILLSIDE SCHOOL DIST 93</v>
          </cell>
          <cell r="C126" t="str">
            <v>COOK</v>
          </cell>
          <cell r="D126" t="str">
            <v>Elementary</v>
          </cell>
          <cell r="E126"/>
          <cell r="F126">
            <v>420.5</v>
          </cell>
          <cell r="G126">
            <v>253</v>
          </cell>
          <cell r="H126">
            <v>105</v>
          </cell>
          <cell r="I126"/>
          <cell r="J126">
            <v>2.02</v>
          </cell>
          <cell r="K126">
            <v>148116.5</v>
          </cell>
          <cell r="L126"/>
          <cell r="M126">
            <v>2.02</v>
          </cell>
          <cell r="N126">
            <v>148116.5</v>
          </cell>
          <cell r="O126"/>
          <cell r="P126">
            <v>2.1</v>
          </cell>
          <cell r="Q126">
            <v>153982.5</v>
          </cell>
          <cell r="R126"/>
          <cell r="S126">
            <v>2.1</v>
          </cell>
          <cell r="T126">
            <v>153982.5</v>
          </cell>
          <cell r="U126"/>
          <cell r="V126"/>
          <cell r="W126">
            <v>0.84</v>
          </cell>
          <cell r="X126">
            <v>61593</v>
          </cell>
          <cell r="Y126"/>
          <cell r="Z126">
            <v>0.84</v>
          </cell>
          <cell r="AA126">
            <v>61593</v>
          </cell>
          <cell r="AB126"/>
          <cell r="AC126">
            <v>0.87</v>
          </cell>
          <cell r="AD126">
            <v>63792.75</v>
          </cell>
          <cell r="AE126"/>
          <cell r="AF126">
            <v>0.87</v>
          </cell>
          <cell r="AG126">
            <v>63792.75</v>
          </cell>
          <cell r="AH126"/>
          <cell r="AI126">
            <v>1.05</v>
          </cell>
          <cell r="AJ126">
            <v>76991.25</v>
          </cell>
          <cell r="AK126"/>
          <cell r="AL126"/>
          <cell r="AM126">
            <v>2.98</v>
          </cell>
          <cell r="AN126">
            <v>218508.5</v>
          </cell>
          <cell r="AO126"/>
          <cell r="AP126">
            <v>2.98</v>
          </cell>
          <cell r="AQ126">
            <v>88511.96</v>
          </cell>
          <cell r="AR126"/>
          <cell r="AS126">
            <v>0.42</v>
          </cell>
          <cell r="AT126">
            <v>33959.1</v>
          </cell>
          <cell r="AU126"/>
          <cell r="AV126"/>
          <cell r="AW126">
            <v>1272940.31</v>
          </cell>
          <cell r="AX126"/>
          <cell r="AY126">
            <v>12.830000000000002</v>
          </cell>
        </row>
        <row r="127">
          <cell r="A127" t="str">
            <v>0601609400200</v>
          </cell>
          <cell r="B127" t="str">
            <v>KOMAREK SCHOOL DIST 94</v>
          </cell>
          <cell r="C127" t="str">
            <v>COOK</v>
          </cell>
          <cell r="D127" t="str">
            <v>Elementary</v>
          </cell>
          <cell r="E127"/>
          <cell r="F127">
            <v>478.97</v>
          </cell>
          <cell r="G127">
            <v>166</v>
          </cell>
          <cell r="H127">
            <v>94.5</v>
          </cell>
          <cell r="I127"/>
          <cell r="J127">
            <v>1.32</v>
          </cell>
          <cell r="K127">
            <v>96789</v>
          </cell>
          <cell r="L127"/>
          <cell r="M127">
            <v>1.32</v>
          </cell>
          <cell r="N127">
            <v>96789</v>
          </cell>
          <cell r="O127"/>
          <cell r="P127">
            <v>1.38</v>
          </cell>
          <cell r="Q127">
            <v>101188.5</v>
          </cell>
          <cell r="R127"/>
          <cell r="S127">
            <v>1.38</v>
          </cell>
          <cell r="T127">
            <v>101188.5</v>
          </cell>
          <cell r="U127"/>
          <cell r="V127"/>
          <cell r="W127">
            <v>0.75</v>
          </cell>
          <cell r="X127">
            <v>54993.75</v>
          </cell>
          <cell r="Y127"/>
          <cell r="Z127">
            <v>0.75</v>
          </cell>
          <cell r="AA127">
            <v>54993.75</v>
          </cell>
          <cell r="AB127"/>
          <cell r="AC127">
            <v>0.78</v>
          </cell>
          <cell r="AD127">
            <v>57193.5</v>
          </cell>
          <cell r="AE127"/>
          <cell r="AF127">
            <v>0.78</v>
          </cell>
          <cell r="AG127">
            <v>57193.5</v>
          </cell>
          <cell r="AH127"/>
          <cell r="AI127">
            <v>0.94</v>
          </cell>
          <cell r="AJ127">
            <v>68925.5</v>
          </cell>
          <cell r="AK127"/>
          <cell r="AL127"/>
          <cell r="AM127">
            <v>3.39</v>
          </cell>
          <cell r="AN127">
            <v>248571.75</v>
          </cell>
          <cell r="AO127"/>
          <cell r="AP127">
            <v>3.39</v>
          </cell>
          <cell r="AQ127">
            <v>100689.78</v>
          </cell>
          <cell r="AR127"/>
          <cell r="AS127">
            <v>0.47</v>
          </cell>
          <cell r="AT127">
            <v>38001.85</v>
          </cell>
          <cell r="AU127"/>
          <cell r="AV127"/>
          <cell r="AW127">
            <v>1076518.3799999999</v>
          </cell>
          <cell r="AX127"/>
          <cell r="AY127">
            <v>10.72</v>
          </cell>
        </row>
        <row r="128">
          <cell r="A128" t="str">
            <v>0601609500200</v>
          </cell>
          <cell r="B128" t="str">
            <v>BROOKFIELD SCHOOL DIST 95</v>
          </cell>
          <cell r="C128" t="str">
            <v>COOK</v>
          </cell>
          <cell r="D128" t="str">
            <v>Elementary</v>
          </cell>
          <cell r="E128"/>
          <cell r="F128">
            <v>1303.3900000000001</v>
          </cell>
          <cell r="G128">
            <v>229.66</v>
          </cell>
          <cell r="H128">
            <v>76.5</v>
          </cell>
          <cell r="I128"/>
          <cell r="J128">
            <v>1.83</v>
          </cell>
          <cell r="K128">
            <v>134184.75</v>
          </cell>
          <cell r="L128"/>
          <cell r="M128">
            <v>1.83</v>
          </cell>
          <cell r="N128">
            <v>134184.75</v>
          </cell>
          <cell r="O128"/>
          <cell r="P128">
            <v>1.91</v>
          </cell>
          <cell r="Q128">
            <v>140050.75</v>
          </cell>
          <cell r="R128"/>
          <cell r="S128">
            <v>1.91</v>
          </cell>
          <cell r="T128">
            <v>140050.75</v>
          </cell>
          <cell r="U128"/>
          <cell r="V128"/>
          <cell r="W128">
            <v>0.61</v>
          </cell>
          <cell r="X128">
            <v>44728.25</v>
          </cell>
          <cell r="Y128"/>
          <cell r="Z128">
            <v>0.61</v>
          </cell>
          <cell r="AA128">
            <v>44728.25</v>
          </cell>
          <cell r="AB128"/>
          <cell r="AC128">
            <v>0.63</v>
          </cell>
          <cell r="AD128">
            <v>46194.75</v>
          </cell>
          <cell r="AE128"/>
          <cell r="AF128">
            <v>0.63</v>
          </cell>
          <cell r="AG128">
            <v>46194.75</v>
          </cell>
          <cell r="AH128"/>
          <cell r="AI128">
            <v>0.76</v>
          </cell>
          <cell r="AJ128">
            <v>55727</v>
          </cell>
          <cell r="AK128"/>
          <cell r="AL128"/>
          <cell r="AM128">
            <v>9.24</v>
          </cell>
          <cell r="AN128">
            <v>677523</v>
          </cell>
          <cell r="AO128"/>
          <cell r="AP128">
            <v>9.24</v>
          </cell>
          <cell r="AQ128">
            <v>274446.48</v>
          </cell>
          <cell r="AR128"/>
          <cell r="AS128">
            <v>1.3</v>
          </cell>
          <cell r="AT128">
            <v>105111.5</v>
          </cell>
          <cell r="AU128"/>
          <cell r="AV128"/>
          <cell r="AW128">
            <v>1843124.98</v>
          </cell>
          <cell r="AX128"/>
          <cell r="AY128">
            <v>17.520000000000003</v>
          </cell>
        </row>
        <row r="129">
          <cell r="A129" t="str">
            <v>0601609600200</v>
          </cell>
          <cell r="B129" t="str">
            <v>RIVERSIDE SCHOOL DIST 96</v>
          </cell>
          <cell r="C129" t="str">
            <v>COOK</v>
          </cell>
          <cell r="D129" t="str">
            <v>Elementary</v>
          </cell>
          <cell r="E129"/>
          <cell r="F129">
            <v>1652</v>
          </cell>
          <cell r="G129">
            <v>297</v>
          </cell>
          <cell r="H129">
            <v>105.5</v>
          </cell>
          <cell r="I129"/>
          <cell r="J129">
            <v>2.37</v>
          </cell>
          <cell r="K129">
            <v>173780.25</v>
          </cell>
          <cell r="L129"/>
          <cell r="M129">
            <v>2.37</v>
          </cell>
          <cell r="N129">
            <v>173780.25</v>
          </cell>
          <cell r="O129"/>
          <cell r="P129">
            <v>2.4700000000000002</v>
          </cell>
          <cell r="Q129">
            <v>181112.75</v>
          </cell>
          <cell r="R129"/>
          <cell r="S129">
            <v>2.4700000000000002</v>
          </cell>
          <cell r="T129">
            <v>181112.75</v>
          </cell>
          <cell r="U129"/>
          <cell r="V129"/>
          <cell r="W129">
            <v>0.84</v>
          </cell>
          <cell r="X129">
            <v>61593</v>
          </cell>
          <cell r="Y129"/>
          <cell r="Z129">
            <v>0.84</v>
          </cell>
          <cell r="AA129">
            <v>61593</v>
          </cell>
          <cell r="AB129"/>
          <cell r="AC129">
            <v>0.87</v>
          </cell>
          <cell r="AD129">
            <v>63792.75</v>
          </cell>
          <cell r="AE129"/>
          <cell r="AF129">
            <v>0.87</v>
          </cell>
          <cell r="AG129">
            <v>63792.75</v>
          </cell>
          <cell r="AH129"/>
          <cell r="AI129">
            <v>1.05</v>
          </cell>
          <cell r="AJ129">
            <v>76991.25</v>
          </cell>
          <cell r="AK129"/>
          <cell r="AL129"/>
          <cell r="AM129">
            <v>11.71</v>
          </cell>
          <cell r="AN129">
            <v>858635.75</v>
          </cell>
          <cell r="AO129"/>
          <cell r="AP129">
            <v>11.71</v>
          </cell>
          <cell r="AQ129">
            <v>347810.42</v>
          </cell>
          <cell r="AR129"/>
          <cell r="AS129">
            <v>1.65</v>
          </cell>
          <cell r="AT129">
            <v>133410.75</v>
          </cell>
          <cell r="AU129"/>
          <cell r="AV129"/>
          <cell r="AW129">
            <v>2377405.67</v>
          </cell>
          <cell r="AX129"/>
          <cell r="AY129">
            <v>22.65</v>
          </cell>
        </row>
        <row r="130">
          <cell r="A130" t="str">
            <v>0601609700200</v>
          </cell>
          <cell r="B130" t="str">
            <v>OAK PARK ELEM SCHOOL DIST 97</v>
          </cell>
          <cell r="C130" t="str">
            <v>COOK</v>
          </cell>
          <cell r="D130" t="str">
            <v>Elementary</v>
          </cell>
          <cell r="E130"/>
          <cell r="F130">
            <v>5609.97</v>
          </cell>
          <cell r="G130">
            <v>706.66</v>
          </cell>
          <cell r="H130">
            <v>148.5</v>
          </cell>
          <cell r="I130"/>
          <cell r="J130">
            <v>5.65</v>
          </cell>
          <cell r="K130">
            <v>414286.25</v>
          </cell>
          <cell r="L130"/>
          <cell r="M130">
            <v>5.65</v>
          </cell>
          <cell r="N130">
            <v>414286.25</v>
          </cell>
          <cell r="O130"/>
          <cell r="P130">
            <v>5.88</v>
          </cell>
          <cell r="Q130">
            <v>431151</v>
          </cell>
          <cell r="R130"/>
          <cell r="S130">
            <v>5.88</v>
          </cell>
          <cell r="T130">
            <v>431151</v>
          </cell>
          <cell r="U130"/>
          <cell r="V130"/>
          <cell r="W130">
            <v>1.18</v>
          </cell>
          <cell r="X130">
            <v>86523.5</v>
          </cell>
          <cell r="Y130"/>
          <cell r="Z130">
            <v>1.18</v>
          </cell>
          <cell r="AA130">
            <v>86523.5</v>
          </cell>
          <cell r="AB130"/>
          <cell r="AC130">
            <v>1.23</v>
          </cell>
          <cell r="AD130">
            <v>90189.75</v>
          </cell>
          <cell r="AE130"/>
          <cell r="AF130">
            <v>1.23</v>
          </cell>
          <cell r="AG130">
            <v>90189.75</v>
          </cell>
          <cell r="AH130"/>
          <cell r="AI130">
            <v>1.48</v>
          </cell>
          <cell r="AJ130">
            <v>108521</v>
          </cell>
          <cell r="AK130"/>
          <cell r="AL130"/>
          <cell r="AM130">
            <v>39.78</v>
          </cell>
          <cell r="AN130">
            <v>2916868.5</v>
          </cell>
          <cell r="AO130"/>
          <cell r="AP130">
            <v>39.78</v>
          </cell>
          <cell r="AQ130">
            <v>1181545.56</v>
          </cell>
          <cell r="AR130"/>
          <cell r="AS130">
            <v>5.6</v>
          </cell>
          <cell r="AT130">
            <v>452788</v>
          </cell>
          <cell r="AU130"/>
          <cell r="AV130"/>
          <cell r="AW130">
            <v>6704024.0600000005</v>
          </cell>
          <cell r="AX130"/>
          <cell r="AY130">
            <v>62.31</v>
          </cell>
        </row>
        <row r="131">
          <cell r="A131" t="str">
            <v>0601609800200</v>
          </cell>
          <cell r="B131" t="str">
            <v>BERWYN NORTH SCHOOL DIST 98</v>
          </cell>
          <cell r="C131" t="str">
            <v>COOK</v>
          </cell>
          <cell r="D131" t="str">
            <v>Elementary</v>
          </cell>
          <cell r="E131"/>
          <cell r="F131">
            <v>2478.31</v>
          </cell>
          <cell r="G131">
            <v>1787</v>
          </cell>
          <cell r="H131">
            <v>843.66</v>
          </cell>
          <cell r="I131"/>
          <cell r="J131">
            <v>14.29</v>
          </cell>
          <cell r="K131">
            <v>1047814.25</v>
          </cell>
          <cell r="L131"/>
          <cell r="M131">
            <v>14.29</v>
          </cell>
          <cell r="N131">
            <v>1047814.25</v>
          </cell>
          <cell r="O131"/>
          <cell r="P131">
            <v>14.89</v>
          </cell>
          <cell r="Q131">
            <v>1091809.25</v>
          </cell>
          <cell r="R131"/>
          <cell r="S131">
            <v>14.89</v>
          </cell>
          <cell r="T131">
            <v>1091809.25</v>
          </cell>
          <cell r="U131"/>
          <cell r="V131"/>
          <cell r="W131">
            <v>6.74</v>
          </cell>
          <cell r="X131">
            <v>494210.5</v>
          </cell>
          <cell r="Y131"/>
          <cell r="Z131">
            <v>6.74</v>
          </cell>
          <cell r="AA131">
            <v>494210.5</v>
          </cell>
          <cell r="AB131"/>
          <cell r="AC131">
            <v>7.03</v>
          </cell>
          <cell r="AD131">
            <v>515474.75</v>
          </cell>
          <cell r="AE131"/>
          <cell r="AF131">
            <v>7.03</v>
          </cell>
          <cell r="AG131">
            <v>515474.75</v>
          </cell>
          <cell r="AH131"/>
          <cell r="AI131">
            <v>8.43</v>
          </cell>
          <cell r="AJ131">
            <v>618129.75</v>
          </cell>
          <cell r="AK131"/>
          <cell r="AL131"/>
          <cell r="AM131">
            <v>17.57</v>
          </cell>
          <cell r="AN131">
            <v>1288320.25</v>
          </cell>
          <cell r="AO131"/>
          <cell r="AP131">
            <v>17.57</v>
          </cell>
          <cell r="AQ131">
            <v>521864.14</v>
          </cell>
          <cell r="AR131"/>
          <cell r="AS131">
            <v>2.4700000000000002</v>
          </cell>
          <cell r="AT131">
            <v>199711.85</v>
          </cell>
          <cell r="AU131"/>
          <cell r="AV131"/>
          <cell r="AW131">
            <v>8926643.4900000002</v>
          </cell>
          <cell r="AX131"/>
          <cell r="AY131">
            <v>90.87</v>
          </cell>
        </row>
        <row r="132">
          <cell r="A132" t="str">
            <v>0601609900200</v>
          </cell>
          <cell r="B132" t="str">
            <v>CICERO SCHOOL DISTRICT 99</v>
          </cell>
          <cell r="C132" t="str">
            <v>COOK</v>
          </cell>
          <cell r="D132" t="str">
            <v>Elementary</v>
          </cell>
          <cell r="E132"/>
          <cell r="F132">
            <v>9348.6299999999992</v>
          </cell>
          <cell r="G132">
            <v>7864</v>
          </cell>
          <cell r="H132">
            <v>5430.16</v>
          </cell>
          <cell r="I132"/>
          <cell r="J132">
            <v>62.91</v>
          </cell>
          <cell r="K132">
            <v>4612875.75</v>
          </cell>
          <cell r="L132"/>
          <cell r="M132">
            <v>62.91</v>
          </cell>
          <cell r="N132">
            <v>4612875.75</v>
          </cell>
          <cell r="O132"/>
          <cell r="P132">
            <v>65.53</v>
          </cell>
          <cell r="Q132">
            <v>4804987.25</v>
          </cell>
          <cell r="R132"/>
          <cell r="S132">
            <v>65.53</v>
          </cell>
          <cell r="T132">
            <v>4804987.25</v>
          </cell>
          <cell r="U132"/>
          <cell r="V132"/>
          <cell r="W132">
            <v>43.44</v>
          </cell>
          <cell r="X132">
            <v>3185238</v>
          </cell>
          <cell r="Y132"/>
          <cell r="Z132">
            <v>43.44</v>
          </cell>
          <cell r="AA132">
            <v>3185238</v>
          </cell>
          <cell r="AB132"/>
          <cell r="AC132">
            <v>45.25</v>
          </cell>
          <cell r="AD132">
            <v>3317956.25</v>
          </cell>
          <cell r="AE132"/>
          <cell r="AF132">
            <v>45.25</v>
          </cell>
          <cell r="AG132">
            <v>3317956.25</v>
          </cell>
          <cell r="AH132"/>
          <cell r="AI132">
            <v>54.3</v>
          </cell>
          <cell r="AJ132">
            <v>3981547.5</v>
          </cell>
          <cell r="AK132"/>
          <cell r="AL132"/>
          <cell r="AM132">
            <v>66.3</v>
          </cell>
          <cell r="AN132">
            <v>4861447.5</v>
          </cell>
          <cell r="AO132"/>
          <cell r="AP132">
            <v>66.3</v>
          </cell>
          <cell r="AQ132">
            <v>1969242.6</v>
          </cell>
          <cell r="AR132"/>
          <cell r="AS132">
            <v>9.34</v>
          </cell>
          <cell r="AT132">
            <v>755185.7</v>
          </cell>
          <cell r="AU132"/>
          <cell r="AV132"/>
          <cell r="AW132">
            <v>43409537.799999997</v>
          </cell>
          <cell r="AX132"/>
          <cell r="AY132">
            <v>448.51</v>
          </cell>
        </row>
        <row r="133">
          <cell r="A133" t="str">
            <v>0601610000200</v>
          </cell>
          <cell r="B133" t="str">
            <v>BERWYN SOUTH SCHOOL DISTRICT 100</v>
          </cell>
          <cell r="C133" t="str">
            <v>COOK</v>
          </cell>
          <cell r="D133" t="str">
            <v>Elementary</v>
          </cell>
          <cell r="E133"/>
          <cell r="F133">
            <v>3048.79</v>
          </cell>
          <cell r="G133">
            <v>1754.66</v>
          </cell>
          <cell r="H133">
            <v>981.16</v>
          </cell>
          <cell r="I133"/>
          <cell r="J133">
            <v>14.03</v>
          </cell>
          <cell r="K133">
            <v>1028749.75</v>
          </cell>
          <cell r="L133"/>
          <cell r="M133">
            <v>14.03</v>
          </cell>
          <cell r="N133">
            <v>1028749.75</v>
          </cell>
          <cell r="O133"/>
          <cell r="P133">
            <v>14.62</v>
          </cell>
          <cell r="Q133">
            <v>1072011.5</v>
          </cell>
          <cell r="R133"/>
          <cell r="S133">
            <v>14.62</v>
          </cell>
          <cell r="T133">
            <v>1072011.5</v>
          </cell>
          <cell r="U133"/>
          <cell r="V133"/>
          <cell r="W133">
            <v>7.84</v>
          </cell>
          <cell r="X133">
            <v>574868</v>
          </cell>
          <cell r="Y133"/>
          <cell r="Z133">
            <v>7.84</v>
          </cell>
          <cell r="AA133">
            <v>574868</v>
          </cell>
          <cell r="AB133"/>
          <cell r="AC133">
            <v>8.17</v>
          </cell>
          <cell r="AD133">
            <v>599065.25</v>
          </cell>
          <cell r="AE133"/>
          <cell r="AF133">
            <v>8.17</v>
          </cell>
          <cell r="AG133">
            <v>599065.25</v>
          </cell>
          <cell r="AH133"/>
          <cell r="AI133">
            <v>9.81</v>
          </cell>
          <cell r="AJ133">
            <v>719318.25</v>
          </cell>
          <cell r="AK133"/>
          <cell r="AL133"/>
          <cell r="AM133">
            <v>21.62</v>
          </cell>
          <cell r="AN133">
            <v>1585286.5</v>
          </cell>
          <cell r="AO133"/>
          <cell r="AP133">
            <v>21.62</v>
          </cell>
          <cell r="AQ133">
            <v>642157.24</v>
          </cell>
          <cell r="AR133"/>
          <cell r="AS133">
            <v>3.04</v>
          </cell>
          <cell r="AT133">
            <v>245799.2</v>
          </cell>
          <cell r="AU133"/>
          <cell r="AV133"/>
          <cell r="AW133">
            <v>9741950.1899999995</v>
          </cell>
          <cell r="AX133"/>
          <cell r="AY133">
            <v>98.88000000000001</v>
          </cell>
        </row>
        <row r="134">
          <cell r="A134" t="str">
            <v>0601610100200</v>
          </cell>
          <cell r="B134" t="str">
            <v>WESTERN SPRINGS SCHOOL DIST 101</v>
          </cell>
          <cell r="C134" t="str">
            <v>COOK</v>
          </cell>
          <cell r="D134" t="str">
            <v>Elementary</v>
          </cell>
          <cell r="E134"/>
          <cell r="F134">
            <v>1453.5</v>
          </cell>
          <cell r="G134">
            <v>31.66</v>
          </cell>
          <cell r="H134">
            <v>1.1599999999999999</v>
          </cell>
          <cell r="I134"/>
          <cell r="J134">
            <v>0.25</v>
          </cell>
          <cell r="K134">
            <v>18331.25</v>
          </cell>
          <cell r="L134"/>
          <cell r="M134">
            <v>0.25</v>
          </cell>
          <cell r="N134">
            <v>18331.25</v>
          </cell>
          <cell r="O134"/>
          <cell r="P134">
            <v>0.26</v>
          </cell>
          <cell r="Q134">
            <v>19064.5</v>
          </cell>
          <cell r="R134"/>
          <cell r="S134">
            <v>0.26</v>
          </cell>
          <cell r="T134">
            <v>19064.5</v>
          </cell>
          <cell r="U134"/>
          <cell r="V134"/>
          <cell r="W134">
            <v>0</v>
          </cell>
          <cell r="X134">
            <v>0</v>
          </cell>
          <cell r="Y134"/>
          <cell r="Z134">
            <v>0</v>
          </cell>
          <cell r="AA134">
            <v>0</v>
          </cell>
          <cell r="AB134"/>
          <cell r="AC134">
            <v>0</v>
          </cell>
          <cell r="AD134">
            <v>0</v>
          </cell>
          <cell r="AE134"/>
          <cell r="AF134">
            <v>0</v>
          </cell>
          <cell r="AG134">
            <v>0</v>
          </cell>
          <cell r="AH134"/>
          <cell r="AI134">
            <v>0.01</v>
          </cell>
          <cell r="AJ134">
            <v>733.25</v>
          </cell>
          <cell r="AK134"/>
          <cell r="AL134"/>
          <cell r="AM134">
            <v>10.3</v>
          </cell>
          <cell r="AN134">
            <v>755247.5</v>
          </cell>
          <cell r="AO134"/>
          <cell r="AP134">
            <v>10.3</v>
          </cell>
          <cell r="AQ134">
            <v>305930.59999999998</v>
          </cell>
          <cell r="AR134"/>
          <cell r="AS134">
            <v>1.45</v>
          </cell>
          <cell r="AT134">
            <v>117239.75</v>
          </cell>
          <cell r="AU134"/>
          <cell r="AV134"/>
          <cell r="AW134">
            <v>1253942.6000000001</v>
          </cell>
          <cell r="AX134"/>
          <cell r="AY134">
            <v>11.08</v>
          </cell>
        </row>
        <row r="135">
          <cell r="A135" t="str">
            <v>0601610200200</v>
          </cell>
          <cell r="B135" t="str">
            <v>LA GRANGE SCHOOL DIST 102</v>
          </cell>
          <cell r="C135" t="str">
            <v>COOK</v>
          </cell>
          <cell r="D135" t="str">
            <v>Elementary</v>
          </cell>
          <cell r="E135"/>
          <cell r="F135">
            <v>2933.53</v>
          </cell>
          <cell r="G135">
            <v>371</v>
          </cell>
          <cell r="H135">
            <v>192</v>
          </cell>
          <cell r="I135"/>
          <cell r="J135">
            <v>2.96</v>
          </cell>
          <cell r="K135">
            <v>217042</v>
          </cell>
          <cell r="L135"/>
          <cell r="M135">
            <v>2.96</v>
          </cell>
          <cell r="N135">
            <v>217042</v>
          </cell>
          <cell r="O135"/>
          <cell r="P135">
            <v>3.09</v>
          </cell>
          <cell r="Q135">
            <v>226574.25</v>
          </cell>
          <cell r="R135"/>
          <cell r="S135">
            <v>3.09</v>
          </cell>
          <cell r="T135">
            <v>226574.25</v>
          </cell>
          <cell r="U135"/>
          <cell r="V135"/>
          <cell r="W135">
            <v>1.53</v>
          </cell>
          <cell r="X135">
            <v>112187.25</v>
          </cell>
          <cell r="Y135"/>
          <cell r="Z135">
            <v>1.53</v>
          </cell>
          <cell r="AA135">
            <v>112187.25</v>
          </cell>
          <cell r="AB135"/>
          <cell r="AC135">
            <v>1.6</v>
          </cell>
          <cell r="AD135">
            <v>117320</v>
          </cell>
          <cell r="AE135"/>
          <cell r="AF135">
            <v>1.6</v>
          </cell>
          <cell r="AG135">
            <v>117320</v>
          </cell>
          <cell r="AH135"/>
          <cell r="AI135">
            <v>1.92</v>
          </cell>
          <cell r="AJ135">
            <v>140784</v>
          </cell>
          <cell r="AK135"/>
          <cell r="AL135"/>
          <cell r="AM135">
            <v>20.8</v>
          </cell>
          <cell r="AN135">
            <v>1525160</v>
          </cell>
          <cell r="AO135"/>
          <cell r="AP135">
            <v>20.8</v>
          </cell>
          <cell r="AQ135">
            <v>617801.6</v>
          </cell>
          <cell r="AR135"/>
          <cell r="AS135">
            <v>2.93</v>
          </cell>
          <cell r="AT135">
            <v>236905.15</v>
          </cell>
          <cell r="AU135"/>
          <cell r="AV135"/>
          <cell r="AW135">
            <v>3866897.75</v>
          </cell>
          <cell r="AX135"/>
          <cell r="AY135">
            <v>36.590000000000003</v>
          </cell>
        </row>
        <row r="136">
          <cell r="A136" t="str">
            <v>0601610300200</v>
          </cell>
          <cell r="B136" t="str">
            <v>LYONS SCHOOL DIST 103</v>
          </cell>
          <cell r="C136" t="str">
            <v>COOK</v>
          </cell>
          <cell r="D136" t="str">
            <v>Elementary</v>
          </cell>
          <cell r="E136"/>
          <cell r="F136">
            <v>2093.23</v>
          </cell>
          <cell r="G136">
            <v>1250.6600000000001</v>
          </cell>
          <cell r="H136">
            <v>765</v>
          </cell>
          <cell r="I136"/>
          <cell r="J136">
            <v>10</v>
          </cell>
          <cell r="K136">
            <v>733250</v>
          </cell>
          <cell r="L136"/>
          <cell r="M136">
            <v>10</v>
          </cell>
          <cell r="N136">
            <v>733250</v>
          </cell>
          <cell r="O136"/>
          <cell r="P136">
            <v>10.42</v>
          </cell>
          <cell r="Q136">
            <v>764046.5</v>
          </cell>
          <cell r="R136"/>
          <cell r="S136">
            <v>10.42</v>
          </cell>
          <cell r="T136">
            <v>764046.5</v>
          </cell>
          <cell r="U136"/>
          <cell r="V136"/>
          <cell r="W136">
            <v>6.12</v>
          </cell>
          <cell r="X136">
            <v>448749</v>
          </cell>
          <cell r="Y136"/>
          <cell r="Z136">
            <v>6.12</v>
          </cell>
          <cell r="AA136">
            <v>448749</v>
          </cell>
          <cell r="AB136"/>
          <cell r="AC136">
            <v>6.37</v>
          </cell>
          <cell r="AD136">
            <v>467080.25</v>
          </cell>
          <cell r="AE136"/>
          <cell r="AF136">
            <v>6.37</v>
          </cell>
          <cell r="AG136">
            <v>467080.25</v>
          </cell>
          <cell r="AH136"/>
          <cell r="AI136">
            <v>7.65</v>
          </cell>
          <cell r="AJ136">
            <v>560936.25</v>
          </cell>
          <cell r="AK136"/>
          <cell r="AL136"/>
          <cell r="AM136">
            <v>14.84</v>
          </cell>
          <cell r="AN136">
            <v>1088143</v>
          </cell>
          <cell r="AO136"/>
          <cell r="AP136">
            <v>14.84</v>
          </cell>
          <cell r="AQ136">
            <v>440777.68</v>
          </cell>
          <cell r="AR136"/>
          <cell r="AS136">
            <v>2.09</v>
          </cell>
          <cell r="AT136">
            <v>168986.95</v>
          </cell>
          <cell r="AU136"/>
          <cell r="AV136"/>
          <cell r="AW136">
            <v>7085095.3799999999</v>
          </cell>
          <cell r="AX136"/>
          <cell r="AY136">
            <v>72.19</v>
          </cell>
        </row>
        <row r="137">
          <cell r="A137" t="str">
            <v>0601610500200</v>
          </cell>
          <cell r="B137" t="str">
            <v>LA GRANGE SCHOOL DIST 105 (SOUTH)</v>
          </cell>
          <cell r="C137" t="str">
            <v>COOK</v>
          </cell>
          <cell r="D137" t="str">
            <v>Elementary</v>
          </cell>
          <cell r="E137"/>
          <cell r="F137">
            <v>1200.73</v>
          </cell>
          <cell r="G137">
            <v>378.66</v>
          </cell>
          <cell r="H137">
            <v>177.66</v>
          </cell>
          <cell r="I137"/>
          <cell r="J137">
            <v>3.02</v>
          </cell>
          <cell r="K137">
            <v>221441.5</v>
          </cell>
          <cell r="L137"/>
          <cell r="M137">
            <v>3.02</v>
          </cell>
          <cell r="N137">
            <v>221441.5</v>
          </cell>
          <cell r="O137"/>
          <cell r="P137">
            <v>3.15</v>
          </cell>
          <cell r="Q137">
            <v>230973.75</v>
          </cell>
          <cell r="R137"/>
          <cell r="S137">
            <v>3.15</v>
          </cell>
          <cell r="T137">
            <v>230973.75</v>
          </cell>
          <cell r="U137"/>
          <cell r="V137"/>
          <cell r="W137">
            <v>1.42</v>
          </cell>
          <cell r="X137">
            <v>104121.5</v>
          </cell>
          <cell r="Y137"/>
          <cell r="Z137">
            <v>1.42</v>
          </cell>
          <cell r="AA137">
            <v>104121.5</v>
          </cell>
          <cell r="AB137"/>
          <cell r="AC137">
            <v>1.48</v>
          </cell>
          <cell r="AD137">
            <v>108521</v>
          </cell>
          <cell r="AE137"/>
          <cell r="AF137">
            <v>1.48</v>
          </cell>
          <cell r="AG137">
            <v>108521</v>
          </cell>
          <cell r="AH137"/>
          <cell r="AI137">
            <v>1.77</v>
          </cell>
          <cell r="AJ137">
            <v>129785.25</v>
          </cell>
          <cell r="AK137"/>
          <cell r="AL137"/>
          <cell r="AM137">
            <v>8.51</v>
          </cell>
          <cell r="AN137">
            <v>623995.75</v>
          </cell>
          <cell r="AO137"/>
          <cell r="AP137">
            <v>8.51</v>
          </cell>
          <cell r="AQ137">
            <v>252764.02</v>
          </cell>
          <cell r="AR137"/>
          <cell r="AS137">
            <v>1.2</v>
          </cell>
          <cell r="AT137">
            <v>97026</v>
          </cell>
          <cell r="AU137"/>
          <cell r="AV137"/>
          <cell r="AW137">
            <v>2433686.52</v>
          </cell>
          <cell r="AX137"/>
          <cell r="AY137">
            <v>23.98</v>
          </cell>
        </row>
        <row r="138">
          <cell r="A138" t="str">
            <v>0601610600200</v>
          </cell>
          <cell r="B138" t="str">
            <v>LAGRANGE HIGHLANDS SCH DIST 106</v>
          </cell>
          <cell r="C138" t="str">
            <v>COOK</v>
          </cell>
          <cell r="D138" t="str">
            <v>Elementary</v>
          </cell>
          <cell r="E138"/>
          <cell r="F138">
            <v>943</v>
          </cell>
          <cell r="G138">
            <v>80.66</v>
          </cell>
          <cell r="H138">
            <v>44.5</v>
          </cell>
          <cell r="I138"/>
          <cell r="J138">
            <v>0.64</v>
          </cell>
          <cell r="K138">
            <v>46928</v>
          </cell>
          <cell r="L138"/>
          <cell r="M138">
            <v>0.64</v>
          </cell>
          <cell r="N138">
            <v>46928</v>
          </cell>
          <cell r="O138"/>
          <cell r="P138">
            <v>0.67</v>
          </cell>
          <cell r="Q138">
            <v>49127.75</v>
          </cell>
          <cell r="R138"/>
          <cell r="S138">
            <v>0.67</v>
          </cell>
          <cell r="T138">
            <v>49127.75</v>
          </cell>
          <cell r="U138"/>
          <cell r="V138"/>
          <cell r="W138">
            <v>0.35</v>
          </cell>
          <cell r="X138">
            <v>25663.75</v>
          </cell>
          <cell r="Y138"/>
          <cell r="Z138">
            <v>0.35</v>
          </cell>
          <cell r="AA138">
            <v>25663.75</v>
          </cell>
          <cell r="AB138"/>
          <cell r="AC138">
            <v>0.37</v>
          </cell>
          <cell r="AD138">
            <v>27130.25</v>
          </cell>
          <cell r="AE138"/>
          <cell r="AF138">
            <v>0.37</v>
          </cell>
          <cell r="AG138">
            <v>27130.25</v>
          </cell>
          <cell r="AH138"/>
          <cell r="AI138">
            <v>0.44</v>
          </cell>
          <cell r="AJ138">
            <v>32263</v>
          </cell>
          <cell r="AK138"/>
          <cell r="AL138"/>
          <cell r="AM138">
            <v>6.68</v>
          </cell>
          <cell r="AN138">
            <v>489811</v>
          </cell>
          <cell r="AO138"/>
          <cell r="AP138">
            <v>6.68</v>
          </cell>
          <cell r="AQ138">
            <v>198409.36</v>
          </cell>
          <cell r="AR138"/>
          <cell r="AS138">
            <v>0.94</v>
          </cell>
          <cell r="AT138">
            <v>76003.7</v>
          </cell>
          <cell r="AU138"/>
          <cell r="AV138"/>
          <cell r="AW138">
            <v>1094186.56</v>
          </cell>
          <cell r="AX138"/>
          <cell r="AY138">
            <v>10.19</v>
          </cell>
        </row>
        <row r="139">
          <cell r="A139" t="str">
            <v>0601610700200</v>
          </cell>
          <cell r="B139" t="str">
            <v>PLEASANTDALE SCHOOL DIST 107</v>
          </cell>
          <cell r="C139" t="str">
            <v>COOK</v>
          </cell>
          <cell r="D139" t="str">
            <v>Elementary</v>
          </cell>
          <cell r="E139"/>
          <cell r="F139">
            <v>793.75</v>
          </cell>
          <cell r="G139">
            <v>109.66</v>
          </cell>
          <cell r="H139">
            <v>98.5</v>
          </cell>
          <cell r="I139"/>
          <cell r="J139">
            <v>0.87</v>
          </cell>
          <cell r="K139">
            <v>63792.75</v>
          </cell>
          <cell r="L139"/>
          <cell r="M139">
            <v>0.87</v>
          </cell>
          <cell r="N139">
            <v>63792.75</v>
          </cell>
          <cell r="O139"/>
          <cell r="P139">
            <v>0.91</v>
          </cell>
          <cell r="Q139">
            <v>66725.75</v>
          </cell>
          <cell r="R139"/>
          <cell r="S139">
            <v>0.91</v>
          </cell>
          <cell r="T139">
            <v>66725.75</v>
          </cell>
          <cell r="U139"/>
          <cell r="V139"/>
          <cell r="W139">
            <v>0.78</v>
          </cell>
          <cell r="X139">
            <v>57193.5</v>
          </cell>
          <cell r="Y139"/>
          <cell r="Z139">
            <v>0.78</v>
          </cell>
          <cell r="AA139">
            <v>57193.5</v>
          </cell>
          <cell r="AB139"/>
          <cell r="AC139">
            <v>0.82</v>
          </cell>
          <cell r="AD139">
            <v>60126.5</v>
          </cell>
          <cell r="AE139"/>
          <cell r="AF139">
            <v>0.82</v>
          </cell>
          <cell r="AG139">
            <v>60126.5</v>
          </cell>
          <cell r="AH139"/>
          <cell r="AI139">
            <v>0.98</v>
          </cell>
          <cell r="AJ139">
            <v>71858.5</v>
          </cell>
          <cell r="AK139"/>
          <cell r="AL139"/>
          <cell r="AM139">
            <v>5.62</v>
          </cell>
          <cell r="AN139">
            <v>412086.5</v>
          </cell>
          <cell r="AO139"/>
          <cell r="AP139">
            <v>5.62</v>
          </cell>
          <cell r="AQ139">
            <v>166925.24</v>
          </cell>
          <cell r="AR139"/>
          <cell r="AS139">
            <v>0.79</v>
          </cell>
          <cell r="AT139">
            <v>63875.45</v>
          </cell>
          <cell r="AU139"/>
          <cell r="AV139"/>
          <cell r="AW139">
            <v>1210422.69</v>
          </cell>
          <cell r="AX139"/>
          <cell r="AY139">
            <v>11.71</v>
          </cell>
        </row>
        <row r="140">
          <cell r="A140" t="str">
            <v>0601620001300</v>
          </cell>
          <cell r="B140" t="str">
            <v>OAK PARK &amp; RIVER FOREST DIST 200</v>
          </cell>
          <cell r="C140" t="str">
            <v>COOK</v>
          </cell>
          <cell r="D140" t="str">
            <v>High School</v>
          </cell>
          <cell r="E140"/>
          <cell r="F140">
            <v>3354.48</v>
          </cell>
          <cell r="G140">
            <v>398</v>
          </cell>
          <cell r="H140">
            <v>29</v>
          </cell>
          <cell r="I140"/>
          <cell r="J140">
            <v>3.18</v>
          </cell>
          <cell r="K140">
            <v>233173.5</v>
          </cell>
          <cell r="L140"/>
          <cell r="M140">
            <v>3.18</v>
          </cell>
          <cell r="N140">
            <v>233173.5</v>
          </cell>
          <cell r="O140"/>
          <cell r="P140">
            <v>3.31</v>
          </cell>
          <cell r="Q140">
            <v>242705.75</v>
          </cell>
          <cell r="R140"/>
          <cell r="S140">
            <v>3.31</v>
          </cell>
          <cell r="T140">
            <v>242705.75</v>
          </cell>
          <cell r="U140"/>
          <cell r="V140"/>
          <cell r="W140">
            <v>0.23</v>
          </cell>
          <cell r="X140">
            <v>16864.75</v>
          </cell>
          <cell r="Y140"/>
          <cell r="Z140">
            <v>0.23</v>
          </cell>
          <cell r="AA140">
            <v>16864.75</v>
          </cell>
          <cell r="AB140"/>
          <cell r="AC140">
            <v>0.24</v>
          </cell>
          <cell r="AD140">
            <v>17598</v>
          </cell>
          <cell r="AE140"/>
          <cell r="AF140">
            <v>0.24</v>
          </cell>
          <cell r="AG140">
            <v>17598</v>
          </cell>
          <cell r="AH140"/>
          <cell r="AI140">
            <v>0.28999999999999998</v>
          </cell>
          <cell r="AJ140">
            <v>21264.25</v>
          </cell>
          <cell r="AK140"/>
          <cell r="AL140"/>
          <cell r="AM140">
            <v>23.79</v>
          </cell>
          <cell r="AN140">
            <v>1744401.75</v>
          </cell>
          <cell r="AO140"/>
          <cell r="AP140">
            <v>23.79</v>
          </cell>
          <cell r="AQ140">
            <v>706610.58</v>
          </cell>
          <cell r="AR140"/>
          <cell r="AS140">
            <v>3.35</v>
          </cell>
          <cell r="AT140">
            <v>270864.25</v>
          </cell>
          <cell r="AU140"/>
          <cell r="AV140"/>
          <cell r="AW140">
            <v>3763824.83</v>
          </cell>
          <cell r="AX140"/>
          <cell r="AY140">
            <v>34.590000000000003</v>
          </cell>
        </row>
        <row r="141">
          <cell r="A141" t="str">
            <v>0601620101700</v>
          </cell>
          <cell r="B141" t="str">
            <v>J S MORTON H S DISTRICT 201</v>
          </cell>
          <cell r="C141" t="str">
            <v>COOK</v>
          </cell>
          <cell r="D141" t="str">
            <v>High School</v>
          </cell>
          <cell r="E141"/>
          <cell r="F141">
            <v>7797.66</v>
          </cell>
          <cell r="G141">
            <v>5968</v>
          </cell>
          <cell r="H141">
            <v>2231</v>
          </cell>
          <cell r="I141"/>
          <cell r="J141">
            <v>47.74</v>
          </cell>
          <cell r="K141">
            <v>3500535.5</v>
          </cell>
          <cell r="L141"/>
          <cell r="M141">
            <v>47.74</v>
          </cell>
          <cell r="N141">
            <v>3500535.5</v>
          </cell>
          <cell r="O141"/>
          <cell r="P141">
            <v>49.73</v>
          </cell>
          <cell r="Q141">
            <v>3646452.25</v>
          </cell>
          <cell r="R141"/>
          <cell r="S141">
            <v>49.73</v>
          </cell>
          <cell r="T141">
            <v>3646452.25</v>
          </cell>
          <cell r="U141"/>
          <cell r="V141"/>
          <cell r="W141">
            <v>17.84</v>
          </cell>
          <cell r="X141">
            <v>1308118</v>
          </cell>
          <cell r="Y141"/>
          <cell r="Z141">
            <v>17.84</v>
          </cell>
          <cell r="AA141">
            <v>1308118</v>
          </cell>
          <cell r="AB141"/>
          <cell r="AC141">
            <v>18.59</v>
          </cell>
          <cell r="AD141">
            <v>1363111.75</v>
          </cell>
          <cell r="AE141"/>
          <cell r="AF141">
            <v>18.59</v>
          </cell>
          <cell r="AG141">
            <v>1363111.75</v>
          </cell>
          <cell r="AH141"/>
          <cell r="AI141">
            <v>22.31</v>
          </cell>
          <cell r="AJ141">
            <v>1635880.75</v>
          </cell>
          <cell r="AK141"/>
          <cell r="AL141"/>
          <cell r="AM141">
            <v>55.3</v>
          </cell>
          <cell r="AN141">
            <v>4054872.5</v>
          </cell>
          <cell r="AO141"/>
          <cell r="AP141">
            <v>55.3</v>
          </cell>
          <cell r="AQ141">
            <v>1642520.6</v>
          </cell>
          <cell r="AR141"/>
          <cell r="AS141">
            <v>7.79</v>
          </cell>
          <cell r="AT141">
            <v>629860.44999999995</v>
          </cell>
          <cell r="AU141"/>
          <cell r="AV141"/>
          <cell r="AW141">
            <v>27599569.300000001</v>
          </cell>
          <cell r="AX141"/>
          <cell r="AY141">
            <v>279.83</v>
          </cell>
        </row>
        <row r="142">
          <cell r="A142" t="str">
            <v>0601620401700</v>
          </cell>
          <cell r="B142" t="str">
            <v>LYONS TWP H S DIST 204</v>
          </cell>
          <cell r="C142" t="str">
            <v>COOK</v>
          </cell>
          <cell r="D142" t="str">
            <v>High School</v>
          </cell>
          <cell r="E142"/>
          <cell r="F142">
            <v>3935.99</v>
          </cell>
          <cell r="G142">
            <v>580</v>
          </cell>
          <cell r="H142">
            <v>147.5</v>
          </cell>
          <cell r="I142"/>
          <cell r="J142">
            <v>4.6399999999999997</v>
          </cell>
          <cell r="K142">
            <v>340228</v>
          </cell>
          <cell r="L142"/>
          <cell r="M142">
            <v>4.6399999999999997</v>
          </cell>
          <cell r="N142">
            <v>340228</v>
          </cell>
          <cell r="O142"/>
          <cell r="P142">
            <v>4.83</v>
          </cell>
          <cell r="Q142">
            <v>354159.75</v>
          </cell>
          <cell r="R142"/>
          <cell r="S142">
            <v>4.83</v>
          </cell>
          <cell r="T142">
            <v>354159.75</v>
          </cell>
          <cell r="U142"/>
          <cell r="V142"/>
          <cell r="W142">
            <v>1.18</v>
          </cell>
          <cell r="X142">
            <v>86523.5</v>
          </cell>
          <cell r="Y142"/>
          <cell r="Z142">
            <v>1.18</v>
          </cell>
          <cell r="AA142">
            <v>86523.5</v>
          </cell>
          <cell r="AB142"/>
          <cell r="AC142">
            <v>1.22</v>
          </cell>
          <cell r="AD142">
            <v>89456.5</v>
          </cell>
          <cell r="AE142"/>
          <cell r="AF142">
            <v>1.22</v>
          </cell>
          <cell r="AG142">
            <v>89456.5</v>
          </cell>
          <cell r="AH142"/>
          <cell r="AI142">
            <v>1.47</v>
          </cell>
          <cell r="AJ142">
            <v>107787.75</v>
          </cell>
          <cell r="AK142"/>
          <cell r="AL142"/>
          <cell r="AM142">
            <v>27.91</v>
          </cell>
          <cell r="AN142">
            <v>2046500.75</v>
          </cell>
          <cell r="AO142"/>
          <cell r="AP142">
            <v>27.91</v>
          </cell>
          <cell r="AQ142">
            <v>828982.82</v>
          </cell>
          <cell r="AR142"/>
          <cell r="AS142">
            <v>3.93</v>
          </cell>
          <cell r="AT142">
            <v>317760.15000000002</v>
          </cell>
          <cell r="AU142"/>
          <cell r="AV142"/>
          <cell r="AW142">
            <v>5041766.97</v>
          </cell>
          <cell r="AX142"/>
          <cell r="AY142">
            <v>47.3</v>
          </cell>
        </row>
        <row r="143">
          <cell r="A143" t="str">
            <v>0601620801700</v>
          </cell>
          <cell r="B143" t="str">
            <v>RIVERSIDE BROOKFIELD TWP DIST 208</v>
          </cell>
          <cell r="C143" t="str">
            <v>COOK</v>
          </cell>
          <cell r="D143" t="str">
            <v>High School</v>
          </cell>
          <cell r="E143"/>
          <cell r="F143">
            <v>1640</v>
          </cell>
          <cell r="G143">
            <v>306.33</v>
          </cell>
          <cell r="H143">
            <v>25.5</v>
          </cell>
          <cell r="I143"/>
          <cell r="J143">
            <v>2.4500000000000002</v>
          </cell>
          <cell r="K143">
            <v>179646.25</v>
          </cell>
          <cell r="L143"/>
          <cell r="M143">
            <v>2.4500000000000002</v>
          </cell>
          <cell r="N143">
            <v>179646.25</v>
          </cell>
          <cell r="O143"/>
          <cell r="P143">
            <v>2.5499999999999998</v>
          </cell>
          <cell r="Q143">
            <v>186978.75</v>
          </cell>
          <cell r="R143"/>
          <cell r="S143">
            <v>2.5499999999999998</v>
          </cell>
          <cell r="T143">
            <v>186978.75</v>
          </cell>
          <cell r="U143"/>
          <cell r="V143"/>
          <cell r="W143">
            <v>0.2</v>
          </cell>
          <cell r="X143">
            <v>14665</v>
          </cell>
          <cell r="Y143"/>
          <cell r="Z143">
            <v>0.2</v>
          </cell>
          <cell r="AA143">
            <v>14665</v>
          </cell>
          <cell r="AB143"/>
          <cell r="AC143">
            <v>0.21</v>
          </cell>
          <cell r="AD143">
            <v>15398.25</v>
          </cell>
          <cell r="AE143"/>
          <cell r="AF143">
            <v>0.21</v>
          </cell>
          <cell r="AG143">
            <v>15398.25</v>
          </cell>
          <cell r="AH143"/>
          <cell r="AI143">
            <v>0.25</v>
          </cell>
          <cell r="AJ143">
            <v>18331.25</v>
          </cell>
          <cell r="AK143"/>
          <cell r="AL143"/>
          <cell r="AM143">
            <v>11.63</v>
          </cell>
          <cell r="AN143">
            <v>852769.75</v>
          </cell>
          <cell r="AO143"/>
          <cell r="AP143">
            <v>11.63</v>
          </cell>
          <cell r="AQ143">
            <v>345434.26</v>
          </cell>
          <cell r="AR143"/>
          <cell r="AS143">
            <v>1.64</v>
          </cell>
          <cell r="AT143">
            <v>132602.20000000001</v>
          </cell>
          <cell r="AU143"/>
          <cell r="AV143"/>
          <cell r="AW143">
            <v>2142513.96</v>
          </cell>
          <cell r="AX143"/>
          <cell r="AY143">
            <v>20.05</v>
          </cell>
        </row>
        <row r="144">
          <cell r="A144" t="str">
            <v>0601620901700</v>
          </cell>
          <cell r="B144" t="str">
            <v>PROVISO TWP H S DIST 209</v>
          </cell>
          <cell r="C144" t="str">
            <v>COOK</v>
          </cell>
          <cell r="D144" t="str">
            <v>High School</v>
          </cell>
          <cell r="E144"/>
          <cell r="F144">
            <v>4396.66</v>
          </cell>
          <cell r="G144">
            <v>3437.33</v>
          </cell>
          <cell r="H144">
            <v>775.5</v>
          </cell>
          <cell r="I144"/>
          <cell r="J144">
            <v>27.49</v>
          </cell>
          <cell r="K144">
            <v>2015704.25</v>
          </cell>
          <cell r="L144"/>
          <cell r="M144">
            <v>27.49</v>
          </cell>
          <cell r="N144">
            <v>2015704.25</v>
          </cell>
          <cell r="O144"/>
          <cell r="P144">
            <v>28.64</v>
          </cell>
          <cell r="Q144">
            <v>2100028</v>
          </cell>
          <cell r="R144"/>
          <cell r="S144">
            <v>28.64</v>
          </cell>
          <cell r="T144">
            <v>2100028</v>
          </cell>
          <cell r="U144"/>
          <cell r="V144"/>
          <cell r="W144">
            <v>6.2</v>
          </cell>
          <cell r="X144">
            <v>454615</v>
          </cell>
          <cell r="Y144"/>
          <cell r="Z144">
            <v>6.2</v>
          </cell>
          <cell r="AA144">
            <v>454615</v>
          </cell>
          <cell r="AB144"/>
          <cell r="AC144">
            <v>6.46</v>
          </cell>
          <cell r="AD144">
            <v>473679.5</v>
          </cell>
          <cell r="AE144"/>
          <cell r="AF144">
            <v>6.46</v>
          </cell>
          <cell r="AG144">
            <v>473679.5</v>
          </cell>
          <cell r="AH144"/>
          <cell r="AI144">
            <v>7.75</v>
          </cell>
          <cell r="AJ144">
            <v>568268.75</v>
          </cell>
          <cell r="AK144"/>
          <cell r="AL144"/>
          <cell r="AM144">
            <v>31.18</v>
          </cell>
          <cell r="AN144">
            <v>2286273.5</v>
          </cell>
          <cell r="AO144"/>
          <cell r="AP144">
            <v>31.18</v>
          </cell>
          <cell r="AQ144">
            <v>926108.36</v>
          </cell>
          <cell r="AR144"/>
          <cell r="AS144">
            <v>4.3899999999999997</v>
          </cell>
          <cell r="AT144">
            <v>354953.45</v>
          </cell>
          <cell r="AU144"/>
          <cell r="AV144"/>
          <cell r="AW144">
            <v>14223657.560000001</v>
          </cell>
          <cell r="AX144"/>
          <cell r="AY144">
            <v>142.82</v>
          </cell>
        </row>
        <row r="145">
          <cell r="A145" t="str">
            <v>0601621201600</v>
          </cell>
          <cell r="B145" t="str">
            <v>LEYDEN COMM H S DIST 212</v>
          </cell>
          <cell r="C145" t="str">
            <v>COOK</v>
          </cell>
          <cell r="D145" t="str">
            <v>High School</v>
          </cell>
          <cell r="E145"/>
          <cell r="F145">
            <v>3459</v>
          </cell>
          <cell r="G145">
            <v>1850.33</v>
          </cell>
          <cell r="H145">
            <v>402.16</v>
          </cell>
          <cell r="I145"/>
          <cell r="J145">
            <v>14.8</v>
          </cell>
          <cell r="K145">
            <v>1085210</v>
          </cell>
          <cell r="L145"/>
          <cell r="M145">
            <v>14.8</v>
          </cell>
          <cell r="N145">
            <v>1085210</v>
          </cell>
          <cell r="O145"/>
          <cell r="P145">
            <v>15.41</v>
          </cell>
          <cell r="Q145">
            <v>1129938.25</v>
          </cell>
          <cell r="R145"/>
          <cell r="S145">
            <v>15.41</v>
          </cell>
          <cell r="T145">
            <v>1129938.25</v>
          </cell>
          <cell r="U145"/>
          <cell r="V145"/>
          <cell r="W145">
            <v>3.21</v>
          </cell>
          <cell r="X145">
            <v>235373.25</v>
          </cell>
          <cell r="Y145"/>
          <cell r="Z145">
            <v>3.21</v>
          </cell>
          <cell r="AA145">
            <v>235373.25</v>
          </cell>
          <cell r="AB145"/>
          <cell r="AC145">
            <v>3.35</v>
          </cell>
          <cell r="AD145">
            <v>245638.75</v>
          </cell>
          <cell r="AE145"/>
          <cell r="AF145">
            <v>3.35</v>
          </cell>
          <cell r="AG145">
            <v>245638.75</v>
          </cell>
          <cell r="AH145"/>
          <cell r="AI145">
            <v>4.0199999999999996</v>
          </cell>
          <cell r="AJ145">
            <v>294766.5</v>
          </cell>
          <cell r="AK145"/>
          <cell r="AL145"/>
          <cell r="AM145">
            <v>24.53</v>
          </cell>
          <cell r="AN145">
            <v>1798662.25</v>
          </cell>
          <cell r="AO145"/>
          <cell r="AP145">
            <v>24.53</v>
          </cell>
          <cell r="AQ145">
            <v>728590.06</v>
          </cell>
          <cell r="AR145"/>
          <cell r="AS145">
            <v>3.45</v>
          </cell>
          <cell r="AT145">
            <v>278949.75</v>
          </cell>
          <cell r="AU145"/>
          <cell r="AV145"/>
          <cell r="AW145">
            <v>8493289.0600000005</v>
          </cell>
          <cell r="AX145"/>
          <cell r="AY145">
            <v>84.080000000000013</v>
          </cell>
        </row>
        <row r="146">
          <cell r="A146" t="str">
            <v>0601623401600</v>
          </cell>
          <cell r="B146" t="str">
            <v>RIDGEWOOD COMM H S DIST 234</v>
          </cell>
          <cell r="C146" t="str">
            <v>COOK</v>
          </cell>
          <cell r="D146" t="str">
            <v>High School</v>
          </cell>
          <cell r="E146"/>
          <cell r="F146">
            <v>853</v>
          </cell>
          <cell r="G146">
            <v>364.66</v>
          </cell>
          <cell r="H146">
            <v>68</v>
          </cell>
          <cell r="I146"/>
          <cell r="J146">
            <v>2.91</v>
          </cell>
          <cell r="K146">
            <v>213375.75</v>
          </cell>
          <cell r="L146"/>
          <cell r="M146">
            <v>2.91</v>
          </cell>
          <cell r="N146">
            <v>213375.75</v>
          </cell>
          <cell r="O146"/>
          <cell r="P146">
            <v>3.03</v>
          </cell>
          <cell r="Q146">
            <v>222174.75</v>
          </cell>
          <cell r="R146"/>
          <cell r="S146">
            <v>3.03</v>
          </cell>
          <cell r="T146">
            <v>222174.75</v>
          </cell>
          <cell r="U146"/>
          <cell r="V146"/>
          <cell r="W146">
            <v>0.54</v>
          </cell>
          <cell r="X146">
            <v>39595.5</v>
          </cell>
          <cell r="Y146"/>
          <cell r="Z146">
            <v>0.54</v>
          </cell>
          <cell r="AA146">
            <v>39595.5</v>
          </cell>
          <cell r="AB146"/>
          <cell r="AC146">
            <v>0.56000000000000005</v>
          </cell>
          <cell r="AD146">
            <v>41062</v>
          </cell>
          <cell r="AE146"/>
          <cell r="AF146">
            <v>0.56000000000000005</v>
          </cell>
          <cell r="AG146">
            <v>41062</v>
          </cell>
          <cell r="AH146"/>
          <cell r="AI146">
            <v>0.68</v>
          </cell>
          <cell r="AJ146">
            <v>49861</v>
          </cell>
          <cell r="AK146"/>
          <cell r="AL146"/>
          <cell r="AM146">
            <v>6.04</v>
          </cell>
          <cell r="AN146">
            <v>442883</v>
          </cell>
          <cell r="AO146"/>
          <cell r="AP146">
            <v>6.04</v>
          </cell>
          <cell r="AQ146">
            <v>179400.08</v>
          </cell>
          <cell r="AR146"/>
          <cell r="AS146">
            <v>0.85</v>
          </cell>
          <cell r="AT146">
            <v>68726.75</v>
          </cell>
          <cell r="AU146"/>
          <cell r="AV146"/>
          <cell r="AW146">
            <v>1773286.83</v>
          </cell>
          <cell r="AX146"/>
          <cell r="AY146">
            <v>17.349999999999998</v>
          </cell>
        </row>
        <row r="147">
          <cell r="A147" t="str">
            <v>0601640102600</v>
          </cell>
          <cell r="B147" t="str">
            <v>ELMWOOD PARK C U SCH DIST 401</v>
          </cell>
          <cell r="C147" t="str">
            <v>COOK</v>
          </cell>
          <cell r="D147" t="str">
            <v>Unit</v>
          </cell>
          <cell r="E147"/>
          <cell r="F147">
            <v>2800.5</v>
          </cell>
          <cell r="G147">
            <v>1423</v>
          </cell>
          <cell r="H147">
            <v>768</v>
          </cell>
          <cell r="I147"/>
          <cell r="J147">
            <v>11.38</v>
          </cell>
          <cell r="K147">
            <v>834438.5</v>
          </cell>
          <cell r="L147"/>
          <cell r="M147">
            <v>11.38</v>
          </cell>
          <cell r="N147">
            <v>834438.5</v>
          </cell>
          <cell r="O147"/>
          <cell r="P147">
            <v>11.85</v>
          </cell>
          <cell r="Q147">
            <v>868901.25</v>
          </cell>
          <cell r="R147"/>
          <cell r="S147">
            <v>11.85</v>
          </cell>
          <cell r="T147">
            <v>868901.25</v>
          </cell>
          <cell r="U147"/>
          <cell r="V147"/>
          <cell r="W147">
            <v>6.14</v>
          </cell>
          <cell r="X147">
            <v>450215.5</v>
          </cell>
          <cell r="Y147"/>
          <cell r="Z147">
            <v>6.14</v>
          </cell>
          <cell r="AA147">
            <v>450215.5</v>
          </cell>
          <cell r="AB147"/>
          <cell r="AC147">
            <v>6.4</v>
          </cell>
          <cell r="AD147">
            <v>469280</v>
          </cell>
          <cell r="AE147"/>
          <cell r="AF147">
            <v>6.4</v>
          </cell>
          <cell r="AG147">
            <v>469280</v>
          </cell>
          <cell r="AH147"/>
          <cell r="AI147">
            <v>7.68</v>
          </cell>
          <cell r="AJ147">
            <v>563136</v>
          </cell>
          <cell r="AK147"/>
          <cell r="AL147"/>
          <cell r="AM147">
            <v>19.86</v>
          </cell>
          <cell r="AN147">
            <v>1456234.5</v>
          </cell>
          <cell r="AO147"/>
          <cell r="AP147">
            <v>19.86</v>
          </cell>
          <cell r="AQ147">
            <v>589881.72</v>
          </cell>
          <cell r="AR147"/>
          <cell r="AS147">
            <v>2.8</v>
          </cell>
          <cell r="AT147">
            <v>226394</v>
          </cell>
          <cell r="AU147"/>
          <cell r="AV147"/>
          <cell r="AW147">
            <v>8081316.7199999997</v>
          </cell>
          <cell r="AX147"/>
          <cell r="AY147">
            <v>81.56</v>
          </cell>
        </row>
        <row r="148">
          <cell r="A148" t="str">
            <v>0700000000092</v>
          </cell>
          <cell r="B148" t="str">
            <v>Region 07 South Cook ISC 4 TAOEP</v>
          </cell>
          <cell r="C148" t="str">
            <v>COOK</v>
          </cell>
          <cell r="D148" t="str">
            <v>Regional</v>
          </cell>
          <cell r="E148"/>
          <cell r="F148">
            <v>1</v>
          </cell>
          <cell r="G148">
            <v>0.54187888936568962</v>
          </cell>
          <cell r="H148">
            <v>0</v>
          </cell>
          <cell r="I148"/>
          <cell r="J148">
            <v>0</v>
          </cell>
          <cell r="K148">
            <v>0</v>
          </cell>
          <cell r="L148"/>
          <cell r="M148">
            <v>0</v>
          </cell>
          <cell r="N148">
            <v>0</v>
          </cell>
          <cell r="O148"/>
          <cell r="P148">
            <v>0</v>
          </cell>
          <cell r="Q148">
            <v>0</v>
          </cell>
          <cell r="R148"/>
          <cell r="S148">
            <v>0</v>
          </cell>
          <cell r="T148">
            <v>0</v>
          </cell>
          <cell r="U148"/>
          <cell r="V148"/>
          <cell r="W148">
            <v>0</v>
          </cell>
          <cell r="X148">
            <v>0</v>
          </cell>
          <cell r="Y148"/>
          <cell r="Z148">
            <v>0</v>
          </cell>
          <cell r="AA148">
            <v>0</v>
          </cell>
          <cell r="AB148"/>
          <cell r="AC148">
            <v>0</v>
          </cell>
          <cell r="AD148">
            <v>0</v>
          </cell>
          <cell r="AE148"/>
          <cell r="AF148">
            <v>0</v>
          </cell>
          <cell r="AG148">
            <v>0</v>
          </cell>
          <cell r="AH148"/>
          <cell r="AI148">
            <v>0</v>
          </cell>
          <cell r="AJ148">
            <v>0</v>
          </cell>
          <cell r="AK148"/>
          <cell r="AL148"/>
          <cell r="AM148">
            <v>0</v>
          </cell>
          <cell r="AN148">
            <v>0</v>
          </cell>
          <cell r="AO148"/>
          <cell r="AP148">
            <v>0</v>
          </cell>
          <cell r="AQ148">
            <v>0</v>
          </cell>
          <cell r="AR148"/>
          <cell r="AS148">
            <v>0</v>
          </cell>
          <cell r="AT148">
            <v>0</v>
          </cell>
          <cell r="AU148"/>
          <cell r="AV148"/>
          <cell r="AW148">
            <v>0</v>
          </cell>
          <cell r="AX148"/>
          <cell r="AY148">
            <v>0</v>
          </cell>
        </row>
        <row r="149">
          <cell r="A149" t="str">
            <v>0700000000093</v>
          </cell>
          <cell r="B149" t="str">
            <v>SAFE SCH-INTERMEDIATE SERVICE CEN</v>
          </cell>
          <cell r="C149" t="str">
            <v>COOK</v>
          </cell>
          <cell r="D149" t="str">
            <v>Regional</v>
          </cell>
          <cell r="E149"/>
          <cell r="F149">
            <v>129</v>
          </cell>
          <cell r="G149">
            <v>69.902376728173962</v>
          </cell>
          <cell r="H149">
            <v>15</v>
          </cell>
          <cell r="I149"/>
          <cell r="J149">
            <v>0.55000000000000004</v>
          </cell>
          <cell r="K149">
            <v>40328.75</v>
          </cell>
          <cell r="L149"/>
          <cell r="M149">
            <v>0.55000000000000004</v>
          </cell>
          <cell r="N149">
            <v>40328.75</v>
          </cell>
          <cell r="O149"/>
          <cell r="P149">
            <v>0.57999999999999996</v>
          </cell>
          <cell r="Q149">
            <v>42528.5</v>
          </cell>
          <cell r="R149"/>
          <cell r="S149">
            <v>0.57999999999999996</v>
          </cell>
          <cell r="T149">
            <v>42528.5</v>
          </cell>
          <cell r="U149"/>
          <cell r="V149"/>
          <cell r="W149">
            <v>0.12</v>
          </cell>
          <cell r="X149">
            <v>8799</v>
          </cell>
          <cell r="Y149"/>
          <cell r="Z149">
            <v>0.12</v>
          </cell>
          <cell r="AA149">
            <v>8799</v>
          </cell>
          <cell r="AB149"/>
          <cell r="AC149">
            <v>0.12</v>
          </cell>
          <cell r="AD149">
            <v>8799</v>
          </cell>
          <cell r="AE149"/>
          <cell r="AF149">
            <v>0.12</v>
          </cell>
          <cell r="AG149">
            <v>8799</v>
          </cell>
          <cell r="AH149"/>
          <cell r="AI149">
            <v>0.15</v>
          </cell>
          <cell r="AJ149">
            <v>10998.75</v>
          </cell>
          <cell r="AK149"/>
          <cell r="AL149"/>
          <cell r="AM149">
            <v>0.91</v>
          </cell>
          <cell r="AN149">
            <v>66725.75</v>
          </cell>
          <cell r="AO149"/>
          <cell r="AP149">
            <v>0.91</v>
          </cell>
          <cell r="AQ149">
            <v>27028.82</v>
          </cell>
          <cell r="AR149"/>
          <cell r="AS149">
            <v>0.12</v>
          </cell>
          <cell r="AT149">
            <v>9702.6</v>
          </cell>
          <cell r="AU149"/>
          <cell r="AV149"/>
          <cell r="AW149">
            <v>315366.42</v>
          </cell>
          <cell r="AX149"/>
          <cell r="AY149">
            <v>3.1300000000000003</v>
          </cell>
        </row>
        <row r="150">
          <cell r="A150" t="str">
            <v>0700000000095</v>
          </cell>
          <cell r="B150" t="str">
            <v>SOUTH COOK ISC 4 ALOP</v>
          </cell>
          <cell r="C150" t="str">
            <v>COOK</v>
          </cell>
          <cell r="D150" t="str">
            <v>Regional</v>
          </cell>
          <cell r="E150"/>
          <cell r="F150">
            <v>67</v>
          </cell>
          <cell r="G150">
            <v>36.305885587501201</v>
          </cell>
          <cell r="H150">
            <v>4</v>
          </cell>
          <cell r="I150"/>
          <cell r="J150">
            <v>0.28999999999999998</v>
          </cell>
          <cell r="K150">
            <v>21264.25</v>
          </cell>
          <cell r="L150"/>
          <cell r="M150">
            <v>0.28999999999999998</v>
          </cell>
          <cell r="N150">
            <v>21264.25</v>
          </cell>
          <cell r="O150"/>
          <cell r="P150">
            <v>0.3</v>
          </cell>
          <cell r="Q150">
            <v>21997.5</v>
          </cell>
          <cell r="R150"/>
          <cell r="S150">
            <v>0.3</v>
          </cell>
          <cell r="T150">
            <v>21997.5</v>
          </cell>
          <cell r="U150"/>
          <cell r="V150"/>
          <cell r="W150">
            <v>0.03</v>
          </cell>
          <cell r="X150">
            <v>2199.75</v>
          </cell>
          <cell r="Y150"/>
          <cell r="Z150">
            <v>0.03</v>
          </cell>
          <cell r="AA150">
            <v>2199.75</v>
          </cell>
          <cell r="AB150"/>
          <cell r="AC150">
            <v>0.03</v>
          </cell>
          <cell r="AD150">
            <v>2199.75</v>
          </cell>
          <cell r="AE150"/>
          <cell r="AF150">
            <v>0.03</v>
          </cell>
          <cell r="AG150">
            <v>2199.75</v>
          </cell>
          <cell r="AH150"/>
          <cell r="AI150">
            <v>0.04</v>
          </cell>
          <cell r="AJ150">
            <v>2933</v>
          </cell>
          <cell r="AK150"/>
          <cell r="AL150"/>
          <cell r="AM150">
            <v>0.47</v>
          </cell>
          <cell r="AN150">
            <v>34462.75</v>
          </cell>
          <cell r="AO150"/>
          <cell r="AP150">
            <v>0.47</v>
          </cell>
          <cell r="AQ150">
            <v>13959.94</v>
          </cell>
          <cell r="AR150"/>
          <cell r="AS150">
            <v>0.06</v>
          </cell>
          <cell r="AT150">
            <v>4851.3</v>
          </cell>
          <cell r="AU150"/>
          <cell r="AV150"/>
          <cell r="AW150">
            <v>151529.49</v>
          </cell>
          <cell r="AX150"/>
          <cell r="AY150">
            <v>1.49</v>
          </cell>
        </row>
        <row r="151">
          <cell r="A151" t="str">
            <v>0701610400200</v>
          </cell>
          <cell r="B151" t="str">
            <v>SUMMIT SCHOOL DIST 104</v>
          </cell>
          <cell r="C151" t="str">
            <v>COOK</v>
          </cell>
          <cell r="D151" t="str">
            <v>Elementary</v>
          </cell>
          <cell r="E151"/>
          <cell r="F151">
            <v>1434.3</v>
          </cell>
          <cell r="G151">
            <v>1084.33</v>
          </cell>
          <cell r="H151">
            <v>812</v>
          </cell>
          <cell r="I151"/>
          <cell r="J151">
            <v>8.67</v>
          </cell>
          <cell r="K151">
            <v>635727.75</v>
          </cell>
          <cell r="L151"/>
          <cell r="M151">
            <v>8.67</v>
          </cell>
          <cell r="N151">
            <v>635727.75</v>
          </cell>
          <cell r="O151"/>
          <cell r="P151">
            <v>9.0299999999999994</v>
          </cell>
          <cell r="Q151">
            <v>662124.75</v>
          </cell>
          <cell r="R151"/>
          <cell r="S151">
            <v>9.0299999999999994</v>
          </cell>
          <cell r="T151">
            <v>662124.75</v>
          </cell>
          <cell r="U151"/>
          <cell r="V151"/>
          <cell r="W151">
            <v>6.49</v>
          </cell>
          <cell r="X151">
            <v>475879.25</v>
          </cell>
          <cell r="Y151"/>
          <cell r="Z151">
            <v>6.49</v>
          </cell>
          <cell r="AA151">
            <v>475879.25</v>
          </cell>
          <cell r="AB151"/>
          <cell r="AC151">
            <v>6.76</v>
          </cell>
          <cell r="AD151">
            <v>495677</v>
          </cell>
          <cell r="AE151"/>
          <cell r="AF151">
            <v>6.76</v>
          </cell>
          <cell r="AG151">
            <v>495677</v>
          </cell>
          <cell r="AH151"/>
          <cell r="AI151">
            <v>8.1199999999999992</v>
          </cell>
          <cell r="AJ151">
            <v>595399</v>
          </cell>
          <cell r="AK151"/>
          <cell r="AL151"/>
          <cell r="AM151">
            <v>10.17</v>
          </cell>
          <cell r="AN151">
            <v>745715.25</v>
          </cell>
          <cell r="AO151"/>
          <cell r="AP151">
            <v>10.17</v>
          </cell>
          <cell r="AQ151">
            <v>302069.34000000003</v>
          </cell>
          <cell r="AR151"/>
          <cell r="AS151">
            <v>1.43</v>
          </cell>
          <cell r="AT151">
            <v>115622.65</v>
          </cell>
          <cell r="AU151"/>
          <cell r="AV151"/>
          <cell r="AW151">
            <v>6297623.7400000002</v>
          </cell>
          <cell r="AX151"/>
          <cell r="AY151">
            <v>65.029999999999987</v>
          </cell>
        </row>
        <row r="152">
          <cell r="A152" t="str">
            <v>0701610800200</v>
          </cell>
          <cell r="B152" t="str">
            <v>WILLOW SPRINGS SCHOOL DIST 108</v>
          </cell>
          <cell r="C152" t="str">
            <v>COOK</v>
          </cell>
          <cell r="D152" t="str">
            <v>Elementary</v>
          </cell>
          <cell r="E152"/>
          <cell r="F152">
            <v>393.25</v>
          </cell>
          <cell r="G152">
            <v>224</v>
          </cell>
          <cell r="H152">
            <v>46.33</v>
          </cell>
          <cell r="I152"/>
          <cell r="J152">
            <v>1.79</v>
          </cell>
          <cell r="K152">
            <v>131251.75</v>
          </cell>
          <cell r="L152"/>
          <cell r="M152">
            <v>1.79</v>
          </cell>
          <cell r="N152">
            <v>131251.75</v>
          </cell>
          <cell r="O152"/>
          <cell r="P152">
            <v>1.86</v>
          </cell>
          <cell r="Q152">
            <v>136384.5</v>
          </cell>
          <cell r="R152"/>
          <cell r="S152">
            <v>1.86</v>
          </cell>
          <cell r="T152">
            <v>136384.5</v>
          </cell>
          <cell r="U152"/>
          <cell r="V152"/>
          <cell r="W152">
            <v>0.37</v>
          </cell>
          <cell r="X152">
            <v>27130.25</v>
          </cell>
          <cell r="Y152"/>
          <cell r="Z152">
            <v>0.37</v>
          </cell>
          <cell r="AA152">
            <v>27130.25</v>
          </cell>
          <cell r="AB152"/>
          <cell r="AC152">
            <v>0.38</v>
          </cell>
          <cell r="AD152">
            <v>27863.5</v>
          </cell>
          <cell r="AE152"/>
          <cell r="AF152">
            <v>0.38</v>
          </cell>
          <cell r="AG152">
            <v>27863.5</v>
          </cell>
          <cell r="AH152"/>
          <cell r="AI152">
            <v>0.46</v>
          </cell>
          <cell r="AJ152">
            <v>33729.5</v>
          </cell>
          <cell r="AK152"/>
          <cell r="AL152"/>
          <cell r="AM152">
            <v>2.78</v>
          </cell>
          <cell r="AN152">
            <v>203843.5</v>
          </cell>
          <cell r="AO152"/>
          <cell r="AP152">
            <v>2.78</v>
          </cell>
          <cell r="AQ152">
            <v>82571.56</v>
          </cell>
          <cell r="AR152"/>
          <cell r="AS152">
            <v>0.39</v>
          </cell>
          <cell r="AT152">
            <v>31533.45</v>
          </cell>
          <cell r="AU152"/>
          <cell r="AV152"/>
          <cell r="AW152">
            <v>996938.01</v>
          </cell>
          <cell r="AX152"/>
          <cell r="AY152">
            <v>9.8800000000000008</v>
          </cell>
        </row>
        <row r="153">
          <cell r="A153" t="str">
            <v>0701610900200</v>
          </cell>
          <cell r="B153" t="str">
            <v>INDIAN SPRINGS SCHOOL DIST 109</v>
          </cell>
          <cell r="C153" t="str">
            <v>COOK</v>
          </cell>
          <cell r="D153" t="str">
            <v>Elementary</v>
          </cell>
          <cell r="E153"/>
          <cell r="F153">
            <v>2392.7199999999998</v>
          </cell>
          <cell r="G153">
            <v>1549.66</v>
          </cell>
          <cell r="H153">
            <v>846.5</v>
          </cell>
          <cell r="I153"/>
          <cell r="J153">
            <v>12.39</v>
          </cell>
          <cell r="K153">
            <v>908496.75</v>
          </cell>
          <cell r="L153"/>
          <cell r="M153">
            <v>12.39</v>
          </cell>
          <cell r="N153">
            <v>908496.75</v>
          </cell>
          <cell r="O153"/>
          <cell r="P153">
            <v>12.91</v>
          </cell>
          <cell r="Q153">
            <v>946625.75</v>
          </cell>
          <cell r="R153"/>
          <cell r="S153">
            <v>12.91</v>
          </cell>
          <cell r="T153">
            <v>946625.75</v>
          </cell>
          <cell r="U153"/>
          <cell r="V153"/>
          <cell r="W153">
            <v>6.77</v>
          </cell>
          <cell r="X153">
            <v>496410.25</v>
          </cell>
          <cell r="Y153"/>
          <cell r="Z153">
            <v>6.77</v>
          </cell>
          <cell r="AA153">
            <v>496410.25</v>
          </cell>
          <cell r="AB153"/>
          <cell r="AC153">
            <v>7.05</v>
          </cell>
          <cell r="AD153">
            <v>516941.25</v>
          </cell>
          <cell r="AE153"/>
          <cell r="AF153">
            <v>7.05</v>
          </cell>
          <cell r="AG153">
            <v>516941.25</v>
          </cell>
          <cell r="AH153"/>
          <cell r="AI153">
            <v>8.4600000000000009</v>
          </cell>
          <cell r="AJ153">
            <v>620329.5</v>
          </cell>
          <cell r="AK153"/>
          <cell r="AL153"/>
          <cell r="AM153">
            <v>16.96</v>
          </cell>
          <cell r="AN153">
            <v>1243592</v>
          </cell>
          <cell r="AO153"/>
          <cell r="AP153">
            <v>16.96</v>
          </cell>
          <cell r="AQ153">
            <v>503745.92</v>
          </cell>
          <cell r="AR153"/>
          <cell r="AS153">
            <v>2.39</v>
          </cell>
          <cell r="AT153">
            <v>193243.45</v>
          </cell>
          <cell r="AU153"/>
          <cell r="AV153"/>
          <cell r="AW153">
            <v>8297858.8700000001</v>
          </cell>
          <cell r="AX153"/>
          <cell r="AY153">
            <v>84.5</v>
          </cell>
        </row>
        <row r="154">
          <cell r="A154" t="str">
            <v>0701611000200</v>
          </cell>
          <cell r="B154" t="str">
            <v>CENTRAL STICKNEY SCH DIST 110</v>
          </cell>
          <cell r="C154" t="str">
            <v>COOK</v>
          </cell>
          <cell r="D154" t="str">
            <v>Elementary</v>
          </cell>
          <cell r="E154"/>
          <cell r="F154">
            <v>305.72000000000003</v>
          </cell>
          <cell r="G154">
            <v>217</v>
          </cell>
          <cell r="H154">
            <v>146.33000000000001</v>
          </cell>
          <cell r="I154"/>
          <cell r="J154">
            <v>1.73</v>
          </cell>
          <cell r="K154">
            <v>126852.25</v>
          </cell>
          <cell r="L154"/>
          <cell r="M154">
            <v>1.73</v>
          </cell>
          <cell r="N154">
            <v>126852.25</v>
          </cell>
          <cell r="O154"/>
          <cell r="P154">
            <v>1.8</v>
          </cell>
          <cell r="Q154">
            <v>131985</v>
          </cell>
          <cell r="R154"/>
          <cell r="S154">
            <v>1.8</v>
          </cell>
          <cell r="T154">
            <v>131985</v>
          </cell>
          <cell r="U154"/>
          <cell r="V154"/>
          <cell r="W154">
            <v>1.17</v>
          </cell>
          <cell r="X154">
            <v>85790.25</v>
          </cell>
          <cell r="Y154"/>
          <cell r="Z154">
            <v>1.17</v>
          </cell>
          <cell r="AA154">
            <v>85790.25</v>
          </cell>
          <cell r="AB154"/>
          <cell r="AC154">
            <v>1.21</v>
          </cell>
          <cell r="AD154">
            <v>88723.25</v>
          </cell>
          <cell r="AE154"/>
          <cell r="AF154">
            <v>1.21</v>
          </cell>
          <cell r="AG154">
            <v>88723.25</v>
          </cell>
          <cell r="AH154"/>
          <cell r="AI154">
            <v>1.46</v>
          </cell>
          <cell r="AJ154">
            <v>107054.5</v>
          </cell>
          <cell r="AK154"/>
          <cell r="AL154"/>
          <cell r="AM154">
            <v>2.16</v>
          </cell>
          <cell r="AN154">
            <v>158382</v>
          </cell>
          <cell r="AO154"/>
          <cell r="AP154">
            <v>2.16</v>
          </cell>
          <cell r="AQ154">
            <v>64156.32</v>
          </cell>
          <cell r="AR154"/>
          <cell r="AS154">
            <v>0.3</v>
          </cell>
          <cell r="AT154">
            <v>24256.5</v>
          </cell>
          <cell r="AU154"/>
          <cell r="AV154"/>
          <cell r="AW154">
            <v>1220550.82</v>
          </cell>
          <cell r="AX154"/>
          <cell r="AY154">
            <v>12.54</v>
          </cell>
        </row>
        <row r="155">
          <cell r="A155" t="str">
            <v>0701611100200</v>
          </cell>
          <cell r="B155" t="str">
            <v>BURBANK SCHOOL DISTRICT 111</v>
          </cell>
          <cell r="C155" t="str">
            <v>COOK</v>
          </cell>
          <cell r="D155" t="str">
            <v>Elementary</v>
          </cell>
          <cell r="E155"/>
          <cell r="F155">
            <v>3319.8</v>
          </cell>
          <cell r="G155">
            <v>1962</v>
          </cell>
          <cell r="H155">
            <v>1343.5</v>
          </cell>
          <cell r="I155"/>
          <cell r="J155">
            <v>15.69</v>
          </cell>
          <cell r="K155">
            <v>1150469.25</v>
          </cell>
          <cell r="L155"/>
          <cell r="M155">
            <v>15.69</v>
          </cell>
          <cell r="N155">
            <v>1150469.25</v>
          </cell>
          <cell r="O155"/>
          <cell r="P155">
            <v>16.350000000000001</v>
          </cell>
          <cell r="Q155">
            <v>1198863.75</v>
          </cell>
          <cell r="R155"/>
          <cell r="S155">
            <v>16.350000000000001</v>
          </cell>
          <cell r="T155">
            <v>1198863.75</v>
          </cell>
          <cell r="U155"/>
          <cell r="V155"/>
          <cell r="W155">
            <v>10.74</v>
          </cell>
          <cell r="X155">
            <v>787510.5</v>
          </cell>
          <cell r="Y155"/>
          <cell r="Z155">
            <v>10.74</v>
          </cell>
          <cell r="AA155">
            <v>787510.5</v>
          </cell>
          <cell r="AB155"/>
          <cell r="AC155">
            <v>11.19</v>
          </cell>
          <cell r="AD155">
            <v>820506.75</v>
          </cell>
          <cell r="AE155"/>
          <cell r="AF155">
            <v>11.19</v>
          </cell>
          <cell r="AG155">
            <v>820506.75</v>
          </cell>
          <cell r="AH155"/>
          <cell r="AI155">
            <v>13.43</v>
          </cell>
          <cell r="AJ155">
            <v>984754.75</v>
          </cell>
          <cell r="AK155"/>
          <cell r="AL155"/>
          <cell r="AM155">
            <v>23.54</v>
          </cell>
          <cell r="AN155">
            <v>1726070.5</v>
          </cell>
          <cell r="AO155"/>
          <cell r="AP155">
            <v>23.54</v>
          </cell>
          <cell r="AQ155">
            <v>699185.08</v>
          </cell>
          <cell r="AR155"/>
          <cell r="AS155">
            <v>3.31</v>
          </cell>
          <cell r="AT155">
            <v>267630.05</v>
          </cell>
          <cell r="AU155"/>
          <cell r="AV155"/>
          <cell r="AW155">
            <v>11592340.879999999</v>
          </cell>
          <cell r="AX155"/>
          <cell r="AY155">
            <v>118.47999999999999</v>
          </cell>
        </row>
        <row r="156">
          <cell r="A156" t="str">
            <v>07016113A0200</v>
          </cell>
          <cell r="B156" t="str">
            <v>LEMONT-BROMBEREK CSD 113A</v>
          </cell>
          <cell r="C156" t="str">
            <v>COOK</v>
          </cell>
          <cell r="D156" t="str">
            <v>Elementary</v>
          </cell>
          <cell r="E156"/>
          <cell r="F156">
            <v>2493.75</v>
          </cell>
          <cell r="G156">
            <v>359</v>
          </cell>
          <cell r="H156">
            <v>199.5</v>
          </cell>
          <cell r="I156"/>
          <cell r="J156">
            <v>2.87</v>
          </cell>
          <cell r="K156">
            <v>210442.75</v>
          </cell>
          <cell r="L156"/>
          <cell r="M156">
            <v>2.87</v>
          </cell>
          <cell r="N156">
            <v>210442.75</v>
          </cell>
          <cell r="O156"/>
          <cell r="P156">
            <v>2.99</v>
          </cell>
          <cell r="Q156">
            <v>219241.75</v>
          </cell>
          <cell r="R156"/>
          <cell r="S156">
            <v>2.99</v>
          </cell>
          <cell r="T156">
            <v>219241.75</v>
          </cell>
          <cell r="U156"/>
          <cell r="V156"/>
          <cell r="W156">
            <v>1.59</v>
          </cell>
          <cell r="X156">
            <v>116586.75</v>
          </cell>
          <cell r="Y156"/>
          <cell r="Z156">
            <v>1.59</v>
          </cell>
          <cell r="AA156">
            <v>116586.75</v>
          </cell>
          <cell r="AB156"/>
          <cell r="AC156">
            <v>1.66</v>
          </cell>
          <cell r="AD156">
            <v>121719.5</v>
          </cell>
          <cell r="AE156"/>
          <cell r="AF156">
            <v>1.66</v>
          </cell>
          <cell r="AG156">
            <v>121719.5</v>
          </cell>
          <cell r="AH156"/>
          <cell r="AI156">
            <v>1.99</v>
          </cell>
          <cell r="AJ156">
            <v>145916.75</v>
          </cell>
          <cell r="AK156"/>
          <cell r="AL156"/>
          <cell r="AM156">
            <v>17.68</v>
          </cell>
          <cell r="AN156">
            <v>1296386</v>
          </cell>
          <cell r="AO156"/>
          <cell r="AP156">
            <v>17.68</v>
          </cell>
          <cell r="AQ156">
            <v>525131.36</v>
          </cell>
          <cell r="AR156"/>
          <cell r="AS156">
            <v>2.4900000000000002</v>
          </cell>
          <cell r="AT156">
            <v>201328.95</v>
          </cell>
          <cell r="AU156"/>
          <cell r="AV156"/>
          <cell r="AW156">
            <v>3504744.56</v>
          </cell>
          <cell r="AX156"/>
          <cell r="AY156">
            <v>33.43</v>
          </cell>
        </row>
        <row r="157">
          <cell r="A157" t="str">
            <v>0701611700200</v>
          </cell>
          <cell r="B157" t="str">
            <v>NORTH PALOS SCHOOL DIST 117</v>
          </cell>
          <cell r="C157" t="str">
            <v>COOK</v>
          </cell>
          <cell r="D157" t="str">
            <v>Elementary</v>
          </cell>
          <cell r="E157"/>
          <cell r="F157">
            <v>3151.89</v>
          </cell>
          <cell r="G157">
            <v>2108</v>
          </cell>
          <cell r="H157">
            <v>1367.5</v>
          </cell>
          <cell r="I157"/>
          <cell r="J157">
            <v>16.86</v>
          </cell>
          <cell r="K157">
            <v>1236259.5</v>
          </cell>
          <cell r="L157"/>
          <cell r="M157">
            <v>16.86</v>
          </cell>
          <cell r="N157">
            <v>1236259.5</v>
          </cell>
          <cell r="O157"/>
          <cell r="P157">
            <v>17.559999999999999</v>
          </cell>
          <cell r="Q157">
            <v>1287587</v>
          </cell>
          <cell r="R157"/>
          <cell r="S157">
            <v>17.559999999999999</v>
          </cell>
          <cell r="T157">
            <v>1287587</v>
          </cell>
          <cell r="U157"/>
          <cell r="V157"/>
          <cell r="W157">
            <v>10.94</v>
          </cell>
          <cell r="X157">
            <v>802175.5</v>
          </cell>
          <cell r="Y157"/>
          <cell r="Z157">
            <v>10.94</v>
          </cell>
          <cell r="AA157">
            <v>802175.5</v>
          </cell>
          <cell r="AB157"/>
          <cell r="AC157">
            <v>11.39</v>
          </cell>
          <cell r="AD157">
            <v>835171.75</v>
          </cell>
          <cell r="AE157"/>
          <cell r="AF157">
            <v>11.39</v>
          </cell>
          <cell r="AG157">
            <v>835171.75</v>
          </cell>
          <cell r="AH157"/>
          <cell r="AI157">
            <v>13.67</v>
          </cell>
          <cell r="AJ157">
            <v>1002352.75</v>
          </cell>
          <cell r="AK157"/>
          <cell r="AL157"/>
          <cell r="AM157">
            <v>22.35</v>
          </cell>
          <cell r="AN157">
            <v>1638813.75</v>
          </cell>
          <cell r="AO157"/>
          <cell r="AP157">
            <v>22.35</v>
          </cell>
          <cell r="AQ157">
            <v>663839.69999999995</v>
          </cell>
          <cell r="AR157"/>
          <cell r="AS157">
            <v>3.15</v>
          </cell>
          <cell r="AT157">
            <v>254693.25</v>
          </cell>
          <cell r="AU157"/>
          <cell r="AV157"/>
          <cell r="AW157">
            <v>11882086.949999999</v>
          </cell>
          <cell r="AX157"/>
          <cell r="AY157">
            <v>121.72</v>
          </cell>
        </row>
        <row r="158">
          <cell r="A158" t="str">
            <v>0701611800400</v>
          </cell>
          <cell r="B158" t="str">
            <v>PALOS COMM CONS SCHOOL DIST 118</v>
          </cell>
          <cell r="C158" t="str">
            <v>COOK</v>
          </cell>
          <cell r="D158" t="str">
            <v>Elementary</v>
          </cell>
          <cell r="E158"/>
          <cell r="F158">
            <v>2047</v>
          </cell>
          <cell r="G158">
            <v>555</v>
          </cell>
          <cell r="H158">
            <v>416</v>
          </cell>
          <cell r="I158"/>
          <cell r="J158">
            <v>4.4400000000000004</v>
          </cell>
          <cell r="K158">
            <v>325563</v>
          </cell>
          <cell r="L158"/>
          <cell r="M158">
            <v>4.4400000000000004</v>
          </cell>
          <cell r="N158">
            <v>325563</v>
          </cell>
          <cell r="O158"/>
          <cell r="P158">
            <v>4.62</v>
          </cell>
          <cell r="Q158">
            <v>338761.5</v>
          </cell>
          <cell r="R158"/>
          <cell r="S158">
            <v>4.62</v>
          </cell>
          <cell r="T158">
            <v>338761.5</v>
          </cell>
          <cell r="U158"/>
          <cell r="V158"/>
          <cell r="W158">
            <v>3.32</v>
          </cell>
          <cell r="X158">
            <v>243439</v>
          </cell>
          <cell r="Y158"/>
          <cell r="Z158">
            <v>3.32</v>
          </cell>
          <cell r="AA158">
            <v>243439</v>
          </cell>
          <cell r="AB158"/>
          <cell r="AC158">
            <v>3.46</v>
          </cell>
          <cell r="AD158">
            <v>253704.5</v>
          </cell>
          <cell r="AE158"/>
          <cell r="AF158">
            <v>3.46</v>
          </cell>
          <cell r="AG158">
            <v>253704.5</v>
          </cell>
          <cell r="AH158"/>
          <cell r="AI158">
            <v>4.16</v>
          </cell>
          <cell r="AJ158">
            <v>305032</v>
          </cell>
          <cell r="AK158"/>
          <cell r="AL158"/>
          <cell r="AM158">
            <v>14.51</v>
          </cell>
          <cell r="AN158">
            <v>1063945.75</v>
          </cell>
          <cell r="AO158"/>
          <cell r="AP158">
            <v>14.51</v>
          </cell>
          <cell r="AQ158">
            <v>430976.02</v>
          </cell>
          <cell r="AR158"/>
          <cell r="AS158">
            <v>2.04</v>
          </cell>
          <cell r="AT158">
            <v>164944.20000000001</v>
          </cell>
          <cell r="AU158"/>
          <cell r="AV158"/>
          <cell r="AW158">
            <v>4287833.97</v>
          </cell>
          <cell r="AX158"/>
          <cell r="AY158">
            <v>42.59</v>
          </cell>
        </row>
        <row r="159">
          <cell r="A159" t="str">
            <v>0701612200200</v>
          </cell>
          <cell r="B159" t="str">
            <v>RIDGELAND SCHOOL DISTRICT 122</v>
          </cell>
          <cell r="C159" t="str">
            <v>COOK</v>
          </cell>
          <cell r="D159" t="str">
            <v>Elementary</v>
          </cell>
          <cell r="E159"/>
          <cell r="F159">
            <v>2223.39</v>
          </cell>
          <cell r="G159">
            <v>1442</v>
          </cell>
          <cell r="H159">
            <v>880.5</v>
          </cell>
          <cell r="I159"/>
          <cell r="J159">
            <v>11.53</v>
          </cell>
          <cell r="K159">
            <v>845437.25</v>
          </cell>
          <cell r="L159"/>
          <cell r="M159">
            <v>11.53</v>
          </cell>
          <cell r="N159">
            <v>845437.25</v>
          </cell>
          <cell r="O159"/>
          <cell r="P159">
            <v>12.01</v>
          </cell>
          <cell r="Q159">
            <v>880633.25</v>
          </cell>
          <cell r="R159"/>
          <cell r="S159">
            <v>12.01</v>
          </cell>
          <cell r="T159">
            <v>880633.25</v>
          </cell>
          <cell r="U159"/>
          <cell r="V159"/>
          <cell r="W159">
            <v>7.04</v>
          </cell>
          <cell r="X159">
            <v>516208</v>
          </cell>
          <cell r="Y159"/>
          <cell r="Z159">
            <v>7.04</v>
          </cell>
          <cell r="AA159">
            <v>516208</v>
          </cell>
          <cell r="AB159"/>
          <cell r="AC159">
            <v>7.33</v>
          </cell>
          <cell r="AD159">
            <v>537472.25</v>
          </cell>
          <cell r="AE159"/>
          <cell r="AF159">
            <v>7.33</v>
          </cell>
          <cell r="AG159">
            <v>537472.25</v>
          </cell>
          <cell r="AH159"/>
          <cell r="AI159">
            <v>8.8000000000000007</v>
          </cell>
          <cell r="AJ159">
            <v>645260</v>
          </cell>
          <cell r="AK159"/>
          <cell r="AL159"/>
          <cell r="AM159">
            <v>15.76</v>
          </cell>
          <cell r="AN159">
            <v>1155602</v>
          </cell>
          <cell r="AO159"/>
          <cell r="AP159">
            <v>15.76</v>
          </cell>
          <cell r="AQ159">
            <v>468103.52</v>
          </cell>
          <cell r="AR159"/>
          <cell r="AS159">
            <v>2.2200000000000002</v>
          </cell>
          <cell r="AT159">
            <v>179498.1</v>
          </cell>
          <cell r="AU159"/>
          <cell r="AV159"/>
          <cell r="AW159">
            <v>8007965.1200000001</v>
          </cell>
          <cell r="AX159"/>
          <cell r="AY159">
            <v>81.81</v>
          </cell>
        </row>
        <row r="160">
          <cell r="A160" t="str">
            <v>0701612300200</v>
          </cell>
          <cell r="B160" t="str">
            <v>OAK LAWN-HOMETOWN SCH DIST 123</v>
          </cell>
          <cell r="C160" t="str">
            <v>COOK</v>
          </cell>
          <cell r="D160" t="str">
            <v>Elementary</v>
          </cell>
          <cell r="E160"/>
          <cell r="F160">
            <v>3197.75</v>
          </cell>
          <cell r="G160">
            <v>1203.33</v>
          </cell>
          <cell r="H160">
            <v>716</v>
          </cell>
          <cell r="I160"/>
          <cell r="J160">
            <v>9.6199999999999992</v>
          </cell>
          <cell r="K160">
            <v>705386.5</v>
          </cell>
          <cell r="L160"/>
          <cell r="M160">
            <v>9.6199999999999992</v>
          </cell>
          <cell r="N160">
            <v>705386.5</v>
          </cell>
          <cell r="O160"/>
          <cell r="P160">
            <v>10.02</v>
          </cell>
          <cell r="Q160">
            <v>734716.5</v>
          </cell>
          <cell r="R160"/>
          <cell r="S160">
            <v>10.02</v>
          </cell>
          <cell r="T160">
            <v>734716.5</v>
          </cell>
          <cell r="U160"/>
          <cell r="V160"/>
          <cell r="W160">
            <v>5.72</v>
          </cell>
          <cell r="X160">
            <v>419419</v>
          </cell>
          <cell r="Y160"/>
          <cell r="Z160">
            <v>5.72</v>
          </cell>
          <cell r="AA160">
            <v>419419</v>
          </cell>
          <cell r="AB160"/>
          <cell r="AC160">
            <v>5.96</v>
          </cell>
          <cell r="AD160">
            <v>437017</v>
          </cell>
          <cell r="AE160"/>
          <cell r="AF160">
            <v>5.96</v>
          </cell>
          <cell r="AG160">
            <v>437017</v>
          </cell>
          <cell r="AH160"/>
          <cell r="AI160">
            <v>7.16</v>
          </cell>
          <cell r="AJ160">
            <v>525007</v>
          </cell>
          <cell r="AK160"/>
          <cell r="AL160"/>
          <cell r="AM160">
            <v>22.67</v>
          </cell>
          <cell r="AN160">
            <v>1662277.75</v>
          </cell>
          <cell r="AO160"/>
          <cell r="AP160">
            <v>22.67</v>
          </cell>
          <cell r="AQ160">
            <v>673344.34</v>
          </cell>
          <cell r="AR160"/>
          <cell r="AS160">
            <v>3.19</v>
          </cell>
          <cell r="AT160">
            <v>257927.45</v>
          </cell>
          <cell r="AU160"/>
          <cell r="AV160"/>
          <cell r="AW160">
            <v>7711634.54</v>
          </cell>
          <cell r="AX160"/>
          <cell r="AY160">
            <v>77.13000000000001</v>
          </cell>
        </row>
        <row r="161">
          <cell r="A161" t="str">
            <v>0701612400200</v>
          </cell>
          <cell r="B161" t="str">
            <v>EVERGREEN PK ELEM SCH DIST 124</v>
          </cell>
          <cell r="C161" t="str">
            <v>COOK</v>
          </cell>
          <cell r="D161" t="str">
            <v>Elementary</v>
          </cell>
          <cell r="E161"/>
          <cell r="F161">
            <v>1771.88</v>
          </cell>
          <cell r="G161">
            <v>638.66</v>
          </cell>
          <cell r="H161">
            <v>199.5</v>
          </cell>
          <cell r="I161"/>
          <cell r="J161">
            <v>5.0999999999999996</v>
          </cell>
          <cell r="K161">
            <v>373957.5</v>
          </cell>
          <cell r="L161"/>
          <cell r="M161">
            <v>5.0999999999999996</v>
          </cell>
          <cell r="N161">
            <v>373957.5</v>
          </cell>
          <cell r="O161"/>
          <cell r="P161">
            <v>5.32</v>
          </cell>
          <cell r="Q161">
            <v>390089</v>
          </cell>
          <cell r="R161"/>
          <cell r="S161">
            <v>5.32</v>
          </cell>
          <cell r="T161">
            <v>390089</v>
          </cell>
          <cell r="U161"/>
          <cell r="V161"/>
          <cell r="W161">
            <v>1.59</v>
          </cell>
          <cell r="X161">
            <v>116586.75</v>
          </cell>
          <cell r="Y161"/>
          <cell r="Z161">
            <v>1.59</v>
          </cell>
          <cell r="AA161">
            <v>116586.75</v>
          </cell>
          <cell r="AB161"/>
          <cell r="AC161">
            <v>1.66</v>
          </cell>
          <cell r="AD161">
            <v>121719.5</v>
          </cell>
          <cell r="AE161"/>
          <cell r="AF161">
            <v>1.66</v>
          </cell>
          <cell r="AG161">
            <v>121719.5</v>
          </cell>
          <cell r="AH161"/>
          <cell r="AI161">
            <v>1.99</v>
          </cell>
          <cell r="AJ161">
            <v>145916.75</v>
          </cell>
          <cell r="AK161"/>
          <cell r="AL161"/>
          <cell r="AM161">
            <v>12.56</v>
          </cell>
          <cell r="AN161">
            <v>920962</v>
          </cell>
          <cell r="AO161"/>
          <cell r="AP161">
            <v>12.56</v>
          </cell>
          <cell r="AQ161">
            <v>373057.12</v>
          </cell>
          <cell r="AR161"/>
          <cell r="AS161">
            <v>1.77</v>
          </cell>
          <cell r="AT161">
            <v>143113.35</v>
          </cell>
          <cell r="AU161"/>
          <cell r="AV161"/>
          <cell r="AW161">
            <v>3587754.7199999997</v>
          </cell>
          <cell r="AX161"/>
          <cell r="AY161">
            <v>35.200000000000003</v>
          </cell>
        </row>
        <row r="162">
          <cell r="A162" t="str">
            <v>0701612500200</v>
          </cell>
          <cell r="B162" t="str">
            <v>ATWOOD HEIGHTS DISTRICT 125</v>
          </cell>
          <cell r="C162" t="str">
            <v>COOK</v>
          </cell>
          <cell r="D162" t="str">
            <v>Elementary</v>
          </cell>
          <cell r="E162"/>
          <cell r="F162">
            <v>553.04999999999995</v>
          </cell>
          <cell r="G162">
            <v>283.33</v>
          </cell>
          <cell r="H162">
            <v>55</v>
          </cell>
          <cell r="I162"/>
          <cell r="J162">
            <v>2.2599999999999998</v>
          </cell>
          <cell r="K162">
            <v>165714.5</v>
          </cell>
          <cell r="L162"/>
          <cell r="M162">
            <v>2.2599999999999998</v>
          </cell>
          <cell r="N162">
            <v>165714.5</v>
          </cell>
          <cell r="O162"/>
          <cell r="P162">
            <v>2.36</v>
          </cell>
          <cell r="Q162">
            <v>173047</v>
          </cell>
          <cell r="R162"/>
          <cell r="S162">
            <v>2.36</v>
          </cell>
          <cell r="T162">
            <v>173047</v>
          </cell>
          <cell r="U162"/>
          <cell r="V162"/>
          <cell r="W162">
            <v>0.44</v>
          </cell>
          <cell r="X162">
            <v>32263</v>
          </cell>
          <cell r="Y162"/>
          <cell r="Z162">
            <v>0.44</v>
          </cell>
          <cell r="AA162">
            <v>32263</v>
          </cell>
          <cell r="AB162"/>
          <cell r="AC162">
            <v>0.45</v>
          </cell>
          <cell r="AD162">
            <v>32996.25</v>
          </cell>
          <cell r="AE162"/>
          <cell r="AF162">
            <v>0.45</v>
          </cell>
          <cell r="AG162">
            <v>32996.25</v>
          </cell>
          <cell r="AH162"/>
          <cell r="AI162">
            <v>0.55000000000000004</v>
          </cell>
          <cell r="AJ162">
            <v>40328.75</v>
          </cell>
          <cell r="AK162"/>
          <cell r="AL162"/>
          <cell r="AM162">
            <v>3.92</v>
          </cell>
          <cell r="AN162">
            <v>287434</v>
          </cell>
          <cell r="AO162"/>
          <cell r="AP162">
            <v>3.92</v>
          </cell>
          <cell r="AQ162">
            <v>116431.84</v>
          </cell>
          <cell r="AR162"/>
          <cell r="AS162">
            <v>0.55000000000000004</v>
          </cell>
          <cell r="AT162">
            <v>44470.25</v>
          </cell>
          <cell r="AU162"/>
          <cell r="AV162"/>
          <cell r="AW162">
            <v>1296706.3399999999</v>
          </cell>
          <cell r="AX162"/>
          <cell r="AY162">
            <v>12.79</v>
          </cell>
        </row>
        <row r="163">
          <cell r="A163" t="str">
            <v>0701612600200</v>
          </cell>
          <cell r="B163" t="str">
            <v>ALSIP-HAZLGRN-OAKLWN S DIST 126</v>
          </cell>
          <cell r="C163" t="str">
            <v>COOK</v>
          </cell>
          <cell r="D163" t="str">
            <v>Elementary</v>
          </cell>
          <cell r="E163"/>
          <cell r="F163">
            <v>1492.54</v>
          </cell>
          <cell r="G163">
            <v>700.33</v>
          </cell>
          <cell r="H163">
            <v>357</v>
          </cell>
          <cell r="I163"/>
          <cell r="J163">
            <v>5.6</v>
          </cell>
          <cell r="K163">
            <v>410620</v>
          </cell>
          <cell r="L163"/>
          <cell r="M163">
            <v>5.6</v>
          </cell>
          <cell r="N163">
            <v>410620</v>
          </cell>
          <cell r="O163"/>
          <cell r="P163">
            <v>5.83</v>
          </cell>
          <cell r="Q163">
            <v>427484.75</v>
          </cell>
          <cell r="R163"/>
          <cell r="S163">
            <v>5.83</v>
          </cell>
          <cell r="T163">
            <v>427484.75</v>
          </cell>
          <cell r="U163"/>
          <cell r="V163"/>
          <cell r="W163">
            <v>2.85</v>
          </cell>
          <cell r="X163">
            <v>208976.25</v>
          </cell>
          <cell r="Y163"/>
          <cell r="Z163">
            <v>2.85</v>
          </cell>
          <cell r="AA163">
            <v>208976.25</v>
          </cell>
          <cell r="AB163"/>
          <cell r="AC163">
            <v>2.97</v>
          </cell>
          <cell r="AD163">
            <v>217775.25</v>
          </cell>
          <cell r="AE163"/>
          <cell r="AF163">
            <v>2.97</v>
          </cell>
          <cell r="AG163">
            <v>217775.25</v>
          </cell>
          <cell r="AH163"/>
          <cell r="AI163">
            <v>3.57</v>
          </cell>
          <cell r="AJ163">
            <v>261770.25</v>
          </cell>
          <cell r="AK163"/>
          <cell r="AL163"/>
          <cell r="AM163">
            <v>10.58</v>
          </cell>
          <cell r="AN163">
            <v>775778.5</v>
          </cell>
          <cell r="AO163"/>
          <cell r="AP163">
            <v>10.58</v>
          </cell>
          <cell r="AQ163">
            <v>314247.15999999997</v>
          </cell>
          <cell r="AR163"/>
          <cell r="AS163">
            <v>1.49</v>
          </cell>
          <cell r="AT163">
            <v>120473.95</v>
          </cell>
          <cell r="AU163"/>
          <cell r="AV163"/>
          <cell r="AW163">
            <v>4001982.36</v>
          </cell>
          <cell r="AX163"/>
          <cell r="AY163">
            <v>40.199999999999996</v>
          </cell>
        </row>
        <row r="164">
          <cell r="A164" t="str">
            <v>0701612700200</v>
          </cell>
          <cell r="B164" t="str">
            <v>WORTH SCHOOL DISTRICT 127</v>
          </cell>
          <cell r="C164" t="str">
            <v>COOK</v>
          </cell>
          <cell r="D164" t="str">
            <v>Elementary</v>
          </cell>
          <cell r="E164"/>
          <cell r="F164">
            <v>995.46</v>
          </cell>
          <cell r="G164">
            <v>679.66</v>
          </cell>
          <cell r="H164">
            <v>227.5</v>
          </cell>
          <cell r="I164"/>
          <cell r="J164">
            <v>5.43</v>
          </cell>
          <cell r="K164">
            <v>398154.75</v>
          </cell>
          <cell r="L164"/>
          <cell r="M164">
            <v>5.43</v>
          </cell>
          <cell r="N164">
            <v>398154.75</v>
          </cell>
          <cell r="O164"/>
          <cell r="P164">
            <v>5.66</v>
          </cell>
          <cell r="Q164">
            <v>415019.5</v>
          </cell>
          <cell r="R164"/>
          <cell r="S164">
            <v>5.66</v>
          </cell>
          <cell r="T164">
            <v>415019.5</v>
          </cell>
          <cell r="U164"/>
          <cell r="V164"/>
          <cell r="W164">
            <v>1.82</v>
          </cell>
          <cell r="X164">
            <v>133451.5</v>
          </cell>
          <cell r="Y164"/>
          <cell r="Z164">
            <v>1.82</v>
          </cell>
          <cell r="AA164">
            <v>133451.5</v>
          </cell>
          <cell r="AB164"/>
          <cell r="AC164">
            <v>1.89</v>
          </cell>
          <cell r="AD164">
            <v>138584.25</v>
          </cell>
          <cell r="AE164"/>
          <cell r="AF164">
            <v>1.89</v>
          </cell>
          <cell r="AG164">
            <v>138584.25</v>
          </cell>
          <cell r="AH164"/>
          <cell r="AI164">
            <v>2.27</v>
          </cell>
          <cell r="AJ164">
            <v>166447.75</v>
          </cell>
          <cell r="AK164"/>
          <cell r="AL164"/>
          <cell r="AM164">
            <v>7.06</v>
          </cell>
          <cell r="AN164">
            <v>517674.5</v>
          </cell>
          <cell r="AO164"/>
          <cell r="AP164">
            <v>7.06</v>
          </cell>
          <cell r="AQ164">
            <v>209696.12</v>
          </cell>
          <cell r="AR164"/>
          <cell r="AS164">
            <v>0.99</v>
          </cell>
          <cell r="AT164">
            <v>80046.45</v>
          </cell>
          <cell r="AU164"/>
          <cell r="AV164"/>
          <cell r="AW164">
            <v>3144284.8200000003</v>
          </cell>
          <cell r="AX164"/>
          <cell r="AY164">
            <v>31.68</v>
          </cell>
        </row>
        <row r="165">
          <cell r="A165" t="str">
            <v>0701612750200</v>
          </cell>
          <cell r="B165" t="str">
            <v>CHICAGO RIDGE SCHOOL DIST 127-5</v>
          </cell>
          <cell r="C165" t="str">
            <v>COOK</v>
          </cell>
          <cell r="D165" t="str">
            <v>Elementary</v>
          </cell>
          <cell r="E165"/>
          <cell r="F165">
            <v>1323.21</v>
          </cell>
          <cell r="G165">
            <v>927</v>
          </cell>
          <cell r="H165">
            <v>552.5</v>
          </cell>
          <cell r="I165"/>
          <cell r="J165">
            <v>7.41</v>
          </cell>
          <cell r="K165">
            <v>543338.25</v>
          </cell>
          <cell r="L165"/>
          <cell r="M165">
            <v>7.41</v>
          </cell>
          <cell r="N165">
            <v>543338.25</v>
          </cell>
          <cell r="O165"/>
          <cell r="P165">
            <v>7.72</v>
          </cell>
          <cell r="Q165">
            <v>566069</v>
          </cell>
          <cell r="R165"/>
          <cell r="S165">
            <v>7.72</v>
          </cell>
          <cell r="T165">
            <v>566069</v>
          </cell>
          <cell r="U165"/>
          <cell r="V165"/>
          <cell r="W165">
            <v>4.42</v>
          </cell>
          <cell r="X165">
            <v>324096.5</v>
          </cell>
          <cell r="Y165"/>
          <cell r="Z165">
            <v>4.42</v>
          </cell>
          <cell r="AA165">
            <v>324096.5</v>
          </cell>
          <cell r="AB165"/>
          <cell r="AC165">
            <v>4.5999999999999996</v>
          </cell>
          <cell r="AD165">
            <v>337295</v>
          </cell>
          <cell r="AE165"/>
          <cell r="AF165">
            <v>4.5999999999999996</v>
          </cell>
          <cell r="AG165">
            <v>337295</v>
          </cell>
          <cell r="AH165"/>
          <cell r="AI165">
            <v>5.52</v>
          </cell>
          <cell r="AJ165">
            <v>404754</v>
          </cell>
          <cell r="AK165"/>
          <cell r="AL165"/>
          <cell r="AM165">
            <v>9.3800000000000008</v>
          </cell>
          <cell r="AN165">
            <v>687788.5</v>
          </cell>
          <cell r="AO165"/>
          <cell r="AP165">
            <v>9.3800000000000008</v>
          </cell>
          <cell r="AQ165">
            <v>278604.76</v>
          </cell>
          <cell r="AR165"/>
          <cell r="AS165">
            <v>1.32</v>
          </cell>
          <cell r="AT165">
            <v>106728.6</v>
          </cell>
          <cell r="AU165"/>
          <cell r="AV165"/>
          <cell r="AW165">
            <v>5019473.3599999994</v>
          </cell>
          <cell r="AX165"/>
          <cell r="AY165">
            <v>51.37</v>
          </cell>
        </row>
        <row r="166">
          <cell r="A166" t="str">
            <v>0701612800200</v>
          </cell>
          <cell r="B166" t="str">
            <v>PALOS HEIGHTS SCHOOL DIST 128</v>
          </cell>
          <cell r="C166" t="str">
            <v>COOK</v>
          </cell>
          <cell r="D166" t="str">
            <v>Elementary</v>
          </cell>
          <cell r="E166"/>
          <cell r="F166">
            <v>703.25</v>
          </cell>
          <cell r="G166">
            <v>152</v>
          </cell>
          <cell r="H166">
            <v>57.5</v>
          </cell>
          <cell r="I166"/>
          <cell r="J166">
            <v>1.21</v>
          </cell>
          <cell r="K166">
            <v>88723.25</v>
          </cell>
          <cell r="L166"/>
          <cell r="M166">
            <v>1.21</v>
          </cell>
          <cell r="N166">
            <v>88723.25</v>
          </cell>
          <cell r="O166"/>
          <cell r="P166">
            <v>1.26</v>
          </cell>
          <cell r="Q166">
            <v>92389.5</v>
          </cell>
          <cell r="R166"/>
          <cell r="S166">
            <v>1.26</v>
          </cell>
          <cell r="T166">
            <v>92389.5</v>
          </cell>
          <cell r="U166"/>
          <cell r="V166"/>
          <cell r="W166">
            <v>0.46</v>
          </cell>
          <cell r="X166">
            <v>33729.5</v>
          </cell>
          <cell r="Y166"/>
          <cell r="Z166">
            <v>0.46</v>
          </cell>
          <cell r="AA166">
            <v>33729.5</v>
          </cell>
          <cell r="AB166"/>
          <cell r="AC166">
            <v>0.47</v>
          </cell>
          <cell r="AD166">
            <v>34462.75</v>
          </cell>
          <cell r="AE166"/>
          <cell r="AF166">
            <v>0.47</v>
          </cell>
          <cell r="AG166">
            <v>34462.75</v>
          </cell>
          <cell r="AH166"/>
          <cell r="AI166">
            <v>0.56999999999999995</v>
          </cell>
          <cell r="AJ166">
            <v>41795.25</v>
          </cell>
          <cell r="AK166"/>
          <cell r="AL166"/>
          <cell r="AM166">
            <v>4.9800000000000004</v>
          </cell>
          <cell r="AN166">
            <v>365158.5</v>
          </cell>
          <cell r="AO166"/>
          <cell r="AP166">
            <v>4.9800000000000004</v>
          </cell>
          <cell r="AQ166">
            <v>147915.96</v>
          </cell>
          <cell r="AR166"/>
          <cell r="AS166">
            <v>0.7</v>
          </cell>
          <cell r="AT166">
            <v>56598.5</v>
          </cell>
          <cell r="AU166"/>
          <cell r="AV166"/>
          <cell r="AW166">
            <v>1110078.21</v>
          </cell>
          <cell r="AX166"/>
          <cell r="AY166">
            <v>10.68</v>
          </cell>
        </row>
        <row r="167">
          <cell r="A167" t="str">
            <v>0701613000200</v>
          </cell>
          <cell r="B167" t="str">
            <v>COOK COUNTY SCHOOL DIST 130</v>
          </cell>
          <cell r="C167" t="str">
            <v>COOK</v>
          </cell>
          <cell r="D167" t="str">
            <v>Elementary</v>
          </cell>
          <cell r="E167"/>
          <cell r="F167">
            <v>2975.78</v>
          </cell>
          <cell r="G167">
            <v>1850.66</v>
          </cell>
          <cell r="H167">
            <v>783.33</v>
          </cell>
          <cell r="I167"/>
          <cell r="J167">
            <v>14.8</v>
          </cell>
          <cell r="K167">
            <v>1085210</v>
          </cell>
          <cell r="L167"/>
          <cell r="M167">
            <v>14.8</v>
          </cell>
          <cell r="N167">
            <v>1085210</v>
          </cell>
          <cell r="O167"/>
          <cell r="P167">
            <v>15.42</v>
          </cell>
          <cell r="Q167">
            <v>1130671.5</v>
          </cell>
          <cell r="R167"/>
          <cell r="S167">
            <v>15.42</v>
          </cell>
          <cell r="T167">
            <v>1130671.5</v>
          </cell>
          <cell r="U167"/>
          <cell r="V167"/>
          <cell r="W167">
            <v>6.26</v>
          </cell>
          <cell r="X167">
            <v>459014.5</v>
          </cell>
          <cell r="Y167"/>
          <cell r="Z167">
            <v>6.26</v>
          </cell>
          <cell r="AA167">
            <v>459014.5</v>
          </cell>
          <cell r="AB167"/>
          <cell r="AC167">
            <v>6.52</v>
          </cell>
          <cell r="AD167">
            <v>478079</v>
          </cell>
          <cell r="AE167"/>
          <cell r="AF167">
            <v>6.52</v>
          </cell>
          <cell r="AG167">
            <v>478079</v>
          </cell>
          <cell r="AH167"/>
          <cell r="AI167">
            <v>7.83</v>
          </cell>
          <cell r="AJ167">
            <v>574134.75</v>
          </cell>
          <cell r="AK167"/>
          <cell r="AL167"/>
          <cell r="AM167">
            <v>21.1</v>
          </cell>
          <cell r="AN167">
            <v>1547157.5</v>
          </cell>
          <cell r="AO167"/>
          <cell r="AP167">
            <v>21.1</v>
          </cell>
          <cell r="AQ167">
            <v>626712.19999999995</v>
          </cell>
          <cell r="AR167"/>
          <cell r="AS167">
            <v>2.97</v>
          </cell>
          <cell r="AT167">
            <v>240139.35</v>
          </cell>
          <cell r="AU167"/>
          <cell r="AV167"/>
          <cell r="AW167">
            <v>9294093.8000000007</v>
          </cell>
          <cell r="AX167"/>
          <cell r="AY167">
            <v>93.87</v>
          </cell>
        </row>
        <row r="168">
          <cell r="A168" t="str">
            <v>0701613200200</v>
          </cell>
          <cell r="B168" t="str">
            <v>CALUMET PUBLIC SCHOOLS DIST 132</v>
          </cell>
          <cell r="C168" t="str">
            <v>COOK</v>
          </cell>
          <cell r="D168" t="str">
            <v>Elementary</v>
          </cell>
          <cell r="E168"/>
          <cell r="F168">
            <v>918.56</v>
          </cell>
          <cell r="G168">
            <v>736.66</v>
          </cell>
          <cell r="H168">
            <v>107.5</v>
          </cell>
          <cell r="I168"/>
          <cell r="J168">
            <v>5.89</v>
          </cell>
          <cell r="K168">
            <v>431884.25</v>
          </cell>
          <cell r="L168"/>
          <cell r="M168">
            <v>5.89</v>
          </cell>
          <cell r="N168">
            <v>431884.25</v>
          </cell>
          <cell r="O168"/>
          <cell r="P168">
            <v>6.13</v>
          </cell>
          <cell r="Q168">
            <v>449482.25</v>
          </cell>
          <cell r="R168"/>
          <cell r="S168">
            <v>6.13</v>
          </cell>
          <cell r="T168">
            <v>449482.25</v>
          </cell>
          <cell r="U168"/>
          <cell r="V168"/>
          <cell r="W168">
            <v>0.86</v>
          </cell>
          <cell r="X168">
            <v>63059.5</v>
          </cell>
          <cell r="Y168"/>
          <cell r="Z168">
            <v>0.86</v>
          </cell>
          <cell r="AA168">
            <v>63059.5</v>
          </cell>
          <cell r="AB168"/>
          <cell r="AC168">
            <v>0.89</v>
          </cell>
          <cell r="AD168">
            <v>65259.25</v>
          </cell>
          <cell r="AE168"/>
          <cell r="AF168">
            <v>0.89</v>
          </cell>
          <cell r="AG168">
            <v>65259.25</v>
          </cell>
          <cell r="AH168"/>
          <cell r="AI168">
            <v>1.07</v>
          </cell>
          <cell r="AJ168">
            <v>78457.75</v>
          </cell>
          <cell r="AK168"/>
          <cell r="AL168"/>
          <cell r="AM168">
            <v>6.51</v>
          </cell>
          <cell r="AN168">
            <v>477345.75</v>
          </cell>
          <cell r="AO168"/>
          <cell r="AP168">
            <v>6.51</v>
          </cell>
          <cell r="AQ168">
            <v>193360.02</v>
          </cell>
          <cell r="AR168"/>
          <cell r="AS168">
            <v>0.91</v>
          </cell>
          <cell r="AT168">
            <v>73578.05</v>
          </cell>
          <cell r="AU168"/>
          <cell r="AV168"/>
          <cell r="AW168">
            <v>2842112.0700000003</v>
          </cell>
          <cell r="AX168"/>
          <cell r="AY168">
            <v>28.369999999999997</v>
          </cell>
        </row>
        <row r="169">
          <cell r="A169" t="str">
            <v>0701613300200</v>
          </cell>
          <cell r="B169" t="str">
            <v>GEN GEO PATTON SCHOOL DIST 133</v>
          </cell>
          <cell r="C169" t="str">
            <v>COOK</v>
          </cell>
          <cell r="D169" t="str">
            <v>Elementary</v>
          </cell>
          <cell r="E169"/>
          <cell r="F169">
            <v>198.88</v>
          </cell>
          <cell r="G169">
            <v>152.33000000000001</v>
          </cell>
          <cell r="H169">
            <v>0</v>
          </cell>
          <cell r="I169"/>
          <cell r="J169">
            <v>1.21</v>
          </cell>
          <cell r="K169">
            <v>88723.25</v>
          </cell>
          <cell r="L169"/>
          <cell r="M169">
            <v>1.21</v>
          </cell>
          <cell r="N169">
            <v>88723.25</v>
          </cell>
          <cell r="O169"/>
          <cell r="P169">
            <v>1.26</v>
          </cell>
          <cell r="Q169">
            <v>92389.5</v>
          </cell>
          <cell r="R169"/>
          <cell r="S169">
            <v>1.26</v>
          </cell>
          <cell r="T169">
            <v>92389.5</v>
          </cell>
          <cell r="U169"/>
          <cell r="V169"/>
          <cell r="W169">
            <v>0</v>
          </cell>
          <cell r="X169">
            <v>0</v>
          </cell>
          <cell r="Y169"/>
          <cell r="Z169">
            <v>0</v>
          </cell>
          <cell r="AA169">
            <v>0</v>
          </cell>
          <cell r="AB169"/>
          <cell r="AC169">
            <v>0</v>
          </cell>
          <cell r="AD169">
            <v>0</v>
          </cell>
          <cell r="AE169"/>
          <cell r="AF169">
            <v>0</v>
          </cell>
          <cell r="AG169">
            <v>0</v>
          </cell>
          <cell r="AH169"/>
          <cell r="AI169">
            <v>0</v>
          </cell>
          <cell r="AJ169">
            <v>0</v>
          </cell>
          <cell r="AK169"/>
          <cell r="AL169"/>
          <cell r="AM169">
            <v>1.41</v>
          </cell>
          <cell r="AN169">
            <v>103388.25</v>
          </cell>
          <cell r="AO169"/>
          <cell r="AP169">
            <v>1.41</v>
          </cell>
          <cell r="AQ169">
            <v>41879.82</v>
          </cell>
          <cell r="AR169"/>
          <cell r="AS169">
            <v>0.19</v>
          </cell>
          <cell r="AT169">
            <v>15362.45</v>
          </cell>
          <cell r="AU169"/>
          <cell r="AV169"/>
          <cell r="AW169">
            <v>522856.02</v>
          </cell>
          <cell r="AX169"/>
          <cell r="AY169">
            <v>5.14</v>
          </cell>
        </row>
        <row r="170">
          <cell r="A170" t="str">
            <v>0701613500200</v>
          </cell>
          <cell r="B170" t="str">
            <v>ORLAND SCHOOL DISTRICT 135</v>
          </cell>
          <cell r="C170" t="str">
            <v>COOK</v>
          </cell>
          <cell r="D170" t="str">
            <v>Elementary</v>
          </cell>
          <cell r="E170"/>
          <cell r="F170">
            <v>5162.25</v>
          </cell>
          <cell r="G170">
            <v>1444</v>
          </cell>
          <cell r="H170">
            <v>796.5</v>
          </cell>
          <cell r="I170"/>
          <cell r="J170">
            <v>11.55</v>
          </cell>
          <cell r="K170">
            <v>846903.75</v>
          </cell>
          <cell r="L170"/>
          <cell r="M170">
            <v>11.55</v>
          </cell>
          <cell r="N170">
            <v>846903.75</v>
          </cell>
          <cell r="O170"/>
          <cell r="P170">
            <v>12.03</v>
          </cell>
          <cell r="Q170">
            <v>882099.75</v>
          </cell>
          <cell r="R170"/>
          <cell r="S170">
            <v>12.03</v>
          </cell>
          <cell r="T170">
            <v>882099.75</v>
          </cell>
          <cell r="U170"/>
          <cell r="V170"/>
          <cell r="W170">
            <v>6.37</v>
          </cell>
          <cell r="X170">
            <v>467080.25</v>
          </cell>
          <cell r="Y170"/>
          <cell r="Z170">
            <v>6.37</v>
          </cell>
          <cell r="AA170">
            <v>467080.25</v>
          </cell>
          <cell r="AB170"/>
          <cell r="AC170">
            <v>6.63</v>
          </cell>
          <cell r="AD170">
            <v>486144.75</v>
          </cell>
          <cell r="AE170"/>
          <cell r="AF170">
            <v>6.63</v>
          </cell>
          <cell r="AG170">
            <v>486144.75</v>
          </cell>
          <cell r="AH170"/>
          <cell r="AI170">
            <v>7.96</v>
          </cell>
          <cell r="AJ170">
            <v>583667</v>
          </cell>
          <cell r="AK170"/>
          <cell r="AL170"/>
          <cell r="AM170">
            <v>36.61</v>
          </cell>
          <cell r="AN170">
            <v>2684428.25</v>
          </cell>
          <cell r="AO170"/>
          <cell r="AP170">
            <v>36.61</v>
          </cell>
          <cell r="AQ170">
            <v>1087390.22</v>
          </cell>
          <cell r="AR170"/>
          <cell r="AS170">
            <v>5.16</v>
          </cell>
          <cell r="AT170">
            <v>417211.8</v>
          </cell>
          <cell r="AU170"/>
          <cell r="AV170"/>
          <cell r="AW170">
            <v>10137154.27</v>
          </cell>
          <cell r="AX170"/>
          <cell r="AY170">
            <v>99.81</v>
          </cell>
        </row>
        <row r="171">
          <cell r="A171" t="str">
            <v>0701614000200</v>
          </cell>
          <cell r="B171" t="str">
            <v>KIRBY SCHOOL DIST 140</v>
          </cell>
          <cell r="C171" t="str">
            <v>COOK</v>
          </cell>
          <cell r="D171" t="str">
            <v>Elementary</v>
          </cell>
          <cell r="E171"/>
          <cell r="F171">
            <v>3444.04</v>
          </cell>
          <cell r="G171">
            <v>957.33</v>
          </cell>
          <cell r="H171">
            <v>348</v>
          </cell>
          <cell r="I171"/>
          <cell r="J171">
            <v>7.65</v>
          </cell>
          <cell r="K171">
            <v>560936.25</v>
          </cell>
          <cell r="L171"/>
          <cell r="M171">
            <v>7.65</v>
          </cell>
          <cell r="N171">
            <v>560936.25</v>
          </cell>
          <cell r="O171"/>
          <cell r="P171">
            <v>7.97</v>
          </cell>
          <cell r="Q171">
            <v>584400.25</v>
          </cell>
          <cell r="R171"/>
          <cell r="S171">
            <v>7.97</v>
          </cell>
          <cell r="T171">
            <v>584400.25</v>
          </cell>
          <cell r="U171"/>
          <cell r="V171"/>
          <cell r="W171">
            <v>2.78</v>
          </cell>
          <cell r="X171">
            <v>203843.5</v>
          </cell>
          <cell r="Y171"/>
          <cell r="Z171">
            <v>2.78</v>
          </cell>
          <cell r="AA171">
            <v>203843.5</v>
          </cell>
          <cell r="AB171"/>
          <cell r="AC171">
            <v>2.9</v>
          </cell>
          <cell r="AD171">
            <v>212642.5</v>
          </cell>
          <cell r="AE171"/>
          <cell r="AF171">
            <v>2.9</v>
          </cell>
          <cell r="AG171">
            <v>212642.5</v>
          </cell>
          <cell r="AH171"/>
          <cell r="AI171">
            <v>3.48</v>
          </cell>
          <cell r="AJ171">
            <v>255171</v>
          </cell>
          <cell r="AK171"/>
          <cell r="AL171"/>
          <cell r="AM171">
            <v>24.42</v>
          </cell>
          <cell r="AN171">
            <v>1790596.5</v>
          </cell>
          <cell r="AO171"/>
          <cell r="AP171">
            <v>24.42</v>
          </cell>
          <cell r="AQ171">
            <v>725322.84</v>
          </cell>
          <cell r="AR171"/>
          <cell r="AS171">
            <v>3.44</v>
          </cell>
          <cell r="AT171">
            <v>278141.2</v>
          </cell>
          <cell r="AU171"/>
          <cell r="AV171"/>
          <cell r="AW171">
            <v>6172876.54</v>
          </cell>
          <cell r="AX171"/>
          <cell r="AY171">
            <v>60.07</v>
          </cell>
        </row>
        <row r="172">
          <cell r="A172" t="str">
            <v>0701614200200</v>
          </cell>
          <cell r="B172" t="str">
            <v>FOREST RIDGE SCHOOL DIST 142</v>
          </cell>
          <cell r="C172" t="str">
            <v>COOK</v>
          </cell>
          <cell r="D172" t="str">
            <v>Elementary</v>
          </cell>
          <cell r="E172"/>
          <cell r="F172">
            <v>1482.12</v>
          </cell>
          <cell r="G172">
            <v>489.66</v>
          </cell>
          <cell r="H172">
            <v>151.5</v>
          </cell>
          <cell r="I172"/>
          <cell r="J172">
            <v>3.91</v>
          </cell>
          <cell r="K172">
            <v>286700.75</v>
          </cell>
          <cell r="L172"/>
          <cell r="M172">
            <v>3.91</v>
          </cell>
          <cell r="N172">
            <v>286700.75</v>
          </cell>
          <cell r="O172"/>
          <cell r="P172">
            <v>4.08</v>
          </cell>
          <cell r="Q172">
            <v>299166</v>
          </cell>
          <cell r="R172"/>
          <cell r="S172">
            <v>4.08</v>
          </cell>
          <cell r="T172">
            <v>299166</v>
          </cell>
          <cell r="U172"/>
          <cell r="V172"/>
          <cell r="W172">
            <v>1.21</v>
          </cell>
          <cell r="X172">
            <v>88723.25</v>
          </cell>
          <cell r="Y172"/>
          <cell r="Z172">
            <v>1.21</v>
          </cell>
          <cell r="AA172">
            <v>88723.25</v>
          </cell>
          <cell r="AB172"/>
          <cell r="AC172">
            <v>1.26</v>
          </cell>
          <cell r="AD172">
            <v>92389.5</v>
          </cell>
          <cell r="AE172"/>
          <cell r="AF172">
            <v>1.26</v>
          </cell>
          <cell r="AG172">
            <v>92389.5</v>
          </cell>
          <cell r="AH172"/>
          <cell r="AI172">
            <v>1.51</v>
          </cell>
          <cell r="AJ172">
            <v>110720.75</v>
          </cell>
          <cell r="AK172"/>
          <cell r="AL172"/>
          <cell r="AM172">
            <v>10.51</v>
          </cell>
          <cell r="AN172">
            <v>770645.75</v>
          </cell>
          <cell r="AO172"/>
          <cell r="AP172">
            <v>10.51</v>
          </cell>
          <cell r="AQ172">
            <v>312168.02</v>
          </cell>
          <cell r="AR172"/>
          <cell r="AS172">
            <v>1.48</v>
          </cell>
          <cell r="AT172">
            <v>119665.4</v>
          </cell>
          <cell r="AU172"/>
          <cell r="AV172"/>
          <cell r="AW172">
            <v>2847158.92</v>
          </cell>
          <cell r="AX172"/>
          <cell r="AY172">
            <v>27.82</v>
          </cell>
        </row>
        <row r="173">
          <cell r="A173" t="str">
            <v>0701614300200</v>
          </cell>
          <cell r="B173" t="str">
            <v>MIDLOTHIAN SCHOOL DIST 143</v>
          </cell>
          <cell r="C173" t="str">
            <v>COOK</v>
          </cell>
          <cell r="D173" t="str">
            <v>Elementary</v>
          </cell>
          <cell r="E173"/>
          <cell r="F173">
            <v>1581.89</v>
          </cell>
          <cell r="G173">
            <v>828.33</v>
          </cell>
          <cell r="H173">
            <v>274.5</v>
          </cell>
          <cell r="I173"/>
          <cell r="J173">
            <v>6.62</v>
          </cell>
          <cell r="K173">
            <v>485411.5</v>
          </cell>
          <cell r="L173"/>
          <cell r="M173">
            <v>6.62</v>
          </cell>
          <cell r="N173">
            <v>485411.5</v>
          </cell>
          <cell r="O173"/>
          <cell r="P173">
            <v>6.9</v>
          </cell>
          <cell r="Q173">
            <v>505942.5</v>
          </cell>
          <cell r="R173"/>
          <cell r="S173">
            <v>6.9</v>
          </cell>
          <cell r="T173">
            <v>505942.5</v>
          </cell>
          <cell r="U173"/>
          <cell r="V173"/>
          <cell r="W173">
            <v>2.19</v>
          </cell>
          <cell r="X173">
            <v>160581.75</v>
          </cell>
          <cell r="Y173"/>
          <cell r="Z173">
            <v>2.19</v>
          </cell>
          <cell r="AA173">
            <v>160581.75</v>
          </cell>
          <cell r="AB173"/>
          <cell r="AC173">
            <v>2.2799999999999998</v>
          </cell>
          <cell r="AD173">
            <v>167181</v>
          </cell>
          <cell r="AE173"/>
          <cell r="AF173">
            <v>2.2799999999999998</v>
          </cell>
          <cell r="AG173">
            <v>167181</v>
          </cell>
          <cell r="AH173"/>
          <cell r="AI173">
            <v>2.74</v>
          </cell>
          <cell r="AJ173">
            <v>200910.5</v>
          </cell>
          <cell r="AK173"/>
          <cell r="AL173"/>
          <cell r="AM173">
            <v>11.21</v>
          </cell>
          <cell r="AN173">
            <v>821973.25</v>
          </cell>
          <cell r="AO173"/>
          <cell r="AP173">
            <v>11.21</v>
          </cell>
          <cell r="AQ173">
            <v>332959.42</v>
          </cell>
          <cell r="AR173"/>
          <cell r="AS173">
            <v>1.58</v>
          </cell>
          <cell r="AT173">
            <v>127750.9</v>
          </cell>
          <cell r="AU173"/>
          <cell r="AV173"/>
          <cell r="AW173">
            <v>4121827.57</v>
          </cell>
          <cell r="AX173"/>
          <cell r="AY173">
            <v>41.120000000000005</v>
          </cell>
        </row>
        <row r="174">
          <cell r="A174" t="str">
            <v>0701614350200</v>
          </cell>
          <cell r="B174" t="str">
            <v>POSEN-ROBBINS EL SCH DIST 143-5</v>
          </cell>
          <cell r="C174" t="str">
            <v>COOK</v>
          </cell>
          <cell r="D174" t="str">
            <v>Elementary</v>
          </cell>
          <cell r="E174"/>
          <cell r="F174">
            <v>1201.6300000000001</v>
          </cell>
          <cell r="G174">
            <v>981</v>
          </cell>
          <cell r="H174">
            <v>452</v>
          </cell>
          <cell r="I174"/>
          <cell r="J174">
            <v>7.84</v>
          </cell>
          <cell r="K174">
            <v>574868</v>
          </cell>
          <cell r="L174"/>
          <cell r="M174">
            <v>7.84</v>
          </cell>
          <cell r="N174">
            <v>574868</v>
          </cell>
          <cell r="O174"/>
          <cell r="P174">
            <v>8.17</v>
          </cell>
          <cell r="Q174">
            <v>599065.25</v>
          </cell>
          <cell r="R174"/>
          <cell r="S174">
            <v>8.17</v>
          </cell>
          <cell r="T174">
            <v>599065.25</v>
          </cell>
          <cell r="U174"/>
          <cell r="V174"/>
          <cell r="W174">
            <v>3.61</v>
          </cell>
          <cell r="X174">
            <v>264703.25</v>
          </cell>
          <cell r="Y174"/>
          <cell r="Z174">
            <v>3.61</v>
          </cell>
          <cell r="AA174">
            <v>264703.25</v>
          </cell>
          <cell r="AB174"/>
          <cell r="AC174">
            <v>3.76</v>
          </cell>
          <cell r="AD174">
            <v>275702</v>
          </cell>
          <cell r="AE174"/>
          <cell r="AF174">
            <v>3.76</v>
          </cell>
          <cell r="AG174">
            <v>275702</v>
          </cell>
          <cell r="AH174"/>
          <cell r="AI174">
            <v>4.5199999999999996</v>
          </cell>
          <cell r="AJ174">
            <v>331429</v>
          </cell>
          <cell r="AK174"/>
          <cell r="AL174"/>
          <cell r="AM174">
            <v>8.52</v>
          </cell>
          <cell r="AN174">
            <v>624729</v>
          </cell>
          <cell r="AO174"/>
          <cell r="AP174">
            <v>8.52</v>
          </cell>
          <cell r="AQ174">
            <v>253061.04</v>
          </cell>
          <cell r="AR174"/>
          <cell r="AS174">
            <v>1.2</v>
          </cell>
          <cell r="AT174">
            <v>97026</v>
          </cell>
          <cell r="AU174"/>
          <cell r="AV174"/>
          <cell r="AW174">
            <v>4734922.04</v>
          </cell>
          <cell r="AX174"/>
          <cell r="AY174">
            <v>48.349999999999994</v>
          </cell>
        </row>
        <row r="175">
          <cell r="A175" t="str">
            <v>0701614400200</v>
          </cell>
          <cell r="B175" t="str">
            <v>PRAIRIE-HILLS ELEM SCH DIST 144</v>
          </cell>
          <cell r="C175" t="str">
            <v>COOK</v>
          </cell>
          <cell r="D175" t="str">
            <v>Elementary</v>
          </cell>
          <cell r="E175"/>
          <cell r="F175">
            <v>2530.4499999999998</v>
          </cell>
          <cell r="G175">
            <v>1861.33</v>
          </cell>
          <cell r="H175">
            <v>171.5</v>
          </cell>
          <cell r="I175"/>
          <cell r="J175">
            <v>14.89</v>
          </cell>
          <cell r="K175">
            <v>1091809.25</v>
          </cell>
          <cell r="L175"/>
          <cell r="M175">
            <v>14.89</v>
          </cell>
          <cell r="N175">
            <v>1091809.25</v>
          </cell>
          <cell r="O175"/>
          <cell r="P175">
            <v>15.51</v>
          </cell>
          <cell r="Q175">
            <v>1137270.75</v>
          </cell>
          <cell r="R175"/>
          <cell r="S175">
            <v>15.51</v>
          </cell>
          <cell r="T175">
            <v>1137270.75</v>
          </cell>
          <cell r="U175"/>
          <cell r="V175"/>
          <cell r="W175">
            <v>1.37</v>
          </cell>
          <cell r="X175">
            <v>100455.25</v>
          </cell>
          <cell r="Y175"/>
          <cell r="Z175">
            <v>1.37</v>
          </cell>
          <cell r="AA175">
            <v>100455.25</v>
          </cell>
          <cell r="AB175"/>
          <cell r="AC175">
            <v>1.42</v>
          </cell>
          <cell r="AD175">
            <v>104121.5</v>
          </cell>
          <cell r="AE175"/>
          <cell r="AF175">
            <v>1.42</v>
          </cell>
          <cell r="AG175">
            <v>104121.5</v>
          </cell>
          <cell r="AH175"/>
          <cell r="AI175">
            <v>1.71</v>
          </cell>
          <cell r="AJ175">
            <v>125385.75</v>
          </cell>
          <cell r="AK175"/>
          <cell r="AL175"/>
          <cell r="AM175">
            <v>17.940000000000001</v>
          </cell>
          <cell r="AN175">
            <v>1315450.5</v>
          </cell>
          <cell r="AO175"/>
          <cell r="AP175">
            <v>17.940000000000001</v>
          </cell>
          <cell r="AQ175">
            <v>532853.88</v>
          </cell>
          <cell r="AR175"/>
          <cell r="AS175">
            <v>2.5299999999999998</v>
          </cell>
          <cell r="AT175">
            <v>204563.15</v>
          </cell>
          <cell r="AU175"/>
          <cell r="AV175"/>
          <cell r="AW175">
            <v>7045566.7800000003</v>
          </cell>
          <cell r="AX175"/>
          <cell r="AY175">
            <v>69.77</v>
          </cell>
        </row>
        <row r="176">
          <cell r="A176" t="str">
            <v>0701614500200</v>
          </cell>
          <cell r="B176" t="str">
            <v>ARBOR PARK SCHOOL DISTRICT 145</v>
          </cell>
          <cell r="C176" t="str">
            <v>COOK</v>
          </cell>
          <cell r="D176" t="str">
            <v>Elementary</v>
          </cell>
          <cell r="E176"/>
          <cell r="F176">
            <v>1096.8800000000001</v>
          </cell>
          <cell r="G176">
            <v>420</v>
          </cell>
          <cell r="H176">
            <v>216</v>
          </cell>
          <cell r="I176"/>
          <cell r="J176">
            <v>3.36</v>
          </cell>
          <cell r="K176">
            <v>246372</v>
          </cell>
          <cell r="L176"/>
          <cell r="M176">
            <v>3.36</v>
          </cell>
          <cell r="N176">
            <v>246372</v>
          </cell>
          <cell r="O176"/>
          <cell r="P176">
            <v>3.5</v>
          </cell>
          <cell r="Q176">
            <v>256637.5</v>
          </cell>
          <cell r="R176"/>
          <cell r="S176">
            <v>3.5</v>
          </cell>
          <cell r="T176">
            <v>256637.5</v>
          </cell>
          <cell r="U176"/>
          <cell r="V176"/>
          <cell r="W176">
            <v>1.72</v>
          </cell>
          <cell r="X176">
            <v>126119</v>
          </cell>
          <cell r="Y176"/>
          <cell r="Z176">
            <v>1.72</v>
          </cell>
          <cell r="AA176">
            <v>126119</v>
          </cell>
          <cell r="AB176"/>
          <cell r="AC176">
            <v>1.8</v>
          </cell>
          <cell r="AD176">
            <v>131985</v>
          </cell>
          <cell r="AE176"/>
          <cell r="AF176">
            <v>1.8</v>
          </cell>
          <cell r="AG176">
            <v>131985</v>
          </cell>
          <cell r="AH176"/>
          <cell r="AI176">
            <v>2.16</v>
          </cell>
          <cell r="AJ176">
            <v>158382</v>
          </cell>
          <cell r="AK176"/>
          <cell r="AL176"/>
          <cell r="AM176">
            <v>7.77</v>
          </cell>
          <cell r="AN176">
            <v>569735.25</v>
          </cell>
          <cell r="AO176"/>
          <cell r="AP176">
            <v>7.77</v>
          </cell>
          <cell r="AQ176">
            <v>230784.54</v>
          </cell>
          <cell r="AR176"/>
          <cell r="AS176">
            <v>1.0900000000000001</v>
          </cell>
          <cell r="AT176">
            <v>88131.95</v>
          </cell>
          <cell r="AU176"/>
          <cell r="AV176"/>
          <cell r="AW176">
            <v>2569260.7400000002</v>
          </cell>
          <cell r="AX176"/>
          <cell r="AY176">
            <v>25.610000000000003</v>
          </cell>
        </row>
        <row r="177">
          <cell r="A177" t="str">
            <v>0701614600400</v>
          </cell>
          <cell r="B177" t="str">
            <v>TINLEY PARK COMM SCH DIST 146</v>
          </cell>
          <cell r="C177" t="str">
            <v>COOK</v>
          </cell>
          <cell r="D177" t="str">
            <v>Elementary</v>
          </cell>
          <cell r="E177"/>
          <cell r="F177">
            <v>2240.63</v>
          </cell>
          <cell r="G177">
            <v>755.66</v>
          </cell>
          <cell r="H177">
            <v>350.16</v>
          </cell>
          <cell r="I177"/>
          <cell r="J177">
            <v>6.04</v>
          </cell>
          <cell r="K177">
            <v>442883</v>
          </cell>
          <cell r="L177"/>
          <cell r="M177">
            <v>6.04</v>
          </cell>
          <cell r="N177">
            <v>442883</v>
          </cell>
          <cell r="O177"/>
          <cell r="P177">
            <v>6.29</v>
          </cell>
          <cell r="Q177">
            <v>461214.25</v>
          </cell>
          <cell r="R177"/>
          <cell r="S177">
            <v>6.29</v>
          </cell>
          <cell r="T177">
            <v>461214.25</v>
          </cell>
          <cell r="U177"/>
          <cell r="V177"/>
          <cell r="W177">
            <v>2.8</v>
          </cell>
          <cell r="X177">
            <v>205310</v>
          </cell>
          <cell r="Y177"/>
          <cell r="Z177">
            <v>2.8</v>
          </cell>
          <cell r="AA177">
            <v>205310</v>
          </cell>
          <cell r="AB177"/>
          <cell r="AC177">
            <v>2.91</v>
          </cell>
          <cell r="AD177">
            <v>213375.75</v>
          </cell>
          <cell r="AE177"/>
          <cell r="AF177">
            <v>2.91</v>
          </cell>
          <cell r="AG177">
            <v>213375.75</v>
          </cell>
          <cell r="AH177"/>
          <cell r="AI177">
            <v>3.5</v>
          </cell>
          <cell r="AJ177">
            <v>256637.5</v>
          </cell>
          <cell r="AK177"/>
          <cell r="AL177"/>
          <cell r="AM177">
            <v>15.89</v>
          </cell>
          <cell r="AN177">
            <v>1165134.25</v>
          </cell>
          <cell r="AO177"/>
          <cell r="AP177">
            <v>15.89</v>
          </cell>
          <cell r="AQ177">
            <v>471964.78</v>
          </cell>
          <cell r="AR177"/>
          <cell r="AS177">
            <v>2.2400000000000002</v>
          </cell>
          <cell r="AT177">
            <v>181115.2</v>
          </cell>
          <cell r="AU177"/>
          <cell r="AV177"/>
          <cell r="AW177">
            <v>4720417.7300000004</v>
          </cell>
          <cell r="AX177"/>
          <cell r="AY177">
            <v>46.63</v>
          </cell>
        </row>
        <row r="178">
          <cell r="A178" t="str">
            <v>0701614700200</v>
          </cell>
          <cell r="B178" t="str">
            <v>W HARVEY-DIXMOOR PUB SCH DIST147</v>
          </cell>
          <cell r="C178" t="str">
            <v>COOK</v>
          </cell>
          <cell r="D178" t="str">
            <v>Elementary</v>
          </cell>
          <cell r="E178"/>
          <cell r="F178">
            <v>749.71</v>
          </cell>
          <cell r="G178">
            <v>882.33</v>
          </cell>
          <cell r="H178">
            <v>226.16</v>
          </cell>
          <cell r="I178"/>
          <cell r="J178">
            <v>7.05</v>
          </cell>
          <cell r="K178">
            <v>516941.25</v>
          </cell>
          <cell r="L178"/>
          <cell r="M178">
            <v>7.05</v>
          </cell>
          <cell r="N178">
            <v>516941.25</v>
          </cell>
          <cell r="O178"/>
          <cell r="P178">
            <v>7.35</v>
          </cell>
          <cell r="Q178">
            <v>538938.75</v>
          </cell>
          <cell r="R178"/>
          <cell r="S178">
            <v>7.35</v>
          </cell>
          <cell r="T178">
            <v>538938.75</v>
          </cell>
          <cell r="U178"/>
          <cell r="V178"/>
          <cell r="W178">
            <v>1.8</v>
          </cell>
          <cell r="X178">
            <v>131985</v>
          </cell>
          <cell r="Y178"/>
          <cell r="Z178">
            <v>1.8</v>
          </cell>
          <cell r="AA178">
            <v>131985</v>
          </cell>
          <cell r="AB178"/>
          <cell r="AC178">
            <v>1.88</v>
          </cell>
          <cell r="AD178">
            <v>137851</v>
          </cell>
          <cell r="AE178"/>
          <cell r="AF178">
            <v>1.88</v>
          </cell>
          <cell r="AG178">
            <v>137851</v>
          </cell>
          <cell r="AH178"/>
          <cell r="AI178">
            <v>2.2599999999999998</v>
          </cell>
          <cell r="AJ178">
            <v>165714.5</v>
          </cell>
          <cell r="AK178"/>
          <cell r="AL178"/>
          <cell r="AM178">
            <v>5.31</v>
          </cell>
          <cell r="AN178">
            <v>389355.75</v>
          </cell>
          <cell r="AO178"/>
          <cell r="AP178">
            <v>5.31</v>
          </cell>
          <cell r="AQ178">
            <v>157717.62</v>
          </cell>
          <cell r="AR178"/>
          <cell r="AS178">
            <v>0.74</v>
          </cell>
          <cell r="AT178">
            <v>59832.7</v>
          </cell>
          <cell r="AU178"/>
          <cell r="AV178"/>
          <cell r="AW178">
            <v>3424052.5700000003</v>
          </cell>
          <cell r="AX178"/>
          <cell r="AY178">
            <v>34.880000000000003</v>
          </cell>
        </row>
        <row r="179">
          <cell r="A179" t="str">
            <v>0701614800200</v>
          </cell>
          <cell r="B179" t="str">
            <v>DOLTON SCHOOL DISTRICT 148</v>
          </cell>
          <cell r="C179" t="str">
            <v>COOK</v>
          </cell>
          <cell r="D179" t="str">
            <v>Elementary</v>
          </cell>
          <cell r="E179"/>
          <cell r="F179">
            <v>1930.39</v>
          </cell>
          <cell r="G179">
            <v>1732.66</v>
          </cell>
          <cell r="H179">
            <v>84.5</v>
          </cell>
          <cell r="I179"/>
          <cell r="J179">
            <v>13.86</v>
          </cell>
          <cell r="K179">
            <v>1016284.5</v>
          </cell>
          <cell r="L179"/>
          <cell r="M179">
            <v>13.86</v>
          </cell>
          <cell r="N179">
            <v>1016284.5</v>
          </cell>
          <cell r="O179"/>
          <cell r="P179">
            <v>14.43</v>
          </cell>
          <cell r="Q179">
            <v>1058079.75</v>
          </cell>
          <cell r="R179"/>
          <cell r="S179">
            <v>14.43</v>
          </cell>
          <cell r="T179">
            <v>1058079.75</v>
          </cell>
          <cell r="U179"/>
          <cell r="V179"/>
          <cell r="W179">
            <v>0.67</v>
          </cell>
          <cell r="X179">
            <v>49127.75</v>
          </cell>
          <cell r="Y179"/>
          <cell r="Z179">
            <v>0.67</v>
          </cell>
          <cell r="AA179">
            <v>49127.75</v>
          </cell>
          <cell r="AB179"/>
          <cell r="AC179">
            <v>0.7</v>
          </cell>
          <cell r="AD179">
            <v>51327.5</v>
          </cell>
          <cell r="AE179"/>
          <cell r="AF179">
            <v>0.7</v>
          </cell>
          <cell r="AG179">
            <v>51327.5</v>
          </cell>
          <cell r="AH179"/>
          <cell r="AI179">
            <v>0.84</v>
          </cell>
          <cell r="AJ179">
            <v>61593</v>
          </cell>
          <cell r="AK179"/>
          <cell r="AL179"/>
          <cell r="AM179">
            <v>13.69</v>
          </cell>
          <cell r="AN179">
            <v>1003819.25</v>
          </cell>
          <cell r="AO179"/>
          <cell r="AP179">
            <v>13.69</v>
          </cell>
          <cell r="AQ179">
            <v>406620.38</v>
          </cell>
          <cell r="AR179"/>
          <cell r="AS179">
            <v>1.93</v>
          </cell>
          <cell r="AT179">
            <v>156050.15</v>
          </cell>
          <cell r="AU179"/>
          <cell r="AV179"/>
          <cell r="AW179">
            <v>5977721.7800000003</v>
          </cell>
          <cell r="AX179"/>
          <cell r="AY179">
            <v>59.320000000000007</v>
          </cell>
        </row>
        <row r="180">
          <cell r="A180" t="str">
            <v>0701614900200</v>
          </cell>
          <cell r="B180" t="str">
            <v>DOLTON SCHOOL DISTRICT 149</v>
          </cell>
          <cell r="C180" t="str">
            <v>COOK</v>
          </cell>
          <cell r="D180" t="str">
            <v>Elementary</v>
          </cell>
          <cell r="E180"/>
          <cell r="F180">
            <v>2377.38</v>
          </cell>
          <cell r="G180">
            <v>2010.33</v>
          </cell>
          <cell r="H180">
            <v>101.33</v>
          </cell>
          <cell r="I180"/>
          <cell r="J180">
            <v>16.079999999999998</v>
          </cell>
          <cell r="K180">
            <v>1179066</v>
          </cell>
          <cell r="L180"/>
          <cell r="M180">
            <v>16.079999999999998</v>
          </cell>
          <cell r="N180">
            <v>1179066</v>
          </cell>
          <cell r="O180"/>
          <cell r="P180">
            <v>16.75</v>
          </cell>
          <cell r="Q180">
            <v>1228193.75</v>
          </cell>
          <cell r="R180"/>
          <cell r="S180">
            <v>16.75</v>
          </cell>
          <cell r="T180">
            <v>1228193.75</v>
          </cell>
          <cell r="U180"/>
          <cell r="V180"/>
          <cell r="W180">
            <v>0.81</v>
          </cell>
          <cell r="X180">
            <v>59393.25</v>
          </cell>
          <cell r="Y180"/>
          <cell r="Z180">
            <v>0.81</v>
          </cell>
          <cell r="AA180">
            <v>59393.25</v>
          </cell>
          <cell r="AB180"/>
          <cell r="AC180">
            <v>0.84</v>
          </cell>
          <cell r="AD180">
            <v>61593</v>
          </cell>
          <cell r="AE180"/>
          <cell r="AF180">
            <v>0.84</v>
          </cell>
          <cell r="AG180">
            <v>61593</v>
          </cell>
          <cell r="AH180"/>
          <cell r="AI180">
            <v>1.01</v>
          </cell>
          <cell r="AJ180">
            <v>74058.25</v>
          </cell>
          <cell r="AK180"/>
          <cell r="AL180"/>
          <cell r="AM180">
            <v>16.86</v>
          </cell>
          <cell r="AN180">
            <v>1236259.5</v>
          </cell>
          <cell r="AO180"/>
          <cell r="AP180">
            <v>16.86</v>
          </cell>
          <cell r="AQ180">
            <v>500775.72</v>
          </cell>
          <cell r="AR180"/>
          <cell r="AS180">
            <v>2.37</v>
          </cell>
          <cell r="AT180">
            <v>191626.35</v>
          </cell>
          <cell r="AU180"/>
          <cell r="AV180"/>
          <cell r="AW180">
            <v>7059211.8200000003</v>
          </cell>
          <cell r="AX180"/>
          <cell r="AY180">
            <v>69.94</v>
          </cell>
        </row>
        <row r="181">
          <cell r="A181" t="str">
            <v>0701615000200</v>
          </cell>
          <cell r="B181" t="str">
            <v>SOUTH HOLLAND SCHOOL DIST 150</v>
          </cell>
          <cell r="C181" t="str">
            <v>COOK</v>
          </cell>
          <cell r="D181" t="str">
            <v>Elementary</v>
          </cell>
          <cell r="E181"/>
          <cell r="F181">
            <v>865.62</v>
          </cell>
          <cell r="G181">
            <v>526</v>
          </cell>
          <cell r="H181">
            <v>0</v>
          </cell>
          <cell r="I181"/>
          <cell r="J181">
            <v>4.2</v>
          </cell>
          <cell r="K181">
            <v>307965</v>
          </cell>
          <cell r="L181"/>
          <cell r="M181">
            <v>4.2</v>
          </cell>
          <cell r="N181">
            <v>307965</v>
          </cell>
          <cell r="O181"/>
          <cell r="P181">
            <v>4.38</v>
          </cell>
          <cell r="Q181">
            <v>321163.5</v>
          </cell>
          <cell r="R181"/>
          <cell r="S181">
            <v>4.38</v>
          </cell>
          <cell r="T181">
            <v>321163.5</v>
          </cell>
          <cell r="U181"/>
          <cell r="V181"/>
          <cell r="W181">
            <v>0</v>
          </cell>
          <cell r="X181">
            <v>0</v>
          </cell>
          <cell r="Y181"/>
          <cell r="Z181">
            <v>0</v>
          </cell>
          <cell r="AA181">
            <v>0</v>
          </cell>
          <cell r="AB181"/>
          <cell r="AC181">
            <v>0</v>
          </cell>
          <cell r="AD181">
            <v>0</v>
          </cell>
          <cell r="AE181"/>
          <cell r="AF181">
            <v>0</v>
          </cell>
          <cell r="AG181">
            <v>0</v>
          </cell>
          <cell r="AH181"/>
          <cell r="AI181">
            <v>0</v>
          </cell>
          <cell r="AJ181">
            <v>0</v>
          </cell>
          <cell r="AK181"/>
          <cell r="AL181"/>
          <cell r="AM181">
            <v>6.13</v>
          </cell>
          <cell r="AN181">
            <v>449482.25</v>
          </cell>
          <cell r="AO181"/>
          <cell r="AP181">
            <v>6.13</v>
          </cell>
          <cell r="AQ181">
            <v>182073.26</v>
          </cell>
          <cell r="AR181"/>
          <cell r="AS181">
            <v>0.86</v>
          </cell>
          <cell r="AT181">
            <v>69535.3</v>
          </cell>
          <cell r="AU181"/>
          <cell r="AV181"/>
          <cell r="AW181">
            <v>1959347.81</v>
          </cell>
          <cell r="AX181"/>
          <cell r="AY181">
            <v>19.09</v>
          </cell>
        </row>
        <row r="182">
          <cell r="A182" t="str">
            <v>0701615100200</v>
          </cell>
          <cell r="B182" t="str">
            <v>SOUTH HOLLAND SCHOOL DIST 151</v>
          </cell>
          <cell r="C182" t="str">
            <v>COOK</v>
          </cell>
          <cell r="D182" t="str">
            <v>Elementary</v>
          </cell>
          <cell r="E182"/>
          <cell r="F182">
            <v>1485.72</v>
          </cell>
          <cell r="G182">
            <v>1135.6600000000001</v>
          </cell>
          <cell r="H182">
            <v>318.5</v>
          </cell>
          <cell r="I182"/>
          <cell r="J182">
            <v>9.08</v>
          </cell>
          <cell r="K182">
            <v>665791</v>
          </cell>
          <cell r="L182"/>
          <cell r="M182">
            <v>9.08</v>
          </cell>
          <cell r="N182">
            <v>665791</v>
          </cell>
          <cell r="O182"/>
          <cell r="P182">
            <v>9.4600000000000009</v>
          </cell>
          <cell r="Q182">
            <v>693654.5</v>
          </cell>
          <cell r="R182"/>
          <cell r="S182">
            <v>9.4600000000000009</v>
          </cell>
          <cell r="T182">
            <v>693654.5</v>
          </cell>
          <cell r="U182"/>
          <cell r="V182"/>
          <cell r="W182">
            <v>2.54</v>
          </cell>
          <cell r="X182">
            <v>186245.5</v>
          </cell>
          <cell r="Y182"/>
          <cell r="Z182">
            <v>2.54</v>
          </cell>
          <cell r="AA182">
            <v>186245.5</v>
          </cell>
          <cell r="AB182"/>
          <cell r="AC182">
            <v>2.65</v>
          </cell>
          <cell r="AD182">
            <v>194311.25</v>
          </cell>
          <cell r="AE182"/>
          <cell r="AF182">
            <v>2.65</v>
          </cell>
          <cell r="AG182">
            <v>194311.25</v>
          </cell>
          <cell r="AH182"/>
          <cell r="AI182">
            <v>3.18</v>
          </cell>
          <cell r="AJ182">
            <v>233173.5</v>
          </cell>
          <cell r="AK182"/>
          <cell r="AL182"/>
          <cell r="AM182">
            <v>10.53</v>
          </cell>
          <cell r="AN182">
            <v>772112.25</v>
          </cell>
          <cell r="AO182"/>
          <cell r="AP182">
            <v>10.53</v>
          </cell>
          <cell r="AQ182">
            <v>312762.06</v>
          </cell>
          <cell r="AR182"/>
          <cell r="AS182">
            <v>1.48</v>
          </cell>
          <cell r="AT182">
            <v>119665.4</v>
          </cell>
          <cell r="AU182"/>
          <cell r="AV182"/>
          <cell r="AW182">
            <v>4917717.71</v>
          </cell>
          <cell r="AX182"/>
          <cell r="AY182">
            <v>49.55</v>
          </cell>
        </row>
        <row r="183">
          <cell r="A183" t="str">
            <v>0701615200200</v>
          </cell>
          <cell r="B183" t="str">
            <v>HARVEY SCHOOL DISTRICT 152</v>
          </cell>
          <cell r="C183" t="str">
            <v>COOK</v>
          </cell>
          <cell r="D183" t="str">
            <v>Elementary</v>
          </cell>
          <cell r="E183"/>
          <cell r="F183">
            <v>1563.06</v>
          </cell>
          <cell r="G183">
            <v>1375</v>
          </cell>
          <cell r="H183">
            <v>382.16</v>
          </cell>
          <cell r="I183"/>
          <cell r="J183">
            <v>11</v>
          </cell>
          <cell r="K183">
            <v>806575</v>
          </cell>
          <cell r="L183"/>
          <cell r="M183">
            <v>11</v>
          </cell>
          <cell r="N183">
            <v>806575</v>
          </cell>
          <cell r="O183"/>
          <cell r="P183">
            <v>11.45</v>
          </cell>
          <cell r="Q183">
            <v>839571.25</v>
          </cell>
          <cell r="R183"/>
          <cell r="S183">
            <v>11.45</v>
          </cell>
          <cell r="T183">
            <v>839571.25</v>
          </cell>
          <cell r="U183"/>
          <cell r="V183"/>
          <cell r="W183">
            <v>3.05</v>
          </cell>
          <cell r="X183">
            <v>223641.25</v>
          </cell>
          <cell r="Y183"/>
          <cell r="Z183">
            <v>3.05</v>
          </cell>
          <cell r="AA183">
            <v>223641.25</v>
          </cell>
          <cell r="AB183"/>
          <cell r="AC183">
            <v>3.18</v>
          </cell>
          <cell r="AD183">
            <v>233173.5</v>
          </cell>
          <cell r="AE183"/>
          <cell r="AF183">
            <v>3.18</v>
          </cell>
          <cell r="AG183">
            <v>233173.5</v>
          </cell>
          <cell r="AH183"/>
          <cell r="AI183">
            <v>3.82</v>
          </cell>
          <cell r="AJ183">
            <v>280101.5</v>
          </cell>
          <cell r="AK183"/>
          <cell r="AL183"/>
          <cell r="AM183">
            <v>11.08</v>
          </cell>
          <cell r="AN183">
            <v>812441</v>
          </cell>
          <cell r="AO183"/>
          <cell r="AP183">
            <v>11.08</v>
          </cell>
          <cell r="AQ183">
            <v>329098.15999999997</v>
          </cell>
          <cell r="AR183"/>
          <cell r="AS183">
            <v>1.56</v>
          </cell>
          <cell r="AT183">
            <v>126133.8</v>
          </cell>
          <cell r="AU183"/>
          <cell r="AV183"/>
          <cell r="AW183">
            <v>5753696.46</v>
          </cell>
          <cell r="AX183"/>
          <cell r="AY183">
            <v>58.209999999999994</v>
          </cell>
        </row>
        <row r="184">
          <cell r="A184" t="str">
            <v>0701615250200</v>
          </cell>
          <cell r="B184" t="str">
            <v>HAZEL CREST SCHOOL DIST 152-5</v>
          </cell>
          <cell r="C184" t="str">
            <v>COOK</v>
          </cell>
          <cell r="D184" t="str">
            <v>Elementary</v>
          </cell>
          <cell r="E184"/>
          <cell r="F184">
            <v>856.04</v>
          </cell>
          <cell r="G184">
            <v>699</v>
          </cell>
          <cell r="H184">
            <v>13</v>
          </cell>
          <cell r="I184"/>
          <cell r="J184">
            <v>5.59</v>
          </cell>
          <cell r="K184">
            <v>409886.75</v>
          </cell>
          <cell r="L184"/>
          <cell r="M184">
            <v>5.59</v>
          </cell>
          <cell r="N184">
            <v>409886.75</v>
          </cell>
          <cell r="O184"/>
          <cell r="P184">
            <v>5.82</v>
          </cell>
          <cell r="Q184">
            <v>426751.5</v>
          </cell>
          <cell r="R184"/>
          <cell r="S184">
            <v>5.82</v>
          </cell>
          <cell r="T184">
            <v>426751.5</v>
          </cell>
          <cell r="U184"/>
          <cell r="V184"/>
          <cell r="W184">
            <v>0.1</v>
          </cell>
          <cell r="X184">
            <v>7332.5</v>
          </cell>
          <cell r="Y184"/>
          <cell r="Z184">
            <v>0.1</v>
          </cell>
          <cell r="AA184">
            <v>7332.5</v>
          </cell>
          <cell r="AB184"/>
          <cell r="AC184">
            <v>0.1</v>
          </cell>
          <cell r="AD184">
            <v>7332.5</v>
          </cell>
          <cell r="AE184"/>
          <cell r="AF184">
            <v>0.1</v>
          </cell>
          <cell r="AG184">
            <v>7332.5</v>
          </cell>
          <cell r="AH184"/>
          <cell r="AI184">
            <v>0.13</v>
          </cell>
          <cell r="AJ184">
            <v>9532.25</v>
          </cell>
          <cell r="AK184"/>
          <cell r="AL184"/>
          <cell r="AM184">
            <v>6.07</v>
          </cell>
          <cell r="AN184">
            <v>445082.75</v>
          </cell>
          <cell r="AO184"/>
          <cell r="AP184">
            <v>6.07</v>
          </cell>
          <cell r="AQ184">
            <v>180291.14</v>
          </cell>
          <cell r="AR184"/>
          <cell r="AS184">
            <v>0.85</v>
          </cell>
          <cell r="AT184">
            <v>68726.75</v>
          </cell>
          <cell r="AU184"/>
          <cell r="AV184"/>
          <cell r="AW184">
            <v>2406239.39</v>
          </cell>
          <cell r="AX184"/>
          <cell r="AY184">
            <v>23.730000000000004</v>
          </cell>
        </row>
        <row r="185">
          <cell r="A185" t="str">
            <v>0701615300200</v>
          </cell>
          <cell r="B185" t="str">
            <v>HOMEWOOD SCHOOL DISTRICT 153</v>
          </cell>
          <cell r="C185" t="str">
            <v>COOK</v>
          </cell>
          <cell r="D185" t="str">
            <v>Elementary</v>
          </cell>
          <cell r="E185"/>
          <cell r="F185">
            <v>1892.37</v>
          </cell>
          <cell r="G185">
            <v>534.33000000000004</v>
          </cell>
          <cell r="H185">
            <v>58.33</v>
          </cell>
          <cell r="I185"/>
          <cell r="J185">
            <v>4.2699999999999996</v>
          </cell>
          <cell r="K185">
            <v>313097.75</v>
          </cell>
          <cell r="L185"/>
          <cell r="M185">
            <v>4.2699999999999996</v>
          </cell>
          <cell r="N185">
            <v>313097.75</v>
          </cell>
          <cell r="O185"/>
          <cell r="P185">
            <v>4.45</v>
          </cell>
          <cell r="Q185">
            <v>326296.25</v>
          </cell>
          <cell r="R185"/>
          <cell r="S185">
            <v>4.45</v>
          </cell>
          <cell r="T185">
            <v>326296.25</v>
          </cell>
          <cell r="U185"/>
          <cell r="V185"/>
          <cell r="W185">
            <v>0.46</v>
          </cell>
          <cell r="X185">
            <v>33729.5</v>
          </cell>
          <cell r="Y185"/>
          <cell r="Z185">
            <v>0.46</v>
          </cell>
          <cell r="AA185">
            <v>33729.5</v>
          </cell>
          <cell r="AB185"/>
          <cell r="AC185">
            <v>0.48</v>
          </cell>
          <cell r="AD185">
            <v>35196</v>
          </cell>
          <cell r="AE185"/>
          <cell r="AF185">
            <v>0.48</v>
          </cell>
          <cell r="AG185">
            <v>35196</v>
          </cell>
          <cell r="AH185"/>
          <cell r="AI185">
            <v>0.57999999999999996</v>
          </cell>
          <cell r="AJ185">
            <v>42528.5</v>
          </cell>
          <cell r="AK185"/>
          <cell r="AL185"/>
          <cell r="AM185">
            <v>13.42</v>
          </cell>
          <cell r="AN185">
            <v>984021.5</v>
          </cell>
          <cell r="AO185"/>
          <cell r="AP185">
            <v>13.42</v>
          </cell>
          <cell r="AQ185">
            <v>398600.84</v>
          </cell>
          <cell r="AR185"/>
          <cell r="AS185">
            <v>1.89</v>
          </cell>
          <cell r="AT185">
            <v>152815.95000000001</v>
          </cell>
          <cell r="AU185"/>
          <cell r="AV185"/>
          <cell r="AW185">
            <v>2994605.79</v>
          </cell>
          <cell r="AX185"/>
          <cell r="AY185">
            <v>28.59</v>
          </cell>
        </row>
        <row r="186">
          <cell r="A186" t="str">
            <v>0701615400200</v>
          </cell>
          <cell r="B186" t="str">
            <v>THORNTON SCHOOL DISTRICT 154</v>
          </cell>
          <cell r="C186" t="str">
            <v>COOK</v>
          </cell>
          <cell r="D186" t="str">
            <v>Elementary</v>
          </cell>
          <cell r="E186"/>
          <cell r="F186">
            <v>252</v>
          </cell>
          <cell r="G186">
            <v>140.33000000000001</v>
          </cell>
          <cell r="H186">
            <v>34.33</v>
          </cell>
          <cell r="I186"/>
          <cell r="J186">
            <v>1.1200000000000001</v>
          </cell>
          <cell r="K186">
            <v>82124</v>
          </cell>
          <cell r="L186"/>
          <cell r="M186">
            <v>1.1200000000000001</v>
          </cell>
          <cell r="N186">
            <v>82124</v>
          </cell>
          <cell r="O186"/>
          <cell r="P186">
            <v>1.1599999999999999</v>
          </cell>
          <cell r="Q186">
            <v>85057</v>
          </cell>
          <cell r="R186"/>
          <cell r="S186">
            <v>1.1599999999999999</v>
          </cell>
          <cell r="T186">
            <v>85057</v>
          </cell>
          <cell r="U186"/>
          <cell r="V186"/>
          <cell r="W186">
            <v>0.27</v>
          </cell>
          <cell r="X186">
            <v>19797.75</v>
          </cell>
          <cell r="Y186"/>
          <cell r="Z186">
            <v>0.27</v>
          </cell>
          <cell r="AA186">
            <v>19797.75</v>
          </cell>
          <cell r="AB186"/>
          <cell r="AC186">
            <v>0.28000000000000003</v>
          </cell>
          <cell r="AD186">
            <v>20531</v>
          </cell>
          <cell r="AE186"/>
          <cell r="AF186">
            <v>0.28000000000000003</v>
          </cell>
          <cell r="AG186">
            <v>20531</v>
          </cell>
          <cell r="AH186"/>
          <cell r="AI186">
            <v>0.34</v>
          </cell>
          <cell r="AJ186">
            <v>24930.5</v>
          </cell>
          <cell r="AK186"/>
          <cell r="AL186"/>
          <cell r="AM186">
            <v>1.78</v>
          </cell>
          <cell r="AN186">
            <v>130518.5</v>
          </cell>
          <cell r="AO186"/>
          <cell r="AP186">
            <v>1.78</v>
          </cell>
          <cell r="AQ186">
            <v>52869.56</v>
          </cell>
          <cell r="AR186"/>
          <cell r="AS186">
            <v>0.25</v>
          </cell>
          <cell r="AT186">
            <v>20213.75</v>
          </cell>
          <cell r="AU186"/>
          <cell r="AV186"/>
          <cell r="AW186">
            <v>643551.81000000006</v>
          </cell>
          <cell r="AX186"/>
          <cell r="AY186">
            <v>6.3900000000000006</v>
          </cell>
        </row>
        <row r="187">
          <cell r="A187" t="str">
            <v>0701615450200</v>
          </cell>
          <cell r="B187" t="str">
            <v>BURNHAM SCHOOL DISTRICT 154-5</v>
          </cell>
          <cell r="C187" t="str">
            <v>COOK</v>
          </cell>
          <cell r="D187" t="str">
            <v>Elementary</v>
          </cell>
          <cell r="E187"/>
          <cell r="F187">
            <v>165.56</v>
          </cell>
          <cell r="G187">
            <v>132.66</v>
          </cell>
          <cell r="H187">
            <v>45.33</v>
          </cell>
          <cell r="I187"/>
          <cell r="J187">
            <v>1.06</v>
          </cell>
          <cell r="K187">
            <v>77724.5</v>
          </cell>
          <cell r="L187"/>
          <cell r="M187">
            <v>1.06</v>
          </cell>
          <cell r="N187">
            <v>77724.5</v>
          </cell>
          <cell r="O187"/>
          <cell r="P187">
            <v>1.1000000000000001</v>
          </cell>
          <cell r="Q187">
            <v>80657.5</v>
          </cell>
          <cell r="R187"/>
          <cell r="S187">
            <v>1.1000000000000001</v>
          </cell>
          <cell r="T187">
            <v>80657.5</v>
          </cell>
          <cell r="U187"/>
          <cell r="V187"/>
          <cell r="W187">
            <v>0.36</v>
          </cell>
          <cell r="X187">
            <v>26397</v>
          </cell>
          <cell r="Y187"/>
          <cell r="Z187">
            <v>0.36</v>
          </cell>
          <cell r="AA187">
            <v>26397</v>
          </cell>
          <cell r="AB187"/>
          <cell r="AC187">
            <v>0.37</v>
          </cell>
          <cell r="AD187">
            <v>27130.25</v>
          </cell>
          <cell r="AE187"/>
          <cell r="AF187">
            <v>0.37</v>
          </cell>
          <cell r="AG187">
            <v>27130.25</v>
          </cell>
          <cell r="AH187"/>
          <cell r="AI187">
            <v>0.45</v>
          </cell>
          <cell r="AJ187">
            <v>32996.25</v>
          </cell>
          <cell r="AK187"/>
          <cell r="AL187"/>
          <cell r="AM187">
            <v>1.17</v>
          </cell>
          <cell r="AN187">
            <v>85790.25</v>
          </cell>
          <cell r="AO187"/>
          <cell r="AP187">
            <v>1.17</v>
          </cell>
          <cell r="AQ187">
            <v>34751.339999999997</v>
          </cell>
          <cell r="AR187"/>
          <cell r="AS187">
            <v>0.16</v>
          </cell>
          <cell r="AT187">
            <v>12936.8</v>
          </cell>
          <cell r="AU187"/>
          <cell r="AV187"/>
          <cell r="AW187">
            <v>590293.14</v>
          </cell>
          <cell r="AX187"/>
          <cell r="AY187">
            <v>5.98</v>
          </cell>
        </row>
        <row r="188">
          <cell r="A188" t="str">
            <v>0701615500200</v>
          </cell>
          <cell r="B188" t="str">
            <v>CALUMET CITY SCHOOL DISTRICT 155</v>
          </cell>
          <cell r="C188" t="str">
            <v>COOK</v>
          </cell>
          <cell r="D188" t="str">
            <v>Elementary</v>
          </cell>
          <cell r="E188"/>
          <cell r="F188">
            <v>944.47</v>
          </cell>
          <cell r="G188">
            <v>837.33</v>
          </cell>
          <cell r="H188">
            <v>179.5</v>
          </cell>
          <cell r="I188"/>
          <cell r="J188">
            <v>6.69</v>
          </cell>
          <cell r="K188">
            <v>490544.25</v>
          </cell>
          <cell r="L188"/>
          <cell r="M188">
            <v>6.69</v>
          </cell>
          <cell r="N188">
            <v>490544.25</v>
          </cell>
          <cell r="O188"/>
          <cell r="P188">
            <v>6.97</v>
          </cell>
          <cell r="Q188">
            <v>511075.25</v>
          </cell>
          <cell r="R188"/>
          <cell r="S188">
            <v>6.97</v>
          </cell>
          <cell r="T188">
            <v>511075.25</v>
          </cell>
          <cell r="U188"/>
          <cell r="V188"/>
          <cell r="W188">
            <v>1.43</v>
          </cell>
          <cell r="X188">
            <v>104854.75</v>
          </cell>
          <cell r="Y188"/>
          <cell r="Z188">
            <v>1.43</v>
          </cell>
          <cell r="AA188">
            <v>104854.75</v>
          </cell>
          <cell r="AB188"/>
          <cell r="AC188">
            <v>1.49</v>
          </cell>
          <cell r="AD188">
            <v>109254.25</v>
          </cell>
          <cell r="AE188"/>
          <cell r="AF188">
            <v>1.49</v>
          </cell>
          <cell r="AG188">
            <v>109254.25</v>
          </cell>
          <cell r="AH188"/>
          <cell r="AI188">
            <v>1.79</v>
          </cell>
          <cell r="AJ188">
            <v>131251.75</v>
          </cell>
          <cell r="AK188"/>
          <cell r="AL188"/>
          <cell r="AM188">
            <v>6.69</v>
          </cell>
          <cell r="AN188">
            <v>490544.25</v>
          </cell>
          <cell r="AO188"/>
          <cell r="AP188">
            <v>6.69</v>
          </cell>
          <cell r="AQ188">
            <v>198706.38</v>
          </cell>
          <cell r="AR188"/>
          <cell r="AS188">
            <v>0.94</v>
          </cell>
          <cell r="AT188">
            <v>76003.7</v>
          </cell>
          <cell r="AU188"/>
          <cell r="AV188"/>
          <cell r="AW188">
            <v>3327963.08</v>
          </cell>
          <cell r="AX188"/>
          <cell r="AY188">
            <v>33.519999999999996</v>
          </cell>
        </row>
        <row r="189">
          <cell r="A189" t="str">
            <v>0701615600200</v>
          </cell>
          <cell r="B189" t="str">
            <v>LINCOLN ELEM SCHOOL DIST 156</v>
          </cell>
          <cell r="C189" t="str">
            <v>COOK</v>
          </cell>
          <cell r="D189" t="str">
            <v>Elementary</v>
          </cell>
          <cell r="E189"/>
          <cell r="F189">
            <v>782.64</v>
          </cell>
          <cell r="G189">
            <v>601.66</v>
          </cell>
          <cell r="H189">
            <v>156.5</v>
          </cell>
          <cell r="I189"/>
          <cell r="J189">
            <v>4.8099999999999996</v>
          </cell>
          <cell r="K189">
            <v>352693.25</v>
          </cell>
          <cell r="L189"/>
          <cell r="M189">
            <v>4.8099999999999996</v>
          </cell>
          <cell r="N189">
            <v>352693.25</v>
          </cell>
          <cell r="O189"/>
          <cell r="P189">
            <v>5.01</v>
          </cell>
          <cell r="Q189">
            <v>367358.25</v>
          </cell>
          <cell r="R189"/>
          <cell r="S189">
            <v>5.01</v>
          </cell>
          <cell r="T189">
            <v>367358.25</v>
          </cell>
          <cell r="U189"/>
          <cell r="V189"/>
          <cell r="W189">
            <v>1.25</v>
          </cell>
          <cell r="X189">
            <v>91656.25</v>
          </cell>
          <cell r="Y189"/>
          <cell r="Z189">
            <v>1.25</v>
          </cell>
          <cell r="AA189">
            <v>91656.25</v>
          </cell>
          <cell r="AB189"/>
          <cell r="AC189">
            <v>1.3</v>
          </cell>
          <cell r="AD189">
            <v>95322.5</v>
          </cell>
          <cell r="AE189"/>
          <cell r="AF189">
            <v>1.3</v>
          </cell>
          <cell r="AG189">
            <v>95322.5</v>
          </cell>
          <cell r="AH189"/>
          <cell r="AI189">
            <v>1.56</v>
          </cell>
          <cell r="AJ189">
            <v>114387</v>
          </cell>
          <cell r="AK189"/>
          <cell r="AL189"/>
          <cell r="AM189">
            <v>5.55</v>
          </cell>
          <cell r="AN189">
            <v>406953.75</v>
          </cell>
          <cell r="AO189"/>
          <cell r="AP189">
            <v>5.55</v>
          </cell>
          <cell r="AQ189">
            <v>164846.1</v>
          </cell>
          <cell r="AR189"/>
          <cell r="AS189">
            <v>0.78</v>
          </cell>
          <cell r="AT189">
            <v>63066.9</v>
          </cell>
          <cell r="AU189"/>
          <cell r="AV189"/>
          <cell r="AW189">
            <v>2563314.25</v>
          </cell>
          <cell r="AX189"/>
          <cell r="AY189">
            <v>25.79</v>
          </cell>
        </row>
        <row r="190">
          <cell r="A190" t="str">
            <v>0701615700200</v>
          </cell>
          <cell r="B190" t="str">
            <v>HOOVER-SCHRUM MEMORIAL SD 157</v>
          </cell>
          <cell r="C190" t="str">
            <v>COOK</v>
          </cell>
          <cell r="D190" t="str">
            <v>Elementary</v>
          </cell>
          <cell r="E190"/>
          <cell r="F190">
            <v>803.81</v>
          </cell>
          <cell r="G190">
            <v>582</v>
          </cell>
          <cell r="H190">
            <v>143.5</v>
          </cell>
          <cell r="I190"/>
          <cell r="J190">
            <v>4.6500000000000004</v>
          </cell>
          <cell r="K190">
            <v>340961.25</v>
          </cell>
          <cell r="L190"/>
          <cell r="M190">
            <v>4.6500000000000004</v>
          </cell>
          <cell r="N190">
            <v>340961.25</v>
          </cell>
          <cell r="O190"/>
          <cell r="P190">
            <v>4.8499999999999996</v>
          </cell>
          <cell r="Q190">
            <v>355626.25</v>
          </cell>
          <cell r="R190"/>
          <cell r="S190">
            <v>4.8499999999999996</v>
          </cell>
          <cell r="T190">
            <v>355626.25</v>
          </cell>
          <cell r="U190"/>
          <cell r="V190"/>
          <cell r="W190">
            <v>1.1399999999999999</v>
          </cell>
          <cell r="X190">
            <v>83590.5</v>
          </cell>
          <cell r="Y190"/>
          <cell r="Z190">
            <v>1.1399999999999999</v>
          </cell>
          <cell r="AA190">
            <v>83590.5</v>
          </cell>
          <cell r="AB190"/>
          <cell r="AC190">
            <v>1.19</v>
          </cell>
          <cell r="AD190">
            <v>87256.75</v>
          </cell>
          <cell r="AE190"/>
          <cell r="AF190">
            <v>1.19</v>
          </cell>
          <cell r="AG190">
            <v>87256.75</v>
          </cell>
          <cell r="AH190"/>
          <cell r="AI190">
            <v>1.43</v>
          </cell>
          <cell r="AJ190">
            <v>104854.75</v>
          </cell>
          <cell r="AK190"/>
          <cell r="AL190"/>
          <cell r="AM190">
            <v>5.7</v>
          </cell>
          <cell r="AN190">
            <v>417952.5</v>
          </cell>
          <cell r="AO190"/>
          <cell r="AP190">
            <v>5.7</v>
          </cell>
          <cell r="AQ190">
            <v>169301.4</v>
          </cell>
          <cell r="AR190"/>
          <cell r="AS190">
            <v>0.8</v>
          </cell>
          <cell r="AT190">
            <v>64684</v>
          </cell>
          <cell r="AU190"/>
          <cell r="AV190"/>
          <cell r="AW190">
            <v>2491662.15</v>
          </cell>
          <cell r="AX190"/>
          <cell r="AY190">
            <v>25</v>
          </cell>
        </row>
        <row r="191">
          <cell r="A191" t="str">
            <v>0701615800200</v>
          </cell>
          <cell r="B191" t="str">
            <v>LANSING SCHOOL DISTRICT 158</v>
          </cell>
          <cell r="C191" t="str">
            <v>COOK</v>
          </cell>
          <cell r="D191" t="str">
            <v>Elementary</v>
          </cell>
          <cell r="E191"/>
          <cell r="F191">
            <v>2570.2199999999998</v>
          </cell>
          <cell r="G191">
            <v>1514.66</v>
          </cell>
          <cell r="H191">
            <v>137</v>
          </cell>
          <cell r="I191"/>
          <cell r="J191">
            <v>12.11</v>
          </cell>
          <cell r="K191">
            <v>887965.75</v>
          </cell>
          <cell r="L191"/>
          <cell r="M191">
            <v>12.11</v>
          </cell>
          <cell r="N191">
            <v>887965.75</v>
          </cell>
          <cell r="O191"/>
          <cell r="P191">
            <v>12.62</v>
          </cell>
          <cell r="Q191">
            <v>925361.5</v>
          </cell>
          <cell r="R191"/>
          <cell r="S191">
            <v>12.62</v>
          </cell>
          <cell r="T191">
            <v>925361.5</v>
          </cell>
          <cell r="U191"/>
          <cell r="V191"/>
          <cell r="W191">
            <v>1.0900000000000001</v>
          </cell>
          <cell r="X191">
            <v>79924.25</v>
          </cell>
          <cell r="Y191"/>
          <cell r="Z191">
            <v>1.0900000000000001</v>
          </cell>
          <cell r="AA191">
            <v>79924.25</v>
          </cell>
          <cell r="AB191"/>
          <cell r="AC191">
            <v>1.1399999999999999</v>
          </cell>
          <cell r="AD191">
            <v>83590.5</v>
          </cell>
          <cell r="AE191"/>
          <cell r="AF191">
            <v>1.1399999999999999</v>
          </cell>
          <cell r="AG191">
            <v>83590.5</v>
          </cell>
          <cell r="AH191"/>
          <cell r="AI191">
            <v>1.37</v>
          </cell>
          <cell r="AJ191">
            <v>100455.25</v>
          </cell>
          <cell r="AK191"/>
          <cell r="AL191"/>
          <cell r="AM191">
            <v>18.22</v>
          </cell>
          <cell r="AN191">
            <v>1335981.5</v>
          </cell>
          <cell r="AO191"/>
          <cell r="AP191">
            <v>18.22</v>
          </cell>
          <cell r="AQ191">
            <v>541170.43999999994</v>
          </cell>
          <cell r="AR191"/>
          <cell r="AS191">
            <v>2.57</v>
          </cell>
          <cell r="AT191">
            <v>207797.35</v>
          </cell>
          <cell r="AU191"/>
          <cell r="AV191"/>
          <cell r="AW191">
            <v>6139088.54</v>
          </cell>
          <cell r="AX191"/>
          <cell r="AY191">
            <v>60.309999999999995</v>
          </cell>
        </row>
        <row r="192">
          <cell r="A192" t="str">
            <v>0701615900200</v>
          </cell>
          <cell r="B192" t="str">
            <v>ELEM SCHOOL DISTRICT 159</v>
          </cell>
          <cell r="C192" t="str">
            <v>COOK</v>
          </cell>
          <cell r="D192" t="str">
            <v>Elementary</v>
          </cell>
          <cell r="E192"/>
          <cell r="F192">
            <v>1652.48</v>
          </cell>
          <cell r="G192">
            <v>874</v>
          </cell>
          <cell r="H192">
            <v>97.5</v>
          </cell>
          <cell r="I192"/>
          <cell r="J192">
            <v>6.99</v>
          </cell>
          <cell r="K192">
            <v>512541.75</v>
          </cell>
          <cell r="L192"/>
          <cell r="M192">
            <v>6.99</v>
          </cell>
          <cell r="N192">
            <v>512541.75</v>
          </cell>
          <cell r="O192"/>
          <cell r="P192">
            <v>7.28</v>
          </cell>
          <cell r="Q192">
            <v>533806</v>
          </cell>
          <cell r="R192"/>
          <cell r="S192">
            <v>7.28</v>
          </cell>
          <cell r="T192">
            <v>533806</v>
          </cell>
          <cell r="U192"/>
          <cell r="V192"/>
          <cell r="W192">
            <v>0.78</v>
          </cell>
          <cell r="X192">
            <v>57193.5</v>
          </cell>
          <cell r="Y192"/>
          <cell r="Z192">
            <v>0.78</v>
          </cell>
          <cell r="AA192">
            <v>57193.5</v>
          </cell>
          <cell r="AB192"/>
          <cell r="AC192">
            <v>0.81</v>
          </cell>
          <cell r="AD192">
            <v>59393.25</v>
          </cell>
          <cell r="AE192"/>
          <cell r="AF192">
            <v>0.81</v>
          </cell>
          <cell r="AG192">
            <v>59393.25</v>
          </cell>
          <cell r="AH192"/>
          <cell r="AI192">
            <v>0.97</v>
          </cell>
          <cell r="AJ192">
            <v>71125.25</v>
          </cell>
          <cell r="AK192"/>
          <cell r="AL192"/>
          <cell r="AM192">
            <v>11.71</v>
          </cell>
          <cell r="AN192">
            <v>858635.75</v>
          </cell>
          <cell r="AO192"/>
          <cell r="AP192">
            <v>11.71</v>
          </cell>
          <cell r="AQ192">
            <v>347810.42</v>
          </cell>
          <cell r="AR192"/>
          <cell r="AS192">
            <v>1.65</v>
          </cell>
          <cell r="AT192">
            <v>133410.75</v>
          </cell>
          <cell r="AU192"/>
          <cell r="AV192"/>
          <cell r="AW192">
            <v>3736851.17</v>
          </cell>
          <cell r="AX192"/>
          <cell r="AY192">
            <v>36.629999999999995</v>
          </cell>
        </row>
        <row r="193">
          <cell r="A193" t="str">
            <v>0701616000200</v>
          </cell>
          <cell r="B193" t="str">
            <v>COUNTRY CLUB HILLS SCH DIST 160</v>
          </cell>
          <cell r="C193" t="str">
            <v>COOK</v>
          </cell>
          <cell r="D193" t="str">
            <v>Elementary</v>
          </cell>
          <cell r="E193"/>
          <cell r="F193">
            <v>1222.79</v>
          </cell>
          <cell r="G193">
            <v>878.33</v>
          </cell>
          <cell r="H193">
            <v>22.5</v>
          </cell>
          <cell r="I193"/>
          <cell r="J193">
            <v>7.02</v>
          </cell>
          <cell r="K193">
            <v>514741.5</v>
          </cell>
          <cell r="L193"/>
          <cell r="M193">
            <v>7.02</v>
          </cell>
          <cell r="N193">
            <v>514741.5</v>
          </cell>
          <cell r="O193"/>
          <cell r="P193">
            <v>7.31</v>
          </cell>
          <cell r="Q193">
            <v>536005.75</v>
          </cell>
          <cell r="R193"/>
          <cell r="S193">
            <v>7.31</v>
          </cell>
          <cell r="T193">
            <v>536005.75</v>
          </cell>
          <cell r="U193"/>
          <cell r="V193"/>
          <cell r="W193">
            <v>0.18</v>
          </cell>
          <cell r="X193">
            <v>13198.5</v>
          </cell>
          <cell r="Y193"/>
          <cell r="Z193">
            <v>0.18</v>
          </cell>
          <cell r="AA193">
            <v>13198.5</v>
          </cell>
          <cell r="AB193"/>
          <cell r="AC193">
            <v>0.18</v>
          </cell>
          <cell r="AD193">
            <v>13198.5</v>
          </cell>
          <cell r="AE193"/>
          <cell r="AF193">
            <v>0.18</v>
          </cell>
          <cell r="AG193">
            <v>13198.5</v>
          </cell>
          <cell r="AH193"/>
          <cell r="AI193">
            <v>0.22</v>
          </cell>
          <cell r="AJ193">
            <v>16131.5</v>
          </cell>
          <cell r="AK193"/>
          <cell r="AL193"/>
          <cell r="AM193">
            <v>8.67</v>
          </cell>
          <cell r="AN193">
            <v>635727.75</v>
          </cell>
          <cell r="AO193"/>
          <cell r="AP193">
            <v>8.67</v>
          </cell>
          <cell r="AQ193">
            <v>257516.34</v>
          </cell>
          <cell r="AR193"/>
          <cell r="AS193">
            <v>1.22</v>
          </cell>
          <cell r="AT193">
            <v>98643.1</v>
          </cell>
          <cell r="AU193"/>
          <cell r="AV193"/>
          <cell r="AW193">
            <v>3162307.19</v>
          </cell>
          <cell r="AX193"/>
          <cell r="AY193">
            <v>31.069999999999993</v>
          </cell>
        </row>
        <row r="194">
          <cell r="A194" t="str">
            <v>0701616100200</v>
          </cell>
          <cell r="B194" t="str">
            <v>FLOSSMOOR SCHOOL DISTRICT 161</v>
          </cell>
          <cell r="C194" t="str">
            <v>COOK</v>
          </cell>
          <cell r="D194" t="str">
            <v>Elementary</v>
          </cell>
          <cell r="E194"/>
          <cell r="F194">
            <v>2309.25</v>
          </cell>
          <cell r="G194">
            <v>702.66</v>
          </cell>
          <cell r="H194">
            <v>132</v>
          </cell>
          <cell r="I194"/>
          <cell r="J194">
            <v>5.62</v>
          </cell>
          <cell r="K194">
            <v>412086.5</v>
          </cell>
          <cell r="L194"/>
          <cell r="M194">
            <v>5.62</v>
          </cell>
          <cell r="N194">
            <v>412086.5</v>
          </cell>
          <cell r="O194"/>
          <cell r="P194">
            <v>5.85</v>
          </cell>
          <cell r="Q194">
            <v>428951.25</v>
          </cell>
          <cell r="R194"/>
          <cell r="S194">
            <v>5.85</v>
          </cell>
          <cell r="T194">
            <v>428951.25</v>
          </cell>
          <cell r="U194"/>
          <cell r="V194"/>
          <cell r="W194">
            <v>1.05</v>
          </cell>
          <cell r="X194">
            <v>76991.25</v>
          </cell>
          <cell r="Y194"/>
          <cell r="Z194">
            <v>1.05</v>
          </cell>
          <cell r="AA194">
            <v>76991.25</v>
          </cell>
          <cell r="AB194"/>
          <cell r="AC194">
            <v>1.1000000000000001</v>
          </cell>
          <cell r="AD194">
            <v>80657.5</v>
          </cell>
          <cell r="AE194"/>
          <cell r="AF194">
            <v>1.1000000000000001</v>
          </cell>
          <cell r="AG194">
            <v>80657.5</v>
          </cell>
          <cell r="AH194"/>
          <cell r="AI194">
            <v>1.32</v>
          </cell>
          <cell r="AJ194">
            <v>96789</v>
          </cell>
          <cell r="AK194"/>
          <cell r="AL194"/>
          <cell r="AM194">
            <v>16.37</v>
          </cell>
          <cell r="AN194">
            <v>1200330.25</v>
          </cell>
          <cell r="AO194"/>
          <cell r="AP194">
            <v>16.37</v>
          </cell>
          <cell r="AQ194">
            <v>486221.74</v>
          </cell>
          <cell r="AR194"/>
          <cell r="AS194">
            <v>2.2999999999999998</v>
          </cell>
          <cell r="AT194">
            <v>185966.5</v>
          </cell>
          <cell r="AU194"/>
          <cell r="AV194"/>
          <cell r="AW194">
            <v>3966680.49</v>
          </cell>
          <cell r="AX194"/>
          <cell r="AY194">
            <v>38.260000000000005</v>
          </cell>
        </row>
        <row r="195">
          <cell r="A195" t="str">
            <v>0701616200200</v>
          </cell>
          <cell r="B195" t="str">
            <v>MATTESON ELEM SCHOOL DIST 162</v>
          </cell>
          <cell r="C195" t="str">
            <v>COOK</v>
          </cell>
          <cell r="D195" t="str">
            <v>Elementary</v>
          </cell>
          <cell r="E195"/>
          <cell r="F195">
            <v>2328.8000000000002</v>
          </cell>
          <cell r="G195">
            <v>1278.33</v>
          </cell>
          <cell r="H195">
            <v>58.5</v>
          </cell>
          <cell r="I195"/>
          <cell r="J195">
            <v>10.220000000000001</v>
          </cell>
          <cell r="K195">
            <v>749381.5</v>
          </cell>
          <cell r="L195"/>
          <cell r="M195">
            <v>10.220000000000001</v>
          </cell>
          <cell r="N195">
            <v>749381.5</v>
          </cell>
          <cell r="O195"/>
          <cell r="P195">
            <v>10.65</v>
          </cell>
          <cell r="Q195">
            <v>780911.25</v>
          </cell>
          <cell r="R195"/>
          <cell r="S195">
            <v>10.65</v>
          </cell>
          <cell r="T195">
            <v>780911.25</v>
          </cell>
          <cell r="U195"/>
          <cell r="V195"/>
          <cell r="W195">
            <v>0.46</v>
          </cell>
          <cell r="X195">
            <v>33729.5</v>
          </cell>
          <cell r="Y195"/>
          <cell r="Z195">
            <v>0.46</v>
          </cell>
          <cell r="AA195">
            <v>33729.5</v>
          </cell>
          <cell r="AB195"/>
          <cell r="AC195">
            <v>0.48</v>
          </cell>
          <cell r="AD195">
            <v>35196</v>
          </cell>
          <cell r="AE195"/>
          <cell r="AF195">
            <v>0.48</v>
          </cell>
          <cell r="AG195">
            <v>35196</v>
          </cell>
          <cell r="AH195"/>
          <cell r="AI195">
            <v>0.57999999999999996</v>
          </cell>
          <cell r="AJ195">
            <v>42528.5</v>
          </cell>
          <cell r="AK195"/>
          <cell r="AL195"/>
          <cell r="AM195">
            <v>16.510000000000002</v>
          </cell>
          <cell r="AN195">
            <v>1210595.75</v>
          </cell>
          <cell r="AO195"/>
          <cell r="AP195">
            <v>16.510000000000002</v>
          </cell>
          <cell r="AQ195">
            <v>490380.02</v>
          </cell>
          <cell r="AR195"/>
          <cell r="AS195">
            <v>2.3199999999999998</v>
          </cell>
          <cell r="AT195">
            <v>187583.6</v>
          </cell>
          <cell r="AU195"/>
          <cell r="AV195"/>
          <cell r="AW195">
            <v>5129524.37</v>
          </cell>
          <cell r="AX195"/>
          <cell r="AY195">
            <v>50.03</v>
          </cell>
        </row>
        <row r="196">
          <cell r="A196" t="str">
            <v>0701616300200</v>
          </cell>
          <cell r="B196" t="str">
            <v>PARK FOREST SCHOOL DIST 163</v>
          </cell>
          <cell r="C196" t="str">
            <v>COOK</v>
          </cell>
          <cell r="D196" t="str">
            <v>Elementary</v>
          </cell>
          <cell r="E196"/>
          <cell r="F196">
            <v>1481.22</v>
          </cell>
          <cell r="G196">
            <v>1103</v>
          </cell>
          <cell r="H196">
            <v>75</v>
          </cell>
          <cell r="I196"/>
          <cell r="J196">
            <v>8.82</v>
          </cell>
          <cell r="K196">
            <v>646726.5</v>
          </cell>
          <cell r="L196"/>
          <cell r="M196">
            <v>8.82</v>
          </cell>
          <cell r="N196">
            <v>646726.5</v>
          </cell>
          <cell r="O196"/>
          <cell r="P196">
            <v>9.19</v>
          </cell>
          <cell r="Q196">
            <v>673856.75</v>
          </cell>
          <cell r="R196"/>
          <cell r="S196">
            <v>9.19</v>
          </cell>
          <cell r="T196">
            <v>673856.75</v>
          </cell>
          <cell r="U196"/>
          <cell r="V196"/>
          <cell r="W196">
            <v>0.6</v>
          </cell>
          <cell r="X196">
            <v>43995</v>
          </cell>
          <cell r="Y196"/>
          <cell r="Z196">
            <v>0.6</v>
          </cell>
          <cell r="AA196">
            <v>43995</v>
          </cell>
          <cell r="AB196"/>
          <cell r="AC196">
            <v>0.62</v>
          </cell>
          <cell r="AD196">
            <v>45461.5</v>
          </cell>
          <cell r="AE196"/>
          <cell r="AF196">
            <v>0.62</v>
          </cell>
          <cell r="AG196">
            <v>45461.5</v>
          </cell>
          <cell r="AH196"/>
          <cell r="AI196">
            <v>0.75</v>
          </cell>
          <cell r="AJ196">
            <v>54993.75</v>
          </cell>
          <cell r="AK196"/>
          <cell r="AL196"/>
          <cell r="AM196">
            <v>10.5</v>
          </cell>
          <cell r="AN196">
            <v>769912.5</v>
          </cell>
          <cell r="AO196"/>
          <cell r="AP196">
            <v>10.5</v>
          </cell>
          <cell r="AQ196">
            <v>311871</v>
          </cell>
          <cell r="AR196"/>
          <cell r="AS196">
            <v>1.48</v>
          </cell>
          <cell r="AT196">
            <v>119665.4</v>
          </cell>
          <cell r="AU196"/>
          <cell r="AV196"/>
          <cell r="AW196">
            <v>4076522.15</v>
          </cell>
          <cell r="AX196"/>
          <cell r="AY196">
            <v>40.29</v>
          </cell>
        </row>
        <row r="197">
          <cell r="A197" t="str">
            <v>0701616700200</v>
          </cell>
          <cell r="B197" t="str">
            <v>BROOKWOOD SCHOOL DIST 167</v>
          </cell>
          <cell r="C197" t="str">
            <v>COOK</v>
          </cell>
          <cell r="D197" t="str">
            <v>Elementary</v>
          </cell>
          <cell r="E197"/>
          <cell r="F197">
            <v>1068.1400000000001</v>
          </cell>
          <cell r="G197">
            <v>703.33</v>
          </cell>
          <cell r="H197">
            <v>117.66</v>
          </cell>
          <cell r="I197"/>
          <cell r="J197">
            <v>5.62</v>
          </cell>
          <cell r="K197">
            <v>412086.5</v>
          </cell>
          <cell r="L197"/>
          <cell r="M197">
            <v>5.62</v>
          </cell>
          <cell r="N197">
            <v>412086.5</v>
          </cell>
          <cell r="O197"/>
          <cell r="P197">
            <v>5.86</v>
          </cell>
          <cell r="Q197">
            <v>429684.5</v>
          </cell>
          <cell r="R197"/>
          <cell r="S197">
            <v>5.86</v>
          </cell>
          <cell r="T197">
            <v>429684.5</v>
          </cell>
          <cell r="U197"/>
          <cell r="V197"/>
          <cell r="W197">
            <v>0.94</v>
          </cell>
          <cell r="X197">
            <v>68925.5</v>
          </cell>
          <cell r="Y197"/>
          <cell r="Z197">
            <v>0.94</v>
          </cell>
          <cell r="AA197">
            <v>68925.5</v>
          </cell>
          <cell r="AB197"/>
          <cell r="AC197">
            <v>0.98</v>
          </cell>
          <cell r="AD197">
            <v>71858.5</v>
          </cell>
          <cell r="AE197"/>
          <cell r="AF197">
            <v>0.98</v>
          </cell>
          <cell r="AG197">
            <v>71858.5</v>
          </cell>
          <cell r="AH197"/>
          <cell r="AI197">
            <v>1.17</v>
          </cell>
          <cell r="AJ197">
            <v>85790.25</v>
          </cell>
          <cell r="AK197"/>
          <cell r="AL197"/>
          <cell r="AM197">
            <v>7.57</v>
          </cell>
          <cell r="AN197">
            <v>555070.25</v>
          </cell>
          <cell r="AO197"/>
          <cell r="AP197">
            <v>7.57</v>
          </cell>
          <cell r="AQ197">
            <v>224844.14</v>
          </cell>
          <cell r="AR197"/>
          <cell r="AS197">
            <v>1.06</v>
          </cell>
          <cell r="AT197">
            <v>85706.3</v>
          </cell>
          <cell r="AU197"/>
          <cell r="AV197"/>
          <cell r="AW197">
            <v>2916520.94</v>
          </cell>
          <cell r="AX197"/>
          <cell r="AY197">
            <v>28.980000000000004</v>
          </cell>
        </row>
        <row r="198">
          <cell r="A198" t="str">
            <v>0701616800400</v>
          </cell>
          <cell r="B198" t="str">
            <v>COMM CONS SCHOOL DIST 168</v>
          </cell>
          <cell r="C198" t="str">
            <v>COOK</v>
          </cell>
          <cell r="D198" t="str">
            <v>Elementary</v>
          </cell>
          <cell r="E198"/>
          <cell r="F198">
            <v>1171.8</v>
          </cell>
          <cell r="G198">
            <v>1021</v>
          </cell>
          <cell r="H198">
            <v>74</v>
          </cell>
          <cell r="I198"/>
          <cell r="J198">
            <v>8.16</v>
          </cell>
          <cell r="K198">
            <v>598332</v>
          </cell>
          <cell r="L198"/>
          <cell r="M198">
            <v>8.16</v>
          </cell>
          <cell r="N198">
            <v>598332</v>
          </cell>
          <cell r="O198"/>
          <cell r="P198">
            <v>8.5</v>
          </cell>
          <cell r="Q198">
            <v>623262.5</v>
          </cell>
          <cell r="R198"/>
          <cell r="S198">
            <v>8.5</v>
          </cell>
          <cell r="T198">
            <v>623262.5</v>
          </cell>
          <cell r="U198"/>
          <cell r="V198"/>
          <cell r="W198">
            <v>0.59</v>
          </cell>
          <cell r="X198">
            <v>43261.75</v>
          </cell>
          <cell r="Y198"/>
          <cell r="Z198">
            <v>0.59</v>
          </cell>
          <cell r="AA198">
            <v>43261.75</v>
          </cell>
          <cell r="AB198"/>
          <cell r="AC198">
            <v>0.61</v>
          </cell>
          <cell r="AD198">
            <v>44728.25</v>
          </cell>
          <cell r="AE198"/>
          <cell r="AF198">
            <v>0.61</v>
          </cell>
          <cell r="AG198">
            <v>44728.25</v>
          </cell>
          <cell r="AH198"/>
          <cell r="AI198">
            <v>0.74</v>
          </cell>
          <cell r="AJ198">
            <v>54260.5</v>
          </cell>
          <cell r="AK198"/>
          <cell r="AL198"/>
          <cell r="AM198">
            <v>8.31</v>
          </cell>
          <cell r="AN198">
            <v>609330.75</v>
          </cell>
          <cell r="AO198"/>
          <cell r="AP198">
            <v>8.31</v>
          </cell>
          <cell r="AQ198">
            <v>246823.62</v>
          </cell>
          <cell r="AR198"/>
          <cell r="AS198">
            <v>1.17</v>
          </cell>
          <cell r="AT198">
            <v>94600.35</v>
          </cell>
          <cell r="AU198"/>
          <cell r="AV198"/>
          <cell r="AW198">
            <v>3624184.2199999997</v>
          </cell>
          <cell r="AX198"/>
          <cell r="AY198">
            <v>36.019999999999996</v>
          </cell>
        </row>
        <row r="199">
          <cell r="A199" t="str">
            <v>0701616900200</v>
          </cell>
          <cell r="B199" t="str">
            <v>FORD HEIGHTS SCHOOL DISTRICT 169</v>
          </cell>
          <cell r="C199" t="str">
            <v>COOK</v>
          </cell>
          <cell r="D199" t="str">
            <v>Elementary</v>
          </cell>
          <cell r="E199"/>
          <cell r="F199">
            <v>395.75</v>
          </cell>
          <cell r="G199">
            <v>207.66</v>
          </cell>
          <cell r="H199">
            <v>0</v>
          </cell>
          <cell r="I199"/>
          <cell r="J199">
            <v>1.66</v>
          </cell>
          <cell r="K199">
            <v>121719.5</v>
          </cell>
          <cell r="L199"/>
          <cell r="M199">
            <v>1.66</v>
          </cell>
          <cell r="N199">
            <v>121719.5</v>
          </cell>
          <cell r="O199"/>
          <cell r="P199">
            <v>1.73</v>
          </cell>
          <cell r="Q199">
            <v>126852.25</v>
          </cell>
          <cell r="R199"/>
          <cell r="S199">
            <v>1.73</v>
          </cell>
          <cell r="T199">
            <v>126852.25</v>
          </cell>
          <cell r="U199"/>
          <cell r="V199"/>
          <cell r="W199">
            <v>0</v>
          </cell>
          <cell r="X199">
            <v>0</v>
          </cell>
          <cell r="Y199"/>
          <cell r="Z199">
            <v>0</v>
          </cell>
          <cell r="AA199">
            <v>0</v>
          </cell>
          <cell r="AB199"/>
          <cell r="AC199">
            <v>0</v>
          </cell>
          <cell r="AD199">
            <v>0</v>
          </cell>
          <cell r="AE199"/>
          <cell r="AF199">
            <v>0</v>
          </cell>
          <cell r="AG199">
            <v>0</v>
          </cell>
          <cell r="AH199"/>
          <cell r="AI199">
            <v>0</v>
          </cell>
          <cell r="AJ199">
            <v>0</v>
          </cell>
          <cell r="AK199"/>
          <cell r="AL199"/>
          <cell r="AM199">
            <v>2.8</v>
          </cell>
          <cell r="AN199">
            <v>205310</v>
          </cell>
          <cell r="AO199"/>
          <cell r="AP199">
            <v>2.8</v>
          </cell>
          <cell r="AQ199">
            <v>83165.600000000006</v>
          </cell>
          <cell r="AR199"/>
          <cell r="AS199">
            <v>0.39</v>
          </cell>
          <cell r="AT199">
            <v>31533.45</v>
          </cell>
          <cell r="AU199"/>
          <cell r="AV199"/>
          <cell r="AW199">
            <v>817152.55</v>
          </cell>
          <cell r="AX199"/>
          <cell r="AY199">
            <v>7.919999999999999</v>
          </cell>
        </row>
        <row r="200">
          <cell r="A200" t="str">
            <v>0701617000200</v>
          </cell>
          <cell r="B200" t="str">
            <v>CHICAGO HEIGHTS SCHOOL DIST 170</v>
          </cell>
          <cell r="C200" t="str">
            <v>COOK</v>
          </cell>
          <cell r="D200" t="str">
            <v>Elementary</v>
          </cell>
          <cell r="E200"/>
          <cell r="F200">
            <v>2649.81</v>
          </cell>
          <cell r="G200">
            <v>2066</v>
          </cell>
          <cell r="H200">
            <v>869</v>
          </cell>
          <cell r="I200"/>
          <cell r="J200">
            <v>16.52</v>
          </cell>
          <cell r="K200">
            <v>1211329</v>
          </cell>
          <cell r="L200"/>
          <cell r="M200">
            <v>16.52</v>
          </cell>
          <cell r="N200">
            <v>1211329</v>
          </cell>
          <cell r="O200"/>
          <cell r="P200">
            <v>17.21</v>
          </cell>
          <cell r="Q200">
            <v>1261923.25</v>
          </cell>
          <cell r="R200"/>
          <cell r="S200">
            <v>17.21</v>
          </cell>
          <cell r="T200">
            <v>1261923.25</v>
          </cell>
          <cell r="U200"/>
          <cell r="V200"/>
          <cell r="W200">
            <v>6.95</v>
          </cell>
          <cell r="X200">
            <v>509608.75</v>
          </cell>
          <cell r="Y200"/>
          <cell r="Z200">
            <v>6.95</v>
          </cell>
          <cell r="AA200">
            <v>509608.75</v>
          </cell>
          <cell r="AB200"/>
          <cell r="AC200">
            <v>7.24</v>
          </cell>
          <cell r="AD200">
            <v>530873</v>
          </cell>
          <cell r="AE200"/>
          <cell r="AF200">
            <v>7.24</v>
          </cell>
          <cell r="AG200">
            <v>530873</v>
          </cell>
          <cell r="AH200"/>
          <cell r="AI200">
            <v>8.69</v>
          </cell>
          <cell r="AJ200">
            <v>637194.25</v>
          </cell>
          <cell r="AK200"/>
          <cell r="AL200"/>
          <cell r="AM200">
            <v>18.79</v>
          </cell>
          <cell r="AN200">
            <v>1377776.75</v>
          </cell>
          <cell r="AO200"/>
          <cell r="AP200">
            <v>18.79</v>
          </cell>
          <cell r="AQ200">
            <v>558100.57999999996</v>
          </cell>
          <cell r="AR200"/>
          <cell r="AS200">
            <v>2.64</v>
          </cell>
          <cell r="AT200">
            <v>213457.2</v>
          </cell>
          <cell r="AU200"/>
          <cell r="AV200"/>
          <cell r="AW200">
            <v>9813996.7800000012</v>
          </cell>
          <cell r="AX200"/>
          <cell r="AY200">
            <v>99.85</v>
          </cell>
        </row>
        <row r="201">
          <cell r="A201" t="str">
            <v>0701617100200</v>
          </cell>
          <cell r="B201" t="str">
            <v>SUNNYBROOK SCHOOL DISTRICT 171</v>
          </cell>
          <cell r="C201" t="str">
            <v>COOK</v>
          </cell>
          <cell r="D201" t="str">
            <v>Elementary</v>
          </cell>
          <cell r="E201"/>
          <cell r="F201">
            <v>984.13</v>
          </cell>
          <cell r="G201">
            <v>518.66</v>
          </cell>
          <cell r="H201">
            <v>137.33000000000001</v>
          </cell>
          <cell r="I201"/>
          <cell r="J201">
            <v>4.1399999999999997</v>
          </cell>
          <cell r="K201">
            <v>303565.5</v>
          </cell>
          <cell r="L201"/>
          <cell r="M201">
            <v>4.1399999999999997</v>
          </cell>
          <cell r="N201">
            <v>303565.5</v>
          </cell>
          <cell r="O201"/>
          <cell r="P201">
            <v>4.32</v>
          </cell>
          <cell r="Q201">
            <v>316764</v>
          </cell>
          <cell r="R201"/>
          <cell r="S201">
            <v>4.32</v>
          </cell>
          <cell r="T201">
            <v>316764</v>
          </cell>
          <cell r="U201"/>
          <cell r="V201"/>
          <cell r="W201">
            <v>1.0900000000000001</v>
          </cell>
          <cell r="X201">
            <v>79924.25</v>
          </cell>
          <cell r="Y201"/>
          <cell r="Z201">
            <v>1.0900000000000001</v>
          </cell>
          <cell r="AA201">
            <v>79924.25</v>
          </cell>
          <cell r="AB201"/>
          <cell r="AC201">
            <v>1.1399999999999999</v>
          </cell>
          <cell r="AD201">
            <v>83590.5</v>
          </cell>
          <cell r="AE201"/>
          <cell r="AF201">
            <v>1.1399999999999999</v>
          </cell>
          <cell r="AG201">
            <v>83590.5</v>
          </cell>
          <cell r="AH201"/>
          <cell r="AI201">
            <v>1.37</v>
          </cell>
          <cell r="AJ201">
            <v>100455.25</v>
          </cell>
          <cell r="AK201"/>
          <cell r="AL201"/>
          <cell r="AM201">
            <v>6.97</v>
          </cell>
          <cell r="AN201">
            <v>511075.25</v>
          </cell>
          <cell r="AO201"/>
          <cell r="AP201">
            <v>6.97</v>
          </cell>
          <cell r="AQ201">
            <v>207022.94</v>
          </cell>
          <cell r="AR201"/>
          <cell r="AS201">
            <v>0.98</v>
          </cell>
          <cell r="AT201">
            <v>79237.899999999994</v>
          </cell>
          <cell r="AU201"/>
          <cell r="AV201"/>
          <cell r="AW201">
            <v>2465479.84</v>
          </cell>
          <cell r="AX201"/>
          <cell r="AY201">
            <v>24.490000000000002</v>
          </cell>
        </row>
        <row r="202">
          <cell r="A202" t="str">
            <v>0701617200200</v>
          </cell>
          <cell r="B202" t="str">
            <v>SANDRIDGE SCHOOL DISTRICT 172</v>
          </cell>
          <cell r="C202" t="str">
            <v>COOK</v>
          </cell>
          <cell r="D202" t="str">
            <v>Elementary</v>
          </cell>
          <cell r="E202"/>
          <cell r="F202">
            <v>406</v>
          </cell>
          <cell r="G202">
            <v>248</v>
          </cell>
          <cell r="H202">
            <v>31.33</v>
          </cell>
          <cell r="I202"/>
          <cell r="J202">
            <v>1.98</v>
          </cell>
          <cell r="K202">
            <v>145183.5</v>
          </cell>
          <cell r="L202"/>
          <cell r="M202">
            <v>1.98</v>
          </cell>
          <cell r="N202">
            <v>145183.5</v>
          </cell>
          <cell r="O202"/>
          <cell r="P202">
            <v>2.06</v>
          </cell>
          <cell r="Q202">
            <v>151049.5</v>
          </cell>
          <cell r="R202"/>
          <cell r="S202">
            <v>2.06</v>
          </cell>
          <cell r="T202">
            <v>151049.5</v>
          </cell>
          <cell r="U202"/>
          <cell r="V202"/>
          <cell r="W202">
            <v>0.25</v>
          </cell>
          <cell r="X202">
            <v>18331.25</v>
          </cell>
          <cell r="Y202"/>
          <cell r="Z202">
            <v>0.25</v>
          </cell>
          <cell r="AA202">
            <v>18331.25</v>
          </cell>
          <cell r="AB202"/>
          <cell r="AC202">
            <v>0.26</v>
          </cell>
          <cell r="AD202">
            <v>19064.5</v>
          </cell>
          <cell r="AE202"/>
          <cell r="AF202">
            <v>0.26</v>
          </cell>
          <cell r="AG202">
            <v>19064.5</v>
          </cell>
          <cell r="AH202"/>
          <cell r="AI202">
            <v>0.31</v>
          </cell>
          <cell r="AJ202">
            <v>22730.75</v>
          </cell>
          <cell r="AK202"/>
          <cell r="AL202"/>
          <cell r="AM202">
            <v>2.87</v>
          </cell>
          <cell r="AN202">
            <v>210442.75</v>
          </cell>
          <cell r="AO202"/>
          <cell r="AP202">
            <v>2.87</v>
          </cell>
          <cell r="AQ202">
            <v>85244.74</v>
          </cell>
          <cell r="AR202"/>
          <cell r="AS202">
            <v>0.4</v>
          </cell>
          <cell r="AT202">
            <v>32342</v>
          </cell>
          <cell r="AU202"/>
          <cell r="AV202"/>
          <cell r="AW202">
            <v>1018017.74</v>
          </cell>
          <cell r="AX202"/>
          <cell r="AY202">
            <v>10.049999999999999</v>
          </cell>
        </row>
        <row r="203">
          <cell r="A203" t="str">
            <v>0701619400200</v>
          </cell>
          <cell r="B203" t="str">
            <v>STEGER SCHOOL DISTRICT 194</v>
          </cell>
          <cell r="C203" t="str">
            <v>COOK</v>
          </cell>
          <cell r="D203" t="str">
            <v>Elementary</v>
          </cell>
          <cell r="E203"/>
          <cell r="F203">
            <v>1421.7</v>
          </cell>
          <cell r="G203">
            <v>863.33</v>
          </cell>
          <cell r="H203">
            <v>158.5</v>
          </cell>
          <cell r="I203"/>
          <cell r="J203">
            <v>6.9</v>
          </cell>
          <cell r="K203">
            <v>505942.5</v>
          </cell>
          <cell r="L203"/>
          <cell r="M203">
            <v>6.9</v>
          </cell>
          <cell r="N203">
            <v>505942.5</v>
          </cell>
          <cell r="O203"/>
          <cell r="P203">
            <v>7.19</v>
          </cell>
          <cell r="Q203">
            <v>527206.75</v>
          </cell>
          <cell r="R203"/>
          <cell r="S203">
            <v>7.19</v>
          </cell>
          <cell r="T203">
            <v>527206.75</v>
          </cell>
          <cell r="U203"/>
          <cell r="V203"/>
          <cell r="W203">
            <v>1.26</v>
          </cell>
          <cell r="X203">
            <v>92389.5</v>
          </cell>
          <cell r="Y203"/>
          <cell r="Z203">
            <v>1.26</v>
          </cell>
          <cell r="AA203">
            <v>92389.5</v>
          </cell>
          <cell r="AB203"/>
          <cell r="AC203">
            <v>1.32</v>
          </cell>
          <cell r="AD203">
            <v>96789</v>
          </cell>
          <cell r="AE203"/>
          <cell r="AF203">
            <v>1.32</v>
          </cell>
          <cell r="AG203">
            <v>96789</v>
          </cell>
          <cell r="AH203"/>
          <cell r="AI203">
            <v>1.58</v>
          </cell>
          <cell r="AJ203">
            <v>115853.5</v>
          </cell>
          <cell r="AK203"/>
          <cell r="AL203"/>
          <cell r="AM203">
            <v>10.08</v>
          </cell>
          <cell r="AN203">
            <v>739116</v>
          </cell>
          <cell r="AO203"/>
          <cell r="AP203">
            <v>10.08</v>
          </cell>
          <cell r="AQ203">
            <v>299396.15999999997</v>
          </cell>
          <cell r="AR203"/>
          <cell r="AS203">
            <v>1.42</v>
          </cell>
          <cell r="AT203">
            <v>114814.1</v>
          </cell>
          <cell r="AU203"/>
          <cell r="AV203"/>
          <cell r="AW203">
            <v>3713835.26</v>
          </cell>
          <cell r="AX203"/>
          <cell r="AY203">
            <v>36.840000000000003</v>
          </cell>
        </row>
        <row r="204">
          <cell r="A204" t="str">
            <v>0701620501700</v>
          </cell>
          <cell r="B204" t="str">
            <v>THORNTON TWP H S DIST 205</v>
          </cell>
          <cell r="C204" t="str">
            <v>COOK</v>
          </cell>
          <cell r="D204" t="str">
            <v>High School</v>
          </cell>
          <cell r="E204"/>
          <cell r="F204">
            <v>4770.49</v>
          </cell>
          <cell r="G204">
            <v>3744</v>
          </cell>
          <cell r="H204">
            <v>397</v>
          </cell>
          <cell r="I204"/>
          <cell r="J204">
            <v>29.95</v>
          </cell>
          <cell r="K204">
            <v>2196083.75</v>
          </cell>
          <cell r="L204"/>
          <cell r="M204">
            <v>29.95</v>
          </cell>
          <cell r="N204">
            <v>2196083.75</v>
          </cell>
          <cell r="O204"/>
          <cell r="P204">
            <v>31.2</v>
          </cell>
          <cell r="Q204">
            <v>2287740</v>
          </cell>
          <cell r="R204"/>
          <cell r="S204">
            <v>31.2</v>
          </cell>
          <cell r="T204">
            <v>2287740</v>
          </cell>
          <cell r="U204"/>
          <cell r="V204"/>
          <cell r="W204">
            <v>3.17</v>
          </cell>
          <cell r="X204">
            <v>232440.25</v>
          </cell>
          <cell r="Y204"/>
          <cell r="Z204">
            <v>3.17</v>
          </cell>
          <cell r="AA204">
            <v>232440.25</v>
          </cell>
          <cell r="AB204"/>
          <cell r="AC204">
            <v>3.3</v>
          </cell>
          <cell r="AD204">
            <v>241972.5</v>
          </cell>
          <cell r="AE204"/>
          <cell r="AF204">
            <v>3.3</v>
          </cell>
          <cell r="AG204">
            <v>241972.5</v>
          </cell>
          <cell r="AH204"/>
          <cell r="AI204">
            <v>3.97</v>
          </cell>
          <cell r="AJ204">
            <v>291100.25</v>
          </cell>
          <cell r="AK204"/>
          <cell r="AL204"/>
          <cell r="AM204">
            <v>33.83</v>
          </cell>
          <cell r="AN204">
            <v>2480584.75</v>
          </cell>
          <cell r="AO204"/>
          <cell r="AP204">
            <v>33.83</v>
          </cell>
          <cell r="AQ204">
            <v>1004818.66</v>
          </cell>
          <cell r="AR204"/>
          <cell r="AS204">
            <v>4.7699999999999996</v>
          </cell>
          <cell r="AT204">
            <v>385678.35</v>
          </cell>
          <cell r="AU204"/>
          <cell r="AV204"/>
          <cell r="AW204">
            <v>14078655.01</v>
          </cell>
          <cell r="AX204"/>
          <cell r="AY204">
            <v>139.91999999999999</v>
          </cell>
        </row>
        <row r="205">
          <cell r="A205" t="str">
            <v>0701620601700</v>
          </cell>
          <cell r="B205" t="str">
            <v>BLOOM TWP HIGH SCH DIST 206</v>
          </cell>
          <cell r="C205" t="str">
            <v>COOK</v>
          </cell>
          <cell r="D205" t="str">
            <v>High School</v>
          </cell>
          <cell r="E205"/>
          <cell r="F205">
            <v>2930</v>
          </cell>
          <cell r="G205">
            <v>2095</v>
          </cell>
          <cell r="H205">
            <v>460</v>
          </cell>
          <cell r="I205"/>
          <cell r="J205">
            <v>16.760000000000002</v>
          </cell>
          <cell r="K205">
            <v>1228927</v>
          </cell>
          <cell r="L205"/>
          <cell r="M205">
            <v>16.760000000000002</v>
          </cell>
          <cell r="N205">
            <v>1228927</v>
          </cell>
          <cell r="O205"/>
          <cell r="P205">
            <v>17.45</v>
          </cell>
          <cell r="Q205">
            <v>1279521.25</v>
          </cell>
          <cell r="R205"/>
          <cell r="S205">
            <v>17.45</v>
          </cell>
          <cell r="T205">
            <v>1279521.25</v>
          </cell>
          <cell r="U205"/>
          <cell r="V205"/>
          <cell r="W205">
            <v>3.68</v>
          </cell>
          <cell r="X205">
            <v>269836</v>
          </cell>
          <cell r="Y205"/>
          <cell r="Z205">
            <v>3.68</v>
          </cell>
          <cell r="AA205">
            <v>269836</v>
          </cell>
          <cell r="AB205"/>
          <cell r="AC205">
            <v>3.83</v>
          </cell>
          <cell r="AD205">
            <v>280834.75</v>
          </cell>
          <cell r="AE205"/>
          <cell r="AF205">
            <v>3.83</v>
          </cell>
          <cell r="AG205">
            <v>280834.75</v>
          </cell>
          <cell r="AH205"/>
          <cell r="AI205">
            <v>4.5999999999999996</v>
          </cell>
          <cell r="AJ205">
            <v>337295</v>
          </cell>
          <cell r="AK205"/>
          <cell r="AL205"/>
          <cell r="AM205">
            <v>20.78</v>
          </cell>
          <cell r="AN205">
            <v>1523693.5</v>
          </cell>
          <cell r="AO205"/>
          <cell r="AP205">
            <v>20.78</v>
          </cell>
          <cell r="AQ205">
            <v>617207.56000000006</v>
          </cell>
          <cell r="AR205"/>
          <cell r="AS205">
            <v>2.93</v>
          </cell>
          <cell r="AT205">
            <v>236905.15</v>
          </cell>
          <cell r="AU205"/>
          <cell r="AV205"/>
          <cell r="AW205">
            <v>8833339.2100000009</v>
          </cell>
          <cell r="AX205"/>
          <cell r="AY205">
            <v>88.38</v>
          </cell>
        </row>
        <row r="206">
          <cell r="A206" t="str">
            <v>0701621001700</v>
          </cell>
          <cell r="B206" t="str">
            <v>LEMONT TWP H S DIST 210</v>
          </cell>
          <cell r="C206" t="str">
            <v>COOK</v>
          </cell>
          <cell r="D206" t="str">
            <v>High School</v>
          </cell>
          <cell r="E206"/>
          <cell r="F206">
            <v>1361.65</v>
          </cell>
          <cell r="G206">
            <v>170.66</v>
          </cell>
          <cell r="H206">
            <v>45.5</v>
          </cell>
          <cell r="I206"/>
          <cell r="J206">
            <v>1.36</v>
          </cell>
          <cell r="K206">
            <v>99722</v>
          </cell>
          <cell r="L206"/>
          <cell r="M206">
            <v>1.36</v>
          </cell>
          <cell r="N206">
            <v>99722</v>
          </cell>
          <cell r="O206"/>
          <cell r="P206">
            <v>1.42</v>
          </cell>
          <cell r="Q206">
            <v>104121.5</v>
          </cell>
          <cell r="R206"/>
          <cell r="S206">
            <v>1.42</v>
          </cell>
          <cell r="T206">
            <v>104121.5</v>
          </cell>
          <cell r="U206"/>
          <cell r="V206"/>
          <cell r="W206">
            <v>0.36</v>
          </cell>
          <cell r="X206">
            <v>26397</v>
          </cell>
          <cell r="Y206"/>
          <cell r="Z206">
            <v>0.36</v>
          </cell>
          <cell r="AA206">
            <v>26397</v>
          </cell>
          <cell r="AB206"/>
          <cell r="AC206">
            <v>0.37</v>
          </cell>
          <cell r="AD206">
            <v>27130.25</v>
          </cell>
          <cell r="AE206"/>
          <cell r="AF206">
            <v>0.37</v>
          </cell>
          <cell r="AG206">
            <v>27130.25</v>
          </cell>
          <cell r="AH206"/>
          <cell r="AI206">
            <v>0.45</v>
          </cell>
          <cell r="AJ206">
            <v>32996.25</v>
          </cell>
          <cell r="AK206"/>
          <cell r="AL206"/>
          <cell r="AM206">
            <v>9.65</v>
          </cell>
          <cell r="AN206">
            <v>707586.25</v>
          </cell>
          <cell r="AO206"/>
          <cell r="AP206">
            <v>9.65</v>
          </cell>
          <cell r="AQ206">
            <v>286624.3</v>
          </cell>
          <cell r="AR206"/>
          <cell r="AS206">
            <v>1.36</v>
          </cell>
          <cell r="AT206">
            <v>109962.8</v>
          </cell>
          <cell r="AU206"/>
          <cell r="AV206"/>
          <cell r="AW206">
            <v>1651911.1</v>
          </cell>
          <cell r="AX206"/>
          <cell r="AY206">
            <v>15.400000000000002</v>
          </cell>
        </row>
        <row r="207">
          <cell r="A207" t="str">
            <v>0701621501700</v>
          </cell>
          <cell r="B207" t="str">
            <v>THORNTON FRACTIONAL T H S D 215</v>
          </cell>
          <cell r="C207" t="str">
            <v>COOK</v>
          </cell>
          <cell r="D207" t="str">
            <v>High School</v>
          </cell>
          <cell r="E207"/>
          <cell r="F207">
            <v>3359.14</v>
          </cell>
          <cell r="G207">
            <v>1888</v>
          </cell>
          <cell r="H207">
            <v>168</v>
          </cell>
          <cell r="I207"/>
          <cell r="J207">
            <v>15.1</v>
          </cell>
          <cell r="K207">
            <v>1107207.5</v>
          </cell>
          <cell r="L207"/>
          <cell r="M207">
            <v>15.1</v>
          </cell>
          <cell r="N207">
            <v>1107207.5</v>
          </cell>
          <cell r="O207"/>
          <cell r="P207">
            <v>15.73</v>
          </cell>
          <cell r="Q207">
            <v>1153402.25</v>
          </cell>
          <cell r="R207"/>
          <cell r="S207">
            <v>15.73</v>
          </cell>
          <cell r="T207">
            <v>1153402.25</v>
          </cell>
          <cell r="U207"/>
          <cell r="V207"/>
          <cell r="W207">
            <v>1.34</v>
          </cell>
          <cell r="X207">
            <v>98255.5</v>
          </cell>
          <cell r="Y207"/>
          <cell r="Z207">
            <v>1.34</v>
          </cell>
          <cell r="AA207">
            <v>98255.5</v>
          </cell>
          <cell r="AB207"/>
          <cell r="AC207">
            <v>1.4</v>
          </cell>
          <cell r="AD207">
            <v>102655</v>
          </cell>
          <cell r="AE207"/>
          <cell r="AF207">
            <v>1.4</v>
          </cell>
          <cell r="AG207">
            <v>102655</v>
          </cell>
          <cell r="AH207"/>
          <cell r="AI207">
            <v>1.68</v>
          </cell>
          <cell r="AJ207">
            <v>123186</v>
          </cell>
          <cell r="AK207"/>
          <cell r="AL207"/>
          <cell r="AM207">
            <v>23.82</v>
          </cell>
          <cell r="AN207">
            <v>1746601.5</v>
          </cell>
          <cell r="AO207"/>
          <cell r="AP207">
            <v>23.82</v>
          </cell>
          <cell r="AQ207">
            <v>707501.64</v>
          </cell>
          <cell r="AR207"/>
          <cell r="AS207">
            <v>3.35</v>
          </cell>
          <cell r="AT207">
            <v>270864.25</v>
          </cell>
          <cell r="AU207"/>
          <cell r="AV207"/>
          <cell r="AW207">
            <v>7771193.8900000006</v>
          </cell>
          <cell r="AX207"/>
          <cell r="AY207">
            <v>76.2</v>
          </cell>
        </row>
        <row r="208">
          <cell r="A208" t="str">
            <v>0701621701600</v>
          </cell>
          <cell r="B208" t="str">
            <v>ARGO COMM H S DIST 217</v>
          </cell>
          <cell r="C208" t="str">
            <v>COOK</v>
          </cell>
          <cell r="D208" t="str">
            <v>High School</v>
          </cell>
          <cell r="E208"/>
          <cell r="F208">
            <v>1933.98</v>
          </cell>
          <cell r="G208">
            <v>1229.33</v>
          </cell>
          <cell r="H208">
            <v>327</v>
          </cell>
          <cell r="I208"/>
          <cell r="J208">
            <v>9.83</v>
          </cell>
          <cell r="K208">
            <v>720784.75</v>
          </cell>
          <cell r="L208"/>
          <cell r="M208">
            <v>9.83</v>
          </cell>
          <cell r="N208">
            <v>720784.75</v>
          </cell>
          <cell r="O208"/>
          <cell r="P208">
            <v>10.24</v>
          </cell>
          <cell r="Q208">
            <v>750848</v>
          </cell>
          <cell r="R208"/>
          <cell r="S208">
            <v>10.24</v>
          </cell>
          <cell r="T208">
            <v>750848</v>
          </cell>
          <cell r="U208"/>
          <cell r="V208"/>
          <cell r="W208">
            <v>2.61</v>
          </cell>
          <cell r="X208">
            <v>191378.25</v>
          </cell>
          <cell r="Y208"/>
          <cell r="Z208">
            <v>2.61</v>
          </cell>
          <cell r="AA208">
            <v>191378.25</v>
          </cell>
          <cell r="AB208"/>
          <cell r="AC208">
            <v>2.72</v>
          </cell>
          <cell r="AD208">
            <v>199444</v>
          </cell>
          <cell r="AE208"/>
          <cell r="AF208">
            <v>2.72</v>
          </cell>
          <cell r="AG208">
            <v>199444</v>
          </cell>
          <cell r="AH208"/>
          <cell r="AI208">
            <v>3.27</v>
          </cell>
          <cell r="AJ208">
            <v>239772.75</v>
          </cell>
          <cell r="AK208"/>
          <cell r="AL208"/>
          <cell r="AM208">
            <v>13.71</v>
          </cell>
          <cell r="AN208">
            <v>1005285.75</v>
          </cell>
          <cell r="AO208"/>
          <cell r="AP208">
            <v>13.71</v>
          </cell>
          <cell r="AQ208">
            <v>407214.42</v>
          </cell>
          <cell r="AR208"/>
          <cell r="AS208">
            <v>1.93</v>
          </cell>
          <cell r="AT208">
            <v>156050.15</v>
          </cell>
          <cell r="AU208"/>
          <cell r="AV208"/>
          <cell r="AW208">
            <v>5533233.0700000003</v>
          </cell>
          <cell r="AX208"/>
          <cell r="AY208">
            <v>55.34</v>
          </cell>
        </row>
        <row r="209">
          <cell r="A209" t="str">
            <v>0701621801600</v>
          </cell>
          <cell r="B209" t="str">
            <v>COMMUNITY HIGH SCHOOL DIST 218</v>
          </cell>
          <cell r="C209" t="str">
            <v>COOK</v>
          </cell>
          <cell r="D209" t="str">
            <v>High School</v>
          </cell>
          <cell r="E209"/>
          <cell r="F209">
            <v>5429</v>
          </cell>
          <cell r="G209">
            <v>2789.66</v>
          </cell>
          <cell r="H209">
            <v>658</v>
          </cell>
          <cell r="I209"/>
          <cell r="J209">
            <v>22.31</v>
          </cell>
          <cell r="K209">
            <v>1635880.75</v>
          </cell>
          <cell r="L209"/>
          <cell r="M209">
            <v>22.31</v>
          </cell>
          <cell r="N209">
            <v>1635880.75</v>
          </cell>
          <cell r="O209"/>
          <cell r="P209">
            <v>23.24</v>
          </cell>
          <cell r="Q209">
            <v>1704073</v>
          </cell>
          <cell r="R209"/>
          <cell r="S209">
            <v>23.24</v>
          </cell>
          <cell r="T209">
            <v>1704073</v>
          </cell>
          <cell r="U209"/>
          <cell r="V209"/>
          <cell r="W209">
            <v>5.26</v>
          </cell>
          <cell r="X209">
            <v>385689.5</v>
          </cell>
          <cell r="Y209"/>
          <cell r="Z209">
            <v>5.26</v>
          </cell>
          <cell r="AA209">
            <v>385689.5</v>
          </cell>
          <cell r="AB209"/>
          <cell r="AC209">
            <v>5.48</v>
          </cell>
          <cell r="AD209">
            <v>401821</v>
          </cell>
          <cell r="AE209"/>
          <cell r="AF209">
            <v>5.48</v>
          </cell>
          <cell r="AG209">
            <v>401821</v>
          </cell>
          <cell r="AH209"/>
          <cell r="AI209">
            <v>6.58</v>
          </cell>
          <cell r="AJ209">
            <v>482478.5</v>
          </cell>
          <cell r="AK209"/>
          <cell r="AL209"/>
          <cell r="AM209">
            <v>38.5</v>
          </cell>
          <cell r="AN209">
            <v>2823012.5</v>
          </cell>
          <cell r="AO209"/>
          <cell r="AP209">
            <v>38.5</v>
          </cell>
          <cell r="AQ209">
            <v>1143527</v>
          </cell>
          <cell r="AR209"/>
          <cell r="AS209">
            <v>5.42</v>
          </cell>
          <cell r="AT209">
            <v>438234.1</v>
          </cell>
          <cell r="AU209"/>
          <cell r="AV209"/>
          <cell r="AW209">
            <v>13142180.6</v>
          </cell>
          <cell r="AX209"/>
          <cell r="AY209">
            <v>130.09</v>
          </cell>
        </row>
        <row r="210">
          <cell r="A210" t="str">
            <v>0701622001700</v>
          </cell>
          <cell r="B210" t="str">
            <v>REAVIS TWP H S DIST 220</v>
          </cell>
          <cell r="C210" t="str">
            <v>COOK</v>
          </cell>
          <cell r="D210" t="str">
            <v>High School</v>
          </cell>
          <cell r="E210"/>
          <cell r="F210">
            <v>1979.82</v>
          </cell>
          <cell r="G210">
            <v>1065.6600000000001</v>
          </cell>
          <cell r="H210">
            <v>431.5</v>
          </cell>
          <cell r="I210"/>
          <cell r="J210">
            <v>8.52</v>
          </cell>
          <cell r="K210">
            <v>624729</v>
          </cell>
          <cell r="L210"/>
          <cell r="M210">
            <v>8.52</v>
          </cell>
          <cell r="N210">
            <v>624729</v>
          </cell>
          <cell r="O210"/>
          <cell r="P210">
            <v>8.8800000000000008</v>
          </cell>
          <cell r="Q210">
            <v>651126</v>
          </cell>
          <cell r="R210"/>
          <cell r="S210">
            <v>8.8800000000000008</v>
          </cell>
          <cell r="T210">
            <v>651126</v>
          </cell>
          <cell r="U210"/>
          <cell r="V210"/>
          <cell r="W210">
            <v>3.45</v>
          </cell>
          <cell r="X210">
            <v>252971.25</v>
          </cell>
          <cell r="Y210"/>
          <cell r="Z210">
            <v>3.45</v>
          </cell>
          <cell r="AA210">
            <v>252971.25</v>
          </cell>
          <cell r="AB210"/>
          <cell r="AC210">
            <v>3.59</v>
          </cell>
          <cell r="AD210">
            <v>263236.75</v>
          </cell>
          <cell r="AE210"/>
          <cell r="AF210">
            <v>3.59</v>
          </cell>
          <cell r="AG210">
            <v>263236.75</v>
          </cell>
          <cell r="AH210"/>
          <cell r="AI210">
            <v>4.3099999999999996</v>
          </cell>
          <cell r="AJ210">
            <v>316030.75</v>
          </cell>
          <cell r="AK210"/>
          <cell r="AL210"/>
          <cell r="AM210">
            <v>14.04</v>
          </cell>
          <cell r="AN210">
            <v>1029483</v>
          </cell>
          <cell r="AO210"/>
          <cell r="AP210">
            <v>14.04</v>
          </cell>
          <cell r="AQ210">
            <v>417016.08</v>
          </cell>
          <cell r="AR210"/>
          <cell r="AS210">
            <v>1.97</v>
          </cell>
          <cell r="AT210">
            <v>159284.35</v>
          </cell>
          <cell r="AU210"/>
          <cell r="AV210"/>
          <cell r="AW210">
            <v>5505940.1799999997</v>
          </cell>
          <cell r="AX210"/>
          <cell r="AY210">
            <v>55.26</v>
          </cell>
        </row>
        <row r="211">
          <cell r="A211" t="str">
            <v>0701622701700</v>
          </cell>
          <cell r="B211" t="str">
            <v>RICH TWP H S DISTRICT 227</v>
          </cell>
          <cell r="C211" t="str">
            <v>COOK</v>
          </cell>
          <cell r="D211" t="str">
            <v>High School</v>
          </cell>
          <cell r="E211"/>
          <cell r="F211">
            <v>3182.65</v>
          </cell>
          <cell r="G211">
            <v>1788.66</v>
          </cell>
          <cell r="H211">
            <v>185.5</v>
          </cell>
          <cell r="I211"/>
          <cell r="J211">
            <v>14.3</v>
          </cell>
          <cell r="K211">
            <v>1048547.5</v>
          </cell>
          <cell r="L211"/>
          <cell r="M211">
            <v>14.3</v>
          </cell>
          <cell r="N211">
            <v>1048547.5</v>
          </cell>
          <cell r="O211"/>
          <cell r="P211">
            <v>14.9</v>
          </cell>
          <cell r="Q211">
            <v>1092542.5</v>
          </cell>
          <cell r="R211"/>
          <cell r="S211">
            <v>14.9</v>
          </cell>
          <cell r="T211">
            <v>1092542.5</v>
          </cell>
          <cell r="U211"/>
          <cell r="V211"/>
          <cell r="W211">
            <v>1.48</v>
          </cell>
          <cell r="X211">
            <v>108521</v>
          </cell>
          <cell r="Y211"/>
          <cell r="Z211">
            <v>1.48</v>
          </cell>
          <cell r="AA211">
            <v>108521</v>
          </cell>
          <cell r="AB211"/>
          <cell r="AC211">
            <v>1.54</v>
          </cell>
          <cell r="AD211">
            <v>112920.5</v>
          </cell>
          <cell r="AE211"/>
          <cell r="AF211">
            <v>1.54</v>
          </cell>
          <cell r="AG211">
            <v>112920.5</v>
          </cell>
          <cell r="AH211"/>
          <cell r="AI211">
            <v>1.85</v>
          </cell>
          <cell r="AJ211">
            <v>135651.25</v>
          </cell>
          <cell r="AK211"/>
          <cell r="AL211"/>
          <cell r="AM211">
            <v>22.57</v>
          </cell>
          <cell r="AN211">
            <v>1654945.25</v>
          </cell>
          <cell r="AO211"/>
          <cell r="AP211">
            <v>22.57</v>
          </cell>
          <cell r="AQ211">
            <v>670374.14</v>
          </cell>
          <cell r="AR211"/>
          <cell r="AS211">
            <v>3.18</v>
          </cell>
          <cell r="AT211">
            <v>257118.9</v>
          </cell>
          <cell r="AU211"/>
          <cell r="AV211"/>
          <cell r="AW211">
            <v>7443152.54</v>
          </cell>
          <cell r="AX211"/>
          <cell r="AY211">
            <v>73.08</v>
          </cell>
        </row>
        <row r="212">
          <cell r="A212" t="str">
            <v>0701622801600</v>
          </cell>
          <cell r="B212" t="str">
            <v>BREMEN COMM H S DISTRICT 228</v>
          </cell>
          <cell r="C212" t="str">
            <v>COOK</v>
          </cell>
          <cell r="D212" t="str">
            <v>High School</v>
          </cell>
          <cell r="E212"/>
          <cell r="F212">
            <v>5153</v>
          </cell>
          <cell r="G212">
            <v>2397</v>
          </cell>
          <cell r="H212">
            <v>339</v>
          </cell>
          <cell r="I212"/>
          <cell r="J212">
            <v>19.170000000000002</v>
          </cell>
          <cell r="K212">
            <v>1405640.25</v>
          </cell>
          <cell r="L212"/>
          <cell r="M212">
            <v>19.170000000000002</v>
          </cell>
          <cell r="N212">
            <v>1405640.25</v>
          </cell>
          <cell r="O212"/>
          <cell r="P212">
            <v>19.97</v>
          </cell>
          <cell r="Q212">
            <v>1464300.25</v>
          </cell>
          <cell r="R212"/>
          <cell r="S212">
            <v>19.97</v>
          </cell>
          <cell r="T212">
            <v>1464300.25</v>
          </cell>
          <cell r="U212"/>
          <cell r="V212"/>
          <cell r="W212">
            <v>2.71</v>
          </cell>
          <cell r="X212">
            <v>198710.75</v>
          </cell>
          <cell r="Y212"/>
          <cell r="Z212">
            <v>2.71</v>
          </cell>
          <cell r="AA212">
            <v>198710.75</v>
          </cell>
          <cell r="AB212"/>
          <cell r="AC212">
            <v>2.82</v>
          </cell>
          <cell r="AD212">
            <v>206776.5</v>
          </cell>
          <cell r="AE212"/>
          <cell r="AF212">
            <v>2.82</v>
          </cell>
          <cell r="AG212">
            <v>206776.5</v>
          </cell>
          <cell r="AH212"/>
          <cell r="AI212">
            <v>3.39</v>
          </cell>
          <cell r="AJ212">
            <v>248571.75</v>
          </cell>
          <cell r="AK212"/>
          <cell r="AL212"/>
          <cell r="AM212">
            <v>36.54</v>
          </cell>
          <cell r="AN212">
            <v>2679295.5</v>
          </cell>
          <cell r="AO212"/>
          <cell r="AP212">
            <v>36.54</v>
          </cell>
          <cell r="AQ212">
            <v>1085311.08</v>
          </cell>
          <cell r="AR212"/>
          <cell r="AS212">
            <v>5.15</v>
          </cell>
          <cell r="AT212">
            <v>416403.25</v>
          </cell>
          <cell r="AU212"/>
          <cell r="AV212"/>
          <cell r="AW212">
            <v>10980437.08</v>
          </cell>
          <cell r="AX212"/>
          <cell r="AY212">
            <v>107.38999999999999</v>
          </cell>
        </row>
        <row r="213">
          <cell r="A213" t="str">
            <v>0701622901600</v>
          </cell>
          <cell r="B213" t="str">
            <v>OAK LAWN COMM H S DIST 229</v>
          </cell>
          <cell r="C213" t="str">
            <v>COOK</v>
          </cell>
          <cell r="D213" t="str">
            <v>High School</v>
          </cell>
          <cell r="E213"/>
          <cell r="F213">
            <v>1858.98</v>
          </cell>
          <cell r="G213">
            <v>908.33</v>
          </cell>
          <cell r="H213">
            <v>218</v>
          </cell>
          <cell r="I213"/>
          <cell r="J213">
            <v>7.26</v>
          </cell>
          <cell r="K213">
            <v>532339.5</v>
          </cell>
          <cell r="L213"/>
          <cell r="M213">
            <v>7.26</v>
          </cell>
          <cell r="N213">
            <v>532339.5</v>
          </cell>
          <cell r="O213"/>
          <cell r="P213">
            <v>7.56</v>
          </cell>
          <cell r="Q213">
            <v>554337</v>
          </cell>
          <cell r="R213"/>
          <cell r="S213">
            <v>7.56</v>
          </cell>
          <cell r="T213">
            <v>554337</v>
          </cell>
          <cell r="U213"/>
          <cell r="V213"/>
          <cell r="W213">
            <v>1.74</v>
          </cell>
          <cell r="X213">
            <v>127585.5</v>
          </cell>
          <cell r="Y213"/>
          <cell r="Z213">
            <v>1.74</v>
          </cell>
          <cell r="AA213">
            <v>127585.5</v>
          </cell>
          <cell r="AB213"/>
          <cell r="AC213">
            <v>1.81</v>
          </cell>
          <cell r="AD213">
            <v>132718.25</v>
          </cell>
          <cell r="AE213"/>
          <cell r="AF213">
            <v>1.81</v>
          </cell>
          <cell r="AG213">
            <v>132718.25</v>
          </cell>
          <cell r="AH213"/>
          <cell r="AI213">
            <v>2.1800000000000002</v>
          </cell>
          <cell r="AJ213">
            <v>159848.5</v>
          </cell>
          <cell r="AK213"/>
          <cell r="AL213"/>
          <cell r="AM213">
            <v>13.18</v>
          </cell>
          <cell r="AN213">
            <v>966423.5</v>
          </cell>
          <cell r="AO213"/>
          <cell r="AP213">
            <v>13.18</v>
          </cell>
          <cell r="AQ213">
            <v>391472.36</v>
          </cell>
          <cell r="AR213"/>
          <cell r="AS213">
            <v>1.85</v>
          </cell>
          <cell r="AT213">
            <v>149581.75</v>
          </cell>
          <cell r="AU213"/>
          <cell r="AV213"/>
          <cell r="AW213">
            <v>4361286.6099999994</v>
          </cell>
          <cell r="AX213"/>
          <cell r="AY213">
            <v>43.099999999999994</v>
          </cell>
        </row>
        <row r="214">
          <cell r="A214" t="str">
            <v>0701623001300</v>
          </cell>
          <cell r="B214" t="str">
            <v>CONS HIGH SCHOOL DISTRICT 230</v>
          </cell>
          <cell r="C214" t="str">
            <v>COOK</v>
          </cell>
          <cell r="D214" t="str">
            <v>High School</v>
          </cell>
          <cell r="E214"/>
          <cell r="F214">
            <v>7695.5</v>
          </cell>
          <cell r="G214">
            <v>2524</v>
          </cell>
          <cell r="H214">
            <v>502.5</v>
          </cell>
          <cell r="I214"/>
          <cell r="J214">
            <v>20.190000000000001</v>
          </cell>
          <cell r="K214">
            <v>1480431.75</v>
          </cell>
          <cell r="L214"/>
          <cell r="M214">
            <v>20.190000000000001</v>
          </cell>
          <cell r="N214">
            <v>1480431.75</v>
          </cell>
          <cell r="O214"/>
          <cell r="P214">
            <v>21.03</v>
          </cell>
          <cell r="Q214">
            <v>1542024.75</v>
          </cell>
          <cell r="R214"/>
          <cell r="S214">
            <v>21.03</v>
          </cell>
          <cell r="T214">
            <v>1542024.75</v>
          </cell>
          <cell r="U214"/>
          <cell r="V214"/>
          <cell r="W214">
            <v>4.0199999999999996</v>
          </cell>
          <cell r="X214">
            <v>294766.5</v>
          </cell>
          <cell r="Y214"/>
          <cell r="Z214">
            <v>4.0199999999999996</v>
          </cell>
          <cell r="AA214">
            <v>294766.5</v>
          </cell>
          <cell r="AB214"/>
          <cell r="AC214">
            <v>4.18</v>
          </cell>
          <cell r="AD214">
            <v>306498.5</v>
          </cell>
          <cell r="AE214"/>
          <cell r="AF214">
            <v>4.18</v>
          </cell>
          <cell r="AG214">
            <v>306498.5</v>
          </cell>
          <cell r="AH214"/>
          <cell r="AI214">
            <v>5.0199999999999996</v>
          </cell>
          <cell r="AJ214">
            <v>368091.5</v>
          </cell>
          <cell r="AK214"/>
          <cell r="AL214"/>
          <cell r="AM214">
            <v>54.57</v>
          </cell>
          <cell r="AN214">
            <v>4001345.25</v>
          </cell>
          <cell r="AO214"/>
          <cell r="AP214">
            <v>54.57</v>
          </cell>
          <cell r="AQ214">
            <v>1620838.14</v>
          </cell>
          <cell r="AR214"/>
          <cell r="AS214">
            <v>7.69</v>
          </cell>
          <cell r="AT214">
            <v>621774.94999999995</v>
          </cell>
          <cell r="AU214"/>
          <cell r="AV214"/>
          <cell r="AW214">
            <v>13859492.84</v>
          </cell>
          <cell r="AX214"/>
          <cell r="AY214">
            <v>134.22</v>
          </cell>
        </row>
        <row r="215">
          <cell r="A215" t="str">
            <v>0701623101600</v>
          </cell>
          <cell r="B215" t="str">
            <v>EVERGREEN PARK COMM HI SCH D 231</v>
          </cell>
          <cell r="C215" t="str">
            <v>COOK</v>
          </cell>
          <cell r="D215" t="str">
            <v>High School</v>
          </cell>
          <cell r="E215"/>
          <cell r="F215">
            <v>933</v>
          </cell>
          <cell r="G215">
            <v>291.33</v>
          </cell>
          <cell r="H215">
            <v>43</v>
          </cell>
          <cell r="I215"/>
          <cell r="J215">
            <v>2.33</v>
          </cell>
          <cell r="K215">
            <v>170847.25</v>
          </cell>
          <cell r="L215"/>
          <cell r="M215">
            <v>2.33</v>
          </cell>
          <cell r="N215">
            <v>170847.25</v>
          </cell>
          <cell r="O215"/>
          <cell r="P215">
            <v>2.42</v>
          </cell>
          <cell r="Q215">
            <v>177446.5</v>
          </cell>
          <cell r="R215"/>
          <cell r="S215">
            <v>2.42</v>
          </cell>
          <cell r="T215">
            <v>177446.5</v>
          </cell>
          <cell r="U215"/>
          <cell r="V215"/>
          <cell r="W215">
            <v>0.34</v>
          </cell>
          <cell r="X215">
            <v>24930.5</v>
          </cell>
          <cell r="Y215"/>
          <cell r="Z215">
            <v>0.34</v>
          </cell>
          <cell r="AA215">
            <v>24930.5</v>
          </cell>
          <cell r="AB215"/>
          <cell r="AC215">
            <v>0.35</v>
          </cell>
          <cell r="AD215">
            <v>25663.75</v>
          </cell>
          <cell r="AE215"/>
          <cell r="AF215">
            <v>0.35</v>
          </cell>
          <cell r="AG215">
            <v>25663.75</v>
          </cell>
          <cell r="AH215"/>
          <cell r="AI215">
            <v>0.43</v>
          </cell>
          <cell r="AJ215">
            <v>31529.75</v>
          </cell>
          <cell r="AK215"/>
          <cell r="AL215"/>
          <cell r="AM215">
            <v>6.61</v>
          </cell>
          <cell r="AN215">
            <v>484678.25</v>
          </cell>
          <cell r="AO215"/>
          <cell r="AP215">
            <v>6.61</v>
          </cell>
          <cell r="AQ215">
            <v>196330.22</v>
          </cell>
          <cell r="AR215"/>
          <cell r="AS215">
            <v>0.93</v>
          </cell>
          <cell r="AT215">
            <v>75195.149999999994</v>
          </cell>
          <cell r="AU215"/>
          <cell r="AV215"/>
          <cell r="AW215">
            <v>1585509.37</v>
          </cell>
          <cell r="AX215"/>
          <cell r="AY215">
            <v>15.25</v>
          </cell>
        </row>
        <row r="216">
          <cell r="A216" t="str">
            <v>0701623301600</v>
          </cell>
          <cell r="B216" t="str">
            <v>HOMEWOOD FLOSSMOOR C H S D 233</v>
          </cell>
          <cell r="C216" t="str">
            <v>COOK</v>
          </cell>
          <cell r="D216" t="str">
            <v>High School</v>
          </cell>
          <cell r="E216"/>
          <cell r="F216">
            <v>2800.65</v>
          </cell>
          <cell r="G216">
            <v>620</v>
          </cell>
          <cell r="H216">
            <v>9</v>
          </cell>
          <cell r="I216"/>
          <cell r="J216">
            <v>4.96</v>
          </cell>
          <cell r="K216">
            <v>363692</v>
          </cell>
          <cell r="L216"/>
          <cell r="M216">
            <v>4.96</v>
          </cell>
          <cell r="N216">
            <v>363692</v>
          </cell>
          <cell r="O216"/>
          <cell r="P216">
            <v>5.16</v>
          </cell>
          <cell r="Q216">
            <v>378357</v>
          </cell>
          <cell r="R216"/>
          <cell r="S216">
            <v>5.16</v>
          </cell>
          <cell r="T216">
            <v>378357</v>
          </cell>
          <cell r="U216"/>
          <cell r="V216"/>
          <cell r="W216">
            <v>7.0000000000000007E-2</v>
          </cell>
          <cell r="X216">
            <v>5132.75</v>
          </cell>
          <cell r="Y216"/>
          <cell r="Z216">
            <v>7.0000000000000007E-2</v>
          </cell>
          <cell r="AA216">
            <v>5132.75</v>
          </cell>
          <cell r="AB216"/>
          <cell r="AC216">
            <v>7.0000000000000007E-2</v>
          </cell>
          <cell r="AD216">
            <v>5132.75</v>
          </cell>
          <cell r="AE216"/>
          <cell r="AF216">
            <v>7.0000000000000007E-2</v>
          </cell>
          <cell r="AG216">
            <v>5132.75</v>
          </cell>
          <cell r="AH216"/>
          <cell r="AI216">
            <v>0.09</v>
          </cell>
          <cell r="AJ216">
            <v>6599.25</v>
          </cell>
          <cell r="AK216"/>
          <cell r="AL216"/>
          <cell r="AM216">
            <v>19.86</v>
          </cell>
          <cell r="AN216">
            <v>1456234.5</v>
          </cell>
          <cell r="AO216"/>
          <cell r="AP216">
            <v>19.86</v>
          </cell>
          <cell r="AQ216">
            <v>589881.72</v>
          </cell>
          <cell r="AR216"/>
          <cell r="AS216">
            <v>2.8</v>
          </cell>
          <cell r="AT216">
            <v>226394</v>
          </cell>
          <cell r="AU216"/>
          <cell r="AV216"/>
          <cell r="AW216">
            <v>3783738.4699999997</v>
          </cell>
          <cell r="AX216"/>
          <cell r="AY216">
            <v>35.44</v>
          </cell>
        </row>
        <row r="217">
          <cell r="A217" t="str">
            <v>0800000000092</v>
          </cell>
          <cell r="B217" t="str">
            <v>ALT SCH-CAROLL/JODAVIESS/STEPHENS</v>
          </cell>
          <cell r="C217" t="str">
            <v>JO DAVIESS</v>
          </cell>
          <cell r="D217" t="str">
            <v>Regional</v>
          </cell>
          <cell r="E217"/>
          <cell r="F217">
            <v>53</v>
          </cell>
          <cell r="G217">
            <v>23.531483991018284</v>
          </cell>
          <cell r="H217">
            <v>1.66</v>
          </cell>
          <cell r="I217"/>
          <cell r="J217">
            <v>0.18</v>
          </cell>
          <cell r="K217">
            <v>13198.5</v>
          </cell>
          <cell r="L217"/>
          <cell r="M217">
            <v>0.18</v>
          </cell>
          <cell r="N217">
            <v>13198.5</v>
          </cell>
          <cell r="O217"/>
          <cell r="P217">
            <v>0.19</v>
          </cell>
          <cell r="Q217">
            <v>13931.75</v>
          </cell>
          <cell r="R217"/>
          <cell r="S217">
            <v>0.19</v>
          </cell>
          <cell r="T217">
            <v>13931.75</v>
          </cell>
          <cell r="U217"/>
          <cell r="V217"/>
          <cell r="W217">
            <v>0.01</v>
          </cell>
          <cell r="X217">
            <v>733.25</v>
          </cell>
          <cell r="Y217"/>
          <cell r="Z217">
            <v>0.01</v>
          </cell>
          <cell r="AA217">
            <v>733.25</v>
          </cell>
          <cell r="AB217"/>
          <cell r="AC217">
            <v>0.01</v>
          </cell>
          <cell r="AD217">
            <v>733.25</v>
          </cell>
          <cell r="AE217"/>
          <cell r="AF217">
            <v>0.01</v>
          </cell>
          <cell r="AG217">
            <v>733.25</v>
          </cell>
          <cell r="AH217"/>
          <cell r="AI217">
            <v>0.01</v>
          </cell>
          <cell r="AJ217">
            <v>733.25</v>
          </cell>
          <cell r="AK217"/>
          <cell r="AL217"/>
          <cell r="AM217">
            <v>0.37</v>
          </cell>
          <cell r="AN217">
            <v>27130.25</v>
          </cell>
          <cell r="AO217"/>
          <cell r="AP217">
            <v>0.37</v>
          </cell>
          <cell r="AQ217">
            <v>10989.74</v>
          </cell>
          <cell r="AR217"/>
          <cell r="AS217">
            <v>0.05</v>
          </cell>
          <cell r="AT217">
            <v>4042.75</v>
          </cell>
          <cell r="AU217"/>
          <cell r="AV217"/>
          <cell r="AW217">
            <v>100089.48999999999</v>
          </cell>
          <cell r="AX217"/>
          <cell r="AY217">
            <v>0.97000000000000008</v>
          </cell>
        </row>
        <row r="218">
          <cell r="A218" t="str">
            <v>0800000000093</v>
          </cell>
          <cell r="B218" t="str">
            <v>SAFE SCH-CARROLL/JO DAVIESS/STEPH</v>
          </cell>
          <cell r="C218" t="str">
            <v>JO DAVIESS</v>
          </cell>
          <cell r="D218" t="str">
            <v>Regional</v>
          </cell>
          <cell r="E218"/>
          <cell r="F218">
            <v>29.63</v>
          </cell>
          <cell r="G218">
            <v>13.155431521771165</v>
          </cell>
          <cell r="H218">
            <v>2</v>
          </cell>
          <cell r="I218"/>
          <cell r="J218">
            <v>0.1</v>
          </cell>
          <cell r="K218">
            <v>7332.5</v>
          </cell>
          <cell r="L218"/>
          <cell r="M218">
            <v>0.1</v>
          </cell>
          <cell r="N218">
            <v>7332.5</v>
          </cell>
          <cell r="O218"/>
          <cell r="P218">
            <v>0.1</v>
          </cell>
          <cell r="Q218">
            <v>7332.5</v>
          </cell>
          <cell r="R218"/>
          <cell r="S218">
            <v>0.1</v>
          </cell>
          <cell r="T218">
            <v>7332.5</v>
          </cell>
          <cell r="U218"/>
          <cell r="V218"/>
          <cell r="W218">
            <v>0.01</v>
          </cell>
          <cell r="X218">
            <v>733.25</v>
          </cell>
          <cell r="Y218"/>
          <cell r="Z218">
            <v>0.01</v>
          </cell>
          <cell r="AA218">
            <v>733.25</v>
          </cell>
          <cell r="AB218"/>
          <cell r="AC218">
            <v>0.01</v>
          </cell>
          <cell r="AD218">
            <v>733.25</v>
          </cell>
          <cell r="AE218"/>
          <cell r="AF218">
            <v>0.01</v>
          </cell>
          <cell r="AG218">
            <v>733.25</v>
          </cell>
          <cell r="AH218"/>
          <cell r="AI218">
            <v>0.02</v>
          </cell>
          <cell r="AJ218">
            <v>1466.5</v>
          </cell>
          <cell r="AK218"/>
          <cell r="AL218"/>
          <cell r="AM218">
            <v>0.21</v>
          </cell>
          <cell r="AN218">
            <v>15398.25</v>
          </cell>
          <cell r="AO218"/>
          <cell r="AP218">
            <v>0.21</v>
          </cell>
          <cell r="AQ218">
            <v>6237.42</v>
          </cell>
          <cell r="AR218"/>
          <cell r="AS218">
            <v>0.02</v>
          </cell>
          <cell r="AT218">
            <v>1617.1</v>
          </cell>
          <cell r="AU218"/>
          <cell r="AV218"/>
          <cell r="AW218">
            <v>56982.270000000004</v>
          </cell>
          <cell r="AX218"/>
          <cell r="AY218">
            <v>0.56000000000000005</v>
          </cell>
        </row>
        <row r="219">
          <cell r="A219" t="str">
            <v>0800830802600</v>
          </cell>
          <cell r="B219" t="str">
            <v>EASTLAND COMM UNIT SCH DIST 308</v>
          </cell>
          <cell r="C219" t="str">
            <v>CARROLL</v>
          </cell>
          <cell r="D219" t="str">
            <v>Unit</v>
          </cell>
          <cell r="E219"/>
          <cell r="F219">
            <v>659.75</v>
          </cell>
          <cell r="G219">
            <v>223.66</v>
          </cell>
          <cell r="H219">
            <v>0</v>
          </cell>
          <cell r="I219"/>
          <cell r="J219">
            <v>1.78</v>
          </cell>
          <cell r="K219">
            <v>130518.5</v>
          </cell>
          <cell r="L219"/>
          <cell r="M219">
            <v>1.78</v>
          </cell>
          <cell r="N219">
            <v>130518.5</v>
          </cell>
          <cell r="O219"/>
          <cell r="P219">
            <v>1.86</v>
          </cell>
          <cell r="Q219">
            <v>136384.5</v>
          </cell>
          <cell r="R219"/>
          <cell r="S219">
            <v>1.86</v>
          </cell>
          <cell r="T219">
            <v>136384.5</v>
          </cell>
          <cell r="U219"/>
          <cell r="V219"/>
          <cell r="W219">
            <v>0</v>
          </cell>
          <cell r="X219">
            <v>0</v>
          </cell>
          <cell r="Y219"/>
          <cell r="Z219">
            <v>0</v>
          </cell>
          <cell r="AA219">
            <v>0</v>
          </cell>
          <cell r="AB219"/>
          <cell r="AC219">
            <v>0</v>
          </cell>
          <cell r="AD219">
            <v>0</v>
          </cell>
          <cell r="AE219"/>
          <cell r="AF219">
            <v>0</v>
          </cell>
          <cell r="AG219">
            <v>0</v>
          </cell>
          <cell r="AH219"/>
          <cell r="AI219">
            <v>0</v>
          </cell>
          <cell r="AJ219">
            <v>0</v>
          </cell>
          <cell r="AK219"/>
          <cell r="AL219"/>
          <cell r="AM219">
            <v>4.67</v>
          </cell>
          <cell r="AN219">
            <v>342427.75</v>
          </cell>
          <cell r="AO219"/>
          <cell r="AP219">
            <v>4.67</v>
          </cell>
          <cell r="AQ219">
            <v>138708.34</v>
          </cell>
          <cell r="AR219"/>
          <cell r="AS219">
            <v>0.65</v>
          </cell>
          <cell r="AT219">
            <v>52555.75</v>
          </cell>
          <cell r="AU219"/>
          <cell r="AV219"/>
          <cell r="AW219">
            <v>1067497.8399999999</v>
          </cell>
          <cell r="AX219"/>
          <cell r="AY219">
            <v>10.17</v>
          </cell>
        </row>
        <row r="220">
          <cell r="A220" t="str">
            <v>0800831402600</v>
          </cell>
          <cell r="B220" t="str">
            <v>WEST CARROLL</v>
          </cell>
          <cell r="C220" t="str">
            <v>CARROLL</v>
          </cell>
          <cell r="D220" t="str">
            <v>Unit</v>
          </cell>
          <cell r="E220"/>
          <cell r="F220">
            <v>870.71</v>
          </cell>
          <cell r="G220">
            <v>413</v>
          </cell>
          <cell r="H220">
            <v>0</v>
          </cell>
          <cell r="I220"/>
          <cell r="J220">
            <v>3.3</v>
          </cell>
          <cell r="K220">
            <v>241972.5</v>
          </cell>
          <cell r="L220"/>
          <cell r="M220">
            <v>3.3</v>
          </cell>
          <cell r="N220">
            <v>241972.5</v>
          </cell>
          <cell r="O220"/>
          <cell r="P220">
            <v>3.44</v>
          </cell>
          <cell r="Q220">
            <v>252238</v>
          </cell>
          <cell r="R220"/>
          <cell r="S220">
            <v>3.44</v>
          </cell>
          <cell r="T220">
            <v>252238</v>
          </cell>
          <cell r="U220"/>
          <cell r="V220"/>
          <cell r="W220">
            <v>0</v>
          </cell>
          <cell r="X220">
            <v>0</v>
          </cell>
          <cell r="Y220"/>
          <cell r="Z220">
            <v>0</v>
          </cell>
          <cell r="AA220">
            <v>0</v>
          </cell>
          <cell r="AB220"/>
          <cell r="AC220">
            <v>0</v>
          </cell>
          <cell r="AD220">
            <v>0</v>
          </cell>
          <cell r="AE220"/>
          <cell r="AF220">
            <v>0</v>
          </cell>
          <cell r="AG220">
            <v>0</v>
          </cell>
          <cell r="AH220"/>
          <cell r="AI220">
            <v>0</v>
          </cell>
          <cell r="AJ220">
            <v>0</v>
          </cell>
          <cell r="AK220"/>
          <cell r="AL220"/>
          <cell r="AM220">
            <v>6.17</v>
          </cell>
          <cell r="AN220">
            <v>452415.25</v>
          </cell>
          <cell r="AO220"/>
          <cell r="AP220">
            <v>6.17</v>
          </cell>
          <cell r="AQ220">
            <v>183261.34</v>
          </cell>
          <cell r="AR220"/>
          <cell r="AS220">
            <v>0.87</v>
          </cell>
          <cell r="AT220">
            <v>70343.850000000006</v>
          </cell>
          <cell r="AU220"/>
          <cell r="AV220"/>
          <cell r="AW220">
            <v>1694441.44</v>
          </cell>
          <cell r="AX220"/>
          <cell r="AY220">
            <v>16.350000000000001</v>
          </cell>
        </row>
        <row r="221">
          <cell r="A221" t="str">
            <v>0800839902600</v>
          </cell>
          <cell r="B221" t="str">
            <v>CHADWICK-MILLEDGEVILLE CUSD 399</v>
          </cell>
          <cell r="C221" t="str">
            <v>CARROLL</v>
          </cell>
          <cell r="D221" t="str">
            <v>Unit</v>
          </cell>
          <cell r="E221"/>
          <cell r="F221">
            <v>382.44</v>
          </cell>
          <cell r="G221">
            <v>129</v>
          </cell>
          <cell r="H221">
            <v>0</v>
          </cell>
          <cell r="I221"/>
          <cell r="J221">
            <v>1.03</v>
          </cell>
          <cell r="K221">
            <v>75524.75</v>
          </cell>
          <cell r="L221"/>
          <cell r="M221">
            <v>1.03</v>
          </cell>
          <cell r="N221">
            <v>75524.75</v>
          </cell>
          <cell r="O221"/>
          <cell r="P221">
            <v>1.07</v>
          </cell>
          <cell r="Q221">
            <v>78457.75</v>
          </cell>
          <cell r="R221"/>
          <cell r="S221">
            <v>1.07</v>
          </cell>
          <cell r="T221">
            <v>78457.75</v>
          </cell>
          <cell r="U221"/>
          <cell r="V221"/>
          <cell r="W221">
            <v>0</v>
          </cell>
          <cell r="X221">
            <v>0</v>
          </cell>
          <cell r="Y221"/>
          <cell r="Z221">
            <v>0</v>
          </cell>
          <cell r="AA221">
            <v>0</v>
          </cell>
          <cell r="AB221"/>
          <cell r="AC221">
            <v>0</v>
          </cell>
          <cell r="AD221">
            <v>0</v>
          </cell>
          <cell r="AE221"/>
          <cell r="AF221">
            <v>0</v>
          </cell>
          <cell r="AG221">
            <v>0</v>
          </cell>
          <cell r="AH221"/>
          <cell r="AI221">
            <v>0</v>
          </cell>
          <cell r="AJ221">
            <v>0</v>
          </cell>
          <cell r="AK221"/>
          <cell r="AL221"/>
          <cell r="AM221">
            <v>2.71</v>
          </cell>
          <cell r="AN221">
            <v>198710.75</v>
          </cell>
          <cell r="AO221"/>
          <cell r="AP221">
            <v>2.71</v>
          </cell>
          <cell r="AQ221">
            <v>80492.42</v>
          </cell>
          <cell r="AR221"/>
          <cell r="AS221">
            <v>0.38</v>
          </cell>
          <cell r="AT221">
            <v>30724.9</v>
          </cell>
          <cell r="AU221"/>
          <cell r="AV221"/>
          <cell r="AW221">
            <v>617893.07000000007</v>
          </cell>
          <cell r="AX221"/>
          <cell r="AY221">
            <v>5.88</v>
          </cell>
        </row>
        <row r="222">
          <cell r="A222" t="str">
            <v>0804311902200</v>
          </cell>
          <cell r="B222" t="str">
            <v>EAST DUBUQUE UNIT SCH DIST 119</v>
          </cell>
          <cell r="C222" t="str">
            <v>JO DAVIESS</v>
          </cell>
          <cell r="D222" t="str">
            <v>Unit</v>
          </cell>
          <cell r="E222"/>
          <cell r="F222">
            <v>589.03</v>
          </cell>
          <cell r="G222">
            <v>122</v>
          </cell>
          <cell r="H222">
            <v>17.16</v>
          </cell>
          <cell r="I222"/>
          <cell r="J222">
            <v>0.97</v>
          </cell>
          <cell r="K222">
            <v>71125.25</v>
          </cell>
          <cell r="L222"/>
          <cell r="M222">
            <v>0.97</v>
          </cell>
          <cell r="N222">
            <v>71125.25</v>
          </cell>
          <cell r="O222"/>
          <cell r="P222">
            <v>1.01</v>
          </cell>
          <cell r="Q222">
            <v>74058.25</v>
          </cell>
          <cell r="R222"/>
          <cell r="S222">
            <v>1.01</v>
          </cell>
          <cell r="T222">
            <v>74058.25</v>
          </cell>
          <cell r="U222"/>
          <cell r="V222"/>
          <cell r="W222">
            <v>0.13</v>
          </cell>
          <cell r="X222">
            <v>9532.25</v>
          </cell>
          <cell r="Y222"/>
          <cell r="Z222">
            <v>0.13</v>
          </cell>
          <cell r="AA222">
            <v>9532.25</v>
          </cell>
          <cell r="AB222"/>
          <cell r="AC222">
            <v>0.14000000000000001</v>
          </cell>
          <cell r="AD222">
            <v>10265.5</v>
          </cell>
          <cell r="AE222"/>
          <cell r="AF222">
            <v>0.14000000000000001</v>
          </cell>
          <cell r="AG222">
            <v>10265.5</v>
          </cell>
          <cell r="AH222"/>
          <cell r="AI222">
            <v>0.17</v>
          </cell>
          <cell r="AJ222">
            <v>12465.25</v>
          </cell>
          <cell r="AK222"/>
          <cell r="AL222"/>
          <cell r="AM222">
            <v>4.17</v>
          </cell>
          <cell r="AN222">
            <v>305765.25</v>
          </cell>
          <cell r="AO222"/>
          <cell r="AP222">
            <v>4.17</v>
          </cell>
          <cell r="AQ222">
            <v>123857.34</v>
          </cell>
          <cell r="AR222"/>
          <cell r="AS222">
            <v>0.57999999999999996</v>
          </cell>
          <cell r="AT222">
            <v>46895.9</v>
          </cell>
          <cell r="AU222"/>
          <cell r="AV222"/>
          <cell r="AW222">
            <v>818946.24</v>
          </cell>
          <cell r="AX222"/>
          <cell r="AY222">
            <v>7.74</v>
          </cell>
        </row>
        <row r="223">
          <cell r="A223" t="str">
            <v>0804312002200</v>
          </cell>
          <cell r="B223" t="str">
            <v>GALENA UNIT SCHOOL DIST 120</v>
          </cell>
          <cell r="C223" t="str">
            <v>JO DAVIESS</v>
          </cell>
          <cell r="D223" t="str">
            <v>Unit</v>
          </cell>
          <cell r="E223"/>
          <cell r="F223">
            <v>788.38</v>
          </cell>
          <cell r="G223">
            <v>227</v>
          </cell>
          <cell r="H223">
            <v>59.83</v>
          </cell>
          <cell r="I223"/>
          <cell r="J223">
            <v>1.81</v>
          </cell>
          <cell r="K223">
            <v>132718.25</v>
          </cell>
          <cell r="L223"/>
          <cell r="M223">
            <v>1.81</v>
          </cell>
          <cell r="N223">
            <v>132718.25</v>
          </cell>
          <cell r="O223"/>
          <cell r="P223">
            <v>1.89</v>
          </cell>
          <cell r="Q223">
            <v>138584.25</v>
          </cell>
          <cell r="R223"/>
          <cell r="S223">
            <v>1.89</v>
          </cell>
          <cell r="T223">
            <v>138584.25</v>
          </cell>
          <cell r="U223"/>
          <cell r="V223"/>
          <cell r="W223">
            <v>0.47</v>
          </cell>
          <cell r="X223">
            <v>34462.75</v>
          </cell>
          <cell r="Y223"/>
          <cell r="Z223">
            <v>0.47</v>
          </cell>
          <cell r="AA223">
            <v>34462.75</v>
          </cell>
          <cell r="AB223"/>
          <cell r="AC223">
            <v>0.49</v>
          </cell>
          <cell r="AD223">
            <v>35929.25</v>
          </cell>
          <cell r="AE223"/>
          <cell r="AF223">
            <v>0.49</v>
          </cell>
          <cell r="AG223">
            <v>35929.25</v>
          </cell>
          <cell r="AH223"/>
          <cell r="AI223">
            <v>0.59</v>
          </cell>
          <cell r="AJ223">
            <v>43261.75</v>
          </cell>
          <cell r="AK223"/>
          <cell r="AL223"/>
          <cell r="AM223">
            <v>5.59</v>
          </cell>
          <cell r="AN223">
            <v>409886.75</v>
          </cell>
          <cell r="AO223"/>
          <cell r="AP223">
            <v>5.59</v>
          </cell>
          <cell r="AQ223">
            <v>166034.18</v>
          </cell>
          <cell r="AR223"/>
          <cell r="AS223">
            <v>0.78</v>
          </cell>
          <cell r="AT223">
            <v>63066.9</v>
          </cell>
          <cell r="AU223"/>
          <cell r="AV223"/>
          <cell r="AW223">
            <v>1365638.58</v>
          </cell>
          <cell r="AX223"/>
          <cell r="AY223">
            <v>13.219999999999999</v>
          </cell>
        </row>
        <row r="224">
          <cell r="A224" t="str">
            <v>0804320502600</v>
          </cell>
          <cell r="B224" t="str">
            <v>WARREN COMM UNIT SCHOOL DIST 205</v>
          </cell>
          <cell r="C224" t="str">
            <v>JO DAVIESS</v>
          </cell>
          <cell r="D224" t="str">
            <v>Unit</v>
          </cell>
          <cell r="E224"/>
          <cell r="F224">
            <v>362.37</v>
          </cell>
          <cell r="G224">
            <v>122</v>
          </cell>
          <cell r="H224">
            <v>0.33</v>
          </cell>
          <cell r="I224"/>
          <cell r="J224">
            <v>0.97</v>
          </cell>
          <cell r="K224">
            <v>71125.25</v>
          </cell>
          <cell r="L224"/>
          <cell r="M224">
            <v>0.97</v>
          </cell>
          <cell r="N224">
            <v>71125.25</v>
          </cell>
          <cell r="O224"/>
          <cell r="P224">
            <v>1.01</v>
          </cell>
          <cell r="Q224">
            <v>74058.25</v>
          </cell>
          <cell r="R224"/>
          <cell r="S224">
            <v>1.01</v>
          </cell>
          <cell r="T224">
            <v>74058.25</v>
          </cell>
          <cell r="U224"/>
          <cell r="V224"/>
          <cell r="W224">
            <v>0</v>
          </cell>
          <cell r="X224">
            <v>0</v>
          </cell>
          <cell r="Y224"/>
          <cell r="Z224">
            <v>0</v>
          </cell>
          <cell r="AA224">
            <v>0</v>
          </cell>
          <cell r="AB224"/>
          <cell r="AC224">
            <v>0</v>
          </cell>
          <cell r="AD224">
            <v>0</v>
          </cell>
          <cell r="AE224"/>
          <cell r="AF224">
            <v>0</v>
          </cell>
          <cell r="AG224">
            <v>0</v>
          </cell>
          <cell r="AH224"/>
          <cell r="AI224">
            <v>0</v>
          </cell>
          <cell r="AJ224">
            <v>0</v>
          </cell>
          <cell r="AK224"/>
          <cell r="AL224"/>
          <cell r="AM224">
            <v>2.57</v>
          </cell>
          <cell r="AN224">
            <v>188445.25</v>
          </cell>
          <cell r="AO224"/>
          <cell r="AP224">
            <v>2.57</v>
          </cell>
          <cell r="AQ224">
            <v>76334.14</v>
          </cell>
          <cell r="AR224"/>
          <cell r="AS224">
            <v>0.36</v>
          </cell>
          <cell r="AT224">
            <v>29107.8</v>
          </cell>
          <cell r="AU224"/>
          <cell r="AV224"/>
          <cell r="AW224">
            <v>584254.18999999994</v>
          </cell>
          <cell r="AX224"/>
          <cell r="AY224">
            <v>5.5600000000000005</v>
          </cell>
        </row>
        <row r="225">
          <cell r="A225" t="str">
            <v>0804320602600</v>
          </cell>
          <cell r="B225" t="str">
            <v>STOCKTON C U SCHOOL DIST 206</v>
          </cell>
          <cell r="C225" t="str">
            <v>JO DAVIESS</v>
          </cell>
          <cell r="D225" t="str">
            <v>Unit</v>
          </cell>
          <cell r="E225"/>
          <cell r="F225">
            <v>516.72</v>
          </cell>
          <cell r="G225">
            <v>175.66</v>
          </cell>
          <cell r="H225">
            <v>3.5</v>
          </cell>
          <cell r="I225"/>
          <cell r="J225">
            <v>1.4</v>
          </cell>
          <cell r="K225">
            <v>102655</v>
          </cell>
          <cell r="L225"/>
          <cell r="M225">
            <v>1.4</v>
          </cell>
          <cell r="N225">
            <v>102655</v>
          </cell>
          <cell r="O225"/>
          <cell r="P225">
            <v>1.46</v>
          </cell>
          <cell r="Q225">
            <v>107054.5</v>
          </cell>
          <cell r="R225"/>
          <cell r="S225">
            <v>1.46</v>
          </cell>
          <cell r="T225">
            <v>107054.5</v>
          </cell>
          <cell r="U225"/>
          <cell r="V225"/>
          <cell r="W225">
            <v>0.02</v>
          </cell>
          <cell r="X225">
            <v>1466.5</v>
          </cell>
          <cell r="Y225"/>
          <cell r="Z225">
            <v>0.02</v>
          </cell>
          <cell r="AA225">
            <v>1466.5</v>
          </cell>
          <cell r="AB225"/>
          <cell r="AC225">
            <v>0.02</v>
          </cell>
          <cell r="AD225">
            <v>1466.5</v>
          </cell>
          <cell r="AE225"/>
          <cell r="AF225">
            <v>0.02</v>
          </cell>
          <cell r="AG225">
            <v>1466.5</v>
          </cell>
          <cell r="AH225"/>
          <cell r="AI225">
            <v>0.03</v>
          </cell>
          <cell r="AJ225">
            <v>2199.75</v>
          </cell>
          <cell r="AK225"/>
          <cell r="AL225"/>
          <cell r="AM225">
            <v>3.66</v>
          </cell>
          <cell r="AN225">
            <v>268369.5</v>
          </cell>
          <cell r="AO225"/>
          <cell r="AP225">
            <v>3.66</v>
          </cell>
          <cell r="AQ225">
            <v>108709.32</v>
          </cell>
          <cell r="AR225"/>
          <cell r="AS225">
            <v>0.51</v>
          </cell>
          <cell r="AT225">
            <v>41236.050000000003</v>
          </cell>
          <cell r="AU225"/>
          <cell r="AV225"/>
          <cell r="AW225">
            <v>845799.62</v>
          </cell>
          <cell r="AX225"/>
          <cell r="AY225">
            <v>8.07</v>
          </cell>
        </row>
        <row r="226">
          <cell r="A226" t="str">
            <v>0804321002600</v>
          </cell>
          <cell r="B226" t="str">
            <v>RIVER RIDGE C U SCH DIST 210</v>
          </cell>
          <cell r="C226" t="str">
            <v>JO DAVIESS</v>
          </cell>
          <cell r="D226" t="str">
            <v>Unit</v>
          </cell>
          <cell r="E226"/>
          <cell r="F226">
            <v>429.04</v>
          </cell>
          <cell r="G226">
            <v>153</v>
          </cell>
          <cell r="H226">
            <v>5.33</v>
          </cell>
          <cell r="I226"/>
          <cell r="J226">
            <v>1.22</v>
          </cell>
          <cell r="K226">
            <v>89456.5</v>
          </cell>
          <cell r="L226"/>
          <cell r="M226">
            <v>1.22</v>
          </cell>
          <cell r="N226">
            <v>89456.5</v>
          </cell>
          <cell r="O226"/>
          <cell r="P226">
            <v>1.27</v>
          </cell>
          <cell r="Q226">
            <v>93122.75</v>
          </cell>
          <cell r="R226"/>
          <cell r="S226">
            <v>1.27</v>
          </cell>
          <cell r="T226">
            <v>93122.75</v>
          </cell>
          <cell r="U226"/>
          <cell r="V226"/>
          <cell r="W226">
            <v>0.04</v>
          </cell>
          <cell r="X226">
            <v>2933</v>
          </cell>
          <cell r="Y226"/>
          <cell r="Z226">
            <v>0.04</v>
          </cell>
          <cell r="AA226">
            <v>2933</v>
          </cell>
          <cell r="AB226"/>
          <cell r="AC226">
            <v>0.04</v>
          </cell>
          <cell r="AD226">
            <v>2933</v>
          </cell>
          <cell r="AE226"/>
          <cell r="AF226">
            <v>0.04</v>
          </cell>
          <cell r="AG226">
            <v>2933</v>
          </cell>
          <cell r="AH226"/>
          <cell r="AI226">
            <v>0.05</v>
          </cell>
          <cell r="AJ226">
            <v>3666.25</v>
          </cell>
          <cell r="AK226"/>
          <cell r="AL226"/>
          <cell r="AM226">
            <v>3.04</v>
          </cell>
          <cell r="AN226">
            <v>222908</v>
          </cell>
          <cell r="AO226"/>
          <cell r="AP226">
            <v>3.04</v>
          </cell>
          <cell r="AQ226">
            <v>90294.080000000002</v>
          </cell>
          <cell r="AR226"/>
          <cell r="AS226">
            <v>0.42</v>
          </cell>
          <cell r="AT226">
            <v>33959.1</v>
          </cell>
          <cell r="AU226"/>
          <cell r="AV226"/>
          <cell r="AW226">
            <v>727717.92999999993</v>
          </cell>
          <cell r="AX226"/>
          <cell r="AY226">
            <v>6.9700000000000006</v>
          </cell>
        </row>
        <row r="227">
          <cell r="A227" t="str">
            <v>0804321102600</v>
          </cell>
          <cell r="B227" t="str">
            <v>SCALES MOUND C U SCH DISTRICT 211</v>
          </cell>
          <cell r="C227" t="str">
            <v>JO DAVIESS</v>
          </cell>
          <cell r="D227" t="str">
            <v>Unit</v>
          </cell>
          <cell r="E227"/>
          <cell r="F227">
            <v>240.03</v>
          </cell>
          <cell r="G227">
            <v>51</v>
          </cell>
          <cell r="H227">
            <v>0.33</v>
          </cell>
          <cell r="I227"/>
          <cell r="J227">
            <v>0.4</v>
          </cell>
          <cell r="K227">
            <v>29330</v>
          </cell>
          <cell r="L227"/>
          <cell r="M227">
            <v>0.4</v>
          </cell>
          <cell r="N227">
            <v>29330</v>
          </cell>
          <cell r="O227"/>
          <cell r="P227">
            <v>0.42</v>
          </cell>
          <cell r="Q227">
            <v>30796.5</v>
          </cell>
          <cell r="R227"/>
          <cell r="S227">
            <v>0.42</v>
          </cell>
          <cell r="T227">
            <v>30796.5</v>
          </cell>
          <cell r="U227"/>
          <cell r="V227"/>
          <cell r="W227">
            <v>0</v>
          </cell>
          <cell r="X227">
            <v>0</v>
          </cell>
          <cell r="Y227"/>
          <cell r="Z227">
            <v>0</v>
          </cell>
          <cell r="AA227">
            <v>0</v>
          </cell>
          <cell r="AB227"/>
          <cell r="AC227">
            <v>0</v>
          </cell>
          <cell r="AD227">
            <v>0</v>
          </cell>
          <cell r="AE227"/>
          <cell r="AF227">
            <v>0</v>
          </cell>
          <cell r="AG227">
            <v>0</v>
          </cell>
          <cell r="AH227"/>
          <cell r="AI227">
            <v>0</v>
          </cell>
          <cell r="AJ227">
            <v>0</v>
          </cell>
          <cell r="AK227"/>
          <cell r="AL227"/>
          <cell r="AM227">
            <v>1.7</v>
          </cell>
          <cell r="AN227">
            <v>124652.5</v>
          </cell>
          <cell r="AO227"/>
          <cell r="AP227">
            <v>1.7</v>
          </cell>
          <cell r="AQ227">
            <v>50493.4</v>
          </cell>
          <cell r="AR227"/>
          <cell r="AS227">
            <v>0.24</v>
          </cell>
          <cell r="AT227">
            <v>19405.2</v>
          </cell>
          <cell r="AU227"/>
          <cell r="AV227"/>
          <cell r="AW227">
            <v>314804.09999999998</v>
          </cell>
          <cell r="AX227"/>
          <cell r="AY227">
            <v>2.94</v>
          </cell>
        </row>
        <row r="228">
          <cell r="A228" t="str">
            <v>0808914502200</v>
          </cell>
          <cell r="B228" t="str">
            <v>FREEPORT SCHOOL DIST 145</v>
          </cell>
          <cell r="C228" t="str">
            <v>STEPHENSON</v>
          </cell>
          <cell r="D228" t="str">
            <v>Unit</v>
          </cell>
          <cell r="E228"/>
          <cell r="F228">
            <v>3387.37</v>
          </cell>
          <cell r="G228">
            <v>2367.66</v>
          </cell>
          <cell r="H228">
            <v>234</v>
          </cell>
          <cell r="I228"/>
          <cell r="J228">
            <v>18.940000000000001</v>
          </cell>
          <cell r="K228">
            <v>1388775.5</v>
          </cell>
          <cell r="L228"/>
          <cell r="M228">
            <v>18.940000000000001</v>
          </cell>
          <cell r="N228">
            <v>1388775.5</v>
          </cell>
          <cell r="O228"/>
          <cell r="P228">
            <v>19.73</v>
          </cell>
          <cell r="Q228">
            <v>1446702.25</v>
          </cell>
          <cell r="R228"/>
          <cell r="S228">
            <v>19.73</v>
          </cell>
          <cell r="T228">
            <v>1446702.25</v>
          </cell>
          <cell r="U228"/>
          <cell r="V228"/>
          <cell r="W228">
            <v>1.87</v>
          </cell>
          <cell r="X228">
            <v>137117.75</v>
          </cell>
          <cell r="Y228"/>
          <cell r="Z228">
            <v>1.87</v>
          </cell>
          <cell r="AA228">
            <v>137117.75</v>
          </cell>
          <cell r="AB228"/>
          <cell r="AC228">
            <v>1.95</v>
          </cell>
          <cell r="AD228">
            <v>142983.75</v>
          </cell>
          <cell r="AE228"/>
          <cell r="AF228">
            <v>1.95</v>
          </cell>
          <cell r="AG228">
            <v>142983.75</v>
          </cell>
          <cell r="AH228"/>
          <cell r="AI228">
            <v>2.34</v>
          </cell>
          <cell r="AJ228">
            <v>171580.5</v>
          </cell>
          <cell r="AK228"/>
          <cell r="AL228"/>
          <cell r="AM228">
            <v>24.02</v>
          </cell>
          <cell r="AN228">
            <v>1761266.5</v>
          </cell>
          <cell r="AO228"/>
          <cell r="AP228">
            <v>24.02</v>
          </cell>
          <cell r="AQ228">
            <v>713442.04</v>
          </cell>
          <cell r="AR228"/>
          <cell r="AS228">
            <v>3.38</v>
          </cell>
          <cell r="AT228">
            <v>273289.90000000002</v>
          </cell>
          <cell r="AU228"/>
          <cell r="AV228"/>
          <cell r="AW228">
            <v>9150737.4399999995</v>
          </cell>
          <cell r="AX228"/>
          <cell r="AY228">
            <v>90.53</v>
          </cell>
        </row>
        <row r="229">
          <cell r="A229" t="str">
            <v>0808920002600</v>
          </cell>
          <cell r="B229" t="str">
            <v>PEARL CITY C U SCH DIST 200</v>
          </cell>
          <cell r="C229" t="str">
            <v>STEPHENSON</v>
          </cell>
          <cell r="D229" t="str">
            <v>Unit</v>
          </cell>
          <cell r="E229"/>
          <cell r="F229">
            <v>404.29</v>
          </cell>
          <cell r="G229">
            <v>132.33000000000001</v>
          </cell>
          <cell r="H229">
            <v>19</v>
          </cell>
          <cell r="I229"/>
          <cell r="J229">
            <v>1.05</v>
          </cell>
          <cell r="K229">
            <v>76991.25</v>
          </cell>
          <cell r="L229"/>
          <cell r="M229">
            <v>1.05</v>
          </cell>
          <cell r="N229">
            <v>76991.25</v>
          </cell>
          <cell r="O229"/>
          <cell r="P229">
            <v>1.1000000000000001</v>
          </cell>
          <cell r="Q229">
            <v>80657.5</v>
          </cell>
          <cell r="R229"/>
          <cell r="S229">
            <v>1.1000000000000001</v>
          </cell>
          <cell r="T229">
            <v>80657.5</v>
          </cell>
          <cell r="U229"/>
          <cell r="V229"/>
          <cell r="W229">
            <v>0.15</v>
          </cell>
          <cell r="X229">
            <v>10998.75</v>
          </cell>
          <cell r="Y229"/>
          <cell r="Z229">
            <v>0.15</v>
          </cell>
          <cell r="AA229">
            <v>10998.75</v>
          </cell>
          <cell r="AB229"/>
          <cell r="AC229">
            <v>0.15</v>
          </cell>
          <cell r="AD229">
            <v>10998.75</v>
          </cell>
          <cell r="AE229"/>
          <cell r="AF229">
            <v>0.15</v>
          </cell>
          <cell r="AG229">
            <v>10998.75</v>
          </cell>
          <cell r="AH229"/>
          <cell r="AI229">
            <v>0.19</v>
          </cell>
          <cell r="AJ229">
            <v>13931.75</v>
          </cell>
          <cell r="AK229"/>
          <cell r="AL229"/>
          <cell r="AM229">
            <v>2.86</v>
          </cell>
          <cell r="AN229">
            <v>209709.5</v>
          </cell>
          <cell r="AO229"/>
          <cell r="AP229">
            <v>2.86</v>
          </cell>
          <cell r="AQ229">
            <v>84947.72</v>
          </cell>
          <cell r="AR229"/>
          <cell r="AS229">
            <v>0.4</v>
          </cell>
          <cell r="AT229">
            <v>32342</v>
          </cell>
          <cell r="AU229"/>
          <cell r="AV229"/>
          <cell r="AW229">
            <v>700223.47</v>
          </cell>
          <cell r="AX229"/>
          <cell r="AY229">
            <v>6.75</v>
          </cell>
        </row>
        <row r="230">
          <cell r="A230" t="str">
            <v>0808920102600</v>
          </cell>
          <cell r="B230" t="str">
            <v>DAKOTA COMM UNIT SCH DIST 201</v>
          </cell>
          <cell r="C230" t="str">
            <v>STEPHENSON</v>
          </cell>
          <cell r="D230" t="str">
            <v>Unit</v>
          </cell>
          <cell r="E230"/>
          <cell r="F230">
            <v>765.96</v>
          </cell>
          <cell r="G230">
            <v>190.66</v>
          </cell>
          <cell r="H230">
            <v>0</v>
          </cell>
          <cell r="I230"/>
          <cell r="J230">
            <v>1.52</v>
          </cell>
          <cell r="K230">
            <v>111454</v>
          </cell>
          <cell r="L230"/>
          <cell r="M230">
            <v>1.52</v>
          </cell>
          <cell r="N230">
            <v>111454</v>
          </cell>
          <cell r="O230"/>
          <cell r="P230">
            <v>1.58</v>
          </cell>
          <cell r="Q230">
            <v>115853.5</v>
          </cell>
          <cell r="R230"/>
          <cell r="S230">
            <v>1.58</v>
          </cell>
          <cell r="T230">
            <v>115853.5</v>
          </cell>
          <cell r="U230"/>
          <cell r="V230"/>
          <cell r="W230">
            <v>0</v>
          </cell>
          <cell r="X230">
            <v>0</v>
          </cell>
          <cell r="Y230"/>
          <cell r="Z230">
            <v>0</v>
          </cell>
          <cell r="AA230">
            <v>0</v>
          </cell>
          <cell r="AB230"/>
          <cell r="AC230">
            <v>0</v>
          </cell>
          <cell r="AD230">
            <v>0</v>
          </cell>
          <cell r="AE230"/>
          <cell r="AF230">
            <v>0</v>
          </cell>
          <cell r="AG230">
            <v>0</v>
          </cell>
          <cell r="AH230"/>
          <cell r="AI230">
            <v>0</v>
          </cell>
          <cell r="AJ230">
            <v>0</v>
          </cell>
          <cell r="AK230"/>
          <cell r="AL230"/>
          <cell r="AM230">
            <v>5.43</v>
          </cell>
          <cell r="AN230">
            <v>398154.75</v>
          </cell>
          <cell r="AO230"/>
          <cell r="AP230">
            <v>5.43</v>
          </cell>
          <cell r="AQ230">
            <v>161281.85999999999</v>
          </cell>
          <cell r="AR230"/>
          <cell r="AS230">
            <v>0.76</v>
          </cell>
          <cell r="AT230">
            <v>61449.8</v>
          </cell>
          <cell r="AU230"/>
          <cell r="AV230"/>
          <cell r="AW230">
            <v>1075501.4099999999</v>
          </cell>
          <cell r="AX230"/>
          <cell r="AY230">
            <v>10.11</v>
          </cell>
        </row>
        <row r="231">
          <cell r="A231" t="str">
            <v>0808920202600</v>
          </cell>
          <cell r="B231" t="str">
            <v>LENA WINSLOW C U SCH DIST 202</v>
          </cell>
          <cell r="C231" t="str">
            <v>STEPHENSON</v>
          </cell>
          <cell r="D231" t="str">
            <v>Unit</v>
          </cell>
          <cell r="E231"/>
          <cell r="F231">
            <v>753.88</v>
          </cell>
          <cell r="G231">
            <v>229</v>
          </cell>
          <cell r="H231">
            <v>23</v>
          </cell>
          <cell r="I231"/>
          <cell r="J231">
            <v>1.83</v>
          </cell>
          <cell r="K231">
            <v>134184.75</v>
          </cell>
          <cell r="L231"/>
          <cell r="M231">
            <v>1.83</v>
          </cell>
          <cell r="N231">
            <v>134184.75</v>
          </cell>
          <cell r="O231"/>
          <cell r="P231">
            <v>1.9</v>
          </cell>
          <cell r="Q231">
            <v>139317.5</v>
          </cell>
          <cell r="R231"/>
          <cell r="S231">
            <v>1.9</v>
          </cell>
          <cell r="T231">
            <v>139317.5</v>
          </cell>
          <cell r="U231"/>
          <cell r="V231"/>
          <cell r="W231">
            <v>0.18</v>
          </cell>
          <cell r="X231">
            <v>13198.5</v>
          </cell>
          <cell r="Y231"/>
          <cell r="Z231">
            <v>0.18</v>
          </cell>
          <cell r="AA231">
            <v>13198.5</v>
          </cell>
          <cell r="AB231"/>
          <cell r="AC231">
            <v>0.19</v>
          </cell>
          <cell r="AD231">
            <v>13931.75</v>
          </cell>
          <cell r="AE231"/>
          <cell r="AF231">
            <v>0.19</v>
          </cell>
          <cell r="AG231">
            <v>13931.75</v>
          </cell>
          <cell r="AH231"/>
          <cell r="AI231">
            <v>0.23</v>
          </cell>
          <cell r="AJ231">
            <v>16864.75</v>
          </cell>
          <cell r="AK231"/>
          <cell r="AL231"/>
          <cell r="AM231">
            <v>5.34</v>
          </cell>
          <cell r="AN231">
            <v>391555.5</v>
          </cell>
          <cell r="AO231"/>
          <cell r="AP231">
            <v>5.34</v>
          </cell>
          <cell r="AQ231">
            <v>158608.68</v>
          </cell>
          <cell r="AR231"/>
          <cell r="AS231">
            <v>0.75</v>
          </cell>
          <cell r="AT231">
            <v>60641.25</v>
          </cell>
          <cell r="AU231"/>
          <cell r="AV231"/>
          <cell r="AW231">
            <v>1228935.18</v>
          </cell>
          <cell r="AX231"/>
          <cell r="AY231">
            <v>11.760000000000002</v>
          </cell>
        </row>
        <row r="232">
          <cell r="A232" t="str">
            <v>0808920302600</v>
          </cell>
          <cell r="B232" t="str">
            <v>ORANGEVILLE C U SCHOOL DIST 203</v>
          </cell>
          <cell r="C232" t="str">
            <v>STEPHENSON</v>
          </cell>
          <cell r="D232" t="str">
            <v>Unit</v>
          </cell>
          <cell r="E232"/>
          <cell r="F232">
            <v>294.47000000000003</v>
          </cell>
          <cell r="G232">
            <v>73.66</v>
          </cell>
          <cell r="H232">
            <v>0</v>
          </cell>
          <cell r="I232"/>
          <cell r="J232">
            <v>0.57999999999999996</v>
          </cell>
          <cell r="K232">
            <v>42528.5</v>
          </cell>
          <cell r="L232"/>
          <cell r="M232">
            <v>0.57999999999999996</v>
          </cell>
          <cell r="N232">
            <v>42528.5</v>
          </cell>
          <cell r="O232"/>
          <cell r="P232">
            <v>0.61</v>
          </cell>
          <cell r="Q232">
            <v>44728.25</v>
          </cell>
          <cell r="R232"/>
          <cell r="S232">
            <v>0.61</v>
          </cell>
          <cell r="T232">
            <v>44728.25</v>
          </cell>
          <cell r="U232"/>
          <cell r="V232"/>
          <cell r="W232">
            <v>0</v>
          </cell>
          <cell r="X232">
            <v>0</v>
          </cell>
          <cell r="Y232"/>
          <cell r="Z232">
            <v>0</v>
          </cell>
          <cell r="AA232">
            <v>0</v>
          </cell>
          <cell r="AB232"/>
          <cell r="AC232">
            <v>0</v>
          </cell>
          <cell r="AD232">
            <v>0</v>
          </cell>
          <cell r="AE232"/>
          <cell r="AF232">
            <v>0</v>
          </cell>
          <cell r="AG232">
            <v>0</v>
          </cell>
          <cell r="AH232"/>
          <cell r="AI232">
            <v>0</v>
          </cell>
          <cell r="AJ232">
            <v>0</v>
          </cell>
          <cell r="AK232"/>
          <cell r="AL232"/>
          <cell r="AM232">
            <v>2.08</v>
          </cell>
          <cell r="AN232">
            <v>152516</v>
          </cell>
          <cell r="AO232"/>
          <cell r="AP232">
            <v>2.08</v>
          </cell>
          <cell r="AQ232">
            <v>61780.160000000003</v>
          </cell>
          <cell r="AR232"/>
          <cell r="AS232">
            <v>0.28999999999999998</v>
          </cell>
          <cell r="AT232">
            <v>23447.95</v>
          </cell>
          <cell r="AU232"/>
          <cell r="AV232"/>
          <cell r="AW232">
            <v>412257.61</v>
          </cell>
          <cell r="AX232"/>
          <cell r="AY232">
            <v>3.88</v>
          </cell>
        </row>
        <row r="233">
          <cell r="A233" t="str">
            <v>0900000000092</v>
          </cell>
          <cell r="B233" t="str">
            <v>Champaign/Ford ROE TAOEP</v>
          </cell>
          <cell r="C233" t="str">
            <v>CHAMPAIGN</v>
          </cell>
          <cell r="D233" t="str">
            <v>Regional</v>
          </cell>
          <cell r="E233"/>
          <cell r="F233">
            <v>11</v>
          </cell>
          <cell r="G233">
            <v>4.6642368099747271</v>
          </cell>
          <cell r="H233">
            <v>0</v>
          </cell>
          <cell r="I233"/>
          <cell r="J233">
            <v>0.03</v>
          </cell>
          <cell r="K233">
            <v>2199.75</v>
          </cell>
          <cell r="L233"/>
          <cell r="M233">
            <v>0.03</v>
          </cell>
          <cell r="N233">
            <v>2199.75</v>
          </cell>
          <cell r="O233"/>
          <cell r="P233">
            <v>0.03</v>
          </cell>
          <cell r="Q233">
            <v>2199.75</v>
          </cell>
          <cell r="R233"/>
          <cell r="S233">
            <v>0.03</v>
          </cell>
          <cell r="T233">
            <v>2199.75</v>
          </cell>
          <cell r="U233"/>
          <cell r="V233"/>
          <cell r="W233">
            <v>0</v>
          </cell>
          <cell r="X233">
            <v>0</v>
          </cell>
          <cell r="Y233"/>
          <cell r="Z233">
            <v>0</v>
          </cell>
          <cell r="AA233">
            <v>0</v>
          </cell>
          <cell r="AB233"/>
          <cell r="AC233">
            <v>0</v>
          </cell>
          <cell r="AD233">
            <v>0</v>
          </cell>
          <cell r="AE233"/>
          <cell r="AF233">
            <v>0</v>
          </cell>
          <cell r="AG233">
            <v>0</v>
          </cell>
          <cell r="AH233"/>
          <cell r="AI233">
            <v>0</v>
          </cell>
          <cell r="AJ233">
            <v>0</v>
          </cell>
          <cell r="AK233"/>
          <cell r="AL233"/>
          <cell r="AM233">
            <v>7.0000000000000007E-2</v>
          </cell>
          <cell r="AN233">
            <v>5132.75</v>
          </cell>
          <cell r="AO233"/>
          <cell r="AP233">
            <v>7.0000000000000007E-2</v>
          </cell>
          <cell r="AQ233">
            <v>2079.14</v>
          </cell>
          <cell r="AR233"/>
          <cell r="AS233">
            <v>0.01</v>
          </cell>
          <cell r="AT233">
            <v>808.55</v>
          </cell>
          <cell r="AU233"/>
          <cell r="AV233"/>
          <cell r="AW233">
            <v>16819.439999999999</v>
          </cell>
          <cell r="AX233"/>
          <cell r="AY233">
            <v>0.16</v>
          </cell>
        </row>
        <row r="234">
          <cell r="A234" t="str">
            <v>0900000000093</v>
          </cell>
          <cell r="B234" t="str">
            <v>SAFE SCH-CHAMPAIGN/FORD ROE</v>
          </cell>
          <cell r="C234" t="str">
            <v>CHAMPAIGN</v>
          </cell>
          <cell r="D234" t="str">
            <v>Regional</v>
          </cell>
          <cell r="E234"/>
          <cell r="F234">
            <v>90</v>
          </cell>
          <cell r="G234">
            <v>38.161937536156856</v>
          </cell>
          <cell r="H234">
            <v>4</v>
          </cell>
          <cell r="I234"/>
          <cell r="J234">
            <v>0.3</v>
          </cell>
          <cell r="K234">
            <v>21997.5</v>
          </cell>
          <cell r="L234"/>
          <cell r="M234">
            <v>0.3</v>
          </cell>
          <cell r="N234">
            <v>21997.5</v>
          </cell>
          <cell r="O234"/>
          <cell r="P234">
            <v>0.31</v>
          </cell>
          <cell r="Q234">
            <v>22730.75</v>
          </cell>
          <cell r="R234"/>
          <cell r="S234">
            <v>0.31</v>
          </cell>
          <cell r="T234">
            <v>22730.75</v>
          </cell>
          <cell r="U234"/>
          <cell r="V234"/>
          <cell r="W234">
            <v>0.03</v>
          </cell>
          <cell r="X234">
            <v>2199.75</v>
          </cell>
          <cell r="Y234"/>
          <cell r="Z234">
            <v>0.03</v>
          </cell>
          <cell r="AA234">
            <v>2199.75</v>
          </cell>
          <cell r="AB234"/>
          <cell r="AC234">
            <v>0.03</v>
          </cell>
          <cell r="AD234">
            <v>2199.75</v>
          </cell>
          <cell r="AE234"/>
          <cell r="AF234">
            <v>0.03</v>
          </cell>
          <cell r="AG234">
            <v>2199.75</v>
          </cell>
          <cell r="AH234"/>
          <cell r="AI234">
            <v>0.04</v>
          </cell>
          <cell r="AJ234">
            <v>2933</v>
          </cell>
          <cell r="AK234"/>
          <cell r="AL234"/>
          <cell r="AM234">
            <v>0.63</v>
          </cell>
          <cell r="AN234">
            <v>46194.75</v>
          </cell>
          <cell r="AO234"/>
          <cell r="AP234">
            <v>0.63</v>
          </cell>
          <cell r="AQ234">
            <v>18712.259999999998</v>
          </cell>
          <cell r="AR234"/>
          <cell r="AS234">
            <v>0.09</v>
          </cell>
          <cell r="AT234">
            <v>7276.95</v>
          </cell>
          <cell r="AU234"/>
          <cell r="AV234"/>
          <cell r="AW234">
            <v>173372.46</v>
          </cell>
          <cell r="AX234"/>
          <cell r="AY234">
            <v>1.6800000000000002</v>
          </cell>
        </row>
        <row r="235">
          <cell r="A235" t="str">
            <v>0901000102600</v>
          </cell>
          <cell r="B235" t="str">
            <v>FISHER C U SCHOOL DISTRICT 1</v>
          </cell>
          <cell r="C235" t="str">
            <v>CHAMPAIGN</v>
          </cell>
          <cell r="D235" t="str">
            <v>Unit</v>
          </cell>
          <cell r="E235"/>
          <cell r="F235">
            <v>597.25</v>
          </cell>
          <cell r="G235">
            <v>156</v>
          </cell>
          <cell r="H235">
            <v>0</v>
          </cell>
          <cell r="I235"/>
          <cell r="J235">
            <v>1.24</v>
          </cell>
          <cell r="K235">
            <v>90923</v>
          </cell>
          <cell r="L235"/>
          <cell r="M235">
            <v>1.24</v>
          </cell>
          <cell r="N235">
            <v>90923</v>
          </cell>
          <cell r="O235"/>
          <cell r="P235">
            <v>1.3</v>
          </cell>
          <cell r="Q235">
            <v>95322.5</v>
          </cell>
          <cell r="R235"/>
          <cell r="S235">
            <v>1.3</v>
          </cell>
          <cell r="T235">
            <v>95322.5</v>
          </cell>
          <cell r="U235"/>
          <cell r="V235"/>
          <cell r="W235">
            <v>0</v>
          </cell>
          <cell r="X235">
            <v>0</v>
          </cell>
          <cell r="Y235"/>
          <cell r="Z235">
            <v>0</v>
          </cell>
          <cell r="AA235">
            <v>0</v>
          </cell>
          <cell r="AB235"/>
          <cell r="AC235">
            <v>0</v>
          </cell>
          <cell r="AD235">
            <v>0</v>
          </cell>
          <cell r="AE235"/>
          <cell r="AF235">
            <v>0</v>
          </cell>
          <cell r="AG235">
            <v>0</v>
          </cell>
          <cell r="AH235"/>
          <cell r="AI235">
            <v>0</v>
          </cell>
          <cell r="AJ235">
            <v>0</v>
          </cell>
          <cell r="AK235"/>
          <cell r="AL235"/>
          <cell r="AM235">
            <v>4.2300000000000004</v>
          </cell>
          <cell r="AN235">
            <v>310164.75</v>
          </cell>
          <cell r="AO235"/>
          <cell r="AP235">
            <v>4.2300000000000004</v>
          </cell>
          <cell r="AQ235">
            <v>125639.46</v>
          </cell>
          <cell r="AR235"/>
          <cell r="AS235">
            <v>0.59</v>
          </cell>
          <cell r="AT235">
            <v>47704.45</v>
          </cell>
          <cell r="AU235"/>
          <cell r="AV235"/>
          <cell r="AW235">
            <v>855999.66</v>
          </cell>
          <cell r="AX235"/>
          <cell r="AY235">
            <v>8.07</v>
          </cell>
        </row>
        <row r="236">
          <cell r="A236" t="str">
            <v>0901000302600</v>
          </cell>
          <cell r="B236" t="str">
            <v>MAHOMET-SEYMOUR C U SCH DIST 3</v>
          </cell>
          <cell r="C236" t="str">
            <v>CHAMPAIGN</v>
          </cell>
          <cell r="D236" t="str">
            <v>Unit</v>
          </cell>
          <cell r="E236"/>
          <cell r="F236">
            <v>3353.75</v>
          </cell>
          <cell r="G236">
            <v>539.66</v>
          </cell>
          <cell r="H236">
            <v>45</v>
          </cell>
          <cell r="I236"/>
          <cell r="J236">
            <v>4.3099999999999996</v>
          </cell>
          <cell r="K236">
            <v>316030.75</v>
          </cell>
          <cell r="L236"/>
          <cell r="M236">
            <v>4.3099999999999996</v>
          </cell>
          <cell r="N236">
            <v>316030.75</v>
          </cell>
          <cell r="O236"/>
          <cell r="P236">
            <v>4.49</v>
          </cell>
          <cell r="Q236">
            <v>329229.25</v>
          </cell>
          <cell r="R236"/>
          <cell r="S236">
            <v>4.49</v>
          </cell>
          <cell r="T236">
            <v>329229.25</v>
          </cell>
          <cell r="U236"/>
          <cell r="V236"/>
          <cell r="W236">
            <v>0.36</v>
          </cell>
          <cell r="X236">
            <v>26397</v>
          </cell>
          <cell r="Y236"/>
          <cell r="Z236">
            <v>0.36</v>
          </cell>
          <cell r="AA236">
            <v>26397</v>
          </cell>
          <cell r="AB236"/>
          <cell r="AC236">
            <v>0.37</v>
          </cell>
          <cell r="AD236">
            <v>27130.25</v>
          </cell>
          <cell r="AE236"/>
          <cell r="AF236">
            <v>0.37</v>
          </cell>
          <cell r="AG236">
            <v>27130.25</v>
          </cell>
          <cell r="AH236"/>
          <cell r="AI236">
            <v>0.45</v>
          </cell>
          <cell r="AJ236">
            <v>32996.25</v>
          </cell>
          <cell r="AK236"/>
          <cell r="AL236"/>
          <cell r="AM236">
            <v>23.78</v>
          </cell>
          <cell r="AN236">
            <v>1743668.5</v>
          </cell>
          <cell r="AO236"/>
          <cell r="AP236">
            <v>23.78</v>
          </cell>
          <cell r="AQ236">
            <v>706313.56</v>
          </cell>
          <cell r="AR236"/>
          <cell r="AS236">
            <v>3.35</v>
          </cell>
          <cell r="AT236">
            <v>270864.25</v>
          </cell>
          <cell r="AU236"/>
          <cell r="AV236"/>
          <cell r="AW236">
            <v>4151417.06</v>
          </cell>
          <cell r="AX236"/>
          <cell r="AY236">
            <v>38.619999999999997</v>
          </cell>
        </row>
        <row r="237">
          <cell r="A237" t="str">
            <v>0901000402600</v>
          </cell>
          <cell r="B237" t="str">
            <v>CHAMPAIGN COMM UNIT SCH DIST 4</v>
          </cell>
          <cell r="C237" t="str">
            <v>CHAMPAIGN</v>
          </cell>
          <cell r="D237" t="str">
            <v>Unit</v>
          </cell>
          <cell r="E237"/>
          <cell r="F237">
            <v>10100.5</v>
          </cell>
          <cell r="G237">
            <v>4666.66</v>
          </cell>
          <cell r="H237">
            <v>1461</v>
          </cell>
          <cell r="I237"/>
          <cell r="J237">
            <v>37.33</v>
          </cell>
          <cell r="K237">
            <v>2737222.25</v>
          </cell>
          <cell r="L237"/>
          <cell r="M237">
            <v>37.33</v>
          </cell>
          <cell r="N237">
            <v>2737222.25</v>
          </cell>
          <cell r="O237"/>
          <cell r="P237">
            <v>38.880000000000003</v>
          </cell>
          <cell r="Q237">
            <v>2850876</v>
          </cell>
          <cell r="R237"/>
          <cell r="S237">
            <v>38.880000000000003</v>
          </cell>
          <cell r="T237">
            <v>2850876</v>
          </cell>
          <cell r="U237"/>
          <cell r="V237"/>
          <cell r="W237">
            <v>11.68</v>
          </cell>
          <cell r="X237">
            <v>856436</v>
          </cell>
          <cell r="Y237"/>
          <cell r="Z237">
            <v>11.68</v>
          </cell>
          <cell r="AA237">
            <v>856436</v>
          </cell>
          <cell r="AB237"/>
          <cell r="AC237">
            <v>12.17</v>
          </cell>
          <cell r="AD237">
            <v>892365.25</v>
          </cell>
          <cell r="AE237"/>
          <cell r="AF237">
            <v>12.17</v>
          </cell>
          <cell r="AG237">
            <v>892365.25</v>
          </cell>
          <cell r="AH237"/>
          <cell r="AI237">
            <v>14.61</v>
          </cell>
          <cell r="AJ237">
            <v>1071278.25</v>
          </cell>
          <cell r="AK237"/>
          <cell r="AL237"/>
          <cell r="AM237">
            <v>71.63</v>
          </cell>
          <cell r="AN237">
            <v>5252269.75</v>
          </cell>
          <cell r="AO237"/>
          <cell r="AP237">
            <v>71.63</v>
          </cell>
          <cell r="AQ237">
            <v>2127554.2599999998</v>
          </cell>
          <cell r="AR237"/>
          <cell r="AS237">
            <v>10.1</v>
          </cell>
          <cell r="AT237">
            <v>816635.5</v>
          </cell>
          <cell r="AU237"/>
          <cell r="AV237"/>
          <cell r="AW237">
            <v>23941536.759999998</v>
          </cell>
          <cell r="AX237"/>
          <cell r="AY237">
            <v>237.34999999999997</v>
          </cell>
        </row>
        <row r="238">
          <cell r="A238" t="str">
            <v>0901000702600</v>
          </cell>
          <cell r="B238" t="str">
            <v>TOLONO C U SCHOOL DIST 7</v>
          </cell>
          <cell r="C238" t="str">
            <v>CHAMPAIGN</v>
          </cell>
          <cell r="D238" t="str">
            <v>Unit</v>
          </cell>
          <cell r="E238"/>
          <cell r="F238">
            <v>1517.55</v>
          </cell>
          <cell r="G238">
            <v>337</v>
          </cell>
          <cell r="H238">
            <v>5.5</v>
          </cell>
          <cell r="I238"/>
          <cell r="J238">
            <v>2.69</v>
          </cell>
          <cell r="K238">
            <v>197244.25</v>
          </cell>
          <cell r="L238"/>
          <cell r="M238">
            <v>2.69</v>
          </cell>
          <cell r="N238">
            <v>197244.25</v>
          </cell>
          <cell r="O238"/>
          <cell r="P238">
            <v>2.8</v>
          </cell>
          <cell r="Q238">
            <v>205310</v>
          </cell>
          <cell r="R238"/>
          <cell r="S238">
            <v>2.8</v>
          </cell>
          <cell r="T238">
            <v>205310</v>
          </cell>
          <cell r="U238"/>
          <cell r="V238"/>
          <cell r="W238">
            <v>0.04</v>
          </cell>
          <cell r="X238">
            <v>2933</v>
          </cell>
          <cell r="Y238"/>
          <cell r="Z238">
            <v>0.04</v>
          </cell>
          <cell r="AA238">
            <v>2933</v>
          </cell>
          <cell r="AB238"/>
          <cell r="AC238">
            <v>0.04</v>
          </cell>
          <cell r="AD238">
            <v>2933</v>
          </cell>
          <cell r="AE238"/>
          <cell r="AF238">
            <v>0.04</v>
          </cell>
          <cell r="AG238">
            <v>2933</v>
          </cell>
          <cell r="AH238"/>
          <cell r="AI238">
            <v>0.05</v>
          </cell>
          <cell r="AJ238">
            <v>3666.25</v>
          </cell>
          <cell r="AK238"/>
          <cell r="AL238"/>
          <cell r="AM238">
            <v>10.76</v>
          </cell>
          <cell r="AN238">
            <v>788977</v>
          </cell>
          <cell r="AO238"/>
          <cell r="AP238">
            <v>10.76</v>
          </cell>
          <cell r="AQ238">
            <v>319593.52</v>
          </cell>
          <cell r="AR238"/>
          <cell r="AS238">
            <v>1.51</v>
          </cell>
          <cell r="AT238">
            <v>122091.05</v>
          </cell>
          <cell r="AU238"/>
          <cell r="AV238"/>
          <cell r="AW238">
            <v>2051168.32</v>
          </cell>
          <cell r="AX238"/>
          <cell r="AY238">
            <v>19.22</v>
          </cell>
        </row>
        <row r="239">
          <cell r="A239" t="str">
            <v>0901000802600</v>
          </cell>
          <cell r="B239" t="str">
            <v>HERITAGE COMM UNIT SCH DIST 8</v>
          </cell>
          <cell r="C239" t="str">
            <v>CHAMPAIGN</v>
          </cell>
          <cell r="D239" t="str">
            <v>Unit</v>
          </cell>
          <cell r="E239"/>
          <cell r="F239">
            <v>375.78</v>
          </cell>
          <cell r="G239">
            <v>97.33</v>
          </cell>
          <cell r="H239">
            <v>0</v>
          </cell>
          <cell r="I239"/>
          <cell r="J239">
            <v>0.77</v>
          </cell>
          <cell r="K239">
            <v>56460.25</v>
          </cell>
          <cell r="L239"/>
          <cell r="M239">
            <v>0.77</v>
          </cell>
          <cell r="N239">
            <v>56460.25</v>
          </cell>
          <cell r="O239"/>
          <cell r="P239">
            <v>0.81</v>
          </cell>
          <cell r="Q239">
            <v>59393.25</v>
          </cell>
          <cell r="R239"/>
          <cell r="S239">
            <v>0.81</v>
          </cell>
          <cell r="T239">
            <v>59393.25</v>
          </cell>
          <cell r="U239"/>
          <cell r="V239"/>
          <cell r="W239">
            <v>0</v>
          </cell>
          <cell r="X239">
            <v>0</v>
          </cell>
          <cell r="Y239"/>
          <cell r="Z239">
            <v>0</v>
          </cell>
          <cell r="AA239">
            <v>0</v>
          </cell>
          <cell r="AB239"/>
          <cell r="AC239">
            <v>0</v>
          </cell>
          <cell r="AD239">
            <v>0</v>
          </cell>
          <cell r="AE239"/>
          <cell r="AF239">
            <v>0</v>
          </cell>
          <cell r="AG239">
            <v>0</v>
          </cell>
          <cell r="AH239"/>
          <cell r="AI239">
            <v>0</v>
          </cell>
          <cell r="AJ239">
            <v>0</v>
          </cell>
          <cell r="AK239"/>
          <cell r="AL239"/>
          <cell r="AM239">
            <v>2.66</v>
          </cell>
          <cell r="AN239">
            <v>195044.5</v>
          </cell>
          <cell r="AO239"/>
          <cell r="AP239">
            <v>2.66</v>
          </cell>
          <cell r="AQ239">
            <v>79007.320000000007</v>
          </cell>
          <cell r="AR239"/>
          <cell r="AS239">
            <v>0.37</v>
          </cell>
          <cell r="AT239">
            <v>29916.35</v>
          </cell>
          <cell r="AU239"/>
          <cell r="AV239"/>
          <cell r="AW239">
            <v>535675.17000000004</v>
          </cell>
          <cell r="AX239"/>
          <cell r="AY239">
            <v>5.0500000000000007</v>
          </cell>
        </row>
        <row r="240">
          <cell r="A240" t="str">
            <v>0901011602200</v>
          </cell>
          <cell r="B240" t="str">
            <v>URBANA SCHOOL DIST 116</v>
          </cell>
          <cell r="C240" t="str">
            <v>CHAMPAIGN</v>
          </cell>
          <cell r="D240" t="str">
            <v>Unit</v>
          </cell>
          <cell r="E240"/>
          <cell r="F240">
            <v>4114</v>
          </cell>
          <cell r="G240">
            <v>2493.33</v>
          </cell>
          <cell r="H240">
            <v>869.5</v>
          </cell>
          <cell r="I240"/>
          <cell r="J240">
            <v>19.940000000000001</v>
          </cell>
          <cell r="K240">
            <v>1462100.5</v>
          </cell>
          <cell r="L240"/>
          <cell r="M240">
            <v>19.940000000000001</v>
          </cell>
          <cell r="N240">
            <v>1462100.5</v>
          </cell>
          <cell r="O240"/>
          <cell r="P240">
            <v>20.77</v>
          </cell>
          <cell r="Q240">
            <v>1522960.25</v>
          </cell>
          <cell r="R240"/>
          <cell r="S240">
            <v>20.77</v>
          </cell>
          <cell r="T240">
            <v>1522960.25</v>
          </cell>
          <cell r="U240"/>
          <cell r="V240"/>
          <cell r="W240">
            <v>6.95</v>
          </cell>
          <cell r="X240">
            <v>509608.75</v>
          </cell>
          <cell r="Y240"/>
          <cell r="Z240">
            <v>6.95</v>
          </cell>
          <cell r="AA240">
            <v>509608.75</v>
          </cell>
          <cell r="AB240"/>
          <cell r="AC240">
            <v>7.24</v>
          </cell>
          <cell r="AD240">
            <v>530873</v>
          </cell>
          <cell r="AE240"/>
          <cell r="AF240">
            <v>7.24</v>
          </cell>
          <cell r="AG240">
            <v>530873</v>
          </cell>
          <cell r="AH240"/>
          <cell r="AI240">
            <v>8.69</v>
          </cell>
          <cell r="AJ240">
            <v>637194.25</v>
          </cell>
          <cell r="AK240"/>
          <cell r="AL240"/>
          <cell r="AM240">
            <v>29.17</v>
          </cell>
          <cell r="AN240">
            <v>2138890.25</v>
          </cell>
          <cell r="AO240"/>
          <cell r="AP240">
            <v>29.17</v>
          </cell>
          <cell r="AQ240">
            <v>866407.34</v>
          </cell>
          <cell r="AR240"/>
          <cell r="AS240">
            <v>4.1100000000000003</v>
          </cell>
          <cell r="AT240">
            <v>332314.05</v>
          </cell>
          <cell r="AU240"/>
          <cell r="AV240"/>
          <cell r="AW240">
            <v>12025890.890000001</v>
          </cell>
          <cell r="AX240"/>
          <cell r="AY240">
            <v>120.77</v>
          </cell>
        </row>
        <row r="241">
          <cell r="A241" t="str">
            <v>0901013000400</v>
          </cell>
          <cell r="B241" t="str">
            <v>THOMASBORO C C SCHOOL DIST 130</v>
          </cell>
          <cell r="C241" t="str">
            <v>CHAMPAIGN</v>
          </cell>
          <cell r="D241" t="str">
            <v>Elementary</v>
          </cell>
          <cell r="E241"/>
          <cell r="F241">
            <v>133.21</v>
          </cell>
          <cell r="G241">
            <v>121.33</v>
          </cell>
          <cell r="H241">
            <v>9.5</v>
          </cell>
          <cell r="I241"/>
          <cell r="J241">
            <v>0.97</v>
          </cell>
          <cell r="K241">
            <v>71125.25</v>
          </cell>
          <cell r="L241"/>
          <cell r="M241">
            <v>0.97</v>
          </cell>
          <cell r="N241">
            <v>71125.25</v>
          </cell>
          <cell r="O241"/>
          <cell r="P241">
            <v>1.01</v>
          </cell>
          <cell r="Q241">
            <v>74058.25</v>
          </cell>
          <cell r="R241"/>
          <cell r="S241">
            <v>1.01</v>
          </cell>
          <cell r="T241">
            <v>74058.25</v>
          </cell>
          <cell r="U241"/>
          <cell r="V241"/>
          <cell r="W241">
            <v>7.0000000000000007E-2</v>
          </cell>
          <cell r="X241">
            <v>5132.75</v>
          </cell>
          <cell r="Y241"/>
          <cell r="Z241">
            <v>7.0000000000000007E-2</v>
          </cell>
          <cell r="AA241">
            <v>5132.75</v>
          </cell>
          <cell r="AB241"/>
          <cell r="AC241">
            <v>7.0000000000000007E-2</v>
          </cell>
          <cell r="AD241">
            <v>5132.75</v>
          </cell>
          <cell r="AE241"/>
          <cell r="AF241">
            <v>7.0000000000000007E-2</v>
          </cell>
          <cell r="AG241">
            <v>5132.75</v>
          </cell>
          <cell r="AH241"/>
          <cell r="AI241">
            <v>0.09</v>
          </cell>
          <cell r="AJ241">
            <v>6599.25</v>
          </cell>
          <cell r="AK241"/>
          <cell r="AL241"/>
          <cell r="AM241">
            <v>0.94</v>
          </cell>
          <cell r="AN241">
            <v>68925.5</v>
          </cell>
          <cell r="AO241"/>
          <cell r="AP241">
            <v>0.94</v>
          </cell>
          <cell r="AQ241">
            <v>27919.88</v>
          </cell>
          <cell r="AR241"/>
          <cell r="AS241">
            <v>0.13</v>
          </cell>
          <cell r="AT241">
            <v>10511.15</v>
          </cell>
          <cell r="AU241"/>
          <cell r="AV241"/>
          <cell r="AW241">
            <v>424853.78</v>
          </cell>
          <cell r="AX241"/>
          <cell r="AY241">
            <v>4.2299999999999995</v>
          </cell>
        </row>
        <row r="242">
          <cell r="A242" t="str">
            <v>0901013700200</v>
          </cell>
          <cell r="B242" t="str">
            <v>RANTOUL CITY SCHOOL DIST 137</v>
          </cell>
          <cell r="C242" t="str">
            <v>CHAMPAIGN</v>
          </cell>
          <cell r="D242" t="str">
            <v>Elementary</v>
          </cell>
          <cell r="E242"/>
          <cell r="F242">
            <v>1615.3</v>
          </cell>
          <cell r="G242">
            <v>1146</v>
          </cell>
          <cell r="H242">
            <v>375.5</v>
          </cell>
          <cell r="I242"/>
          <cell r="J242">
            <v>9.16</v>
          </cell>
          <cell r="K242">
            <v>671657</v>
          </cell>
          <cell r="L242"/>
          <cell r="M242">
            <v>9.16</v>
          </cell>
          <cell r="N242">
            <v>671657</v>
          </cell>
          <cell r="O242"/>
          <cell r="P242">
            <v>9.5500000000000007</v>
          </cell>
          <cell r="Q242">
            <v>700253.75</v>
          </cell>
          <cell r="R242"/>
          <cell r="S242">
            <v>9.5500000000000007</v>
          </cell>
          <cell r="T242">
            <v>700253.75</v>
          </cell>
          <cell r="U242"/>
          <cell r="V242"/>
          <cell r="W242">
            <v>3</v>
          </cell>
          <cell r="X242">
            <v>219975</v>
          </cell>
          <cell r="Y242"/>
          <cell r="Z242">
            <v>3</v>
          </cell>
          <cell r="AA242">
            <v>219975</v>
          </cell>
          <cell r="AB242"/>
          <cell r="AC242">
            <v>3.12</v>
          </cell>
          <cell r="AD242">
            <v>228774</v>
          </cell>
          <cell r="AE242"/>
          <cell r="AF242">
            <v>3.12</v>
          </cell>
          <cell r="AG242">
            <v>228774</v>
          </cell>
          <cell r="AH242"/>
          <cell r="AI242">
            <v>3.75</v>
          </cell>
          <cell r="AJ242">
            <v>274968.75</v>
          </cell>
          <cell r="AK242"/>
          <cell r="AL242"/>
          <cell r="AM242">
            <v>11.45</v>
          </cell>
          <cell r="AN242">
            <v>839571.25</v>
          </cell>
          <cell r="AO242"/>
          <cell r="AP242">
            <v>11.45</v>
          </cell>
          <cell r="AQ242">
            <v>340087.9</v>
          </cell>
          <cell r="AR242"/>
          <cell r="AS242">
            <v>1.61</v>
          </cell>
          <cell r="AT242">
            <v>130176.55</v>
          </cell>
          <cell r="AU242"/>
          <cell r="AV242"/>
          <cell r="AW242">
            <v>5226123.95</v>
          </cell>
          <cell r="AX242"/>
          <cell r="AY242">
            <v>52.7</v>
          </cell>
        </row>
        <row r="243">
          <cell r="A243" t="str">
            <v>0901014200400</v>
          </cell>
          <cell r="B243" t="str">
            <v>LUDLOW C C SCHOOL DIST 142</v>
          </cell>
          <cell r="C243" t="str">
            <v>CHAMPAIGN</v>
          </cell>
          <cell r="D243" t="str">
            <v>Elementary</v>
          </cell>
          <cell r="E243"/>
          <cell r="F243">
            <v>59.5</v>
          </cell>
          <cell r="G243">
            <v>38.33</v>
          </cell>
          <cell r="H243">
            <v>11.66</v>
          </cell>
          <cell r="I243"/>
          <cell r="J243">
            <v>0.3</v>
          </cell>
          <cell r="K243">
            <v>21997.5</v>
          </cell>
          <cell r="L243"/>
          <cell r="M243">
            <v>0.3</v>
          </cell>
          <cell r="N243">
            <v>21997.5</v>
          </cell>
          <cell r="O243"/>
          <cell r="P243">
            <v>0.31</v>
          </cell>
          <cell r="Q243">
            <v>22730.75</v>
          </cell>
          <cell r="R243"/>
          <cell r="S243">
            <v>0.31</v>
          </cell>
          <cell r="T243">
            <v>22730.75</v>
          </cell>
          <cell r="U243"/>
          <cell r="V243"/>
          <cell r="W243">
            <v>0.09</v>
          </cell>
          <cell r="X243">
            <v>6599.25</v>
          </cell>
          <cell r="Y243"/>
          <cell r="Z243">
            <v>0.09</v>
          </cell>
          <cell r="AA243">
            <v>6599.25</v>
          </cell>
          <cell r="AB243"/>
          <cell r="AC243">
            <v>0.09</v>
          </cell>
          <cell r="AD243">
            <v>6599.25</v>
          </cell>
          <cell r="AE243"/>
          <cell r="AF243">
            <v>0.09</v>
          </cell>
          <cell r="AG243">
            <v>6599.25</v>
          </cell>
          <cell r="AH243"/>
          <cell r="AI243">
            <v>0.11</v>
          </cell>
          <cell r="AJ243">
            <v>8065.75</v>
          </cell>
          <cell r="AK243"/>
          <cell r="AL243"/>
          <cell r="AM243">
            <v>0.42</v>
          </cell>
          <cell r="AN243">
            <v>30796.5</v>
          </cell>
          <cell r="AO243"/>
          <cell r="AP243">
            <v>0.42</v>
          </cell>
          <cell r="AQ243">
            <v>12474.84</v>
          </cell>
          <cell r="AR243"/>
          <cell r="AS243">
            <v>0.05</v>
          </cell>
          <cell r="AT243">
            <v>4042.75</v>
          </cell>
          <cell r="AU243"/>
          <cell r="AV243"/>
          <cell r="AW243">
            <v>171233.34</v>
          </cell>
          <cell r="AX243"/>
          <cell r="AY243">
            <v>1.7200000000000002</v>
          </cell>
        </row>
        <row r="244">
          <cell r="A244" t="str">
            <v>0901016900400</v>
          </cell>
          <cell r="B244" t="str">
            <v>ST JOSEPH C C SCHOOL DIST 169</v>
          </cell>
          <cell r="C244" t="str">
            <v>CHAMPAIGN</v>
          </cell>
          <cell r="D244" t="str">
            <v>Elementary</v>
          </cell>
          <cell r="E244"/>
          <cell r="F244">
            <v>763.3</v>
          </cell>
          <cell r="G244">
            <v>114.33</v>
          </cell>
          <cell r="H244">
            <v>8</v>
          </cell>
          <cell r="I244"/>
          <cell r="J244">
            <v>0.91</v>
          </cell>
          <cell r="K244">
            <v>66725.75</v>
          </cell>
          <cell r="L244"/>
          <cell r="M244">
            <v>0.91</v>
          </cell>
          <cell r="N244">
            <v>66725.75</v>
          </cell>
          <cell r="O244"/>
          <cell r="P244">
            <v>0.95</v>
          </cell>
          <cell r="Q244">
            <v>69658.75</v>
          </cell>
          <cell r="R244"/>
          <cell r="S244">
            <v>0.95</v>
          </cell>
          <cell r="T244">
            <v>69658.75</v>
          </cell>
          <cell r="U244"/>
          <cell r="V244"/>
          <cell r="W244">
            <v>0.06</v>
          </cell>
          <cell r="X244">
            <v>4399.5</v>
          </cell>
          <cell r="Y244"/>
          <cell r="Z244">
            <v>0.06</v>
          </cell>
          <cell r="AA244">
            <v>4399.5</v>
          </cell>
          <cell r="AB244"/>
          <cell r="AC244">
            <v>0.06</v>
          </cell>
          <cell r="AD244">
            <v>4399.5</v>
          </cell>
          <cell r="AE244"/>
          <cell r="AF244">
            <v>0.06</v>
          </cell>
          <cell r="AG244">
            <v>4399.5</v>
          </cell>
          <cell r="AH244"/>
          <cell r="AI244">
            <v>0.08</v>
          </cell>
          <cell r="AJ244">
            <v>5866</v>
          </cell>
          <cell r="AK244"/>
          <cell r="AL244"/>
          <cell r="AM244">
            <v>5.41</v>
          </cell>
          <cell r="AN244">
            <v>396688.25</v>
          </cell>
          <cell r="AO244"/>
          <cell r="AP244">
            <v>5.41</v>
          </cell>
          <cell r="AQ244">
            <v>160687.82</v>
          </cell>
          <cell r="AR244"/>
          <cell r="AS244">
            <v>0.76</v>
          </cell>
          <cell r="AT244">
            <v>61449.8</v>
          </cell>
          <cell r="AU244"/>
          <cell r="AV244"/>
          <cell r="AW244">
            <v>915058.87</v>
          </cell>
          <cell r="AX244"/>
          <cell r="AY244">
            <v>8.48</v>
          </cell>
        </row>
        <row r="245">
          <cell r="A245" t="str">
            <v>0901018800400</v>
          </cell>
          <cell r="B245" t="str">
            <v>GIFFORD C C SCHOOL DIST 188</v>
          </cell>
          <cell r="C245" t="str">
            <v>CHAMPAIGN</v>
          </cell>
          <cell r="D245" t="str">
            <v>Elementary</v>
          </cell>
          <cell r="E245"/>
          <cell r="F245">
            <v>166.47</v>
          </cell>
          <cell r="G245">
            <v>47.66</v>
          </cell>
          <cell r="H245">
            <v>0</v>
          </cell>
          <cell r="I245"/>
          <cell r="J245">
            <v>0.38</v>
          </cell>
          <cell r="K245">
            <v>27863.5</v>
          </cell>
          <cell r="L245"/>
          <cell r="M245">
            <v>0.38</v>
          </cell>
          <cell r="N245">
            <v>27863.5</v>
          </cell>
          <cell r="O245"/>
          <cell r="P245">
            <v>0.39</v>
          </cell>
          <cell r="Q245">
            <v>28596.75</v>
          </cell>
          <cell r="R245"/>
          <cell r="S245">
            <v>0.39</v>
          </cell>
          <cell r="T245">
            <v>28596.75</v>
          </cell>
          <cell r="U245"/>
          <cell r="V245"/>
          <cell r="W245">
            <v>0</v>
          </cell>
          <cell r="X245">
            <v>0</v>
          </cell>
          <cell r="Y245"/>
          <cell r="Z245">
            <v>0</v>
          </cell>
          <cell r="AA245">
            <v>0</v>
          </cell>
          <cell r="AB245"/>
          <cell r="AC245">
            <v>0</v>
          </cell>
          <cell r="AD245">
            <v>0</v>
          </cell>
          <cell r="AE245"/>
          <cell r="AF245">
            <v>0</v>
          </cell>
          <cell r="AG245">
            <v>0</v>
          </cell>
          <cell r="AH245"/>
          <cell r="AI245">
            <v>0</v>
          </cell>
          <cell r="AJ245">
            <v>0</v>
          </cell>
          <cell r="AK245"/>
          <cell r="AL245"/>
          <cell r="AM245">
            <v>1.18</v>
          </cell>
          <cell r="AN245">
            <v>86523.5</v>
          </cell>
          <cell r="AO245"/>
          <cell r="AP245">
            <v>1.18</v>
          </cell>
          <cell r="AQ245">
            <v>35048.36</v>
          </cell>
          <cell r="AR245"/>
          <cell r="AS245">
            <v>0.16</v>
          </cell>
          <cell r="AT245">
            <v>12936.8</v>
          </cell>
          <cell r="AU245"/>
          <cell r="AV245"/>
          <cell r="AW245">
            <v>247429.16</v>
          </cell>
          <cell r="AX245"/>
          <cell r="AY245">
            <v>2.34</v>
          </cell>
        </row>
        <row r="246">
          <cell r="A246" t="str">
            <v>0901019301700</v>
          </cell>
          <cell r="B246" t="str">
            <v>RANTOUL TOWNSHIP H S DIST 193</v>
          </cell>
          <cell r="C246" t="str">
            <v>CHAMPAIGN</v>
          </cell>
          <cell r="D246" t="str">
            <v>High School</v>
          </cell>
          <cell r="E246"/>
          <cell r="F246">
            <v>826</v>
          </cell>
          <cell r="G246">
            <v>508</v>
          </cell>
          <cell r="H246">
            <v>143</v>
          </cell>
          <cell r="I246"/>
          <cell r="J246">
            <v>4.0599999999999996</v>
          </cell>
          <cell r="K246">
            <v>297699.5</v>
          </cell>
          <cell r="L246"/>
          <cell r="M246">
            <v>4.0599999999999996</v>
          </cell>
          <cell r="N246">
            <v>297699.5</v>
          </cell>
          <cell r="O246"/>
          <cell r="P246">
            <v>4.2300000000000004</v>
          </cell>
          <cell r="Q246">
            <v>310164.75</v>
          </cell>
          <cell r="R246"/>
          <cell r="S246">
            <v>4.2300000000000004</v>
          </cell>
          <cell r="T246">
            <v>310164.75</v>
          </cell>
          <cell r="U246"/>
          <cell r="V246"/>
          <cell r="W246">
            <v>1.1399999999999999</v>
          </cell>
          <cell r="X246">
            <v>83590.5</v>
          </cell>
          <cell r="Y246"/>
          <cell r="Z246">
            <v>1.1399999999999999</v>
          </cell>
          <cell r="AA246">
            <v>83590.5</v>
          </cell>
          <cell r="AB246"/>
          <cell r="AC246">
            <v>1.19</v>
          </cell>
          <cell r="AD246">
            <v>87256.75</v>
          </cell>
          <cell r="AE246"/>
          <cell r="AF246">
            <v>1.19</v>
          </cell>
          <cell r="AG246">
            <v>87256.75</v>
          </cell>
          <cell r="AH246"/>
          <cell r="AI246">
            <v>1.43</v>
          </cell>
          <cell r="AJ246">
            <v>104854.75</v>
          </cell>
          <cell r="AK246"/>
          <cell r="AL246"/>
          <cell r="AM246">
            <v>5.85</v>
          </cell>
          <cell r="AN246">
            <v>428951.25</v>
          </cell>
          <cell r="AO246"/>
          <cell r="AP246">
            <v>5.85</v>
          </cell>
          <cell r="AQ246">
            <v>173756.7</v>
          </cell>
          <cell r="AR246"/>
          <cell r="AS246">
            <v>0.82</v>
          </cell>
          <cell r="AT246">
            <v>66301.100000000006</v>
          </cell>
          <cell r="AU246"/>
          <cell r="AV246"/>
          <cell r="AW246">
            <v>2331286.7999999998</v>
          </cell>
          <cell r="AX246"/>
          <cell r="AY246">
            <v>23.32</v>
          </cell>
        </row>
        <row r="247">
          <cell r="A247" t="str">
            <v>0901019700400</v>
          </cell>
          <cell r="B247" t="str">
            <v>PRAIRIEVIEW-OGDEN CCSD 197</v>
          </cell>
          <cell r="C247" t="str">
            <v>CHAMPAIGN</v>
          </cell>
          <cell r="D247" t="str">
            <v>Elementary</v>
          </cell>
          <cell r="E247"/>
          <cell r="F247">
            <v>270.5</v>
          </cell>
          <cell r="G247">
            <v>45.33</v>
          </cell>
          <cell r="H247">
            <v>0.66</v>
          </cell>
          <cell r="I247"/>
          <cell r="J247">
            <v>0.36</v>
          </cell>
          <cell r="K247">
            <v>26397</v>
          </cell>
          <cell r="L247"/>
          <cell r="M247">
            <v>0.36</v>
          </cell>
          <cell r="N247">
            <v>26397</v>
          </cell>
          <cell r="O247"/>
          <cell r="P247">
            <v>0.37</v>
          </cell>
          <cell r="Q247">
            <v>27130.25</v>
          </cell>
          <cell r="R247"/>
          <cell r="S247">
            <v>0.37</v>
          </cell>
          <cell r="T247">
            <v>27130.25</v>
          </cell>
          <cell r="U247"/>
          <cell r="V247"/>
          <cell r="W247">
            <v>0</v>
          </cell>
          <cell r="X247">
            <v>0</v>
          </cell>
          <cell r="Y247"/>
          <cell r="Z247">
            <v>0</v>
          </cell>
          <cell r="AA247">
            <v>0</v>
          </cell>
          <cell r="AB247"/>
          <cell r="AC247">
            <v>0</v>
          </cell>
          <cell r="AD247">
            <v>0</v>
          </cell>
          <cell r="AE247"/>
          <cell r="AF247">
            <v>0</v>
          </cell>
          <cell r="AG247">
            <v>0</v>
          </cell>
          <cell r="AH247"/>
          <cell r="AI247">
            <v>0</v>
          </cell>
          <cell r="AJ247">
            <v>0</v>
          </cell>
          <cell r="AK247"/>
          <cell r="AL247"/>
          <cell r="AM247">
            <v>1.91</v>
          </cell>
          <cell r="AN247">
            <v>140050.75</v>
          </cell>
          <cell r="AO247"/>
          <cell r="AP247">
            <v>1.91</v>
          </cell>
          <cell r="AQ247">
            <v>56730.82</v>
          </cell>
          <cell r="AR247"/>
          <cell r="AS247">
            <v>0.27</v>
          </cell>
          <cell r="AT247">
            <v>21830.85</v>
          </cell>
          <cell r="AU247"/>
          <cell r="AV247"/>
          <cell r="AW247">
            <v>325666.92</v>
          </cell>
          <cell r="AX247"/>
          <cell r="AY247">
            <v>3.01</v>
          </cell>
        </row>
        <row r="248">
          <cell r="A248" t="str">
            <v>0901030501600</v>
          </cell>
          <cell r="B248" t="str">
            <v>ST JOSEPH OGDEN C H S DIST 305</v>
          </cell>
          <cell r="C248" t="str">
            <v>CHAMPAIGN</v>
          </cell>
          <cell r="D248" t="str">
            <v>High School</v>
          </cell>
          <cell r="E248"/>
          <cell r="F248">
            <v>457</v>
          </cell>
          <cell r="G248">
            <v>60.33</v>
          </cell>
          <cell r="H248">
            <v>0.33</v>
          </cell>
          <cell r="I248"/>
          <cell r="J248">
            <v>0.48</v>
          </cell>
          <cell r="K248">
            <v>35196</v>
          </cell>
          <cell r="L248"/>
          <cell r="M248">
            <v>0.48</v>
          </cell>
          <cell r="N248">
            <v>35196</v>
          </cell>
          <cell r="O248"/>
          <cell r="P248">
            <v>0.5</v>
          </cell>
          <cell r="Q248">
            <v>36662.5</v>
          </cell>
          <cell r="R248"/>
          <cell r="S248">
            <v>0.5</v>
          </cell>
          <cell r="T248">
            <v>36662.5</v>
          </cell>
          <cell r="U248"/>
          <cell r="V248"/>
          <cell r="W248">
            <v>0</v>
          </cell>
          <cell r="X248">
            <v>0</v>
          </cell>
          <cell r="Y248"/>
          <cell r="Z248">
            <v>0</v>
          </cell>
          <cell r="AA248">
            <v>0</v>
          </cell>
          <cell r="AB248"/>
          <cell r="AC248">
            <v>0</v>
          </cell>
          <cell r="AD248">
            <v>0</v>
          </cell>
          <cell r="AE248"/>
          <cell r="AF248">
            <v>0</v>
          </cell>
          <cell r="AG248">
            <v>0</v>
          </cell>
          <cell r="AH248"/>
          <cell r="AI248">
            <v>0</v>
          </cell>
          <cell r="AJ248">
            <v>0</v>
          </cell>
          <cell r="AK248"/>
          <cell r="AL248"/>
          <cell r="AM248">
            <v>3.24</v>
          </cell>
          <cell r="AN248">
            <v>237573</v>
          </cell>
          <cell r="AO248"/>
          <cell r="AP248">
            <v>3.24</v>
          </cell>
          <cell r="AQ248">
            <v>96234.48</v>
          </cell>
          <cell r="AR248"/>
          <cell r="AS248">
            <v>0.45</v>
          </cell>
          <cell r="AT248">
            <v>36384.75</v>
          </cell>
          <cell r="AU248"/>
          <cell r="AV248"/>
          <cell r="AW248">
            <v>513909.23</v>
          </cell>
          <cell r="AX248"/>
          <cell r="AY248">
            <v>4.7200000000000006</v>
          </cell>
        </row>
        <row r="249">
          <cell r="A249" t="str">
            <v>0902700502600</v>
          </cell>
          <cell r="B249" t="str">
            <v>GIBSON CITY-MELVIN-SIBLEY CUSD 5</v>
          </cell>
          <cell r="C249" t="str">
            <v>FORD</v>
          </cell>
          <cell r="D249" t="str">
            <v>Unit</v>
          </cell>
          <cell r="E249"/>
          <cell r="F249">
            <v>923.87</v>
          </cell>
          <cell r="G249">
            <v>294.66000000000003</v>
          </cell>
          <cell r="H249">
            <v>24</v>
          </cell>
          <cell r="I249"/>
          <cell r="J249">
            <v>2.35</v>
          </cell>
          <cell r="K249">
            <v>172313.75</v>
          </cell>
          <cell r="L249"/>
          <cell r="M249">
            <v>2.35</v>
          </cell>
          <cell r="N249">
            <v>172313.75</v>
          </cell>
          <cell r="O249"/>
          <cell r="P249">
            <v>2.4500000000000002</v>
          </cell>
          <cell r="Q249">
            <v>179646.25</v>
          </cell>
          <cell r="R249"/>
          <cell r="S249">
            <v>2.4500000000000002</v>
          </cell>
          <cell r="T249">
            <v>179646.25</v>
          </cell>
          <cell r="U249"/>
          <cell r="V249"/>
          <cell r="W249">
            <v>0.19</v>
          </cell>
          <cell r="X249">
            <v>13931.75</v>
          </cell>
          <cell r="Y249"/>
          <cell r="Z249">
            <v>0.19</v>
          </cell>
          <cell r="AA249">
            <v>13931.75</v>
          </cell>
          <cell r="AB249"/>
          <cell r="AC249">
            <v>0.2</v>
          </cell>
          <cell r="AD249">
            <v>14665</v>
          </cell>
          <cell r="AE249"/>
          <cell r="AF249">
            <v>0.2</v>
          </cell>
          <cell r="AG249">
            <v>14665</v>
          </cell>
          <cell r="AH249"/>
          <cell r="AI249">
            <v>0.24</v>
          </cell>
          <cell r="AJ249">
            <v>17598</v>
          </cell>
          <cell r="AK249"/>
          <cell r="AL249"/>
          <cell r="AM249">
            <v>6.55</v>
          </cell>
          <cell r="AN249">
            <v>480278.75</v>
          </cell>
          <cell r="AO249"/>
          <cell r="AP249">
            <v>6.55</v>
          </cell>
          <cell r="AQ249">
            <v>194548.1</v>
          </cell>
          <cell r="AR249"/>
          <cell r="AS249">
            <v>0.92</v>
          </cell>
          <cell r="AT249">
            <v>74386.600000000006</v>
          </cell>
          <cell r="AU249"/>
          <cell r="AV249"/>
          <cell r="AW249">
            <v>1527924.95</v>
          </cell>
          <cell r="AX249"/>
          <cell r="AY249">
            <v>14.630000000000003</v>
          </cell>
        </row>
        <row r="250">
          <cell r="A250" t="str">
            <v>0902701002600</v>
          </cell>
          <cell r="B250" t="str">
            <v>PAXTON-BUCKLEY-LODA CU DIST 10</v>
          </cell>
          <cell r="C250" t="str">
            <v>FORD</v>
          </cell>
          <cell r="D250" t="str">
            <v>Unit</v>
          </cell>
          <cell r="E250"/>
          <cell r="F250">
            <v>1257.46</v>
          </cell>
          <cell r="G250">
            <v>507.33</v>
          </cell>
          <cell r="H250">
            <v>41</v>
          </cell>
          <cell r="I250"/>
          <cell r="J250">
            <v>4.05</v>
          </cell>
          <cell r="K250">
            <v>296966.25</v>
          </cell>
          <cell r="L250"/>
          <cell r="M250">
            <v>4.05</v>
          </cell>
          <cell r="N250">
            <v>296966.25</v>
          </cell>
          <cell r="O250"/>
          <cell r="P250">
            <v>4.22</v>
          </cell>
          <cell r="Q250">
            <v>309431.5</v>
          </cell>
          <cell r="R250"/>
          <cell r="S250">
            <v>4.22</v>
          </cell>
          <cell r="T250">
            <v>309431.5</v>
          </cell>
          <cell r="U250"/>
          <cell r="V250"/>
          <cell r="W250">
            <v>0.32</v>
          </cell>
          <cell r="X250">
            <v>23464</v>
          </cell>
          <cell r="Y250"/>
          <cell r="Z250">
            <v>0.32</v>
          </cell>
          <cell r="AA250">
            <v>23464</v>
          </cell>
          <cell r="AB250"/>
          <cell r="AC250">
            <v>0.34</v>
          </cell>
          <cell r="AD250">
            <v>24930.5</v>
          </cell>
          <cell r="AE250"/>
          <cell r="AF250">
            <v>0.34</v>
          </cell>
          <cell r="AG250">
            <v>24930.5</v>
          </cell>
          <cell r="AH250"/>
          <cell r="AI250">
            <v>0.41</v>
          </cell>
          <cell r="AJ250">
            <v>30063.25</v>
          </cell>
          <cell r="AK250"/>
          <cell r="AL250"/>
          <cell r="AM250">
            <v>8.91</v>
          </cell>
          <cell r="AN250">
            <v>653325.75</v>
          </cell>
          <cell r="AO250"/>
          <cell r="AP250">
            <v>8.91</v>
          </cell>
          <cell r="AQ250">
            <v>264644.82</v>
          </cell>
          <cell r="AR250"/>
          <cell r="AS250">
            <v>1.25</v>
          </cell>
          <cell r="AT250">
            <v>101068.75</v>
          </cell>
          <cell r="AU250"/>
          <cell r="AV250"/>
          <cell r="AW250">
            <v>2358687.0700000003</v>
          </cell>
          <cell r="AX250"/>
          <cell r="AY250">
            <v>22.81</v>
          </cell>
        </row>
        <row r="251">
          <cell r="A251" t="str">
            <v>1100000000092</v>
          </cell>
          <cell r="B251" t="str">
            <v>ALT SCH-CLK/CLS/CMBN/DGLAS/EDGR/M</v>
          </cell>
          <cell r="C251" t="str">
            <v>COLES</v>
          </cell>
          <cell r="D251" t="str">
            <v>Regional</v>
          </cell>
          <cell r="E251"/>
          <cell r="F251">
            <v>59.65</v>
          </cell>
          <cell r="G251">
            <v>24.904813026538299</v>
          </cell>
          <cell r="H251">
            <v>0</v>
          </cell>
          <cell r="I251"/>
          <cell r="J251">
            <v>0.19</v>
          </cell>
          <cell r="K251">
            <v>13931.75</v>
          </cell>
          <cell r="L251"/>
          <cell r="M251">
            <v>0.19</v>
          </cell>
          <cell r="N251">
            <v>13931.75</v>
          </cell>
          <cell r="O251"/>
          <cell r="P251">
            <v>0.2</v>
          </cell>
          <cell r="Q251">
            <v>14665</v>
          </cell>
          <cell r="R251"/>
          <cell r="S251">
            <v>0.2</v>
          </cell>
          <cell r="T251">
            <v>14665</v>
          </cell>
          <cell r="U251"/>
          <cell r="V251"/>
          <cell r="W251">
            <v>0</v>
          </cell>
          <cell r="X251">
            <v>0</v>
          </cell>
          <cell r="Y251"/>
          <cell r="Z251">
            <v>0</v>
          </cell>
          <cell r="AA251">
            <v>0</v>
          </cell>
          <cell r="AB251"/>
          <cell r="AC251">
            <v>0</v>
          </cell>
          <cell r="AD251">
            <v>0</v>
          </cell>
          <cell r="AE251"/>
          <cell r="AF251">
            <v>0</v>
          </cell>
          <cell r="AG251">
            <v>0</v>
          </cell>
          <cell r="AH251"/>
          <cell r="AI251">
            <v>0</v>
          </cell>
          <cell r="AJ251">
            <v>0</v>
          </cell>
          <cell r="AK251"/>
          <cell r="AL251"/>
          <cell r="AM251">
            <v>0.42</v>
          </cell>
          <cell r="AN251">
            <v>30796.5</v>
          </cell>
          <cell r="AO251"/>
          <cell r="AP251">
            <v>0.42</v>
          </cell>
          <cell r="AQ251">
            <v>12474.84</v>
          </cell>
          <cell r="AR251"/>
          <cell r="AS251">
            <v>0.05</v>
          </cell>
          <cell r="AT251">
            <v>4042.75</v>
          </cell>
          <cell r="AU251"/>
          <cell r="AV251"/>
          <cell r="AW251">
            <v>104507.59</v>
          </cell>
          <cell r="AX251"/>
          <cell r="AY251">
            <v>1.01</v>
          </cell>
        </row>
        <row r="252">
          <cell r="A252" t="str">
            <v>1100000000093</v>
          </cell>
          <cell r="B252" t="str">
            <v>SAFE SCH-CLK/CLS/CMBN/DGLAS/EDGR/</v>
          </cell>
          <cell r="C252" t="str">
            <v>COLES</v>
          </cell>
          <cell r="D252" t="str">
            <v>Regional</v>
          </cell>
          <cell r="E252"/>
          <cell r="F252">
            <v>114.98</v>
          </cell>
          <cell r="G252">
            <v>48.005958118883044</v>
          </cell>
          <cell r="H252">
            <v>2</v>
          </cell>
          <cell r="I252"/>
          <cell r="J252">
            <v>0.38</v>
          </cell>
          <cell r="K252">
            <v>27863.5</v>
          </cell>
          <cell r="L252"/>
          <cell r="M252">
            <v>0.38</v>
          </cell>
          <cell r="N252">
            <v>27863.5</v>
          </cell>
          <cell r="O252"/>
          <cell r="P252">
            <v>0.4</v>
          </cell>
          <cell r="Q252">
            <v>29330</v>
          </cell>
          <cell r="R252"/>
          <cell r="S252">
            <v>0.4</v>
          </cell>
          <cell r="T252">
            <v>29330</v>
          </cell>
          <cell r="U252"/>
          <cell r="V252"/>
          <cell r="W252">
            <v>0.01</v>
          </cell>
          <cell r="X252">
            <v>733.25</v>
          </cell>
          <cell r="Y252"/>
          <cell r="Z252">
            <v>0.01</v>
          </cell>
          <cell r="AA252">
            <v>733.25</v>
          </cell>
          <cell r="AB252"/>
          <cell r="AC252">
            <v>0.01</v>
          </cell>
          <cell r="AD252">
            <v>733.25</v>
          </cell>
          <cell r="AE252"/>
          <cell r="AF252">
            <v>0.01</v>
          </cell>
          <cell r="AG252">
            <v>733.25</v>
          </cell>
          <cell r="AH252"/>
          <cell r="AI252">
            <v>0.02</v>
          </cell>
          <cell r="AJ252">
            <v>1466.5</v>
          </cell>
          <cell r="AK252"/>
          <cell r="AL252"/>
          <cell r="AM252">
            <v>0.81</v>
          </cell>
          <cell r="AN252">
            <v>59393.25</v>
          </cell>
          <cell r="AO252"/>
          <cell r="AP252">
            <v>0.81</v>
          </cell>
          <cell r="AQ252">
            <v>24058.62</v>
          </cell>
          <cell r="AR252"/>
          <cell r="AS252">
            <v>0.11</v>
          </cell>
          <cell r="AT252">
            <v>8894.0499999999993</v>
          </cell>
          <cell r="AU252"/>
          <cell r="AV252"/>
          <cell r="AW252">
            <v>211132.41999999998</v>
          </cell>
          <cell r="AX252"/>
          <cell r="AY252">
            <v>2.04</v>
          </cell>
        </row>
        <row r="253">
          <cell r="A253" t="str">
            <v>11012002C2600</v>
          </cell>
          <cell r="B253" t="str">
            <v>MARSHALL C U SCHOOL DIST 2C</v>
          </cell>
          <cell r="C253" t="str">
            <v>CLARK</v>
          </cell>
          <cell r="D253" t="str">
            <v>Unit</v>
          </cell>
          <cell r="E253"/>
          <cell r="F253">
            <v>1221.21</v>
          </cell>
          <cell r="G253">
            <v>410.33</v>
          </cell>
          <cell r="H253">
            <v>7</v>
          </cell>
          <cell r="I253"/>
          <cell r="J253">
            <v>3.28</v>
          </cell>
          <cell r="K253">
            <v>240506</v>
          </cell>
          <cell r="L253"/>
          <cell r="M253">
            <v>3.28</v>
          </cell>
          <cell r="N253">
            <v>240506</v>
          </cell>
          <cell r="O253"/>
          <cell r="P253">
            <v>3.41</v>
          </cell>
          <cell r="Q253">
            <v>250038.25</v>
          </cell>
          <cell r="R253"/>
          <cell r="S253">
            <v>3.41</v>
          </cell>
          <cell r="T253">
            <v>250038.25</v>
          </cell>
          <cell r="U253"/>
          <cell r="V253"/>
          <cell r="W253">
            <v>0.05</v>
          </cell>
          <cell r="X253">
            <v>3666.25</v>
          </cell>
          <cell r="Y253"/>
          <cell r="Z253">
            <v>0.05</v>
          </cell>
          <cell r="AA253">
            <v>3666.25</v>
          </cell>
          <cell r="AB253"/>
          <cell r="AC253">
            <v>0.05</v>
          </cell>
          <cell r="AD253">
            <v>3666.25</v>
          </cell>
          <cell r="AE253"/>
          <cell r="AF253">
            <v>0.05</v>
          </cell>
          <cell r="AG253">
            <v>3666.25</v>
          </cell>
          <cell r="AH253"/>
          <cell r="AI253">
            <v>7.0000000000000007E-2</v>
          </cell>
          <cell r="AJ253">
            <v>5132.75</v>
          </cell>
          <cell r="AK253"/>
          <cell r="AL253"/>
          <cell r="AM253">
            <v>8.66</v>
          </cell>
          <cell r="AN253">
            <v>634994.5</v>
          </cell>
          <cell r="AO253"/>
          <cell r="AP253">
            <v>8.66</v>
          </cell>
          <cell r="AQ253">
            <v>257219.32</v>
          </cell>
          <cell r="AR253"/>
          <cell r="AS253">
            <v>1.22</v>
          </cell>
          <cell r="AT253">
            <v>98643.1</v>
          </cell>
          <cell r="AU253"/>
          <cell r="AV253"/>
          <cell r="AW253">
            <v>1991743.17</v>
          </cell>
          <cell r="AX253"/>
          <cell r="AY253">
            <v>18.980000000000004</v>
          </cell>
        </row>
        <row r="254">
          <cell r="A254" t="str">
            <v>11012003C2600</v>
          </cell>
          <cell r="B254" t="str">
            <v>MARTINSVILLE C U SCH DIST 3C</v>
          </cell>
          <cell r="C254" t="str">
            <v>CLARK</v>
          </cell>
          <cell r="D254" t="str">
            <v>Unit</v>
          </cell>
          <cell r="E254"/>
          <cell r="F254">
            <v>348.75</v>
          </cell>
          <cell r="G254">
            <v>174.66</v>
          </cell>
          <cell r="H254">
            <v>0</v>
          </cell>
          <cell r="I254"/>
          <cell r="J254">
            <v>1.39</v>
          </cell>
          <cell r="K254">
            <v>101921.75</v>
          </cell>
          <cell r="L254"/>
          <cell r="M254">
            <v>1.39</v>
          </cell>
          <cell r="N254">
            <v>101921.75</v>
          </cell>
          <cell r="O254"/>
          <cell r="P254">
            <v>1.45</v>
          </cell>
          <cell r="Q254">
            <v>106321.25</v>
          </cell>
          <cell r="R254"/>
          <cell r="S254">
            <v>1.45</v>
          </cell>
          <cell r="T254">
            <v>106321.25</v>
          </cell>
          <cell r="U254"/>
          <cell r="V254"/>
          <cell r="W254">
            <v>0</v>
          </cell>
          <cell r="X254">
            <v>0</v>
          </cell>
          <cell r="Y254"/>
          <cell r="Z254">
            <v>0</v>
          </cell>
          <cell r="AA254">
            <v>0</v>
          </cell>
          <cell r="AB254"/>
          <cell r="AC254">
            <v>0</v>
          </cell>
          <cell r="AD254">
            <v>0</v>
          </cell>
          <cell r="AE254"/>
          <cell r="AF254">
            <v>0</v>
          </cell>
          <cell r="AG254">
            <v>0</v>
          </cell>
          <cell r="AH254"/>
          <cell r="AI254">
            <v>0</v>
          </cell>
          <cell r="AJ254">
            <v>0</v>
          </cell>
          <cell r="AK254"/>
          <cell r="AL254"/>
          <cell r="AM254">
            <v>2.4700000000000002</v>
          </cell>
          <cell r="AN254">
            <v>181112.75</v>
          </cell>
          <cell r="AO254"/>
          <cell r="AP254">
            <v>2.4700000000000002</v>
          </cell>
          <cell r="AQ254">
            <v>73363.94</v>
          </cell>
          <cell r="AR254"/>
          <cell r="AS254">
            <v>0.34</v>
          </cell>
          <cell r="AT254">
            <v>27490.7</v>
          </cell>
          <cell r="AU254"/>
          <cell r="AV254"/>
          <cell r="AW254">
            <v>698453.39</v>
          </cell>
          <cell r="AX254"/>
          <cell r="AY254">
            <v>6.76</v>
          </cell>
        </row>
        <row r="255">
          <cell r="A255" t="str">
            <v>11012004C2600</v>
          </cell>
          <cell r="B255" t="str">
            <v>CASEY-WESTFIELD C U SCH DIST 4C</v>
          </cell>
          <cell r="C255" t="str">
            <v>CLARK</v>
          </cell>
          <cell r="D255" t="str">
            <v>Unit</v>
          </cell>
          <cell r="E255"/>
          <cell r="F255">
            <v>821</v>
          </cell>
          <cell r="G255">
            <v>344</v>
          </cell>
          <cell r="H255">
            <v>4.33</v>
          </cell>
          <cell r="I255"/>
          <cell r="J255">
            <v>2.75</v>
          </cell>
          <cell r="K255">
            <v>201643.75</v>
          </cell>
          <cell r="L255"/>
          <cell r="M255">
            <v>2.75</v>
          </cell>
          <cell r="N255">
            <v>201643.75</v>
          </cell>
          <cell r="O255"/>
          <cell r="P255">
            <v>2.86</v>
          </cell>
          <cell r="Q255">
            <v>209709.5</v>
          </cell>
          <cell r="R255"/>
          <cell r="S255">
            <v>2.86</v>
          </cell>
          <cell r="T255">
            <v>209709.5</v>
          </cell>
          <cell r="U255"/>
          <cell r="V255"/>
          <cell r="W255">
            <v>0.03</v>
          </cell>
          <cell r="X255">
            <v>2199.75</v>
          </cell>
          <cell r="Y255"/>
          <cell r="Z255">
            <v>0.03</v>
          </cell>
          <cell r="AA255">
            <v>2199.75</v>
          </cell>
          <cell r="AB255"/>
          <cell r="AC255">
            <v>0.03</v>
          </cell>
          <cell r="AD255">
            <v>2199.75</v>
          </cell>
          <cell r="AE255"/>
          <cell r="AF255">
            <v>0.03</v>
          </cell>
          <cell r="AG255">
            <v>2199.75</v>
          </cell>
          <cell r="AH255"/>
          <cell r="AI255">
            <v>0.04</v>
          </cell>
          <cell r="AJ255">
            <v>2933</v>
          </cell>
          <cell r="AK255"/>
          <cell r="AL255"/>
          <cell r="AM255">
            <v>5.82</v>
          </cell>
          <cell r="AN255">
            <v>426751.5</v>
          </cell>
          <cell r="AO255"/>
          <cell r="AP255">
            <v>5.82</v>
          </cell>
          <cell r="AQ255">
            <v>172865.64</v>
          </cell>
          <cell r="AR255"/>
          <cell r="AS255">
            <v>0.82</v>
          </cell>
          <cell r="AT255">
            <v>66301.100000000006</v>
          </cell>
          <cell r="AU255"/>
          <cell r="AV255"/>
          <cell r="AW255">
            <v>1500356.74</v>
          </cell>
          <cell r="AX255"/>
          <cell r="AY255">
            <v>14.419999999999996</v>
          </cell>
        </row>
        <row r="256">
          <cell r="A256" t="str">
            <v>1101500102600</v>
          </cell>
          <cell r="B256" t="str">
            <v>CHARLESTON C U SCHOOL DIST 1</v>
          </cell>
          <cell r="C256" t="str">
            <v>COLES</v>
          </cell>
          <cell r="D256" t="str">
            <v>Unit</v>
          </cell>
          <cell r="E256"/>
          <cell r="F256">
            <v>2545.37</v>
          </cell>
          <cell r="G256">
            <v>1152.33</v>
          </cell>
          <cell r="H256">
            <v>44</v>
          </cell>
          <cell r="I256"/>
          <cell r="J256">
            <v>9.2100000000000009</v>
          </cell>
          <cell r="K256">
            <v>675323.25</v>
          </cell>
          <cell r="L256"/>
          <cell r="M256">
            <v>9.2100000000000009</v>
          </cell>
          <cell r="N256">
            <v>675323.25</v>
          </cell>
          <cell r="O256"/>
          <cell r="P256">
            <v>9.6</v>
          </cell>
          <cell r="Q256">
            <v>703920</v>
          </cell>
          <cell r="R256"/>
          <cell r="S256">
            <v>9.6</v>
          </cell>
          <cell r="T256">
            <v>703920</v>
          </cell>
          <cell r="U256"/>
          <cell r="V256"/>
          <cell r="W256">
            <v>0.35</v>
          </cell>
          <cell r="X256">
            <v>25663.75</v>
          </cell>
          <cell r="Y256"/>
          <cell r="Z256">
            <v>0.35</v>
          </cell>
          <cell r="AA256">
            <v>25663.75</v>
          </cell>
          <cell r="AB256"/>
          <cell r="AC256">
            <v>0.36</v>
          </cell>
          <cell r="AD256">
            <v>26397</v>
          </cell>
          <cell r="AE256"/>
          <cell r="AF256">
            <v>0.36</v>
          </cell>
          <cell r="AG256">
            <v>26397</v>
          </cell>
          <cell r="AH256"/>
          <cell r="AI256">
            <v>0.44</v>
          </cell>
          <cell r="AJ256">
            <v>32263</v>
          </cell>
          <cell r="AK256"/>
          <cell r="AL256"/>
          <cell r="AM256">
            <v>18.05</v>
          </cell>
          <cell r="AN256">
            <v>1323516.25</v>
          </cell>
          <cell r="AO256"/>
          <cell r="AP256">
            <v>18.05</v>
          </cell>
          <cell r="AQ256">
            <v>536121.1</v>
          </cell>
          <cell r="AR256"/>
          <cell r="AS256">
            <v>2.54</v>
          </cell>
          <cell r="AT256">
            <v>205371.7</v>
          </cell>
          <cell r="AU256"/>
          <cell r="AV256"/>
          <cell r="AW256">
            <v>4959880.05</v>
          </cell>
          <cell r="AX256"/>
          <cell r="AY256">
            <v>47.970000000000006</v>
          </cell>
        </row>
        <row r="257">
          <cell r="A257" t="str">
            <v>1101500202600</v>
          </cell>
          <cell r="B257" t="str">
            <v>MATTOON C U SCHOOL DIST 2</v>
          </cell>
          <cell r="C257" t="str">
            <v>COLES</v>
          </cell>
          <cell r="D257" t="str">
            <v>Unit</v>
          </cell>
          <cell r="E257"/>
          <cell r="F257">
            <v>2969.71</v>
          </cell>
          <cell r="G257">
            <v>1512.33</v>
          </cell>
          <cell r="H257">
            <v>28.5</v>
          </cell>
          <cell r="I257"/>
          <cell r="J257">
            <v>12.09</v>
          </cell>
          <cell r="K257">
            <v>886499.25</v>
          </cell>
          <cell r="L257"/>
          <cell r="M257">
            <v>12.09</v>
          </cell>
          <cell r="N257">
            <v>886499.25</v>
          </cell>
          <cell r="O257"/>
          <cell r="P257">
            <v>12.6</v>
          </cell>
          <cell r="Q257">
            <v>923895</v>
          </cell>
          <cell r="R257"/>
          <cell r="S257">
            <v>12.6</v>
          </cell>
          <cell r="T257">
            <v>923895</v>
          </cell>
          <cell r="U257"/>
          <cell r="V257"/>
          <cell r="W257">
            <v>0.22</v>
          </cell>
          <cell r="X257">
            <v>16131.5</v>
          </cell>
          <cell r="Y257"/>
          <cell r="Z257">
            <v>0.22</v>
          </cell>
          <cell r="AA257">
            <v>16131.5</v>
          </cell>
          <cell r="AB257"/>
          <cell r="AC257">
            <v>0.23</v>
          </cell>
          <cell r="AD257">
            <v>16864.75</v>
          </cell>
          <cell r="AE257"/>
          <cell r="AF257">
            <v>0.23</v>
          </cell>
          <cell r="AG257">
            <v>16864.75</v>
          </cell>
          <cell r="AH257"/>
          <cell r="AI257">
            <v>0.28000000000000003</v>
          </cell>
          <cell r="AJ257">
            <v>20531</v>
          </cell>
          <cell r="AK257"/>
          <cell r="AL257"/>
          <cell r="AM257">
            <v>21.06</v>
          </cell>
          <cell r="AN257">
            <v>1544224.5</v>
          </cell>
          <cell r="AO257"/>
          <cell r="AP257">
            <v>21.06</v>
          </cell>
          <cell r="AQ257">
            <v>625524.12</v>
          </cell>
          <cell r="AR257"/>
          <cell r="AS257">
            <v>2.96</v>
          </cell>
          <cell r="AT257">
            <v>239330.8</v>
          </cell>
          <cell r="AU257"/>
          <cell r="AV257"/>
          <cell r="AW257">
            <v>6116391.4199999999</v>
          </cell>
          <cell r="AX257"/>
          <cell r="AY257">
            <v>59.309999999999988</v>
          </cell>
        </row>
        <row r="258">
          <cell r="A258" t="str">
            <v>1101500502600</v>
          </cell>
          <cell r="B258" t="str">
            <v>OAKLAND C U SCHOOL DIST 5</v>
          </cell>
          <cell r="C258" t="str">
            <v>COLES</v>
          </cell>
          <cell r="D258" t="str">
            <v>Unit</v>
          </cell>
          <cell r="E258"/>
          <cell r="F258">
            <v>242.29</v>
          </cell>
          <cell r="G258">
            <v>106.33</v>
          </cell>
          <cell r="H258">
            <v>0</v>
          </cell>
          <cell r="I258"/>
          <cell r="J258">
            <v>0.85</v>
          </cell>
          <cell r="K258">
            <v>62326.25</v>
          </cell>
          <cell r="L258"/>
          <cell r="M258">
            <v>0.85</v>
          </cell>
          <cell r="N258">
            <v>62326.25</v>
          </cell>
          <cell r="O258"/>
          <cell r="P258">
            <v>0.88</v>
          </cell>
          <cell r="Q258">
            <v>64526</v>
          </cell>
          <cell r="R258"/>
          <cell r="S258">
            <v>0.88</v>
          </cell>
          <cell r="T258">
            <v>64526</v>
          </cell>
          <cell r="U258"/>
          <cell r="V258"/>
          <cell r="W258">
            <v>0</v>
          </cell>
          <cell r="X258">
            <v>0</v>
          </cell>
          <cell r="Y258"/>
          <cell r="Z258">
            <v>0</v>
          </cell>
          <cell r="AA258">
            <v>0</v>
          </cell>
          <cell r="AB258"/>
          <cell r="AC258">
            <v>0</v>
          </cell>
          <cell r="AD258">
            <v>0</v>
          </cell>
          <cell r="AE258"/>
          <cell r="AF258">
            <v>0</v>
          </cell>
          <cell r="AG258">
            <v>0</v>
          </cell>
          <cell r="AH258"/>
          <cell r="AI258">
            <v>0</v>
          </cell>
          <cell r="AJ258">
            <v>0</v>
          </cell>
          <cell r="AK258"/>
          <cell r="AL258"/>
          <cell r="AM258">
            <v>1.71</v>
          </cell>
          <cell r="AN258">
            <v>125385.75</v>
          </cell>
          <cell r="AO258"/>
          <cell r="AP258">
            <v>1.71</v>
          </cell>
          <cell r="AQ258">
            <v>50790.42</v>
          </cell>
          <cell r="AR258"/>
          <cell r="AS258">
            <v>0.24</v>
          </cell>
          <cell r="AT258">
            <v>19405.2</v>
          </cell>
          <cell r="AU258"/>
          <cell r="AV258"/>
          <cell r="AW258">
            <v>449285.87</v>
          </cell>
          <cell r="AX258"/>
          <cell r="AY258">
            <v>4.32</v>
          </cell>
        </row>
        <row r="259">
          <cell r="A259" t="str">
            <v>1101800302600</v>
          </cell>
          <cell r="B259" t="str">
            <v>NEOGA COMM UNIT SCHOOL DIST 3</v>
          </cell>
          <cell r="C259" t="str">
            <v>CUMBERLAND</v>
          </cell>
          <cell r="D259" t="str">
            <v>Unit</v>
          </cell>
          <cell r="E259"/>
          <cell r="F259">
            <v>502.6</v>
          </cell>
          <cell r="G259">
            <v>227.33</v>
          </cell>
          <cell r="H259">
            <v>0.33</v>
          </cell>
          <cell r="I259"/>
          <cell r="J259">
            <v>1.81</v>
          </cell>
          <cell r="K259">
            <v>132718.25</v>
          </cell>
          <cell r="L259"/>
          <cell r="M259">
            <v>1.81</v>
          </cell>
          <cell r="N259">
            <v>132718.25</v>
          </cell>
          <cell r="O259"/>
          <cell r="P259">
            <v>1.89</v>
          </cell>
          <cell r="Q259">
            <v>138584.25</v>
          </cell>
          <cell r="R259"/>
          <cell r="S259">
            <v>1.89</v>
          </cell>
          <cell r="T259">
            <v>138584.25</v>
          </cell>
          <cell r="U259"/>
          <cell r="V259"/>
          <cell r="W259">
            <v>0</v>
          </cell>
          <cell r="X259">
            <v>0</v>
          </cell>
          <cell r="Y259"/>
          <cell r="Z259">
            <v>0</v>
          </cell>
          <cell r="AA259">
            <v>0</v>
          </cell>
          <cell r="AB259"/>
          <cell r="AC259">
            <v>0</v>
          </cell>
          <cell r="AD259">
            <v>0</v>
          </cell>
          <cell r="AE259"/>
          <cell r="AF259">
            <v>0</v>
          </cell>
          <cell r="AG259">
            <v>0</v>
          </cell>
          <cell r="AH259"/>
          <cell r="AI259">
            <v>0</v>
          </cell>
          <cell r="AJ259">
            <v>0</v>
          </cell>
          <cell r="AK259"/>
          <cell r="AL259"/>
          <cell r="AM259">
            <v>3.56</v>
          </cell>
          <cell r="AN259">
            <v>261037</v>
          </cell>
          <cell r="AO259"/>
          <cell r="AP259">
            <v>3.56</v>
          </cell>
          <cell r="AQ259">
            <v>105739.12</v>
          </cell>
          <cell r="AR259"/>
          <cell r="AS259">
            <v>0.5</v>
          </cell>
          <cell r="AT259">
            <v>40427.5</v>
          </cell>
          <cell r="AU259"/>
          <cell r="AV259"/>
          <cell r="AW259">
            <v>949808.62</v>
          </cell>
          <cell r="AX259"/>
          <cell r="AY259">
            <v>9.15</v>
          </cell>
        </row>
        <row r="260">
          <cell r="A260" t="str">
            <v>1101807702600</v>
          </cell>
          <cell r="B260" t="str">
            <v>CUMBERLAND C U SCHOOL DIST 77</v>
          </cell>
          <cell r="C260" t="str">
            <v>CUMBERLAND</v>
          </cell>
          <cell r="D260" t="str">
            <v>Unit</v>
          </cell>
          <cell r="E260"/>
          <cell r="F260">
            <v>966.13</v>
          </cell>
          <cell r="G260">
            <v>321.66000000000003</v>
          </cell>
          <cell r="H260">
            <v>1.66</v>
          </cell>
          <cell r="I260"/>
          <cell r="J260">
            <v>2.57</v>
          </cell>
          <cell r="K260">
            <v>188445.25</v>
          </cell>
          <cell r="L260"/>
          <cell r="M260">
            <v>2.57</v>
          </cell>
          <cell r="N260">
            <v>188445.25</v>
          </cell>
          <cell r="O260"/>
          <cell r="P260">
            <v>2.68</v>
          </cell>
          <cell r="Q260">
            <v>196511</v>
          </cell>
          <cell r="R260"/>
          <cell r="S260">
            <v>2.68</v>
          </cell>
          <cell r="T260">
            <v>196511</v>
          </cell>
          <cell r="U260"/>
          <cell r="V260"/>
          <cell r="W260">
            <v>0.01</v>
          </cell>
          <cell r="X260">
            <v>733.25</v>
          </cell>
          <cell r="Y260"/>
          <cell r="Z260">
            <v>0.01</v>
          </cell>
          <cell r="AA260">
            <v>733.25</v>
          </cell>
          <cell r="AB260"/>
          <cell r="AC260">
            <v>0.01</v>
          </cell>
          <cell r="AD260">
            <v>733.25</v>
          </cell>
          <cell r="AE260"/>
          <cell r="AF260">
            <v>0.01</v>
          </cell>
          <cell r="AG260">
            <v>733.25</v>
          </cell>
          <cell r="AH260"/>
          <cell r="AI260">
            <v>0.01</v>
          </cell>
          <cell r="AJ260">
            <v>733.25</v>
          </cell>
          <cell r="AK260"/>
          <cell r="AL260"/>
          <cell r="AM260">
            <v>6.85</v>
          </cell>
          <cell r="AN260">
            <v>502276.25</v>
          </cell>
          <cell r="AO260"/>
          <cell r="AP260">
            <v>6.85</v>
          </cell>
          <cell r="AQ260">
            <v>203458.7</v>
          </cell>
          <cell r="AR260"/>
          <cell r="AS260">
            <v>0.96</v>
          </cell>
          <cell r="AT260">
            <v>77620.800000000003</v>
          </cell>
          <cell r="AU260"/>
          <cell r="AV260"/>
          <cell r="AW260">
            <v>1556934.5</v>
          </cell>
          <cell r="AX260"/>
          <cell r="AY260">
            <v>14.819999999999999</v>
          </cell>
        </row>
        <row r="261">
          <cell r="A261" t="str">
            <v>1102130102600</v>
          </cell>
          <cell r="B261" t="str">
            <v>TUSCOLA C U SCHOOL DIST 301</v>
          </cell>
          <cell r="C261" t="str">
            <v>DOUGLAS</v>
          </cell>
          <cell r="D261" t="str">
            <v>Unit</v>
          </cell>
          <cell r="E261"/>
          <cell r="F261">
            <v>919.95</v>
          </cell>
          <cell r="G261">
            <v>312.33</v>
          </cell>
          <cell r="H261">
            <v>3.5</v>
          </cell>
          <cell r="I261"/>
          <cell r="J261">
            <v>2.4900000000000002</v>
          </cell>
          <cell r="K261">
            <v>182579.25</v>
          </cell>
          <cell r="L261"/>
          <cell r="M261">
            <v>2.4900000000000002</v>
          </cell>
          <cell r="N261">
            <v>182579.25</v>
          </cell>
          <cell r="O261"/>
          <cell r="P261">
            <v>2.6</v>
          </cell>
          <cell r="Q261">
            <v>190645</v>
          </cell>
          <cell r="R261"/>
          <cell r="S261">
            <v>2.6</v>
          </cell>
          <cell r="T261">
            <v>190645</v>
          </cell>
          <cell r="U261"/>
          <cell r="V261"/>
          <cell r="W261">
            <v>0.02</v>
          </cell>
          <cell r="X261">
            <v>1466.5</v>
          </cell>
          <cell r="Y261"/>
          <cell r="Z261">
            <v>0.02</v>
          </cell>
          <cell r="AA261">
            <v>1466.5</v>
          </cell>
          <cell r="AB261"/>
          <cell r="AC261">
            <v>0.02</v>
          </cell>
          <cell r="AD261">
            <v>1466.5</v>
          </cell>
          <cell r="AE261"/>
          <cell r="AF261">
            <v>0.02</v>
          </cell>
          <cell r="AG261">
            <v>1466.5</v>
          </cell>
          <cell r="AH261"/>
          <cell r="AI261">
            <v>0.03</v>
          </cell>
          <cell r="AJ261">
            <v>2199.75</v>
          </cell>
          <cell r="AK261"/>
          <cell r="AL261"/>
          <cell r="AM261">
            <v>6.52</v>
          </cell>
          <cell r="AN261">
            <v>478079</v>
          </cell>
          <cell r="AO261"/>
          <cell r="AP261">
            <v>6.52</v>
          </cell>
          <cell r="AQ261">
            <v>193657.04</v>
          </cell>
          <cell r="AR261"/>
          <cell r="AS261">
            <v>0.91</v>
          </cell>
          <cell r="AT261">
            <v>73578.05</v>
          </cell>
          <cell r="AU261"/>
          <cell r="AV261"/>
          <cell r="AW261">
            <v>1499828.34</v>
          </cell>
          <cell r="AX261"/>
          <cell r="AY261">
            <v>14.299999999999997</v>
          </cell>
        </row>
        <row r="262">
          <cell r="A262" t="str">
            <v>1102130202600</v>
          </cell>
          <cell r="B262" t="str">
            <v>VILLA GROVE C U SCH DIST 302</v>
          </cell>
          <cell r="C262" t="str">
            <v>DOUGLAS</v>
          </cell>
          <cell r="D262" t="str">
            <v>Unit</v>
          </cell>
          <cell r="E262"/>
          <cell r="F262">
            <v>619</v>
          </cell>
          <cell r="G262">
            <v>242</v>
          </cell>
          <cell r="H262">
            <v>15</v>
          </cell>
          <cell r="I262"/>
          <cell r="J262">
            <v>1.93</v>
          </cell>
          <cell r="K262">
            <v>141517.25</v>
          </cell>
          <cell r="L262"/>
          <cell r="M262">
            <v>1.93</v>
          </cell>
          <cell r="N262">
            <v>141517.25</v>
          </cell>
          <cell r="O262"/>
          <cell r="P262">
            <v>2.0099999999999998</v>
          </cell>
          <cell r="Q262">
            <v>147383.25</v>
          </cell>
          <cell r="R262"/>
          <cell r="S262">
            <v>2.0099999999999998</v>
          </cell>
          <cell r="T262">
            <v>147383.25</v>
          </cell>
          <cell r="U262"/>
          <cell r="V262"/>
          <cell r="W262">
            <v>0.12</v>
          </cell>
          <cell r="X262">
            <v>8799</v>
          </cell>
          <cell r="Y262"/>
          <cell r="Z262">
            <v>0.12</v>
          </cell>
          <cell r="AA262">
            <v>8799</v>
          </cell>
          <cell r="AB262"/>
          <cell r="AC262">
            <v>0.12</v>
          </cell>
          <cell r="AD262">
            <v>8799</v>
          </cell>
          <cell r="AE262"/>
          <cell r="AF262">
            <v>0.12</v>
          </cell>
          <cell r="AG262">
            <v>8799</v>
          </cell>
          <cell r="AH262"/>
          <cell r="AI262">
            <v>0.15</v>
          </cell>
          <cell r="AJ262">
            <v>10998.75</v>
          </cell>
          <cell r="AK262"/>
          <cell r="AL262"/>
          <cell r="AM262">
            <v>4.3899999999999997</v>
          </cell>
          <cell r="AN262">
            <v>321896.75</v>
          </cell>
          <cell r="AO262"/>
          <cell r="AP262">
            <v>4.3899999999999997</v>
          </cell>
          <cell r="AQ262">
            <v>130391.78</v>
          </cell>
          <cell r="AR262"/>
          <cell r="AS262">
            <v>0.61</v>
          </cell>
          <cell r="AT262">
            <v>49321.55</v>
          </cell>
          <cell r="AU262"/>
          <cell r="AV262"/>
          <cell r="AW262">
            <v>1125605.83</v>
          </cell>
          <cell r="AX262"/>
          <cell r="AY262">
            <v>10.85</v>
          </cell>
        </row>
        <row r="263">
          <cell r="A263" t="str">
            <v>1102130502600</v>
          </cell>
          <cell r="B263" t="str">
            <v>ARTHUR C U SCHOOL DIST 305</v>
          </cell>
          <cell r="C263" t="str">
            <v>PIATT</v>
          </cell>
          <cell r="D263" t="str">
            <v>Unit</v>
          </cell>
          <cell r="E263"/>
          <cell r="F263">
            <v>989.94</v>
          </cell>
          <cell r="G263">
            <v>398</v>
          </cell>
          <cell r="H263">
            <v>42</v>
          </cell>
          <cell r="I263"/>
          <cell r="J263">
            <v>3.18</v>
          </cell>
          <cell r="K263">
            <v>233173.5</v>
          </cell>
          <cell r="L263"/>
          <cell r="M263">
            <v>3.18</v>
          </cell>
          <cell r="N263">
            <v>233173.5</v>
          </cell>
          <cell r="O263"/>
          <cell r="P263">
            <v>3.31</v>
          </cell>
          <cell r="Q263">
            <v>242705.75</v>
          </cell>
          <cell r="R263"/>
          <cell r="S263">
            <v>3.31</v>
          </cell>
          <cell r="T263">
            <v>242705.75</v>
          </cell>
          <cell r="U263"/>
          <cell r="V263"/>
          <cell r="W263">
            <v>0.33</v>
          </cell>
          <cell r="X263">
            <v>24197.25</v>
          </cell>
          <cell r="Y263"/>
          <cell r="Z263">
            <v>0.33</v>
          </cell>
          <cell r="AA263">
            <v>24197.25</v>
          </cell>
          <cell r="AB263"/>
          <cell r="AC263">
            <v>0.35</v>
          </cell>
          <cell r="AD263">
            <v>25663.75</v>
          </cell>
          <cell r="AE263"/>
          <cell r="AF263">
            <v>0.35</v>
          </cell>
          <cell r="AG263">
            <v>25663.75</v>
          </cell>
          <cell r="AH263"/>
          <cell r="AI263">
            <v>0.42</v>
          </cell>
          <cell r="AJ263">
            <v>30796.5</v>
          </cell>
          <cell r="AK263"/>
          <cell r="AL263"/>
          <cell r="AM263">
            <v>7.02</v>
          </cell>
          <cell r="AN263">
            <v>514741.5</v>
          </cell>
          <cell r="AO263"/>
          <cell r="AP263">
            <v>7.02</v>
          </cell>
          <cell r="AQ263">
            <v>208508.04</v>
          </cell>
          <cell r="AR263"/>
          <cell r="AS263">
            <v>0.98</v>
          </cell>
          <cell r="AT263">
            <v>79237.899999999994</v>
          </cell>
          <cell r="AU263"/>
          <cell r="AV263"/>
          <cell r="AW263">
            <v>1884764.44</v>
          </cell>
          <cell r="AX263"/>
          <cell r="AY263">
            <v>18.27</v>
          </cell>
        </row>
        <row r="264">
          <cell r="A264" t="str">
            <v>1102130602600</v>
          </cell>
          <cell r="B264" t="str">
            <v>ARCOLA C U SCHOOL DISTRICT 306</v>
          </cell>
          <cell r="C264" t="str">
            <v>DOUGLAS</v>
          </cell>
          <cell r="D264" t="str">
            <v>Unit</v>
          </cell>
          <cell r="E264"/>
          <cell r="F264">
            <v>641.25</v>
          </cell>
          <cell r="G264">
            <v>276</v>
          </cell>
          <cell r="H264">
            <v>115.5</v>
          </cell>
          <cell r="I264"/>
          <cell r="J264">
            <v>2.2000000000000002</v>
          </cell>
          <cell r="K264">
            <v>161315</v>
          </cell>
          <cell r="L264"/>
          <cell r="M264">
            <v>2.2000000000000002</v>
          </cell>
          <cell r="N264">
            <v>161315</v>
          </cell>
          <cell r="O264"/>
          <cell r="P264">
            <v>2.2999999999999998</v>
          </cell>
          <cell r="Q264">
            <v>168647.5</v>
          </cell>
          <cell r="R264"/>
          <cell r="S264">
            <v>2.2999999999999998</v>
          </cell>
          <cell r="T264">
            <v>168647.5</v>
          </cell>
          <cell r="U264"/>
          <cell r="V264"/>
          <cell r="W264">
            <v>0.92</v>
          </cell>
          <cell r="X264">
            <v>67459</v>
          </cell>
          <cell r="Y264"/>
          <cell r="Z264">
            <v>0.92</v>
          </cell>
          <cell r="AA264">
            <v>67459</v>
          </cell>
          <cell r="AB264"/>
          <cell r="AC264">
            <v>0.96</v>
          </cell>
          <cell r="AD264">
            <v>70392</v>
          </cell>
          <cell r="AE264"/>
          <cell r="AF264">
            <v>0.96</v>
          </cell>
          <cell r="AG264">
            <v>70392</v>
          </cell>
          <cell r="AH264"/>
          <cell r="AI264">
            <v>1.1499999999999999</v>
          </cell>
          <cell r="AJ264">
            <v>84323.75</v>
          </cell>
          <cell r="AK264"/>
          <cell r="AL264"/>
          <cell r="AM264">
            <v>4.54</v>
          </cell>
          <cell r="AN264">
            <v>332895.5</v>
          </cell>
          <cell r="AO264"/>
          <cell r="AP264">
            <v>4.54</v>
          </cell>
          <cell r="AQ264">
            <v>134847.07999999999</v>
          </cell>
          <cell r="AR264"/>
          <cell r="AS264">
            <v>0.64</v>
          </cell>
          <cell r="AT264">
            <v>51747.199999999997</v>
          </cell>
          <cell r="AU264"/>
          <cell r="AV264"/>
          <cell r="AW264">
            <v>1539440.53</v>
          </cell>
          <cell r="AX264"/>
          <cell r="AY264">
            <v>15.330000000000002</v>
          </cell>
        </row>
        <row r="265">
          <cell r="A265" t="str">
            <v>1102300102600</v>
          </cell>
          <cell r="B265" t="str">
            <v>SHILOH COMM UNIT SCH DIST 1</v>
          </cell>
          <cell r="C265" t="str">
            <v>EDGAR</v>
          </cell>
          <cell r="D265" t="str">
            <v>Unit</v>
          </cell>
          <cell r="E265"/>
          <cell r="F265">
            <v>338</v>
          </cell>
          <cell r="G265">
            <v>145.33000000000001</v>
          </cell>
          <cell r="H265">
            <v>0</v>
          </cell>
          <cell r="I265"/>
          <cell r="J265">
            <v>1.1599999999999999</v>
          </cell>
          <cell r="K265">
            <v>85057</v>
          </cell>
          <cell r="L265"/>
          <cell r="M265">
            <v>1.1599999999999999</v>
          </cell>
          <cell r="N265">
            <v>85057</v>
          </cell>
          <cell r="O265"/>
          <cell r="P265">
            <v>1.21</v>
          </cell>
          <cell r="Q265">
            <v>88723.25</v>
          </cell>
          <cell r="R265"/>
          <cell r="S265">
            <v>1.21</v>
          </cell>
          <cell r="T265">
            <v>88723.25</v>
          </cell>
          <cell r="U265"/>
          <cell r="V265"/>
          <cell r="W265">
            <v>0</v>
          </cell>
          <cell r="X265">
            <v>0</v>
          </cell>
          <cell r="Y265"/>
          <cell r="Z265">
            <v>0</v>
          </cell>
          <cell r="AA265">
            <v>0</v>
          </cell>
          <cell r="AB265"/>
          <cell r="AC265">
            <v>0</v>
          </cell>
          <cell r="AD265">
            <v>0</v>
          </cell>
          <cell r="AE265"/>
          <cell r="AF265">
            <v>0</v>
          </cell>
          <cell r="AG265">
            <v>0</v>
          </cell>
          <cell r="AH265"/>
          <cell r="AI265">
            <v>0</v>
          </cell>
          <cell r="AJ265">
            <v>0</v>
          </cell>
          <cell r="AK265"/>
          <cell r="AL265"/>
          <cell r="AM265">
            <v>2.39</v>
          </cell>
          <cell r="AN265">
            <v>175246.75</v>
          </cell>
          <cell r="AO265"/>
          <cell r="AP265">
            <v>2.39</v>
          </cell>
          <cell r="AQ265">
            <v>70987.78</v>
          </cell>
          <cell r="AR265"/>
          <cell r="AS265">
            <v>0.33</v>
          </cell>
          <cell r="AT265">
            <v>26682.15</v>
          </cell>
          <cell r="AU265"/>
          <cell r="AV265"/>
          <cell r="AW265">
            <v>620477.17999999993</v>
          </cell>
          <cell r="AX265"/>
          <cell r="AY265">
            <v>5.9700000000000006</v>
          </cell>
        </row>
        <row r="266">
          <cell r="A266" t="str">
            <v>1102300302600</v>
          </cell>
          <cell r="B266" t="str">
            <v>KANSAS COMM UNIT SCHOOL DIST 3</v>
          </cell>
          <cell r="C266" t="str">
            <v>EDGAR</v>
          </cell>
          <cell r="D266" t="str">
            <v>Unit</v>
          </cell>
          <cell r="E266"/>
          <cell r="F266">
            <v>171.44</v>
          </cell>
          <cell r="G266">
            <v>70.66</v>
          </cell>
          <cell r="H266">
            <v>0</v>
          </cell>
          <cell r="I266"/>
          <cell r="J266">
            <v>0.56000000000000005</v>
          </cell>
          <cell r="K266">
            <v>41062</v>
          </cell>
          <cell r="L266"/>
          <cell r="M266">
            <v>0.56000000000000005</v>
          </cell>
          <cell r="N266">
            <v>41062</v>
          </cell>
          <cell r="O266"/>
          <cell r="P266">
            <v>0.57999999999999996</v>
          </cell>
          <cell r="Q266">
            <v>42528.5</v>
          </cell>
          <cell r="R266"/>
          <cell r="S266">
            <v>0.57999999999999996</v>
          </cell>
          <cell r="T266">
            <v>42528.5</v>
          </cell>
          <cell r="U266"/>
          <cell r="V266"/>
          <cell r="W266">
            <v>0</v>
          </cell>
          <cell r="X266">
            <v>0</v>
          </cell>
          <cell r="Y266"/>
          <cell r="Z266">
            <v>0</v>
          </cell>
          <cell r="AA266">
            <v>0</v>
          </cell>
          <cell r="AB266"/>
          <cell r="AC266">
            <v>0</v>
          </cell>
          <cell r="AD266">
            <v>0</v>
          </cell>
          <cell r="AE266"/>
          <cell r="AF266">
            <v>0</v>
          </cell>
          <cell r="AG266">
            <v>0</v>
          </cell>
          <cell r="AH266"/>
          <cell r="AI266">
            <v>0</v>
          </cell>
          <cell r="AJ266">
            <v>0</v>
          </cell>
          <cell r="AK266"/>
          <cell r="AL266"/>
          <cell r="AM266">
            <v>1.21</v>
          </cell>
          <cell r="AN266">
            <v>88723.25</v>
          </cell>
          <cell r="AO266"/>
          <cell r="AP266">
            <v>1.21</v>
          </cell>
          <cell r="AQ266">
            <v>35939.42</v>
          </cell>
          <cell r="AR266"/>
          <cell r="AS266">
            <v>0.17</v>
          </cell>
          <cell r="AT266">
            <v>13745.35</v>
          </cell>
          <cell r="AU266"/>
          <cell r="AV266"/>
          <cell r="AW266">
            <v>305589.02</v>
          </cell>
          <cell r="AX266"/>
          <cell r="AY266">
            <v>2.93</v>
          </cell>
        </row>
        <row r="267">
          <cell r="A267" t="str">
            <v>1102300402600</v>
          </cell>
          <cell r="B267" t="str">
            <v>PARIS COMM UNIT SCHOOL DIST 4</v>
          </cell>
          <cell r="C267" t="str">
            <v>EDGAR</v>
          </cell>
          <cell r="D267" t="str">
            <v>Unit</v>
          </cell>
          <cell r="E267"/>
          <cell r="F267">
            <v>584.79</v>
          </cell>
          <cell r="G267">
            <v>161.66</v>
          </cell>
          <cell r="H267">
            <v>1</v>
          </cell>
          <cell r="I267"/>
          <cell r="J267">
            <v>1.29</v>
          </cell>
          <cell r="K267">
            <v>94589.25</v>
          </cell>
          <cell r="L267"/>
          <cell r="M267">
            <v>1.29</v>
          </cell>
          <cell r="N267">
            <v>94589.25</v>
          </cell>
          <cell r="O267"/>
          <cell r="P267">
            <v>1.34</v>
          </cell>
          <cell r="Q267">
            <v>98255.5</v>
          </cell>
          <cell r="R267"/>
          <cell r="S267">
            <v>1.34</v>
          </cell>
          <cell r="T267">
            <v>98255.5</v>
          </cell>
          <cell r="U267"/>
          <cell r="V267"/>
          <cell r="W267">
            <v>0</v>
          </cell>
          <cell r="X267">
            <v>0</v>
          </cell>
          <cell r="Y267"/>
          <cell r="Z267">
            <v>0</v>
          </cell>
          <cell r="AA267">
            <v>0</v>
          </cell>
          <cell r="AB267"/>
          <cell r="AC267">
            <v>0</v>
          </cell>
          <cell r="AD267">
            <v>0</v>
          </cell>
          <cell r="AE267"/>
          <cell r="AF267">
            <v>0</v>
          </cell>
          <cell r="AG267">
            <v>0</v>
          </cell>
          <cell r="AH267"/>
          <cell r="AI267">
            <v>0.01</v>
          </cell>
          <cell r="AJ267">
            <v>733.25</v>
          </cell>
          <cell r="AK267"/>
          <cell r="AL267"/>
          <cell r="AM267">
            <v>4.1399999999999997</v>
          </cell>
          <cell r="AN267">
            <v>303565.5</v>
          </cell>
          <cell r="AO267"/>
          <cell r="AP267">
            <v>4.1399999999999997</v>
          </cell>
          <cell r="AQ267">
            <v>122966.28</v>
          </cell>
          <cell r="AR267"/>
          <cell r="AS267">
            <v>0.57999999999999996</v>
          </cell>
          <cell r="AT267">
            <v>46895.9</v>
          </cell>
          <cell r="AU267"/>
          <cell r="AV267"/>
          <cell r="AW267">
            <v>859850.42999999993</v>
          </cell>
          <cell r="AX267"/>
          <cell r="AY267">
            <v>8.1199999999999992</v>
          </cell>
        </row>
        <row r="268">
          <cell r="A268" t="str">
            <v>1102300602600</v>
          </cell>
          <cell r="B268" t="str">
            <v>EDGAR COUNTY C U DIST 6</v>
          </cell>
          <cell r="C268" t="str">
            <v>EDGAR</v>
          </cell>
          <cell r="D268" t="str">
            <v>Unit</v>
          </cell>
          <cell r="E268"/>
          <cell r="F268">
            <v>287.37</v>
          </cell>
          <cell r="G268">
            <v>105.66</v>
          </cell>
          <cell r="H268">
            <v>0</v>
          </cell>
          <cell r="I268"/>
          <cell r="J268">
            <v>0.84</v>
          </cell>
          <cell r="K268">
            <v>61593</v>
          </cell>
          <cell r="L268"/>
          <cell r="M268">
            <v>0.84</v>
          </cell>
          <cell r="N268">
            <v>61593</v>
          </cell>
          <cell r="O268"/>
          <cell r="P268">
            <v>0.88</v>
          </cell>
          <cell r="Q268">
            <v>64526</v>
          </cell>
          <cell r="R268"/>
          <cell r="S268">
            <v>0.88</v>
          </cell>
          <cell r="T268">
            <v>64526</v>
          </cell>
          <cell r="U268"/>
          <cell r="V268"/>
          <cell r="W268">
            <v>0</v>
          </cell>
          <cell r="X268">
            <v>0</v>
          </cell>
          <cell r="Y268"/>
          <cell r="Z268">
            <v>0</v>
          </cell>
          <cell r="AA268">
            <v>0</v>
          </cell>
          <cell r="AB268"/>
          <cell r="AC268">
            <v>0</v>
          </cell>
          <cell r="AD268">
            <v>0</v>
          </cell>
          <cell r="AE268"/>
          <cell r="AF268">
            <v>0</v>
          </cell>
          <cell r="AG268">
            <v>0</v>
          </cell>
          <cell r="AH268"/>
          <cell r="AI268">
            <v>0</v>
          </cell>
          <cell r="AJ268">
            <v>0</v>
          </cell>
          <cell r="AK268"/>
          <cell r="AL268"/>
          <cell r="AM268">
            <v>2.0299999999999998</v>
          </cell>
          <cell r="AN268">
            <v>148849.75</v>
          </cell>
          <cell r="AO268"/>
          <cell r="AP268">
            <v>2.0299999999999998</v>
          </cell>
          <cell r="AQ268">
            <v>60295.06</v>
          </cell>
          <cell r="AR268"/>
          <cell r="AS268">
            <v>0.28000000000000003</v>
          </cell>
          <cell r="AT268">
            <v>22639.4</v>
          </cell>
          <cell r="AU268"/>
          <cell r="AV268"/>
          <cell r="AW268">
            <v>484022.20999999996</v>
          </cell>
          <cell r="AX268"/>
          <cell r="AY268">
            <v>4.63</v>
          </cell>
        </row>
        <row r="269">
          <cell r="A269" t="str">
            <v>1102309502500</v>
          </cell>
          <cell r="B269" t="str">
            <v>PARIS-UNION SCHOOL DIST 95</v>
          </cell>
          <cell r="C269" t="str">
            <v>EDGAR</v>
          </cell>
          <cell r="D269" t="str">
            <v>Unit</v>
          </cell>
          <cell r="E269"/>
          <cell r="F269">
            <v>1110.7</v>
          </cell>
          <cell r="G269">
            <v>605.33000000000004</v>
          </cell>
          <cell r="H269">
            <v>2</v>
          </cell>
          <cell r="I269"/>
          <cell r="J269">
            <v>4.84</v>
          </cell>
          <cell r="K269">
            <v>354893</v>
          </cell>
          <cell r="L269"/>
          <cell r="M269">
            <v>4.84</v>
          </cell>
          <cell r="N269">
            <v>354893</v>
          </cell>
          <cell r="O269"/>
          <cell r="P269">
            <v>5.04</v>
          </cell>
          <cell r="Q269">
            <v>369558</v>
          </cell>
          <cell r="R269"/>
          <cell r="S269">
            <v>5.04</v>
          </cell>
          <cell r="T269">
            <v>369558</v>
          </cell>
          <cell r="U269"/>
          <cell r="V269"/>
          <cell r="W269">
            <v>0.01</v>
          </cell>
          <cell r="X269">
            <v>733.25</v>
          </cell>
          <cell r="Y269"/>
          <cell r="Z269">
            <v>0.01</v>
          </cell>
          <cell r="AA269">
            <v>733.25</v>
          </cell>
          <cell r="AB269"/>
          <cell r="AC269">
            <v>0.01</v>
          </cell>
          <cell r="AD269">
            <v>733.25</v>
          </cell>
          <cell r="AE269"/>
          <cell r="AF269">
            <v>0.01</v>
          </cell>
          <cell r="AG269">
            <v>733.25</v>
          </cell>
          <cell r="AH269"/>
          <cell r="AI269">
            <v>0.02</v>
          </cell>
          <cell r="AJ269">
            <v>1466.5</v>
          </cell>
          <cell r="AK269"/>
          <cell r="AL269"/>
          <cell r="AM269">
            <v>7.87</v>
          </cell>
          <cell r="AN269">
            <v>577067.75</v>
          </cell>
          <cell r="AO269"/>
          <cell r="AP269">
            <v>7.87</v>
          </cell>
          <cell r="AQ269">
            <v>233754.74</v>
          </cell>
          <cell r="AR269"/>
          <cell r="AS269">
            <v>1.1100000000000001</v>
          </cell>
          <cell r="AT269">
            <v>89749.05</v>
          </cell>
          <cell r="AU269"/>
          <cell r="AV269"/>
          <cell r="AW269">
            <v>2353873.04</v>
          </cell>
          <cell r="AX269"/>
          <cell r="AY269">
            <v>22.839999999999996</v>
          </cell>
        </row>
        <row r="270">
          <cell r="A270" t="str">
            <v>1107030002600</v>
          </cell>
          <cell r="B270" t="str">
            <v>SULLIVAN C U SCHOOL DIST 300</v>
          </cell>
          <cell r="C270" t="str">
            <v>MOULTRIE</v>
          </cell>
          <cell r="D270" t="str">
            <v>Unit</v>
          </cell>
          <cell r="E270"/>
          <cell r="F270">
            <v>1103.25</v>
          </cell>
          <cell r="G270">
            <v>392</v>
          </cell>
          <cell r="H270">
            <v>0.5</v>
          </cell>
          <cell r="I270"/>
          <cell r="J270">
            <v>3.13</v>
          </cell>
          <cell r="K270">
            <v>229507.25</v>
          </cell>
          <cell r="L270"/>
          <cell r="M270">
            <v>3.13</v>
          </cell>
          <cell r="N270">
            <v>229507.25</v>
          </cell>
          <cell r="O270"/>
          <cell r="P270">
            <v>3.26</v>
          </cell>
          <cell r="Q270">
            <v>239039.5</v>
          </cell>
          <cell r="R270"/>
          <cell r="S270">
            <v>3.26</v>
          </cell>
          <cell r="T270">
            <v>239039.5</v>
          </cell>
          <cell r="U270"/>
          <cell r="V270"/>
          <cell r="W270">
            <v>0</v>
          </cell>
          <cell r="X270">
            <v>0</v>
          </cell>
          <cell r="Y270"/>
          <cell r="Z270">
            <v>0</v>
          </cell>
          <cell r="AA270">
            <v>0</v>
          </cell>
          <cell r="AB270"/>
          <cell r="AC270">
            <v>0</v>
          </cell>
          <cell r="AD270">
            <v>0</v>
          </cell>
          <cell r="AE270"/>
          <cell r="AF270">
            <v>0</v>
          </cell>
          <cell r="AG270">
            <v>0</v>
          </cell>
          <cell r="AH270"/>
          <cell r="AI270">
            <v>0</v>
          </cell>
          <cell r="AJ270">
            <v>0</v>
          </cell>
          <cell r="AK270"/>
          <cell r="AL270"/>
          <cell r="AM270">
            <v>7.82</v>
          </cell>
          <cell r="AN270">
            <v>573401.5</v>
          </cell>
          <cell r="AO270"/>
          <cell r="AP270">
            <v>7.82</v>
          </cell>
          <cell r="AQ270">
            <v>232269.64</v>
          </cell>
          <cell r="AR270"/>
          <cell r="AS270">
            <v>1.1000000000000001</v>
          </cell>
          <cell r="AT270">
            <v>88940.5</v>
          </cell>
          <cell r="AU270"/>
          <cell r="AV270"/>
          <cell r="AW270">
            <v>1831705.1400000001</v>
          </cell>
          <cell r="AX270"/>
          <cell r="AY270">
            <v>17.47</v>
          </cell>
        </row>
        <row r="271">
          <cell r="A271" t="str">
            <v>1107030202600</v>
          </cell>
          <cell r="B271" t="str">
            <v>OKAW Valley CUSD 302</v>
          </cell>
          <cell r="C271" t="str">
            <v>MOULTRIE</v>
          </cell>
          <cell r="D271" t="str">
            <v>Unit</v>
          </cell>
          <cell r="E271"/>
          <cell r="F271">
            <v>454.44</v>
          </cell>
          <cell r="G271">
            <v>169.66</v>
          </cell>
          <cell r="H271">
            <v>0</v>
          </cell>
          <cell r="I271"/>
          <cell r="J271">
            <v>1.35</v>
          </cell>
          <cell r="K271">
            <v>98988.75</v>
          </cell>
          <cell r="L271"/>
          <cell r="M271">
            <v>1.35</v>
          </cell>
          <cell r="N271">
            <v>98988.75</v>
          </cell>
          <cell r="O271"/>
          <cell r="P271">
            <v>1.41</v>
          </cell>
          <cell r="Q271">
            <v>103388.25</v>
          </cell>
          <cell r="R271"/>
          <cell r="S271">
            <v>1.41</v>
          </cell>
          <cell r="T271">
            <v>103388.25</v>
          </cell>
          <cell r="U271"/>
          <cell r="V271"/>
          <cell r="W271">
            <v>0</v>
          </cell>
          <cell r="X271">
            <v>0</v>
          </cell>
          <cell r="Y271"/>
          <cell r="Z271">
            <v>0</v>
          </cell>
          <cell r="AA271">
            <v>0</v>
          </cell>
          <cell r="AB271"/>
          <cell r="AC271">
            <v>0</v>
          </cell>
          <cell r="AD271">
            <v>0</v>
          </cell>
          <cell r="AE271"/>
          <cell r="AF271">
            <v>0</v>
          </cell>
          <cell r="AG271">
            <v>0</v>
          </cell>
          <cell r="AH271"/>
          <cell r="AI271">
            <v>0</v>
          </cell>
          <cell r="AJ271">
            <v>0</v>
          </cell>
          <cell r="AK271"/>
          <cell r="AL271"/>
          <cell r="AM271">
            <v>3.22</v>
          </cell>
          <cell r="AN271">
            <v>236106.5</v>
          </cell>
          <cell r="AO271"/>
          <cell r="AP271">
            <v>3.22</v>
          </cell>
          <cell r="AQ271">
            <v>95640.44</v>
          </cell>
          <cell r="AR271"/>
          <cell r="AS271">
            <v>0.45</v>
          </cell>
          <cell r="AT271">
            <v>36384.75</v>
          </cell>
          <cell r="AU271"/>
          <cell r="AV271"/>
          <cell r="AW271">
            <v>772885.69</v>
          </cell>
          <cell r="AX271"/>
          <cell r="AY271">
            <v>7.3900000000000006</v>
          </cell>
        </row>
        <row r="272">
          <cell r="A272" t="str">
            <v>1108700102600</v>
          </cell>
          <cell r="B272" t="str">
            <v>WINDSOR COMM UNIT SCH DIST 1</v>
          </cell>
          <cell r="C272" t="str">
            <v>SHELBY</v>
          </cell>
          <cell r="D272" t="str">
            <v>Unit</v>
          </cell>
          <cell r="E272"/>
          <cell r="F272">
            <v>311.38</v>
          </cell>
          <cell r="G272">
            <v>130.33000000000001</v>
          </cell>
          <cell r="H272">
            <v>1.5</v>
          </cell>
          <cell r="I272"/>
          <cell r="J272">
            <v>1.04</v>
          </cell>
          <cell r="K272">
            <v>76258</v>
          </cell>
          <cell r="L272"/>
          <cell r="M272">
            <v>1.04</v>
          </cell>
          <cell r="N272">
            <v>76258</v>
          </cell>
          <cell r="O272"/>
          <cell r="P272">
            <v>1.08</v>
          </cell>
          <cell r="Q272">
            <v>79191</v>
          </cell>
          <cell r="R272"/>
          <cell r="S272">
            <v>1.08</v>
          </cell>
          <cell r="T272">
            <v>79191</v>
          </cell>
          <cell r="U272"/>
          <cell r="V272"/>
          <cell r="W272">
            <v>0.01</v>
          </cell>
          <cell r="X272">
            <v>733.25</v>
          </cell>
          <cell r="Y272"/>
          <cell r="Z272">
            <v>0.01</v>
          </cell>
          <cell r="AA272">
            <v>733.25</v>
          </cell>
          <cell r="AB272"/>
          <cell r="AC272">
            <v>0.01</v>
          </cell>
          <cell r="AD272">
            <v>733.25</v>
          </cell>
          <cell r="AE272"/>
          <cell r="AF272">
            <v>0.01</v>
          </cell>
          <cell r="AG272">
            <v>733.25</v>
          </cell>
          <cell r="AH272"/>
          <cell r="AI272">
            <v>0.01</v>
          </cell>
          <cell r="AJ272">
            <v>733.25</v>
          </cell>
          <cell r="AK272"/>
          <cell r="AL272"/>
          <cell r="AM272">
            <v>2.2000000000000002</v>
          </cell>
          <cell r="AN272">
            <v>161315</v>
          </cell>
          <cell r="AO272"/>
          <cell r="AP272">
            <v>2.2000000000000002</v>
          </cell>
          <cell r="AQ272">
            <v>65344.4</v>
          </cell>
          <cell r="AR272"/>
          <cell r="AS272">
            <v>0.31</v>
          </cell>
          <cell r="AT272">
            <v>25065.05</v>
          </cell>
          <cell r="AU272"/>
          <cell r="AV272"/>
          <cell r="AW272">
            <v>566288.69999999995</v>
          </cell>
          <cell r="AX272"/>
          <cell r="AY272">
            <v>5.4399999999999995</v>
          </cell>
        </row>
        <row r="273">
          <cell r="A273" t="str">
            <v>11087003A2600</v>
          </cell>
          <cell r="B273" t="str">
            <v>COWDEN-HERRICK CUD 3A</v>
          </cell>
          <cell r="C273" t="str">
            <v>SHELBY</v>
          </cell>
          <cell r="D273" t="str">
            <v>Unit</v>
          </cell>
          <cell r="E273"/>
          <cell r="F273">
            <v>321.25</v>
          </cell>
          <cell r="G273">
            <v>157.33000000000001</v>
          </cell>
          <cell r="H273">
            <v>0</v>
          </cell>
          <cell r="I273"/>
          <cell r="J273">
            <v>1.25</v>
          </cell>
          <cell r="K273">
            <v>91656.25</v>
          </cell>
          <cell r="L273"/>
          <cell r="M273">
            <v>1.25</v>
          </cell>
          <cell r="N273">
            <v>91656.25</v>
          </cell>
          <cell r="O273"/>
          <cell r="P273">
            <v>1.31</v>
          </cell>
          <cell r="Q273">
            <v>96055.75</v>
          </cell>
          <cell r="R273"/>
          <cell r="S273">
            <v>1.31</v>
          </cell>
          <cell r="T273">
            <v>96055.75</v>
          </cell>
          <cell r="U273"/>
          <cell r="V273"/>
          <cell r="W273">
            <v>0</v>
          </cell>
          <cell r="X273">
            <v>0</v>
          </cell>
          <cell r="Y273"/>
          <cell r="Z273">
            <v>0</v>
          </cell>
          <cell r="AA273">
            <v>0</v>
          </cell>
          <cell r="AB273"/>
          <cell r="AC273">
            <v>0</v>
          </cell>
          <cell r="AD273">
            <v>0</v>
          </cell>
          <cell r="AE273"/>
          <cell r="AF273">
            <v>0</v>
          </cell>
          <cell r="AG273">
            <v>0</v>
          </cell>
          <cell r="AH273"/>
          <cell r="AI273">
            <v>0</v>
          </cell>
          <cell r="AJ273">
            <v>0</v>
          </cell>
          <cell r="AK273"/>
          <cell r="AL273"/>
          <cell r="AM273">
            <v>2.27</v>
          </cell>
          <cell r="AN273">
            <v>166447.75</v>
          </cell>
          <cell r="AO273"/>
          <cell r="AP273">
            <v>2.27</v>
          </cell>
          <cell r="AQ273">
            <v>67423.539999999994</v>
          </cell>
          <cell r="AR273"/>
          <cell r="AS273">
            <v>0.32</v>
          </cell>
          <cell r="AT273">
            <v>25873.599999999999</v>
          </cell>
          <cell r="AU273"/>
          <cell r="AV273"/>
          <cell r="AW273">
            <v>635168.89</v>
          </cell>
          <cell r="AX273"/>
          <cell r="AY273">
            <v>6.1400000000000006</v>
          </cell>
        </row>
        <row r="274">
          <cell r="A274" t="str">
            <v>1108700402600</v>
          </cell>
          <cell r="B274" t="str">
            <v>SHELBYVILLE C U SCHOOL DIST 4</v>
          </cell>
          <cell r="C274" t="str">
            <v>SHELBY</v>
          </cell>
          <cell r="D274" t="str">
            <v>Unit</v>
          </cell>
          <cell r="E274"/>
          <cell r="F274">
            <v>1161.75</v>
          </cell>
          <cell r="G274">
            <v>400.66</v>
          </cell>
          <cell r="H274">
            <v>0.33</v>
          </cell>
          <cell r="I274"/>
          <cell r="J274">
            <v>3.2</v>
          </cell>
          <cell r="K274">
            <v>234640</v>
          </cell>
          <cell r="L274"/>
          <cell r="M274">
            <v>3.2</v>
          </cell>
          <cell r="N274">
            <v>234640</v>
          </cell>
          <cell r="O274"/>
          <cell r="P274">
            <v>3.33</v>
          </cell>
          <cell r="Q274">
            <v>244172.25</v>
          </cell>
          <cell r="R274"/>
          <cell r="S274">
            <v>3.33</v>
          </cell>
          <cell r="T274">
            <v>244172.25</v>
          </cell>
          <cell r="U274"/>
          <cell r="V274"/>
          <cell r="W274">
            <v>0</v>
          </cell>
          <cell r="X274">
            <v>0</v>
          </cell>
          <cell r="Y274"/>
          <cell r="Z274">
            <v>0</v>
          </cell>
          <cell r="AA274">
            <v>0</v>
          </cell>
          <cell r="AB274"/>
          <cell r="AC274">
            <v>0</v>
          </cell>
          <cell r="AD274">
            <v>0</v>
          </cell>
          <cell r="AE274"/>
          <cell r="AF274">
            <v>0</v>
          </cell>
          <cell r="AG274">
            <v>0</v>
          </cell>
          <cell r="AH274"/>
          <cell r="AI274">
            <v>0</v>
          </cell>
          <cell r="AJ274">
            <v>0</v>
          </cell>
          <cell r="AK274"/>
          <cell r="AL274"/>
          <cell r="AM274">
            <v>8.23</v>
          </cell>
          <cell r="AN274">
            <v>603464.75</v>
          </cell>
          <cell r="AO274"/>
          <cell r="AP274">
            <v>8.23</v>
          </cell>
          <cell r="AQ274">
            <v>244447.46</v>
          </cell>
          <cell r="AR274"/>
          <cell r="AS274">
            <v>1.1599999999999999</v>
          </cell>
          <cell r="AT274">
            <v>93791.8</v>
          </cell>
          <cell r="AU274"/>
          <cell r="AV274"/>
          <cell r="AW274">
            <v>1899328.51</v>
          </cell>
          <cell r="AX274"/>
          <cell r="AY274">
            <v>18.09</v>
          </cell>
        </row>
        <row r="275">
          <cell r="A275" t="str">
            <v>11087005A2600</v>
          </cell>
          <cell r="B275" t="str">
            <v>STEWARDSON-STRASBURG CU DIST 5A</v>
          </cell>
          <cell r="C275" t="str">
            <v>SHELBY</v>
          </cell>
          <cell r="D275" t="str">
            <v>Unit</v>
          </cell>
          <cell r="E275"/>
          <cell r="F275">
            <v>380.45</v>
          </cell>
          <cell r="G275">
            <v>117</v>
          </cell>
          <cell r="H275">
            <v>0</v>
          </cell>
          <cell r="I275"/>
          <cell r="J275">
            <v>0.93</v>
          </cell>
          <cell r="K275">
            <v>68192.25</v>
          </cell>
          <cell r="L275"/>
          <cell r="M275">
            <v>0.93</v>
          </cell>
          <cell r="N275">
            <v>68192.25</v>
          </cell>
          <cell r="O275"/>
          <cell r="P275">
            <v>0.97</v>
          </cell>
          <cell r="Q275">
            <v>71125.25</v>
          </cell>
          <cell r="R275"/>
          <cell r="S275">
            <v>0.97</v>
          </cell>
          <cell r="T275">
            <v>71125.25</v>
          </cell>
          <cell r="U275"/>
          <cell r="V275"/>
          <cell r="W275">
            <v>0</v>
          </cell>
          <cell r="X275">
            <v>0</v>
          </cell>
          <cell r="Y275"/>
          <cell r="Z275">
            <v>0</v>
          </cell>
          <cell r="AA275">
            <v>0</v>
          </cell>
          <cell r="AB275"/>
          <cell r="AC275">
            <v>0</v>
          </cell>
          <cell r="AD275">
            <v>0</v>
          </cell>
          <cell r="AE275"/>
          <cell r="AF275">
            <v>0</v>
          </cell>
          <cell r="AG275">
            <v>0</v>
          </cell>
          <cell r="AH275"/>
          <cell r="AI275">
            <v>0</v>
          </cell>
          <cell r="AJ275">
            <v>0</v>
          </cell>
          <cell r="AK275"/>
          <cell r="AL275"/>
          <cell r="AM275">
            <v>2.69</v>
          </cell>
          <cell r="AN275">
            <v>197244.25</v>
          </cell>
          <cell r="AO275"/>
          <cell r="AP275">
            <v>2.69</v>
          </cell>
          <cell r="AQ275">
            <v>79898.38</v>
          </cell>
          <cell r="AR275"/>
          <cell r="AS275">
            <v>0.38</v>
          </cell>
          <cell r="AT275">
            <v>30724.9</v>
          </cell>
          <cell r="AU275"/>
          <cell r="AV275"/>
          <cell r="AW275">
            <v>586502.53</v>
          </cell>
          <cell r="AX275"/>
          <cell r="AY275">
            <v>5.5600000000000005</v>
          </cell>
        </row>
        <row r="276">
          <cell r="A276" t="str">
            <v>1108702102600</v>
          </cell>
          <cell r="B276" t="str">
            <v>CENTRAL A &amp; M C U DIST #21</v>
          </cell>
          <cell r="C276" t="str">
            <v>SHELBY</v>
          </cell>
          <cell r="D276" t="str">
            <v>Unit</v>
          </cell>
          <cell r="E276"/>
          <cell r="F276">
            <v>689</v>
          </cell>
          <cell r="G276">
            <v>205</v>
          </cell>
          <cell r="H276">
            <v>0</v>
          </cell>
          <cell r="I276"/>
          <cell r="J276">
            <v>1.64</v>
          </cell>
          <cell r="K276">
            <v>120253</v>
          </cell>
          <cell r="L276"/>
          <cell r="M276">
            <v>1.64</v>
          </cell>
          <cell r="N276">
            <v>120253</v>
          </cell>
          <cell r="O276"/>
          <cell r="P276">
            <v>1.7</v>
          </cell>
          <cell r="Q276">
            <v>124652.5</v>
          </cell>
          <cell r="R276"/>
          <cell r="S276">
            <v>1.7</v>
          </cell>
          <cell r="T276">
            <v>124652.5</v>
          </cell>
          <cell r="U276"/>
          <cell r="V276"/>
          <cell r="W276">
            <v>0</v>
          </cell>
          <cell r="X276">
            <v>0</v>
          </cell>
          <cell r="Y276"/>
          <cell r="Z276">
            <v>0</v>
          </cell>
          <cell r="AA276">
            <v>0</v>
          </cell>
          <cell r="AB276"/>
          <cell r="AC276">
            <v>0</v>
          </cell>
          <cell r="AD276">
            <v>0</v>
          </cell>
          <cell r="AE276"/>
          <cell r="AF276">
            <v>0</v>
          </cell>
          <cell r="AG276">
            <v>0</v>
          </cell>
          <cell r="AH276"/>
          <cell r="AI276">
            <v>0</v>
          </cell>
          <cell r="AJ276">
            <v>0</v>
          </cell>
          <cell r="AK276"/>
          <cell r="AL276"/>
          <cell r="AM276">
            <v>4.88</v>
          </cell>
          <cell r="AN276">
            <v>357826</v>
          </cell>
          <cell r="AO276"/>
          <cell r="AP276">
            <v>4.88</v>
          </cell>
          <cell r="AQ276">
            <v>144945.76</v>
          </cell>
          <cell r="AR276"/>
          <cell r="AS276">
            <v>0.68</v>
          </cell>
          <cell r="AT276">
            <v>54981.4</v>
          </cell>
          <cell r="AU276"/>
          <cell r="AV276"/>
          <cell r="AW276">
            <v>1047564.16</v>
          </cell>
          <cell r="AX276"/>
          <cell r="AY276">
            <v>9.92</v>
          </cell>
        </row>
        <row r="277">
          <cell r="A277" t="str">
            <v>1200000000092</v>
          </cell>
          <cell r="B277" t="str">
            <v>ALT SCH-CLAY/CWFORD/JSPER/LWRNCE/</v>
          </cell>
          <cell r="C277" t="str">
            <v>RICHLAND</v>
          </cell>
          <cell r="D277" t="str">
            <v>Regional</v>
          </cell>
          <cell r="E277"/>
          <cell r="F277">
            <v>20.98</v>
          </cell>
          <cell r="G277">
            <v>8.452928348690806</v>
          </cell>
          <cell r="H277">
            <v>0</v>
          </cell>
          <cell r="I277"/>
          <cell r="J277">
            <v>0.06</v>
          </cell>
          <cell r="K277">
            <v>4399.5</v>
          </cell>
          <cell r="L277"/>
          <cell r="M277">
            <v>0.06</v>
          </cell>
          <cell r="N277">
            <v>4399.5</v>
          </cell>
          <cell r="O277"/>
          <cell r="P277">
            <v>7.0000000000000007E-2</v>
          </cell>
          <cell r="Q277">
            <v>5132.75</v>
          </cell>
          <cell r="R277"/>
          <cell r="S277">
            <v>7.0000000000000007E-2</v>
          </cell>
          <cell r="T277">
            <v>5132.75</v>
          </cell>
          <cell r="U277"/>
          <cell r="V277"/>
          <cell r="W277">
            <v>0</v>
          </cell>
          <cell r="X277">
            <v>0</v>
          </cell>
          <cell r="Y277"/>
          <cell r="Z277">
            <v>0</v>
          </cell>
          <cell r="AA277">
            <v>0</v>
          </cell>
          <cell r="AB277"/>
          <cell r="AC277">
            <v>0</v>
          </cell>
          <cell r="AD277">
            <v>0</v>
          </cell>
          <cell r="AE277"/>
          <cell r="AF277">
            <v>0</v>
          </cell>
          <cell r="AG277">
            <v>0</v>
          </cell>
          <cell r="AH277"/>
          <cell r="AI277">
            <v>0</v>
          </cell>
          <cell r="AJ277">
            <v>0</v>
          </cell>
          <cell r="AK277"/>
          <cell r="AL277"/>
          <cell r="AM277">
            <v>0.14000000000000001</v>
          </cell>
          <cell r="AN277">
            <v>10265.5</v>
          </cell>
          <cell r="AO277"/>
          <cell r="AP277">
            <v>0.14000000000000001</v>
          </cell>
          <cell r="AQ277">
            <v>4158.28</v>
          </cell>
          <cell r="AR277"/>
          <cell r="AS277">
            <v>0.02</v>
          </cell>
          <cell r="AT277">
            <v>1617.1</v>
          </cell>
          <cell r="AU277"/>
          <cell r="AV277"/>
          <cell r="AW277">
            <v>35105.379999999997</v>
          </cell>
          <cell r="AX277"/>
          <cell r="AY277">
            <v>0.34</v>
          </cell>
        </row>
        <row r="278">
          <cell r="A278" t="str">
            <v>1200000000093</v>
          </cell>
          <cell r="B278" t="str">
            <v>SAFE SCH-CLAY/CWFORD/JSPER/LWRNCE</v>
          </cell>
          <cell r="C278" t="str">
            <v>RICHLAND</v>
          </cell>
          <cell r="D278" t="str">
            <v>Regional</v>
          </cell>
          <cell r="E278"/>
          <cell r="F278">
            <v>17</v>
          </cell>
          <cell r="G278">
            <v>6.8493699679572799</v>
          </cell>
          <cell r="H278">
            <v>0</v>
          </cell>
          <cell r="I278"/>
          <cell r="J278">
            <v>0.05</v>
          </cell>
          <cell r="K278">
            <v>3666.25</v>
          </cell>
          <cell r="L278"/>
          <cell r="M278">
            <v>0.05</v>
          </cell>
          <cell r="N278">
            <v>3666.25</v>
          </cell>
          <cell r="O278"/>
          <cell r="P278">
            <v>0.05</v>
          </cell>
          <cell r="Q278">
            <v>3666.25</v>
          </cell>
          <cell r="R278"/>
          <cell r="S278">
            <v>0.05</v>
          </cell>
          <cell r="T278">
            <v>3666.25</v>
          </cell>
          <cell r="U278"/>
          <cell r="V278"/>
          <cell r="W278">
            <v>0</v>
          </cell>
          <cell r="X278">
            <v>0</v>
          </cell>
          <cell r="Y278"/>
          <cell r="Z278">
            <v>0</v>
          </cell>
          <cell r="AA278">
            <v>0</v>
          </cell>
          <cell r="AB278"/>
          <cell r="AC278">
            <v>0</v>
          </cell>
          <cell r="AD278">
            <v>0</v>
          </cell>
          <cell r="AE278"/>
          <cell r="AF278">
            <v>0</v>
          </cell>
          <cell r="AG278">
            <v>0</v>
          </cell>
          <cell r="AH278"/>
          <cell r="AI278">
            <v>0</v>
          </cell>
          <cell r="AJ278">
            <v>0</v>
          </cell>
          <cell r="AK278"/>
          <cell r="AL278"/>
          <cell r="AM278">
            <v>0.12</v>
          </cell>
          <cell r="AN278">
            <v>8799</v>
          </cell>
          <cell r="AO278"/>
          <cell r="AP278">
            <v>0.12</v>
          </cell>
          <cell r="AQ278">
            <v>3564.24</v>
          </cell>
          <cell r="AR278"/>
          <cell r="AS278">
            <v>0.01</v>
          </cell>
          <cell r="AT278">
            <v>808.55</v>
          </cell>
          <cell r="AU278"/>
          <cell r="AV278"/>
          <cell r="AW278">
            <v>27836.79</v>
          </cell>
          <cell r="AX278"/>
          <cell r="AY278">
            <v>0.27</v>
          </cell>
        </row>
        <row r="279">
          <cell r="A279" t="str">
            <v>1201301002600</v>
          </cell>
          <cell r="B279" t="str">
            <v>CLAY CITY COMM UNIT DIST 10</v>
          </cell>
          <cell r="C279" t="str">
            <v>CLAY</v>
          </cell>
          <cell r="D279" t="str">
            <v>Unit</v>
          </cell>
          <cell r="E279"/>
          <cell r="F279">
            <v>253.95</v>
          </cell>
          <cell r="G279">
            <v>133.33000000000001</v>
          </cell>
          <cell r="H279">
            <v>0</v>
          </cell>
          <cell r="I279"/>
          <cell r="J279">
            <v>1.06</v>
          </cell>
          <cell r="K279">
            <v>77724.5</v>
          </cell>
          <cell r="L279"/>
          <cell r="M279">
            <v>1.06</v>
          </cell>
          <cell r="N279">
            <v>77724.5</v>
          </cell>
          <cell r="O279"/>
          <cell r="P279">
            <v>1.1100000000000001</v>
          </cell>
          <cell r="Q279">
            <v>81390.75</v>
          </cell>
          <cell r="R279"/>
          <cell r="S279">
            <v>1.1100000000000001</v>
          </cell>
          <cell r="T279">
            <v>81390.75</v>
          </cell>
          <cell r="U279"/>
          <cell r="V279"/>
          <cell r="W279">
            <v>0</v>
          </cell>
          <cell r="X279">
            <v>0</v>
          </cell>
          <cell r="Y279"/>
          <cell r="Z279">
            <v>0</v>
          </cell>
          <cell r="AA279">
            <v>0</v>
          </cell>
          <cell r="AB279"/>
          <cell r="AC279">
            <v>0</v>
          </cell>
          <cell r="AD279">
            <v>0</v>
          </cell>
          <cell r="AE279"/>
          <cell r="AF279">
            <v>0</v>
          </cell>
          <cell r="AG279">
            <v>0</v>
          </cell>
          <cell r="AH279"/>
          <cell r="AI279">
            <v>0</v>
          </cell>
          <cell r="AJ279">
            <v>0</v>
          </cell>
          <cell r="AK279"/>
          <cell r="AL279"/>
          <cell r="AM279">
            <v>1.8</v>
          </cell>
          <cell r="AN279">
            <v>131985</v>
          </cell>
          <cell r="AO279"/>
          <cell r="AP279">
            <v>1.8</v>
          </cell>
          <cell r="AQ279">
            <v>53463.6</v>
          </cell>
          <cell r="AR279"/>
          <cell r="AS279">
            <v>0.25</v>
          </cell>
          <cell r="AT279">
            <v>20213.75</v>
          </cell>
          <cell r="AU279"/>
          <cell r="AV279"/>
          <cell r="AW279">
            <v>523892.85</v>
          </cell>
          <cell r="AX279"/>
          <cell r="AY279">
            <v>5.08</v>
          </cell>
        </row>
        <row r="280">
          <cell r="A280" t="str">
            <v>1201302502600</v>
          </cell>
          <cell r="B280" t="str">
            <v>NORTH CLAY C U SCHOOL DISTRICT 25</v>
          </cell>
          <cell r="C280" t="str">
            <v>CLAY</v>
          </cell>
          <cell r="D280" t="str">
            <v>Unit</v>
          </cell>
          <cell r="E280"/>
          <cell r="F280">
            <v>534.29999999999995</v>
          </cell>
          <cell r="G280">
            <v>228</v>
          </cell>
          <cell r="H280">
            <v>8.66</v>
          </cell>
          <cell r="I280"/>
          <cell r="J280">
            <v>1.82</v>
          </cell>
          <cell r="K280">
            <v>133451.5</v>
          </cell>
          <cell r="L280"/>
          <cell r="M280">
            <v>1.82</v>
          </cell>
          <cell r="N280">
            <v>133451.5</v>
          </cell>
          <cell r="O280"/>
          <cell r="P280">
            <v>1.9</v>
          </cell>
          <cell r="Q280">
            <v>139317.5</v>
          </cell>
          <cell r="R280"/>
          <cell r="S280">
            <v>1.9</v>
          </cell>
          <cell r="T280">
            <v>139317.5</v>
          </cell>
          <cell r="U280"/>
          <cell r="V280"/>
          <cell r="W280">
            <v>0.06</v>
          </cell>
          <cell r="X280">
            <v>4399.5</v>
          </cell>
          <cell r="Y280"/>
          <cell r="Z280">
            <v>0.06</v>
          </cell>
          <cell r="AA280">
            <v>4399.5</v>
          </cell>
          <cell r="AB280"/>
          <cell r="AC280">
            <v>7.0000000000000007E-2</v>
          </cell>
          <cell r="AD280">
            <v>5132.75</v>
          </cell>
          <cell r="AE280"/>
          <cell r="AF280">
            <v>7.0000000000000007E-2</v>
          </cell>
          <cell r="AG280">
            <v>5132.75</v>
          </cell>
          <cell r="AH280"/>
          <cell r="AI280">
            <v>0.08</v>
          </cell>
          <cell r="AJ280">
            <v>5866</v>
          </cell>
          <cell r="AK280"/>
          <cell r="AL280"/>
          <cell r="AM280">
            <v>3.78</v>
          </cell>
          <cell r="AN280">
            <v>277168.5</v>
          </cell>
          <cell r="AO280"/>
          <cell r="AP280">
            <v>3.78</v>
          </cell>
          <cell r="AQ280">
            <v>112273.56</v>
          </cell>
          <cell r="AR280"/>
          <cell r="AS280">
            <v>0.53</v>
          </cell>
          <cell r="AT280">
            <v>42853.15</v>
          </cell>
          <cell r="AU280"/>
          <cell r="AV280"/>
          <cell r="AW280">
            <v>1002763.71</v>
          </cell>
          <cell r="AX280"/>
          <cell r="AY280">
            <v>9.68</v>
          </cell>
        </row>
        <row r="281">
          <cell r="A281" t="str">
            <v>1201303502600</v>
          </cell>
          <cell r="B281" t="str">
            <v>FLORA COMM UNIT SCH DIST 35</v>
          </cell>
          <cell r="C281" t="str">
            <v>CLAY</v>
          </cell>
          <cell r="D281" t="str">
            <v>Unit</v>
          </cell>
          <cell r="E281"/>
          <cell r="F281">
            <v>1222.97</v>
          </cell>
          <cell r="G281">
            <v>539.66</v>
          </cell>
          <cell r="H281">
            <v>4</v>
          </cell>
          <cell r="I281"/>
          <cell r="J281">
            <v>4.3099999999999996</v>
          </cell>
          <cell r="K281">
            <v>316030.75</v>
          </cell>
          <cell r="L281"/>
          <cell r="M281">
            <v>4.3099999999999996</v>
          </cell>
          <cell r="N281">
            <v>316030.75</v>
          </cell>
          <cell r="O281"/>
          <cell r="P281">
            <v>4.49</v>
          </cell>
          <cell r="Q281">
            <v>329229.25</v>
          </cell>
          <cell r="R281"/>
          <cell r="S281">
            <v>4.49</v>
          </cell>
          <cell r="T281">
            <v>329229.25</v>
          </cell>
          <cell r="U281"/>
          <cell r="V281"/>
          <cell r="W281">
            <v>0.03</v>
          </cell>
          <cell r="X281">
            <v>2199.75</v>
          </cell>
          <cell r="Y281"/>
          <cell r="Z281">
            <v>0.03</v>
          </cell>
          <cell r="AA281">
            <v>2199.75</v>
          </cell>
          <cell r="AB281"/>
          <cell r="AC281">
            <v>0.03</v>
          </cell>
          <cell r="AD281">
            <v>2199.75</v>
          </cell>
          <cell r="AE281"/>
          <cell r="AF281">
            <v>0.03</v>
          </cell>
          <cell r="AG281">
            <v>2199.75</v>
          </cell>
          <cell r="AH281"/>
          <cell r="AI281">
            <v>0.04</v>
          </cell>
          <cell r="AJ281">
            <v>2933</v>
          </cell>
          <cell r="AK281"/>
          <cell r="AL281"/>
          <cell r="AM281">
            <v>8.67</v>
          </cell>
          <cell r="AN281">
            <v>635727.75</v>
          </cell>
          <cell r="AO281"/>
          <cell r="AP281">
            <v>8.67</v>
          </cell>
          <cell r="AQ281">
            <v>257516.34</v>
          </cell>
          <cell r="AR281"/>
          <cell r="AS281">
            <v>1.22</v>
          </cell>
          <cell r="AT281">
            <v>98643.1</v>
          </cell>
          <cell r="AU281"/>
          <cell r="AV281"/>
          <cell r="AW281">
            <v>2294139.19</v>
          </cell>
          <cell r="AX281"/>
          <cell r="AY281">
            <v>22.089999999999996</v>
          </cell>
        </row>
        <row r="282">
          <cell r="A282" t="str">
            <v>1201700102600</v>
          </cell>
          <cell r="B282" t="str">
            <v>HUTSONVILLE C U SCHOOL DIST 1</v>
          </cell>
          <cell r="C282" t="str">
            <v>CRAWFORD</v>
          </cell>
          <cell r="D282" t="str">
            <v>Unit</v>
          </cell>
          <cell r="E282"/>
          <cell r="F282">
            <v>286.12</v>
          </cell>
          <cell r="G282">
            <v>88.66</v>
          </cell>
          <cell r="H282">
            <v>0</v>
          </cell>
          <cell r="I282"/>
          <cell r="J282">
            <v>0.7</v>
          </cell>
          <cell r="K282">
            <v>51327.5</v>
          </cell>
          <cell r="L282"/>
          <cell r="M282">
            <v>0.7</v>
          </cell>
          <cell r="N282">
            <v>51327.5</v>
          </cell>
          <cell r="O282"/>
          <cell r="P282">
            <v>0.73</v>
          </cell>
          <cell r="Q282">
            <v>53527.25</v>
          </cell>
          <cell r="R282"/>
          <cell r="S282">
            <v>0.73</v>
          </cell>
          <cell r="T282">
            <v>53527.25</v>
          </cell>
          <cell r="U282"/>
          <cell r="V282"/>
          <cell r="W282">
            <v>0</v>
          </cell>
          <cell r="X282">
            <v>0</v>
          </cell>
          <cell r="Y282"/>
          <cell r="Z282">
            <v>0</v>
          </cell>
          <cell r="AA282">
            <v>0</v>
          </cell>
          <cell r="AB282"/>
          <cell r="AC282">
            <v>0</v>
          </cell>
          <cell r="AD282">
            <v>0</v>
          </cell>
          <cell r="AE282"/>
          <cell r="AF282">
            <v>0</v>
          </cell>
          <cell r="AG282">
            <v>0</v>
          </cell>
          <cell r="AH282"/>
          <cell r="AI282">
            <v>0</v>
          </cell>
          <cell r="AJ282">
            <v>0</v>
          </cell>
          <cell r="AK282"/>
          <cell r="AL282"/>
          <cell r="AM282">
            <v>2.02</v>
          </cell>
          <cell r="AN282">
            <v>148116.5</v>
          </cell>
          <cell r="AO282"/>
          <cell r="AP282">
            <v>2.02</v>
          </cell>
          <cell r="AQ282">
            <v>59998.04</v>
          </cell>
          <cell r="AR282"/>
          <cell r="AS282">
            <v>0.28000000000000003</v>
          </cell>
          <cell r="AT282">
            <v>22639.4</v>
          </cell>
          <cell r="AU282"/>
          <cell r="AV282"/>
          <cell r="AW282">
            <v>440463.44</v>
          </cell>
          <cell r="AX282"/>
          <cell r="AY282">
            <v>4.18</v>
          </cell>
        </row>
        <row r="283">
          <cell r="A283" t="str">
            <v>1201700202600</v>
          </cell>
          <cell r="B283" t="str">
            <v>ROBINSON C U SCHOOL DIST 2</v>
          </cell>
          <cell r="C283" t="str">
            <v>CRAWFORD</v>
          </cell>
          <cell r="D283" t="str">
            <v>Unit</v>
          </cell>
          <cell r="E283"/>
          <cell r="F283">
            <v>1471.21</v>
          </cell>
          <cell r="G283">
            <v>540.66</v>
          </cell>
          <cell r="H283">
            <v>0.5</v>
          </cell>
          <cell r="I283"/>
          <cell r="J283">
            <v>4.32</v>
          </cell>
          <cell r="K283">
            <v>316764</v>
          </cell>
          <cell r="L283"/>
          <cell r="M283">
            <v>4.32</v>
          </cell>
          <cell r="N283">
            <v>316764</v>
          </cell>
          <cell r="O283"/>
          <cell r="P283">
            <v>4.5</v>
          </cell>
          <cell r="Q283">
            <v>329962.5</v>
          </cell>
          <cell r="R283"/>
          <cell r="S283">
            <v>4.5</v>
          </cell>
          <cell r="T283">
            <v>329962.5</v>
          </cell>
          <cell r="U283"/>
          <cell r="V283"/>
          <cell r="W283">
            <v>0</v>
          </cell>
          <cell r="X283">
            <v>0</v>
          </cell>
          <cell r="Y283"/>
          <cell r="Z283">
            <v>0</v>
          </cell>
          <cell r="AA283">
            <v>0</v>
          </cell>
          <cell r="AB283"/>
          <cell r="AC283">
            <v>0</v>
          </cell>
          <cell r="AD283">
            <v>0</v>
          </cell>
          <cell r="AE283"/>
          <cell r="AF283">
            <v>0</v>
          </cell>
          <cell r="AG283">
            <v>0</v>
          </cell>
          <cell r="AH283"/>
          <cell r="AI283">
            <v>0</v>
          </cell>
          <cell r="AJ283">
            <v>0</v>
          </cell>
          <cell r="AK283"/>
          <cell r="AL283"/>
          <cell r="AM283">
            <v>10.43</v>
          </cell>
          <cell r="AN283">
            <v>764779.75</v>
          </cell>
          <cell r="AO283"/>
          <cell r="AP283">
            <v>10.43</v>
          </cell>
          <cell r="AQ283">
            <v>309791.86</v>
          </cell>
          <cell r="AR283"/>
          <cell r="AS283">
            <v>1.47</v>
          </cell>
          <cell r="AT283">
            <v>118856.85</v>
          </cell>
          <cell r="AU283"/>
          <cell r="AV283"/>
          <cell r="AW283">
            <v>2486881.46</v>
          </cell>
          <cell r="AX283"/>
          <cell r="AY283">
            <v>23.75</v>
          </cell>
        </row>
        <row r="284">
          <cell r="A284" t="str">
            <v>1201700302600</v>
          </cell>
          <cell r="B284" t="str">
            <v>PALESTINE C U SCHOOL DIST 3</v>
          </cell>
          <cell r="C284" t="str">
            <v>CRAWFORD</v>
          </cell>
          <cell r="D284" t="str">
            <v>Unit</v>
          </cell>
          <cell r="E284"/>
          <cell r="F284">
            <v>295.25</v>
          </cell>
          <cell r="G284">
            <v>86</v>
          </cell>
          <cell r="H284">
            <v>0</v>
          </cell>
          <cell r="I284"/>
          <cell r="J284">
            <v>0.68</v>
          </cell>
          <cell r="K284">
            <v>49861</v>
          </cell>
          <cell r="L284"/>
          <cell r="M284">
            <v>0.68</v>
          </cell>
          <cell r="N284">
            <v>49861</v>
          </cell>
          <cell r="O284"/>
          <cell r="P284">
            <v>0.71</v>
          </cell>
          <cell r="Q284">
            <v>52060.75</v>
          </cell>
          <cell r="R284"/>
          <cell r="S284">
            <v>0.71</v>
          </cell>
          <cell r="T284">
            <v>52060.75</v>
          </cell>
          <cell r="U284"/>
          <cell r="V284"/>
          <cell r="W284">
            <v>0</v>
          </cell>
          <cell r="X284">
            <v>0</v>
          </cell>
          <cell r="Y284"/>
          <cell r="Z284">
            <v>0</v>
          </cell>
          <cell r="AA284">
            <v>0</v>
          </cell>
          <cell r="AB284"/>
          <cell r="AC284">
            <v>0</v>
          </cell>
          <cell r="AD284">
            <v>0</v>
          </cell>
          <cell r="AE284"/>
          <cell r="AF284">
            <v>0</v>
          </cell>
          <cell r="AG284">
            <v>0</v>
          </cell>
          <cell r="AH284"/>
          <cell r="AI284">
            <v>0</v>
          </cell>
          <cell r="AJ284">
            <v>0</v>
          </cell>
          <cell r="AK284"/>
          <cell r="AL284"/>
          <cell r="AM284">
            <v>2.09</v>
          </cell>
          <cell r="AN284">
            <v>153249.25</v>
          </cell>
          <cell r="AO284"/>
          <cell r="AP284">
            <v>2.09</v>
          </cell>
          <cell r="AQ284">
            <v>62077.18</v>
          </cell>
          <cell r="AR284"/>
          <cell r="AS284">
            <v>0.28999999999999998</v>
          </cell>
          <cell r="AT284">
            <v>23447.95</v>
          </cell>
          <cell r="AU284"/>
          <cell r="AV284"/>
          <cell r="AW284">
            <v>442617.88</v>
          </cell>
          <cell r="AX284"/>
          <cell r="AY284">
            <v>4.1899999999999995</v>
          </cell>
        </row>
        <row r="285">
          <cell r="A285" t="str">
            <v>1201700402600</v>
          </cell>
          <cell r="B285" t="str">
            <v>OBLONG C U SCHOOL DIST 4</v>
          </cell>
          <cell r="C285" t="str">
            <v>CRAWFORD</v>
          </cell>
          <cell r="D285" t="str">
            <v>Unit</v>
          </cell>
          <cell r="E285"/>
          <cell r="F285">
            <v>523.03</v>
          </cell>
          <cell r="G285">
            <v>219</v>
          </cell>
          <cell r="H285">
            <v>0</v>
          </cell>
          <cell r="I285"/>
          <cell r="J285">
            <v>1.75</v>
          </cell>
          <cell r="K285">
            <v>128318.75</v>
          </cell>
          <cell r="L285"/>
          <cell r="M285">
            <v>1.75</v>
          </cell>
          <cell r="N285">
            <v>128318.75</v>
          </cell>
          <cell r="O285"/>
          <cell r="P285">
            <v>1.82</v>
          </cell>
          <cell r="Q285">
            <v>133451.5</v>
          </cell>
          <cell r="R285"/>
          <cell r="S285">
            <v>1.82</v>
          </cell>
          <cell r="T285">
            <v>133451.5</v>
          </cell>
          <cell r="U285"/>
          <cell r="V285"/>
          <cell r="W285">
            <v>0</v>
          </cell>
          <cell r="X285">
            <v>0</v>
          </cell>
          <cell r="Y285"/>
          <cell r="Z285">
            <v>0</v>
          </cell>
          <cell r="AA285">
            <v>0</v>
          </cell>
          <cell r="AB285"/>
          <cell r="AC285">
            <v>0</v>
          </cell>
          <cell r="AD285">
            <v>0</v>
          </cell>
          <cell r="AE285"/>
          <cell r="AF285">
            <v>0</v>
          </cell>
          <cell r="AG285">
            <v>0</v>
          </cell>
          <cell r="AH285"/>
          <cell r="AI285">
            <v>0</v>
          </cell>
          <cell r="AJ285">
            <v>0</v>
          </cell>
          <cell r="AK285"/>
          <cell r="AL285"/>
          <cell r="AM285">
            <v>3.7</v>
          </cell>
          <cell r="AN285">
            <v>271302.5</v>
          </cell>
          <cell r="AO285"/>
          <cell r="AP285">
            <v>3.7</v>
          </cell>
          <cell r="AQ285">
            <v>109897.4</v>
          </cell>
          <cell r="AR285"/>
          <cell r="AS285">
            <v>0.52</v>
          </cell>
          <cell r="AT285">
            <v>42044.6</v>
          </cell>
          <cell r="AU285"/>
          <cell r="AV285"/>
          <cell r="AW285">
            <v>946785</v>
          </cell>
          <cell r="AX285"/>
          <cell r="AY285">
            <v>9.09</v>
          </cell>
        </row>
        <row r="286">
          <cell r="A286" t="str">
            <v>1204000102600</v>
          </cell>
          <cell r="B286" t="str">
            <v>JASPER COUNTY COMM UNIT DIST 1</v>
          </cell>
          <cell r="C286" t="str">
            <v>JASPER</v>
          </cell>
          <cell r="D286" t="str">
            <v>Unit</v>
          </cell>
          <cell r="E286"/>
          <cell r="F286">
            <v>1160.1199999999999</v>
          </cell>
          <cell r="G286">
            <v>427.66</v>
          </cell>
          <cell r="H286">
            <v>8</v>
          </cell>
          <cell r="I286"/>
          <cell r="J286">
            <v>3.42</v>
          </cell>
          <cell r="K286">
            <v>250771.5</v>
          </cell>
          <cell r="L286"/>
          <cell r="M286">
            <v>3.42</v>
          </cell>
          <cell r="N286">
            <v>250771.5</v>
          </cell>
          <cell r="O286"/>
          <cell r="P286">
            <v>3.56</v>
          </cell>
          <cell r="Q286">
            <v>261037</v>
          </cell>
          <cell r="R286"/>
          <cell r="S286">
            <v>3.56</v>
          </cell>
          <cell r="T286">
            <v>261037</v>
          </cell>
          <cell r="U286"/>
          <cell r="V286"/>
          <cell r="W286">
            <v>0.06</v>
          </cell>
          <cell r="X286">
            <v>4399.5</v>
          </cell>
          <cell r="Y286"/>
          <cell r="Z286">
            <v>0.06</v>
          </cell>
          <cell r="AA286">
            <v>4399.5</v>
          </cell>
          <cell r="AB286"/>
          <cell r="AC286">
            <v>0.06</v>
          </cell>
          <cell r="AD286">
            <v>4399.5</v>
          </cell>
          <cell r="AE286"/>
          <cell r="AF286">
            <v>0.06</v>
          </cell>
          <cell r="AG286">
            <v>4399.5</v>
          </cell>
          <cell r="AH286"/>
          <cell r="AI286">
            <v>0.08</v>
          </cell>
          <cell r="AJ286">
            <v>5866</v>
          </cell>
          <cell r="AK286"/>
          <cell r="AL286"/>
          <cell r="AM286">
            <v>8.2200000000000006</v>
          </cell>
          <cell r="AN286">
            <v>602731.5</v>
          </cell>
          <cell r="AO286"/>
          <cell r="AP286">
            <v>8.2200000000000006</v>
          </cell>
          <cell r="AQ286">
            <v>244150.44</v>
          </cell>
          <cell r="AR286"/>
          <cell r="AS286">
            <v>1.1599999999999999</v>
          </cell>
          <cell r="AT286">
            <v>93791.8</v>
          </cell>
          <cell r="AU286"/>
          <cell r="AV286"/>
          <cell r="AW286">
            <v>1987754.74</v>
          </cell>
          <cell r="AX286"/>
          <cell r="AY286">
            <v>19.020000000000003</v>
          </cell>
        </row>
        <row r="287">
          <cell r="A287" t="str">
            <v>1205101002600</v>
          </cell>
          <cell r="B287" t="str">
            <v>RED HILL C U SCHOOL DIST 10</v>
          </cell>
          <cell r="C287" t="str">
            <v>LAWRENCE</v>
          </cell>
          <cell r="D287" t="str">
            <v>Unit</v>
          </cell>
          <cell r="E287"/>
          <cell r="F287">
            <v>871.13</v>
          </cell>
          <cell r="G287">
            <v>304.66000000000003</v>
          </cell>
          <cell r="H287">
            <v>0.33</v>
          </cell>
          <cell r="I287"/>
          <cell r="J287">
            <v>2.4300000000000002</v>
          </cell>
          <cell r="K287">
            <v>178179.75</v>
          </cell>
          <cell r="L287"/>
          <cell r="M287">
            <v>2.4300000000000002</v>
          </cell>
          <cell r="N287">
            <v>178179.75</v>
          </cell>
          <cell r="O287"/>
          <cell r="P287">
            <v>2.5299999999999998</v>
          </cell>
          <cell r="Q287">
            <v>185512.25</v>
          </cell>
          <cell r="R287"/>
          <cell r="S287">
            <v>2.5299999999999998</v>
          </cell>
          <cell r="T287">
            <v>185512.25</v>
          </cell>
          <cell r="U287"/>
          <cell r="V287"/>
          <cell r="W287">
            <v>0</v>
          </cell>
          <cell r="X287">
            <v>0</v>
          </cell>
          <cell r="Y287"/>
          <cell r="Z287">
            <v>0</v>
          </cell>
          <cell r="AA287">
            <v>0</v>
          </cell>
          <cell r="AB287"/>
          <cell r="AC287">
            <v>0</v>
          </cell>
          <cell r="AD287">
            <v>0</v>
          </cell>
          <cell r="AE287"/>
          <cell r="AF287">
            <v>0</v>
          </cell>
          <cell r="AG287">
            <v>0</v>
          </cell>
          <cell r="AH287"/>
          <cell r="AI287">
            <v>0</v>
          </cell>
          <cell r="AJ287">
            <v>0</v>
          </cell>
          <cell r="AK287"/>
          <cell r="AL287"/>
          <cell r="AM287">
            <v>6.17</v>
          </cell>
          <cell r="AN287">
            <v>452415.25</v>
          </cell>
          <cell r="AO287"/>
          <cell r="AP287">
            <v>6.17</v>
          </cell>
          <cell r="AQ287">
            <v>183261.34</v>
          </cell>
          <cell r="AR287"/>
          <cell r="AS287">
            <v>0.87</v>
          </cell>
          <cell r="AT287">
            <v>70343.850000000006</v>
          </cell>
          <cell r="AU287"/>
          <cell r="AV287"/>
          <cell r="AW287">
            <v>1433404.44</v>
          </cell>
          <cell r="AX287"/>
          <cell r="AY287">
            <v>13.66</v>
          </cell>
        </row>
        <row r="288">
          <cell r="A288" t="str">
            <v>1205102002600</v>
          </cell>
          <cell r="B288" t="str">
            <v>LAWRENCE CO C U DISTRICT 20</v>
          </cell>
          <cell r="C288" t="str">
            <v>LAWRENCE</v>
          </cell>
          <cell r="D288" t="str">
            <v>Unit</v>
          </cell>
          <cell r="E288"/>
          <cell r="F288">
            <v>1065.71</v>
          </cell>
          <cell r="G288">
            <v>439</v>
          </cell>
          <cell r="H288">
            <v>4</v>
          </cell>
          <cell r="I288"/>
          <cell r="J288">
            <v>3.51</v>
          </cell>
          <cell r="K288">
            <v>257370.75</v>
          </cell>
          <cell r="L288"/>
          <cell r="M288">
            <v>3.51</v>
          </cell>
          <cell r="N288">
            <v>257370.75</v>
          </cell>
          <cell r="O288"/>
          <cell r="P288">
            <v>3.65</v>
          </cell>
          <cell r="Q288">
            <v>267636.25</v>
          </cell>
          <cell r="R288"/>
          <cell r="S288">
            <v>3.65</v>
          </cell>
          <cell r="T288">
            <v>267636.25</v>
          </cell>
          <cell r="U288"/>
          <cell r="V288"/>
          <cell r="W288">
            <v>0.03</v>
          </cell>
          <cell r="X288">
            <v>2199.75</v>
          </cell>
          <cell r="Y288"/>
          <cell r="Z288">
            <v>0.03</v>
          </cell>
          <cell r="AA288">
            <v>2199.75</v>
          </cell>
          <cell r="AB288"/>
          <cell r="AC288">
            <v>0.03</v>
          </cell>
          <cell r="AD288">
            <v>2199.75</v>
          </cell>
          <cell r="AE288"/>
          <cell r="AF288">
            <v>0.03</v>
          </cell>
          <cell r="AG288">
            <v>2199.75</v>
          </cell>
          <cell r="AH288"/>
          <cell r="AI288">
            <v>0.04</v>
          </cell>
          <cell r="AJ288">
            <v>2933</v>
          </cell>
          <cell r="AK288"/>
          <cell r="AL288"/>
          <cell r="AM288">
            <v>7.55</v>
          </cell>
          <cell r="AN288">
            <v>553603.75</v>
          </cell>
          <cell r="AO288"/>
          <cell r="AP288">
            <v>7.55</v>
          </cell>
          <cell r="AQ288">
            <v>224250.1</v>
          </cell>
          <cell r="AR288"/>
          <cell r="AS288">
            <v>1.06</v>
          </cell>
          <cell r="AT288">
            <v>85706.3</v>
          </cell>
          <cell r="AU288"/>
          <cell r="AV288"/>
          <cell r="AW288">
            <v>1925306.15</v>
          </cell>
          <cell r="AX288"/>
          <cell r="AY288">
            <v>18.489999999999998</v>
          </cell>
        </row>
        <row r="289">
          <cell r="A289" t="str">
            <v>1208000102600</v>
          </cell>
          <cell r="B289" t="str">
            <v>EAST RICHLAND C U SCH DIST 1</v>
          </cell>
          <cell r="C289" t="str">
            <v>RICHLAND</v>
          </cell>
          <cell r="D289" t="str">
            <v>Unit</v>
          </cell>
          <cell r="E289"/>
          <cell r="F289">
            <v>2099.54</v>
          </cell>
          <cell r="G289">
            <v>904</v>
          </cell>
          <cell r="H289">
            <v>13</v>
          </cell>
          <cell r="I289"/>
          <cell r="J289">
            <v>7.23</v>
          </cell>
          <cell r="K289">
            <v>530139.75</v>
          </cell>
          <cell r="L289"/>
          <cell r="M289">
            <v>7.23</v>
          </cell>
          <cell r="N289">
            <v>530139.75</v>
          </cell>
          <cell r="O289"/>
          <cell r="P289">
            <v>7.53</v>
          </cell>
          <cell r="Q289">
            <v>552137.25</v>
          </cell>
          <cell r="R289"/>
          <cell r="S289">
            <v>7.53</v>
          </cell>
          <cell r="T289">
            <v>552137.25</v>
          </cell>
          <cell r="U289"/>
          <cell r="V289"/>
          <cell r="W289">
            <v>0.1</v>
          </cell>
          <cell r="X289">
            <v>7332.5</v>
          </cell>
          <cell r="Y289"/>
          <cell r="Z289">
            <v>0.1</v>
          </cell>
          <cell r="AA289">
            <v>7332.5</v>
          </cell>
          <cell r="AB289"/>
          <cell r="AC289">
            <v>0.1</v>
          </cell>
          <cell r="AD289">
            <v>7332.5</v>
          </cell>
          <cell r="AE289"/>
          <cell r="AF289">
            <v>0.1</v>
          </cell>
          <cell r="AG289">
            <v>7332.5</v>
          </cell>
          <cell r="AH289"/>
          <cell r="AI289">
            <v>0.13</v>
          </cell>
          <cell r="AJ289">
            <v>9532.25</v>
          </cell>
          <cell r="AK289"/>
          <cell r="AL289"/>
          <cell r="AM289">
            <v>14.89</v>
          </cell>
          <cell r="AN289">
            <v>1091809.25</v>
          </cell>
          <cell r="AO289"/>
          <cell r="AP289">
            <v>14.89</v>
          </cell>
          <cell r="AQ289">
            <v>442262.78</v>
          </cell>
          <cell r="AR289"/>
          <cell r="AS289">
            <v>2.09</v>
          </cell>
          <cell r="AT289">
            <v>168986.95</v>
          </cell>
          <cell r="AU289"/>
          <cell r="AV289"/>
          <cell r="AW289">
            <v>3906475.23</v>
          </cell>
          <cell r="AX289"/>
          <cell r="AY289">
            <v>37.610000000000007</v>
          </cell>
        </row>
        <row r="290">
          <cell r="A290" t="str">
            <v>1300000000092</v>
          </cell>
          <cell r="B290" t="str">
            <v>ALT SCH-CLINTON/MARION/WASHINGTON</v>
          </cell>
          <cell r="C290" t="str">
            <v>CLINTON</v>
          </cell>
          <cell r="D290" t="str">
            <v>Regional</v>
          </cell>
          <cell r="E290"/>
          <cell r="F290">
            <v>78</v>
          </cell>
          <cell r="G290">
            <v>32.588283344296961</v>
          </cell>
          <cell r="H290">
            <v>0</v>
          </cell>
          <cell r="I290"/>
          <cell r="J290">
            <v>0.26</v>
          </cell>
          <cell r="K290">
            <v>19064.5</v>
          </cell>
          <cell r="L290"/>
          <cell r="M290">
            <v>0.26</v>
          </cell>
          <cell r="N290">
            <v>19064.5</v>
          </cell>
          <cell r="O290"/>
          <cell r="P290">
            <v>0.27</v>
          </cell>
          <cell r="Q290">
            <v>19797.75</v>
          </cell>
          <cell r="R290"/>
          <cell r="S290">
            <v>0.27</v>
          </cell>
          <cell r="T290">
            <v>19797.75</v>
          </cell>
          <cell r="U290"/>
          <cell r="V290"/>
          <cell r="W290">
            <v>0</v>
          </cell>
          <cell r="X290">
            <v>0</v>
          </cell>
          <cell r="Y290"/>
          <cell r="Z290">
            <v>0</v>
          </cell>
          <cell r="AA290">
            <v>0</v>
          </cell>
          <cell r="AB290"/>
          <cell r="AC290">
            <v>0</v>
          </cell>
          <cell r="AD290">
            <v>0</v>
          </cell>
          <cell r="AE290"/>
          <cell r="AF290">
            <v>0</v>
          </cell>
          <cell r="AG290">
            <v>0</v>
          </cell>
          <cell r="AH290"/>
          <cell r="AI290">
            <v>0</v>
          </cell>
          <cell r="AJ290">
            <v>0</v>
          </cell>
          <cell r="AK290"/>
          <cell r="AL290"/>
          <cell r="AM290">
            <v>0.55000000000000004</v>
          </cell>
          <cell r="AN290">
            <v>40328.75</v>
          </cell>
          <cell r="AO290"/>
          <cell r="AP290">
            <v>0.55000000000000004</v>
          </cell>
          <cell r="AQ290">
            <v>16336.1</v>
          </cell>
          <cell r="AR290"/>
          <cell r="AS290">
            <v>7.0000000000000007E-2</v>
          </cell>
          <cell r="AT290">
            <v>5659.85</v>
          </cell>
          <cell r="AU290"/>
          <cell r="AV290"/>
          <cell r="AW290">
            <v>140049.20000000001</v>
          </cell>
          <cell r="AX290"/>
          <cell r="AY290">
            <v>1.35</v>
          </cell>
        </row>
        <row r="291">
          <cell r="A291" t="str">
            <v>1300000000093</v>
          </cell>
          <cell r="B291" t="str">
            <v>SAFE SCH-CLINTON/MARION/WASHINGTO</v>
          </cell>
          <cell r="C291" t="str">
            <v>CLINTON</v>
          </cell>
          <cell r="D291" t="str">
            <v>Regional</v>
          </cell>
          <cell r="E291"/>
          <cell r="F291">
            <v>60</v>
          </cell>
          <cell r="G291">
            <v>25.067910264843817</v>
          </cell>
          <cell r="H291">
            <v>0.33</v>
          </cell>
          <cell r="I291"/>
          <cell r="J291">
            <v>0.2</v>
          </cell>
          <cell r="K291">
            <v>14665</v>
          </cell>
          <cell r="L291"/>
          <cell r="M291">
            <v>0.2</v>
          </cell>
          <cell r="N291">
            <v>14665</v>
          </cell>
          <cell r="O291"/>
          <cell r="P291">
            <v>0.2</v>
          </cell>
          <cell r="Q291">
            <v>14665</v>
          </cell>
          <cell r="R291"/>
          <cell r="S291">
            <v>0.2</v>
          </cell>
          <cell r="T291">
            <v>14665</v>
          </cell>
          <cell r="U291"/>
          <cell r="V291"/>
          <cell r="W291">
            <v>0</v>
          </cell>
          <cell r="X291">
            <v>0</v>
          </cell>
          <cell r="Y291"/>
          <cell r="Z291">
            <v>0</v>
          </cell>
          <cell r="AA291">
            <v>0</v>
          </cell>
          <cell r="AB291"/>
          <cell r="AC291">
            <v>0</v>
          </cell>
          <cell r="AD291">
            <v>0</v>
          </cell>
          <cell r="AE291"/>
          <cell r="AF291">
            <v>0</v>
          </cell>
          <cell r="AG291">
            <v>0</v>
          </cell>
          <cell r="AH291"/>
          <cell r="AI291">
            <v>0</v>
          </cell>
          <cell r="AJ291">
            <v>0</v>
          </cell>
          <cell r="AK291"/>
          <cell r="AL291"/>
          <cell r="AM291">
            <v>0.42</v>
          </cell>
          <cell r="AN291">
            <v>30796.5</v>
          </cell>
          <cell r="AO291"/>
          <cell r="AP291">
            <v>0.42</v>
          </cell>
          <cell r="AQ291">
            <v>12474.84</v>
          </cell>
          <cell r="AR291"/>
          <cell r="AS291">
            <v>0.06</v>
          </cell>
          <cell r="AT291">
            <v>4851.3</v>
          </cell>
          <cell r="AU291"/>
          <cell r="AV291"/>
          <cell r="AW291">
            <v>106782.64</v>
          </cell>
          <cell r="AX291"/>
          <cell r="AY291">
            <v>1.02</v>
          </cell>
        </row>
        <row r="292">
          <cell r="A292" t="str">
            <v>1301400102600</v>
          </cell>
          <cell r="B292" t="str">
            <v>CARLYLE C U SCHOOL DISTRICT 1</v>
          </cell>
          <cell r="C292" t="str">
            <v>CLINTON</v>
          </cell>
          <cell r="D292" t="str">
            <v>Unit</v>
          </cell>
          <cell r="E292"/>
          <cell r="F292">
            <v>966.73</v>
          </cell>
          <cell r="G292">
            <v>372</v>
          </cell>
          <cell r="H292">
            <v>0.66</v>
          </cell>
          <cell r="I292"/>
          <cell r="J292">
            <v>2.97</v>
          </cell>
          <cell r="K292">
            <v>217775.25</v>
          </cell>
          <cell r="L292"/>
          <cell r="M292">
            <v>2.97</v>
          </cell>
          <cell r="N292">
            <v>217775.25</v>
          </cell>
          <cell r="O292"/>
          <cell r="P292">
            <v>3.1</v>
          </cell>
          <cell r="Q292">
            <v>227307.5</v>
          </cell>
          <cell r="R292"/>
          <cell r="S292">
            <v>3.1</v>
          </cell>
          <cell r="T292">
            <v>227307.5</v>
          </cell>
          <cell r="U292"/>
          <cell r="V292"/>
          <cell r="W292">
            <v>0</v>
          </cell>
          <cell r="X292">
            <v>0</v>
          </cell>
          <cell r="Y292"/>
          <cell r="Z292">
            <v>0</v>
          </cell>
          <cell r="AA292">
            <v>0</v>
          </cell>
          <cell r="AB292"/>
          <cell r="AC292">
            <v>0</v>
          </cell>
          <cell r="AD292">
            <v>0</v>
          </cell>
          <cell r="AE292"/>
          <cell r="AF292">
            <v>0</v>
          </cell>
          <cell r="AG292">
            <v>0</v>
          </cell>
          <cell r="AH292"/>
          <cell r="AI292">
            <v>0</v>
          </cell>
          <cell r="AJ292">
            <v>0</v>
          </cell>
          <cell r="AK292"/>
          <cell r="AL292"/>
          <cell r="AM292">
            <v>6.85</v>
          </cell>
          <cell r="AN292">
            <v>502276.25</v>
          </cell>
          <cell r="AO292"/>
          <cell r="AP292">
            <v>6.85</v>
          </cell>
          <cell r="AQ292">
            <v>203458.7</v>
          </cell>
          <cell r="AR292"/>
          <cell r="AS292">
            <v>0.96</v>
          </cell>
          <cell r="AT292">
            <v>77620.800000000003</v>
          </cell>
          <cell r="AU292"/>
          <cell r="AV292"/>
          <cell r="AW292">
            <v>1673521.25</v>
          </cell>
          <cell r="AX292"/>
          <cell r="AY292">
            <v>16.02</v>
          </cell>
        </row>
        <row r="293">
          <cell r="A293" t="str">
            <v>1301400302600</v>
          </cell>
          <cell r="B293" t="str">
            <v>WESCLIN C U SCHOOL DISTRICT 3</v>
          </cell>
          <cell r="C293" t="str">
            <v>CLINTON</v>
          </cell>
          <cell r="D293" t="str">
            <v>Unit</v>
          </cell>
          <cell r="E293"/>
          <cell r="F293">
            <v>1285.3699999999999</v>
          </cell>
          <cell r="G293">
            <v>363</v>
          </cell>
          <cell r="H293">
            <v>50</v>
          </cell>
          <cell r="I293"/>
          <cell r="J293">
            <v>2.9</v>
          </cell>
          <cell r="K293">
            <v>212642.5</v>
          </cell>
          <cell r="L293"/>
          <cell r="M293">
            <v>2.9</v>
          </cell>
          <cell r="N293">
            <v>212642.5</v>
          </cell>
          <cell r="O293"/>
          <cell r="P293">
            <v>3.02</v>
          </cell>
          <cell r="Q293">
            <v>221441.5</v>
          </cell>
          <cell r="R293"/>
          <cell r="S293">
            <v>3.02</v>
          </cell>
          <cell r="T293">
            <v>221441.5</v>
          </cell>
          <cell r="U293"/>
          <cell r="V293"/>
          <cell r="W293">
            <v>0.4</v>
          </cell>
          <cell r="X293">
            <v>29330</v>
          </cell>
          <cell r="Y293"/>
          <cell r="Z293">
            <v>0.4</v>
          </cell>
          <cell r="AA293">
            <v>29330</v>
          </cell>
          <cell r="AB293"/>
          <cell r="AC293">
            <v>0.41</v>
          </cell>
          <cell r="AD293">
            <v>30063.25</v>
          </cell>
          <cell r="AE293"/>
          <cell r="AF293">
            <v>0.41</v>
          </cell>
          <cell r="AG293">
            <v>30063.25</v>
          </cell>
          <cell r="AH293"/>
          <cell r="AI293">
            <v>0.5</v>
          </cell>
          <cell r="AJ293">
            <v>36662.5</v>
          </cell>
          <cell r="AK293"/>
          <cell r="AL293"/>
          <cell r="AM293">
            <v>9.11</v>
          </cell>
          <cell r="AN293">
            <v>667990.75</v>
          </cell>
          <cell r="AO293"/>
          <cell r="AP293">
            <v>9.11</v>
          </cell>
          <cell r="AQ293">
            <v>270585.21999999997</v>
          </cell>
          <cell r="AR293"/>
          <cell r="AS293">
            <v>1.28</v>
          </cell>
          <cell r="AT293">
            <v>103494.39999999999</v>
          </cell>
          <cell r="AU293"/>
          <cell r="AV293"/>
          <cell r="AW293">
            <v>2065687.37</v>
          </cell>
          <cell r="AX293"/>
          <cell r="AY293">
            <v>19.77</v>
          </cell>
        </row>
        <row r="294">
          <cell r="A294" t="str">
            <v>1301401200400</v>
          </cell>
          <cell r="B294" t="str">
            <v>BREESE SCHOOL DISTRICT 12</v>
          </cell>
          <cell r="C294" t="str">
            <v>CLINTON</v>
          </cell>
          <cell r="D294" t="str">
            <v>Elementary</v>
          </cell>
          <cell r="E294"/>
          <cell r="F294">
            <v>555.97</v>
          </cell>
          <cell r="G294">
            <v>165.33</v>
          </cell>
          <cell r="H294">
            <v>36.5</v>
          </cell>
          <cell r="I294"/>
          <cell r="J294">
            <v>1.32</v>
          </cell>
          <cell r="K294">
            <v>96789</v>
          </cell>
          <cell r="L294"/>
          <cell r="M294">
            <v>1.32</v>
          </cell>
          <cell r="N294">
            <v>96789</v>
          </cell>
          <cell r="O294"/>
          <cell r="P294">
            <v>1.37</v>
          </cell>
          <cell r="Q294">
            <v>100455.25</v>
          </cell>
          <cell r="R294"/>
          <cell r="S294">
            <v>1.37</v>
          </cell>
          <cell r="T294">
            <v>100455.25</v>
          </cell>
          <cell r="U294"/>
          <cell r="V294"/>
          <cell r="W294">
            <v>0.28999999999999998</v>
          </cell>
          <cell r="X294">
            <v>21264.25</v>
          </cell>
          <cell r="Y294"/>
          <cell r="Z294">
            <v>0.28999999999999998</v>
          </cell>
          <cell r="AA294">
            <v>21264.25</v>
          </cell>
          <cell r="AB294"/>
          <cell r="AC294">
            <v>0.3</v>
          </cell>
          <cell r="AD294">
            <v>21997.5</v>
          </cell>
          <cell r="AE294"/>
          <cell r="AF294">
            <v>0.3</v>
          </cell>
          <cell r="AG294">
            <v>21997.5</v>
          </cell>
          <cell r="AH294"/>
          <cell r="AI294">
            <v>0.36</v>
          </cell>
          <cell r="AJ294">
            <v>26397</v>
          </cell>
          <cell r="AK294"/>
          <cell r="AL294"/>
          <cell r="AM294">
            <v>3.94</v>
          </cell>
          <cell r="AN294">
            <v>288900.5</v>
          </cell>
          <cell r="AO294"/>
          <cell r="AP294">
            <v>3.94</v>
          </cell>
          <cell r="AQ294">
            <v>117025.88</v>
          </cell>
          <cell r="AR294"/>
          <cell r="AS294">
            <v>0.55000000000000004</v>
          </cell>
          <cell r="AT294">
            <v>44470.25</v>
          </cell>
          <cell r="AU294"/>
          <cell r="AV294"/>
          <cell r="AW294">
            <v>957805.63</v>
          </cell>
          <cell r="AX294"/>
          <cell r="AY294">
            <v>9.25</v>
          </cell>
        </row>
        <row r="295">
          <cell r="A295" t="str">
            <v>1301402100200</v>
          </cell>
          <cell r="B295" t="str">
            <v>AVISTON SCHOOL DISTRICT 21</v>
          </cell>
          <cell r="C295" t="str">
            <v>CLINTON</v>
          </cell>
          <cell r="D295" t="str">
            <v>Elementary</v>
          </cell>
          <cell r="E295"/>
          <cell r="F295">
            <v>401</v>
          </cell>
          <cell r="G295">
            <v>21</v>
          </cell>
          <cell r="H295">
            <v>0</v>
          </cell>
          <cell r="I295"/>
          <cell r="J295">
            <v>0.16</v>
          </cell>
          <cell r="K295">
            <v>11732</v>
          </cell>
          <cell r="L295"/>
          <cell r="M295">
            <v>0.16</v>
          </cell>
          <cell r="N295">
            <v>11732</v>
          </cell>
          <cell r="O295"/>
          <cell r="P295">
            <v>0.17</v>
          </cell>
          <cell r="Q295">
            <v>12465.25</v>
          </cell>
          <cell r="R295"/>
          <cell r="S295">
            <v>0.17</v>
          </cell>
          <cell r="T295">
            <v>12465.25</v>
          </cell>
          <cell r="U295"/>
          <cell r="V295"/>
          <cell r="W295">
            <v>0</v>
          </cell>
          <cell r="X295">
            <v>0</v>
          </cell>
          <cell r="Y295"/>
          <cell r="Z295">
            <v>0</v>
          </cell>
          <cell r="AA295">
            <v>0</v>
          </cell>
          <cell r="AB295"/>
          <cell r="AC295">
            <v>0</v>
          </cell>
          <cell r="AD295">
            <v>0</v>
          </cell>
          <cell r="AE295"/>
          <cell r="AF295">
            <v>0</v>
          </cell>
          <cell r="AG295">
            <v>0</v>
          </cell>
          <cell r="AH295"/>
          <cell r="AI295">
            <v>0</v>
          </cell>
          <cell r="AJ295">
            <v>0</v>
          </cell>
          <cell r="AK295"/>
          <cell r="AL295"/>
          <cell r="AM295">
            <v>2.84</v>
          </cell>
          <cell r="AN295">
            <v>208243</v>
          </cell>
          <cell r="AO295"/>
          <cell r="AP295">
            <v>2.84</v>
          </cell>
          <cell r="AQ295">
            <v>84353.68</v>
          </cell>
          <cell r="AR295"/>
          <cell r="AS295">
            <v>0.4</v>
          </cell>
          <cell r="AT295">
            <v>32342</v>
          </cell>
          <cell r="AU295"/>
          <cell r="AV295"/>
          <cell r="AW295">
            <v>373333.18</v>
          </cell>
          <cell r="AX295"/>
          <cell r="AY295">
            <v>3.34</v>
          </cell>
        </row>
        <row r="296">
          <cell r="A296" t="str">
            <v>1301404600200</v>
          </cell>
          <cell r="B296" t="str">
            <v>WILLOW GROVE SCHOOL DISTRICT 46</v>
          </cell>
          <cell r="C296" t="str">
            <v>CLINTON</v>
          </cell>
          <cell r="D296" t="str">
            <v>Elementary</v>
          </cell>
          <cell r="E296"/>
          <cell r="F296">
            <v>152.56</v>
          </cell>
          <cell r="G296">
            <v>100.33</v>
          </cell>
          <cell r="H296">
            <v>1</v>
          </cell>
          <cell r="I296"/>
          <cell r="J296">
            <v>0.8</v>
          </cell>
          <cell r="K296">
            <v>58660</v>
          </cell>
          <cell r="L296"/>
          <cell r="M296">
            <v>0.8</v>
          </cell>
          <cell r="N296">
            <v>58660</v>
          </cell>
          <cell r="O296"/>
          <cell r="P296">
            <v>0.83</v>
          </cell>
          <cell r="Q296">
            <v>60859.75</v>
          </cell>
          <cell r="R296"/>
          <cell r="S296">
            <v>0.83</v>
          </cell>
          <cell r="T296">
            <v>60859.75</v>
          </cell>
          <cell r="U296"/>
          <cell r="V296"/>
          <cell r="W296">
            <v>0</v>
          </cell>
          <cell r="X296">
            <v>0</v>
          </cell>
          <cell r="Y296"/>
          <cell r="Z296">
            <v>0</v>
          </cell>
          <cell r="AA296">
            <v>0</v>
          </cell>
          <cell r="AB296"/>
          <cell r="AC296">
            <v>0</v>
          </cell>
          <cell r="AD296">
            <v>0</v>
          </cell>
          <cell r="AE296"/>
          <cell r="AF296">
            <v>0</v>
          </cell>
          <cell r="AG296">
            <v>0</v>
          </cell>
          <cell r="AH296"/>
          <cell r="AI296">
            <v>0.01</v>
          </cell>
          <cell r="AJ296">
            <v>733.25</v>
          </cell>
          <cell r="AK296"/>
          <cell r="AL296"/>
          <cell r="AM296">
            <v>1.08</v>
          </cell>
          <cell r="AN296">
            <v>79191</v>
          </cell>
          <cell r="AO296"/>
          <cell r="AP296">
            <v>1.08</v>
          </cell>
          <cell r="AQ296">
            <v>32078.16</v>
          </cell>
          <cell r="AR296"/>
          <cell r="AS296">
            <v>0.15</v>
          </cell>
          <cell r="AT296">
            <v>12128.25</v>
          </cell>
          <cell r="AU296"/>
          <cell r="AV296"/>
          <cell r="AW296">
            <v>363170.16000000003</v>
          </cell>
          <cell r="AX296"/>
          <cell r="AY296">
            <v>3.55</v>
          </cell>
        </row>
        <row r="297">
          <cell r="A297" t="str">
            <v>1301405700200</v>
          </cell>
          <cell r="B297" t="str">
            <v>BARTELSO SCHOOL DISTRICT 57</v>
          </cell>
          <cell r="C297" t="str">
            <v>CLINTON</v>
          </cell>
          <cell r="D297" t="str">
            <v>Elementary</v>
          </cell>
          <cell r="E297"/>
          <cell r="F297">
            <v>171.31</v>
          </cell>
          <cell r="G297">
            <v>10</v>
          </cell>
          <cell r="H297">
            <v>0.5</v>
          </cell>
          <cell r="I297"/>
          <cell r="J297">
            <v>0.08</v>
          </cell>
          <cell r="K297">
            <v>5866</v>
          </cell>
          <cell r="L297"/>
          <cell r="M297">
            <v>0.08</v>
          </cell>
          <cell r="N297">
            <v>5866</v>
          </cell>
          <cell r="O297"/>
          <cell r="P297">
            <v>0.08</v>
          </cell>
          <cell r="Q297">
            <v>5866</v>
          </cell>
          <cell r="R297"/>
          <cell r="S297">
            <v>0.08</v>
          </cell>
          <cell r="T297">
            <v>5866</v>
          </cell>
          <cell r="U297"/>
          <cell r="V297"/>
          <cell r="W297">
            <v>0</v>
          </cell>
          <cell r="X297">
            <v>0</v>
          </cell>
          <cell r="Y297"/>
          <cell r="Z297">
            <v>0</v>
          </cell>
          <cell r="AA297">
            <v>0</v>
          </cell>
          <cell r="AB297"/>
          <cell r="AC297">
            <v>0</v>
          </cell>
          <cell r="AD297">
            <v>0</v>
          </cell>
          <cell r="AE297"/>
          <cell r="AF297">
            <v>0</v>
          </cell>
          <cell r="AG297">
            <v>0</v>
          </cell>
          <cell r="AH297"/>
          <cell r="AI297">
            <v>0</v>
          </cell>
          <cell r="AJ297">
            <v>0</v>
          </cell>
          <cell r="AK297"/>
          <cell r="AL297"/>
          <cell r="AM297">
            <v>1.21</v>
          </cell>
          <cell r="AN297">
            <v>88723.25</v>
          </cell>
          <cell r="AO297"/>
          <cell r="AP297">
            <v>1.21</v>
          </cell>
          <cell r="AQ297">
            <v>35939.42</v>
          </cell>
          <cell r="AR297"/>
          <cell r="AS297">
            <v>0.17</v>
          </cell>
          <cell r="AT297">
            <v>13745.35</v>
          </cell>
          <cell r="AU297"/>
          <cell r="AV297"/>
          <cell r="AW297">
            <v>161872.01999999999</v>
          </cell>
          <cell r="AX297"/>
          <cell r="AY297">
            <v>1.45</v>
          </cell>
        </row>
        <row r="298">
          <cell r="A298" t="str">
            <v>1301406000200</v>
          </cell>
          <cell r="B298" t="str">
            <v>GERMANTOWN SCHOOL DISTRICT 60</v>
          </cell>
          <cell r="C298" t="str">
            <v>CLINTON</v>
          </cell>
          <cell r="D298" t="str">
            <v>Elementary</v>
          </cell>
          <cell r="E298"/>
          <cell r="F298">
            <v>221.25</v>
          </cell>
          <cell r="G298">
            <v>32.33</v>
          </cell>
          <cell r="H298">
            <v>0</v>
          </cell>
          <cell r="I298"/>
          <cell r="J298">
            <v>0.25</v>
          </cell>
          <cell r="K298">
            <v>18331.25</v>
          </cell>
          <cell r="L298"/>
          <cell r="M298">
            <v>0.25</v>
          </cell>
          <cell r="N298">
            <v>18331.25</v>
          </cell>
          <cell r="O298"/>
          <cell r="P298">
            <v>0.26</v>
          </cell>
          <cell r="Q298">
            <v>19064.5</v>
          </cell>
          <cell r="R298"/>
          <cell r="S298">
            <v>0.26</v>
          </cell>
          <cell r="T298">
            <v>19064.5</v>
          </cell>
          <cell r="U298"/>
          <cell r="V298"/>
          <cell r="W298">
            <v>0</v>
          </cell>
          <cell r="X298">
            <v>0</v>
          </cell>
          <cell r="Y298"/>
          <cell r="Z298">
            <v>0</v>
          </cell>
          <cell r="AA298">
            <v>0</v>
          </cell>
          <cell r="AB298"/>
          <cell r="AC298">
            <v>0</v>
          </cell>
          <cell r="AD298">
            <v>0</v>
          </cell>
          <cell r="AE298"/>
          <cell r="AF298">
            <v>0</v>
          </cell>
          <cell r="AG298">
            <v>0</v>
          </cell>
          <cell r="AH298"/>
          <cell r="AI298">
            <v>0</v>
          </cell>
          <cell r="AJ298">
            <v>0</v>
          </cell>
          <cell r="AK298"/>
          <cell r="AL298"/>
          <cell r="AM298">
            <v>1.56</v>
          </cell>
          <cell r="AN298">
            <v>114387</v>
          </cell>
          <cell r="AO298"/>
          <cell r="AP298">
            <v>1.56</v>
          </cell>
          <cell r="AQ298">
            <v>46335.12</v>
          </cell>
          <cell r="AR298"/>
          <cell r="AS298">
            <v>0.22</v>
          </cell>
          <cell r="AT298">
            <v>17788.099999999999</v>
          </cell>
          <cell r="AU298"/>
          <cell r="AV298"/>
          <cell r="AW298">
            <v>253301.72</v>
          </cell>
          <cell r="AX298"/>
          <cell r="AY298">
            <v>2.33</v>
          </cell>
        </row>
        <row r="299">
          <cell r="A299" t="str">
            <v>1301406200200</v>
          </cell>
          <cell r="B299" t="str">
            <v>DAMIANSVILLE SCHOOL DISTRICT 62</v>
          </cell>
          <cell r="C299" t="str">
            <v>CLINTON</v>
          </cell>
          <cell r="D299" t="str">
            <v>Elementary</v>
          </cell>
          <cell r="E299"/>
          <cell r="F299">
            <v>90.38</v>
          </cell>
          <cell r="G299">
            <v>12</v>
          </cell>
          <cell r="H299">
            <v>0</v>
          </cell>
          <cell r="I299"/>
          <cell r="J299">
            <v>0.09</v>
          </cell>
          <cell r="K299">
            <v>6599.25</v>
          </cell>
          <cell r="L299"/>
          <cell r="M299">
            <v>0.09</v>
          </cell>
          <cell r="N299">
            <v>6599.25</v>
          </cell>
          <cell r="O299"/>
          <cell r="P299">
            <v>0.1</v>
          </cell>
          <cell r="Q299">
            <v>7332.5</v>
          </cell>
          <cell r="R299"/>
          <cell r="S299">
            <v>0.1</v>
          </cell>
          <cell r="T299">
            <v>7332.5</v>
          </cell>
          <cell r="U299"/>
          <cell r="V299"/>
          <cell r="W299">
            <v>0</v>
          </cell>
          <cell r="X299">
            <v>0</v>
          </cell>
          <cell r="Y299"/>
          <cell r="Z299">
            <v>0</v>
          </cell>
          <cell r="AA299">
            <v>0</v>
          </cell>
          <cell r="AB299"/>
          <cell r="AC299">
            <v>0</v>
          </cell>
          <cell r="AD299">
            <v>0</v>
          </cell>
          <cell r="AE299"/>
          <cell r="AF299">
            <v>0</v>
          </cell>
          <cell r="AG299">
            <v>0</v>
          </cell>
          <cell r="AH299"/>
          <cell r="AI299">
            <v>0</v>
          </cell>
          <cell r="AJ299">
            <v>0</v>
          </cell>
          <cell r="AK299"/>
          <cell r="AL299"/>
          <cell r="AM299">
            <v>0.64</v>
          </cell>
          <cell r="AN299">
            <v>46928</v>
          </cell>
          <cell r="AO299"/>
          <cell r="AP299">
            <v>0.64</v>
          </cell>
          <cell r="AQ299">
            <v>19009.28</v>
          </cell>
          <cell r="AR299"/>
          <cell r="AS299">
            <v>0.09</v>
          </cell>
          <cell r="AT299">
            <v>7276.95</v>
          </cell>
          <cell r="AU299"/>
          <cell r="AV299"/>
          <cell r="AW299">
            <v>101077.73</v>
          </cell>
          <cell r="AX299"/>
          <cell r="AY299">
            <v>0.93</v>
          </cell>
        </row>
        <row r="300">
          <cell r="A300" t="str">
            <v>1301406300200</v>
          </cell>
          <cell r="B300" t="str">
            <v>ALBERS SCHOOL DISTRICT 63</v>
          </cell>
          <cell r="C300" t="str">
            <v>CLINTON</v>
          </cell>
          <cell r="D300" t="str">
            <v>Elementary</v>
          </cell>
          <cell r="E300"/>
          <cell r="F300">
            <v>165.32</v>
          </cell>
          <cell r="G300">
            <v>24.33</v>
          </cell>
          <cell r="H300">
            <v>0</v>
          </cell>
          <cell r="I300"/>
          <cell r="J300">
            <v>0.19</v>
          </cell>
          <cell r="K300">
            <v>13931.75</v>
          </cell>
          <cell r="L300"/>
          <cell r="M300">
            <v>0.19</v>
          </cell>
          <cell r="N300">
            <v>13931.75</v>
          </cell>
          <cell r="O300"/>
          <cell r="P300">
            <v>0.2</v>
          </cell>
          <cell r="Q300">
            <v>14665</v>
          </cell>
          <cell r="R300"/>
          <cell r="S300">
            <v>0.2</v>
          </cell>
          <cell r="T300">
            <v>14665</v>
          </cell>
          <cell r="U300"/>
          <cell r="V300"/>
          <cell r="W300">
            <v>0</v>
          </cell>
          <cell r="X300">
            <v>0</v>
          </cell>
          <cell r="Y300"/>
          <cell r="Z300">
            <v>0</v>
          </cell>
          <cell r="AA300">
            <v>0</v>
          </cell>
          <cell r="AB300"/>
          <cell r="AC300">
            <v>0</v>
          </cell>
          <cell r="AD300">
            <v>0</v>
          </cell>
          <cell r="AE300"/>
          <cell r="AF300">
            <v>0</v>
          </cell>
          <cell r="AG300">
            <v>0</v>
          </cell>
          <cell r="AH300"/>
          <cell r="AI300">
            <v>0</v>
          </cell>
          <cell r="AJ300">
            <v>0</v>
          </cell>
          <cell r="AK300"/>
          <cell r="AL300"/>
          <cell r="AM300">
            <v>1.17</v>
          </cell>
          <cell r="AN300">
            <v>85790.25</v>
          </cell>
          <cell r="AO300"/>
          <cell r="AP300">
            <v>1.17</v>
          </cell>
          <cell r="AQ300">
            <v>34751.339999999997</v>
          </cell>
          <cell r="AR300"/>
          <cell r="AS300">
            <v>0.16</v>
          </cell>
          <cell r="AT300">
            <v>12936.8</v>
          </cell>
          <cell r="AU300"/>
          <cell r="AV300"/>
          <cell r="AW300">
            <v>190671.89</v>
          </cell>
          <cell r="AX300"/>
          <cell r="AY300">
            <v>1.76</v>
          </cell>
        </row>
        <row r="301">
          <cell r="A301" t="str">
            <v>1301407101600</v>
          </cell>
          <cell r="B301" t="str">
            <v>CENTRAL COMMUNITY H S DIST 71</v>
          </cell>
          <cell r="C301" t="str">
            <v>CLINTON</v>
          </cell>
          <cell r="D301" t="str">
            <v>High School</v>
          </cell>
          <cell r="E301"/>
          <cell r="F301">
            <v>616.32000000000005</v>
          </cell>
          <cell r="G301">
            <v>113.66</v>
          </cell>
          <cell r="H301">
            <v>1.1599999999999999</v>
          </cell>
          <cell r="I301"/>
          <cell r="J301">
            <v>0.9</v>
          </cell>
          <cell r="K301">
            <v>65992.5</v>
          </cell>
          <cell r="L301"/>
          <cell r="M301">
            <v>0.9</v>
          </cell>
          <cell r="N301">
            <v>65992.5</v>
          </cell>
          <cell r="O301"/>
          <cell r="P301">
            <v>0.94</v>
          </cell>
          <cell r="Q301">
            <v>68925.5</v>
          </cell>
          <cell r="R301"/>
          <cell r="S301">
            <v>0.94</v>
          </cell>
          <cell r="T301">
            <v>68925.5</v>
          </cell>
          <cell r="U301"/>
          <cell r="V301"/>
          <cell r="W301">
            <v>0</v>
          </cell>
          <cell r="X301">
            <v>0</v>
          </cell>
          <cell r="Y301"/>
          <cell r="Z301">
            <v>0</v>
          </cell>
          <cell r="AA301">
            <v>0</v>
          </cell>
          <cell r="AB301"/>
          <cell r="AC301">
            <v>0</v>
          </cell>
          <cell r="AD301">
            <v>0</v>
          </cell>
          <cell r="AE301"/>
          <cell r="AF301">
            <v>0</v>
          </cell>
          <cell r="AG301">
            <v>0</v>
          </cell>
          <cell r="AH301"/>
          <cell r="AI301">
            <v>0.01</v>
          </cell>
          <cell r="AJ301">
            <v>733.25</v>
          </cell>
          <cell r="AK301"/>
          <cell r="AL301"/>
          <cell r="AM301">
            <v>4.37</v>
          </cell>
          <cell r="AN301">
            <v>320430.25</v>
          </cell>
          <cell r="AO301"/>
          <cell r="AP301">
            <v>4.37</v>
          </cell>
          <cell r="AQ301">
            <v>129797.74</v>
          </cell>
          <cell r="AR301"/>
          <cell r="AS301">
            <v>0.61</v>
          </cell>
          <cell r="AT301">
            <v>49321.55</v>
          </cell>
          <cell r="AU301"/>
          <cell r="AV301"/>
          <cell r="AW301">
            <v>770118.79</v>
          </cell>
          <cell r="AX301"/>
          <cell r="AY301">
            <v>7.16</v>
          </cell>
        </row>
        <row r="302">
          <cell r="A302" t="str">
            <v>1301414150200</v>
          </cell>
          <cell r="B302" t="str">
            <v>ST ROSE SCHOOL DISTRICT 14-15</v>
          </cell>
          <cell r="C302" t="str">
            <v>CLINTON</v>
          </cell>
          <cell r="D302" t="str">
            <v>Elementary</v>
          </cell>
          <cell r="E302"/>
          <cell r="F302">
            <v>162.06</v>
          </cell>
          <cell r="G302">
            <v>36.33</v>
          </cell>
          <cell r="H302">
            <v>0</v>
          </cell>
          <cell r="I302"/>
          <cell r="J302">
            <v>0.28999999999999998</v>
          </cell>
          <cell r="K302">
            <v>21264.25</v>
          </cell>
          <cell r="L302"/>
          <cell r="M302">
            <v>0.28999999999999998</v>
          </cell>
          <cell r="N302">
            <v>21264.25</v>
          </cell>
          <cell r="O302"/>
          <cell r="P302">
            <v>0.3</v>
          </cell>
          <cell r="Q302">
            <v>21997.5</v>
          </cell>
          <cell r="R302"/>
          <cell r="S302">
            <v>0.3</v>
          </cell>
          <cell r="T302">
            <v>21997.5</v>
          </cell>
          <cell r="U302"/>
          <cell r="V302"/>
          <cell r="W302">
            <v>0</v>
          </cell>
          <cell r="X302">
            <v>0</v>
          </cell>
          <cell r="Y302"/>
          <cell r="Z302">
            <v>0</v>
          </cell>
          <cell r="AA302">
            <v>0</v>
          </cell>
          <cell r="AB302"/>
          <cell r="AC302">
            <v>0</v>
          </cell>
          <cell r="AD302">
            <v>0</v>
          </cell>
          <cell r="AE302"/>
          <cell r="AF302">
            <v>0</v>
          </cell>
          <cell r="AG302">
            <v>0</v>
          </cell>
          <cell r="AH302"/>
          <cell r="AI302">
            <v>0</v>
          </cell>
          <cell r="AJ302">
            <v>0</v>
          </cell>
          <cell r="AK302"/>
          <cell r="AL302"/>
          <cell r="AM302">
            <v>1.1399999999999999</v>
          </cell>
          <cell r="AN302">
            <v>83590.5</v>
          </cell>
          <cell r="AO302"/>
          <cell r="AP302">
            <v>1.1399999999999999</v>
          </cell>
          <cell r="AQ302">
            <v>33860.28</v>
          </cell>
          <cell r="AR302"/>
          <cell r="AS302">
            <v>0.16</v>
          </cell>
          <cell r="AT302">
            <v>12936.8</v>
          </cell>
          <cell r="AU302"/>
          <cell r="AV302"/>
          <cell r="AW302">
            <v>216911.08000000002</v>
          </cell>
          <cell r="AX302"/>
          <cell r="AY302">
            <v>2.0299999999999998</v>
          </cell>
        </row>
        <row r="303">
          <cell r="A303" t="str">
            <v>1301418600200</v>
          </cell>
          <cell r="B303" t="str">
            <v>NORTH WAMAC SCHOOL DISTRICT 186</v>
          </cell>
          <cell r="C303" t="str">
            <v>CLINTON</v>
          </cell>
          <cell r="D303" t="str">
            <v>Elementary</v>
          </cell>
          <cell r="E303"/>
          <cell r="F303">
            <v>130.5</v>
          </cell>
          <cell r="G303">
            <v>72</v>
          </cell>
          <cell r="H303">
            <v>0.5</v>
          </cell>
          <cell r="I303"/>
          <cell r="J303">
            <v>0.56999999999999995</v>
          </cell>
          <cell r="K303">
            <v>41795.25</v>
          </cell>
          <cell r="L303"/>
          <cell r="M303">
            <v>0.56999999999999995</v>
          </cell>
          <cell r="N303">
            <v>41795.25</v>
          </cell>
          <cell r="O303"/>
          <cell r="P303">
            <v>0.6</v>
          </cell>
          <cell r="Q303">
            <v>43995</v>
          </cell>
          <cell r="R303"/>
          <cell r="S303">
            <v>0.6</v>
          </cell>
          <cell r="T303">
            <v>43995</v>
          </cell>
          <cell r="U303"/>
          <cell r="V303"/>
          <cell r="W303">
            <v>0</v>
          </cell>
          <cell r="X303">
            <v>0</v>
          </cell>
          <cell r="Y303"/>
          <cell r="Z303">
            <v>0</v>
          </cell>
          <cell r="AA303">
            <v>0</v>
          </cell>
          <cell r="AB303"/>
          <cell r="AC303">
            <v>0</v>
          </cell>
          <cell r="AD303">
            <v>0</v>
          </cell>
          <cell r="AE303"/>
          <cell r="AF303">
            <v>0</v>
          </cell>
          <cell r="AG303">
            <v>0</v>
          </cell>
          <cell r="AH303"/>
          <cell r="AI303">
            <v>0</v>
          </cell>
          <cell r="AJ303">
            <v>0</v>
          </cell>
          <cell r="AK303"/>
          <cell r="AL303"/>
          <cell r="AM303">
            <v>0.92</v>
          </cell>
          <cell r="AN303">
            <v>67459</v>
          </cell>
          <cell r="AO303"/>
          <cell r="AP303">
            <v>0.92</v>
          </cell>
          <cell r="AQ303">
            <v>27325.84</v>
          </cell>
          <cell r="AR303"/>
          <cell r="AS303">
            <v>0.13</v>
          </cell>
          <cell r="AT303">
            <v>10511.15</v>
          </cell>
          <cell r="AU303"/>
          <cell r="AV303"/>
          <cell r="AW303">
            <v>276876.49</v>
          </cell>
          <cell r="AX303"/>
          <cell r="AY303">
            <v>2.69</v>
          </cell>
        </row>
        <row r="304">
          <cell r="A304" t="str">
            <v>1304100102600</v>
          </cell>
          <cell r="B304" t="str">
            <v>WALTONVILLE C U SCHOOL DIST 1</v>
          </cell>
          <cell r="C304" t="str">
            <v>JEFFERSON</v>
          </cell>
          <cell r="D304" t="str">
            <v>Unit</v>
          </cell>
          <cell r="E304"/>
          <cell r="F304">
            <v>312.72000000000003</v>
          </cell>
          <cell r="G304">
            <v>114</v>
          </cell>
          <cell r="H304">
            <v>0</v>
          </cell>
          <cell r="I304"/>
          <cell r="J304">
            <v>0.91</v>
          </cell>
          <cell r="K304">
            <v>66725.75</v>
          </cell>
          <cell r="L304"/>
          <cell r="M304">
            <v>0.91</v>
          </cell>
          <cell r="N304">
            <v>66725.75</v>
          </cell>
          <cell r="O304"/>
          <cell r="P304">
            <v>0.95</v>
          </cell>
          <cell r="Q304">
            <v>69658.75</v>
          </cell>
          <cell r="R304"/>
          <cell r="S304">
            <v>0.95</v>
          </cell>
          <cell r="T304">
            <v>69658.75</v>
          </cell>
          <cell r="U304"/>
          <cell r="V304"/>
          <cell r="W304">
            <v>0</v>
          </cell>
          <cell r="X304">
            <v>0</v>
          </cell>
          <cell r="Y304"/>
          <cell r="Z304">
            <v>0</v>
          </cell>
          <cell r="AA304">
            <v>0</v>
          </cell>
          <cell r="AB304"/>
          <cell r="AC304">
            <v>0</v>
          </cell>
          <cell r="AD304">
            <v>0</v>
          </cell>
          <cell r="AE304"/>
          <cell r="AF304">
            <v>0</v>
          </cell>
          <cell r="AG304">
            <v>0</v>
          </cell>
          <cell r="AH304"/>
          <cell r="AI304">
            <v>0</v>
          </cell>
          <cell r="AJ304">
            <v>0</v>
          </cell>
          <cell r="AK304"/>
          <cell r="AL304"/>
          <cell r="AM304">
            <v>2.21</v>
          </cell>
          <cell r="AN304">
            <v>162048.25</v>
          </cell>
          <cell r="AO304"/>
          <cell r="AP304">
            <v>2.21</v>
          </cell>
          <cell r="AQ304">
            <v>65641.42</v>
          </cell>
          <cell r="AR304"/>
          <cell r="AS304">
            <v>0.31</v>
          </cell>
          <cell r="AT304">
            <v>25065.05</v>
          </cell>
          <cell r="AU304"/>
          <cell r="AV304"/>
          <cell r="AW304">
            <v>525523.72</v>
          </cell>
          <cell r="AX304"/>
          <cell r="AY304">
            <v>5.0199999999999996</v>
          </cell>
        </row>
        <row r="305">
          <cell r="A305" t="str">
            <v>1304100200400</v>
          </cell>
          <cell r="B305" t="str">
            <v>ROME COMM CONS SCHOOL DIST 2</v>
          </cell>
          <cell r="C305" t="str">
            <v>JEFFERSON</v>
          </cell>
          <cell r="D305" t="str">
            <v>Elementary</v>
          </cell>
          <cell r="E305"/>
          <cell r="F305">
            <v>344.55</v>
          </cell>
          <cell r="G305">
            <v>139</v>
          </cell>
          <cell r="H305">
            <v>0</v>
          </cell>
          <cell r="I305"/>
          <cell r="J305">
            <v>1.1100000000000001</v>
          </cell>
          <cell r="K305">
            <v>81390.75</v>
          </cell>
          <cell r="L305"/>
          <cell r="M305">
            <v>1.1100000000000001</v>
          </cell>
          <cell r="N305">
            <v>81390.75</v>
          </cell>
          <cell r="O305"/>
          <cell r="P305">
            <v>1.1499999999999999</v>
          </cell>
          <cell r="Q305">
            <v>84323.75</v>
          </cell>
          <cell r="R305"/>
          <cell r="S305">
            <v>1.1499999999999999</v>
          </cell>
          <cell r="T305">
            <v>84323.75</v>
          </cell>
          <cell r="U305"/>
          <cell r="V305"/>
          <cell r="W305">
            <v>0</v>
          </cell>
          <cell r="X305">
            <v>0</v>
          </cell>
          <cell r="Y305"/>
          <cell r="Z305">
            <v>0</v>
          </cell>
          <cell r="AA305">
            <v>0</v>
          </cell>
          <cell r="AB305"/>
          <cell r="AC305">
            <v>0</v>
          </cell>
          <cell r="AD305">
            <v>0</v>
          </cell>
          <cell r="AE305"/>
          <cell r="AF305">
            <v>0</v>
          </cell>
          <cell r="AG305">
            <v>0</v>
          </cell>
          <cell r="AH305"/>
          <cell r="AI305">
            <v>0</v>
          </cell>
          <cell r="AJ305">
            <v>0</v>
          </cell>
          <cell r="AK305"/>
          <cell r="AL305"/>
          <cell r="AM305">
            <v>2.44</v>
          </cell>
          <cell r="AN305">
            <v>178913</v>
          </cell>
          <cell r="AO305"/>
          <cell r="AP305">
            <v>2.44</v>
          </cell>
          <cell r="AQ305">
            <v>72472.88</v>
          </cell>
          <cell r="AR305"/>
          <cell r="AS305">
            <v>0.34</v>
          </cell>
          <cell r="AT305">
            <v>27490.7</v>
          </cell>
          <cell r="AU305"/>
          <cell r="AV305"/>
          <cell r="AW305">
            <v>610305.58000000007</v>
          </cell>
          <cell r="AX305"/>
          <cell r="AY305">
            <v>5.85</v>
          </cell>
        </row>
        <row r="306">
          <cell r="A306" t="str">
            <v>1304100300400</v>
          </cell>
          <cell r="B306" t="str">
            <v>FIELD COMM CONS SCHOOL DIST 3</v>
          </cell>
          <cell r="C306" t="str">
            <v>JEFFERSON</v>
          </cell>
          <cell r="D306" t="str">
            <v>Elementary</v>
          </cell>
          <cell r="E306"/>
          <cell r="F306">
            <v>236.14</v>
          </cell>
          <cell r="G306">
            <v>71.33</v>
          </cell>
          <cell r="H306">
            <v>0</v>
          </cell>
          <cell r="I306"/>
          <cell r="J306">
            <v>0.56999999999999995</v>
          </cell>
          <cell r="K306">
            <v>41795.25</v>
          </cell>
          <cell r="L306"/>
          <cell r="M306">
            <v>0.56999999999999995</v>
          </cell>
          <cell r="N306">
            <v>41795.25</v>
          </cell>
          <cell r="O306"/>
          <cell r="P306">
            <v>0.59</v>
          </cell>
          <cell r="Q306">
            <v>43261.75</v>
          </cell>
          <cell r="R306"/>
          <cell r="S306">
            <v>0.59</v>
          </cell>
          <cell r="T306">
            <v>43261.75</v>
          </cell>
          <cell r="U306"/>
          <cell r="V306"/>
          <cell r="W306">
            <v>0</v>
          </cell>
          <cell r="X306">
            <v>0</v>
          </cell>
          <cell r="Y306"/>
          <cell r="Z306">
            <v>0</v>
          </cell>
          <cell r="AA306">
            <v>0</v>
          </cell>
          <cell r="AB306"/>
          <cell r="AC306">
            <v>0</v>
          </cell>
          <cell r="AD306">
            <v>0</v>
          </cell>
          <cell r="AE306"/>
          <cell r="AF306">
            <v>0</v>
          </cell>
          <cell r="AG306">
            <v>0</v>
          </cell>
          <cell r="AH306"/>
          <cell r="AI306">
            <v>0</v>
          </cell>
          <cell r="AJ306">
            <v>0</v>
          </cell>
          <cell r="AK306"/>
          <cell r="AL306"/>
          <cell r="AM306">
            <v>1.67</v>
          </cell>
          <cell r="AN306">
            <v>122452.75</v>
          </cell>
          <cell r="AO306"/>
          <cell r="AP306">
            <v>1.67</v>
          </cell>
          <cell r="AQ306">
            <v>49602.34</v>
          </cell>
          <cell r="AR306"/>
          <cell r="AS306">
            <v>0.23</v>
          </cell>
          <cell r="AT306">
            <v>18596.650000000001</v>
          </cell>
          <cell r="AU306"/>
          <cell r="AV306"/>
          <cell r="AW306">
            <v>360765.74</v>
          </cell>
          <cell r="AX306"/>
          <cell r="AY306">
            <v>3.42</v>
          </cell>
        </row>
        <row r="307">
          <cell r="A307" t="str">
            <v>1304100500400</v>
          </cell>
          <cell r="B307" t="str">
            <v>OPDYKE-BELLE-RIVE CC SCH DIST 5</v>
          </cell>
          <cell r="C307" t="str">
            <v>JEFFERSON</v>
          </cell>
          <cell r="D307" t="str">
            <v>Elementary</v>
          </cell>
          <cell r="E307"/>
          <cell r="F307">
            <v>143.25</v>
          </cell>
          <cell r="G307">
            <v>67.33</v>
          </cell>
          <cell r="H307">
            <v>0</v>
          </cell>
          <cell r="I307"/>
          <cell r="J307">
            <v>0.53</v>
          </cell>
          <cell r="K307">
            <v>38862.25</v>
          </cell>
          <cell r="L307"/>
          <cell r="M307">
            <v>0.53</v>
          </cell>
          <cell r="N307">
            <v>38862.25</v>
          </cell>
          <cell r="O307"/>
          <cell r="P307">
            <v>0.56000000000000005</v>
          </cell>
          <cell r="Q307">
            <v>41062</v>
          </cell>
          <cell r="R307"/>
          <cell r="S307">
            <v>0.56000000000000005</v>
          </cell>
          <cell r="T307">
            <v>41062</v>
          </cell>
          <cell r="U307"/>
          <cell r="V307"/>
          <cell r="W307">
            <v>0</v>
          </cell>
          <cell r="X307">
            <v>0</v>
          </cell>
          <cell r="Y307"/>
          <cell r="Z307">
            <v>0</v>
          </cell>
          <cell r="AA307">
            <v>0</v>
          </cell>
          <cell r="AB307"/>
          <cell r="AC307">
            <v>0</v>
          </cell>
          <cell r="AD307">
            <v>0</v>
          </cell>
          <cell r="AE307"/>
          <cell r="AF307">
            <v>0</v>
          </cell>
          <cell r="AG307">
            <v>0</v>
          </cell>
          <cell r="AH307"/>
          <cell r="AI307">
            <v>0</v>
          </cell>
          <cell r="AJ307">
            <v>0</v>
          </cell>
          <cell r="AK307"/>
          <cell r="AL307"/>
          <cell r="AM307">
            <v>1.01</v>
          </cell>
          <cell r="AN307">
            <v>74058.25</v>
          </cell>
          <cell r="AO307"/>
          <cell r="AP307">
            <v>1.01</v>
          </cell>
          <cell r="AQ307">
            <v>29999.02</v>
          </cell>
          <cell r="AR307"/>
          <cell r="AS307">
            <v>0.14000000000000001</v>
          </cell>
          <cell r="AT307">
            <v>11319.7</v>
          </cell>
          <cell r="AU307"/>
          <cell r="AV307"/>
          <cell r="AW307">
            <v>275225.46999999997</v>
          </cell>
          <cell r="AX307"/>
          <cell r="AY307">
            <v>2.66</v>
          </cell>
        </row>
        <row r="308">
          <cell r="A308" t="str">
            <v>1304100600400</v>
          </cell>
          <cell r="B308" t="str">
            <v>GRAND PRAIRIE C C SCH DIST 6</v>
          </cell>
          <cell r="C308" t="str">
            <v>JEFFERSON</v>
          </cell>
          <cell r="D308" t="str">
            <v>Elementary</v>
          </cell>
          <cell r="E308"/>
          <cell r="F308">
            <v>73.290000000000006</v>
          </cell>
          <cell r="G308">
            <v>36.33</v>
          </cell>
          <cell r="H308">
            <v>0</v>
          </cell>
          <cell r="I308"/>
          <cell r="J308">
            <v>0.28999999999999998</v>
          </cell>
          <cell r="K308">
            <v>21264.25</v>
          </cell>
          <cell r="L308"/>
          <cell r="M308">
            <v>0.28999999999999998</v>
          </cell>
          <cell r="N308">
            <v>21264.25</v>
          </cell>
          <cell r="O308"/>
          <cell r="P308">
            <v>0.3</v>
          </cell>
          <cell r="Q308">
            <v>21997.5</v>
          </cell>
          <cell r="R308"/>
          <cell r="S308">
            <v>0.3</v>
          </cell>
          <cell r="T308">
            <v>21997.5</v>
          </cell>
          <cell r="U308"/>
          <cell r="V308"/>
          <cell r="W308">
            <v>0</v>
          </cell>
          <cell r="X308">
            <v>0</v>
          </cell>
          <cell r="Y308"/>
          <cell r="Z308">
            <v>0</v>
          </cell>
          <cell r="AA308">
            <v>0</v>
          </cell>
          <cell r="AB308"/>
          <cell r="AC308">
            <v>0</v>
          </cell>
          <cell r="AD308">
            <v>0</v>
          </cell>
          <cell r="AE308"/>
          <cell r="AF308">
            <v>0</v>
          </cell>
          <cell r="AG308">
            <v>0</v>
          </cell>
          <cell r="AH308"/>
          <cell r="AI308">
            <v>0</v>
          </cell>
          <cell r="AJ308">
            <v>0</v>
          </cell>
          <cell r="AK308"/>
          <cell r="AL308"/>
          <cell r="AM308">
            <v>0.51</v>
          </cell>
          <cell r="AN308">
            <v>37395.75</v>
          </cell>
          <cell r="AO308"/>
          <cell r="AP308">
            <v>0.51</v>
          </cell>
          <cell r="AQ308">
            <v>15148.02</v>
          </cell>
          <cell r="AR308"/>
          <cell r="AS308">
            <v>7.0000000000000007E-2</v>
          </cell>
          <cell r="AT308">
            <v>5659.85</v>
          </cell>
          <cell r="AU308"/>
          <cell r="AV308"/>
          <cell r="AW308">
            <v>144727.12</v>
          </cell>
          <cell r="AX308"/>
          <cell r="AY308">
            <v>1.4</v>
          </cell>
        </row>
        <row r="309">
          <cell r="A309" t="str">
            <v>1304101200400</v>
          </cell>
          <cell r="B309" t="str">
            <v>MCCLELLAN C C SCHOOL DIST 12</v>
          </cell>
          <cell r="C309" t="str">
            <v>JEFFERSON</v>
          </cell>
          <cell r="D309" t="str">
            <v>Elementary</v>
          </cell>
          <cell r="E309"/>
          <cell r="F309">
            <v>54.9</v>
          </cell>
          <cell r="G309">
            <v>25.33</v>
          </cell>
          <cell r="H309">
            <v>0</v>
          </cell>
          <cell r="I309"/>
          <cell r="J309">
            <v>0.2</v>
          </cell>
          <cell r="K309">
            <v>14665</v>
          </cell>
          <cell r="L309"/>
          <cell r="M309">
            <v>0.2</v>
          </cell>
          <cell r="N309">
            <v>14665</v>
          </cell>
          <cell r="O309"/>
          <cell r="P309">
            <v>0.21</v>
          </cell>
          <cell r="Q309">
            <v>15398.25</v>
          </cell>
          <cell r="R309"/>
          <cell r="S309">
            <v>0.21</v>
          </cell>
          <cell r="T309">
            <v>15398.25</v>
          </cell>
          <cell r="U309"/>
          <cell r="V309"/>
          <cell r="W309">
            <v>0</v>
          </cell>
          <cell r="X309">
            <v>0</v>
          </cell>
          <cell r="Y309"/>
          <cell r="Z309">
            <v>0</v>
          </cell>
          <cell r="AA309">
            <v>0</v>
          </cell>
          <cell r="AB309"/>
          <cell r="AC309">
            <v>0</v>
          </cell>
          <cell r="AD309">
            <v>0</v>
          </cell>
          <cell r="AE309"/>
          <cell r="AF309">
            <v>0</v>
          </cell>
          <cell r="AG309">
            <v>0</v>
          </cell>
          <cell r="AH309"/>
          <cell r="AI309">
            <v>0</v>
          </cell>
          <cell r="AJ309">
            <v>0</v>
          </cell>
          <cell r="AK309"/>
          <cell r="AL309"/>
          <cell r="AM309">
            <v>0.38</v>
          </cell>
          <cell r="AN309">
            <v>27863.5</v>
          </cell>
          <cell r="AO309"/>
          <cell r="AP309">
            <v>0.38</v>
          </cell>
          <cell r="AQ309">
            <v>11286.76</v>
          </cell>
          <cell r="AR309"/>
          <cell r="AS309">
            <v>0.05</v>
          </cell>
          <cell r="AT309">
            <v>4042.75</v>
          </cell>
          <cell r="AU309"/>
          <cell r="AV309"/>
          <cell r="AW309">
            <v>103319.51000000001</v>
          </cell>
          <cell r="AX309"/>
          <cell r="AY309">
            <v>1</v>
          </cell>
        </row>
        <row r="310">
          <cell r="A310" t="str">
            <v>1304107900200</v>
          </cell>
          <cell r="B310" t="str">
            <v>SUMMERSVILLE SCHOOL DIST 79</v>
          </cell>
          <cell r="C310" t="str">
            <v>JEFFERSON</v>
          </cell>
          <cell r="D310" t="str">
            <v>Elementary</v>
          </cell>
          <cell r="E310"/>
          <cell r="F310">
            <v>268</v>
          </cell>
          <cell r="G310">
            <v>90.33</v>
          </cell>
          <cell r="H310">
            <v>1</v>
          </cell>
          <cell r="I310"/>
          <cell r="J310">
            <v>0.72</v>
          </cell>
          <cell r="K310">
            <v>52794</v>
          </cell>
          <cell r="L310"/>
          <cell r="M310">
            <v>0.72</v>
          </cell>
          <cell r="N310">
            <v>52794</v>
          </cell>
          <cell r="O310"/>
          <cell r="P310">
            <v>0.75</v>
          </cell>
          <cell r="Q310">
            <v>54993.75</v>
          </cell>
          <cell r="R310"/>
          <cell r="S310">
            <v>0.75</v>
          </cell>
          <cell r="T310">
            <v>54993.75</v>
          </cell>
          <cell r="U310"/>
          <cell r="V310"/>
          <cell r="W310">
            <v>0</v>
          </cell>
          <cell r="X310">
            <v>0</v>
          </cell>
          <cell r="Y310"/>
          <cell r="Z310">
            <v>0</v>
          </cell>
          <cell r="AA310">
            <v>0</v>
          </cell>
          <cell r="AB310"/>
          <cell r="AC310">
            <v>0</v>
          </cell>
          <cell r="AD310">
            <v>0</v>
          </cell>
          <cell r="AE310"/>
          <cell r="AF310">
            <v>0</v>
          </cell>
          <cell r="AG310">
            <v>0</v>
          </cell>
          <cell r="AH310"/>
          <cell r="AI310">
            <v>0.01</v>
          </cell>
          <cell r="AJ310">
            <v>733.25</v>
          </cell>
          <cell r="AK310"/>
          <cell r="AL310"/>
          <cell r="AM310">
            <v>1.9</v>
          </cell>
          <cell r="AN310">
            <v>139317.5</v>
          </cell>
          <cell r="AO310"/>
          <cell r="AP310">
            <v>1.9</v>
          </cell>
          <cell r="AQ310">
            <v>56433.8</v>
          </cell>
          <cell r="AR310"/>
          <cell r="AS310">
            <v>0.26</v>
          </cell>
          <cell r="AT310">
            <v>21022.3</v>
          </cell>
          <cell r="AU310"/>
          <cell r="AV310"/>
          <cell r="AW310">
            <v>433082.35</v>
          </cell>
          <cell r="AX310"/>
          <cell r="AY310">
            <v>4.129999999999999</v>
          </cell>
        </row>
        <row r="311">
          <cell r="A311" t="str">
            <v>1304108000200</v>
          </cell>
          <cell r="B311" t="str">
            <v>MOUNT VERNON SCHOOL DIST 80</v>
          </cell>
          <cell r="C311" t="str">
            <v>JEFFERSON</v>
          </cell>
          <cell r="D311" t="str">
            <v>Elementary</v>
          </cell>
          <cell r="E311"/>
          <cell r="F311">
            <v>1331.63</v>
          </cell>
          <cell r="G311">
            <v>879.66</v>
          </cell>
          <cell r="H311">
            <v>34</v>
          </cell>
          <cell r="I311"/>
          <cell r="J311">
            <v>7.03</v>
          </cell>
          <cell r="K311">
            <v>515474.75</v>
          </cell>
          <cell r="L311"/>
          <cell r="M311">
            <v>7.03</v>
          </cell>
          <cell r="N311">
            <v>515474.75</v>
          </cell>
          <cell r="O311"/>
          <cell r="P311">
            <v>7.33</v>
          </cell>
          <cell r="Q311">
            <v>537472.25</v>
          </cell>
          <cell r="R311"/>
          <cell r="S311">
            <v>7.33</v>
          </cell>
          <cell r="T311">
            <v>537472.25</v>
          </cell>
          <cell r="U311"/>
          <cell r="V311"/>
          <cell r="W311">
            <v>0.27</v>
          </cell>
          <cell r="X311">
            <v>19797.75</v>
          </cell>
          <cell r="Y311"/>
          <cell r="Z311">
            <v>0.27</v>
          </cell>
          <cell r="AA311">
            <v>19797.75</v>
          </cell>
          <cell r="AB311"/>
          <cell r="AC311">
            <v>0.28000000000000003</v>
          </cell>
          <cell r="AD311">
            <v>20531</v>
          </cell>
          <cell r="AE311"/>
          <cell r="AF311">
            <v>0.28000000000000003</v>
          </cell>
          <cell r="AG311">
            <v>20531</v>
          </cell>
          <cell r="AH311"/>
          <cell r="AI311">
            <v>0.34</v>
          </cell>
          <cell r="AJ311">
            <v>24930.5</v>
          </cell>
          <cell r="AK311"/>
          <cell r="AL311"/>
          <cell r="AM311">
            <v>9.44</v>
          </cell>
          <cell r="AN311">
            <v>692188</v>
          </cell>
          <cell r="AO311"/>
          <cell r="AP311">
            <v>9.44</v>
          </cell>
          <cell r="AQ311">
            <v>280386.88</v>
          </cell>
          <cell r="AR311"/>
          <cell r="AS311">
            <v>1.33</v>
          </cell>
          <cell r="AT311">
            <v>107537.15</v>
          </cell>
          <cell r="AU311"/>
          <cell r="AV311"/>
          <cell r="AW311">
            <v>3291594.0300000003</v>
          </cell>
          <cell r="AX311"/>
          <cell r="AY311">
            <v>32.299999999999997</v>
          </cell>
        </row>
        <row r="312">
          <cell r="A312" t="str">
            <v>1304108200200</v>
          </cell>
          <cell r="B312" t="str">
            <v>BETHEL SCHOOL DISTRICT 82</v>
          </cell>
          <cell r="C312" t="str">
            <v>JEFFERSON</v>
          </cell>
          <cell r="D312" t="str">
            <v>Elementary</v>
          </cell>
          <cell r="E312"/>
          <cell r="F312">
            <v>159.28</v>
          </cell>
          <cell r="G312">
            <v>100</v>
          </cell>
          <cell r="H312">
            <v>0</v>
          </cell>
          <cell r="I312"/>
          <cell r="J312">
            <v>0.8</v>
          </cell>
          <cell r="K312">
            <v>58660</v>
          </cell>
          <cell r="L312"/>
          <cell r="M312">
            <v>0.8</v>
          </cell>
          <cell r="N312">
            <v>58660</v>
          </cell>
          <cell r="O312"/>
          <cell r="P312">
            <v>0.83</v>
          </cell>
          <cell r="Q312">
            <v>60859.75</v>
          </cell>
          <cell r="R312"/>
          <cell r="S312">
            <v>0.83</v>
          </cell>
          <cell r="T312">
            <v>60859.75</v>
          </cell>
          <cell r="U312"/>
          <cell r="V312"/>
          <cell r="W312">
            <v>0</v>
          </cell>
          <cell r="X312">
            <v>0</v>
          </cell>
          <cell r="Y312"/>
          <cell r="Z312">
            <v>0</v>
          </cell>
          <cell r="AA312">
            <v>0</v>
          </cell>
          <cell r="AB312"/>
          <cell r="AC312">
            <v>0</v>
          </cell>
          <cell r="AD312">
            <v>0</v>
          </cell>
          <cell r="AE312"/>
          <cell r="AF312">
            <v>0</v>
          </cell>
          <cell r="AG312">
            <v>0</v>
          </cell>
          <cell r="AH312"/>
          <cell r="AI312">
            <v>0</v>
          </cell>
          <cell r="AJ312">
            <v>0</v>
          </cell>
          <cell r="AK312"/>
          <cell r="AL312"/>
          <cell r="AM312">
            <v>1.1200000000000001</v>
          </cell>
          <cell r="AN312">
            <v>82124</v>
          </cell>
          <cell r="AO312"/>
          <cell r="AP312">
            <v>1.1200000000000001</v>
          </cell>
          <cell r="AQ312">
            <v>33266.239999999998</v>
          </cell>
          <cell r="AR312"/>
          <cell r="AS312">
            <v>0.15</v>
          </cell>
          <cell r="AT312">
            <v>12128.25</v>
          </cell>
          <cell r="AU312"/>
          <cell r="AV312"/>
          <cell r="AW312">
            <v>366557.99</v>
          </cell>
          <cell r="AX312"/>
          <cell r="AY312">
            <v>3.58</v>
          </cell>
        </row>
        <row r="313">
          <cell r="A313" t="str">
            <v>1304109900400</v>
          </cell>
          <cell r="B313" t="str">
            <v>FARRINGTON C C SCHOOL DIST 99</v>
          </cell>
          <cell r="C313" t="str">
            <v>JEFFERSON</v>
          </cell>
          <cell r="D313" t="str">
            <v>Elementary</v>
          </cell>
          <cell r="E313"/>
          <cell r="F313">
            <v>53.12</v>
          </cell>
          <cell r="G313">
            <v>17</v>
          </cell>
          <cell r="H313">
            <v>0</v>
          </cell>
          <cell r="I313"/>
          <cell r="J313">
            <v>0.13</v>
          </cell>
          <cell r="K313">
            <v>9532.25</v>
          </cell>
          <cell r="L313"/>
          <cell r="M313">
            <v>0.13</v>
          </cell>
          <cell r="N313">
            <v>9532.25</v>
          </cell>
          <cell r="O313"/>
          <cell r="P313">
            <v>0.14000000000000001</v>
          </cell>
          <cell r="Q313">
            <v>10265.5</v>
          </cell>
          <cell r="R313"/>
          <cell r="S313">
            <v>0.14000000000000001</v>
          </cell>
          <cell r="T313">
            <v>10265.5</v>
          </cell>
          <cell r="U313"/>
          <cell r="V313"/>
          <cell r="W313">
            <v>0</v>
          </cell>
          <cell r="X313">
            <v>0</v>
          </cell>
          <cell r="Y313"/>
          <cell r="Z313">
            <v>0</v>
          </cell>
          <cell r="AA313">
            <v>0</v>
          </cell>
          <cell r="AB313"/>
          <cell r="AC313">
            <v>0</v>
          </cell>
          <cell r="AD313">
            <v>0</v>
          </cell>
          <cell r="AE313"/>
          <cell r="AF313">
            <v>0</v>
          </cell>
          <cell r="AG313">
            <v>0</v>
          </cell>
          <cell r="AH313"/>
          <cell r="AI313">
            <v>0</v>
          </cell>
          <cell r="AJ313">
            <v>0</v>
          </cell>
          <cell r="AK313"/>
          <cell r="AL313"/>
          <cell r="AM313">
            <v>0.37</v>
          </cell>
          <cell r="AN313">
            <v>27130.25</v>
          </cell>
          <cell r="AO313"/>
          <cell r="AP313">
            <v>0.37</v>
          </cell>
          <cell r="AQ313">
            <v>10989.74</v>
          </cell>
          <cell r="AR313"/>
          <cell r="AS313">
            <v>0.05</v>
          </cell>
          <cell r="AT313">
            <v>4042.75</v>
          </cell>
          <cell r="AU313"/>
          <cell r="AV313"/>
          <cell r="AW313">
            <v>81758.239999999991</v>
          </cell>
          <cell r="AX313"/>
          <cell r="AY313">
            <v>0.78</v>
          </cell>
        </row>
        <row r="314">
          <cell r="A314" t="str">
            <v>1304117800400</v>
          </cell>
          <cell r="B314" t="str">
            <v>SPRING GARDEN CONS SCHL DIST 178</v>
          </cell>
          <cell r="C314" t="str">
            <v>JEFFERSON</v>
          </cell>
          <cell r="D314" t="str">
            <v>Elementary</v>
          </cell>
          <cell r="E314"/>
          <cell r="F314">
            <v>224.04</v>
          </cell>
          <cell r="G314">
            <v>84.66</v>
          </cell>
          <cell r="H314">
            <v>0</v>
          </cell>
          <cell r="I314"/>
          <cell r="J314">
            <v>0.67</v>
          </cell>
          <cell r="K314">
            <v>49127.75</v>
          </cell>
          <cell r="L314"/>
          <cell r="M314">
            <v>0.67</v>
          </cell>
          <cell r="N314">
            <v>49127.75</v>
          </cell>
          <cell r="O314"/>
          <cell r="P314">
            <v>0.7</v>
          </cell>
          <cell r="Q314">
            <v>51327.5</v>
          </cell>
          <cell r="R314"/>
          <cell r="S314">
            <v>0.7</v>
          </cell>
          <cell r="T314">
            <v>51327.5</v>
          </cell>
          <cell r="U314"/>
          <cell r="V314"/>
          <cell r="W314">
            <v>0</v>
          </cell>
          <cell r="X314">
            <v>0</v>
          </cell>
          <cell r="Y314"/>
          <cell r="Z314">
            <v>0</v>
          </cell>
          <cell r="AA314">
            <v>0</v>
          </cell>
          <cell r="AB314"/>
          <cell r="AC314">
            <v>0</v>
          </cell>
          <cell r="AD314">
            <v>0</v>
          </cell>
          <cell r="AE314"/>
          <cell r="AF314">
            <v>0</v>
          </cell>
          <cell r="AG314">
            <v>0</v>
          </cell>
          <cell r="AH314"/>
          <cell r="AI314">
            <v>0</v>
          </cell>
          <cell r="AJ314">
            <v>0</v>
          </cell>
          <cell r="AK314"/>
          <cell r="AL314"/>
          <cell r="AM314">
            <v>1.58</v>
          </cell>
          <cell r="AN314">
            <v>115853.5</v>
          </cell>
          <cell r="AO314"/>
          <cell r="AP314">
            <v>1.58</v>
          </cell>
          <cell r="AQ314">
            <v>46929.16</v>
          </cell>
          <cell r="AR314"/>
          <cell r="AS314">
            <v>0.22</v>
          </cell>
          <cell r="AT314">
            <v>17788.099999999999</v>
          </cell>
          <cell r="AU314"/>
          <cell r="AV314"/>
          <cell r="AW314">
            <v>381481.26</v>
          </cell>
          <cell r="AX314"/>
          <cell r="AY314">
            <v>3.6500000000000004</v>
          </cell>
        </row>
        <row r="315">
          <cell r="A315" t="str">
            <v>1304120101700</v>
          </cell>
          <cell r="B315" t="str">
            <v>MT VERNON TWP H S DIST 201</v>
          </cell>
          <cell r="C315" t="str">
            <v>JEFFERSON</v>
          </cell>
          <cell r="D315" t="str">
            <v>High School</v>
          </cell>
          <cell r="E315"/>
          <cell r="F315">
            <v>1155</v>
          </cell>
          <cell r="G315">
            <v>544.33000000000004</v>
          </cell>
          <cell r="H315">
            <v>9</v>
          </cell>
          <cell r="I315"/>
          <cell r="J315">
            <v>4.3499999999999996</v>
          </cell>
          <cell r="K315">
            <v>318963.75</v>
          </cell>
          <cell r="L315"/>
          <cell r="M315">
            <v>4.3499999999999996</v>
          </cell>
          <cell r="N315">
            <v>318963.75</v>
          </cell>
          <cell r="O315"/>
          <cell r="P315">
            <v>4.53</v>
          </cell>
          <cell r="Q315">
            <v>332162.25</v>
          </cell>
          <cell r="R315"/>
          <cell r="S315">
            <v>4.53</v>
          </cell>
          <cell r="T315">
            <v>332162.25</v>
          </cell>
          <cell r="U315"/>
          <cell r="V315"/>
          <cell r="W315">
            <v>7.0000000000000007E-2</v>
          </cell>
          <cell r="X315">
            <v>5132.75</v>
          </cell>
          <cell r="Y315"/>
          <cell r="Z315">
            <v>7.0000000000000007E-2</v>
          </cell>
          <cell r="AA315">
            <v>5132.75</v>
          </cell>
          <cell r="AB315"/>
          <cell r="AC315">
            <v>7.0000000000000007E-2</v>
          </cell>
          <cell r="AD315">
            <v>5132.75</v>
          </cell>
          <cell r="AE315"/>
          <cell r="AF315">
            <v>7.0000000000000007E-2</v>
          </cell>
          <cell r="AG315">
            <v>5132.75</v>
          </cell>
          <cell r="AH315"/>
          <cell r="AI315">
            <v>0.09</v>
          </cell>
          <cell r="AJ315">
            <v>6599.25</v>
          </cell>
          <cell r="AK315"/>
          <cell r="AL315"/>
          <cell r="AM315">
            <v>8.19</v>
          </cell>
          <cell r="AN315">
            <v>600531.75</v>
          </cell>
          <cell r="AO315"/>
          <cell r="AP315">
            <v>8.19</v>
          </cell>
          <cell r="AQ315">
            <v>243259.38</v>
          </cell>
          <cell r="AR315"/>
          <cell r="AS315">
            <v>1.1499999999999999</v>
          </cell>
          <cell r="AT315">
            <v>92983.25</v>
          </cell>
          <cell r="AU315"/>
          <cell r="AV315"/>
          <cell r="AW315">
            <v>2266156.63</v>
          </cell>
          <cell r="AX315"/>
          <cell r="AY315">
            <v>21.9</v>
          </cell>
        </row>
        <row r="316">
          <cell r="A316" t="str">
            <v>1304120902700</v>
          </cell>
          <cell r="B316" t="str">
            <v>WOODLAWN UNIT DIST 209</v>
          </cell>
          <cell r="C316" t="str">
            <v>JEFFERSON</v>
          </cell>
          <cell r="D316" t="str">
            <v>Unit</v>
          </cell>
          <cell r="E316"/>
          <cell r="F316">
            <v>492.62</v>
          </cell>
          <cell r="G316">
            <v>145</v>
          </cell>
          <cell r="H316">
            <v>0.16</v>
          </cell>
          <cell r="I316"/>
          <cell r="J316">
            <v>1.1599999999999999</v>
          </cell>
          <cell r="K316">
            <v>85057</v>
          </cell>
          <cell r="L316"/>
          <cell r="M316">
            <v>1.1599999999999999</v>
          </cell>
          <cell r="N316">
            <v>85057</v>
          </cell>
          <cell r="O316"/>
          <cell r="P316">
            <v>1.2</v>
          </cell>
          <cell r="Q316">
            <v>87990</v>
          </cell>
          <cell r="R316"/>
          <cell r="S316">
            <v>1.2</v>
          </cell>
          <cell r="T316">
            <v>87990</v>
          </cell>
          <cell r="U316"/>
          <cell r="V316"/>
          <cell r="W316">
            <v>0</v>
          </cell>
          <cell r="X316">
            <v>0</v>
          </cell>
          <cell r="Y316"/>
          <cell r="Z316">
            <v>0</v>
          </cell>
          <cell r="AA316">
            <v>0</v>
          </cell>
          <cell r="AB316"/>
          <cell r="AC316">
            <v>0</v>
          </cell>
          <cell r="AD316">
            <v>0</v>
          </cell>
          <cell r="AE316"/>
          <cell r="AF316">
            <v>0</v>
          </cell>
          <cell r="AG316">
            <v>0</v>
          </cell>
          <cell r="AH316"/>
          <cell r="AI316">
            <v>0</v>
          </cell>
          <cell r="AJ316">
            <v>0</v>
          </cell>
          <cell r="AK316"/>
          <cell r="AL316"/>
          <cell r="AM316">
            <v>3.49</v>
          </cell>
          <cell r="AN316">
            <v>255904.25</v>
          </cell>
          <cell r="AO316"/>
          <cell r="AP316">
            <v>3.49</v>
          </cell>
          <cell r="AQ316">
            <v>103659.98</v>
          </cell>
          <cell r="AR316"/>
          <cell r="AS316">
            <v>0.49</v>
          </cell>
          <cell r="AT316">
            <v>39618.949999999997</v>
          </cell>
          <cell r="AU316"/>
          <cell r="AV316"/>
          <cell r="AW316">
            <v>745277.17999999993</v>
          </cell>
          <cell r="AX316"/>
          <cell r="AY316">
            <v>7.05</v>
          </cell>
        </row>
        <row r="317">
          <cell r="A317" t="str">
            <v>1304131802700</v>
          </cell>
          <cell r="B317" t="str">
            <v>BLUFORD UNIT DIST 318</v>
          </cell>
          <cell r="C317" t="str">
            <v>JEFFERSON</v>
          </cell>
          <cell r="D317" t="str">
            <v>Unit</v>
          </cell>
          <cell r="E317"/>
          <cell r="F317">
            <v>369.25</v>
          </cell>
          <cell r="G317">
            <v>139.33000000000001</v>
          </cell>
          <cell r="H317">
            <v>0</v>
          </cell>
          <cell r="I317"/>
          <cell r="J317">
            <v>1.1100000000000001</v>
          </cell>
          <cell r="K317">
            <v>81390.75</v>
          </cell>
          <cell r="L317"/>
          <cell r="M317">
            <v>1.1100000000000001</v>
          </cell>
          <cell r="N317">
            <v>81390.75</v>
          </cell>
          <cell r="O317"/>
          <cell r="P317">
            <v>1.1599999999999999</v>
          </cell>
          <cell r="Q317">
            <v>85057</v>
          </cell>
          <cell r="R317"/>
          <cell r="S317">
            <v>1.1599999999999999</v>
          </cell>
          <cell r="T317">
            <v>85057</v>
          </cell>
          <cell r="U317"/>
          <cell r="V317"/>
          <cell r="W317">
            <v>0</v>
          </cell>
          <cell r="X317">
            <v>0</v>
          </cell>
          <cell r="Y317"/>
          <cell r="Z317">
            <v>0</v>
          </cell>
          <cell r="AA317">
            <v>0</v>
          </cell>
          <cell r="AB317"/>
          <cell r="AC317">
            <v>0</v>
          </cell>
          <cell r="AD317">
            <v>0</v>
          </cell>
          <cell r="AE317"/>
          <cell r="AF317">
            <v>0</v>
          </cell>
          <cell r="AG317">
            <v>0</v>
          </cell>
          <cell r="AH317"/>
          <cell r="AI317">
            <v>0</v>
          </cell>
          <cell r="AJ317">
            <v>0</v>
          </cell>
          <cell r="AK317"/>
          <cell r="AL317"/>
          <cell r="AM317">
            <v>2.61</v>
          </cell>
          <cell r="AN317">
            <v>191378.25</v>
          </cell>
          <cell r="AO317"/>
          <cell r="AP317">
            <v>2.61</v>
          </cell>
          <cell r="AQ317">
            <v>77522.22</v>
          </cell>
          <cell r="AR317"/>
          <cell r="AS317">
            <v>0.36</v>
          </cell>
          <cell r="AT317">
            <v>29107.8</v>
          </cell>
          <cell r="AU317"/>
          <cell r="AV317"/>
          <cell r="AW317">
            <v>630903.77</v>
          </cell>
          <cell r="AX317"/>
          <cell r="AY317">
            <v>6.0399999999999991</v>
          </cell>
        </row>
        <row r="318">
          <cell r="A318" t="str">
            <v>1305800100300</v>
          </cell>
          <cell r="B318" t="str">
            <v>RACCOON CONS SCHOOL DIST 1</v>
          </cell>
          <cell r="C318" t="str">
            <v>MARION</v>
          </cell>
          <cell r="D318" t="str">
            <v>Elementary</v>
          </cell>
          <cell r="E318"/>
          <cell r="F318">
            <v>218.25</v>
          </cell>
          <cell r="G318">
            <v>74</v>
          </cell>
          <cell r="H318">
            <v>0</v>
          </cell>
          <cell r="I318"/>
          <cell r="J318">
            <v>0.59</v>
          </cell>
          <cell r="K318">
            <v>43261.75</v>
          </cell>
          <cell r="L318"/>
          <cell r="M318">
            <v>0.59</v>
          </cell>
          <cell r="N318">
            <v>43261.75</v>
          </cell>
          <cell r="O318"/>
          <cell r="P318">
            <v>0.61</v>
          </cell>
          <cell r="Q318">
            <v>44728.25</v>
          </cell>
          <cell r="R318"/>
          <cell r="S318">
            <v>0.61</v>
          </cell>
          <cell r="T318">
            <v>44728.25</v>
          </cell>
          <cell r="U318"/>
          <cell r="V318"/>
          <cell r="W318">
            <v>0</v>
          </cell>
          <cell r="X318">
            <v>0</v>
          </cell>
          <cell r="Y318"/>
          <cell r="Z318">
            <v>0</v>
          </cell>
          <cell r="AA318">
            <v>0</v>
          </cell>
          <cell r="AB318"/>
          <cell r="AC318">
            <v>0</v>
          </cell>
          <cell r="AD318">
            <v>0</v>
          </cell>
          <cell r="AE318"/>
          <cell r="AF318">
            <v>0</v>
          </cell>
          <cell r="AG318">
            <v>0</v>
          </cell>
          <cell r="AH318"/>
          <cell r="AI318">
            <v>0</v>
          </cell>
          <cell r="AJ318">
            <v>0</v>
          </cell>
          <cell r="AK318"/>
          <cell r="AL318"/>
          <cell r="AM318">
            <v>1.54</v>
          </cell>
          <cell r="AN318">
            <v>112920.5</v>
          </cell>
          <cell r="AO318"/>
          <cell r="AP318">
            <v>1.54</v>
          </cell>
          <cell r="AQ318">
            <v>45741.08</v>
          </cell>
          <cell r="AR318"/>
          <cell r="AS318">
            <v>0.21</v>
          </cell>
          <cell r="AT318">
            <v>16979.55</v>
          </cell>
          <cell r="AU318"/>
          <cell r="AV318"/>
          <cell r="AW318">
            <v>351621.13</v>
          </cell>
          <cell r="AX318"/>
          <cell r="AY318">
            <v>3.35</v>
          </cell>
        </row>
        <row r="319">
          <cell r="A319" t="str">
            <v>1305800200300</v>
          </cell>
          <cell r="B319" t="str">
            <v>KELL CONSOLIDATED SCHOOL DIST 2</v>
          </cell>
          <cell r="C319" t="str">
            <v>MARION</v>
          </cell>
          <cell r="D319" t="str">
            <v>Elementary</v>
          </cell>
          <cell r="E319"/>
          <cell r="F319">
            <v>80.63</v>
          </cell>
          <cell r="G319">
            <v>28</v>
          </cell>
          <cell r="H319">
            <v>0</v>
          </cell>
          <cell r="I319"/>
          <cell r="J319">
            <v>0.22</v>
          </cell>
          <cell r="K319">
            <v>16131.5</v>
          </cell>
          <cell r="L319"/>
          <cell r="M319">
            <v>0.22</v>
          </cell>
          <cell r="N319">
            <v>16131.5</v>
          </cell>
          <cell r="O319"/>
          <cell r="P319">
            <v>0.23</v>
          </cell>
          <cell r="Q319">
            <v>16864.75</v>
          </cell>
          <cell r="R319"/>
          <cell r="S319">
            <v>0.23</v>
          </cell>
          <cell r="T319">
            <v>16864.75</v>
          </cell>
          <cell r="U319"/>
          <cell r="V319"/>
          <cell r="W319">
            <v>0</v>
          </cell>
          <cell r="X319">
            <v>0</v>
          </cell>
          <cell r="Y319"/>
          <cell r="Z319">
            <v>0</v>
          </cell>
          <cell r="AA319">
            <v>0</v>
          </cell>
          <cell r="AB319"/>
          <cell r="AC319">
            <v>0</v>
          </cell>
          <cell r="AD319">
            <v>0</v>
          </cell>
          <cell r="AE319"/>
          <cell r="AF319">
            <v>0</v>
          </cell>
          <cell r="AG319">
            <v>0</v>
          </cell>
          <cell r="AH319"/>
          <cell r="AI319">
            <v>0</v>
          </cell>
          <cell r="AJ319">
            <v>0</v>
          </cell>
          <cell r="AK319"/>
          <cell r="AL319"/>
          <cell r="AM319">
            <v>0.56999999999999995</v>
          </cell>
          <cell r="AN319">
            <v>41795.25</v>
          </cell>
          <cell r="AO319"/>
          <cell r="AP319">
            <v>0.56999999999999995</v>
          </cell>
          <cell r="AQ319">
            <v>16930.14</v>
          </cell>
          <cell r="AR319"/>
          <cell r="AS319">
            <v>0.08</v>
          </cell>
          <cell r="AT319">
            <v>6468.4</v>
          </cell>
          <cell r="AU319"/>
          <cell r="AV319"/>
          <cell r="AW319">
            <v>131186.29</v>
          </cell>
          <cell r="AX319"/>
          <cell r="AY319">
            <v>1.25</v>
          </cell>
        </row>
        <row r="320">
          <cell r="A320" t="str">
            <v>1305800700400</v>
          </cell>
          <cell r="B320" t="str">
            <v>IUKA COMM CONS SCHOOL DIST 7</v>
          </cell>
          <cell r="C320" t="str">
            <v>MARION</v>
          </cell>
          <cell r="D320" t="str">
            <v>Elementary</v>
          </cell>
          <cell r="E320"/>
          <cell r="F320">
            <v>228.5</v>
          </cell>
          <cell r="G320">
            <v>90</v>
          </cell>
          <cell r="H320">
            <v>0</v>
          </cell>
          <cell r="I320"/>
          <cell r="J320">
            <v>0.72</v>
          </cell>
          <cell r="K320">
            <v>52794</v>
          </cell>
          <cell r="L320"/>
          <cell r="M320">
            <v>0.72</v>
          </cell>
          <cell r="N320">
            <v>52794</v>
          </cell>
          <cell r="O320"/>
          <cell r="P320">
            <v>0.75</v>
          </cell>
          <cell r="Q320">
            <v>54993.75</v>
          </cell>
          <cell r="R320"/>
          <cell r="S320">
            <v>0.75</v>
          </cell>
          <cell r="T320">
            <v>54993.75</v>
          </cell>
          <cell r="U320"/>
          <cell r="V320"/>
          <cell r="W320">
            <v>0</v>
          </cell>
          <cell r="X320">
            <v>0</v>
          </cell>
          <cell r="Y320"/>
          <cell r="Z320">
            <v>0</v>
          </cell>
          <cell r="AA320">
            <v>0</v>
          </cell>
          <cell r="AB320"/>
          <cell r="AC320">
            <v>0</v>
          </cell>
          <cell r="AD320">
            <v>0</v>
          </cell>
          <cell r="AE320"/>
          <cell r="AF320">
            <v>0</v>
          </cell>
          <cell r="AG320">
            <v>0</v>
          </cell>
          <cell r="AH320"/>
          <cell r="AI320">
            <v>0</v>
          </cell>
          <cell r="AJ320">
            <v>0</v>
          </cell>
          <cell r="AK320"/>
          <cell r="AL320"/>
          <cell r="AM320">
            <v>1.62</v>
          </cell>
          <cell r="AN320">
            <v>118786.5</v>
          </cell>
          <cell r="AO320"/>
          <cell r="AP320">
            <v>1.62</v>
          </cell>
          <cell r="AQ320">
            <v>48117.24</v>
          </cell>
          <cell r="AR320"/>
          <cell r="AS320">
            <v>0.22</v>
          </cell>
          <cell r="AT320">
            <v>17788.099999999999</v>
          </cell>
          <cell r="AU320"/>
          <cell r="AV320"/>
          <cell r="AW320">
            <v>400267.33999999997</v>
          </cell>
          <cell r="AX320"/>
          <cell r="AY320">
            <v>3.84</v>
          </cell>
        </row>
        <row r="321">
          <cell r="A321" t="str">
            <v>1305801000400</v>
          </cell>
          <cell r="B321" t="str">
            <v>SELMAVILLE C C SCH DIST 10</v>
          </cell>
          <cell r="C321" t="str">
            <v>MARION</v>
          </cell>
          <cell r="D321" t="str">
            <v>Elementary</v>
          </cell>
          <cell r="E321"/>
          <cell r="F321">
            <v>243.31</v>
          </cell>
          <cell r="G321">
            <v>76</v>
          </cell>
          <cell r="H321">
            <v>5</v>
          </cell>
          <cell r="I321"/>
          <cell r="J321">
            <v>0.6</v>
          </cell>
          <cell r="K321">
            <v>43995</v>
          </cell>
          <cell r="L321"/>
          <cell r="M321">
            <v>0.6</v>
          </cell>
          <cell r="N321">
            <v>43995</v>
          </cell>
          <cell r="O321"/>
          <cell r="P321">
            <v>0.63</v>
          </cell>
          <cell r="Q321">
            <v>46194.75</v>
          </cell>
          <cell r="R321"/>
          <cell r="S321">
            <v>0.63</v>
          </cell>
          <cell r="T321">
            <v>46194.75</v>
          </cell>
          <cell r="U321"/>
          <cell r="V321"/>
          <cell r="W321">
            <v>0.04</v>
          </cell>
          <cell r="X321">
            <v>2933</v>
          </cell>
          <cell r="Y321"/>
          <cell r="Z321">
            <v>0.04</v>
          </cell>
          <cell r="AA321">
            <v>2933</v>
          </cell>
          <cell r="AB321"/>
          <cell r="AC321">
            <v>0.04</v>
          </cell>
          <cell r="AD321">
            <v>2933</v>
          </cell>
          <cell r="AE321"/>
          <cell r="AF321">
            <v>0.04</v>
          </cell>
          <cell r="AG321">
            <v>2933</v>
          </cell>
          <cell r="AH321"/>
          <cell r="AI321">
            <v>0.05</v>
          </cell>
          <cell r="AJ321">
            <v>3666.25</v>
          </cell>
          <cell r="AK321"/>
          <cell r="AL321"/>
          <cell r="AM321">
            <v>1.72</v>
          </cell>
          <cell r="AN321">
            <v>126119</v>
          </cell>
          <cell r="AO321"/>
          <cell r="AP321">
            <v>1.72</v>
          </cell>
          <cell r="AQ321">
            <v>51087.44</v>
          </cell>
          <cell r="AR321"/>
          <cell r="AS321">
            <v>0.24</v>
          </cell>
          <cell r="AT321">
            <v>19405.2</v>
          </cell>
          <cell r="AU321"/>
          <cell r="AV321"/>
          <cell r="AW321">
            <v>392389.39</v>
          </cell>
          <cell r="AX321"/>
          <cell r="AY321">
            <v>3.75</v>
          </cell>
        </row>
        <row r="322">
          <cell r="A322" t="str">
            <v>1305810002600</v>
          </cell>
          <cell r="B322" t="str">
            <v>PATOKA COMM UNIT SCH DIST 100</v>
          </cell>
          <cell r="C322" t="str">
            <v>MARION</v>
          </cell>
          <cell r="D322" t="str">
            <v>Unit</v>
          </cell>
          <cell r="E322"/>
          <cell r="F322">
            <v>221.11</v>
          </cell>
          <cell r="G322">
            <v>69.66</v>
          </cell>
          <cell r="H322">
            <v>0</v>
          </cell>
          <cell r="I322"/>
          <cell r="J322">
            <v>0.55000000000000004</v>
          </cell>
          <cell r="K322">
            <v>40328.75</v>
          </cell>
          <cell r="L322"/>
          <cell r="M322">
            <v>0.55000000000000004</v>
          </cell>
          <cell r="N322">
            <v>40328.75</v>
          </cell>
          <cell r="O322"/>
          <cell r="P322">
            <v>0.57999999999999996</v>
          </cell>
          <cell r="Q322">
            <v>42528.5</v>
          </cell>
          <cell r="R322"/>
          <cell r="S322">
            <v>0.57999999999999996</v>
          </cell>
          <cell r="T322">
            <v>42528.5</v>
          </cell>
          <cell r="U322"/>
          <cell r="V322"/>
          <cell r="W322">
            <v>0</v>
          </cell>
          <cell r="X322">
            <v>0</v>
          </cell>
          <cell r="Y322"/>
          <cell r="Z322">
            <v>0</v>
          </cell>
          <cell r="AA322">
            <v>0</v>
          </cell>
          <cell r="AB322"/>
          <cell r="AC322">
            <v>0</v>
          </cell>
          <cell r="AD322">
            <v>0</v>
          </cell>
          <cell r="AE322"/>
          <cell r="AF322">
            <v>0</v>
          </cell>
          <cell r="AG322">
            <v>0</v>
          </cell>
          <cell r="AH322"/>
          <cell r="AI322">
            <v>0</v>
          </cell>
          <cell r="AJ322">
            <v>0</v>
          </cell>
          <cell r="AK322"/>
          <cell r="AL322"/>
          <cell r="AM322">
            <v>1.56</v>
          </cell>
          <cell r="AN322">
            <v>114387</v>
          </cell>
          <cell r="AO322"/>
          <cell r="AP322">
            <v>1.56</v>
          </cell>
          <cell r="AQ322">
            <v>46335.12</v>
          </cell>
          <cell r="AR322"/>
          <cell r="AS322">
            <v>0.22</v>
          </cell>
          <cell r="AT322">
            <v>17788.099999999999</v>
          </cell>
          <cell r="AU322"/>
          <cell r="AV322"/>
          <cell r="AW322">
            <v>344224.72</v>
          </cell>
          <cell r="AX322"/>
          <cell r="AY322">
            <v>3.27</v>
          </cell>
        </row>
        <row r="323">
          <cell r="A323" t="str">
            <v>1305811100200</v>
          </cell>
          <cell r="B323" t="str">
            <v>SALEM SCHOOL DIST 111</v>
          </cell>
          <cell r="C323" t="str">
            <v>MARION</v>
          </cell>
          <cell r="D323" t="str">
            <v>Elementary</v>
          </cell>
          <cell r="E323"/>
          <cell r="F323">
            <v>923.36</v>
          </cell>
          <cell r="G323">
            <v>451.66</v>
          </cell>
          <cell r="H323">
            <v>5</v>
          </cell>
          <cell r="I323"/>
          <cell r="J323">
            <v>3.61</v>
          </cell>
          <cell r="K323">
            <v>264703.25</v>
          </cell>
          <cell r="L323"/>
          <cell r="M323">
            <v>3.61</v>
          </cell>
          <cell r="N323">
            <v>264703.25</v>
          </cell>
          <cell r="O323"/>
          <cell r="P323">
            <v>3.76</v>
          </cell>
          <cell r="Q323">
            <v>275702</v>
          </cell>
          <cell r="R323"/>
          <cell r="S323">
            <v>3.76</v>
          </cell>
          <cell r="T323">
            <v>275702</v>
          </cell>
          <cell r="U323"/>
          <cell r="V323"/>
          <cell r="W323">
            <v>0.04</v>
          </cell>
          <cell r="X323">
            <v>2933</v>
          </cell>
          <cell r="Y323"/>
          <cell r="Z323">
            <v>0.04</v>
          </cell>
          <cell r="AA323">
            <v>2933</v>
          </cell>
          <cell r="AB323"/>
          <cell r="AC323">
            <v>0.04</v>
          </cell>
          <cell r="AD323">
            <v>2933</v>
          </cell>
          <cell r="AE323"/>
          <cell r="AF323">
            <v>0.04</v>
          </cell>
          <cell r="AG323">
            <v>2933</v>
          </cell>
          <cell r="AH323"/>
          <cell r="AI323">
            <v>0.05</v>
          </cell>
          <cell r="AJ323">
            <v>3666.25</v>
          </cell>
          <cell r="AK323"/>
          <cell r="AL323"/>
          <cell r="AM323">
            <v>6.54</v>
          </cell>
          <cell r="AN323">
            <v>479545.5</v>
          </cell>
          <cell r="AO323"/>
          <cell r="AP323">
            <v>6.54</v>
          </cell>
          <cell r="AQ323">
            <v>194251.08</v>
          </cell>
          <cell r="AR323"/>
          <cell r="AS323">
            <v>0.92</v>
          </cell>
          <cell r="AT323">
            <v>74386.600000000006</v>
          </cell>
          <cell r="AU323"/>
          <cell r="AV323"/>
          <cell r="AW323">
            <v>1844391.93</v>
          </cell>
          <cell r="AX323"/>
          <cell r="AY323">
            <v>17.839999999999996</v>
          </cell>
        </row>
        <row r="324">
          <cell r="A324" t="str">
            <v>1305813300200</v>
          </cell>
          <cell r="B324" t="str">
            <v>CENTRAL CITY SCHOOL DIST 133</v>
          </cell>
          <cell r="C324" t="str">
            <v>MARION</v>
          </cell>
          <cell r="D324" t="str">
            <v>Elementary</v>
          </cell>
          <cell r="E324"/>
          <cell r="F324">
            <v>337.3</v>
          </cell>
          <cell r="G324">
            <v>160</v>
          </cell>
          <cell r="H324">
            <v>4</v>
          </cell>
          <cell r="I324"/>
          <cell r="J324">
            <v>1.28</v>
          </cell>
          <cell r="K324">
            <v>93856</v>
          </cell>
          <cell r="L324"/>
          <cell r="M324">
            <v>1.28</v>
          </cell>
          <cell r="N324">
            <v>93856</v>
          </cell>
          <cell r="O324"/>
          <cell r="P324">
            <v>1.33</v>
          </cell>
          <cell r="Q324">
            <v>97522.25</v>
          </cell>
          <cell r="R324"/>
          <cell r="S324">
            <v>1.33</v>
          </cell>
          <cell r="T324">
            <v>97522.25</v>
          </cell>
          <cell r="U324"/>
          <cell r="V324"/>
          <cell r="W324">
            <v>0.03</v>
          </cell>
          <cell r="X324">
            <v>2199.75</v>
          </cell>
          <cell r="Y324"/>
          <cell r="Z324">
            <v>0.03</v>
          </cell>
          <cell r="AA324">
            <v>2199.75</v>
          </cell>
          <cell r="AB324"/>
          <cell r="AC324">
            <v>0.03</v>
          </cell>
          <cell r="AD324">
            <v>2199.75</v>
          </cell>
          <cell r="AE324"/>
          <cell r="AF324">
            <v>0.03</v>
          </cell>
          <cell r="AG324">
            <v>2199.75</v>
          </cell>
          <cell r="AH324"/>
          <cell r="AI324">
            <v>0.04</v>
          </cell>
          <cell r="AJ324">
            <v>2933</v>
          </cell>
          <cell r="AK324"/>
          <cell r="AL324"/>
          <cell r="AM324">
            <v>2.39</v>
          </cell>
          <cell r="AN324">
            <v>175246.75</v>
          </cell>
          <cell r="AO324"/>
          <cell r="AP324">
            <v>2.39</v>
          </cell>
          <cell r="AQ324">
            <v>70987.78</v>
          </cell>
          <cell r="AR324"/>
          <cell r="AS324">
            <v>0.33</v>
          </cell>
          <cell r="AT324">
            <v>26682.15</v>
          </cell>
          <cell r="AU324"/>
          <cell r="AV324"/>
          <cell r="AW324">
            <v>667405.17999999993</v>
          </cell>
          <cell r="AX324"/>
          <cell r="AY324">
            <v>6.4600000000000009</v>
          </cell>
        </row>
        <row r="325">
          <cell r="A325" t="str">
            <v>1305813500200</v>
          </cell>
          <cell r="B325" t="str">
            <v>CENTRALIA SCHOOL DIST 135</v>
          </cell>
          <cell r="C325" t="str">
            <v>MARION</v>
          </cell>
          <cell r="D325" t="str">
            <v>Elementary</v>
          </cell>
          <cell r="E325"/>
          <cell r="F325">
            <v>1116.05</v>
          </cell>
          <cell r="G325">
            <v>849.66</v>
          </cell>
          <cell r="H325">
            <v>0</v>
          </cell>
          <cell r="I325"/>
          <cell r="J325">
            <v>6.79</v>
          </cell>
          <cell r="K325">
            <v>497876.75</v>
          </cell>
          <cell r="L325"/>
          <cell r="M325">
            <v>6.79</v>
          </cell>
          <cell r="N325">
            <v>497876.75</v>
          </cell>
          <cell r="O325"/>
          <cell r="P325">
            <v>7.08</v>
          </cell>
          <cell r="Q325">
            <v>519141</v>
          </cell>
          <cell r="R325"/>
          <cell r="S325">
            <v>7.08</v>
          </cell>
          <cell r="T325">
            <v>519141</v>
          </cell>
          <cell r="U325"/>
          <cell r="V325"/>
          <cell r="W325">
            <v>0</v>
          </cell>
          <cell r="X325">
            <v>0</v>
          </cell>
          <cell r="Y325"/>
          <cell r="Z325">
            <v>0</v>
          </cell>
          <cell r="AA325">
            <v>0</v>
          </cell>
          <cell r="AB325"/>
          <cell r="AC325">
            <v>0</v>
          </cell>
          <cell r="AD325">
            <v>0</v>
          </cell>
          <cell r="AE325"/>
          <cell r="AF325">
            <v>0</v>
          </cell>
          <cell r="AG325">
            <v>0</v>
          </cell>
          <cell r="AH325"/>
          <cell r="AI325">
            <v>0</v>
          </cell>
          <cell r="AJ325">
            <v>0</v>
          </cell>
          <cell r="AK325"/>
          <cell r="AL325"/>
          <cell r="AM325">
            <v>7.91</v>
          </cell>
          <cell r="AN325">
            <v>580000.75</v>
          </cell>
          <cell r="AO325"/>
          <cell r="AP325">
            <v>7.91</v>
          </cell>
          <cell r="AQ325">
            <v>234942.82</v>
          </cell>
          <cell r="AR325"/>
          <cell r="AS325">
            <v>1.1100000000000001</v>
          </cell>
          <cell r="AT325">
            <v>89749.05</v>
          </cell>
          <cell r="AU325"/>
          <cell r="AV325"/>
          <cell r="AW325">
            <v>2938728.12</v>
          </cell>
          <cell r="AX325"/>
          <cell r="AY325">
            <v>28.860000000000003</v>
          </cell>
        </row>
        <row r="326">
          <cell r="A326" t="str">
            <v>1305820001700</v>
          </cell>
          <cell r="B326" t="str">
            <v>CENTRALIA H S DIST 200</v>
          </cell>
          <cell r="C326" t="str">
            <v>MARION</v>
          </cell>
          <cell r="D326" t="str">
            <v>High School</v>
          </cell>
          <cell r="E326"/>
          <cell r="F326">
            <v>810.16</v>
          </cell>
          <cell r="G326">
            <v>496</v>
          </cell>
          <cell r="H326">
            <v>0</v>
          </cell>
          <cell r="I326"/>
          <cell r="J326">
            <v>3.96</v>
          </cell>
          <cell r="K326">
            <v>290367</v>
          </cell>
          <cell r="L326"/>
          <cell r="M326">
            <v>3.96</v>
          </cell>
          <cell r="N326">
            <v>290367</v>
          </cell>
          <cell r="O326"/>
          <cell r="P326">
            <v>4.13</v>
          </cell>
          <cell r="Q326">
            <v>302832.25</v>
          </cell>
          <cell r="R326"/>
          <cell r="S326">
            <v>4.13</v>
          </cell>
          <cell r="T326">
            <v>302832.25</v>
          </cell>
          <cell r="U326"/>
          <cell r="V326"/>
          <cell r="W326">
            <v>0</v>
          </cell>
          <cell r="X326">
            <v>0</v>
          </cell>
          <cell r="Y326"/>
          <cell r="Z326">
            <v>0</v>
          </cell>
          <cell r="AA326">
            <v>0</v>
          </cell>
          <cell r="AB326"/>
          <cell r="AC326">
            <v>0</v>
          </cell>
          <cell r="AD326">
            <v>0</v>
          </cell>
          <cell r="AE326"/>
          <cell r="AF326">
            <v>0</v>
          </cell>
          <cell r="AG326">
            <v>0</v>
          </cell>
          <cell r="AH326"/>
          <cell r="AI326">
            <v>0</v>
          </cell>
          <cell r="AJ326">
            <v>0</v>
          </cell>
          <cell r="AK326"/>
          <cell r="AL326"/>
          <cell r="AM326">
            <v>5.74</v>
          </cell>
          <cell r="AN326">
            <v>420885.5</v>
          </cell>
          <cell r="AO326"/>
          <cell r="AP326">
            <v>5.74</v>
          </cell>
          <cell r="AQ326">
            <v>170489.48</v>
          </cell>
          <cell r="AR326"/>
          <cell r="AS326">
            <v>0.81</v>
          </cell>
          <cell r="AT326">
            <v>65492.55</v>
          </cell>
          <cell r="AU326"/>
          <cell r="AV326"/>
          <cell r="AW326">
            <v>1843266.03</v>
          </cell>
          <cell r="AX326"/>
          <cell r="AY326">
            <v>17.96</v>
          </cell>
        </row>
        <row r="327">
          <cell r="A327" t="str">
            <v>1305840102600</v>
          </cell>
          <cell r="B327" t="str">
            <v>SOUTH CENTRAL COMM UNIT DIST 401</v>
          </cell>
          <cell r="C327" t="str">
            <v>MARION</v>
          </cell>
          <cell r="D327" t="str">
            <v>Unit</v>
          </cell>
          <cell r="E327"/>
          <cell r="F327">
            <v>617.20000000000005</v>
          </cell>
          <cell r="G327">
            <v>269.66000000000003</v>
          </cell>
          <cell r="H327">
            <v>0</v>
          </cell>
          <cell r="I327"/>
          <cell r="J327">
            <v>2.15</v>
          </cell>
          <cell r="K327">
            <v>157648.75</v>
          </cell>
          <cell r="L327"/>
          <cell r="M327">
            <v>2.15</v>
          </cell>
          <cell r="N327">
            <v>157648.75</v>
          </cell>
          <cell r="O327"/>
          <cell r="P327">
            <v>2.2400000000000002</v>
          </cell>
          <cell r="Q327">
            <v>164248</v>
          </cell>
          <cell r="R327"/>
          <cell r="S327">
            <v>2.2400000000000002</v>
          </cell>
          <cell r="T327">
            <v>164248</v>
          </cell>
          <cell r="U327"/>
          <cell r="V327"/>
          <cell r="W327">
            <v>0</v>
          </cell>
          <cell r="X327">
            <v>0</v>
          </cell>
          <cell r="Y327"/>
          <cell r="Z327">
            <v>0</v>
          </cell>
          <cell r="AA327">
            <v>0</v>
          </cell>
          <cell r="AB327"/>
          <cell r="AC327">
            <v>0</v>
          </cell>
          <cell r="AD327">
            <v>0</v>
          </cell>
          <cell r="AE327"/>
          <cell r="AF327">
            <v>0</v>
          </cell>
          <cell r="AG327">
            <v>0</v>
          </cell>
          <cell r="AH327"/>
          <cell r="AI327">
            <v>0</v>
          </cell>
          <cell r="AJ327">
            <v>0</v>
          </cell>
          <cell r="AK327"/>
          <cell r="AL327"/>
          <cell r="AM327">
            <v>4.37</v>
          </cell>
          <cell r="AN327">
            <v>320430.25</v>
          </cell>
          <cell r="AO327"/>
          <cell r="AP327">
            <v>4.37</v>
          </cell>
          <cell r="AQ327">
            <v>129797.74</v>
          </cell>
          <cell r="AR327"/>
          <cell r="AS327">
            <v>0.61</v>
          </cell>
          <cell r="AT327">
            <v>49321.55</v>
          </cell>
          <cell r="AU327"/>
          <cell r="AV327"/>
          <cell r="AW327">
            <v>1143343.04</v>
          </cell>
          <cell r="AX327"/>
          <cell r="AY327">
            <v>11</v>
          </cell>
        </row>
        <row r="328">
          <cell r="A328" t="str">
            <v>1305850102600</v>
          </cell>
          <cell r="B328" t="str">
            <v>SANDOVAL C U SCHOOL DIST 501</v>
          </cell>
          <cell r="C328" t="str">
            <v>MARION</v>
          </cell>
          <cell r="D328" t="str">
            <v>Unit</v>
          </cell>
          <cell r="E328"/>
          <cell r="F328">
            <v>399.37</v>
          </cell>
          <cell r="G328">
            <v>249.66</v>
          </cell>
          <cell r="H328">
            <v>0</v>
          </cell>
          <cell r="I328"/>
          <cell r="J328">
            <v>1.99</v>
          </cell>
          <cell r="K328">
            <v>145916.75</v>
          </cell>
          <cell r="L328"/>
          <cell r="M328">
            <v>1.99</v>
          </cell>
          <cell r="N328">
            <v>145916.75</v>
          </cell>
          <cell r="O328"/>
          <cell r="P328">
            <v>2.08</v>
          </cell>
          <cell r="Q328">
            <v>152516</v>
          </cell>
          <cell r="R328"/>
          <cell r="S328">
            <v>2.08</v>
          </cell>
          <cell r="T328">
            <v>152516</v>
          </cell>
          <cell r="U328"/>
          <cell r="V328"/>
          <cell r="W328">
            <v>0</v>
          </cell>
          <cell r="X328">
            <v>0</v>
          </cell>
          <cell r="Y328"/>
          <cell r="Z328">
            <v>0</v>
          </cell>
          <cell r="AA328">
            <v>0</v>
          </cell>
          <cell r="AB328"/>
          <cell r="AC328">
            <v>0</v>
          </cell>
          <cell r="AD328">
            <v>0</v>
          </cell>
          <cell r="AE328"/>
          <cell r="AF328">
            <v>0</v>
          </cell>
          <cell r="AG328">
            <v>0</v>
          </cell>
          <cell r="AH328"/>
          <cell r="AI328">
            <v>0</v>
          </cell>
          <cell r="AJ328">
            <v>0</v>
          </cell>
          <cell r="AK328"/>
          <cell r="AL328"/>
          <cell r="AM328">
            <v>2.83</v>
          </cell>
          <cell r="AN328">
            <v>207509.75</v>
          </cell>
          <cell r="AO328"/>
          <cell r="AP328">
            <v>2.83</v>
          </cell>
          <cell r="AQ328">
            <v>84056.66</v>
          </cell>
          <cell r="AR328"/>
          <cell r="AS328">
            <v>0.39</v>
          </cell>
          <cell r="AT328">
            <v>31533.45</v>
          </cell>
          <cell r="AU328"/>
          <cell r="AV328"/>
          <cell r="AW328">
            <v>919965.36</v>
          </cell>
          <cell r="AX328"/>
          <cell r="AY328">
            <v>8.98</v>
          </cell>
        </row>
        <row r="329">
          <cell r="A329" t="str">
            <v>1305860001600</v>
          </cell>
          <cell r="B329" t="str">
            <v>SALEM COMM H S DIST 600</v>
          </cell>
          <cell r="C329" t="str">
            <v>MARION</v>
          </cell>
          <cell r="D329" t="str">
            <v>High School</v>
          </cell>
          <cell r="E329"/>
          <cell r="F329">
            <v>702</v>
          </cell>
          <cell r="G329">
            <v>264.66000000000003</v>
          </cell>
          <cell r="H329">
            <v>0</v>
          </cell>
          <cell r="I329"/>
          <cell r="J329">
            <v>2.11</v>
          </cell>
          <cell r="K329">
            <v>154715.75</v>
          </cell>
          <cell r="L329"/>
          <cell r="M329">
            <v>2.11</v>
          </cell>
          <cell r="N329">
            <v>154715.75</v>
          </cell>
          <cell r="O329"/>
          <cell r="P329">
            <v>2.2000000000000002</v>
          </cell>
          <cell r="Q329">
            <v>161315</v>
          </cell>
          <cell r="R329"/>
          <cell r="S329">
            <v>2.2000000000000002</v>
          </cell>
          <cell r="T329">
            <v>161315</v>
          </cell>
          <cell r="U329"/>
          <cell r="V329"/>
          <cell r="W329">
            <v>0</v>
          </cell>
          <cell r="X329">
            <v>0</v>
          </cell>
          <cell r="Y329"/>
          <cell r="Z329">
            <v>0</v>
          </cell>
          <cell r="AA329">
            <v>0</v>
          </cell>
          <cell r="AB329"/>
          <cell r="AC329">
            <v>0</v>
          </cell>
          <cell r="AD329">
            <v>0</v>
          </cell>
          <cell r="AE329"/>
          <cell r="AF329">
            <v>0</v>
          </cell>
          <cell r="AG329">
            <v>0</v>
          </cell>
          <cell r="AH329"/>
          <cell r="AI329">
            <v>0</v>
          </cell>
          <cell r="AJ329">
            <v>0</v>
          </cell>
          <cell r="AK329"/>
          <cell r="AL329"/>
          <cell r="AM329">
            <v>4.97</v>
          </cell>
          <cell r="AN329">
            <v>364425.25</v>
          </cell>
          <cell r="AO329"/>
          <cell r="AP329">
            <v>4.97</v>
          </cell>
          <cell r="AQ329">
            <v>147618.94</v>
          </cell>
          <cell r="AR329"/>
          <cell r="AS329">
            <v>0.7</v>
          </cell>
          <cell r="AT329">
            <v>56598.5</v>
          </cell>
          <cell r="AU329"/>
          <cell r="AV329"/>
          <cell r="AW329">
            <v>1200704.19</v>
          </cell>
          <cell r="AX329"/>
          <cell r="AY329">
            <v>11.48</v>
          </cell>
        </row>
        <row r="330">
          <cell r="A330" t="str">
            <v>1305872202600</v>
          </cell>
          <cell r="B330" t="str">
            <v>ODIN C U SCHOOL DIST 722</v>
          </cell>
          <cell r="C330" t="str">
            <v>MARION</v>
          </cell>
          <cell r="D330" t="str">
            <v>Unit</v>
          </cell>
          <cell r="E330"/>
          <cell r="F330">
            <v>243</v>
          </cell>
          <cell r="G330">
            <v>92.33</v>
          </cell>
          <cell r="H330">
            <v>0</v>
          </cell>
          <cell r="I330"/>
          <cell r="J330">
            <v>0.73</v>
          </cell>
          <cell r="K330">
            <v>53527.25</v>
          </cell>
          <cell r="L330"/>
          <cell r="M330">
            <v>0.73</v>
          </cell>
          <cell r="N330">
            <v>53527.25</v>
          </cell>
          <cell r="O330"/>
          <cell r="P330">
            <v>0.76</v>
          </cell>
          <cell r="Q330">
            <v>55727</v>
          </cell>
          <cell r="R330"/>
          <cell r="S330">
            <v>0.76</v>
          </cell>
          <cell r="T330">
            <v>55727</v>
          </cell>
          <cell r="U330"/>
          <cell r="V330"/>
          <cell r="W330">
            <v>0</v>
          </cell>
          <cell r="X330">
            <v>0</v>
          </cell>
          <cell r="Y330"/>
          <cell r="Z330">
            <v>0</v>
          </cell>
          <cell r="AA330">
            <v>0</v>
          </cell>
          <cell r="AB330"/>
          <cell r="AC330">
            <v>0</v>
          </cell>
          <cell r="AD330">
            <v>0</v>
          </cell>
          <cell r="AE330"/>
          <cell r="AF330">
            <v>0</v>
          </cell>
          <cell r="AG330">
            <v>0</v>
          </cell>
          <cell r="AH330"/>
          <cell r="AI330">
            <v>0</v>
          </cell>
          <cell r="AJ330">
            <v>0</v>
          </cell>
          <cell r="AK330"/>
          <cell r="AL330"/>
          <cell r="AM330">
            <v>1.72</v>
          </cell>
          <cell r="AN330">
            <v>126119</v>
          </cell>
          <cell r="AO330"/>
          <cell r="AP330">
            <v>1.72</v>
          </cell>
          <cell r="AQ330">
            <v>51087.44</v>
          </cell>
          <cell r="AR330"/>
          <cell r="AS330">
            <v>0.24</v>
          </cell>
          <cell r="AT330">
            <v>19405.2</v>
          </cell>
          <cell r="AU330"/>
          <cell r="AV330"/>
          <cell r="AW330">
            <v>415120.14</v>
          </cell>
          <cell r="AX330"/>
          <cell r="AY330">
            <v>3.9699999999999998</v>
          </cell>
        </row>
        <row r="331">
          <cell r="A331" t="str">
            <v>1309500100400</v>
          </cell>
          <cell r="B331" t="str">
            <v>OAKDALE C C SCHOOL DISTRICT 1</v>
          </cell>
          <cell r="C331" t="str">
            <v>WASHINGTON</v>
          </cell>
          <cell r="D331" t="str">
            <v>Elementary</v>
          </cell>
          <cell r="E331"/>
          <cell r="F331">
            <v>61.05</v>
          </cell>
          <cell r="G331">
            <v>27</v>
          </cell>
          <cell r="H331">
            <v>1</v>
          </cell>
          <cell r="I331"/>
          <cell r="J331">
            <v>0.21</v>
          </cell>
          <cell r="K331">
            <v>15398.25</v>
          </cell>
          <cell r="L331"/>
          <cell r="M331">
            <v>0.21</v>
          </cell>
          <cell r="N331">
            <v>15398.25</v>
          </cell>
          <cell r="O331"/>
          <cell r="P331">
            <v>0.22</v>
          </cell>
          <cell r="Q331">
            <v>16131.5</v>
          </cell>
          <cell r="R331"/>
          <cell r="S331">
            <v>0.22</v>
          </cell>
          <cell r="T331">
            <v>16131.5</v>
          </cell>
          <cell r="U331"/>
          <cell r="V331"/>
          <cell r="W331">
            <v>0</v>
          </cell>
          <cell r="X331">
            <v>0</v>
          </cell>
          <cell r="Y331"/>
          <cell r="Z331">
            <v>0</v>
          </cell>
          <cell r="AA331">
            <v>0</v>
          </cell>
          <cell r="AB331"/>
          <cell r="AC331">
            <v>0</v>
          </cell>
          <cell r="AD331">
            <v>0</v>
          </cell>
          <cell r="AE331"/>
          <cell r="AF331">
            <v>0</v>
          </cell>
          <cell r="AG331">
            <v>0</v>
          </cell>
          <cell r="AH331"/>
          <cell r="AI331">
            <v>0.01</v>
          </cell>
          <cell r="AJ331">
            <v>733.25</v>
          </cell>
          <cell r="AK331"/>
          <cell r="AL331"/>
          <cell r="AM331">
            <v>0.43</v>
          </cell>
          <cell r="AN331">
            <v>31529.75</v>
          </cell>
          <cell r="AO331"/>
          <cell r="AP331">
            <v>0.43</v>
          </cell>
          <cell r="AQ331">
            <v>12771.86</v>
          </cell>
          <cell r="AR331"/>
          <cell r="AS331">
            <v>0.06</v>
          </cell>
          <cell r="AT331">
            <v>4851.3</v>
          </cell>
          <cell r="AU331"/>
          <cell r="AV331"/>
          <cell r="AW331">
            <v>112945.66</v>
          </cell>
          <cell r="AX331"/>
          <cell r="AY331">
            <v>1.0900000000000001</v>
          </cell>
        </row>
        <row r="332">
          <cell r="A332" t="str">
            <v>1309501002600</v>
          </cell>
          <cell r="B332" t="str">
            <v>WEST WASHINGTON CO C U DIST 10</v>
          </cell>
          <cell r="C332" t="str">
            <v>WASHINGTON</v>
          </cell>
          <cell r="D332" t="str">
            <v>Unit</v>
          </cell>
          <cell r="E332"/>
          <cell r="F332">
            <v>512.28</v>
          </cell>
          <cell r="G332">
            <v>86.66</v>
          </cell>
          <cell r="H332">
            <v>2</v>
          </cell>
          <cell r="I332"/>
          <cell r="J332">
            <v>0.69</v>
          </cell>
          <cell r="K332">
            <v>50594.25</v>
          </cell>
          <cell r="L332"/>
          <cell r="M332">
            <v>0.69</v>
          </cell>
          <cell r="N332">
            <v>50594.25</v>
          </cell>
          <cell r="O332"/>
          <cell r="P332">
            <v>0.72</v>
          </cell>
          <cell r="Q332">
            <v>52794</v>
          </cell>
          <cell r="R332"/>
          <cell r="S332">
            <v>0.72</v>
          </cell>
          <cell r="T332">
            <v>52794</v>
          </cell>
          <cell r="U332"/>
          <cell r="V332"/>
          <cell r="W332">
            <v>0.01</v>
          </cell>
          <cell r="X332">
            <v>733.25</v>
          </cell>
          <cell r="Y332"/>
          <cell r="Z332">
            <v>0.01</v>
          </cell>
          <cell r="AA332">
            <v>733.25</v>
          </cell>
          <cell r="AB332"/>
          <cell r="AC332">
            <v>0.01</v>
          </cell>
          <cell r="AD332">
            <v>733.25</v>
          </cell>
          <cell r="AE332"/>
          <cell r="AF332">
            <v>0.01</v>
          </cell>
          <cell r="AG332">
            <v>733.25</v>
          </cell>
          <cell r="AH332"/>
          <cell r="AI332">
            <v>0.02</v>
          </cell>
          <cell r="AJ332">
            <v>1466.5</v>
          </cell>
          <cell r="AK332"/>
          <cell r="AL332"/>
          <cell r="AM332">
            <v>3.63</v>
          </cell>
          <cell r="AN332">
            <v>266169.75</v>
          </cell>
          <cell r="AO332"/>
          <cell r="AP332">
            <v>3.63</v>
          </cell>
          <cell r="AQ332">
            <v>107818.26</v>
          </cell>
          <cell r="AR332"/>
          <cell r="AS332">
            <v>0.51</v>
          </cell>
          <cell r="AT332">
            <v>41236.050000000003</v>
          </cell>
          <cell r="AU332"/>
          <cell r="AV332"/>
          <cell r="AW332">
            <v>626400.06000000006</v>
          </cell>
          <cell r="AX332"/>
          <cell r="AY332">
            <v>5.8099999999999987</v>
          </cell>
        </row>
        <row r="333">
          <cell r="A333" t="str">
            <v>1309501100400</v>
          </cell>
          <cell r="B333" t="str">
            <v>IRVINGTON C C SCH DISTRICT 11</v>
          </cell>
          <cell r="C333" t="str">
            <v>WASHINGTON</v>
          </cell>
          <cell r="D333" t="str">
            <v>Elementary</v>
          </cell>
          <cell r="E333"/>
          <cell r="F333">
            <v>68.25</v>
          </cell>
          <cell r="G333">
            <v>22</v>
          </cell>
          <cell r="H333">
            <v>0</v>
          </cell>
          <cell r="I333"/>
          <cell r="J333">
            <v>0.17</v>
          </cell>
          <cell r="K333">
            <v>12465.25</v>
          </cell>
          <cell r="L333"/>
          <cell r="M333">
            <v>0.17</v>
          </cell>
          <cell r="N333">
            <v>12465.25</v>
          </cell>
          <cell r="O333"/>
          <cell r="P333">
            <v>0.18</v>
          </cell>
          <cell r="Q333">
            <v>13198.5</v>
          </cell>
          <cell r="R333"/>
          <cell r="S333">
            <v>0.18</v>
          </cell>
          <cell r="T333">
            <v>13198.5</v>
          </cell>
          <cell r="U333"/>
          <cell r="V333"/>
          <cell r="W333">
            <v>0</v>
          </cell>
          <cell r="X333">
            <v>0</v>
          </cell>
          <cell r="Y333"/>
          <cell r="Z333">
            <v>0</v>
          </cell>
          <cell r="AA333">
            <v>0</v>
          </cell>
          <cell r="AB333"/>
          <cell r="AC333">
            <v>0</v>
          </cell>
          <cell r="AD333">
            <v>0</v>
          </cell>
          <cell r="AE333"/>
          <cell r="AF333">
            <v>0</v>
          </cell>
          <cell r="AG333">
            <v>0</v>
          </cell>
          <cell r="AH333"/>
          <cell r="AI333">
            <v>0</v>
          </cell>
          <cell r="AJ333">
            <v>0</v>
          </cell>
          <cell r="AK333"/>
          <cell r="AL333"/>
          <cell r="AM333">
            <v>0.48</v>
          </cell>
          <cell r="AN333">
            <v>35196</v>
          </cell>
          <cell r="AO333"/>
          <cell r="AP333">
            <v>0.48</v>
          </cell>
          <cell r="AQ333">
            <v>14256.96</v>
          </cell>
          <cell r="AR333"/>
          <cell r="AS333">
            <v>0.06</v>
          </cell>
          <cell r="AT333">
            <v>4851.3</v>
          </cell>
          <cell r="AU333"/>
          <cell r="AV333"/>
          <cell r="AW333">
            <v>105631.76</v>
          </cell>
          <cell r="AX333"/>
          <cell r="AY333">
            <v>1.01</v>
          </cell>
        </row>
        <row r="334">
          <cell r="A334" t="str">
            <v>1309501500400</v>
          </cell>
          <cell r="B334" t="str">
            <v>ASHLEY C C SCH DISTRICT 15</v>
          </cell>
          <cell r="C334" t="str">
            <v>WASHINGTON</v>
          </cell>
          <cell r="D334" t="str">
            <v>Elementary</v>
          </cell>
          <cell r="E334"/>
          <cell r="F334">
            <v>114.4</v>
          </cell>
          <cell r="G334">
            <v>39.33</v>
          </cell>
          <cell r="H334">
            <v>0</v>
          </cell>
          <cell r="I334"/>
          <cell r="J334">
            <v>0.31</v>
          </cell>
          <cell r="K334">
            <v>22730.75</v>
          </cell>
          <cell r="L334"/>
          <cell r="M334">
            <v>0.31</v>
          </cell>
          <cell r="N334">
            <v>22730.75</v>
          </cell>
          <cell r="O334"/>
          <cell r="P334">
            <v>0.32</v>
          </cell>
          <cell r="Q334">
            <v>23464</v>
          </cell>
          <cell r="R334"/>
          <cell r="S334">
            <v>0.32</v>
          </cell>
          <cell r="T334">
            <v>23464</v>
          </cell>
          <cell r="U334"/>
          <cell r="V334"/>
          <cell r="W334">
            <v>0</v>
          </cell>
          <cell r="X334">
            <v>0</v>
          </cell>
          <cell r="Y334"/>
          <cell r="Z334">
            <v>0</v>
          </cell>
          <cell r="AA334">
            <v>0</v>
          </cell>
          <cell r="AB334"/>
          <cell r="AC334">
            <v>0</v>
          </cell>
          <cell r="AD334">
            <v>0</v>
          </cell>
          <cell r="AE334"/>
          <cell r="AF334">
            <v>0</v>
          </cell>
          <cell r="AG334">
            <v>0</v>
          </cell>
          <cell r="AH334"/>
          <cell r="AI334">
            <v>0</v>
          </cell>
          <cell r="AJ334">
            <v>0</v>
          </cell>
          <cell r="AK334"/>
          <cell r="AL334"/>
          <cell r="AM334">
            <v>0.81</v>
          </cell>
          <cell r="AN334">
            <v>59393.25</v>
          </cell>
          <cell r="AO334"/>
          <cell r="AP334">
            <v>0.81</v>
          </cell>
          <cell r="AQ334">
            <v>24058.62</v>
          </cell>
          <cell r="AR334"/>
          <cell r="AS334">
            <v>0.11</v>
          </cell>
          <cell r="AT334">
            <v>8894.0499999999993</v>
          </cell>
          <cell r="AU334"/>
          <cell r="AV334"/>
          <cell r="AW334">
            <v>184735.41999999998</v>
          </cell>
          <cell r="AX334"/>
          <cell r="AY334">
            <v>1.76</v>
          </cell>
        </row>
        <row r="335">
          <cell r="A335" t="str">
            <v>1309504900400</v>
          </cell>
          <cell r="B335" t="str">
            <v>NASHVILLE C C SCH DISTRICT 49</v>
          </cell>
          <cell r="C335" t="str">
            <v>WASHINGTON</v>
          </cell>
          <cell r="D335" t="str">
            <v>Elementary</v>
          </cell>
          <cell r="E335"/>
          <cell r="F335">
            <v>535</v>
          </cell>
          <cell r="G335">
            <v>201.66</v>
          </cell>
          <cell r="H335">
            <v>0</v>
          </cell>
          <cell r="I335"/>
          <cell r="J335">
            <v>1.61</v>
          </cell>
          <cell r="K335">
            <v>118053.25</v>
          </cell>
          <cell r="L335"/>
          <cell r="M335">
            <v>1.61</v>
          </cell>
          <cell r="N335">
            <v>118053.25</v>
          </cell>
          <cell r="O335"/>
          <cell r="P335">
            <v>1.68</v>
          </cell>
          <cell r="Q335">
            <v>123186</v>
          </cell>
          <cell r="R335"/>
          <cell r="S335">
            <v>1.68</v>
          </cell>
          <cell r="T335">
            <v>123186</v>
          </cell>
          <cell r="U335"/>
          <cell r="V335"/>
          <cell r="W335">
            <v>0</v>
          </cell>
          <cell r="X335">
            <v>0</v>
          </cell>
          <cell r="Y335"/>
          <cell r="Z335">
            <v>0</v>
          </cell>
          <cell r="AA335">
            <v>0</v>
          </cell>
          <cell r="AB335"/>
          <cell r="AC335">
            <v>0</v>
          </cell>
          <cell r="AD335">
            <v>0</v>
          </cell>
          <cell r="AE335"/>
          <cell r="AF335">
            <v>0</v>
          </cell>
          <cell r="AG335">
            <v>0</v>
          </cell>
          <cell r="AH335"/>
          <cell r="AI335">
            <v>0</v>
          </cell>
          <cell r="AJ335">
            <v>0</v>
          </cell>
          <cell r="AK335"/>
          <cell r="AL335"/>
          <cell r="AM335">
            <v>3.79</v>
          </cell>
          <cell r="AN335">
            <v>277901.75</v>
          </cell>
          <cell r="AO335"/>
          <cell r="AP335">
            <v>3.79</v>
          </cell>
          <cell r="AQ335">
            <v>112570.58</v>
          </cell>
          <cell r="AR335"/>
          <cell r="AS335">
            <v>0.53</v>
          </cell>
          <cell r="AT335">
            <v>42853.15</v>
          </cell>
          <cell r="AU335"/>
          <cell r="AV335"/>
          <cell r="AW335">
            <v>915803.98</v>
          </cell>
          <cell r="AX335"/>
          <cell r="AY335">
            <v>8.76</v>
          </cell>
        </row>
        <row r="336">
          <cell r="A336" t="str">
            <v>1309509901600</v>
          </cell>
          <cell r="B336" t="str">
            <v>NASHVILLE COMM H S DISTRICT 99</v>
          </cell>
          <cell r="C336" t="str">
            <v>WASHINGTON</v>
          </cell>
          <cell r="D336" t="str">
            <v>High School</v>
          </cell>
          <cell r="E336"/>
          <cell r="F336">
            <v>402.98</v>
          </cell>
          <cell r="G336">
            <v>112.66</v>
          </cell>
          <cell r="H336">
            <v>0.66</v>
          </cell>
          <cell r="I336"/>
          <cell r="J336">
            <v>0.9</v>
          </cell>
          <cell r="K336">
            <v>65992.5</v>
          </cell>
          <cell r="L336"/>
          <cell r="M336">
            <v>0.9</v>
          </cell>
          <cell r="N336">
            <v>65992.5</v>
          </cell>
          <cell r="O336"/>
          <cell r="P336">
            <v>0.93</v>
          </cell>
          <cell r="Q336">
            <v>68192.25</v>
          </cell>
          <cell r="R336"/>
          <cell r="S336">
            <v>0.93</v>
          </cell>
          <cell r="T336">
            <v>68192.25</v>
          </cell>
          <cell r="U336"/>
          <cell r="V336"/>
          <cell r="W336">
            <v>0</v>
          </cell>
          <cell r="X336">
            <v>0</v>
          </cell>
          <cell r="Y336"/>
          <cell r="Z336">
            <v>0</v>
          </cell>
          <cell r="AA336">
            <v>0</v>
          </cell>
          <cell r="AB336"/>
          <cell r="AC336">
            <v>0</v>
          </cell>
          <cell r="AD336">
            <v>0</v>
          </cell>
          <cell r="AE336"/>
          <cell r="AF336">
            <v>0</v>
          </cell>
          <cell r="AG336">
            <v>0</v>
          </cell>
          <cell r="AH336"/>
          <cell r="AI336">
            <v>0</v>
          </cell>
          <cell r="AJ336">
            <v>0</v>
          </cell>
          <cell r="AK336"/>
          <cell r="AL336"/>
          <cell r="AM336">
            <v>2.85</v>
          </cell>
          <cell r="AN336">
            <v>208976.25</v>
          </cell>
          <cell r="AO336"/>
          <cell r="AP336">
            <v>2.85</v>
          </cell>
          <cell r="AQ336">
            <v>84650.7</v>
          </cell>
          <cell r="AR336"/>
          <cell r="AS336">
            <v>0.4</v>
          </cell>
          <cell r="AT336">
            <v>32342</v>
          </cell>
          <cell r="AU336"/>
          <cell r="AV336"/>
          <cell r="AW336">
            <v>594338.44999999995</v>
          </cell>
          <cell r="AX336"/>
          <cell r="AY336">
            <v>5.61</v>
          </cell>
        </row>
        <row r="337">
          <cell r="A337" t="str">
            <v>1501629902500</v>
          </cell>
          <cell r="B337" t="str">
            <v>CITY OF CHICAGO SCHOOL DIST 299</v>
          </cell>
          <cell r="C337" t="str">
            <v>COOK</v>
          </cell>
          <cell r="D337" t="str">
            <v>Unit</v>
          </cell>
          <cell r="E337"/>
          <cell r="F337">
            <v>321895.69</v>
          </cell>
          <cell r="G337">
            <v>223640.33</v>
          </cell>
          <cell r="H337">
            <v>75119</v>
          </cell>
          <cell r="I337"/>
          <cell r="J337">
            <v>1789.12</v>
          </cell>
          <cell r="K337">
            <v>131187224</v>
          </cell>
          <cell r="L337"/>
          <cell r="M337">
            <v>1789.12</v>
          </cell>
          <cell r="N337">
            <v>131187224</v>
          </cell>
          <cell r="O337"/>
          <cell r="P337">
            <v>1863.66</v>
          </cell>
          <cell r="Q337">
            <v>136652869.5</v>
          </cell>
          <cell r="R337"/>
          <cell r="S337">
            <v>1863.66</v>
          </cell>
          <cell r="T337">
            <v>136652869.5</v>
          </cell>
          <cell r="U337"/>
          <cell r="V337"/>
          <cell r="W337">
            <v>600.95000000000005</v>
          </cell>
          <cell r="X337">
            <v>44064658.75</v>
          </cell>
          <cell r="Y337"/>
          <cell r="Z337">
            <v>600.95000000000005</v>
          </cell>
          <cell r="AA337">
            <v>44064658.75</v>
          </cell>
          <cell r="AB337"/>
          <cell r="AC337">
            <v>625.99</v>
          </cell>
          <cell r="AD337">
            <v>45900716.75</v>
          </cell>
          <cell r="AE337"/>
          <cell r="AF337">
            <v>625.99</v>
          </cell>
          <cell r="AG337">
            <v>45900716.75</v>
          </cell>
          <cell r="AH337"/>
          <cell r="AI337">
            <v>751.19</v>
          </cell>
          <cell r="AJ337">
            <v>55081006.75</v>
          </cell>
          <cell r="AK337"/>
          <cell r="AL337"/>
          <cell r="AM337">
            <v>2282.94</v>
          </cell>
          <cell r="AN337">
            <v>167396575.5</v>
          </cell>
          <cell r="AO337"/>
          <cell r="AP337">
            <v>2282.94</v>
          </cell>
          <cell r="AQ337">
            <v>67807883.879999995</v>
          </cell>
          <cell r="AR337"/>
          <cell r="AS337">
            <v>321.89</v>
          </cell>
          <cell r="AT337">
            <v>26026415.949999999</v>
          </cell>
          <cell r="AU337"/>
          <cell r="AV337"/>
          <cell r="AW337">
            <v>1031922820.0799999</v>
          </cell>
          <cell r="AX337"/>
          <cell r="AY337">
            <v>10403.5</v>
          </cell>
        </row>
        <row r="338">
          <cell r="A338" t="str">
            <v>1600000000093</v>
          </cell>
          <cell r="B338" t="str">
            <v>SAFE SCH-DE KALB ROE</v>
          </cell>
          <cell r="C338" t="str">
            <v>DEKALB</v>
          </cell>
          <cell r="D338" t="str">
            <v>Regional</v>
          </cell>
          <cell r="E338"/>
          <cell r="F338">
            <v>55</v>
          </cell>
          <cell r="G338">
            <v>20.386327631279769</v>
          </cell>
          <cell r="H338">
            <v>2</v>
          </cell>
          <cell r="I338"/>
          <cell r="J338">
            <v>0.16</v>
          </cell>
          <cell r="K338">
            <v>11732</v>
          </cell>
          <cell r="L338"/>
          <cell r="M338">
            <v>0.16</v>
          </cell>
          <cell r="N338">
            <v>11732</v>
          </cell>
          <cell r="O338"/>
          <cell r="P338">
            <v>0.16</v>
          </cell>
          <cell r="Q338">
            <v>11732</v>
          </cell>
          <cell r="R338"/>
          <cell r="S338">
            <v>0.16</v>
          </cell>
          <cell r="T338">
            <v>11732</v>
          </cell>
          <cell r="U338"/>
          <cell r="V338"/>
          <cell r="W338">
            <v>0.01</v>
          </cell>
          <cell r="X338">
            <v>733.25</v>
          </cell>
          <cell r="Y338"/>
          <cell r="Z338">
            <v>0.01</v>
          </cell>
          <cell r="AA338">
            <v>733.25</v>
          </cell>
          <cell r="AB338"/>
          <cell r="AC338">
            <v>0.01</v>
          </cell>
          <cell r="AD338">
            <v>733.25</v>
          </cell>
          <cell r="AE338"/>
          <cell r="AF338">
            <v>0.01</v>
          </cell>
          <cell r="AG338">
            <v>733.25</v>
          </cell>
          <cell r="AH338"/>
          <cell r="AI338">
            <v>0.02</v>
          </cell>
          <cell r="AJ338">
            <v>1466.5</v>
          </cell>
          <cell r="AK338"/>
          <cell r="AL338"/>
          <cell r="AM338">
            <v>0.39</v>
          </cell>
          <cell r="AN338">
            <v>28596.75</v>
          </cell>
          <cell r="AO338"/>
          <cell r="AP338">
            <v>0.39</v>
          </cell>
          <cell r="AQ338">
            <v>11583.78</v>
          </cell>
          <cell r="AR338"/>
          <cell r="AS338">
            <v>0.05</v>
          </cell>
          <cell r="AT338">
            <v>4042.75</v>
          </cell>
          <cell r="AU338"/>
          <cell r="AV338"/>
          <cell r="AW338">
            <v>95550.78</v>
          </cell>
          <cell r="AX338"/>
          <cell r="AY338">
            <v>0.92</v>
          </cell>
        </row>
        <row r="339">
          <cell r="A339" t="str">
            <v>1601942402600</v>
          </cell>
          <cell r="B339" t="str">
            <v>GENOA KINGSTON C U S DIST 424</v>
          </cell>
          <cell r="C339" t="str">
            <v>DEKALB</v>
          </cell>
          <cell r="D339" t="str">
            <v>Unit</v>
          </cell>
          <cell r="E339"/>
          <cell r="F339">
            <v>1528.96</v>
          </cell>
          <cell r="G339">
            <v>435.33</v>
          </cell>
          <cell r="H339">
            <v>123</v>
          </cell>
          <cell r="I339"/>
          <cell r="J339">
            <v>3.48</v>
          </cell>
          <cell r="K339">
            <v>255171</v>
          </cell>
          <cell r="L339"/>
          <cell r="M339">
            <v>3.48</v>
          </cell>
          <cell r="N339">
            <v>255171</v>
          </cell>
          <cell r="O339"/>
          <cell r="P339">
            <v>3.62</v>
          </cell>
          <cell r="Q339">
            <v>265436.5</v>
          </cell>
          <cell r="R339"/>
          <cell r="S339">
            <v>3.62</v>
          </cell>
          <cell r="T339">
            <v>265436.5</v>
          </cell>
          <cell r="U339"/>
          <cell r="V339"/>
          <cell r="W339">
            <v>0.98</v>
          </cell>
          <cell r="X339">
            <v>71858.5</v>
          </cell>
          <cell r="Y339"/>
          <cell r="Z339">
            <v>0.98</v>
          </cell>
          <cell r="AA339">
            <v>71858.5</v>
          </cell>
          <cell r="AB339"/>
          <cell r="AC339">
            <v>1.02</v>
          </cell>
          <cell r="AD339">
            <v>74791.5</v>
          </cell>
          <cell r="AE339"/>
          <cell r="AF339">
            <v>1.02</v>
          </cell>
          <cell r="AG339">
            <v>74791.5</v>
          </cell>
          <cell r="AH339"/>
          <cell r="AI339">
            <v>1.23</v>
          </cell>
          <cell r="AJ339">
            <v>90189.75</v>
          </cell>
          <cell r="AK339"/>
          <cell r="AL339"/>
          <cell r="AM339">
            <v>10.84</v>
          </cell>
          <cell r="AN339">
            <v>794843</v>
          </cell>
          <cell r="AO339"/>
          <cell r="AP339">
            <v>10.84</v>
          </cell>
          <cell r="AQ339">
            <v>321969.68</v>
          </cell>
          <cell r="AR339"/>
          <cell r="AS339">
            <v>1.52</v>
          </cell>
          <cell r="AT339">
            <v>122899.6</v>
          </cell>
          <cell r="AU339"/>
          <cell r="AV339"/>
          <cell r="AW339">
            <v>2664417.0300000003</v>
          </cell>
          <cell r="AX339"/>
          <cell r="AY339">
            <v>25.81</v>
          </cell>
        </row>
        <row r="340">
          <cell r="A340" t="str">
            <v>1601942502600</v>
          </cell>
          <cell r="B340" t="str">
            <v>INDIAN CREEK COMM UNIT DIST 425</v>
          </cell>
          <cell r="C340" t="str">
            <v>DEKALB</v>
          </cell>
          <cell r="D340" t="str">
            <v>Unit</v>
          </cell>
          <cell r="E340"/>
          <cell r="F340">
            <v>655.37</v>
          </cell>
          <cell r="G340">
            <v>183.33</v>
          </cell>
          <cell r="H340">
            <v>15</v>
          </cell>
          <cell r="I340"/>
          <cell r="J340">
            <v>1.46</v>
          </cell>
          <cell r="K340">
            <v>107054.5</v>
          </cell>
          <cell r="L340"/>
          <cell r="M340">
            <v>1.46</v>
          </cell>
          <cell r="N340">
            <v>107054.5</v>
          </cell>
          <cell r="O340"/>
          <cell r="P340">
            <v>1.52</v>
          </cell>
          <cell r="Q340">
            <v>111454</v>
          </cell>
          <cell r="R340"/>
          <cell r="S340">
            <v>1.52</v>
          </cell>
          <cell r="T340">
            <v>111454</v>
          </cell>
          <cell r="U340"/>
          <cell r="V340"/>
          <cell r="W340">
            <v>0.12</v>
          </cell>
          <cell r="X340">
            <v>8799</v>
          </cell>
          <cell r="Y340"/>
          <cell r="Z340">
            <v>0.12</v>
          </cell>
          <cell r="AA340">
            <v>8799</v>
          </cell>
          <cell r="AB340"/>
          <cell r="AC340">
            <v>0.12</v>
          </cell>
          <cell r="AD340">
            <v>8799</v>
          </cell>
          <cell r="AE340"/>
          <cell r="AF340">
            <v>0.12</v>
          </cell>
          <cell r="AG340">
            <v>8799</v>
          </cell>
          <cell r="AH340"/>
          <cell r="AI340">
            <v>0.15</v>
          </cell>
          <cell r="AJ340">
            <v>10998.75</v>
          </cell>
          <cell r="AK340"/>
          <cell r="AL340"/>
          <cell r="AM340">
            <v>4.6399999999999997</v>
          </cell>
          <cell r="AN340">
            <v>340228</v>
          </cell>
          <cell r="AO340"/>
          <cell r="AP340">
            <v>4.6399999999999997</v>
          </cell>
          <cell r="AQ340">
            <v>137817.28</v>
          </cell>
          <cell r="AR340"/>
          <cell r="AS340">
            <v>0.65</v>
          </cell>
          <cell r="AT340">
            <v>52555.75</v>
          </cell>
          <cell r="AU340"/>
          <cell r="AV340"/>
          <cell r="AW340">
            <v>1013812.78</v>
          </cell>
          <cell r="AX340"/>
          <cell r="AY340">
            <v>9.65</v>
          </cell>
        </row>
        <row r="341">
          <cell r="A341" t="str">
            <v>1601942602600</v>
          </cell>
          <cell r="B341" t="str">
            <v>HIAWATHA C U SCHOOL DIST 426</v>
          </cell>
          <cell r="C341" t="str">
            <v>DEKALB</v>
          </cell>
          <cell r="D341" t="str">
            <v>Unit</v>
          </cell>
          <cell r="E341"/>
          <cell r="F341">
            <v>407.29</v>
          </cell>
          <cell r="G341">
            <v>118.66</v>
          </cell>
          <cell r="H341">
            <v>14</v>
          </cell>
          <cell r="I341"/>
          <cell r="J341">
            <v>0.94</v>
          </cell>
          <cell r="K341">
            <v>68925.5</v>
          </cell>
          <cell r="L341"/>
          <cell r="M341">
            <v>0.94</v>
          </cell>
          <cell r="N341">
            <v>68925.5</v>
          </cell>
          <cell r="O341"/>
          <cell r="P341">
            <v>0.98</v>
          </cell>
          <cell r="Q341">
            <v>71858.5</v>
          </cell>
          <cell r="R341"/>
          <cell r="S341">
            <v>0.98</v>
          </cell>
          <cell r="T341">
            <v>71858.5</v>
          </cell>
          <cell r="U341"/>
          <cell r="V341"/>
          <cell r="W341">
            <v>0.11</v>
          </cell>
          <cell r="X341">
            <v>8065.75</v>
          </cell>
          <cell r="Y341"/>
          <cell r="Z341">
            <v>0.11</v>
          </cell>
          <cell r="AA341">
            <v>8065.75</v>
          </cell>
          <cell r="AB341"/>
          <cell r="AC341">
            <v>0.11</v>
          </cell>
          <cell r="AD341">
            <v>8065.75</v>
          </cell>
          <cell r="AE341"/>
          <cell r="AF341">
            <v>0.11</v>
          </cell>
          <cell r="AG341">
            <v>8065.75</v>
          </cell>
          <cell r="AH341"/>
          <cell r="AI341">
            <v>0.14000000000000001</v>
          </cell>
          <cell r="AJ341">
            <v>10265.5</v>
          </cell>
          <cell r="AK341"/>
          <cell r="AL341"/>
          <cell r="AM341">
            <v>2.88</v>
          </cell>
          <cell r="AN341">
            <v>211176</v>
          </cell>
          <cell r="AO341"/>
          <cell r="AP341">
            <v>2.88</v>
          </cell>
          <cell r="AQ341">
            <v>85541.759999999995</v>
          </cell>
          <cell r="AR341"/>
          <cell r="AS341">
            <v>0.4</v>
          </cell>
          <cell r="AT341">
            <v>32342</v>
          </cell>
          <cell r="AU341"/>
          <cell r="AV341"/>
          <cell r="AW341">
            <v>653156.26</v>
          </cell>
          <cell r="AX341"/>
          <cell r="AY341">
            <v>6.25</v>
          </cell>
        </row>
        <row r="342">
          <cell r="A342" t="str">
            <v>1601942702600</v>
          </cell>
          <cell r="B342" t="str">
            <v>SYCAMORE C U SCHOOL DIST 427</v>
          </cell>
          <cell r="C342" t="str">
            <v>DEKALB</v>
          </cell>
          <cell r="D342" t="str">
            <v>Unit</v>
          </cell>
          <cell r="E342"/>
          <cell r="F342">
            <v>3628.02</v>
          </cell>
          <cell r="G342">
            <v>728.66</v>
          </cell>
          <cell r="H342">
            <v>86.5</v>
          </cell>
          <cell r="I342"/>
          <cell r="J342">
            <v>5.82</v>
          </cell>
          <cell r="K342">
            <v>426751.5</v>
          </cell>
          <cell r="L342"/>
          <cell r="M342">
            <v>5.82</v>
          </cell>
          <cell r="N342">
            <v>426751.5</v>
          </cell>
          <cell r="O342"/>
          <cell r="P342">
            <v>6.07</v>
          </cell>
          <cell r="Q342">
            <v>445082.75</v>
          </cell>
          <cell r="R342"/>
          <cell r="S342">
            <v>6.07</v>
          </cell>
          <cell r="T342">
            <v>445082.75</v>
          </cell>
          <cell r="U342"/>
          <cell r="V342"/>
          <cell r="W342">
            <v>0.69</v>
          </cell>
          <cell r="X342">
            <v>50594.25</v>
          </cell>
          <cell r="Y342"/>
          <cell r="Z342">
            <v>0.69</v>
          </cell>
          <cell r="AA342">
            <v>50594.25</v>
          </cell>
          <cell r="AB342"/>
          <cell r="AC342">
            <v>0.72</v>
          </cell>
          <cell r="AD342">
            <v>52794</v>
          </cell>
          <cell r="AE342"/>
          <cell r="AF342">
            <v>0.72</v>
          </cell>
          <cell r="AG342">
            <v>52794</v>
          </cell>
          <cell r="AH342"/>
          <cell r="AI342">
            <v>0.86</v>
          </cell>
          <cell r="AJ342">
            <v>63059.5</v>
          </cell>
          <cell r="AK342"/>
          <cell r="AL342"/>
          <cell r="AM342">
            <v>25.73</v>
          </cell>
          <cell r="AN342">
            <v>1886652.25</v>
          </cell>
          <cell r="AO342"/>
          <cell r="AP342">
            <v>25.73</v>
          </cell>
          <cell r="AQ342">
            <v>764232.46</v>
          </cell>
          <cell r="AR342"/>
          <cell r="AS342">
            <v>3.62</v>
          </cell>
          <cell r="AT342">
            <v>292695.09999999998</v>
          </cell>
          <cell r="AU342"/>
          <cell r="AV342"/>
          <cell r="AW342">
            <v>4957084.3100000005</v>
          </cell>
          <cell r="AX342"/>
          <cell r="AY342">
            <v>46.68</v>
          </cell>
        </row>
        <row r="343">
          <cell r="A343" t="str">
            <v>1601942802600</v>
          </cell>
          <cell r="B343" t="str">
            <v>DEKALB COMM UNIT SCH DIST 428</v>
          </cell>
          <cell r="C343" t="str">
            <v>DEKALB</v>
          </cell>
          <cell r="D343" t="str">
            <v>Unit</v>
          </cell>
          <cell r="E343"/>
          <cell r="F343">
            <v>6582.75</v>
          </cell>
          <cell r="G343">
            <v>3478.66</v>
          </cell>
          <cell r="H343">
            <v>1030</v>
          </cell>
          <cell r="I343"/>
          <cell r="J343">
            <v>27.82</v>
          </cell>
          <cell r="K343">
            <v>2039901.5</v>
          </cell>
          <cell r="L343"/>
          <cell r="M343">
            <v>27.82</v>
          </cell>
          <cell r="N343">
            <v>2039901.5</v>
          </cell>
          <cell r="O343"/>
          <cell r="P343">
            <v>28.98</v>
          </cell>
          <cell r="Q343">
            <v>2124958.5</v>
          </cell>
          <cell r="R343"/>
          <cell r="S343">
            <v>28.98</v>
          </cell>
          <cell r="T343">
            <v>2124958.5</v>
          </cell>
          <cell r="U343"/>
          <cell r="V343"/>
          <cell r="W343">
            <v>8.24</v>
          </cell>
          <cell r="X343">
            <v>604198</v>
          </cell>
          <cell r="Y343"/>
          <cell r="Z343">
            <v>8.24</v>
          </cell>
          <cell r="AA343">
            <v>604198</v>
          </cell>
          <cell r="AB343"/>
          <cell r="AC343">
            <v>8.58</v>
          </cell>
          <cell r="AD343">
            <v>629128.5</v>
          </cell>
          <cell r="AE343"/>
          <cell r="AF343">
            <v>8.58</v>
          </cell>
          <cell r="AG343">
            <v>629128.5</v>
          </cell>
          <cell r="AH343"/>
          <cell r="AI343">
            <v>10.3</v>
          </cell>
          <cell r="AJ343">
            <v>755247.5</v>
          </cell>
          <cell r="AK343"/>
          <cell r="AL343"/>
          <cell r="AM343">
            <v>46.68</v>
          </cell>
          <cell r="AN343">
            <v>3422811</v>
          </cell>
          <cell r="AO343"/>
          <cell r="AP343">
            <v>46.68</v>
          </cell>
          <cell r="AQ343">
            <v>1386489.36</v>
          </cell>
          <cell r="AR343"/>
          <cell r="AS343">
            <v>6.58</v>
          </cell>
          <cell r="AT343">
            <v>532025.9</v>
          </cell>
          <cell r="AU343"/>
          <cell r="AV343"/>
          <cell r="AW343">
            <v>16892946.759999998</v>
          </cell>
          <cell r="AX343"/>
          <cell r="AY343">
            <v>168.16</v>
          </cell>
        </row>
        <row r="344">
          <cell r="A344" t="str">
            <v>1601942902600</v>
          </cell>
          <cell r="B344" t="str">
            <v>HINCKLEY BIG ROCK C U S D 429</v>
          </cell>
          <cell r="C344" t="str">
            <v>DEKALB</v>
          </cell>
          <cell r="D344" t="str">
            <v>Unit</v>
          </cell>
          <cell r="E344"/>
          <cell r="F344">
            <v>681.69</v>
          </cell>
          <cell r="G344">
            <v>157.33000000000001</v>
          </cell>
          <cell r="H344">
            <v>30.5</v>
          </cell>
          <cell r="I344"/>
          <cell r="J344">
            <v>1.25</v>
          </cell>
          <cell r="K344">
            <v>91656.25</v>
          </cell>
          <cell r="L344"/>
          <cell r="M344">
            <v>1.25</v>
          </cell>
          <cell r="N344">
            <v>91656.25</v>
          </cell>
          <cell r="O344"/>
          <cell r="P344">
            <v>1.31</v>
          </cell>
          <cell r="Q344">
            <v>96055.75</v>
          </cell>
          <cell r="R344"/>
          <cell r="S344">
            <v>1.31</v>
          </cell>
          <cell r="T344">
            <v>96055.75</v>
          </cell>
          <cell r="U344"/>
          <cell r="V344"/>
          <cell r="W344">
            <v>0.24</v>
          </cell>
          <cell r="X344">
            <v>17598</v>
          </cell>
          <cell r="Y344"/>
          <cell r="Z344">
            <v>0.24</v>
          </cell>
          <cell r="AA344">
            <v>17598</v>
          </cell>
          <cell r="AB344"/>
          <cell r="AC344">
            <v>0.25</v>
          </cell>
          <cell r="AD344">
            <v>18331.25</v>
          </cell>
          <cell r="AE344"/>
          <cell r="AF344">
            <v>0.25</v>
          </cell>
          <cell r="AG344">
            <v>18331.25</v>
          </cell>
          <cell r="AH344"/>
          <cell r="AI344">
            <v>0.3</v>
          </cell>
          <cell r="AJ344">
            <v>21997.5</v>
          </cell>
          <cell r="AK344"/>
          <cell r="AL344"/>
          <cell r="AM344">
            <v>4.83</v>
          </cell>
          <cell r="AN344">
            <v>354159.75</v>
          </cell>
          <cell r="AO344"/>
          <cell r="AP344">
            <v>4.83</v>
          </cell>
          <cell r="AQ344">
            <v>143460.66</v>
          </cell>
          <cell r="AR344"/>
          <cell r="AS344">
            <v>0.68</v>
          </cell>
          <cell r="AT344">
            <v>54981.4</v>
          </cell>
          <cell r="AU344"/>
          <cell r="AV344"/>
          <cell r="AW344">
            <v>1021881.81</v>
          </cell>
          <cell r="AX344"/>
          <cell r="AY344">
            <v>9.74</v>
          </cell>
        </row>
        <row r="345">
          <cell r="A345" t="str">
            <v>1601943002600</v>
          </cell>
          <cell r="B345" t="str">
            <v>SANDWICH C U SCHOOL DIST 430</v>
          </cell>
          <cell r="C345" t="str">
            <v>DEKALB</v>
          </cell>
          <cell r="D345" t="str">
            <v>Unit</v>
          </cell>
          <cell r="E345"/>
          <cell r="F345">
            <v>1831.72</v>
          </cell>
          <cell r="G345">
            <v>619.66</v>
          </cell>
          <cell r="H345">
            <v>83.5</v>
          </cell>
          <cell r="I345"/>
          <cell r="J345">
            <v>4.95</v>
          </cell>
          <cell r="K345">
            <v>362958.75</v>
          </cell>
          <cell r="L345"/>
          <cell r="M345">
            <v>4.95</v>
          </cell>
          <cell r="N345">
            <v>362958.75</v>
          </cell>
          <cell r="O345"/>
          <cell r="P345">
            <v>5.16</v>
          </cell>
          <cell r="Q345">
            <v>378357</v>
          </cell>
          <cell r="R345"/>
          <cell r="S345">
            <v>5.16</v>
          </cell>
          <cell r="T345">
            <v>378357</v>
          </cell>
          <cell r="U345"/>
          <cell r="V345"/>
          <cell r="W345">
            <v>0.66</v>
          </cell>
          <cell r="X345">
            <v>48394.5</v>
          </cell>
          <cell r="Y345"/>
          <cell r="Z345">
            <v>0.66</v>
          </cell>
          <cell r="AA345">
            <v>48394.5</v>
          </cell>
          <cell r="AB345"/>
          <cell r="AC345">
            <v>0.69</v>
          </cell>
          <cell r="AD345">
            <v>50594.25</v>
          </cell>
          <cell r="AE345"/>
          <cell r="AF345">
            <v>0.69</v>
          </cell>
          <cell r="AG345">
            <v>50594.25</v>
          </cell>
          <cell r="AH345"/>
          <cell r="AI345">
            <v>0.83</v>
          </cell>
          <cell r="AJ345">
            <v>60859.75</v>
          </cell>
          <cell r="AK345"/>
          <cell r="AL345"/>
          <cell r="AM345">
            <v>12.99</v>
          </cell>
          <cell r="AN345">
            <v>952491.75</v>
          </cell>
          <cell r="AO345"/>
          <cell r="AP345">
            <v>12.99</v>
          </cell>
          <cell r="AQ345">
            <v>385828.98</v>
          </cell>
          <cell r="AR345"/>
          <cell r="AS345">
            <v>1.83</v>
          </cell>
          <cell r="AT345">
            <v>147964.65</v>
          </cell>
          <cell r="AU345"/>
          <cell r="AV345"/>
          <cell r="AW345">
            <v>3227754.13</v>
          </cell>
          <cell r="AX345"/>
          <cell r="AY345">
            <v>31.130000000000003</v>
          </cell>
        </row>
        <row r="346">
          <cell r="A346" t="str">
            <v>1601943202600</v>
          </cell>
          <cell r="B346" t="str">
            <v>SOMONAUK C U SCHOOL DIST 432</v>
          </cell>
          <cell r="C346" t="str">
            <v>DEKALB</v>
          </cell>
          <cell r="D346" t="str">
            <v>Unit</v>
          </cell>
          <cell r="E346"/>
          <cell r="F346">
            <v>751.96</v>
          </cell>
          <cell r="G346">
            <v>185</v>
          </cell>
          <cell r="H346">
            <v>0</v>
          </cell>
          <cell r="I346"/>
          <cell r="J346">
            <v>1.48</v>
          </cell>
          <cell r="K346">
            <v>108521</v>
          </cell>
          <cell r="L346"/>
          <cell r="M346">
            <v>1.48</v>
          </cell>
          <cell r="N346">
            <v>108521</v>
          </cell>
          <cell r="O346"/>
          <cell r="P346">
            <v>1.54</v>
          </cell>
          <cell r="Q346">
            <v>112920.5</v>
          </cell>
          <cell r="R346"/>
          <cell r="S346">
            <v>1.54</v>
          </cell>
          <cell r="T346">
            <v>112920.5</v>
          </cell>
          <cell r="U346"/>
          <cell r="V346"/>
          <cell r="W346">
            <v>0</v>
          </cell>
          <cell r="X346">
            <v>0</v>
          </cell>
          <cell r="Y346"/>
          <cell r="Z346">
            <v>0</v>
          </cell>
          <cell r="AA346">
            <v>0</v>
          </cell>
          <cell r="AB346"/>
          <cell r="AC346">
            <v>0</v>
          </cell>
          <cell r="AD346">
            <v>0</v>
          </cell>
          <cell r="AE346"/>
          <cell r="AF346">
            <v>0</v>
          </cell>
          <cell r="AG346">
            <v>0</v>
          </cell>
          <cell r="AH346"/>
          <cell r="AI346">
            <v>0</v>
          </cell>
          <cell r="AJ346">
            <v>0</v>
          </cell>
          <cell r="AK346"/>
          <cell r="AL346"/>
          <cell r="AM346">
            <v>5.33</v>
          </cell>
          <cell r="AN346">
            <v>390822.25</v>
          </cell>
          <cell r="AO346"/>
          <cell r="AP346">
            <v>5.33</v>
          </cell>
          <cell r="AQ346">
            <v>158311.66</v>
          </cell>
          <cell r="AR346"/>
          <cell r="AS346">
            <v>0.75</v>
          </cell>
          <cell r="AT346">
            <v>60641.25</v>
          </cell>
          <cell r="AU346"/>
          <cell r="AV346"/>
          <cell r="AW346">
            <v>1052658.1600000001</v>
          </cell>
          <cell r="AX346"/>
          <cell r="AY346">
            <v>9.89</v>
          </cell>
        </row>
        <row r="347">
          <cell r="A347" t="str">
            <v>1700000000093</v>
          </cell>
          <cell r="B347" t="str">
            <v>SAFE SCH-DE WITT/LIVINGSTON/MCLEA</v>
          </cell>
          <cell r="C347" t="str">
            <v>MCLEAN</v>
          </cell>
          <cell r="D347" t="str">
            <v>Regional</v>
          </cell>
          <cell r="E347"/>
          <cell r="F347">
            <v>29.64</v>
          </cell>
          <cell r="G347">
            <v>10.709243763851136</v>
          </cell>
          <cell r="H347">
            <v>0</v>
          </cell>
          <cell r="I347"/>
          <cell r="J347">
            <v>0.08</v>
          </cell>
          <cell r="K347">
            <v>5866</v>
          </cell>
          <cell r="L347"/>
          <cell r="M347">
            <v>0.08</v>
          </cell>
          <cell r="N347">
            <v>5866</v>
          </cell>
          <cell r="O347"/>
          <cell r="P347">
            <v>0.08</v>
          </cell>
          <cell r="Q347">
            <v>5866</v>
          </cell>
          <cell r="R347"/>
          <cell r="S347">
            <v>0.08</v>
          </cell>
          <cell r="T347">
            <v>5866</v>
          </cell>
          <cell r="U347"/>
          <cell r="V347"/>
          <cell r="W347">
            <v>0</v>
          </cell>
          <cell r="X347">
            <v>0</v>
          </cell>
          <cell r="Y347"/>
          <cell r="Z347">
            <v>0</v>
          </cell>
          <cell r="AA347">
            <v>0</v>
          </cell>
          <cell r="AB347"/>
          <cell r="AC347">
            <v>0</v>
          </cell>
          <cell r="AD347">
            <v>0</v>
          </cell>
          <cell r="AE347"/>
          <cell r="AF347">
            <v>0</v>
          </cell>
          <cell r="AG347">
            <v>0</v>
          </cell>
          <cell r="AH347"/>
          <cell r="AI347">
            <v>0</v>
          </cell>
          <cell r="AJ347">
            <v>0</v>
          </cell>
          <cell r="AK347"/>
          <cell r="AL347"/>
          <cell r="AM347">
            <v>0.21</v>
          </cell>
          <cell r="AN347">
            <v>15398.25</v>
          </cell>
          <cell r="AO347"/>
          <cell r="AP347">
            <v>0.21</v>
          </cell>
          <cell r="AQ347">
            <v>6237.42</v>
          </cell>
          <cell r="AR347"/>
          <cell r="AS347">
            <v>0.02</v>
          </cell>
          <cell r="AT347">
            <v>1617.1</v>
          </cell>
          <cell r="AU347"/>
          <cell r="AV347"/>
          <cell r="AW347">
            <v>46716.770000000004</v>
          </cell>
          <cell r="AX347"/>
          <cell r="AY347">
            <v>0.44999999999999996</v>
          </cell>
        </row>
        <row r="348">
          <cell r="A348" t="str">
            <v>1700000000095</v>
          </cell>
          <cell r="B348" t="str">
            <v>ALOP-DE WITT/LIVINGSTON/MCLEAN</v>
          </cell>
          <cell r="C348" t="str">
            <v>MCLEAN</v>
          </cell>
          <cell r="D348" t="str">
            <v>Regional</v>
          </cell>
          <cell r="E348"/>
          <cell r="F348">
            <v>248</v>
          </cell>
          <cell r="G348">
            <v>89.605008550441354</v>
          </cell>
          <cell r="H348">
            <v>4</v>
          </cell>
          <cell r="I348"/>
          <cell r="J348">
            <v>0.71</v>
          </cell>
          <cell r="K348">
            <v>52060.75</v>
          </cell>
          <cell r="L348"/>
          <cell r="M348">
            <v>0.71</v>
          </cell>
          <cell r="N348">
            <v>52060.75</v>
          </cell>
          <cell r="O348"/>
          <cell r="P348">
            <v>0.74</v>
          </cell>
          <cell r="Q348">
            <v>54260.5</v>
          </cell>
          <cell r="R348"/>
          <cell r="S348">
            <v>0.74</v>
          </cell>
          <cell r="T348">
            <v>54260.5</v>
          </cell>
          <cell r="U348"/>
          <cell r="V348"/>
          <cell r="W348">
            <v>0.03</v>
          </cell>
          <cell r="X348">
            <v>2199.75</v>
          </cell>
          <cell r="Y348"/>
          <cell r="Z348">
            <v>0.03</v>
          </cell>
          <cell r="AA348">
            <v>2199.75</v>
          </cell>
          <cell r="AB348"/>
          <cell r="AC348">
            <v>0.03</v>
          </cell>
          <cell r="AD348">
            <v>2199.75</v>
          </cell>
          <cell r="AE348"/>
          <cell r="AF348">
            <v>0.03</v>
          </cell>
          <cell r="AG348">
            <v>2199.75</v>
          </cell>
          <cell r="AH348"/>
          <cell r="AI348">
            <v>0.04</v>
          </cell>
          <cell r="AJ348">
            <v>2933</v>
          </cell>
          <cell r="AK348"/>
          <cell r="AL348"/>
          <cell r="AM348">
            <v>1.75</v>
          </cell>
          <cell r="AN348">
            <v>128318.75</v>
          </cell>
          <cell r="AO348"/>
          <cell r="AP348">
            <v>1.75</v>
          </cell>
          <cell r="AQ348">
            <v>51978.5</v>
          </cell>
          <cell r="AR348"/>
          <cell r="AS348">
            <v>0.24</v>
          </cell>
          <cell r="AT348">
            <v>19405.2</v>
          </cell>
          <cell r="AU348"/>
          <cell r="AV348"/>
          <cell r="AW348">
            <v>424076.95</v>
          </cell>
          <cell r="AX348"/>
          <cell r="AY348">
            <v>4.0699999999999994</v>
          </cell>
        </row>
        <row r="349">
          <cell r="A349" t="str">
            <v>1702001502600</v>
          </cell>
          <cell r="B349" t="str">
            <v>CLINTON C U SCHOOL DIST 15</v>
          </cell>
          <cell r="C349" t="str">
            <v>DEWITT</v>
          </cell>
          <cell r="D349" t="str">
            <v>Unit</v>
          </cell>
          <cell r="E349"/>
          <cell r="F349">
            <v>1607.19</v>
          </cell>
          <cell r="G349">
            <v>690.66</v>
          </cell>
          <cell r="H349">
            <v>25</v>
          </cell>
          <cell r="I349"/>
          <cell r="J349">
            <v>5.52</v>
          </cell>
          <cell r="K349">
            <v>404754</v>
          </cell>
          <cell r="L349"/>
          <cell r="M349">
            <v>5.52</v>
          </cell>
          <cell r="N349">
            <v>404754</v>
          </cell>
          <cell r="O349"/>
          <cell r="P349">
            <v>5.75</v>
          </cell>
          <cell r="Q349">
            <v>421618.75</v>
          </cell>
          <cell r="R349"/>
          <cell r="S349">
            <v>5.75</v>
          </cell>
          <cell r="T349">
            <v>421618.75</v>
          </cell>
          <cell r="U349"/>
          <cell r="V349"/>
          <cell r="W349">
            <v>0.2</v>
          </cell>
          <cell r="X349">
            <v>14665</v>
          </cell>
          <cell r="Y349"/>
          <cell r="Z349">
            <v>0.2</v>
          </cell>
          <cell r="AA349">
            <v>14665</v>
          </cell>
          <cell r="AB349"/>
          <cell r="AC349">
            <v>0.2</v>
          </cell>
          <cell r="AD349">
            <v>14665</v>
          </cell>
          <cell r="AE349"/>
          <cell r="AF349">
            <v>0.2</v>
          </cell>
          <cell r="AG349">
            <v>14665</v>
          </cell>
          <cell r="AH349"/>
          <cell r="AI349">
            <v>0.25</v>
          </cell>
          <cell r="AJ349">
            <v>18331.25</v>
          </cell>
          <cell r="AK349"/>
          <cell r="AL349"/>
          <cell r="AM349">
            <v>11.39</v>
          </cell>
          <cell r="AN349">
            <v>835171.75</v>
          </cell>
          <cell r="AO349"/>
          <cell r="AP349">
            <v>11.39</v>
          </cell>
          <cell r="AQ349">
            <v>338305.78</v>
          </cell>
          <cell r="AR349"/>
          <cell r="AS349">
            <v>1.6</v>
          </cell>
          <cell r="AT349">
            <v>129368</v>
          </cell>
          <cell r="AU349"/>
          <cell r="AV349"/>
          <cell r="AW349">
            <v>3032582.2800000003</v>
          </cell>
          <cell r="AX349"/>
          <cell r="AY349">
            <v>29.259999999999998</v>
          </cell>
        </row>
        <row r="350">
          <cell r="A350" t="str">
            <v>1702001802600</v>
          </cell>
          <cell r="B350" t="str">
            <v>BLUE RIDGE COMM UNIT SCH DIST 18</v>
          </cell>
          <cell r="C350" t="str">
            <v>DEWITT</v>
          </cell>
          <cell r="D350" t="str">
            <v>Unit</v>
          </cell>
          <cell r="E350"/>
          <cell r="F350">
            <v>610.37</v>
          </cell>
          <cell r="G350">
            <v>235</v>
          </cell>
          <cell r="H350">
            <v>2</v>
          </cell>
          <cell r="I350"/>
          <cell r="J350">
            <v>1.88</v>
          </cell>
          <cell r="K350">
            <v>137851</v>
          </cell>
          <cell r="L350"/>
          <cell r="M350">
            <v>1.88</v>
          </cell>
          <cell r="N350">
            <v>137851</v>
          </cell>
          <cell r="O350"/>
          <cell r="P350">
            <v>1.95</v>
          </cell>
          <cell r="Q350">
            <v>142983.75</v>
          </cell>
          <cell r="R350"/>
          <cell r="S350">
            <v>1.95</v>
          </cell>
          <cell r="T350">
            <v>142983.75</v>
          </cell>
          <cell r="U350"/>
          <cell r="V350"/>
          <cell r="W350">
            <v>0.01</v>
          </cell>
          <cell r="X350">
            <v>733.25</v>
          </cell>
          <cell r="Y350"/>
          <cell r="Z350">
            <v>0.01</v>
          </cell>
          <cell r="AA350">
            <v>733.25</v>
          </cell>
          <cell r="AB350"/>
          <cell r="AC350">
            <v>0.01</v>
          </cell>
          <cell r="AD350">
            <v>733.25</v>
          </cell>
          <cell r="AE350"/>
          <cell r="AF350">
            <v>0.01</v>
          </cell>
          <cell r="AG350">
            <v>733.25</v>
          </cell>
          <cell r="AH350"/>
          <cell r="AI350">
            <v>0.02</v>
          </cell>
          <cell r="AJ350">
            <v>1466.5</v>
          </cell>
          <cell r="AK350"/>
          <cell r="AL350"/>
          <cell r="AM350">
            <v>4.32</v>
          </cell>
          <cell r="AN350">
            <v>316764</v>
          </cell>
          <cell r="AO350"/>
          <cell r="AP350">
            <v>4.32</v>
          </cell>
          <cell r="AQ350">
            <v>128312.64</v>
          </cell>
          <cell r="AR350"/>
          <cell r="AS350">
            <v>0.61</v>
          </cell>
          <cell r="AT350">
            <v>49321.55</v>
          </cell>
          <cell r="AU350"/>
          <cell r="AV350"/>
          <cell r="AW350">
            <v>1060467.19</v>
          </cell>
          <cell r="AX350"/>
          <cell r="AY350">
            <v>10.149999999999999</v>
          </cell>
        </row>
        <row r="351">
          <cell r="A351" t="str">
            <v>1705300502600</v>
          </cell>
          <cell r="B351" t="str">
            <v>WOODLAND C U S DIST 5</v>
          </cell>
          <cell r="C351" t="str">
            <v>LIVINGSTON</v>
          </cell>
          <cell r="D351" t="str">
            <v>Unit</v>
          </cell>
          <cell r="E351"/>
          <cell r="F351">
            <v>437.21</v>
          </cell>
          <cell r="G351">
            <v>195</v>
          </cell>
          <cell r="H351">
            <v>0.16</v>
          </cell>
          <cell r="I351"/>
          <cell r="J351">
            <v>1.56</v>
          </cell>
          <cell r="K351">
            <v>114387</v>
          </cell>
          <cell r="L351"/>
          <cell r="M351">
            <v>1.56</v>
          </cell>
          <cell r="N351">
            <v>114387</v>
          </cell>
          <cell r="O351"/>
          <cell r="P351">
            <v>1.62</v>
          </cell>
          <cell r="Q351">
            <v>118786.5</v>
          </cell>
          <cell r="R351"/>
          <cell r="S351">
            <v>1.62</v>
          </cell>
          <cell r="T351">
            <v>118786.5</v>
          </cell>
          <cell r="U351"/>
          <cell r="V351"/>
          <cell r="W351">
            <v>0</v>
          </cell>
          <cell r="X351">
            <v>0</v>
          </cell>
          <cell r="Y351"/>
          <cell r="Z351">
            <v>0</v>
          </cell>
          <cell r="AA351">
            <v>0</v>
          </cell>
          <cell r="AB351"/>
          <cell r="AC351">
            <v>0</v>
          </cell>
          <cell r="AD351">
            <v>0</v>
          </cell>
          <cell r="AE351"/>
          <cell r="AF351">
            <v>0</v>
          </cell>
          <cell r="AG351">
            <v>0</v>
          </cell>
          <cell r="AH351"/>
          <cell r="AI351">
            <v>0</v>
          </cell>
          <cell r="AJ351">
            <v>0</v>
          </cell>
          <cell r="AK351"/>
          <cell r="AL351"/>
          <cell r="AM351">
            <v>3.1</v>
          </cell>
          <cell r="AN351">
            <v>227307.5</v>
          </cell>
          <cell r="AO351"/>
          <cell r="AP351">
            <v>3.1</v>
          </cell>
          <cell r="AQ351">
            <v>92076.2</v>
          </cell>
          <cell r="AR351"/>
          <cell r="AS351">
            <v>0.43</v>
          </cell>
          <cell r="AT351">
            <v>34767.65</v>
          </cell>
          <cell r="AU351"/>
          <cell r="AV351"/>
          <cell r="AW351">
            <v>820498.35</v>
          </cell>
          <cell r="AX351"/>
          <cell r="AY351">
            <v>7.9</v>
          </cell>
        </row>
        <row r="352">
          <cell r="A352" t="str">
            <v>17053006J2600</v>
          </cell>
          <cell r="B352" t="str">
            <v>TRI POINT C U SCH DIST 6-J</v>
          </cell>
          <cell r="C352" t="str">
            <v>LIVINGSTON</v>
          </cell>
          <cell r="D352" t="str">
            <v>Unit</v>
          </cell>
          <cell r="E352"/>
          <cell r="F352">
            <v>356.5</v>
          </cell>
          <cell r="G352">
            <v>152.33000000000001</v>
          </cell>
          <cell r="H352">
            <v>0</v>
          </cell>
          <cell r="I352"/>
          <cell r="J352">
            <v>1.21</v>
          </cell>
          <cell r="K352">
            <v>88723.25</v>
          </cell>
          <cell r="L352"/>
          <cell r="M352">
            <v>1.21</v>
          </cell>
          <cell r="N352">
            <v>88723.25</v>
          </cell>
          <cell r="O352"/>
          <cell r="P352">
            <v>1.26</v>
          </cell>
          <cell r="Q352">
            <v>92389.5</v>
          </cell>
          <cell r="R352"/>
          <cell r="S352">
            <v>1.26</v>
          </cell>
          <cell r="T352">
            <v>92389.5</v>
          </cell>
          <cell r="U352"/>
          <cell r="V352"/>
          <cell r="W352">
            <v>0</v>
          </cell>
          <cell r="X352">
            <v>0</v>
          </cell>
          <cell r="Y352"/>
          <cell r="Z352">
            <v>0</v>
          </cell>
          <cell r="AA352">
            <v>0</v>
          </cell>
          <cell r="AB352"/>
          <cell r="AC352">
            <v>0</v>
          </cell>
          <cell r="AD352">
            <v>0</v>
          </cell>
          <cell r="AE352"/>
          <cell r="AF352">
            <v>0</v>
          </cell>
          <cell r="AG352">
            <v>0</v>
          </cell>
          <cell r="AH352"/>
          <cell r="AI352">
            <v>0</v>
          </cell>
          <cell r="AJ352">
            <v>0</v>
          </cell>
          <cell r="AK352"/>
          <cell r="AL352"/>
          <cell r="AM352">
            <v>2.52</v>
          </cell>
          <cell r="AN352">
            <v>184779</v>
          </cell>
          <cell r="AO352"/>
          <cell r="AP352">
            <v>2.52</v>
          </cell>
          <cell r="AQ352">
            <v>74849.039999999994</v>
          </cell>
          <cell r="AR352"/>
          <cell r="AS352">
            <v>0.35</v>
          </cell>
          <cell r="AT352">
            <v>28299.25</v>
          </cell>
          <cell r="AU352"/>
          <cell r="AV352"/>
          <cell r="AW352">
            <v>650152.79</v>
          </cell>
          <cell r="AX352"/>
          <cell r="AY352">
            <v>6.25</v>
          </cell>
        </row>
        <row r="353">
          <cell r="A353" t="str">
            <v>1705300802600</v>
          </cell>
          <cell r="B353" t="str">
            <v>PRAIRIE CENTRAL C U SCHOOL DIST 8</v>
          </cell>
          <cell r="C353" t="str">
            <v>LIVINGSTON</v>
          </cell>
          <cell r="D353" t="str">
            <v>Unit</v>
          </cell>
          <cell r="E353"/>
          <cell r="F353">
            <v>1623.61</v>
          </cell>
          <cell r="G353">
            <v>562</v>
          </cell>
          <cell r="H353">
            <v>41.5</v>
          </cell>
          <cell r="I353"/>
          <cell r="J353">
            <v>4.49</v>
          </cell>
          <cell r="K353">
            <v>329229.25</v>
          </cell>
          <cell r="L353"/>
          <cell r="M353">
            <v>4.49</v>
          </cell>
          <cell r="N353">
            <v>329229.25</v>
          </cell>
          <cell r="O353"/>
          <cell r="P353">
            <v>4.68</v>
          </cell>
          <cell r="Q353">
            <v>343161</v>
          </cell>
          <cell r="R353"/>
          <cell r="S353">
            <v>4.68</v>
          </cell>
          <cell r="T353">
            <v>343161</v>
          </cell>
          <cell r="U353"/>
          <cell r="V353"/>
          <cell r="W353">
            <v>0.33</v>
          </cell>
          <cell r="X353">
            <v>24197.25</v>
          </cell>
          <cell r="Y353"/>
          <cell r="Z353">
            <v>0.33</v>
          </cell>
          <cell r="AA353">
            <v>24197.25</v>
          </cell>
          <cell r="AB353"/>
          <cell r="AC353">
            <v>0.34</v>
          </cell>
          <cell r="AD353">
            <v>24930.5</v>
          </cell>
          <cell r="AE353"/>
          <cell r="AF353">
            <v>0.34</v>
          </cell>
          <cell r="AG353">
            <v>24930.5</v>
          </cell>
          <cell r="AH353"/>
          <cell r="AI353">
            <v>0.41</v>
          </cell>
          <cell r="AJ353">
            <v>30063.25</v>
          </cell>
          <cell r="AK353"/>
          <cell r="AL353"/>
          <cell r="AM353">
            <v>11.51</v>
          </cell>
          <cell r="AN353">
            <v>843970.75</v>
          </cell>
          <cell r="AO353"/>
          <cell r="AP353">
            <v>11.51</v>
          </cell>
          <cell r="AQ353">
            <v>341870.02</v>
          </cell>
          <cell r="AR353"/>
          <cell r="AS353">
            <v>1.62</v>
          </cell>
          <cell r="AT353">
            <v>130985.1</v>
          </cell>
          <cell r="AU353"/>
          <cell r="AV353"/>
          <cell r="AW353">
            <v>2789925.12</v>
          </cell>
          <cell r="AX353"/>
          <cell r="AY353">
            <v>26.78</v>
          </cell>
        </row>
        <row r="354">
          <cell r="A354" t="str">
            <v>1705307402700</v>
          </cell>
          <cell r="B354" t="str">
            <v>FLANAGAN-CORNELL UNIT 74</v>
          </cell>
          <cell r="C354" t="str">
            <v>LIVINGSTON</v>
          </cell>
          <cell r="D354" t="str">
            <v>Unit</v>
          </cell>
          <cell r="E354"/>
          <cell r="F354">
            <v>292.25</v>
          </cell>
          <cell r="G354">
            <v>95.33</v>
          </cell>
          <cell r="H354">
            <v>0</v>
          </cell>
          <cell r="I354"/>
          <cell r="J354">
            <v>0.76</v>
          </cell>
          <cell r="K354">
            <v>55727</v>
          </cell>
          <cell r="L354"/>
          <cell r="M354">
            <v>0.76</v>
          </cell>
          <cell r="N354">
            <v>55727</v>
          </cell>
          <cell r="O354"/>
          <cell r="P354">
            <v>0.79</v>
          </cell>
          <cell r="Q354">
            <v>57926.75</v>
          </cell>
          <cell r="R354"/>
          <cell r="S354">
            <v>0.79</v>
          </cell>
          <cell r="T354">
            <v>57926.75</v>
          </cell>
          <cell r="U354"/>
          <cell r="V354"/>
          <cell r="W354">
            <v>0</v>
          </cell>
          <cell r="X354">
            <v>0</v>
          </cell>
          <cell r="Y354"/>
          <cell r="Z354">
            <v>0</v>
          </cell>
          <cell r="AA354">
            <v>0</v>
          </cell>
          <cell r="AB354"/>
          <cell r="AC354">
            <v>0</v>
          </cell>
          <cell r="AD354">
            <v>0</v>
          </cell>
          <cell r="AE354"/>
          <cell r="AF354">
            <v>0</v>
          </cell>
          <cell r="AG354">
            <v>0</v>
          </cell>
          <cell r="AH354"/>
          <cell r="AI354">
            <v>0</v>
          </cell>
          <cell r="AJ354">
            <v>0</v>
          </cell>
          <cell r="AK354"/>
          <cell r="AL354"/>
          <cell r="AM354">
            <v>2.0699999999999998</v>
          </cell>
          <cell r="AN354">
            <v>151782.75</v>
          </cell>
          <cell r="AO354"/>
          <cell r="AP354">
            <v>2.0699999999999998</v>
          </cell>
          <cell r="AQ354">
            <v>61483.14</v>
          </cell>
          <cell r="AR354"/>
          <cell r="AS354">
            <v>0.28999999999999998</v>
          </cell>
          <cell r="AT354">
            <v>23447.95</v>
          </cell>
          <cell r="AU354"/>
          <cell r="AV354"/>
          <cell r="AW354">
            <v>464021.33999999997</v>
          </cell>
          <cell r="AX354"/>
          <cell r="AY354">
            <v>4.41</v>
          </cell>
        </row>
        <row r="355">
          <cell r="A355" t="str">
            <v>1705309001700</v>
          </cell>
          <cell r="B355" t="str">
            <v>PONTIAC TWP H S DIST 90</v>
          </cell>
          <cell r="C355" t="str">
            <v>LIVINGSTON</v>
          </cell>
          <cell r="D355" t="str">
            <v>High School</v>
          </cell>
          <cell r="E355"/>
          <cell r="F355">
            <v>677.32</v>
          </cell>
          <cell r="G355">
            <v>271</v>
          </cell>
          <cell r="H355">
            <v>10.5</v>
          </cell>
          <cell r="I355"/>
          <cell r="J355">
            <v>2.16</v>
          </cell>
          <cell r="K355">
            <v>158382</v>
          </cell>
          <cell r="L355"/>
          <cell r="M355">
            <v>2.16</v>
          </cell>
          <cell r="N355">
            <v>158382</v>
          </cell>
          <cell r="O355"/>
          <cell r="P355">
            <v>2.25</v>
          </cell>
          <cell r="Q355">
            <v>164981.25</v>
          </cell>
          <cell r="R355"/>
          <cell r="S355">
            <v>2.25</v>
          </cell>
          <cell r="T355">
            <v>164981.25</v>
          </cell>
          <cell r="U355"/>
          <cell r="V355"/>
          <cell r="W355">
            <v>0.08</v>
          </cell>
          <cell r="X355">
            <v>5866</v>
          </cell>
          <cell r="Y355"/>
          <cell r="Z355">
            <v>0.08</v>
          </cell>
          <cell r="AA355">
            <v>5866</v>
          </cell>
          <cell r="AB355"/>
          <cell r="AC355">
            <v>0.08</v>
          </cell>
          <cell r="AD355">
            <v>5866</v>
          </cell>
          <cell r="AE355"/>
          <cell r="AF355">
            <v>0.08</v>
          </cell>
          <cell r="AG355">
            <v>5866</v>
          </cell>
          <cell r="AH355"/>
          <cell r="AI355">
            <v>0.1</v>
          </cell>
          <cell r="AJ355">
            <v>7332.5</v>
          </cell>
          <cell r="AK355"/>
          <cell r="AL355"/>
          <cell r="AM355">
            <v>4.8</v>
          </cell>
          <cell r="AN355">
            <v>351960</v>
          </cell>
          <cell r="AO355"/>
          <cell r="AP355">
            <v>4.8</v>
          </cell>
          <cell r="AQ355">
            <v>142569.60000000001</v>
          </cell>
          <cell r="AR355"/>
          <cell r="AS355">
            <v>0.67</v>
          </cell>
          <cell r="AT355">
            <v>54172.85</v>
          </cell>
          <cell r="AU355"/>
          <cell r="AV355"/>
          <cell r="AW355">
            <v>1226225.45</v>
          </cell>
          <cell r="AX355"/>
          <cell r="AY355">
            <v>11.8</v>
          </cell>
        </row>
        <row r="356">
          <cell r="A356" t="str">
            <v>1705323001700</v>
          </cell>
          <cell r="B356" t="str">
            <v>DWIGHT TWP H S DIST 230</v>
          </cell>
          <cell r="C356" t="str">
            <v>LIVINGSTON</v>
          </cell>
          <cell r="D356" t="str">
            <v>High School</v>
          </cell>
          <cell r="E356"/>
          <cell r="F356">
            <v>219.49</v>
          </cell>
          <cell r="G356">
            <v>61.33</v>
          </cell>
          <cell r="H356">
            <v>2.33</v>
          </cell>
          <cell r="I356"/>
          <cell r="J356">
            <v>0.49</v>
          </cell>
          <cell r="K356">
            <v>35929.25</v>
          </cell>
          <cell r="L356"/>
          <cell r="M356">
            <v>0.49</v>
          </cell>
          <cell r="N356">
            <v>35929.25</v>
          </cell>
          <cell r="O356"/>
          <cell r="P356">
            <v>0.51</v>
          </cell>
          <cell r="Q356">
            <v>37395.75</v>
          </cell>
          <cell r="R356"/>
          <cell r="S356">
            <v>0.51</v>
          </cell>
          <cell r="T356">
            <v>37395.75</v>
          </cell>
          <cell r="U356"/>
          <cell r="V356"/>
          <cell r="W356">
            <v>0.01</v>
          </cell>
          <cell r="X356">
            <v>733.25</v>
          </cell>
          <cell r="Y356"/>
          <cell r="Z356">
            <v>0.01</v>
          </cell>
          <cell r="AA356">
            <v>733.25</v>
          </cell>
          <cell r="AB356"/>
          <cell r="AC356">
            <v>0.01</v>
          </cell>
          <cell r="AD356">
            <v>733.25</v>
          </cell>
          <cell r="AE356"/>
          <cell r="AF356">
            <v>0.01</v>
          </cell>
          <cell r="AG356">
            <v>733.25</v>
          </cell>
          <cell r="AH356"/>
          <cell r="AI356">
            <v>0.02</v>
          </cell>
          <cell r="AJ356">
            <v>1466.5</v>
          </cell>
          <cell r="AK356"/>
          <cell r="AL356"/>
          <cell r="AM356">
            <v>1.55</v>
          </cell>
          <cell r="AN356">
            <v>113653.75</v>
          </cell>
          <cell r="AO356"/>
          <cell r="AP356">
            <v>1.55</v>
          </cell>
          <cell r="AQ356">
            <v>46038.1</v>
          </cell>
          <cell r="AR356"/>
          <cell r="AS356">
            <v>0.21</v>
          </cell>
          <cell r="AT356">
            <v>16979.55</v>
          </cell>
          <cell r="AU356"/>
          <cell r="AV356"/>
          <cell r="AW356">
            <v>327720.90000000002</v>
          </cell>
          <cell r="AX356"/>
          <cell r="AY356">
            <v>3.1100000000000003</v>
          </cell>
        </row>
        <row r="357">
          <cell r="A357" t="str">
            <v>1705323200200</v>
          </cell>
          <cell r="B357" t="str">
            <v>DWIGHT COMMON SCHOOL DIST 232</v>
          </cell>
          <cell r="C357" t="str">
            <v>LIVINGSTON</v>
          </cell>
          <cell r="D357" t="str">
            <v>Elementary</v>
          </cell>
          <cell r="E357"/>
          <cell r="F357">
            <v>478</v>
          </cell>
          <cell r="G357">
            <v>151.66</v>
          </cell>
          <cell r="H357">
            <v>15</v>
          </cell>
          <cell r="I357"/>
          <cell r="J357">
            <v>1.21</v>
          </cell>
          <cell r="K357">
            <v>88723.25</v>
          </cell>
          <cell r="L357"/>
          <cell r="M357">
            <v>1.21</v>
          </cell>
          <cell r="N357">
            <v>88723.25</v>
          </cell>
          <cell r="O357"/>
          <cell r="P357">
            <v>1.26</v>
          </cell>
          <cell r="Q357">
            <v>92389.5</v>
          </cell>
          <cell r="R357"/>
          <cell r="S357">
            <v>1.26</v>
          </cell>
          <cell r="T357">
            <v>92389.5</v>
          </cell>
          <cell r="U357"/>
          <cell r="V357"/>
          <cell r="W357">
            <v>0.12</v>
          </cell>
          <cell r="X357">
            <v>8799</v>
          </cell>
          <cell r="Y357"/>
          <cell r="Z357">
            <v>0.12</v>
          </cell>
          <cell r="AA357">
            <v>8799</v>
          </cell>
          <cell r="AB357"/>
          <cell r="AC357">
            <v>0.12</v>
          </cell>
          <cell r="AD357">
            <v>8799</v>
          </cell>
          <cell r="AE357"/>
          <cell r="AF357">
            <v>0.12</v>
          </cell>
          <cell r="AG357">
            <v>8799</v>
          </cell>
          <cell r="AH357"/>
          <cell r="AI357">
            <v>0.15</v>
          </cell>
          <cell r="AJ357">
            <v>10998.75</v>
          </cell>
          <cell r="AK357"/>
          <cell r="AL357"/>
          <cell r="AM357">
            <v>3.39</v>
          </cell>
          <cell r="AN357">
            <v>248571.75</v>
          </cell>
          <cell r="AO357"/>
          <cell r="AP357">
            <v>3.39</v>
          </cell>
          <cell r="AQ357">
            <v>100689.78</v>
          </cell>
          <cell r="AR357"/>
          <cell r="AS357">
            <v>0.47</v>
          </cell>
          <cell r="AT357">
            <v>38001.85</v>
          </cell>
          <cell r="AU357"/>
          <cell r="AV357"/>
          <cell r="AW357">
            <v>795683.63</v>
          </cell>
          <cell r="AX357"/>
          <cell r="AY357">
            <v>7.6300000000000008</v>
          </cell>
        </row>
        <row r="358">
          <cell r="A358" t="str">
            <v>1705342500400</v>
          </cell>
          <cell r="B358" t="str">
            <v>ROOKS CREEK C C SCH DIST 425</v>
          </cell>
          <cell r="C358" t="str">
            <v>LIVINGSTON</v>
          </cell>
          <cell r="D358" t="str">
            <v>Elementary</v>
          </cell>
          <cell r="E358"/>
          <cell r="F358">
            <v>61</v>
          </cell>
          <cell r="G358">
            <v>11.33</v>
          </cell>
          <cell r="H358">
            <v>0</v>
          </cell>
          <cell r="I358"/>
          <cell r="J358">
            <v>0.09</v>
          </cell>
          <cell r="K358">
            <v>6599.25</v>
          </cell>
          <cell r="L358"/>
          <cell r="M358">
            <v>0.09</v>
          </cell>
          <cell r="N358">
            <v>6599.25</v>
          </cell>
          <cell r="O358"/>
          <cell r="P358">
            <v>0.09</v>
          </cell>
          <cell r="Q358">
            <v>6599.25</v>
          </cell>
          <cell r="R358"/>
          <cell r="S358">
            <v>0.09</v>
          </cell>
          <cell r="T358">
            <v>6599.25</v>
          </cell>
          <cell r="U358"/>
          <cell r="V358"/>
          <cell r="W358">
            <v>0</v>
          </cell>
          <cell r="X358">
            <v>0</v>
          </cell>
          <cell r="Y358"/>
          <cell r="Z358">
            <v>0</v>
          </cell>
          <cell r="AA358">
            <v>0</v>
          </cell>
          <cell r="AB358"/>
          <cell r="AC358">
            <v>0</v>
          </cell>
          <cell r="AD358">
            <v>0</v>
          </cell>
          <cell r="AE358"/>
          <cell r="AF358">
            <v>0</v>
          </cell>
          <cell r="AG358">
            <v>0</v>
          </cell>
          <cell r="AH358"/>
          <cell r="AI358">
            <v>0</v>
          </cell>
          <cell r="AJ358">
            <v>0</v>
          </cell>
          <cell r="AK358"/>
          <cell r="AL358"/>
          <cell r="AM358">
            <v>0.43</v>
          </cell>
          <cell r="AN358">
            <v>31529.75</v>
          </cell>
          <cell r="AO358"/>
          <cell r="AP358">
            <v>0.43</v>
          </cell>
          <cell r="AQ358">
            <v>12771.86</v>
          </cell>
          <cell r="AR358"/>
          <cell r="AS358">
            <v>0.06</v>
          </cell>
          <cell r="AT358">
            <v>4851.3</v>
          </cell>
          <cell r="AU358"/>
          <cell r="AV358"/>
          <cell r="AW358">
            <v>75549.91</v>
          </cell>
          <cell r="AX358"/>
          <cell r="AY358">
            <v>0.7</v>
          </cell>
        </row>
        <row r="359">
          <cell r="A359" t="str">
            <v>1705342600400</v>
          </cell>
          <cell r="B359" t="str">
            <v>CORNELL C C SCH DIST 426</v>
          </cell>
          <cell r="C359" t="str">
            <v>LIVINGSTON</v>
          </cell>
          <cell r="D359" t="str">
            <v>Elementary</v>
          </cell>
          <cell r="E359"/>
          <cell r="F359">
            <v>98.46</v>
          </cell>
          <cell r="G359">
            <v>40.659999999999997</v>
          </cell>
          <cell r="H359">
            <v>0</v>
          </cell>
          <cell r="I359"/>
          <cell r="J359">
            <v>0.32</v>
          </cell>
          <cell r="K359">
            <v>23464</v>
          </cell>
          <cell r="L359"/>
          <cell r="M359">
            <v>0.32</v>
          </cell>
          <cell r="N359">
            <v>23464</v>
          </cell>
          <cell r="O359"/>
          <cell r="P359">
            <v>0.33</v>
          </cell>
          <cell r="Q359">
            <v>24197.25</v>
          </cell>
          <cell r="R359"/>
          <cell r="S359">
            <v>0.33</v>
          </cell>
          <cell r="T359">
            <v>24197.25</v>
          </cell>
          <cell r="U359"/>
          <cell r="V359"/>
          <cell r="W359">
            <v>0</v>
          </cell>
          <cell r="X359">
            <v>0</v>
          </cell>
          <cell r="Y359"/>
          <cell r="Z359">
            <v>0</v>
          </cell>
          <cell r="AA359">
            <v>0</v>
          </cell>
          <cell r="AB359"/>
          <cell r="AC359">
            <v>0</v>
          </cell>
          <cell r="AD359">
            <v>0</v>
          </cell>
          <cell r="AE359"/>
          <cell r="AF359">
            <v>0</v>
          </cell>
          <cell r="AG359">
            <v>0</v>
          </cell>
          <cell r="AH359"/>
          <cell r="AI359">
            <v>0</v>
          </cell>
          <cell r="AJ359">
            <v>0</v>
          </cell>
          <cell r="AK359"/>
          <cell r="AL359"/>
          <cell r="AM359">
            <v>0.69</v>
          </cell>
          <cell r="AN359">
            <v>50594.25</v>
          </cell>
          <cell r="AO359"/>
          <cell r="AP359">
            <v>0.69</v>
          </cell>
          <cell r="AQ359">
            <v>20494.38</v>
          </cell>
          <cell r="AR359"/>
          <cell r="AS359">
            <v>0.09</v>
          </cell>
          <cell r="AT359">
            <v>7276.95</v>
          </cell>
          <cell r="AU359"/>
          <cell r="AV359"/>
          <cell r="AW359">
            <v>173688.08000000002</v>
          </cell>
          <cell r="AX359"/>
          <cell r="AY359">
            <v>1.67</v>
          </cell>
        </row>
        <row r="360">
          <cell r="A360" t="str">
            <v>1705342900400</v>
          </cell>
          <cell r="B360" t="str">
            <v>PONTIAC C C SCHOOL DIST 429</v>
          </cell>
          <cell r="C360" t="str">
            <v>LIVINGSTON</v>
          </cell>
          <cell r="D360" t="str">
            <v>Elementary</v>
          </cell>
          <cell r="E360"/>
          <cell r="F360">
            <v>1047.3800000000001</v>
          </cell>
          <cell r="G360">
            <v>534.66</v>
          </cell>
          <cell r="H360">
            <v>14</v>
          </cell>
          <cell r="I360"/>
          <cell r="J360">
            <v>4.2699999999999996</v>
          </cell>
          <cell r="K360">
            <v>313097.75</v>
          </cell>
          <cell r="L360"/>
          <cell r="M360">
            <v>4.2699999999999996</v>
          </cell>
          <cell r="N360">
            <v>313097.75</v>
          </cell>
          <cell r="O360"/>
          <cell r="P360">
            <v>4.45</v>
          </cell>
          <cell r="Q360">
            <v>326296.25</v>
          </cell>
          <cell r="R360"/>
          <cell r="S360">
            <v>4.45</v>
          </cell>
          <cell r="T360">
            <v>326296.25</v>
          </cell>
          <cell r="U360"/>
          <cell r="V360"/>
          <cell r="W360">
            <v>0.11</v>
          </cell>
          <cell r="X360">
            <v>8065.75</v>
          </cell>
          <cell r="Y360"/>
          <cell r="Z360">
            <v>0.11</v>
          </cell>
          <cell r="AA360">
            <v>8065.75</v>
          </cell>
          <cell r="AB360"/>
          <cell r="AC360">
            <v>0.11</v>
          </cell>
          <cell r="AD360">
            <v>8065.75</v>
          </cell>
          <cell r="AE360"/>
          <cell r="AF360">
            <v>0.11</v>
          </cell>
          <cell r="AG360">
            <v>8065.75</v>
          </cell>
          <cell r="AH360"/>
          <cell r="AI360">
            <v>0.14000000000000001</v>
          </cell>
          <cell r="AJ360">
            <v>10265.5</v>
          </cell>
          <cell r="AK360"/>
          <cell r="AL360"/>
          <cell r="AM360">
            <v>7.42</v>
          </cell>
          <cell r="AN360">
            <v>544071.5</v>
          </cell>
          <cell r="AO360"/>
          <cell r="AP360">
            <v>7.42</v>
          </cell>
          <cell r="AQ360">
            <v>220388.84</v>
          </cell>
          <cell r="AR360"/>
          <cell r="AS360">
            <v>1.04</v>
          </cell>
          <cell r="AT360">
            <v>84089.2</v>
          </cell>
          <cell r="AU360"/>
          <cell r="AV360"/>
          <cell r="AW360">
            <v>2169866.04</v>
          </cell>
          <cell r="AX360"/>
          <cell r="AY360">
            <v>21.059999999999995</v>
          </cell>
        </row>
        <row r="361">
          <cell r="A361" t="str">
            <v>1705343500400</v>
          </cell>
          <cell r="B361" t="str">
            <v>ODELL COMM CONS SCHOOL DIST 435</v>
          </cell>
          <cell r="C361" t="str">
            <v>LIVINGSTON</v>
          </cell>
          <cell r="D361" t="str">
            <v>Elementary</v>
          </cell>
          <cell r="E361"/>
          <cell r="F361">
            <v>167</v>
          </cell>
          <cell r="G361">
            <v>80.33</v>
          </cell>
          <cell r="H361">
            <v>0</v>
          </cell>
          <cell r="I361"/>
          <cell r="J361">
            <v>0.64</v>
          </cell>
          <cell r="K361">
            <v>46928</v>
          </cell>
          <cell r="L361"/>
          <cell r="M361">
            <v>0.64</v>
          </cell>
          <cell r="N361">
            <v>46928</v>
          </cell>
          <cell r="O361"/>
          <cell r="P361">
            <v>0.66</v>
          </cell>
          <cell r="Q361">
            <v>48394.5</v>
          </cell>
          <cell r="R361"/>
          <cell r="S361">
            <v>0.66</v>
          </cell>
          <cell r="T361">
            <v>48394.5</v>
          </cell>
          <cell r="U361"/>
          <cell r="V361"/>
          <cell r="W361">
            <v>0</v>
          </cell>
          <cell r="X361">
            <v>0</v>
          </cell>
          <cell r="Y361"/>
          <cell r="Z361">
            <v>0</v>
          </cell>
          <cell r="AA361">
            <v>0</v>
          </cell>
          <cell r="AB361"/>
          <cell r="AC361">
            <v>0</v>
          </cell>
          <cell r="AD361">
            <v>0</v>
          </cell>
          <cell r="AE361"/>
          <cell r="AF361">
            <v>0</v>
          </cell>
          <cell r="AG361">
            <v>0</v>
          </cell>
          <cell r="AH361"/>
          <cell r="AI361">
            <v>0</v>
          </cell>
          <cell r="AJ361">
            <v>0</v>
          </cell>
          <cell r="AK361"/>
          <cell r="AL361"/>
          <cell r="AM361">
            <v>1.18</v>
          </cell>
          <cell r="AN361">
            <v>86523.5</v>
          </cell>
          <cell r="AO361"/>
          <cell r="AP361">
            <v>1.18</v>
          </cell>
          <cell r="AQ361">
            <v>35048.36</v>
          </cell>
          <cell r="AR361"/>
          <cell r="AS361">
            <v>0.16</v>
          </cell>
          <cell r="AT361">
            <v>12936.8</v>
          </cell>
          <cell r="AU361"/>
          <cell r="AV361"/>
          <cell r="AW361">
            <v>325153.66000000003</v>
          </cell>
          <cell r="AX361"/>
          <cell r="AY361">
            <v>3.1399999999999997</v>
          </cell>
        </row>
        <row r="362">
          <cell r="A362" t="str">
            <v>1705343800400</v>
          </cell>
          <cell r="B362" t="str">
            <v>SAUNEMIN C CONSOL SCH DIST 438</v>
          </cell>
          <cell r="C362" t="str">
            <v>LIVINGSTON</v>
          </cell>
          <cell r="D362" t="str">
            <v>Elementary</v>
          </cell>
          <cell r="E362"/>
          <cell r="F362">
            <v>115.55</v>
          </cell>
          <cell r="G362">
            <v>31.33</v>
          </cell>
          <cell r="H362">
            <v>0</v>
          </cell>
          <cell r="I362"/>
          <cell r="J362">
            <v>0.25</v>
          </cell>
          <cell r="K362">
            <v>18331.25</v>
          </cell>
          <cell r="L362"/>
          <cell r="M362">
            <v>0.25</v>
          </cell>
          <cell r="N362">
            <v>18331.25</v>
          </cell>
          <cell r="O362"/>
          <cell r="P362">
            <v>0.26</v>
          </cell>
          <cell r="Q362">
            <v>19064.5</v>
          </cell>
          <cell r="R362"/>
          <cell r="S362">
            <v>0.26</v>
          </cell>
          <cell r="T362">
            <v>19064.5</v>
          </cell>
          <cell r="U362"/>
          <cell r="V362"/>
          <cell r="W362">
            <v>0</v>
          </cell>
          <cell r="X362">
            <v>0</v>
          </cell>
          <cell r="Y362"/>
          <cell r="Z362">
            <v>0</v>
          </cell>
          <cell r="AA362">
            <v>0</v>
          </cell>
          <cell r="AB362"/>
          <cell r="AC362">
            <v>0</v>
          </cell>
          <cell r="AD362">
            <v>0</v>
          </cell>
          <cell r="AE362"/>
          <cell r="AF362">
            <v>0</v>
          </cell>
          <cell r="AG362">
            <v>0</v>
          </cell>
          <cell r="AH362"/>
          <cell r="AI362">
            <v>0</v>
          </cell>
          <cell r="AJ362">
            <v>0</v>
          </cell>
          <cell r="AK362"/>
          <cell r="AL362"/>
          <cell r="AM362">
            <v>0.81</v>
          </cell>
          <cell r="AN362">
            <v>59393.25</v>
          </cell>
          <cell r="AO362"/>
          <cell r="AP362">
            <v>0.81</v>
          </cell>
          <cell r="AQ362">
            <v>24058.62</v>
          </cell>
          <cell r="AR362"/>
          <cell r="AS362">
            <v>0.11</v>
          </cell>
          <cell r="AT362">
            <v>8894.0499999999993</v>
          </cell>
          <cell r="AU362"/>
          <cell r="AV362"/>
          <cell r="AW362">
            <v>167137.41999999998</v>
          </cell>
          <cell r="AX362"/>
          <cell r="AY362">
            <v>1.58</v>
          </cell>
        </row>
        <row r="363">
          <cell r="A363" t="str">
            <v>1705402102600</v>
          </cell>
          <cell r="B363" t="str">
            <v>HARTSBURG EMDEN C U S DIST 21</v>
          </cell>
          <cell r="C363" t="str">
            <v>LOGAN</v>
          </cell>
          <cell r="D363" t="str">
            <v>Unit</v>
          </cell>
          <cell r="E363"/>
          <cell r="F363">
            <v>188.36</v>
          </cell>
          <cell r="G363">
            <v>71.33</v>
          </cell>
          <cell r="H363">
            <v>0</v>
          </cell>
          <cell r="I363"/>
          <cell r="J363">
            <v>0.56999999999999995</v>
          </cell>
          <cell r="K363">
            <v>41795.25</v>
          </cell>
          <cell r="L363"/>
          <cell r="M363">
            <v>0.56999999999999995</v>
          </cell>
          <cell r="N363">
            <v>41795.25</v>
          </cell>
          <cell r="O363"/>
          <cell r="P363">
            <v>0.59</v>
          </cell>
          <cell r="Q363">
            <v>43261.75</v>
          </cell>
          <cell r="R363"/>
          <cell r="S363">
            <v>0.59</v>
          </cell>
          <cell r="T363">
            <v>43261.75</v>
          </cell>
          <cell r="U363"/>
          <cell r="V363"/>
          <cell r="W363">
            <v>0</v>
          </cell>
          <cell r="X363">
            <v>0</v>
          </cell>
          <cell r="Y363"/>
          <cell r="Z363">
            <v>0</v>
          </cell>
          <cell r="AA363">
            <v>0</v>
          </cell>
          <cell r="AB363"/>
          <cell r="AC363">
            <v>0</v>
          </cell>
          <cell r="AD363">
            <v>0</v>
          </cell>
          <cell r="AE363"/>
          <cell r="AF363">
            <v>0</v>
          </cell>
          <cell r="AG363">
            <v>0</v>
          </cell>
          <cell r="AH363"/>
          <cell r="AI363">
            <v>0</v>
          </cell>
          <cell r="AJ363">
            <v>0</v>
          </cell>
          <cell r="AK363"/>
          <cell r="AL363"/>
          <cell r="AM363">
            <v>1.33</v>
          </cell>
          <cell r="AN363">
            <v>97522.25</v>
          </cell>
          <cell r="AO363"/>
          <cell r="AP363">
            <v>1.33</v>
          </cell>
          <cell r="AQ363">
            <v>39503.660000000003</v>
          </cell>
          <cell r="AR363"/>
          <cell r="AS363">
            <v>0.18</v>
          </cell>
          <cell r="AT363">
            <v>14553.9</v>
          </cell>
          <cell r="AU363"/>
          <cell r="AV363"/>
          <cell r="AW363">
            <v>321693.81</v>
          </cell>
          <cell r="AX363"/>
          <cell r="AY363">
            <v>3.08</v>
          </cell>
        </row>
        <row r="364">
          <cell r="A364" t="str">
            <v>1705402302600</v>
          </cell>
          <cell r="B364" t="str">
            <v>MT PULASKI COMM UNIT DIST 23</v>
          </cell>
          <cell r="C364" t="str">
            <v>LOGAN</v>
          </cell>
          <cell r="D364" t="str">
            <v>Unit</v>
          </cell>
          <cell r="E364"/>
          <cell r="F364">
            <v>515.75</v>
          </cell>
          <cell r="G364">
            <v>138.33000000000001</v>
          </cell>
          <cell r="H364">
            <v>0</v>
          </cell>
          <cell r="I364"/>
          <cell r="J364">
            <v>1.1000000000000001</v>
          </cell>
          <cell r="K364">
            <v>80657.5</v>
          </cell>
          <cell r="L364"/>
          <cell r="M364">
            <v>1.1000000000000001</v>
          </cell>
          <cell r="N364">
            <v>80657.5</v>
          </cell>
          <cell r="O364"/>
          <cell r="P364">
            <v>1.1499999999999999</v>
          </cell>
          <cell r="Q364">
            <v>84323.75</v>
          </cell>
          <cell r="R364"/>
          <cell r="S364">
            <v>1.1499999999999999</v>
          </cell>
          <cell r="T364">
            <v>84323.75</v>
          </cell>
          <cell r="U364"/>
          <cell r="V364"/>
          <cell r="W364">
            <v>0</v>
          </cell>
          <cell r="X364">
            <v>0</v>
          </cell>
          <cell r="Y364"/>
          <cell r="Z364">
            <v>0</v>
          </cell>
          <cell r="AA364">
            <v>0</v>
          </cell>
          <cell r="AB364"/>
          <cell r="AC364">
            <v>0</v>
          </cell>
          <cell r="AD364">
            <v>0</v>
          </cell>
          <cell r="AE364"/>
          <cell r="AF364">
            <v>0</v>
          </cell>
          <cell r="AG364">
            <v>0</v>
          </cell>
          <cell r="AH364"/>
          <cell r="AI364">
            <v>0</v>
          </cell>
          <cell r="AJ364">
            <v>0</v>
          </cell>
          <cell r="AK364"/>
          <cell r="AL364"/>
          <cell r="AM364">
            <v>3.65</v>
          </cell>
          <cell r="AN364">
            <v>267636.25</v>
          </cell>
          <cell r="AO364"/>
          <cell r="AP364">
            <v>3.65</v>
          </cell>
          <cell r="AQ364">
            <v>108412.3</v>
          </cell>
          <cell r="AR364"/>
          <cell r="AS364">
            <v>0.51</v>
          </cell>
          <cell r="AT364">
            <v>41236.050000000003</v>
          </cell>
          <cell r="AU364"/>
          <cell r="AV364"/>
          <cell r="AW364">
            <v>747247.1</v>
          </cell>
          <cell r="AX364"/>
          <cell r="AY364">
            <v>7.05</v>
          </cell>
        </row>
        <row r="365">
          <cell r="A365" t="str">
            <v>1705402700200</v>
          </cell>
          <cell r="B365" t="str">
            <v>LINCOLN ELEM SCHOOL DIST 27</v>
          </cell>
          <cell r="C365" t="str">
            <v>LOGAN</v>
          </cell>
          <cell r="D365" t="str">
            <v>Elementary</v>
          </cell>
          <cell r="E365"/>
          <cell r="F365">
            <v>1024.56</v>
          </cell>
          <cell r="G365">
            <v>661.66</v>
          </cell>
          <cell r="H365">
            <v>2.5</v>
          </cell>
          <cell r="I365"/>
          <cell r="J365">
            <v>5.29</v>
          </cell>
          <cell r="K365">
            <v>387889.25</v>
          </cell>
          <cell r="L365"/>
          <cell r="M365">
            <v>5.29</v>
          </cell>
          <cell r="N365">
            <v>387889.25</v>
          </cell>
          <cell r="O365"/>
          <cell r="P365">
            <v>5.51</v>
          </cell>
          <cell r="Q365">
            <v>404020.75</v>
          </cell>
          <cell r="R365"/>
          <cell r="S365">
            <v>5.51</v>
          </cell>
          <cell r="T365">
            <v>404020.75</v>
          </cell>
          <cell r="U365"/>
          <cell r="V365"/>
          <cell r="W365">
            <v>0.02</v>
          </cell>
          <cell r="X365">
            <v>1466.5</v>
          </cell>
          <cell r="Y365"/>
          <cell r="Z365">
            <v>0.02</v>
          </cell>
          <cell r="AA365">
            <v>1466.5</v>
          </cell>
          <cell r="AB365"/>
          <cell r="AC365">
            <v>0.02</v>
          </cell>
          <cell r="AD365">
            <v>1466.5</v>
          </cell>
          <cell r="AE365"/>
          <cell r="AF365">
            <v>0.02</v>
          </cell>
          <cell r="AG365">
            <v>1466.5</v>
          </cell>
          <cell r="AH365"/>
          <cell r="AI365">
            <v>0.02</v>
          </cell>
          <cell r="AJ365">
            <v>1466.5</v>
          </cell>
          <cell r="AK365"/>
          <cell r="AL365"/>
          <cell r="AM365">
            <v>7.26</v>
          </cell>
          <cell r="AN365">
            <v>532339.5</v>
          </cell>
          <cell r="AO365"/>
          <cell r="AP365">
            <v>7.26</v>
          </cell>
          <cell r="AQ365">
            <v>215636.52</v>
          </cell>
          <cell r="AR365"/>
          <cell r="AS365">
            <v>1.02</v>
          </cell>
          <cell r="AT365">
            <v>82472.100000000006</v>
          </cell>
          <cell r="AU365"/>
          <cell r="AV365"/>
          <cell r="AW365">
            <v>2421600.62</v>
          </cell>
          <cell r="AX365"/>
          <cell r="AY365">
            <v>23.65</v>
          </cell>
        </row>
        <row r="366">
          <cell r="A366" t="str">
            <v>1705406100400</v>
          </cell>
          <cell r="B366" t="str">
            <v>CHESTER-EAST LINCOLN CCS DIST 61</v>
          </cell>
          <cell r="C366" t="str">
            <v>LOGAN</v>
          </cell>
          <cell r="D366" t="str">
            <v>Elementary</v>
          </cell>
          <cell r="E366"/>
          <cell r="F366">
            <v>279.98</v>
          </cell>
          <cell r="G366">
            <v>88.66</v>
          </cell>
          <cell r="H366">
            <v>2.83</v>
          </cell>
          <cell r="I366"/>
          <cell r="J366">
            <v>0.7</v>
          </cell>
          <cell r="K366">
            <v>51327.5</v>
          </cell>
          <cell r="L366"/>
          <cell r="M366">
            <v>0.7</v>
          </cell>
          <cell r="N366">
            <v>51327.5</v>
          </cell>
          <cell r="O366"/>
          <cell r="P366">
            <v>0.73</v>
          </cell>
          <cell r="Q366">
            <v>53527.25</v>
          </cell>
          <cell r="R366"/>
          <cell r="S366">
            <v>0.73</v>
          </cell>
          <cell r="T366">
            <v>53527.25</v>
          </cell>
          <cell r="U366"/>
          <cell r="V366"/>
          <cell r="W366">
            <v>0.02</v>
          </cell>
          <cell r="X366">
            <v>1466.5</v>
          </cell>
          <cell r="Y366"/>
          <cell r="Z366">
            <v>0.02</v>
          </cell>
          <cell r="AA366">
            <v>1466.5</v>
          </cell>
          <cell r="AB366"/>
          <cell r="AC366">
            <v>0.02</v>
          </cell>
          <cell r="AD366">
            <v>1466.5</v>
          </cell>
          <cell r="AE366"/>
          <cell r="AF366">
            <v>0.02</v>
          </cell>
          <cell r="AG366">
            <v>1466.5</v>
          </cell>
          <cell r="AH366"/>
          <cell r="AI366">
            <v>0.02</v>
          </cell>
          <cell r="AJ366">
            <v>1466.5</v>
          </cell>
          <cell r="AK366"/>
          <cell r="AL366"/>
          <cell r="AM366">
            <v>1.98</v>
          </cell>
          <cell r="AN366">
            <v>145183.5</v>
          </cell>
          <cell r="AO366"/>
          <cell r="AP366">
            <v>1.98</v>
          </cell>
          <cell r="AQ366">
            <v>58809.96</v>
          </cell>
          <cell r="AR366"/>
          <cell r="AS366">
            <v>0.27</v>
          </cell>
          <cell r="AT366">
            <v>21830.85</v>
          </cell>
          <cell r="AU366"/>
          <cell r="AV366"/>
          <cell r="AW366">
            <v>442866.31</v>
          </cell>
          <cell r="AX366"/>
          <cell r="AY366">
            <v>4.2200000000000006</v>
          </cell>
        </row>
        <row r="367">
          <cell r="A367" t="str">
            <v>1705408800200</v>
          </cell>
          <cell r="B367" t="str">
            <v>NEW HOLLAND-MIDDLETOWN E DIST 88</v>
          </cell>
          <cell r="C367" t="str">
            <v>LOGAN</v>
          </cell>
          <cell r="D367" t="str">
            <v>Elementary</v>
          </cell>
          <cell r="E367"/>
          <cell r="F367">
            <v>82.88</v>
          </cell>
          <cell r="G367">
            <v>49</v>
          </cell>
          <cell r="H367">
            <v>0</v>
          </cell>
          <cell r="I367"/>
          <cell r="J367">
            <v>0.39</v>
          </cell>
          <cell r="K367">
            <v>28596.75</v>
          </cell>
          <cell r="L367"/>
          <cell r="M367">
            <v>0.39</v>
          </cell>
          <cell r="N367">
            <v>28596.75</v>
          </cell>
          <cell r="O367"/>
          <cell r="P367">
            <v>0.4</v>
          </cell>
          <cell r="Q367">
            <v>29330</v>
          </cell>
          <cell r="R367"/>
          <cell r="S367">
            <v>0.4</v>
          </cell>
          <cell r="T367">
            <v>29330</v>
          </cell>
          <cell r="U367"/>
          <cell r="V367"/>
          <cell r="W367">
            <v>0</v>
          </cell>
          <cell r="X367">
            <v>0</v>
          </cell>
          <cell r="Y367"/>
          <cell r="Z367">
            <v>0</v>
          </cell>
          <cell r="AA367">
            <v>0</v>
          </cell>
          <cell r="AB367"/>
          <cell r="AC367">
            <v>0</v>
          </cell>
          <cell r="AD367">
            <v>0</v>
          </cell>
          <cell r="AE367"/>
          <cell r="AF367">
            <v>0</v>
          </cell>
          <cell r="AG367">
            <v>0</v>
          </cell>
          <cell r="AH367"/>
          <cell r="AI367">
            <v>0</v>
          </cell>
          <cell r="AJ367">
            <v>0</v>
          </cell>
          <cell r="AK367"/>
          <cell r="AL367"/>
          <cell r="AM367">
            <v>0.57999999999999996</v>
          </cell>
          <cell r="AN367">
            <v>42528.5</v>
          </cell>
          <cell r="AO367"/>
          <cell r="AP367">
            <v>0.57999999999999996</v>
          </cell>
          <cell r="AQ367">
            <v>17227.16</v>
          </cell>
          <cell r="AR367"/>
          <cell r="AS367">
            <v>0.08</v>
          </cell>
          <cell r="AT367">
            <v>6468.4</v>
          </cell>
          <cell r="AU367"/>
          <cell r="AV367"/>
          <cell r="AW367">
            <v>182077.56</v>
          </cell>
          <cell r="AX367"/>
          <cell r="AY367">
            <v>1.77</v>
          </cell>
        </row>
        <row r="368">
          <cell r="A368" t="str">
            <v>1705409200400</v>
          </cell>
          <cell r="B368" t="str">
            <v>WEST LINCOLN-BROADWELL E S D #92</v>
          </cell>
          <cell r="C368" t="str">
            <v>LOGAN</v>
          </cell>
          <cell r="D368" t="str">
            <v>Elementary</v>
          </cell>
          <cell r="E368"/>
          <cell r="F368">
            <v>189.46</v>
          </cell>
          <cell r="G368">
            <v>54.33</v>
          </cell>
          <cell r="H368">
            <v>0</v>
          </cell>
          <cell r="I368"/>
          <cell r="J368">
            <v>0.43</v>
          </cell>
          <cell r="K368">
            <v>31529.75</v>
          </cell>
          <cell r="L368"/>
          <cell r="M368">
            <v>0.43</v>
          </cell>
          <cell r="N368">
            <v>31529.75</v>
          </cell>
          <cell r="O368"/>
          <cell r="P368">
            <v>0.45</v>
          </cell>
          <cell r="Q368">
            <v>32996.25</v>
          </cell>
          <cell r="R368"/>
          <cell r="S368">
            <v>0.45</v>
          </cell>
          <cell r="T368">
            <v>32996.25</v>
          </cell>
          <cell r="U368"/>
          <cell r="V368"/>
          <cell r="W368">
            <v>0</v>
          </cell>
          <cell r="X368">
            <v>0</v>
          </cell>
          <cell r="Y368"/>
          <cell r="Z368">
            <v>0</v>
          </cell>
          <cell r="AA368">
            <v>0</v>
          </cell>
          <cell r="AB368"/>
          <cell r="AC368">
            <v>0</v>
          </cell>
          <cell r="AD368">
            <v>0</v>
          </cell>
          <cell r="AE368"/>
          <cell r="AF368">
            <v>0</v>
          </cell>
          <cell r="AG368">
            <v>0</v>
          </cell>
          <cell r="AH368"/>
          <cell r="AI368">
            <v>0</v>
          </cell>
          <cell r="AJ368">
            <v>0</v>
          </cell>
          <cell r="AK368"/>
          <cell r="AL368"/>
          <cell r="AM368">
            <v>1.34</v>
          </cell>
          <cell r="AN368">
            <v>98255.5</v>
          </cell>
          <cell r="AO368"/>
          <cell r="AP368">
            <v>1.34</v>
          </cell>
          <cell r="AQ368">
            <v>39800.68</v>
          </cell>
          <cell r="AR368"/>
          <cell r="AS368">
            <v>0.18</v>
          </cell>
          <cell r="AT368">
            <v>14553.9</v>
          </cell>
          <cell r="AU368"/>
          <cell r="AV368"/>
          <cell r="AW368">
            <v>281662.08000000002</v>
          </cell>
          <cell r="AX368"/>
          <cell r="AY368">
            <v>2.67</v>
          </cell>
        </row>
        <row r="369">
          <cell r="A369" t="str">
            <v>1705440401600</v>
          </cell>
          <cell r="B369" t="str">
            <v>LINCOLN COMM H S DIST 404</v>
          </cell>
          <cell r="C369" t="str">
            <v>LOGAN</v>
          </cell>
          <cell r="D369" t="str">
            <v>High School</v>
          </cell>
          <cell r="E369"/>
          <cell r="F369">
            <v>795.66</v>
          </cell>
          <cell r="G369">
            <v>318.33</v>
          </cell>
          <cell r="H369">
            <v>4.5</v>
          </cell>
          <cell r="I369"/>
          <cell r="J369">
            <v>2.54</v>
          </cell>
          <cell r="K369">
            <v>186245.5</v>
          </cell>
          <cell r="L369"/>
          <cell r="M369">
            <v>2.54</v>
          </cell>
          <cell r="N369">
            <v>186245.5</v>
          </cell>
          <cell r="O369"/>
          <cell r="P369">
            <v>2.65</v>
          </cell>
          <cell r="Q369">
            <v>194311.25</v>
          </cell>
          <cell r="R369"/>
          <cell r="S369">
            <v>2.65</v>
          </cell>
          <cell r="T369">
            <v>194311.25</v>
          </cell>
          <cell r="U369"/>
          <cell r="V369"/>
          <cell r="W369">
            <v>0.03</v>
          </cell>
          <cell r="X369">
            <v>2199.75</v>
          </cell>
          <cell r="Y369"/>
          <cell r="Z369">
            <v>0.03</v>
          </cell>
          <cell r="AA369">
            <v>2199.75</v>
          </cell>
          <cell r="AB369"/>
          <cell r="AC369">
            <v>0.03</v>
          </cell>
          <cell r="AD369">
            <v>2199.75</v>
          </cell>
          <cell r="AE369"/>
          <cell r="AF369">
            <v>0.03</v>
          </cell>
          <cell r="AG369">
            <v>2199.75</v>
          </cell>
          <cell r="AH369"/>
          <cell r="AI369">
            <v>0.04</v>
          </cell>
          <cell r="AJ369">
            <v>2933</v>
          </cell>
          <cell r="AK369"/>
          <cell r="AL369"/>
          <cell r="AM369">
            <v>5.64</v>
          </cell>
          <cell r="AN369">
            <v>413553</v>
          </cell>
          <cell r="AO369"/>
          <cell r="AP369">
            <v>5.64</v>
          </cell>
          <cell r="AQ369">
            <v>167519.28</v>
          </cell>
          <cell r="AR369"/>
          <cell r="AS369">
            <v>0.79</v>
          </cell>
          <cell r="AT369">
            <v>63875.45</v>
          </cell>
          <cell r="AU369"/>
          <cell r="AV369"/>
          <cell r="AW369">
            <v>1417793.23</v>
          </cell>
          <cell r="AX369"/>
          <cell r="AY369">
            <v>13.61</v>
          </cell>
        </row>
        <row r="370">
          <cell r="A370" t="str">
            <v>1706400202600</v>
          </cell>
          <cell r="B370" t="str">
            <v>LEROY COMMUNITY UNIT SCH DIST 2</v>
          </cell>
          <cell r="C370" t="str">
            <v>MCLEAN</v>
          </cell>
          <cell r="D370" t="str">
            <v>Unit</v>
          </cell>
          <cell r="E370"/>
          <cell r="F370">
            <v>734.29</v>
          </cell>
          <cell r="G370">
            <v>143.33000000000001</v>
          </cell>
          <cell r="H370">
            <v>0</v>
          </cell>
          <cell r="I370"/>
          <cell r="J370">
            <v>1.1399999999999999</v>
          </cell>
          <cell r="K370">
            <v>83590.5</v>
          </cell>
          <cell r="L370"/>
          <cell r="M370">
            <v>1.1399999999999999</v>
          </cell>
          <cell r="N370">
            <v>83590.5</v>
          </cell>
          <cell r="O370"/>
          <cell r="P370">
            <v>1.19</v>
          </cell>
          <cell r="Q370">
            <v>87256.75</v>
          </cell>
          <cell r="R370"/>
          <cell r="S370">
            <v>1.19</v>
          </cell>
          <cell r="T370">
            <v>87256.75</v>
          </cell>
          <cell r="U370"/>
          <cell r="V370"/>
          <cell r="W370">
            <v>0</v>
          </cell>
          <cell r="X370">
            <v>0</v>
          </cell>
          <cell r="Y370"/>
          <cell r="Z370">
            <v>0</v>
          </cell>
          <cell r="AA370">
            <v>0</v>
          </cell>
          <cell r="AB370"/>
          <cell r="AC370">
            <v>0</v>
          </cell>
          <cell r="AD370">
            <v>0</v>
          </cell>
          <cell r="AE370"/>
          <cell r="AF370">
            <v>0</v>
          </cell>
          <cell r="AG370">
            <v>0</v>
          </cell>
          <cell r="AH370"/>
          <cell r="AI370">
            <v>0</v>
          </cell>
          <cell r="AJ370">
            <v>0</v>
          </cell>
          <cell r="AK370"/>
          <cell r="AL370"/>
          <cell r="AM370">
            <v>5.2</v>
          </cell>
          <cell r="AN370">
            <v>381290</v>
          </cell>
          <cell r="AO370"/>
          <cell r="AP370">
            <v>5.2</v>
          </cell>
          <cell r="AQ370">
            <v>154450.4</v>
          </cell>
          <cell r="AR370"/>
          <cell r="AS370">
            <v>0.73</v>
          </cell>
          <cell r="AT370">
            <v>59024.15</v>
          </cell>
          <cell r="AU370"/>
          <cell r="AV370"/>
          <cell r="AW370">
            <v>936459.05</v>
          </cell>
          <cell r="AX370"/>
          <cell r="AY370">
            <v>8.7200000000000006</v>
          </cell>
        </row>
        <row r="371">
          <cell r="A371" t="str">
            <v>1706400302600</v>
          </cell>
          <cell r="B371" t="str">
            <v>TRI VALLEY C U SCHOOL DISTRICT 3</v>
          </cell>
          <cell r="C371" t="str">
            <v>MCLEAN</v>
          </cell>
          <cell r="D371" t="str">
            <v>Unit</v>
          </cell>
          <cell r="E371"/>
          <cell r="F371">
            <v>1086.6099999999999</v>
          </cell>
          <cell r="G371">
            <v>67</v>
          </cell>
          <cell r="H371">
            <v>2.66</v>
          </cell>
          <cell r="I371"/>
          <cell r="J371">
            <v>0.53</v>
          </cell>
          <cell r="K371">
            <v>38862.25</v>
          </cell>
          <cell r="L371"/>
          <cell r="M371">
            <v>0.53</v>
          </cell>
          <cell r="N371">
            <v>38862.25</v>
          </cell>
          <cell r="O371"/>
          <cell r="P371">
            <v>0.55000000000000004</v>
          </cell>
          <cell r="Q371">
            <v>40328.75</v>
          </cell>
          <cell r="R371"/>
          <cell r="S371">
            <v>0.55000000000000004</v>
          </cell>
          <cell r="T371">
            <v>40328.75</v>
          </cell>
          <cell r="U371"/>
          <cell r="V371"/>
          <cell r="W371">
            <v>0.02</v>
          </cell>
          <cell r="X371">
            <v>1466.5</v>
          </cell>
          <cell r="Y371"/>
          <cell r="Z371">
            <v>0.02</v>
          </cell>
          <cell r="AA371">
            <v>1466.5</v>
          </cell>
          <cell r="AB371"/>
          <cell r="AC371">
            <v>0.02</v>
          </cell>
          <cell r="AD371">
            <v>1466.5</v>
          </cell>
          <cell r="AE371"/>
          <cell r="AF371">
            <v>0.02</v>
          </cell>
          <cell r="AG371">
            <v>1466.5</v>
          </cell>
          <cell r="AH371"/>
          <cell r="AI371">
            <v>0.02</v>
          </cell>
          <cell r="AJ371">
            <v>1466.5</v>
          </cell>
          <cell r="AK371"/>
          <cell r="AL371"/>
          <cell r="AM371">
            <v>7.7</v>
          </cell>
          <cell r="AN371">
            <v>564602.5</v>
          </cell>
          <cell r="AO371"/>
          <cell r="AP371">
            <v>7.7</v>
          </cell>
          <cell r="AQ371">
            <v>228705.4</v>
          </cell>
          <cell r="AR371"/>
          <cell r="AS371">
            <v>1.08</v>
          </cell>
          <cell r="AT371">
            <v>87323.4</v>
          </cell>
          <cell r="AU371"/>
          <cell r="AV371"/>
          <cell r="AW371">
            <v>1046345.8</v>
          </cell>
          <cell r="AX371"/>
          <cell r="AY371">
            <v>9.41</v>
          </cell>
        </row>
        <row r="372">
          <cell r="A372" t="str">
            <v>1706400402600</v>
          </cell>
          <cell r="B372" t="str">
            <v>HEYWORTH C U SCH DIST 4</v>
          </cell>
          <cell r="C372" t="str">
            <v>MCLEAN</v>
          </cell>
          <cell r="D372" t="str">
            <v>Unit</v>
          </cell>
          <cell r="E372"/>
          <cell r="F372">
            <v>857.37</v>
          </cell>
          <cell r="G372">
            <v>193</v>
          </cell>
          <cell r="H372">
            <v>1.5</v>
          </cell>
          <cell r="I372"/>
          <cell r="J372">
            <v>1.54</v>
          </cell>
          <cell r="K372">
            <v>112920.5</v>
          </cell>
          <cell r="L372"/>
          <cell r="M372">
            <v>1.54</v>
          </cell>
          <cell r="N372">
            <v>112920.5</v>
          </cell>
          <cell r="O372"/>
          <cell r="P372">
            <v>1.6</v>
          </cell>
          <cell r="Q372">
            <v>117320</v>
          </cell>
          <cell r="R372"/>
          <cell r="S372">
            <v>1.6</v>
          </cell>
          <cell r="T372">
            <v>117320</v>
          </cell>
          <cell r="U372"/>
          <cell r="V372"/>
          <cell r="W372">
            <v>0.01</v>
          </cell>
          <cell r="X372">
            <v>733.25</v>
          </cell>
          <cell r="Y372"/>
          <cell r="Z372">
            <v>0.01</v>
          </cell>
          <cell r="AA372">
            <v>733.25</v>
          </cell>
          <cell r="AB372"/>
          <cell r="AC372">
            <v>0.01</v>
          </cell>
          <cell r="AD372">
            <v>733.25</v>
          </cell>
          <cell r="AE372"/>
          <cell r="AF372">
            <v>0.01</v>
          </cell>
          <cell r="AG372">
            <v>733.25</v>
          </cell>
          <cell r="AH372"/>
          <cell r="AI372">
            <v>0.01</v>
          </cell>
          <cell r="AJ372">
            <v>733.25</v>
          </cell>
          <cell r="AK372"/>
          <cell r="AL372"/>
          <cell r="AM372">
            <v>6.08</v>
          </cell>
          <cell r="AN372">
            <v>445816</v>
          </cell>
          <cell r="AO372"/>
          <cell r="AP372">
            <v>6.08</v>
          </cell>
          <cell r="AQ372">
            <v>180588.16</v>
          </cell>
          <cell r="AR372"/>
          <cell r="AS372">
            <v>0.85</v>
          </cell>
          <cell r="AT372">
            <v>68726.75</v>
          </cell>
          <cell r="AU372"/>
          <cell r="AV372"/>
          <cell r="AW372">
            <v>1159278.1600000001</v>
          </cell>
          <cell r="AX372"/>
          <cell r="AY372">
            <v>10.86</v>
          </cell>
        </row>
        <row r="373">
          <cell r="A373" t="str">
            <v>1706400502600</v>
          </cell>
          <cell r="B373" t="str">
            <v>MCLEAN COUNTY UNIT DIST NO 5</v>
          </cell>
          <cell r="C373" t="str">
            <v>MCLEAN</v>
          </cell>
          <cell r="D373" t="str">
            <v>Unit</v>
          </cell>
          <cell r="E373"/>
          <cell r="F373">
            <v>12286.28</v>
          </cell>
          <cell r="G373">
            <v>3549.66</v>
          </cell>
          <cell r="H373">
            <v>694.5</v>
          </cell>
          <cell r="I373"/>
          <cell r="J373">
            <v>28.39</v>
          </cell>
          <cell r="K373">
            <v>2081696.75</v>
          </cell>
          <cell r="L373"/>
          <cell r="M373">
            <v>28.39</v>
          </cell>
          <cell r="N373">
            <v>2081696.75</v>
          </cell>
          <cell r="O373"/>
          <cell r="P373">
            <v>29.58</v>
          </cell>
          <cell r="Q373">
            <v>2168953.5</v>
          </cell>
          <cell r="R373"/>
          <cell r="S373">
            <v>29.58</v>
          </cell>
          <cell r="T373">
            <v>2168953.5</v>
          </cell>
          <cell r="U373"/>
          <cell r="V373"/>
          <cell r="W373">
            <v>5.55</v>
          </cell>
          <cell r="X373">
            <v>406953.75</v>
          </cell>
          <cell r="Y373"/>
          <cell r="Z373">
            <v>5.55</v>
          </cell>
          <cell r="AA373">
            <v>406953.75</v>
          </cell>
          <cell r="AB373"/>
          <cell r="AC373">
            <v>5.78</v>
          </cell>
          <cell r="AD373">
            <v>423818.5</v>
          </cell>
          <cell r="AE373"/>
          <cell r="AF373">
            <v>5.78</v>
          </cell>
          <cell r="AG373">
            <v>423818.5</v>
          </cell>
          <cell r="AH373"/>
          <cell r="AI373">
            <v>6.94</v>
          </cell>
          <cell r="AJ373">
            <v>508875.5</v>
          </cell>
          <cell r="AK373"/>
          <cell r="AL373"/>
          <cell r="AM373">
            <v>87.13</v>
          </cell>
          <cell r="AN373">
            <v>6388807.25</v>
          </cell>
          <cell r="AO373"/>
          <cell r="AP373">
            <v>87.13</v>
          </cell>
          <cell r="AQ373">
            <v>2587935.2599999998</v>
          </cell>
          <cell r="AR373"/>
          <cell r="AS373">
            <v>12.28</v>
          </cell>
          <cell r="AT373">
            <v>992899.4</v>
          </cell>
          <cell r="AU373"/>
          <cell r="AV373"/>
          <cell r="AW373">
            <v>20641362.41</v>
          </cell>
          <cell r="AX373"/>
          <cell r="AY373">
            <v>198.73</v>
          </cell>
        </row>
        <row r="374">
          <cell r="A374" t="str">
            <v>1706400702600</v>
          </cell>
          <cell r="B374" t="str">
            <v>LEXINGTON C U SCH DIST 7</v>
          </cell>
          <cell r="C374" t="str">
            <v>MCLEAN</v>
          </cell>
          <cell r="D374" t="str">
            <v>Unit</v>
          </cell>
          <cell r="E374"/>
          <cell r="F374">
            <v>479.95</v>
          </cell>
          <cell r="G374">
            <v>101.66</v>
          </cell>
          <cell r="H374">
            <v>0.66</v>
          </cell>
          <cell r="I374"/>
          <cell r="J374">
            <v>0.81</v>
          </cell>
          <cell r="K374">
            <v>59393.25</v>
          </cell>
          <cell r="L374"/>
          <cell r="M374">
            <v>0.81</v>
          </cell>
          <cell r="N374">
            <v>59393.25</v>
          </cell>
          <cell r="O374"/>
          <cell r="P374">
            <v>0.84</v>
          </cell>
          <cell r="Q374">
            <v>61593</v>
          </cell>
          <cell r="R374"/>
          <cell r="S374">
            <v>0.84</v>
          </cell>
          <cell r="T374">
            <v>61593</v>
          </cell>
          <cell r="U374"/>
          <cell r="V374"/>
          <cell r="W374">
            <v>0</v>
          </cell>
          <cell r="X374">
            <v>0</v>
          </cell>
          <cell r="Y374"/>
          <cell r="Z374">
            <v>0</v>
          </cell>
          <cell r="AA374">
            <v>0</v>
          </cell>
          <cell r="AB374"/>
          <cell r="AC374">
            <v>0</v>
          </cell>
          <cell r="AD374">
            <v>0</v>
          </cell>
          <cell r="AE374"/>
          <cell r="AF374">
            <v>0</v>
          </cell>
          <cell r="AG374">
            <v>0</v>
          </cell>
          <cell r="AH374"/>
          <cell r="AI374">
            <v>0</v>
          </cell>
          <cell r="AJ374">
            <v>0</v>
          </cell>
          <cell r="AK374"/>
          <cell r="AL374"/>
          <cell r="AM374">
            <v>3.4</v>
          </cell>
          <cell r="AN374">
            <v>249305</v>
          </cell>
          <cell r="AO374"/>
          <cell r="AP374">
            <v>3.4</v>
          </cell>
          <cell r="AQ374">
            <v>100986.8</v>
          </cell>
          <cell r="AR374"/>
          <cell r="AS374">
            <v>0.47</v>
          </cell>
          <cell r="AT374">
            <v>38001.85</v>
          </cell>
          <cell r="AU374"/>
          <cell r="AV374"/>
          <cell r="AW374">
            <v>630266.15</v>
          </cell>
          <cell r="AX374"/>
          <cell r="AY374">
            <v>5.89</v>
          </cell>
        </row>
        <row r="375">
          <cell r="A375" t="str">
            <v>1706401602600</v>
          </cell>
          <cell r="B375" t="str">
            <v>OLYMPIA C U SCHOOL DIST 16</v>
          </cell>
          <cell r="C375" t="str">
            <v>MCLEAN</v>
          </cell>
          <cell r="D375" t="str">
            <v>Unit</v>
          </cell>
          <cell r="E375"/>
          <cell r="F375">
            <v>1629.61</v>
          </cell>
          <cell r="G375">
            <v>512.66</v>
          </cell>
          <cell r="H375">
            <v>9.5</v>
          </cell>
          <cell r="I375"/>
          <cell r="J375">
            <v>4.0999999999999996</v>
          </cell>
          <cell r="K375">
            <v>300632.5</v>
          </cell>
          <cell r="L375"/>
          <cell r="M375">
            <v>4.0999999999999996</v>
          </cell>
          <cell r="N375">
            <v>300632.5</v>
          </cell>
          <cell r="O375"/>
          <cell r="P375">
            <v>4.2699999999999996</v>
          </cell>
          <cell r="Q375">
            <v>313097.75</v>
          </cell>
          <cell r="R375"/>
          <cell r="S375">
            <v>4.2699999999999996</v>
          </cell>
          <cell r="T375">
            <v>313097.75</v>
          </cell>
          <cell r="U375"/>
          <cell r="V375"/>
          <cell r="W375">
            <v>7.0000000000000007E-2</v>
          </cell>
          <cell r="X375">
            <v>5132.75</v>
          </cell>
          <cell r="Y375"/>
          <cell r="Z375">
            <v>7.0000000000000007E-2</v>
          </cell>
          <cell r="AA375">
            <v>5132.75</v>
          </cell>
          <cell r="AB375"/>
          <cell r="AC375">
            <v>7.0000000000000007E-2</v>
          </cell>
          <cell r="AD375">
            <v>5132.75</v>
          </cell>
          <cell r="AE375"/>
          <cell r="AF375">
            <v>7.0000000000000007E-2</v>
          </cell>
          <cell r="AG375">
            <v>5132.75</v>
          </cell>
          <cell r="AH375"/>
          <cell r="AI375">
            <v>0.09</v>
          </cell>
          <cell r="AJ375">
            <v>6599.25</v>
          </cell>
          <cell r="AK375"/>
          <cell r="AL375"/>
          <cell r="AM375">
            <v>11.55</v>
          </cell>
          <cell r="AN375">
            <v>846903.75</v>
          </cell>
          <cell r="AO375"/>
          <cell r="AP375">
            <v>11.55</v>
          </cell>
          <cell r="AQ375">
            <v>343058.1</v>
          </cell>
          <cell r="AR375"/>
          <cell r="AS375">
            <v>1.62</v>
          </cell>
          <cell r="AT375">
            <v>130985.1</v>
          </cell>
          <cell r="AU375"/>
          <cell r="AV375"/>
          <cell r="AW375">
            <v>2575537.7000000002</v>
          </cell>
          <cell r="AX375"/>
          <cell r="AY375">
            <v>24.490000000000002</v>
          </cell>
        </row>
        <row r="376">
          <cell r="A376" t="str">
            <v>1706401902600</v>
          </cell>
          <cell r="B376" t="str">
            <v>RIDGEVIEW COMM UNIT SCH DIST 19</v>
          </cell>
          <cell r="C376" t="str">
            <v>MCLEAN</v>
          </cell>
          <cell r="D376" t="str">
            <v>Unit</v>
          </cell>
          <cell r="E376"/>
          <cell r="F376">
            <v>523.96</v>
          </cell>
          <cell r="G376">
            <v>185</v>
          </cell>
          <cell r="H376">
            <v>0</v>
          </cell>
          <cell r="I376"/>
          <cell r="J376">
            <v>1.48</v>
          </cell>
          <cell r="K376">
            <v>108521</v>
          </cell>
          <cell r="L376"/>
          <cell r="M376">
            <v>1.48</v>
          </cell>
          <cell r="N376">
            <v>108521</v>
          </cell>
          <cell r="O376"/>
          <cell r="P376">
            <v>1.54</v>
          </cell>
          <cell r="Q376">
            <v>112920.5</v>
          </cell>
          <cell r="R376"/>
          <cell r="S376">
            <v>1.54</v>
          </cell>
          <cell r="T376">
            <v>112920.5</v>
          </cell>
          <cell r="U376"/>
          <cell r="V376"/>
          <cell r="W376">
            <v>0</v>
          </cell>
          <cell r="X376">
            <v>0</v>
          </cell>
          <cell r="Y376"/>
          <cell r="Z376">
            <v>0</v>
          </cell>
          <cell r="AA376">
            <v>0</v>
          </cell>
          <cell r="AB376"/>
          <cell r="AC376">
            <v>0</v>
          </cell>
          <cell r="AD376">
            <v>0</v>
          </cell>
          <cell r="AE376"/>
          <cell r="AF376">
            <v>0</v>
          </cell>
          <cell r="AG376">
            <v>0</v>
          </cell>
          <cell r="AH376"/>
          <cell r="AI376">
            <v>0</v>
          </cell>
          <cell r="AJ376">
            <v>0</v>
          </cell>
          <cell r="AK376"/>
          <cell r="AL376"/>
          <cell r="AM376">
            <v>3.71</v>
          </cell>
          <cell r="AN376">
            <v>272035.75</v>
          </cell>
          <cell r="AO376"/>
          <cell r="AP376">
            <v>3.71</v>
          </cell>
          <cell r="AQ376">
            <v>110194.42</v>
          </cell>
          <cell r="AR376"/>
          <cell r="AS376">
            <v>0.52</v>
          </cell>
          <cell r="AT376">
            <v>42044.6</v>
          </cell>
          <cell r="AU376"/>
          <cell r="AV376"/>
          <cell r="AW376">
            <v>867157.77</v>
          </cell>
          <cell r="AX376"/>
          <cell r="AY376">
            <v>8.27</v>
          </cell>
        </row>
        <row r="377">
          <cell r="A377" t="str">
            <v>1706408702500</v>
          </cell>
          <cell r="B377" t="str">
            <v>BLOOMINGTON SCH DIST 87</v>
          </cell>
          <cell r="C377" t="str">
            <v>MCLEAN</v>
          </cell>
          <cell r="D377" t="str">
            <v>Unit</v>
          </cell>
          <cell r="E377"/>
          <cell r="F377">
            <v>4839.13</v>
          </cell>
          <cell r="G377">
            <v>2657.66</v>
          </cell>
          <cell r="H377">
            <v>461.5</v>
          </cell>
          <cell r="I377"/>
          <cell r="J377">
            <v>21.26</v>
          </cell>
          <cell r="K377">
            <v>1558889.5</v>
          </cell>
          <cell r="L377"/>
          <cell r="M377">
            <v>21.26</v>
          </cell>
          <cell r="N377">
            <v>1558889.5</v>
          </cell>
          <cell r="O377"/>
          <cell r="P377">
            <v>22.14</v>
          </cell>
          <cell r="Q377">
            <v>1623415.5</v>
          </cell>
          <cell r="R377"/>
          <cell r="S377">
            <v>22.14</v>
          </cell>
          <cell r="T377">
            <v>1623415.5</v>
          </cell>
          <cell r="U377"/>
          <cell r="V377"/>
          <cell r="W377">
            <v>3.69</v>
          </cell>
          <cell r="X377">
            <v>270569.25</v>
          </cell>
          <cell r="Y377"/>
          <cell r="Z377">
            <v>3.69</v>
          </cell>
          <cell r="AA377">
            <v>270569.25</v>
          </cell>
          <cell r="AB377"/>
          <cell r="AC377">
            <v>3.84</v>
          </cell>
          <cell r="AD377">
            <v>281568</v>
          </cell>
          <cell r="AE377"/>
          <cell r="AF377">
            <v>3.84</v>
          </cell>
          <cell r="AG377">
            <v>281568</v>
          </cell>
          <cell r="AH377"/>
          <cell r="AI377">
            <v>4.6100000000000003</v>
          </cell>
          <cell r="AJ377">
            <v>338028.25</v>
          </cell>
          <cell r="AK377"/>
          <cell r="AL377"/>
          <cell r="AM377">
            <v>34.32</v>
          </cell>
          <cell r="AN377">
            <v>2516514</v>
          </cell>
          <cell r="AO377"/>
          <cell r="AP377">
            <v>34.32</v>
          </cell>
          <cell r="AQ377">
            <v>1019372.64</v>
          </cell>
          <cell r="AR377"/>
          <cell r="AS377">
            <v>4.83</v>
          </cell>
          <cell r="AT377">
            <v>390529.65</v>
          </cell>
          <cell r="AU377"/>
          <cell r="AV377"/>
          <cell r="AW377">
            <v>11733329.039999999</v>
          </cell>
          <cell r="AX377"/>
          <cell r="AY377">
            <v>115.84</v>
          </cell>
        </row>
        <row r="378">
          <cell r="A378" t="str">
            <v>1900000000093</v>
          </cell>
          <cell r="B378" t="str">
            <v>SAFE SCH-DU PAGE ROE</v>
          </cell>
          <cell r="C378" t="str">
            <v>DUPAGE</v>
          </cell>
          <cell r="D378" t="str">
            <v>Regional</v>
          </cell>
          <cell r="E378"/>
          <cell r="F378">
            <v>59</v>
          </cell>
          <cell r="G378">
            <v>15.673719651421495</v>
          </cell>
          <cell r="H378">
            <v>13</v>
          </cell>
          <cell r="I378"/>
          <cell r="J378">
            <v>0.12</v>
          </cell>
          <cell r="K378">
            <v>8799</v>
          </cell>
          <cell r="L378"/>
          <cell r="M378">
            <v>0.12</v>
          </cell>
          <cell r="N378">
            <v>8799</v>
          </cell>
          <cell r="O378"/>
          <cell r="P378">
            <v>0.13</v>
          </cell>
          <cell r="Q378">
            <v>9532.25</v>
          </cell>
          <cell r="R378"/>
          <cell r="S378">
            <v>0.13</v>
          </cell>
          <cell r="T378">
            <v>9532.25</v>
          </cell>
          <cell r="U378"/>
          <cell r="V378"/>
          <cell r="W378">
            <v>0.1</v>
          </cell>
          <cell r="X378">
            <v>7332.5</v>
          </cell>
          <cell r="Y378"/>
          <cell r="Z378">
            <v>0.1</v>
          </cell>
          <cell r="AA378">
            <v>7332.5</v>
          </cell>
          <cell r="AB378"/>
          <cell r="AC378">
            <v>0.1</v>
          </cell>
          <cell r="AD378">
            <v>7332.5</v>
          </cell>
          <cell r="AE378"/>
          <cell r="AF378">
            <v>0.1</v>
          </cell>
          <cell r="AG378">
            <v>7332.5</v>
          </cell>
          <cell r="AH378"/>
          <cell r="AI378">
            <v>0.13</v>
          </cell>
          <cell r="AJ378">
            <v>9532.25</v>
          </cell>
          <cell r="AK378"/>
          <cell r="AL378"/>
          <cell r="AM378">
            <v>0.41</v>
          </cell>
          <cell r="AN378">
            <v>30063.25</v>
          </cell>
          <cell r="AO378"/>
          <cell r="AP378">
            <v>0.41</v>
          </cell>
          <cell r="AQ378">
            <v>12177.82</v>
          </cell>
          <cell r="AR378"/>
          <cell r="AS378">
            <v>0.05</v>
          </cell>
          <cell r="AT378">
            <v>4042.75</v>
          </cell>
          <cell r="AU378"/>
          <cell r="AV378"/>
          <cell r="AW378">
            <v>121808.57</v>
          </cell>
          <cell r="AX378"/>
          <cell r="AY378">
            <v>1.22</v>
          </cell>
        </row>
        <row r="379">
          <cell r="A379" t="str">
            <v>1900000000095</v>
          </cell>
          <cell r="B379" t="str">
            <v>ALOP-DU PAGE ROE</v>
          </cell>
          <cell r="C379" t="str">
            <v>DUPAGE</v>
          </cell>
          <cell r="D379" t="str">
            <v>Regional</v>
          </cell>
          <cell r="E379"/>
          <cell r="F379">
            <v>203</v>
          </cell>
          <cell r="G379">
            <v>53.928221851501071</v>
          </cell>
          <cell r="H379">
            <v>16</v>
          </cell>
          <cell r="I379"/>
          <cell r="J379">
            <v>0.43</v>
          </cell>
          <cell r="K379">
            <v>31529.75</v>
          </cell>
          <cell r="L379"/>
          <cell r="M379">
            <v>0.43</v>
          </cell>
          <cell r="N379">
            <v>31529.75</v>
          </cell>
          <cell r="O379"/>
          <cell r="P379">
            <v>0.44</v>
          </cell>
          <cell r="Q379">
            <v>32263</v>
          </cell>
          <cell r="R379"/>
          <cell r="S379">
            <v>0.44</v>
          </cell>
          <cell r="T379">
            <v>32263</v>
          </cell>
          <cell r="U379"/>
          <cell r="V379"/>
          <cell r="W379">
            <v>0.12</v>
          </cell>
          <cell r="X379">
            <v>8799</v>
          </cell>
          <cell r="Y379"/>
          <cell r="Z379">
            <v>0.12</v>
          </cell>
          <cell r="AA379">
            <v>8799</v>
          </cell>
          <cell r="AB379"/>
          <cell r="AC379">
            <v>0.13</v>
          </cell>
          <cell r="AD379">
            <v>9532.25</v>
          </cell>
          <cell r="AE379"/>
          <cell r="AF379">
            <v>0.13</v>
          </cell>
          <cell r="AG379">
            <v>9532.25</v>
          </cell>
          <cell r="AH379"/>
          <cell r="AI379">
            <v>0.16</v>
          </cell>
          <cell r="AJ379">
            <v>11732</v>
          </cell>
          <cell r="AK379"/>
          <cell r="AL379"/>
          <cell r="AM379">
            <v>1.43</v>
          </cell>
          <cell r="AN379">
            <v>104854.75</v>
          </cell>
          <cell r="AO379"/>
          <cell r="AP379">
            <v>1.43</v>
          </cell>
          <cell r="AQ379">
            <v>42473.86</v>
          </cell>
          <cell r="AR379"/>
          <cell r="AS379">
            <v>0.2</v>
          </cell>
          <cell r="AT379">
            <v>16171</v>
          </cell>
          <cell r="AU379"/>
          <cell r="AV379"/>
          <cell r="AW379">
            <v>339479.61</v>
          </cell>
          <cell r="AX379"/>
          <cell r="AY379">
            <v>3.28</v>
          </cell>
        </row>
        <row r="380">
          <cell r="A380" t="str">
            <v>1902200200200</v>
          </cell>
          <cell r="B380" t="str">
            <v>BENSENVILLE SCHOOL DISTRICT 2</v>
          </cell>
          <cell r="C380" t="str">
            <v>DUPAGE</v>
          </cell>
          <cell r="D380" t="str">
            <v>Elementary</v>
          </cell>
          <cell r="E380"/>
          <cell r="F380">
            <v>2007.31</v>
          </cell>
          <cell r="G380">
            <v>1080</v>
          </cell>
          <cell r="H380">
            <v>942.5</v>
          </cell>
          <cell r="I380"/>
          <cell r="J380">
            <v>8.64</v>
          </cell>
          <cell r="K380">
            <v>633528</v>
          </cell>
          <cell r="L380"/>
          <cell r="M380">
            <v>8.64</v>
          </cell>
          <cell r="N380">
            <v>633528</v>
          </cell>
          <cell r="O380"/>
          <cell r="P380">
            <v>9</v>
          </cell>
          <cell r="Q380">
            <v>659925</v>
          </cell>
          <cell r="R380"/>
          <cell r="S380">
            <v>9</v>
          </cell>
          <cell r="T380">
            <v>659925</v>
          </cell>
          <cell r="U380"/>
          <cell r="V380"/>
          <cell r="W380">
            <v>7.54</v>
          </cell>
          <cell r="X380">
            <v>552870.5</v>
          </cell>
          <cell r="Y380"/>
          <cell r="Z380">
            <v>7.54</v>
          </cell>
          <cell r="AA380">
            <v>552870.5</v>
          </cell>
          <cell r="AB380"/>
          <cell r="AC380">
            <v>7.85</v>
          </cell>
          <cell r="AD380">
            <v>575601.25</v>
          </cell>
          <cell r="AE380"/>
          <cell r="AF380">
            <v>7.85</v>
          </cell>
          <cell r="AG380">
            <v>575601.25</v>
          </cell>
          <cell r="AH380"/>
          <cell r="AI380">
            <v>9.42</v>
          </cell>
          <cell r="AJ380">
            <v>690721.5</v>
          </cell>
          <cell r="AK380"/>
          <cell r="AL380"/>
          <cell r="AM380">
            <v>14.23</v>
          </cell>
          <cell r="AN380">
            <v>1043414.75</v>
          </cell>
          <cell r="AO380"/>
          <cell r="AP380">
            <v>14.23</v>
          </cell>
          <cell r="AQ380">
            <v>422659.46</v>
          </cell>
          <cell r="AR380"/>
          <cell r="AS380">
            <v>2</v>
          </cell>
          <cell r="AT380">
            <v>161710</v>
          </cell>
          <cell r="AU380"/>
          <cell r="AV380"/>
          <cell r="AW380">
            <v>7162355.21</v>
          </cell>
          <cell r="AX380"/>
          <cell r="AY380">
            <v>73.53</v>
          </cell>
        </row>
        <row r="381">
          <cell r="A381" t="str">
            <v>1902200400200</v>
          </cell>
          <cell r="B381" t="str">
            <v>ADDISON SCHOOL DIST 4</v>
          </cell>
          <cell r="C381" t="str">
            <v>DUPAGE</v>
          </cell>
          <cell r="D381" t="str">
            <v>Elementary</v>
          </cell>
          <cell r="E381"/>
          <cell r="F381">
            <v>3515.96</v>
          </cell>
          <cell r="G381">
            <v>2098.66</v>
          </cell>
          <cell r="H381">
            <v>1749.5</v>
          </cell>
          <cell r="I381"/>
          <cell r="J381">
            <v>16.78</v>
          </cell>
          <cell r="K381">
            <v>1230393.5</v>
          </cell>
          <cell r="L381"/>
          <cell r="M381">
            <v>16.78</v>
          </cell>
          <cell r="N381">
            <v>1230393.5</v>
          </cell>
          <cell r="O381"/>
          <cell r="P381">
            <v>17.48</v>
          </cell>
          <cell r="Q381">
            <v>1281721</v>
          </cell>
          <cell r="R381"/>
          <cell r="S381">
            <v>17.48</v>
          </cell>
          <cell r="T381">
            <v>1281721</v>
          </cell>
          <cell r="U381"/>
          <cell r="V381"/>
          <cell r="W381">
            <v>13.99</v>
          </cell>
          <cell r="X381">
            <v>1025816.75</v>
          </cell>
          <cell r="Y381"/>
          <cell r="Z381">
            <v>13.99</v>
          </cell>
          <cell r="AA381">
            <v>1025816.75</v>
          </cell>
          <cell r="AB381"/>
          <cell r="AC381">
            <v>14.57</v>
          </cell>
          <cell r="AD381">
            <v>1068345.25</v>
          </cell>
          <cell r="AE381"/>
          <cell r="AF381">
            <v>14.57</v>
          </cell>
          <cell r="AG381">
            <v>1068345.25</v>
          </cell>
          <cell r="AH381"/>
          <cell r="AI381">
            <v>17.489999999999998</v>
          </cell>
          <cell r="AJ381">
            <v>1282454.25</v>
          </cell>
          <cell r="AK381"/>
          <cell r="AL381"/>
          <cell r="AM381">
            <v>24.93</v>
          </cell>
          <cell r="AN381">
            <v>1827992.25</v>
          </cell>
          <cell r="AO381"/>
          <cell r="AP381">
            <v>24.93</v>
          </cell>
          <cell r="AQ381">
            <v>740470.86</v>
          </cell>
          <cell r="AR381"/>
          <cell r="AS381">
            <v>3.51</v>
          </cell>
          <cell r="AT381">
            <v>283801.05</v>
          </cell>
          <cell r="AU381"/>
          <cell r="AV381"/>
          <cell r="AW381">
            <v>13347271.41</v>
          </cell>
          <cell r="AX381"/>
          <cell r="AY381">
            <v>137.29</v>
          </cell>
        </row>
        <row r="382">
          <cell r="A382" t="str">
            <v>1902200700200</v>
          </cell>
          <cell r="B382" t="str">
            <v>WOOD DALE SCHOOL DISTRICT 7</v>
          </cell>
          <cell r="C382" t="str">
            <v>DUPAGE</v>
          </cell>
          <cell r="D382" t="str">
            <v>Elementary</v>
          </cell>
          <cell r="E382"/>
          <cell r="F382">
            <v>890.96</v>
          </cell>
          <cell r="G382">
            <v>515</v>
          </cell>
          <cell r="H382">
            <v>390.16</v>
          </cell>
          <cell r="I382"/>
          <cell r="J382">
            <v>4.12</v>
          </cell>
          <cell r="K382">
            <v>302099</v>
          </cell>
          <cell r="L382"/>
          <cell r="M382">
            <v>4.12</v>
          </cell>
          <cell r="N382">
            <v>302099</v>
          </cell>
          <cell r="O382"/>
          <cell r="P382">
            <v>4.29</v>
          </cell>
          <cell r="Q382">
            <v>314564.25</v>
          </cell>
          <cell r="R382"/>
          <cell r="S382">
            <v>4.29</v>
          </cell>
          <cell r="T382">
            <v>314564.25</v>
          </cell>
          <cell r="U382"/>
          <cell r="V382"/>
          <cell r="W382">
            <v>3.12</v>
          </cell>
          <cell r="X382">
            <v>228774</v>
          </cell>
          <cell r="Y382"/>
          <cell r="Z382">
            <v>3.12</v>
          </cell>
          <cell r="AA382">
            <v>228774</v>
          </cell>
          <cell r="AB382"/>
          <cell r="AC382">
            <v>3.25</v>
          </cell>
          <cell r="AD382">
            <v>238306.25</v>
          </cell>
          <cell r="AE382"/>
          <cell r="AF382">
            <v>3.25</v>
          </cell>
          <cell r="AG382">
            <v>238306.25</v>
          </cell>
          <cell r="AH382"/>
          <cell r="AI382">
            <v>3.9</v>
          </cell>
          <cell r="AJ382">
            <v>285967.5</v>
          </cell>
          <cell r="AK382"/>
          <cell r="AL382"/>
          <cell r="AM382">
            <v>6.31</v>
          </cell>
          <cell r="AN382">
            <v>462680.75</v>
          </cell>
          <cell r="AO382"/>
          <cell r="AP382">
            <v>6.31</v>
          </cell>
          <cell r="AQ382">
            <v>187419.62</v>
          </cell>
          <cell r="AR382"/>
          <cell r="AS382">
            <v>0.89</v>
          </cell>
          <cell r="AT382">
            <v>71960.95</v>
          </cell>
          <cell r="AU382"/>
          <cell r="AV382"/>
          <cell r="AW382">
            <v>3175515.8200000003</v>
          </cell>
          <cell r="AX382"/>
          <cell r="AY382">
            <v>32.53</v>
          </cell>
        </row>
        <row r="383">
          <cell r="A383" t="str">
            <v>1902201000200</v>
          </cell>
          <cell r="B383" t="str">
            <v>ITASCA SCHOOL DIST 10</v>
          </cell>
          <cell r="C383" t="str">
            <v>DUPAGE</v>
          </cell>
          <cell r="D383" t="str">
            <v>Elementary</v>
          </cell>
          <cell r="E383"/>
          <cell r="F383">
            <v>990.8</v>
          </cell>
          <cell r="G383">
            <v>163.66</v>
          </cell>
          <cell r="H383">
            <v>138</v>
          </cell>
          <cell r="I383"/>
          <cell r="J383">
            <v>1.3</v>
          </cell>
          <cell r="K383">
            <v>95322.5</v>
          </cell>
          <cell r="L383"/>
          <cell r="M383">
            <v>1.3</v>
          </cell>
          <cell r="N383">
            <v>95322.5</v>
          </cell>
          <cell r="O383"/>
          <cell r="P383">
            <v>1.36</v>
          </cell>
          <cell r="Q383">
            <v>99722</v>
          </cell>
          <cell r="R383"/>
          <cell r="S383">
            <v>1.36</v>
          </cell>
          <cell r="T383">
            <v>99722</v>
          </cell>
          <cell r="U383"/>
          <cell r="V383"/>
          <cell r="W383">
            <v>1.1000000000000001</v>
          </cell>
          <cell r="X383">
            <v>80657.5</v>
          </cell>
          <cell r="Y383"/>
          <cell r="Z383">
            <v>1.1000000000000001</v>
          </cell>
          <cell r="AA383">
            <v>80657.5</v>
          </cell>
          <cell r="AB383"/>
          <cell r="AC383">
            <v>1.1499999999999999</v>
          </cell>
          <cell r="AD383">
            <v>84323.75</v>
          </cell>
          <cell r="AE383"/>
          <cell r="AF383">
            <v>1.1499999999999999</v>
          </cell>
          <cell r="AG383">
            <v>84323.75</v>
          </cell>
          <cell r="AH383"/>
          <cell r="AI383">
            <v>1.38</v>
          </cell>
          <cell r="AJ383">
            <v>101188.5</v>
          </cell>
          <cell r="AK383"/>
          <cell r="AL383"/>
          <cell r="AM383">
            <v>7.02</v>
          </cell>
          <cell r="AN383">
            <v>514741.5</v>
          </cell>
          <cell r="AO383"/>
          <cell r="AP383">
            <v>7.02</v>
          </cell>
          <cell r="AQ383">
            <v>208508.04</v>
          </cell>
          <cell r="AR383"/>
          <cell r="AS383">
            <v>0.99</v>
          </cell>
          <cell r="AT383">
            <v>80046.45</v>
          </cell>
          <cell r="AU383"/>
          <cell r="AV383"/>
          <cell r="AW383">
            <v>1624535.99</v>
          </cell>
          <cell r="AX383"/>
          <cell r="AY383">
            <v>15.82</v>
          </cell>
        </row>
        <row r="384">
          <cell r="A384" t="str">
            <v>1902201100200</v>
          </cell>
          <cell r="B384" t="str">
            <v>MEDINAH SCHOOL DISTRICT 11</v>
          </cell>
          <cell r="C384" t="str">
            <v>DUPAGE</v>
          </cell>
          <cell r="D384" t="str">
            <v>Elementary</v>
          </cell>
          <cell r="E384"/>
          <cell r="F384">
            <v>629</v>
          </cell>
          <cell r="G384">
            <v>248.33</v>
          </cell>
          <cell r="H384">
            <v>186</v>
          </cell>
          <cell r="I384"/>
          <cell r="J384">
            <v>1.98</v>
          </cell>
          <cell r="K384">
            <v>145183.5</v>
          </cell>
          <cell r="L384"/>
          <cell r="M384">
            <v>1.98</v>
          </cell>
          <cell r="N384">
            <v>145183.5</v>
          </cell>
          <cell r="O384"/>
          <cell r="P384">
            <v>2.06</v>
          </cell>
          <cell r="Q384">
            <v>151049.5</v>
          </cell>
          <cell r="R384"/>
          <cell r="S384">
            <v>2.06</v>
          </cell>
          <cell r="T384">
            <v>151049.5</v>
          </cell>
          <cell r="U384"/>
          <cell r="V384"/>
          <cell r="W384">
            <v>1.48</v>
          </cell>
          <cell r="X384">
            <v>108521</v>
          </cell>
          <cell r="Y384"/>
          <cell r="Z384">
            <v>1.48</v>
          </cell>
          <cell r="AA384">
            <v>108521</v>
          </cell>
          <cell r="AB384"/>
          <cell r="AC384">
            <v>1.55</v>
          </cell>
          <cell r="AD384">
            <v>113653.75</v>
          </cell>
          <cell r="AE384"/>
          <cell r="AF384">
            <v>1.55</v>
          </cell>
          <cell r="AG384">
            <v>113653.75</v>
          </cell>
          <cell r="AH384"/>
          <cell r="AI384">
            <v>1.86</v>
          </cell>
          <cell r="AJ384">
            <v>136384.5</v>
          </cell>
          <cell r="AK384"/>
          <cell r="AL384"/>
          <cell r="AM384">
            <v>4.46</v>
          </cell>
          <cell r="AN384">
            <v>327029.5</v>
          </cell>
          <cell r="AO384"/>
          <cell r="AP384">
            <v>4.46</v>
          </cell>
          <cell r="AQ384">
            <v>132470.92000000001</v>
          </cell>
          <cell r="AR384"/>
          <cell r="AS384">
            <v>0.62</v>
          </cell>
          <cell r="AT384">
            <v>50130.1</v>
          </cell>
          <cell r="AU384"/>
          <cell r="AV384"/>
          <cell r="AW384">
            <v>1682830.52</v>
          </cell>
          <cell r="AX384"/>
          <cell r="AY384">
            <v>17</v>
          </cell>
        </row>
        <row r="385">
          <cell r="A385" t="str">
            <v>1902201200200</v>
          </cell>
          <cell r="B385" t="str">
            <v>ROSELLE SCHOOL DISTRICT 12</v>
          </cell>
          <cell r="C385" t="str">
            <v>DUPAGE</v>
          </cell>
          <cell r="D385" t="str">
            <v>Elementary</v>
          </cell>
          <cell r="E385"/>
          <cell r="F385">
            <v>695</v>
          </cell>
          <cell r="G385">
            <v>186</v>
          </cell>
          <cell r="H385">
            <v>124.5</v>
          </cell>
          <cell r="I385"/>
          <cell r="J385">
            <v>1.48</v>
          </cell>
          <cell r="K385">
            <v>108521</v>
          </cell>
          <cell r="L385"/>
          <cell r="M385">
            <v>1.48</v>
          </cell>
          <cell r="N385">
            <v>108521</v>
          </cell>
          <cell r="O385"/>
          <cell r="P385">
            <v>1.55</v>
          </cell>
          <cell r="Q385">
            <v>113653.75</v>
          </cell>
          <cell r="R385"/>
          <cell r="S385">
            <v>1.55</v>
          </cell>
          <cell r="T385">
            <v>113653.75</v>
          </cell>
          <cell r="U385"/>
          <cell r="V385"/>
          <cell r="W385">
            <v>0.99</v>
          </cell>
          <cell r="X385">
            <v>72591.75</v>
          </cell>
          <cell r="Y385"/>
          <cell r="Z385">
            <v>0.99</v>
          </cell>
          <cell r="AA385">
            <v>72591.75</v>
          </cell>
          <cell r="AB385"/>
          <cell r="AC385">
            <v>1.03</v>
          </cell>
          <cell r="AD385">
            <v>75524.75</v>
          </cell>
          <cell r="AE385"/>
          <cell r="AF385">
            <v>1.03</v>
          </cell>
          <cell r="AG385">
            <v>75524.75</v>
          </cell>
          <cell r="AH385"/>
          <cell r="AI385">
            <v>1.24</v>
          </cell>
          <cell r="AJ385">
            <v>90923</v>
          </cell>
          <cell r="AK385"/>
          <cell r="AL385"/>
          <cell r="AM385">
            <v>4.92</v>
          </cell>
          <cell r="AN385">
            <v>360759</v>
          </cell>
          <cell r="AO385"/>
          <cell r="AP385">
            <v>4.92</v>
          </cell>
          <cell r="AQ385">
            <v>146133.84</v>
          </cell>
          <cell r="AR385"/>
          <cell r="AS385">
            <v>0.69</v>
          </cell>
          <cell r="AT385">
            <v>55789.95</v>
          </cell>
          <cell r="AU385"/>
          <cell r="AV385"/>
          <cell r="AW385">
            <v>1394188.29</v>
          </cell>
          <cell r="AX385"/>
          <cell r="AY385">
            <v>13.790000000000001</v>
          </cell>
        </row>
        <row r="386">
          <cell r="A386" t="str">
            <v>1902201300200</v>
          </cell>
          <cell r="B386" t="str">
            <v>BLOOMINGDALE SCHOOL DISTRICT 13</v>
          </cell>
          <cell r="C386" t="str">
            <v>DUPAGE</v>
          </cell>
          <cell r="D386" t="str">
            <v>Elementary</v>
          </cell>
          <cell r="E386"/>
          <cell r="F386">
            <v>1311.7</v>
          </cell>
          <cell r="G386">
            <v>245.33</v>
          </cell>
          <cell r="H386">
            <v>73</v>
          </cell>
          <cell r="I386"/>
          <cell r="J386">
            <v>1.96</v>
          </cell>
          <cell r="K386">
            <v>143717</v>
          </cell>
          <cell r="L386"/>
          <cell r="M386">
            <v>1.96</v>
          </cell>
          <cell r="N386">
            <v>143717</v>
          </cell>
          <cell r="O386"/>
          <cell r="P386">
            <v>2.04</v>
          </cell>
          <cell r="Q386">
            <v>149583</v>
          </cell>
          <cell r="R386"/>
          <cell r="S386">
            <v>2.04</v>
          </cell>
          <cell r="T386">
            <v>149583</v>
          </cell>
          <cell r="U386"/>
          <cell r="V386"/>
          <cell r="W386">
            <v>0.57999999999999996</v>
          </cell>
          <cell r="X386">
            <v>42528.5</v>
          </cell>
          <cell r="Y386"/>
          <cell r="Z386">
            <v>0.57999999999999996</v>
          </cell>
          <cell r="AA386">
            <v>42528.5</v>
          </cell>
          <cell r="AB386"/>
          <cell r="AC386">
            <v>0.6</v>
          </cell>
          <cell r="AD386">
            <v>43995</v>
          </cell>
          <cell r="AE386"/>
          <cell r="AF386">
            <v>0.6</v>
          </cell>
          <cell r="AG386">
            <v>43995</v>
          </cell>
          <cell r="AH386"/>
          <cell r="AI386">
            <v>0.73</v>
          </cell>
          <cell r="AJ386">
            <v>53527.25</v>
          </cell>
          <cell r="AK386"/>
          <cell r="AL386"/>
          <cell r="AM386">
            <v>9.3000000000000007</v>
          </cell>
          <cell r="AN386">
            <v>681922.5</v>
          </cell>
          <cell r="AO386"/>
          <cell r="AP386">
            <v>9.3000000000000007</v>
          </cell>
          <cell r="AQ386">
            <v>276228.59999999998</v>
          </cell>
          <cell r="AR386"/>
          <cell r="AS386">
            <v>1.31</v>
          </cell>
          <cell r="AT386">
            <v>105920.05</v>
          </cell>
          <cell r="AU386"/>
          <cell r="AV386"/>
          <cell r="AW386">
            <v>1877245.4</v>
          </cell>
          <cell r="AX386"/>
          <cell r="AY386">
            <v>17.850000000000001</v>
          </cell>
        </row>
        <row r="387">
          <cell r="A387" t="str">
            <v>1902201500200</v>
          </cell>
          <cell r="B387" t="str">
            <v>MARQUARDT SCHOOL DISTRICT 15</v>
          </cell>
          <cell r="C387" t="str">
            <v>DUPAGE</v>
          </cell>
          <cell r="D387" t="str">
            <v>Elementary</v>
          </cell>
          <cell r="E387"/>
          <cell r="F387">
            <v>2370.14</v>
          </cell>
          <cell r="G387">
            <v>1532</v>
          </cell>
          <cell r="H387">
            <v>778.16</v>
          </cell>
          <cell r="I387"/>
          <cell r="J387">
            <v>12.25</v>
          </cell>
          <cell r="K387">
            <v>898231.25</v>
          </cell>
          <cell r="L387"/>
          <cell r="M387">
            <v>12.25</v>
          </cell>
          <cell r="N387">
            <v>898231.25</v>
          </cell>
          <cell r="O387"/>
          <cell r="P387">
            <v>12.76</v>
          </cell>
          <cell r="Q387">
            <v>935627</v>
          </cell>
          <cell r="R387"/>
          <cell r="S387">
            <v>12.76</v>
          </cell>
          <cell r="T387">
            <v>935627</v>
          </cell>
          <cell r="U387"/>
          <cell r="V387"/>
          <cell r="W387">
            <v>6.22</v>
          </cell>
          <cell r="X387">
            <v>456081.5</v>
          </cell>
          <cell r="Y387"/>
          <cell r="Z387">
            <v>6.22</v>
          </cell>
          <cell r="AA387">
            <v>456081.5</v>
          </cell>
          <cell r="AB387"/>
          <cell r="AC387">
            <v>6.48</v>
          </cell>
          <cell r="AD387">
            <v>475146</v>
          </cell>
          <cell r="AE387"/>
          <cell r="AF387">
            <v>6.48</v>
          </cell>
          <cell r="AG387">
            <v>475146</v>
          </cell>
          <cell r="AH387"/>
          <cell r="AI387">
            <v>7.78</v>
          </cell>
          <cell r="AJ387">
            <v>570468.5</v>
          </cell>
          <cell r="AK387"/>
          <cell r="AL387"/>
          <cell r="AM387">
            <v>16.8</v>
          </cell>
          <cell r="AN387">
            <v>1231860</v>
          </cell>
          <cell r="AO387"/>
          <cell r="AP387">
            <v>16.8</v>
          </cell>
          <cell r="AQ387">
            <v>498993.6</v>
          </cell>
          <cell r="AR387"/>
          <cell r="AS387">
            <v>2.37</v>
          </cell>
          <cell r="AT387">
            <v>191626.35</v>
          </cell>
          <cell r="AU387"/>
          <cell r="AV387"/>
          <cell r="AW387">
            <v>8023119.9500000002</v>
          </cell>
          <cell r="AX387"/>
          <cell r="AY387">
            <v>81.53</v>
          </cell>
        </row>
        <row r="388">
          <cell r="A388" t="str">
            <v>1902201600200</v>
          </cell>
          <cell r="B388" t="str">
            <v>QUEEN BEE SCHOOL DISTRICT 16</v>
          </cell>
          <cell r="C388" t="str">
            <v>DUPAGE</v>
          </cell>
          <cell r="D388" t="str">
            <v>Elementary</v>
          </cell>
          <cell r="E388"/>
          <cell r="F388">
            <v>1654.64</v>
          </cell>
          <cell r="G388">
            <v>839</v>
          </cell>
          <cell r="H388">
            <v>684.5</v>
          </cell>
          <cell r="I388"/>
          <cell r="J388">
            <v>6.71</v>
          </cell>
          <cell r="K388">
            <v>492010.75</v>
          </cell>
          <cell r="L388"/>
          <cell r="M388">
            <v>6.71</v>
          </cell>
          <cell r="N388">
            <v>492010.75</v>
          </cell>
          <cell r="O388"/>
          <cell r="P388">
            <v>6.99</v>
          </cell>
          <cell r="Q388">
            <v>512541.75</v>
          </cell>
          <cell r="R388"/>
          <cell r="S388">
            <v>6.99</v>
          </cell>
          <cell r="T388">
            <v>512541.75</v>
          </cell>
          <cell r="U388"/>
          <cell r="V388"/>
          <cell r="W388">
            <v>5.47</v>
          </cell>
          <cell r="X388">
            <v>401087.75</v>
          </cell>
          <cell r="Y388"/>
          <cell r="Z388">
            <v>5.47</v>
          </cell>
          <cell r="AA388">
            <v>401087.75</v>
          </cell>
          <cell r="AB388"/>
          <cell r="AC388">
            <v>5.7</v>
          </cell>
          <cell r="AD388">
            <v>417952.5</v>
          </cell>
          <cell r="AE388"/>
          <cell r="AF388">
            <v>5.7</v>
          </cell>
          <cell r="AG388">
            <v>417952.5</v>
          </cell>
          <cell r="AH388"/>
          <cell r="AI388">
            <v>6.84</v>
          </cell>
          <cell r="AJ388">
            <v>501543</v>
          </cell>
          <cell r="AK388"/>
          <cell r="AL388"/>
          <cell r="AM388">
            <v>11.73</v>
          </cell>
          <cell r="AN388">
            <v>860102.25</v>
          </cell>
          <cell r="AO388"/>
          <cell r="AP388">
            <v>11.73</v>
          </cell>
          <cell r="AQ388">
            <v>348404.46</v>
          </cell>
          <cell r="AR388"/>
          <cell r="AS388">
            <v>1.65</v>
          </cell>
          <cell r="AT388">
            <v>133410.75</v>
          </cell>
          <cell r="AU388"/>
          <cell r="AV388"/>
          <cell r="AW388">
            <v>5490645.96</v>
          </cell>
          <cell r="AX388"/>
          <cell r="AY388">
            <v>56.129999999999995</v>
          </cell>
        </row>
        <row r="389">
          <cell r="A389" t="str">
            <v>1902202000200</v>
          </cell>
          <cell r="B389" t="str">
            <v>KEENEYVILLE SCHOOL DISTRICT 20</v>
          </cell>
          <cell r="C389" t="str">
            <v>DUPAGE</v>
          </cell>
          <cell r="D389" t="str">
            <v>Elementary</v>
          </cell>
          <cell r="E389"/>
          <cell r="F389">
            <v>1312.39</v>
          </cell>
          <cell r="G389">
            <v>717.33</v>
          </cell>
          <cell r="H389">
            <v>329.5</v>
          </cell>
          <cell r="I389"/>
          <cell r="J389">
            <v>5.73</v>
          </cell>
          <cell r="K389">
            <v>420152.25</v>
          </cell>
          <cell r="L389"/>
          <cell r="M389">
            <v>5.73</v>
          </cell>
          <cell r="N389">
            <v>420152.25</v>
          </cell>
          <cell r="O389"/>
          <cell r="P389">
            <v>5.97</v>
          </cell>
          <cell r="Q389">
            <v>437750.25</v>
          </cell>
          <cell r="R389"/>
          <cell r="S389">
            <v>5.97</v>
          </cell>
          <cell r="T389">
            <v>437750.25</v>
          </cell>
          <cell r="U389"/>
          <cell r="V389"/>
          <cell r="W389">
            <v>2.63</v>
          </cell>
          <cell r="X389">
            <v>192844.75</v>
          </cell>
          <cell r="Y389"/>
          <cell r="Z389">
            <v>2.63</v>
          </cell>
          <cell r="AA389">
            <v>192844.75</v>
          </cell>
          <cell r="AB389"/>
          <cell r="AC389">
            <v>2.74</v>
          </cell>
          <cell r="AD389">
            <v>200910.5</v>
          </cell>
          <cell r="AE389"/>
          <cell r="AF389">
            <v>2.74</v>
          </cell>
          <cell r="AG389">
            <v>200910.5</v>
          </cell>
          <cell r="AH389"/>
          <cell r="AI389">
            <v>3.29</v>
          </cell>
          <cell r="AJ389">
            <v>241239.25</v>
          </cell>
          <cell r="AK389"/>
          <cell r="AL389"/>
          <cell r="AM389">
            <v>9.3000000000000007</v>
          </cell>
          <cell r="AN389">
            <v>681922.5</v>
          </cell>
          <cell r="AO389"/>
          <cell r="AP389">
            <v>9.3000000000000007</v>
          </cell>
          <cell r="AQ389">
            <v>276228.59999999998</v>
          </cell>
          <cell r="AR389"/>
          <cell r="AS389">
            <v>1.31</v>
          </cell>
          <cell r="AT389">
            <v>105920.05</v>
          </cell>
          <cell r="AU389"/>
          <cell r="AV389"/>
          <cell r="AW389">
            <v>3808625.9</v>
          </cell>
          <cell r="AX389"/>
          <cell r="AY389">
            <v>38.370000000000005</v>
          </cell>
        </row>
        <row r="390">
          <cell r="A390" t="str">
            <v>1902202500200</v>
          </cell>
          <cell r="B390" t="str">
            <v>BENJAMIN SCHOOL DISTRICT 25</v>
          </cell>
          <cell r="C390" t="str">
            <v>DUPAGE</v>
          </cell>
          <cell r="D390" t="str">
            <v>Elementary</v>
          </cell>
          <cell r="E390"/>
          <cell r="F390">
            <v>593.5</v>
          </cell>
          <cell r="G390">
            <v>97.33</v>
          </cell>
          <cell r="H390">
            <v>111.5</v>
          </cell>
          <cell r="I390"/>
          <cell r="J390">
            <v>0.77</v>
          </cell>
          <cell r="K390">
            <v>56460.25</v>
          </cell>
          <cell r="L390"/>
          <cell r="M390">
            <v>0.77</v>
          </cell>
          <cell r="N390">
            <v>56460.25</v>
          </cell>
          <cell r="O390"/>
          <cell r="P390">
            <v>0.81</v>
          </cell>
          <cell r="Q390">
            <v>59393.25</v>
          </cell>
          <cell r="R390"/>
          <cell r="S390">
            <v>0.81</v>
          </cell>
          <cell r="T390">
            <v>59393.25</v>
          </cell>
          <cell r="U390"/>
          <cell r="V390"/>
          <cell r="W390">
            <v>0.89</v>
          </cell>
          <cell r="X390">
            <v>65259.25</v>
          </cell>
          <cell r="Y390"/>
          <cell r="Z390">
            <v>0.89</v>
          </cell>
          <cell r="AA390">
            <v>65259.25</v>
          </cell>
          <cell r="AB390"/>
          <cell r="AC390">
            <v>0.92</v>
          </cell>
          <cell r="AD390">
            <v>67459</v>
          </cell>
          <cell r="AE390"/>
          <cell r="AF390">
            <v>0.92</v>
          </cell>
          <cell r="AG390">
            <v>67459</v>
          </cell>
          <cell r="AH390"/>
          <cell r="AI390">
            <v>1.1100000000000001</v>
          </cell>
          <cell r="AJ390">
            <v>81390.75</v>
          </cell>
          <cell r="AK390"/>
          <cell r="AL390"/>
          <cell r="AM390">
            <v>4.2</v>
          </cell>
          <cell r="AN390">
            <v>307965</v>
          </cell>
          <cell r="AO390"/>
          <cell r="AP390">
            <v>4.2</v>
          </cell>
          <cell r="AQ390">
            <v>124748.4</v>
          </cell>
          <cell r="AR390"/>
          <cell r="AS390">
            <v>0.59</v>
          </cell>
          <cell r="AT390">
            <v>47704.45</v>
          </cell>
          <cell r="AU390"/>
          <cell r="AV390"/>
          <cell r="AW390">
            <v>1058952.1000000001</v>
          </cell>
          <cell r="AX390"/>
          <cell r="AY390">
            <v>10.43</v>
          </cell>
        </row>
        <row r="391">
          <cell r="A391" t="str">
            <v>1902203300200</v>
          </cell>
          <cell r="B391" t="str">
            <v>WEST CHICAGO SCHOOL DIST 33</v>
          </cell>
          <cell r="C391" t="str">
            <v>DUPAGE</v>
          </cell>
          <cell r="D391" t="str">
            <v>Elementary</v>
          </cell>
          <cell r="E391"/>
          <cell r="F391">
            <v>3350.78</v>
          </cell>
          <cell r="G391">
            <v>2178</v>
          </cell>
          <cell r="H391">
            <v>2180.66</v>
          </cell>
          <cell r="I391"/>
          <cell r="J391">
            <v>17.420000000000002</v>
          </cell>
          <cell r="K391">
            <v>1277321.5</v>
          </cell>
          <cell r="L391"/>
          <cell r="M391">
            <v>17.420000000000002</v>
          </cell>
          <cell r="N391">
            <v>1277321.5</v>
          </cell>
          <cell r="O391"/>
          <cell r="P391">
            <v>18.149999999999999</v>
          </cell>
          <cell r="Q391">
            <v>1330848.75</v>
          </cell>
          <cell r="R391"/>
          <cell r="S391">
            <v>18.149999999999999</v>
          </cell>
          <cell r="T391">
            <v>1330848.75</v>
          </cell>
          <cell r="U391"/>
          <cell r="V391"/>
          <cell r="W391">
            <v>17.440000000000001</v>
          </cell>
          <cell r="X391">
            <v>1278788</v>
          </cell>
          <cell r="Y391"/>
          <cell r="Z391">
            <v>17.440000000000001</v>
          </cell>
          <cell r="AA391">
            <v>1278788</v>
          </cell>
          <cell r="AB391"/>
          <cell r="AC391">
            <v>18.170000000000002</v>
          </cell>
          <cell r="AD391">
            <v>1332315.25</v>
          </cell>
          <cell r="AE391"/>
          <cell r="AF391">
            <v>18.170000000000002</v>
          </cell>
          <cell r="AG391">
            <v>1332315.25</v>
          </cell>
          <cell r="AH391"/>
          <cell r="AI391">
            <v>21.8</v>
          </cell>
          <cell r="AJ391">
            <v>1598485</v>
          </cell>
          <cell r="AK391"/>
          <cell r="AL391"/>
          <cell r="AM391">
            <v>23.76</v>
          </cell>
          <cell r="AN391">
            <v>1742202</v>
          </cell>
          <cell r="AO391"/>
          <cell r="AP391">
            <v>23.76</v>
          </cell>
          <cell r="AQ391">
            <v>705719.52</v>
          </cell>
          <cell r="AR391"/>
          <cell r="AS391">
            <v>3.35</v>
          </cell>
          <cell r="AT391">
            <v>270864.25</v>
          </cell>
          <cell r="AU391"/>
          <cell r="AV391"/>
          <cell r="AW391">
            <v>14755817.77</v>
          </cell>
          <cell r="AX391"/>
          <cell r="AY391">
            <v>153.06</v>
          </cell>
        </row>
        <row r="392">
          <cell r="A392" t="str">
            <v>1902203400200</v>
          </cell>
          <cell r="B392" t="str">
            <v>WINFIELD SCHOOL DISTRICT 34</v>
          </cell>
          <cell r="C392" t="str">
            <v>DUPAGE</v>
          </cell>
          <cell r="D392" t="str">
            <v>Elementary</v>
          </cell>
          <cell r="E392"/>
          <cell r="F392">
            <v>286.14</v>
          </cell>
          <cell r="G392">
            <v>75.33</v>
          </cell>
          <cell r="H392">
            <v>41.5</v>
          </cell>
          <cell r="I392"/>
          <cell r="J392">
            <v>0.6</v>
          </cell>
          <cell r="K392">
            <v>43995</v>
          </cell>
          <cell r="L392"/>
          <cell r="M392">
            <v>0.6</v>
          </cell>
          <cell r="N392">
            <v>43995</v>
          </cell>
          <cell r="O392"/>
          <cell r="P392">
            <v>0.62</v>
          </cell>
          <cell r="Q392">
            <v>45461.5</v>
          </cell>
          <cell r="R392"/>
          <cell r="S392">
            <v>0.62</v>
          </cell>
          <cell r="T392">
            <v>45461.5</v>
          </cell>
          <cell r="U392"/>
          <cell r="V392"/>
          <cell r="W392">
            <v>0.33</v>
          </cell>
          <cell r="X392">
            <v>24197.25</v>
          </cell>
          <cell r="Y392"/>
          <cell r="Z392">
            <v>0.33</v>
          </cell>
          <cell r="AA392">
            <v>24197.25</v>
          </cell>
          <cell r="AB392"/>
          <cell r="AC392">
            <v>0.34</v>
          </cell>
          <cell r="AD392">
            <v>24930.5</v>
          </cell>
          <cell r="AE392"/>
          <cell r="AF392">
            <v>0.34</v>
          </cell>
          <cell r="AG392">
            <v>24930.5</v>
          </cell>
          <cell r="AH392"/>
          <cell r="AI392">
            <v>0.41</v>
          </cell>
          <cell r="AJ392">
            <v>30063.25</v>
          </cell>
          <cell r="AK392"/>
          <cell r="AL392"/>
          <cell r="AM392">
            <v>2.02</v>
          </cell>
          <cell r="AN392">
            <v>148116.5</v>
          </cell>
          <cell r="AO392"/>
          <cell r="AP392">
            <v>2.02</v>
          </cell>
          <cell r="AQ392">
            <v>59998.04</v>
          </cell>
          <cell r="AR392"/>
          <cell r="AS392">
            <v>0.28000000000000003</v>
          </cell>
          <cell r="AT392">
            <v>22639.4</v>
          </cell>
          <cell r="AU392"/>
          <cell r="AV392"/>
          <cell r="AW392">
            <v>537985.68999999994</v>
          </cell>
          <cell r="AX392"/>
          <cell r="AY392">
            <v>5.2799999999999994</v>
          </cell>
        </row>
        <row r="393">
          <cell r="A393" t="str">
            <v>1902204100200</v>
          </cell>
          <cell r="B393" t="str">
            <v>GLEN ELLYN SCHOOL DISTRICT 41</v>
          </cell>
          <cell r="C393" t="str">
            <v>DUPAGE</v>
          </cell>
          <cell r="D393" t="str">
            <v>Elementary</v>
          </cell>
          <cell r="E393"/>
          <cell r="F393">
            <v>3267.47</v>
          </cell>
          <cell r="G393">
            <v>650.66</v>
          </cell>
          <cell r="H393">
            <v>452</v>
          </cell>
          <cell r="I393"/>
          <cell r="J393">
            <v>5.2</v>
          </cell>
          <cell r="K393">
            <v>381290</v>
          </cell>
          <cell r="L393"/>
          <cell r="M393">
            <v>5.2</v>
          </cell>
          <cell r="N393">
            <v>381290</v>
          </cell>
          <cell r="O393"/>
          <cell r="P393">
            <v>5.42</v>
          </cell>
          <cell r="Q393">
            <v>397421.5</v>
          </cell>
          <cell r="R393"/>
          <cell r="S393">
            <v>5.42</v>
          </cell>
          <cell r="T393">
            <v>397421.5</v>
          </cell>
          <cell r="U393"/>
          <cell r="V393"/>
          <cell r="W393">
            <v>3.61</v>
          </cell>
          <cell r="X393">
            <v>264703.25</v>
          </cell>
          <cell r="Y393"/>
          <cell r="Z393">
            <v>3.61</v>
          </cell>
          <cell r="AA393">
            <v>264703.25</v>
          </cell>
          <cell r="AB393"/>
          <cell r="AC393">
            <v>3.76</v>
          </cell>
          <cell r="AD393">
            <v>275702</v>
          </cell>
          <cell r="AE393"/>
          <cell r="AF393">
            <v>3.76</v>
          </cell>
          <cell r="AG393">
            <v>275702</v>
          </cell>
          <cell r="AH393"/>
          <cell r="AI393">
            <v>4.5199999999999996</v>
          </cell>
          <cell r="AJ393">
            <v>331429</v>
          </cell>
          <cell r="AK393"/>
          <cell r="AL393"/>
          <cell r="AM393">
            <v>23.17</v>
          </cell>
          <cell r="AN393">
            <v>1698940.25</v>
          </cell>
          <cell r="AO393"/>
          <cell r="AP393">
            <v>23.17</v>
          </cell>
          <cell r="AQ393">
            <v>688195.34</v>
          </cell>
          <cell r="AR393"/>
          <cell r="AS393">
            <v>3.26</v>
          </cell>
          <cell r="AT393">
            <v>263587.3</v>
          </cell>
          <cell r="AU393"/>
          <cell r="AV393"/>
          <cell r="AW393">
            <v>5620385.3899999997</v>
          </cell>
          <cell r="AX393"/>
          <cell r="AY393">
            <v>54.86</v>
          </cell>
        </row>
        <row r="394">
          <cell r="A394" t="str">
            <v>1902204400200</v>
          </cell>
          <cell r="B394" t="str">
            <v>LOMBARD SCHOOL DISTRICT 44</v>
          </cell>
          <cell r="C394" t="str">
            <v>DUPAGE</v>
          </cell>
          <cell r="D394" t="str">
            <v>Elementary</v>
          </cell>
          <cell r="E394"/>
          <cell r="F394">
            <v>2930.88</v>
          </cell>
          <cell r="G394">
            <v>950</v>
          </cell>
          <cell r="H394">
            <v>467.66</v>
          </cell>
          <cell r="I394"/>
          <cell r="J394">
            <v>7.6</v>
          </cell>
          <cell r="K394">
            <v>557270</v>
          </cell>
          <cell r="L394"/>
          <cell r="M394">
            <v>7.6</v>
          </cell>
          <cell r="N394">
            <v>557270</v>
          </cell>
          <cell r="O394"/>
          <cell r="P394">
            <v>7.91</v>
          </cell>
          <cell r="Q394">
            <v>580000.75</v>
          </cell>
          <cell r="R394"/>
          <cell r="S394">
            <v>7.91</v>
          </cell>
          <cell r="T394">
            <v>580000.75</v>
          </cell>
          <cell r="U394"/>
          <cell r="V394"/>
          <cell r="W394">
            <v>3.74</v>
          </cell>
          <cell r="X394">
            <v>274235.5</v>
          </cell>
          <cell r="Y394"/>
          <cell r="Z394">
            <v>3.74</v>
          </cell>
          <cell r="AA394">
            <v>274235.5</v>
          </cell>
          <cell r="AB394"/>
          <cell r="AC394">
            <v>3.89</v>
          </cell>
          <cell r="AD394">
            <v>285234.25</v>
          </cell>
          <cell r="AE394"/>
          <cell r="AF394">
            <v>3.89</v>
          </cell>
          <cell r="AG394">
            <v>285234.25</v>
          </cell>
          <cell r="AH394"/>
          <cell r="AI394">
            <v>4.67</v>
          </cell>
          <cell r="AJ394">
            <v>342427.75</v>
          </cell>
          <cell r="AK394"/>
          <cell r="AL394"/>
          <cell r="AM394">
            <v>20.78</v>
          </cell>
          <cell r="AN394">
            <v>1523693.5</v>
          </cell>
          <cell r="AO394"/>
          <cell r="AP394">
            <v>20.78</v>
          </cell>
          <cell r="AQ394">
            <v>617207.56000000006</v>
          </cell>
          <cell r="AR394"/>
          <cell r="AS394">
            <v>2.93</v>
          </cell>
          <cell r="AT394">
            <v>236905.15</v>
          </cell>
          <cell r="AU394"/>
          <cell r="AV394"/>
          <cell r="AW394">
            <v>6113714.96</v>
          </cell>
          <cell r="AX394"/>
          <cell r="AY394">
            <v>60.390000000000008</v>
          </cell>
        </row>
        <row r="395">
          <cell r="A395" t="str">
            <v>1902204500200</v>
          </cell>
          <cell r="B395" t="str">
            <v>VILLA PARK SCHOOL DIST 45</v>
          </cell>
          <cell r="C395" t="str">
            <v>DUPAGE</v>
          </cell>
          <cell r="D395" t="str">
            <v>Elementary</v>
          </cell>
          <cell r="E395"/>
          <cell r="F395">
            <v>3100.97</v>
          </cell>
          <cell r="G395">
            <v>1619</v>
          </cell>
          <cell r="H395">
            <v>877.5</v>
          </cell>
          <cell r="I395"/>
          <cell r="J395">
            <v>12.95</v>
          </cell>
          <cell r="K395">
            <v>949558.75</v>
          </cell>
          <cell r="L395"/>
          <cell r="M395">
            <v>12.95</v>
          </cell>
          <cell r="N395">
            <v>949558.75</v>
          </cell>
          <cell r="O395"/>
          <cell r="P395">
            <v>13.49</v>
          </cell>
          <cell r="Q395">
            <v>989154.25</v>
          </cell>
          <cell r="R395"/>
          <cell r="S395">
            <v>13.49</v>
          </cell>
          <cell r="T395">
            <v>989154.25</v>
          </cell>
          <cell r="U395"/>
          <cell r="V395"/>
          <cell r="W395">
            <v>7.02</v>
          </cell>
          <cell r="X395">
            <v>514741.5</v>
          </cell>
          <cell r="Y395"/>
          <cell r="Z395">
            <v>7.02</v>
          </cell>
          <cell r="AA395">
            <v>514741.5</v>
          </cell>
          <cell r="AB395"/>
          <cell r="AC395">
            <v>7.31</v>
          </cell>
          <cell r="AD395">
            <v>536005.75</v>
          </cell>
          <cell r="AE395"/>
          <cell r="AF395">
            <v>7.31</v>
          </cell>
          <cell r="AG395">
            <v>536005.75</v>
          </cell>
          <cell r="AH395"/>
          <cell r="AI395">
            <v>8.77</v>
          </cell>
          <cell r="AJ395">
            <v>643060.25</v>
          </cell>
          <cell r="AK395"/>
          <cell r="AL395"/>
          <cell r="AM395">
            <v>21.99</v>
          </cell>
          <cell r="AN395">
            <v>1612416.75</v>
          </cell>
          <cell r="AO395"/>
          <cell r="AP395">
            <v>21.99</v>
          </cell>
          <cell r="AQ395">
            <v>653146.98</v>
          </cell>
          <cell r="AR395"/>
          <cell r="AS395">
            <v>3.1</v>
          </cell>
          <cell r="AT395">
            <v>250650.5</v>
          </cell>
          <cell r="AU395"/>
          <cell r="AV395"/>
          <cell r="AW395">
            <v>9138194.9800000004</v>
          </cell>
          <cell r="AX395"/>
          <cell r="AY395">
            <v>92.33</v>
          </cell>
        </row>
        <row r="396">
          <cell r="A396" t="str">
            <v>1902204800200</v>
          </cell>
          <cell r="B396" t="str">
            <v>SALT CREEK SCHOOL DIST 48</v>
          </cell>
          <cell r="C396" t="str">
            <v>DUPAGE</v>
          </cell>
          <cell r="D396" t="str">
            <v>Elementary</v>
          </cell>
          <cell r="E396"/>
          <cell r="F396">
            <v>467.46</v>
          </cell>
          <cell r="G396">
            <v>179.66</v>
          </cell>
          <cell r="H396">
            <v>68.66</v>
          </cell>
          <cell r="I396"/>
          <cell r="J396">
            <v>1.43</v>
          </cell>
          <cell r="K396">
            <v>104854.75</v>
          </cell>
          <cell r="L396"/>
          <cell r="M396">
            <v>1.43</v>
          </cell>
          <cell r="N396">
            <v>104854.75</v>
          </cell>
          <cell r="O396"/>
          <cell r="P396">
            <v>1.49</v>
          </cell>
          <cell r="Q396">
            <v>109254.25</v>
          </cell>
          <cell r="R396"/>
          <cell r="S396">
            <v>1.49</v>
          </cell>
          <cell r="T396">
            <v>109254.25</v>
          </cell>
          <cell r="U396"/>
          <cell r="V396"/>
          <cell r="W396">
            <v>0.54</v>
          </cell>
          <cell r="X396">
            <v>39595.5</v>
          </cell>
          <cell r="Y396"/>
          <cell r="Z396">
            <v>0.54</v>
          </cell>
          <cell r="AA396">
            <v>39595.5</v>
          </cell>
          <cell r="AB396"/>
          <cell r="AC396">
            <v>0.56999999999999995</v>
          </cell>
          <cell r="AD396">
            <v>41795.25</v>
          </cell>
          <cell r="AE396"/>
          <cell r="AF396">
            <v>0.56999999999999995</v>
          </cell>
          <cell r="AG396">
            <v>41795.25</v>
          </cell>
          <cell r="AH396"/>
          <cell r="AI396">
            <v>0.68</v>
          </cell>
          <cell r="AJ396">
            <v>49861</v>
          </cell>
          <cell r="AK396"/>
          <cell r="AL396"/>
          <cell r="AM396">
            <v>3.31</v>
          </cell>
          <cell r="AN396">
            <v>242705.75</v>
          </cell>
          <cell r="AO396"/>
          <cell r="AP396">
            <v>3.31</v>
          </cell>
          <cell r="AQ396">
            <v>98313.62</v>
          </cell>
          <cell r="AR396"/>
          <cell r="AS396">
            <v>0.46</v>
          </cell>
          <cell r="AT396">
            <v>37193.300000000003</v>
          </cell>
          <cell r="AU396"/>
          <cell r="AV396"/>
          <cell r="AW396">
            <v>1019073.1699999999</v>
          </cell>
          <cell r="AX396"/>
          <cell r="AY396">
            <v>10.08</v>
          </cell>
        </row>
        <row r="397">
          <cell r="A397" t="str">
            <v>1902205300200</v>
          </cell>
          <cell r="B397" t="str">
            <v>BUTLER SCHOOL DISTRICT 53</v>
          </cell>
          <cell r="C397" t="str">
            <v>DUPAGE</v>
          </cell>
          <cell r="D397" t="str">
            <v>Elementary</v>
          </cell>
          <cell r="E397"/>
          <cell r="F397">
            <v>462.4</v>
          </cell>
          <cell r="G397">
            <v>14</v>
          </cell>
          <cell r="H397">
            <v>20.5</v>
          </cell>
          <cell r="I397"/>
          <cell r="J397">
            <v>0.11</v>
          </cell>
          <cell r="K397">
            <v>8065.75</v>
          </cell>
          <cell r="L397"/>
          <cell r="M397">
            <v>0.11</v>
          </cell>
          <cell r="N397">
            <v>8065.75</v>
          </cell>
          <cell r="O397"/>
          <cell r="P397">
            <v>0.11</v>
          </cell>
          <cell r="Q397">
            <v>8065.75</v>
          </cell>
          <cell r="R397"/>
          <cell r="S397">
            <v>0.11</v>
          </cell>
          <cell r="T397">
            <v>8065.75</v>
          </cell>
          <cell r="U397"/>
          <cell r="V397"/>
          <cell r="W397">
            <v>0.16</v>
          </cell>
          <cell r="X397">
            <v>11732</v>
          </cell>
          <cell r="Y397"/>
          <cell r="Z397">
            <v>0.16</v>
          </cell>
          <cell r="AA397">
            <v>11732</v>
          </cell>
          <cell r="AB397"/>
          <cell r="AC397">
            <v>0.17</v>
          </cell>
          <cell r="AD397">
            <v>12465.25</v>
          </cell>
          <cell r="AE397"/>
          <cell r="AF397">
            <v>0.17</v>
          </cell>
          <cell r="AG397">
            <v>12465.25</v>
          </cell>
          <cell r="AH397"/>
          <cell r="AI397">
            <v>0.2</v>
          </cell>
          <cell r="AJ397">
            <v>14665</v>
          </cell>
          <cell r="AK397"/>
          <cell r="AL397"/>
          <cell r="AM397">
            <v>3.27</v>
          </cell>
          <cell r="AN397">
            <v>239772.75</v>
          </cell>
          <cell r="AO397"/>
          <cell r="AP397">
            <v>3.27</v>
          </cell>
          <cell r="AQ397">
            <v>97125.54</v>
          </cell>
          <cell r="AR397"/>
          <cell r="AS397">
            <v>0.46</v>
          </cell>
          <cell r="AT397">
            <v>37193.300000000003</v>
          </cell>
          <cell r="AU397"/>
          <cell r="AV397"/>
          <cell r="AW397">
            <v>469414.08999999997</v>
          </cell>
          <cell r="AX397"/>
          <cell r="AY397">
            <v>4.3</v>
          </cell>
        </row>
        <row r="398">
          <cell r="A398" t="str">
            <v>1902205800200</v>
          </cell>
          <cell r="B398" t="str">
            <v>DOWNERS GROVE GRADE SCH DIST 58</v>
          </cell>
          <cell r="C398" t="str">
            <v>DUPAGE</v>
          </cell>
          <cell r="D398" t="str">
            <v>Elementary</v>
          </cell>
          <cell r="E398"/>
          <cell r="F398">
            <v>4848.21</v>
          </cell>
          <cell r="G398">
            <v>665</v>
          </cell>
          <cell r="H398">
            <v>250.5</v>
          </cell>
          <cell r="I398"/>
          <cell r="J398">
            <v>5.32</v>
          </cell>
          <cell r="K398">
            <v>390089</v>
          </cell>
          <cell r="L398"/>
          <cell r="M398">
            <v>5.32</v>
          </cell>
          <cell r="N398">
            <v>390089</v>
          </cell>
          <cell r="O398"/>
          <cell r="P398">
            <v>5.54</v>
          </cell>
          <cell r="Q398">
            <v>406220.5</v>
          </cell>
          <cell r="R398"/>
          <cell r="S398">
            <v>5.54</v>
          </cell>
          <cell r="T398">
            <v>406220.5</v>
          </cell>
          <cell r="U398"/>
          <cell r="V398"/>
          <cell r="W398">
            <v>2</v>
          </cell>
          <cell r="X398">
            <v>146650</v>
          </cell>
          <cell r="Y398"/>
          <cell r="Z398">
            <v>2</v>
          </cell>
          <cell r="AA398">
            <v>146650</v>
          </cell>
          <cell r="AB398"/>
          <cell r="AC398">
            <v>2.08</v>
          </cell>
          <cell r="AD398">
            <v>152516</v>
          </cell>
          <cell r="AE398"/>
          <cell r="AF398">
            <v>2.08</v>
          </cell>
          <cell r="AG398">
            <v>152516</v>
          </cell>
          <cell r="AH398"/>
          <cell r="AI398">
            <v>2.5</v>
          </cell>
          <cell r="AJ398">
            <v>183312.5</v>
          </cell>
          <cell r="AK398"/>
          <cell r="AL398"/>
          <cell r="AM398">
            <v>34.380000000000003</v>
          </cell>
          <cell r="AN398">
            <v>2520913.5</v>
          </cell>
          <cell r="AO398"/>
          <cell r="AP398">
            <v>34.380000000000003</v>
          </cell>
          <cell r="AQ398">
            <v>1021154.76</v>
          </cell>
          <cell r="AR398"/>
          <cell r="AS398">
            <v>4.84</v>
          </cell>
          <cell r="AT398">
            <v>391338.2</v>
          </cell>
          <cell r="AU398"/>
          <cell r="AV398"/>
          <cell r="AW398">
            <v>6307669.96</v>
          </cell>
          <cell r="AX398"/>
          <cell r="AY398">
            <v>59.44</v>
          </cell>
        </row>
        <row r="399">
          <cell r="A399" t="str">
            <v>1902206000200</v>
          </cell>
          <cell r="B399" t="str">
            <v>MAERCKER SCHOOL DISTRICT 60</v>
          </cell>
          <cell r="C399" t="str">
            <v>DUPAGE</v>
          </cell>
          <cell r="D399" t="str">
            <v>Elementary</v>
          </cell>
          <cell r="E399"/>
          <cell r="F399">
            <v>1351.75</v>
          </cell>
          <cell r="G399">
            <v>444.33</v>
          </cell>
          <cell r="H399">
            <v>370</v>
          </cell>
          <cell r="I399"/>
          <cell r="J399">
            <v>3.55</v>
          </cell>
          <cell r="K399">
            <v>260303.75</v>
          </cell>
          <cell r="L399"/>
          <cell r="M399">
            <v>3.55</v>
          </cell>
          <cell r="N399">
            <v>260303.75</v>
          </cell>
          <cell r="O399"/>
          <cell r="P399">
            <v>3.7</v>
          </cell>
          <cell r="Q399">
            <v>271302.5</v>
          </cell>
          <cell r="R399"/>
          <cell r="S399">
            <v>3.7</v>
          </cell>
          <cell r="T399">
            <v>271302.5</v>
          </cell>
          <cell r="U399"/>
          <cell r="V399"/>
          <cell r="W399">
            <v>2.96</v>
          </cell>
          <cell r="X399">
            <v>217042</v>
          </cell>
          <cell r="Y399"/>
          <cell r="Z399">
            <v>2.96</v>
          </cell>
          <cell r="AA399">
            <v>217042</v>
          </cell>
          <cell r="AB399"/>
          <cell r="AC399">
            <v>3.08</v>
          </cell>
          <cell r="AD399">
            <v>225841</v>
          </cell>
          <cell r="AE399"/>
          <cell r="AF399">
            <v>3.08</v>
          </cell>
          <cell r="AG399">
            <v>225841</v>
          </cell>
          <cell r="AH399"/>
          <cell r="AI399">
            <v>3.7</v>
          </cell>
          <cell r="AJ399">
            <v>271302.5</v>
          </cell>
          <cell r="AK399"/>
          <cell r="AL399"/>
          <cell r="AM399">
            <v>9.58</v>
          </cell>
          <cell r="AN399">
            <v>702453.5</v>
          </cell>
          <cell r="AO399"/>
          <cell r="AP399">
            <v>9.58</v>
          </cell>
          <cell r="AQ399">
            <v>284545.15999999997</v>
          </cell>
          <cell r="AR399"/>
          <cell r="AS399">
            <v>1.35</v>
          </cell>
          <cell r="AT399">
            <v>109154.25</v>
          </cell>
          <cell r="AU399"/>
          <cell r="AV399"/>
          <cell r="AW399">
            <v>3316433.91</v>
          </cell>
          <cell r="AX399"/>
          <cell r="AY399">
            <v>33.35</v>
          </cell>
        </row>
        <row r="400">
          <cell r="A400" t="str">
            <v>1902206100200</v>
          </cell>
          <cell r="B400" t="str">
            <v>DARIEN SCHOOL DIST 61</v>
          </cell>
          <cell r="C400" t="str">
            <v>DUPAGE</v>
          </cell>
          <cell r="D400" t="str">
            <v>Elementary</v>
          </cell>
          <cell r="E400"/>
          <cell r="F400">
            <v>1252.3900000000001</v>
          </cell>
          <cell r="G400">
            <v>421.66</v>
          </cell>
          <cell r="H400">
            <v>169.5</v>
          </cell>
          <cell r="I400"/>
          <cell r="J400">
            <v>3.37</v>
          </cell>
          <cell r="K400">
            <v>247105.25</v>
          </cell>
          <cell r="L400"/>
          <cell r="M400">
            <v>3.37</v>
          </cell>
          <cell r="N400">
            <v>247105.25</v>
          </cell>
          <cell r="O400"/>
          <cell r="P400">
            <v>3.51</v>
          </cell>
          <cell r="Q400">
            <v>257370.75</v>
          </cell>
          <cell r="R400"/>
          <cell r="S400">
            <v>3.51</v>
          </cell>
          <cell r="T400">
            <v>257370.75</v>
          </cell>
          <cell r="U400"/>
          <cell r="V400"/>
          <cell r="W400">
            <v>1.35</v>
          </cell>
          <cell r="X400">
            <v>98988.75</v>
          </cell>
          <cell r="Y400"/>
          <cell r="Z400">
            <v>1.35</v>
          </cell>
          <cell r="AA400">
            <v>98988.75</v>
          </cell>
          <cell r="AB400"/>
          <cell r="AC400">
            <v>1.41</v>
          </cell>
          <cell r="AD400">
            <v>103388.25</v>
          </cell>
          <cell r="AE400"/>
          <cell r="AF400">
            <v>1.41</v>
          </cell>
          <cell r="AG400">
            <v>103388.25</v>
          </cell>
          <cell r="AH400"/>
          <cell r="AI400">
            <v>1.69</v>
          </cell>
          <cell r="AJ400">
            <v>123919.25</v>
          </cell>
          <cell r="AK400"/>
          <cell r="AL400"/>
          <cell r="AM400">
            <v>8.8800000000000008</v>
          </cell>
          <cell r="AN400">
            <v>651126</v>
          </cell>
          <cell r="AO400"/>
          <cell r="AP400">
            <v>8.8800000000000008</v>
          </cell>
          <cell r="AQ400">
            <v>263753.76</v>
          </cell>
          <cell r="AR400"/>
          <cell r="AS400">
            <v>1.25</v>
          </cell>
          <cell r="AT400">
            <v>101068.75</v>
          </cell>
          <cell r="AU400"/>
          <cell r="AV400"/>
          <cell r="AW400">
            <v>2553573.7599999998</v>
          </cell>
          <cell r="AX400"/>
          <cell r="AY400">
            <v>25.130000000000003</v>
          </cell>
        </row>
        <row r="401">
          <cell r="A401" t="str">
            <v>1902206200200</v>
          </cell>
          <cell r="B401" t="str">
            <v>GOWER SCHOOL DIST 62</v>
          </cell>
          <cell r="C401" t="str">
            <v>DUPAGE</v>
          </cell>
          <cell r="D401" t="str">
            <v>Elementary</v>
          </cell>
          <cell r="E401"/>
          <cell r="F401">
            <v>885</v>
          </cell>
          <cell r="G401">
            <v>181</v>
          </cell>
          <cell r="H401">
            <v>101.5</v>
          </cell>
          <cell r="I401"/>
          <cell r="J401">
            <v>1.44</v>
          </cell>
          <cell r="K401">
            <v>105588</v>
          </cell>
          <cell r="L401"/>
          <cell r="M401">
            <v>1.44</v>
          </cell>
          <cell r="N401">
            <v>105588</v>
          </cell>
          <cell r="O401"/>
          <cell r="P401">
            <v>1.5</v>
          </cell>
          <cell r="Q401">
            <v>109987.5</v>
          </cell>
          <cell r="R401"/>
          <cell r="S401">
            <v>1.5</v>
          </cell>
          <cell r="T401">
            <v>109987.5</v>
          </cell>
          <cell r="U401"/>
          <cell r="V401"/>
          <cell r="W401">
            <v>0.81</v>
          </cell>
          <cell r="X401">
            <v>59393.25</v>
          </cell>
          <cell r="Y401"/>
          <cell r="Z401">
            <v>0.81</v>
          </cell>
          <cell r="AA401">
            <v>59393.25</v>
          </cell>
          <cell r="AB401"/>
          <cell r="AC401">
            <v>0.84</v>
          </cell>
          <cell r="AD401">
            <v>61593</v>
          </cell>
          <cell r="AE401"/>
          <cell r="AF401">
            <v>0.84</v>
          </cell>
          <cell r="AG401">
            <v>61593</v>
          </cell>
          <cell r="AH401"/>
          <cell r="AI401">
            <v>1.01</v>
          </cell>
          <cell r="AJ401">
            <v>74058.25</v>
          </cell>
          <cell r="AK401"/>
          <cell r="AL401"/>
          <cell r="AM401">
            <v>6.27</v>
          </cell>
          <cell r="AN401">
            <v>459747.75</v>
          </cell>
          <cell r="AO401"/>
          <cell r="AP401">
            <v>6.27</v>
          </cell>
          <cell r="AQ401">
            <v>186231.54</v>
          </cell>
          <cell r="AR401"/>
          <cell r="AS401">
            <v>0.88</v>
          </cell>
          <cell r="AT401">
            <v>71152.399999999994</v>
          </cell>
          <cell r="AU401"/>
          <cell r="AV401"/>
          <cell r="AW401">
            <v>1464313.44</v>
          </cell>
          <cell r="AX401"/>
          <cell r="AY401">
            <v>14.209999999999999</v>
          </cell>
        </row>
        <row r="402">
          <cell r="A402" t="str">
            <v>1902206300200</v>
          </cell>
          <cell r="B402" t="str">
            <v>CASS SCHOOL DIST 63</v>
          </cell>
          <cell r="C402" t="str">
            <v>DUPAGE</v>
          </cell>
          <cell r="D402" t="str">
            <v>Elementary</v>
          </cell>
          <cell r="E402"/>
          <cell r="F402">
            <v>742.8</v>
          </cell>
          <cell r="G402">
            <v>201.33</v>
          </cell>
          <cell r="H402">
            <v>97.33</v>
          </cell>
          <cell r="I402"/>
          <cell r="J402">
            <v>1.61</v>
          </cell>
          <cell r="K402">
            <v>118053.25</v>
          </cell>
          <cell r="L402"/>
          <cell r="M402">
            <v>1.61</v>
          </cell>
          <cell r="N402">
            <v>118053.25</v>
          </cell>
          <cell r="O402"/>
          <cell r="P402">
            <v>1.67</v>
          </cell>
          <cell r="Q402">
            <v>122452.75</v>
          </cell>
          <cell r="R402"/>
          <cell r="S402">
            <v>1.67</v>
          </cell>
          <cell r="T402">
            <v>122452.75</v>
          </cell>
          <cell r="U402"/>
          <cell r="V402"/>
          <cell r="W402">
            <v>0.77</v>
          </cell>
          <cell r="X402">
            <v>56460.25</v>
          </cell>
          <cell r="Y402"/>
          <cell r="Z402">
            <v>0.77</v>
          </cell>
          <cell r="AA402">
            <v>56460.25</v>
          </cell>
          <cell r="AB402"/>
          <cell r="AC402">
            <v>0.81</v>
          </cell>
          <cell r="AD402">
            <v>59393.25</v>
          </cell>
          <cell r="AE402"/>
          <cell r="AF402">
            <v>0.81</v>
          </cell>
          <cell r="AG402">
            <v>59393.25</v>
          </cell>
          <cell r="AH402"/>
          <cell r="AI402">
            <v>0.97</v>
          </cell>
          <cell r="AJ402">
            <v>71125.25</v>
          </cell>
          <cell r="AK402"/>
          <cell r="AL402"/>
          <cell r="AM402">
            <v>5.26</v>
          </cell>
          <cell r="AN402">
            <v>385689.5</v>
          </cell>
          <cell r="AO402"/>
          <cell r="AP402">
            <v>5.26</v>
          </cell>
          <cell r="AQ402">
            <v>156232.51999999999</v>
          </cell>
          <cell r="AR402"/>
          <cell r="AS402">
            <v>0.74</v>
          </cell>
          <cell r="AT402">
            <v>59832.7</v>
          </cell>
          <cell r="AU402"/>
          <cell r="AV402"/>
          <cell r="AW402">
            <v>1385598.97</v>
          </cell>
          <cell r="AX402"/>
          <cell r="AY402">
            <v>13.570000000000002</v>
          </cell>
        </row>
        <row r="403">
          <cell r="A403" t="str">
            <v>1902206600200</v>
          </cell>
          <cell r="B403" t="str">
            <v>CENTER CASS SCHOOL DIST 66</v>
          </cell>
          <cell r="C403" t="str">
            <v>DUPAGE</v>
          </cell>
          <cell r="D403" t="str">
            <v>Elementary</v>
          </cell>
          <cell r="E403"/>
          <cell r="F403">
            <v>1092</v>
          </cell>
          <cell r="G403">
            <v>192.66</v>
          </cell>
          <cell r="H403">
            <v>80.16</v>
          </cell>
          <cell r="I403"/>
          <cell r="J403">
            <v>1.54</v>
          </cell>
          <cell r="K403">
            <v>112920.5</v>
          </cell>
          <cell r="L403"/>
          <cell r="M403">
            <v>1.54</v>
          </cell>
          <cell r="N403">
            <v>112920.5</v>
          </cell>
          <cell r="O403"/>
          <cell r="P403">
            <v>1.6</v>
          </cell>
          <cell r="Q403">
            <v>117320</v>
          </cell>
          <cell r="R403"/>
          <cell r="S403">
            <v>1.6</v>
          </cell>
          <cell r="T403">
            <v>117320</v>
          </cell>
          <cell r="U403"/>
          <cell r="V403"/>
          <cell r="W403">
            <v>0.64</v>
          </cell>
          <cell r="X403">
            <v>46928</v>
          </cell>
          <cell r="Y403"/>
          <cell r="Z403">
            <v>0.64</v>
          </cell>
          <cell r="AA403">
            <v>46928</v>
          </cell>
          <cell r="AB403"/>
          <cell r="AC403">
            <v>0.66</v>
          </cell>
          <cell r="AD403">
            <v>48394.5</v>
          </cell>
          <cell r="AE403"/>
          <cell r="AF403">
            <v>0.66</v>
          </cell>
          <cell r="AG403">
            <v>48394.5</v>
          </cell>
          <cell r="AH403"/>
          <cell r="AI403">
            <v>0.8</v>
          </cell>
          <cell r="AJ403">
            <v>58660</v>
          </cell>
          <cell r="AK403"/>
          <cell r="AL403"/>
          <cell r="AM403">
            <v>7.74</v>
          </cell>
          <cell r="AN403">
            <v>567535.5</v>
          </cell>
          <cell r="AO403"/>
          <cell r="AP403">
            <v>7.74</v>
          </cell>
          <cell r="AQ403">
            <v>229893.48</v>
          </cell>
          <cell r="AR403"/>
          <cell r="AS403">
            <v>1.0900000000000001</v>
          </cell>
          <cell r="AT403">
            <v>88131.95</v>
          </cell>
          <cell r="AU403"/>
          <cell r="AV403"/>
          <cell r="AW403">
            <v>1595346.93</v>
          </cell>
          <cell r="AX403"/>
          <cell r="AY403">
            <v>15.24</v>
          </cell>
        </row>
        <row r="404">
          <cell r="A404" t="str">
            <v>1902206800200</v>
          </cell>
          <cell r="B404" t="str">
            <v>WOODRIDGE SCHOOL DIST 68</v>
          </cell>
          <cell r="C404" t="str">
            <v>DUPAGE</v>
          </cell>
          <cell r="D404" t="str">
            <v>Elementary</v>
          </cell>
          <cell r="E404"/>
          <cell r="F404">
            <v>2725.62</v>
          </cell>
          <cell r="G404">
            <v>1013</v>
          </cell>
          <cell r="H404">
            <v>543.66</v>
          </cell>
          <cell r="I404"/>
          <cell r="J404">
            <v>8.1</v>
          </cell>
          <cell r="K404">
            <v>593932.5</v>
          </cell>
          <cell r="L404"/>
          <cell r="M404">
            <v>8.1</v>
          </cell>
          <cell r="N404">
            <v>593932.5</v>
          </cell>
          <cell r="O404"/>
          <cell r="P404">
            <v>8.44</v>
          </cell>
          <cell r="Q404">
            <v>618863</v>
          </cell>
          <cell r="R404"/>
          <cell r="S404">
            <v>8.44</v>
          </cell>
          <cell r="T404">
            <v>618863</v>
          </cell>
          <cell r="U404"/>
          <cell r="V404"/>
          <cell r="W404">
            <v>4.34</v>
          </cell>
          <cell r="X404">
            <v>318230.5</v>
          </cell>
          <cell r="Y404"/>
          <cell r="Z404">
            <v>4.34</v>
          </cell>
          <cell r="AA404">
            <v>318230.5</v>
          </cell>
          <cell r="AB404"/>
          <cell r="AC404">
            <v>4.53</v>
          </cell>
          <cell r="AD404">
            <v>332162.25</v>
          </cell>
          <cell r="AE404"/>
          <cell r="AF404">
            <v>4.53</v>
          </cell>
          <cell r="AG404">
            <v>332162.25</v>
          </cell>
          <cell r="AH404"/>
          <cell r="AI404">
            <v>5.43</v>
          </cell>
          <cell r="AJ404">
            <v>398154.75</v>
          </cell>
          <cell r="AK404"/>
          <cell r="AL404"/>
          <cell r="AM404">
            <v>19.329999999999998</v>
          </cell>
          <cell r="AN404">
            <v>1417372.25</v>
          </cell>
          <cell r="AO404"/>
          <cell r="AP404">
            <v>19.329999999999998</v>
          </cell>
          <cell r="AQ404">
            <v>574139.66</v>
          </cell>
          <cell r="AR404"/>
          <cell r="AS404">
            <v>2.72</v>
          </cell>
          <cell r="AT404">
            <v>219925.6</v>
          </cell>
          <cell r="AU404"/>
          <cell r="AV404"/>
          <cell r="AW404">
            <v>6335968.7599999998</v>
          </cell>
          <cell r="AX404"/>
          <cell r="AY404">
            <v>63.139999999999993</v>
          </cell>
        </row>
        <row r="405">
          <cell r="A405" t="str">
            <v>1902208601700</v>
          </cell>
          <cell r="B405" t="str">
            <v>HINSDALE TWP H S DIST 86</v>
          </cell>
          <cell r="C405" t="str">
            <v>DUPAGE</v>
          </cell>
          <cell r="D405" t="str">
            <v>High School</v>
          </cell>
          <cell r="E405"/>
          <cell r="F405">
            <v>3955.82</v>
          </cell>
          <cell r="G405">
            <v>624.66</v>
          </cell>
          <cell r="H405">
            <v>108.5</v>
          </cell>
          <cell r="I405"/>
          <cell r="J405">
            <v>4.99</v>
          </cell>
          <cell r="K405">
            <v>365891.75</v>
          </cell>
          <cell r="L405"/>
          <cell r="M405">
            <v>4.99</v>
          </cell>
          <cell r="N405">
            <v>365891.75</v>
          </cell>
          <cell r="O405"/>
          <cell r="P405">
            <v>5.2</v>
          </cell>
          <cell r="Q405">
            <v>381290</v>
          </cell>
          <cell r="R405"/>
          <cell r="S405">
            <v>5.2</v>
          </cell>
          <cell r="T405">
            <v>381290</v>
          </cell>
          <cell r="U405"/>
          <cell r="V405"/>
          <cell r="W405">
            <v>0.86</v>
          </cell>
          <cell r="X405">
            <v>63059.5</v>
          </cell>
          <cell r="Y405"/>
          <cell r="Z405">
            <v>0.86</v>
          </cell>
          <cell r="AA405">
            <v>63059.5</v>
          </cell>
          <cell r="AB405"/>
          <cell r="AC405">
            <v>0.9</v>
          </cell>
          <cell r="AD405">
            <v>65992.5</v>
          </cell>
          <cell r="AE405"/>
          <cell r="AF405">
            <v>0.9</v>
          </cell>
          <cell r="AG405">
            <v>65992.5</v>
          </cell>
          <cell r="AH405"/>
          <cell r="AI405">
            <v>1.08</v>
          </cell>
          <cell r="AJ405">
            <v>79191</v>
          </cell>
          <cell r="AK405"/>
          <cell r="AL405"/>
          <cell r="AM405">
            <v>28.05</v>
          </cell>
          <cell r="AN405">
            <v>2056766.25</v>
          </cell>
          <cell r="AO405"/>
          <cell r="AP405">
            <v>28.05</v>
          </cell>
          <cell r="AQ405">
            <v>833141.1</v>
          </cell>
          <cell r="AR405"/>
          <cell r="AS405">
            <v>3.95</v>
          </cell>
          <cell r="AT405">
            <v>319377.25</v>
          </cell>
          <cell r="AU405"/>
          <cell r="AV405"/>
          <cell r="AW405">
            <v>5040943.0999999996</v>
          </cell>
          <cell r="AX405"/>
          <cell r="AY405">
            <v>47.179999999999993</v>
          </cell>
        </row>
        <row r="406">
          <cell r="A406" t="str">
            <v>1902208701700</v>
          </cell>
          <cell r="B406" t="str">
            <v>GLENBARD TWP H S DIST 87</v>
          </cell>
          <cell r="C406" t="str">
            <v>DUPAGE</v>
          </cell>
          <cell r="D406" t="str">
            <v>High School</v>
          </cell>
          <cell r="E406"/>
          <cell r="F406">
            <v>7884.98</v>
          </cell>
          <cell r="G406">
            <v>2525</v>
          </cell>
          <cell r="H406">
            <v>686.5</v>
          </cell>
          <cell r="I406"/>
          <cell r="J406">
            <v>20.2</v>
          </cell>
          <cell r="K406">
            <v>1481165</v>
          </cell>
          <cell r="L406"/>
          <cell r="M406">
            <v>20.2</v>
          </cell>
          <cell r="N406">
            <v>1481165</v>
          </cell>
          <cell r="O406"/>
          <cell r="P406">
            <v>21.04</v>
          </cell>
          <cell r="Q406">
            <v>1542758</v>
          </cell>
          <cell r="R406"/>
          <cell r="S406">
            <v>21.04</v>
          </cell>
          <cell r="T406">
            <v>1542758</v>
          </cell>
          <cell r="U406"/>
          <cell r="V406"/>
          <cell r="W406">
            <v>5.49</v>
          </cell>
          <cell r="X406">
            <v>402554.25</v>
          </cell>
          <cell r="Y406"/>
          <cell r="Z406">
            <v>5.49</v>
          </cell>
          <cell r="AA406">
            <v>402554.25</v>
          </cell>
          <cell r="AB406"/>
          <cell r="AC406">
            <v>5.72</v>
          </cell>
          <cell r="AD406">
            <v>419419</v>
          </cell>
          <cell r="AE406"/>
          <cell r="AF406">
            <v>5.72</v>
          </cell>
          <cell r="AG406">
            <v>419419</v>
          </cell>
          <cell r="AH406"/>
          <cell r="AI406">
            <v>6.86</v>
          </cell>
          <cell r="AJ406">
            <v>503009.5</v>
          </cell>
          <cell r="AK406"/>
          <cell r="AL406"/>
          <cell r="AM406">
            <v>55.92</v>
          </cell>
          <cell r="AN406">
            <v>4100334</v>
          </cell>
          <cell r="AO406"/>
          <cell r="AP406">
            <v>55.92</v>
          </cell>
          <cell r="AQ406">
            <v>1660935.84</v>
          </cell>
          <cell r="AR406"/>
          <cell r="AS406">
            <v>7.88</v>
          </cell>
          <cell r="AT406">
            <v>637137.4</v>
          </cell>
          <cell r="AU406"/>
          <cell r="AV406"/>
          <cell r="AW406">
            <v>14593209.24</v>
          </cell>
          <cell r="AX406"/>
          <cell r="AY406">
            <v>141.99</v>
          </cell>
        </row>
        <row r="407">
          <cell r="A407" t="str">
            <v>1902208801600</v>
          </cell>
          <cell r="B407" t="str">
            <v>DU PAGE HIGH SCHOOL DIST 88</v>
          </cell>
          <cell r="C407" t="str">
            <v>DUPAGE</v>
          </cell>
          <cell r="D407" t="str">
            <v>High School</v>
          </cell>
          <cell r="E407"/>
          <cell r="F407">
            <v>3859.5</v>
          </cell>
          <cell r="G407">
            <v>1780</v>
          </cell>
          <cell r="H407">
            <v>652</v>
          </cell>
          <cell r="I407"/>
          <cell r="J407">
            <v>14.24</v>
          </cell>
          <cell r="K407">
            <v>1044148</v>
          </cell>
          <cell r="L407"/>
          <cell r="M407">
            <v>14.24</v>
          </cell>
          <cell r="N407">
            <v>1044148</v>
          </cell>
          <cell r="O407"/>
          <cell r="P407">
            <v>14.83</v>
          </cell>
          <cell r="Q407">
            <v>1087409.75</v>
          </cell>
          <cell r="R407"/>
          <cell r="S407">
            <v>14.83</v>
          </cell>
          <cell r="T407">
            <v>1087409.75</v>
          </cell>
          <cell r="U407"/>
          <cell r="V407"/>
          <cell r="W407">
            <v>5.21</v>
          </cell>
          <cell r="X407">
            <v>382023.25</v>
          </cell>
          <cell r="Y407"/>
          <cell r="Z407">
            <v>5.21</v>
          </cell>
          <cell r="AA407">
            <v>382023.25</v>
          </cell>
          <cell r="AB407"/>
          <cell r="AC407">
            <v>5.43</v>
          </cell>
          <cell r="AD407">
            <v>398154.75</v>
          </cell>
          <cell r="AE407"/>
          <cell r="AF407">
            <v>5.43</v>
          </cell>
          <cell r="AG407">
            <v>398154.75</v>
          </cell>
          <cell r="AH407"/>
          <cell r="AI407">
            <v>6.52</v>
          </cell>
          <cell r="AJ407">
            <v>478079</v>
          </cell>
          <cell r="AK407"/>
          <cell r="AL407"/>
          <cell r="AM407">
            <v>27.37</v>
          </cell>
          <cell r="AN407">
            <v>2006905.25</v>
          </cell>
          <cell r="AO407"/>
          <cell r="AP407">
            <v>27.37</v>
          </cell>
          <cell r="AQ407">
            <v>812943.74</v>
          </cell>
          <cell r="AR407"/>
          <cell r="AS407">
            <v>3.85</v>
          </cell>
          <cell r="AT407">
            <v>311291.75</v>
          </cell>
          <cell r="AU407"/>
          <cell r="AV407"/>
          <cell r="AW407">
            <v>9432691.2400000002</v>
          </cell>
          <cell r="AX407"/>
          <cell r="AY407">
            <v>93.86</v>
          </cell>
        </row>
        <row r="408">
          <cell r="A408" t="str">
            <v>1902208900400</v>
          </cell>
          <cell r="B408" t="str">
            <v>GLEN ELLYN C C SCHOOL DIST 89</v>
          </cell>
          <cell r="C408" t="str">
            <v>DUPAGE</v>
          </cell>
          <cell r="D408" t="str">
            <v>Elementary</v>
          </cell>
          <cell r="E408"/>
          <cell r="F408">
            <v>2192.38</v>
          </cell>
          <cell r="G408">
            <v>428</v>
          </cell>
          <cell r="H408">
            <v>222.33</v>
          </cell>
          <cell r="I408"/>
          <cell r="J408">
            <v>3.42</v>
          </cell>
          <cell r="K408">
            <v>250771.5</v>
          </cell>
          <cell r="L408"/>
          <cell r="M408">
            <v>3.42</v>
          </cell>
          <cell r="N408">
            <v>250771.5</v>
          </cell>
          <cell r="O408"/>
          <cell r="P408">
            <v>3.56</v>
          </cell>
          <cell r="Q408">
            <v>261037</v>
          </cell>
          <cell r="R408"/>
          <cell r="S408">
            <v>3.56</v>
          </cell>
          <cell r="T408">
            <v>261037</v>
          </cell>
          <cell r="U408"/>
          <cell r="V408"/>
          <cell r="W408">
            <v>1.77</v>
          </cell>
          <cell r="X408">
            <v>129785.25</v>
          </cell>
          <cell r="Y408"/>
          <cell r="Z408">
            <v>1.77</v>
          </cell>
          <cell r="AA408">
            <v>129785.25</v>
          </cell>
          <cell r="AB408"/>
          <cell r="AC408">
            <v>1.85</v>
          </cell>
          <cell r="AD408">
            <v>135651.25</v>
          </cell>
          <cell r="AE408"/>
          <cell r="AF408">
            <v>1.85</v>
          </cell>
          <cell r="AG408">
            <v>135651.25</v>
          </cell>
          <cell r="AH408"/>
          <cell r="AI408">
            <v>2.2200000000000002</v>
          </cell>
          <cell r="AJ408">
            <v>162781.5</v>
          </cell>
          <cell r="AK408"/>
          <cell r="AL408"/>
          <cell r="AM408">
            <v>15.54</v>
          </cell>
          <cell r="AN408">
            <v>1139470.5</v>
          </cell>
          <cell r="AO408"/>
          <cell r="AP408">
            <v>15.54</v>
          </cell>
          <cell r="AQ408">
            <v>461569.08</v>
          </cell>
          <cell r="AR408"/>
          <cell r="AS408">
            <v>2.19</v>
          </cell>
          <cell r="AT408">
            <v>177072.45</v>
          </cell>
          <cell r="AU408"/>
          <cell r="AV408"/>
          <cell r="AW408">
            <v>3495383.5300000003</v>
          </cell>
          <cell r="AX408"/>
          <cell r="AY408">
            <v>33.769999999999996</v>
          </cell>
        </row>
        <row r="409">
          <cell r="A409" t="str">
            <v>1902209300400</v>
          </cell>
          <cell r="B409" t="str">
            <v>COMMUNITY CONSOLIDATED S D 93</v>
          </cell>
          <cell r="C409" t="str">
            <v>DUPAGE</v>
          </cell>
          <cell r="D409" t="str">
            <v>Elementary</v>
          </cell>
          <cell r="E409"/>
          <cell r="F409">
            <v>3216.96</v>
          </cell>
          <cell r="G409">
            <v>1062.6600000000001</v>
          </cell>
          <cell r="H409">
            <v>915.5</v>
          </cell>
          <cell r="I409"/>
          <cell r="J409">
            <v>8.5</v>
          </cell>
          <cell r="K409">
            <v>623262.5</v>
          </cell>
          <cell r="L409"/>
          <cell r="M409">
            <v>8.5</v>
          </cell>
          <cell r="N409">
            <v>623262.5</v>
          </cell>
          <cell r="O409"/>
          <cell r="P409">
            <v>8.85</v>
          </cell>
          <cell r="Q409">
            <v>648926.25</v>
          </cell>
          <cell r="R409"/>
          <cell r="S409">
            <v>8.85</v>
          </cell>
          <cell r="T409">
            <v>648926.25</v>
          </cell>
          <cell r="U409"/>
          <cell r="V409"/>
          <cell r="W409">
            <v>7.32</v>
          </cell>
          <cell r="X409">
            <v>536739</v>
          </cell>
          <cell r="Y409"/>
          <cell r="Z409">
            <v>7.32</v>
          </cell>
          <cell r="AA409">
            <v>536739</v>
          </cell>
          <cell r="AB409"/>
          <cell r="AC409">
            <v>7.62</v>
          </cell>
          <cell r="AD409">
            <v>558736.5</v>
          </cell>
          <cell r="AE409"/>
          <cell r="AF409">
            <v>7.62</v>
          </cell>
          <cell r="AG409">
            <v>558736.5</v>
          </cell>
          <cell r="AH409"/>
          <cell r="AI409">
            <v>9.15</v>
          </cell>
          <cell r="AJ409">
            <v>670923.75</v>
          </cell>
          <cell r="AK409"/>
          <cell r="AL409"/>
          <cell r="AM409">
            <v>22.81</v>
          </cell>
          <cell r="AN409">
            <v>1672543.25</v>
          </cell>
          <cell r="AO409"/>
          <cell r="AP409">
            <v>22.81</v>
          </cell>
          <cell r="AQ409">
            <v>677502.62</v>
          </cell>
          <cell r="AR409"/>
          <cell r="AS409">
            <v>3.21</v>
          </cell>
          <cell r="AT409">
            <v>259544.55</v>
          </cell>
          <cell r="AU409"/>
          <cell r="AV409"/>
          <cell r="AW409">
            <v>8015842.6699999999</v>
          </cell>
          <cell r="AX409"/>
          <cell r="AY409">
            <v>80.72</v>
          </cell>
        </row>
        <row r="410">
          <cell r="A410" t="str">
            <v>1902209401600</v>
          </cell>
          <cell r="B410" t="str">
            <v>COMMUNITY HIGH SCH DISTRICT 94</v>
          </cell>
          <cell r="C410" t="str">
            <v>DUPAGE</v>
          </cell>
          <cell r="D410" t="str">
            <v>High School</v>
          </cell>
          <cell r="E410"/>
          <cell r="F410">
            <v>2073</v>
          </cell>
          <cell r="G410">
            <v>1105.6600000000001</v>
          </cell>
          <cell r="H410">
            <v>565.5</v>
          </cell>
          <cell r="I410"/>
          <cell r="J410">
            <v>8.84</v>
          </cell>
          <cell r="K410">
            <v>648193</v>
          </cell>
          <cell r="L410"/>
          <cell r="M410">
            <v>8.84</v>
          </cell>
          <cell r="N410">
            <v>648193</v>
          </cell>
          <cell r="O410"/>
          <cell r="P410">
            <v>9.2100000000000009</v>
          </cell>
          <cell r="Q410">
            <v>675323.25</v>
          </cell>
          <cell r="R410"/>
          <cell r="S410">
            <v>9.2100000000000009</v>
          </cell>
          <cell r="T410">
            <v>675323.25</v>
          </cell>
          <cell r="U410"/>
          <cell r="V410"/>
          <cell r="W410">
            <v>4.5199999999999996</v>
          </cell>
          <cell r="X410">
            <v>331429</v>
          </cell>
          <cell r="Y410"/>
          <cell r="Z410">
            <v>4.5199999999999996</v>
          </cell>
          <cell r="AA410">
            <v>331429</v>
          </cell>
          <cell r="AB410"/>
          <cell r="AC410">
            <v>4.71</v>
          </cell>
          <cell r="AD410">
            <v>345360.75</v>
          </cell>
          <cell r="AE410"/>
          <cell r="AF410">
            <v>4.71</v>
          </cell>
          <cell r="AG410">
            <v>345360.75</v>
          </cell>
          <cell r="AH410"/>
          <cell r="AI410">
            <v>5.65</v>
          </cell>
          <cell r="AJ410">
            <v>414286.25</v>
          </cell>
          <cell r="AK410"/>
          <cell r="AL410"/>
          <cell r="AM410">
            <v>14.7</v>
          </cell>
          <cell r="AN410">
            <v>1077877.5</v>
          </cell>
          <cell r="AO410"/>
          <cell r="AP410">
            <v>14.7</v>
          </cell>
          <cell r="AQ410">
            <v>436619.4</v>
          </cell>
          <cell r="AR410"/>
          <cell r="AS410">
            <v>2.0699999999999998</v>
          </cell>
          <cell r="AT410">
            <v>167369.85</v>
          </cell>
          <cell r="AU410"/>
          <cell r="AV410"/>
          <cell r="AW410">
            <v>6096765</v>
          </cell>
          <cell r="AX410"/>
          <cell r="AY410">
            <v>61.55</v>
          </cell>
        </row>
        <row r="411">
          <cell r="A411" t="str">
            <v>1902209901600</v>
          </cell>
          <cell r="B411" t="str">
            <v>COMMUNITY HIGH SCHOOL DIST 99</v>
          </cell>
          <cell r="C411" t="str">
            <v>DUPAGE</v>
          </cell>
          <cell r="D411" t="str">
            <v>High School</v>
          </cell>
          <cell r="E411"/>
          <cell r="F411">
            <v>4844.6499999999996</v>
          </cell>
          <cell r="G411">
            <v>1100.6600000000001</v>
          </cell>
          <cell r="H411">
            <v>186</v>
          </cell>
          <cell r="I411"/>
          <cell r="J411">
            <v>8.8000000000000007</v>
          </cell>
          <cell r="K411">
            <v>645260</v>
          </cell>
          <cell r="L411"/>
          <cell r="M411">
            <v>8.8000000000000007</v>
          </cell>
          <cell r="N411">
            <v>645260</v>
          </cell>
          <cell r="O411"/>
          <cell r="P411">
            <v>9.17</v>
          </cell>
          <cell r="Q411">
            <v>672390.25</v>
          </cell>
          <cell r="R411"/>
          <cell r="S411">
            <v>9.17</v>
          </cell>
          <cell r="T411">
            <v>672390.25</v>
          </cell>
          <cell r="U411"/>
          <cell r="V411"/>
          <cell r="W411">
            <v>1.48</v>
          </cell>
          <cell r="X411">
            <v>108521</v>
          </cell>
          <cell r="Y411"/>
          <cell r="Z411">
            <v>1.48</v>
          </cell>
          <cell r="AA411">
            <v>108521</v>
          </cell>
          <cell r="AB411"/>
          <cell r="AC411">
            <v>1.55</v>
          </cell>
          <cell r="AD411">
            <v>113653.75</v>
          </cell>
          <cell r="AE411"/>
          <cell r="AF411">
            <v>1.55</v>
          </cell>
          <cell r="AG411">
            <v>113653.75</v>
          </cell>
          <cell r="AH411"/>
          <cell r="AI411">
            <v>1.86</v>
          </cell>
          <cell r="AJ411">
            <v>136384.5</v>
          </cell>
          <cell r="AK411"/>
          <cell r="AL411"/>
          <cell r="AM411">
            <v>34.35</v>
          </cell>
          <cell r="AN411">
            <v>2518713.75</v>
          </cell>
          <cell r="AO411"/>
          <cell r="AP411">
            <v>34.35</v>
          </cell>
          <cell r="AQ411">
            <v>1020263.7</v>
          </cell>
          <cell r="AR411"/>
          <cell r="AS411">
            <v>4.84</v>
          </cell>
          <cell r="AT411">
            <v>391338.2</v>
          </cell>
          <cell r="AU411"/>
          <cell r="AV411"/>
          <cell r="AW411">
            <v>7146350.1500000004</v>
          </cell>
          <cell r="AX411"/>
          <cell r="AY411">
            <v>67.930000000000007</v>
          </cell>
        </row>
        <row r="412">
          <cell r="A412" t="str">
            <v>1902210001600</v>
          </cell>
          <cell r="B412" t="str">
            <v>FENTON COMM H S DIST 100</v>
          </cell>
          <cell r="C412" t="str">
            <v>DUPAGE</v>
          </cell>
          <cell r="D412" t="str">
            <v>High School</v>
          </cell>
          <cell r="E412"/>
          <cell r="F412">
            <v>1440.82</v>
          </cell>
          <cell r="G412">
            <v>720.33</v>
          </cell>
          <cell r="H412">
            <v>309.5</v>
          </cell>
          <cell r="I412"/>
          <cell r="J412">
            <v>5.76</v>
          </cell>
          <cell r="K412">
            <v>422352</v>
          </cell>
          <cell r="L412"/>
          <cell r="M412">
            <v>5.76</v>
          </cell>
          <cell r="N412">
            <v>422352</v>
          </cell>
          <cell r="O412"/>
          <cell r="P412">
            <v>6</v>
          </cell>
          <cell r="Q412">
            <v>439950</v>
          </cell>
          <cell r="R412"/>
          <cell r="S412">
            <v>6</v>
          </cell>
          <cell r="T412">
            <v>439950</v>
          </cell>
          <cell r="U412"/>
          <cell r="V412"/>
          <cell r="W412">
            <v>2.4700000000000002</v>
          </cell>
          <cell r="X412">
            <v>181112.75</v>
          </cell>
          <cell r="Y412"/>
          <cell r="Z412">
            <v>2.4700000000000002</v>
          </cell>
          <cell r="AA412">
            <v>181112.75</v>
          </cell>
          <cell r="AB412"/>
          <cell r="AC412">
            <v>2.57</v>
          </cell>
          <cell r="AD412">
            <v>188445.25</v>
          </cell>
          <cell r="AE412"/>
          <cell r="AF412">
            <v>2.57</v>
          </cell>
          <cell r="AG412">
            <v>188445.25</v>
          </cell>
          <cell r="AH412"/>
          <cell r="AI412">
            <v>3.09</v>
          </cell>
          <cell r="AJ412">
            <v>226574.25</v>
          </cell>
          <cell r="AK412"/>
          <cell r="AL412"/>
          <cell r="AM412">
            <v>10.210000000000001</v>
          </cell>
          <cell r="AN412">
            <v>748648.25</v>
          </cell>
          <cell r="AO412"/>
          <cell r="AP412">
            <v>10.210000000000001</v>
          </cell>
          <cell r="AQ412">
            <v>303257.42</v>
          </cell>
          <cell r="AR412"/>
          <cell r="AS412">
            <v>1.44</v>
          </cell>
          <cell r="AT412">
            <v>116431.2</v>
          </cell>
          <cell r="AU412"/>
          <cell r="AV412"/>
          <cell r="AW412">
            <v>3858631.12</v>
          </cell>
          <cell r="AX412"/>
          <cell r="AY412">
            <v>38.67</v>
          </cell>
        </row>
        <row r="413">
          <cell r="A413" t="str">
            <v>1902210801600</v>
          </cell>
          <cell r="B413" t="str">
            <v>LAKE PARK COMM H S DIST 108</v>
          </cell>
          <cell r="C413" t="str">
            <v>DUPAGE</v>
          </cell>
          <cell r="D413" t="str">
            <v>High School</v>
          </cell>
          <cell r="E413"/>
          <cell r="F413">
            <v>2566.9899999999998</v>
          </cell>
          <cell r="G413">
            <v>712.66</v>
          </cell>
          <cell r="H413">
            <v>155.5</v>
          </cell>
          <cell r="I413"/>
          <cell r="J413">
            <v>5.7</v>
          </cell>
          <cell r="K413">
            <v>417952.5</v>
          </cell>
          <cell r="L413"/>
          <cell r="M413">
            <v>5.7</v>
          </cell>
          <cell r="N413">
            <v>417952.5</v>
          </cell>
          <cell r="O413"/>
          <cell r="P413">
            <v>5.93</v>
          </cell>
          <cell r="Q413">
            <v>434817.25</v>
          </cell>
          <cell r="R413"/>
          <cell r="S413">
            <v>5.93</v>
          </cell>
          <cell r="T413">
            <v>434817.25</v>
          </cell>
          <cell r="U413"/>
          <cell r="V413"/>
          <cell r="W413">
            <v>1.24</v>
          </cell>
          <cell r="X413">
            <v>90923</v>
          </cell>
          <cell r="Y413"/>
          <cell r="Z413">
            <v>1.24</v>
          </cell>
          <cell r="AA413">
            <v>90923</v>
          </cell>
          <cell r="AB413"/>
          <cell r="AC413">
            <v>1.29</v>
          </cell>
          <cell r="AD413">
            <v>94589.25</v>
          </cell>
          <cell r="AE413"/>
          <cell r="AF413">
            <v>1.29</v>
          </cell>
          <cell r="AG413">
            <v>94589.25</v>
          </cell>
          <cell r="AH413"/>
          <cell r="AI413">
            <v>1.55</v>
          </cell>
          <cell r="AJ413">
            <v>113653.75</v>
          </cell>
          <cell r="AK413"/>
          <cell r="AL413"/>
          <cell r="AM413">
            <v>18.2</v>
          </cell>
          <cell r="AN413">
            <v>1334515</v>
          </cell>
          <cell r="AO413"/>
          <cell r="AP413">
            <v>18.2</v>
          </cell>
          <cell r="AQ413">
            <v>540576.4</v>
          </cell>
          <cell r="AR413"/>
          <cell r="AS413">
            <v>2.56</v>
          </cell>
          <cell r="AT413">
            <v>206988.79999999999</v>
          </cell>
          <cell r="AU413"/>
          <cell r="AV413"/>
          <cell r="AW413">
            <v>4272297.95</v>
          </cell>
          <cell r="AX413"/>
          <cell r="AY413">
            <v>41.129999999999995</v>
          </cell>
        </row>
        <row r="414">
          <cell r="A414" t="str">
            <v>1902218000400</v>
          </cell>
          <cell r="B414" t="str">
            <v>COMMUNITY CONS SCH DIST 180</v>
          </cell>
          <cell r="C414" t="str">
            <v>DUPAGE</v>
          </cell>
          <cell r="D414" t="str">
            <v>Elementary</v>
          </cell>
          <cell r="E414"/>
          <cell r="F414">
            <v>478.21</v>
          </cell>
          <cell r="G414">
            <v>341</v>
          </cell>
          <cell r="H414">
            <v>29.83</v>
          </cell>
          <cell r="I414"/>
          <cell r="J414">
            <v>2.72</v>
          </cell>
          <cell r="K414">
            <v>199444</v>
          </cell>
          <cell r="L414"/>
          <cell r="M414">
            <v>2.72</v>
          </cell>
          <cell r="N414">
            <v>199444</v>
          </cell>
          <cell r="O414"/>
          <cell r="P414">
            <v>2.84</v>
          </cell>
          <cell r="Q414">
            <v>208243</v>
          </cell>
          <cell r="R414"/>
          <cell r="S414">
            <v>2.84</v>
          </cell>
          <cell r="T414">
            <v>208243</v>
          </cell>
          <cell r="U414"/>
          <cell r="V414"/>
          <cell r="W414">
            <v>0.23</v>
          </cell>
          <cell r="X414">
            <v>16864.75</v>
          </cell>
          <cell r="Y414"/>
          <cell r="Z414">
            <v>0.23</v>
          </cell>
          <cell r="AA414">
            <v>16864.75</v>
          </cell>
          <cell r="AB414"/>
          <cell r="AC414">
            <v>0.24</v>
          </cell>
          <cell r="AD414">
            <v>17598</v>
          </cell>
          <cell r="AE414"/>
          <cell r="AF414">
            <v>0.24</v>
          </cell>
          <cell r="AG414">
            <v>17598</v>
          </cell>
          <cell r="AH414"/>
          <cell r="AI414">
            <v>0.28999999999999998</v>
          </cell>
          <cell r="AJ414">
            <v>21264.25</v>
          </cell>
          <cell r="AK414"/>
          <cell r="AL414"/>
          <cell r="AM414">
            <v>3.39</v>
          </cell>
          <cell r="AN414">
            <v>248571.75</v>
          </cell>
          <cell r="AO414"/>
          <cell r="AP414">
            <v>3.39</v>
          </cell>
          <cell r="AQ414">
            <v>100689.78</v>
          </cell>
          <cell r="AR414"/>
          <cell r="AS414">
            <v>0.47</v>
          </cell>
          <cell r="AT414">
            <v>38001.85</v>
          </cell>
          <cell r="AU414"/>
          <cell r="AV414"/>
          <cell r="AW414">
            <v>1292827.1299999999</v>
          </cell>
          <cell r="AX414"/>
          <cell r="AY414">
            <v>12.790000000000001</v>
          </cell>
        </row>
        <row r="415">
          <cell r="A415" t="str">
            <v>1902218100400</v>
          </cell>
          <cell r="B415" t="str">
            <v>HINSDALE C C SCHOOL DIST 181</v>
          </cell>
          <cell r="C415" t="str">
            <v>DUPAGE</v>
          </cell>
          <cell r="D415" t="str">
            <v>Elementary</v>
          </cell>
          <cell r="E415"/>
          <cell r="F415">
            <v>3451.56</v>
          </cell>
          <cell r="G415">
            <v>125.66</v>
          </cell>
          <cell r="H415">
            <v>167</v>
          </cell>
          <cell r="I415"/>
          <cell r="J415">
            <v>1</v>
          </cell>
          <cell r="K415">
            <v>73325</v>
          </cell>
          <cell r="L415"/>
          <cell r="M415">
            <v>1</v>
          </cell>
          <cell r="N415">
            <v>73325</v>
          </cell>
          <cell r="O415"/>
          <cell r="P415">
            <v>1.04</v>
          </cell>
          <cell r="Q415">
            <v>76258</v>
          </cell>
          <cell r="R415"/>
          <cell r="S415">
            <v>1.04</v>
          </cell>
          <cell r="T415">
            <v>76258</v>
          </cell>
          <cell r="U415"/>
          <cell r="V415"/>
          <cell r="W415">
            <v>1.33</v>
          </cell>
          <cell r="X415">
            <v>97522.25</v>
          </cell>
          <cell r="Y415"/>
          <cell r="Z415">
            <v>1.33</v>
          </cell>
          <cell r="AA415">
            <v>97522.25</v>
          </cell>
          <cell r="AB415"/>
          <cell r="AC415">
            <v>1.39</v>
          </cell>
          <cell r="AD415">
            <v>101921.75</v>
          </cell>
          <cell r="AE415"/>
          <cell r="AF415">
            <v>1.39</v>
          </cell>
          <cell r="AG415">
            <v>101921.75</v>
          </cell>
          <cell r="AH415"/>
          <cell r="AI415">
            <v>1.67</v>
          </cell>
          <cell r="AJ415">
            <v>122452.75</v>
          </cell>
          <cell r="AK415"/>
          <cell r="AL415"/>
          <cell r="AM415">
            <v>24.47</v>
          </cell>
          <cell r="AN415">
            <v>1794262.75</v>
          </cell>
          <cell r="AO415"/>
          <cell r="AP415">
            <v>24.47</v>
          </cell>
          <cell r="AQ415">
            <v>726807.94</v>
          </cell>
          <cell r="AR415"/>
          <cell r="AS415">
            <v>3.45</v>
          </cell>
          <cell r="AT415">
            <v>278949.75</v>
          </cell>
          <cell r="AU415"/>
          <cell r="AV415"/>
          <cell r="AW415">
            <v>3620527.19</v>
          </cell>
          <cell r="AX415"/>
          <cell r="AY415">
            <v>33.33</v>
          </cell>
        </row>
        <row r="416">
          <cell r="A416" t="str">
            <v>1902220002600</v>
          </cell>
          <cell r="B416" t="str">
            <v>COMMUNITY UNIT SCHOOL DIST 200</v>
          </cell>
          <cell r="C416" t="str">
            <v>DUPAGE</v>
          </cell>
          <cell r="D416" t="str">
            <v>Unit</v>
          </cell>
          <cell r="E416"/>
          <cell r="F416">
            <v>11342.03</v>
          </cell>
          <cell r="G416">
            <v>3017</v>
          </cell>
          <cell r="H416">
            <v>1206</v>
          </cell>
          <cell r="I416"/>
          <cell r="J416">
            <v>24.13</v>
          </cell>
          <cell r="K416">
            <v>1769332.25</v>
          </cell>
          <cell r="L416"/>
          <cell r="M416">
            <v>24.13</v>
          </cell>
          <cell r="N416">
            <v>1769332.25</v>
          </cell>
          <cell r="O416"/>
          <cell r="P416">
            <v>25.14</v>
          </cell>
          <cell r="Q416">
            <v>1843390.5</v>
          </cell>
          <cell r="R416"/>
          <cell r="S416">
            <v>25.14</v>
          </cell>
          <cell r="T416">
            <v>1843390.5</v>
          </cell>
          <cell r="U416"/>
          <cell r="V416"/>
          <cell r="W416">
            <v>9.64</v>
          </cell>
          <cell r="X416">
            <v>706853</v>
          </cell>
          <cell r="Y416"/>
          <cell r="Z416">
            <v>9.64</v>
          </cell>
          <cell r="AA416">
            <v>706853</v>
          </cell>
          <cell r="AB416"/>
          <cell r="AC416">
            <v>10.050000000000001</v>
          </cell>
          <cell r="AD416">
            <v>736916.25</v>
          </cell>
          <cell r="AE416"/>
          <cell r="AF416">
            <v>10.050000000000001</v>
          </cell>
          <cell r="AG416">
            <v>736916.25</v>
          </cell>
          <cell r="AH416"/>
          <cell r="AI416">
            <v>12.06</v>
          </cell>
          <cell r="AJ416">
            <v>884299.5</v>
          </cell>
          <cell r="AK416"/>
          <cell r="AL416"/>
          <cell r="AM416">
            <v>80.430000000000007</v>
          </cell>
          <cell r="AN416">
            <v>5897529.75</v>
          </cell>
          <cell r="AO416"/>
          <cell r="AP416">
            <v>80.430000000000007</v>
          </cell>
          <cell r="AQ416">
            <v>2388931.86</v>
          </cell>
          <cell r="AR416"/>
          <cell r="AS416">
            <v>11.34</v>
          </cell>
          <cell r="AT416">
            <v>916895.7</v>
          </cell>
          <cell r="AU416"/>
          <cell r="AV416"/>
          <cell r="AW416">
            <v>20200640.809999999</v>
          </cell>
          <cell r="AX416"/>
          <cell r="AY416">
            <v>196.64</v>
          </cell>
        </row>
        <row r="417">
          <cell r="A417" t="str">
            <v>1902220102600</v>
          </cell>
          <cell r="B417" t="str">
            <v>WESTMONT C U SCHOOL DIST 201</v>
          </cell>
          <cell r="C417" t="str">
            <v>DUPAGE</v>
          </cell>
          <cell r="D417" t="str">
            <v>Unit</v>
          </cell>
          <cell r="E417"/>
          <cell r="F417">
            <v>1304.1199999999999</v>
          </cell>
          <cell r="G417">
            <v>515.33000000000004</v>
          </cell>
          <cell r="H417">
            <v>112.5</v>
          </cell>
          <cell r="I417"/>
          <cell r="J417">
            <v>4.12</v>
          </cell>
          <cell r="K417">
            <v>302099</v>
          </cell>
          <cell r="L417"/>
          <cell r="M417">
            <v>4.12</v>
          </cell>
          <cell r="N417">
            <v>302099</v>
          </cell>
          <cell r="O417"/>
          <cell r="P417">
            <v>4.29</v>
          </cell>
          <cell r="Q417">
            <v>314564.25</v>
          </cell>
          <cell r="R417"/>
          <cell r="S417">
            <v>4.29</v>
          </cell>
          <cell r="T417">
            <v>314564.25</v>
          </cell>
          <cell r="U417"/>
          <cell r="V417"/>
          <cell r="W417">
            <v>0.9</v>
          </cell>
          <cell r="X417">
            <v>65992.5</v>
          </cell>
          <cell r="Y417"/>
          <cell r="Z417">
            <v>0.9</v>
          </cell>
          <cell r="AA417">
            <v>65992.5</v>
          </cell>
          <cell r="AB417"/>
          <cell r="AC417">
            <v>0.93</v>
          </cell>
          <cell r="AD417">
            <v>68192.25</v>
          </cell>
          <cell r="AE417"/>
          <cell r="AF417">
            <v>0.93</v>
          </cell>
          <cell r="AG417">
            <v>68192.25</v>
          </cell>
          <cell r="AH417"/>
          <cell r="AI417">
            <v>1.1200000000000001</v>
          </cell>
          <cell r="AJ417">
            <v>82124</v>
          </cell>
          <cell r="AK417"/>
          <cell r="AL417"/>
          <cell r="AM417">
            <v>9.24</v>
          </cell>
          <cell r="AN417">
            <v>677523</v>
          </cell>
          <cell r="AO417"/>
          <cell r="AP417">
            <v>9.24</v>
          </cell>
          <cell r="AQ417">
            <v>274446.48</v>
          </cell>
          <cell r="AR417"/>
          <cell r="AS417">
            <v>1.3</v>
          </cell>
          <cell r="AT417">
            <v>105111.5</v>
          </cell>
          <cell r="AU417"/>
          <cell r="AV417"/>
          <cell r="AW417">
            <v>2640900.98</v>
          </cell>
          <cell r="AX417"/>
          <cell r="AY417">
            <v>25.82</v>
          </cell>
        </row>
        <row r="418">
          <cell r="A418" t="str">
            <v>1902220202600</v>
          </cell>
          <cell r="B418" t="str">
            <v>LISLE C U SCH DIST 202</v>
          </cell>
          <cell r="C418" t="str">
            <v>DUPAGE</v>
          </cell>
          <cell r="D418" t="str">
            <v>Unit</v>
          </cell>
          <cell r="E418"/>
          <cell r="F418">
            <v>1456.25</v>
          </cell>
          <cell r="G418">
            <v>368</v>
          </cell>
          <cell r="H418">
            <v>86.16</v>
          </cell>
          <cell r="I418"/>
          <cell r="J418">
            <v>2.94</v>
          </cell>
          <cell r="K418">
            <v>215575.5</v>
          </cell>
          <cell r="L418"/>
          <cell r="M418">
            <v>2.94</v>
          </cell>
          <cell r="N418">
            <v>215575.5</v>
          </cell>
          <cell r="O418"/>
          <cell r="P418">
            <v>3.06</v>
          </cell>
          <cell r="Q418">
            <v>224374.5</v>
          </cell>
          <cell r="R418"/>
          <cell r="S418">
            <v>3.06</v>
          </cell>
          <cell r="T418">
            <v>224374.5</v>
          </cell>
          <cell r="U418"/>
          <cell r="V418"/>
          <cell r="W418">
            <v>0.68</v>
          </cell>
          <cell r="X418">
            <v>49861</v>
          </cell>
          <cell r="Y418"/>
          <cell r="Z418">
            <v>0.68</v>
          </cell>
          <cell r="AA418">
            <v>49861</v>
          </cell>
          <cell r="AB418"/>
          <cell r="AC418">
            <v>0.71</v>
          </cell>
          <cell r="AD418">
            <v>52060.75</v>
          </cell>
          <cell r="AE418"/>
          <cell r="AF418">
            <v>0.71</v>
          </cell>
          <cell r="AG418">
            <v>52060.75</v>
          </cell>
          <cell r="AH418"/>
          <cell r="AI418">
            <v>0.86</v>
          </cell>
          <cell r="AJ418">
            <v>63059.5</v>
          </cell>
          <cell r="AK418"/>
          <cell r="AL418"/>
          <cell r="AM418">
            <v>10.32</v>
          </cell>
          <cell r="AN418">
            <v>756714</v>
          </cell>
          <cell r="AO418"/>
          <cell r="AP418">
            <v>10.32</v>
          </cell>
          <cell r="AQ418">
            <v>306524.64</v>
          </cell>
          <cell r="AR418"/>
          <cell r="AS418">
            <v>1.45</v>
          </cell>
          <cell r="AT418">
            <v>117239.75</v>
          </cell>
          <cell r="AU418"/>
          <cell r="AV418"/>
          <cell r="AW418">
            <v>2327281.39</v>
          </cell>
          <cell r="AX418"/>
          <cell r="AY418">
            <v>22.34</v>
          </cell>
        </row>
        <row r="419">
          <cell r="A419" t="str">
            <v>1902220302600</v>
          </cell>
          <cell r="B419" t="str">
            <v>NAPERVILLE C U DIST 203</v>
          </cell>
          <cell r="C419" t="str">
            <v>DUPAGE</v>
          </cell>
          <cell r="D419" t="str">
            <v>Unit</v>
          </cell>
          <cell r="E419"/>
          <cell r="F419">
            <v>15948.29</v>
          </cell>
          <cell r="G419">
            <v>2001.33</v>
          </cell>
          <cell r="H419">
            <v>1230.5</v>
          </cell>
          <cell r="I419"/>
          <cell r="J419">
            <v>16.010000000000002</v>
          </cell>
          <cell r="K419">
            <v>1173933.25</v>
          </cell>
          <cell r="L419"/>
          <cell r="M419">
            <v>16.010000000000002</v>
          </cell>
          <cell r="N419">
            <v>1173933.25</v>
          </cell>
          <cell r="O419"/>
          <cell r="P419">
            <v>16.670000000000002</v>
          </cell>
          <cell r="Q419">
            <v>1222327.75</v>
          </cell>
          <cell r="R419"/>
          <cell r="S419">
            <v>16.670000000000002</v>
          </cell>
          <cell r="T419">
            <v>1222327.75</v>
          </cell>
          <cell r="U419"/>
          <cell r="V419"/>
          <cell r="W419">
            <v>9.84</v>
          </cell>
          <cell r="X419">
            <v>721518</v>
          </cell>
          <cell r="Y419"/>
          <cell r="Z419">
            <v>9.84</v>
          </cell>
          <cell r="AA419">
            <v>721518</v>
          </cell>
          <cell r="AB419"/>
          <cell r="AC419">
            <v>10.25</v>
          </cell>
          <cell r="AD419">
            <v>751581.25</v>
          </cell>
          <cell r="AE419"/>
          <cell r="AF419">
            <v>10.25</v>
          </cell>
          <cell r="AG419">
            <v>751581.25</v>
          </cell>
          <cell r="AH419"/>
          <cell r="AI419">
            <v>12.3</v>
          </cell>
          <cell r="AJ419">
            <v>901897.5</v>
          </cell>
          <cell r="AK419"/>
          <cell r="AL419"/>
          <cell r="AM419">
            <v>113.1</v>
          </cell>
          <cell r="AN419">
            <v>8293057.5</v>
          </cell>
          <cell r="AO419"/>
          <cell r="AP419">
            <v>113.1</v>
          </cell>
          <cell r="AQ419">
            <v>3359296.2</v>
          </cell>
          <cell r="AR419"/>
          <cell r="AS419">
            <v>15.94</v>
          </cell>
          <cell r="AT419">
            <v>1288828.7</v>
          </cell>
          <cell r="AU419"/>
          <cell r="AV419"/>
          <cell r="AW419">
            <v>21581800.399999999</v>
          </cell>
          <cell r="AX419"/>
          <cell r="AY419">
            <v>205.09</v>
          </cell>
        </row>
        <row r="420">
          <cell r="A420" t="str">
            <v>1902220402600</v>
          </cell>
          <cell r="B420" t="str">
            <v>INDIAN PRAIRIE C U SCH DIST 204</v>
          </cell>
          <cell r="C420" t="str">
            <v>DUPAGE</v>
          </cell>
          <cell r="D420" t="str">
            <v>Unit</v>
          </cell>
          <cell r="E420"/>
          <cell r="F420">
            <v>25761.7</v>
          </cell>
          <cell r="G420">
            <v>3584</v>
          </cell>
          <cell r="H420">
            <v>3261</v>
          </cell>
          <cell r="I420"/>
          <cell r="J420">
            <v>28.67</v>
          </cell>
          <cell r="K420">
            <v>2102227.75</v>
          </cell>
          <cell r="L420"/>
          <cell r="M420">
            <v>28.67</v>
          </cell>
          <cell r="N420">
            <v>2102227.75</v>
          </cell>
          <cell r="O420"/>
          <cell r="P420">
            <v>29.86</v>
          </cell>
          <cell r="Q420">
            <v>2189484.5</v>
          </cell>
          <cell r="R420"/>
          <cell r="S420">
            <v>29.86</v>
          </cell>
          <cell r="T420">
            <v>2189484.5</v>
          </cell>
          <cell r="U420"/>
          <cell r="V420"/>
          <cell r="W420">
            <v>26.08</v>
          </cell>
          <cell r="X420">
            <v>1912316</v>
          </cell>
          <cell r="Y420"/>
          <cell r="Z420">
            <v>26.08</v>
          </cell>
          <cell r="AA420">
            <v>1912316</v>
          </cell>
          <cell r="AB420"/>
          <cell r="AC420">
            <v>27.17</v>
          </cell>
          <cell r="AD420">
            <v>1992240.25</v>
          </cell>
          <cell r="AE420"/>
          <cell r="AF420">
            <v>27.17</v>
          </cell>
          <cell r="AG420">
            <v>1992240.25</v>
          </cell>
          <cell r="AH420"/>
          <cell r="AI420">
            <v>32.61</v>
          </cell>
          <cell r="AJ420">
            <v>2391128.25</v>
          </cell>
          <cell r="AK420"/>
          <cell r="AL420"/>
          <cell r="AM420">
            <v>182.7</v>
          </cell>
          <cell r="AN420">
            <v>13396477.5</v>
          </cell>
          <cell r="AO420"/>
          <cell r="AP420">
            <v>182.7</v>
          </cell>
          <cell r="AQ420">
            <v>5426555.4000000004</v>
          </cell>
          <cell r="AR420"/>
          <cell r="AS420">
            <v>25.76</v>
          </cell>
          <cell r="AT420">
            <v>2082824.8</v>
          </cell>
          <cell r="AU420"/>
          <cell r="AV420"/>
          <cell r="AW420">
            <v>39689522.950000003</v>
          </cell>
          <cell r="AX420"/>
          <cell r="AY420">
            <v>384.12</v>
          </cell>
        </row>
        <row r="421">
          <cell r="A421" t="str">
            <v>1902220502600</v>
          </cell>
          <cell r="B421" t="str">
            <v>ELMHURST SCHOOL DIST 205</v>
          </cell>
          <cell r="C421" t="str">
            <v>DUPAGE</v>
          </cell>
          <cell r="D421" t="str">
            <v>Unit</v>
          </cell>
          <cell r="E421"/>
          <cell r="F421">
            <v>8066</v>
          </cell>
          <cell r="G421">
            <v>1051.6600000000001</v>
          </cell>
          <cell r="H421">
            <v>848.5</v>
          </cell>
          <cell r="I421"/>
          <cell r="J421">
            <v>8.41</v>
          </cell>
          <cell r="K421">
            <v>616663.25</v>
          </cell>
          <cell r="L421"/>
          <cell r="M421">
            <v>8.41</v>
          </cell>
          <cell r="N421">
            <v>616663.25</v>
          </cell>
          <cell r="O421"/>
          <cell r="P421">
            <v>8.76</v>
          </cell>
          <cell r="Q421">
            <v>642327</v>
          </cell>
          <cell r="R421"/>
          <cell r="S421">
            <v>8.76</v>
          </cell>
          <cell r="T421">
            <v>642327</v>
          </cell>
          <cell r="U421"/>
          <cell r="V421"/>
          <cell r="W421">
            <v>6.78</v>
          </cell>
          <cell r="X421">
            <v>497143.5</v>
          </cell>
          <cell r="Y421"/>
          <cell r="Z421">
            <v>6.78</v>
          </cell>
          <cell r="AA421">
            <v>497143.5</v>
          </cell>
          <cell r="AB421"/>
          <cell r="AC421">
            <v>7.07</v>
          </cell>
          <cell r="AD421">
            <v>518407.75</v>
          </cell>
          <cell r="AE421"/>
          <cell r="AF421">
            <v>7.07</v>
          </cell>
          <cell r="AG421">
            <v>518407.75</v>
          </cell>
          <cell r="AH421"/>
          <cell r="AI421">
            <v>8.48</v>
          </cell>
          <cell r="AJ421">
            <v>621796</v>
          </cell>
          <cell r="AK421"/>
          <cell r="AL421"/>
          <cell r="AM421">
            <v>57.2</v>
          </cell>
          <cell r="AN421">
            <v>4194190</v>
          </cell>
          <cell r="AO421"/>
          <cell r="AP421">
            <v>57.2</v>
          </cell>
          <cell r="AQ421">
            <v>1698954.4</v>
          </cell>
          <cell r="AR421"/>
          <cell r="AS421">
            <v>8.06</v>
          </cell>
          <cell r="AT421">
            <v>651691.30000000005</v>
          </cell>
          <cell r="AU421"/>
          <cell r="AV421"/>
          <cell r="AW421">
            <v>11715714.699999999</v>
          </cell>
          <cell r="AX421"/>
          <cell r="AY421">
            <v>112.53</v>
          </cell>
        </row>
        <row r="422">
          <cell r="A422" t="str">
            <v>2000000000092</v>
          </cell>
          <cell r="B422" t="str">
            <v>ALT SCH-EDWD/GLTN/HDIN/POP/SLNE/</v>
          </cell>
          <cell r="C422" t="str">
            <v>SALINE</v>
          </cell>
          <cell r="D422" t="str">
            <v>Regional</v>
          </cell>
          <cell r="E422"/>
          <cell r="F422">
            <v>32.32</v>
          </cell>
          <cell r="G422">
            <v>14.033811589294469</v>
          </cell>
          <cell r="H422">
            <v>0</v>
          </cell>
          <cell r="I422"/>
          <cell r="J422">
            <v>0.11</v>
          </cell>
          <cell r="K422">
            <v>8065.75</v>
          </cell>
          <cell r="L422"/>
          <cell r="M422">
            <v>0.11</v>
          </cell>
          <cell r="N422">
            <v>8065.75</v>
          </cell>
          <cell r="O422"/>
          <cell r="P422">
            <v>0.11</v>
          </cell>
          <cell r="Q422">
            <v>8065.75</v>
          </cell>
          <cell r="R422"/>
          <cell r="S422">
            <v>0.11</v>
          </cell>
          <cell r="T422">
            <v>8065.75</v>
          </cell>
          <cell r="U422"/>
          <cell r="V422"/>
          <cell r="W422">
            <v>0</v>
          </cell>
          <cell r="X422">
            <v>0</v>
          </cell>
          <cell r="Y422"/>
          <cell r="Z422">
            <v>0</v>
          </cell>
          <cell r="AA422">
            <v>0</v>
          </cell>
          <cell r="AB422"/>
          <cell r="AC422">
            <v>0</v>
          </cell>
          <cell r="AD422">
            <v>0</v>
          </cell>
          <cell r="AE422"/>
          <cell r="AF422">
            <v>0</v>
          </cell>
          <cell r="AG422">
            <v>0</v>
          </cell>
          <cell r="AH422"/>
          <cell r="AI422">
            <v>0</v>
          </cell>
          <cell r="AJ422">
            <v>0</v>
          </cell>
          <cell r="AK422"/>
          <cell r="AL422"/>
          <cell r="AM422">
            <v>0.22</v>
          </cell>
          <cell r="AN422">
            <v>16131.5</v>
          </cell>
          <cell r="AO422"/>
          <cell r="AP422">
            <v>0.22</v>
          </cell>
          <cell r="AQ422">
            <v>6534.44</v>
          </cell>
          <cell r="AR422"/>
          <cell r="AS422">
            <v>0.03</v>
          </cell>
          <cell r="AT422">
            <v>2425.65</v>
          </cell>
          <cell r="AU422"/>
          <cell r="AV422"/>
          <cell r="AW422">
            <v>57354.59</v>
          </cell>
          <cell r="AX422"/>
          <cell r="AY422">
            <v>0.55000000000000004</v>
          </cell>
        </row>
        <row r="423">
          <cell r="A423" t="str">
            <v>2000000000093</v>
          </cell>
          <cell r="B423" t="str">
            <v>SAFE SCH-EDWD/GLTN/HDIN/POP/SLNE/</v>
          </cell>
          <cell r="C423" t="str">
            <v>SALINE</v>
          </cell>
          <cell r="D423" t="str">
            <v>Regional</v>
          </cell>
          <cell r="E423"/>
          <cell r="F423">
            <v>14.97</v>
          </cell>
          <cell r="G423">
            <v>6.5001905783334841</v>
          </cell>
          <cell r="H423">
            <v>0</v>
          </cell>
          <cell r="I423"/>
          <cell r="J423">
            <v>0.05</v>
          </cell>
          <cell r="K423">
            <v>3666.25</v>
          </cell>
          <cell r="L423"/>
          <cell r="M423">
            <v>0.05</v>
          </cell>
          <cell r="N423">
            <v>3666.25</v>
          </cell>
          <cell r="O423"/>
          <cell r="P423">
            <v>0.05</v>
          </cell>
          <cell r="Q423">
            <v>3666.25</v>
          </cell>
          <cell r="R423"/>
          <cell r="S423">
            <v>0.05</v>
          </cell>
          <cell r="T423">
            <v>3666.25</v>
          </cell>
          <cell r="U423"/>
          <cell r="V423"/>
          <cell r="W423">
            <v>0</v>
          </cell>
          <cell r="X423">
            <v>0</v>
          </cell>
          <cell r="Y423"/>
          <cell r="Z423">
            <v>0</v>
          </cell>
          <cell r="AA423">
            <v>0</v>
          </cell>
          <cell r="AB423"/>
          <cell r="AC423">
            <v>0</v>
          </cell>
          <cell r="AD423">
            <v>0</v>
          </cell>
          <cell r="AE423"/>
          <cell r="AF423">
            <v>0</v>
          </cell>
          <cell r="AG423">
            <v>0</v>
          </cell>
          <cell r="AH423"/>
          <cell r="AI423">
            <v>0</v>
          </cell>
          <cell r="AJ423">
            <v>0</v>
          </cell>
          <cell r="AK423"/>
          <cell r="AL423"/>
          <cell r="AM423">
            <v>0.1</v>
          </cell>
          <cell r="AN423">
            <v>7332.5</v>
          </cell>
          <cell r="AO423"/>
          <cell r="AP423">
            <v>0.1</v>
          </cell>
          <cell r="AQ423">
            <v>2970.2</v>
          </cell>
          <cell r="AR423"/>
          <cell r="AS423">
            <v>0.01</v>
          </cell>
          <cell r="AT423">
            <v>808.55</v>
          </cell>
          <cell r="AU423"/>
          <cell r="AV423"/>
          <cell r="AW423">
            <v>25776.25</v>
          </cell>
          <cell r="AX423"/>
          <cell r="AY423">
            <v>0.25</v>
          </cell>
        </row>
        <row r="424">
          <cell r="A424" t="str">
            <v>2002400102600</v>
          </cell>
          <cell r="B424" t="str">
            <v>EDWARDS COUNTY C U SCH DIST 1</v>
          </cell>
          <cell r="C424" t="str">
            <v>EDWARDS</v>
          </cell>
          <cell r="D424" t="str">
            <v>Unit</v>
          </cell>
          <cell r="E424"/>
          <cell r="F424">
            <v>815.19</v>
          </cell>
          <cell r="G424">
            <v>275</v>
          </cell>
          <cell r="H424">
            <v>6</v>
          </cell>
          <cell r="I424"/>
          <cell r="J424">
            <v>2.2000000000000002</v>
          </cell>
          <cell r="K424">
            <v>161315</v>
          </cell>
          <cell r="L424"/>
          <cell r="M424">
            <v>2.2000000000000002</v>
          </cell>
          <cell r="N424">
            <v>161315</v>
          </cell>
          <cell r="O424"/>
          <cell r="P424">
            <v>2.29</v>
          </cell>
          <cell r="Q424">
            <v>167914.25</v>
          </cell>
          <cell r="R424"/>
          <cell r="S424">
            <v>2.29</v>
          </cell>
          <cell r="T424">
            <v>167914.25</v>
          </cell>
          <cell r="U424"/>
          <cell r="V424"/>
          <cell r="W424">
            <v>0.04</v>
          </cell>
          <cell r="X424">
            <v>2933</v>
          </cell>
          <cell r="Y424"/>
          <cell r="Z424">
            <v>0.04</v>
          </cell>
          <cell r="AA424">
            <v>2933</v>
          </cell>
          <cell r="AB424"/>
          <cell r="AC424">
            <v>0.05</v>
          </cell>
          <cell r="AD424">
            <v>3666.25</v>
          </cell>
          <cell r="AE424"/>
          <cell r="AF424">
            <v>0.05</v>
          </cell>
          <cell r="AG424">
            <v>3666.25</v>
          </cell>
          <cell r="AH424"/>
          <cell r="AI424">
            <v>0.06</v>
          </cell>
          <cell r="AJ424">
            <v>4399.5</v>
          </cell>
          <cell r="AK424"/>
          <cell r="AL424"/>
          <cell r="AM424">
            <v>5.78</v>
          </cell>
          <cell r="AN424">
            <v>423818.5</v>
          </cell>
          <cell r="AO424"/>
          <cell r="AP424">
            <v>5.78</v>
          </cell>
          <cell r="AQ424">
            <v>171677.56</v>
          </cell>
          <cell r="AR424"/>
          <cell r="AS424">
            <v>0.81</v>
          </cell>
          <cell r="AT424">
            <v>65492.55</v>
          </cell>
          <cell r="AU424"/>
          <cell r="AV424"/>
          <cell r="AW424">
            <v>1337045.1099999999</v>
          </cell>
          <cell r="AX424"/>
          <cell r="AY424">
            <v>12.76</v>
          </cell>
        </row>
        <row r="425">
          <cell r="A425" t="str">
            <v>2003000702600</v>
          </cell>
          <cell r="B425" t="str">
            <v>GALLATIN C U SCHOOL DISTRICT 7</v>
          </cell>
          <cell r="C425" t="str">
            <v>GALLATIN</v>
          </cell>
          <cell r="D425" t="str">
            <v>Unit</v>
          </cell>
          <cell r="E425"/>
          <cell r="F425">
            <v>680.55</v>
          </cell>
          <cell r="G425">
            <v>322</v>
          </cell>
          <cell r="H425">
            <v>9.5</v>
          </cell>
          <cell r="I425"/>
          <cell r="J425">
            <v>2.57</v>
          </cell>
          <cell r="K425">
            <v>188445.25</v>
          </cell>
          <cell r="L425"/>
          <cell r="M425">
            <v>2.57</v>
          </cell>
          <cell r="N425">
            <v>188445.25</v>
          </cell>
          <cell r="O425"/>
          <cell r="P425">
            <v>2.68</v>
          </cell>
          <cell r="Q425">
            <v>196511</v>
          </cell>
          <cell r="R425"/>
          <cell r="S425">
            <v>2.68</v>
          </cell>
          <cell r="T425">
            <v>196511</v>
          </cell>
          <cell r="U425"/>
          <cell r="V425"/>
          <cell r="W425">
            <v>7.0000000000000007E-2</v>
          </cell>
          <cell r="X425">
            <v>5132.75</v>
          </cell>
          <cell r="Y425"/>
          <cell r="Z425">
            <v>7.0000000000000007E-2</v>
          </cell>
          <cell r="AA425">
            <v>5132.75</v>
          </cell>
          <cell r="AB425"/>
          <cell r="AC425">
            <v>7.0000000000000007E-2</v>
          </cell>
          <cell r="AD425">
            <v>5132.75</v>
          </cell>
          <cell r="AE425"/>
          <cell r="AF425">
            <v>7.0000000000000007E-2</v>
          </cell>
          <cell r="AG425">
            <v>5132.75</v>
          </cell>
          <cell r="AH425"/>
          <cell r="AI425">
            <v>0.09</v>
          </cell>
          <cell r="AJ425">
            <v>6599.25</v>
          </cell>
          <cell r="AK425"/>
          <cell r="AL425"/>
          <cell r="AM425">
            <v>4.82</v>
          </cell>
          <cell r="AN425">
            <v>353426.5</v>
          </cell>
          <cell r="AO425"/>
          <cell r="AP425">
            <v>4.82</v>
          </cell>
          <cell r="AQ425">
            <v>143163.64000000001</v>
          </cell>
          <cell r="AR425"/>
          <cell r="AS425">
            <v>0.68</v>
          </cell>
          <cell r="AT425">
            <v>54981.4</v>
          </cell>
          <cell r="AU425"/>
          <cell r="AV425"/>
          <cell r="AW425">
            <v>1348614.29</v>
          </cell>
          <cell r="AX425"/>
          <cell r="AY425">
            <v>13.05</v>
          </cell>
        </row>
        <row r="426">
          <cell r="A426" t="str">
            <v>2003301002600</v>
          </cell>
          <cell r="B426" t="str">
            <v>HAMILTON CO C U SCHOOL DIST 10</v>
          </cell>
          <cell r="C426" t="str">
            <v>HAMILTON</v>
          </cell>
          <cell r="D426" t="str">
            <v>Unit</v>
          </cell>
          <cell r="E426"/>
          <cell r="F426">
            <v>1075.79</v>
          </cell>
          <cell r="G426">
            <v>454</v>
          </cell>
          <cell r="H426">
            <v>0</v>
          </cell>
          <cell r="I426"/>
          <cell r="J426">
            <v>3.63</v>
          </cell>
          <cell r="K426">
            <v>266169.75</v>
          </cell>
          <cell r="L426"/>
          <cell r="M426">
            <v>3.63</v>
          </cell>
          <cell r="N426">
            <v>266169.75</v>
          </cell>
          <cell r="O426"/>
          <cell r="P426">
            <v>3.78</v>
          </cell>
          <cell r="Q426">
            <v>277168.5</v>
          </cell>
          <cell r="R426"/>
          <cell r="S426">
            <v>3.78</v>
          </cell>
          <cell r="T426">
            <v>277168.5</v>
          </cell>
          <cell r="U426"/>
          <cell r="V426"/>
          <cell r="W426">
            <v>0</v>
          </cell>
          <cell r="X426">
            <v>0</v>
          </cell>
          <cell r="Y426"/>
          <cell r="Z426">
            <v>0</v>
          </cell>
          <cell r="AA426">
            <v>0</v>
          </cell>
          <cell r="AB426"/>
          <cell r="AC426">
            <v>0</v>
          </cell>
          <cell r="AD426">
            <v>0</v>
          </cell>
          <cell r="AE426"/>
          <cell r="AF426">
            <v>0</v>
          </cell>
          <cell r="AG426">
            <v>0</v>
          </cell>
          <cell r="AH426"/>
          <cell r="AI426">
            <v>0</v>
          </cell>
          <cell r="AJ426">
            <v>0</v>
          </cell>
          <cell r="AK426"/>
          <cell r="AL426"/>
          <cell r="AM426">
            <v>7.62</v>
          </cell>
          <cell r="AN426">
            <v>558736.5</v>
          </cell>
          <cell r="AO426"/>
          <cell r="AP426">
            <v>7.62</v>
          </cell>
          <cell r="AQ426">
            <v>226329.24</v>
          </cell>
          <cell r="AR426"/>
          <cell r="AS426">
            <v>1.07</v>
          </cell>
          <cell r="AT426">
            <v>86514.85</v>
          </cell>
          <cell r="AU426"/>
          <cell r="AV426"/>
          <cell r="AW426">
            <v>1958257.0899999999</v>
          </cell>
          <cell r="AX426"/>
          <cell r="AY426">
            <v>18.809999999999999</v>
          </cell>
        </row>
        <row r="427">
          <cell r="A427" t="str">
            <v>2003500102600</v>
          </cell>
          <cell r="B427" t="str">
            <v>HARDIN CO COMM UNIT DIST 1</v>
          </cell>
          <cell r="C427" t="str">
            <v>HARDIN</v>
          </cell>
          <cell r="D427" t="str">
            <v>Unit</v>
          </cell>
          <cell r="E427"/>
          <cell r="F427">
            <v>514.5</v>
          </cell>
          <cell r="G427">
            <v>207</v>
          </cell>
          <cell r="H427">
            <v>0</v>
          </cell>
          <cell r="I427"/>
          <cell r="J427">
            <v>1.65</v>
          </cell>
          <cell r="K427">
            <v>120986.25</v>
          </cell>
          <cell r="L427"/>
          <cell r="M427">
            <v>1.65</v>
          </cell>
          <cell r="N427">
            <v>120986.25</v>
          </cell>
          <cell r="O427"/>
          <cell r="P427">
            <v>1.72</v>
          </cell>
          <cell r="Q427">
            <v>126119</v>
          </cell>
          <cell r="R427"/>
          <cell r="S427">
            <v>1.72</v>
          </cell>
          <cell r="T427">
            <v>126119</v>
          </cell>
          <cell r="U427"/>
          <cell r="V427"/>
          <cell r="W427">
            <v>0</v>
          </cell>
          <cell r="X427">
            <v>0</v>
          </cell>
          <cell r="Y427"/>
          <cell r="Z427">
            <v>0</v>
          </cell>
          <cell r="AA427">
            <v>0</v>
          </cell>
          <cell r="AB427"/>
          <cell r="AC427">
            <v>0</v>
          </cell>
          <cell r="AD427">
            <v>0</v>
          </cell>
          <cell r="AE427"/>
          <cell r="AF427">
            <v>0</v>
          </cell>
          <cell r="AG427">
            <v>0</v>
          </cell>
          <cell r="AH427"/>
          <cell r="AI427">
            <v>0</v>
          </cell>
          <cell r="AJ427">
            <v>0</v>
          </cell>
          <cell r="AK427"/>
          <cell r="AL427"/>
          <cell r="AM427">
            <v>3.64</v>
          </cell>
          <cell r="AN427">
            <v>266903</v>
          </cell>
          <cell r="AO427"/>
          <cell r="AP427">
            <v>3.64</v>
          </cell>
          <cell r="AQ427">
            <v>108115.28</v>
          </cell>
          <cell r="AR427"/>
          <cell r="AS427">
            <v>0.51</v>
          </cell>
          <cell r="AT427">
            <v>41236.050000000003</v>
          </cell>
          <cell r="AU427"/>
          <cell r="AV427"/>
          <cell r="AW427">
            <v>910464.83000000007</v>
          </cell>
          <cell r="AX427"/>
          <cell r="AY427">
            <v>8.73</v>
          </cell>
        </row>
        <row r="428">
          <cell r="A428" t="str">
            <v>2007600102600</v>
          </cell>
          <cell r="B428" t="str">
            <v>POPE CO COMM UNIT DIST 1</v>
          </cell>
          <cell r="C428" t="str">
            <v>POPE</v>
          </cell>
          <cell r="D428" t="str">
            <v>Unit</v>
          </cell>
          <cell r="E428"/>
          <cell r="F428">
            <v>467.03</v>
          </cell>
          <cell r="G428">
            <v>221</v>
          </cell>
          <cell r="H428">
            <v>0</v>
          </cell>
          <cell r="I428"/>
          <cell r="J428">
            <v>1.76</v>
          </cell>
          <cell r="K428">
            <v>129052</v>
          </cell>
          <cell r="L428"/>
          <cell r="M428">
            <v>1.76</v>
          </cell>
          <cell r="N428">
            <v>129052</v>
          </cell>
          <cell r="O428"/>
          <cell r="P428">
            <v>1.84</v>
          </cell>
          <cell r="Q428">
            <v>134918</v>
          </cell>
          <cell r="R428"/>
          <cell r="S428">
            <v>1.84</v>
          </cell>
          <cell r="T428">
            <v>134918</v>
          </cell>
          <cell r="U428"/>
          <cell r="V428"/>
          <cell r="W428">
            <v>0</v>
          </cell>
          <cell r="X428">
            <v>0</v>
          </cell>
          <cell r="Y428"/>
          <cell r="Z428">
            <v>0</v>
          </cell>
          <cell r="AA428">
            <v>0</v>
          </cell>
          <cell r="AB428"/>
          <cell r="AC428">
            <v>0</v>
          </cell>
          <cell r="AD428">
            <v>0</v>
          </cell>
          <cell r="AE428"/>
          <cell r="AF428">
            <v>0</v>
          </cell>
          <cell r="AG428">
            <v>0</v>
          </cell>
          <cell r="AH428"/>
          <cell r="AI428">
            <v>0</v>
          </cell>
          <cell r="AJ428">
            <v>0</v>
          </cell>
          <cell r="AK428"/>
          <cell r="AL428"/>
          <cell r="AM428">
            <v>3.31</v>
          </cell>
          <cell r="AN428">
            <v>242705.75</v>
          </cell>
          <cell r="AO428"/>
          <cell r="AP428">
            <v>3.31</v>
          </cell>
          <cell r="AQ428">
            <v>98313.62</v>
          </cell>
          <cell r="AR428"/>
          <cell r="AS428">
            <v>0.46</v>
          </cell>
          <cell r="AT428">
            <v>37193.300000000003</v>
          </cell>
          <cell r="AU428"/>
          <cell r="AV428"/>
          <cell r="AW428">
            <v>906152.66999999993</v>
          </cell>
          <cell r="AX428"/>
          <cell r="AY428">
            <v>8.75</v>
          </cell>
        </row>
        <row r="429">
          <cell r="A429" t="str">
            <v>2008300102600</v>
          </cell>
          <cell r="B429" t="str">
            <v>GALATIA C U SCHOOL DIST 1</v>
          </cell>
          <cell r="C429" t="str">
            <v>SALINE</v>
          </cell>
          <cell r="D429" t="str">
            <v>Unit</v>
          </cell>
          <cell r="E429"/>
          <cell r="F429">
            <v>386.21</v>
          </cell>
          <cell r="G429">
            <v>169.66</v>
          </cell>
          <cell r="H429">
            <v>0</v>
          </cell>
          <cell r="I429"/>
          <cell r="J429">
            <v>1.35</v>
          </cell>
          <cell r="K429">
            <v>98988.75</v>
          </cell>
          <cell r="L429"/>
          <cell r="M429">
            <v>1.35</v>
          </cell>
          <cell r="N429">
            <v>98988.75</v>
          </cell>
          <cell r="O429"/>
          <cell r="P429">
            <v>1.41</v>
          </cell>
          <cell r="Q429">
            <v>103388.25</v>
          </cell>
          <cell r="R429"/>
          <cell r="S429">
            <v>1.41</v>
          </cell>
          <cell r="T429">
            <v>103388.25</v>
          </cell>
          <cell r="U429"/>
          <cell r="V429"/>
          <cell r="W429">
            <v>0</v>
          </cell>
          <cell r="X429">
            <v>0</v>
          </cell>
          <cell r="Y429"/>
          <cell r="Z429">
            <v>0</v>
          </cell>
          <cell r="AA429">
            <v>0</v>
          </cell>
          <cell r="AB429"/>
          <cell r="AC429">
            <v>0</v>
          </cell>
          <cell r="AD429">
            <v>0</v>
          </cell>
          <cell r="AE429"/>
          <cell r="AF429">
            <v>0</v>
          </cell>
          <cell r="AG429">
            <v>0</v>
          </cell>
          <cell r="AH429"/>
          <cell r="AI429">
            <v>0</v>
          </cell>
          <cell r="AJ429">
            <v>0</v>
          </cell>
          <cell r="AK429"/>
          <cell r="AL429"/>
          <cell r="AM429">
            <v>2.73</v>
          </cell>
          <cell r="AN429">
            <v>200177.25</v>
          </cell>
          <cell r="AO429"/>
          <cell r="AP429">
            <v>2.73</v>
          </cell>
          <cell r="AQ429">
            <v>81086.460000000006</v>
          </cell>
          <cell r="AR429"/>
          <cell r="AS429">
            <v>0.38</v>
          </cell>
          <cell r="AT429">
            <v>30724.9</v>
          </cell>
          <cell r="AU429"/>
          <cell r="AV429"/>
          <cell r="AW429">
            <v>716742.61</v>
          </cell>
          <cell r="AX429"/>
          <cell r="AY429">
            <v>6.9</v>
          </cell>
        </row>
        <row r="430">
          <cell r="A430" t="str">
            <v>2008300202600</v>
          </cell>
          <cell r="B430" t="str">
            <v>CARRIER MILLS-STONEFORT CUSD 2</v>
          </cell>
          <cell r="C430" t="str">
            <v>SALINE</v>
          </cell>
          <cell r="D430" t="str">
            <v>Unit</v>
          </cell>
          <cell r="E430"/>
          <cell r="F430">
            <v>430.86</v>
          </cell>
          <cell r="G430">
            <v>199</v>
          </cell>
          <cell r="H430">
            <v>1</v>
          </cell>
          <cell r="I430"/>
          <cell r="J430">
            <v>1.59</v>
          </cell>
          <cell r="K430">
            <v>116586.75</v>
          </cell>
          <cell r="L430"/>
          <cell r="M430">
            <v>1.59</v>
          </cell>
          <cell r="N430">
            <v>116586.75</v>
          </cell>
          <cell r="O430"/>
          <cell r="P430">
            <v>1.65</v>
          </cell>
          <cell r="Q430">
            <v>120986.25</v>
          </cell>
          <cell r="R430"/>
          <cell r="S430">
            <v>1.65</v>
          </cell>
          <cell r="T430">
            <v>120986.25</v>
          </cell>
          <cell r="U430"/>
          <cell r="V430"/>
          <cell r="W430">
            <v>0</v>
          </cell>
          <cell r="X430">
            <v>0</v>
          </cell>
          <cell r="Y430"/>
          <cell r="Z430">
            <v>0</v>
          </cell>
          <cell r="AA430">
            <v>0</v>
          </cell>
          <cell r="AB430"/>
          <cell r="AC430">
            <v>0</v>
          </cell>
          <cell r="AD430">
            <v>0</v>
          </cell>
          <cell r="AE430"/>
          <cell r="AF430">
            <v>0</v>
          </cell>
          <cell r="AG430">
            <v>0</v>
          </cell>
          <cell r="AH430"/>
          <cell r="AI430">
            <v>0.01</v>
          </cell>
          <cell r="AJ430">
            <v>733.25</v>
          </cell>
          <cell r="AK430"/>
          <cell r="AL430"/>
          <cell r="AM430">
            <v>3.05</v>
          </cell>
          <cell r="AN430">
            <v>223641.25</v>
          </cell>
          <cell r="AO430"/>
          <cell r="AP430">
            <v>3.05</v>
          </cell>
          <cell r="AQ430">
            <v>90591.1</v>
          </cell>
          <cell r="AR430"/>
          <cell r="AS430">
            <v>0.43</v>
          </cell>
          <cell r="AT430">
            <v>34767.65</v>
          </cell>
          <cell r="AU430"/>
          <cell r="AV430"/>
          <cell r="AW430">
            <v>824879.25</v>
          </cell>
          <cell r="AX430"/>
          <cell r="AY430">
            <v>7.95</v>
          </cell>
        </row>
        <row r="431">
          <cell r="A431" t="str">
            <v>2008300302600</v>
          </cell>
          <cell r="B431" t="str">
            <v>HARRISBURG C U SCHOOL DIST 3</v>
          </cell>
          <cell r="C431" t="str">
            <v>SALINE</v>
          </cell>
          <cell r="D431" t="str">
            <v>Unit</v>
          </cell>
          <cell r="E431"/>
          <cell r="F431">
            <v>1722.36</v>
          </cell>
          <cell r="G431">
            <v>889</v>
          </cell>
          <cell r="H431">
            <v>6.33</v>
          </cell>
          <cell r="I431"/>
          <cell r="J431">
            <v>7.11</v>
          </cell>
          <cell r="K431">
            <v>521340.75</v>
          </cell>
          <cell r="L431"/>
          <cell r="M431">
            <v>7.11</v>
          </cell>
          <cell r="N431">
            <v>521340.75</v>
          </cell>
          <cell r="O431"/>
          <cell r="P431">
            <v>7.4</v>
          </cell>
          <cell r="Q431">
            <v>542605</v>
          </cell>
          <cell r="R431"/>
          <cell r="S431">
            <v>7.4</v>
          </cell>
          <cell r="T431">
            <v>542605</v>
          </cell>
          <cell r="U431"/>
          <cell r="V431"/>
          <cell r="W431">
            <v>0.05</v>
          </cell>
          <cell r="X431">
            <v>3666.25</v>
          </cell>
          <cell r="Y431"/>
          <cell r="Z431">
            <v>0.05</v>
          </cell>
          <cell r="AA431">
            <v>3666.25</v>
          </cell>
          <cell r="AB431"/>
          <cell r="AC431">
            <v>0.05</v>
          </cell>
          <cell r="AD431">
            <v>3666.25</v>
          </cell>
          <cell r="AE431"/>
          <cell r="AF431">
            <v>0.05</v>
          </cell>
          <cell r="AG431">
            <v>3666.25</v>
          </cell>
          <cell r="AH431"/>
          <cell r="AI431">
            <v>0.06</v>
          </cell>
          <cell r="AJ431">
            <v>4399.5</v>
          </cell>
          <cell r="AK431"/>
          <cell r="AL431"/>
          <cell r="AM431">
            <v>12.21</v>
          </cell>
          <cell r="AN431">
            <v>895298.25</v>
          </cell>
          <cell r="AO431"/>
          <cell r="AP431">
            <v>12.21</v>
          </cell>
          <cell r="AQ431">
            <v>362661.42</v>
          </cell>
          <cell r="AR431"/>
          <cell r="AS431">
            <v>1.72</v>
          </cell>
          <cell r="AT431">
            <v>139070.6</v>
          </cell>
          <cell r="AU431"/>
          <cell r="AV431"/>
          <cell r="AW431">
            <v>3543986.27</v>
          </cell>
          <cell r="AX431"/>
          <cell r="AY431">
            <v>34.330000000000005</v>
          </cell>
        </row>
        <row r="432">
          <cell r="A432" t="str">
            <v>2008300402600</v>
          </cell>
          <cell r="B432" t="str">
            <v>ELDORADO COMM UNIT DISTRICT 4</v>
          </cell>
          <cell r="C432" t="str">
            <v>SALINE</v>
          </cell>
          <cell r="D432" t="str">
            <v>Unit</v>
          </cell>
          <cell r="E432"/>
          <cell r="F432">
            <v>1018.79</v>
          </cell>
          <cell r="G432">
            <v>494</v>
          </cell>
          <cell r="H432">
            <v>0</v>
          </cell>
          <cell r="I432"/>
          <cell r="J432">
            <v>3.95</v>
          </cell>
          <cell r="K432">
            <v>289633.75</v>
          </cell>
          <cell r="L432"/>
          <cell r="M432">
            <v>3.95</v>
          </cell>
          <cell r="N432">
            <v>289633.75</v>
          </cell>
          <cell r="O432"/>
          <cell r="P432">
            <v>4.1100000000000003</v>
          </cell>
          <cell r="Q432">
            <v>301365.75</v>
          </cell>
          <cell r="R432"/>
          <cell r="S432">
            <v>4.1100000000000003</v>
          </cell>
          <cell r="T432">
            <v>301365.75</v>
          </cell>
          <cell r="U432"/>
          <cell r="V432"/>
          <cell r="W432">
            <v>0</v>
          </cell>
          <cell r="X432">
            <v>0</v>
          </cell>
          <cell r="Y432"/>
          <cell r="Z432">
            <v>0</v>
          </cell>
          <cell r="AA432">
            <v>0</v>
          </cell>
          <cell r="AB432"/>
          <cell r="AC432">
            <v>0</v>
          </cell>
          <cell r="AD432">
            <v>0</v>
          </cell>
          <cell r="AE432"/>
          <cell r="AF432">
            <v>0</v>
          </cell>
          <cell r="AG432">
            <v>0</v>
          </cell>
          <cell r="AH432"/>
          <cell r="AI432">
            <v>0</v>
          </cell>
          <cell r="AJ432">
            <v>0</v>
          </cell>
          <cell r="AK432"/>
          <cell r="AL432"/>
          <cell r="AM432">
            <v>7.22</v>
          </cell>
          <cell r="AN432">
            <v>529406.5</v>
          </cell>
          <cell r="AO432"/>
          <cell r="AP432">
            <v>7.22</v>
          </cell>
          <cell r="AQ432">
            <v>214448.44</v>
          </cell>
          <cell r="AR432"/>
          <cell r="AS432">
            <v>1.01</v>
          </cell>
          <cell r="AT432">
            <v>81663.55</v>
          </cell>
          <cell r="AU432"/>
          <cell r="AV432"/>
          <cell r="AW432">
            <v>2007517.49</v>
          </cell>
          <cell r="AX432"/>
          <cell r="AY432">
            <v>19.39</v>
          </cell>
        </row>
        <row r="433">
          <cell r="A433" t="str">
            <v>2009301702400</v>
          </cell>
          <cell r="B433" t="str">
            <v>ALLENDALE C C SCHOOL DIST 17</v>
          </cell>
          <cell r="C433" t="str">
            <v>WABASH</v>
          </cell>
          <cell r="D433" t="str">
            <v>Unit</v>
          </cell>
          <cell r="E433"/>
          <cell r="F433">
            <v>170.62</v>
          </cell>
          <cell r="G433">
            <v>54.33</v>
          </cell>
          <cell r="H433">
            <v>0</v>
          </cell>
          <cell r="I433"/>
          <cell r="J433">
            <v>0.43</v>
          </cell>
          <cell r="K433">
            <v>31529.75</v>
          </cell>
          <cell r="L433"/>
          <cell r="M433">
            <v>0.43</v>
          </cell>
          <cell r="N433">
            <v>31529.75</v>
          </cell>
          <cell r="O433"/>
          <cell r="P433">
            <v>0.45</v>
          </cell>
          <cell r="Q433">
            <v>32996.25</v>
          </cell>
          <cell r="R433"/>
          <cell r="S433">
            <v>0.45</v>
          </cell>
          <cell r="T433">
            <v>32996.25</v>
          </cell>
          <cell r="U433"/>
          <cell r="V433"/>
          <cell r="W433">
            <v>0</v>
          </cell>
          <cell r="X433">
            <v>0</v>
          </cell>
          <cell r="Y433"/>
          <cell r="Z433">
            <v>0</v>
          </cell>
          <cell r="AA433">
            <v>0</v>
          </cell>
          <cell r="AB433"/>
          <cell r="AC433">
            <v>0</v>
          </cell>
          <cell r="AD433">
            <v>0</v>
          </cell>
          <cell r="AE433"/>
          <cell r="AF433">
            <v>0</v>
          </cell>
          <cell r="AG433">
            <v>0</v>
          </cell>
          <cell r="AH433"/>
          <cell r="AI433">
            <v>0</v>
          </cell>
          <cell r="AJ433">
            <v>0</v>
          </cell>
          <cell r="AK433"/>
          <cell r="AL433"/>
          <cell r="AM433">
            <v>1.21</v>
          </cell>
          <cell r="AN433">
            <v>88723.25</v>
          </cell>
          <cell r="AO433"/>
          <cell r="AP433">
            <v>1.21</v>
          </cell>
          <cell r="AQ433">
            <v>35939.42</v>
          </cell>
          <cell r="AR433"/>
          <cell r="AS433">
            <v>0.17</v>
          </cell>
          <cell r="AT433">
            <v>13745.35</v>
          </cell>
          <cell r="AU433"/>
          <cell r="AV433"/>
          <cell r="AW433">
            <v>267460.02</v>
          </cell>
          <cell r="AX433"/>
          <cell r="AY433">
            <v>2.54</v>
          </cell>
        </row>
        <row r="434">
          <cell r="A434" t="str">
            <v>2009334802600</v>
          </cell>
          <cell r="B434" t="str">
            <v>WABASH C U SCH DIST 348</v>
          </cell>
          <cell r="C434" t="str">
            <v>WABASH</v>
          </cell>
          <cell r="D434" t="str">
            <v>Unit</v>
          </cell>
          <cell r="E434"/>
          <cell r="F434">
            <v>1327.46</v>
          </cell>
          <cell r="G434">
            <v>558</v>
          </cell>
          <cell r="H434">
            <v>3.83</v>
          </cell>
          <cell r="I434"/>
          <cell r="J434">
            <v>4.46</v>
          </cell>
          <cell r="K434">
            <v>327029.5</v>
          </cell>
          <cell r="L434"/>
          <cell r="M434">
            <v>4.46</v>
          </cell>
          <cell r="N434">
            <v>327029.5</v>
          </cell>
          <cell r="O434"/>
          <cell r="P434">
            <v>4.6500000000000004</v>
          </cell>
          <cell r="Q434">
            <v>340961.25</v>
          </cell>
          <cell r="R434"/>
          <cell r="S434">
            <v>4.6500000000000004</v>
          </cell>
          <cell r="T434">
            <v>340961.25</v>
          </cell>
          <cell r="U434"/>
          <cell r="V434"/>
          <cell r="W434">
            <v>0.03</v>
          </cell>
          <cell r="X434">
            <v>2199.75</v>
          </cell>
          <cell r="Y434"/>
          <cell r="Z434">
            <v>0.03</v>
          </cell>
          <cell r="AA434">
            <v>2199.75</v>
          </cell>
          <cell r="AB434"/>
          <cell r="AC434">
            <v>0.03</v>
          </cell>
          <cell r="AD434">
            <v>2199.75</v>
          </cell>
          <cell r="AE434"/>
          <cell r="AF434">
            <v>0.03</v>
          </cell>
          <cell r="AG434">
            <v>2199.75</v>
          </cell>
          <cell r="AH434"/>
          <cell r="AI434">
            <v>0.03</v>
          </cell>
          <cell r="AJ434">
            <v>2199.75</v>
          </cell>
          <cell r="AK434"/>
          <cell r="AL434"/>
          <cell r="AM434">
            <v>9.41</v>
          </cell>
          <cell r="AN434">
            <v>689988.25</v>
          </cell>
          <cell r="AO434"/>
          <cell r="AP434">
            <v>9.41</v>
          </cell>
          <cell r="AQ434">
            <v>279495.82</v>
          </cell>
          <cell r="AR434"/>
          <cell r="AS434">
            <v>1.32</v>
          </cell>
          <cell r="AT434">
            <v>106728.6</v>
          </cell>
          <cell r="AU434"/>
          <cell r="AV434"/>
          <cell r="AW434">
            <v>2423192.92</v>
          </cell>
          <cell r="AX434"/>
          <cell r="AY434">
            <v>23.29</v>
          </cell>
        </row>
        <row r="435">
          <cell r="A435" t="str">
            <v>2009600600400</v>
          </cell>
          <cell r="B435" t="str">
            <v>NEW HOPE C C SCHOOL DIST 6</v>
          </cell>
          <cell r="C435" t="str">
            <v>WAYNE</v>
          </cell>
          <cell r="D435" t="str">
            <v>Elementary</v>
          </cell>
          <cell r="E435"/>
          <cell r="F435">
            <v>191.75</v>
          </cell>
          <cell r="G435">
            <v>61</v>
          </cell>
          <cell r="H435">
            <v>0</v>
          </cell>
          <cell r="I435"/>
          <cell r="J435">
            <v>0.48</v>
          </cell>
          <cell r="K435">
            <v>35196</v>
          </cell>
          <cell r="L435"/>
          <cell r="M435">
            <v>0.48</v>
          </cell>
          <cell r="N435">
            <v>35196</v>
          </cell>
          <cell r="O435"/>
          <cell r="P435">
            <v>0.5</v>
          </cell>
          <cell r="Q435">
            <v>36662.5</v>
          </cell>
          <cell r="R435"/>
          <cell r="S435">
            <v>0.5</v>
          </cell>
          <cell r="T435">
            <v>36662.5</v>
          </cell>
          <cell r="U435"/>
          <cell r="V435"/>
          <cell r="W435">
            <v>0</v>
          </cell>
          <cell r="X435">
            <v>0</v>
          </cell>
          <cell r="Y435"/>
          <cell r="Z435">
            <v>0</v>
          </cell>
          <cell r="AA435">
            <v>0</v>
          </cell>
          <cell r="AB435"/>
          <cell r="AC435">
            <v>0</v>
          </cell>
          <cell r="AD435">
            <v>0</v>
          </cell>
          <cell r="AE435"/>
          <cell r="AF435">
            <v>0</v>
          </cell>
          <cell r="AG435">
            <v>0</v>
          </cell>
          <cell r="AH435"/>
          <cell r="AI435">
            <v>0</v>
          </cell>
          <cell r="AJ435">
            <v>0</v>
          </cell>
          <cell r="AK435"/>
          <cell r="AL435"/>
          <cell r="AM435">
            <v>1.35</v>
          </cell>
          <cell r="AN435">
            <v>98988.75</v>
          </cell>
          <cell r="AO435"/>
          <cell r="AP435">
            <v>1.35</v>
          </cell>
          <cell r="AQ435">
            <v>40097.699999999997</v>
          </cell>
          <cell r="AR435"/>
          <cell r="AS435">
            <v>0.19</v>
          </cell>
          <cell r="AT435">
            <v>15362.45</v>
          </cell>
          <cell r="AU435"/>
          <cell r="AV435"/>
          <cell r="AW435">
            <v>298165.90000000002</v>
          </cell>
          <cell r="AX435"/>
          <cell r="AY435">
            <v>2.83</v>
          </cell>
        </row>
        <row r="436">
          <cell r="A436" t="str">
            <v>2009601400400</v>
          </cell>
          <cell r="B436" t="str">
            <v>GEFF C C SCHOOL DISTRICT 14</v>
          </cell>
          <cell r="C436" t="str">
            <v>WAYNE</v>
          </cell>
          <cell r="D436" t="str">
            <v>Elementary</v>
          </cell>
          <cell r="E436"/>
          <cell r="F436">
            <v>92</v>
          </cell>
          <cell r="G436">
            <v>46</v>
          </cell>
          <cell r="H436">
            <v>0</v>
          </cell>
          <cell r="I436"/>
          <cell r="J436">
            <v>0.36</v>
          </cell>
          <cell r="K436">
            <v>26397</v>
          </cell>
          <cell r="L436"/>
          <cell r="M436">
            <v>0.36</v>
          </cell>
          <cell r="N436">
            <v>26397</v>
          </cell>
          <cell r="O436"/>
          <cell r="P436">
            <v>0.38</v>
          </cell>
          <cell r="Q436">
            <v>27863.5</v>
          </cell>
          <cell r="R436"/>
          <cell r="S436">
            <v>0.38</v>
          </cell>
          <cell r="T436">
            <v>27863.5</v>
          </cell>
          <cell r="U436"/>
          <cell r="V436"/>
          <cell r="W436">
            <v>0</v>
          </cell>
          <cell r="X436">
            <v>0</v>
          </cell>
          <cell r="Y436"/>
          <cell r="Z436">
            <v>0</v>
          </cell>
          <cell r="AA436">
            <v>0</v>
          </cell>
          <cell r="AB436"/>
          <cell r="AC436">
            <v>0</v>
          </cell>
          <cell r="AD436">
            <v>0</v>
          </cell>
          <cell r="AE436"/>
          <cell r="AF436">
            <v>0</v>
          </cell>
          <cell r="AG436">
            <v>0</v>
          </cell>
          <cell r="AH436"/>
          <cell r="AI436">
            <v>0</v>
          </cell>
          <cell r="AJ436">
            <v>0</v>
          </cell>
          <cell r="AK436"/>
          <cell r="AL436"/>
          <cell r="AM436">
            <v>0.65</v>
          </cell>
          <cell r="AN436">
            <v>47661.25</v>
          </cell>
          <cell r="AO436"/>
          <cell r="AP436">
            <v>0.65</v>
          </cell>
          <cell r="AQ436">
            <v>19306.3</v>
          </cell>
          <cell r="AR436"/>
          <cell r="AS436">
            <v>0.09</v>
          </cell>
          <cell r="AT436">
            <v>7276.95</v>
          </cell>
          <cell r="AU436"/>
          <cell r="AV436"/>
          <cell r="AW436">
            <v>182765.5</v>
          </cell>
          <cell r="AX436"/>
          <cell r="AY436">
            <v>1.77</v>
          </cell>
        </row>
        <row r="437">
          <cell r="A437" t="str">
            <v>2009601700400</v>
          </cell>
          <cell r="B437" t="str">
            <v>JASPER COMM CONS SCHOOL DIST 17</v>
          </cell>
          <cell r="C437" t="str">
            <v>WAYNE</v>
          </cell>
          <cell r="D437" t="str">
            <v>Elementary</v>
          </cell>
          <cell r="E437"/>
          <cell r="F437">
            <v>180.05</v>
          </cell>
          <cell r="G437">
            <v>62.66</v>
          </cell>
          <cell r="H437">
            <v>0</v>
          </cell>
          <cell r="I437"/>
          <cell r="J437">
            <v>0.5</v>
          </cell>
          <cell r="K437">
            <v>36662.5</v>
          </cell>
          <cell r="L437"/>
          <cell r="M437">
            <v>0.5</v>
          </cell>
          <cell r="N437">
            <v>36662.5</v>
          </cell>
          <cell r="O437"/>
          <cell r="P437">
            <v>0.52</v>
          </cell>
          <cell r="Q437">
            <v>38129</v>
          </cell>
          <cell r="R437"/>
          <cell r="S437">
            <v>0.52</v>
          </cell>
          <cell r="T437">
            <v>38129</v>
          </cell>
          <cell r="U437"/>
          <cell r="V437"/>
          <cell r="W437">
            <v>0</v>
          </cell>
          <cell r="X437">
            <v>0</v>
          </cell>
          <cell r="Y437"/>
          <cell r="Z437">
            <v>0</v>
          </cell>
          <cell r="AA437">
            <v>0</v>
          </cell>
          <cell r="AB437"/>
          <cell r="AC437">
            <v>0</v>
          </cell>
          <cell r="AD437">
            <v>0</v>
          </cell>
          <cell r="AE437"/>
          <cell r="AF437">
            <v>0</v>
          </cell>
          <cell r="AG437">
            <v>0</v>
          </cell>
          <cell r="AH437"/>
          <cell r="AI437">
            <v>0</v>
          </cell>
          <cell r="AJ437">
            <v>0</v>
          </cell>
          <cell r="AK437"/>
          <cell r="AL437"/>
          <cell r="AM437">
            <v>1.27</v>
          </cell>
          <cell r="AN437">
            <v>93122.75</v>
          </cell>
          <cell r="AO437"/>
          <cell r="AP437">
            <v>1.27</v>
          </cell>
          <cell r="AQ437">
            <v>37721.54</v>
          </cell>
          <cell r="AR437"/>
          <cell r="AS437">
            <v>0.18</v>
          </cell>
          <cell r="AT437">
            <v>14553.9</v>
          </cell>
          <cell r="AU437"/>
          <cell r="AV437"/>
          <cell r="AW437">
            <v>294981.19</v>
          </cell>
          <cell r="AX437"/>
          <cell r="AY437">
            <v>2.81</v>
          </cell>
        </row>
        <row r="438">
          <cell r="A438" t="str">
            <v>2009610002600</v>
          </cell>
          <cell r="B438" t="str">
            <v>WAYNE CITY C U SCHOOL DIST 100</v>
          </cell>
          <cell r="C438" t="str">
            <v>WAYNE</v>
          </cell>
          <cell r="D438" t="str">
            <v>Unit</v>
          </cell>
          <cell r="E438"/>
          <cell r="F438">
            <v>477.45</v>
          </cell>
          <cell r="G438">
            <v>171.66</v>
          </cell>
          <cell r="H438">
            <v>0.66</v>
          </cell>
          <cell r="I438"/>
          <cell r="J438">
            <v>1.37</v>
          </cell>
          <cell r="K438">
            <v>100455.25</v>
          </cell>
          <cell r="L438"/>
          <cell r="M438">
            <v>1.37</v>
          </cell>
          <cell r="N438">
            <v>100455.25</v>
          </cell>
          <cell r="O438"/>
          <cell r="P438">
            <v>1.43</v>
          </cell>
          <cell r="Q438">
            <v>104854.75</v>
          </cell>
          <cell r="R438"/>
          <cell r="S438">
            <v>1.43</v>
          </cell>
          <cell r="T438">
            <v>104854.75</v>
          </cell>
          <cell r="U438"/>
          <cell r="V438"/>
          <cell r="W438">
            <v>0</v>
          </cell>
          <cell r="X438">
            <v>0</v>
          </cell>
          <cell r="Y438"/>
          <cell r="Z438">
            <v>0</v>
          </cell>
          <cell r="AA438">
            <v>0</v>
          </cell>
          <cell r="AB438"/>
          <cell r="AC438">
            <v>0</v>
          </cell>
          <cell r="AD438">
            <v>0</v>
          </cell>
          <cell r="AE438"/>
          <cell r="AF438">
            <v>0</v>
          </cell>
          <cell r="AG438">
            <v>0</v>
          </cell>
          <cell r="AH438"/>
          <cell r="AI438">
            <v>0</v>
          </cell>
          <cell r="AJ438">
            <v>0</v>
          </cell>
          <cell r="AK438"/>
          <cell r="AL438"/>
          <cell r="AM438">
            <v>3.38</v>
          </cell>
          <cell r="AN438">
            <v>247838.5</v>
          </cell>
          <cell r="AO438"/>
          <cell r="AP438">
            <v>3.38</v>
          </cell>
          <cell r="AQ438">
            <v>100392.76</v>
          </cell>
          <cell r="AR438"/>
          <cell r="AS438">
            <v>0.47</v>
          </cell>
          <cell r="AT438">
            <v>38001.85</v>
          </cell>
          <cell r="AU438"/>
          <cell r="AV438"/>
          <cell r="AW438">
            <v>796853.11</v>
          </cell>
          <cell r="AX438"/>
          <cell r="AY438">
            <v>7.6099999999999994</v>
          </cell>
        </row>
        <row r="439">
          <cell r="A439" t="str">
            <v>2009611200400</v>
          </cell>
          <cell r="B439" t="str">
            <v>FAIRFIELD PUBLIC SCHOOL DIST 112</v>
          </cell>
          <cell r="C439" t="str">
            <v>WAYNE</v>
          </cell>
          <cell r="D439" t="str">
            <v>Elementary</v>
          </cell>
          <cell r="E439"/>
          <cell r="F439">
            <v>569.47</v>
          </cell>
          <cell r="G439">
            <v>267</v>
          </cell>
          <cell r="H439">
            <v>0</v>
          </cell>
          <cell r="I439"/>
          <cell r="J439">
            <v>2.13</v>
          </cell>
          <cell r="K439">
            <v>156182.25</v>
          </cell>
          <cell r="L439"/>
          <cell r="M439">
            <v>2.13</v>
          </cell>
          <cell r="N439">
            <v>156182.25</v>
          </cell>
          <cell r="O439"/>
          <cell r="P439">
            <v>2.2200000000000002</v>
          </cell>
          <cell r="Q439">
            <v>162781.5</v>
          </cell>
          <cell r="R439"/>
          <cell r="S439">
            <v>2.2200000000000002</v>
          </cell>
          <cell r="T439">
            <v>162781.5</v>
          </cell>
          <cell r="U439"/>
          <cell r="V439"/>
          <cell r="W439">
            <v>0</v>
          </cell>
          <cell r="X439">
            <v>0</v>
          </cell>
          <cell r="Y439"/>
          <cell r="Z439">
            <v>0</v>
          </cell>
          <cell r="AA439">
            <v>0</v>
          </cell>
          <cell r="AB439"/>
          <cell r="AC439">
            <v>0</v>
          </cell>
          <cell r="AD439">
            <v>0</v>
          </cell>
          <cell r="AE439"/>
          <cell r="AF439">
            <v>0</v>
          </cell>
          <cell r="AG439">
            <v>0</v>
          </cell>
          <cell r="AH439"/>
          <cell r="AI439">
            <v>0</v>
          </cell>
          <cell r="AJ439">
            <v>0</v>
          </cell>
          <cell r="AK439"/>
          <cell r="AL439"/>
          <cell r="AM439">
            <v>4.03</v>
          </cell>
          <cell r="AN439">
            <v>295499.75</v>
          </cell>
          <cell r="AO439"/>
          <cell r="AP439">
            <v>4.03</v>
          </cell>
          <cell r="AQ439">
            <v>119699.06</v>
          </cell>
          <cell r="AR439"/>
          <cell r="AS439">
            <v>0.56000000000000005</v>
          </cell>
          <cell r="AT439">
            <v>45278.8</v>
          </cell>
          <cell r="AU439"/>
          <cell r="AV439"/>
          <cell r="AW439">
            <v>1098405.1099999999</v>
          </cell>
          <cell r="AX439"/>
          <cell r="AY439">
            <v>10.600000000000001</v>
          </cell>
        </row>
        <row r="440">
          <cell r="A440" t="str">
            <v>2009620002600</v>
          </cell>
          <cell r="B440" t="str">
            <v>NORTH WAYNE C U SCHOOL DIST 200</v>
          </cell>
          <cell r="C440" t="str">
            <v>WAYNE</v>
          </cell>
          <cell r="D440" t="str">
            <v>Unit</v>
          </cell>
          <cell r="E440"/>
          <cell r="F440">
            <v>361.79</v>
          </cell>
          <cell r="G440">
            <v>128.33000000000001</v>
          </cell>
          <cell r="H440">
            <v>0</v>
          </cell>
          <cell r="I440"/>
          <cell r="J440">
            <v>1.02</v>
          </cell>
          <cell r="K440">
            <v>74791.5</v>
          </cell>
          <cell r="L440"/>
          <cell r="M440">
            <v>1.02</v>
          </cell>
          <cell r="N440">
            <v>74791.5</v>
          </cell>
          <cell r="O440"/>
          <cell r="P440">
            <v>1.06</v>
          </cell>
          <cell r="Q440">
            <v>77724.5</v>
          </cell>
          <cell r="R440"/>
          <cell r="S440">
            <v>1.06</v>
          </cell>
          <cell r="T440">
            <v>77724.5</v>
          </cell>
          <cell r="U440"/>
          <cell r="V440"/>
          <cell r="W440">
            <v>0</v>
          </cell>
          <cell r="X440">
            <v>0</v>
          </cell>
          <cell r="Y440"/>
          <cell r="Z440">
            <v>0</v>
          </cell>
          <cell r="AA440">
            <v>0</v>
          </cell>
          <cell r="AB440"/>
          <cell r="AC440">
            <v>0</v>
          </cell>
          <cell r="AD440">
            <v>0</v>
          </cell>
          <cell r="AE440"/>
          <cell r="AF440">
            <v>0</v>
          </cell>
          <cell r="AG440">
            <v>0</v>
          </cell>
          <cell r="AH440"/>
          <cell r="AI440">
            <v>0</v>
          </cell>
          <cell r="AJ440">
            <v>0</v>
          </cell>
          <cell r="AK440"/>
          <cell r="AL440"/>
          <cell r="AM440">
            <v>2.56</v>
          </cell>
          <cell r="AN440">
            <v>187712</v>
          </cell>
          <cell r="AO440"/>
          <cell r="AP440">
            <v>2.56</v>
          </cell>
          <cell r="AQ440">
            <v>76037.119999999995</v>
          </cell>
          <cell r="AR440"/>
          <cell r="AS440">
            <v>0.36</v>
          </cell>
          <cell r="AT440">
            <v>29107.8</v>
          </cell>
          <cell r="AU440"/>
          <cell r="AV440"/>
          <cell r="AW440">
            <v>597888.91999999993</v>
          </cell>
          <cell r="AX440"/>
          <cell r="AY440">
            <v>5.7</v>
          </cell>
        </row>
        <row r="441">
          <cell r="A441" t="str">
            <v>2009622501600</v>
          </cell>
          <cell r="B441" t="str">
            <v>FAIRFIELD COMM H S DIST 225</v>
          </cell>
          <cell r="C441" t="str">
            <v>WAYNE</v>
          </cell>
          <cell r="D441" t="str">
            <v>High School</v>
          </cell>
          <cell r="E441"/>
          <cell r="F441">
            <v>438.5</v>
          </cell>
          <cell r="G441">
            <v>157.66</v>
          </cell>
          <cell r="H441">
            <v>0</v>
          </cell>
          <cell r="I441"/>
          <cell r="J441">
            <v>1.26</v>
          </cell>
          <cell r="K441">
            <v>92389.5</v>
          </cell>
          <cell r="L441"/>
          <cell r="M441">
            <v>1.26</v>
          </cell>
          <cell r="N441">
            <v>92389.5</v>
          </cell>
          <cell r="O441"/>
          <cell r="P441">
            <v>1.31</v>
          </cell>
          <cell r="Q441">
            <v>96055.75</v>
          </cell>
          <cell r="R441"/>
          <cell r="S441">
            <v>1.31</v>
          </cell>
          <cell r="T441">
            <v>96055.75</v>
          </cell>
          <cell r="U441"/>
          <cell r="V441"/>
          <cell r="W441">
            <v>0</v>
          </cell>
          <cell r="X441">
            <v>0</v>
          </cell>
          <cell r="Y441"/>
          <cell r="Z441">
            <v>0</v>
          </cell>
          <cell r="AA441">
            <v>0</v>
          </cell>
          <cell r="AB441"/>
          <cell r="AC441">
            <v>0</v>
          </cell>
          <cell r="AD441">
            <v>0</v>
          </cell>
          <cell r="AE441"/>
          <cell r="AF441">
            <v>0</v>
          </cell>
          <cell r="AG441">
            <v>0</v>
          </cell>
          <cell r="AH441"/>
          <cell r="AI441">
            <v>0</v>
          </cell>
          <cell r="AJ441">
            <v>0</v>
          </cell>
          <cell r="AK441"/>
          <cell r="AL441"/>
          <cell r="AM441">
            <v>3.1</v>
          </cell>
          <cell r="AN441">
            <v>227307.5</v>
          </cell>
          <cell r="AO441"/>
          <cell r="AP441">
            <v>3.1</v>
          </cell>
          <cell r="AQ441">
            <v>92076.2</v>
          </cell>
          <cell r="AR441"/>
          <cell r="AS441">
            <v>0.43</v>
          </cell>
          <cell r="AT441">
            <v>34767.65</v>
          </cell>
          <cell r="AU441"/>
          <cell r="AV441"/>
          <cell r="AW441">
            <v>731041.85</v>
          </cell>
          <cell r="AX441"/>
          <cell r="AY441">
            <v>6.98</v>
          </cell>
        </row>
        <row r="442">
          <cell r="A442" t="str">
            <v>2009700102600</v>
          </cell>
          <cell r="B442" t="str">
            <v>GRAYVILLE C U SCHOOL DIST 1</v>
          </cell>
          <cell r="C442" t="str">
            <v>WHITE</v>
          </cell>
          <cell r="D442" t="str">
            <v>Unit</v>
          </cell>
          <cell r="E442"/>
          <cell r="F442">
            <v>256.68</v>
          </cell>
          <cell r="G442">
            <v>102</v>
          </cell>
          <cell r="H442">
            <v>0.16</v>
          </cell>
          <cell r="I442"/>
          <cell r="J442">
            <v>0.81</v>
          </cell>
          <cell r="K442">
            <v>59393.25</v>
          </cell>
          <cell r="L442"/>
          <cell r="M442">
            <v>0.81</v>
          </cell>
          <cell r="N442">
            <v>59393.25</v>
          </cell>
          <cell r="O442"/>
          <cell r="P442">
            <v>0.85</v>
          </cell>
          <cell r="Q442">
            <v>62326.25</v>
          </cell>
          <cell r="R442"/>
          <cell r="S442">
            <v>0.85</v>
          </cell>
          <cell r="T442">
            <v>62326.25</v>
          </cell>
          <cell r="U442"/>
          <cell r="V442"/>
          <cell r="W442">
            <v>0</v>
          </cell>
          <cell r="X442">
            <v>0</v>
          </cell>
          <cell r="Y442"/>
          <cell r="Z442">
            <v>0</v>
          </cell>
          <cell r="AA442">
            <v>0</v>
          </cell>
          <cell r="AB442"/>
          <cell r="AC442">
            <v>0</v>
          </cell>
          <cell r="AD442">
            <v>0</v>
          </cell>
          <cell r="AE442"/>
          <cell r="AF442">
            <v>0</v>
          </cell>
          <cell r="AG442">
            <v>0</v>
          </cell>
          <cell r="AH442"/>
          <cell r="AI442">
            <v>0</v>
          </cell>
          <cell r="AJ442">
            <v>0</v>
          </cell>
          <cell r="AK442"/>
          <cell r="AL442"/>
          <cell r="AM442">
            <v>1.82</v>
          </cell>
          <cell r="AN442">
            <v>133451.5</v>
          </cell>
          <cell r="AO442"/>
          <cell r="AP442">
            <v>1.82</v>
          </cell>
          <cell r="AQ442">
            <v>54057.64</v>
          </cell>
          <cell r="AR442"/>
          <cell r="AS442">
            <v>0.25</v>
          </cell>
          <cell r="AT442">
            <v>20213.75</v>
          </cell>
          <cell r="AU442"/>
          <cell r="AV442"/>
          <cell r="AW442">
            <v>451161.89</v>
          </cell>
          <cell r="AX442"/>
          <cell r="AY442">
            <v>4.33</v>
          </cell>
        </row>
        <row r="443">
          <cell r="A443" t="str">
            <v>2009700302600</v>
          </cell>
          <cell r="B443" t="str">
            <v>NORRIS CITY-OMAHA-ENFIELD CUSD 3</v>
          </cell>
          <cell r="C443" t="str">
            <v>WHITE</v>
          </cell>
          <cell r="D443" t="str">
            <v>Unit</v>
          </cell>
          <cell r="E443"/>
          <cell r="F443">
            <v>663.37</v>
          </cell>
          <cell r="G443">
            <v>271.33</v>
          </cell>
          <cell r="H443">
            <v>2.33</v>
          </cell>
          <cell r="I443"/>
          <cell r="J443">
            <v>2.17</v>
          </cell>
          <cell r="K443">
            <v>159115.25</v>
          </cell>
          <cell r="L443"/>
          <cell r="M443">
            <v>2.17</v>
          </cell>
          <cell r="N443">
            <v>159115.25</v>
          </cell>
          <cell r="O443"/>
          <cell r="P443">
            <v>2.2599999999999998</v>
          </cell>
          <cell r="Q443">
            <v>165714.5</v>
          </cell>
          <cell r="R443"/>
          <cell r="S443">
            <v>2.2599999999999998</v>
          </cell>
          <cell r="T443">
            <v>165714.5</v>
          </cell>
          <cell r="U443"/>
          <cell r="V443"/>
          <cell r="W443">
            <v>0.01</v>
          </cell>
          <cell r="X443">
            <v>733.25</v>
          </cell>
          <cell r="Y443"/>
          <cell r="Z443">
            <v>0.01</v>
          </cell>
          <cell r="AA443">
            <v>733.25</v>
          </cell>
          <cell r="AB443"/>
          <cell r="AC443">
            <v>0.01</v>
          </cell>
          <cell r="AD443">
            <v>733.25</v>
          </cell>
          <cell r="AE443"/>
          <cell r="AF443">
            <v>0.01</v>
          </cell>
          <cell r="AG443">
            <v>733.25</v>
          </cell>
          <cell r="AH443"/>
          <cell r="AI443">
            <v>0.02</v>
          </cell>
          <cell r="AJ443">
            <v>1466.5</v>
          </cell>
          <cell r="AK443"/>
          <cell r="AL443"/>
          <cell r="AM443">
            <v>4.7</v>
          </cell>
          <cell r="AN443">
            <v>344627.5</v>
          </cell>
          <cell r="AO443"/>
          <cell r="AP443">
            <v>4.7</v>
          </cell>
          <cell r="AQ443">
            <v>139599.4</v>
          </cell>
          <cell r="AR443"/>
          <cell r="AS443">
            <v>0.66</v>
          </cell>
          <cell r="AT443">
            <v>53364.3</v>
          </cell>
          <cell r="AU443"/>
          <cell r="AV443"/>
          <cell r="AW443">
            <v>1191650.2</v>
          </cell>
          <cell r="AX443"/>
          <cell r="AY443">
            <v>11.439999999999998</v>
          </cell>
        </row>
        <row r="444">
          <cell r="A444" t="str">
            <v>2009700502600</v>
          </cell>
          <cell r="B444" t="str">
            <v>CARMI-WHITE COUNTY C U S DIST 5</v>
          </cell>
          <cell r="C444" t="str">
            <v>WHITE</v>
          </cell>
          <cell r="D444" t="str">
            <v>Unit</v>
          </cell>
          <cell r="E444"/>
          <cell r="F444">
            <v>1258.05</v>
          </cell>
          <cell r="G444">
            <v>527.66</v>
          </cell>
          <cell r="H444">
            <v>9</v>
          </cell>
          <cell r="I444"/>
          <cell r="J444">
            <v>4.22</v>
          </cell>
          <cell r="K444">
            <v>309431.5</v>
          </cell>
          <cell r="L444"/>
          <cell r="M444">
            <v>4.22</v>
          </cell>
          <cell r="N444">
            <v>309431.5</v>
          </cell>
          <cell r="O444"/>
          <cell r="P444">
            <v>4.3899999999999997</v>
          </cell>
          <cell r="Q444">
            <v>321896.75</v>
          </cell>
          <cell r="R444"/>
          <cell r="S444">
            <v>4.3899999999999997</v>
          </cell>
          <cell r="T444">
            <v>321896.75</v>
          </cell>
          <cell r="U444"/>
          <cell r="V444"/>
          <cell r="W444">
            <v>7.0000000000000007E-2</v>
          </cell>
          <cell r="X444">
            <v>5132.75</v>
          </cell>
          <cell r="Y444"/>
          <cell r="Z444">
            <v>7.0000000000000007E-2</v>
          </cell>
          <cell r="AA444">
            <v>5132.75</v>
          </cell>
          <cell r="AB444"/>
          <cell r="AC444">
            <v>7.0000000000000007E-2</v>
          </cell>
          <cell r="AD444">
            <v>5132.75</v>
          </cell>
          <cell r="AE444"/>
          <cell r="AF444">
            <v>7.0000000000000007E-2</v>
          </cell>
          <cell r="AG444">
            <v>5132.75</v>
          </cell>
          <cell r="AH444"/>
          <cell r="AI444">
            <v>0.09</v>
          </cell>
          <cell r="AJ444">
            <v>6599.25</v>
          </cell>
          <cell r="AK444"/>
          <cell r="AL444"/>
          <cell r="AM444">
            <v>8.92</v>
          </cell>
          <cell r="AN444">
            <v>654059</v>
          </cell>
          <cell r="AO444"/>
          <cell r="AP444">
            <v>8.92</v>
          </cell>
          <cell r="AQ444">
            <v>264941.84000000003</v>
          </cell>
          <cell r="AR444"/>
          <cell r="AS444">
            <v>1.25</v>
          </cell>
          <cell r="AT444">
            <v>101068.75</v>
          </cell>
          <cell r="AU444"/>
          <cell r="AV444"/>
          <cell r="AW444">
            <v>2309856.34</v>
          </cell>
          <cell r="AX444"/>
          <cell r="AY444">
            <v>22.22</v>
          </cell>
        </row>
        <row r="445">
          <cell r="A445" t="str">
            <v>2100000000092</v>
          </cell>
          <cell r="B445" t="str">
            <v>ALT SCH-FRANKLIN/WILLIAMSON ROE</v>
          </cell>
          <cell r="C445" t="str">
            <v>FRANKLIN</v>
          </cell>
          <cell r="D445" t="str">
            <v>Regional</v>
          </cell>
          <cell r="E445"/>
          <cell r="F445">
            <v>91.32</v>
          </cell>
          <cell r="G445">
            <v>41.671512597923901</v>
          </cell>
          <cell r="H445">
            <v>0.33</v>
          </cell>
          <cell r="I445"/>
          <cell r="J445">
            <v>0.33</v>
          </cell>
          <cell r="K445">
            <v>24197.25</v>
          </cell>
          <cell r="L445"/>
          <cell r="M445">
            <v>0.33</v>
          </cell>
          <cell r="N445">
            <v>24197.25</v>
          </cell>
          <cell r="O445"/>
          <cell r="P445">
            <v>0.34</v>
          </cell>
          <cell r="Q445">
            <v>24930.5</v>
          </cell>
          <cell r="R445"/>
          <cell r="S445">
            <v>0.34</v>
          </cell>
          <cell r="T445">
            <v>24930.5</v>
          </cell>
          <cell r="U445"/>
          <cell r="V445"/>
          <cell r="W445">
            <v>0</v>
          </cell>
          <cell r="X445">
            <v>0</v>
          </cell>
          <cell r="Y445"/>
          <cell r="Z445">
            <v>0</v>
          </cell>
          <cell r="AA445">
            <v>0</v>
          </cell>
          <cell r="AB445"/>
          <cell r="AC445">
            <v>0</v>
          </cell>
          <cell r="AD445">
            <v>0</v>
          </cell>
          <cell r="AE445"/>
          <cell r="AF445">
            <v>0</v>
          </cell>
          <cell r="AG445">
            <v>0</v>
          </cell>
          <cell r="AH445"/>
          <cell r="AI445">
            <v>0</v>
          </cell>
          <cell r="AJ445">
            <v>0</v>
          </cell>
          <cell r="AK445"/>
          <cell r="AL445"/>
          <cell r="AM445">
            <v>0.64</v>
          </cell>
          <cell r="AN445">
            <v>46928</v>
          </cell>
          <cell r="AO445"/>
          <cell r="AP445">
            <v>0.64</v>
          </cell>
          <cell r="AQ445">
            <v>19009.28</v>
          </cell>
          <cell r="AR445"/>
          <cell r="AS445">
            <v>0.09</v>
          </cell>
          <cell r="AT445">
            <v>7276.95</v>
          </cell>
          <cell r="AU445"/>
          <cell r="AV445"/>
          <cell r="AW445">
            <v>171469.72999999998</v>
          </cell>
          <cell r="AX445"/>
          <cell r="AY445">
            <v>1.65</v>
          </cell>
        </row>
        <row r="446">
          <cell r="A446" t="str">
            <v>2100000000093</v>
          </cell>
          <cell r="B446" t="str">
            <v>SAFE SCH-FRANKLIN/WILLIAMSON ROE</v>
          </cell>
          <cell r="C446" t="str">
            <v>FRANKLIN</v>
          </cell>
          <cell r="D446" t="str">
            <v>Regional</v>
          </cell>
          <cell r="E446"/>
          <cell r="F446">
            <v>18.32</v>
          </cell>
          <cell r="G446">
            <v>8.3598566666005905</v>
          </cell>
          <cell r="H446">
            <v>0</v>
          </cell>
          <cell r="I446"/>
          <cell r="J446">
            <v>0.06</v>
          </cell>
          <cell r="K446">
            <v>4399.5</v>
          </cell>
          <cell r="L446"/>
          <cell r="M446">
            <v>0.06</v>
          </cell>
          <cell r="N446">
            <v>4399.5</v>
          </cell>
          <cell r="O446"/>
          <cell r="P446">
            <v>0.06</v>
          </cell>
          <cell r="Q446">
            <v>4399.5</v>
          </cell>
          <cell r="R446"/>
          <cell r="S446">
            <v>0.06</v>
          </cell>
          <cell r="T446">
            <v>4399.5</v>
          </cell>
          <cell r="U446"/>
          <cell r="V446"/>
          <cell r="W446">
            <v>0</v>
          </cell>
          <cell r="X446">
            <v>0</v>
          </cell>
          <cell r="Y446"/>
          <cell r="Z446">
            <v>0</v>
          </cell>
          <cell r="AA446">
            <v>0</v>
          </cell>
          <cell r="AB446"/>
          <cell r="AC446">
            <v>0</v>
          </cell>
          <cell r="AD446">
            <v>0</v>
          </cell>
          <cell r="AE446"/>
          <cell r="AF446">
            <v>0</v>
          </cell>
          <cell r="AG446">
            <v>0</v>
          </cell>
          <cell r="AH446"/>
          <cell r="AI446">
            <v>0</v>
          </cell>
          <cell r="AJ446">
            <v>0</v>
          </cell>
          <cell r="AK446"/>
          <cell r="AL446"/>
          <cell r="AM446">
            <v>0.12</v>
          </cell>
          <cell r="AN446">
            <v>8799</v>
          </cell>
          <cell r="AO446"/>
          <cell r="AP446">
            <v>0.12</v>
          </cell>
          <cell r="AQ446">
            <v>3564.24</v>
          </cell>
          <cell r="AR446"/>
          <cell r="AS446">
            <v>0.01</v>
          </cell>
          <cell r="AT446">
            <v>808.55</v>
          </cell>
          <cell r="AU446"/>
          <cell r="AV446"/>
          <cell r="AW446">
            <v>30769.79</v>
          </cell>
          <cell r="AX446"/>
          <cell r="AY446">
            <v>0.3</v>
          </cell>
        </row>
        <row r="447">
          <cell r="A447" t="str">
            <v>2102804700400</v>
          </cell>
          <cell r="B447" t="str">
            <v>BENTON COMM CONS SCH DIST 47</v>
          </cell>
          <cell r="C447" t="str">
            <v>FRANKLIN</v>
          </cell>
          <cell r="D447" t="str">
            <v>Elementary</v>
          </cell>
          <cell r="E447"/>
          <cell r="F447">
            <v>1043.23</v>
          </cell>
          <cell r="G447">
            <v>492.33</v>
          </cell>
          <cell r="H447">
            <v>9.66</v>
          </cell>
          <cell r="I447"/>
          <cell r="J447">
            <v>3.93</v>
          </cell>
          <cell r="K447">
            <v>288167.25</v>
          </cell>
          <cell r="L447"/>
          <cell r="M447">
            <v>3.93</v>
          </cell>
          <cell r="N447">
            <v>288167.25</v>
          </cell>
          <cell r="O447"/>
          <cell r="P447">
            <v>4.0999999999999996</v>
          </cell>
          <cell r="Q447">
            <v>300632.5</v>
          </cell>
          <cell r="R447"/>
          <cell r="S447">
            <v>4.0999999999999996</v>
          </cell>
          <cell r="T447">
            <v>300632.5</v>
          </cell>
          <cell r="U447"/>
          <cell r="V447"/>
          <cell r="W447">
            <v>7.0000000000000007E-2</v>
          </cell>
          <cell r="X447">
            <v>5132.75</v>
          </cell>
          <cell r="Y447"/>
          <cell r="Z447">
            <v>7.0000000000000007E-2</v>
          </cell>
          <cell r="AA447">
            <v>5132.75</v>
          </cell>
          <cell r="AB447"/>
          <cell r="AC447">
            <v>0.08</v>
          </cell>
          <cell r="AD447">
            <v>5866</v>
          </cell>
          <cell r="AE447"/>
          <cell r="AF447">
            <v>0.08</v>
          </cell>
          <cell r="AG447">
            <v>5866</v>
          </cell>
          <cell r="AH447"/>
          <cell r="AI447">
            <v>0.09</v>
          </cell>
          <cell r="AJ447">
            <v>6599.25</v>
          </cell>
          <cell r="AK447"/>
          <cell r="AL447"/>
          <cell r="AM447">
            <v>7.39</v>
          </cell>
          <cell r="AN447">
            <v>541871.75</v>
          </cell>
          <cell r="AO447"/>
          <cell r="AP447">
            <v>7.39</v>
          </cell>
          <cell r="AQ447">
            <v>219497.78</v>
          </cell>
          <cell r="AR447"/>
          <cell r="AS447">
            <v>1.04</v>
          </cell>
          <cell r="AT447">
            <v>84089.2</v>
          </cell>
          <cell r="AU447"/>
          <cell r="AV447"/>
          <cell r="AW447">
            <v>2051654.98</v>
          </cell>
          <cell r="AX447"/>
          <cell r="AY447">
            <v>19.84</v>
          </cell>
        </row>
        <row r="448">
          <cell r="A448" t="str">
            <v>2102809100400</v>
          </cell>
          <cell r="B448" t="str">
            <v>AKIN COMM CONS SCHOOL DIST 91</v>
          </cell>
          <cell r="C448" t="str">
            <v>FRANKLIN</v>
          </cell>
          <cell r="D448" t="str">
            <v>Elementary</v>
          </cell>
          <cell r="E448"/>
          <cell r="F448">
            <v>95.5</v>
          </cell>
          <cell r="G448">
            <v>30</v>
          </cell>
          <cell r="H448">
            <v>0</v>
          </cell>
          <cell r="I448"/>
          <cell r="J448">
            <v>0.24</v>
          </cell>
          <cell r="K448">
            <v>17598</v>
          </cell>
          <cell r="L448"/>
          <cell r="M448">
            <v>0.24</v>
          </cell>
          <cell r="N448">
            <v>17598</v>
          </cell>
          <cell r="O448"/>
          <cell r="P448">
            <v>0.25</v>
          </cell>
          <cell r="Q448">
            <v>18331.25</v>
          </cell>
          <cell r="R448"/>
          <cell r="S448">
            <v>0.25</v>
          </cell>
          <cell r="T448">
            <v>18331.25</v>
          </cell>
          <cell r="U448"/>
          <cell r="V448"/>
          <cell r="W448">
            <v>0</v>
          </cell>
          <cell r="X448">
            <v>0</v>
          </cell>
          <cell r="Y448"/>
          <cell r="Z448">
            <v>0</v>
          </cell>
          <cell r="AA448">
            <v>0</v>
          </cell>
          <cell r="AB448"/>
          <cell r="AC448">
            <v>0</v>
          </cell>
          <cell r="AD448">
            <v>0</v>
          </cell>
          <cell r="AE448"/>
          <cell r="AF448">
            <v>0</v>
          </cell>
          <cell r="AG448">
            <v>0</v>
          </cell>
          <cell r="AH448"/>
          <cell r="AI448">
            <v>0</v>
          </cell>
          <cell r="AJ448">
            <v>0</v>
          </cell>
          <cell r="AK448"/>
          <cell r="AL448"/>
          <cell r="AM448">
            <v>0.67</v>
          </cell>
          <cell r="AN448">
            <v>49127.75</v>
          </cell>
          <cell r="AO448"/>
          <cell r="AP448">
            <v>0.67</v>
          </cell>
          <cell r="AQ448">
            <v>19900.34</v>
          </cell>
          <cell r="AR448"/>
          <cell r="AS448">
            <v>0.09</v>
          </cell>
          <cell r="AT448">
            <v>7276.95</v>
          </cell>
          <cell r="AU448"/>
          <cell r="AV448"/>
          <cell r="AW448">
            <v>148163.54</v>
          </cell>
          <cell r="AX448"/>
          <cell r="AY448">
            <v>1.4100000000000001</v>
          </cell>
        </row>
        <row r="449">
          <cell r="A449" t="str">
            <v>2102809902600</v>
          </cell>
          <cell r="B449" t="str">
            <v>CHRISTOPHER UNIT 99</v>
          </cell>
          <cell r="C449" t="str">
            <v>FRANKLIN</v>
          </cell>
          <cell r="D449" t="str">
            <v>Unit</v>
          </cell>
          <cell r="E449"/>
          <cell r="F449">
            <v>679.95</v>
          </cell>
          <cell r="G449">
            <v>375.66</v>
          </cell>
          <cell r="H449">
            <v>2</v>
          </cell>
          <cell r="I449"/>
          <cell r="J449">
            <v>3</v>
          </cell>
          <cell r="K449">
            <v>219975</v>
          </cell>
          <cell r="L449"/>
          <cell r="M449">
            <v>3</v>
          </cell>
          <cell r="N449">
            <v>219975</v>
          </cell>
          <cell r="O449"/>
          <cell r="P449">
            <v>3.13</v>
          </cell>
          <cell r="Q449">
            <v>229507.25</v>
          </cell>
          <cell r="R449"/>
          <cell r="S449">
            <v>3.13</v>
          </cell>
          <cell r="T449">
            <v>229507.25</v>
          </cell>
          <cell r="U449"/>
          <cell r="V449"/>
          <cell r="W449">
            <v>0.01</v>
          </cell>
          <cell r="X449">
            <v>733.25</v>
          </cell>
          <cell r="Y449"/>
          <cell r="Z449">
            <v>0.01</v>
          </cell>
          <cell r="AA449">
            <v>733.25</v>
          </cell>
          <cell r="AB449"/>
          <cell r="AC449">
            <v>0.01</v>
          </cell>
          <cell r="AD449">
            <v>733.25</v>
          </cell>
          <cell r="AE449"/>
          <cell r="AF449">
            <v>0.01</v>
          </cell>
          <cell r="AG449">
            <v>733.25</v>
          </cell>
          <cell r="AH449"/>
          <cell r="AI449">
            <v>0.02</v>
          </cell>
          <cell r="AJ449">
            <v>1466.5</v>
          </cell>
          <cell r="AK449"/>
          <cell r="AL449"/>
          <cell r="AM449">
            <v>4.82</v>
          </cell>
          <cell r="AN449">
            <v>353426.5</v>
          </cell>
          <cell r="AO449"/>
          <cell r="AP449">
            <v>4.82</v>
          </cell>
          <cell r="AQ449">
            <v>143163.64000000001</v>
          </cell>
          <cell r="AR449"/>
          <cell r="AS449">
            <v>0.67</v>
          </cell>
          <cell r="AT449">
            <v>54172.85</v>
          </cell>
          <cell r="AU449"/>
          <cell r="AV449"/>
          <cell r="AW449">
            <v>1454126.99</v>
          </cell>
          <cell r="AX449"/>
          <cell r="AY449">
            <v>14.129999999999999</v>
          </cell>
        </row>
        <row r="450">
          <cell r="A450" t="str">
            <v>2102810301300</v>
          </cell>
          <cell r="B450" t="str">
            <v>BENTON CONS HIGH SCHOOL DIST 103</v>
          </cell>
          <cell r="C450" t="str">
            <v>FRANKLIN</v>
          </cell>
          <cell r="D450" t="str">
            <v>High School</v>
          </cell>
          <cell r="E450"/>
          <cell r="F450">
            <v>567</v>
          </cell>
          <cell r="G450">
            <v>253.66</v>
          </cell>
          <cell r="H450">
            <v>5</v>
          </cell>
          <cell r="I450"/>
          <cell r="J450">
            <v>2.02</v>
          </cell>
          <cell r="K450">
            <v>148116.5</v>
          </cell>
          <cell r="L450"/>
          <cell r="M450">
            <v>2.02</v>
          </cell>
          <cell r="N450">
            <v>148116.5</v>
          </cell>
          <cell r="O450"/>
          <cell r="P450">
            <v>2.11</v>
          </cell>
          <cell r="Q450">
            <v>154715.75</v>
          </cell>
          <cell r="R450"/>
          <cell r="S450">
            <v>2.11</v>
          </cell>
          <cell r="T450">
            <v>154715.75</v>
          </cell>
          <cell r="U450"/>
          <cell r="V450"/>
          <cell r="W450">
            <v>0.04</v>
          </cell>
          <cell r="X450">
            <v>2933</v>
          </cell>
          <cell r="Y450"/>
          <cell r="Z450">
            <v>0.04</v>
          </cell>
          <cell r="AA450">
            <v>2933</v>
          </cell>
          <cell r="AB450"/>
          <cell r="AC450">
            <v>0.04</v>
          </cell>
          <cell r="AD450">
            <v>2933</v>
          </cell>
          <cell r="AE450"/>
          <cell r="AF450">
            <v>0.04</v>
          </cell>
          <cell r="AG450">
            <v>2933</v>
          </cell>
          <cell r="AH450"/>
          <cell r="AI450">
            <v>0.05</v>
          </cell>
          <cell r="AJ450">
            <v>3666.25</v>
          </cell>
          <cell r="AK450"/>
          <cell r="AL450"/>
          <cell r="AM450">
            <v>4.0199999999999996</v>
          </cell>
          <cell r="AN450">
            <v>294766.5</v>
          </cell>
          <cell r="AO450"/>
          <cell r="AP450">
            <v>4.0199999999999996</v>
          </cell>
          <cell r="AQ450">
            <v>119402.04</v>
          </cell>
          <cell r="AR450"/>
          <cell r="AS450">
            <v>0.56000000000000005</v>
          </cell>
          <cell r="AT450">
            <v>45278.8</v>
          </cell>
          <cell r="AU450"/>
          <cell r="AV450"/>
          <cell r="AW450">
            <v>1080510.0899999999</v>
          </cell>
          <cell r="AX450"/>
          <cell r="AY450">
            <v>10.43</v>
          </cell>
        </row>
        <row r="451">
          <cell r="A451" t="str">
            <v>2102811500400</v>
          </cell>
          <cell r="B451" t="str">
            <v>EWING NORTHERN C C DISTRICT 115</v>
          </cell>
          <cell r="C451" t="str">
            <v>FRANKLIN</v>
          </cell>
          <cell r="D451" t="str">
            <v>Elementary</v>
          </cell>
          <cell r="E451"/>
          <cell r="F451">
            <v>217</v>
          </cell>
          <cell r="G451">
            <v>69</v>
          </cell>
          <cell r="H451">
            <v>0</v>
          </cell>
          <cell r="I451"/>
          <cell r="J451">
            <v>0.55000000000000004</v>
          </cell>
          <cell r="K451">
            <v>40328.75</v>
          </cell>
          <cell r="L451"/>
          <cell r="M451">
            <v>0.55000000000000004</v>
          </cell>
          <cell r="N451">
            <v>40328.75</v>
          </cell>
          <cell r="O451"/>
          <cell r="P451">
            <v>0.56999999999999995</v>
          </cell>
          <cell r="Q451">
            <v>41795.25</v>
          </cell>
          <cell r="R451"/>
          <cell r="S451">
            <v>0.56999999999999995</v>
          </cell>
          <cell r="T451">
            <v>41795.25</v>
          </cell>
          <cell r="U451"/>
          <cell r="V451"/>
          <cell r="W451">
            <v>0</v>
          </cell>
          <cell r="X451">
            <v>0</v>
          </cell>
          <cell r="Y451"/>
          <cell r="Z451">
            <v>0</v>
          </cell>
          <cell r="AA451">
            <v>0</v>
          </cell>
          <cell r="AB451"/>
          <cell r="AC451">
            <v>0</v>
          </cell>
          <cell r="AD451">
            <v>0</v>
          </cell>
          <cell r="AE451"/>
          <cell r="AF451">
            <v>0</v>
          </cell>
          <cell r="AG451">
            <v>0</v>
          </cell>
          <cell r="AH451"/>
          <cell r="AI451">
            <v>0</v>
          </cell>
          <cell r="AJ451">
            <v>0</v>
          </cell>
          <cell r="AK451"/>
          <cell r="AL451"/>
          <cell r="AM451">
            <v>1.53</v>
          </cell>
          <cell r="AN451">
            <v>112187.25</v>
          </cell>
          <cell r="AO451"/>
          <cell r="AP451">
            <v>1.53</v>
          </cell>
          <cell r="AQ451">
            <v>45444.06</v>
          </cell>
          <cell r="AR451"/>
          <cell r="AS451">
            <v>0.21</v>
          </cell>
          <cell r="AT451">
            <v>16979.55</v>
          </cell>
          <cell r="AU451"/>
          <cell r="AV451"/>
          <cell r="AW451">
            <v>338858.86</v>
          </cell>
          <cell r="AX451"/>
          <cell r="AY451">
            <v>3.2199999999999998</v>
          </cell>
        </row>
        <row r="452">
          <cell r="A452" t="str">
            <v>2102816802600</v>
          </cell>
          <cell r="B452" t="str">
            <v>FRANKFORT COMM UNIT SCH DIST 168</v>
          </cell>
          <cell r="C452" t="str">
            <v>FRANKLIN</v>
          </cell>
          <cell r="D452" t="str">
            <v>Unit</v>
          </cell>
          <cell r="E452"/>
          <cell r="F452">
            <v>1457.3</v>
          </cell>
          <cell r="G452">
            <v>812.66</v>
          </cell>
          <cell r="H452">
            <v>1.1599999999999999</v>
          </cell>
          <cell r="I452"/>
          <cell r="J452">
            <v>6.5</v>
          </cell>
          <cell r="K452">
            <v>476612.5</v>
          </cell>
          <cell r="L452"/>
          <cell r="M452">
            <v>6.5</v>
          </cell>
          <cell r="N452">
            <v>476612.5</v>
          </cell>
          <cell r="O452"/>
          <cell r="P452">
            <v>6.77</v>
          </cell>
          <cell r="Q452">
            <v>496410.25</v>
          </cell>
          <cell r="R452"/>
          <cell r="S452">
            <v>6.77</v>
          </cell>
          <cell r="T452">
            <v>496410.25</v>
          </cell>
          <cell r="U452"/>
          <cell r="V452"/>
          <cell r="W452">
            <v>0</v>
          </cell>
          <cell r="X452">
            <v>0</v>
          </cell>
          <cell r="Y452"/>
          <cell r="Z452">
            <v>0</v>
          </cell>
          <cell r="AA452">
            <v>0</v>
          </cell>
          <cell r="AB452"/>
          <cell r="AC452">
            <v>0</v>
          </cell>
          <cell r="AD452">
            <v>0</v>
          </cell>
          <cell r="AE452"/>
          <cell r="AF452">
            <v>0</v>
          </cell>
          <cell r="AG452">
            <v>0</v>
          </cell>
          <cell r="AH452"/>
          <cell r="AI452">
            <v>0.01</v>
          </cell>
          <cell r="AJ452">
            <v>733.25</v>
          </cell>
          <cell r="AK452"/>
          <cell r="AL452"/>
          <cell r="AM452">
            <v>10.33</v>
          </cell>
          <cell r="AN452">
            <v>757447.25</v>
          </cell>
          <cell r="AO452"/>
          <cell r="AP452">
            <v>10.33</v>
          </cell>
          <cell r="AQ452">
            <v>306821.65999999997</v>
          </cell>
          <cell r="AR452"/>
          <cell r="AS452">
            <v>1.45</v>
          </cell>
          <cell r="AT452">
            <v>117239.75</v>
          </cell>
          <cell r="AU452"/>
          <cell r="AV452"/>
          <cell r="AW452">
            <v>3128287.41</v>
          </cell>
          <cell r="AX452"/>
          <cell r="AY452">
            <v>30.380000000000003</v>
          </cell>
        </row>
        <row r="453">
          <cell r="A453" t="str">
            <v>2102817402600</v>
          </cell>
          <cell r="B453" t="str">
            <v>THOMPSONVILLE CUSD 174</v>
          </cell>
          <cell r="C453" t="str">
            <v>FRANKLIN</v>
          </cell>
          <cell r="D453" t="str">
            <v>Unit</v>
          </cell>
          <cell r="E453"/>
          <cell r="F453">
            <v>288.52999999999997</v>
          </cell>
          <cell r="G453">
            <v>123</v>
          </cell>
          <cell r="H453">
            <v>0</v>
          </cell>
          <cell r="I453"/>
          <cell r="J453">
            <v>0.98</v>
          </cell>
          <cell r="K453">
            <v>71858.5</v>
          </cell>
          <cell r="L453"/>
          <cell r="M453">
            <v>0.98</v>
          </cell>
          <cell r="N453">
            <v>71858.5</v>
          </cell>
          <cell r="O453"/>
          <cell r="P453">
            <v>1.02</v>
          </cell>
          <cell r="Q453">
            <v>74791.5</v>
          </cell>
          <cell r="R453"/>
          <cell r="S453">
            <v>1.02</v>
          </cell>
          <cell r="T453">
            <v>74791.5</v>
          </cell>
          <cell r="U453"/>
          <cell r="V453"/>
          <cell r="W453">
            <v>0</v>
          </cell>
          <cell r="X453">
            <v>0</v>
          </cell>
          <cell r="Y453"/>
          <cell r="Z453">
            <v>0</v>
          </cell>
          <cell r="AA453">
            <v>0</v>
          </cell>
          <cell r="AB453"/>
          <cell r="AC453">
            <v>0</v>
          </cell>
          <cell r="AD453">
            <v>0</v>
          </cell>
          <cell r="AE453"/>
          <cell r="AF453">
            <v>0</v>
          </cell>
          <cell r="AG453">
            <v>0</v>
          </cell>
          <cell r="AH453"/>
          <cell r="AI453">
            <v>0</v>
          </cell>
          <cell r="AJ453">
            <v>0</v>
          </cell>
          <cell r="AK453"/>
          <cell r="AL453"/>
          <cell r="AM453">
            <v>2.04</v>
          </cell>
          <cell r="AN453">
            <v>149583</v>
          </cell>
          <cell r="AO453"/>
          <cell r="AP453">
            <v>2.04</v>
          </cell>
          <cell r="AQ453">
            <v>60592.08</v>
          </cell>
          <cell r="AR453"/>
          <cell r="AS453">
            <v>0.28000000000000003</v>
          </cell>
          <cell r="AT453">
            <v>22639.4</v>
          </cell>
          <cell r="AU453"/>
          <cell r="AV453"/>
          <cell r="AW453">
            <v>526114.48</v>
          </cell>
          <cell r="AX453"/>
          <cell r="AY453">
            <v>5.0600000000000005</v>
          </cell>
        </row>
        <row r="454">
          <cell r="A454" t="str">
            <v>2102818802600</v>
          </cell>
          <cell r="B454" t="str">
            <v>ZEIGLER-ROYALTON C U S DIST 188</v>
          </cell>
          <cell r="C454" t="str">
            <v>FRANKLIN</v>
          </cell>
          <cell r="D454" t="str">
            <v>Unit</v>
          </cell>
          <cell r="E454"/>
          <cell r="F454">
            <v>489.36</v>
          </cell>
          <cell r="G454">
            <v>268.66000000000003</v>
          </cell>
          <cell r="H454">
            <v>0.66</v>
          </cell>
          <cell r="I454"/>
          <cell r="J454">
            <v>2.14</v>
          </cell>
          <cell r="K454">
            <v>156915.5</v>
          </cell>
          <cell r="L454"/>
          <cell r="M454">
            <v>2.14</v>
          </cell>
          <cell r="N454">
            <v>156915.5</v>
          </cell>
          <cell r="O454"/>
          <cell r="P454">
            <v>2.23</v>
          </cell>
          <cell r="Q454">
            <v>163514.75</v>
          </cell>
          <cell r="R454"/>
          <cell r="S454">
            <v>2.23</v>
          </cell>
          <cell r="T454">
            <v>163514.75</v>
          </cell>
          <cell r="U454"/>
          <cell r="V454"/>
          <cell r="W454">
            <v>0</v>
          </cell>
          <cell r="X454">
            <v>0</v>
          </cell>
          <cell r="Y454"/>
          <cell r="Z454">
            <v>0</v>
          </cell>
          <cell r="AA454">
            <v>0</v>
          </cell>
          <cell r="AB454"/>
          <cell r="AC454">
            <v>0</v>
          </cell>
          <cell r="AD454">
            <v>0</v>
          </cell>
          <cell r="AE454"/>
          <cell r="AF454">
            <v>0</v>
          </cell>
          <cell r="AG454">
            <v>0</v>
          </cell>
          <cell r="AH454"/>
          <cell r="AI454">
            <v>0</v>
          </cell>
          <cell r="AJ454">
            <v>0</v>
          </cell>
          <cell r="AK454"/>
          <cell r="AL454"/>
          <cell r="AM454">
            <v>3.47</v>
          </cell>
          <cell r="AN454">
            <v>254437.75</v>
          </cell>
          <cell r="AO454"/>
          <cell r="AP454">
            <v>3.47</v>
          </cell>
          <cell r="AQ454">
            <v>103065.94</v>
          </cell>
          <cell r="AR454"/>
          <cell r="AS454">
            <v>0.48</v>
          </cell>
          <cell r="AT454">
            <v>38810.400000000001</v>
          </cell>
          <cell r="AU454"/>
          <cell r="AV454"/>
          <cell r="AW454">
            <v>1037174.59</v>
          </cell>
          <cell r="AX454"/>
          <cell r="AY454">
            <v>10.07</v>
          </cell>
        </row>
        <row r="455">
          <cell r="A455" t="str">
            <v>2102819602600</v>
          </cell>
          <cell r="B455" t="str">
            <v>SESSER-VALIER COMM UNIT S D 196</v>
          </cell>
          <cell r="C455" t="str">
            <v>FRANKLIN</v>
          </cell>
          <cell r="D455" t="str">
            <v>Unit</v>
          </cell>
          <cell r="E455"/>
          <cell r="F455">
            <v>577.26</v>
          </cell>
          <cell r="G455">
            <v>223.33</v>
          </cell>
          <cell r="H455">
            <v>0</v>
          </cell>
          <cell r="I455"/>
          <cell r="J455">
            <v>1.78</v>
          </cell>
          <cell r="K455">
            <v>130518.5</v>
          </cell>
          <cell r="L455"/>
          <cell r="M455">
            <v>1.78</v>
          </cell>
          <cell r="N455">
            <v>130518.5</v>
          </cell>
          <cell r="O455"/>
          <cell r="P455">
            <v>1.86</v>
          </cell>
          <cell r="Q455">
            <v>136384.5</v>
          </cell>
          <cell r="R455"/>
          <cell r="S455">
            <v>1.86</v>
          </cell>
          <cell r="T455">
            <v>136384.5</v>
          </cell>
          <cell r="U455"/>
          <cell r="V455"/>
          <cell r="W455">
            <v>0</v>
          </cell>
          <cell r="X455">
            <v>0</v>
          </cell>
          <cell r="Y455"/>
          <cell r="Z455">
            <v>0</v>
          </cell>
          <cell r="AA455">
            <v>0</v>
          </cell>
          <cell r="AB455"/>
          <cell r="AC455">
            <v>0</v>
          </cell>
          <cell r="AD455">
            <v>0</v>
          </cell>
          <cell r="AE455"/>
          <cell r="AF455">
            <v>0</v>
          </cell>
          <cell r="AG455">
            <v>0</v>
          </cell>
          <cell r="AH455"/>
          <cell r="AI455">
            <v>0</v>
          </cell>
          <cell r="AJ455">
            <v>0</v>
          </cell>
          <cell r="AK455"/>
          <cell r="AL455"/>
          <cell r="AM455">
            <v>4.09</v>
          </cell>
          <cell r="AN455">
            <v>299899.25</v>
          </cell>
          <cell r="AO455"/>
          <cell r="AP455">
            <v>4.09</v>
          </cell>
          <cell r="AQ455">
            <v>121481.18</v>
          </cell>
          <cell r="AR455"/>
          <cell r="AS455">
            <v>0.56999999999999995</v>
          </cell>
          <cell r="AT455">
            <v>46087.35</v>
          </cell>
          <cell r="AU455"/>
          <cell r="AV455"/>
          <cell r="AW455">
            <v>1001273.78</v>
          </cell>
          <cell r="AX455"/>
          <cell r="AY455">
            <v>9.59</v>
          </cell>
        </row>
        <row r="456">
          <cell r="A456" t="str">
            <v>2104400102600</v>
          </cell>
          <cell r="B456" t="str">
            <v>GOREVILLE COMM UNIT DIST 1</v>
          </cell>
          <cell r="C456" t="str">
            <v>JOHNSON</v>
          </cell>
          <cell r="D456" t="str">
            <v>Unit</v>
          </cell>
          <cell r="E456"/>
          <cell r="F456">
            <v>572.79</v>
          </cell>
          <cell r="G456">
            <v>180</v>
          </cell>
          <cell r="H456">
            <v>0</v>
          </cell>
          <cell r="I456"/>
          <cell r="J456">
            <v>1.44</v>
          </cell>
          <cell r="K456">
            <v>105588</v>
          </cell>
          <cell r="L456"/>
          <cell r="M456">
            <v>1.44</v>
          </cell>
          <cell r="N456">
            <v>105588</v>
          </cell>
          <cell r="O456"/>
          <cell r="P456">
            <v>1.5</v>
          </cell>
          <cell r="Q456">
            <v>109987.5</v>
          </cell>
          <cell r="R456"/>
          <cell r="S456">
            <v>1.5</v>
          </cell>
          <cell r="T456">
            <v>109987.5</v>
          </cell>
          <cell r="U456"/>
          <cell r="V456"/>
          <cell r="W456">
            <v>0</v>
          </cell>
          <cell r="X456">
            <v>0</v>
          </cell>
          <cell r="Y456"/>
          <cell r="Z456">
            <v>0</v>
          </cell>
          <cell r="AA456">
            <v>0</v>
          </cell>
          <cell r="AB456"/>
          <cell r="AC456">
            <v>0</v>
          </cell>
          <cell r="AD456">
            <v>0</v>
          </cell>
          <cell r="AE456"/>
          <cell r="AF456">
            <v>0</v>
          </cell>
          <cell r="AG456">
            <v>0</v>
          </cell>
          <cell r="AH456"/>
          <cell r="AI456">
            <v>0</v>
          </cell>
          <cell r="AJ456">
            <v>0</v>
          </cell>
          <cell r="AK456"/>
          <cell r="AL456"/>
          <cell r="AM456">
            <v>4.0599999999999996</v>
          </cell>
          <cell r="AN456">
            <v>297699.5</v>
          </cell>
          <cell r="AO456"/>
          <cell r="AP456">
            <v>4.0599999999999996</v>
          </cell>
          <cell r="AQ456">
            <v>120590.12</v>
          </cell>
          <cell r="AR456"/>
          <cell r="AS456">
            <v>0.56999999999999995</v>
          </cell>
          <cell r="AT456">
            <v>46087.35</v>
          </cell>
          <cell r="AU456"/>
          <cell r="AV456"/>
          <cell r="AW456">
            <v>895527.97</v>
          </cell>
          <cell r="AX456"/>
          <cell r="AY456">
            <v>8.5</v>
          </cell>
        </row>
        <row r="457">
          <cell r="A457" t="str">
            <v>2104403200300</v>
          </cell>
          <cell r="B457" t="str">
            <v>NEW SIMPSON HILL CONS DIST 32</v>
          </cell>
          <cell r="C457" t="str">
            <v>JOHNSON</v>
          </cell>
          <cell r="D457" t="str">
            <v>Elementary</v>
          </cell>
          <cell r="E457"/>
          <cell r="F457">
            <v>195.46</v>
          </cell>
          <cell r="G457">
            <v>71.66</v>
          </cell>
          <cell r="H457">
            <v>0</v>
          </cell>
          <cell r="I457"/>
          <cell r="J457">
            <v>0.56999999999999995</v>
          </cell>
          <cell r="K457">
            <v>41795.25</v>
          </cell>
          <cell r="L457"/>
          <cell r="M457">
            <v>0.56999999999999995</v>
          </cell>
          <cell r="N457">
            <v>41795.25</v>
          </cell>
          <cell r="O457"/>
          <cell r="P457">
            <v>0.59</v>
          </cell>
          <cell r="Q457">
            <v>43261.75</v>
          </cell>
          <cell r="R457"/>
          <cell r="S457">
            <v>0.59</v>
          </cell>
          <cell r="T457">
            <v>43261.75</v>
          </cell>
          <cell r="U457"/>
          <cell r="V457"/>
          <cell r="W457">
            <v>0</v>
          </cell>
          <cell r="X457">
            <v>0</v>
          </cell>
          <cell r="Y457"/>
          <cell r="Z457">
            <v>0</v>
          </cell>
          <cell r="AA457">
            <v>0</v>
          </cell>
          <cell r="AB457"/>
          <cell r="AC457">
            <v>0</v>
          </cell>
          <cell r="AD457">
            <v>0</v>
          </cell>
          <cell r="AE457"/>
          <cell r="AF457">
            <v>0</v>
          </cell>
          <cell r="AG457">
            <v>0</v>
          </cell>
          <cell r="AH457"/>
          <cell r="AI457">
            <v>0</v>
          </cell>
          <cell r="AJ457">
            <v>0</v>
          </cell>
          <cell r="AK457"/>
          <cell r="AL457"/>
          <cell r="AM457">
            <v>1.38</v>
          </cell>
          <cell r="AN457">
            <v>101188.5</v>
          </cell>
          <cell r="AO457"/>
          <cell r="AP457">
            <v>1.38</v>
          </cell>
          <cell r="AQ457">
            <v>40988.76</v>
          </cell>
          <cell r="AR457"/>
          <cell r="AS457">
            <v>0.19</v>
          </cell>
          <cell r="AT457">
            <v>15362.45</v>
          </cell>
          <cell r="AU457"/>
          <cell r="AV457"/>
          <cell r="AW457">
            <v>327653.71000000002</v>
          </cell>
          <cell r="AX457"/>
          <cell r="AY457">
            <v>3.13</v>
          </cell>
        </row>
        <row r="458">
          <cell r="A458" t="str">
            <v>2104404300300</v>
          </cell>
          <cell r="B458" t="str">
            <v>BUNCOMBE CONS SCHOOL DIST 43</v>
          </cell>
          <cell r="C458" t="str">
            <v>JOHNSON</v>
          </cell>
          <cell r="D458" t="str">
            <v>Elementary</v>
          </cell>
          <cell r="E458"/>
          <cell r="F458">
            <v>63.5</v>
          </cell>
          <cell r="G458">
            <v>41.66</v>
          </cell>
          <cell r="H458">
            <v>0</v>
          </cell>
          <cell r="I458"/>
          <cell r="J458">
            <v>0.33</v>
          </cell>
          <cell r="K458">
            <v>24197.25</v>
          </cell>
          <cell r="L458"/>
          <cell r="M458">
            <v>0.33</v>
          </cell>
          <cell r="N458">
            <v>24197.25</v>
          </cell>
          <cell r="O458"/>
          <cell r="P458">
            <v>0.34</v>
          </cell>
          <cell r="Q458">
            <v>24930.5</v>
          </cell>
          <cell r="R458"/>
          <cell r="S458">
            <v>0.34</v>
          </cell>
          <cell r="T458">
            <v>24930.5</v>
          </cell>
          <cell r="U458"/>
          <cell r="V458"/>
          <cell r="W458">
            <v>0</v>
          </cell>
          <cell r="X458">
            <v>0</v>
          </cell>
          <cell r="Y458"/>
          <cell r="Z458">
            <v>0</v>
          </cell>
          <cell r="AA458">
            <v>0</v>
          </cell>
          <cell r="AB458"/>
          <cell r="AC458">
            <v>0</v>
          </cell>
          <cell r="AD458">
            <v>0</v>
          </cell>
          <cell r="AE458"/>
          <cell r="AF458">
            <v>0</v>
          </cell>
          <cell r="AG458">
            <v>0</v>
          </cell>
          <cell r="AH458"/>
          <cell r="AI458">
            <v>0</v>
          </cell>
          <cell r="AJ458">
            <v>0</v>
          </cell>
          <cell r="AK458"/>
          <cell r="AL458"/>
          <cell r="AM458">
            <v>0.45</v>
          </cell>
          <cell r="AN458">
            <v>32996.25</v>
          </cell>
          <cell r="AO458"/>
          <cell r="AP458">
            <v>0.45</v>
          </cell>
          <cell r="AQ458">
            <v>13365.9</v>
          </cell>
          <cell r="AR458"/>
          <cell r="AS458">
            <v>0.06</v>
          </cell>
          <cell r="AT458">
            <v>4851.3</v>
          </cell>
          <cell r="AU458"/>
          <cell r="AV458"/>
          <cell r="AW458">
            <v>149468.95000000001</v>
          </cell>
          <cell r="AX458"/>
          <cell r="AY458">
            <v>1.46</v>
          </cell>
        </row>
        <row r="459">
          <cell r="A459" t="str">
            <v>2104405500200</v>
          </cell>
          <cell r="B459" t="str">
            <v>VIENNA SCHOOL DIST 55</v>
          </cell>
          <cell r="C459" t="str">
            <v>JOHNSON</v>
          </cell>
          <cell r="D459" t="str">
            <v>Elementary</v>
          </cell>
          <cell r="E459"/>
          <cell r="F459">
            <v>380</v>
          </cell>
          <cell r="G459">
            <v>153.66</v>
          </cell>
          <cell r="H459">
            <v>2.66</v>
          </cell>
          <cell r="I459"/>
          <cell r="J459">
            <v>1.22</v>
          </cell>
          <cell r="K459">
            <v>89456.5</v>
          </cell>
          <cell r="L459"/>
          <cell r="M459">
            <v>1.22</v>
          </cell>
          <cell r="N459">
            <v>89456.5</v>
          </cell>
          <cell r="O459"/>
          <cell r="P459">
            <v>1.28</v>
          </cell>
          <cell r="Q459">
            <v>93856</v>
          </cell>
          <cell r="R459"/>
          <cell r="S459">
            <v>1.28</v>
          </cell>
          <cell r="T459">
            <v>93856</v>
          </cell>
          <cell r="U459"/>
          <cell r="V459"/>
          <cell r="W459">
            <v>0.02</v>
          </cell>
          <cell r="X459">
            <v>1466.5</v>
          </cell>
          <cell r="Y459"/>
          <cell r="Z459">
            <v>0.02</v>
          </cell>
          <cell r="AA459">
            <v>1466.5</v>
          </cell>
          <cell r="AB459"/>
          <cell r="AC459">
            <v>0.02</v>
          </cell>
          <cell r="AD459">
            <v>1466.5</v>
          </cell>
          <cell r="AE459"/>
          <cell r="AF459">
            <v>0.02</v>
          </cell>
          <cell r="AG459">
            <v>1466.5</v>
          </cell>
          <cell r="AH459"/>
          <cell r="AI459">
            <v>0.02</v>
          </cell>
          <cell r="AJ459">
            <v>1466.5</v>
          </cell>
          <cell r="AK459"/>
          <cell r="AL459"/>
          <cell r="AM459">
            <v>2.69</v>
          </cell>
          <cell r="AN459">
            <v>197244.25</v>
          </cell>
          <cell r="AO459"/>
          <cell r="AP459">
            <v>2.69</v>
          </cell>
          <cell r="AQ459">
            <v>79898.38</v>
          </cell>
          <cell r="AR459"/>
          <cell r="AS459">
            <v>0.38</v>
          </cell>
          <cell r="AT459">
            <v>30724.9</v>
          </cell>
          <cell r="AU459"/>
          <cell r="AV459"/>
          <cell r="AW459">
            <v>681825.03</v>
          </cell>
          <cell r="AX459"/>
          <cell r="AY459">
            <v>6.5500000000000007</v>
          </cell>
        </row>
        <row r="460">
          <cell r="A460" t="str">
            <v>2104406400200</v>
          </cell>
          <cell r="B460" t="str">
            <v>CYPRESS SCHOOL DIST 64</v>
          </cell>
          <cell r="C460" t="str">
            <v>JOHNSON</v>
          </cell>
          <cell r="D460" t="str">
            <v>Elementary</v>
          </cell>
          <cell r="E460"/>
          <cell r="F460">
            <v>100.32</v>
          </cell>
          <cell r="G460">
            <v>52.66</v>
          </cell>
          <cell r="H460">
            <v>0</v>
          </cell>
          <cell r="I460"/>
          <cell r="J460">
            <v>0.42</v>
          </cell>
          <cell r="K460">
            <v>30796.5</v>
          </cell>
          <cell r="L460"/>
          <cell r="M460">
            <v>0.42</v>
          </cell>
          <cell r="N460">
            <v>30796.5</v>
          </cell>
          <cell r="O460"/>
          <cell r="P460">
            <v>0.43</v>
          </cell>
          <cell r="Q460">
            <v>31529.75</v>
          </cell>
          <cell r="R460"/>
          <cell r="S460">
            <v>0.43</v>
          </cell>
          <cell r="T460">
            <v>31529.75</v>
          </cell>
          <cell r="U460"/>
          <cell r="V460"/>
          <cell r="W460">
            <v>0</v>
          </cell>
          <cell r="X460">
            <v>0</v>
          </cell>
          <cell r="Y460"/>
          <cell r="Z460">
            <v>0</v>
          </cell>
          <cell r="AA460">
            <v>0</v>
          </cell>
          <cell r="AB460"/>
          <cell r="AC460">
            <v>0</v>
          </cell>
          <cell r="AD460">
            <v>0</v>
          </cell>
          <cell r="AE460"/>
          <cell r="AF460">
            <v>0</v>
          </cell>
          <cell r="AG460">
            <v>0</v>
          </cell>
          <cell r="AH460"/>
          <cell r="AI460">
            <v>0</v>
          </cell>
          <cell r="AJ460">
            <v>0</v>
          </cell>
          <cell r="AK460"/>
          <cell r="AL460"/>
          <cell r="AM460">
            <v>0.71</v>
          </cell>
          <cell r="AN460">
            <v>52060.75</v>
          </cell>
          <cell r="AO460"/>
          <cell r="AP460">
            <v>0.71</v>
          </cell>
          <cell r="AQ460">
            <v>21088.42</v>
          </cell>
          <cell r="AR460"/>
          <cell r="AS460">
            <v>0.1</v>
          </cell>
          <cell r="AT460">
            <v>8085.5</v>
          </cell>
          <cell r="AU460"/>
          <cell r="AV460"/>
          <cell r="AW460">
            <v>205887.16999999998</v>
          </cell>
          <cell r="AX460"/>
          <cell r="AY460">
            <v>1.99</v>
          </cell>
        </row>
        <row r="461">
          <cell r="A461" t="str">
            <v>2104413301700</v>
          </cell>
          <cell r="B461" t="str">
            <v>VIENNA H S DISTRICT 133</v>
          </cell>
          <cell r="C461" t="str">
            <v>JOHNSON</v>
          </cell>
          <cell r="D461" t="str">
            <v>High School</v>
          </cell>
          <cell r="E461"/>
          <cell r="F461">
            <v>330.65</v>
          </cell>
          <cell r="G461">
            <v>124</v>
          </cell>
          <cell r="H461">
            <v>1.83</v>
          </cell>
          <cell r="I461"/>
          <cell r="J461">
            <v>0.99</v>
          </cell>
          <cell r="K461">
            <v>72591.75</v>
          </cell>
          <cell r="L461"/>
          <cell r="M461">
            <v>0.99</v>
          </cell>
          <cell r="N461">
            <v>72591.75</v>
          </cell>
          <cell r="O461"/>
          <cell r="P461">
            <v>1.03</v>
          </cell>
          <cell r="Q461">
            <v>75524.75</v>
          </cell>
          <cell r="R461"/>
          <cell r="S461">
            <v>1.03</v>
          </cell>
          <cell r="T461">
            <v>75524.75</v>
          </cell>
          <cell r="U461"/>
          <cell r="V461"/>
          <cell r="W461">
            <v>0.01</v>
          </cell>
          <cell r="X461">
            <v>733.25</v>
          </cell>
          <cell r="Y461"/>
          <cell r="Z461">
            <v>0.01</v>
          </cell>
          <cell r="AA461">
            <v>733.25</v>
          </cell>
          <cell r="AB461"/>
          <cell r="AC461">
            <v>0.01</v>
          </cell>
          <cell r="AD461">
            <v>733.25</v>
          </cell>
          <cell r="AE461"/>
          <cell r="AF461">
            <v>0.01</v>
          </cell>
          <cell r="AG461">
            <v>733.25</v>
          </cell>
          <cell r="AH461"/>
          <cell r="AI461">
            <v>0.01</v>
          </cell>
          <cell r="AJ461">
            <v>733.25</v>
          </cell>
          <cell r="AK461"/>
          <cell r="AL461"/>
          <cell r="AM461">
            <v>2.34</v>
          </cell>
          <cell r="AN461">
            <v>171580.5</v>
          </cell>
          <cell r="AO461"/>
          <cell r="AP461">
            <v>2.34</v>
          </cell>
          <cell r="AQ461">
            <v>69502.679999999993</v>
          </cell>
          <cell r="AR461"/>
          <cell r="AS461">
            <v>0.33</v>
          </cell>
          <cell r="AT461">
            <v>26682.15</v>
          </cell>
          <cell r="AU461"/>
          <cell r="AV461"/>
          <cell r="AW461">
            <v>567664.57999999996</v>
          </cell>
          <cell r="AX461"/>
          <cell r="AY461">
            <v>5.4299999999999988</v>
          </cell>
        </row>
        <row r="462">
          <cell r="A462" t="str">
            <v>2106100102600</v>
          </cell>
          <cell r="B462" t="str">
            <v>MASSAC UNIT DISTRICT #1</v>
          </cell>
          <cell r="C462" t="str">
            <v>MASSAC</v>
          </cell>
          <cell r="D462" t="str">
            <v>Unit</v>
          </cell>
          <cell r="E462"/>
          <cell r="F462">
            <v>1839.22</v>
          </cell>
          <cell r="G462">
            <v>880</v>
          </cell>
          <cell r="H462">
            <v>0</v>
          </cell>
          <cell r="I462"/>
          <cell r="J462">
            <v>7.04</v>
          </cell>
          <cell r="K462">
            <v>516208</v>
          </cell>
          <cell r="L462"/>
          <cell r="M462">
            <v>7.04</v>
          </cell>
          <cell r="N462">
            <v>516208</v>
          </cell>
          <cell r="O462"/>
          <cell r="P462">
            <v>7.33</v>
          </cell>
          <cell r="Q462">
            <v>537472.25</v>
          </cell>
          <cell r="R462"/>
          <cell r="S462">
            <v>7.33</v>
          </cell>
          <cell r="T462">
            <v>537472.25</v>
          </cell>
          <cell r="U462"/>
          <cell r="V462"/>
          <cell r="W462">
            <v>0</v>
          </cell>
          <cell r="X462">
            <v>0</v>
          </cell>
          <cell r="Y462"/>
          <cell r="Z462">
            <v>0</v>
          </cell>
          <cell r="AA462">
            <v>0</v>
          </cell>
          <cell r="AB462"/>
          <cell r="AC462">
            <v>0</v>
          </cell>
          <cell r="AD462">
            <v>0</v>
          </cell>
          <cell r="AE462"/>
          <cell r="AF462">
            <v>0</v>
          </cell>
          <cell r="AG462">
            <v>0</v>
          </cell>
          <cell r="AH462"/>
          <cell r="AI462">
            <v>0</v>
          </cell>
          <cell r="AJ462">
            <v>0</v>
          </cell>
          <cell r="AK462"/>
          <cell r="AL462"/>
          <cell r="AM462">
            <v>13.04</v>
          </cell>
          <cell r="AN462">
            <v>956158</v>
          </cell>
          <cell r="AO462"/>
          <cell r="AP462">
            <v>13.04</v>
          </cell>
          <cell r="AQ462">
            <v>387314.08</v>
          </cell>
          <cell r="AR462"/>
          <cell r="AS462">
            <v>1.83</v>
          </cell>
          <cell r="AT462">
            <v>147964.65</v>
          </cell>
          <cell r="AU462"/>
          <cell r="AV462"/>
          <cell r="AW462">
            <v>3598797.23</v>
          </cell>
          <cell r="AX462"/>
          <cell r="AY462">
            <v>34.74</v>
          </cell>
        </row>
        <row r="463">
          <cell r="A463" t="str">
            <v>2106103802600</v>
          </cell>
          <cell r="B463" t="str">
            <v>JOPPA-MAPLE GROVE UNIT DIST 38</v>
          </cell>
          <cell r="C463" t="str">
            <v>MASSAC</v>
          </cell>
          <cell r="D463" t="str">
            <v>Unit</v>
          </cell>
          <cell r="E463"/>
          <cell r="F463">
            <v>210.13</v>
          </cell>
          <cell r="G463">
            <v>115</v>
          </cell>
          <cell r="H463">
            <v>0</v>
          </cell>
          <cell r="I463"/>
          <cell r="J463">
            <v>0.92</v>
          </cell>
          <cell r="K463">
            <v>67459</v>
          </cell>
          <cell r="L463"/>
          <cell r="M463">
            <v>0.92</v>
          </cell>
          <cell r="N463">
            <v>67459</v>
          </cell>
          <cell r="O463"/>
          <cell r="P463">
            <v>0.95</v>
          </cell>
          <cell r="Q463">
            <v>69658.75</v>
          </cell>
          <cell r="R463"/>
          <cell r="S463">
            <v>0.95</v>
          </cell>
          <cell r="T463">
            <v>69658.75</v>
          </cell>
          <cell r="U463"/>
          <cell r="V463"/>
          <cell r="W463">
            <v>0</v>
          </cell>
          <cell r="X463">
            <v>0</v>
          </cell>
          <cell r="Y463"/>
          <cell r="Z463">
            <v>0</v>
          </cell>
          <cell r="AA463">
            <v>0</v>
          </cell>
          <cell r="AB463"/>
          <cell r="AC463">
            <v>0</v>
          </cell>
          <cell r="AD463">
            <v>0</v>
          </cell>
          <cell r="AE463"/>
          <cell r="AF463">
            <v>0</v>
          </cell>
          <cell r="AG463">
            <v>0</v>
          </cell>
          <cell r="AH463"/>
          <cell r="AI463">
            <v>0</v>
          </cell>
          <cell r="AJ463">
            <v>0</v>
          </cell>
          <cell r="AK463"/>
          <cell r="AL463"/>
          <cell r="AM463">
            <v>1.49</v>
          </cell>
          <cell r="AN463">
            <v>109254.25</v>
          </cell>
          <cell r="AO463"/>
          <cell r="AP463">
            <v>1.49</v>
          </cell>
          <cell r="AQ463">
            <v>44255.98</v>
          </cell>
          <cell r="AR463"/>
          <cell r="AS463">
            <v>0.21</v>
          </cell>
          <cell r="AT463">
            <v>16979.55</v>
          </cell>
          <cell r="AU463"/>
          <cell r="AV463"/>
          <cell r="AW463">
            <v>444725.28</v>
          </cell>
          <cell r="AX463"/>
          <cell r="AY463">
            <v>4.3100000000000005</v>
          </cell>
        </row>
        <row r="464">
          <cell r="A464" t="str">
            <v>2110000102600</v>
          </cell>
          <cell r="B464" t="str">
            <v>JOHNSTON CITY C U SCH DIST 1</v>
          </cell>
          <cell r="C464" t="str">
            <v>WILLIAMSON</v>
          </cell>
          <cell r="D464" t="str">
            <v>Unit</v>
          </cell>
          <cell r="E464"/>
          <cell r="F464">
            <v>1013.36</v>
          </cell>
          <cell r="G464">
            <v>502.66</v>
          </cell>
          <cell r="H464">
            <v>0</v>
          </cell>
          <cell r="I464"/>
          <cell r="J464">
            <v>4.0199999999999996</v>
          </cell>
          <cell r="K464">
            <v>294766.5</v>
          </cell>
          <cell r="L464"/>
          <cell r="M464">
            <v>4.0199999999999996</v>
          </cell>
          <cell r="N464">
            <v>294766.5</v>
          </cell>
          <cell r="O464"/>
          <cell r="P464">
            <v>4.18</v>
          </cell>
          <cell r="Q464">
            <v>306498.5</v>
          </cell>
          <cell r="R464"/>
          <cell r="S464">
            <v>4.18</v>
          </cell>
          <cell r="T464">
            <v>306498.5</v>
          </cell>
          <cell r="U464"/>
          <cell r="V464"/>
          <cell r="W464">
            <v>0</v>
          </cell>
          <cell r="X464">
            <v>0</v>
          </cell>
          <cell r="Y464"/>
          <cell r="Z464">
            <v>0</v>
          </cell>
          <cell r="AA464">
            <v>0</v>
          </cell>
          <cell r="AB464"/>
          <cell r="AC464">
            <v>0</v>
          </cell>
          <cell r="AD464">
            <v>0</v>
          </cell>
          <cell r="AE464"/>
          <cell r="AF464">
            <v>0</v>
          </cell>
          <cell r="AG464">
            <v>0</v>
          </cell>
          <cell r="AH464"/>
          <cell r="AI464">
            <v>0</v>
          </cell>
          <cell r="AJ464">
            <v>0</v>
          </cell>
          <cell r="AK464"/>
          <cell r="AL464"/>
          <cell r="AM464">
            <v>7.18</v>
          </cell>
          <cell r="AN464">
            <v>526473.5</v>
          </cell>
          <cell r="AO464"/>
          <cell r="AP464">
            <v>7.18</v>
          </cell>
          <cell r="AQ464">
            <v>213260.36</v>
          </cell>
          <cell r="AR464"/>
          <cell r="AS464">
            <v>1.01</v>
          </cell>
          <cell r="AT464">
            <v>81663.55</v>
          </cell>
          <cell r="AU464"/>
          <cell r="AV464"/>
          <cell r="AW464">
            <v>2023927.41</v>
          </cell>
          <cell r="AX464"/>
          <cell r="AY464">
            <v>19.559999999999999</v>
          </cell>
        </row>
        <row r="465">
          <cell r="A465" t="str">
            <v>2110000202600</v>
          </cell>
          <cell r="B465" t="str">
            <v>MARION COMM UNIT SCH DIST 2</v>
          </cell>
          <cell r="C465" t="str">
            <v>WILLIAMSON</v>
          </cell>
          <cell r="D465" t="str">
            <v>Unit</v>
          </cell>
          <cell r="E465"/>
          <cell r="F465">
            <v>3623.44</v>
          </cell>
          <cell r="G465">
            <v>1683</v>
          </cell>
          <cell r="H465">
            <v>28</v>
          </cell>
          <cell r="I465"/>
          <cell r="J465">
            <v>13.46</v>
          </cell>
          <cell r="K465">
            <v>986954.5</v>
          </cell>
          <cell r="L465"/>
          <cell r="M465">
            <v>13.46</v>
          </cell>
          <cell r="N465">
            <v>986954.5</v>
          </cell>
          <cell r="O465"/>
          <cell r="P465">
            <v>14.02</v>
          </cell>
          <cell r="Q465">
            <v>1028016.5</v>
          </cell>
          <cell r="R465"/>
          <cell r="S465">
            <v>14.02</v>
          </cell>
          <cell r="T465">
            <v>1028016.5</v>
          </cell>
          <cell r="U465"/>
          <cell r="V465"/>
          <cell r="W465">
            <v>0.22</v>
          </cell>
          <cell r="X465">
            <v>16131.5</v>
          </cell>
          <cell r="Y465"/>
          <cell r="Z465">
            <v>0.22</v>
          </cell>
          <cell r="AA465">
            <v>16131.5</v>
          </cell>
          <cell r="AB465"/>
          <cell r="AC465">
            <v>0.23</v>
          </cell>
          <cell r="AD465">
            <v>16864.75</v>
          </cell>
          <cell r="AE465"/>
          <cell r="AF465">
            <v>0.23</v>
          </cell>
          <cell r="AG465">
            <v>16864.75</v>
          </cell>
          <cell r="AH465"/>
          <cell r="AI465">
            <v>0.28000000000000003</v>
          </cell>
          <cell r="AJ465">
            <v>20531</v>
          </cell>
          <cell r="AK465"/>
          <cell r="AL465"/>
          <cell r="AM465">
            <v>25.69</v>
          </cell>
          <cell r="AN465">
            <v>1883719.25</v>
          </cell>
          <cell r="AO465"/>
          <cell r="AP465">
            <v>25.69</v>
          </cell>
          <cell r="AQ465">
            <v>763044.38</v>
          </cell>
          <cell r="AR465"/>
          <cell r="AS465">
            <v>3.62</v>
          </cell>
          <cell r="AT465">
            <v>292695.09999999998</v>
          </cell>
          <cell r="AU465"/>
          <cell r="AV465"/>
          <cell r="AW465">
            <v>7055924.2300000004</v>
          </cell>
          <cell r="AX465"/>
          <cell r="AY465">
            <v>68.149999999999991</v>
          </cell>
        </row>
        <row r="466">
          <cell r="A466" t="str">
            <v>2110000302600</v>
          </cell>
          <cell r="B466" t="str">
            <v>CRAB ORCHARD C U SCH DIST 3</v>
          </cell>
          <cell r="C466" t="str">
            <v>WILLIAMSON</v>
          </cell>
          <cell r="D466" t="str">
            <v>Unit</v>
          </cell>
          <cell r="E466"/>
          <cell r="F466">
            <v>466.52</v>
          </cell>
          <cell r="G466">
            <v>160.33000000000001</v>
          </cell>
          <cell r="H466">
            <v>0</v>
          </cell>
          <cell r="I466"/>
          <cell r="J466">
            <v>1.28</v>
          </cell>
          <cell r="K466">
            <v>93856</v>
          </cell>
          <cell r="L466"/>
          <cell r="M466">
            <v>1.28</v>
          </cell>
          <cell r="N466">
            <v>93856</v>
          </cell>
          <cell r="O466"/>
          <cell r="P466">
            <v>1.33</v>
          </cell>
          <cell r="Q466">
            <v>97522.25</v>
          </cell>
          <cell r="R466"/>
          <cell r="S466">
            <v>1.33</v>
          </cell>
          <cell r="T466">
            <v>97522.25</v>
          </cell>
          <cell r="U466"/>
          <cell r="V466"/>
          <cell r="W466">
            <v>0</v>
          </cell>
          <cell r="X466">
            <v>0</v>
          </cell>
          <cell r="Y466"/>
          <cell r="Z466">
            <v>0</v>
          </cell>
          <cell r="AA466">
            <v>0</v>
          </cell>
          <cell r="AB466"/>
          <cell r="AC466">
            <v>0</v>
          </cell>
          <cell r="AD466">
            <v>0</v>
          </cell>
          <cell r="AE466"/>
          <cell r="AF466">
            <v>0</v>
          </cell>
          <cell r="AG466">
            <v>0</v>
          </cell>
          <cell r="AH466"/>
          <cell r="AI466">
            <v>0</v>
          </cell>
          <cell r="AJ466">
            <v>0</v>
          </cell>
          <cell r="AK466"/>
          <cell r="AL466"/>
          <cell r="AM466">
            <v>3.3</v>
          </cell>
          <cell r="AN466">
            <v>241972.5</v>
          </cell>
          <cell r="AO466"/>
          <cell r="AP466">
            <v>3.3</v>
          </cell>
          <cell r="AQ466">
            <v>98016.6</v>
          </cell>
          <cell r="AR466"/>
          <cell r="AS466">
            <v>0.46</v>
          </cell>
          <cell r="AT466">
            <v>37193.300000000003</v>
          </cell>
          <cell r="AU466"/>
          <cell r="AV466"/>
          <cell r="AW466">
            <v>759938.9</v>
          </cell>
          <cell r="AX466"/>
          <cell r="AY466">
            <v>7.24</v>
          </cell>
        </row>
        <row r="467">
          <cell r="A467" t="str">
            <v>2110000402600</v>
          </cell>
          <cell r="B467" t="str">
            <v>HERRIN C U SCH DIST 4</v>
          </cell>
          <cell r="C467" t="str">
            <v>WILLIAMSON</v>
          </cell>
          <cell r="D467" t="str">
            <v>Unit</v>
          </cell>
          <cell r="E467"/>
          <cell r="F467">
            <v>2249.64</v>
          </cell>
          <cell r="G467">
            <v>1149</v>
          </cell>
          <cell r="H467">
            <v>18.5</v>
          </cell>
          <cell r="I467"/>
          <cell r="J467">
            <v>9.19</v>
          </cell>
          <cell r="K467">
            <v>673856.75</v>
          </cell>
          <cell r="L467"/>
          <cell r="M467">
            <v>9.19</v>
          </cell>
          <cell r="N467">
            <v>673856.75</v>
          </cell>
          <cell r="O467"/>
          <cell r="P467">
            <v>9.57</v>
          </cell>
          <cell r="Q467">
            <v>701720.25</v>
          </cell>
          <cell r="R467"/>
          <cell r="S467">
            <v>9.57</v>
          </cell>
          <cell r="T467">
            <v>701720.25</v>
          </cell>
          <cell r="U467"/>
          <cell r="V467"/>
          <cell r="W467">
            <v>0.14000000000000001</v>
          </cell>
          <cell r="X467">
            <v>10265.5</v>
          </cell>
          <cell r="Y467"/>
          <cell r="Z467">
            <v>0.14000000000000001</v>
          </cell>
          <cell r="AA467">
            <v>10265.5</v>
          </cell>
          <cell r="AB467"/>
          <cell r="AC467">
            <v>0.15</v>
          </cell>
          <cell r="AD467">
            <v>10998.75</v>
          </cell>
          <cell r="AE467"/>
          <cell r="AF467">
            <v>0.15</v>
          </cell>
          <cell r="AG467">
            <v>10998.75</v>
          </cell>
          <cell r="AH467"/>
          <cell r="AI467">
            <v>0.18</v>
          </cell>
          <cell r="AJ467">
            <v>13198.5</v>
          </cell>
          <cell r="AK467"/>
          <cell r="AL467"/>
          <cell r="AM467">
            <v>15.95</v>
          </cell>
          <cell r="AN467">
            <v>1169533.75</v>
          </cell>
          <cell r="AO467"/>
          <cell r="AP467">
            <v>15.95</v>
          </cell>
          <cell r="AQ467">
            <v>473746.9</v>
          </cell>
          <cell r="AR467"/>
          <cell r="AS467">
            <v>2.2400000000000002</v>
          </cell>
          <cell r="AT467">
            <v>181115.2</v>
          </cell>
          <cell r="AU467"/>
          <cell r="AV467"/>
          <cell r="AW467">
            <v>4631276.8499999996</v>
          </cell>
          <cell r="AX467"/>
          <cell r="AY467">
            <v>44.899999999999991</v>
          </cell>
        </row>
        <row r="468">
          <cell r="A468" t="str">
            <v>2110000502600</v>
          </cell>
          <cell r="B468" t="str">
            <v>CARTERVILLE C U SCH DIST 5</v>
          </cell>
          <cell r="C468" t="str">
            <v>WILLIAMSON</v>
          </cell>
          <cell r="D468" t="str">
            <v>Unit</v>
          </cell>
          <cell r="E468"/>
          <cell r="F468">
            <v>2233.5</v>
          </cell>
          <cell r="G468">
            <v>707.66</v>
          </cell>
          <cell r="H468">
            <v>19.5</v>
          </cell>
          <cell r="I468"/>
          <cell r="J468">
            <v>5.66</v>
          </cell>
          <cell r="K468">
            <v>415019.5</v>
          </cell>
          <cell r="L468"/>
          <cell r="M468">
            <v>5.66</v>
          </cell>
          <cell r="N468">
            <v>415019.5</v>
          </cell>
          <cell r="O468"/>
          <cell r="P468">
            <v>5.89</v>
          </cell>
          <cell r="Q468">
            <v>431884.25</v>
          </cell>
          <cell r="R468"/>
          <cell r="S468">
            <v>5.89</v>
          </cell>
          <cell r="T468">
            <v>431884.25</v>
          </cell>
          <cell r="U468"/>
          <cell r="V468"/>
          <cell r="W468">
            <v>0.15</v>
          </cell>
          <cell r="X468">
            <v>10998.75</v>
          </cell>
          <cell r="Y468"/>
          <cell r="Z468">
            <v>0.15</v>
          </cell>
          <cell r="AA468">
            <v>10998.75</v>
          </cell>
          <cell r="AB468"/>
          <cell r="AC468">
            <v>0.16</v>
          </cell>
          <cell r="AD468">
            <v>11732</v>
          </cell>
          <cell r="AE468"/>
          <cell r="AF468">
            <v>0.16</v>
          </cell>
          <cell r="AG468">
            <v>11732</v>
          </cell>
          <cell r="AH468"/>
          <cell r="AI468">
            <v>0.19</v>
          </cell>
          <cell r="AJ468">
            <v>13931.75</v>
          </cell>
          <cell r="AK468"/>
          <cell r="AL468"/>
          <cell r="AM468">
            <v>15.84</v>
          </cell>
          <cell r="AN468">
            <v>1161468</v>
          </cell>
          <cell r="AO468"/>
          <cell r="AP468">
            <v>15.84</v>
          </cell>
          <cell r="AQ468">
            <v>470479.68</v>
          </cell>
          <cell r="AR468"/>
          <cell r="AS468">
            <v>2.23</v>
          </cell>
          <cell r="AT468">
            <v>180306.65</v>
          </cell>
          <cell r="AU468"/>
          <cell r="AV468"/>
          <cell r="AW468">
            <v>3565455.08</v>
          </cell>
          <cell r="AX468"/>
          <cell r="AY468">
            <v>33.94</v>
          </cell>
        </row>
        <row r="469">
          <cell r="A469" t="str">
            <v>2400000000092</v>
          </cell>
          <cell r="B469" t="str">
            <v>ALT SCH-GRUNDY/KENDALL ROE</v>
          </cell>
          <cell r="C469" t="str">
            <v>GRUNDY</v>
          </cell>
          <cell r="D469" t="str">
            <v>Regional</v>
          </cell>
          <cell r="E469"/>
          <cell r="F469">
            <v>64.650000000000006</v>
          </cell>
          <cell r="G469">
            <v>14.409643306130613</v>
          </cell>
          <cell r="H469">
            <v>2</v>
          </cell>
          <cell r="I469"/>
          <cell r="J469">
            <v>0.11</v>
          </cell>
          <cell r="K469">
            <v>8065.75</v>
          </cell>
          <cell r="L469"/>
          <cell r="M469">
            <v>0.11</v>
          </cell>
          <cell r="N469">
            <v>8065.75</v>
          </cell>
          <cell r="O469"/>
          <cell r="P469">
            <v>0.12</v>
          </cell>
          <cell r="Q469">
            <v>8799</v>
          </cell>
          <cell r="R469"/>
          <cell r="S469">
            <v>0.12</v>
          </cell>
          <cell r="T469">
            <v>8799</v>
          </cell>
          <cell r="U469"/>
          <cell r="V469"/>
          <cell r="W469">
            <v>0.01</v>
          </cell>
          <cell r="X469">
            <v>733.25</v>
          </cell>
          <cell r="Y469"/>
          <cell r="Z469">
            <v>0.01</v>
          </cell>
          <cell r="AA469">
            <v>733.25</v>
          </cell>
          <cell r="AB469"/>
          <cell r="AC469">
            <v>0.01</v>
          </cell>
          <cell r="AD469">
            <v>733.25</v>
          </cell>
          <cell r="AE469"/>
          <cell r="AF469">
            <v>0.01</v>
          </cell>
          <cell r="AG469">
            <v>733.25</v>
          </cell>
          <cell r="AH469"/>
          <cell r="AI469">
            <v>0.02</v>
          </cell>
          <cell r="AJ469">
            <v>1466.5</v>
          </cell>
          <cell r="AK469"/>
          <cell r="AL469"/>
          <cell r="AM469">
            <v>0.45</v>
          </cell>
          <cell r="AN469">
            <v>32996.25</v>
          </cell>
          <cell r="AO469"/>
          <cell r="AP469">
            <v>0.45</v>
          </cell>
          <cell r="AQ469">
            <v>13365.9</v>
          </cell>
          <cell r="AR469"/>
          <cell r="AS469">
            <v>0.06</v>
          </cell>
          <cell r="AT469">
            <v>4851.3</v>
          </cell>
          <cell r="AU469"/>
          <cell r="AV469"/>
          <cell r="AW469">
            <v>89342.45</v>
          </cell>
          <cell r="AX469"/>
          <cell r="AY469">
            <v>0.85000000000000009</v>
          </cell>
        </row>
        <row r="470">
          <cell r="A470" t="str">
            <v>2400000000093</v>
          </cell>
          <cell r="B470" t="str">
            <v>SAFE SCH-GRUNDY/KENDALL ROE</v>
          </cell>
          <cell r="C470" t="str">
            <v>GRUNDY</v>
          </cell>
          <cell r="D470" t="str">
            <v>Regional</v>
          </cell>
          <cell r="E470"/>
          <cell r="F470">
            <v>126.98</v>
          </cell>
          <cell r="G470">
            <v>28.302188816898145</v>
          </cell>
          <cell r="H470">
            <v>6.33</v>
          </cell>
          <cell r="I470"/>
          <cell r="J470">
            <v>0.22</v>
          </cell>
          <cell r="K470">
            <v>16131.5</v>
          </cell>
          <cell r="L470"/>
          <cell r="M470">
            <v>0.22</v>
          </cell>
          <cell r="N470">
            <v>16131.5</v>
          </cell>
          <cell r="O470"/>
          <cell r="P470">
            <v>0.23</v>
          </cell>
          <cell r="Q470">
            <v>16864.75</v>
          </cell>
          <cell r="R470"/>
          <cell r="S470">
            <v>0.23</v>
          </cell>
          <cell r="T470">
            <v>16864.75</v>
          </cell>
          <cell r="U470"/>
          <cell r="V470"/>
          <cell r="W470">
            <v>0.05</v>
          </cell>
          <cell r="X470">
            <v>3666.25</v>
          </cell>
          <cell r="Y470"/>
          <cell r="Z470">
            <v>0.05</v>
          </cell>
          <cell r="AA470">
            <v>3666.25</v>
          </cell>
          <cell r="AB470"/>
          <cell r="AC470">
            <v>0.05</v>
          </cell>
          <cell r="AD470">
            <v>3666.25</v>
          </cell>
          <cell r="AE470"/>
          <cell r="AF470">
            <v>0.05</v>
          </cell>
          <cell r="AG470">
            <v>3666.25</v>
          </cell>
          <cell r="AH470"/>
          <cell r="AI470">
            <v>0.06</v>
          </cell>
          <cell r="AJ470">
            <v>4399.5</v>
          </cell>
          <cell r="AK470"/>
          <cell r="AL470"/>
          <cell r="AM470">
            <v>0.9</v>
          </cell>
          <cell r="AN470">
            <v>65992.5</v>
          </cell>
          <cell r="AO470"/>
          <cell r="AP470">
            <v>0.9</v>
          </cell>
          <cell r="AQ470">
            <v>26731.8</v>
          </cell>
          <cell r="AR470"/>
          <cell r="AS470">
            <v>0.12</v>
          </cell>
          <cell r="AT470">
            <v>9702.6</v>
          </cell>
          <cell r="AU470"/>
          <cell r="AV470"/>
          <cell r="AW470">
            <v>187483.9</v>
          </cell>
          <cell r="AX470"/>
          <cell r="AY470">
            <v>1.79</v>
          </cell>
        </row>
        <row r="471">
          <cell r="A471" t="str">
            <v>2403200102600</v>
          </cell>
          <cell r="B471" t="str">
            <v>COAL CITY C U SCHOOL DISTRICT 1</v>
          </cell>
          <cell r="C471" t="str">
            <v>GRUNDY</v>
          </cell>
          <cell r="D471" t="str">
            <v>Unit</v>
          </cell>
          <cell r="E471"/>
          <cell r="F471">
            <v>2020.55</v>
          </cell>
          <cell r="G471">
            <v>461.33</v>
          </cell>
          <cell r="H471">
            <v>20</v>
          </cell>
          <cell r="I471"/>
          <cell r="J471">
            <v>3.69</v>
          </cell>
          <cell r="K471">
            <v>270569.25</v>
          </cell>
          <cell r="L471"/>
          <cell r="M471">
            <v>3.69</v>
          </cell>
          <cell r="N471">
            <v>270569.25</v>
          </cell>
          <cell r="O471"/>
          <cell r="P471">
            <v>3.84</v>
          </cell>
          <cell r="Q471">
            <v>281568</v>
          </cell>
          <cell r="R471"/>
          <cell r="S471">
            <v>3.84</v>
          </cell>
          <cell r="T471">
            <v>281568</v>
          </cell>
          <cell r="U471"/>
          <cell r="V471"/>
          <cell r="W471">
            <v>0.16</v>
          </cell>
          <cell r="X471">
            <v>11732</v>
          </cell>
          <cell r="Y471"/>
          <cell r="Z471">
            <v>0.16</v>
          </cell>
          <cell r="AA471">
            <v>11732</v>
          </cell>
          <cell r="AB471"/>
          <cell r="AC471">
            <v>0.16</v>
          </cell>
          <cell r="AD471">
            <v>11732</v>
          </cell>
          <cell r="AE471"/>
          <cell r="AF471">
            <v>0.16</v>
          </cell>
          <cell r="AG471">
            <v>11732</v>
          </cell>
          <cell r="AH471"/>
          <cell r="AI471">
            <v>0.2</v>
          </cell>
          <cell r="AJ471">
            <v>14665</v>
          </cell>
          <cell r="AK471"/>
          <cell r="AL471"/>
          <cell r="AM471">
            <v>14.33</v>
          </cell>
          <cell r="AN471">
            <v>1050747.25</v>
          </cell>
          <cell r="AO471"/>
          <cell r="AP471">
            <v>14.33</v>
          </cell>
          <cell r="AQ471">
            <v>425629.66</v>
          </cell>
          <cell r="AR471"/>
          <cell r="AS471">
            <v>2.02</v>
          </cell>
          <cell r="AT471">
            <v>163327.1</v>
          </cell>
          <cell r="AU471"/>
          <cell r="AV471"/>
          <cell r="AW471">
            <v>2805571.51</v>
          </cell>
          <cell r="AX471"/>
          <cell r="AY471">
            <v>26.38</v>
          </cell>
        </row>
        <row r="472">
          <cell r="A472" t="str">
            <v>24032002C0200</v>
          </cell>
          <cell r="B472" t="str">
            <v>MAZON-VERONA-KINSMAN ESD 2C</v>
          </cell>
          <cell r="C472" t="str">
            <v>GRUNDY</v>
          </cell>
          <cell r="D472" t="str">
            <v>Elementary</v>
          </cell>
          <cell r="E472"/>
          <cell r="F472">
            <v>315.25</v>
          </cell>
          <cell r="G472">
            <v>86.33</v>
          </cell>
          <cell r="H472">
            <v>3</v>
          </cell>
          <cell r="I472"/>
          <cell r="J472">
            <v>0.69</v>
          </cell>
          <cell r="K472">
            <v>50594.25</v>
          </cell>
          <cell r="L472"/>
          <cell r="M472">
            <v>0.69</v>
          </cell>
          <cell r="N472">
            <v>50594.25</v>
          </cell>
          <cell r="O472"/>
          <cell r="P472">
            <v>0.71</v>
          </cell>
          <cell r="Q472">
            <v>52060.75</v>
          </cell>
          <cell r="R472"/>
          <cell r="S472">
            <v>0.71</v>
          </cell>
          <cell r="T472">
            <v>52060.75</v>
          </cell>
          <cell r="U472"/>
          <cell r="V472"/>
          <cell r="W472">
            <v>0.02</v>
          </cell>
          <cell r="X472">
            <v>1466.5</v>
          </cell>
          <cell r="Y472"/>
          <cell r="Z472">
            <v>0.02</v>
          </cell>
          <cell r="AA472">
            <v>1466.5</v>
          </cell>
          <cell r="AB472"/>
          <cell r="AC472">
            <v>0.02</v>
          </cell>
          <cell r="AD472">
            <v>1466.5</v>
          </cell>
          <cell r="AE472"/>
          <cell r="AF472">
            <v>0.02</v>
          </cell>
          <cell r="AG472">
            <v>1466.5</v>
          </cell>
          <cell r="AH472"/>
          <cell r="AI472">
            <v>0.03</v>
          </cell>
          <cell r="AJ472">
            <v>2199.75</v>
          </cell>
          <cell r="AK472"/>
          <cell r="AL472"/>
          <cell r="AM472">
            <v>2.23</v>
          </cell>
          <cell r="AN472">
            <v>163514.75</v>
          </cell>
          <cell r="AO472"/>
          <cell r="AP472">
            <v>2.23</v>
          </cell>
          <cell r="AQ472">
            <v>66235.460000000006</v>
          </cell>
          <cell r="AR472"/>
          <cell r="AS472">
            <v>0.31</v>
          </cell>
          <cell r="AT472">
            <v>25065.05</v>
          </cell>
          <cell r="AU472"/>
          <cell r="AV472"/>
          <cell r="AW472">
            <v>468191.01</v>
          </cell>
          <cell r="AX472"/>
          <cell r="AY472">
            <v>4.43</v>
          </cell>
        </row>
        <row r="473">
          <cell r="A473" t="str">
            <v>24032024C0400</v>
          </cell>
          <cell r="B473" t="str">
            <v>NETTLE CREEK C C SCH DIST 24C</v>
          </cell>
          <cell r="C473" t="str">
            <v>GRUNDY</v>
          </cell>
          <cell r="D473" t="str">
            <v>Elementary</v>
          </cell>
          <cell r="E473"/>
          <cell r="F473">
            <v>83.39</v>
          </cell>
          <cell r="G473">
            <v>4.33</v>
          </cell>
          <cell r="H473">
            <v>3</v>
          </cell>
          <cell r="I473"/>
          <cell r="J473">
            <v>0.03</v>
          </cell>
          <cell r="K473">
            <v>2199.75</v>
          </cell>
          <cell r="L473"/>
          <cell r="M473">
            <v>0.03</v>
          </cell>
          <cell r="N473">
            <v>2199.75</v>
          </cell>
          <cell r="O473"/>
          <cell r="P473">
            <v>0.03</v>
          </cell>
          <cell r="Q473">
            <v>2199.75</v>
          </cell>
          <cell r="R473"/>
          <cell r="S473">
            <v>0.03</v>
          </cell>
          <cell r="T473">
            <v>2199.75</v>
          </cell>
          <cell r="U473"/>
          <cell r="V473"/>
          <cell r="W473">
            <v>0.02</v>
          </cell>
          <cell r="X473">
            <v>1466.5</v>
          </cell>
          <cell r="Y473"/>
          <cell r="Z473">
            <v>0.02</v>
          </cell>
          <cell r="AA473">
            <v>1466.5</v>
          </cell>
          <cell r="AB473"/>
          <cell r="AC473">
            <v>0.02</v>
          </cell>
          <cell r="AD473">
            <v>1466.5</v>
          </cell>
          <cell r="AE473"/>
          <cell r="AF473">
            <v>0.02</v>
          </cell>
          <cell r="AG473">
            <v>1466.5</v>
          </cell>
          <cell r="AH473"/>
          <cell r="AI473">
            <v>0.03</v>
          </cell>
          <cell r="AJ473">
            <v>2199.75</v>
          </cell>
          <cell r="AK473"/>
          <cell r="AL473"/>
          <cell r="AM473">
            <v>0.59</v>
          </cell>
          <cell r="AN473">
            <v>43261.75</v>
          </cell>
          <cell r="AO473"/>
          <cell r="AP473">
            <v>0.59</v>
          </cell>
          <cell r="AQ473">
            <v>17524.18</v>
          </cell>
          <cell r="AR473"/>
          <cell r="AS473">
            <v>0.08</v>
          </cell>
          <cell r="AT473">
            <v>6468.4</v>
          </cell>
          <cell r="AU473"/>
          <cell r="AV473"/>
          <cell r="AW473">
            <v>84119.08</v>
          </cell>
          <cell r="AX473"/>
          <cell r="AY473">
            <v>0.77</v>
          </cell>
        </row>
        <row r="474">
          <cell r="A474" t="str">
            <v>2403205400200</v>
          </cell>
          <cell r="B474" t="str">
            <v>MORRIS SCHOOL DISTRICT 54</v>
          </cell>
          <cell r="C474" t="str">
            <v>GRUNDY</v>
          </cell>
          <cell r="D474" t="str">
            <v>Elementary</v>
          </cell>
          <cell r="E474"/>
          <cell r="F474">
            <v>1065.31</v>
          </cell>
          <cell r="G474">
            <v>427</v>
          </cell>
          <cell r="H474">
            <v>107.5</v>
          </cell>
          <cell r="I474"/>
          <cell r="J474">
            <v>3.41</v>
          </cell>
          <cell r="K474">
            <v>250038.25</v>
          </cell>
          <cell r="L474"/>
          <cell r="M474">
            <v>3.41</v>
          </cell>
          <cell r="N474">
            <v>250038.25</v>
          </cell>
          <cell r="O474"/>
          <cell r="P474">
            <v>3.55</v>
          </cell>
          <cell r="Q474">
            <v>260303.75</v>
          </cell>
          <cell r="R474"/>
          <cell r="S474">
            <v>3.55</v>
          </cell>
          <cell r="T474">
            <v>260303.75</v>
          </cell>
          <cell r="U474"/>
          <cell r="V474"/>
          <cell r="W474">
            <v>0.86</v>
          </cell>
          <cell r="X474">
            <v>63059.5</v>
          </cell>
          <cell r="Y474"/>
          <cell r="Z474">
            <v>0.86</v>
          </cell>
          <cell r="AA474">
            <v>63059.5</v>
          </cell>
          <cell r="AB474"/>
          <cell r="AC474">
            <v>0.89</v>
          </cell>
          <cell r="AD474">
            <v>65259.25</v>
          </cell>
          <cell r="AE474"/>
          <cell r="AF474">
            <v>0.89</v>
          </cell>
          <cell r="AG474">
            <v>65259.25</v>
          </cell>
          <cell r="AH474"/>
          <cell r="AI474">
            <v>1.07</v>
          </cell>
          <cell r="AJ474">
            <v>78457.75</v>
          </cell>
          <cell r="AK474"/>
          <cell r="AL474"/>
          <cell r="AM474">
            <v>7.55</v>
          </cell>
          <cell r="AN474">
            <v>553603.75</v>
          </cell>
          <cell r="AO474"/>
          <cell r="AP474">
            <v>7.55</v>
          </cell>
          <cell r="AQ474">
            <v>224250.1</v>
          </cell>
          <cell r="AR474"/>
          <cell r="AS474">
            <v>1.06</v>
          </cell>
          <cell r="AT474">
            <v>85706.3</v>
          </cell>
          <cell r="AU474"/>
          <cell r="AV474"/>
          <cell r="AW474">
            <v>2219339.4</v>
          </cell>
          <cell r="AX474"/>
          <cell r="AY474">
            <v>21.77</v>
          </cell>
        </row>
        <row r="475">
          <cell r="A475" t="str">
            <v>24032060C0400</v>
          </cell>
          <cell r="B475" t="str">
            <v>SARATOGA COMM CONS S DIST 60C</v>
          </cell>
          <cell r="C475" t="str">
            <v>GRUNDY</v>
          </cell>
          <cell r="D475" t="str">
            <v>Elementary</v>
          </cell>
          <cell r="E475"/>
          <cell r="F475">
            <v>729.25</v>
          </cell>
          <cell r="G475">
            <v>221.66</v>
          </cell>
          <cell r="H475">
            <v>51</v>
          </cell>
          <cell r="I475"/>
          <cell r="J475">
            <v>1.77</v>
          </cell>
          <cell r="K475">
            <v>129785.25</v>
          </cell>
          <cell r="L475"/>
          <cell r="M475">
            <v>1.77</v>
          </cell>
          <cell r="N475">
            <v>129785.25</v>
          </cell>
          <cell r="O475"/>
          <cell r="P475">
            <v>1.84</v>
          </cell>
          <cell r="Q475">
            <v>134918</v>
          </cell>
          <cell r="R475"/>
          <cell r="S475">
            <v>1.84</v>
          </cell>
          <cell r="T475">
            <v>134918</v>
          </cell>
          <cell r="U475"/>
          <cell r="V475"/>
          <cell r="W475">
            <v>0.4</v>
          </cell>
          <cell r="X475">
            <v>29330</v>
          </cell>
          <cell r="Y475"/>
          <cell r="Z475">
            <v>0.4</v>
          </cell>
          <cell r="AA475">
            <v>29330</v>
          </cell>
          <cell r="AB475"/>
          <cell r="AC475">
            <v>0.42</v>
          </cell>
          <cell r="AD475">
            <v>30796.5</v>
          </cell>
          <cell r="AE475"/>
          <cell r="AF475">
            <v>0.42</v>
          </cell>
          <cell r="AG475">
            <v>30796.5</v>
          </cell>
          <cell r="AH475"/>
          <cell r="AI475">
            <v>0.51</v>
          </cell>
          <cell r="AJ475">
            <v>37395.75</v>
          </cell>
          <cell r="AK475"/>
          <cell r="AL475"/>
          <cell r="AM475">
            <v>5.17</v>
          </cell>
          <cell r="AN475">
            <v>379090.25</v>
          </cell>
          <cell r="AO475"/>
          <cell r="AP475">
            <v>5.17</v>
          </cell>
          <cell r="AQ475">
            <v>153559.34</v>
          </cell>
          <cell r="AR475"/>
          <cell r="AS475">
            <v>0.72</v>
          </cell>
          <cell r="AT475">
            <v>58215.6</v>
          </cell>
          <cell r="AU475"/>
          <cell r="AV475"/>
          <cell r="AW475">
            <v>1277920.44</v>
          </cell>
          <cell r="AX475"/>
          <cell r="AY475">
            <v>12.370000000000001</v>
          </cell>
        </row>
        <row r="476">
          <cell r="A476" t="str">
            <v>24032072C0400</v>
          </cell>
          <cell r="B476" t="str">
            <v>GARDNER COMM CONS SCH DIST 72C</v>
          </cell>
          <cell r="C476" t="str">
            <v>GRUNDY</v>
          </cell>
          <cell r="D476" t="str">
            <v>Elementary</v>
          </cell>
          <cell r="E476"/>
          <cell r="F476">
            <v>147.55000000000001</v>
          </cell>
          <cell r="G476">
            <v>40</v>
          </cell>
          <cell r="H476">
            <v>0.33</v>
          </cell>
          <cell r="I476"/>
          <cell r="J476">
            <v>0.32</v>
          </cell>
          <cell r="K476">
            <v>23464</v>
          </cell>
          <cell r="L476"/>
          <cell r="M476">
            <v>0.32</v>
          </cell>
          <cell r="N476">
            <v>23464</v>
          </cell>
          <cell r="O476"/>
          <cell r="P476">
            <v>0.33</v>
          </cell>
          <cell r="Q476">
            <v>24197.25</v>
          </cell>
          <cell r="R476"/>
          <cell r="S476">
            <v>0.33</v>
          </cell>
          <cell r="T476">
            <v>24197.25</v>
          </cell>
          <cell r="U476"/>
          <cell r="V476"/>
          <cell r="W476">
            <v>0</v>
          </cell>
          <cell r="X476">
            <v>0</v>
          </cell>
          <cell r="Y476"/>
          <cell r="Z476">
            <v>0</v>
          </cell>
          <cell r="AA476">
            <v>0</v>
          </cell>
          <cell r="AB476"/>
          <cell r="AC476">
            <v>0</v>
          </cell>
          <cell r="AD476">
            <v>0</v>
          </cell>
          <cell r="AE476"/>
          <cell r="AF476">
            <v>0</v>
          </cell>
          <cell r="AG476">
            <v>0</v>
          </cell>
          <cell r="AH476"/>
          <cell r="AI476">
            <v>0</v>
          </cell>
          <cell r="AJ476">
            <v>0</v>
          </cell>
          <cell r="AK476"/>
          <cell r="AL476"/>
          <cell r="AM476">
            <v>1.04</v>
          </cell>
          <cell r="AN476">
            <v>76258</v>
          </cell>
          <cell r="AO476"/>
          <cell r="AP476">
            <v>1.04</v>
          </cell>
          <cell r="AQ476">
            <v>30890.080000000002</v>
          </cell>
          <cell r="AR476"/>
          <cell r="AS476">
            <v>0.14000000000000001</v>
          </cell>
          <cell r="AT476">
            <v>11319.7</v>
          </cell>
          <cell r="AU476"/>
          <cell r="AV476"/>
          <cell r="AW476">
            <v>213790.28</v>
          </cell>
          <cell r="AX476"/>
          <cell r="AY476">
            <v>2.02</v>
          </cell>
        </row>
        <row r="477">
          <cell r="A477" t="str">
            <v>2403207301700</v>
          </cell>
          <cell r="B477" t="str">
            <v>GARDNER S WILMINGTON THS DIST 73</v>
          </cell>
          <cell r="C477" t="str">
            <v>GRUNDY</v>
          </cell>
          <cell r="D477" t="str">
            <v>High School</v>
          </cell>
          <cell r="E477"/>
          <cell r="F477">
            <v>170.82</v>
          </cell>
          <cell r="G477">
            <v>49.66</v>
          </cell>
          <cell r="H477">
            <v>1</v>
          </cell>
          <cell r="I477"/>
          <cell r="J477">
            <v>0.39</v>
          </cell>
          <cell r="K477">
            <v>28596.75</v>
          </cell>
          <cell r="L477"/>
          <cell r="M477">
            <v>0.39</v>
          </cell>
          <cell r="N477">
            <v>28596.75</v>
          </cell>
          <cell r="O477"/>
          <cell r="P477">
            <v>0.41</v>
          </cell>
          <cell r="Q477">
            <v>30063.25</v>
          </cell>
          <cell r="R477"/>
          <cell r="S477">
            <v>0.41</v>
          </cell>
          <cell r="T477">
            <v>30063.25</v>
          </cell>
          <cell r="U477"/>
          <cell r="V477"/>
          <cell r="W477">
            <v>0</v>
          </cell>
          <cell r="X477">
            <v>0</v>
          </cell>
          <cell r="Y477"/>
          <cell r="Z477">
            <v>0</v>
          </cell>
          <cell r="AA477">
            <v>0</v>
          </cell>
          <cell r="AB477"/>
          <cell r="AC477">
            <v>0</v>
          </cell>
          <cell r="AD477">
            <v>0</v>
          </cell>
          <cell r="AE477"/>
          <cell r="AF477">
            <v>0</v>
          </cell>
          <cell r="AG477">
            <v>0</v>
          </cell>
          <cell r="AH477"/>
          <cell r="AI477">
            <v>0.01</v>
          </cell>
          <cell r="AJ477">
            <v>733.25</v>
          </cell>
          <cell r="AK477"/>
          <cell r="AL477"/>
          <cell r="AM477">
            <v>1.21</v>
          </cell>
          <cell r="AN477">
            <v>88723.25</v>
          </cell>
          <cell r="AO477"/>
          <cell r="AP477">
            <v>1.21</v>
          </cell>
          <cell r="AQ477">
            <v>35939.42</v>
          </cell>
          <cell r="AR477"/>
          <cell r="AS477">
            <v>0.17</v>
          </cell>
          <cell r="AT477">
            <v>13745.35</v>
          </cell>
          <cell r="AU477"/>
          <cell r="AV477"/>
          <cell r="AW477">
            <v>256461.27</v>
          </cell>
          <cell r="AX477"/>
          <cell r="AY477">
            <v>2.4299999999999997</v>
          </cell>
        </row>
        <row r="478">
          <cell r="A478" t="str">
            <v>2403207400300</v>
          </cell>
          <cell r="B478" t="str">
            <v>SOUTH WILMINGTON CONS SCH DIST 74</v>
          </cell>
          <cell r="C478" t="str">
            <v>GRUNDY</v>
          </cell>
          <cell r="D478" t="str">
            <v>Elementary</v>
          </cell>
          <cell r="E478"/>
          <cell r="F478">
            <v>85</v>
          </cell>
          <cell r="G478">
            <v>13</v>
          </cell>
          <cell r="H478">
            <v>1</v>
          </cell>
          <cell r="I478"/>
          <cell r="J478">
            <v>0.1</v>
          </cell>
          <cell r="K478">
            <v>7332.5</v>
          </cell>
          <cell r="L478"/>
          <cell r="M478">
            <v>0.1</v>
          </cell>
          <cell r="N478">
            <v>7332.5</v>
          </cell>
          <cell r="O478"/>
          <cell r="P478">
            <v>0.1</v>
          </cell>
          <cell r="Q478">
            <v>7332.5</v>
          </cell>
          <cell r="R478"/>
          <cell r="S478">
            <v>0.1</v>
          </cell>
          <cell r="T478">
            <v>7332.5</v>
          </cell>
          <cell r="U478"/>
          <cell r="V478"/>
          <cell r="W478">
            <v>0</v>
          </cell>
          <cell r="X478">
            <v>0</v>
          </cell>
          <cell r="Y478"/>
          <cell r="Z478">
            <v>0</v>
          </cell>
          <cell r="AA478">
            <v>0</v>
          </cell>
          <cell r="AB478"/>
          <cell r="AC478">
            <v>0</v>
          </cell>
          <cell r="AD478">
            <v>0</v>
          </cell>
          <cell r="AE478"/>
          <cell r="AF478">
            <v>0</v>
          </cell>
          <cell r="AG478">
            <v>0</v>
          </cell>
          <cell r="AH478"/>
          <cell r="AI478">
            <v>0.01</v>
          </cell>
          <cell r="AJ478">
            <v>733.25</v>
          </cell>
          <cell r="AK478"/>
          <cell r="AL478"/>
          <cell r="AM478">
            <v>0.6</v>
          </cell>
          <cell r="AN478">
            <v>43995</v>
          </cell>
          <cell r="AO478"/>
          <cell r="AP478">
            <v>0.6</v>
          </cell>
          <cell r="AQ478">
            <v>17821.2</v>
          </cell>
          <cell r="AR478"/>
          <cell r="AS478">
            <v>0.08</v>
          </cell>
          <cell r="AT478">
            <v>6468.4</v>
          </cell>
          <cell r="AU478"/>
          <cell r="AV478"/>
          <cell r="AW478">
            <v>98347.85</v>
          </cell>
          <cell r="AX478"/>
          <cell r="AY478">
            <v>0.91</v>
          </cell>
        </row>
        <row r="479">
          <cell r="A479" t="str">
            <v>2403207500200</v>
          </cell>
          <cell r="B479" t="str">
            <v>BRACEVILLE SCHOOL DIST 75</v>
          </cell>
          <cell r="C479" t="str">
            <v>GRUNDY</v>
          </cell>
          <cell r="D479" t="str">
            <v>Elementary</v>
          </cell>
          <cell r="E479"/>
          <cell r="F479">
            <v>119.25</v>
          </cell>
          <cell r="G479">
            <v>43.66</v>
          </cell>
          <cell r="H479">
            <v>1.5</v>
          </cell>
          <cell r="I479"/>
          <cell r="J479">
            <v>0.34</v>
          </cell>
          <cell r="K479">
            <v>24930.5</v>
          </cell>
          <cell r="L479"/>
          <cell r="M479">
            <v>0.34</v>
          </cell>
          <cell r="N479">
            <v>24930.5</v>
          </cell>
          <cell r="O479"/>
          <cell r="P479">
            <v>0.36</v>
          </cell>
          <cell r="Q479">
            <v>26397</v>
          </cell>
          <cell r="R479"/>
          <cell r="S479">
            <v>0.36</v>
          </cell>
          <cell r="T479">
            <v>26397</v>
          </cell>
          <cell r="U479"/>
          <cell r="V479"/>
          <cell r="W479">
            <v>0.01</v>
          </cell>
          <cell r="X479">
            <v>733.25</v>
          </cell>
          <cell r="Y479"/>
          <cell r="Z479">
            <v>0.01</v>
          </cell>
          <cell r="AA479">
            <v>733.25</v>
          </cell>
          <cell r="AB479"/>
          <cell r="AC479">
            <v>0.01</v>
          </cell>
          <cell r="AD479">
            <v>733.25</v>
          </cell>
          <cell r="AE479"/>
          <cell r="AF479">
            <v>0.01</v>
          </cell>
          <cell r="AG479">
            <v>733.25</v>
          </cell>
          <cell r="AH479"/>
          <cell r="AI479">
            <v>0.01</v>
          </cell>
          <cell r="AJ479">
            <v>733.25</v>
          </cell>
          <cell r="AK479"/>
          <cell r="AL479"/>
          <cell r="AM479">
            <v>0.84</v>
          </cell>
          <cell r="AN479">
            <v>61593</v>
          </cell>
          <cell r="AO479"/>
          <cell r="AP479">
            <v>0.84</v>
          </cell>
          <cell r="AQ479">
            <v>24949.68</v>
          </cell>
          <cell r="AR479"/>
          <cell r="AS479">
            <v>0.11</v>
          </cell>
          <cell r="AT479">
            <v>8894.0499999999993</v>
          </cell>
          <cell r="AU479"/>
          <cell r="AV479"/>
          <cell r="AW479">
            <v>201757.97999999998</v>
          </cell>
          <cell r="AX479"/>
          <cell r="AY479">
            <v>1.94</v>
          </cell>
        </row>
        <row r="480">
          <cell r="A480" t="str">
            <v>2403210101600</v>
          </cell>
          <cell r="B480" t="str">
            <v>MORRIS COMM HIGH SCH DIST 101</v>
          </cell>
          <cell r="C480" t="str">
            <v>GRUNDY</v>
          </cell>
          <cell r="D480" t="str">
            <v>High School</v>
          </cell>
          <cell r="E480"/>
          <cell r="F480">
            <v>921.5</v>
          </cell>
          <cell r="G480">
            <v>283.33</v>
          </cell>
          <cell r="H480">
            <v>32.5</v>
          </cell>
          <cell r="I480"/>
          <cell r="J480">
            <v>2.2599999999999998</v>
          </cell>
          <cell r="K480">
            <v>165714.5</v>
          </cell>
          <cell r="L480"/>
          <cell r="M480">
            <v>2.2599999999999998</v>
          </cell>
          <cell r="N480">
            <v>165714.5</v>
          </cell>
          <cell r="O480"/>
          <cell r="P480">
            <v>2.36</v>
          </cell>
          <cell r="Q480">
            <v>173047</v>
          </cell>
          <cell r="R480"/>
          <cell r="S480">
            <v>2.36</v>
          </cell>
          <cell r="T480">
            <v>173047</v>
          </cell>
          <cell r="U480"/>
          <cell r="V480"/>
          <cell r="W480">
            <v>0.26</v>
          </cell>
          <cell r="X480">
            <v>19064.5</v>
          </cell>
          <cell r="Y480"/>
          <cell r="Z480">
            <v>0.26</v>
          </cell>
          <cell r="AA480">
            <v>19064.5</v>
          </cell>
          <cell r="AB480"/>
          <cell r="AC480">
            <v>0.27</v>
          </cell>
          <cell r="AD480">
            <v>19797.75</v>
          </cell>
          <cell r="AE480"/>
          <cell r="AF480">
            <v>0.27</v>
          </cell>
          <cell r="AG480">
            <v>19797.75</v>
          </cell>
          <cell r="AH480"/>
          <cell r="AI480">
            <v>0.32</v>
          </cell>
          <cell r="AJ480">
            <v>23464</v>
          </cell>
          <cell r="AK480"/>
          <cell r="AL480"/>
          <cell r="AM480">
            <v>6.53</v>
          </cell>
          <cell r="AN480">
            <v>478812.25</v>
          </cell>
          <cell r="AO480"/>
          <cell r="AP480">
            <v>6.53</v>
          </cell>
          <cell r="AQ480">
            <v>193954.06</v>
          </cell>
          <cell r="AR480"/>
          <cell r="AS480">
            <v>0.92</v>
          </cell>
          <cell r="AT480">
            <v>74386.600000000006</v>
          </cell>
          <cell r="AU480"/>
          <cell r="AV480"/>
          <cell r="AW480">
            <v>1525864.4100000001</v>
          </cell>
          <cell r="AX480"/>
          <cell r="AY480">
            <v>14.629999999999999</v>
          </cell>
        </row>
        <row r="481">
          <cell r="A481" t="str">
            <v>2403211101600</v>
          </cell>
          <cell r="B481" t="str">
            <v>MINOOKA COMM H S DISTRICT 111</v>
          </cell>
          <cell r="C481" t="str">
            <v>GRUNDY</v>
          </cell>
          <cell r="D481" t="str">
            <v>High School</v>
          </cell>
          <cell r="E481"/>
          <cell r="F481">
            <v>2899.5</v>
          </cell>
          <cell r="G481">
            <v>429.66</v>
          </cell>
          <cell r="H481">
            <v>26.16</v>
          </cell>
          <cell r="I481"/>
          <cell r="J481">
            <v>3.43</v>
          </cell>
          <cell r="K481">
            <v>251504.75</v>
          </cell>
          <cell r="L481"/>
          <cell r="M481">
            <v>3.43</v>
          </cell>
          <cell r="N481">
            <v>251504.75</v>
          </cell>
          <cell r="O481"/>
          <cell r="P481">
            <v>3.58</v>
          </cell>
          <cell r="Q481">
            <v>262503.5</v>
          </cell>
          <cell r="R481"/>
          <cell r="S481">
            <v>3.58</v>
          </cell>
          <cell r="T481">
            <v>262503.5</v>
          </cell>
          <cell r="U481"/>
          <cell r="V481"/>
          <cell r="W481">
            <v>0.2</v>
          </cell>
          <cell r="X481">
            <v>14665</v>
          </cell>
          <cell r="Y481"/>
          <cell r="Z481">
            <v>0.2</v>
          </cell>
          <cell r="AA481">
            <v>14665</v>
          </cell>
          <cell r="AB481"/>
          <cell r="AC481">
            <v>0.21</v>
          </cell>
          <cell r="AD481">
            <v>15398.25</v>
          </cell>
          <cell r="AE481"/>
          <cell r="AF481">
            <v>0.21</v>
          </cell>
          <cell r="AG481">
            <v>15398.25</v>
          </cell>
          <cell r="AH481"/>
          <cell r="AI481">
            <v>0.26</v>
          </cell>
          <cell r="AJ481">
            <v>19064.5</v>
          </cell>
          <cell r="AK481"/>
          <cell r="AL481"/>
          <cell r="AM481">
            <v>20.56</v>
          </cell>
          <cell r="AN481">
            <v>1507562</v>
          </cell>
          <cell r="AO481"/>
          <cell r="AP481">
            <v>20.56</v>
          </cell>
          <cell r="AQ481">
            <v>610673.12</v>
          </cell>
          <cell r="AR481"/>
          <cell r="AS481">
            <v>2.89</v>
          </cell>
          <cell r="AT481">
            <v>233670.95</v>
          </cell>
          <cell r="AU481"/>
          <cell r="AV481"/>
          <cell r="AW481">
            <v>3459113.5700000003</v>
          </cell>
          <cell r="AX481"/>
          <cell r="AY481">
            <v>32.03</v>
          </cell>
        </row>
        <row r="482">
          <cell r="A482" t="str">
            <v>2403220100400</v>
          </cell>
          <cell r="B482" t="str">
            <v>MINOOKA COMM CONS S DIST 201</v>
          </cell>
          <cell r="C482" t="str">
            <v>GRUNDY</v>
          </cell>
          <cell r="D482" t="str">
            <v>Elementary</v>
          </cell>
          <cell r="E482"/>
          <cell r="F482">
            <v>4442.0600000000004</v>
          </cell>
          <cell r="G482">
            <v>801.33</v>
          </cell>
          <cell r="H482">
            <v>198</v>
          </cell>
          <cell r="I482"/>
          <cell r="J482">
            <v>6.41</v>
          </cell>
          <cell r="K482">
            <v>470013.25</v>
          </cell>
          <cell r="L482"/>
          <cell r="M482">
            <v>6.41</v>
          </cell>
          <cell r="N482">
            <v>470013.25</v>
          </cell>
          <cell r="O482"/>
          <cell r="P482">
            <v>6.67</v>
          </cell>
          <cell r="Q482">
            <v>489077.75</v>
          </cell>
          <cell r="R482"/>
          <cell r="S482">
            <v>6.67</v>
          </cell>
          <cell r="T482">
            <v>489077.75</v>
          </cell>
          <cell r="U482"/>
          <cell r="V482"/>
          <cell r="W482">
            <v>1.58</v>
          </cell>
          <cell r="X482">
            <v>115853.5</v>
          </cell>
          <cell r="Y482"/>
          <cell r="Z482">
            <v>1.58</v>
          </cell>
          <cell r="AA482">
            <v>115853.5</v>
          </cell>
          <cell r="AB482"/>
          <cell r="AC482">
            <v>1.65</v>
          </cell>
          <cell r="AD482">
            <v>120986.25</v>
          </cell>
          <cell r="AE482"/>
          <cell r="AF482">
            <v>1.65</v>
          </cell>
          <cell r="AG482">
            <v>120986.25</v>
          </cell>
          <cell r="AH482"/>
          <cell r="AI482">
            <v>1.98</v>
          </cell>
          <cell r="AJ482">
            <v>145183.5</v>
          </cell>
          <cell r="AK482"/>
          <cell r="AL482"/>
          <cell r="AM482">
            <v>31.5</v>
          </cell>
          <cell r="AN482">
            <v>2309737.5</v>
          </cell>
          <cell r="AO482"/>
          <cell r="AP482">
            <v>31.5</v>
          </cell>
          <cell r="AQ482">
            <v>935613</v>
          </cell>
          <cell r="AR482"/>
          <cell r="AS482">
            <v>4.4400000000000004</v>
          </cell>
          <cell r="AT482">
            <v>358996.2</v>
          </cell>
          <cell r="AU482"/>
          <cell r="AV482"/>
          <cell r="AW482">
            <v>6141391.7000000002</v>
          </cell>
          <cell r="AX482"/>
          <cell r="AY482">
            <v>58.11</v>
          </cell>
        </row>
        <row r="483">
          <cell r="A483" t="str">
            <v>2404701801600</v>
          </cell>
          <cell r="B483" t="str">
            <v>NEWARK COMM H S DIST 18</v>
          </cell>
          <cell r="C483" t="str">
            <v>KENDALL</v>
          </cell>
          <cell r="D483" t="str">
            <v>High School</v>
          </cell>
          <cell r="E483"/>
          <cell r="F483">
            <v>171</v>
          </cell>
          <cell r="G483">
            <v>35.659999999999997</v>
          </cell>
          <cell r="H483">
            <v>2.16</v>
          </cell>
          <cell r="I483"/>
          <cell r="J483">
            <v>0.28000000000000003</v>
          </cell>
          <cell r="K483">
            <v>20531</v>
          </cell>
          <cell r="L483"/>
          <cell r="M483">
            <v>0.28000000000000003</v>
          </cell>
          <cell r="N483">
            <v>20531</v>
          </cell>
          <cell r="O483"/>
          <cell r="P483">
            <v>0.28999999999999998</v>
          </cell>
          <cell r="Q483">
            <v>21264.25</v>
          </cell>
          <cell r="R483"/>
          <cell r="S483">
            <v>0.28999999999999998</v>
          </cell>
          <cell r="T483">
            <v>21264.25</v>
          </cell>
          <cell r="U483"/>
          <cell r="V483"/>
          <cell r="W483">
            <v>0.01</v>
          </cell>
          <cell r="X483">
            <v>733.25</v>
          </cell>
          <cell r="Y483"/>
          <cell r="Z483">
            <v>0.01</v>
          </cell>
          <cell r="AA483">
            <v>733.25</v>
          </cell>
          <cell r="AB483"/>
          <cell r="AC483">
            <v>0.01</v>
          </cell>
          <cell r="AD483">
            <v>733.25</v>
          </cell>
          <cell r="AE483"/>
          <cell r="AF483">
            <v>0.01</v>
          </cell>
          <cell r="AG483">
            <v>733.25</v>
          </cell>
          <cell r="AH483"/>
          <cell r="AI483">
            <v>0.02</v>
          </cell>
          <cell r="AJ483">
            <v>1466.5</v>
          </cell>
          <cell r="AK483"/>
          <cell r="AL483"/>
          <cell r="AM483">
            <v>1.21</v>
          </cell>
          <cell r="AN483">
            <v>88723.25</v>
          </cell>
          <cell r="AO483"/>
          <cell r="AP483">
            <v>1.21</v>
          </cell>
          <cell r="AQ483">
            <v>35939.42</v>
          </cell>
          <cell r="AR483"/>
          <cell r="AS483">
            <v>0.17</v>
          </cell>
          <cell r="AT483">
            <v>13745.35</v>
          </cell>
          <cell r="AU483"/>
          <cell r="AV483"/>
          <cell r="AW483">
            <v>226398.02</v>
          </cell>
          <cell r="AX483"/>
          <cell r="AY483">
            <v>2.12</v>
          </cell>
        </row>
        <row r="484">
          <cell r="A484" t="str">
            <v>2404706600400</v>
          </cell>
          <cell r="B484" t="str">
            <v>NEWARK COMM CONS SCH DIST 66</v>
          </cell>
          <cell r="C484" t="str">
            <v>KENDALL</v>
          </cell>
          <cell r="D484" t="str">
            <v>Elementary</v>
          </cell>
          <cell r="E484"/>
          <cell r="F484">
            <v>233</v>
          </cell>
          <cell r="G484">
            <v>52.66</v>
          </cell>
          <cell r="H484">
            <v>9</v>
          </cell>
          <cell r="I484"/>
          <cell r="J484">
            <v>0.42</v>
          </cell>
          <cell r="K484">
            <v>30796.5</v>
          </cell>
          <cell r="L484"/>
          <cell r="M484">
            <v>0.42</v>
          </cell>
          <cell r="N484">
            <v>30796.5</v>
          </cell>
          <cell r="O484"/>
          <cell r="P484">
            <v>0.43</v>
          </cell>
          <cell r="Q484">
            <v>31529.75</v>
          </cell>
          <cell r="R484"/>
          <cell r="S484">
            <v>0.43</v>
          </cell>
          <cell r="T484">
            <v>31529.75</v>
          </cell>
          <cell r="U484"/>
          <cell r="V484"/>
          <cell r="W484">
            <v>7.0000000000000007E-2</v>
          </cell>
          <cell r="X484">
            <v>5132.75</v>
          </cell>
          <cell r="Y484"/>
          <cell r="Z484">
            <v>7.0000000000000007E-2</v>
          </cell>
          <cell r="AA484">
            <v>5132.75</v>
          </cell>
          <cell r="AB484"/>
          <cell r="AC484">
            <v>7.0000000000000007E-2</v>
          </cell>
          <cell r="AD484">
            <v>5132.75</v>
          </cell>
          <cell r="AE484"/>
          <cell r="AF484">
            <v>7.0000000000000007E-2</v>
          </cell>
          <cell r="AG484">
            <v>5132.75</v>
          </cell>
          <cell r="AH484"/>
          <cell r="AI484">
            <v>0.09</v>
          </cell>
          <cell r="AJ484">
            <v>6599.25</v>
          </cell>
          <cell r="AK484"/>
          <cell r="AL484"/>
          <cell r="AM484">
            <v>1.65</v>
          </cell>
          <cell r="AN484">
            <v>120986.25</v>
          </cell>
          <cell r="AO484"/>
          <cell r="AP484">
            <v>1.65</v>
          </cell>
          <cell r="AQ484">
            <v>49008.3</v>
          </cell>
          <cell r="AR484"/>
          <cell r="AS484">
            <v>0.23</v>
          </cell>
          <cell r="AT484">
            <v>18596.650000000001</v>
          </cell>
          <cell r="AU484"/>
          <cell r="AV484"/>
          <cell r="AW484">
            <v>340373.95</v>
          </cell>
          <cell r="AX484"/>
          <cell r="AY484">
            <v>3.2300000000000004</v>
          </cell>
        </row>
        <row r="485">
          <cell r="A485" t="str">
            <v>2404708802600</v>
          </cell>
          <cell r="B485" t="str">
            <v>PLANO COMM UNIT SCHOOL DIST 88</v>
          </cell>
          <cell r="C485" t="str">
            <v>KENDALL</v>
          </cell>
          <cell r="D485" t="str">
            <v>Unit</v>
          </cell>
          <cell r="E485"/>
          <cell r="F485">
            <v>2329.75</v>
          </cell>
          <cell r="G485">
            <v>1064</v>
          </cell>
          <cell r="H485">
            <v>486.5</v>
          </cell>
          <cell r="I485"/>
          <cell r="J485">
            <v>8.51</v>
          </cell>
          <cell r="K485">
            <v>623995.75</v>
          </cell>
          <cell r="L485"/>
          <cell r="M485">
            <v>8.51</v>
          </cell>
          <cell r="N485">
            <v>623995.75</v>
          </cell>
          <cell r="O485"/>
          <cell r="P485">
            <v>8.86</v>
          </cell>
          <cell r="Q485">
            <v>649659.5</v>
          </cell>
          <cell r="R485"/>
          <cell r="S485">
            <v>8.86</v>
          </cell>
          <cell r="T485">
            <v>649659.5</v>
          </cell>
          <cell r="U485"/>
          <cell r="V485"/>
          <cell r="W485">
            <v>3.89</v>
          </cell>
          <cell r="X485">
            <v>285234.25</v>
          </cell>
          <cell r="Y485"/>
          <cell r="Z485">
            <v>3.89</v>
          </cell>
          <cell r="AA485">
            <v>285234.25</v>
          </cell>
          <cell r="AB485"/>
          <cell r="AC485">
            <v>4.05</v>
          </cell>
          <cell r="AD485">
            <v>296966.25</v>
          </cell>
          <cell r="AE485"/>
          <cell r="AF485">
            <v>4.05</v>
          </cell>
          <cell r="AG485">
            <v>296966.25</v>
          </cell>
          <cell r="AH485"/>
          <cell r="AI485">
            <v>4.8600000000000003</v>
          </cell>
          <cell r="AJ485">
            <v>356359.5</v>
          </cell>
          <cell r="AK485"/>
          <cell r="AL485"/>
          <cell r="AM485">
            <v>16.52</v>
          </cell>
          <cell r="AN485">
            <v>1211329</v>
          </cell>
          <cell r="AO485"/>
          <cell r="AP485">
            <v>16.52</v>
          </cell>
          <cell r="AQ485">
            <v>490677.04</v>
          </cell>
          <cell r="AR485"/>
          <cell r="AS485">
            <v>2.3199999999999998</v>
          </cell>
          <cell r="AT485">
            <v>187583.6</v>
          </cell>
          <cell r="AU485"/>
          <cell r="AV485"/>
          <cell r="AW485">
            <v>5957660.6400000006</v>
          </cell>
          <cell r="AX485"/>
          <cell r="AY485">
            <v>59.599999999999994</v>
          </cell>
        </row>
        <row r="486">
          <cell r="A486" t="str">
            <v>2404709000400</v>
          </cell>
          <cell r="B486" t="str">
            <v>LISBON COMM CONS SCH DIST 90</v>
          </cell>
          <cell r="C486" t="str">
            <v>KENDALL</v>
          </cell>
          <cell r="D486" t="str">
            <v>Elementary</v>
          </cell>
          <cell r="E486"/>
          <cell r="F486">
            <v>116.5</v>
          </cell>
          <cell r="G486">
            <v>16.329999999999998</v>
          </cell>
          <cell r="H486">
            <v>0</v>
          </cell>
          <cell r="I486"/>
          <cell r="J486">
            <v>0.13</v>
          </cell>
          <cell r="K486">
            <v>9532.25</v>
          </cell>
          <cell r="L486"/>
          <cell r="M486">
            <v>0.13</v>
          </cell>
          <cell r="N486">
            <v>9532.25</v>
          </cell>
          <cell r="O486"/>
          <cell r="P486">
            <v>0.13</v>
          </cell>
          <cell r="Q486">
            <v>9532.25</v>
          </cell>
          <cell r="R486"/>
          <cell r="S486">
            <v>0.13</v>
          </cell>
          <cell r="T486">
            <v>9532.25</v>
          </cell>
          <cell r="U486"/>
          <cell r="V486"/>
          <cell r="W486">
            <v>0</v>
          </cell>
          <cell r="X486">
            <v>0</v>
          </cell>
          <cell r="Y486"/>
          <cell r="Z486">
            <v>0</v>
          </cell>
          <cell r="AA486">
            <v>0</v>
          </cell>
          <cell r="AB486"/>
          <cell r="AC486">
            <v>0</v>
          </cell>
          <cell r="AD486">
            <v>0</v>
          </cell>
          <cell r="AE486"/>
          <cell r="AF486">
            <v>0</v>
          </cell>
          <cell r="AG486">
            <v>0</v>
          </cell>
          <cell r="AH486"/>
          <cell r="AI486">
            <v>0</v>
          </cell>
          <cell r="AJ486">
            <v>0</v>
          </cell>
          <cell r="AK486"/>
          <cell r="AL486"/>
          <cell r="AM486">
            <v>0.82</v>
          </cell>
          <cell r="AN486">
            <v>60126.5</v>
          </cell>
          <cell r="AO486"/>
          <cell r="AP486">
            <v>0.82</v>
          </cell>
          <cell r="AQ486">
            <v>24355.64</v>
          </cell>
          <cell r="AR486"/>
          <cell r="AS486">
            <v>0.11</v>
          </cell>
          <cell r="AT486">
            <v>8894.0499999999993</v>
          </cell>
          <cell r="AU486"/>
          <cell r="AV486"/>
          <cell r="AW486">
            <v>131505.19</v>
          </cell>
          <cell r="AX486"/>
          <cell r="AY486">
            <v>1.21</v>
          </cell>
        </row>
        <row r="487">
          <cell r="A487" t="str">
            <v>2404711502600</v>
          </cell>
          <cell r="B487" t="str">
            <v>YORKVILLE COMM UNIT SCH DIST 115</v>
          </cell>
          <cell r="C487" t="str">
            <v>KENDALL</v>
          </cell>
          <cell r="D487" t="str">
            <v>Unit</v>
          </cell>
          <cell r="E487"/>
          <cell r="F487">
            <v>6782.75</v>
          </cell>
          <cell r="G487">
            <v>1266</v>
          </cell>
          <cell r="H487">
            <v>528.5</v>
          </cell>
          <cell r="I487"/>
          <cell r="J487">
            <v>10.119999999999999</v>
          </cell>
          <cell r="K487">
            <v>742049</v>
          </cell>
          <cell r="L487"/>
          <cell r="M487">
            <v>10.119999999999999</v>
          </cell>
          <cell r="N487">
            <v>742049</v>
          </cell>
          <cell r="O487"/>
          <cell r="P487">
            <v>10.55</v>
          </cell>
          <cell r="Q487">
            <v>773578.75</v>
          </cell>
          <cell r="R487"/>
          <cell r="S487">
            <v>10.55</v>
          </cell>
          <cell r="T487">
            <v>773578.75</v>
          </cell>
          <cell r="U487"/>
          <cell r="V487"/>
          <cell r="W487">
            <v>4.22</v>
          </cell>
          <cell r="X487">
            <v>309431.5</v>
          </cell>
          <cell r="Y487"/>
          <cell r="Z487">
            <v>4.22</v>
          </cell>
          <cell r="AA487">
            <v>309431.5</v>
          </cell>
          <cell r="AB487"/>
          <cell r="AC487">
            <v>4.4000000000000004</v>
          </cell>
          <cell r="AD487">
            <v>322630</v>
          </cell>
          <cell r="AE487"/>
          <cell r="AF487">
            <v>4.4000000000000004</v>
          </cell>
          <cell r="AG487">
            <v>322630</v>
          </cell>
          <cell r="AH487"/>
          <cell r="AI487">
            <v>5.28</v>
          </cell>
          <cell r="AJ487">
            <v>387156</v>
          </cell>
          <cell r="AK487"/>
          <cell r="AL487"/>
          <cell r="AM487">
            <v>48.1</v>
          </cell>
          <cell r="AN487">
            <v>3526932.5</v>
          </cell>
          <cell r="AO487"/>
          <cell r="AP487">
            <v>48.1</v>
          </cell>
          <cell r="AQ487">
            <v>1428666.2</v>
          </cell>
          <cell r="AR487"/>
          <cell r="AS487">
            <v>6.78</v>
          </cell>
          <cell r="AT487">
            <v>548196.9</v>
          </cell>
          <cell r="AU487"/>
          <cell r="AV487"/>
          <cell r="AW487">
            <v>10186330.1</v>
          </cell>
          <cell r="AX487"/>
          <cell r="AY487">
            <v>97.62</v>
          </cell>
        </row>
        <row r="488">
          <cell r="A488" t="str">
            <v>2404730802600</v>
          </cell>
          <cell r="B488" t="str">
            <v>OSWEGO COMM UNIT SCHOOL DIST 308</v>
          </cell>
          <cell r="C488" t="str">
            <v>KENDALL</v>
          </cell>
          <cell r="D488" t="str">
            <v>Unit</v>
          </cell>
          <cell r="E488"/>
          <cell r="F488">
            <v>16805.12</v>
          </cell>
          <cell r="G488">
            <v>3410.66</v>
          </cell>
          <cell r="H488">
            <v>2015.5</v>
          </cell>
          <cell r="I488"/>
          <cell r="J488">
            <v>27.28</v>
          </cell>
          <cell r="K488">
            <v>2000306</v>
          </cell>
          <cell r="L488"/>
          <cell r="M488">
            <v>27.28</v>
          </cell>
          <cell r="N488">
            <v>2000306</v>
          </cell>
          <cell r="O488"/>
          <cell r="P488">
            <v>28.42</v>
          </cell>
          <cell r="Q488">
            <v>2083896.5</v>
          </cell>
          <cell r="R488"/>
          <cell r="S488">
            <v>28.42</v>
          </cell>
          <cell r="T488">
            <v>2083896.5</v>
          </cell>
          <cell r="U488"/>
          <cell r="V488"/>
          <cell r="W488">
            <v>16.12</v>
          </cell>
          <cell r="X488">
            <v>1181999</v>
          </cell>
          <cell r="Y488"/>
          <cell r="Z488">
            <v>16.12</v>
          </cell>
          <cell r="AA488">
            <v>1181999</v>
          </cell>
          <cell r="AB488"/>
          <cell r="AC488">
            <v>16.79</v>
          </cell>
          <cell r="AD488">
            <v>1231126.75</v>
          </cell>
          <cell r="AE488"/>
          <cell r="AF488">
            <v>16.79</v>
          </cell>
          <cell r="AG488">
            <v>1231126.75</v>
          </cell>
          <cell r="AH488"/>
          <cell r="AI488">
            <v>20.149999999999999</v>
          </cell>
          <cell r="AJ488">
            <v>1477498.75</v>
          </cell>
          <cell r="AK488"/>
          <cell r="AL488"/>
          <cell r="AM488">
            <v>119.18</v>
          </cell>
          <cell r="AN488">
            <v>8738873.5</v>
          </cell>
          <cell r="AO488"/>
          <cell r="AP488">
            <v>119.18</v>
          </cell>
          <cell r="AQ488">
            <v>3539884.36</v>
          </cell>
          <cell r="AR488"/>
          <cell r="AS488">
            <v>16.8</v>
          </cell>
          <cell r="AT488">
            <v>1358364</v>
          </cell>
          <cell r="AU488"/>
          <cell r="AV488"/>
          <cell r="AW488">
            <v>28109277.109999999</v>
          </cell>
          <cell r="AX488"/>
          <cell r="AY488">
            <v>273.14999999999998</v>
          </cell>
        </row>
        <row r="489">
          <cell r="A489" t="str">
            <v>2600000000092</v>
          </cell>
          <cell r="B489" t="str">
            <v>ALT SCH-HANCOCK/MC DONOUGH ROE</v>
          </cell>
          <cell r="C489" t="str">
            <v>MCDONOUGH</v>
          </cell>
          <cell r="D489" t="str">
            <v>Regional</v>
          </cell>
          <cell r="E489"/>
          <cell r="F489">
            <v>54.3</v>
          </cell>
          <cell r="G489">
            <v>21.718245202047669</v>
          </cell>
          <cell r="H489">
            <v>0</v>
          </cell>
          <cell r="I489"/>
          <cell r="J489">
            <v>0.17</v>
          </cell>
          <cell r="K489">
            <v>12465.25</v>
          </cell>
          <cell r="L489"/>
          <cell r="M489">
            <v>0.17</v>
          </cell>
          <cell r="N489">
            <v>12465.25</v>
          </cell>
          <cell r="O489"/>
          <cell r="P489">
            <v>0.18</v>
          </cell>
          <cell r="Q489">
            <v>13198.5</v>
          </cell>
          <cell r="R489"/>
          <cell r="S489">
            <v>0.18</v>
          </cell>
          <cell r="T489">
            <v>13198.5</v>
          </cell>
          <cell r="U489"/>
          <cell r="V489"/>
          <cell r="W489">
            <v>0</v>
          </cell>
          <cell r="X489">
            <v>0</v>
          </cell>
          <cell r="Y489"/>
          <cell r="Z489">
            <v>0</v>
          </cell>
          <cell r="AA489">
            <v>0</v>
          </cell>
          <cell r="AB489"/>
          <cell r="AC489">
            <v>0</v>
          </cell>
          <cell r="AD489">
            <v>0</v>
          </cell>
          <cell r="AE489"/>
          <cell r="AF489">
            <v>0</v>
          </cell>
          <cell r="AG489">
            <v>0</v>
          </cell>
          <cell r="AH489"/>
          <cell r="AI489">
            <v>0</v>
          </cell>
          <cell r="AJ489">
            <v>0</v>
          </cell>
          <cell r="AK489"/>
          <cell r="AL489"/>
          <cell r="AM489">
            <v>0.38</v>
          </cell>
          <cell r="AN489">
            <v>27863.5</v>
          </cell>
          <cell r="AO489"/>
          <cell r="AP489">
            <v>0.38</v>
          </cell>
          <cell r="AQ489">
            <v>11286.76</v>
          </cell>
          <cell r="AR489"/>
          <cell r="AS489">
            <v>0.05</v>
          </cell>
          <cell r="AT489">
            <v>4042.75</v>
          </cell>
          <cell r="AU489"/>
          <cell r="AV489"/>
          <cell r="AW489">
            <v>94520.510000000009</v>
          </cell>
          <cell r="AX489"/>
          <cell r="AY489">
            <v>0.91</v>
          </cell>
        </row>
        <row r="490">
          <cell r="A490" t="str">
            <v>2600000000093</v>
          </cell>
          <cell r="B490" t="str">
            <v>SAFE SCH-HANCOCK/MC DONOUGH ROE</v>
          </cell>
          <cell r="C490" t="str">
            <v>MCDONOUGH</v>
          </cell>
          <cell r="D490" t="str">
            <v>Regional</v>
          </cell>
          <cell r="E490"/>
          <cell r="F490">
            <v>17.64</v>
          </cell>
          <cell r="G490">
            <v>7.0554299330409007</v>
          </cell>
          <cell r="H490">
            <v>0</v>
          </cell>
          <cell r="I490"/>
          <cell r="J490">
            <v>0.05</v>
          </cell>
          <cell r="K490">
            <v>3666.25</v>
          </cell>
          <cell r="L490"/>
          <cell r="M490">
            <v>0.05</v>
          </cell>
          <cell r="N490">
            <v>3666.25</v>
          </cell>
          <cell r="O490"/>
          <cell r="P490">
            <v>0.05</v>
          </cell>
          <cell r="Q490">
            <v>3666.25</v>
          </cell>
          <cell r="R490"/>
          <cell r="S490">
            <v>0.05</v>
          </cell>
          <cell r="T490">
            <v>3666.25</v>
          </cell>
          <cell r="U490"/>
          <cell r="V490"/>
          <cell r="W490">
            <v>0</v>
          </cell>
          <cell r="X490">
            <v>0</v>
          </cell>
          <cell r="Y490"/>
          <cell r="Z490">
            <v>0</v>
          </cell>
          <cell r="AA490">
            <v>0</v>
          </cell>
          <cell r="AB490"/>
          <cell r="AC490">
            <v>0</v>
          </cell>
          <cell r="AD490">
            <v>0</v>
          </cell>
          <cell r="AE490"/>
          <cell r="AF490">
            <v>0</v>
          </cell>
          <cell r="AG490">
            <v>0</v>
          </cell>
          <cell r="AH490"/>
          <cell r="AI490">
            <v>0</v>
          </cell>
          <cell r="AJ490">
            <v>0</v>
          </cell>
          <cell r="AK490"/>
          <cell r="AL490"/>
          <cell r="AM490">
            <v>0.12</v>
          </cell>
          <cell r="AN490">
            <v>8799</v>
          </cell>
          <cell r="AO490"/>
          <cell r="AP490">
            <v>0.12</v>
          </cell>
          <cell r="AQ490">
            <v>3564.24</v>
          </cell>
          <cell r="AR490"/>
          <cell r="AS490">
            <v>0.01</v>
          </cell>
          <cell r="AT490">
            <v>808.55</v>
          </cell>
          <cell r="AU490"/>
          <cell r="AV490"/>
          <cell r="AW490">
            <v>27836.79</v>
          </cell>
          <cell r="AX490"/>
          <cell r="AY490">
            <v>0.27</v>
          </cell>
        </row>
        <row r="491">
          <cell r="A491" t="str">
            <v>2602900102600</v>
          </cell>
          <cell r="B491" t="str">
            <v>ASTORIA COMM UNIT SCH DIST 1</v>
          </cell>
          <cell r="C491" t="str">
            <v>FULTON</v>
          </cell>
          <cell r="D491" t="str">
            <v>Unit</v>
          </cell>
          <cell r="E491"/>
          <cell r="F491">
            <v>265.29000000000002</v>
          </cell>
          <cell r="G491">
            <v>94</v>
          </cell>
          <cell r="H491">
            <v>0.5</v>
          </cell>
          <cell r="I491"/>
          <cell r="J491">
            <v>0.75</v>
          </cell>
          <cell r="K491">
            <v>54993.75</v>
          </cell>
          <cell r="L491"/>
          <cell r="M491">
            <v>0.75</v>
          </cell>
          <cell r="N491">
            <v>54993.75</v>
          </cell>
          <cell r="O491"/>
          <cell r="P491">
            <v>0.78</v>
          </cell>
          <cell r="Q491">
            <v>57193.5</v>
          </cell>
          <cell r="R491"/>
          <cell r="S491">
            <v>0.78</v>
          </cell>
          <cell r="T491">
            <v>57193.5</v>
          </cell>
          <cell r="U491"/>
          <cell r="V491"/>
          <cell r="W491">
            <v>0</v>
          </cell>
          <cell r="X491">
            <v>0</v>
          </cell>
          <cell r="Y491"/>
          <cell r="Z491">
            <v>0</v>
          </cell>
          <cell r="AA491">
            <v>0</v>
          </cell>
          <cell r="AB491"/>
          <cell r="AC491">
            <v>0</v>
          </cell>
          <cell r="AD491">
            <v>0</v>
          </cell>
          <cell r="AE491"/>
          <cell r="AF491">
            <v>0</v>
          </cell>
          <cell r="AG491">
            <v>0</v>
          </cell>
          <cell r="AH491"/>
          <cell r="AI491">
            <v>0</v>
          </cell>
          <cell r="AJ491">
            <v>0</v>
          </cell>
          <cell r="AK491"/>
          <cell r="AL491"/>
          <cell r="AM491">
            <v>1.88</v>
          </cell>
          <cell r="AN491">
            <v>137851</v>
          </cell>
          <cell r="AO491"/>
          <cell r="AP491">
            <v>1.88</v>
          </cell>
          <cell r="AQ491">
            <v>55839.76</v>
          </cell>
          <cell r="AR491"/>
          <cell r="AS491">
            <v>0.26</v>
          </cell>
          <cell r="AT491">
            <v>21022.3</v>
          </cell>
          <cell r="AU491"/>
          <cell r="AV491"/>
          <cell r="AW491">
            <v>439087.56</v>
          </cell>
          <cell r="AX491"/>
          <cell r="AY491">
            <v>4.1899999999999995</v>
          </cell>
        </row>
        <row r="492">
          <cell r="A492" t="str">
            <v>2602900202600</v>
          </cell>
          <cell r="B492" t="str">
            <v>V I T COMM UNIT SCH DISTRICT 2</v>
          </cell>
          <cell r="C492" t="str">
            <v>FULTON</v>
          </cell>
          <cell r="D492" t="str">
            <v>Unit</v>
          </cell>
          <cell r="E492"/>
          <cell r="F492">
            <v>320</v>
          </cell>
          <cell r="G492">
            <v>121</v>
          </cell>
          <cell r="H492">
            <v>0</v>
          </cell>
          <cell r="I492"/>
          <cell r="J492">
            <v>0.96</v>
          </cell>
          <cell r="K492">
            <v>70392</v>
          </cell>
          <cell r="L492"/>
          <cell r="M492">
            <v>0.96</v>
          </cell>
          <cell r="N492">
            <v>70392</v>
          </cell>
          <cell r="O492"/>
          <cell r="P492">
            <v>1</v>
          </cell>
          <cell r="Q492">
            <v>73325</v>
          </cell>
          <cell r="R492"/>
          <cell r="S492">
            <v>1</v>
          </cell>
          <cell r="T492">
            <v>73325</v>
          </cell>
          <cell r="U492"/>
          <cell r="V492"/>
          <cell r="W492">
            <v>0</v>
          </cell>
          <cell r="X492">
            <v>0</v>
          </cell>
          <cell r="Y492"/>
          <cell r="Z492">
            <v>0</v>
          </cell>
          <cell r="AA492">
            <v>0</v>
          </cell>
          <cell r="AB492"/>
          <cell r="AC492">
            <v>0</v>
          </cell>
          <cell r="AD492">
            <v>0</v>
          </cell>
          <cell r="AE492"/>
          <cell r="AF492">
            <v>0</v>
          </cell>
          <cell r="AG492">
            <v>0</v>
          </cell>
          <cell r="AH492"/>
          <cell r="AI492">
            <v>0</v>
          </cell>
          <cell r="AJ492">
            <v>0</v>
          </cell>
          <cell r="AK492"/>
          <cell r="AL492"/>
          <cell r="AM492">
            <v>2.2599999999999998</v>
          </cell>
          <cell r="AN492">
            <v>165714.5</v>
          </cell>
          <cell r="AO492"/>
          <cell r="AP492">
            <v>2.2599999999999998</v>
          </cell>
          <cell r="AQ492">
            <v>67126.52</v>
          </cell>
          <cell r="AR492"/>
          <cell r="AS492">
            <v>0.32</v>
          </cell>
          <cell r="AT492">
            <v>25873.599999999999</v>
          </cell>
          <cell r="AU492"/>
          <cell r="AV492"/>
          <cell r="AW492">
            <v>546148.62</v>
          </cell>
          <cell r="AX492"/>
          <cell r="AY492">
            <v>5.22</v>
          </cell>
        </row>
        <row r="493">
          <cell r="A493" t="str">
            <v>2602900302600</v>
          </cell>
          <cell r="B493" t="str">
            <v>COMM UNIT SCH DIST 3 FULTON CTY</v>
          </cell>
          <cell r="C493" t="str">
            <v>FULTON</v>
          </cell>
          <cell r="D493" t="str">
            <v>Unit</v>
          </cell>
          <cell r="E493"/>
          <cell r="F493">
            <v>376.46</v>
          </cell>
          <cell r="G493">
            <v>149</v>
          </cell>
          <cell r="H493">
            <v>6</v>
          </cell>
          <cell r="I493"/>
          <cell r="J493">
            <v>1.19</v>
          </cell>
          <cell r="K493">
            <v>87256.75</v>
          </cell>
          <cell r="L493"/>
          <cell r="M493">
            <v>1.19</v>
          </cell>
          <cell r="N493">
            <v>87256.75</v>
          </cell>
          <cell r="O493"/>
          <cell r="P493">
            <v>1.24</v>
          </cell>
          <cell r="Q493">
            <v>90923</v>
          </cell>
          <cell r="R493"/>
          <cell r="S493">
            <v>1.24</v>
          </cell>
          <cell r="T493">
            <v>90923</v>
          </cell>
          <cell r="U493"/>
          <cell r="V493"/>
          <cell r="W493">
            <v>0.04</v>
          </cell>
          <cell r="X493">
            <v>2933</v>
          </cell>
          <cell r="Y493"/>
          <cell r="Z493">
            <v>0.04</v>
          </cell>
          <cell r="AA493">
            <v>2933</v>
          </cell>
          <cell r="AB493"/>
          <cell r="AC493">
            <v>0.05</v>
          </cell>
          <cell r="AD493">
            <v>3666.25</v>
          </cell>
          <cell r="AE493"/>
          <cell r="AF493">
            <v>0.05</v>
          </cell>
          <cell r="AG493">
            <v>3666.25</v>
          </cell>
          <cell r="AH493"/>
          <cell r="AI493">
            <v>0.06</v>
          </cell>
          <cell r="AJ493">
            <v>4399.5</v>
          </cell>
          <cell r="AK493"/>
          <cell r="AL493"/>
          <cell r="AM493">
            <v>2.66</v>
          </cell>
          <cell r="AN493">
            <v>195044.5</v>
          </cell>
          <cell r="AO493"/>
          <cell r="AP493">
            <v>2.66</v>
          </cell>
          <cell r="AQ493">
            <v>79007.320000000007</v>
          </cell>
          <cell r="AR493"/>
          <cell r="AS493">
            <v>0.37</v>
          </cell>
          <cell r="AT493">
            <v>29916.35</v>
          </cell>
          <cell r="AU493"/>
          <cell r="AV493"/>
          <cell r="AW493">
            <v>677925.67</v>
          </cell>
          <cell r="AX493"/>
          <cell r="AY493">
            <v>6.5299999999999994</v>
          </cell>
        </row>
        <row r="494">
          <cell r="A494" t="str">
            <v>2602900402600</v>
          </cell>
          <cell r="B494" t="str">
            <v>SPOON RIVER VALLEY C U S DIST 4</v>
          </cell>
          <cell r="C494" t="str">
            <v>FULTON</v>
          </cell>
          <cell r="D494" t="str">
            <v>Unit</v>
          </cell>
          <cell r="E494"/>
          <cell r="F494">
            <v>244.22</v>
          </cell>
          <cell r="G494">
            <v>96</v>
          </cell>
          <cell r="H494">
            <v>0</v>
          </cell>
          <cell r="I494"/>
          <cell r="J494">
            <v>0.76</v>
          </cell>
          <cell r="K494">
            <v>55727</v>
          </cell>
          <cell r="L494"/>
          <cell r="M494">
            <v>0.76</v>
          </cell>
          <cell r="N494">
            <v>55727</v>
          </cell>
          <cell r="O494"/>
          <cell r="P494">
            <v>0.8</v>
          </cell>
          <cell r="Q494">
            <v>58660</v>
          </cell>
          <cell r="R494"/>
          <cell r="S494">
            <v>0.8</v>
          </cell>
          <cell r="T494">
            <v>58660</v>
          </cell>
          <cell r="U494"/>
          <cell r="V494"/>
          <cell r="W494">
            <v>0</v>
          </cell>
          <cell r="X494">
            <v>0</v>
          </cell>
          <cell r="Y494"/>
          <cell r="Z494">
            <v>0</v>
          </cell>
          <cell r="AA494">
            <v>0</v>
          </cell>
          <cell r="AB494"/>
          <cell r="AC494">
            <v>0</v>
          </cell>
          <cell r="AD494">
            <v>0</v>
          </cell>
          <cell r="AE494"/>
          <cell r="AF494">
            <v>0</v>
          </cell>
          <cell r="AG494">
            <v>0</v>
          </cell>
          <cell r="AH494"/>
          <cell r="AI494">
            <v>0</v>
          </cell>
          <cell r="AJ494">
            <v>0</v>
          </cell>
          <cell r="AK494"/>
          <cell r="AL494"/>
          <cell r="AM494">
            <v>1.73</v>
          </cell>
          <cell r="AN494">
            <v>126852.25</v>
          </cell>
          <cell r="AO494"/>
          <cell r="AP494">
            <v>1.73</v>
          </cell>
          <cell r="AQ494">
            <v>51384.46</v>
          </cell>
          <cell r="AR494"/>
          <cell r="AS494">
            <v>0.24</v>
          </cell>
          <cell r="AT494">
            <v>19405.2</v>
          </cell>
          <cell r="AU494"/>
          <cell r="AV494"/>
          <cell r="AW494">
            <v>426415.91000000003</v>
          </cell>
          <cell r="AX494"/>
          <cell r="AY494">
            <v>4.09</v>
          </cell>
        </row>
        <row r="495">
          <cell r="A495" t="str">
            <v>2602906602500</v>
          </cell>
          <cell r="B495" t="str">
            <v>CANTON UNION SCHOOL DIST 66</v>
          </cell>
          <cell r="C495" t="str">
            <v>FULTON</v>
          </cell>
          <cell r="D495" t="str">
            <v>Unit</v>
          </cell>
          <cell r="E495"/>
          <cell r="F495">
            <v>2118.9499999999998</v>
          </cell>
          <cell r="G495">
            <v>898.66</v>
          </cell>
          <cell r="H495">
            <v>11.83</v>
          </cell>
          <cell r="I495"/>
          <cell r="J495">
            <v>7.18</v>
          </cell>
          <cell r="K495">
            <v>526473.5</v>
          </cell>
          <cell r="L495"/>
          <cell r="M495">
            <v>7.18</v>
          </cell>
          <cell r="N495">
            <v>526473.5</v>
          </cell>
          <cell r="O495"/>
          <cell r="P495">
            <v>7.48</v>
          </cell>
          <cell r="Q495">
            <v>548471</v>
          </cell>
          <cell r="R495"/>
          <cell r="S495">
            <v>7.48</v>
          </cell>
          <cell r="T495">
            <v>548471</v>
          </cell>
          <cell r="U495"/>
          <cell r="V495"/>
          <cell r="W495">
            <v>0.09</v>
          </cell>
          <cell r="X495">
            <v>6599.25</v>
          </cell>
          <cell r="Y495"/>
          <cell r="Z495">
            <v>0.09</v>
          </cell>
          <cell r="AA495">
            <v>6599.25</v>
          </cell>
          <cell r="AB495"/>
          <cell r="AC495">
            <v>0.09</v>
          </cell>
          <cell r="AD495">
            <v>6599.25</v>
          </cell>
          <cell r="AE495"/>
          <cell r="AF495">
            <v>0.09</v>
          </cell>
          <cell r="AG495">
            <v>6599.25</v>
          </cell>
          <cell r="AH495"/>
          <cell r="AI495">
            <v>0.11</v>
          </cell>
          <cell r="AJ495">
            <v>8065.75</v>
          </cell>
          <cell r="AK495"/>
          <cell r="AL495"/>
          <cell r="AM495">
            <v>15.02</v>
          </cell>
          <cell r="AN495">
            <v>1101341.5</v>
          </cell>
          <cell r="AO495"/>
          <cell r="AP495">
            <v>15.02</v>
          </cell>
          <cell r="AQ495">
            <v>446124.04</v>
          </cell>
          <cell r="AR495"/>
          <cell r="AS495">
            <v>2.11</v>
          </cell>
          <cell r="AT495">
            <v>170604.05</v>
          </cell>
          <cell r="AU495"/>
          <cell r="AV495"/>
          <cell r="AW495">
            <v>3902421.34</v>
          </cell>
          <cell r="AX495"/>
          <cell r="AY495">
            <v>37.54</v>
          </cell>
        </row>
        <row r="496">
          <cell r="A496" t="str">
            <v>2602909702600</v>
          </cell>
          <cell r="B496" t="str">
            <v>LEWISTOWN SCHOOL DIST 97</v>
          </cell>
          <cell r="C496" t="str">
            <v>FULTON</v>
          </cell>
          <cell r="D496" t="str">
            <v>Unit</v>
          </cell>
          <cell r="E496"/>
          <cell r="F496">
            <v>578.25</v>
          </cell>
          <cell r="G496">
            <v>251</v>
          </cell>
          <cell r="H496">
            <v>0.66</v>
          </cell>
          <cell r="I496"/>
          <cell r="J496">
            <v>2</v>
          </cell>
          <cell r="K496">
            <v>146650</v>
          </cell>
          <cell r="L496"/>
          <cell r="M496">
            <v>2</v>
          </cell>
          <cell r="N496">
            <v>146650</v>
          </cell>
          <cell r="O496"/>
          <cell r="P496">
            <v>2.09</v>
          </cell>
          <cell r="Q496">
            <v>153249.25</v>
          </cell>
          <cell r="R496"/>
          <cell r="S496">
            <v>2.09</v>
          </cell>
          <cell r="T496">
            <v>153249.25</v>
          </cell>
          <cell r="U496"/>
          <cell r="V496"/>
          <cell r="W496">
            <v>0</v>
          </cell>
          <cell r="X496">
            <v>0</v>
          </cell>
          <cell r="Y496"/>
          <cell r="Z496">
            <v>0</v>
          </cell>
          <cell r="AA496">
            <v>0</v>
          </cell>
          <cell r="AB496"/>
          <cell r="AC496">
            <v>0</v>
          </cell>
          <cell r="AD496">
            <v>0</v>
          </cell>
          <cell r="AE496"/>
          <cell r="AF496">
            <v>0</v>
          </cell>
          <cell r="AG496">
            <v>0</v>
          </cell>
          <cell r="AH496"/>
          <cell r="AI496">
            <v>0</v>
          </cell>
          <cell r="AJ496">
            <v>0</v>
          </cell>
          <cell r="AK496"/>
          <cell r="AL496"/>
          <cell r="AM496">
            <v>4.0999999999999996</v>
          </cell>
          <cell r="AN496">
            <v>300632.5</v>
          </cell>
          <cell r="AO496"/>
          <cell r="AP496">
            <v>4.0999999999999996</v>
          </cell>
          <cell r="AQ496">
            <v>121778.2</v>
          </cell>
          <cell r="AR496"/>
          <cell r="AS496">
            <v>0.56999999999999995</v>
          </cell>
          <cell r="AT496">
            <v>46087.35</v>
          </cell>
          <cell r="AU496"/>
          <cell r="AV496"/>
          <cell r="AW496">
            <v>1068296.55</v>
          </cell>
          <cell r="AX496"/>
          <cell r="AY496">
            <v>10.28</v>
          </cell>
        </row>
        <row r="497">
          <cell r="A497" t="str">
            <v>2603430701600</v>
          </cell>
          <cell r="B497" t="str">
            <v>ILLINI WEST H S DIST 307</v>
          </cell>
          <cell r="C497" t="str">
            <v>HANCOCK</v>
          </cell>
          <cell r="D497" t="str">
            <v>High School</v>
          </cell>
          <cell r="E497"/>
          <cell r="F497">
            <v>335</v>
          </cell>
          <cell r="G497">
            <v>114.66</v>
          </cell>
          <cell r="H497">
            <v>3.5</v>
          </cell>
          <cell r="I497"/>
          <cell r="J497">
            <v>0.91</v>
          </cell>
          <cell r="K497">
            <v>66725.75</v>
          </cell>
          <cell r="L497"/>
          <cell r="M497">
            <v>0.91</v>
          </cell>
          <cell r="N497">
            <v>66725.75</v>
          </cell>
          <cell r="O497"/>
          <cell r="P497">
            <v>0.95</v>
          </cell>
          <cell r="Q497">
            <v>69658.75</v>
          </cell>
          <cell r="R497"/>
          <cell r="S497">
            <v>0.95</v>
          </cell>
          <cell r="T497">
            <v>69658.75</v>
          </cell>
          <cell r="U497"/>
          <cell r="V497"/>
          <cell r="W497">
            <v>0.02</v>
          </cell>
          <cell r="X497">
            <v>1466.5</v>
          </cell>
          <cell r="Y497"/>
          <cell r="Z497">
            <v>0.02</v>
          </cell>
          <cell r="AA497">
            <v>1466.5</v>
          </cell>
          <cell r="AB497"/>
          <cell r="AC497">
            <v>0.02</v>
          </cell>
          <cell r="AD497">
            <v>1466.5</v>
          </cell>
          <cell r="AE497"/>
          <cell r="AF497">
            <v>0.02</v>
          </cell>
          <cell r="AG497">
            <v>1466.5</v>
          </cell>
          <cell r="AH497"/>
          <cell r="AI497">
            <v>0.03</v>
          </cell>
          <cell r="AJ497">
            <v>2199.75</v>
          </cell>
          <cell r="AK497"/>
          <cell r="AL497"/>
          <cell r="AM497">
            <v>2.37</v>
          </cell>
          <cell r="AN497">
            <v>173780.25</v>
          </cell>
          <cell r="AO497"/>
          <cell r="AP497">
            <v>2.37</v>
          </cell>
          <cell r="AQ497">
            <v>70393.740000000005</v>
          </cell>
          <cell r="AR497"/>
          <cell r="AS497">
            <v>0.33</v>
          </cell>
          <cell r="AT497">
            <v>26682.15</v>
          </cell>
          <cell r="AU497"/>
          <cell r="AV497"/>
          <cell r="AW497">
            <v>551690.89</v>
          </cell>
          <cell r="AX497"/>
          <cell r="AY497">
            <v>5.27</v>
          </cell>
        </row>
        <row r="498">
          <cell r="A498" t="str">
            <v>2603431602600</v>
          </cell>
          <cell r="B498" t="str">
            <v>WARSAW COMM UNIT SCH DISTRICT 316</v>
          </cell>
          <cell r="C498" t="str">
            <v>HANCOCK</v>
          </cell>
          <cell r="D498" t="str">
            <v>Unit</v>
          </cell>
          <cell r="E498"/>
          <cell r="F498">
            <v>371.12</v>
          </cell>
          <cell r="G498">
            <v>107</v>
          </cell>
          <cell r="H498">
            <v>0</v>
          </cell>
          <cell r="I498"/>
          <cell r="J498">
            <v>0.85</v>
          </cell>
          <cell r="K498">
            <v>62326.25</v>
          </cell>
          <cell r="L498"/>
          <cell r="M498">
            <v>0.85</v>
          </cell>
          <cell r="N498">
            <v>62326.25</v>
          </cell>
          <cell r="O498"/>
          <cell r="P498">
            <v>0.89</v>
          </cell>
          <cell r="Q498">
            <v>65259.25</v>
          </cell>
          <cell r="R498"/>
          <cell r="S498">
            <v>0.89</v>
          </cell>
          <cell r="T498">
            <v>65259.25</v>
          </cell>
          <cell r="U498"/>
          <cell r="V498"/>
          <cell r="W498">
            <v>0</v>
          </cell>
          <cell r="X498">
            <v>0</v>
          </cell>
          <cell r="Y498"/>
          <cell r="Z498">
            <v>0</v>
          </cell>
          <cell r="AA498">
            <v>0</v>
          </cell>
          <cell r="AB498"/>
          <cell r="AC498">
            <v>0</v>
          </cell>
          <cell r="AD498">
            <v>0</v>
          </cell>
          <cell r="AE498"/>
          <cell r="AF498">
            <v>0</v>
          </cell>
          <cell r="AG498">
            <v>0</v>
          </cell>
          <cell r="AH498"/>
          <cell r="AI498">
            <v>0</v>
          </cell>
          <cell r="AJ498">
            <v>0</v>
          </cell>
          <cell r="AK498"/>
          <cell r="AL498"/>
          <cell r="AM498">
            <v>2.63</v>
          </cell>
          <cell r="AN498">
            <v>192844.75</v>
          </cell>
          <cell r="AO498"/>
          <cell r="AP498">
            <v>2.63</v>
          </cell>
          <cell r="AQ498">
            <v>78116.259999999995</v>
          </cell>
          <cell r="AR498"/>
          <cell r="AS498">
            <v>0.37</v>
          </cell>
          <cell r="AT498">
            <v>29916.35</v>
          </cell>
          <cell r="AU498"/>
          <cell r="AV498"/>
          <cell r="AW498">
            <v>556048.36</v>
          </cell>
          <cell r="AX498"/>
          <cell r="AY498">
            <v>5.26</v>
          </cell>
        </row>
        <row r="499">
          <cell r="A499" t="str">
            <v>2603431700400</v>
          </cell>
          <cell r="B499" t="str">
            <v>CARTHAGE ESD 317</v>
          </cell>
          <cell r="C499" t="str">
            <v>HANCOCK</v>
          </cell>
          <cell r="D499" t="str">
            <v>Elementary</v>
          </cell>
          <cell r="E499"/>
          <cell r="F499">
            <v>387.47</v>
          </cell>
          <cell r="G499">
            <v>147.66</v>
          </cell>
          <cell r="H499">
            <v>6</v>
          </cell>
          <cell r="I499"/>
          <cell r="J499">
            <v>1.18</v>
          </cell>
          <cell r="K499">
            <v>86523.5</v>
          </cell>
          <cell r="L499"/>
          <cell r="M499">
            <v>1.18</v>
          </cell>
          <cell r="N499">
            <v>86523.5</v>
          </cell>
          <cell r="O499"/>
          <cell r="P499">
            <v>1.23</v>
          </cell>
          <cell r="Q499">
            <v>90189.75</v>
          </cell>
          <cell r="R499"/>
          <cell r="S499">
            <v>1.23</v>
          </cell>
          <cell r="T499">
            <v>90189.75</v>
          </cell>
          <cell r="U499"/>
          <cell r="V499"/>
          <cell r="W499">
            <v>0.04</v>
          </cell>
          <cell r="X499">
            <v>2933</v>
          </cell>
          <cell r="Y499"/>
          <cell r="Z499">
            <v>0.04</v>
          </cell>
          <cell r="AA499">
            <v>2933</v>
          </cell>
          <cell r="AB499"/>
          <cell r="AC499">
            <v>0.05</v>
          </cell>
          <cell r="AD499">
            <v>3666.25</v>
          </cell>
          <cell r="AE499"/>
          <cell r="AF499">
            <v>0.05</v>
          </cell>
          <cell r="AG499">
            <v>3666.25</v>
          </cell>
          <cell r="AH499"/>
          <cell r="AI499">
            <v>0.06</v>
          </cell>
          <cell r="AJ499">
            <v>4399.5</v>
          </cell>
          <cell r="AK499"/>
          <cell r="AL499"/>
          <cell r="AM499">
            <v>2.74</v>
          </cell>
          <cell r="AN499">
            <v>200910.5</v>
          </cell>
          <cell r="AO499"/>
          <cell r="AP499">
            <v>2.74</v>
          </cell>
          <cell r="AQ499">
            <v>81383.48</v>
          </cell>
          <cell r="AR499"/>
          <cell r="AS499">
            <v>0.38</v>
          </cell>
          <cell r="AT499">
            <v>30724.9</v>
          </cell>
          <cell r="AU499"/>
          <cell r="AV499"/>
          <cell r="AW499">
            <v>684043.38</v>
          </cell>
          <cell r="AX499"/>
          <cell r="AY499">
            <v>6.58</v>
          </cell>
        </row>
        <row r="500">
          <cell r="A500" t="str">
            <v>2603432502600</v>
          </cell>
          <cell r="B500" t="str">
            <v>NAUVOO-COLUSA C U S DIST 325</v>
          </cell>
          <cell r="C500" t="str">
            <v>HANCOCK</v>
          </cell>
          <cell r="D500" t="str">
            <v>Unit</v>
          </cell>
          <cell r="E500"/>
          <cell r="F500">
            <v>228.63</v>
          </cell>
          <cell r="G500">
            <v>60</v>
          </cell>
          <cell r="H500">
            <v>0</v>
          </cell>
          <cell r="I500"/>
          <cell r="J500">
            <v>0.48</v>
          </cell>
          <cell r="K500">
            <v>35196</v>
          </cell>
          <cell r="L500"/>
          <cell r="M500">
            <v>0.48</v>
          </cell>
          <cell r="N500">
            <v>35196</v>
          </cell>
          <cell r="O500"/>
          <cell r="P500">
            <v>0.5</v>
          </cell>
          <cell r="Q500">
            <v>36662.5</v>
          </cell>
          <cell r="R500"/>
          <cell r="S500">
            <v>0.5</v>
          </cell>
          <cell r="T500">
            <v>36662.5</v>
          </cell>
          <cell r="U500"/>
          <cell r="V500"/>
          <cell r="W500">
            <v>0</v>
          </cell>
          <cell r="X500">
            <v>0</v>
          </cell>
          <cell r="Y500"/>
          <cell r="Z500">
            <v>0</v>
          </cell>
          <cell r="AA500">
            <v>0</v>
          </cell>
          <cell r="AB500"/>
          <cell r="AC500">
            <v>0</v>
          </cell>
          <cell r="AD500">
            <v>0</v>
          </cell>
          <cell r="AE500"/>
          <cell r="AF500">
            <v>0</v>
          </cell>
          <cell r="AG500">
            <v>0</v>
          </cell>
          <cell r="AH500"/>
          <cell r="AI500">
            <v>0</v>
          </cell>
          <cell r="AJ500">
            <v>0</v>
          </cell>
          <cell r="AK500"/>
          <cell r="AL500"/>
          <cell r="AM500">
            <v>1.62</v>
          </cell>
          <cell r="AN500">
            <v>118786.5</v>
          </cell>
          <cell r="AO500"/>
          <cell r="AP500">
            <v>1.62</v>
          </cell>
          <cell r="AQ500">
            <v>48117.24</v>
          </cell>
          <cell r="AR500"/>
          <cell r="AS500">
            <v>0.22</v>
          </cell>
          <cell r="AT500">
            <v>17788.099999999999</v>
          </cell>
          <cell r="AU500"/>
          <cell r="AV500"/>
          <cell r="AW500">
            <v>328408.83999999997</v>
          </cell>
          <cell r="AX500"/>
          <cell r="AY500">
            <v>3.1</v>
          </cell>
        </row>
        <row r="501">
          <cell r="A501" t="str">
            <v>2603432700400</v>
          </cell>
          <cell r="B501" t="str">
            <v>DALLAS ESD 327</v>
          </cell>
          <cell r="C501" t="str">
            <v>HANCOCK</v>
          </cell>
          <cell r="D501" t="str">
            <v>Elementary</v>
          </cell>
          <cell r="E501"/>
          <cell r="F501">
            <v>159.80000000000001</v>
          </cell>
          <cell r="G501">
            <v>68</v>
          </cell>
          <cell r="H501">
            <v>0</v>
          </cell>
          <cell r="I501"/>
          <cell r="J501">
            <v>0.54</v>
          </cell>
          <cell r="K501">
            <v>39595.5</v>
          </cell>
          <cell r="L501"/>
          <cell r="M501">
            <v>0.54</v>
          </cell>
          <cell r="N501">
            <v>39595.5</v>
          </cell>
          <cell r="O501"/>
          <cell r="P501">
            <v>0.56000000000000005</v>
          </cell>
          <cell r="Q501">
            <v>41062</v>
          </cell>
          <cell r="R501"/>
          <cell r="S501">
            <v>0.56000000000000005</v>
          </cell>
          <cell r="T501">
            <v>41062</v>
          </cell>
          <cell r="U501"/>
          <cell r="V501"/>
          <cell r="W501">
            <v>0</v>
          </cell>
          <cell r="X501">
            <v>0</v>
          </cell>
          <cell r="Y501"/>
          <cell r="Z501">
            <v>0</v>
          </cell>
          <cell r="AA501">
            <v>0</v>
          </cell>
          <cell r="AB501"/>
          <cell r="AC501">
            <v>0</v>
          </cell>
          <cell r="AD501">
            <v>0</v>
          </cell>
          <cell r="AE501"/>
          <cell r="AF501">
            <v>0</v>
          </cell>
          <cell r="AG501">
            <v>0</v>
          </cell>
          <cell r="AH501"/>
          <cell r="AI501">
            <v>0</v>
          </cell>
          <cell r="AJ501">
            <v>0</v>
          </cell>
          <cell r="AK501"/>
          <cell r="AL501"/>
          <cell r="AM501">
            <v>1.1299999999999999</v>
          </cell>
          <cell r="AN501">
            <v>82857.25</v>
          </cell>
          <cell r="AO501"/>
          <cell r="AP501">
            <v>1.1299999999999999</v>
          </cell>
          <cell r="AQ501">
            <v>33563.26</v>
          </cell>
          <cell r="AR501"/>
          <cell r="AS501">
            <v>0.15</v>
          </cell>
          <cell r="AT501">
            <v>12128.25</v>
          </cell>
          <cell r="AU501"/>
          <cell r="AV501"/>
          <cell r="AW501">
            <v>289863.76</v>
          </cell>
          <cell r="AX501"/>
          <cell r="AY501">
            <v>2.79</v>
          </cell>
        </row>
        <row r="502">
          <cell r="A502" t="str">
            <v>2603432802400</v>
          </cell>
          <cell r="B502" t="str">
            <v>HAMILTON C C SCHOOL DIST 328</v>
          </cell>
          <cell r="C502" t="str">
            <v>HANCOCK</v>
          </cell>
          <cell r="D502" t="str">
            <v>Unit</v>
          </cell>
          <cell r="E502"/>
          <cell r="F502">
            <v>543.75</v>
          </cell>
          <cell r="G502">
            <v>194.33</v>
          </cell>
          <cell r="H502">
            <v>1.33</v>
          </cell>
          <cell r="I502"/>
          <cell r="J502">
            <v>1.55</v>
          </cell>
          <cell r="K502">
            <v>113653.75</v>
          </cell>
          <cell r="L502"/>
          <cell r="M502">
            <v>1.55</v>
          </cell>
          <cell r="N502">
            <v>113653.75</v>
          </cell>
          <cell r="O502"/>
          <cell r="P502">
            <v>1.61</v>
          </cell>
          <cell r="Q502">
            <v>118053.25</v>
          </cell>
          <cell r="R502"/>
          <cell r="S502">
            <v>1.61</v>
          </cell>
          <cell r="T502">
            <v>118053.25</v>
          </cell>
          <cell r="U502"/>
          <cell r="V502"/>
          <cell r="W502">
            <v>0.01</v>
          </cell>
          <cell r="X502">
            <v>733.25</v>
          </cell>
          <cell r="Y502"/>
          <cell r="Z502">
            <v>0.01</v>
          </cell>
          <cell r="AA502">
            <v>733.25</v>
          </cell>
          <cell r="AB502"/>
          <cell r="AC502">
            <v>0.01</v>
          </cell>
          <cell r="AD502">
            <v>733.25</v>
          </cell>
          <cell r="AE502"/>
          <cell r="AF502">
            <v>0.01</v>
          </cell>
          <cell r="AG502">
            <v>733.25</v>
          </cell>
          <cell r="AH502"/>
          <cell r="AI502">
            <v>0.01</v>
          </cell>
          <cell r="AJ502">
            <v>733.25</v>
          </cell>
          <cell r="AK502"/>
          <cell r="AL502"/>
          <cell r="AM502">
            <v>3.85</v>
          </cell>
          <cell r="AN502">
            <v>282301.25</v>
          </cell>
          <cell r="AO502"/>
          <cell r="AP502">
            <v>3.85</v>
          </cell>
          <cell r="AQ502">
            <v>114352.7</v>
          </cell>
          <cell r="AR502"/>
          <cell r="AS502">
            <v>0.54</v>
          </cell>
          <cell r="AT502">
            <v>43661.7</v>
          </cell>
          <cell r="AU502"/>
          <cell r="AV502"/>
          <cell r="AW502">
            <v>907395.9</v>
          </cell>
          <cell r="AX502"/>
          <cell r="AY502">
            <v>8.66</v>
          </cell>
        </row>
        <row r="503">
          <cell r="A503" t="str">
            <v>2603433702600</v>
          </cell>
          <cell r="B503" t="str">
            <v>SOUTHEASTERN C U SCH DIST 337</v>
          </cell>
          <cell r="C503" t="str">
            <v>HANCOCK</v>
          </cell>
          <cell r="D503" t="str">
            <v>Unit</v>
          </cell>
          <cell r="E503"/>
          <cell r="F503">
            <v>421.04</v>
          </cell>
          <cell r="G503">
            <v>217.33</v>
          </cell>
          <cell r="H503">
            <v>0</v>
          </cell>
          <cell r="I503"/>
          <cell r="J503">
            <v>1.73</v>
          </cell>
          <cell r="K503">
            <v>126852.25</v>
          </cell>
          <cell r="L503"/>
          <cell r="M503">
            <v>1.73</v>
          </cell>
          <cell r="N503">
            <v>126852.25</v>
          </cell>
          <cell r="O503"/>
          <cell r="P503">
            <v>1.81</v>
          </cell>
          <cell r="Q503">
            <v>132718.25</v>
          </cell>
          <cell r="R503"/>
          <cell r="S503">
            <v>1.81</v>
          </cell>
          <cell r="T503">
            <v>132718.25</v>
          </cell>
          <cell r="U503"/>
          <cell r="V503"/>
          <cell r="W503">
            <v>0</v>
          </cell>
          <cell r="X503">
            <v>0</v>
          </cell>
          <cell r="Y503"/>
          <cell r="Z503">
            <v>0</v>
          </cell>
          <cell r="AA503">
            <v>0</v>
          </cell>
          <cell r="AB503"/>
          <cell r="AC503">
            <v>0</v>
          </cell>
          <cell r="AD503">
            <v>0</v>
          </cell>
          <cell r="AE503"/>
          <cell r="AF503">
            <v>0</v>
          </cell>
          <cell r="AG503">
            <v>0</v>
          </cell>
          <cell r="AH503"/>
          <cell r="AI503">
            <v>0</v>
          </cell>
          <cell r="AJ503">
            <v>0</v>
          </cell>
          <cell r="AK503"/>
          <cell r="AL503"/>
          <cell r="AM503">
            <v>2.98</v>
          </cell>
          <cell r="AN503">
            <v>218508.5</v>
          </cell>
          <cell r="AO503"/>
          <cell r="AP503">
            <v>2.98</v>
          </cell>
          <cell r="AQ503">
            <v>88511.96</v>
          </cell>
          <cell r="AR503"/>
          <cell r="AS503">
            <v>0.42</v>
          </cell>
          <cell r="AT503">
            <v>33959.1</v>
          </cell>
          <cell r="AU503"/>
          <cell r="AV503"/>
          <cell r="AW503">
            <v>860120.56</v>
          </cell>
          <cell r="AX503"/>
          <cell r="AY503">
            <v>8.33</v>
          </cell>
        </row>
        <row r="504">
          <cell r="A504" t="str">
            <v>2603434700400</v>
          </cell>
          <cell r="B504" t="str">
            <v>LA HARPE CUSD 347</v>
          </cell>
          <cell r="C504" t="str">
            <v>HANCOCK</v>
          </cell>
          <cell r="D504" t="str">
            <v>Elementary</v>
          </cell>
          <cell r="E504"/>
          <cell r="F504">
            <v>185.12</v>
          </cell>
          <cell r="G504">
            <v>90.66</v>
          </cell>
          <cell r="H504">
            <v>0</v>
          </cell>
          <cell r="I504"/>
          <cell r="J504">
            <v>0.72</v>
          </cell>
          <cell r="K504">
            <v>52794</v>
          </cell>
          <cell r="L504"/>
          <cell r="M504">
            <v>0.72</v>
          </cell>
          <cell r="N504">
            <v>52794</v>
          </cell>
          <cell r="O504"/>
          <cell r="P504">
            <v>0.75</v>
          </cell>
          <cell r="Q504">
            <v>54993.75</v>
          </cell>
          <cell r="R504"/>
          <cell r="S504">
            <v>0.75</v>
          </cell>
          <cell r="T504">
            <v>54993.75</v>
          </cell>
          <cell r="U504"/>
          <cell r="V504"/>
          <cell r="W504">
            <v>0</v>
          </cell>
          <cell r="X504">
            <v>0</v>
          </cell>
          <cell r="Y504"/>
          <cell r="Z504">
            <v>0</v>
          </cell>
          <cell r="AA504">
            <v>0</v>
          </cell>
          <cell r="AB504"/>
          <cell r="AC504">
            <v>0</v>
          </cell>
          <cell r="AD504">
            <v>0</v>
          </cell>
          <cell r="AE504"/>
          <cell r="AF504">
            <v>0</v>
          </cell>
          <cell r="AG504">
            <v>0</v>
          </cell>
          <cell r="AH504"/>
          <cell r="AI504">
            <v>0</v>
          </cell>
          <cell r="AJ504">
            <v>0</v>
          </cell>
          <cell r="AK504"/>
          <cell r="AL504"/>
          <cell r="AM504">
            <v>1.31</v>
          </cell>
          <cell r="AN504">
            <v>96055.75</v>
          </cell>
          <cell r="AO504"/>
          <cell r="AP504">
            <v>1.31</v>
          </cell>
          <cell r="AQ504">
            <v>38909.620000000003</v>
          </cell>
          <cell r="AR504"/>
          <cell r="AS504">
            <v>0.18</v>
          </cell>
          <cell r="AT504">
            <v>14553.9</v>
          </cell>
          <cell r="AU504"/>
          <cell r="AV504"/>
          <cell r="AW504">
            <v>365094.77</v>
          </cell>
          <cell r="AX504"/>
          <cell r="AY504">
            <v>3.53</v>
          </cell>
        </row>
        <row r="505">
          <cell r="A505" t="str">
            <v>2606210302600</v>
          </cell>
          <cell r="B505" t="str">
            <v>WEST PRAIRIE</v>
          </cell>
          <cell r="C505" t="str">
            <v>MCDONOUGH</v>
          </cell>
          <cell r="D505" t="str">
            <v>Unit</v>
          </cell>
          <cell r="E505"/>
          <cell r="F505">
            <v>541.70000000000005</v>
          </cell>
          <cell r="G505">
            <v>209.66</v>
          </cell>
          <cell r="H505">
            <v>0</v>
          </cell>
          <cell r="I505"/>
          <cell r="J505">
            <v>1.67</v>
          </cell>
          <cell r="K505">
            <v>122452.75</v>
          </cell>
          <cell r="L505"/>
          <cell r="M505">
            <v>1.67</v>
          </cell>
          <cell r="N505">
            <v>122452.75</v>
          </cell>
          <cell r="O505"/>
          <cell r="P505">
            <v>1.74</v>
          </cell>
          <cell r="Q505">
            <v>127585.5</v>
          </cell>
          <cell r="R505"/>
          <cell r="S505">
            <v>1.74</v>
          </cell>
          <cell r="T505">
            <v>127585.5</v>
          </cell>
          <cell r="U505"/>
          <cell r="V505"/>
          <cell r="W505">
            <v>0</v>
          </cell>
          <cell r="X505">
            <v>0</v>
          </cell>
          <cell r="Y505"/>
          <cell r="Z505">
            <v>0</v>
          </cell>
          <cell r="AA505">
            <v>0</v>
          </cell>
          <cell r="AB505"/>
          <cell r="AC505">
            <v>0</v>
          </cell>
          <cell r="AD505">
            <v>0</v>
          </cell>
          <cell r="AE505"/>
          <cell r="AF505">
            <v>0</v>
          </cell>
          <cell r="AG505">
            <v>0</v>
          </cell>
          <cell r="AH505"/>
          <cell r="AI505">
            <v>0</v>
          </cell>
          <cell r="AJ505">
            <v>0</v>
          </cell>
          <cell r="AK505"/>
          <cell r="AL505"/>
          <cell r="AM505">
            <v>3.84</v>
          </cell>
          <cell r="AN505">
            <v>281568</v>
          </cell>
          <cell r="AO505"/>
          <cell r="AP505">
            <v>3.84</v>
          </cell>
          <cell r="AQ505">
            <v>114055.67999999999</v>
          </cell>
          <cell r="AR505"/>
          <cell r="AS505">
            <v>0.54</v>
          </cell>
          <cell r="AT505">
            <v>43661.7</v>
          </cell>
          <cell r="AU505"/>
          <cell r="AV505"/>
          <cell r="AW505">
            <v>939361.88</v>
          </cell>
          <cell r="AX505"/>
          <cell r="AY505">
            <v>8.99</v>
          </cell>
        </row>
        <row r="506">
          <cell r="A506" t="str">
            <v>2606217002600</v>
          </cell>
          <cell r="B506" t="str">
            <v>BUSHNELL PRAIRIE CITY CUS D 170</v>
          </cell>
          <cell r="C506" t="str">
            <v>MCDONOUGH</v>
          </cell>
          <cell r="D506" t="str">
            <v>Unit</v>
          </cell>
          <cell r="E506"/>
          <cell r="F506">
            <v>575.75</v>
          </cell>
          <cell r="G506">
            <v>287.33</v>
          </cell>
          <cell r="H506">
            <v>1.33</v>
          </cell>
          <cell r="I506"/>
          <cell r="J506">
            <v>2.29</v>
          </cell>
          <cell r="K506">
            <v>167914.25</v>
          </cell>
          <cell r="L506"/>
          <cell r="M506">
            <v>2.29</v>
          </cell>
          <cell r="N506">
            <v>167914.25</v>
          </cell>
          <cell r="O506"/>
          <cell r="P506">
            <v>2.39</v>
          </cell>
          <cell r="Q506">
            <v>175246.75</v>
          </cell>
          <cell r="R506"/>
          <cell r="S506">
            <v>2.39</v>
          </cell>
          <cell r="T506">
            <v>175246.75</v>
          </cell>
          <cell r="U506"/>
          <cell r="V506"/>
          <cell r="W506">
            <v>0.01</v>
          </cell>
          <cell r="X506">
            <v>733.25</v>
          </cell>
          <cell r="Y506"/>
          <cell r="Z506">
            <v>0.01</v>
          </cell>
          <cell r="AA506">
            <v>733.25</v>
          </cell>
          <cell r="AB506"/>
          <cell r="AC506">
            <v>0.01</v>
          </cell>
          <cell r="AD506">
            <v>733.25</v>
          </cell>
          <cell r="AE506"/>
          <cell r="AF506">
            <v>0.01</v>
          </cell>
          <cell r="AG506">
            <v>733.25</v>
          </cell>
          <cell r="AH506"/>
          <cell r="AI506">
            <v>0.01</v>
          </cell>
          <cell r="AJ506">
            <v>733.25</v>
          </cell>
          <cell r="AK506"/>
          <cell r="AL506"/>
          <cell r="AM506">
            <v>4.08</v>
          </cell>
          <cell r="AN506">
            <v>299166</v>
          </cell>
          <cell r="AO506"/>
          <cell r="AP506">
            <v>4.08</v>
          </cell>
          <cell r="AQ506">
            <v>121184.16</v>
          </cell>
          <cell r="AR506"/>
          <cell r="AS506">
            <v>0.56999999999999995</v>
          </cell>
          <cell r="AT506">
            <v>46087.35</v>
          </cell>
          <cell r="AU506"/>
          <cell r="AV506"/>
          <cell r="AW506">
            <v>1156425.76</v>
          </cell>
          <cell r="AX506"/>
          <cell r="AY506">
            <v>11.19</v>
          </cell>
        </row>
        <row r="507">
          <cell r="A507" t="str">
            <v>2606218502600</v>
          </cell>
          <cell r="B507" t="str">
            <v>MACOMB COMM UNIT SCH DIST 185</v>
          </cell>
          <cell r="C507" t="str">
            <v>MCDONOUGH</v>
          </cell>
          <cell r="D507" t="str">
            <v>Unit</v>
          </cell>
          <cell r="E507"/>
          <cell r="F507">
            <v>1892</v>
          </cell>
          <cell r="G507">
            <v>700.33</v>
          </cell>
          <cell r="H507">
            <v>36</v>
          </cell>
          <cell r="I507"/>
          <cell r="J507">
            <v>5.6</v>
          </cell>
          <cell r="K507">
            <v>410620</v>
          </cell>
          <cell r="L507"/>
          <cell r="M507">
            <v>5.6</v>
          </cell>
          <cell r="N507">
            <v>410620</v>
          </cell>
          <cell r="O507"/>
          <cell r="P507">
            <v>5.83</v>
          </cell>
          <cell r="Q507">
            <v>427484.75</v>
          </cell>
          <cell r="R507"/>
          <cell r="S507">
            <v>5.83</v>
          </cell>
          <cell r="T507">
            <v>427484.75</v>
          </cell>
          <cell r="U507"/>
          <cell r="V507"/>
          <cell r="W507">
            <v>0.28000000000000003</v>
          </cell>
          <cell r="X507">
            <v>20531</v>
          </cell>
          <cell r="Y507"/>
          <cell r="Z507">
            <v>0.28000000000000003</v>
          </cell>
          <cell r="AA507">
            <v>20531</v>
          </cell>
          <cell r="AB507"/>
          <cell r="AC507">
            <v>0.3</v>
          </cell>
          <cell r="AD507">
            <v>21997.5</v>
          </cell>
          <cell r="AE507"/>
          <cell r="AF507">
            <v>0.3</v>
          </cell>
          <cell r="AG507">
            <v>21997.5</v>
          </cell>
          <cell r="AH507"/>
          <cell r="AI507">
            <v>0.36</v>
          </cell>
          <cell r="AJ507">
            <v>26397</v>
          </cell>
          <cell r="AK507"/>
          <cell r="AL507"/>
          <cell r="AM507">
            <v>13.41</v>
          </cell>
          <cell r="AN507">
            <v>983288.25</v>
          </cell>
          <cell r="AO507"/>
          <cell r="AP507">
            <v>13.41</v>
          </cell>
          <cell r="AQ507">
            <v>398303.82</v>
          </cell>
          <cell r="AR507"/>
          <cell r="AS507">
            <v>1.89</v>
          </cell>
          <cell r="AT507">
            <v>152815.95000000001</v>
          </cell>
          <cell r="AU507"/>
          <cell r="AV507"/>
          <cell r="AW507">
            <v>3322071.52</v>
          </cell>
          <cell r="AX507"/>
          <cell r="AY507">
            <v>31.91</v>
          </cell>
        </row>
        <row r="508">
          <cell r="A508" t="str">
            <v>2608500502600</v>
          </cell>
          <cell r="B508" t="str">
            <v>SCHUYLER-INDUSTRY</v>
          </cell>
          <cell r="C508" t="str">
            <v>SCHUYLER</v>
          </cell>
          <cell r="D508" t="str">
            <v>Unit</v>
          </cell>
          <cell r="E508"/>
          <cell r="F508">
            <v>870.8</v>
          </cell>
          <cell r="G508">
            <v>335.33</v>
          </cell>
          <cell r="H508">
            <v>42</v>
          </cell>
          <cell r="I508"/>
          <cell r="J508">
            <v>2.68</v>
          </cell>
          <cell r="K508">
            <v>196511</v>
          </cell>
          <cell r="L508"/>
          <cell r="M508">
            <v>2.68</v>
          </cell>
          <cell r="N508">
            <v>196511</v>
          </cell>
          <cell r="O508"/>
          <cell r="P508">
            <v>2.79</v>
          </cell>
          <cell r="Q508">
            <v>204576.75</v>
          </cell>
          <cell r="R508"/>
          <cell r="S508">
            <v>2.79</v>
          </cell>
          <cell r="T508">
            <v>204576.75</v>
          </cell>
          <cell r="U508"/>
          <cell r="V508"/>
          <cell r="W508">
            <v>0.33</v>
          </cell>
          <cell r="X508">
            <v>24197.25</v>
          </cell>
          <cell r="Y508"/>
          <cell r="Z508">
            <v>0.33</v>
          </cell>
          <cell r="AA508">
            <v>24197.25</v>
          </cell>
          <cell r="AB508"/>
          <cell r="AC508">
            <v>0.35</v>
          </cell>
          <cell r="AD508">
            <v>25663.75</v>
          </cell>
          <cell r="AE508"/>
          <cell r="AF508">
            <v>0.35</v>
          </cell>
          <cell r="AG508">
            <v>25663.75</v>
          </cell>
          <cell r="AH508"/>
          <cell r="AI508">
            <v>0.42</v>
          </cell>
          <cell r="AJ508">
            <v>30796.5</v>
          </cell>
          <cell r="AK508"/>
          <cell r="AL508"/>
          <cell r="AM508">
            <v>6.17</v>
          </cell>
          <cell r="AN508">
            <v>452415.25</v>
          </cell>
          <cell r="AO508"/>
          <cell r="AP508">
            <v>6.17</v>
          </cell>
          <cell r="AQ508">
            <v>183261.34</v>
          </cell>
          <cell r="AR508"/>
          <cell r="AS508">
            <v>0.87</v>
          </cell>
          <cell r="AT508">
            <v>70343.850000000006</v>
          </cell>
          <cell r="AU508"/>
          <cell r="AV508"/>
          <cell r="AW508">
            <v>1638714.44</v>
          </cell>
          <cell r="AX508"/>
          <cell r="AY508">
            <v>15.88</v>
          </cell>
        </row>
        <row r="509">
          <cell r="A509" t="str">
            <v>2800000000093</v>
          </cell>
          <cell r="B509" t="str">
            <v>SAFE SCH-BUREAU/HENRY/STARK ROE</v>
          </cell>
          <cell r="C509" t="str">
            <v>HENRY</v>
          </cell>
          <cell r="D509" t="str">
            <v>Regional</v>
          </cell>
          <cell r="E509"/>
          <cell r="F509">
            <v>8.32</v>
          </cell>
          <cell r="G509">
            <v>3.0986113014210739</v>
          </cell>
          <cell r="H509">
            <v>0</v>
          </cell>
          <cell r="I509"/>
          <cell r="J509">
            <v>0.02</v>
          </cell>
          <cell r="K509">
            <v>1466.5</v>
          </cell>
          <cell r="L509"/>
          <cell r="M509">
            <v>0.02</v>
          </cell>
          <cell r="N509">
            <v>1466.5</v>
          </cell>
          <cell r="O509"/>
          <cell r="P509">
            <v>0.02</v>
          </cell>
          <cell r="Q509">
            <v>1466.5</v>
          </cell>
          <cell r="R509"/>
          <cell r="S509">
            <v>0.02</v>
          </cell>
          <cell r="T509">
            <v>1466.5</v>
          </cell>
          <cell r="U509"/>
          <cell r="V509"/>
          <cell r="W509">
            <v>0</v>
          </cell>
          <cell r="X509">
            <v>0</v>
          </cell>
          <cell r="Y509"/>
          <cell r="Z509">
            <v>0</v>
          </cell>
          <cell r="AA509">
            <v>0</v>
          </cell>
          <cell r="AB509"/>
          <cell r="AC509">
            <v>0</v>
          </cell>
          <cell r="AD509">
            <v>0</v>
          </cell>
          <cell r="AE509"/>
          <cell r="AF509">
            <v>0</v>
          </cell>
          <cell r="AG509">
            <v>0</v>
          </cell>
          <cell r="AH509"/>
          <cell r="AI509">
            <v>0</v>
          </cell>
          <cell r="AJ509">
            <v>0</v>
          </cell>
          <cell r="AK509"/>
          <cell r="AL509"/>
          <cell r="AM509">
            <v>0.05</v>
          </cell>
          <cell r="AN509">
            <v>3666.25</v>
          </cell>
          <cell r="AO509"/>
          <cell r="AP509">
            <v>0.05</v>
          </cell>
          <cell r="AQ509">
            <v>1485.1</v>
          </cell>
          <cell r="AR509"/>
          <cell r="AS509">
            <v>0</v>
          </cell>
          <cell r="AT509">
            <v>0</v>
          </cell>
          <cell r="AU509"/>
          <cell r="AV509"/>
          <cell r="AW509">
            <v>11017.35</v>
          </cell>
          <cell r="AX509"/>
          <cell r="AY509">
            <v>0.11</v>
          </cell>
        </row>
        <row r="510">
          <cell r="A510" t="str">
            <v>2800601700400</v>
          </cell>
          <cell r="B510" t="str">
            <v>OHIO COMM CONS SCHOOL DIST 17</v>
          </cell>
          <cell r="C510" t="str">
            <v>BUREAU</v>
          </cell>
          <cell r="D510" t="str">
            <v>Elementary</v>
          </cell>
          <cell r="E510"/>
          <cell r="F510">
            <v>71</v>
          </cell>
          <cell r="G510">
            <v>35.33</v>
          </cell>
          <cell r="H510">
            <v>0</v>
          </cell>
          <cell r="I510"/>
          <cell r="J510">
            <v>0.28000000000000003</v>
          </cell>
          <cell r="K510">
            <v>20531</v>
          </cell>
          <cell r="L510"/>
          <cell r="M510">
            <v>0.28000000000000003</v>
          </cell>
          <cell r="N510">
            <v>20531</v>
          </cell>
          <cell r="O510"/>
          <cell r="P510">
            <v>0.28999999999999998</v>
          </cell>
          <cell r="Q510">
            <v>21264.25</v>
          </cell>
          <cell r="R510"/>
          <cell r="S510">
            <v>0.28999999999999998</v>
          </cell>
          <cell r="T510">
            <v>21264.25</v>
          </cell>
          <cell r="U510"/>
          <cell r="V510"/>
          <cell r="W510">
            <v>0</v>
          </cell>
          <cell r="X510">
            <v>0</v>
          </cell>
          <cell r="Y510"/>
          <cell r="Z510">
            <v>0</v>
          </cell>
          <cell r="AA510">
            <v>0</v>
          </cell>
          <cell r="AB510"/>
          <cell r="AC510">
            <v>0</v>
          </cell>
          <cell r="AD510">
            <v>0</v>
          </cell>
          <cell r="AE510"/>
          <cell r="AF510">
            <v>0</v>
          </cell>
          <cell r="AG510">
            <v>0</v>
          </cell>
          <cell r="AH510"/>
          <cell r="AI510">
            <v>0</v>
          </cell>
          <cell r="AJ510">
            <v>0</v>
          </cell>
          <cell r="AK510"/>
          <cell r="AL510"/>
          <cell r="AM510">
            <v>0.5</v>
          </cell>
          <cell r="AN510">
            <v>36662.5</v>
          </cell>
          <cell r="AO510"/>
          <cell r="AP510">
            <v>0.5</v>
          </cell>
          <cell r="AQ510">
            <v>14851</v>
          </cell>
          <cell r="AR510"/>
          <cell r="AS510">
            <v>7.0000000000000007E-2</v>
          </cell>
          <cell r="AT510">
            <v>5659.85</v>
          </cell>
          <cell r="AU510"/>
          <cell r="AV510"/>
          <cell r="AW510">
            <v>140763.85</v>
          </cell>
          <cell r="AX510"/>
          <cell r="AY510">
            <v>1.36</v>
          </cell>
        </row>
        <row r="511">
          <cell r="A511" t="str">
            <v>2800608400400</v>
          </cell>
          <cell r="B511" t="str">
            <v>MALDEN COMM CONS SCH DIST 84</v>
          </cell>
          <cell r="C511" t="str">
            <v>BUREAU</v>
          </cell>
          <cell r="D511" t="str">
            <v>Elementary</v>
          </cell>
          <cell r="E511"/>
          <cell r="F511">
            <v>79.03</v>
          </cell>
          <cell r="G511">
            <v>31</v>
          </cell>
          <cell r="H511">
            <v>0</v>
          </cell>
          <cell r="I511"/>
          <cell r="J511">
            <v>0.24</v>
          </cell>
          <cell r="K511">
            <v>17598</v>
          </cell>
          <cell r="L511"/>
          <cell r="M511">
            <v>0.24</v>
          </cell>
          <cell r="N511">
            <v>17598</v>
          </cell>
          <cell r="O511"/>
          <cell r="P511">
            <v>0.25</v>
          </cell>
          <cell r="Q511">
            <v>18331.25</v>
          </cell>
          <cell r="R511"/>
          <cell r="S511">
            <v>0.25</v>
          </cell>
          <cell r="T511">
            <v>18331.25</v>
          </cell>
          <cell r="U511"/>
          <cell r="V511"/>
          <cell r="W511">
            <v>0</v>
          </cell>
          <cell r="X511">
            <v>0</v>
          </cell>
          <cell r="Y511"/>
          <cell r="Z511">
            <v>0</v>
          </cell>
          <cell r="AA511">
            <v>0</v>
          </cell>
          <cell r="AB511"/>
          <cell r="AC511">
            <v>0</v>
          </cell>
          <cell r="AD511">
            <v>0</v>
          </cell>
          <cell r="AE511"/>
          <cell r="AF511">
            <v>0</v>
          </cell>
          <cell r="AG511">
            <v>0</v>
          </cell>
          <cell r="AH511"/>
          <cell r="AI511">
            <v>0</v>
          </cell>
          <cell r="AJ511">
            <v>0</v>
          </cell>
          <cell r="AK511"/>
          <cell r="AL511"/>
          <cell r="AM511">
            <v>0.56000000000000005</v>
          </cell>
          <cell r="AN511">
            <v>41062</v>
          </cell>
          <cell r="AO511"/>
          <cell r="AP511">
            <v>0.56000000000000005</v>
          </cell>
          <cell r="AQ511">
            <v>16633.12</v>
          </cell>
          <cell r="AR511"/>
          <cell r="AS511">
            <v>7.0000000000000007E-2</v>
          </cell>
          <cell r="AT511">
            <v>5659.85</v>
          </cell>
          <cell r="AU511"/>
          <cell r="AV511"/>
          <cell r="AW511">
            <v>135213.47</v>
          </cell>
          <cell r="AX511"/>
          <cell r="AY511">
            <v>1.3</v>
          </cell>
        </row>
        <row r="512">
          <cell r="A512" t="str">
            <v>2800609400400</v>
          </cell>
          <cell r="B512" t="str">
            <v>LADD COMM CONS SCHOOL DIST 94</v>
          </cell>
          <cell r="C512" t="str">
            <v>BUREAU</v>
          </cell>
          <cell r="D512" t="str">
            <v>Elementary</v>
          </cell>
          <cell r="E512"/>
          <cell r="F512">
            <v>178.75</v>
          </cell>
          <cell r="G512">
            <v>74.66</v>
          </cell>
          <cell r="H512">
            <v>0.33</v>
          </cell>
          <cell r="I512"/>
          <cell r="J512">
            <v>0.59</v>
          </cell>
          <cell r="K512">
            <v>43261.75</v>
          </cell>
          <cell r="L512"/>
          <cell r="M512">
            <v>0.59</v>
          </cell>
          <cell r="N512">
            <v>43261.75</v>
          </cell>
          <cell r="O512"/>
          <cell r="P512">
            <v>0.62</v>
          </cell>
          <cell r="Q512">
            <v>45461.5</v>
          </cell>
          <cell r="R512"/>
          <cell r="S512">
            <v>0.62</v>
          </cell>
          <cell r="T512">
            <v>45461.5</v>
          </cell>
          <cell r="U512"/>
          <cell r="V512"/>
          <cell r="W512">
            <v>0</v>
          </cell>
          <cell r="X512">
            <v>0</v>
          </cell>
          <cell r="Y512"/>
          <cell r="Z512">
            <v>0</v>
          </cell>
          <cell r="AA512">
            <v>0</v>
          </cell>
          <cell r="AB512"/>
          <cell r="AC512">
            <v>0</v>
          </cell>
          <cell r="AD512">
            <v>0</v>
          </cell>
          <cell r="AE512"/>
          <cell r="AF512">
            <v>0</v>
          </cell>
          <cell r="AG512">
            <v>0</v>
          </cell>
          <cell r="AH512"/>
          <cell r="AI512">
            <v>0</v>
          </cell>
          <cell r="AJ512">
            <v>0</v>
          </cell>
          <cell r="AK512"/>
          <cell r="AL512"/>
          <cell r="AM512">
            <v>1.26</v>
          </cell>
          <cell r="AN512">
            <v>92389.5</v>
          </cell>
          <cell r="AO512"/>
          <cell r="AP512">
            <v>1.26</v>
          </cell>
          <cell r="AQ512">
            <v>37424.519999999997</v>
          </cell>
          <cell r="AR512"/>
          <cell r="AS512">
            <v>0.17</v>
          </cell>
          <cell r="AT512">
            <v>13745.35</v>
          </cell>
          <cell r="AU512"/>
          <cell r="AV512"/>
          <cell r="AW512">
            <v>321005.87</v>
          </cell>
          <cell r="AX512"/>
          <cell r="AY512">
            <v>3.09</v>
          </cell>
        </row>
        <row r="513">
          <cell r="A513" t="str">
            <v>2800609800200</v>
          </cell>
          <cell r="B513" t="str">
            <v>DALZELL SCHOOL DISTRICT 98</v>
          </cell>
          <cell r="C513" t="str">
            <v>BUREAU</v>
          </cell>
          <cell r="D513" t="str">
            <v>Elementary</v>
          </cell>
          <cell r="E513"/>
          <cell r="F513">
            <v>61.62</v>
          </cell>
          <cell r="G513">
            <v>28</v>
          </cell>
          <cell r="H513">
            <v>0</v>
          </cell>
          <cell r="I513"/>
          <cell r="J513">
            <v>0.22</v>
          </cell>
          <cell r="K513">
            <v>16131.5</v>
          </cell>
          <cell r="L513"/>
          <cell r="M513">
            <v>0.22</v>
          </cell>
          <cell r="N513">
            <v>16131.5</v>
          </cell>
          <cell r="O513"/>
          <cell r="P513">
            <v>0.23</v>
          </cell>
          <cell r="Q513">
            <v>16864.75</v>
          </cell>
          <cell r="R513"/>
          <cell r="S513">
            <v>0.23</v>
          </cell>
          <cell r="T513">
            <v>16864.75</v>
          </cell>
          <cell r="U513"/>
          <cell r="V513"/>
          <cell r="W513">
            <v>0</v>
          </cell>
          <cell r="X513">
            <v>0</v>
          </cell>
          <cell r="Y513"/>
          <cell r="Z513">
            <v>0</v>
          </cell>
          <cell r="AA513">
            <v>0</v>
          </cell>
          <cell r="AB513"/>
          <cell r="AC513">
            <v>0</v>
          </cell>
          <cell r="AD513">
            <v>0</v>
          </cell>
          <cell r="AE513"/>
          <cell r="AF513">
            <v>0</v>
          </cell>
          <cell r="AG513">
            <v>0</v>
          </cell>
          <cell r="AH513"/>
          <cell r="AI513">
            <v>0</v>
          </cell>
          <cell r="AJ513">
            <v>0</v>
          </cell>
          <cell r="AK513"/>
          <cell r="AL513"/>
          <cell r="AM513">
            <v>0.43</v>
          </cell>
          <cell r="AN513">
            <v>31529.75</v>
          </cell>
          <cell r="AO513"/>
          <cell r="AP513">
            <v>0.43</v>
          </cell>
          <cell r="AQ513">
            <v>12771.86</v>
          </cell>
          <cell r="AR513"/>
          <cell r="AS513">
            <v>0.06</v>
          </cell>
          <cell r="AT513">
            <v>4851.3</v>
          </cell>
          <cell r="AU513"/>
          <cell r="AV513"/>
          <cell r="AW513">
            <v>115145.41</v>
          </cell>
          <cell r="AX513"/>
          <cell r="AY513">
            <v>1.1100000000000001</v>
          </cell>
        </row>
        <row r="514">
          <cell r="A514" t="str">
            <v>2800609900400</v>
          </cell>
          <cell r="B514" t="str">
            <v>SPRING VALLEY C C SCH DIST 99</v>
          </cell>
          <cell r="C514" t="str">
            <v>BUREAU</v>
          </cell>
          <cell r="D514" t="str">
            <v>Elementary</v>
          </cell>
          <cell r="E514"/>
          <cell r="F514">
            <v>572.04</v>
          </cell>
          <cell r="G514">
            <v>300</v>
          </cell>
          <cell r="H514">
            <v>76.5</v>
          </cell>
          <cell r="I514"/>
          <cell r="J514">
            <v>2.4</v>
          </cell>
          <cell r="K514">
            <v>175980</v>
          </cell>
          <cell r="L514"/>
          <cell r="M514">
            <v>2.4</v>
          </cell>
          <cell r="N514">
            <v>175980</v>
          </cell>
          <cell r="O514"/>
          <cell r="P514">
            <v>2.5</v>
          </cell>
          <cell r="Q514">
            <v>183312.5</v>
          </cell>
          <cell r="R514"/>
          <cell r="S514">
            <v>2.5</v>
          </cell>
          <cell r="T514">
            <v>183312.5</v>
          </cell>
          <cell r="U514"/>
          <cell r="V514"/>
          <cell r="W514">
            <v>0.61</v>
          </cell>
          <cell r="X514">
            <v>44728.25</v>
          </cell>
          <cell r="Y514"/>
          <cell r="Z514">
            <v>0.61</v>
          </cell>
          <cell r="AA514">
            <v>44728.25</v>
          </cell>
          <cell r="AB514"/>
          <cell r="AC514">
            <v>0.63</v>
          </cell>
          <cell r="AD514">
            <v>46194.75</v>
          </cell>
          <cell r="AE514"/>
          <cell r="AF514">
            <v>0.63</v>
          </cell>
          <cell r="AG514">
            <v>46194.75</v>
          </cell>
          <cell r="AH514"/>
          <cell r="AI514">
            <v>0.76</v>
          </cell>
          <cell r="AJ514">
            <v>55727</v>
          </cell>
          <cell r="AK514"/>
          <cell r="AL514"/>
          <cell r="AM514">
            <v>4.05</v>
          </cell>
          <cell r="AN514">
            <v>296966.25</v>
          </cell>
          <cell r="AO514"/>
          <cell r="AP514">
            <v>4.05</v>
          </cell>
          <cell r="AQ514">
            <v>120293.1</v>
          </cell>
          <cell r="AR514"/>
          <cell r="AS514">
            <v>0.56999999999999995</v>
          </cell>
          <cell r="AT514">
            <v>46087.35</v>
          </cell>
          <cell r="AU514"/>
          <cell r="AV514"/>
          <cell r="AW514">
            <v>1419504.7</v>
          </cell>
          <cell r="AX514"/>
          <cell r="AY514">
            <v>14.080000000000002</v>
          </cell>
        </row>
        <row r="515">
          <cell r="A515" t="str">
            <v>2800610302200</v>
          </cell>
          <cell r="B515" t="str">
            <v>DEPUE UNIT SCHOOL DIST 103</v>
          </cell>
          <cell r="C515" t="str">
            <v>BUREAU</v>
          </cell>
          <cell r="D515" t="str">
            <v>Unit</v>
          </cell>
          <cell r="E515"/>
          <cell r="F515">
            <v>311.7</v>
          </cell>
          <cell r="G515">
            <v>169.33</v>
          </cell>
          <cell r="H515">
            <v>131.5</v>
          </cell>
          <cell r="I515"/>
          <cell r="J515">
            <v>1.35</v>
          </cell>
          <cell r="K515">
            <v>98988.75</v>
          </cell>
          <cell r="L515"/>
          <cell r="M515">
            <v>1.35</v>
          </cell>
          <cell r="N515">
            <v>98988.75</v>
          </cell>
          <cell r="O515"/>
          <cell r="P515">
            <v>1.41</v>
          </cell>
          <cell r="Q515">
            <v>103388.25</v>
          </cell>
          <cell r="R515"/>
          <cell r="S515">
            <v>1.41</v>
          </cell>
          <cell r="T515">
            <v>103388.25</v>
          </cell>
          <cell r="U515"/>
          <cell r="V515"/>
          <cell r="W515">
            <v>1.05</v>
          </cell>
          <cell r="X515">
            <v>76991.25</v>
          </cell>
          <cell r="Y515"/>
          <cell r="Z515">
            <v>1.05</v>
          </cell>
          <cell r="AA515">
            <v>76991.25</v>
          </cell>
          <cell r="AB515"/>
          <cell r="AC515">
            <v>1.0900000000000001</v>
          </cell>
          <cell r="AD515">
            <v>79924.25</v>
          </cell>
          <cell r="AE515"/>
          <cell r="AF515">
            <v>1.0900000000000001</v>
          </cell>
          <cell r="AG515">
            <v>79924.25</v>
          </cell>
          <cell r="AH515"/>
          <cell r="AI515">
            <v>1.31</v>
          </cell>
          <cell r="AJ515">
            <v>96055.75</v>
          </cell>
          <cell r="AK515"/>
          <cell r="AL515"/>
          <cell r="AM515">
            <v>2.21</v>
          </cell>
          <cell r="AN515">
            <v>162048.25</v>
          </cell>
          <cell r="AO515"/>
          <cell r="AP515">
            <v>2.21</v>
          </cell>
          <cell r="AQ515">
            <v>65641.42</v>
          </cell>
          <cell r="AR515"/>
          <cell r="AS515">
            <v>0.31</v>
          </cell>
          <cell r="AT515">
            <v>25065.05</v>
          </cell>
          <cell r="AU515"/>
          <cell r="AV515"/>
          <cell r="AW515">
            <v>1067395.47</v>
          </cell>
          <cell r="AX515"/>
          <cell r="AY515">
            <v>10.919999999999998</v>
          </cell>
        </row>
        <row r="516">
          <cell r="A516" t="str">
            <v>2800611500200</v>
          </cell>
          <cell r="B516" t="str">
            <v>PRINCETON ELEM SCHOOL DIST 115</v>
          </cell>
          <cell r="C516" t="str">
            <v>BUREAU</v>
          </cell>
          <cell r="D516" t="str">
            <v>Elementary</v>
          </cell>
          <cell r="E516"/>
          <cell r="F516">
            <v>983.2</v>
          </cell>
          <cell r="G516">
            <v>389.33</v>
          </cell>
          <cell r="H516">
            <v>0.5</v>
          </cell>
          <cell r="I516"/>
          <cell r="J516">
            <v>3.11</v>
          </cell>
          <cell r="K516">
            <v>228040.75</v>
          </cell>
          <cell r="L516"/>
          <cell r="M516">
            <v>3.11</v>
          </cell>
          <cell r="N516">
            <v>228040.75</v>
          </cell>
          <cell r="O516"/>
          <cell r="P516">
            <v>3.24</v>
          </cell>
          <cell r="Q516">
            <v>237573</v>
          </cell>
          <cell r="R516"/>
          <cell r="S516">
            <v>3.24</v>
          </cell>
          <cell r="T516">
            <v>237573</v>
          </cell>
          <cell r="U516"/>
          <cell r="V516"/>
          <cell r="W516">
            <v>0</v>
          </cell>
          <cell r="X516">
            <v>0</v>
          </cell>
          <cell r="Y516"/>
          <cell r="Z516">
            <v>0</v>
          </cell>
          <cell r="AA516">
            <v>0</v>
          </cell>
          <cell r="AB516"/>
          <cell r="AC516">
            <v>0</v>
          </cell>
          <cell r="AD516">
            <v>0</v>
          </cell>
          <cell r="AE516"/>
          <cell r="AF516">
            <v>0</v>
          </cell>
          <cell r="AG516">
            <v>0</v>
          </cell>
          <cell r="AH516"/>
          <cell r="AI516">
            <v>0</v>
          </cell>
          <cell r="AJ516">
            <v>0</v>
          </cell>
          <cell r="AK516"/>
          <cell r="AL516"/>
          <cell r="AM516">
            <v>6.97</v>
          </cell>
          <cell r="AN516">
            <v>511075.25</v>
          </cell>
          <cell r="AO516"/>
          <cell r="AP516">
            <v>6.97</v>
          </cell>
          <cell r="AQ516">
            <v>207022.94</v>
          </cell>
          <cell r="AR516"/>
          <cell r="AS516">
            <v>0.98</v>
          </cell>
          <cell r="AT516">
            <v>79237.899999999994</v>
          </cell>
          <cell r="AU516"/>
          <cell r="AV516"/>
          <cell r="AW516">
            <v>1728563.5899999999</v>
          </cell>
          <cell r="AX516"/>
          <cell r="AY516">
            <v>16.559999999999999</v>
          </cell>
        </row>
        <row r="517">
          <cell r="A517" t="str">
            <v>2800630302600</v>
          </cell>
          <cell r="B517" t="str">
            <v>LA MOILLE C U SCHOOL DIST 303</v>
          </cell>
          <cell r="C517" t="str">
            <v>BUREAU</v>
          </cell>
          <cell r="D517" t="str">
            <v>Unit</v>
          </cell>
          <cell r="E517"/>
          <cell r="F517">
            <v>187.11</v>
          </cell>
          <cell r="G517">
            <v>75.66</v>
          </cell>
          <cell r="H517">
            <v>0</v>
          </cell>
          <cell r="I517"/>
          <cell r="J517">
            <v>0.6</v>
          </cell>
          <cell r="K517">
            <v>43995</v>
          </cell>
          <cell r="L517"/>
          <cell r="M517">
            <v>0.6</v>
          </cell>
          <cell r="N517">
            <v>43995</v>
          </cell>
          <cell r="O517"/>
          <cell r="P517">
            <v>0.63</v>
          </cell>
          <cell r="Q517">
            <v>46194.75</v>
          </cell>
          <cell r="R517"/>
          <cell r="S517">
            <v>0.63</v>
          </cell>
          <cell r="T517">
            <v>46194.75</v>
          </cell>
          <cell r="U517"/>
          <cell r="V517"/>
          <cell r="W517">
            <v>0</v>
          </cell>
          <cell r="X517">
            <v>0</v>
          </cell>
          <cell r="Y517"/>
          <cell r="Z517">
            <v>0</v>
          </cell>
          <cell r="AA517">
            <v>0</v>
          </cell>
          <cell r="AB517"/>
          <cell r="AC517">
            <v>0</v>
          </cell>
          <cell r="AD517">
            <v>0</v>
          </cell>
          <cell r="AE517"/>
          <cell r="AF517">
            <v>0</v>
          </cell>
          <cell r="AG517">
            <v>0</v>
          </cell>
          <cell r="AH517"/>
          <cell r="AI517">
            <v>0</v>
          </cell>
          <cell r="AJ517">
            <v>0</v>
          </cell>
          <cell r="AK517"/>
          <cell r="AL517"/>
          <cell r="AM517">
            <v>1.32</v>
          </cell>
          <cell r="AN517">
            <v>96789</v>
          </cell>
          <cell r="AO517"/>
          <cell r="AP517">
            <v>1.32</v>
          </cell>
          <cell r="AQ517">
            <v>39206.639999999999</v>
          </cell>
          <cell r="AR517"/>
          <cell r="AS517">
            <v>0.18</v>
          </cell>
          <cell r="AT517">
            <v>14553.9</v>
          </cell>
          <cell r="AU517"/>
          <cell r="AV517"/>
          <cell r="AW517">
            <v>330929.04000000004</v>
          </cell>
          <cell r="AX517"/>
          <cell r="AY517">
            <v>3.1799999999999997</v>
          </cell>
        </row>
        <row r="518">
          <cell r="A518" t="str">
            <v>2800634002600</v>
          </cell>
          <cell r="B518" t="str">
            <v>BUREAU VALLEY CUSD 340</v>
          </cell>
          <cell r="C518" t="str">
            <v>BUREAU</v>
          </cell>
          <cell r="D518" t="str">
            <v>Unit</v>
          </cell>
          <cell r="E518"/>
          <cell r="F518">
            <v>911.53</v>
          </cell>
          <cell r="G518">
            <v>348.33</v>
          </cell>
          <cell r="H518">
            <v>3</v>
          </cell>
          <cell r="I518"/>
          <cell r="J518">
            <v>2.78</v>
          </cell>
          <cell r="K518">
            <v>203843.5</v>
          </cell>
          <cell r="L518"/>
          <cell r="M518">
            <v>2.78</v>
          </cell>
          <cell r="N518">
            <v>203843.5</v>
          </cell>
          <cell r="O518"/>
          <cell r="P518">
            <v>2.9</v>
          </cell>
          <cell r="Q518">
            <v>212642.5</v>
          </cell>
          <cell r="R518"/>
          <cell r="S518">
            <v>2.9</v>
          </cell>
          <cell r="T518">
            <v>212642.5</v>
          </cell>
          <cell r="U518"/>
          <cell r="V518"/>
          <cell r="W518">
            <v>0.02</v>
          </cell>
          <cell r="X518">
            <v>1466.5</v>
          </cell>
          <cell r="Y518"/>
          <cell r="Z518">
            <v>0.02</v>
          </cell>
          <cell r="AA518">
            <v>1466.5</v>
          </cell>
          <cell r="AB518"/>
          <cell r="AC518">
            <v>0.02</v>
          </cell>
          <cell r="AD518">
            <v>1466.5</v>
          </cell>
          <cell r="AE518"/>
          <cell r="AF518">
            <v>0.02</v>
          </cell>
          <cell r="AG518">
            <v>1466.5</v>
          </cell>
          <cell r="AH518"/>
          <cell r="AI518">
            <v>0.03</v>
          </cell>
          <cell r="AJ518">
            <v>2199.75</v>
          </cell>
          <cell r="AK518"/>
          <cell r="AL518"/>
          <cell r="AM518">
            <v>6.46</v>
          </cell>
          <cell r="AN518">
            <v>473679.5</v>
          </cell>
          <cell r="AO518"/>
          <cell r="AP518">
            <v>6.46</v>
          </cell>
          <cell r="AQ518">
            <v>191874.92</v>
          </cell>
          <cell r="AR518"/>
          <cell r="AS518">
            <v>0.91</v>
          </cell>
          <cell r="AT518">
            <v>73578.05</v>
          </cell>
          <cell r="AU518"/>
          <cell r="AV518"/>
          <cell r="AW518">
            <v>1580170.22</v>
          </cell>
          <cell r="AX518"/>
          <cell r="AY518">
            <v>15.129999999999999</v>
          </cell>
        </row>
        <row r="519">
          <cell r="A519" t="str">
            <v>2800650001500</v>
          </cell>
          <cell r="B519" t="str">
            <v>PRINCETON HIGH SCH DIST 500</v>
          </cell>
          <cell r="C519" t="str">
            <v>BUREAU</v>
          </cell>
          <cell r="D519" t="str">
            <v>High School</v>
          </cell>
          <cell r="E519"/>
          <cell r="F519">
            <v>495.66</v>
          </cell>
          <cell r="G519">
            <v>176.66</v>
          </cell>
          <cell r="H519">
            <v>0</v>
          </cell>
          <cell r="I519"/>
          <cell r="J519">
            <v>1.41</v>
          </cell>
          <cell r="K519">
            <v>103388.25</v>
          </cell>
          <cell r="L519"/>
          <cell r="M519">
            <v>1.41</v>
          </cell>
          <cell r="N519">
            <v>103388.25</v>
          </cell>
          <cell r="O519"/>
          <cell r="P519">
            <v>1.47</v>
          </cell>
          <cell r="Q519">
            <v>107787.75</v>
          </cell>
          <cell r="R519"/>
          <cell r="S519">
            <v>1.47</v>
          </cell>
          <cell r="T519">
            <v>107787.75</v>
          </cell>
          <cell r="U519"/>
          <cell r="V519"/>
          <cell r="W519">
            <v>0</v>
          </cell>
          <cell r="X519">
            <v>0</v>
          </cell>
          <cell r="Y519"/>
          <cell r="Z519">
            <v>0</v>
          </cell>
          <cell r="AA519">
            <v>0</v>
          </cell>
          <cell r="AB519"/>
          <cell r="AC519">
            <v>0</v>
          </cell>
          <cell r="AD519">
            <v>0</v>
          </cell>
          <cell r="AE519"/>
          <cell r="AF519">
            <v>0</v>
          </cell>
          <cell r="AG519">
            <v>0</v>
          </cell>
          <cell r="AH519"/>
          <cell r="AI519">
            <v>0</v>
          </cell>
          <cell r="AJ519">
            <v>0</v>
          </cell>
          <cell r="AK519"/>
          <cell r="AL519"/>
          <cell r="AM519">
            <v>3.51</v>
          </cell>
          <cell r="AN519">
            <v>257370.75</v>
          </cell>
          <cell r="AO519"/>
          <cell r="AP519">
            <v>3.51</v>
          </cell>
          <cell r="AQ519">
            <v>104254.02</v>
          </cell>
          <cell r="AR519"/>
          <cell r="AS519">
            <v>0.49</v>
          </cell>
          <cell r="AT519">
            <v>39618.949999999997</v>
          </cell>
          <cell r="AU519"/>
          <cell r="AV519"/>
          <cell r="AW519">
            <v>823595.72</v>
          </cell>
          <cell r="AX519"/>
          <cell r="AY519">
            <v>7.8599999999999994</v>
          </cell>
        </row>
        <row r="520">
          <cell r="A520" t="str">
            <v>2800650201700</v>
          </cell>
          <cell r="B520" t="str">
            <v>HALL HIGH SCH DIST 502</v>
          </cell>
          <cell r="C520" t="str">
            <v>BUREAU</v>
          </cell>
          <cell r="D520" t="str">
            <v>High School</v>
          </cell>
          <cell r="E520"/>
          <cell r="F520">
            <v>399.5</v>
          </cell>
          <cell r="G520">
            <v>178.33</v>
          </cell>
          <cell r="H520">
            <v>33</v>
          </cell>
          <cell r="I520"/>
          <cell r="J520">
            <v>1.42</v>
          </cell>
          <cell r="K520">
            <v>104121.5</v>
          </cell>
          <cell r="L520"/>
          <cell r="M520">
            <v>1.42</v>
          </cell>
          <cell r="N520">
            <v>104121.5</v>
          </cell>
          <cell r="O520"/>
          <cell r="P520">
            <v>1.48</v>
          </cell>
          <cell r="Q520">
            <v>108521</v>
          </cell>
          <cell r="R520"/>
          <cell r="S520">
            <v>1.48</v>
          </cell>
          <cell r="T520">
            <v>108521</v>
          </cell>
          <cell r="U520"/>
          <cell r="V520"/>
          <cell r="W520">
            <v>0.26</v>
          </cell>
          <cell r="X520">
            <v>19064.5</v>
          </cell>
          <cell r="Y520"/>
          <cell r="Z520">
            <v>0.26</v>
          </cell>
          <cell r="AA520">
            <v>19064.5</v>
          </cell>
          <cell r="AB520"/>
          <cell r="AC520">
            <v>0.27</v>
          </cell>
          <cell r="AD520">
            <v>19797.75</v>
          </cell>
          <cell r="AE520"/>
          <cell r="AF520">
            <v>0.27</v>
          </cell>
          <cell r="AG520">
            <v>19797.75</v>
          </cell>
          <cell r="AH520"/>
          <cell r="AI520">
            <v>0.33</v>
          </cell>
          <cell r="AJ520">
            <v>24197.25</v>
          </cell>
          <cell r="AK520"/>
          <cell r="AL520"/>
          <cell r="AM520">
            <v>2.83</v>
          </cell>
          <cell r="AN520">
            <v>207509.75</v>
          </cell>
          <cell r="AO520"/>
          <cell r="AP520">
            <v>2.83</v>
          </cell>
          <cell r="AQ520">
            <v>84056.66</v>
          </cell>
          <cell r="AR520"/>
          <cell r="AS520">
            <v>0.39</v>
          </cell>
          <cell r="AT520">
            <v>31533.45</v>
          </cell>
          <cell r="AU520"/>
          <cell r="AV520"/>
          <cell r="AW520">
            <v>850306.61</v>
          </cell>
          <cell r="AX520"/>
          <cell r="AY520">
            <v>8.34</v>
          </cell>
        </row>
        <row r="521">
          <cell r="A521" t="str">
            <v>2800650501600</v>
          </cell>
          <cell r="B521" t="str">
            <v>OHIO COMMUNITY H S DIST 505</v>
          </cell>
          <cell r="C521" t="str">
            <v>BUREAU</v>
          </cell>
          <cell r="D521" t="str">
            <v>High School</v>
          </cell>
          <cell r="E521"/>
          <cell r="F521">
            <v>29.81</v>
          </cell>
          <cell r="G521">
            <v>14.66</v>
          </cell>
          <cell r="H521">
            <v>0</v>
          </cell>
          <cell r="I521"/>
          <cell r="J521">
            <v>0.11</v>
          </cell>
          <cell r="K521">
            <v>8065.75</v>
          </cell>
          <cell r="L521"/>
          <cell r="M521">
            <v>0.11</v>
          </cell>
          <cell r="N521">
            <v>8065.75</v>
          </cell>
          <cell r="O521"/>
          <cell r="P521">
            <v>0.12</v>
          </cell>
          <cell r="Q521">
            <v>8799</v>
          </cell>
          <cell r="R521"/>
          <cell r="S521">
            <v>0.12</v>
          </cell>
          <cell r="T521">
            <v>8799</v>
          </cell>
          <cell r="U521"/>
          <cell r="V521"/>
          <cell r="W521">
            <v>0</v>
          </cell>
          <cell r="X521">
            <v>0</v>
          </cell>
          <cell r="Y521"/>
          <cell r="Z521">
            <v>0</v>
          </cell>
          <cell r="AA521">
            <v>0</v>
          </cell>
          <cell r="AB521"/>
          <cell r="AC521">
            <v>0</v>
          </cell>
          <cell r="AD521">
            <v>0</v>
          </cell>
          <cell r="AE521"/>
          <cell r="AF521">
            <v>0</v>
          </cell>
          <cell r="AG521">
            <v>0</v>
          </cell>
          <cell r="AH521"/>
          <cell r="AI521">
            <v>0</v>
          </cell>
          <cell r="AJ521">
            <v>0</v>
          </cell>
          <cell r="AK521"/>
          <cell r="AL521"/>
          <cell r="AM521">
            <v>0.21</v>
          </cell>
          <cell r="AN521">
            <v>15398.25</v>
          </cell>
          <cell r="AO521"/>
          <cell r="AP521">
            <v>0.21</v>
          </cell>
          <cell r="AQ521">
            <v>6237.42</v>
          </cell>
          <cell r="AR521"/>
          <cell r="AS521">
            <v>0.02</v>
          </cell>
          <cell r="AT521">
            <v>1617.1</v>
          </cell>
          <cell r="AU521"/>
          <cell r="AV521"/>
          <cell r="AW521">
            <v>56982.270000000004</v>
          </cell>
          <cell r="AX521"/>
          <cell r="AY521">
            <v>0.55999999999999994</v>
          </cell>
        </row>
        <row r="522">
          <cell r="A522" t="str">
            <v>2803719000200</v>
          </cell>
          <cell r="B522" t="str">
            <v>COLONA SCHOOL DISTRICT 190</v>
          </cell>
          <cell r="C522" t="str">
            <v>HENRY</v>
          </cell>
          <cell r="D522" t="str">
            <v>Elementary</v>
          </cell>
          <cell r="E522"/>
          <cell r="F522">
            <v>357.72</v>
          </cell>
          <cell r="G522">
            <v>148.66</v>
          </cell>
          <cell r="H522">
            <v>5</v>
          </cell>
          <cell r="I522"/>
          <cell r="J522">
            <v>1.18</v>
          </cell>
          <cell r="K522">
            <v>86523.5</v>
          </cell>
          <cell r="L522"/>
          <cell r="M522">
            <v>1.18</v>
          </cell>
          <cell r="N522">
            <v>86523.5</v>
          </cell>
          <cell r="O522"/>
          <cell r="P522">
            <v>1.23</v>
          </cell>
          <cell r="Q522">
            <v>90189.75</v>
          </cell>
          <cell r="R522"/>
          <cell r="S522">
            <v>1.23</v>
          </cell>
          <cell r="T522">
            <v>90189.75</v>
          </cell>
          <cell r="U522"/>
          <cell r="V522"/>
          <cell r="W522">
            <v>0.04</v>
          </cell>
          <cell r="X522">
            <v>2933</v>
          </cell>
          <cell r="Y522"/>
          <cell r="Z522">
            <v>0.04</v>
          </cell>
          <cell r="AA522">
            <v>2933</v>
          </cell>
          <cell r="AB522"/>
          <cell r="AC522">
            <v>0.04</v>
          </cell>
          <cell r="AD522">
            <v>2933</v>
          </cell>
          <cell r="AE522"/>
          <cell r="AF522">
            <v>0.04</v>
          </cell>
          <cell r="AG522">
            <v>2933</v>
          </cell>
          <cell r="AH522"/>
          <cell r="AI522">
            <v>0.05</v>
          </cell>
          <cell r="AJ522">
            <v>3666.25</v>
          </cell>
          <cell r="AK522"/>
          <cell r="AL522"/>
          <cell r="AM522">
            <v>2.5299999999999998</v>
          </cell>
          <cell r="AN522">
            <v>185512.25</v>
          </cell>
          <cell r="AO522"/>
          <cell r="AP522">
            <v>2.5299999999999998</v>
          </cell>
          <cell r="AQ522">
            <v>75146.06</v>
          </cell>
          <cell r="AR522"/>
          <cell r="AS522">
            <v>0.35</v>
          </cell>
          <cell r="AT522">
            <v>28299.25</v>
          </cell>
          <cell r="AU522"/>
          <cell r="AV522"/>
          <cell r="AW522">
            <v>657782.31000000006</v>
          </cell>
          <cell r="AX522"/>
          <cell r="AY522">
            <v>6.34</v>
          </cell>
        </row>
        <row r="523">
          <cell r="A523" t="str">
            <v>2803722302600</v>
          </cell>
          <cell r="B523" t="str">
            <v>ORION COMM UNIT SCHOOL DIST 223</v>
          </cell>
          <cell r="C523" t="str">
            <v>HENRY</v>
          </cell>
          <cell r="D523" t="str">
            <v>Unit</v>
          </cell>
          <cell r="E523"/>
          <cell r="F523">
            <v>967.25</v>
          </cell>
          <cell r="G523">
            <v>140.66</v>
          </cell>
          <cell r="H523">
            <v>0</v>
          </cell>
          <cell r="I523"/>
          <cell r="J523">
            <v>1.1200000000000001</v>
          </cell>
          <cell r="K523">
            <v>82124</v>
          </cell>
          <cell r="L523"/>
          <cell r="M523">
            <v>1.1200000000000001</v>
          </cell>
          <cell r="N523">
            <v>82124</v>
          </cell>
          <cell r="O523"/>
          <cell r="P523">
            <v>1.17</v>
          </cell>
          <cell r="Q523">
            <v>85790.25</v>
          </cell>
          <cell r="R523"/>
          <cell r="S523">
            <v>1.17</v>
          </cell>
          <cell r="T523">
            <v>85790.25</v>
          </cell>
          <cell r="U523"/>
          <cell r="V523"/>
          <cell r="W523">
            <v>0</v>
          </cell>
          <cell r="X523">
            <v>0</v>
          </cell>
          <cell r="Y523"/>
          <cell r="Z523">
            <v>0</v>
          </cell>
          <cell r="AA523">
            <v>0</v>
          </cell>
          <cell r="AB523"/>
          <cell r="AC523">
            <v>0</v>
          </cell>
          <cell r="AD523">
            <v>0</v>
          </cell>
          <cell r="AE523"/>
          <cell r="AF523">
            <v>0</v>
          </cell>
          <cell r="AG523">
            <v>0</v>
          </cell>
          <cell r="AH523"/>
          <cell r="AI523">
            <v>0</v>
          </cell>
          <cell r="AJ523">
            <v>0</v>
          </cell>
          <cell r="AK523"/>
          <cell r="AL523"/>
          <cell r="AM523">
            <v>6.85</v>
          </cell>
          <cell r="AN523">
            <v>502276.25</v>
          </cell>
          <cell r="AO523"/>
          <cell r="AP523">
            <v>6.85</v>
          </cell>
          <cell r="AQ523">
            <v>203458.7</v>
          </cell>
          <cell r="AR523"/>
          <cell r="AS523">
            <v>0.96</v>
          </cell>
          <cell r="AT523">
            <v>77620.800000000003</v>
          </cell>
          <cell r="AU523"/>
          <cell r="AV523"/>
          <cell r="AW523">
            <v>1119184.25</v>
          </cell>
          <cell r="AX523"/>
          <cell r="AY523">
            <v>10.309999999999999</v>
          </cell>
        </row>
        <row r="524">
          <cell r="A524" t="str">
            <v>2803722402600</v>
          </cell>
          <cell r="B524" t="str">
            <v>GALVA COMM UNIT SCH DIST 224</v>
          </cell>
          <cell r="C524" t="str">
            <v>HENRY</v>
          </cell>
          <cell r="D524" t="str">
            <v>Unit</v>
          </cell>
          <cell r="E524"/>
          <cell r="F524">
            <v>441.46</v>
          </cell>
          <cell r="G524">
            <v>203.33</v>
          </cell>
          <cell r="H524">
            <v>0</v>
          </cell>
          <cell r="I524"/>
          <cell r="J524">
            <v>1.62</v>
          </cell>
          <cell r="K524">
            <v>118786.5</v>
          </cell>
          <cell r="L524"/>
          <cell r="M524">
            <v>1.62</v>
          </cell>
          <cell r="N524">
            <v>118786.5</v>
          </cell>
          <cell r="O524"/>
          <cell r="P524">
            <v>1.69</v>
          </cell>
          <cell r="Q524">
            <v>123919.25</v>
          </cell>
          <cell r="R524"/>
          <cell r="S524">
            <v>1.69</v>
          </cell>
          <cell r="T524">
            <v>123919.25</v>
          </cell>
          <cell r="U524"/>
          <cell r="V524"/>
          <cell r="W524">
            <v>0</v>
          </cell>
          <cell r="X524">
            <v>0</v>
          </cell>
          <cell r="Y524"/>
          <cell r="Z524">
            <v>0</v>
          </cell>
          <cell r="AA524">
            <v>0</v>
          </cell>
          <cell r="AB524"/>
          <cell r="AC524">
            <v>0</v>
          </cell>
          <cell r="AD524">
            <v>0</v>
          </cell>
          <cell r="AE524"/>
          <cell r="AF524">
            <v>0</v>
          </cell>
          <cell r="AG524">
            <v>0</v>
          </cell>
          <cell r="AH524"/>
          <cell r="AI524">
            <v>0</v>
          </cell>
          <cell r="AJ524">
            <v>0</v>
          </cell>
          <cell r="AK524"/>
          <cell r="AL524"/>
          <cell r="AM524">
            <v>3.13</v>
          </cell>
          <cell r="AN524">
            <v>229507.25</v>
          </cell>
          <cell r="AO524"/>
          <cell r="AP524">
            <v>3.13</v>
          </cell>
          <cell r="AQ524">
            <v>92967.26</v>
          </cell>
          <cell r="AR524"/>
          <cell r="AS524">
            <v>0.44</v>
          </cell>
          <cell r="AT524">
            <v>35576.199999999997</v>
          </cell>
          <cell r="AU524"/>
          <cell r="AV524"/>
          <cell r="AW524">
            <v>843462.21</v>
          </cell>
          <cell r="AX524"/>
          <cell r="AY524">
            <v>8.129999999999999</v>
          </cell>
        </row>
        <row r="525">
          <cell r="A525" t="str">
            <v>2803722502600</v>
          </cell>
          <cell r="B525" t="str">
            <v>ALWOOD COMM UNIT SCH DIST 225</v>
          </cell>
          <cell r="C525" t="str">
            <v>HENRY</v>
          </cell>
          <cell r="D525" t="str">
            <v>Unit</v>
          </cell>
          <cell r="E525"/>
          <cell r="F525">
            <v>339.19</v>
          </cell>
          <cell r="G525">
            <v>97.33</v>
          </cell>
          <cell r="H525">
            <v>0</v>
          </cell>
          <cell r="I525"/>
          <cell r="J525">
            <v>0.77</v>
          </cell>
          <cell r="K525">
            <v>56460.25</v>
          </cell>
          <cell r="L525"/>
          <cell r="M525">
            <v>0.77</v>
          </cell>
          <cell r="N525">
            <v>56460.25</v>
          </cell>
          <cell r="O525"/>
          <cell r="P525">
            <v>0.81</v>
          </cell>
          <cell r="Q525">
            <v>59393.25</v>
          </cell>
          <cell r="R525"/>
          <cell r="S525">
            <v>0.81</v>
          </cell>
          <cell r="T525">
            <v>59393.25</v>
          </cell>
          <cell r="U525"/>
          <cell r="V525"/>
          <cell r="W525">
            <v>0</v>
          </cell>
          <cell r="X525">
            <v>0</v>
          </cell>
          <cell r="Y525"/>
          <cell r="Z525">
            <v>0</v>
          </cell>
          <cell r="AA525">
            <v>0</v>
          </cell>
          <cell r="AB525"/>
          <cell r="AC525">
            <v>0</v>
          </cell>
          <cell r="AD525">
            <v>0</v>
          </cell>
          <cell r="AE525"/>
          <cell r="AF525">
            <v>0</v>
          </cell>
          <cell r="AG525">
            <v>0</v>
          </cell>
          <cell r="AH525"/>
          <cell r="AI525">
            <v>0</v>
          </cell>
          <cell r="AJ525">
            <v>0</v>
          </cell>
          <cell r="AK525"/>
          <cell r="AL525"/>
          <cell r="AM525">
            <v>2.4</v>
          </cell>
          <cell r="AN525">
            <v>175980</v>
          </cell>
          <cell r="AO525"/>
          <cell r="AP525">
            <v>2.4</v>
          </cell>
          <cell r="AQ525">
            <v>71284.800000000003</v>
          </cell>
          <cell r="AR525"/>
          <cell r="AS525">
            <v>0.33</v>
          </cell>
          <cell r="AT525">
            <v>26682.15</v>
          </cell>
          <cell r="AU525"/>
          <cell r="AV525"/>
          <cell r="AW525">
            <v>505653.95</v>
          </cell>
          <cell r="AX525"/>
          <cell r="AY525">
            <v>4.79</v>
          </cell>
        </row>
        <row r="526">
          <cell r="A526" t="str">
            <v>2803722602600</v>
          </cell>
          <cell r="B526" t="str">
            <v>ANNAWAN COMM UNIT SCH DIST 226</v>
          </cell>
          <cell r="C526" t="str">
            <v>HENRY</v>
          </cell>
          <cell r="D526" t="str">
            <v>Unit</v>
          </cell>
          <cell r="E526"/>
          <cell r="F526">
            <v>316.25</v>
          </cell>
          <cell r="G526">
            <v>85</v>
          </cell>
          <cell r="H526">
            <v>0</v>
          </cell>
          <cell r="I526"/>
          <cell r="J526">
            <v>0.68</v>
          </cell>
          <cell r="K526">
            <v>49861</v>
          </cell>
          <cell r="L526"/>
          <cell r="M526">
            <v>0.68</v>
          </cell>
          <cell r="N526">
            <v>49861</v>
          </cell>
          <cell r="O526"/>
          <cell r="P526">
            <v>0.7</v>
          </cell>
          <cell r="Q526">
            <v>51327.5</v>
          </cell>
          <cell r="R526"/>
          <cell r="S526">
            <v>0.7</v>
          </cell>
          <cell r="T526">
            <v>51327.5</v>
          </cell>
          <cell r="U526"/>
          <cell r="V526"/>
          <cell r="W526">
            <v>0</v>
          </cell>
          <cell r="X526">
            <v>0</v>
          </cell>
          <cell r="Y526"/>
          <cell r="Z526">
            <v>0</v>
          </cell>
          <cell r="AA526">
            <v>0</v>
          </cell>
          <cell r="AB526"/>
          <cell r="AC526">
            <v>0</v>
          </cell>
          <cell r="AD526">
            <v>0</v>
          </cell>
          <cell r="AE526"/>
          <cell r="AF526">
            <v>0</v>
          </cell>
          <cell r="AG526">
            <v>0</v>
          </cell>
          <cell r="AH526"/>
          <cell r="AI526">
            <v>0</v>
          </cell>
          <cell r="AJ526">
            <v>0</v>
          </cell>
          <cell r="AK526"/>
          <cell r="AL526"/>
          <cell r="AM526">
            <v>2.2400000000000002</v>
          </cell>
          <cell r="AN526">
            <v>164248</v>
          </cell>
          <cell r="AO526"/>
          <cell r="AP526">
            <v>2.2400000000000002</v>
          </cell>
          <cell r="AQ526">
            <v>66532.479999999996</v>
          </cell>
          <cell r="AR526"/>
          <cell r="AS526">
            <v>0.31</v>
          </cell>
          <cell r="AT526">
            <v>25065.05</v>
          </cell>
          <cell r="AU526"/>
          <cell r="AV526"/>
          <cell r="AW526">
            <v>458222.53</v>
          </cell>
          <cell r="AX526"/>
          <cell r="AY526">
            <v>4.32</v>
          </cell>
        </row>
        <row r="527">
          <cell r="A527" t="str">
            <v>2803722702600</v>
          </cell>
          <cell r="B527" t="str">
            <v>CAMBRIDGE C U SCH DIST 227</v>
          </cell>
          <cell r="C527" t="str">
            <v>HENRY</v>
          </cell>
          <cell r="D527" t="str">
            <v>Unit</v>
          </cell>
          <cell r="E527"/>
          <cell r="F527">
            <v>428.57</v>
          </cell>
          <cell r="G527">
            <v>125.33</v>
          </cell>
          <cell r="H527">
            <v>0.5</v>
          </cell>
          <cell r="I527"/>
          <cell r="J527">
            <v>1</v>
          </cell>
          <cell r="K527">
            <v>73325</v>
          </cell>
          <cell r="L527"/>
          <cell r="M527">
            <v>1</v>
          </cell>
          <cell r="N527">
            <v>73325</v>
          </cell>
          <cell r="O527"/>
          <cell r="P527">
            <v>1.04</v>
          </cell>
          <cell r="Q527">
            <v>76258</v>
          </cell>
          <cell r="R527"/>
          <cell r="S527">
            <v>1.04</v>
          </cell>
          <cell r="T527">
            <v>76258</v>
          </cell>
          <cell r="U527"/>
          <cell r="V527"/>
          <cell r="W527">
            <v>0</v>
          </cell>
          <cell r="X527">
            <v>0</v>
          </cell>
          <cell r="Y527"/>
          <cell r="Z527">
            <v>0</v>
          </cell>
          <cell r="AA527">
            <v>0</v>
          </cell>
          <cell r="AB527"/>
          <cell r="AC527">
            <v>0</v>
          </cell>
          <cell r="AD527">
            <v>0</v>
          </cell>
          <cell r="AE527"/>
          <cell r="AF527">
            <v>0</v>
          </cell>
          <cell r="AG527">
            <v>0</v>
          </cell>
          <cell r="AH527"/>
          <cell r="AI527">
            <v>0</v>
          </cell>
          <cell r="AJ527">
            <v>0</v>
          </cell>
          <cell r="AK527"/>
          <cell r="AL527"/>
          <cell r="AM527">
            <v>3.03</v>
          </cell>
          <cell r="AN527">
            <v>222174.75</v>
          </cell>
          <cell r="AO527"/>
          <cell r="AP527">
            <v>3.03</v>
          </cell>
          <cell r="AQ527">
            <v>89997.06</v>
          </cell>
          <cell r="AR527"/>
          <cell r="AS527">
            <v>0.42</v>
          </cell>
          <cell r="AT527">
            <v>33959.1</v>
          </cell>
          <cell r="AU527"/>
          <cell r="AV527"/>
          <cell r="AW527">
            <v>645296.91</v>
          </cell>
          <cell r="AX527"/>
          <cell r="AY527">
            <v>6.1099999999999994</v>
          </cell>
        </row>
        <row r="528">
          <cell r="A528" t="str">
            <v>2803722802600</v>
          </cell>
          <cell r="B528" t="str">
            <v>GENESEO COMM UNIT SCH DIST 228</v>
          </cell>
          <cell r="C528" t="str">
            <v>HENRY</v>
          </cell>
          <cell r="D528" t="str">
            <v>Unit</v>
          </cell>
          <cell r="E528"/>
          <cell r="F528">
            <v>2439.6999999999998</v>
          </cell>
          <cell r="G528">
            <v>433.66</v>
          </cell>
          <cell r="H528">
            <v>13</v>
          </cell>
          <cell r="I528"/>
          <cell r="J528">
            <v>3.46</v>
          </cell>
          <cell r="K528">
            <v>253704.5</v>
          </cell>
          <cell r="L528"/>
          <cell r="M528">
            <v>3.46</v>
          </cell>
          <cell r="N528">
            <v>253704.5</v>
          </cell>
          <cell r="O528"/>
          <cell r="P528">
            <v>3.61</v>
          </cell>
          <cell r="Q528">
            <v>264703.25</v>
          </cell>
          <cell r="R528"/>
          <cell r="S528">
            <v>3.61</v>
          </cell>
          <cell r="T528">
            <v>264703.25</v>
          </cell>
          <cell r="U528"/>
          <cell r="V528"/>
          <cell r="W528">
            <v>0.1</v>
          </cell>
          <cell r="X528">
            <v>7332.5</v>
          </cell>
          <cell r="Y528"/>
          <cell r="Z528">
            <v>0.1</v>
          </cell>
          <cell r="AA528">
            <v>7332.5</v>
          </cell>
          <cell r="AB528"/>
          <cell r="AC528">
            <v>0.1</v>
          </cell>
          <cell r="AD528">
            <v>7332.5</v>
          </cell>
          <cell r="AE528"/>
          <cell r="AF528">
            <v>0.1</v>
          </cell>
          <cell r="AG528">
            <v>7332.5</v>
          </cell>
          <cell r="AH528"/>
          <cell r="AI528">
            <v>0.13</v>
          </cell>
          <cell r="AJ528">
            <v>9532.25</v>
          </cell>
          <cell r="AK528"/>
          <cell r="AL528"/>
          <cell r="AM528">
            <v>17.3</v>
          </cell>
          <cell r="AN528">
            <v>1268522.5</v>
          </cell>
          <cell r="AO528"/>
          <cell r="AP528">
            <v>17.3</v>
          </cell>
          <cell r="AQ528">
            <v>513844.6</v>
          </cell>
          <cell r="AR528"/>
          <cell r="AS528">
            <v>2.4300000000000002</v>
          </cell>
          <cell r="AT528">
            <v>196477.65</v>
          </cell>
          <cell r="AU528"/>
          <cell r="AV528"/>
          <cell r="AW528">
            <v>3054522.5</v>
          </cell>
          <cell r="AX528"/>
          <cell r="AY528">
            <v>28.41</v>
          </cell>
        </row>
        <row r="529">
          <cell r="A529" t="str">
            <v>2803722902600</v>
          </cell>
          <cell r="B529" t="str">
            <v>KEWANEE COMM UNIT SCH DIST 229</v>
          </cell>
          <cell r="C529" t="str">
            <v>HENRY</v>
          </cell>
          <cell r="D529" t="str">
            <v>Unit</v>
          </cell>
          <cell r="E529"/>
          <cell r="F529">
            <v>1781.37</v>
          </cell>
          <cell r="G529">
            <v>1101</v>
          </cell>
          <cell r="H529">
            <v>158</v>
          </cell>
          <cell r="I529"/>
          <cell r="J529">
            <v>8.8000000000000007</v>
          </cell>
          <cell r="K529">
            <v>645260</v>
          </cell>
          <cell r="L529"/>
          <cell r="M529">
            <v>8.8000000000000007</v>
          </cell>
          <cell r="N529">
            <v>645260</v>
          </cell>
          <cell r="O529"/>
          <cell r="P529">
            <v>9.17</v>
          </cell>
          <cell r="Q529">
            <v>672390.25</v>
          </cell>
          <cell r="R529"/>
          <cell r="S529">
            <v>9.17</v>
          </cell>
          <cell r="T529">
            <v>672390.25</v>
          </cell>
          <cell r="U529"/>
          <cell r="V529"/>
          <cell r="W529">
            <v>1.26</v>
          </cell>
          <cell r="X529">
            <v>92389.5</v>
          </cell>
          <cell r="Y529"/>
          <cell r="Z529">
            <v>1.26</v>
          </cell>
          <cell r="AA529">
            <v>92389.5</v>
          </cell>
          <cell r="AB529"/>
          <cell r="AC529">
            <v>1.31</v>
          </cell>
          <cell r="AD529">
            <v>96055.75</v>
          </cell>
          <cell r="AE529"/>
          <cell r="AF529">
            <v>1.31</v>
          </cell>
          <cell r="AG529">
            <v>96055.75</v>
          </cell>
          <cell r="AH529"/>
          <cell r="AI529">
            <v>1.58</v>
          </cell>
          <cell r="AJ529">
            <v>115853.5</v>
          </cell>
          <cell r="AK529"/>
          <cell r="AL529"/>
          <cell r="AM529">
            <v>12.63</v>
          </cell>
          <cell r="AN529">
            <v>926094.75</v>
          </cell>
          <cell r="AO529"/>
          <cell r="AP529">
            <v>12.63</v>
          </cell>
          <cell r="AQ529">
            <v>375136.26</v>
          </cell>
          <cell r="AR529"/>
          <cell r="AS529">
            <v>1.78</v>
          </cell>
          <cell r="AT529">
            <v>143921.9</v>
          </cell>
          <cell r="AU529"/>
          <cell r="AV529"/>
          <cell r="AW529">
            <v>4573197.41</v>
          </cell>
          <cell r="AX529"/>
          <cell r="AY529">
            <v>45.230000000000004</v>
          </cell>
        </row>
        <row r="530">
          <cell r="A530" t="str">
            <v>2803723002600</v>
          </cell>
          <cell r="B530" t="str">
            <v>WETHERSFIELD C U SCH DIST 230</v>
          </cell>
          <cell r="C530" t="str">
            <v>HENRY</v>
          </cell>
          <cell r="D530" t="str">
            <v>Unit</v>
          </cell>
          <cell r="E530"/>
          <cell r="F530">
            <v>495.78</v>
          </cell>
          <cell r="G530">
            <v>212.33</v>
          </cell>
          <cell r="H530">
            <v>9</v>
          </cell>
          <cell r="I530"/>
          <cell r="J530">
            <v>1.69</v>
          </cell>
          <cell r="K530">
            <v>123919.25</v>
          </cell>
          <cell r="L530"/>
          <cell r="M530">
            <v>1.69</v>
          </cell>
          <cell r="N530">
            <v>123919.25</v>
          </cell>
          <cell r="O530"/>
          <cell r="P530">
            <v>1.76</v>
          </cell>
          <cell r="Q530">
            <v>129052</v>
          </cell>
          <cell r="R530"/>
          <cell r="S530">
            <v>1.76</v>
          </cell>
          <cell r="T530">
            <v>129052</v>
          </cell>
          <cell r="U530"/>
          <cell r="V530"/>
          <cell r="W530">
            <v>7.0000000000000007E-2</v>
          </cell>
          <cell r="X530">
            <v>5132.75</v>
          </cell>
          <cell r="Y530"/>
          <cell r="Z530">
            <v>7.0000000000000007E-2</v>
          </cell>
          <cell r="AA530">
            <v>5132.75</v>
          </cell>
          <cell r="AB530"/>
          <cell r="AC530">
            <v>7.0000000000000007E-2</v>
          </cell>
          <cell r="AD530">
            <v>5132.75</v>
          </cell>
          <cell r="AE530"/>
          <cell r="AF530">
            <v>7.0000000000000007E-2</v>
          </cell>
          <cell r="AG530">
            <v>5132.75</v>
          </cell>
          <cell r="AH530"/>
          <cell r="AI530">
            <v>0.09</v>
          </cell>
          <cell r="AJ530">
            <v>6599.25</v>
          </cell>
          <cell r="AK530"/>
          <cell r="AL530"/>
          <cell r="AM530">
            <v>3.51</v>
          </cell>
          <cell r="AN530">
            <v>257370.75</v>
          </cell>
          <cell r="AO530"/>
          <cell r="AP530">
            <v>3.51</v>
          </cell>
          <cell r="AQ530">
            <v>104254.02</v>
          </cell>
          <cell r="AR530"/>
          <cell r="AS530">
            <v>0.49</v>
          </cell>
          <cell r="AT530">
            <v>39618.949999999997</v>
          </cell>
          <cell r="AU530"/>
          <cell r="AV530"/>
          <cell r="AW530">
            <v>934316.47</v>
          </cell>
          <cell r="AX530"/>
          <cell r="AY530">
            <v>9.02</v>
          </cell>
        </row>
        <row r="531">
          <cell r="A531" t="str">
            <v>2808800102600</v>
          </cell>
          <cell r="B531" t="str">
            <v>BRADFORD COMM UNIT SCH DIST 1</v>
          </cell>
          <cell r="C531" t="str">
            <v>STARK</v>
          </cell>
          <cell r="D531" t="str">
            <v>Unit</v>
          </cell>
          <cell r="E531"/>
          <cell r="F531">
            <v>211.75</v>
          </cell>
          <cell r="G531">
            <v>69.66</v>
          </cell>
          <cell r="H531">
            <v>0</v>
          </cell>
          <cell r="I531"/>
          <cell r="J531">
            <v>0.55000000000000004</v>
          </cell>
          <cell r="K531">
            <v>40328.75</v>
          </cell>
          <cell r="L531"/>
          <cell r="M531">
            <v>0.55000000000000004</v>
          </cell>
          <cell r="N531">
            <v>40328.75</v>
          </cell>
          <cell r="O531"/>
          <cell r="P531">
            <v>0.57999999999999996</v>
          </cell>
          <cell r="Q531">
            <v>42528.5</v>
          </cell>
          <cell r="R531"/>
          <cell r="S531">
            <v>0.57999999999999996</v>
          </cell>
          <cell r="T531">
            <v>42528.5</v>
          </cell>
          <cell r="U531"/>
          <cell r="V531"/>
          <cell r="W531">
            <v>0</v>
          </cell>
          <cell r="X531">
            <v>0</v>
          </cell>
          <cell r="Y531"/>
          <cell r="Z531">
            <v>0</v>
          </cell>
          <cell r="AA531">
            <v>0</v>
          </cell>
          <cell r="AB531"/>
          <cell r="AC531">
            <v>0</v>
          </cell>
          <cell r="AD531">
            <v>0</v>
          </cell>
          <cell r="AE531"/>
          <cell r="AF531">
            <v>0</v>
          </cell>
          <cell r="AG531">
            <v>0</v>
          </cell>
          <cell r="AH531"/>
          <cell r="AI531">
            <v>0</v>
          </cell>
          <cell r="AJ531">
            <v>0</v>
          </cell>
          <cell r="AK531"/>
          <cell r="AL531"/>
          <cell r="AM531">
            <v>1.5</v>
          </cell>
          <cell r="AN531">
            <v>109987.5</v>
          </cell>
          <cell r="AO531"/>
          <cell r="AP531">
            <v>1.5</v>
          </cell>
          <cell r="AQ531">
            <v>44553</v>
          </cell>
          <cell r="AR531"/>
          <cell r="AS531">
            <v>0.21</v>
          </cell>
          <cell r="AT531">
            <v>16979.55</v>
          </cell>
          <cell r="AU531"/>
          <cell r="AV531"/>
          <cell r="AW531">
            <v>337234.55</v>
          </cell>
          <cell r="AX531"/>
          <cell r="AY531">
            <v>3.21</v>
          </cell>
        </row>
        <row r="532">
          <cell r="A532" t="str">
            <v>2808810002600</v>
          </cell>
          <cell r="B532" t="str">
            <v>STARK COUNTY C U SCH DIST 100</v>
          </cell>
          <cell r="C532" t="str">
            <v>STARK</v>
          </cell>
          <cell r="D532" t="str">
            <v>Unit</v>
          </cell>
          <cell r="E532"/>
          <cell r="F532">
            <v>613.94000000000005</v>
          </cell>
          <cell r="G532">
            <v>246.33</v>
          </cell>
          <cell r="H532">
            <v>3.5</v>
          </cell>
          <cell r="I532"/>
          <cell r="J532">
            <v>1.97</v>
          </cell>
          <cell r="K532">
            <v>144450.25</v>
          </cell>
          <cell r="L532"/>
          <cell r="M532">
            <v>1.97</v>
          </cell>
          <cell r="N532">
            <v>144450.25</v>
          </cell>
          <cell r="O532"/>
          <cell r="P532">
            <v>2.0499999999999998</v>
          </cell>
          <cell r="Q532">
            <v>150316.25</v>
          </cell>
          <cell r="R532"/>
          <cell r="S532">
            <v>2.0499999999999998</v>
          </cell>
          <cell r="T532">
            <v>150316.25</v>
          </cell>
          <cell r="U532"/>
          <cell r="V532"/>
          <cell r="W532">
            <v>0.02</v>
          </cell>
          <cell r="X532">
            <v>1466.5</v>
          </cell>
          <cell r="Y532"/>
          <cell r="Z532">
            <v>0.02</v>
          </cell>
          <cell r="AA532">
            <v>1466.5</v>
          </cell>
          <cell r="AB532"/>
          <cell r="AC532">
            <v>0.02</v>
          </cell>
          <cell r="AD532">
            <v>1466.5</v>
          </cell>
          <cell r="AE532"/>
          <cell r="AF532">
            <v>0.02</v>
          </cell>
          <cell r="AG532">
            <v>1466.5</v>
          </cell>
          <cell r="AH532"/>
          <cell r="AI532">
            <v>0.03</v>
          </cell>
          <cell r="AJ532">
            <v>2199.75</v>
          </cell>
          <cell r="AK532"/>
          <cell r="AL532"/>
          <cell r="AM532">
            <v>4.3499999999999996</v>
          </cell>
          <cell r="AN532">
            <v>318963.75</v>
          </cell>
          <cell r="AO532"/>
          <cell r="AP532">
            <v>4.3499999999999996</v>
          </cell>
          <cell r="AQ532">
            <v>129203.7</v>
          </cell>
          <cell r="AR532"/>
          <cell r="AS532">
            <v>0.61</v>
          </cell>
          <cell r="AT532">
            <v>49321.55</v>
          </cell>
          <cell r="AU532"/>
          <cell r="AV532"/>
          <cell r="AW532">
            <v>1095087.75</v>
          </cell>
          <cell r="AX532"/>
          <cell r="AY532">
            <v>10.509999999999998</v>
          </cell>
        </row>
        <row r="533">
          <cell r="A533" t="str">
            <v>3000000000092</v>
          </cell>
          <cell r="B533" t="str">
            <v>ALT SCH-JACKSON/PERRY ROE</v>
          </cell>
          <cell r="C533" t="str">
            <v>JACKSON</v>
          </cell>
          <cell r="D533" t="str">
            <v>Regional</v>
          </cell>
          <cell r="E533"/>
          <cell r="F533">
            <v>5</v>
          </cell>
          <cell r="G533">
            <v>2.5240235825928665</v>
          </cell>
          <cell r="H533">
            <v>0</v>
          </cell>
          <cell r="I533"/>
          <cell r="J533">
            <v>0.02</v>
          </cell>
          <cell r="K533">
            <v>1466.5</v>
          </cell>
          <cell r="L533"/>
          <cell r="M533">
            <v>0.02</v>
          </cell>
          <cell r="N533">
            <v>1466.5</v>
          </cell>
          <cell r="O533"/>
          <cell r="P533">
            <v>0.02</v>
          </cell>
          <cell r="Q533">
            <v>1466.5</v>
          </cell>
          <cell r="R533"/>
          <cell r="S533">
            <v>0.02</v>
          </cell>
          <cell r="T533">
            <v>1466.5</v>
          </cell>
          <cell r="U533"/>
          <cell r="V533"/>
          <cell r="W533">
            <v>0</v>
          </cell>
          <cell r="X533">
            <v>0</v>
          </cell>
          <cell r="Y533"/>
          <cell r="Z533">
            <v>0</v>
          </cell>
          <cell r="AA533">
            <v>0</v>
          </cell>
          <cell r="AB533"/>
          <cell r="AC533">
            <v>0</v>
          </cell>
          <cell r="AD533">
            <v>0</v>
          </cell>
          <cell r="AE533"/>
          <cell r="AF533">
            <v>0</v>
          </cell>
          <cell r="AG533">
            <v>0</v>
          </cell>
          <cell r="AH533"/>
          <cell r="AI533">
            <v>0</v>
          </cell>
          <cell r="AJ533">
            <v>0</v>
          </cell>
          <cell r="AK533"/>
          <cell r="AL533"/>
          <cell r="AM533">
            <v>0.03</v>
          </cell>
          <cell r="AN533">
            <v>2199.75</v>
          </cell>
          <cell r="AO533"/>
          <cell r="AP533">
            <v>0.03</v>
          </cell>
          <cell r="AQ533">
            <v>891.06</v>
          </cell>
          <cell r="AR533"/>
          <cell r="AS533">
            <v>0</v>
          </cell>
          <cell r="AT533">
            <v>0</v>
          </cell>
          <cell r="AU533"/>
          <cell r="AV533"/>
          <cell r="AW533">
            <v>8956.81</v>
          </cell>
          <cell r="AX533"/>
          <cell r="AY533">
            <v>0.09</v>
          </cell>
        </row>
        <row r="534">
          <cell r="A534" t="str">
            <v>3000000000093</v>
          </cell>
          <cell r="B534" t="str">
            <v>SAFE SCH-JACKSON/PERRY ROE</v>
          </cell>
          <cell r="C534" t="str">
            <v>JACKSON</v>
          </cell>
          <cell r="D534" t="str">
            <v>Regional</v>
          </cell>
          <cell r="E534"/>
          <cell r="F534">
            <v>21</v>
          </cell>
          <cell r="G534">
            <v>10.600899046890039</v>
          </cell>
          <cell r="H534">
            <v>0</v>
          </cell>
          <cell r="I534"/>
          <cell r="J534">
            <v>0.08</v>
          </cell>
          <cell r="K534">
            <v>5866</v>
          </cell>
          <cell r="L534"/>
          <cell r="M534">
            <v>0.08</v>
          </cell>
          <cell r="N534">
            <v>5866</v>
          </cell>
          <cell r="O534"/>
          <cell r="P534">
            <v>0.08</v>
          </cell>
          <cell r="Q534">
            <v>5866</v>
          </cell>
          <cell r="R534"/>
          <cell r="S534">
            <v>0.08</v>
          </cell>
          <cell r="T534">
            <v>5866</v>
          </cell>
          <cell r="U534"/>
          <cell r="V534"/>
          <cell r="W534">
            <v>0</v>
          </cell>
          <cell r="X534">
            <v>0</v>
          </cell>
          <cell r="Y534"/>
          <cell r="Z534">
            <v>0</v>
          </cell>
          <cell r="AA534">
            <v>0</v>
          </cell>
          <cell r="AB534"/>
          <cell r="AC534">
            <v>0</v>
          </cell>
          <cell r="AD534">
            <v>0</v>
          </cell>
          <cell r="AE534"/>
          <cell r="AF534">
            <v>0</v>
          </cell>
          <cell r="AG534">
            <v>0</v>
          </cell>
          <cell r="AH534"/>
          <cell r="AI534">
            <v>0</v>
          </cell>
          <cell r="AJ534">
            <v>0</v>
          </cell>
          <cell r="AK534"/>
          <cell r="AL534"/>
          <cell r="AM534">
            <v>0.14000000000000001</v>
          </cell>
          <cell r="AN534">
            <v>10265.5</v>
          </cell>
          <cell r="AO534"/>
          <cell r="AP534">
            <v>0.14000000000000001</v>
          </cell>
          <cell r="AQ534">
            <v>4158.28</v>
          </cell>
          <cell r="AR534"/>
          <cell r="AS534">
            <v>0.02</v>
          </cell>
          <cell r="AT534">
            <v>1617.1</v>
          </cell>
          <cell r="AU534"/>
          <cell r="AV534"/>
          <cell r="AW534">
            <v>39504.879999999997</v>
          </cell>
          <cell r="AX534"/>
          <cell r="AY534">
            <v>0.38</v>
          </cell>
        </row>
        <row r="535">
          <cell r="A535" t="str">
            <v>3000000000095</v>
          </cell>
          <cell r="B535" t="str">
            <v>ALOP-JACKSON/PERRY ROE</v>
          </cell>
          <cell r="C535" t="str">
            <v>JACKSON</v>
          </cell>
          <cell r="D535" t="str">
            <v>Regional</v>
          </cell>
          <cell r="E535"/>
          <cell r="F535">
            <v>4.9800000000000004</v>
          </cell>
          <cell r="G535">
            <v>2.5139274882624951</v>
          </cell>
          <cell r="H535">
            <v>0</v>
          </cell>
          <cell r="I535"/>
          <cell r="J535">
            <v>0.02</v>
          </cell>
          <cell r="K535">
            <v>1466.5</v>
          </cell>
          <cell r="L535"/>
          <cell r="M535">
            <v>0.02</v>
          </cell>
          <cell r="N535">
            <v>1466.5</v>
          </cell>
          <cell r="O535"/>
          <cell r="P535">
            <v>0.02</v>
          </cell>
          <cell r="Q535">
            <v>1466.5</v>
          </cell>
          <cell r="R535"/>
          <cell r="S535">
            <v>0.02</v>
          </cell>
          <cell r="T535">
            <v>1466.5</v>
          </cell>
          <cell r="U535"/>
          <cell r="V535"/>
          <cell r="W535">
            <v>0</v>
          </cell>
          <cell r="X535">
            <v>0</v>
          </cell>
          <cell r="Y535"/>
          <cell r="Z535">
            <v>0</v>
          </cell>
          <cell r="AA535">
            <v>0</v>
          </cell>
          <cell r="AB535"/>
          <cell r="AC535">
            <v>0</v>
          </cell>
          <cell r="AD535">
            <v>0</v>
          </cell>
          <cell r="AE535"/>
          <cell r="AF535">
            <v>0</v>
          </cell>
          <cell r="AG535">
            <v>0</v>
          </cell>
          <cell r="AH535"/>
          <cell r="AI535">
            <v>0</v>
          </cell>
          <cell r="AJ535">
            <v>0</v>
          </cell>
          <cell r="AK535"/>
          <cell r="AL535"/>
          <cell r="AM535">
            <v>0.03</v>
          </cell>
          <cell r="AN535">
            <v>2199.75</v>
          </cell>
          <cell r="AO535"/>
          <cell r="AP535">
            <v>0.03</v>
          </cell>
          <cell r="AQ535">
            <v>891.06</v>
          </cell>
          <cell r="AR535"/>
          <cell r="AS535">
            <v>0</v>
          </cell>
          <cell r="AT535">
            <v>0</v>
          </cell>
          <cell r="AU535"/>
          <cell r="AV535"/>
          <cell r="AW535">
            <v>8956.81</v>
          </cell>
          <cell r="AX535"/>
          <cell r="AY535">
            <v>0.09</v>
          </cell>
        </row>
        <row r="536">
          <cell r="A536" t="str">
            <v>3000200102200</v>
          </cell>
          <cell r="B536" t="str">
            <v>CAIRO UNIT SCHOOL DISTRICT 1</v>
          </cell>
          <cell r="C536" t="str">
            <v>ALEXANDER</v>
          </cell>
          <cell r="D536" t="str">
            <v>Unit</v>
          </cell>
          <cell r="E536"/>
          <cell r="F536">
            <v>270</v>
          </cell>
          <cell r="G536">
            <v>211.33</v>
          </cell>
          <cell r="H536">
            <v>0</v>
          </cell>
          <cell r="I536"/>
          <cell r="J536">
            <v>1.69</v>
          </cell>
          <cell r="K536">
            <v>123919.25</v>
          </cell>
          <cell r="L536"/>
          <cell r="M536">
            <v>1.69</v>
          </cell>
          <cell r="N536">
            <v>123919.25</v>
          </cell>
          <cell r="O536"/>
          <cell r="P536">
            <v>1.76</v>
          </cell>
          <cell r="Q536">
            <v>129052</v>
          </cell>
          <cell r="R536"/>
          <cell r="S536">
            <v>1.76</v>
          </cell>
          <cell r="T536">
            <v>129052</v>
          </cell>
          <cell r="U536"/>
          <cell r="V536"/>
          <cell r="W536">
            <v>0</v>
          </cell>
          <cell r="X536">
            <v>0</v>
          </cell>
          <cell r="Y536"/>
          <cell r="Z536">
            <v>0</v>
          </cell>
          <cell r="AA536">
            <v>0</v>
          </cell>
          <cell r="AB536"/>
          <cell r="AC536">
            <v>0</v>
          </cell>
          <cell r="AD536">
            <v>0</v>
          </cell>
          <cell r="AE536"/>
          <cell r="AF536">
            <v>0</v>
          </cell>
          <cell r="AG536">
            <v>0</v>
          </cell>
          <cell r="AH536"/>
          <cell r="AI536">
            <v>0</v>
          </cell>
          <cell r="AJ536">
            <v>0</v>
          </cell>
          <cell r="AK536"/>
          <cell r="AL536"/>
          <cell r="AM536">
            <v>1.91</v>
          </cell>
          <cell r="AN536">
            <v>140050.75</v>
          </cell>
          <cell r="AO536"/>
          <cell r="AP536">
            <v>1.91</v>
          </cell>
          <cell r="AQ536">
            <v>56730.82</v>
          </cell>
          <cell r="AR536"/>
          <cell r="AS536">
            <v>0.27</v>
          </cell>
          <cell r="AT536">
            <v>21830.85</v>
          </cell>
          <cell r="AU536"/>
          <cell r="AV536"/>
          <cell r="AW536">
            <v>724554.91999999993</v>
          </cell>
          <cell r="AX536"/>
          <cell r="AY536">
            <v>7.12</v>
          </cell>
        </row>
        <row r="537">
          <cell r="A537" t="str">
            <v>3000200502600</v>
          </cell>
          <cell r="B537" t="str">
            <v>EGYPTIAN COMM UNIT SCH DIST 5</v>
          </cell>
          <cell r="C537" t="str">
            <v>ALEXANDER</v>
          </cell>
          <cell r="D537" t="str">
            <v>Unit</v>
          </cell>
          <cell r="E537"/>
          <cell r="F537">
            <v>343.25</v>
          </cell>
          <cell r="G537">
            <v>164</v>
          </cell>
          <cell r="H537">
            <v>0</v>
          </cell>
          <cell r="I537"/>
          <cell r="J537">
            <v>1.31</v>
          </cell>
          <cell r="K537">
            <v>96055.75</v>
          </cell>
          <cell r="L537"/>
          <cell r="M537">
            <v>1.31</v>
          </cell>
          <cell r="N537">
            <v>96055.75</v>
          </cell>
          <cell r="O537"/>
          <cell r="P537">
            <v>1.36</v>
          </cell>
          <cell r="Q537">
            <v>99722</v>
          </cell>
          <cell r="R537"/>
          <cell r="S537">
            <v>1.36</v>
          </cell>
          <cell r="T537">
            <v>99722</v>
          </cell>
          <cell r="U537"/>
          <cell r="V537"/>
          <cell r="W537">
            <v>0</v>
          </cell>
          <cell r="X537">
            <v>0</v>
          </cell>
          <cell r="Y537"/>
          <cell r="Z537">
            <v>0</v>
          </cell>
          <cell r="AA537">
            <v>0</v>
          </cell>
          <cell r="AB537"/>
          <cell r="AC537">
            <v>0</v>
          </cell>
          <cell r="AD537">
            <v>0</v>
          </cell>
          <cell r="AE537"/>
          <cell r="AF537">
            <v>0</v>
          </cell>
          <cell r="AG537">
            <v>0</v>
          </cell>
          <cell r="AH537"/>
          <cell r="AI537">
            <v>0</v>
          </cell>
          <cell r="AJ537">
            <v>0</v>
          </cell>
          <cell r="AK537"/>
          <cell r="AL537"/>
          <cell r="AM537">
            <v>2.4300000000000002</v>
          </cell>
          <cell r="AN537">
            <v>178179.75</v>
          </cell>
          <cell r="AO537"/>
          <cell r="AP537">
            <v>2.4300000000000002</v>
          </cell>
          <cell r="AQ537">
            <v>72175.86</v>
          </cell>
          <cell r="AR537"/>
          <cell r="AS537">
            <v>0.34</v>
          </cell>
          <cell r="AT537">
            <v>27490.7</v>
          </cell>
          <cell r="AU537"/>
          <cell r="AV537"/>
          <cell r="AW537">
            <v>669401.81000000006</v>
          </cell>
          <cell r="AX537"/>
          <cell r="AY537">
            <v>6.4600000000000009</v>
          </cell>
        </row>
        <row r="538">
          <cell r="A538" t="str">
            <v>3003908600300</v>
          </cell>
          <cell r="B538" t="str">
            <v>DESOTO CONS SCHOOL DISTRICT 86</v>
          </cell>
          <cell r="C538" t="str">
            <v>JACKSON</v>
          </cell>
          <cell r="D538" t="str">
            <v>Elementary</v>
          </cell>
          <cell r="E538"/>
          <cell r="F538">
            <v>168.8</v>
          </cell>
          <cell r="G538">
            <v>78.33</v>
          </cell>
          <cell r="H538">
            <v>0</v>
          </cell>
          <cell r="I538"/>
          <cell r="J538">
            <v>0.62</v>
          </cell>
          <cell r="K538">
            <v>45461.5</v>
          </cell>
          <cell r="L538"/>
          <cell r="M538">
            <v>0.62</v>
          </cell>
          <cell r="N538">
            <v>45461.5</v>
          </cell>
          <cell r="O538"/>
          <cell r="P538">
            <v>0.65</v>
          </cell>
          <cell r="Q538">
            <v>47661.25</v>
          </cell>
          <cell r="R538"/>
          <cell r="S538">
            <v>0.65</v>
          </cell>
          <cell r="T538">
            <v>47661.25</v>
          </cell>
          <cell r="U538"/>
          <cell r="V538"/>
          <cell r="W538">
            <v>0</v>
          </cell>
          <cell r="X538">
            <v>0</v>
          </cell>
          <cell r="Y538"/>
          <cell r="Z538">
            <v>0</v>
          </cell>
          <cell r="AA538">
            <v>0</v>
          </cell>
          <cell r="AB538"/>
          <cell r="AC538">
            <v>0</v>
          </cell>
          <cell r="AD538">
            <v>0</v>
          </cell>
          <cell r="AE538"/>
          <cell r="AF538">
            <v>0</v>
          </cell>
          <cell r="AG538">
            <v>0</v>
          </cell>
          <cell r="AH538"/>
          <cell r="AI538">
            <v>0</v>
          </cell>
          <cell r="AJ538">
            <v>0</v>
          </cell>
          <cell r="AK538"/>
          <cell r="AL538"/>
          <cell r="AM538">
            <v>1.19</v>
          </cell>
          <cell r="AN538">
            <v>87256.75</v>
          </cell>
          <cell r="AO538"/>
          <cell r="AP538">
            <v>1.19</v>
          </cell>
          <cell r="AQ538">
            <v>35345.379999999997</v>
          </cell>
          <cell r="AR538"/>
          <cell r="AS538">
            <v>0.16</v>
          </cell>
          <cell r="AT538">
            <v>12936.8</v>
          </cell>
          <cell r="AU538"/>
          <cell r="AV538"/>
          <cell r="AW538">
            <v>321784.43</v>
          </cell>
          <cell r="AX538"/>
          <cell r="AY538">
            <v>3.11</v>
          </cell>
        </row>
        <row r="539">
          <cell r="A539" t="str">
            <v>3003909500200</v>
          </cell>
          <cell r="B539" t="str">
            <v>CARBONDALE ELEM SCH DIST 95</v>
          </cell>
          <cell r="C539" t="str">
            <v>JACKSON</v>
          </cell>
          <cell r="D539" t="str">
            <v>Elementary</v>
          </cell>
          <cell r="E539"/>
          <cell r="F539">
            <v>1462.3</v>
          </cell>
          <cell r="G539">
            <v>994.33</v>
          </cell>
          <cell r="H539">
            <v>100.66</v>
          </cell>
          <cell r="I539"/>
          <cell r="J539">
            <v>7.95</v>
          </cell>
          <cell r="K539">
            <v>582933.75</v>
          </cell>
          <cell r="L539"/>
          <cell r="M539">
            <v>7.95</v>
          </cell>
          <cell r="N539">
            <v>582933.75</v>
          </cell>
          <cell r="O539"/>
          <cell r="P539">
            <v>8.2799999999999994</v>
          </cell>
          <cell r="Q539">
            <v>607131</v>
          </cell>
          <cell r="R539"/>
          <cell r="S539">
            <v>8.2799999999999994</v>
          </cell>
          <cell r="T539">
            <v>607131</v>
          </cell>
          <cell r="U539"/>
          <cell r="V539"/>
          <cell r="W539">
            <v>0.8</v>
          </cell>
          <cell r="X539">
            <v>58660</v>
          </cell>
          <cell r="Y539"/>
          <cell r="Z539">
            <v>0.8</v>
          </cell>
          <cell r="AA539">
            <v>58660</v>
          </cell>
          <cell r="AB539"/>
          <cell r="AC539">
            <v>0.83</v>
          </cell>
          <cell r="AD539">
            <v>60859.75</v>
          </cell>
          <cell r="AE539"/>
          <cell r="AF539">
            <v>0.83</v>
          </cell>
          <cell r="AG539">
            <v>60859.75</v>
          </cell>
          <cell r="AH539"/>
          <cell r="AI539">
            <v>1</v>
          </cell>
          <cell r="AJ539">
            <v>73325</v>
          </cell>
          <cell r="AK539"/>
          <cell r="AL539"/>
          <cell r="AM539">
            <v>10.37</v>
          </cell>
          <cell r="AN539">
            <v>760380.25</v>
          </cell>
          <cell r="AO539"/>
          <cell r="AP539">
            <v>10.37</v>
          </cell>
          <cell r="AQ539">
            <v>308009.74</v>
          </cell>
          <cell r="AR539"/>
          <cell r="AS539">
            <v>1.46</v>
          </cell>
          <cell r="AT539">
            <v>118048.3</v>
          </cell>
          <cell r="AU539"/>
          <cell r="AV539"/>
          <cell r="AW539">
            <v>3878932.29</v>
          </cell>
          <cell r="AX539"/>
          <cell r="AY539">
            <v>38.339999999999996</v>
          </cell>
        </row>
        <row r="540">
          <cell r="A540" t="str">
            <v>3003913000400</v>
          </cell>
          <cell r="B540" t="str">
            <v>GIANT CITY C C SCHOOL DIST 130</v>
          </cell>
          <cell r="C540" t="str">
            <v>JACKSON</v>
          </cell>
          <cell r="D540" t="str">
            <v>Elementary</v>
          </cell>
          <cell r="E540"/>
          <cell r="F540">
            <v>215.05</v>
          </cell>
          <cell r="G540">
            <v>61.66</v>
          </cell>
          <cell r="H540">
            <v>0.66</v>
          </cell>
          <cell r="I540"/>
          <cell r="J540">
            <v>0.49</v>
          </cell>
          <cell r="K540">
            <v>35929.25</v>
          </cell>
          <cell r="L540"/>
          <cell r="M540">
            <v>0.49</v>
          </cell>
          <cell r="N540">
            <v>35929.25</v>
          </cell>
          <cell r="O540"/>
          <cell r="P540">
            <v>0.51</v>
          </cell>
          <cell r="Q540">
            <v>37395.75</v>
          </cell>
          <cell r="R540"/>
          <cell r="S540">
            <v>0.51</v>
          </cell>
          <cell r="T540">
            <v>37395.75</v>
          </cell>
          <cell r="U540"/>
          <cell r="V540"/>
          <cell r="W540">
            <v>0</v>
          </cell>
          <cell r="X540">
            <v>0</v>
          </cell>
          <cell r="Y540"/>
          <cell r="Z540">
            <v>0</v>
          </cell>
          <cell r="AA540">
            <v>0</v>
          </cell>
          <cell r="AB540"/>
          <cell r="AC540">
            <v>0</v>
          </cell>
          <cell r="AD540">
            <v>0</v>
          </cell>
          <cell r="AE540"/>
          <cell r="AF540">
            <v>0</v>
          </cell>
          <cell r="AG540">
            <v>0</v>
          </cell>
          <cell r="AH540"/>
          <cell r="AI540">
            <v>0</v>
          </cell>
          <cell r="AJ540">
            <v>0</v>
          </cell>
          <cell r="AK540"/>
          <cell r="AL540"/>
          <cell r="AM540">
            <v>1.52</v>
          </cell>
          <cell r="AN540">
            <v>111454</v>
          </cell>
          <cell r="AO540"/>
          <cell r="AP540">
            <v>1.52</v>
          </cell>
          <cell r="AQ540">
            <v>45147.040000000001</v>
          </cell>
          <cell r="AR540"/>
          <cell r="AS540">
            <v>0.21</v>
          </cell>
          <cell r="AT540">
            <v>16979.55</v>
          </cell>
          <cell r="AU540"/>
          <cell r="AV540"/>
          <cell r="AW540">
            <v>320230.58999999997</v>
          </cell>
          <cell r="AX540"/>
          <cell r="AY540">
            <v>3.0300000000000002</v>
          </cell>
        </row>
        <row r="541">
          <cell r="A541" t="str">
            <v>3003914000400</v>
          </cell>
          <cell r="B541" t="str">
            <v>UNITY POINT C C SCHOOL DIST 140</v>
          </cell>
          <cell r="C541" t="str">
            <v>JACKSON</v>
          </cell>
          <cell r="D541" t="str">
            <v>Elementary</v>
          </cell>
          <cell r="E541"/>
          <cell r="F541">
            <v>556.25</v>
          </cell>
          <cell r="G541">
            <v>215.66</v>
          </cell>
          <cell r="H541">
            <v>66.33</v>
          </cell>
          <cell r="I541"/>
          <cell r="J541">
            <v>1.72</v>
          </cell>
          <cell r="K541">
            <v>126119</v>
          </cell>
          <cell r="L541"/>
          <cell r="M541">
            <v>1.72</v>
          </cell>
          <cell r="N541">
            <v>126119</v>
          </cell>
          <cell r="O541"/>
          <cell r="P541">
            <v>1.79</v>
          </cell>
          <cell r="Q541">
            <v>131251.75</v>
          </cell>
          <cell r="R541"/>
          <cell r="S541">
            <v>1.79</v>
          </cell>
          <cell r="T541">
            <v>131251.75</v>
          </cell>
          <cell r="U541"/>
          <cell r="V541"/>
          <cell r="W541">
            <v>0.53</v>
          </cell>
          <cell r="X541">
            <v>38862.25</v>
          </cell>
          <cell r="Y541"/>
          <cell r="Z541">
            <v>0.53</v>
          </cell>
          <cell r="AA541">
            <v>38862.25</v>
          </cell>
          <cell r="AB541"/>
          <cell r="AC541">
            <v>0.55000000000000004</v>
          </cell>
          <cell r="AD541">
            <v>40328.75</v>
          </cell>
          <cell r="AE541"/>
          <cell r="AF541">
            <v>0.55000000000000004</v>
          </cell>
          <cell r="AG541">
            <v>40328.75</v>
          </cell>
          <cell r="AH541"/>
          <cell r="AI541">
            <v>0.66</v>
          </cell>
          <cell r="AJ541">
            <v>48394.5</v>
          </cell>
          <cell r="AK541"/>
          <cell r="AL541"/>
          <cell r="AM541">
            <v>3.94</v>
          </cell>
          <cell r="AN541">
            <v>288900.5</v>
          </cell>
          <cell r="AO541"/>
          <cell r="AP541">
            <v>3.94</v>
          </cell>
          <cell r="AQ541">
            <v>117025.88</v>
          </cell>
          <cell r="AR541"/>
          <cell r="AS541">
            <v>0.55000000000000004</v>
          </cell>
          <cell r="AT541">
            <v>44470.25</v>
          </cell>
          <cell r="AU541"/>
          <cell r="AV541"/>
          <cell r="AW541">
            <v>1171914.6299999999</v>
          </cell>
          <cell r="AX541"/>
          <cell r="AY541">
            <v>11.53</v>
          </cell>
        </row>
        <row r="542">
          <cell r="A542" t="str">
            <v>3003916501600</v>
          </cell>
          <cell r="B542" t="str">
            <v>CARBONDALE COMM H S DISTRICT 165</v>
          </cell>
          <cell r="C542" t="str">
            <v>JACKSON</v>
          </cell>
          <cell r="D542" t="str">
            <v>High School</v>
          </cell>
          <cell r="E542"/>
          <cell r="F542">
            <v>969.5</v>
          </cell>
          <cell r="G542">
            <v>489.66</v>
          </cell>
          <cell r="H542">
            <v>37</v>
          </cell>
          <cell r="I542"/>
          <cell r="J542">
            <v>3.91</v>
          </cell>
          <cell r="K542">
            <v>286700.75</v>
          </cell>
          <cell r="L542"/>
          <cell r="M542">
            <v>3.91</v>
          </cell>
          <cell r="N542">
            <v>286700.75</v>
          </cell>
          <cell r="O542"/>
          <cell r="P542">
            <v>4.08</v>
          </cell>
          <cell r="Q542">
            <v>299166</v>
          </cell>
          <cell r="R542"/>
          <cell r="S542">
            <v>4.08</v>
          </cell>
          <cell r="T542">
            <v>299166</v>
          </cell>
          <cell r="U542"/>
          <cell r="V542"/>
          <cell r="W542">
            <v>0.28999999999999998</v>
          </cell>
          <cell r="X542">
            <v>21264.25</v>
          </cell>
          <cell r="Y542"/>
          <cell r="Z542">
            <v>0.28999999999999998</v>
          </cell>
          <cell r="AA542">
            <v>21264.25</v>
          </cell>
          <cell r="AB542"/>
          <cell r="AC542">
            <v>0.3</v>
          </cell>
          <cell r="AD542">
            <v>21997.5</v>
          </cell>
          <cell r="AE542"/>
          <cell r="AF542">
            <v>0.3</v>
          </cell>
          <cell r="AG542">
            <v>21997.5</v>
          </cell>
          <cell r="AH542"/>
          <cell r="AI542">
            <v>0.37</v>
          </cell>
          <cell r="AJ542">
            <v>27130.25</v>
          </cell>
          <cell r="AK542"/>
          <cell r="AL542"/>
          <cell r="AM542">
            <v>6.87</v>
          </cell>
          <cell r="AN542">
            <v>503742.75</v>
          </cell>
          <cell r="AO542"/>
          <cell r="AP542">
            <v>6.87</v>
          </cell>
          <cell r="AQ542">
            <v>204052.74</v>
          </cell>
          <cell r="AR542"/>
          <cell r="AS542">
            <v>0.96</v>
          </cell>
          <cell r="AT542">
            <v>77620.800000000003</v>
          </cell>
          <cell r="AU542"/>
          <cell r="AV542"/>
          <cell r="AW542">
            <v>2070803.54</v>
          </cell>
          <cell r="AX542"/>
          <cell r="AY542">
            <v>20.2</v>
          </cell>
        </row>
        <row r="543">
          <cell r="A543" t="str">
            <v>3003917602600</v>
          </cell>
          <cell r="B543" t="str">
            <v>TRICO COMM UNIT SCH DISTRICT 176</v>
          </cell>
          <cell r="C543" t="str">
            <v>JACKSON</v>
          </cell>
          <cell r="D543" t="str">
            <v>Unit</v>
          </cell>
          <cell r="E543"/>
          <cell r="F543">
            <v>818.54</v>
          </cell>
          <cell r="G543">
            <v>365</v>
          </cell>
          <cell r="H543">
            <v>85</v>
          </cell>
          <cell r="I543"/>
          <cell r="J543">
            <v>2.92</v>
          </cell>
          <cell r="K543">
            <v>214109</v>
          </cell>
          <cell r="L543"/>
          <cell r="M543">
            <v>2.92</v>
          </cell>
          <cell r="N543">
            <v>214109</v>
          </cell>
          <cell r="O543"/>
          <cell r="P543">
            <v>3.04</v>
          </cell>
          <cell r="Q543">
            <v>222908</v>
          </cell>
          <cell r="R543"/>
          <cell r="S543">
            <v>3.04</v>
          </cell>
          <cell r="T543">
            <v>222908</v>
          </cell>
          <cell r="U543"/>
          <cell r="V543"/>
          <cell r="W543">
            <v>0.68</v>
          </cell>
          <cell r="X543">
            <v>49861</v>
          </cell>
          <cell r="Y543"/>
          <cell r="Z543">
            <v>0.68</v>
          </cell>
          <cell r="AA543">
            <v>49861</v>
          </cell>
          <cell r="AB543"/>
          <cell r="AC543">
            <v>0.7</v>
          </cell>
          <cell r="AD543">
            <v>51327.5</v>
          </cell>
          <cell r="AE543"/>
          <cell r="AF543">
            <v>0.7</v>
          </cell>
          <cell r="AG543">
            <v>51327.5</v>
          </cell>
          <cell r="AH543"/>
          <cell r="AI543">
            <v>0.85</v>
          </cell>
          <cell r="AJ543">
            <v>62326.25</v>
          </cell>
          <cell r="AK543"/>
          <cell r="AL543"/>
          <cell r="AM543">
            <v>5.8</v>
          </cell>
          <cell r="AN543">
            <v>425285</v>
          </cell>
          <cell r="AO543"/>
          <cell r="AP543">
            <v>5.8</v>
          </cell>
          <cell r="AQ543">
            <v>172271.6</v>
          </cell>
          <cell r="AR543"/>
          <cell r="AS543">
            <v>0.81</v>
          </cell>
          <cell r="AT543">
            <v>65492.55</v>
          </cell>
          <cell r="AU543"/>
          <cell r="AV543"/>
          <cell r="AW543">
            <v>1801786.4</v>
          </cell>
          <cell r="AX543"/>
          <cell r="AY543">
            <v>17.729999999999997</v>
          </cell>
        </row>
        <row r="544">
          <cell r="A544" t="str">
            <v>3003918602600</v>
          </cell>
          <cell r="B544" t="str">
            <v>MURPHYSBORO C U SCH DIST 186</v>
          </cell>
          <cell r="C544" t="str">
            <v>JACKSON</v>
          </cell>
          <cell r="D544" t="str">
            <v>Unit</v>
          </cell>
          <cell r="E544"/>
          <cell r="F544">
            <v>1858.46</v>
          </cell>
          <cell r="G544">
            <v>1095</v>
          </cell>
          <cell r="H544">
            <v>60.5</v>
          </cell>
          <cell r="I544"/>
          <cell r="J544">
            <v>8.76</v>
          </cell>
          <cell r="K544">
            <v>642327</v>
          </cell>
          <cell r="L544"/>
          <cell r="M544">
            <v>8.76</v>
          </cell>
          <cell r="N544">
            <v>642327</v>
          </cell>
          <cell r="O544"/>
          <cell r="P544">
            <v>9.1199999999999992</v>
          </cell>
          <cell r="Q544">
            <v>668724</v>
          </cell>
          <cell r="R544"/>
          <cell r="S544">
            <v>9.1199999999999992</v>
          </cell>
          <cell r="T544">
            <v>668724</v>
          </cell>
          <cell r="U544"/>
          <cell r="V544"/>
          <cell r="W544">
            <v>0.48</v>
          </cell>
          <cell r="X544">
            <v>35196</v>
          </cell>
          <cell r="Y544"/>
          <cell r="Z544">
            <v>0.48</v>
          </cell>
          <cell r="AA544">
            <v>35196</v>
          </cell>
          <cell r="AB544"/>
          <cell r="AC544">
            <v>0.5</v>
          </cell>
          <cell r="AD544">
            <v>36662.5</v>
          </cell>
          <cell r="AE544"/>
          <cell r="AF544">
            <v>0.5</v>
          </cell>
          <cell r="AG544">
            <v>36662.5</v>
          </cell>
          <cell r="AH544"/>
          <cell r="AI544">
            <v>0.6</v>
          </cell>
          <cell r="AJ544">
            <v>43995</v>
          </cell>
          <cell r="AK544"/>
          <cell r="AL544"/>
          <cell r="AM544">
            <v>13.18</v>
          </cell>
          <cell r="AN544">
            <v>966423.5</v>
          </cell>
          <cell r="AO544"/>
          <cell r="AP544">
            <v>13.18</v>
          </cell>
          <cell r="AQ544">
            <v>391472.36</v>
          </cell>
          <cell r="AR544"/>
          <cell r="AS544">
            <v>1.85</v>
          </cell>
          <cell r="AT544">
            <v>149581.75</v>
          </cell>
          <cell r="AU544"/>
          <cell r="AV544"/>
          <cell r="AW544">
            <v>4317291.6099999994</v>
          </cell>
          <cell r="AX544"/>
          <cell r="AY544">
            <v>42.260000000000005</v>
          </cell>
        </row>
        <row r="545">
          <cell r="A545" t="str">
            <v>3003919602600</v>
          </cell>
          <cell r="B545" t="str">
            <v>ELVERADO C U SCHOOL DIST 196</v>
          </cell>
          <cell r="C545" t="str">
            <v>JACKSON</v>
          </cell>
          <cell r="D545" t="str">
            <v>Unit</v>
          </cell>
          <cell r="E545"/>
          <cell r="F545">
            <v>366.21</v>
          </cell>
          <cell r="G545">
            <v>187</v>
          </cell>
          <cell r="H545">
            <v>2.66</v>
          </cell>
          <cell r="I545"/>
          <cell r="J545">
            <v>1.49</v>
          </cell>
          <cell r="K545">
            <v>109254.25</v>
          </cell>
          <cell r="L545"/>
          <cell r="M545">
            <v>1.49</v>
          </cell>
          <cell r="N545">
            <v>109254.25</v>
          </cell>
          <cell r="O545"/>
          <cell r="P545">
            <v>1.55</v>
          </cell>
          <cell r="Q545">
            <v>113653.75</v>
          </cell>
          <cell r="R545"/>
          <cell r="S545">
            <v>1.55</v>
          </cell>
          <cell r="T545">
            <v>113653.75</v>
          </cell>
          <cell r="U545"/>
          <cell r="V545"/>
          <cell r="W545">
            <v>0.02</v>
          </cell>
          <cell r="X545">
            <v>1466.5</v>
          </cell>
          <cell r="Y545"/>
          <cell r="Z545">
            <v>0.02</v>
          </cell>
          <cell r="AA545">
            <v>1466.5</v>
          </cell>
          <cell r="AB545"/>
          <cell r="AC545">
            <v>0.02</v>
          </cell>
          <cell r="AD545">
            <v>1466.5</v>
          </cell>
          <cell r="AE545"/>
          <cell r="AF545">
            <v>0.02</v>
          </cell>
          <cell r="AG545">
            <v>1466.5</v>
          </cell>
          <cell r="AH545"/>
          <cell r="AI545">
            <v>0.02</v>
          </cell>
          <cell r="AJ545">
            <v>1466.5</v>
          </cell>
          <cell r="AK545"/>
          <cell r="AL545"/>
          <cell r="AM545">
            <v>2.59</v>
          </cell>
          <cell r="AN545">
            <v>189911.75</v>
          </cell>
          <cell r="AO545"/>
          <cell r="AP545">
            <v>2.59</v>
          </cell>
          <cell r="AQ545">
            <v>76928.179999999993</v>
          </cell>
          <cell r="AR545"/>
          <cell r="AS545">
            <v>0.36</v>
          </cell>
          <cell r="AT545">
            <v>29107.8</v>
          </cell>
          <cell r="AU545"/>
          <cell r="AV545"/>
          <cell r="AW545">
            <v>749096.23</v>
          </cell>
          <cell r="AX545"/>
          <cell r="AY545">
            <v>7.259999999999998</v>
          </cell>
        </row>
        <row r="546">
          <cell r="A546" t="str">
            <v>3007300500200</v>
          </cell>
          <cell r="B546" t="str">
            <v>TAMAROA SCHOOL DIST 5</v>
          </cell>
          <cell r="C546" t="str">
            <v>PERRY</v>
          </cell>
          <cell r="D546" t="str">
            <v>Elementary</v>
          </cell>
          <cell r="E546"/>
          <cell r="F546">
            <v>93</v>
          </cell>
          <cell r="G546">
            <v>30.66</v>
          </cell>
          <cell r="H546">
            <v>0</v>
          </cell>
          <cell r="I546"/>
          <cell r="J546">
            <v>0.24</v>
          </cell>
          <cell r="K546">
            <v>17598</v>
          </cell>
          <cell r="L546"/>
          <cell r="M546">
            <v>0.24</v>
          </cell>
          <cell r="N546">
            <v>17598</v>
          </cell>
          <cell r="O546"/>
          <cell r="P546">
            <v>0.25</v>
          </cell>
          <cell r="Q546">
            <v>18331.25</v>
          </cell>
          <cell r="R546"/>
          <cell r="S546">
            <v>0.25</v>
          </cell>
          <cell r="T546">
            <v>18331.25</v>
          </cell>
          <cell r="U546"/>
          <cell r="V546"/>
          <cell r="W546">
            <v>0</v>
          </cell>
          <cell r="X546">
            <v>0</v>
          </cell>
          <cell r="Y546"/>
          <cell r="Z546">
            <v>0</v>
          </cell>
          <cell r="AA546">
            <v>0</v>
          </cell>
          <cell r="AB546"/>
          <cell r="AC546">
            <v>0</v>
          </cell>
          <cell r="AD546">
            <v>0</v>
          </cell>
          <cell r="AE546"/>
          <cell r="AF546">
            <v>0</v>
          </cell>
          <cell r="AG546">
            <v>0</v>
          </cell>
          <cell r="AH546"/>
          <cell r="AI546">
            <v>0</v>
          </cell>
          <cell r="AJ546">
            <v>0</v>
          </cell>
          <cell r="AK546"/>
          <cell r="AL546"/>
          <cell r="AM546">
            <v>0.65</v>
          </cell>
          <cell r="AN546">
            <v>47661.25</v>
          </cell>
          <cell r="AO546"/>
          <cell r="AP546">
            <v>0.65</v>
          </cell>
          <cell r="AQ546">
            <v>19306.3</v>
          </cell>
          <cell r="AR546"/>
          <cell r="AS546">
            <v>0.09</v>
          </cell>
          <cell r="AT546">
            <v>7276.95</v>
          </cell>
          <cell r="AU546"/>
          <cell r="AV546"/>
          <cell r="AW546">
            <v>146103</v>
          </cell>
          <cell r="AX546"/>
          <cell r="AY546">
            <v>1.3900000000000001</v>
          </cell>
        </row>
        <row r="547">
          <cell r="A547" t="str">
            <v>3007305000200</v>
          </cell>
          <cell r="B547" t="str">
            <v>PINCKNEYVILLE SCH DIST 50</v>
          </cell>
          <cell r="C547" t="str">
            <v>PERRY</v>
          </cell>
          <cell r="D547" t="str">
            <v>Elementary</v>
          </cell>
          <cell r="E547"/>
          <cell r="F547">
            <v>502.39</v>
          </cell>
          <cell r="G547">
            <v>190</v>
          </cell>
          <cell r="H547">
            <v>0.5</v>
          </cell>
          <cell r="I547"/>
          <cell r="J547">
            <v>1.52</v>
          </cell>
          <cell r="K547">
            <v>111454</v>
          </cell>
          <cell r="L547"/>
          <cell r="M547">
            <v>1.52</v>
          </cell>
          <cell r="N547">
            <v>111454</v>
          </cell>
          <cell r="O547"/>
          <cell r="P547">
            <v>1.58</v>
          </cell>
          <cell r="Q547">
            <v>115853.5</v>
          </cell>
          <cell r="R547"/>
          <cell r="S547">
            <v>1.58</v>
          </cell>
          <cell r="T547">
            <v>115853.5</v>
          </cell>
          <cell r="U547"/>
          <cell r="V547"/>
          <cell r="W547">
            <v>0</v>
          </cell>
          <cell r="X547">
            <v>0</v>
          </cell>
          <cell r="Y547"/>
          <cell r="Z547">
            <v>0</v>
          </cell>
          <cell r="AA547">
            <v>0</v>
          </cell>
          <cell r="AB547"/>
          <cell r="AC547">
            <v>0</v>
          </cell>
          <cell r="AD547">
            <v>0</v>
          </cell>
          <cell r="AE547"/>
          <cell r="AF547">
            <v>0</v>
          </cell>
          <cell r="AG547">
            <v>0</v>
          </cell>
          <cell r="AH547"/>
          <cell r="AI547">
            <v>0</v>
          </cell>
          <cell r="AJ547">
            <v>0</v>
          </cell>
          <cell r="AK547"/>
          <cell r="AL547"/>
          <cell r="AM547">
            <v>3.56</v>
          </cell>
          <cell r="AN547">
            <v>261037</v>
          </cell>
          <cell r="AO547"/>
          <cell r="AP547">
            <v>3.56</v>
          </cell>
          <cell r="AQ547">
            <v>105739.12</v>
          </cell>
          <cell r="AR547"/>
          <cell r="AS547">
            <v>0.5</v>
          </cell>
          <cell r="AT547">
            <v>40427.5</v>
          </cell>
          <cell r="AU547"/>
          <cell r="AV547"/>
          <cell r="AW547">
            <v>861818.62</v>
          </cell>
          <cell r="AX547"/>
          <cell r="AY547">
            <v>8.24</v>
          </cell>
        </row>
        <row r="548">
          <cell r="A548" t="str">
            <v>3007310101600</v>
          </cell>
          <cell r="B548" t="str">
            <v>PINCKNEYVILLE COMM H S DIST 101</v>
          </cell>
          <cell r="C548" t="str">
            <v>PERRY</v>
          </cell>
          <cell r="D548" t="str">
            <v>High School</v>
          </cell>
          <cell r="E548"/>
          <cell r="F548">
            <v>416.16</v>
          </cell>
          <cell r="G548">
            <v>132</v>
          </cell>
          <cell r="H548">
            <v>0</v>
          </cell>
          <cell r="I548"/>
          <cell r="J548">
            <v>1.05</v>
          </cell>
          <cell r="K548">
            <v>76991.25</v>
          </cell>
          <cell r="L548"/>
          <cell r="M548">
            <v>1.05</v>
          </cell>
          <cell r="N548">
            <v>76991.25</v>
          </cell>
          <cell r="O548"/>
          <cell r="P548">
            <v>1.1000000000000001</v>
          </cell>
          <cell r="Q548">
            <v>80657.5</v>
          </cell>
          <cell r="R548"/>
          <cell r="S548">
            <v>1.1000000000000001</v>
          </cell>
          <cell r="T548">
            <v>80657.5</v>
          </cell>
          <cell r="U548"/>
          <cell r="V548"/>
          <cell r="W548">
            <v>0</v>
          </cell>
          <cell r="X548">
            <v>0</v>
          </cell>
          <cell r="Y548"/>
          <cell r="Z548">
            <v>0</v>
          </cell>
          <cell r="AA548">
            <v>0</v>
          </cell>
          <cell r="AB548"/>
          <cell r="AC548">
            <v>0</v>
          </cell>
          <cell r="AD548">
            <v>0</v>
          </cell>
          <cell r="AE548"/>
          <cell r="AF548">
            <v>0</v>
          </cell>
          <cell r="AG548">
            <v>0</v>
          </cell>
          <cell r="AH548"/>
          <cell r="AI548">
            <v>0</v>
          </cell>
          <cell r="AJ548">
            <v>0</v>
          </cell>
          <cell r="AK548"/>
          <cell r="AL548"/>
          <cell r="AM548">
            <v>2.95</v>
          </cell>
          <cell r="AN548">
            <v>216308.75</v>
          </cell>
          <cell r="AO548"/>
          <cell r="AP548">
            <v>2.95</v>
          </cell>
          <cell r="AQ548">
            <v>87620.9</v>
          </cell>
          <cell r="AR548"/>
          <cell r="AS548">
            <v>0.41</v>
          </cell>
          <cell r="AT548">
            <v>33150.550000000003</v>
          </cell>
          <cell r="AU548"/>
          <cell r="AV548"/>
          <cell r="AW548">
            <v>652377.69999999995</v>
          </cell>
          <cell r="AX548"/>
          <cell r="AY548">
            <v>6.2000000000000011</v>
          </cell>
        </row>
        <row r="549">
          <cell r="A549" t="str">
            <v>3007320400400</v>
          </cell>
          <cell r="B549" t="str">
            <v>COMMUNITY CONS SCH DIST 204</v>
          </cell>
          <cell r="C549" t="str">
            <v>PERRY</v>
          </cell>
          <cell r="D549" t="str">
            <v>Elementary</v>
          </cell>
          <cell r="E549"/>
          <cell r="F549">
            <v>181.25</v>
          </cell>
          <cell r="G549">
            <v>38</v>
          </cell>
          <cell r="H549">
            <v>0</v>
          </cell>
          <cell r="I549"/>
          <cell r="J549">
            <v>0.3</v>
          </cell>
          <cell r="K549">
            <v>21997.5</v>
          </cell>
          <cell r="L549"/>
          <cell r="M549">
            <v>0.3</v>
          </cell>
          <cell r="N549">
            <v>21997.5</v>
          </cell>
          <cell r="O549"/>
          <cell r="P549">
            <v>0.31</v>
          </cell>
          <cell r="Q549">
            <v>22730.75</v>
          </cell>
          <cell r="R549"/>
          <cell r="S549">
            <v>0.31</v>
          </cell>
          <cell r="T549">
            <v>22730.75</v>
          </cell>
          <cell r="U549"/>
          <cell r="V549"/>
          <cell r="W549">
            <v>0</v>
          </cell>
          <cell r="X549">
            <v>0</v>
          </cell>
          <cell r="Y549"/>
          <cell r="Z549">
            <v>0</v>
          </cell>
          <cell r="AA549">
            <v>0</v>
          </cell>
          <cell r="AB549"/>
          <cell r="AC549">
            <v>0</v>
          </cell>
          <cell r="AD549">
            <v>0</v>
          </cell>
          <cell r="AE549"/>
          <cell r="AF549">
            <v>0</v>
          </cell>
          <cell r="AG549">
            <v>0</v>
          </cell>
          <cell r="AH549"/>
          <cell r="AI549">
            <v>0</v>
          </cell>
          <cell r="AJ549">
            <v>0</v>
          </cell>
          <cell r="AK549"/>
          <cell r="AL549"/>
          <cell r="AM549">
            <v>1.28</v>
          </cell>
          <cell r="AN549">
            <v>93856</v>
          </cell>
          <cell r="AO549"/>
          <cell r="AP549">
            <v>1.28</v>
          </cell>
          <cell r="AQ549">
            <v>38018.559999999998</v>
          </cell>
          <cell r="AR549"/>
          <cell r="AS549">
            <v>0.18</v>
          </cell>
          <cell r="AT549">
            <v>14553.9</v>
          </cell>
          <cell r="AU549"/>
          <cell r="AV549"/>
          <cell r="AW549">
            <v>235884.96</v>
          </cell>
          <cell r="AX549"/>
          <cell r="AY549">
            <v>2.2000000000000002</v>
          </cell>
        </row>
        <row r="550">
          <cell r="A550" t="str">
            <v>3007330002600</v>
          </cell>
          <cell r="B550" t="str">
            <v>DU QUOIN C U SCHOOL DISTRICT 300</v>
          </cell>
          <cell r="C550" t="str">
            <v>PERRY</v>
          </cell>
          <cell r="D550" t="str">
            <v>Unit</v>
          </cell>
          <cell r="E550"/>
          <cell r="F550">
            <v>1352.11</v>
          </cell>
          <cell r="G550">
            <v>612</v>
          </cell>
          <cell r="H550">
            <v>0</v>
          </cell>
          <cell r="I550"/>
          <cell r="J550">
            <v>4.8899999999999997</v>
          </cell>
          <cell r="K550">
            <v>358559.25</v>
          </cell>
          <cell r="L550"/>
          <cell r="M550">
            <v>4.8899999999999997</v>
          </cell>
          <cell r="N550">
            <v>358559.25</v>
          </cell>
          <cell r="O550"/>
          <cell r="P550">
            <v>5.0999999999999996</v>
          </cell>
          <cell r="Q550">
            <v>373957.5</v>
          </cell>
          <cell r="R550"/>
          <cell r="S550">
            <v>5.0999999999999996</v>
          </cell>
          <cell r="T550">
            <v>373957.5</v>
          </cell>
          <cell r="U550"/>
          <cell r="V550"/>
          <cell r="W550">
            <v>0</v>
          </cell>
          <cell r="X550">
            <v>0</v>
          </cell>
          <cell r="Y550"/>
          <cell r="Z550">
            <v>0</v>
          </cell>
          <cell r="AA550">
            <v>0</v>
          </cell>
          <cell r="AB550"/>
          <cell r="AC550">
            <v>0</v>
          </cell>
          <cell r="AD550">
            <v>0</v>
          </cell>
          <cell r="AE550"/>
          <cell r="AF550">
            <v>0</v>
          </cell>
          <cell r="AG550">
            <v>0</v>
          </cell>
          <cell r="AH550"/>
          <cell r="AI550">
            <v>0</v>
          </cell>
          <cell r="AJ550">
            <v>0</v>
          </cell>
          <cell r="AK550"/>
          <cell r="AL550"/>
          <cell r="AM550">
            <v>9.58</v>
          </cell>
          <cell r="AN550">
            <v>702453.5</v>
          </cell>
          <cell r="AO550"/>
          <cell r="AP550">
            <v>9.58</v>
          </cell>
          <cell r="AQ550">
            <v>284545.15999999997</v>
          </cell>
          <cell r="AR550"/>
          <cell r="AS550">
            <v>1.35</v>
          </cell>
          <cell r="AT550">
            <v>109154.25</v>
          </cell>
          <cell r="AU550"/>
          <cell r="AV550"/>
          <cell r="AW550">
            <v>2561186.41</v>
          </cell>
          <cell r="AX550"/>
          <cell r="AY550">
            <v>24.669999999999998</v>
          </cell>
        </row>
        <row r="551">
          <cell r="A551" t="str">
            <v>3007710002600</v>
          </cell>
          <cell r="B551" t="str">
            <v>CENTURY COMM UNIT SCH DIST 100</v>
          </cell>
          <cell r="C551" t="str">
            <v>PULASKI</v>
          </cell>
          <cell r="D551" t="str">
            <v>Unit</v>
          </cell>
          <cell r="E551"/>
          <cell r="F551">
            <v>319.12</v>
          </cell>
          <cell r="G551">
            <v>133</v>
          </cell>
          <cell r="H551">
            <v>0</v>
          </cell>
          <cell r="I551"/>
          <cell r="J551">
            <v>1.06</v>
          </cell>
          <cell r="K551">
            <v>77724.5</v>
          </cell>
          <cell r="L551"/>
          <cell r="M551">
            <v>1.06</v>
          </cell>
          <cell r="N551">
            <v>77724.5</v>
          </cell>
          <cell r="O551"/>
          <cell r="P551">
            <v>1.1000000000000001</v>
          </cell>
          <cell r="Q551">
            <v>80657.5</v>
          </cell>
          <cell r="R551"/>
          <cell r="S551">
            <v>1.1000000000000001</v>
          </cell>
          <cell r="T551">
            <v>80657.5</v>
          </cell>
          <cell r="U551"/>
          <cell r="V551"/>
          <cell r="W551">
            <v>0</v>
          </cell>
          <cell r="X551">
            <v>0</v>
          </cell>
          <cell r="Y551"/>
          <cell r="Z551">
            <v>0</v>
          </cell>
          <cell r="AA551">
            <v>0</v>
          </cell>
          <cell r="AB551"/>
          <cell r="AC551">
            <v>0</v>
          </cell>
          <cell r="AD551">
            <v>0</v>
          </cell>
          <cell r="AE551"/>
          <cell r="AF551">
            <v>0</v>
          </cell>
          <cell r="AG551">
            <v>0</v>
          </cell>
          <cell r="AH551"/>
          <cell r="AI551">
            <v>0</v>
          </cell>
          <cell r="AJ551">
            <v>0</v>
          </cell>
          <cell r="AK551"/>
          <cell r="AL551"/>
          <cell r="AM551">
            <v>2.2599999999999998</v>
          </cell>
          <cell r="AN551">
            <v>165714.5</v>
          </cell>
          <cell r="AO551"/>
          <cell r="AP551">
            <v>2.2599999999999998</v>
          </cell>
          <cell r="AQ551">
            <v>67126.52</v>
          </cell>
          <cell r="AR551"/>
          <cell r="AS551">
            <v>0.31</v>
          </cell>
          <cell r="AT551">
            <v>25065.05</v>
          </cell>
          <cell r="AU551"/>
          <cell r="AV551"/>
          <cell r="AW551">
            <v>574670.07000000007</v>
          </cell>
          <cell r="AX551"/>
          <cell r="AY551">
            <v>5.52</v>
          </cell>
        </row>
        <row r="552">
          <cell r="A552" t="str">
            <v>3007710102600</v>
          </cell>
          <cell r="B552" t="str">
            <v>MERIDIAN C U SCH DISTRICT 101</v>
          </cell>
          <cell r="C552" t="str">
            <v>PULASKI</v>
          </cell>
          <cell r="D552" t="str">
            <v>Unit</v>
          </cell>
          <cell r="E552"/>
          <cell r="F552">
            <v>425.25</v>
          </cell>
          <cell r="G552">
            <v>288</v>
          </cell>
          <cell r="H552">
            <v>0</v>
          </cell>
          <cell r="I552"/>
          <cell r="J552">
            <v>2.2999999999999998</v>
          </cell>
          <cell r="K552">
            <v>168647.5</v>
          </cell>
          <cell r="L552"/>
          <cell r="M552">
            <v>2.2999999999999998</v>
          </cell>
          <cell r="N552">
            <v>168647.5</v>
          </cell>
          <cell r="O552"/>
          <cell r="P552">
            <v>2.4</v>
          </cell>
          <cell r="Q552">
            <v>175980</v>
          </cell>
          <cell r="R552"/>
          <cell r="S552">
            <v>2.4</v>
          </cell>
          <cell r="T552">
            <v>175980</v>
          </cell>
          <cell r="U552"/>
          <cell r="V552"/>
          <cell r="W552">
            <v>0</v>
          </cell>
          <cell r="X552">
            <v>0</v>
          </cell>
          <cell r="Y552"/>
          <cell r="Z552">
            <v>0</v>
          </cell>
          <cell r="AA552">
            <v>0</v>
          </cell>
          <cell r="AB552"/>
          <cell r="AC552">
            <v>0</v>
          </cell>
          <cell r="AD552">
            <v>0</v>
          </cell>
          <cell r="AE552"/>
          <cell r="AF552">
            <v>0</v>
          </cell>
          <cell r="AG552">
            <v>0</v>
          </cell>
          <cell r="AH552"/>
          <cell r="AI552">
            <v>0</v>
          </cell>
          <cell r="AJ552">
            <v>0</v>
          </cell>
          <cell r="AK552"/>
          <cell r="AL552"/>
          <cell r="AM552">
            <v>3.01</v>
          </cell>
          <cell r="AN552">
            <v>220708.25</v>
          </cell>
          <cell r="AO552"/>
          <cell r="AP552">
            <v>3.01</v>
          </cell>
          <cell r="AQ552">
            <v>89403.02</v>
          </cell>
          <cell r="AR552"/>
          <cell r="AS552">
            <v>0.42</v>
          </cell>
          <cell r="AT552">
            <v>33959.1</v>
          </cell>
          <cell r="AU552"/>
          <cell r="AV552"/>
          <cell r="AW552">
            <v>1033325.37</v>
          </cell>
          <cell r="AX552"/>
          <cell r="AY552">
            <v>10.11</v>
          </cell>
        </row>
        <row r="553">
          <cell r="A553" t="str">
            <v>3009101600400</v>
          </cell>
          <cell r="B553" t="str">
            <v>LICK CREEK C C SCH DISTRICT 16</v>
          </cell>
          <cell r="C553" t="str">
            <v>UNION</v>
          </cell>
          <cell r="D553" t="str">
            <v>Elementary</v>
          </cell>
          <cell r="E553"/>
          <cell r="F553">
            <v>127.29</v>
          </cell>
          <cell r="G553">
            <v>34.33</v>
          </cell>
          <cell r="H553">
            <v>0</v>
          </cell>
          <cell r="I553"/>
          <cell r="J553">
            <v>0.27</v>
          </cell>
          <cell r="K553">
            <v>19797.75</v>
          </cell>
          <cell r="L553"/>
          <cell r="M553">
            <v>0.27</v>
          </cell>
          <cell r="N553">
            <v>19797.75</v>
          </cell>
          <cell r="O553"/>
          <cell r="P553">
            <v>0.28000000000000003</v>
          </cell>
          <cell r="Q553">
            <v>20531</v>
          </cell>
          <cell r="R553"/>
          <cell r="S553">
            <v>0.28000000000000003</v>
          </cell>
          <cell r="T553">
            <v>20531</v>
          </cell>
          <cell r="U553"/>
          <cell r="V553"/>
          <cell r="W553">
            <v>0</v>
          </cell>
          <cell r="X553">
            <v>0</v>
          </cell>
          <cell r="Y553"/>
          <cell r="Z553">
            <v>0</v>
          </cell>
          <cell r="AA553">
            <v>0</v>
          </cell>
          <cell r="AB553"/>
          <cell r="AC553">
            <v>0</v>
          </cell>
          <cell r="AD553">
            <v>0</v>
          </cell>
          <cell r="AE553"/>
          <cell r="AF553">
            <v>0</v>
          </cell>
          <cell r="AG553">
            <v>0</v>
          </cell>
          <cell r="AH553"/>
          <cell r="AI553">
            <v>0</v>
          </cell>
          <cell r="AJ553">
            <v>0</v>
          </cell>
          <cell r="AK553"/>
          <cell r="AL553"/>
          <cell r="AM553">
            <v>0.9</v>
          </cell>
          <cell r="AN553">
            <v>65992.5</v>
          </cell>
          <cell r="AO553"/>
          <cell r="AP553">
            <v>0.9</v>
          </cell>
          <cell r="AQ553">
            <v>26731.8</v>
          </cell>
          <cell r="AR553"/>
          <cell r="AS553">
            <v>0.12</v>
          </cell>
          <cell r="AT553">
            <v>9702.6</v>
          </cell>
          <cell r="AU553"/>
          <cell r="AV553"/>
          <cell r="AW553">
            <v>183084.4</v>
          </cell>
          <cell r="AX553"/>
          <cell r="AY553">
            <v>1.73</v>
          </cell>
        </row>
        <row r="554">
          <cell r="A554" t="str">
            <v>3009101702200</v>
          </cell>
          <cell r="B554" t="str">
            <v>COBDEN SCH UNIT DIST 17</v>
          </cell>
          <cell r="C554" t="str">
            <v>UNION</v>
          </cell>
          <cell r="D554" t="str">
            <v>Unit</v>
          </cell>
          <cell r="E554"/>
          <cell r="F554">
            <v>463.45</v>
          </cell>
          <cell r="G554">
            <v>211</v>
          </cell>
          <cell r="H554">
            <v>55</v>
          </cell>
          <cell r="I554"/>
          <cell r="J554">
            <v>1.68</v>
          </cell>
          <cell r="K554">
            <v>123186</v>
          </cell>
          <cell r="L554"/>
          <cell r="M554">
            <v>1.68</v>
          </cell>
          <cell r="N554">
            <v>123186</v>
          </cell>
          <cell r="O554"/>
          <cell r="P554">
            <v>1.75</v>
          </cell>
          <cell r="Q554">
            <v>128318.75</v>
          </cell>
          <cell r="R554"/>
          <cell r="S554">
            <v>1.75</v>
          </cell>
          <cell r="T554">
            <v>128318.75</v>
          </cell>
          <cell r="U554"/>
          <cell r="V554"/>
          <cell r="W554">
            <v>0.44</v>
          </cell>
          <cell r="X554">
            <v>32263</v>
          </cell>
          <cell r="Y554"/>
          <cell r="Z554">
            <v>0.44</v>
          </cell>
          <cell r="AA554">
            <v>32263</v>
          </cell>
          <cell r="AB554"/>
          <cell r="AC554">
            <v>0.45</v>
          </cell>
          <cell r="AD554">
            <v>32996.25</v>
          </cell>
          <cell r="AE554"/>
          <cell r="AF554">
            <v>0.45</v>
          </cell>
          <cell r="AG554">
            <v>32996.25</v>
          </cell>
          <cell r="AH554"/>
          <cell r="AI554">
            <v>0.55000000000000004</v>
          </cell>
          <cell r="AJ554">
            <v>40328.75</v>
          </cell>
          <cell r="AK554"/>
          <cell r="AL554"/>
          <cell r="AM554">
            <v>3.28</v>
          </cell>
          <cell r="AN554">
            <v>240506</v>
          </cell>
          <cell r="AO554"/>
          <cell r="AP554">
            <v>3.28</v>
          </cell>
          <cell r="AQ554">
            <v>97422.56</v>
          </cell>
          <cell r="AR554"/>
          <cell r="AS554">
            <v>0.46</v>
          </cell>
          <cell r="AT554">
            <v>37193.300000000003</v>
          </cell>
          <cell r="AU554"/>
          <cell r="AV554"/>
          <cell r="AW554">
            <v>1048978.6099999999</v>
          </cell>
          <cell r="AX554"/>
          <cell r="AY554">
            <v>10.35</v>
          </cell>
        </row>
        <row r="555">
          <cell r="A555" t="str">
            <v>3009103700400</v>
          </cell>
          <cell r="B555" t="str">
            <v>ANNA C C SCH DIST 37</v>
          </cell>
          <cell r="C555" t="str">
            <v>UNION</v>
          </cell>
          <cell r="D555" t="str">
            <v>Elementary</v>
          </cell>
          <cell r="E555"/>
          <cell r="F555">
            <v>581.23</v>
          </cell>
          <cell r="G555">
            <v>290</v>
          </cell>
          <cell r="H555">
            <v>15</v>
          </cell>
          <cell r="I555"/>
          <cell r="J555">
            <v>2.3199999999999998</v>
          </cell>
          <cell r="K555">
            <v>170114</v>
          </cell>
          <cell r="L555"/>
          <cell r="M555">
            <v>2.3199999999999998</v>
          </cell>
          <cell r="N555">
            <v>170114</v>
          </cell>
          <cell r="O555"/>
          <cell r="P555">
            <v>2.41</v>
          </cell>
          <cell r="Q555">
            <v>176713.25</v>
          </cell>
          <cell r="R555"/>
          <cell r="S555">
            <v>2.41</v>
          </cell>
          <cell r="T555">
            <v>176713.25</v>
          </cell>
          <cell r="U555"/>
          <cell r="V555"/>
          <cell r="W555">
            <v>0.12</v>
          </cell>
          <cell r="X555">
            <v>8799</v>
          </cell>
          <cell r="Y555"/>
          <cell r="Z555">
            <v>0.12</v>
          </cell>
          <cell r="AA555">
            <v>8799</v>
          </cell>
          <cell r="AB555"/>
          <cell r="AC555">
            <v>0.12</v>
          </cell>
          <cell r="AD555">
            <v>8799</v>
          </cell>
          <cell r="AE555"/>
          <cell r="AF555">
            <v>0.12</v>
          </cell>
          <cell r="AG555">
            <v>8799</v>
          </cell>
          <cell r="AH555"/>
          <cell r="AI555">
            <v>0.15</v>
          </cell>
          <cell r="AJ555">
            <v>10998.75</v>
          </cell>
          <cell r="AK555"/>
          <cell r="AL555"/>
          <cell r="AM555">
            <v>4.12</v>
          </cell>
          <cell r="AN555">
            <v>302099</v>
          </cell>
          <cell r="AO555"/>
          <cell r="AP555">
            <v>4.12</v>
          </cell>
          <cell r="AQ555">
            <v>122372.24</v>
          </cell>
          <cell r="AR555"/>
          <cell r="AS555">
            <v>0.57999999999999996</v>
          </cell>
          <cell r="AT555">
            <v>46895.9</v>
          </cell>
          <cell r="AU555"/>
          <cell r="AV555"/>
          <cell r="AW555">
            <v>1211216.3900000001</v>
          </cell>
          <cell r="AX555"/>
          <cell r="AY555">
            <v>11.770000000000001</v>
          </cell>
        </row>
        <row r="556">
          <cell r="A556" t="str">
            <v>3009104300400</v>
          </cell>
          <cell r="B556" t="str">
            <v>JONESBORO C C SCHOOL DIST 43</v>
          </cell>
          <cell r="C556" t="str">
            <v>UNION</v>
          </cell>
          <cell r="D556" t="str">
            <v>Elementary</v>
          </cell>
          <cell r="E556"/>
          <cell r="F556">
            <v>327.45999999999998</v>
          </cell>
          <cell r="G556">
            <v>121.33</v>
          </cell>
          <cell r="H556">
            <v>3</v>
          </cell>
          <cell r="I556"/>
          <cell r="J556">
            <v>0.97</v>
          </cell>
          <cell r="K556">
            <v>71125.25</v>
          </cell>
          <cell r="L556"/>
          <cell r="M556">
            <v>0.97</v>
          </cell>
          <cell r="N556">
            <v>71125.25</v>
          </cell>
          <cell r="O556"/>
          <cell r="P556">
            <v>1.01</v>
          </cell>
          <cell r="Q556">
            <v>74058.25</v>
          </cell>
          <cell r="R556"/>
          <cell r="S556">
            <v>1.01</v>
          </cell>
          <cell r="T556">
            <v>74058.25</v>
          </cell>
          <cell r="U556"/>
          <cell r="V556"/>
          <cell r="W556">
            <v>0.02</v>
          </cell>
          <cell r="X556">
            <v>1466.5</v>
          </cell>
          <cell r="Y556"/>
          <cell r="Z556">
            <v>0.02</v>
          </cell>
          <cell r="AA556">
            <v>1466.5</v>
          </cell>
          <cell r="AB556"/>
          <cell r="AC556">
            <v>0.02</v>
          </cell>
          <cell r="AD556">
            <v>1466.5</v>
          </cell>
          <cell r="AE556"/>
          <cell r="AF556">
            <v>0.02</v>
          </cell>
          <cell r="AG556">
            <v>1466.5</v>
          </cell>
          <cell r="AH556"/>
          <cell r="AI556">
            <v>0.03</v>
          </cell>
          <cell r="AJ556">
            <v>2199.75</v>
          </cell>
          <cell r="AK556"/>
          <cell r="AL556"/>
          <cell r="AM556">
            <v>2.3199999999999998</v>
          </cell>
          <cell r="AN556">
            <v>170114</v>
          </cell>
          <cell r="AO556"/>
          <cell r="AP556">
            <v>2.3199999999999998</v>
          </cell>
          <cell r="AQ556">
            <v>68908.639999999999</v>
          </cell>
          <cell r="AR556"/>
          <cell r="AS556">
            <v>0.32</v>
          </cell>
          <cell r="AT556">
            <v>25873.599999999999</v>
          </cell>
          <cell r="AU556"/>
          <cell r="AV556"/>
          <cell r="AW556">
            <v>563328.99</v>
          </cell>
          <cell r="AX556"/>
          <cell r="AY556">
            <v>5.4</v>
          </cell>
        </row>
        <row r="557">
          <cell r="A557" t="str">
            <v>3009106602200</v>
          </cell>
          <cell r="B557" t="str">
            <v>DONGOLA SCH UNIT DIST 66</v>
          </cell>
          <cell r="C557" t="str">
            <v>UNION</v>
          </cell>
          <cell r="D557" t="str">
            <v>Unit</v>
          </cell>
          <cell r="E557"/>
          <cell r="F557">
            <v>235.03</v>
          </cell>
          <cell r="G557">
            <v>121.33</v>
          </cell>
          <cell r="H557">
            <v>0</v>
          </cell>
          <cell r="I557"/>
          <cell r="J557">
            <v>0.97</v>
          </cell>
          <cell r="K557">
            <v>71125.25</v>
          </cell>
          <cell r="L557"/>
          <cell r="M557">
            <v>0.97</v>
          </cell>
          <cell r="N557">
            <v>71125.25</v>
          </cell>
          <cell r="O557"/>
          <cell r="P557">
            <v>1.01</v>
          </cell>
          <cell r="Q557">
            <v>74058.25</v>
          </cell>
          <cell r="R557"/>
          <cell r="S557">
            <v>1.01</v>
          </cell>
          <cell r="T557">
            <v>74058.25</v>
          </cell>
          <cell r="U557"/>
          <cell r="V557"/>
          <cell r="W557">
            <v>0</v>
          </cell>
          <cell r="X557">
            <v>0</v>
          </cell>
          <cell r="Y557"/>
          <cell r="Z557">
            <v>0</v>
          </cell>
          <cell r="AA557">
            <v>0</v>
          </cell>
          <cell r="AB557"/>
          <cell r="AC557">
            <v>0</v>
          </cell>
          <cell r="AD557">
            <v>0</v>
          </cell>
          <cell r="AE557"/>
          <cell r="AF557">
            <v>0</v>
          </cell>
          <cell r="AG557">
            <v>0</v>
          </cell>
          <cell r="AH557"/>
          <cell r="AI557">
            <v>0</v>
          </cell>
          <cell r="AJ557">
            <v>0</v>
          </cell>
          <cell r="AK557"/>
          <cell r="AL557"/>
          <cell r="AM557">
            <v>1.66</v>
          </cell>
          <cell r="AN557">
            <v>121719.5</v>
          </cell>
          <cell r="AO557"/>
          <cell r="AP557">
            <v>1.66</v>
          </cell>
          <cell r="AQ557">
            <v>49305.32</v>
          </cell>
          <cell r="AR557"/>
          <cell r="AS557">
            <v>0.23</v>
          </cell>
          <cell r="AT557">
            <v>18596.650000000001</v>
          </cell>
          <cell r="AU557"/>
          <cell r="AV557"/>
          <cell r="AW557">
            <v>479988.47</v>
          </cell>
          <cell r="AX557"/>
          <cell r="AY557">
            <v>4.6500000000000004</v>
          </cell>
        </row>
        <row r="558">
          <cell r="A558" t="str">
            <v>3009108101600</v>
          </cell>
          <cell r="B558" t="str">
            <v>ANNA JONESBORO COMM H S DIST 81</v>
          </cell>
          <cell r="C558" t="str">
            <v>UNION</v>
          </cell>
          <cell r="D558" t="str">
            <v>High School</v>
          </cell>
          <cell r="E558"/>
          <cell r="F558">
            <v>505.15</v>
          </cell>
          <cell r="G558">
            <v>198.66</v>
          </cell>
          <cell r="H558">
            <v>3</v>
          </cell>
          <cell r="I558"/>
          <cell r="J558">
            <v>1.58</v>
          </cell>
          <cell r="K558">
            <v>115853.5</v>
          </cell>
          <cell r="L558"/>
          <cell r="M558">
            <v>1.58</v>
          </cell>
          <cell r="N558">
            <v>115853.5</v>
          </cell>
          <cell r="O558"/>
          <cell r="P558">
            <v>1.65</v>
          </cell>
          <cell r="Q558">
            <v>120986.25</v>
          </cell>
          <cell r="R558"/>
          <cell r="S558">
            <v>1.65</v>
          </cell>
          <cell r="T558">
            <v>120986.25</v>
          </cell>
          <cell r="U558"/>
          <cell r="V558"/>
          <cell r="W558">
            <v>0.02</v>
          </cell>
          <cell r="X558">
            <v>1466.5</v>
          </cell>
          <cell r="Y558"/>
          <cell r="Z558">
            <v>0.02</v>
          </cell>
          <cell r="AA558">
            <v>1466.5</v>
          </cell>
          <cell r="AB558"/>
          <cell r="AC558">
            <v>0.02</v>
          </cell>
          <cell r="AD558">
            <v>1466.5</v>
          </cell>
          <cell r="AE558"/>
          <cell r="AF558">
            <v>0.02</v>
          </cell>
          <cell r="AG558">
            <v>1466.5</v>
          </cell>
          <cell r="AH558"/>
          <cell r="AI558">
            <v>0.03</v>
          </cell>
          <cell r="AJ558">
            <v>2199.75</v>
          </cell>
          <cell r="AK558"/>
          <cell r="AL558"/>
          <cell r="AM558">
            <v>3.58</v>
          </cell>
          <cell r="AN558">
            <v>262503.5</v>
          </cell>
          <cell r="AO558"/>
          <cell r="AP558">
            <v>3.58</v>
          </cell>
          <cell r="AQ558">
            <v>106333.16</v>
          </cell>
          <cell r="AR558"/>
          <cell r="AS558">
            <v>0.5</v>
          </cell>
          <cell r="AT558">
            <v>40427.5</v>
          </cell>
          <cell r="AU558"/>
          <cell r="AV558"/>
          <cell r="AW558">
            <v>891009.41</v>
          </cell>
          <cell r="AX558"/>
          <cell r="AY558">
            <v>8.5499999999999989</v>
          </cell>
        </row>
        <row r="559">
          <cell r="A559" t="str">
            <v>3009108402600</v>
          </cell>
          <cell r="B559" t="str">
            <v>SHAWNEE C U SCH DIST 84</v>
          </cell>
          <cell r="C559" t="str">
            <v>UNION</v>
          </cell>
          <cell r="D559" t="str">
            <v>Unit</v>
          </cell>
          <cell r="E559"/>
          <cell r="F559">
            <v>270.75</v>
          </cell>
          <cell r="G559">
            <v>164.33</v>
          </cell>
          <cell r="H559">
            <v>0</v>
          </cell>
          <cell r="I559"/>
          <cell r="J559">
            <v>1.31</v>
          </cell>
          <cell r="K559">
            <v>96055.75</v>
          </cell>
          <cell r="L559"/>
          <cell r="M559">
            <v>1.31</v>
          </cell>
          <cell r="N559">
            <v>96055.75</v>
          </cell>
          <cell r="O559"/>
          <cell r="P559">
            <v>1.36</v>
          </cell>
          <cell r="Q559">
            <v>99722</v>
          </cell>
          <cell r="R559"/>
          <cell r="S559">
            <v>1.36</v>
          </cell>
          <cell r="T559">
            <v>99722</v>
          </cell>
          <cell r="U559"/>
          <cell r="V559"/>
          <cell r="W559">
            <v>0</v>
          </cell>
          <cell r="X559">
            <v>0</v>
          </cell>
          <cell r="Y559"/>
          <cell r="Z559">
            <v>0</v>
          </cell>
          <cell r="AA559">
            <v>0</v>
          </cell>
          <cell r="AB559"/>
          <cell r="AC559">
            <v>0</v>
          </cell>
          <cell r="AD559">
            <v>0</v>
          </cell>
          <cell r="AE559"/>
          <cell r="AF559">
            <v>0</v>
          </cell>
          <cell r="AG559">
            <v>0</v>
          </cell>
          <cell r="AH559"/>
          <cell r="AI559">
            <v>0</v>
          </cell>
          <cell r="AJ559">
            <v>0</v>
          </cell>
          <cell r="AK559"/>
          <cell r="AL559"/>
          <cell r="AM559">
            <v>1.92</v>
          </cell>
          <cell r="AN559">
            <v>140784</v>
          </cell>
          <cell r="AO559"/>
          <cell r="AP559">
            <v>1.92</v>
          </cell>
          <cell r="AQ559">
            <v>57027.839999999997</v>
          </cell>
          <cell r="AR559"/>
          <cell r="AS559">
            <v>0.27</v>
          </cell>
          <cell r="AT559">
            <v>21830.85</v>
          </cell>
          <cell r="AU559"/>
          <cell r="AV559"/>
          <cell r="AW559">
            <v>611198.18999999994</v>
          </cell>
          <cell r="AX559"/>
          <cell r="AY559">
            <v>5.95</v>
          </cell>
        </row>
        <row r="560">
          <cell r="A560" t="str">
            <v>3100000000093</v>
          </cell>
          <cell r="B560" t="str">
            <v>SAFE SCH-KANE ROE</v>
          </cell>
          <cell r="C560" t="str">
            <v>KANE</v>
          </cell>
          <cell r="D560" t="str">
            <v>Regional</v>
          </cell>
          <cell r="E560"/>
          <cell r="F560">
            <v>88.98</v>
          </cell>
          <cell r="G560">
            <v>36.923953989035091</v>
          </cell>
          <cell r="H560">
            <v>15.66</v>
          </cell>
          <cell r="I560"/>
          <cell r="J560">
            <v>0.28999999999999998</v>
          </cell>
          <cell r="K560">
            <v>21264.25</v>
          </cell>
          <cell r="L560"/>
          <cell r="M560">
            <v>0.28999999999999998</v>
          </cell>
          <cell r="N560">
            <v>21264.25</v>
          </cell>
          <cell r="O560"/>
          <cell r="P560">
            <v>0.3</v>
          </cell>
          <cell r="Q560">
            <v>21997.5</v>
          </cell>
          <cell r="R560"/>
          <cell r="S560">
            <v>0.3</v>
          </cell>
          <cell r="T560">
            <v>21997.5</v>
          </cell>
          <cell r="U560"/>
          <cell r="V560"/>
          <cell r="W560">
            <v>0.12</v>
          </cell>
          <cell r="X560">
            <v>8799</v>
          </cell>
          <cell r="Y560"/>
          <cell r="Z560">
            <v>0.12</v>
          </cell>
          <cell r="AA560">
            <v>8799</v>
          </cell>
          <cell r="AB560"/>
          <cell r="AC560">
            <v>0.13</v>
          </cell>
          <cell r="AD560">
            <v>9532.25</v>
          </cell>
          <cell r="AE560"/>
          <cell r="AF560">
            <v>0.13</v>
          </cell>
          <cell r="AG560">
            <v>9532.25</v>
          </cell>
          <cell r="AH560"/>
          <cell r="AI560">
            <v>0.15</v>
          </cell>
          <cell r="AJ560">
            <v>10998.75</v>
          </cell>
          <cell r="AK560"/>
          <cell r="AL560"/>
          <cell r="AM560">
            <v>0.63</v>
          </cell>
          <cell r="AN560">
            <v>46194.75</v>
          </cell>
          <cell r="AO560"/>
          <cell r="AP560">
            <v>0.63</v>
          </cell>
          <cell r="AQ560">
            <v>18712.259999999998</v>
          </cell>
          <cell r="AR560"/>
          <cell r="AS560">
            <v>0.08</v>
          </cell>
          <cell r="AT560">
            <v>6468.4</v>
          </cell>
          <cell r="AU560"/>
          <cell r="AV560"/>
          <cell r="AW560">
            <v>205560.16</v>
          </cell>
          <cell r="AX560"/>
          <cell r="AY560">
            <v>2.0499999999999994</v>
          </cell>
        </row>
        <row r="561">
          <cell r="A561" t="str">
            <v>3100000000095</v>
          </cell>
          <cell r="B561" t="str">
            <v>ALOP-KANE ROE</v>
          </cell>
          <cell r="C561" t="str">
            <v>KANE</v>
          </cell>
          <cell r="D561" t="str">
            <v>Regional</v>
          </cell>
          <cell r="E561"/>
          <cell r="F561">
            <v>1057</v>
          </cell>
          <cell r="G561">
            <v>438.62237993268252</v>
          </cell>
          <cell r="H561">
            <v>128</v>
          </cell>
          <cell r="I561"/>
          <cell r="J561">
            <v>3.5</v>
          </cell>
          <cell r="K561">
            <v>256637.5</v>
          </cell>
          <cell r="L561"/>
          <cell r="M561">
            <v>3.5</v>
          </cell>
          <cell r="N561">
            <v>256637.5</v>
          </cell>
          <cell r="O561"/>
          <cell r="P561">
            <v>3.65</v>
          </cell>
          <cell r="Q561">
            <v>267636.25</v>
          </cell>
          <cell r="R561"/>
          <cell r="S561">
            <v>3.65</v>
          </cell>
          <cell r="T561">
            <v>267636.25</v>
          </cell>
          <cell r="U561"/>
          <cell r="V561"/>
          <cell r="W561">
            <v>1.02</v>
          </cell>
          <cell r="X561">
            <v>74791.5</v>
          </cell>
          <cell r="Y561"/>
          <cell r="Z561">
            <v>1.02</v>
          </cell>
          <cell r="AA561">
            <v>74791.5</v>
          </cell>
          <cell r="AB561"/>
          <cell r="AC561">
            <v>1.06</v>
          </cell>
          <cell r="AD561">
            <v>77724.5</v>
          </cell>
          <cell r="AE561"/>
          <cell r="AF561">
            <v>1.06</v>
          </cell>
          <cell r="AG561">
            <v>77724.5</v>
          </cell>
          <cell r="AH561"/>
          <cell r="AI561">
            <v>1.28</v>
          </cell>
          <cell r="AJ561">
            <v>93856</v>
          </cell>
          <cell r="AK561"/>
          <cell r="AL561"/>
          <cell r="AM561">
            <v>7.49</v>
          </cell>
          <cell r="AN561">
            <v>549204.25</v>
          </cell>
          <cell r="AO561"/>
          <cell r="AP561">
            <v>7.49</v>
          </cell>
          <cell r="AQ561">
            <v>222467.98</v>
          </cell>
          <cell r="AR561"/>
          <cell r="AS561">
            <v>1.05</v>
          </cell>
          <cell r="AT561">
            <v>84897.75</v>
          </cell>
          <cell r="AU561"/>
          <cell r="AV561"/>
          <cell r="AW561">
            <v>2304005.48</v>
          </cell>
          <cell r="AX561"/>
          <cell r="AY561">
            <v>22.71</v>
          </cell>
        </row>
        <row r="562">
          <cell r="A562" t="str">
            <v>3104504602200</v>
          </cell>
          <cell r="B562" t="str">
            <v>SCHOOL DISTRICT 46</v>
          </cell>
          <cell r="C562" t="str">
            <v>KANE</v>
          </cell>
          <cell r="D562" t="str">
            <v>Unit</v>
          </cell>
          <cell r="E562"/>
          <cell r="F562">
            <v>35452.050000000003</v>
          </cell>
          <cell r="G562">
            <v>18129.66</v>
          </cell>
          <cell r="H562">
            <v>10350.5</v>
          </cell>
          <cell r="I562"/>
          <cell r="J562">
            <v>145.03</v>
          </cell>
          <cell r="K562">
            <v>10634324.75</v>
          </cell>
          <cell r="L562"/>
          <cell r="M562">
            <v>145.03</v>
          </cell>
          <cell r="N562">
            <v>10634324.75</v>
          </cell>
          <cell r="O562"/>
          <cell r="P562">
            <v>151.08000000000001</v>
          </cell>
          <cell r="Q562">
            <v>11077941</v>
          </cell>
          <cell r="R562"/>
          <cell r="S562">
            <v>151.08000000000001</v>
          </cell>
          <cell r="T562">
            <v>11077941</v>
          </cell>
          <cell r="U562"/>
          <cell r="V562"/>
          <cell r="W562">
            <v>82.8</v>
          </cell>
          <cell r="X562">
            <v>6071310</v>
          </cell>
          <cell r="Y562"/>
          <cell r="Z562">
            <v>82.8</v>
          </cell>
          <cell r="AA562">
            <v>6071310</v>
          </cell>
          <cell r="AB562"/>
          <cell r="AC562">
            <v>86.25</v>
          </cell>
          <cell r="AD562">
            <v>6324281.25</v>
          </cell>
          <cell r="AE562"/>
          <cell r="AF562">
            <v>86.25</v>
          </cell>
          <cell r="AG562">
            <v>6324281.25</v>
          </cell>
          <cell r="AH562"/>
          <cell r="AI562">
            <v>103.5</v>
          </cell>
          <cell r="AJ562">
            <v>7589137.5</v>
          </cell>
          <cell r="AK562"/>
          <cell r="AL562"/>
          <cell r="AM562">
            <v>251.43</v>
          </cell>
          <cell r="AN562">
            <v>18436104.75</v>
          </cell>
          <cell r="AO562"/>
          <cell r="AP562">
            <v>251.43</v>
          </cell>
          <cell r="AQ562">
            <v>7467973.8600000003</v>
          </cell>
          <cell r="AR562"/>
          <cell r="AS562">
            <v>35.450000000000003</v>
          </cell>
          <cell r="AT562">
            <v>2866309.75</v>
          </cell>
          <cell r="AU562"/>
          <cell r="AV562"/>
          <cell r="AW562">
            <v>104575239.86</v>
          </cell>
          <cell r="AX562"/>
          <cell r="AY562">
            <v>1057.42</v>
          </cell>
        </row>
        <row r="563">
          <cell r="A563" t="str">
            <v>3104510102200</v>
          </cell>
          <cell r="B563" t="str">
            <v>BATAVIA UNIT SCHOOL DIST 101</v>
          </cell>
          <cell r="C563" t="str">
            <v>KANE</v>
          </cell>
          <cell r="D563" t="str">
            <v>Unit</v>
          </cell>
          <cell r="E563"/>
          <cell r="F563">
            <v>5105.62</v>
          </cell>
          <cell r="G563">
            <v>930.66</v>
          </cell>
          <cell r="H563">
            <v>276.5</v>
          </cell>
          <cell r="I563"/>
          <cell r="J563">
            <v>7.44</v>
          </cell>
          <cell r="K563">
            <v>545538</v>
          </cell>
          <cell r="L563"/>
          <cell r="M563">
            <v>7.44</v>
          </cell>
          <cell r="N563">
            <v>545538</v>
          </cell>
          <cell r="O563"/>
          <cell r="P563">
            <v>7.75</v>
          </cell>
          <cell r="Q563">
            <v>568268.75</v>
          </cell>
          <cell r="R563"/>
          <cell r="S563">
            <v>7.75</v>
          </cell>
          <cell r="T563">
            <v>568268.75</v>
          </cell>
          <cell r="U563"/>
          <cell r="V563"/>
          <cell r="W563">
            <v>2.21</v>
          </cell>
          <cell r="X563">
            <v>162048.25</v>
          </cell>
          <cell r="Y563"/>
          <cell r="Z563">
            <v>2.21</v>
          </cell>
          <cell r="AA563">
            <v>162048.25</v>
          </cell>
          <cell r="AB563"/>
          <cell r="AC563">
            <v>2.2999999999999998</v>
          </cell>
          <cell r="AD563">
            <v>168647.5</v>
          </cell>
          <cell r="AE563"/>
          <cell r="AF563">
            <v>2.2999999999999998</v>
          </cell>
          <cell r="AG563">
            <v>168647.5</v>
          </cell>
          <cell r="AH563"/>
          <cell r="AI563">
            <v>2.76</v>
          </cell>
          <cell r="AJ563">
            <v>202377</v>
          </cell>
          <cell r="AK563"/>
          <cell r="AL563"/>
          <cell r="AM563">
            <v>36.21</v>
          </cell>
          <cell r="AN563">
            <v>2655098.25</v>
          </cell>
          <cell r="AO563"/>
          <cell r="AP563">
            <v>36.21</v>
          </cell>
          <cell r="AQ563">
            <v>1075509.42</v>
          </cell>
          <cell r="AR563"/>
          <cell r="AS563">
            <v>5.0999999999999996</v>
          </cell>
          <cell r="AT563">
            <v>412360.5</v>
          </cell>
          <cell r="AU563"/>
          <cell r="AV563"/>
          <cell r="AW563">
            <v>7234350.1699999999</v>
          </cell>
          <cell r="AX563"/>
          <cell r="AY563">
            <v>68.72</v>
          </cell>
        </row>
        <row r="564">
          <cell r="A564" t="str">
            <v>3104512902200</v>
          </cell>
          <cell r="B564" t="str">
            <v>AURORA WEST UNIT SCHOOL DIST 129</v>
          </cell>
          <cell r="C564" t="str">
            <v>KANE</v>
          </cell>
          <cell r="D564" t="str">
            <v>Unit</v>
          </cell>
          <cell r="E564"/>
          <cell r="F564">
            <v>10857.88</v>
          </cell>
          <cell r="G564">
            <v>6067</v>
          </cell>
          <cell r="H564">
            <v>2801.5</v>
          </cell>
          <cell r="I564"/>
          <cell r="J564">
            <v>48.53</v>
          </cell>
          <cell r="K564">
            <v>3558462.25</v>
          </cell>
          <cell r="L564"/>
          <cell r="M564">
            <v>48.53</v>
          </cell>
          <cell r="N564">
            <v>3558462.25</v>
          </cell>
          <cell r="O564"/>
          <cell r="P564">
            <v>50.55</v>
          </cell>
          <cell r="Q564">
            <v>3706578.75</v>
          </cell>
          <cell r="R564"/>
          <cell r="S564">
            <v>50.55</v>
          </cell>
          <cell r="T564">
            <v>3706578.75</v>
          </cell>
          <cell r="U564"/>
          <cell r="V564"/>
          <cell r="W564">
            <v>22.41</v>
          </cell>
          <cell r="X564">
            <v>1643213.25</v>
          </cell>
          <cell r="Y564"/>
          <cell r="Z564">
            <v>22.41</v>
          </cell>
          <cell r="AA564">
            <v>1643213.25</v>
          </cell>
          <cell r="AB564"/>
          <cell r="AC564">
            <v>23.34</v>
          </cell>
          <cell r="AD564">
            <v>1711405.5</v>
          </cell>
          <cell r="AE564"/>
          <cell r="AF564">
            <v>23.34</v>
          </cell>
          <cell r="AG564">
            <v>1711405.5</v>
          </cell>
          <cell r="AH564"/>
          <cell r="AI564">
            <v>28.01</v>
          </cell>
          <cell r="AJ564">
            <v>2053833.25</v>
          </cell>
          <cell r="AK564"/>
          <cell r="AL564"/>
          <cell r="AM564">
            <v>77</v>
          </cell>
          <cell r="AN564">
            <v>5646025</v>
          </cell>
          <cell r="AO564"/>
          <cell r="AP564">
            <v>77</v>
          </cell>
          <cell r="AQ564">
            <v>2287054</v>
          </cell>
          <cell r="AR564"/>
          <cell r="AS564">
            <v>10.85</v>
          </cell>
          <cell r="AT564">
            <v>877276.75</v>
          </cell>
          <cell r="AU564"/>
          <cell r="AV564"/>
          <cell r="AW564">
            <v>32103508.5</v>
          </cell>
          <cell r="AX564"/>
          <cell r="AY564">
            <v>323.73</v>
          </cell>
        </row>
        <row r="565">
          <cell r="A565" t="str">
            <v>3104513102200</v>
          </cell>
          <cell r="B565" t="str">
            <v>AURORA EAST UNIT SCHOOL DIST 131</v>
          </cell>
          <cell r="C565" t="str">
            <v>KANE</v>
          </cell>
          <cell r="D565" t="str">
            <v>Unit</v>
          </cell>
          <cell r="E565"/>
          <cell r="F565">
            <v>12483.8</v>
          </cell>
          <cell r="G565">
            <v>10014</v>
          </cell>
          <cell r="H565">
            <v>5899</v>
          </cell>
          <cell r="I565"/>
          <cell r="J565">
            <v>80.11</v>
          </cell>
          <cell r="K565">
            <v>5874065.75</v>
          </cell>
          <cell r="L565"/>
          <cell r="M565">
            <v>80.11</v>
          </cell>
          <cell r="N565">
            <v>5874065.75</v>
          </cell>
          <cell r="O565"/>
          <cell r="P565">
            <v>83.45</v>
          </cell>
          <cell r="Q565">
            <v>6118971.25</v>
          </cell>
          <cell r="R565"/>
          <cell r="S565">
            <v>83.45</v>
          </cell>
          <cell r="T565">
            <v>6118971.25</v>
          </cell>
          <cell r="U565"/>
          <cell r="V565"/>
          <cell r="W565">
            <v>47.19</v>
          </cell>
          <cell r="X565">
            <v>3460206.75</v>
          </cell>
          <cell r="Y565"/>
          <cell r="Z565">
            <v>47.19</v>
          </cell>
          <cell r="AA565">
            <v>3460206.75</v>
          </cell>
          <cell r="AB565"/>
          <cell r="AC565">
            <v>49.15</v>
          </cell>
          <cell r="AD565">
            <v>3603923.75</v>
          </cell>
          <cell r="AE565"/>
          <cell r="AF565">
            <v>49.15</v>
          </cell>
          <cell r="AG565">
            <v>3603923.75</v>
          </cell>
          <cell r="AH565"/>
          <cell r="AI565">
            <v>58.99</v>
          </cell>
          <cell r="AJ565">
            <v>4325441.75</v>
          </cell>
          <cell r="AK565"/>
          <cell r="AL565"/>
          <cell r="AM565">
            <v>88.53</v>
          </cell>
          <cell r="AN565">
            <v>6491462.25</v>
          </cell>
          <cell r="AO565"/>
          <cell r="AP565">
            <v>88.53</v>
          </cell>
          <cell r="AQ565">
            <v>2629518.06</v>
          </cell>
          <cell r="AR565"/>
          <cell r="AS565">
            <v>12.48</v>
          </cell>
          <cell r="AT565">
            <v>1009070.4</v>
          </cell>
          <cell r="AU565"/>
          <cell r="AV565"/>
          <cell r="AW565">
            <v>52569827.460000001</v>
          </cell>
          <cell r="AX565"/>
          <cell r="AY565">
            <v>540.02</v>
          </cell>
        </row>
        <row r="566">
          <cell r="A566" t="str">
            <v>3104530002600</v>
          </cell>
          <cell r="B566" t="str">
            <v>COMM UNIT SCH DIST 300</v>
          </cell>
          <cell r="C566" t="str">
            <v>KANE</v>
          </cell>
          <cell r="D566" t="str">
            <v>Unit</v>
          </cell>
          <cell r="E566"/>
          <cell r="F566">
            <v>19900.45</v>
          </cell>
          <cell r="G566">
            <v>6935.33</v>
          </cell>
          <cell r="H566">
            <v>3791</v>
          </cell>
          <cell r="I566"/>
          <cell r="J566">
            <v>55.48</v>
          </cell>
          <cell r="K566">
            <v>4068071</v>
          </cell>
          <cell r="L566"/>
          <cell r="M566">
            <v>55.48</v>
          </cell>
          <cell r="N566">
            <v>4068071</v>
          </cell>
          <cell r="O566"/>
          <cell r="P566">
            <v>57.79</v>
          </cell>
          <cell r="Q566">
            <v>4237451.75</v>
          </cell>
          <cell r="R566"/>
          <cell r="S566">
            <v>57.79</v>
          </cell>
          <cell r="T566">
            <v>4237451.75</v>
          </cell>
          <cell r="U566"/>
          <cell r="V566"/>
          <cell r="W566">
            <v>30.32</v>
          </cell>
          <cell r="X566">
            <v>2223214</v>
          </cell>
          <cell r="Y566"/>
          <cell r="Z566">
            <v>30.32</v>
          </cell>
          <cell r="AA566">
            <v>2223214</v>
          </cell>
          <cell r="AB566"/>
          <cell r="AC566">
            <v>31.59</v>
          </cell>
          <cell r="AD566">
            <v>2316336.75</v>
          </cell>
          <cell r="AE566"/>
          <cell r="AF566">
            <v>31.59</v>
          </cell>
          <cell r="AG566">
            <v>2316336.75</v>
          </cell>
          <cell r="AH566"/>
          <cell r="AI566">
            <v>37.909999999999997</v>
          </cell>
          <cell r="AJ566">
            <v>2779750.75</v>
          </cell>
          <cell r="AK566"/>
          <cell r="AL566"/>
          <cell r="AM566">
            <v>141.13</v>
          </cell>
          <cell r="AN566">
            <v>10348357.25</v>
          </cell>
          <cell r="AO566"/>
          <cell r="AP566">
            <v>141.13</v>
          </cell>
          <cell r="AQ566">
            <v>4191843.26</v>
          </cell>
          <cell r="AR566"/>
          <cell r="AS566">
            <v>19.899999999999999</v>
          </cell>
          <cell r="AT566">
            <v>1609014.5</v>
          </cell>
          <cell r="AU566"/>
          <cell r="AV566"/>
          <cell r="AW566">
            <v>44619112.759999998</v>
          </cell>
          <cell r="AX566"/>
          <cell r="AY566">
            <v>443.6</v>
          </cell>
        </row>
        <row r="567">
          <cell r="A567" t="str">
            <v>3104530102600</v>
          </cell>
          <cell r="B567" t="str">
            <v>CENTRAL COMM UNIT SCH DIST 301</v>
          </cell>
          <cell r="C567" t="str">
            <v>KANE</v>
          </cell>
          <cell r="D567" t="str">
            <v>Unit</v>
          </cell>
          <cell r="E567"/>
          <cell r="F567">
            <v>4728.5</v>
          </cell>
          <cell r="G567">
            <v>514.66</v>
          </cell>
          <cell r="H567">
            <v>450</v>
          </cell>
          <cell r="I567"/>
          <cell r="J567">
            <v>4.1100000000000003</v>
          </cell>
          <cell r="K567">
            <v>301365.75</v>
          </cell>
          <cell r="L567"/>
          <cell r="M567">
            <v>4.1100000000000003</v>
          </cell>
          <cell r="N567">
            <v>301365.75</v>
          </cell>
          <cell r="O567"/>
          <cell r="P567">
            <v>4.28</v>
          </cell>
          <cell r="Q567">
            <v>313831</v>
          </cell>
          <cell r="R567"/>
          <cell r="S567">
            <v>4.28</v>
          </cell>
          <cell r="T567">
            <v>313831</v>
          </cell>
          <cell r="U567"/>
          <cell r="V567"/>
          <cell r="W567">
            <v>3.6</v>
          </cell>
          <cell r="X567">
            <v>263970</v>
          </cell>
          <cell r="Y567"/>
          <cell r="Z567">
            <v>3.6</v>
          </cell>
          <cell r="AA567">
            <v>263970</v>
          </cell>
          <cell r="AB567"/>
          <cell r="AC567">
            <v>3.75</v>
          </cell>
          <cell r="AD567">
            <v>274968.75</v>
          </cell>
          <cell r="AE567"/>
          <cell r="AF567">
            <v>3.75</v>
          </cell>
          <cell r="AG567">
            <v>274968.75</v>
          </cell>
          <cell r="AH567"/>
          <cell r="AI567">
            <v>4.5</v>
          </cell>
          <cell r="AJ567">
            <v>329962.5</v>
          </cell>
          <cell r="AK567"/>
          <cell r="AL567"/>
          <cell r="AM567">
            <v>33.53</v>
          </cell>
          <cell r="AN567">
            <v>2458587.25</v>
          </cell>
          <cell r="AO567"/>
          <cell r="AP567">
            <v>33.53</v>
          </cell>
          <cell r="AQ567">
            <v>995908.06</v>
          </cell>
          <cell r="AR567"/>
          <cell r="AS567">
            <v>4.72</v>
          </cell>
          <cell r="AT567">
            <v>381635.6</v>
          </cell>
          <cell r="AU567"/>
          <cell r="AV567"/>
          <cell r="AW567">
            <v>6474364.4100000001</v>
          </cell>
          <cell r="AX567"/>
          <cell r="AY567">
            <v>61.800000000000004</v>
          </cell>
        </row>
        <row r="568">
          <cell r="A568" t="str">
            <v>3104530202600</v>
          </cell>
          <cell r="B568" t="str">
            <v>KANELAND C U SCHOOL DIST 302</v>
          </cell>
          <cell r="C568" t="str">
            <v>KANE</v>
          </cell>
          <cell r="D568" t="str">
            <v>Unit</v>
          </cell>
          <cell r="E568"/>
          <cell r="F568">
            <v>3915.44</v>
          </cell>
          <cell r="G568">
            <v>540.33000000000004</v>
          </cell>
          <cell r="H568">
            <v>97</v>
          </cell>
          <cell r="I568"/>
          <cell r="J568">
            <v>4.32</v>
          </cell>
          <cell r="K568">
            <v>316764</v>
          </cell>
          <cell r="L568"/>
          <cell r="M568">
            <v>4.32</v>
          </cell>
          <cell r="N568">
            <v>316764</v>
          </cell>
          <cell r="O568"/>
          <cell r="P568">
            <v>4.5</v>
          </cell>
          <cell r="Q568">
            <v>329962.5</v>
          </cell>
          <cell r="R568"/>
          <cell r="S568">
            <v>4.5</v>
          </cell>
          <cell r="T568">
            <v>329962.5</v>
          </cell>
          <cell r="U568"/>
          <cell r="V568"/>
          <cell r="W568">
            <v>0.77</v>
          </cell>
          <cell r="X568">
            <v>56460.25</v>
          </cell>
          <cell r="Y568"/>
          <cell r="Z568">
            <v>0.77</v>
          </cell>
          <cell r="AA568">
            <v>56460.25</v>
          </cell>
          <cell r="AB568"/>
          <cell r="AC568">
            <v>0.8</v>
          </cell>
          <cell r="AD568">
            <v>58660</v>
          </cell>
          <cell r="AE568"/>
          <cell r="AF568">
            <v>0.8</v>
          </cell>
          <cell r="AG568">
            <v>58660</v>
          </cell>
          <cell r="AH568"/>
          <cell r="AI568">
            <v>0.97</v>
          </cell>
          <cell r="AJ568">
            <v>71125.25</v>
          </cell>
          <cell r="AK568"/>
          <cell r="AL568"/>
          <cell r="AM568">
            <v>27.76</v>
          </cell>
          <cell r="AN568">
            <v>2035502</v>
          </cell>
          <cell r="AO568"/>
          <cell r="AP568">
            <v>27.76</v>
          </cell>
          <cell r="AQ568">
            <v>824527.52</v>
          </cell>
          <cell r="AR568"/>
          <cell r="AS568">
            <v>3.91</v>
          </cell>
          <cell r="AT568">
            <v>316143.05</v>
          </cell>
          <cell r="AU568"/>
          <cell r="AV568"/>
          <cell r="AW568">
            <v>4770991.32</v>
          </cell>
          <cell r="AX568"/>
          <cell r="AY568">
            <v>44.42</v>
          </cell>
        </row>
        <row r="569">
          <cell r="A569" t="str">
            <v>3104530302600</v>
          </cell>
          <cell r="B569" t="str">
            <v>ST CHARLES C U SCHOOL DIST 303</v>
          </cell>
          <cell r="C569" t="str">
            <v>KANE</v>
          </cell>
          <cell r="D569" t="str">
            <v>Unit</v>
          </cell>
          <cell r="E569"/>
          <cell r="F569">
            <v>11715.3</v>
          </cell>
          <cell r="G569">
            <v>1548.33</v>
          </cell>
          <cell r="H569">
            <v>808</v>
          </cell>
          <cell r="I569"/>
          <cell r="J569">
            <v>12.38</v>
          </cell>
          <cell r="K569">
            <v>907763.5</v>
          </cell>
          <cell r="L569"/>
          <cell r="M569">
            <v>12.38</v>
          </cell>
          <cell r="N569">
            <v>907763.5</v>
          </cell>
          <cell r="O569"/>
          <cell r="P569">
            <v>12.9</v>
          </cell>
          <cell r="Q569">
            <v>945892.5</v>
          </cell>
          <cell r="R569"/>
          <cell r="S569">
            <v>12.9</v>
          </cell>
          <cell r="T569">
            <v>945892.5</v>
          </cell>
          <cell r="U569"/>
          <cell r="V569"/>
          <cell r="W569">
            <v>6.46</v>
          </cell>
          <cell r="X569">
            <v>473679.5</v>
          </cell>
          <cell r="Y569"/>
          <cell r="Z569">
            <v>6.46</v>
          </cell>
          <cell r="AA569">
            <v>473679.5</v>
          </cell>
          <cell r="AB569"/>
          <cell r="AC569">
            <v>6.73</v>
          </cell>
          <cell r="AD569">
            <v>493477.25</v>
          </cell>
          <cell r="AE569"/>
          <cell r="AF569">
            <v>6.73</v>
          </cell>
          <cell r="AG569">
            <v>493477.25</v>
          </cell>
          <cell r="AH569"/>
          <cell r="AI569">
            <v>8.08</v>
          </cell>
          <cell r="AJ569">
            <v>592466</v>
          </cell>
          <cell r="AK569"/>
          <cell r="AL569"/>
          <cell r="AM569">
            <v>83.08</v>
          </cell>
          <cell r="AN569">
            <v>6091841</v>
          </cell>
          <cell r="AO569"/>
          <cell r="AP569">
            <v>83.08</v>
          </cell>
          <cell r="AQ569">
            <v>2467642.16</v>
          </cell>
          <cell r="AR569"/>
          <cell r="AS569">
            <v>11.71</v>
          </cell>
          <cell r="AT569">
            <v>946812.05</v>
          </cell>
          <cell r="AU569"/>
          <cell r="AV569"/>
          <cell r="AW569">
            <v>15740386.710000001</v>
          </cell>
          <cell r="AX569"/>
          <cell r="AY569">
            <v>149.26</v>
          </cell>
        </row>
        <row r="570">
          <cell r="A570" t="str">
            <v>3104530402600</v>
          </cell>
          <cell r="B570" t="str">
            <v>GENEVA COMM UNIT SCH DIST 304</v>
          </cell>
          <cell r="C570" t="str">
            <v>KANE</v>
          </cell>
          <cell r="D570" t="str">
            <v>Unit</v>
          </cell>
          <cell r="E570"/>
          <cell r="F570">
            <v>5168.95</v>
          </cell>
          <cell r="G570">
            <v>369</v>
          </cell>
          <cell r="H570">
            <v>118.5</v>
          </cell>
          <cell r="I570"/>
          <cell r="J570">
            <v>2.95</v>
          </cell>
          <cell r="K570">
            <v>216308.75</v>
          </cell>
          <cell r="L570"/>
          <cell r="M570">
            <v>2.95</v>
          </cell>
          <cell r="N570">
            <v>216308.75</v>
          </cell>
          <cell r="O570"/>
          <cell r="P570">
            <v>3.07</v>
          </cell>
          <cell r="Q570">
            <v>225107.75</v>
          </cell>
          <cell r="R570"/>
          <cell r="S570">
            <v>3.07</v>
          </cell>
          <cell r="T570">
            <v>225107.75</v>
          </cell>
          <cell r="U570"/>
          <cell r="V570"/>
          <cell r="W570">
            <v>0.94</v>
          </cell>
          <cell r="X570">
            <v>68925.5</v>
          </cell>
          <cell r="Y570"/>
          <cell r="Z570">
            <v>0.94</v>
          </cell>
          <cell r="AA570">
            <v>68925.5</v>
          </cell>
          <cell r="AB570"/>
          <cell r="AC570">
            <v>0.98</v>
          </cell>
          <cell r="AD570">
            <v>71858.5</v>
          </cell>
          <cell r="AE570"/>
          <cell r="AF570">
            <v>0.98</v>
          </cell>
          <cell r="AG570">
            <v>71858.5</v>
          </cell>
          <cell r="AH570"/>
          <cell r="AI570">
            <v>1.18</v>
          </cell>
          <cell r="AJ570">
            <v>86523.5</v>
          </cell>
          <cell r="AK570"/>
          <cell r="AL570"/>
          <cell r="AM570">
            <v>36.65</v>
          </cell>
          <cell r="AN570">
            <v>2687361.25</v>
          </cell>
          <cell r="AO570"/>
          <cell r="AP570">
            <v>36.65</v>
          </cell>
          <cell r="AQ570">
            <v>1088578.3</v>
          </cell>
          <cell r="AR570"/>
          <cell r="AS570">
            <v>5.16</v>
          </cell>
          <cell r="AT570">
            <v>417211.8</v>
          </cell>
          <cell r="AU570"/>
          <cell r="AV570"/>
          <cell r="AW570">
            <v>5444075.8499999996</v>
          </cell>
          <cell r="AX570"/>
          <cell r="AY570">
            <v>49.82</v>
          </cell>
        </row>
        <row r="571">
          <cell r="A571" t="str">
            <v>3200000000092</v>
          </cell>
          <cell r="B571" t="str">
            <v>ALT SCH-IROQUOIS/KANKAKEE ROE</v>
          </cell>
          <cell r="C571" t="str">
            <v>KANKAKEE</v>
          </cell>
          <cell r="D571" t="str">
            <v>Regional</v>
          </cell>
          <cell r="E571"/>
          <cell r="F571">
            <v>119.98</v>
          </cell>
          <cell r="G571">
            <v>55.266826191350269</v>
          </cell>
          <cell r="H571">
            <v>3.33</v>
          </cell>
          <cell r="I571"/>
          <cell r="J571">
            <v>0.44</v>
          </cell>
          <cell r="K571">
            <v>32263</v>
          </cell>
          <cell r="L571"/>
          <cell r="M571">
            <v>0.44</v>
          </cell>
          <cell r="N571">
            <v>32263</v>
          </cell>
          <cell r="O571"/>
          <cell r="P571">
            <v>0.46</v>
          </cell>
          <cell r="Q571">
            <v>33729.5</v>
          </cell>
          <cell r="R571"/>
          <cell r="S571">
            <v>0.46</v>
          </cell>
          <cell r="T571">
            <v>33729.5</v>
          </cell>
          <cell r="U571"/>
          <cell r="V571"/>
          <cell r="W571">
            <v>0.02</v>
          </cell>
          <cell r="X571">
            <v>1466.5</v>
          </cell>
          <cell r="Y571"/>
          <cell r="Z571">
            <v>0.02</v>
          </cell>
          <cell r="AA571">
            <v>1466.5</v>
          </cell>
          <cell r="AB571"/>
          <cell r="AC571">
            <v>0.02</v>
          </cell>
          <cell r="AD571">
            <v>1466.5</v>
          </cell>
          <cell r="AE571"/>
          <cell r="AF571">
            <v>0.02</v>
          </cell>
          <cell r="AG571">
            <v>1466.5</v>
          </cell>
          <cell r="AH571"/>
          <cell r="AI571">
            <v>0.03</v>
          </cell>
          <cell r="AJ571">
            <v>2199.75</v>
          </cell>
          <cell r="AK571"/>
          <cell r="AL571"/>
          <cell r="AM571">
            <v>0.85</v>
          </cell>
          <cell r="AN571">
            <v>62326.25</v>
          </cell>
          <cell r="AO571"/>
          <cell r="AP571">
            <v>0.85</v>
          </cell>
          <cell r="AQ571">
            <v>25246.7</v>
          </cell>
          <cell r="AR571"/>
          <cell r="AS571">
            <v>0.11</v>
          </cell>
          <cell r="AT571">
            <v>8894.0499999999993</v>
          </cell>
          <cell r="AU571"/>
          <cell r="AV571"/>
          <cell r="AW571">
            <v>236517.75</v>
          </cell>
          <cell r="AX571"/>
          <cell r="AY571">
            <v>2.3000000000000003</v>
          </cell>
        </row>
        <row r="572">
          <cell r="A572" t="str">
            <v>3200000000093</v>
          </cell>
          <cell r="B572" t="str">
            <v>SAFE SCH-IROQUOIS/KANKAKEE ROE</v>
          </cell>
          <cell r="C572" t="str">
            <v>KANKAKEE</v>
          </cell>
          <cell r="D572" t="str">
            <v>Regional</v>
          </cell>
          <cell r="E572"/>
          <cell r="F572">
            <v>30</v>
          </cell>
          <cell r="G572">
            <v>13.819009716123588</v>
          </cell>
          <cell r="H572">
            <v>0</v>
          </cell>
          <cell r="I572"/>
          <cell r="J572">
            <v>0.11</v>
          </cell>
          <cell r="K572">
            <v>8065.75</v>
          </cell>
          <cell r="L572"/>
          <cell r="M572">
            <v>0.11</v>
          </cell>
          <cell r="N572">
            <v>8065.75</v>
          </cell>
          <cell r="O572"/>
          <cell r="P572">
            <v>0.11</v>
          </cell>
          <cell r="Q572">
            <v>8065.75</v>
          </cell>
          <cell r="R572"/>
          <cell r="S572">
            <v>0.11</v>
          </cell>
          <cell r="T572">
            <v>8065.75</v>
          </cell>
          <cell r="U572"/>
          <cell r="V572"/>
          <cell r="W572">
            <v>0</v>
          </cell>
          <cell r="X572">
            <v>0</v>
          </cell>
          <cell r="Y572"/>
          <cell r="Z572">
            <v>0</v>
          </cell>
          <cell r="AA572">
            <v>0</v>
          </cell>
          <cell r="AB572"/>
          <cell r="AC572">
            <v>0</v>
          </cell>
          <cell r="AD572">
            <v>0</v>
          </cell>
          <cell r="AE572"/>
          <cell r="AF572">
            <v>0</v>
          </cell>
          <cell r="AG572">
            <v>0</v>
          </cell>
          <cell r="AH572"/>
          <cell r="AI572">
            <v>0</v>
          </cell>
          <cell r="AJ572">
            <v>0</v>
          </cell>
          <cell r="AK572"/>
          <cell r="AL572"/>
          <cell r="AM572">
            <v>0.21</v>
          </cell>
          <cell r="AN572">
            <v>15398.25</v>
          </cell>
          <cell r="AO572"/>
          <cell r="AP572">
            <v>0.21</v>
          </cell>
          <cell r="AQ572">
            <v>6237.42</v>
          </cell>
          <cell r="AR572"/>
          <cell r="AS572">
            <v>0.03</v>
          </cell>
          <cell r="AT572">
            <v>2425.65</v>
          </cell>
          <cell r="AU572"/>
          <cell r="AV572"/>
          <cell r="AW572">
            <v>56324.32</v>
          </cell>
          <cell r="AX572"/>
          <cell r="AY572">
            <v>0.54</v>
          </cell>
        </row>
        <row r="573">
          <cell r="A573" t="str">
            <v>3203800302600</v>
          </cell>
          <cell r="B573" t="str">
            <v>DONOVAN COMM UNIT SCHOOL DIST 3</v>
          </cell>
          <cell r="C573" t="str">
            <v>IROQUOIS</v>
          </cell>
          <cell r="D573" t="str">
            <v>Unit</v>
          </cell>
          <cell r="E573"/>
          <cell r="F573">
            <v>268.75</v>
          </cell>
          <cell r="G573">
            <v>96</v>
          </cell>
          <cell r="H573">
            <v>3</v>
          </cell>
          <cell r="I573"/>
          <cell r="J573">
            <v>0.76</v>
          </cell>
          <cell r="K573">
            <v>55727</v>
          </cell>
          <cell r="L573"/>
          <cell r="M573">
            <v>0.76</v>
          </cell>
          <cell r="N573">
            <v>55727</v>
          </cell>
          <cell r="O573"/>
          <cell r="P573">
            <v>0.8</v>
          </cell>
          <cell r="Q573">
            <v>58660</v>
          </cell>
          <cell r="R573"/>
          <cell r="S573">
            <v>0.8</v>
          </cell>
          <cell r="T573">
            <v>58660</v>
          </cell>
          <cell r="U573"/>
          <cell r="V573"/>
          <cell r="W573">
            <v>0.02</v>
          </cell>
          <cell r="X573">
            <v>1466.5</v>
          </cell>
          <cell r="Y573"/>
          <cell r="Z573">
            <v>0.02</v>
          </cell>
          <cell r="AA573">
            <v>1466.5</v>
          </cell>
          <cell r="AB573"/>
          <cell r="AC573">
            <v>0.02</v>
          </cell>
          <cell r="AD573">
            <v>1466.5</v>
          </cell>
          <cell r="AE573"/>
          <cell r="AF573">
            <v>0.02</v>
          </cell>
          <cell r="AG573">
            <v>1466.5</v>
          </cell>
          <cell r="AH573"/>
          <cell r="AI573">
            <v>0.03</v>
          </cell>
          <cell r="AJ573">
            <v>2199.75</v>
          </cell>
          <cell r="AK573"/>
          <cell r="AL573"/>
          <cell r="AM573">
            <v>1.9</v>
          </cell>
          <cell r="AN573">
            <v>139317.5</v>
          </cell>
          <cell r="AO573"/>
          <cell r="AP573">
            <v>1.9</v>
          </cell>
          <cell r="AQ573">
            <v>56433.8</v>
          </cell>
          <cell r="AR573"/>
          <cell r="AS573">
            <v>0.26</v>
          </cell>
          <cell r="AT573">
            <v>21022.3</v>
          </cell>
          <cell r="AU573"/>
          <cell r="AV573"/>
          <cell r="AW573">
            <v>453613.35</v>
          </cell>
          <cell r="AX573"/>
          <cell r="AY573">
            <v>4.3499999999999996</v>
          </cell>
        </row>
        <row r="574">
          <cell r="A574" t="str">
            <v>3203800402600</v>
          </cell>
          <cell r="B574" t="str">
            <v>CENTRAL COMM UNIT SCHOOL DIST 4</v>
          </cell>
          <cell r="C574" t="str">
            <v>IROQUOIS</v>
          </cell>
          <cell r="D574" t="str">
            <v>Unit</v>
          </cell>
          <cell r="E574"/>
          <cell r="F574">
            <v>938.63</v>
          </cell>
          <cell r="G574">
            <v>286</v>
          </cell>
          <cell r="H574">
            <v>3.16</v>
          </cell>
          <cell r="I574"/>
          <cell r="J574">
            <v>2.2799999999999998</v>
          </cell>
          <cell r="K574">
            <v>167181</v>
          </cell>
          <cell r="L574"/>
          <cell r="M574">
            <v>2.2799999999999998</v>
          </cell>
          <cell r="N574">
            <v>167181</v>
          </cell>
          <cell r="O574"/>
          <cell r="P574">
            <v>2.38</v>
          </cell>
          <cell r="Q574">
            <v>174513.5</v>
          </cell>
          <cell r="R574"/>
          <cell r="S574">
            <v>2.38</v>
          </cell>
          <cell r="T574">
            <v>174513.5</v>
          </cell>
          <cell r="U574"/>
          <cell r="V574"/>
          <cell r="W574">
            <v>0.02</v>
          </cell>
          <cell r="X574">
            <v>1466.5</v>
          </cell>
          <cell r="Y574"/>
          <cell r="Z574">
            <v>0.02</v>
          </cell>
          <cell r="AA574">
            <v>1466.5</v>
          </cell>
          <cell r="AB574"/>
          <cell r="AC574">
            <v>0.02</v>
          </cell>
          <cell r="AD574">
            <v>1466.5</v>
          </cell>
          <cell r="AE574"/>
          <cell r="AF574">
            <v>0.02</v>
          </cell>
          <cell r="AG574">
            <v>1466.5</v>
          </cell>
          <cell r="AH574"/>
          <cell r="AI574">
            <v>0.03</v>
          </cell>
          <cell r="AJ574">
            <v>2199.75</v>
          </cell>
          <cell r="AK574"/>
          <cell r="AL574"/>
          <cell r="AM574">
            <v>6.65</v>
          </cell>
          <cell r="AN574">
            <v>487611.25</v>
          </cell>
          <cell r="AO574"/>
          <cell r="AP574">
            <v>6.65</v>
          </cell>
          <cell r="AQ574">
            <v>197518.3</v>
          </cell>
          <cell r="AR574"/>
          <cell r="AS574">
            <v>0.93</v>
          </cell>
          <cell r="AT574">
            <v>75195.149999999994</v>
          </cell>
          <cell r="AU574"/>
          <cell r="AV574"/>
          <cell r="AW574">
            <v>1451779.45</v>
          </cell>
          <cell r="AX574"/>
          <cell r="AY574">
            <v>13.78</v>
          </cell>
        </row>
        <row r="575">
          <cell r="A575" t="str">
            <v>3203800602600</v>
          </cell>
          <cell r="B575" t="str">
            <v>CISSNA PARK COMM UNIT SCH DIST 6</v>
          </cell>
          <cell r="C575" t="str">
            <v>IROQUOIS</v>
          </cell>
          <cell r="D575" t="str">
            <v>Unit</v>
          </cell>
          <cell r="E575"/>
          <cell r="F575">
            <v>273</v>
          </cell>
          <cell r="G575">
            <v>92.33</v>
          </cell>
          <cell r="H575">
            <v>0</v>
          </cell>
          <cell r="I575"/>
          <cell r="J575">
            <v>0.73</v>
          </cell>
          <cell r="K575">
            <v>53527.25</v>
          </cell>
          <cell r="L575"/>
          <cell r="M575">
            <v>0.73</v>
          </cell>
          <cell r="N575">
            <v>53527.25</v>
          </cell>
          <cell r="O575"/>
          <cell r="P575">
            <v>0.76</v>
          </cell>
          <cell r="Q575">
            <v>55727</v>
          </cell>
          <cell r="R575"/>
          <cell r="S575">
            <v>0.76</v>
          </cell>
          <cell r="T575">
            <v>55727</v>
          </cell>
          <cell r="U575"/>
          <cell r="V575"/>
          <cell r="W575">
            <v>0</v>
          </cell>
          <cell r="X575">
            <v>0</v>
          </cell>
          <cell r="Y575"/>
          <cell r="Z575">
            <v>0</v>
          </cell>
          <cell r="AA575">
            <v>0</v>
          </cell>
          <cell r="AB575"/>
          <cell r="AC575">
            <v>0</v>
          </cell>
          <cell r="AD575">
            <v>0</v>
          </cell>
          <cell r="AE575"/>
          <cell r="AF575">
            <v>0</v>
          </cell>
          <cell r="AG575">
            <v>0</v>
          </cell>
          <cell r="AH575"/>
          <cell r="AI575">
            <v>0</v>
          </cell>
          <cell r="AJ575">
            <v>0</v>
          </cell>
          <cell r="AK575"/>
          <cell r="AL575"/>
          <cell r="AM575">
            <v>1.93</v>
          </cell>
          <cell r="AN575">
            <v>141517.25</v>
          </cell>
          <cell r="AO575"/>
          <cell r="AP575">
            <v>1.93</v>
          </cell>
          <cell r="AQ575">
            <v>57324.86</v>
          </cell>
          <cell r="AR575"/>
          <cell r="AS575">
            <v>0.27</v>
          </cell>
          <cell r="AT575">
            <v>21830.85</v>
          </cell>
          <cell r="AU575"/>
          <cell r="AV575"/>
          <cell r="AW575">
            <v>439181.45999999996</v>
          </cell>
          <cell r="AX575"/>
          <cell r="AY575">
            <v>4.18</v>
          </cell>
        </row>
        <row r="576">
          <cell r="A576" t="str">
            <v>3203800902600</v>
          </cell>
          <cell r="B576" t="str">
            <v>IROQUOIS CO C U SCHOOL DIST 9</v>
          </cell>
          <cell r="C576" t="str">
            <v>IROQUOIS</v>
          </cell>
          <cell r="D576" t="str">
            <v>Unit</v>
          </cell>
          <cell r="E576"/>
          <cell r="F576">
            <v>851.71</v>
          </cell>
          <cell r="G576">
            <v>435.33</v>
          </cell>
          <cell r="H576">
            <v>22</v>
          </cell>
          <cell r="I576"/>
          <cell r="J576">
            <v>3.48</v>
          </cell>
          <cell r="K576">
            <v>255171</v>
          </cell>
          <cell r="L576"/>
          <cell r="M576">
            <v>3.48</v>
          </cell>
          <cell r="N576">
            <v>255171</v>
          </cell>
          <cell r="O576"/>
          <cell r="P576">
            <v>3.62</v>
          </cell>
          <cell r="Q576">
            <v>265436.5</v>
          </cell>
          <cell r="R576"/>
          <cell r="S576">
            <v>3.62</v>
          </cell>
          <cell r="T576">
            <v>265436.5</v>
          </cell>
          <cell r="U576"/>
          <cell r="V576"/>
          <cell r="W576">
            <v>0.17</v>
          </cell>
          <cell r="X576">
            <v>12465.25</v>
          </cell>
          <cell r="Y576"/>
          <cell r="Z576">
            <v>0.17</v>
          </cell>
          <cell r="AA576">
            <v>12465.25</v>
          </cell>
          <cell r="AB576"/>
          <cell r="AC576">
            <v>0.18</v>
          </cell>
          <cell r="AD576">
            <v>13198.5</v>
          </cell>
          <cell r="AE576"/>
          <cell r="AF576">
            <v>0.18</v>
          </cell>
          <cell r="AG576">
            <v>13198.5</v>
          </cell>
          <cell r="AH576"/>
          <cell r="AI576">
            <v>0.22</v>
          </cell>
          <cell r="AJ576">
            <v>16131.5</v>
          </cell>
          <cell r="AK576"/>
          <cell r="AL576"/>
          <cell r="AM576">
            <v>6.04</v>
          </cell>
          <cell r="AN576">
            <v>442883</v>
          </cell>
          <cell r="AO576"/>
          <cell r="AP576">
            <v>6.04</v>
          </cell>
          <cell r="AQ576">
            <v>179400.08</v>
          </cell>
          <cell r="AR576"/>
          <cell r="AS576">
            <v>0.85</v>
          </cell>
          <cell r="AT576">
            <v>68726.75</v>
          </cell>
          <cell r="AU576"/>
          <cell r="AV576"/>
          <cell r="AW576">
            <v>1799683.83</v>
          </cell>
          <cell r="AX576"/>
          <cell r="AY576">
            <v>17.509999999999998</v>
          </cell>
        </row>
        <row r="577">
          <cell r="A577" t="str">
            <v>3203801002600</v>
          </cell>
          <cell r="B577" t="str">
            <v>IROQUOIS WEST C U S DIST 10</v>
          </cell>
          <cell r="C577" t="str">
            <v>IROQUOIS</v>
          </cell>
          <cell r="D577" t="str">
            <v>Unit</v>
          </cell>
          <cell r="E577"/>
          <cell r="F577">
            <v>822.37</v>
          </cell>
          <cell r="G577">
            <v>430.33</v>
          </cell>
          <cell r="H577">
            <v>30.66</v>
          </cell>
          <cell r="I577"/>
          <cell r="J577">
            <v>3.44</v>
          </cell>
          <cell r="K577">
            <v>252238</v>
          </cell>
          <cell r="L577"/>
          <cell r="M577">
            <v>3.44</v>
          </cell>
          <cell r="N577">
            <v>252238</v>
          </cell>
          <cell r="O577"/>
          <cell r="P577">
            <v>3.58</v>
          </cell>
          <cell r="Q577">
            <v>262503.5</v>
          </cell>
          <cell r="R577"/>
          <cell r="S577">
            <v>3.58</v>
          </cell>
          <cell r="T577">
            <v>262503.5</v>
          </cell>
          <cell r="U577"/>
          <cell r="V577"/>
          <cell r="W577">
            <v>0.24</v>
          </cell>
          <cell r="X577">
            <v>17598</v>
          </cell>
          <cell r="Y577"/>
          <cell r="Z577">
            <v>0.24</v>
          </cell>
          <cell r="AA577">
            <v>17598</v>
          </cell>
          <cell r="AB577"/>
          <cell r="AC577">
            <v>0.25</v>
          </cell>
          <cell r="AD577">
            <v>18331.25</v>
          </cell>
          <cell r="AE577"/>
          <cell r="AF577">
            <v>0.25</v>
          </cell>
          <cell r="AG577">
            <v>18331.25</v>
          </cell>
          <cell r="AH577"/>
          <cell r="AI577">
            <v>0.3</v>
          </cell>
          <cell r="AJ577">
            <v>21997.5</v>
          </cell>
          <cell r="AK577"/>
          <cell r="AL577"/>
          <cell r="AM577">
            <v>5.83</v>
          </cell>
          <cell r="AN577">
            <v>427484.75</v>
          </cell>
          <cell r="AO577"/>
          <cell r="AP577">
            <v>5.83</v>
          </cell>
          <cell r="AQ577">
            <v>173162.66</v>
          </cell>
          <cell r="AR577"/>
          <cell r="AS577">
            <v>0.82</v>
          </cell>
          <cell r="AT577">
            <v>66301.100000000006</v>
          </cell>
          <cell r="AU577"/>
          <cell r="AV577"/>
          <cell r="AW577">
            <v>1790287.51</v>
          </cell>
          <cell r="AX577"/>
          <cell r="AY577">
            <v>17.47</v>
          </cell>
        </row>
        <row r="578">
          <cell r="A578" t="str">
            <v>3203812402600</v>
          </cell>
          <cell r="B578" t="str">
            <v>MILFORD AREA PUBLIC SCHL DIST 124</v>
          </cell>
          <cell r="C578" t="str">
            <v>IROQUOIS</v>
          </cell>
          <cell r="D578" t="str">
            <v>Unit</v>
          </cell>
          <cell r="E578"/>
          <cell r="F578">
            <v>490.2</v>
          </cell>
          <cell r="G578">
            <v>228.66</v>
          </cell>
          <cell r="H578">
            <v>10</v>
          </cell>
          <cell r="I578"/>
          <cell r="J578">
            <v>1.82</v>
          </cell>
          <cell r="K578">
            <v>133451.5</v>
          </cell>
          <cell r="L578"/>
          <cell r="M578">
            <v>1.82</v>
          </cell>
          <cell r="N578">
            <v>133451.5</v>
          </cell>
          <cell r="O578"/>
          <cell r="P578">
            <v>1.9</v>
          </cell>
          <cell r="Q578">
            <v>139317.5</v>
          </cell>
          <cell r="R578"/>
          <cell r="S578">
            <v>1.9</v>
          </cell>
          <cell r="T578">
            <v>139317.5</v>
          </cell>
          <cell r="U578"/>
          <cell r="V578"/>
          <cell r="W578">
            <v>0.08</v>
          </cell>
          <cell r="X578">
            <v>5866</v>
          </cell>
          <cell r="Y578"/>
          <cell r="Z578">
            <v>0.08</v>
          </cell>
          <cell r="AA578">
            <v>5866</v>
          </cell>
          <cell r="AB578"/>
          <cell r="AC578">
            <v>0.08</v>
          </cell>
          <cell r="AD578">
            <v>5866</v>
          </cell>
          <cell r="AE578"/>
          <cell r="AF578">
            <v>0.08</v>
          </cell>
          <cell r="AG578">
            <v>5866</v>
          </cell>
          <cell r="AH578"/>
          <cell r="AI578">
            <v>0.1</v>
          </cell>
          <cell r="AJ578">
            <v>7332.5</v>
          </cell>
          <cell r="AK578"/>
          <cell r="AL578"/>
          <cell r="AM578">
            <v>3.47</v>
          </cell>
          <cell r="AN578">
            <v>254437.75</v>
          </cell>
          <cell r="AO578"/>
          <cell r="AP578">
            <v>3.47</v>
          </cell>
          <cell r="AQ578">
            <v>103065.94</v>
          </cell>
          <cell r="AR578"/>
          <cell r="AS578">
            <v>0.49</v>
          </cell>
          <cell r="AT578">
            <v>39618.949999999997</v>
          </cell>
          <cell r="AU578"/>
          <cell r="AV578"/>
          <cell r="AW578">
            <v>973457.14</v>
          </cell>
          <cell r="AX578"/>
          <cell r="AY578">
            <v>9.43</v>
          </cell>
        </row>
        <row r="579">
          <cell r="A579" t="str">
            <v>3203824902600</v>
          </cell>
          <cell r="B579" t="str">
            <v>CRESCENT-IROQUOIS</v>
          </cell>
          <cell r="C579" t="str">
            <v>IROQUOIS</v>
          </cell>
          <cell r="D579" t="str">
            <v>Unit</v>
          </cell>
          <cell r="E579"/>
          <cell r="F579">
            <v>101.6</v>
          </cell>
          <cell r="G579">
            <v>24.66</v>
          </cell>
          <cell r="H579">
            <v>0</v>
          </cell>
          <cell r="I579"/>
          <cell r="J579">
            <v>0.19</v>
          </cell>
          <cell r="K579">
            <v>13931.75</v>
          </cell>
          <cell r="L579"/>
          <cell r="M579">
            <v>0.19</v>
          </cell>
          <cell r="N579">
            <v>13931.75</v>
          </cell>
          <cell r="O579"/>
          <cell r="P579">
            <v>0.2</v>
          </cell>
          <cell r="Q579">
            <v>14665</v>
          </cell>
          <cell r="R579"/>
          <cell r="S579">
            <v>0.2</v>
          </cell>
          <cell r="T579">
            <v>14665</v>
          </cell>
          <cell r="U579"/>
          <cell r="V579"/>
          <cell r="W579">
            <v>0</v>
          </cell>
          <cell r="X579">
            <v>0</v>
          </cell>
          <cell r="Y579"/>
          <cell r="Z579">
            <v>0</v>
          </cell>
          <cell r="AA579">
            <v>0</v>
          </cell>
          <cell r="AB579"/>
          <cell r="AC579">
            <v>0</v>
          </cell>
          <cell r="AD579">
            <v>0</v>
          </cell>
          <cell r="AE579"/>
          <cell r="AF579">
            <v>0</v>
          </cell>
          <cell r="AG579">
            <v>0</v>
          </cell>
          <cell r="AH579"/>
          <cell r="AI579">
            <v>0</v>
          </cell>
          <cell r="AJ579">
            <v>0</v>
          </cell>
          <cell r="AK579"/>
          <cell r="AL579"/>
          <cell r="AM579">
            <v>0.72</v>
          </cell>
          <cell r="AN579">
            <v>52794</v>
          </cell>
          <cell r="AO579"/>
          <cell r="AP579">
            <v>0.72</v>
          </cell>
          <cell r="AQ579">
            <v>21385.439999999999</v>
          </cell>
          <cell r="AR579"/>
          <cell r="AS579">
            <v>0.1</v>
          </cell>
          <cell r="AT579">
            <v>8085.5</v>
          </cell>
          <cell r="AU579"/>
          <cell r="AV579"/>
          <cell r="AW579">
            <v>139458.44</v>
          </cell>
          <cell r="AX579"/>
          <cell r="AY579">
            <v>1.31</v>
          </cell>
        </row>
        <row r="580">
          <cell r="A580" t="str">
            <v>3204600102600</v>
          </cell>
          <cell r="B580" t="str">
            <v>MOMENCE COMM UNIT SCH DIST 1</v>
          </cell>
          <cell r="C580" t="str">
            <v>KANKAKEE</v>
          </cell>
          <cell r="D580" t="str">
            <v>Unit</v>
          </cell>
          <cell r="E580"/>
          <cell r="F580">
            <v>936.25</v>
          </cell>
          <cell r="G580">
            <v>463.66</v>
          </cell>
          <cell r="H580">
            <v>102.66</v>
          </cell>
          <cell r="I580"/>
          <cell r="J580">
            <v>3.7</v>
          </cell>
          <cell r="K580">
            <v>271302.5</v>
          </cell>
          <cell r="L580"/>
          <cell r="M580">
            <v>3.7</v>
          </cell>
          <cell r="N580">
            <v>271302.5</v>
          </cell>
          <cell r="O580"/>
          <cell r="P580">
            <v>3.86</v>
          </cell>
          <cell r="Q580">
            <v>283034.5</v>
          </cell>
          <cell r="R580"/>
          <cell r="S580">
            <v>3.86</v>
          </cell>
          <cell r="T580">
            <v>283034.5</v>
          </cell>
          <cell r="U580"/>
          <cell r="V580"/>
          <cell r="W580">
            <v>0.82</v>
          </cell>
          <cell r="X580">
            <v>60126.5</v>
          </cell>
          <cell r="Y580"/>
          <cell r="Z580">
            <v>0.82</v>
          </cell>
          <cell r="AA580">
            <v>60126.5</v>
          </cell>
          <cell r="AB580"/>
          <cell r="AC580">
            <v>0.85</v>
          </cell>
          <cell r="AD580">
            <v>62326.25</v>
          </cell>
          <cell r="AE580"/>
          <cell r="AF580">
            <v>0.85</v>
          </cell>
          <cell r="AG580">
            <v>62326.25</v>
          </cell>
          <cell r="AH580"/>
          <cell r="AI580">
            <v>1.02</v>
          </cell>
          <cell r="AJ580">
            <v>74791.5</v>
          </cell>
          <cell r="AK580"/>
          <cell r="AL580"/>
          <cell r="AM580">
            <v>6.64</v>
          </cell>
          <cell r="AN580">
            <v>486878</v>
          </cell>
          <cell r="AO580"/>
          <cell r="AP580">
            <v>6.64</v>
          </cell>
          <cell r="AQ580">
            <v>197221.28</v>
          </cell>
          <cell r="AR580"/>
          <cell r="AS580">
            <v>0.93</v>
          </cell>
          <cell r="AT580">
            <v>75195.149999999994</v>
          </cell>
          <cell r="AU580"/>
          <cell r="AV580"/>
          <cell r="AW580">
            <v>2187665.4299999997</v>
          </cell>
          <cell r="AX580"/>
          <cell r="AY580">
            <v>21.599999999999998</v>
          </cell>
        </row>
        <row r="581">
          <cell r="A581" t="str">
            <v>3204600202600</v>
          </cell>
          <cell r="B581" t="str">
            <v>HERSCHER COMM UNIT SCH DIST 2</v>
          </cell>
          <cell r="C581" t="str">
            <v>KANKAKEE</v>
          </cell>
          <cell r="D581" t="str">
            <v>Unit</v>
          </cell>
          <cell r="E581"/>
          <cell r="F581">
            <v>1627.78</v>
          </cell>
          <cell r="G581">
            <v>367.33</v>
          </cell>
          <cell r="H581">
            <v>14.16</v>
          </cell>
          <cell r="I581"/>
          <cell r="J581">
            <v>2.93</v>
          </cell>
          <cell r="K581">
            <v>214842.25</v>
          </cell>
          <cell r="L581"/>
          <cell r="M581">
            <v>2.93</v>
          </cell>
          <cell r="N581">
            <v>214842.25</v>
          </cell>
          <cell r="O581"/>
          <cell r="P581">
            <v>3.06</v>
          </cell>
          <cell r="Q581">
            <v>224374.5</v>
          </cell>
          <cell r="R581"/>
          <cell r="S581">
            <v>3.06</v>
          </cell>
          <cell r="T581">
            <v>224374.5</v>
          </cell>
          <cell r="U581"/>
          <cell r="V581"/>
          <cell r="W581">
            <v>0.11</v>
          </cell>
          <cell r="X581">
            <v>8065.75</v>
          </cell>
          <cell r="Y581"/>
          <cell r="Z581">
            <v>0.11</v>
          </cell>
          <cell r="AA581">
            <v>8065.75</v>
          </cell>
          <cell r="AB581"/>
          <cell r="AC581">
            <v>0.11</v>
          </cell>
          <cell r="AD581">
            <v>8065.75</v>
          </cell>
          <cell r="AE581"/>
          <cell r="AF581">
            <v>0.11</v>
          </cell>
          <cell r="AG581">
            <v>8065.75</v>
          </cell>
          <cell r="AH581"/>
          <cell r="AI581">
            <v>0.14000000000000001</v>
          </cell>
          <cell r="AJ581">
            <v>10265.5</v>
          </cell>
          <cell r="AK581"/>
          <cell r="AL581"/>
          <cell r="AM581">
            <v>11.54</v>
          </cell>
          <cell r="AN581">
            <v>846170.5</v>
          </cell>
          <cell r="AO581"/>
          <cell r="AP581">
            <v>11.54</v>
          </cell>
          <cell r="AQ581">
            <v>342761.08</v>
          </cell>
          <cell r="AR581"/>
          <cell r="AS581">
            <v>1.62</v>
          </cell>
          <cell r="AT581">
            <v>130985.1</v>
          </cell>
          <cell r="AU581"/>
          <cell r="AV581"/>
          <cell r="AW581">
            <v>2240878.6800000002</v>
          </cell>
          <cell r="AX581"/>
          <cell r="AY581">
            <v>21.06</v>
          </cell>
        </row>
        <row r="582">
          <cell r="A582" t="str">
            <v>3204600502600</v>
          </cell>
          <cell r="B582" t="str">
            <v>MANTENO COMM UNIT SCH DIST 5</v>
          </cell>
          <cell r="C582" t="str">
            <v>KANKAKEE</v>
          </cell>
          <cell r="D582" t="str">
            <v>Unit</v>
          </cell>
          <cell r="E582"/>
          <cell r="F582">
            <v>1793.95</v>
          </cell>
          <cell r="G582">
            <v>466</v>
          </cell>
          <cell r="H582">
            <v>40</v>
          </cell>
          <cell r="I582"/>
          <cell r="J582">
            <v>3.72</v>
          </cell>
          <cell r="K582">
            <v>272769</v>
          </cell>
          <cell r="L582"/>
          <cell r="M582">
            <v>3.72</v>
          </cell>
          <cell r="N582">
            <v>272769</v>
          </cell>
          <cell r="O582"/>
          <cell r="P582">
            <v>3.88</v>
          </cell>
          <cell r="Q582">
            <v>284501</v>
          </cell>
          <cell r="R582"/>
          <cell r="S582">
            <v>3.88</v>
          </cell>
          <cell r="T582">
            <v>284501</v>
          </cell>
          <cell r="U582"/>
          <cell r="V582"/>
          <cell r="W582">
            <v>0.32</v>
          </cell>
          <cell r="X582">
            <v>23464</v>
          </cell>
          <cell r="Y582"/>
          <cell r="Z582">
            <v>0.32</v>
          </cell>
          <cell r="AA582">
            <v>23464</v>
          </cell>
          <cell r="AB582"/>
          <cell r="AC582">
            <v>0.33</v>
          </cell>
          <cell r="AD582">
            <v>24197.25</v>
          </cell>
          <cell r="AE582"/>
          <cell r="AF582">
            <v>0.33</v>
          </cell>
          <cell r="AG582">
            <v>24197.25</v>
          </cell>
          <cell r="AH582"/>
          <cell r="AI582">
            <v>0.4</v>
          </cell>
          <cell r="AJ582">
            <v>29330</v>
          </cell>
          <cell r="AK582"/>
          <cell r="AL582"/>
          <cell r="AM582">
            <v>12.72</v>
          </cell>
          <cell r="AN582">
            <v>932694</v>
          </cell>
          <cell r="AO582"/>
          <cell r="AP582">
            <v>12.72</v>
          </cell>
          <cell r="AQ582">
            <v>377809.44</v>
          </cell>
          <cell r="AR582"/>
          <cell r="AS582">
            <v>1.79</v>
          </cell>
          <cell r="AT582">
            <v>144730.45000000001</v>
          </cell>
          <cell r="AU582"/>
          <cell r="AV582"/>
          <cell r="AW582">
            <v>2694426.39</v>
          </cell>
          <cell r="AX582"/>
          <cell r="AY582">
            <v>25.580000000000002</v>
          </cell>
        </row>
        <row r="583">
          <cell r="A583" t="str">
            <v>3204600602600</v>
          </cell>
          <cell r="B583" t="str">
            <v>GRANT PARK C U  SCHOOL DIST 6</v>
          </cell>
          <cell r="C583" t="str">
            <v>KANKAKEE</v>
          </cell>
          <cell r="D583" t="str">
            <v>Unit</v>
          </cell>
          <cell r="E583"/>
          <cell r="F583">
            <v>424.5</v>
          </cell>
          <cell r="G583">
            <v>109</v>
          </cell>
          <cell r="H583">
            <v>13</v>
          </cell>
          <cell r="I583"/>
          <cell r="J583">
            <v>0.87</v>
          </cell>
          <cell r="K583">
            <v>63792.75</v>
          </cell>
          <cell r="L583"/>
          <cell r="M583">
            <v>0.87</v>
          </cell>
          <cell r="N583">
            <v>63792.75</v>
          </cell>
          <cell r="O583"/>
          <cell r="P583">
            <v>0.9</v>
          </cell>
          <cell r="Q583">
            <v>65992.5</v>
          </cell>
          <cell r="R583"/>
          <cell r="S583">
            <v>0.9</v>
          </cell>
          <cell r="T583">
            <v>65992.5</v>
          </cell>
          <cell r="U583"/>
          <cell r="V583"/>
          <cell r="W583">
            <v>0.1</v>
          </cell>
          <cell r="X583">
            <v>7332.5</v>
          </cell>
          <cell r="Y583"/>
          <cell r="Z583">
            <v>0.1</v>
          </cell>
          <cell r="AA583">
            <v>7332.5</v>
          </cell>
          <cell r="AB583"/>
          <cell r="AC583">
            <v>0.1</v>
          </cell>
          <cell r="AD583">
            <v>7332.5</v>
          </cell>
          <cell r="AE583"/>
          <cell r="AF583">
            <v>0.1</v>
          </cell>
          <cell r="AG583">
            <v>7332.5</v>
          </cell>
          <cell r="AH583"/>
          <cell r="AI583">
            <v>0.13</v>
          </cell>
          <cell r="AJ583">
            <v>9532.25</v>
          </cell>
          <cell r="AK583"/>
          <cell r="AL583"/>
          <cell r="AM583">
            <v>3.01</v>
          </cell>
          <cell r="AN583">
            <v>220708.25</v>
          </cell>
          <cell r="AO583"/>
          <cell r="AP583">
            <v>3.01</v>
          </cell>
          <cell r="AQ583">
            <v>89403.02</v>
          </cell>
          <cell r="AR583"/>
          <cell r="AS583">
            <v>0.42</v>
          </cell>
          <cell r="AT583">
            <v>33959.1</v>
          </cell>
          <cell r="AU583"/>
          <cell r="AV583"/>
          <cell r="AW583">
            <v>642503.12</v>
          </cell>
          <cell r="AX583"/>
          <cell r="AY583">
            <v>6.1099999999999994</v>
          </cell>
        </row>
        <row r="584">
          <cell r="A584" t="str">
            <v>3204605300200</v>
          </cell>
          <cell r="B584" t="str">
            <v>BOURBONNAIS SCHOOL DIST 53</v>
          </cell>
          <cell r="C584" t="str">
            <v>KANKAKEE</v>
          </cell>
          <cell r="D584" t="str">
            <v>Elementary</v>
          </cell>
          <cell r="E584"/>
          <cell r="F584">
            <v>2257.89</v>
          </cell>
          <cell r="G584">
            <v>851.66</v>
          </cell>
          <cell r="H584">
            <v>80</v>
          </cell>
          <cell r="I584"/>
          <cell r="J584">
            <v>6.81</v>
          </cell>
          <cell r="K584">
            <v>499343.25</v>
          </cell>
          <cell r="L584"/>
          <cell r="M584">
            <v>6.81</v>
          </cell>
          <cell r="N584">
            <v>499343.25</v>
          </cell>
          <cell r="O584"/>
          <cell r="P584">
            <v>7.09</v>
          </cell>
          <cell r="Q584">
            <v>519874.25</v>
          </cell>
          <cell r="R584"/>
          <cell r="S584">
            <v>7.09</v>
          </cell>
          <cell r="T584">
            <v>519874.25</v>
          </cell>
          <cell r="U584"/>
          <cell r="V584"/>
          <cell r="W584">
            <v>0.64</v>
          </cell>
          <cell r="X584">
            <v>46928</v>
          </cell>
          <cell r="Y584"/>
          <cell r="Z584">
            <v>0.64</v>
          </cell>
          <cell r="AA584">
            <v>46928</v>
          </cell>
          <cell r="AB584"/>
          <cell r="AC584">
            <v>0.66</v>
          </cell>
          <cell r="AD584">
            <v>48394.5</v>
          </cell>
          <cell r="AE584"/>
          <cell r="AF584">
            <v>0.66</v>
          </cell>
          <cell r="AG584">
            <v>48394.5</v>
          </cell>
          <cell r="AH584"/>
          <cell r="AI584">
            <v>0.8</v>
          </cell>
          <cell r="AJ584">
            <v>58660</v>
          </cell>
          <cell r="AK584"/>
          <cell r="AL584"/>
          <cell r="AM584">
            <v>16.010000000000002</v>
          </cell>
          <cell r="AN584">
            <v>1173933.25</v>
          </cell>
          <cell r="AO584"/>
          <cell r="AP584">
            <v>16.010000000000002</v>
          </cell>
          <cell r="AQ584">
            <v>475529.02</v>
          </cell>
          <cell r="AR584"/>
          <cell r="AS584">
            <v>2.25</v>
          </cell>
          <cell r="AT584">
            <v>181923.75</v>
          </cell>
          <cell r="AU584"/>
          <cell r="AV584"/>
          <cell r="AW584">
            <v>4119126.02</v>
          </cell>
          <cell r="AX584"/>
          <cell r="AY584">
            <v>39.760000000000005</v>
          </cell>
        </row>
        <row r="585">
          <cell r="A585" t="str">
            <v>3204606100200</v>
          </cell>
          <cell r="B585" t="str">
            <v>BRADLEY SCHOOL DIST 61</v>
          </cell>
          <cell r="C585" t="str">
            <v>KANKAKEE</v>
          </cell>
          <cell r="D585" t="str">
            <v>Elementary</v>
          </cell>
          <cell r="E585"/>
          <cell r="F585">
            <v>1223.72</v>
          </cell>
          <cell r="G585">
            <v>690</v>
          </cell>
          <cell r="H585">
            <v>88.16</v>
          </cell>
          <cell r="I585"/>
          <cell r="J585">
            <v>5.52</v>
          </cell>
          <cell r="K585">
            <v>404754</v>
          </cell>
          <cell r="L585"/>
          <cell r="M585">
            <v>5.52</v>
          </cell>
          <cell r="N585">
            <v>404754</v>
          </cell>
          <cell r="O585"/>
          <cell r="P585">
            <v>5.75</v>
          </cell>
          <cell r="Q585">
            <v>421618.75</v>
          </cell>
          <cell r="R585"/>
          <cell r="S585">
            <v>5.75</v>
          </cell>
          <cell r="T585">
            <v>421618.75</v>
          </cell>
          <cell r="U585"/>
          <cell r="V585"/>
          <cell r="W585">
            <v>0.7</v>
          </cell>
          <cell r="X585">
            <v>51327.5</v>
          </cell>
          <cell r="Y585"/>
          <cell r="Z585">
            <v>0.7</v>
          </cell>
          <cell r="AA585">
            <v>51327.5</v>
          </cell>
          <cell r="AB585"/>
          <cell r="AC585">
            <v>0.73</v>
          </cell>
          <cell r="AD585">
            <v>53527.25</v>
          </cell>
          <cell r="AE585"/>
          <cell r="AF585">
            <v>0.73</v>
          </cell>
          <cell r="AG585">
            <v>53527.25</v>
          </cell>
          <cell r="AH585"/>
          <cell r="AI585">
            <v>0.88</v>
          </cell>
          <cell r="AJ585">
            <v>64526</v>
          </cell>
          <cell r="AK585"/>
          <cell r="AL585"/>
          <cell r="AM585">
            <v>8.67</v>
          </cell>
          <cell r="AN585">
            <v>635727.75</v>
          </cell>
          <cell r="AO585"/>
          <cell r="AP585">
            <v>8.67</v>
          </cell>
          <cell r="AQ585">
            <v>257516.34</v>
          </cell>
          <cell r="AR585"/>
          <cell r="AS585">
            <v>1.22</v>
          </cell>
          <cell r="AT585">
            <v>98643.1</v>
          </cell>
          <cell r="AU585"/>
          <cell r="AV585"/>
          <cell r="AW585">
            <v>2918868.19</v>
          </cell>
          <cell r="AX585"/>
          <cell r="AY585">
            <v>28.729999999999997</v>
          </cell>
        </row>
        <row r="586">
          <cell r="A586" t="str">
            <v>3204611102500</v>
          </cell>
          <cell r="B586" t="str">
            <v>KANKAKEE SCHOOL DIST 111</v>
          </cell>
          <cell r="C586" t="str">
            <v>KANKAKEE</v>
          </cell>
          <cell r="D586" t="str">
            <v>Unit</v>
          </cell>
          <cell r="E586"/>
          <cell r="F586">
            <v>4489.5200000000004</v>
          </cell>
          <cell r="G586">
            <v>3270</v>
          </cell>
          <cell r="H586">
            <v>837</v>
          </cell>
          <cell r="I586"/>
          <cell r="J586">
            <v>26.16</v>
          </cell>
          <cell r="K586">
            <v>1918182</v>
          </cell>
          <cell r="L586"/>
          <cell r="M586">
            <v>26.16</v>
          </cell>
          <cell r="N586">
            <v>1918182</v>
          </cell>
          <cell r="O586"/>
          <cell r="P586">
            <v>27.25</v>
          </cell>
          <cell r="Q586">
            <v>1998106.25</v>
          </cell>
          <cell r="R586"/>
          <cell r="S586">
            <v>27.25</v>
          </cell>
          <cell r="T586">
            <v>1998106.25</v>
          </cell>
          <cell r="U586"/>
          <cell r="V586"/>
          <cell r="W586">
            <v>6.69</v>
          </cell>
          <cell r="X586">
            <v>490544.25</v>
          </cell>
          <cell r="Y586"/>
          <cell r="Z586">
            <v>6.69</v>
          </cell>
          <cell r="AA586">
            <v>490544.25</v>
          </cell>
          <cell r="AB586"/>
          <cell r="AC586">
            <v>6.97</v>
          </cell>
          <cell r="AD586">
            <v>511075.25</v>
          </cell>
          <cell r="AE586"/>
          <cell r="AF586">
            <v>6.97</v>
          </cell>
          <cell r="AG586">
            <v>511075.25</v>
          </cell>
          <cell r="AH586"/>
          <cell r="AI586">
            <v>8.3699999999999992</v>
          </cell>
          <cell r="AJ586">
            <v>613730.25</v>
          </cell>
          <cell r="AK586"/>
          <cell r="AL586"/>
          <cell r="AM586">
            <v>31.84</v>
          </cell>
          <cell r="AN586">
            <v>2334668</v>
          </cell>
          <cell r="AO586"/>
          <cell r="AP586">
            <v>31.84</v>
          </cell>
          <cell r="AQ586">
            <v>945711.68</v>
          </cell>
          <cell r="AR586"/>
          <cell r="AS586">
            <v>4.4800000000000004</v>
          </cell>
          <cell r="AT586">
            <v>362230.4</v>
          </cell>
          <cell r="AU586"/>
          <cell r="AV586"/>
          <cell r="AW586">
            <v>14092155.83</v>
          </cell>
          <cell r="AX586"/>
          <cell r="AY586">
            <v>141.5</v>
          </cell>
        </row>
        <row r="587">
          <cell r="A587" t="str">
            <v>3204625600400</v>
          </cell>
          <cell r="B587" t="str">
            <v>ST ANNE C C SCHOOL DIST 256</v>
          </cell>
          <cell r="C587" t="str">
            <v>KANKAKEE</v>
          </cell>
          <cell r="D587" t="str">
            <v>Elementary</v>
          </cell>
          <cell r="E587"/>
          <cell r="F587">
            <v>277.39</v>
          </cell>
          <cell r="G587">
            <v>116</v>
          </cell>
          <cell r="H587">
            <v>5.5</v>
          </cell>
          <cell r="I587"/>
          <cell r="J587">
            <v>0.92</v>
          </cell>
          <cell r="K587">
            <v>67459</v>
          </cell>
          <cell r="L587"/>
          <cell r="M587">
            <v>0.92</v>
          </cell>
          <cell r="N587">
            <v>67459</v>
          </cell>
          <cell r="O587"/>
          <cell r="P587">
            <v>0.96</v>
          </cell>
          <cell r="Q587">
            <v>70392</v>
          </cell>
          <cell r="R587"/>
          <cell r="S587">
            <v>0.96</v>
          </cell>
          <cell r="T587">
            <v>70392</v>
          </cell>
          <cell r="U587"/>
          <cell r="V587"/>
          <cell r="W587">
            <v>0.04</v>
          </cell>
          <cell r="X587">
            <v>2933</v>
          </cell>
          <cell r="Y587"/>
          <cell r="Z587">
            <v>0.04</v>
          </cell>
          <cell r="AA587">
            <v>2933</v>
          </cell>
          <cell r="AB587"/>
          <cell r="AC587">
            <v>0.04</v>
          </cell>
          <cell r="AD587">
            <v>2933</v>
          </cell>
          <cell r="AE587"/>
          <cell r="AF587">
            <v>0.04</v>
          </cell>
          <cell r="AG587">
            <v>2933</v>
          </cell>
          <cell r="AH587"/>
          <cell r="AI587">
            <v>0.05</v>
          </cell>
          <cell r="AJ587">
            <v>3666.25</v>
          </cell>
          <cell r="AK587"/>
          <cell r="AL587"/>
          <cell r="AM587">
            <v>1.96</v>
          </cell>
          <cell r="AN587">
            <v>143717</v>
          </cell>
          <cell r="AO587"/>
          <cell r="AP587">
            <v>1.96</v>
          </cell>
          <cell r="AQ587">
            <v>58215.92</v>
          </cell>
          <cell r="AR587"/>
          <cell r="AS587">
            <v>0.27</v>
          </cell>
          <cell r="AT587">
            <v>21830.85</v>
          </cell>
          <cell r="AU587"/>
          <cell r="AV587"/>
          <cell r="AW587">
            <v>514864.02</v>
          </cell>
          <cell r="AX587"/>
          <cell r="AY587">
            <v>4.97</v>
          </cell>
        </row>
        <row r="588">
          <cell r="A588" t="str">
            <v>3204625800400</v>
          </cell>
          <cell r="B588" t="str">
            <v>ST GEORGE C C SCHOOL DIST 258</v>
          </cell>
          <cell r="C588" t="str">
            <v>KANKAKEE</v>
          </cell>
          <cell r="D588" t="str">
            <v>Elementary</v>
          </cell>
          <cell r="E588"/>
          <cell r="F588">
            <v>383.47</v>
          </cell>
          <cell r="G588">
            <v>68</v>
          </cell>
          <cell r="H588">
            <v>13</v>
          </cell>
          <cell r="I588"/>
          <cell r="J588">
            <v>0.54</v>
          </cell>
          <cell r="K588">
            <v>39595.5</v>
          </cell>
          <cell r="L588"/>
          <cell r="M588">
            <v>0.54</v>
          </cell>
          <cell r="N588">
            <v>39595.5</v>
          </cell>
          <cell r="O588"/>
          <cell r="P588">
            <v>0.56000000000000005</v>
          </cell>
          <cell r="Q588">
            <v>41062</v>
          </cell>
          <cell r="R588"/>
          <cell r="S588">
            <v>0.56000000000000005</v>
          </cell>
          <cell r="T588">
            <v>41062</v>
          </cell>
          <cell r="U588"/>
          <cell r="V588"/>
          <cell r="W588">
            <v>0.1</v>
          </cell>
          <cell r="X588">
            <v>7332.5</v>
          </cell>
          <cell r="Y588"/>
          <cell r="Z588">
            <v>0.1</v>
          </cell>
          <cell r="AA588">
            <v>7332.5</v>
          </cell>
          <cell r="AB588"/>
          <cell r="AC588">
            <v>0.1</v>
          </cell>
          <cell r="AD588">
            <v>7332.5</v>
          </cell>
          <cell r="AE588"/>
          <cell r="AF588">
            <v>0.1</v>
          </cell>
          <cell r="AG588">
            <v>7332.5</v>
          </cell>
          <cell r="AH588"/>
          <cell r="AI588">
            <v>0.13</v>
          </cell>
          <cell r="AJ588">
            <v>9532.25</v>
          </cell>
          <cell r="AK588"/>
          <cell r="AL588"/>
          <cell r="AM588">
            <v>2.71</v>
          </cell>
          <cell r="AN588">
            <v>198710.75</v>
          </cell>
          <cell r="AO588"/>
          <cell r="AP588">
            <v>2.71</v>
          </cell>
          <cell r="AQ588">
            <v>80492.42</v>
          </cell>
          <cell r="AR588"/>
          <cell r="AS588">
            <v>0.38</v>
          </cell>
          <cell r="AT588">
            <v>30724.9</v>
          </cell>
          <cell r="AU588"/>
          <cell r="AV588"/>
          <cell r="AW588">
            <v>510105.32</v>
          </cell>
          <cell r="AX588"/>
          <cell r="AY588">
            <v>4.8000000000000007</v>
          </cell>
        </row>
        <row r="589">
          <cell r="A589" t="str">
            <v>3204625900400</v>
          </cell>
          <cell r="B589" t="str">
            <v>PEMBROKE C C SCHOOL DISTRICT 259</v>
          </cell>
          <cell r="C589" t="str">
            <v>KANKAKEE</v>
          </cell>
          <cell r="D589" t="str">
            <v>Elementary</v>
          </cell>
          <cell r="E589"/>
          <cell r="F589">
            <v>162.21</v>
          </cell>
          <cell r="G589">
            <v>128.66</v>
          </cell>
          <cell r="H589">
            <v>39</v>
          </cell>
          <cell r="I589"/>
          <cell r="J589">
            <v>1.02</v>
          </cell>
          <cell r="K589">
            <v>74791.5</v>
          </cell>
          <cell r="L589"/>
          <cell r="M589">
            <v>1.02</v>
          </cell>
          <cell r="N589">
            <v>74791.5</v>
          </cell>
          <cell r="O589"/>
          <cell r="P589">
            <v>1.07</v>
          </cell>
          <cell r="Q589">
            <v>78457.75</v>
          </cell>
          <cell r="R589"/>
          <cell r="S589">
            <v>1.07</v>
          </cell>
          <cell r="T589">
            <v>78457.75</v>
          </cell>
          <cell r="U589"/>
          <cell r="V589"/>
          <cell r="W589">
            <v>0.31</v>
          </cell>
          <cell r="X589">
            <v>22730.75</v>
          </cell>
          <cell r="Y589"/>
          <cell r="Z589">
            <v>0.31</v>
          </cell>
          <cell r="AA589">
            <v>22730.75</v>
          </cell>
          <cell r="AB589"/>
          <cell r="AC589">
            <v>0.32</v>
          </cell>
          <cell r="AD589">
            <v>23464</v>
          </cell>
          <cell r="AE589"/>
          <cell r="AF589">
            <v>0.32</v>
          </cell>
          <cell r="AG589">
            <v>23464</v>
          </cell>
          <cell r="AH589"/>
          <cell r="AI589">
            <v>0.39</v>
          </cell>
          <cell r="AJ589">
            <v>28596.75</v>
          </cell>
          <cell r="AK589"/>
          <cell r="AL589"/>
          <cell r="AM589">
            <v>1.1499999999999999</v>
          </cell>
          <cell r="AN589">
            <v>84323.75</v>
          </cell>
          <cell r="AO589"/>
          <cell r="AP589">
            <v>1.1499999999999999</v>
          </cell>
          <cell r="AQ589">
            <v>34157.300000000003</v>
          </cell>
          <cell r="AR589"/>
          <cell r="AS589">
            <v>0.16</v>
          </cell>
          <cell r="AT589">
            <v>12936.8</v>
          </cell>
          <cell r="AU589"/>
          <cell r="AV589"/>
          <cell r="AW589">
            <v>558902.6</v>
          </cell>
          <cell r="AX589"/>
          <cell r="AY589">
            <v>5.65</v>
          </cell>
        </row>
        <row r="590">
          <cell r="A590" t="str">
            <v>3204630201600</v>
          </cell>
          <cell r="B590" t="str">
            <v>ST ANNE COMM H S DIST 302</v>
          </cell>
          <cell r="C590" t="str">
            <v>KANKAKEE</v>
          </cell>
          <cell r="D590" t="str">
            <v>High School</v>
          </cell>
          <cell r="E590"/>
          <cell r="F590">
            <v>189.15</v>
          </cell>
          <cell r="G590">
            <v>121.66</v>
          </cell>
          <cell r="H590">
            <v>17.5</v>
          </cell>
          <cell r="I590"/>
          <cell r="J590">
            <v>0.97</v>
          </cell>
          <cell r="K590">
            <v>71125.25</v>
          </cell>
          <cell r="L590"/>
          <cell r="M590">
            <v>0.97</v>
          </cell>
          <cell r="N590">
            <v>71125.25</v>
          </cell>
          <cell r="O590"/>
          <cell r="P590">
            <v>1.01</v>
          </cell>
          <cell r="Q590">
            <v>74058.25</v>
          </cell>
          <cell r="R590"/>
          <cell r="S590">
            <v>1.01</v>
          </cell>
          <cell r="T590">
            <v>74058.25</v>
          </cell>
          <cell r="U590"/>
          <cell r="V590"/>
          <cell r="W590">
            <v>0.14000000000000001</v>
          </cell>
          <cell r="X590">
            <v>10265.5</v>
          </cell>
          <cell r="Y590"/>
          <cell r="Z590">
            <v>0.14000000000000001</v>
          </cell>
          <cell r="AA590">
            <v>10265.5</v>
          </cell>
          <cell r="AB590"/>
          <cell r="AC590">
            <v>0.14000000000000001</v>
          </cell>
          <cell r="AD590">
            <v>10265.5</v>
          </cell>
          <cell r="AE590"/>
          <cell r="AF590">
            <v>0.14000000000000001</v>
          </cell>
          <cell r="AG590">
            <v>10265.5</v>
          </cell>
          <cell r="AH590"/>
          <cell r="AI590">
            <v>0.17</v>
          </cell>
          <cell r="AJ590">
            <v>12465.25</v>
          </cell>
          <cell r="AK590"/>
          <cell r="AL590"/>
          <cell r="AM590">
            <v>1.34</v>
          </cell>
          <cell r="AN590">
            <v>98255.5</v>
          </cell>
          <cell r="AO590"/>
          <cell r="AP590">
            <v>1.34</v>
          </cell>
          <cell r="AQ590">
            <v>39800.68</v>
          </cell>
          <cell r="AR590"/>
          <cell r="AS590">
            <v>0.18</v>
          </cell>
          <cell r="AT590">
            <v>14553.9</v>
          </cell>
          <cell r="AU590"/>
          <cell r="AV590"/>
          <cell r="AW590">
            <v>496504.33</v>
          </cell>
          <cell r="AX590"/>
          <cell r="AY590">
            <v>4.9200000000000008</v>
          </cell>
        </row>
        <row r="591">
          <cell r="A591" t="str">
            <v>3204630701600</v>
          </cell>
          <cell r="B591" t="str">
            <v>BRADLEY BOURBONNAIS C HS D 307</v>
          </cell>
          <cell r="C591" t="str">
            <v>KANKAKEE</v>
          </cell>
          <cell r="D591" t="str">
            <v>High School</v>
          </cell>
          <cell r="E591"/>
          <cell r="F591">
            <v>1912.5</v>
          </cell>
          <cell r="G591">
            <v>628</v>
          </cell>
          <cell r="H591">
            <v>61.5</v>
          </cell>
          <cell r="I591"/>
          <cell r="J591">
            <v>5.0199999999999996</v>
          </cell>
          <cell r="K591">
            <v>368091.5</v>
          </cell>
          <cell r="L591"/>
          <cell r="M591">
            <v>5.0199999999999996</v>
          </cell>
          <cell r="N591">
            <v>368091.5</v>
          </cell>
          <cell r="O591"/>
          <cell r="P591">
            <v>5.23</v>
          </cell>
          <cell r="Q591">
            <v>383489.75</v>
          </cell>
          <cell r="R591"/>
          <cell r="S591">
            <v>5.23</v>
          </cell>
          <cell r="T591">
            <v>383489.75</v>
          </cell>
          <cell r="U591"/>
          <cell r="V591"/>
          <cell r="W591">
            <v>0.49</v>
          </cell>
          <cell r="X591">
            <v>35929.25</v>
          </cell>
          <cell r="Y591"/>
          <cell r="Z591">
            <v>0.49</v>
          </cell>
          <cell r="AA591">
            <v>35929.25</v>
          </cell>
          <cell r="AB591"/>
          <cell r="AC591">
            <v>0.51</v>
          </cell>
          <cell r="AD591">
            <v>37395.75</v>
          </cell>
          <cell r="AE591"/>
          <cell r="AF591">
            <v>0.51</v>
          </cell>
          <cell r="AG591">
            <v>37395.75</v>
          </cell>
          <cell r="AH591"/>
          <cell r="AI591">
            <v>0.61</v>
          </cell>
          <cell r="AJ591">
            <v>44728.25</v>
          </cell>
          <cell r="AK591"/>
          <cell r="AL591"/>
          <cell r="AM591">
            <v>13.56</v>
          </cell>
          <cell r="AN591">
            <v>994287</v>
          </cell>
          <cell r="AO591"/>
          <cell r="AP591">
            <v>13.56</v>
          </cell>
          <cell r="AQ591">
            <v>402759.12</v>
          </cell>
          <cell r="AR591"/>
          <cell r="AS591">
            <v>1.91</v>
          </cell>
          <cell r="AT591">
            <v>154433.04999999999</v>
          </cell>
          <cell r="AU591"/>
          <cell r="AV591"/>
          <cell r="AW591">
            <v>3246019.92</v>
          </cell>
          <cell r="AX591"/>
          <cell r="AY591">
            <v>31.160000000000004</v>
          </cell>
        </row>
        <row r="592">
          <cell r="A592" t="str">
            <v>3300000000092</v>
          </cell>
          <cell r="B592" t="str">
            <v>ALT-HENDERSON/KNOX/MERCER/WARREN</v>
          </cell>
          <cell r="C592" t="str">
            <v>WARREN</v>
          </cell>
          <cell r="D592" t="str">
            <v>Regional</v>
          </cell>
          <cell r="E592"/>
          <cell r="F592">
            <v>68</v>
          </cell>
          <cell r="G592">
            <v>32.335155595230034</v>
          </cell>
          <cell r="H592">
            <v>0</v>
          </cell>
          <cell r="I592"/>
          <cell r="J592">
            <v>0.25</v>
          </cell>
          <cell r="K592">
            <v>18331.25</v>
          </cell>
          <cell r="L592"/>
          <cell r="M592">
            <v>0.25</v>
          </cell>
          <cell r="N592">
            <v>18331.25</v>
          </cell>
          <cell r="O592"/>
          <cell r="P592">
            <v>0.26</v>
          </cell>
          <cell r="Q592">
            <v>19064.5</v>
          </cell>
          <cell r="R592"/>
          <cell r="S592">
            <v>0.26</v>
          </cell>
          <cell r="T592">
            <v>19064.5</v>
          </cell>
          <cell r="U592"/>
          <cell r="V592"/>
          <cell r="W592">
            <v>0</v>
          </cell>
          <cell r="X592">
            <v>0</v>
          </cell>
          <cell r="Y592"/>
          <cell r="Z592">
            <v>0</v>
          </cell>
          <cell r="AA592">
            <v>0</v>
          </cell>
          <cell r="AB592"/>
          <cell r="AC592">
            <v>0</v>
          </cell>
          <cell r="AD592">
            <v>0</v>
          </cell>
          <cell r="AE592"/>
          <cell r="AF592">
            <v>0</v>
          </cell>
          <cell r="AG592">
            <v>0</v>
          </cell>
          <cell r="AH592"/>
          <cell r="AI592">
            <v>0</v>
          </cell>
          <cell r="AJ592">
            <v>0</v>
          </cell>
          <cell r="AK592"/>
          <cell r="AL592"/>
          <cell r="AM592">
            <v>0.48</v>
          </cell>
          <cell r="AN592">
            <v>35196</v>
          </cell>
          <cell r="AO592"/>
          <cell r="AP592">
            <v>0.48</v>
          </cell>
          <cell r="AQ592">
            <v>14256.96</v>
          </cell>
          <cell r="AR592"/>
          <cell r="AS592">
            <v>0.06</v>
          </cell>
          <cell r="AT592">
            <v>4851.3</v>
          </cell>
          <cell r="AU592"/>
          <cell r="AV592"/>
          <cell r="AW592">
            <v>129095.76</v>
          </cell>
          <cell r="AX592"/>
          <cell r="AY592">
            <v>1.25</v>
          </cell>
        </row>
        <row r="593">
          <cell r="A593" t="str">
            <v>3300000000093</v>
          </cell>
          <cell r="B593" t="str">
            <v>SAFE SCH-KNOX ROE</v>
          </cell>
          <cell r="C593" t="str">
            <v>PIATT</v>
          </cell>
          <cell r="D593" t="str">
            <v>Regional</v>
          </cell>
          <cell r="E593"/>
          <cell r="F593">
            <v>12.63</v>
          </cell>
          <cell r="G593">
            <v>6.0057796348199322</v>
          </cell>
          <cell r="H593">
            <v>0</v>
          </cell>
          <cell r="I593"/>
          <cell r="J593">
            <v>0.04</v>
          </cell>
          <cell r="K593">
            <v>2933</v>
          </cell>
          <cell r="L593"/>
          <cell r="M593">
            <v>0.04</v>
          </cell>
          <cell r="N593">
            <v>2933</v>
          </cell>
          <cell r="O593"/>
          <cell r="P593">
            <v>0.05</v>
          </cell>
          <cell r="Q593">
            <v>3666.25</v>
          </cell>
          <cell r="R593"/>
          <cell r="S593">
            <v>0.05</v>
          </cell>
          <cell r="T593">
            <v>3666.25</v>
          </cell>
          <cell r="U593"/>
          <cell r="V593"/>
          <cell r="W593">
            <v>0</v>
          </cell>
          <cell r="X593">
            <v>0</v>
          </cell>
          <cell r="Y593"/>
          <cell r="Z593">
            <v>0</v>
          </cell>
          <cell r="AA593">
            <v>0</v>
          </cell>
          <cell r="AB593"/>
          <cell r="AC593">
            <v>0</v>
          </cell>
          <cell r="AD593">
            <v>0</v>
          </cell>
          <cell r="AE593"/>
          <cell r="AF593">
            <v>0</v>
          </cell>
          <cell r="AG593">
            <v>0</v>
          </cell>
          <cell r="AH593"/>
          <cell r="AI593">
            <v>0</v>
          </cell>
          <cell r="AJ593">
            <v>0</v>
          </cell>
          <cell r="AK593"/>
          <cell r="AL593"/>
          <cell r="AM593">
            <v>0.08</v>
          </cell>
          <cell r="AN593">
            <v>5866</v>
          </cell>
          <cell r="AO593"/>
          <cell r="AP593">
            <v>0.08</v>
          </cell>
          <cell r="AQ593">
            <v>2376.16</v>
          </cell>
          <cell r="AR593"/>
          <cell r="AS593">
            <v>0.01</v>
          </cell>
          <cell r="AT593">
            <v>808.55</v>
          </cell>
          <cell r="AU593"/>
          <cell r="AV593"/>
          <cell r="AW593">
            <v>22249.21</v>
          </cell>
          <cell r="AX593"/>
          <cell r="AY593">
            <v>0.22000000000000003</v>
          </cell>
        </row>
        <row r="594">
          <cell r="A594" t="str">
            <v>3303623502600</v>
          </cell>
          <cell r="B594" t="str">
            <v>WEST CENTRAL</v>
          </cell>
          <cell r="C594" t="str">
            <v>HENDERSON</v>
          </cell>
          <cell r="D594" t="str">
            <v>Unit</v>
          </cell>
          <cell r="E594"/>
          <cell r="F594">
            <v>693.12</v>
          </cell>
          <cell r="G594">
            <v>250</v>
          </cell>
          <cell r="H594">
            <v>0</v>
          </cell>
          <cell r="I594"/>
          <cell r="J594">
            <v>2</v>
          </cell>
          <cell r="K594">
            <v>146650</v>
          </cell>
          <cell r="L594"/>
          <cell r="M594">
            <v>2</v>
          </cell>
          <cell r="N594">
            <v>146650</v>
          </cell>
          <cell r="O594"/>
          <cell r="P594">
            <v>2.08</v>
          </cell>
          <cell r="Q594">
            <v>152516</v>
          </cell>
          <cell r="R594"/>
          <cell r="S594">
            <v>2.08</v>
          </cell>
          <cell r="T594">
            <v>152516</v>
          </cell>
          <cell r="U594"/>
          <cell r="V594"/>
          <cell r="W594">
            <v>0</v>
          </cell>
          <cell r="X594">
            <v>0</v>
          </cell>
          <cell r="Y594"/>
          <cell r="Z594">
            <v>0</v>
          </cell>
          <cell r="AA594">
            <v>0</v>
          </cell>
          <cell r="AB594"/>
          <cell r="AC594">
            <v>0</v>
          </cell>
          <cell r="AD594">
            <v>0</v>
          </cell>
          <cell r="AE594"/>
          <cell r="AF594">
            <v>0</v>
          </cell>
          <cell r="AG594">
            <v>0</v>
          </cell>
          <cell r="AH594"/>
          <cell r="AI594">
            <v>0</v>
          </cell>
          <cell r="AJ594">
            <v>0</v>
          </cell>
          <cell r="AK594"/>
          <cell r="AL594"/>
          <cell r="AM594">
            <v>4.91</v>
          </cell>
          <cell r="AN594">
            <v>360025.75</v>
          </cell>
          <cell r="AO594"/>
          <cell r="AP594">
            <v>4.91</v>
          </cell>
          <cell r="AQ594">
            <v>145836.82</v>
          </cell>
          <cell r="AR594"/>
          <cell r="AS594">
            <v>0.69</v>
          </cell>
          <cell r="AT594">
            <v>55789.95</v>
          </cell>
          <cell r="AU594"/>
          <cell r="AV594"/>
          <cell r="AW594">
            <v>1159984.52</v>
          </cell>
          <cell r="AX594"/>
          <cell r="AY594">
            <v>11.07</v>
          </cell>
        </row>
        <row r="595">
          <cell r="A595" t="str">
            <v>3304820202600</v>
          </cell>
          <cell r="B595" t="str">
            <v>KNOXVILLE C U SCHOOL DIST 202</v>
          </cell>
          <cell r="C595" t="str">
            <v>KNOX</v>
          </cell>
          <cell r="D595" t="str">
            <v>Unit</v>
          </cell>
          <cell r="E595"/>
          <cell r="F595">
            <v>941.19</v>
          </cell>
          <cell r="G595">
            <v>325.66000000000003</v>
          </cell>
          <cell r="H595">
            <v>0</v>
          </cell>
          <cell r="I595"/>
          <cell r="J595">
            <v>2.6</v>
          </cell>
          <cell r="K595">
            <v>190645</v>
          </cell>
          <cell r="L595"/>
          <cell r="M595">
            <v>2.6</v>
          </cell>
          <cell r="N595">
            <v>190645</v>
          </cell>
          <cell r="O595"/>
          <cell r="P595">
            <v>2.71</v>
          </cell>
          <cell r="Q595">
            <v>198710.75</v>
          </cell>
          <cell r="R595"/>
          <cell r="S595">
            <v>2.71</v>
          </cell>
          <cell r="T595">
            <v>198710.75</v>
          </cell>
          <cell r="U595"/>
          <cell r="V595"/>
          <cell r="W595">
            <v>0</v>
          </cell>
          <cell r="X595">
            <v>0</v>
          </cell>
          <cell r="Y595"/>
          <cell r="Z595">
            <v>0</v>
          </cell>
          <cell r="AA595">
            <v>0</v>
          </cell>
          <cell r="AB595"/>
          <cell r="AC595">
            <v>0</v>
          </cell>
          <cell r="AD595">
            <v>0</v>
          </cell>
          <cell r="AE595"/>
          <cell r="AF595">
            <v>0</v>
          </cell>
          <cell r="AG595">
            <v>0</v>
          </cell>
          <cell r="AH595"/>
          <cell r="AI595">
            <v>0</v>
          </cell>
          <cell r="AJ595">
            <v>0</v>
          </cell>
          <cell r="AK595"/>
          <cell r="AL595"/>
          <cell r="AM595">
            <v>6.67</v>
          </cell>
          <cell r="AN595">
            <v>489077.75</v>
          </cell>
          <cell r="AO595"/>
          <cell r="AP595">
            <v>6.67</v>
          </cell>
          <cell r="AQ595">
            <v>198112.34</v>
          </cell>
          <cell r="AR595"/>
          <cell r="AS595">
            <v>0.94</v>
          </cell>
          <cell r="AT595">
            <v>76003.7</v>
          </cell>
          <cell r="AU595"/>
          <cell r="AV595"/>
          <cell r="AW595">
            <v>1541905.29</v>
          </cell>
          <cell r="AX595"/>
          <cell r="AY595">
            <v>14.69</v>
          </cell>
        </row>
        <row r="596">
          <cell r="A596" t="str">
            <v>3304820502600</v>
          </cell>
          <cell r="B596" t="str">
            <v>GALESBURG C U SCHOOL DIST 205</v>
          </cell>
          <cell r="C596" t="str">
            <v>KNOX</v>
          </cell>
          <cell r="D596" t="str">
            <v>Unit</v>
          </cell>
          <cell r="E596"/>
          <cell r="F596">
            <v>3796.88</v>
          </cell>
          <cell r="G596">
            <v>2349.66</v>
          </cell>
          <cell r="H596">
            <v>255</v>
          </cell>
          <cell r="I596"/>
          <cell r="J596">
            <v>18.79</v>
          </cell>
          <cell r="K596">
            <v>1377776.75</v>
          </cell>
          <cell r="L596"/>
          <cell r="M596">
            <v>18.79</v>
          </cell>
          <cell r="N596">
            <v>1377776.75</v>
          </cell>
          <cell r="O596"/>
          <cell r="P596">
            <v>19.579999999999998</v>
          </cell>
          <cell r="Q596">
            <v>1435703.5</v>
          </cell>
          <cell r="R596"/>
          <cell r="S596">
            <v>19.579999999999998</v>
          </cell>
          <cell r="T596">
            <v>1435703.5</v>
          </cell>
          <cell r="U596"/>
          <cell r="V596"/>
          <cell r="W596">
            <v>2.04</v>
          </cell>
          <cell r="X596">
            <v>149583</v>
          </cell>
          <cell r="Y596"/>
          <cell r="Z596">
            <v>2.04</v>
          </cell>
          <cell r="AA596">
            <v>149583</v>
          </cell>
          <cell r="AB596"/>
          <cell r="AC596">
            <v>2.12</v>
          </cell>
          <cell r="AD596">
            <v>155449</v>
          </cell>
          <cell r="AE596"/>
          <cell r="AF596">
            <v>2.12</v>
          </cell>
          <cell r="AG596">
            <v>155449</v>
          </cell>
          <cell r="AH596"/>
          <cell r="AI596">
            <v>2.5499999999999998</v>
          </cell>
          <cell r="AJ596">
            <v>186978.75</v>
          </cell>
          <cell r="AK596"/>
          <cell r="AL596"/>
          <cell r="AM596">
            <v>26.92</v>
          </cell>
          <cell r="AN596">
            <v>1973909</v>
          </cell>
          <cell r="AO596"/>
          <cell r="AP596">
            <v>26.92</v>
          </cell>
          <cell r="AQ596">
            <v>799577.84</v>
          </cell>
          <cell r="AR596"/>
          <cell r="AS596">
            <v>3.79</v>
          </cell>
          <cell r="AT596">
            <v>306440.45</v>
          </cell>
          <cell r="AU596"/>
          <cell r="AV596"/>
          <cell r="AW596">
            <v>9503930.5399999991</v>
          </cell>
          <cell r="AX596"/>
          <cell r="AY596">
            <v>93.699999999999989</v>
          </cell>
        </row>
        <row r="597">
          <cell r="A597" t="str">
            <v>3304820802600</v>
          </cell>
          <cell r="B597" t="str">
            <v>R O W V A COMM UNIT SCH DIST 208</v>
          </cell>
          <cell r="C597" t="str">
            <v>KNOX</v>
          </cell>
          <cell r="D597" t="str">
            <v>Unit</v>
          </cell>
          <cell r="E597"/>
          <cell r="F597">
            <v>563.53</v>
          </cell>
          <cell r="G597">
            <v>148</v>
          </cell>
          <cell r="H597">
            <v>0</v>
          </cell>
          <cell r="I597"/>
          <cell r="J597">
            <v>1.18</v>
          </cell>
          <cell r="K597">
            <v>86523.5</v>
          </cell>
          <cell r="L597"/>
          <cell r="M597">
            <v>1.18</v>
          </cell>
          <cell r="N597">
            <v>86523.5</v>
          </cell>
          <cell r="O597"/>
          <cell r="P597">
            <v>1.23</v>
          </cell>
          <cell r="Q597">
            <v>90189.75</v>
          </cell>
          <cell r="R597"/>
          <cell r="S597">
            <v>1.23</v>
          </cell>
          <cell r="T597">
            <v>90189.75</v>
          </cell>
          <cell r="U597"/>
          <cell r="V597"/>
          <cell r="W597">
            <v>0</v>
          </cell>
          <cell r="X597">
            <v>0</v>
          </cell>
          <cell r="Y597"/>
          <cell r="Z597">
            <v>0</v>
          </cell>
          <cell r="AA597">
            <v>0</v>
          </cell>
          <cell r="AB597"/>
          <cell r="AC597">
            <v>0</v>
          </cell>
          <cell r="AD597">
            <v>0</v>
          </cell>
          <cell r="AE597"/>
          <cell r="AF597">
            <v>0</v>
          </cell>
          <cell r="AG597">
            <v>0</v>
          </cell>
          <cell r="AH597"/>
          <cell r="AI597">
            <v>0</v>
          </cell>
          <cell r="AJ597">
            <v>0</v>
          </cell>
          <cell r="AK597"/>
          <cell r="AL597"/>
          <cell r="AM597">
            <v>3.99</v>
          </cell>
          <cell r="AN597">
            <v>292566.75</v>
          </cell>
          <cell r="AO597"/>
          <cell r="AP597">
            <v>3.99</v>
          </cell>
          <cell r="AQ597">
            <v>118510.98</v>
          </cell>
          <cell r="AR597"/>
          <cell r="AS597">
            <v>0.56000000000000005</v>
          </cell>
          <cell r="AT597">
            <v>45278.8</v>
          </cell>
          <cell r="AU597"/>
          <cell r="AV597"/>
          <cell r="AW597">
            <v>809783.03</v>
          </cell>
          <cell r="AX597"/>
          <cell r="AY597">
            <v>7.6300000000000008</v>
          </cell>
        </row>
        <row r="598">
          <cell r="A598" t="str">
            <v>3304821002600</v>
          </cell>
          <cell r="B598" t="str">
            <v>WILLIAMSFIELD C U S DIST 210</v>
          </cell>
          <cell r="C598" t="str">
            <v>KNOX</v>
          </cell>
          <cell r="D598" t="str">
            <v>Unit</v>
          </cell>
          <cell r="E598"/>
          <cell r="F598">
            <v>264.12</v>
          </cell>
          <cell r="G598">
            <v>74.33</v>
          </cell>
          <cell r="H598">
            <v>0</v>
          </cell>
          <cell r="I598"/>
          <cell r="J598">
            <v>0.59</v>
          </cell>
          <cell r="K598">
            <v>43261.75</v>
          </cell>
          <cell r="L598"/>
          <cell r="M598">
            <v>0.59</v>
          </cell>
          <cell r="N598">
            <v>43261.75</v>
          </cell>
          <cell r="O598"/>
          <cell r="P598">
            <v>0.61</v>
          </cell>
          <cell r="Q598">
            <v>44728.25</v>
          </cell>
          <cell r="R598"/>
          <cell r="S598">
            <v>0.61</v>
          </cell>
          <cell r="T598">
            <v>44728.25</v>
          </cell>
          <cell r="U598"/>
          <cell r="V598"/>
          <cell r="W598">
            <v>0</v>
          </cell>
          <cell r="X598">
            <v>0</v>
          </cell>
          <cell r="Y598"/>
          <cell r="Z598">
            <v>0</v>
          </cell>
          <cell r="AA598">
            <v>0</v>
          </cell>
          <cell r="AB598"/>
          <cell r="AC598">
            <v>0</v>
          </cell>
          <cell r="AD598">
            <v>0</v>
          </cell>
          <cell r="AE598"/>
          <cell r="AF598">
            <v>0</v>
          </cell>
          <cell r="AG598">
            <v>0</v>
          </cell>
          <cell r="AH598"/>
          <cell r="AI598">
            <v>0</v>
          </cell>
          <cell r="AJ598">
            <v>0</v>
          </cell>
          <cell r="AK598"/>
          <cell r="AL598"/>
          <cell r="AM598">
            <v>1.87</v>
          </cell>
          <cell r="AN598">
            <v>137117.75</v>
          </cell>
          <cell r="AO598"/>
          <cell r="AP598">
            <v>1.87</v>
          </cell>
          <cell r="AQ598">
            <v>55542.74</v>
          </cell>
          <cell r="AR598"/>
          <cell r="AS598">
            <v>0.26</v>
          </cell>
          <cell r="AT598">
            <v>21022.3</v>
          </cell>
          <cell r="AU598"/>
          <cell r="AV598"/>
          <cell r="AW598">
            <v>389662.79</v>
          </cell>
          <cell r="AX598"/>
          <cell r="AY598">
            <v>3.68</v>
          </cell>
        </row>
        <row r="599">
          <cell r="A599" t="str">
            <v>3304827602600</v>
          </cell>
          <cell r="B599" t="str">
            <v>ABINGDON - AVON CUSD 276</v>
          </cell>
          <cell r="C599" t="str">
            <v>KNOX</v>
          </cell>
          <cell r="D599" t="str">
            <v>Unit</v>
          </cell>
          <cell r="E599"/>
          <cell r="F599">
            <v>862.21</v>
          </cell>
          <cell r="G599">
            <v>381.66</v>
          </cell>
          <cell r="H599">
            <v>0</v>
          </cell>
          <cell r="I599"/>
          <cell r="J599">
            <v>3.05</v>
          </cell>
          <cell r="K599">
            <v>223641.25</v>
          </cell>
          <cell r="L599"/>
          <cell r="M599">
            <v>3.05</v>
          </cell>
          <cell r="N599">
            <v>223641.25</v>
          </cell>
          <cell r="O599"/>
          <cell r="P599">
            <v>3.18</v>
          </cell>
          <cell r="Q599">
            <v>233173.5</v>
          </cell>
          <cell r="R599"/>
          <cell r="S599">
            <v>3.18</v>
          </cell>
          <cell r="T599">
            <v>233173.5</v>
          </cell>
          <cell r="U599"/>
          <cell r="V599"/>
          <cell r="W599">
            <v>0</v>
          </cell>
          <cell r="X599">
            <v>0</v>
          </cell>
          <cell r="Y599"/>
          <cell r="Z599">
            <v>0</v>
          </cell>
          <cell r="AA599">
            <v>0</v>
          </cell>
          <cell r="AB599"/>
          <cell r="AC599">
            <v>0</v>
          </cell>
          <cell r="AD599">
            <v>0</v>
          </cell>
          <cell r="AE599"/>
          <cell r="AF599">
            <v>0</v>
          </cell>
          <cell r="AG599">
            <v>0</v>
          </cell>
          <cell r="AH599"/>
          <cell r="AI599">
            <v>0</v>
          </cell>
          <cell r="AJ599">
            <v>0</v>
          </cell>
          <cell r="AK599"/>
          <cell r="AL599"/>
          <cell r="AM599">
            <v>6.11</v>
          </cell>
          <cell r="AN599">
            <v>448015.75</v>
          </cell>
          <cell r="AO599"/>
          <cell r="AP599">
            <v>6.11</v>
          </cell>
          <cell r="AQ599">
            <v>181479.22</v>
          </cell>
          <cell r="AR599"/>
          <cell r="AS599">
            <v>0.86</v>
          </cell>
          <cell r="AT599">
            <v>69535.3</v>
          </cell>
          <cell r="AU599"/>
          <cell r="AV599"/>
          <cell r="AW599">
            <v>1612659.77</v>
          </cell>
          <cell r="AX599"/>
          <cell r="AY599">
            <v>15.52</v>
          </cell>
        </row>
        <row r="600">
          <cell r="A600" t="str">
            <v>3306640402600</v>
          </cell>
          <cell r="B600" t="str">
            <v>MERCER COUNTY SD 404</v>
          </cell>
          <cell r="C600" t="str">
            <v>MERCER</v>
          </cell>
          <cell r="D600" t="str">
            <v>Unit</v>
          </cell>
          <cell r="E600"/>
          <cell r="F600">
            <v>1220.1199999999999</v>
          </cell>
          <cell r="G600">
            <v>433.66</v>
          </cell>
          <cell r="H600">
            <v>4.5</v>
          </cell>
          <cell r="I600"/>
          <cell r="J600">
            <v>3.46</v>
          </cell>
          <cell r="K600">
            <v>253704.5</v>
          </cell>
          <cell r="L600"/>
          <cell r="M600">
            <v>3.46</v>
          </cell>
          <cell r="N600">
            <v>253704.5</v>
          </cell>
          <cell r="O600"/>
          <cell r="P600">
            <v>3.61</v>
          </cell>
          <cell r="Q600">
            <v>264703.25</v>
          </cell>
          <cell r="R600"/>
          <cell r="S600">
            <v>3.61</v>
          </cell>
          <cell r="T600">
            <v>264703.25</v>
          </cell>
          <cell r="U600"/>
          <cell r="V600"/>
          <cell r="W600">
            <v>0.03</v>
          </cell>
          <cell r="X600">
            <v>2199.75</v>
          </cell>
          <cell r="Y600"/>
          <cell r="Z600">
            <v>0.03</v>
          </cell>
          <cell r="AA600">
            <v>2199.75</v>
          </cell>
          <cell r="AB600"/>
          <cell r="AC600">
            <v>0.03</v>
          </cell>
          <cell r="AD600">
            <v>2199.75</v>
          </cell>
          <cell r="AE600"/>
          <cell r="AF600">
            <v>0.03</v>
          </cell>
          <cell r="AG600">
            <v>2199.75</v>
          </cell>
          <cell r="AH600"/>
          <cell r="AI600">
            <v>0.04</v>
          </cell>
          <cell r="AJ600">
            <v>2933</v>
          </cell>
          <cell r="AK600"/>
          <cell r="AL600"/>
          <cell r="AM600">
            <v>8.65</v>
          </cell>
          <cell r="AN600">
            <v>634261.25</v>
          </cell>
          <cell r="AO600"/>
          <cell r="AP600">
            <v>8.65</v>
          </cell>
          <cell r="AQ600">
            <v>256922.3</v>
          </cell>
          <cell r="AR600"/>
          <cell r="AS600">
            <v>1.22</v>
          </cell>
          <cell r="AT600">
            <v>98643.1</v>
          </cell>
          <cell r="AU600"/>
          <cell r="AV600"/>
          <cell r="AW600">
            <v>2038374.15</v>
          </cell>
          <cell r="AX600"/>
          <cell r="AY600">
            <v>19.459999999999997</v>
          </cell>
        </row>
        <row r="601">
          <cell r="A601" t="str">
            <v>3309423802600</v>
          </cell>
          <cell r="B601" t="str">
            <v>MONMOUTH-ROSEVILLE</v>
          </cell>
          <cell r="C601" t="str">
            <v>WARREN</v>
          </cell>
          <cell r="D601" t="str">
            <v>Unit</v>
          </cell>
          <cell r="E601"/>
          <cell r="F601">
            <v>1495</v>
          </cell>
          <cell r="G601">
            <v>829.33</v>
          </cell>
          <cell r="H601">
            <v>341.5</v>
          </cell>
          <cell r="I601"/>
          <cell r="J601">
            <v>6.63</v>
          </cell>
          <cell r="K601">
            <v>486144.75</v>
          </cell>
          <cell r="L601"/>
          <cell r="M601">
            <v>6.63</v>
          </cell>
          <cell r="N601">
            <v>486144.75</v>
          </cell>
          <cell r="O601"/>
          <cell r="P601">
            <v>6.91</v>
          </cell>
          <cell r="Q601">
            <v>506675.75</v>
          </cell>
          <cell r="R601"/>
          <cell r="S601">
            <v>6.91</v>
          </cell>
          <cell r="T601">
            <v>506675.75</v>
          </cell>
          <cell r="U601"/>
          <cell r="V601"/>
          <cell r="W601">
            <v>2.73</v>
          </cell>
          <cell r="X601">
            <v>200177.25</v>
          </cell>
          <cell r="Y601"/>
          <cell r="Z601">
            <v>2.73</v>
          </cell>
          <cell r="AA601">
            <v>200177.25</v>
          </cell>
          <cell r="AB601"/>
          <cell r="AC601">
            <v>2.84</v>
          </cell>
          <cell r="AD601">
            <v>208243</v>
          </cell>
          <cell r="AE601"/>
          <cell r="AF601">
            <v>2.84</v>
          </cell>
          <cell r="AG601">
            <v>208243</v>
          </cell>
          <cell r="AH601"/>
          <cell r="AI601">
            <v>3.41</v>
          </cell>
          <cell r="AJ601">
            <v>250038.25</v>
          </cell>
          <cell r="AK601"/>
          <cell r="AL601"/>
          <cell r="AM601">
            <v>10.6</v>
          </cell>
          <cell r="AN601">
            <v>777245</v>
          </cell>
          <cell r="AO601"/>
          <cell r="AP601">
            <v>10.6</v>
          </cell>
          <cell r="AQ601">
            <v>314841.2</v>
          </cell>
          <cell r="AR601"/>
          <cell r="AS601">
            <v>1.49</v>
          </cell>
          <cell r="AT601">
            <v>120473.95</v>
          </cell>
          <cell r="AU601"/>
          <cell r="AV601"/>
          <cell r="AW601">
            <v>4265079.9000000004</v>
          </cell>
          <cell r="AX601"/>
          <cell r="AY601">
            <v>42.87</v>
          </cell>
        </row>
        <row r="602">
          <cell r="A602" t="str">
            <v>3309430402600</v>
          </cell>
          <cell r="B602" t="str">
            <v>UNITED CUSD 304</v>
          </cell>
          <cell r="C602" t="str">
            <v>WARREN</v>
          </cell>
          <cell r="D602" t="str">
            <v>Unit</v>
          </cell>
          <cell r="E602"/>
          <cell r="F602">
            <v>887.87</v>
          </cell>
          <cell r="G602">
            <v>280.33</v>
          </cell>
          <cell r="H602">
            <v>0</v>
          </cell>
          <cell r="I602"/>
          <cell r="J602">
            <v>2.2400000000000002</v>
          </cell>
          <cell r="K602">
            <v>164248</v>
          </cell>
          <cell r="L602"/>
          <cell r="M602">
            <v>2.2400000000000002</v>
          </cell>
          <cell r="N602">
            <v>164248</v>
          </cell>
          <cell r="O602"/>
          <cell r="P602">
            <v>2.33</v>
          </cell>
          <cell r="Q602">
            <v>170847.25</v>
          </cell>
          <cell r="R602"/>
          <cell r="S602">
            <v>2.33</v>
          </cell>
          <cell r="T602">
            <v>170847.25</v>
          </cell>
          <cell r="U602"/>
          <cell r="V602"/>
          <cell r="W602">
            <v>0</v>
          </cell>
          <cell r="X602">
            <v>0</v>
          </cell>
          <cell r="Y602"/>
          <cell r="Z602">
            <v>0</v>
          </cell>
          <cell r="AA602">
            <v>0</v>
          </cell>
          <cell r="AB602"/>
          <cell r="AC602">
            <v>0</v>
          </cell>
          <cell r="AD602">
            <v>0</v>
          </cell>
          <cell r="AE602"/>
          <cell r="AF602">
            <v>0</v>
          </cell>
          <cell r="AG602">
            <v>0</v>
          </cell>
          <cell r="AH602"/>
          <cell r="AI602">
            <v>0</v>
          </cell>
          <cell r="AJ602">
            <v>0</v>
          </cell>
          <cell r="AK602"/>
          <cell r="AL602"/>
          <cell r="AM602">
            <v>6.29</v>
          </cell>
          <cell r="AN602">
            <v>461214.25</v>
          </cell>
          <cell r="AO602"/>
          <cell r="AP602">
            <v>6.29</v>
          </cell>
          <cell r="AQ602">
            <v>186825.58</v>
          </cell>
          <cell r="AR602"/>
          <cell r="AS602">
            <v>0.88</v>
          </cell>
          <cell r="AT602">
            <v>71152.399999999994</v>
          </cell>
          <cell r="AU602"/>
          <cell r="AV602"/>
          <cell r="AW602">
            <v>1389382.73</v>
          </cell>
          <cell r="AX602"/>
          <cell r="AY602">
            <v>13.190000000000001</v>
          </cell>
        </row>
        <row r="603">
          <cell r="A603" t="str">
            <v>3400000000093</v>
          </cell>
          <cell r="B603" t="str">
            <v>SAFE SCH-LAKE ROE</v>
          </cell>
          <cell r="C603" t="str">
            <v>LAKE</v>
          </cell>
          <cell r="D603" t="str">
            <v>Regional</v>
          </cell>
          <cell r="E603"/>
          <cell r="F603">
            <v>55</v>
          </cell>
          <cell r="G603">
            <v>18.318054671402621</v>
          </cell>
          <cell r="H603">
            <v>13</v>
          </cell>
          <cell r="I603"/>
          <cell r="J603">
            <v>0.14000000000000001</v>
          </cell>
          <cell r="K603">
            <v>10265.5</v>
          </cell>
          <cell r="L603"/>
          <cell r="M603">
            <v>0.14000000000000001</v>
          </cell>
          <cell r="N603">
            <v>10265.5</v>
          </cell>
          <cell r="O603"/>
          <cell r="P603">
            <v>0.15</v>
          </cell>
          <cell r="Q603">
            <v>10998.75</v>
          </cell>
          <cell r="R603"/>
          <cell r="S603">
            <v>0.15</v>
          </cell>
          <cell r="T603">
            <v>10998.75</v>
          </cell>
          <cell r="U603"/>
          <cell r="V603"/>
          <cell r="W603">
            <v>0.1</v>
          </cell>
          <cell r="X603">
            <v>7332.5</v>
          </cell>
          <cell r="Y603"/>
          <cell r="Z603">
            <v>0.1</v>
          </cell>
          <cell r="AA603">
            <v>7332.5</v>
          </cell>
          <cell r="AB603"/>
          <cell r="AC603">
            <v>0.1</v>
          </cell>
          <cell r="AD603">
            <v>7332.5</v>
          </cell>
          <cell r="AE603"/>
          <cell r="AF603">
            <v>0.1</v>
          </cell>
          <cell r="AG603">
            <v>7332.5</v>
          </cell>
          <cell r="AH603"/>
          <cell r="AI603">
            <v>0.13</v>
          </cell>
          <cell r="AJ603">
            <v>9532.25</v>
          </cell>
          <cell r="AK603"/>
          <cell r="AL603"/>
          <cell r="AM603">
            <v>0.39</v>
          </cell>
          <cell r="AN603">
            <v>28596.75</v>
          </cell>
          <cell r="AO603"/>
          <cell r="AP603">
            <v>0.39</v>
          </cell>
          <cell r="AQ603">
            <v>11583.78</v>
          </cell>
          <cell r="AR603"/>
          <cell r="AS603">
            <v>0.05</v>
          </cell>
          <cell r="AT603">
            <v>4042.75</v>
          </cell>
          <cell r="AU603"/>
          <cell r="AV603"/>
          <cell r="AW603">
            <v>125614.03</v>
          </cell>
          <cell r="AX603"/>
          <cell r="AY603">
            <v>1.26</v>
          </cell>
        </row>
        <row r="604">
          <cell r="A604" t="str">
            <v>3400000000095</v>
          </cell>
          <cell r="B604" t="str">
            <v>ALOP SCH-LAKE ROE</v>
          </cell>
          <cell r="C604" t="str">
            <v>LAKE</v>
          </cell>
          <cell r="D604" t="str">
            <v>Regional</v>
          </cell>
          <cell r="E604"/>
          <cell r="F604">
            <v>220.31</v>
          </cell>
          <cell r="G604">
            <v>73.375465902849299</v>
          </cell>
          <cell r="H604">
            <v>29</v>
          </cell>
          <cell r="I604"/>
          <cell r="J604">
            <v>0.57999999999999996</v>
          </cell>
          <cell r="K604">
            <v>42528.5</v>
          </cell>
          <cell r="L604"/>
          <cell r="M604">
            <v>0.57999999999999996</v>
          </cell>
          <cell r="N604">
            <v>42528.5</v>
          </cell>
          <cell r="O604"/>
          <cell r="P604">
            <v>0.61</v>
          </cell>
          <cell r="Q604">
            <v>44728.25</v>
          </cell>
          <cell r="R604"/>
          <cell r="S604">
            <v>0.61</v>
          </cell>
          <cell r="T604">
            <v>44728.25</v>
          </cell>
          <cell r="U604"/>
          <cell r="V604"/>
          <cell r="W604">
            <v>0.23</v>
          </cell>
          <cell r="X604">
            <v>16864.75</v>
          </cell>
          <cell r="Y604"/>
          <cell r="Z604">
            <v>0.23</v>
          </cell>
          <cell r="AA604">
            <v>16864.75</v>
          </cell>
          <cell r="AB604"/>
          <cell r="AC604">
            <v>0.24</v>
          </cell>
          <cell r="AD604">
            <v>17598</v>
          </cell>
          <cell r="AE604"/>
          <cell r="AF604">
            <v>0.24</v>
          </cell>
          <cell r="AG604">
            <v>17598</v>
          </cell>
          <cell r="AH604"/>
          <cell r="AI604">
            <v>0.28999999999999998</v>
          </cell>
          <cell r="AJ604">
            <v>21264.25</v>
          </cell>
          <cell r="AK604"/>
          <cell r="AL604"/>
          <cell r="AM604">
            <v>1.56</v>
          </cell>
          <cell r="AN604">
            <v>114387</v>
          </cell>
          <cell r="AO604"/>
          <cell r="AP604">
            <v>1.56</v>
          </cell>
          <cell r="AQ604">
            <v>46335.12</v>
          </cell>
          <cell r="AR604"/>
          <cell r="AS604">
            <v>0.22</v>
          </cell>
          <cell r="AT604">
            <v>17788.099999999999</v>
          </cell>
          <cell r="AU604"/>
          <cell r="AV604"/>
          <cell r="AW604">
            <v>443213.47</v>
          </cell>
          <cell r="AX604"/>
          <cell r="AY604">
            <v>4.3599999999999994</v>
          </cell>
        </row>
        <row r="605">
          <cell r="A605" t="str">
            <v>3404900100200</v>
          </cell>
          <cell r="B605" t="str">
            <v>WINTHROP HARBOR SCHOOL DIST 1</v>
          </cell>
          <cell r="C605" t="str">
            <v>LAKE</v>
          </cell>
          <cell r="D605" t="str">
            <v>Elementary</v>
          </cell>
          <cell r="E605"/>
          <cell r="F605">
            <v>572.75</v>
          </cell>
          <cell r="G605">
            <v>208.33</v>
          </cell>
          <cell r="H605">
            <v>48</v>
          </cell>
          <cell r="I605"/>
          <cell r="J605">
            <v>1.66</v>
          </cell>
          <cell r="K605">
            <v>121719.5</v>
          </cell>
          <cell r="L605"/>
          <cell r="M605">
            <v>1.66</v>
          </cell>
          <cell r="N605">
            <v>121719.5</v>
          </cell>
          <cell r="O605"/>
          <cell r="P605">
            <v>1.73</v>
          </cell>
          <cell r="Q605">
            <v>126852.25</v>
          </cell>
          <cell r="R605"/>
          <cell r="S605">
            <v>1.73</v>
          </cell>
          <cell r="T605">
            <v>126852.25</v>
          </cell>
          <cell r="U605"/>
          <cell r="V605"/>
          <cell r="W605">
            <v>0.38</v>
          </cell>
          <cell r="X605">
            <v>27863.5</v>
          </cell>
          <cell r="Y605"/>
          <cell r="Z605">
            <v>0.38</v>
          </cell>
          <cell r="AA605">
            <v>27863.5</v>
          </cell>
          <cell r="AB605"/>
          <cell r="AC605">
            <v>0.4</v>
          </cell>
          <cell r="AD605">
            <v>29330</v>
          </cell>
          <cell r="AE605"/>
          <cell r="AF605">
            <v>0.4</v>
          </cell>
          <cell r="AG605">
            <v>29330</v>
          </cell>
          <cell r="AH605"/>
          <cell r="AI605">
            <v>0.48</v>
          </cell>
          <cell r="AJ605">
            <v>35196</v>
          </cell>
          <cell r="AK605"/>
          <cell r="AL605"/>
          <cell r="AM605">
            <v>4.0599999999999996</v>
          </cell>
          <cell r="AN605">
            <v>297699.5</v>
          </cell>
          <cell r="AO605"/>
          <cell r="AP605">
            <v>4.0599999999999996</v>
          </cell>
          <cell r="AQ605">
            <v>120590.12</v>
          </cell>
          <cell r="AR605"/>
          <cell r="AS605">
            <v>0.56999999999999995</v>
          </cell>
          <cell r="AT605">
            <v>46087.35</v>
          </cell>
          <cell r="AU605"/>
          <cell r="AV605"/>
          <cell r="AW605">
            <v>1111103.47</v>
          </cell>
          <cell r="AX605"/>
          <cell r="AY605">
            <v>10.84</v>
          </cell>
        </row>
        <row r="606">
          <cell r="A606" t="str">
            <v>3404900300400</v>
          </cell>
          <cell r="B606" t="str">
            <v>BEACH PARK C C SCHOOL DIST 3</v>
          </cell>
          <cell r="C606" t="str">
            <v>LAKE</v>
          </cell>
          <cell r="D606" t="str">
            <v>Elementary</v>
          </cell>
          <cell r="E606"/>
          <cell r="F606">
            <v>2021.96</v>
          </cell>
          <cell r="G606">
            <v>1104</v>
          </cell>
          <cell r="H606">
            <v>611.5</v>
          </cell>
          <cell r="I606"/>
          <cell r="J606">
            <v>8.83</v>
          </cell>
          <cell r="K606">
            <v>647459.75</v>
          </cell>
          <cell r="L606"/>
          <cell r="M606">
            <v>8.83</v>
          </cell>
          <cell r="N606">
            <v>647459.75</v>
          </cell>
          <cell r="O606"/>
          <cell r="P606">
            <v>9.1999999999999993</v>
          </cell>
          <cell r="Q606">
            <v>674590</v>
          </cell>
          <cell r="R606"/>
          <cell r="S606">
            <v>9.1999999999999993</v>
          </cell>
          <cell r="T606">
            <v>674590</v>
          </cell>
          <cell r="U606"/>
          <cell r="V606"/>
          <cell r="W606">
            <v>4.8899999999999997</v>
          </cell>
          <cell r="X606">
            <v>358559.25</v>
          </cell>
          <cell r="Y606"/>
          <cell r="Z606">
            <v>4.8899999999999997</v>
          </cell>
          <cell r="AA606">
            <v>358559.25</v>
          </cell>
          <cell r="AB606"/>
          <cell r="AC606">
            <v>5.09</v>
          </cell>
          <cell r="AD606">
            <v>373224.25</v>
          </cell>
          <cell r="AE606"/>
          <cell r="AF606">
            <v>5.09</v>
          </cell>
          <cell r="AG606">
            <v>373224.25</v>
          </cell>
          <cell r="AH606"/>
          <cell r="AI606">
            <v>6.11</v>
          </cell>
          <cell r="AJ606">
            <v>448015.75</v>
          </cell>
          <cell r="AK606"/>
          <cell r="AL606"/>
          <cell r="AM606">
            <v>14.34</v>
          </cell>
          <cell r="AN606">
            <v>1051480.5</v>
          </cell>
          <cell r="AO606"/>
          <cell r="AP606">
            <v>14.34</v>
          </cell>
          <cell r="AQ606">
            <v>425926.68</v>
          </cell>
          <cell r="AR606"/>
          <cell r="AS606">
            <v>2.02</v>
          </cell>
          <cell r="AT606">
            <v>163327.1</v>
          </cell>
          <cell r="AU606"/>
          <cell r="AV606"/>
          <cell r="AW606">
            <v>6196416.5300000003</v>
          </cell>
          <cell r="AX606"/>
          <cell r="AY606">
            <v>62.75</v>
          </cell>
        </row>
        <row r="607">
          <cell r="A607" t="str">
            <v>3404900600200</v>
          </cell>
          <cell r="B607" t="str">
            <v>ZION ELEMENTARY SCHOOL DISTRICT 6</v>
          </cell>
          <cell r="C607" t="str">
            <v>LAKE</v>
          </cell>
          <cell r="D607" t="str">
            <v>Elementary</v>
          </cell>
          <cell r="E607"/>
          <cell r="F607">
            <v>2131.21</v>
          </cell>
          <cell r="G607">
            <v>1684.33</v>
          </cell>
          <cell r="H607">
            <v>737</v>
          </cell>
          <cell r="I607"/>
          <cell r="J607">
            <v>13.47</v>
          </cell>
          <cell r="K607">
            <v>987687.75</v>
          </cell>
          <cell r="L607"/>
          <cell r="M607">
            <v>13.47</v>
          </cell>
          <cell r="N607">
            <v>987687.75</v>
          </cell>
          <cell r="O607"/>
          <cell r="P607">
            <v>14.03</v>
          </cell>
          <cell r="Q607">
            <v>1028749.75</v>
          </cell>
          <cell r="R607"/>
          <cell r="S607">
            <v>14.03</v>
          </cell>
          <cell r="T607">
            <v>1028749.75</v>
          </cell>
          <cell r="U607"/>
          <cell r="V607"/>
          <cell r="W607">
            <v>5.89</v>
          </cell>
          <cell r="X607">
            <v>431884.25</v>
          </cell>
          <cell r="Y607"/>
          <cell r="Z607">
            <v>5.89</v>
          </cell>
          <cell r="AA607">
            <v>431884.25</v>
          </cell>
          <cell r="AB607"/>
          <cell r="AC607">
            <v>6.14</v>
          </cell>
          <cell r="AD607">
            <v>450215.5</v>
          </cell>
          <cell r="AE607"/>
          <cell r="AF607">
            <v>6.14</v>
          </cell>
          <cell r="AG607">
            <v>450215.5</v>
          </cell>
          <cell r="AH607"/>
          <cell r="AI607">
            <v>7.37</v>
          </cell>
          <cell r="AJ607">
            <v>540405.25</v>
          </cell>
          <cell r="AK607"/>
          <cell r="AL607"/>
          <cell r="AM607">
            <v>15.11</v>
          </cell>
          <cell r="AN607">
            <v>1107940.75</v>
          </cell>
          <cell r="AO607"/>
          <cell r="AP607">
            <v>15.11</v>
          </cell>
          <cell r="AQ607">
            <v>448797.22</v>
          </cell>
          <cell r="AR607"/>
          <cell r="AS607">
            <v>2.13</v>
          </cell>
          <cell r="AT607">
            <v>172221.15</v>
          </cell>
          <cell r="AU607"/>
          <cell r="AV607"/>
          <cell r="AW607">
            <v>8066438.8700000001</v>
          </cell>
          <cell r="AX607"/>
          <cell r="AY607">
            <v>82.18</v>
          </cell>
        </row>
        <row r="608">
          <cell r="A608" t="str">
            <v>3404902400400</v>
          </cell>
          <cell r="B608" t="str">
            <v>MILLBURN C C SCHOOL DIST 24</v>
          </cell>
          <cell r="C608" t="str">
            <v>LAKE</v>
          </cell>
          <cell r="D608" t="str">
            <v>Elementary</v>
          </cell>
          <cell r="E608"/>
          <cell r="F608">
            <v>1102</v>
          </cell>
          <cell r="G608">
            <v>109.66</v>
          </cell>
          <cell r="H608">
            <v>64.16</v>
          </cell>
          <cell r="I608"/>
          <cell r="J608">
            <v>0.87</v>
          </cell>
          <cell r="K608">
            <v>63792.75</v>
          </cell>
          <cell r="L608"/>
          <cell r="M608">
            <v>0.87</v>
          </cell>
          <cell r="N608">
            <v>63792.75</v>
          </cell>
          <cell r="O608"/>
          <cell r="P608">
            <v>0.91</v>
          </cell>
          <cell r="Q608">
            <v>66725.75</v>
          </cell>
          <cell r="R608"/>
          <cell r="S608">
            <v>0.91</v>
          </cell>
          <cell r="T608">
            <v>66725.75</v>
          </cell>
          <cell r="U608"/>
          <cell r="V608"/>
          <cell r="W608">
            <v>0.51</v>
          </cell>
          <cell r="X608">
            <v>37395.75</v>
          </cell>
          <cell r="Y608"/>
          <cell r="Z608">
            <v>0.51</v>
          </cell>
          <cell r="AA608">
            <v>37395.75</v>
          </cell>
          <cell r="AB608"/>
          <cell r="AC608">
            <v>0.53</v>
          </cell>
          <cell r="AD608">
            <v>38862.25</v>
          </cell>
          <cell r="AE608"/>
          <cell r="AF608">
            <v>0.53</v>
          </cell>
          <cell r="AG608">
            <v>38862.25</v>
          </cell>
          <cell r="AH608"/>
          <cell r="AI608">
            <v>0.64</v>
          </cell>
          <cell r="AJ608">
            <v>46928</v>
          </cell>
          <cell r="AK608"/>
          <cell r="AL608"/>
          <cell r="AM608">
            <v>7.81</v>
          </cell>
          <cell r="AN608">
            <v>572668.25</v>
          </cell>
          <cell r="AO608"/>
          <cell r="AP608">
            <v>7.81</v>
          </cell>
          <cell r="AQ608">
            <v>231972.62</v>
          </cell>
          <cell r="AR608"/>
          <cell r="AS608">
            <v>1.1000000000000001</v>
          </cell>
          <cell r="AT608">
            <v>88940.5</v>
          </cell>
          <cell r="AU608"/>
          <cell r="AV608"/>
          <cell r="AW608">
            <v>1354062.37</v>
          </cell>
          <cell r="AX608"/>
          <cell r="AY608">
            <v>12.71</v>
          </cell>
        </row>
        <row r="609">
          <cell r="A609" t="str">
            <v>3404903300200</v>
          </cell>
          <cell r="B609" t="str">
            <v>EMMONS SCHOOL DISTRICT 33</v>
          </cell>
          <cell r="C609" t="str">
            <v>LAKE</v>
          </cell>
          <cell r="D609" t="str">
            <v>Elementary</v>
          </cell>
          <cell r="E609"/>
          <cell r="F609">
            <v>301.63</v>
          </cell>
          <cell r="G609">
            <v>49.66</v>
          </cell>
          <cell r="H609">
            <v>13.5</v>
          </cell>
          <cell r="I609"/>
          <cell r="J609">
            <v>0.39</v>
          </cell>
          <cell r="K609">
            <v>28596.75</v>
          </cell>
          <cell r="L609"/>
          <cell r="M609">
            <v>0.39</v>
          </cell>
          <cell r="N609">
            <v>28596.75</v>
          </cell>
          <cell r="O609"/>
          <cell r="P609">
            <v>0.41</v>
          </cell>
          <cell r="Q609">
            <v>30063.25</v>
          </cell>
          <cell r="R609"/>
          <cell r="S609">
            <v>0.41</v>
          </cell>
          <cell r="T609">
            <v>30063.25</v>
          </cell>
          <cell r="U609"/>
          <cell r="V609"/>
          <cell r="W609">
            <v>0.1</v>
          </cell>
          <cell r="X609">
            <v>7332.5</v>
          </cell>
          <cell r="Y609"/>
          <cell r="Z609">
            <v>0.1</v>
          </cell>
          <cell r="AA609">
            <v>7332.5</v>
          </cell>
          <cell r="AB609"/>
          <cell r="AC609">
            <v>0.11</v>
          </cell>
          <cell r="AD609">
            <v>8065.75</v>
          </cell>
          <cell r="AE609"/>
          <cell r="AF609">
            <v>0.11</v>
          </cell>
          <cell r="AG609">
            <v>8065.75</v>
          </cell>
          <cell r="AH609"/>
          <cell r="AI609">
            <v>0.13</v>
          </cell>
          <cell r="AJ609">
            <v>9532.25</v>
          </cell>
          <cell r="AK609"/>
          <cell r="AL609"/>
          <cell r="AM609">
            <v>2.13</v>
          </cell>
          <cell r="AN609">
            <v>156182.25</v>
          </cell>
          <cell r="AO609"/>
          <cell r="AP609">
            <v>2.13</v>
          </cell>
          <cell r="AQ609">
            <v>63265.26</v>
          </cell>
          <cell r="AR609"/>
          <cell r="AS609">
            <v>0.3</v>
          </cell>
          <cell r="AT609">
            <v>24256.5</v>
          </cell>
          <cell r="AU609"/>
          <cell r="AV609"/>
          <cell r="AW609">
            <v>401352.76</v>
          </cell>
          <cell r="AX609"/>
          <cell r="AY609">
            <v>3.79</v>
          </cell>
        </row>
        <row r="610">
          <cell r="A610" t="str">
            <v>3404903400400</v>
          </cell>
          <cell r="B610" t="str">
            <v>ANTIOCH C C SCHOOL DISTRICT 34</v>
          </cell>
          <cell r="C610" t="str">
            <v>LAKE</v>
          </cell>
          <cell r="D610" t="str">
            <v>Elementary</v>
          </cell>
          <cell r="E610"/>
          <cell r="F610">
            <v>2607.21</v>
          </cell>
          <cell r="G610">
            <v>569.33000000000004</v>
          </cell>
          <cell r="H610">
            <v>185</v>
          </cell>
          <cell r="I610"/>
          <cell r="J610">
            <v>4.55</v>
          </cell>
          <cell r="K610">
            <v>333628.75</v>
          </cell>
          <cell r="L610"/>
          <cell r="M610">
            <v>4.55</v>
          </cell>
          <cell r="N610">
            <v>333628.75</v>
          </cell>
          <cell r="O610"/>
          <cell r="P610">
            <v>4.74</v>
          </cell>
          <cell r="Q610">
            <v>347560.5</v>
          </cell>
          <cell r="R610"/>
          <cell r="S610">
            <v>4.74</v>
          </cell>
          <cell r="T610">
            <v>347560.5</v>
          </cell>
          <cell r="U610"/>
          <cell r="V610"/>
          <cell r="W610">
            <v>1.48</v>
          </cell>
          <cell r="X610">
            <v>108521</v>
          </cell>
          <cell r="Y610"/>
          <cell r="Z610">
            <v>1.48</v>
          </cell>
          <cell r="AA610">
            <v>108521</v>
          </cell>
          <cell r="AB610"/>
          <cell r="AC610">
            <v>1.54</v>
          </cell>
          <cell r="AD610">
            <v>112920.5</v>
          </cell>
          <cell r="AE610"/>
          <cell r="AF610">
            <v>1.54</v>
          </cell>
          <cell r="AG610">
            <v>112920.5</v>
          </cell>
          <cell r="AH610"/>
          <cell r="AI610">
            <v>1.85</v>
          </cell>
          <cell r="AJ610">
            <v>135651.25</v>
          </cell>
          <cell r="AK610"/>
          <cell r="AL610"/>
          <cell r="AM610">
            <v>18.489999999999998</v>
          </cell>
          <cell r="AN610">
            <v>1355779.25</v>
          </cell>
          <cell r="AO610"/>
          <cell r="AP610">
            <v>18.489999999999998</v>
          </cell>
          <cell r="AQ610">
            <v>549189.98</v>
          </cell>
          <cell r="AR610"/>
          <cell r="AS610">
            <v>2.6</v>
          </cell>
          <cell r="AT610">
            <v>210223</v>
          </cell>
          <cell r="AU610"/>
          <cell r="AV610"/>
          <cell r="AW610">
            <v>4056104.98</v>
          </cell>
          <cell r="AX610"/>
          <cell r="AY610">
            <v>38.93</v>
          </cell>
        </row>
        <row r="611">
          <cell r="A611" t="str">
            <v>3404903600200</v>
          </cell>
          <cell r="B611" t="str">
            <v>GRASS LAKE SCHOOL DIST 36</v>
          </cell>
          <cell r="C611" t="str">
            <v>LAKE</v>
          </cell>
          <cell r="D611" t="str">
            <v>Elementary</v>
          </cell>
          <cell r="E611"/>
          <cell r="F611">
            <v>172</v>
          </cell>
          <cell r="G611">
            <v>54</v>
          </cell>
          <cell r="H611">
            <v>10</v>
          </cell>
          <cell r="I611"/>
          <cell r="J611">
            <v>0.43</v>
          </cell>
          <cell r="K611">
            <v>31529.75</v>
          </cell>
          <cell r="L611"/>
          <cell r="M611">
            <v>0.43</v>
          </cell>
          <cell r="N611">
            <v>31529.75</v>
          </cell>
          <cell r="O611"/>
          <cell r="P611">
            <v>0.45</v>
          </cell>
          <cell r="Q611">
            <v>32996.25</v>
          </cell>
          <cell r="R611"/>
          <cell r="S611">
            <v>0.45</v>
          </cell>
          <cell r="T611">
            <v>32996.25</v>
          </cell>
          <cell r="U611"/>
          <cell r="V611"/>
          <cell r="W611">
            <v>0.08</v>
          </cell>
          <cell r="X611">
            <v>5866</v>
          </cell>
          <cell r="Y611"/>
          <cell r="Z611">
            <v>0.08</v>
          </cell>
          <cell r="AA611">
            <v>5866</v>
          </cell>
          <cell r="AB611"/>
          <cell r="AC611">
            <v>0.08</v>
          </cell>
          <cell r="AD611">
            <v>5866</v>
          </cell>
          <cell r="AE611"/>
          <cell r="AF611">
            <v>0.08</v>
          </cell>
          <cell r="AG611">
            <v>5866</v>
          </cell>
          <cell r="AH611"/>
          <cell r="AI611">
            <v>0.1</v>
          </cell>
          <cell r="AJ611">
            <v>7332.5</v>
          </cell>
          <cell r="AK611"/>
          <cell r="AL611"/>
          <cell r="AM611">
            <v>1.21</v>
          </cell>
          <cell r="AN611">
            <v>88723.25</v>
          </cell>
          <cell r="AO611"/>
          <cell r="AP611">
            <v>1.21</v>
          </cell>
          <cell r="AQ611">
            <v>35939.42</v>
          </cell>
          <cell r="AR611"/>
          <cell r="AS611">
            <v>0.17</v>
          </cell>
          <cell r="AT611">
            <v>13745.35</v>
          </cell>
          <cell r="AU611"/>
          <cell r="AV611"/>
          <cell r="AW611">
            <v>298256.52</v>
          </cell>
          <cell r="AX611"/>
          <cell r="AY611">
            <v>2.8800000000000003</v>
          </cell>
        </row>
        <row r="612">
          <cell r="A612" t="str">
            <v>3404903700200</v>
          </cell>
          <cell r="B612" t="str">
            <v>GAVIN SCHOOL DIST 37</v>
          </cell>
          <cell r="C612" t="str">
            <v>LAKE</v>
          </cell>
          <cell r="D612" t="str">
            <v>Elementary</v>
          </cell>
          <cell r="E612"/>
          <cell r="F612">
            <v>734.8</v>
          </cell>
          <cell r="G612">
            <v>369.66</v>
          </cell>
          <cell r="H612">
            <v>177</v>
          </cell>
          <cell r="I612"/>
          <cell r="J612">
            <v>2.95</v>
          </cell>
          <cell r="K612">
            <v>216308.75</v>
          </cell>
          <cell r="L612"/>
          <cell r="M612">
            <v>2.95</v>
          </cell>
          <cell r="N612">
            <v>216308.75</v>
          </cell>
          <cell r="O612"/>
          <cell r="P612">
            <v>3.08</v>
          </cell>
          <cell r="Q612">
            <v>225841</v>
          </cell>
          <cell r="R612"/>
          <cell r="S612">
            <v>3.08</v>
          </cell>
          <cell r="T612">
            <v>225841</v>
          </cell>
          <cell r="U612"/>
          <cell r="V612"/>
          <cell r="W612">
            <v>1.41</v>
          </cell>
          <cell r="X612">
            <v>103388.25</v>
          </cell>
          <cell r="Y612"/>
          <cell r="Z612">
            <v>1.41</v>
          </cell>
          <cell r="AA612">
            <v>103388.25</v>
          </cell>
          <cell r="AB612"/>
          <cell r="AC612">
            <v>1.47</v>
          </cell>
          <cell r="AD612">
            <v>107787.75</v>
          </cell>
          <cell r="AE612"/>
          <cell r="AF612">
            <v>1.47</v>
          </cell>
          <cell r="AG612">
            <v>107787.75</v>
          </cell>
          <cell r="AH612"/>
          <cell r="AI612">
            <v>1.77</v>
          </cell>
          <cell r="AJ612">
            <v>129785.25</v>
          </cell>
          <cell r="AK612"/>
          <cell r="AL612"/>
          <cell r="AM612">
            <v>5.21</v>
          </cell>
          <cell r="AN612">
            <v>382023.25</v>
          </cell>
          <cell r="AO612"/>
          <cell r="AP612">
            <v>5.21</v>
          </cell>
          <cell r="AQ612">
            <v>154747.42000000001</v>
          </cell>
          <cell r="AR612"/>
          <cell r="AS612">
            <v>0.73</v>
          </cell>
          <cell r="AT612">
            <v>59024.15</v>
          </cell>
          <cell r="AU612"/>
          <cell r="AV612"/>
          <cell r="AW612">
            <v>2032231.57</v>
          </cell>
          <cell r="AX612"/>
          <cell r="AY612">
            <v>20.440000000000001</v>
          </cell>
        </row>
        <row r="613">
          <cell r="A613" t="str">
            <v>3404903800200</v>
          </cell>
          <cell r="B613" t="str">
            <v>BIG HOLLOW SCHOOL DIST 38</v>
          </cell>
          <cell r="C613" t="str">
            <v>LAKE</v>
          </cell>
          <cell r="D613" t="str">
            <v>Elementary</v>
          </cell>
          <cell r="E613"/>
          <cell r="F613">
            <v>1711.12</v>
          </cell>
          <cell r="G613">
            <v>442.33</v>
          </cell>
          <cell r="H613">
            <v>238</v>
          </cell>
          <cell r="I613"/>
          <cell r="J613">
            <v>3.53</v>
          </cell>
          <cell r="K613">
            <v>258837.25</v>
          </cell>
          <cell r="L613"/>
          <cell r="M613">
            <v>3.53</v>
          </cell>
          <cell r="N613">
            <v>258837.25</v>
          </cell>
          <cell r="O613"/>
          <cell r="P613">
            <v>3.68</v>
          </cell>
          <cell r="Q613">
            <v>269836</v>
          </cell>
          <cell r="R613"/>
          <cell r="S613">
            <v>3.68</v>
          </cell>
          <cell r="T613">
            <v>269836</v>
          </cell>
          <cell r="U613"/>
          <cell r="V613"/>
          <cell r="W613">
            <v>1.9</v>
          </cell>
          <cell r="X613">
            <v>139317.5</v>
          </cell>
          <cell r="Y613"/>
          <cell r="Z613">
            <v>1.9</v>
          </cell>
          <cell r="AA613">
            <v>139317.5</v>
          </cell>
          <cell r="AB613"/>
          <cell r="AC613">
            <v>1.98</v>
          </cell>
          <cell r="AD613">
            <v>145183.5</v>
          </cell>
          <cell r="AE613"/>
          <cell r="AF613">
            <v>1.98</v>
          </cell>
          <cell r="AG613">
            <v>145183.5</v>
          </cell>
          <cell r="AH613"/>
          <cell r="AI613">
            <v>2.38</v>
          </cell>
          <cell r="AJ613">
            <v>174513.5</v>
          </cell>
          <cell r="AK613"/>
          <cell r="AL613"/>
          <cell r="AM613">
            <v>12.13</v>
          </cell>
          <cell r="AN613">
            <v>889432.25</v>
          </cell>
          <cell r="AO613"/>
          <cell r="AP613">
            <v>12.13</v>
          </cell>
          <cell r="AQ613">
            <v>360285.26</v>
          </cell>
          <cell r="AR613"/>
          <cell r="AS613">
            <v>1.71</v>
          </cell>
          <cell r="AT613">
            <v>138262.04999999999</v>
          </cell>
          <cell r="AU613"/>
          <cell r="AV613"/>
          <cell r="AW613">
            <v>3188841.56</v>
          </cell>
          <cell r="AX613"/>
          <cell r="AY613">
            <v>31.259999999999998</v>
          </cell>
        </row>
        <row r="614">
          <cell r="A614" t="str">
            <v>3404904100400</v>
          </cell>
          <cell r="B614" t="str">
            <v>LAKE VILLA C C SCHOOL DIST 41</v>
          </cell>
          <cell r="C614" t="str">
            <v>LAKE</v>
          </cell>
          <cell r="D614" t="str">
            <v>Elementary</v>
          </cell>
          <cell r="E614"/>
          <cell r="F614">
            <v>2403.06</v>
          </cell>
          <cell r="G614">
            <v>621.66</v>
          </cell>
          <cell r="H614">
            <v>339.5</v>
          </cell>
          <cell r="I614"/>
          <cell r="J614">
            <v>4.97</v>
          </cell>
          <cell r="K614">
            <v>364425.25</v>
          </cell>
          <cell r="L614"/>
          <cell r="M614">
            <v>4.97</v>
          </cell>
          <cell r="N614">
            <v>364425.25</v>
          </cell>
          <cell r="O614"/>
          <cell r="P614">
            <v>5.18</v>
          </cell>
          <cell r="Q614">
            <v>379823.5</v>
          </cell>
          <cell r="R614"/>
          <cell r="S614">
            <v>5.18</v>
          </cell>
          <cell r="T614">
            <v>379823.5</v>
          </cell>
          <cell r="U614"/>
          <cell r="V614"/>
          <cell r="W614">
            <v>2.71</v>
          </cell>
          <cell r="X614">
            <v>198710.75</v>
          </cell>
          <cell r="Y614"/>
          <cell r="Z614">
            <v>2.71</v>
          </cell>
          <cell r="AA614">
            <v>198710.75</v>
          </cell>
          <cell r="AB614"/>
          <cell r="AC614">
            <v>2.82</v>
          </cell>
          <cell r="AD614">
            <v>206776.5</v>
          </cell>
          <cell r="AE614"/>
          <cell r="AF614">
            <v>2.82</v>
          </cell>
          <cell r="AG614">
            <v>206776.5</v>
          </cell>
          <cell r="AH614"/>
          <cell r="AI614">
            <v>3.39</v>
          </cell>
          <cell r="AJ614">
            <v>248571.75</v>
          </cell>
          <cell r="AK614"/>
          <cell r="AL614"/>
          <cell r="AM614">
            <v>17.04</v>
          </cell>
          <cell r="AN614">
            <v>1249458</v>
          </cell>
          <cell r="AO614"/>
          <cell r="AP614">
            <v>17.04</v>
          </cell>
          <cell r="AQ614">
            <v>506122.08</v>
          </cell>
          <cell r="AR614"/>
          <cell r="AS614">
            <v>2.4</v>
          </cell>
          <cell r="AT614">
            <v>194052</v>
          </cell>
          <cell r="AU614"/>
          <cell r="AV614"/>
          <cell r="AW614">
            <v>4497675.83</v>
          </cell>
          <cell r="AX614"/>
          <cell r="AY614">
            <v>44.11</v>
          </cell>
        </row>
        <row r="615">
          <cell r="A615" t="str">
            <v>3404904600400</v>
          </cell>
          <cell r="B615" t="str">
            <v>GRAYSLAKE C C SCHOOL DISTRICT 46</v>
          </cell>
          <cell r="C615" t="str">
            <v>LAKE</v>
          </cell>
          <cell r="D615" t="str">
            <v>Elementary</v>
          </cell>
          <cell r="E615"/>
          <cell r="F615">
            <v>3583.8</v>
          </cell>
          <cell r="G615">
            <v>902.33</v>
          </cell>
          <cell r="H615">
            <v>684</v>
          </cell>
          <cell r="I615"/>
          <cell r="J615">
            <v>7.21</v>
          </cell>
          <cell r="K615">
            <v>528673.25</v>
          </cell>
          <cell r="L615"/>
          <cell r="M615">
            <v>7.21</v>
          </cell>
          <cell r="N615">
            <v>528673.25</v>
          </cell>
          <cell r="O615"/>
          <cell r="P615">
            <v>7.51</v>
          </cell>
          <cell r="Q615">
            <v>550670.75</v>
          </cell>
          <cell r="R615"/>
          <cell r="S615">
            <v>7.51</v>
          </cell>
          <cell r="T615">
            <v>550670.75</v>
          </cell>
          <cell r="U615"/>
          <cell r="V615"/>
          <cell r="W615">
            <v>5.47</v>
          </cell>
          <cell r="X615">
            <v>401087.75</v>
          </cell>
          <cell r="Y615"/>
          <cell r="Z615">
            <v>5.47</v>
          </cell>
          <cell r="AA615">
            <v>401087.75</v>
          </cell>
          <cell r="AB615"/>
          <cell r="AC615">
            <v>5.7</v>
          </cell>
          <cell r="AD615">
            <v>417952.5</v>
          </cell>
          <cell r="AE615"/>
          <cell r="AF615">
            <v>5.7</v>
          </cell>
          <cell r="AG615">
            <v>417952.5</v>
          </cell>
          <cell r="AH615"/>
          <cell r="AI615">
            <v>6.84</v>
          </cell>
          <cell r="AJ615">
            <v>501543</v>
          </cell>
          <cell r="AK615"/>
          <cell r="AL615"/>
          <cell r="AM615">
            <v>25.41</v>
          </cell>
          <cell r="AN615">
            <v>1863188.25</v>
          </cell>
          <cell r="AO615"/>
          <cell r="AP615">
            <v>25.41</v>
          </cell>
          <cell r="AQ615">
            <v>754727.82</v>
          </cell>
          <cell r="AR615"/>
          <cell r="AS615">
            <v>3.58</v>
          </cell>
          <cell r="AT615">
            <v>289460.90000000002</v>
          </cell>
          <cell r="AU615"/>
          <cell r="AV615"/>
          <cell r="AW615">
            <v>7205688.4699999997</v>
          </cell>
          <cell r="AX615"/>
          <cell r="AY615">
            <v>71.349999999999994</v>
          </cell>
        </row>
        <row r="616">
          <cell r="A616" t="str">
            <v>3404905000400</v>
          </cell>
          <cell r="B616" t="str">
            <v>WOODLAND C C SCHOOL DIST 50</v>
          </cell>
          <cell r="C616" t="str">
            <v>LAKE</v>
          </cell>
          <cell r="D616" t="str">
            <v>Elementary</v>
          </cell>
          <cell r="E616"/>
          <cell r="F616">
            <v>5283.05</v>
          </cell>
          <cell r="G616">
            <v>1536.33</v>
          </cell>
          <cell r="H616">
            <v>1310.5</v>
          </cell>
          <cell r="I616"/>
          <cell r="J616">
            <v>12.29</v>
          </cell>
          <cell r="K616">
            <v>901164.25</v>
          </cell>
          <cell r="L616"/>
          <cell r="M616">
            <v>12.29</v>
          </cell>
          <cell r="N616">
            <v>901164.25</v>
          </cell>
          <cell r="O616"/>
          <cell r="P616">
            <v>12.8</v>
          </cell>
          <cell r="Q616">
            <v>938560</v>
          </cell>
          <cell r="R616"/>
          <cell r="S616">
            <v>12.8</v>
          </cell>
          <cell r="T616">
            <v>938560</v>
          </cell>
          <cell r="U616"/>
          <cell r="V616"/>
          <cell r="W616">
            <v>10.48</v>
          </cell>
          <cell r="X616">
            <v>768446</v>
          </cell>
          <cell r="Y616"/>
          <cell r="Z616">
            <v>10.48</v>
          </cell>
          <cell r="AA616">
            <v>768446</v>
          </cell>
          <cell r="AB616"/>
          <cell r="AC616">
            <v>10.92</v>
          </cell>
          <cell r="AD616">
            <v>800709</v>
          </cell>
          <cell r="AE616"/>
          <cell r="AF616">
            <v>10.92</v>
          </cell>
          <cell r="AG616">
            <v>800709</v>
          </cell>
          <cell r="AH616"/>
          <cell r="AI616">
            <v>13.1</v>
          </cell>
          <cell r="AJ616">
            <v>960557.5</v>
          </cell>
          <cell r="AK616"/>
          <cell r="AL616"/>
          <cell r="AM616">
            <v>37.46</v>
          </cell>
          <cell r="AN616">
            <v>2746754.5</v>
          </cell>
          <cell r="AO616"/>
          <cell r="AP616">
            <v>37.46</v>
          </cell>
          <cell r="AQ616">
            <v>1112636.92</v>
          </cell>
          <cell r="AR616"/>
          <cell r="AS616">
            <v>5.28</v>
          </cell>
          <cell r="AT616">
            <v>426914.4</v>
          </cell>
          <cell r="AU616"/>
          <cell r="AV616"/>
          <cell r="AW616">
            <v>12064621.82</v>
          </cell>
          <cell r="AX616"/>
          <cell r="AY616">
            <v>120.77000000000001</v>
          </cell>
        </row>
        <row r="617">
          <cell r="A617" t="str">
            <v>3404905600200</v>
          </cell>
          <cell r="B617" t="str">
            <v>GURNEE SCHOOL DIST 56</v>
          </cell>
          <cell r="C617" t="str">
            <v>LAKE</v>
          </cell>
          <cell r="D617" t="str">
            <v>Elementary</v>
          </cell>
          <cell r="E617"/>
          <cell r="F617">
            <v>1887.31</v>
          </cell>
          <cell r="G617">
            <v>809.33</v>
          </cell>
          <cell r="H617">
            <v>435.33</v>
          </cell>
          <cell r="I617"/>
          <cell r="J617">
            <v>6.47</v>
          </cell>
          <cell r="K617">
            <v>474412.75</v>
          </cell>
          <cell r="L617"/>
          <cell r="M617">
            <v>6.47</v>
          </cell>
          <cell r="N617">
            <v>474412.75</v>
          </cell>
          <cell r="O617"/>
          <cell r="P617">
            <v>6.74</v>
          </cell>
          <cell r="Q617">
            <v>494210.5</v>
          </cell>
          <cell r="R617"/>
          <cell r="S617">
            <v>6.74</v>
          </cell>
          <cell r="T617">
            <v>494210.5</v>
          </cell>
          <cell r="U617"/>
          <cell r="V617"/>
          <cell r="W617">
            <v>3.48</v>
          </cell>
          <cell r="X617">
            <v>255171</v>
          </cell>
          <cell r="Y617"/>
          <cell r="Z617">
            <v>3.48</v>
          </cell>
          <cell r="AA617">
            <v>255171</v>
          </cell>
          <cell r="AB617"/>
          <cell r="AC617">
            <v>3.62</v>
          </cell>
          <cell r="AD617">
            <v>265436.5</v>
          </cell>
          <cell r="AE617"/>
          <cell r="AF617">
            <v>3.62</v>
          </cell>
          <cell r="AG617">
            <v>265436.5</v>
          </cell>
          <cell r="AH617"/>
          <cell r="AI617">
            <v>4.3499999999999996</v>
          </cell>
          <cell r="AJ617">
            <v>318963.75</v>
          </cell>
          <cell r="AK617"/>
          <cell r="AL617"/>
          <cell r="AM617">
            <v>13.38</v>
          </cell>
          <cell r="AN617">
            <v>981088.5</v>
          </cell>
          <cell r="AO617"/>
          <cell r="AP617">
            <v>13.38</v>
          </cell>
          <cell r="AQ617">
            <v>397412.76</v>
          </cell>
          <cell r="AR617"/>
          <cell r="AS617">
            <v>1.88</v>
          </cell>
          <cell r="AT617">
            <v>152007.4</v>
          </cell>
          <cell r="AU617"/>
          <cell r="AV617"/>
          <cell r="AW617">
            <v>4827933.91</v>
          </cell>
          <cell r="AX617"/>
          <cell r="AY617">
            <v>48.400000000000006</v>
          </cell>
        </row>
        <row r="618">
          <cell r="A618" t="str">
            <v>3404906002600</v>
          </cell>
          <cell r="B618" t="str">
            <v>WAUKEGAN C U SCHOOL DIST 60</v>
          </cell>
          <cell r="C618" t="str">
            <v>LAKE</v>
          </cell>
          <cell r="D618" t="str">
            <v>Unit</v>
          </cell>
          <cell r="E618"/>
          <cell r="F618">
            <v>14361.29</v>
          </cell>
          <cell r="G618">
            <v>11274.33</v>
          </cell>
          <cell r="H618">
            <v>5586.5</v>
          </cell>
          <cell r="I618"/>
          <cell r="J618">
            <v>90.19</v>
          </cell>
          <cell r="K618">
            <v>6613181.75</v>
          </cell>
          <cell r="L618"/>
          <cell r="M618">
            <v>90.19</v>
          </cell>
          <cell r="N618">
            <v>6613181.75</v>
          </cell>
          <cell r="O618"/>
          <cell r="P618">
            <v>93.95</v>
          </cell>
          <cell r="Q618">
            <v>6888883.75</v>
          </cell>
          <cell r="R618"/>
          <cell r="S618">
            <v>93.95</v>
          </cell>
          <cell r="T618">
            <v>6888883.75</v>
          </cell>
          <cell r="U618"/>
          <cell r="V618"/>
          <cell r="W618">
            <v>44.69</v>
          </cell>
          <cell r="X618">
            <v>3276894.25</v>
          </cell>
          <cell r="Y618"/>
          <cell r="Z618">
            <v>44.69</v>
          </cell>
          <cell r="AA618">
            <v>3276894.25</v>
          </cell>
          <cell r="AB618"/>
          <cell r="AC618">
            <v>46.55</v>
          </cell>
          <cell r="AD618">
            <v>3413278.75</v>
          </cell>
          <cell r="AE618"/>
          <cell r="AF618">
            <v>46.55</v>
          </cell>
          <cell r="AG618">
            <v>3413278.75</v>
          </cell>
          <cell r="AH618"/>
          <cell r="AI618">
            <v>55.86</v>
          </cell>
          <cell r="AJ618">
            <v>4095934.5</v>
          </cell>
          <cell r="AK618"/>
          <cell r="AL618"/>
          <cell r="AM618">
            <v>101.85</v>
          </cell>
          <cell r="AN618">
            <v>7468151.25</v>
          </cell>
          <cell r="AO618"/>
          <cell r="AP618">
            <v>101.85</v>
          </cell>
          <cell r="AQ618">
            <v>3025148.7</v>
          </cell>
          <cell r="AR618"/>
          <cell r="AS618">
            <v>14.36</v>
          </cell>
          <cell r="AT618">
            <v>1161077.8</v>
          </cell>
          <cell r="AU618"/>
          <cell r="AV618"/>
          <cell r="AW618">
            <v>56134789.25</v>
          </cell>
          <cell r="AX618"/>
          <cell r="AY618">
            <v>573.59</v>
          </cell>
        </row>
        <row r="619">
          <cell r="A619" t="str">
            <v>3404906500200</v>
          </cell>
          <cell r="B619" t="str">
            <v>LAKE BLUFF ELEM SCHOOL DIST 65</v>
          </cell>
          <cell r="C619" t="str">
            <v>LAKE</v>
          </cell>
          <cell r="D619" t="str">
            <v>Elementary</v>
          </cell>
          <cell r="E619"/>
          <cell r="F619">
            <v>852.96</v>
          </cell>
          <cell r="G619">
            <v>98.66</v>
          </cell>
          <cell r="H619">
            <v>75.5</v>
          </cell>
          <cell r="I619"/>
          <cell r="J619">
            <v>0.78</v>
          </cell>
          <cell r="K619">
            <v>57193.5</v>
          </cell>
          <cell r="L619"/>
          <cell r="M619">
            <v>0.78</v>
          </cell>
          <cell r="N619">
            <v>57193.5</v>
          </cell>
          <cell r="O619"/>
          <cell r="P619">
            <v>0.82</v>
          </cell>
          <cell r="Q619">
            <v>60126.5</v>
          </cell>
          <cell r="R619"/>
          <cell r="S619">
            <v>0.82</v>
          </cell>
          <cell r="T619">
            <v>60126.5</v>
          </cell>
          <cell r="U619"/>
          <cell r="V619"/>
          <cell r="W619">
            <v>0.6</v>
          </cell>
          <cell r="X619">
            <v>43995</v>
          </cell>
          <cell r="Y619"/>
          <cell r="Z619">
            <v>0.6</v>
          </cell>
          <cell r="AA619">
            <v>43995</v>
          </cell>
          <cell r="AB619"/>
          <cell r="AC619">
            <v>0.62</v>
          </cell>
          <cell r="AD619">
            <v>45461.5</v>
          </cell>
          <cell r="AE619"/>
          <cell r="AF619">
            <v>0.62</v>
          </cell>
          <cell r="AG619">
            <v>45461.5</v>
          </cell>
          <cell r="AH619"/>
          <cell r="AI619">
            <v>0.75</v>
          </cell>
          <cell r="AJ619">
            <v>54993.75</v>
          </cell>
          <cell r="AK619"/>
          <cell r="AL619"/>
          <cell r="AM619">
            <v>6.04</v>
          </cell>
          <cell r="AN619">
            <v>442883</v>
          </cell>
          <cell r="AO619"/>
          <cell r="AP619">
            <v>6.04</v>
          </cell>
          <cell r="AQ619">
            <v>179400.08</v>
          </cell>
          <cell r="AR619"/>
          <cell r="AS619">
            <v>0.85</v>
          </cell>
          <cell r="AT619">
            <v>68726.75</v>
          </cell>
          <cell r="AU619"/>
          <cell r="AV619"/>
          <cell r="AW619">
            <v>1159556.58</v>
          </cell>
          <cell r="AX619"/>
          <cell r="AY619">
            <v>11.05</v>
          </cell>
        </row>
        <row r="620">
          <cell r="A620" t="str">
            <v>3404906700500</v>
          </cell>
          <cell r="B620" t="str">
            <v>LAKE FOREST SCHOOL DIST 67</v>
          </cell>
          <cell r="C620" t="str">
            <v>LAKE</v>
          </cell>
          <cell r="D620" t="str">
            <v>Elementary</v>
          </cell>
          <cell r="E620"/>
          <cell r="F620">
            <v>1628.75</v>
          </cell>
          <cell r="G620">
            <v>41.33</v>
          </cell>
          <cell r="H620">
            <v>70</v>
          </cell>
          <cell r="I620"/>
          <cell r="J620">
            <v>0.33</v>
          </cell>
          <cell r="K620">
            <v>24197.25</v>
          </cell>
          <cell r="L620"/>
          <cell r="M620">
            <v>0.33</v>
          </cell>
          <cell r="N620">
            <v>24197.25</v>
          </cell>
          <cell r="O620"/>
          <cell r="P620">
            <v>0.34</v>
          </cell>
          <cell r="Q620">
            <v>24930.5</v>
          </cell>
          <cell r="R620"/>
          <cell r="S620">
            <v>0.34</v>
          </cell>
          <cell r="T620">
            <v>24930.5</v>
          </cell>
          <cell r="U620"/>
          <cell r="V620"/>
          <cell r="W620">
            <v>0.56000000000000005</v>
          </cell>
          <cell r="X620">
            <v>41062</v>
          </cell>
          <cell r="Y620"/>
          <cell r="Z620">
            <v>0.56000000000000005</v>
          </cell>
          <cell r="AA620">
            <v>41062</v>
          </cell>
          <cell r="AB620"/>
          <cell r="AC620">
            <v>0.57999999999999996</v>
          </cell>
          <cell r="AD620">
            <v>42528.5</v>
          </cell>
          <cell r="AE620"/>
          <cell r="AF620">
            <v>0.57999999999999996</v>
          </cell>
          <cell r="AG620">
            <v>42528.5</v>
          </cell>
          <cell r="AH620"/>
          <cell r="AI620">
            <v>0.7</v>
          </cell>
          <cell r="AJ620">
            <v>51327.5</v>
          </cell>
          <cell r="AK620"/>
          <cell r="AL620"/>
          <cell r="AM620">
            <v>11.55</v>
          </cell>
          <cell r="AN620">
            <v>846903.75</v>
          </cell>
          <cell r="AO620"/>
          <cell r="AP620">
            <v>11.55</v>
          </cell>
          <cell r="AQ620">
            <v>343058.1</v>
          </cell>
          <cell r="AR620"/>
          <cell r="AS620">
            <v>1.62</v>
          </cell>
          <cell r="AT620">
            <v>130985.1</v>
          </cell>
          <cell r="AU620"/>
          <cell r="AV620"/>
          <cell r="AW620">
            <v>1637710.95</v>
          </cell>
          <cell r="AX620"/>
          <cell r="AY620">
            <v>14.98</v>
          </cell>
        </row>
        <row r="621">
          <cell r="A621" t="str">
            <v>3404906800200</v>
          </cell>
          <cell r="B621" t="str">
            <v>OAK GROVE SCHOOL DIST 68</v>
          </cell>
          <cell r="C621" t="str">
            <v>LAKE</v>
          </cell>
          <cell r="D621" t="str">
            <v>Elementary</v>
          </cell>
          <cell r="E621"/>
          <cell r="F621">
            <v>935</v>
          </cell>
          <cell r="G621">
            <v>41.33</v>
          </cell>
          <cell r="H621">
            <v>59</v>
          </cell>
          <cell r="I621"/>
          <cell r="J621">
            <v>0.33</v>
          </cell>
          <cell r="K621">
            <v>24197.25</v>
          </cell>
          <cell r="L621"/>
          <cell r="M621">
            <v>0.33</v>
          </cell>
          <cell r="N621">
            <v>24197.25</v>
          </cell>
          <cell r="O621"/>
          <cell r="P621">
            <v>0.34</v>
          </cell>
          <cell r="Q621">
            <v>24930.5</v>
          </cell>
          <cell r="R621"/>
          <cell r="S621">
            <v>0.34</v>
          </cell>
          <cell r="T621">
            <v>24930.5</v>
          </cell>
          <cell r="U621"/>
          <cell r="V621"/>
          <cell r="W621">
            <v>0.47</v>
          </cell>
          <cell r="X621">
            <v>34462.75</v>
          </cell>
          <cell r="Y621"/>
          <cell r="Z621">
            <v>0.47</v>
          </cell>
          <cell r="AA621">
            <v>34462.75</v>
          </cell>
          <cell r="AB621"/>
          <cell r="AC621">
            <v>0.49</v>
          </cell>
          <cell r="AD621">
            <v>35929.25</v>
          </cell>
          <cell r="AE621"/>
          <cell r="AF621">
            <v>0.49</v>
          </cell>
          <cell r="AG621">
            <v>35929.25</v>
          </cell>
          <cell r="AH621"/>
          <cell r="AI621">
            <v>0.59</v>
          </cell>
          <cell r="AJ621">
            <v>43261.75</v>
          </cell>
          <cell r="AK621"/>
          <cell r="AL621"/>
          <cell r="AM621">
            <v>6.63</v>
          </cell>
          <cell r="AN621">
            <v>486144.75</v>
          </cell>
          <cell r="AO621"/>
          <cell r="AP621">
            <v>6.63</v>
          </cell>
          <cell r="AQ621">
            <v>196924.26</v>
          </cell>
          <cell r="AR621"/>
          <cell r="AS621">
            <v>0.93</v>
          </cell>
          <cell r="AT621">
            <v>75195.149999999994</v>
          </cell>
          <cell r="AU621"/>
          <cell r="AV621"/>
          <cell r="AW621">
            <v>1040565.41</v>
          </cell>
          <cell r="AX621"/>
          <cell r="AY621">
            <v>9.68</v>
          </cell>
        </row>
        <row r="622">
          <cell r="A622" t="str">
            <v>3404907000200</v>
          </cell>
          <cell r="B622" t="str">
            <v>LIBERTYVILLE SCHOOL DIST 70</v>
          </cell>
          <cell r="C622" t="str">
            <v>LAKE</v>
          </cell>
          <cell r="D622" t="str">
            <v>Elementary</v>
          </cell>
          <cell r="E622"/>
          <cell r="F622">
            <v>2160.14</v>
          </cell>
          <cell r="G622">
            <v>140.33000000000001</v>
          </cell>
          <cell r="H622">
            <v>108.5</v>
          </cell>
          <cell r="I622"/>
          <cell r="J622">
            <v>1.1200000000000001</v>
          </cell>
          <cell r="K622">
            <v>82124</v>
          </cell>
          <cell r="L622"/>
          <cell r="M622">
            <v>1.1200000000000001</v>
          </cell>
          <cell r="N622">
            <v>82124</v>
          </cell>
          <cell r="O622"/>
          <cell r="P622">
            <v>1.1599999999999999</v>
          </cell>
          <cell r="Q622">
            <v>85057</v>
          </cell>
          <cell r="R622"/>
          <cell r="S622">
            <v>1.1599999999999999</v>
          </cell>
          <cell r="T622">
            <v>85057</v>
          </cell>
          <cell r="U622"/>
          <cell r="V622"/>
          <cell r="W622">
            <v>0.86</v>
          </cell>
          <cell r="X622">
            <v>63059.5</v>
          </cell>
          <cell r="Y622"/>
          <cell r="Z622">
            <v>0.86</v>
          </cell>
          <cell r="AA622">
            <v>63059.5</v>
          </cell>
          <cell r="AB622"/>
          <cell r="AC622">
            <v>0.9</v>
          </cell>
          <cell r="AD622">
            <v>65992.5</v>
          </cell>
          <cell r="AE622"/>
          <cell r="AF622">
            <v>0.9</v>
          </cell>
          <cell r="AG622">
            <v>65992.5</v>
          </cell>
          <cell r="AH622"/>
          <cell r="AI622">
            <v>1.08</v>
          </cell>
          <cell r="AJ622">
            <v>79191</v>
          </cell>
          <cell r="AK622"/>
          <cell r="AL622"/>
          <cell r="AM622">
            <v>15.32</v>
          </cell>
          <cell r="AN622">
            <v>1123339</v>
          </cell>
          <cell r="AO622"/>
          <cell r="AP622">
            <v>15.32</v>
          </cell>
          <cell r="AQ622">
            <v>455034.64</v>
          </cell>
          <cell r="AR622"/>
          <cell r="AS622">
            <v>2.16</v>
          </cell>
          <cell r="AT622">
            <v>174646.8</v>
          </cell>
          <cell r="AU622"/>
          <cell r="AV622"/>
          <cell r="AW622">
            <v>2424677.44</v>
          </cell>
          <cell r="AX622"/>
          <cell r="AY622">
            <v>22.5</v>
          </cell>
        </row>
        <row r="623">
          <cell r="A623" t="str">
            <v>3404907200200</v>
          </cell>
          <cell r="B623" t="str">
            <v>RONDOUT SCHOOL DIST 72</v>
          </cell>
          <cell r="C623" t="str">
            <v>LAKE</v>
          </cell>
          <cell r="D623" t="str">
            <v>Elementary</v>
          </cell>
          <cell r="E623"/>
          <cell r="F623">
            <v>152</v>
          </cell>
          <cell r="G623">
            <v>17.66</v>
          </cell>
          <cell r="H623">
            <v>20.5</v>
          </cell>
          <cell r="I623"/>
          <cell r="J623">
            <v>0.14000000000000001</v>
          </cell>
          <cell r="K623">
            <v>10265.5</v>
          </cell>
          <cell r="L623"/>
          <cell r="M623">
            <v>0.14000000000000001</v>
          </cell>
          <cell r="N623">
            <v>10265.5</v>
          </cell>
          <cell r="O623"/>
          <cell r="P623">
            <v>0.14000000000000001</v>
          </cell>
          <cell r="Q623">
            <v>10265.5</v>
          </cell>
          <cell r="R623"/>
          <cell r="S623">
            <v>0.14000000000000001</v>
          </cell>
          <cell r="T623">
            <v>10265.5</v>
          </cell>
          <cell r="U623"/>
          <cell r="V623"/>
          <cell r="W623">
            <v>0.16</v>
          </cell>
          <cell r="X623">
            <v>11732</v>
          </cell>
          <cell r="Y623"/>
          <cell r="Z623">
            <v>0.16</v>
          </cell>
          <cell r="AA623">
            <v>11732</v>
          </cell>
          <cell r="AB623"/>
          <cell r="AC623">
            <v>0.17</v>
          </cell>
          <cell r="AD623">
            <v>12465.25</v>
          </cell>
          <cell r="AE623"/>
          <cell r="AF623">
            <v>0.17</v>
          </cell>
          <cell r="AG623">
            <v>12465.25</v>
          </cell>
          <cell r="AH623"/>
          <cell r="AI623">
            <v>0.2</v>
          </cell>
          <cell r="AJ623">
            <v>14665</v>
          </cell>
          <cell r="AK623"/>
          <cell r="AL623"/>
          <cell r="AM623">
            <v>1.07</v>
          </cell>
          <cell r="AN623">
            <v>78457.75</v>
          </cell>
          <cell r="AO623"/>
          <cell r="AP623">
            <v>1.07</v>
          </cell>
          <cell r="AQ623">
            <v>31781.14</v>
          </cell>
          <cell r="AR623"/>
          <cell r="AS623">
            <v>0.15</v>
          </cell>
          <cell r="AT623">
            <v>12128.25</v>
          </cell>
          <cell r="AU623"/>
          <cell r="AV623"/>
          <cell r="AW623">
            <v>226488.64</v>
          </cell>
          <cell r="AX623"/>
          <cell r="AY623">
            <v>2.1900000000000004</v>
          </cell>
        </row>
        <row r="624">
          <cell r="A624" t="str">
            <v>3404907300400</v>
          </cell>
          <cell r="B624" t="str">
            <v>HAWTHORN C C SCHOOL DIST 73</v>
          </cell>
          <cell r="C624" t="str">
            <v>LAKE</v>
          </cell>
          <cell r="D624" t="str">
            <v>Elementary</v>
          </cell>
          <cell r="E624"/>
          <cell r="F624">
            <v>3630.54</v>
          </cell>
          <cell r="G624">
            <v>900.33</v>
          </cell>
          <cell r="H624">
            <v>951.5</v>
          </cell>
          <cell r="I624"/>
          <cell r="J624">
            <v>7.2</v>
          </cell>
          <cell r="K624">
            <v>527940</v>
          </cell>
          <cell r="L624"/>
          <cell r="M624">
            <v>7.2</v>
          </cell>
          <cell r="N624">
            <v>527940</v>
          </cell>
          <cell r="O624"/>
          <cell r="P624">
            <v>7.5</v>
          </cell>
          <cell r="Q624">
            <v>549937.5</v>
          </cell>
          <cell r="R624"/>
          <cell r="S624">
            <v>7.5</v>
          </cell>
          <cell r="T624">
            <v>549937.5</v>
          </cell>
          <cell r="U624"/>
          <cell r="V624"/>
          <cell r="W624">
            <v>7.61</v>
          </cell>
          <cell r="X624">
            <v>558003.25</v>
          </cell>
          <cell r="Y624"/>
          <cell r="Z624">
            <v>7.61</v>
          </cell>
          <cell r="AA624">
            <v>558003.25</v>
          </cell>
          <cell r="AB624"/>
          <cell r="AC624">
            <v>7.92</v>
          </cell>
          <cell r="AD624">
            <v>580734</v>
          </cell>
          <cell r="AE624"/>
          <cell r="AF624">
            <v>7.92</v>
          </cell>
          <cell r="AG624">
            <v>580734</v>
          </cell>
          <cell r="AH624"/>
          <cell r="AI624">
            <v>9.51</v>
          </cell>
          <cell r="AJ624">
            <v>697320.75</v>
          </cell>
          <cell r="AK624"/>
          <cell r="AL624"/>
          <cell r="AM624">
            <v>25.74</v>
          </cell>
          <cell r="AN624">
            <v>1887385.5</v>
          </cell>
          <cell r="AO624"/>
          <cell r="AP624">
            <v>25.74</v>
          </cell>
          <cell r="AQ624">
            <v>764529.48</v>
          </cell>
          <cell r="AR624"/>
          <cell r="AS624">
            <v>3.63</v>
          </cell>
          <cell r="AT624">
            <v>293503.65000000002</v>
          </cell>
          <cell r="AU624"/>
          <cell r="AV624"/>
          <cell r="AW624">
            <v>8075968.8799999999</v>
          </cell>
          <cell r="AX624"/>
          <cell r="AY624">
            <v>80.899999999999991</v>
          </cell>
        </row>
        <row r="625">
          <cell r="A625" t="str">
            <v>3404907500200</v>
          </cell>
          <cell r="B625" t="str">
            <v>MUNDELEIN ELEM SCHOOL DIST 75</v>
          </cell>
          <cell r="C625" t="str">
            <v>LAKE</v>
          </cell>
          <cell r="D625" t="str">
            <v>Elementary</v>
          </cell>
          <cell r="E625"/>
          <cell r="F625">
            <v>1582.7</v>
          </cell>
          <cell r="G625">
            <v>638.66</v>
          </cell>
          <cell r="H625">
            <v>501</v>
          </cell>
          <cell r="I625"/>
          <cell r="J625">
            <v>5.0999999999999996</v>
          </cell>
          <cell r="K625">
            <v>373957.5</v>
          </cell>
          <cell r="L625"/>
          <cell r="M625">
            <v>5.0999999999999996</v>
          </cell>
          <cell r="N625">
            <v>373957.5</v>
          </cell>
          <cell r="O625"/>
          <cell r="P625">
            <v>5.32</v>
          </cell>
          <cell r="Q625">
            <v>390089</v>
          </cell>
          <cell r="R625"/>
          <cell r="S625">
            <v>5.32</v>
          </cell>
          <cell r="T625">
            <v>390089</v>
          </cell>
          <cell r="U625"/>
          <cell r="V625"/>
          <cell r="W625">
            <v>4</v>
          </cell>
          <cell r="X625">
            <v>293300</v>
          </cell>
          <cell r="Y625"/>
          <cell r="Z625">
            <v>4</v>
          </cell>
          <cell r="AA625">
            <v>293300</v>
          </cell>
          <cell r="AB625"/>
          <cell r="AC625">
            <v>4.17</v>
          </cell>
          <cell r="AD625">
            <v>305765.25</v>
          </cell>
          <cell r="AE625"/>
          <cell r="AF625">
            <v>4.17</v>
          </cell>
          <cell r="AG625">
            <v>305765.25</v>
          </cell>
          <cell r="AH625"/>
          <cell r="AI625">
            <v>5.01</v>
          </cell>
          <cell r="AJ625">
            <v>367358.25</v>
          </cell>
          <cell r="AK625"/>
          <cell r="AL625"/>
          <cell r="AM625">
            <v>11.22</v>
          </cell>
          <cell r="AN625">
            <v>822706.5</v>
          </cell>
          <cell r="AO625"/>
          <cell r="AP625">
            <v>11.22</v>
          </cell>
          <cell r="AQ625">
            <v>333256.44</v>
          </cell>
          <cell r="AR625"/>
          <cell r="AS625">
            <v>1.58</v>
          </cell>
          <cell r="AT625">
            <v>127750.9</v>
          </cell>
          <cell r="AU625"/>
          <cell r="AV625"/>
          <cell r="AW625">
            <v>4377295.59</v>
          </cell>
          <cell r="AX625"/>
          <cell r="AY625">
            <v>44.31</v>
          </cell>
        </row>
        <row r="626">
          <cell r="A626" t="str">
            <v>3404907600200</v>
          </cell>
          <cell r="B626" t="str">
            <v>DIAMOND LAKE SCHOOL DIST 76</v>
          </cell>
          <cell r="C626" t="str">
            <v>LAKE</v>
          </cell>
          <cell r="D626" t="str">
            <v>Elementary</v>
          </cell>
          <cell r="E626"/>
          <cell r="F626">
            <v>839.3</v>
          </cell>
          <cell r="G626">
            <v>487.33</v>
          </cell>
          <cell r="H626">
            <v>380.5</v>
          </cell>
          <cell r="I626"/>
          <cell r="J626">
            <v>3.89</v>
          </cell>
          <cell r="K626">
            <v>285234.25</v>
          </cell>
          <cell r="L626"/>
          <cell r="M626">
            <v>3.89</v>
          </cell>
          <cell r="N626">
            <v>285234.25</v>
          </cell>
          <cell r="O626"/>
          <cell r="P626">
            <v>4.0599999999999996</v>
          </cell>
          <cell r="Q626">
            <v>297699.5</v>
          </cell>
          <cell r="R626"/>
          <cell r="S626">
            <v>4.0599999999999996</v>
          </cell>
          <cell r="T626">
            <v>297699.5</v>
          </cell>
          <cell r="U626"/>
          <cell r="V626"/>
          <cell r="W626">
            <v>3.04</v>
          </cell>
          <cell r="X626">
            <v>222908</v>
          </cell>
          <cell r="Y626"/>
          <cell r="Z626">
            <v>3.04</v>
          </cell>
          <cell r="AA626">
            <v>222908</v>
          </cell>
          <cell r="AB626"/>
          <cell r="AC626">
            <v>3.17</v>
          </cell>
          <cell r="AD626">
            <v>232440.25</v>
          </cell>
          <cell r="AE626"/>
          <cell r="AF626">
            <v>3.17</v>
          </cell>
          <cell r="AG626">
            <v>232440.25</v>
          </cell>
          <cell r="AH626"/>
          <cell r="AI626">
            <v>3.8</v>
          </cell>
          <cell r="AJ626">
            <v>278635</v>
          </cell>
          <cell r="AK626"/>
          <cell r="AL626"/>
          <cell r="AM626">
            <v>5.95</v>
          </cell>
          <cell r="AN626">
            <v>436283.75</v>
          </cell>
          <cell r="AO626"/>
          <cell r="AP626">
            <v>5.95</v>
          </cell>
          <cell r="AQ626">
            <v>176726.9</v>
          </cell>
          <cell r="AR626"/>
          <cell r="AS626">
            <v>0.83</v>
          </cell>
          <cell r="AT626">
            <v>67109.649999999994</v>
          </cell>
          <cell r="AU626"/>
          <cell r="AV626"/>
          <cell r="AW626">
            <v>3035319.3</v>
          </cell>
          <cell r="AX626"/>
          <cell r="AY626">
            <v>31.14</v>
          </cell>
        </row>
        <row r="627">
          <cell r="A627" t="str">
            <v>3404907900200</v>
          </cell>
          <cell r="B627" t="str">
            <v>FREMONT SCHOOL DIST 79</v>
          </cell>
          <cell r="C627" t="str">
            <v>LAKE</v>
          </cell>
          <cell r="D627" t="str">
            <v>Elementary</v>
          </cell>
          <cell r="E627"/>
          <cell r="F627">
            <v>2083.14</v>
          </cell>
          <cell r="G627">
            <v>265.66000000000003</v>
          </cell>
          <cell r="H627">
            <v>244.5</v>
          </cell>
          <cell r="I627"/>
          <cell r="J627">
            <v>2.12</v>
          </cell>
          <cell r="K627">
            <v>155449</v>
          </cell>
          <cell r="L627"/>
          <cell r="M627">
            <v>2.12</v>
          </cell>
          <cell r="N627">
            <v>155449</v>
          </cell>
          <cell r="O627"/>
          <cell r="P627">
            <v>2.21</v>
          </cell>
          <cell r="Q627">
            <v>162048.25</v>
          </cell>
          <cell r="R627"/>
          <cell r="S627">
            <v>2.21</v>
          </cell>
          <cell r="T627">
            <v>162048.25</v>
          </cell>
          <cell r="U627"/>
          <cell r="V627"/>
          <cell r="W627">
            <v>1.95</v>
          </cell>
          <cell r="X627">
            <v>142983.75</v>
          </cell>
          <cell r="Y627"/>
          <cell r="Z627">
            <v>1.95</v>
          </cell>
          <cell r="AA627">
            <v>142983.75</v>
          </cell>
          <cell r="AB627"/>
          <cell r="AC627">
            <v>2.0299999999999998</v>
          </cell>
          <cell r="AD627">
            <v>148849.75</v>
          </cell>
          <cell r="AE627"/>
          <cell r="AF627">
            <v>2.0299999999999998</v>
          </cell>
          <cell r="AG627">
            <v>148849.75</v>
          </cell>
          <cell r="AH627"/>
          <cell r="AI627">
            <v>2.44</v>
          </cell>
          <cell r="AJ627">
            <v>178913</v>
          </cell>
          <cell r="AK627"/>
          <cell r="AL627"/>
          <cell r="AM627">
            <v>14.77</v>
          </cell>
          <cell r="AN627">
            <v>1083010.25</v>
          </cell>
          <cell r="AO627"/>
          <cell r="AP627">
            <v>14.77</v>
          </cell>
          <cell r="AQ627">
            <v>438698.54</v>
          </cell>
          <cell r="AR627"/>
          <cell r="AS627">
            <v>2.08</v>
          </cell>
          <cell r="AT627">
            <v>168178.4</v>
          </cell>
          <cell r="AU627"/>
          <cell r="AV627"/>
          <cell r="AW627">
            <v>3087461.69</v>
          </cell>
          <cell r="AX627"/>
          <cell r="AY627">
            <v>29.759999999999998</v>
          </cell>
        </row>
        <row r="628">
          <cell r="A628" t="str">
            <v>3404909502600</v>
          </cell>
          <cell r="B628" t="str">
            <v>LAKE ZURICH C U SCH DIST 95</v>
          </cell>
          <cell r="C628" t="str">
            <v>LAKE</v>
          </cell>
          <cell r="D628" t="str">
            <v>Unit</v>
          </cell>
          <cell r="E628"/>
          <cell r="F628">
            <v>5553.5</v>
          </cell>
          <cell r="G628">
            <v>807.33</v>
          </cell>
          <cell r="H628">
            <v>661.5</v>
          </cell>
          <cell r="I628"/>
          <cell r="J628">
            <v>6.45</v>
          </cell>
          <cell r="K628">
            <v>472946.25</v>
          </cell>
          <cell r="L628"/>
          <cell r="M628">
            <v>6.45</v>
          </cell>
          <cell r="N628">
            <v>472946.25</v>
          </cell>
          <cell r="O628"/>
          <cell r="P628">
            <v>6.72</v>
          </cell>
          <cell r="Q628">
            <v>492744</v>
          </cell>
          <cell r="R628"/>
          <cell r="S628">
            <v>6.72</v>
          </cell>
          <cell r="T628">
            <v>492744</v>
          </cell>
          <cell r="U628"/>
          <cell r="V628"/>
          <cell r="W628">
            <v>5.29</v>
          </cell>
          <cell r="X628">
            <v>387889.25</v>
          </cell>
          <cell r="Y628"/>
          <cell r="Z628">
            <v>5.29</v>
          </cell>
          <cell r="AA628">
            <v>387889.25</v>
          </cell>
          <cell r="AB628"/>
          <cell r="AC628">
            <v>5.51</v>
          </cell>
          <cell r="AD628">
            <v>404020.75</v>
          </cell>
          <cell r="AE628"/>
          <cell r="AF628">
            <v>5.51</v>
          </cell>
          <cell r="AG628">
            <v>404020.75</v>
          </cell>
          <cell r="AH628"/>
          <cell r="AI628">
            <v>6.61</v>
          </cell>
          <cell r="AJ628">
            <v>484678.25</v>
          </cell>
          <cell r="AK628"/>
          <cell r="AL628"/>
          <cell r="AM628">
            <v>39.380000000000003</v>
          </cell>
          <cell r="AN628">
            <v>2887538.5</v>
          </cell>
          <cell r="AO628"/>
          <cell r="AP628">
            <v>39.380000000000003</v>
          </cell>
          <cell r="AQ628">
            <v>1169664.76</v>
          </cell>
          <cell r="AR628"/>
          <cell r="AS628">
            <v>5.55</v>
          </cell>
          <cell r="AT628">
            <v>448745.25</v>
          </cell>
          <cell r="AU628"/>
          <cell r="AV628"/>
          <cell r="AW628">
            <v>8505827.2599999998</v>
          </cell>
          <cell r="AX628"/>
          <cell r="AY628">
            <v>82.19</v>
          </cell>
        </row>
        <row r="629">
          <cell r="A629" t="str">
            <v>3404909600400</v>
          </cell>
          <cell r="B629" t="str">
            <v>KILDEER COUNTRYSIDE C C S DIST 96</v>
          </cell>
          <cell r="C629" t="str">
            <v>LAKE</v>
          </cell>
          <cell r="D629" t="str">
            <v>Elementary</v>
          </cell>
          <cell r="E629"/>
          <cell r="F629">
            <v>3422</v>
          </cell>
          <cell r="G629">
            <v>330.66</v>
          </cell>
          <cell r="H629">
            <v>716</v>
          </cell>
          <cell r="I629"/>
          <cell r="J629">
            <v>2.64</v>
          </cell>
          <cell r="K629">
            <v>193578</v>
          </cell>
          <cell r="L629"/>
          <cell r="M629">
            <v>2.64</v>
          </cell>
          <cell r="N629">
            <v>193578</v>
          </cell>
          <cell r="O629"/>
          <cell r="P629">
            <v>2.75</v>
          </cell>
          <cell r="Q629">
            <v>201643.75</v>
          </cell>
          <cell r="R629"/>
          <cell r="S629">
            <v>2.75</v>
          </cell>
          <cell r="T629">
            <v>201643.75</v>
          </cell>
          <cell r="U629"/>
          <cell r="V629"/>
          <cell r="W629">
            <v>5.72</v>
          </cell>
          <cell r="X629">
            <v>419419</v>
          </cell>
          <cell r="Y629"/>
          <cell r="Z629">
            <v>5.72</v>
          </cell>
          <cell r="AA629">
            <v>419419</v>
          </cell>
          <cell r="AB629"/>
          <cell r="AC629">
            <v>5.96</v>
          </cell>
          <cell r="AD629">
            <v>437017</v>
          </cell>
          <cell r="AE629"/>
          <cell r="AF629">
            <v>5.96</v>
          </cell>
          <cell r="AG629">
            <v>437017</v>
          </cell>
          <cell r="AH629"/>
          <cell r="AI629">
            <v>7.16</v>
          </cell>
          <cell r="AJ629">
            <v>525007</v>
          </cell>
          <cell r="AK629"/>
          <cell r="AL629"/>
          <cell r="AM629">
            <v>24.26</v>
          </cell>
          <cell r="AN629">
            <v>1778864.5</v>
          </cell>
          <cell r="AO629"/>
          <cell r="AP629">
            <v>24.26</v>
          </cell>
          <cell r="AQ629">
            <v>720570.52</v>
          </cell>
          <cell r="AR629"/>
          <cell r="AS629">
            <v>3.42</v>
          </cell>
          <cell r="AT629">
            <v>276524.09999999998</v>
          </cell>
          <cell r="AU629"/>
          <cell r="AV629"/>
          <cell r="AW629">
            <v>5804281.6200000001</v>
          </cell>
          <cell r="AX629"/>
          <cell r="AY629">
            <v>57.2</v>
          </cell>
        </row>
        <row r="630">
          <cell r="A630" t="str">
            <v>3404910200400</v>
          </cell>
          <cell r="B630" t="str">
            <v>APTAKISIC-TRIPP C C S DIST 102</v>
          </cell>
          <cell r="C630" t="str">
            <v>LAKE</v>
          </cell>
          <cell r="D630" t="str">
            <v>Elementary</v>
          </cell>
          <cell r="E630"/>
          <cell r="F630">
            <v>2425.81</v>
          </cell>
          <cell r="G630">
            <v>342.33</v>
          </cell>
          <cell r="H630">
            <v>759.5</v>
          </cell>
          <cell r="I630"/>
          <cell r="J630">
            <v>2.73</v>
          </cell>
          <cell r="K630">
            <v>200177.25</v>
          </cell>
          <cell r="L630"/>
          <cell r="M630">
            <v>2.73</v>
          </cell>
          <cell r="N630">
            <v>200177.25</v>
          </cell>
          <cell r="O630"/>
          <cell r="P630">
            <v>2.85</v>
          </cell>
          <cell r="Q630">
            <v>208976.25</v>
          </cell>
          <cell r="R630"/>
          <cell r="S630">
            <v>2.85</v>
          </cell>
          <cell r="T630">
            <v>208976.25</v>
          </cell>
          <cell r="U630"/>
          <cell r="V630"/>
          <cell r="W630">
            <v>6.07</v>
          </cell>
          <cell r="X630">
            <v>445082.75</v>
          </cell>
          <cell r="Y630"/>
          <cell r="Z630">
            <v>6.07</v>
          </cell>
          <cell r="AA630">
            <v>445082.75</v>
          </cell>
          <cell r="AB630"/>
          <cell r="AC630">
            <v>6.32</v>
          </cell>
          <cell r="AD630">
            <v>463414</v>
          </cell>
          <cell r="AE630"/>
          <cell r="AF630">
            <v>6.32</v>
          </cell>
          <cell r="AG630">
            <v>463414</v>
          </cell>
          <cell r="AH630"/>
          <cell r="AI630">
            <v>7.59</v>
          </cell>
          <cell r="AJ630">
            <v>556536.75</v>
          </cell>
          <cell r="AK630"/>
          <cell r="AL630"/>
          <cell r="AM630">
            <v>17.2</v>
          </cell>
          <cell r="AN630">
            <v>1261190</v>
          </cell>
          <cell r="AO630"/>
          <cell r="AP630">
            <v>17.2</v>
          </cell>
          <cell r="AQ630">
            <v>510874.4</v>
          </cell>
          <cell r="AR630"/>
          <cell r="AS630">
            <v>2.42</v>
          </cell>
          <cell r="AT630">
            <v>195669.1</v>
          </cell>
          <cell r="AU630"/>
          <cell r="AV630"/>
          <cell r="AW630">
            <v>5159570.75</v>
          </cell>
          <cell r="AX630"/>
          <cell r="AY630">
            <v>51.930000000000007</v>
          </cell>
        </row>
        <row r="631">
          <cell r="A631" t="str">
            <v>3404910300200</v>
          </cell>
          <cell r="B631" t="str">
            <v>LINCOLNSHIRE-PRAIRIEVIEW S D 103</v>
          </cell>
          <cell r="C631" t="str">
            <v>LAKE</v>
          </cell>
          <cell r="D631" t="str">
            <v>Elementary</v>
          </cell>
          <cell r="E631"/>
          <cell r="F631">
            <v>1914</v>
          </cell>
          <cell r="G631">
            <v>73.33</v>
          </cell>
          <cell r="H631">
            <v>206</v>
          </cell>
          <cell r="I631"/>
          <cell r="J631">
            <v>0.57999999999999996</v>
          </cell>
          <cell r="K631">
            <v>42528.5</v>
          </cell>
          <cell r="L631"/>
          <cell r="M631">
            <v>0.57999999999999996</v>
          </cell>
          <cell r="N631">
            <v>42528.5</v>
          </cell>
          <cell r="O631"/>
          <cell r="P631">
            <v>0.61</v>
          </cell>
          <cell r="Q631">
            <v>44728.25</v>
          </cell>
          <cell r="R631"/>
          <cell r="S631">
            <v>0.61</v>
          </cell>
          <cell r="T631">
            <v>44728.25</v>
          </cell>
          <cell r="U631"/>
          <cell r="V631"/>
          <cell r="W631">
            <v>1.64</v>
          </cell>
          <cell r="X631">
            <v>120253</v>
          </cell>
          <cell r="Y631"/>
          <cell r="Z631">
            <v>1.64</v>
          </cell>
          <cell r="AA631">
            <v>120253</v>
          </cell>
          <cell r="AB631"/>
          <cell r="AC631">
            <v>1.71</v>
          </cell>
          <cell r="AD631">
            <v>125385.75</v>
          </cell>
          <cell r="AE631"/>
          <cell r="AF631">
            <v>1.71</v>
          </cell>
          <cell r="AG631">
            <v>125385.75</v>
          </cell>
          <cell r="AH631"/>
          <cell r="AI631">
            <v>2.06</v>
          </cell>
          <cell r="AJ631">
            <v>151049.5</v>
          </cell>
          <cell r="AK631"/>
          <cell r="AL631"/>
          <cell r="AM631">
            <v>13.57</v>
          </cell>
          <cell r="AN631">
            <v>995020.25</v>
          </cell>
          <cell r="AO631"/>
          <cell r="AP631">
            <v>13.57</v>
          </cell>
          <cell r="AQ631">
            <v>403056.14</v>
          </cell>
          <cell r="AR631"/>
          <cell r="AS631">
            <v>1.91</v>
          </cell>
          <cell r="AT631">
            <v>154433.04999999999</v>
          </cell>
          <cell r="AU631"/>
          <cell r="AV631"/>
          <cell r="AW631">
            <v>2369349.94</v>
          </cell>
          <cell r="AX631"/>
          <cell r="AY631">
            <v>22.490000000000002</v>
          </cell>
        </row>
        <row r="632">
          <cell r="A632" t="str">
            <v>3404910600200</v>
          </cell>
          <cell r="B632" t="str">
            <v>BANNOCKBURN SCHOOL DIST 106</v>
          </cell>
          <cell r="C632" t="str">
            <v>LAKE</v>
          </cell>
          <cell r="D632" t="str">
            <v>Elementary</v>
          </cell>
          <cell r="E632"/>
          <cell r="F632">
            <v>177</v>
          </cell>
          <cell r="G632">
            <v>42</v>
          </cell>
          <cell r="H632">
            <v>4</v>
          </cell>
          <cell r="I632"/>
          <cell r="J632">
            <v>0.33</v>
          </cell>
          <cell r="K632">
            <v>24197.25</v>
          </cell>
          <cell r="L632"/>
          <cell r="M632">
            <v>0.33</v>
          </cell>
          <cell r="N632">
            <v>24197.25</v>
          </cell>
          <cell r="O632"/>
          <cell r="P632">
            <v>0.35</v>
          </cell>
          <cell r="Q632">
            <v>25663.75</v>
          </cell>
          <cell r="R632"/>
          <cell r="S632">
            <v>0.35</v>
          </cell>
          <cell r="T632">
            <v>25663.75</v>
          </cell>
          <cell r="U632"/>
          <cell r="V632"/>
          <cell r="W632">
            <v>0.03</v>
          </cell>
          <cell r="X632">
            <v>2199.75</v>
          </cell>
          <cell r="Y632"/>
          <cell r="Z632">
            <v>0.03</v>
          </cell>
          <cell r="AA632">
            <v>2199.75</v>
          </cell>
          <cell r="AB632"/>
          <cell r="AC632">
            <v>0.03</v>
          </cell>
          <cell r="AD632">
            <v>2199.75</v>
          </cell>
          <cell r="AE632"/>
          <cell r="AF632">
            <v>0.03</v>
          </cell>
          <cell r="AG632">
            <v>2199.75</v>
          </cell>
          <cell r="AH632"/>
          <cell r="AI632">
            <v>0.04</v>
          </cell>
          <cell r="AJ632">
            <v>2933</v>
          </cell>
          <cell r="AK632"/>
          <cell r="AL632"/>
          <cell r="AM632">
            <v>1.25</v>
          </cell>
          <cell r="AN632">
            <v>91656.25</v>
          </cell>
          <cell r="AO632"/>
          <cell r="AP632">
            <v>1.25</v>
          </cell>
          <cell r="AQ632">
            <v>37127.5</v>
          </cell>
          <cell r="AR632"/>
          <cell r="AS632">
            <v>0.17</v>
          </cell>
          <cell r="AT632">
            <v>13745.35</v>
          </cell>
          <cell r="AU632"/>
          <cell r="AV632"/>
          <cell r="AW632">
            <v>253983.1</v>
          </cell>
          <cell r="AX632"/>
          <cell r="AY632">
            <v>2.41</v>
          </cell>
        </row>
        <row r="633">
          <cell r="A633" t="str">
            <v>3404910900200</v>
          </cell>
          <cell r="B633" t="str">
            <v>DEERFIELD SCHOOL DIST 109</v>
          </cell>
          <cell r="C633" t="str">
            <v>LAKE</v>
          </cell>
          <cell r="D633" t="str">
            <v>Elementary</v>
          </cell>
          <cell r="E633"/>
          <cell r="F633">
            <v>2731.8</v>
          </cell>
          <cell r="G633">
            <v>148.66</v>
          </cell>
          <cell r="H633">
            <v>105.5</v>
          </cell>
          <cell r="I633"/>
          <cell r="J633">
            <v>1.18</v>
          </cell>
          <cell r="K633">
            <v>86523.5</v>
          </cell>
          <cell r="L633"/>
          <cell r="M633">
            <v>1.18</v>
          </cell>
          <cell r="N633">
            <v>86523.5</v>
          </cell>
          <cell r="O633"/>
          <cell r="P633">
            <v>1.23</v>
          </cell>
          <cell r="Q633">
            <v>90189.75</v>
          </cell>
          <cell r="R633"/>
          <cell r="S633">
            <v>1.23</v>
          </cell>
          <cell r="T633">
            <v>90189.75</v>
          </cell>
          <cell r="U633"/>
          <cell r="V633"/>
          <cell r="W633">
            <v>0.84</v>
          </cell>
          <cell r="X633">
            <v>61593</v>
          </cell>
          <cell r="Y633"/>
          <cell r="Z633">
            <v>0.84</v>
          </cell>
          <cell r="AA633">
            <v>61593</v>
          </cell>
          <cell r="AB633"/>
          <cell r="AC633">
            <v>0.87</v>
          </cell>
          <cell r="AD633">
            <v>63792.75</v>
          </cell>
          <cell r="AE633"/>
          <cell r="AF633">
            <v>0.87</v>
          </cell>
          <cell r="AG633">
            <v>63792.75</v>
          </cell>
          <cell r="AH633"/>
          <cell r="AI633">
            <v>1.05</v>
          </cell>
          <cell r="AJ633">
            <v>76991.25</v>
          </cell>
          <cell r="AK633"/>
          <cell r="AL633"/>
          <cell r="AM633">
            <v>19.37</v>
          </cell>
          <cell r="AN633">
            <v>1420305.25</v>
          </cell>
          <cell r="AO633"/>
          <cell r="AP633">
            <v>19.37</v>
          </cell>
          <cell r="AQ633">
            <v>575327.74</v>
          </cell>
          <cell r="AR633"/>
          <cell r="AS633">
            <v>2.73</v>
          </cell>
          <cell r="AT633">
            <v>220734.15</v>
          </cell>
          <cell r="AU633"/>
          <cell r="AV633"/>
          <cell r="AW633">
            <v>2897556.39</v>
          </cell>
          <cell r="AX633"/>
          <cell r="AY633">
            <v>26.64</v>
          </cell>
        </row>
        <row r="634">
          <cell r="A634" t="str">
            <v>3404911200200</v>
          </cell>
          <cell r="B634" t="str">
            <v>NORTH SHORE SD 112</v>
          </cell>
          <cell r="C634" t="str">
            <v>LAKE</v>
          </cell>
          <cell r="D634" t="str">
            <v>Elementary</v>
          </cell>
          <cell r="E634"/>
          <cell r="F634">
            <v>3642.72</v>
          </cell>
          <cell r="G634">
            <v>646.66</v>
          </cell>
          <cell r="H634">
            <v>623.16</v>
          </cell>
          <cell r="I634"/>
          <cell r="J634">
            <v>5.17</v>
          </cell>
          <cell r="K634">
            <v>379090.25</v>
          </cell>
          <cell r="L634"/>
          <cell r="M634">
            <v>5.17</v>
          </cell>
          <cell r="N634">
            <v>379090.25</v>
          </cell>
          <cell r="O634"/>
          <cell r="P634">
            <v>5.38</v>
          </cell>
          <cell r="Q634">
            <v>394488.5</v>
          </cell>
          <cell r="R634"/>
          <cell r="S634">
            <v>5.38</v>
          </cell>
          <cell r="T634">
            <v>394488.5</v>
          </cell>
          <cell r="U634"/>
          <cell r="V634"/>
          <cell r="W634">
            <v>4.9800000000000004</v>
          </cell>
          <cell r="X634">
            <v>365158.5</v>
          </cell>
          <cell r="Y634"/>
          <cell r="Z634">
            <v>4.9800000000000004</v>
          </cell>
          <cell r="AA634">
            <v>365158.5</v>
          </cell>
          <cell r="AB634"/>
          <cell r="AC634">
            <v>5.19</v>
          </cell>
          <cell r="AD634">
            <v>380556.75</v>
          </cell>
          <cell r="AE634"/>
          <cell r="AF634">
            <v>5.19</v>
          </cell>
          <cell r="AG634">
            <v>380556.75</v>
          </cell>
          <cell r="AH634"/>
          <cell r="AI634">
            <v>6.23</v>
          </cell>
          <cell r="AJ634">
            <v>456814.75</v>
          </cell>
          <cell r="AK634"/>
          <cell r="AL634"/>
          <cell r="AM634">
            <v>25.83</v>
          </cell>
          <cell r="AN634">
            <v>1893984.75</v>
          </cell>
          <cell r="AO634"/>
          <cell r="AP634">
            <v>25.83</v>
          </cell>
          <cell r="AQ634">
            <v>767202.66</v>
          </cell>
          <cell r="AR634"/>
          <cell r="AS634">
            <v>3.64</v>
          </cell>
          <cell r="AT634">
            <v>294312.2</v>
          </cell>
          <cell r="AU634"/>
          <cell r="AV634"/>
          <cell r="AW634">
            <v>6450902.3600000003</v>
          </cell>
          <cell r="AX634"/>
          <cell r="AY634">
            <v>63.35</v>
          </cell>
        </row>
        <row r="635">
          <cell r="A635" t="str">
            <v>3404911301700</v>
          </cell>
          <cell r="B635" t="str">
            <v>TOWNSHIP HIGH SCHOOL DIST 113</v>
          </cell>
          <cell r="C635" t="str">
            <v>LAKE</v>
          </cell>
          <cell r="D635" t="str">
            <v>High School</v>
          </cell>
          <cell r="E635"/>
          <cell r="F635">
            <v>3349.82</v>
          </cell>
          <cell r="G635">
            <v>432</v>
          </cell>
          <cell r="H635">
            <v>174.5</v>
          </cell>
          <cell r="I635"/>
          <cell r="J635">
            <v>3.45</v>
          </cell>
          <cell r="K635">
            <v>252971.25</v>
          </cell>
          <cell r="L635"/>
          <cell r="M635">
            <v>3.45</v>
          </cell>
          <cell r="N635">
            <v>252971.25</v>
          </cell>
          <cell r="O635"/>
          <cell r="P635">
            <v>3.6</v>
          </cell>
          <cell r="Q635">
            <v>263970</v>
          </cell>
          <cell r="R635"/>
          <cell r="S635">
            <v>3.6</v>
          </cell>
          <cell r="T635">
            <v>263970</v>
          </cell>
          <cell r="U635"/>
          <cell r="V635"/>
          <cell r="W635">
            <v>1.39</v>
          </cell>
          <cell r="X635">
            <v>101921.75</v>
          </cell>
          <cell r="Y635"/>
          <cell r="Z635">
            <v>1.39</v>
          </cell>
          <cell r="AA635">
            <v>101921.75</v>
          </cell>
          <cell r="AB635"/>
          <cell r="AC635">
            <v>1.45</v>
          </cell>
          <cell r="AD635">
            <v>106321.25</v>
          </cell>
          <cell r="AE635"/>
          <cell r="AF635">
            <v>1.45</v>
          </cell>
          <cell r="AG635">
            <v>106321.25</v>
          </cell>
          <cell r="AH635"/>
          <cell r="AI635">
            <v>1.74</v>
          </cell>
          <cell r="AJ635">
            <v>127585.5</v>
          </cell>
          <cell r="AK635"/>
          <cell r="AL635"/>
          <cell r="AM635">
            <v>23.75</v>
          </cell>
          <cell r="AN635">
            <v>1741468.75</v>
          </cell>
          <cell r="AO635"/>
          <cell r="AP635">
            <v>23.75</v>
          </cell>
          <cell r="AQ635">
            <v>705422.5</v>
          </cell>
          <cell r="AR635"/>
          <cell r="AS635">
            <v>3.34</v>
          </cell>
          <cell r="AT635">
            <v>270055.7</v>
          </cell>
          <cell r="AU635"/>
          <cell r="AV635"/>
          <cell r="AW635">
            <v>4294900.95</v>
          </cell>
          <cell r="AX635"/>
          <cell r="AY635">
            <v>40.43</v>
          </cell>
        </row>
        <row r="636">
          <cell r="A636" t="str">
            <v>3404911400200</v>
          </cell>
          <cell r="B636" t="str">
            <v>FOX LAKE GRADE SCHOOL DIST 114</v>
          </cell>
          <cell r="C636" t="str">
            <v>LAKE</v>
          </cell>
          <cell r="D636" t="str">
            <v>Elementary</v>
          </cell>
          <cell r="E636"/>
          <cell r="F636">
            <v>626.71</v>
          </cell>
          <cell r="G636">
            <v>319.66000000000003</v>
          </cell>
          <cell r="H636">
            <v>69</v>
          </cell>
          <cell r="I636"/>
          <cell r="J636">
            <v>2.5499999999999998</v>
          </cell>
          <cell r="K636">
            <v>186978.75</v>
          </cell>
          <cell r="L636"/>
          <cell r="M636">
            <v>2.5499999999999998</v>
          </cell>
          <cell r="N636">
            <v>186978.75</v>
          </cell>
          <cell r="O636"/>
          <cell r="P636">
            <v>2.66</v>
          </cell>
          <cell r="Q636">
            <v>195044.5</v>
          </cell>
          <cell r="R636"/>
          <cell r="S636">
            <v>2.66</v>
          </cell>
          <cell r="T636">
            <v>195044.5</v>
          </cell>
          <cell r="U636"/>
          <cell r="V636"/>
          <cell r="W636">
            <v>0.55000000000000004</v>
          </cell>
          <cell r="X636">
            <v>40328.75</v>
          </cell>
          <cell r="Y636"/>
          <cell r="Z636">
            <v>0.55000000000000004</v>
          </cell>
          <cell r="AA636">
            <v>40328.75</v>
          </cell>
          <cell r="AB636"/>
          <cell r="AC636">
            <v>0.56999999999999995</v>
          </cell>
          <cell r="AD636">
            <v>41795.25</v>
          </cell>
          <cell r="AE636"/>
          <cell r="AF636">
            <v>0.56999999999999995</v>
          </cell>
          <cell r="AG636">
            <v>41795.25</v>
          </cell>
          <cell r="AH636"/>
          <cell r="AI636">
            <v>0.69</v>
          </cell>
          <cell r="AJ636">
            <v>50594.25</v>
          </cell>
          <cell r="AK636"/>
          <cell r="AL636"/>
          <cell r="AM636">
            <v>4.4400000000000004</v>
          </cell>
          <cell r="AN636">
            <v>325563</v>
          </cell>
          <cell r="AO636"/>
          <cell r="AP636">
            <v>4.4400000000000004</v>
          </cell>
          <cell r="AQ636">
            <v>131876.88</v>
          </cell>
          <cell r="AR636"/>
          <cell r="AS636">
            <v>0.62</v>
          </cell>
          <cell r="AT636">
            <v>50130.1</v>
          </cell>
          <cell r="AU636"/>
          <cell r="AV636"/>
          <cell r="AW636">
            <v>1486458.73</v>
          </cell>
          <cell r="AX636"/>
          <cell r="AY636">
            <v>14.690000000000001</v>
          </cell>
        </row>
        <row r="637">
          <cell r="A637" t="str">
            <v>3404911501600</v>
          </cell>
          <cell r="B637" t="str">
            <v>LAKE FOREST COMM H S DISTRICT 115</v>
          </cell>
          <cell r="C637" t="str">
            <v>LAKE</v>
          </cell>
          <cell r="D637" t="str">
            <v>High School</v>
          </cell>
          <cell r="E637"/>
          <cell r="F637">
            <v>1482.16</v>
          </cell>
          <cell r="G637">
            <v>77</v>
          </cell>
          <cell r="H637">
            <v>36</v>
          </cell>
          <cell r="I637"/>
          <cell r="J637">
            <v>0.61</v>
          </cell>
          <cell r="K637">
            <v>44728.25</v>
          </cell>
          <cell r="L637"/>
          <cell r="M637">
            <v>0.61</v>
          </cell>
          <cell r="N637">
            <v>44728.25</v>
          </cell>
          <cell r="O637"/>
          <cell r="P637">
            <v>0.64</v>
          </cell>
          <cell r="Q637">
            <v>46928</v>
          </cell>
          <cell r="R637"/>
          <cell r="S637">
            <v>0.64</v>
          </cell>
          <cell r="T637">
            <v>46928</v>
          </cell>
          <cell r="U637"/>
          <cell r="V637"/>
          <cell r="W637">
            <v>0.28000000000000003</v>
          </cell>
          <cell r="X637">
            <v>20531</v>
          </cell>
          <cell r="Y637"/>
          <cell r="Z637">
            <v>0.28000000000000003</v>
          </cell>
          <cell r="AA637">
            <v>20531</v>
          </cell>
          <cell r="AB637"/>
          <cell r="AC637">
            <v>0.3</v>
          </cell>
          <cell r="AD637">
            <v>21997.5</v>
          </cell>
          <cell r="AE637"/>
          <cell r="AF637">
            <v>0.3</v>
          </cell>
          <cell r="AG637">
            <v>21997.5</v>
          </cell>
          <cell r="AH637"/>
          <cell r="AI637">
            <v>0.36</v>
          </cell>
          <cell r="AJ637">
            <v>26397</v>
          </cell>
          <cell r="AK637"/>
          <cell r="AL637"/>
          <cell r="AM637">
            <v>10.51</v>
          </cell>
          <cell r="AN637">
            <v>770645.75</v>
          </cell>
          <cell r="AO637"/>
          <cell r="AP637">
            <v>10.51</v>
          </cell>
          <cell r="AQ637">
            <v>312168.02</v>
          </cell>
          <cell r="AR637"/>
          <cell r="AS637">
            <v>1.48</v>
          </cell>
          <cell r="AT637">
            <v>119665.4</v>
          </cell>
          <cell r="AU637"/>
          <cell r="AV637"/>
          <cell r="AW637">
            <v>1497245.67</v>
          </cell>
          <cell r="AX637"/>
          <cell r="AY637">
            <v>13.639999999999999</v>
          </cell>
        </row>
        <row r="638">
          <cell r="A638" t="str">
            <v>3404911602600</v>
          </cell>
          <cell r="B638" t="str">
            <v>ROUND LAKE AREA SCHS - DIST 116</v>
          </cell>
          <cell r="C638" t="str">
            <v>LAKE</v>
          </cell>
          <cell r="D638" t="str">
            <v>Unit</v>
          </cell>
          <cell r="E638"/>
          <cell r="F638">
            <v>6502.03</v>
          </cell>
          <cell r="G638">
            <v>4600.33</v>
          </cell>
          <cell r="H638">
            <v>2488.5</v>
          </cell>
          <cell r="I638"/>
          <cell r="J638">
            <v>36.799999999999997</v>
          </cell>
          <cell r="K638">
            <v>2698360</v>
          </cell>
          <cell r="L638"/>
          <cell r="M638">
            <v>36.799999999999997</v>
          </cell>
          <cell r="N638">
            <v>2698360</v>
          </cell>
          <cell r="O638"/>
          <cell r="P638">
            <v>38.33</v>
          </cell>
          <cell r="Q638">
            <v>2810547.25</v>
          </cell>
          <cell r="R638"/>
          <cell r="S638">
            <v>38.33</v>
          </cell>
          <cell r="T638">
            <v>2810547.25</v>
          </cell>
          <cell r="U638"/>
          <cell r="V638"/>
          <cell r="W638">
            <v>19.899999999999999</v>
          </cell>
          <cell r="X638">
            <v>1459167.5</v>
          </cell>
          <cell r="Y638"/>
          <cell r="Z638">
            <v>19.899999999999999</v>
          </cell>
          <cell r="AA638">
            <v>1459167.5</v>
          </cell>
          <cell r="AB638"/>
          <cell r="AC638">
            <v>20.73</v>
          </cell>
          <cell r="AD638">
            <v>1520027.25</v>
          </cell>
          <cell r="AE638"/>
          <cell r="AF638">
            <v>20.73</v>
          </cell>
          <cell r="AG638">
            <v>1520027.25</v>
          </cell>
          <cell r="AH638"/>
          <cell r="AI638">
            <v>24.88</v>
          </cell>
          <cell r="AJ638">
            <v>1824326</v>
          </cell>
          <cell r="AK638"/>
          <cell r="AL638"/>
          <cell r="AM638">
            <v>46.11</v>
          </cell>
          <cell r="AN638">
            <v>3381015.75</v>
          </cell>
          <cell r="AO638"/>
          <cell r="AP638">
            <v>46.11</v>
          </cell>
          <cell r="AQ638">
            <v>1369559.22</v>
          </cell>
          <cell r="AR638"/>
          <cell r="AS638">
            <v>6.5</v>
          </cell>
          <cell r="AT638">
            <v>525557.5</v>
          </cell>
          <cell r="AU638"/>
          <cell r="AV638"/>
          <cell r="AW638">
            <v>24076662.469999999</v>
          </cell>
          <cell r="AX638"/>
          <cell r="AY638">
            <v>245.80999999999995</v>
          </cell>
        </row>
        <row r="639">
          <cell r="A639" t="str">
            <v>3404911701600</v>
          </cell>
          <cell r="B639" t="str">
            <v>ANTIOCH COMM HIGH SCH DIST 117</v>
          </cell>
          <cell r="C639" t="str">
            <v>LAKE</v>
          </cell>
          <cell r="D639" t="str">
            <v>High School</v>
          </cell>
          <cell r="E639"/>
          <cell r="F639">
            <v>2584.4899999999998</v>
          </cell>
          <cell r="G639">
            <v>471.66</v>
          </cell>
          <cell r="H639">
            <v>86</v>
          </cell>
          <cell r="I639"/>
          <cell r="J639">
            <v>3.77</v>
          </cell>
          <cell r="K639">
            <v>276435.25</v>
          </cell>
          <cell r="L639"/>
          <cell r="M639">
            <v>3.77</v>
          </cell>
          <cell r="N639">
            <v>276435.25</v>
          </cell>
          <cell r="O639"/>
          <cell r="P639">
            <v>3.93</v>
          </cell>
          <cell r="Q639">
            <v>288167.25</v>
          </cell>
          <cell r="R639"/>
          <cell r="S639">
            <v>3.93</v>
          </cell>
          <cell r="T639">
            <v>288167.25</v>
          </cell>
          <cell r="U639"/>
          <cell r="V639"/>
          <cell r="W639">
            <v>0.68</v>
          </cell>
          <cell r="X639">
            <v>49861</v>
          </cell>
          <cell r="Y639"/>
          <cell r="Z639">
            <v>0.68</v>
          </cell>
          <cell r="AA639">
            <v>49861</v>
          </cell>
          <cell r="AB639"/>
          <cell r="AC639">
            <v>0.71</v>
          </cell>
          <cell r="AD639">
            <v>52060.75</v>
          </cell>
          <cell r="AE639"/>
          <cell r="AF639">
            <v>0.71</v>
          </cell>
          <cell r="AG639">
            <v>52060.75</v>
          </cell>
          <cell r="AH639"/>
          <cell r="AI639">
            <v>0.86</v>
          </cell>
          <cell r="AJ639">
            <v>63059.5</v>
          </cell>
          <cell r="AK639"/>
          <cell r="AL639"/>
          <cell r="AM639">
            <v>18.32</v>
          </cell>
          <cell r="AN639">
            <v>1343314</v>
          </cell>
          <cell r="AO639"/>
          <cell r="AP639">
            <v>18.32</v>
          </cell>
          <cell r="AQ639">
            <v>544140.64</v>
          </cell>
          <cell r="AR639"/>
          <cell r="AS639">
            <v>2.58</v>
          </cell>
          <cell r="AT639">
            <v>208605.9</v>
          </cell>
          <cell r="AU639"/>
          <cell r="AV639"/>
          <cell r="AW639">
            <v>3492168.54</v>
          </cell>
          <cell r="AX639"/>
          <cell r="AY639">
            <v>32.909999999999997</v>
          </cell>
        </row>
        <row r="640">
          <cell r="A640" t="str">
            <v>3404911802600</v>
          </cell>
          <cell r="B640" t="str">
            <v>WAUCONDA COMM UNIT S DIST 118</v>
          </cell>
          <cell r="C640" t="str">
            <v>LAKE</v>
          </cell>
          <cell r="D640" t="str">
            <v>Unit</v>
          </cell>
          <cell r="E640"/>
          <cell r="F640">
            <v>4225.05</v>
          </cell>
          <cell r="G640">
            <v>1380.66</v>
          </cell>
          <cell r="H640">
            <v>634.5</v>
          </cell>
          <cell r="I640"/>
          <cell r="J640">
            <v>11.04</v>
          </cell>
          <cell r="K640">
            <v>809508</v>
          </cell>
          <cell r="L640"/>
          <cell r="M640">
            <v>11.04</v>
          </cell>
          <cell r="N640">
            <v>809508</v>
          </cell>
          <cell r="O640"/>
          <cell r="P640">
            <v>11.5</v>
          </cell>
          <cell r="Q640">
            <v>843237.5</v>
          </cell>
          <cell r="R640"/>
          <cell r="S640">
            <v>11.5</v>
          </cell>
          <cell r="T640">
            <v>843237.5</v>
          </cell>
          <cell r="U640"/>
          <cell r="V640"/>
          <cell r="W640">
            <v>5.07</v>
          </cell>
          <cell r="X640">
            <v>371757.75</v>
          </cell>
          <cell r="Y640"/>
          <cell r="Z640">
            <v>5.07</v>
          </cell>
          <cell r="AA640">
            <v>371757.75</v>
          </cell>
          <cell r="AB640"/>
          <cell r="AC640">
            <v>5.28</v>
          </cell>
          <cell r="AD640">
            <v>387156</v>
          </cell>
          <cell r="AE640"/>
          <cell r="AF640">
            <v>5.28</v>
          </cell>
          <cell r="AG640">
            <v>387156</v>
          </cell>
          <cell r="AH640"/>
          <cell r="AI640">
            <v>6.34</v>
          </cell>
          <cell r="AJ640">
            <v>464880.5</v>
          </cell>
          <cell r="AK640"/>
          <cell r="AL640"/>
          <cell r="AM640">
            <v>29.96</v>
          </cell>
          <cell r="AN640">
            <v>2196817</v>
          </cell>
          <cell r="AO640"/>
          <cell r="AP640">
            <v>29.96</v>
          </cell>
          <cell r="AQ640">
            <v>889871.92</v>
          </cell>
          <cell r="AR640"/>
          <cell r="AS640">
            <v>4.22</v>
          </cell>
          <cell r="AT640">
            <v>341208.1</v>
          </cell>
          <cell r="AU640"/>
          <cell r="AV640"/>
          <cell r="AW640">
            <v>8716096.0199999996</v>
          </cell>
          <cell r="AX640"/>
          <cell r="AY640">
            <v>85.97</v>
          </cell>
        </row>
        <row r="641">
          <cell r="A641" t="str">
            <v>3404912001300</v>
          </cell>
          <cell r="B641" t="str">
            <v>MUNDELEIN CONS HIGH SCH DIST 120</v>
          </cell>
          <cell r="C641" t="str">
            <v>LAKE</v>
          </cell>
          <cell r="D641" t="str">
            <v>High School</v>
          </cell>
          <cell r="E641"/>
          <cell r="F641">
            <v>2187</v>
          </cell>
          <cell r="G641">
            <v>785.66</v>
          </cell>
          <cell r="H641">
            <v>302.5</v>
          </cell>
          <cell r="I641"/>
          <cell r="J641">
            <v>6.28</v>
          </cell>
          <cell r="K641">
            <v>460481</v>
          </cell>
          <cell r="L641"/>
          <cell r="M641">
            <v>6.28</v>
          </cell>
          <cell r="N641">
            <v>460481</v>
          </cell>
          <cell r="O641"/>
          <cell r="P641">
            <v>6.54</v>
          </cell>
          <cell r="Q641">
            <v>479545.5</v>
          </cell>
          <cell r="R641"/>
          <cell r="S641">
            <v>6.54</v>
          </cell>
          <cell r="T641">
            <v>479545.5</v>
          </cell>
          <cell r="U641"/>
          <cell r="V641"/>
          <cell r="W641">
            <v>2.42</v>
          </cell>
          <cell r="X641">
            <v>177446.5</v>
          </cell>
          <cell r="Y641"/>
          <cell r="Z641">
            <v>2.42</v>
          </cell>
          <cell r="AA641">
            <v>177446.5</v>
          </cell>
          <cell r="AB641"/>
          <cell r="AC641">
            <v>2.52</v>
          </cell>
          <cell r="AD641">
            <v>184779</v>
          </cell>
          <cell r="AE641"/>
          <cell r="AF641">
            <v>2.52</v>
          </cell>
          <cell r="AG641">
            <v>184779</v>
          </cell>
          <cell r="AH641"/>
          <cell r="AI641">
            <v>3.02</v>
          </cell>
          <cell r="AJ641">
            <v>221441.5</v>
          </cell>
          <cell r="AK641"/>
          <cell r="AL641"/>
          <cell r="AM641">
            <v>15.51</v>
          </cell>
          <cell r="AN641">
            <v>1137270.75</v>
          </cell>
          <cell r="AO641"/>
          <cell r="AP641">
            <v>15.51</v>
          </cell>
          <cell r="AQ641">
            <v>460678.02</v>
          </cell>
          <cell r="AR641"/>
          <cell r="AS641">
            <v>2.1800000000000002</v>
          </cell>
          <cell r="AT641">
            <v>176263.9</v>
          </cell>
          <cell r="AU641"/>
          <cell r="AV641"/>
          <cell r="AW641">
            <v>4600158.17</v>
          </cell>
          <cell r="AX641"/>
          <cell r="AY641">
            <v>45.35</v>
          </cell>
        </row>
        <row r="642">
          <cell r="A642" t="str">
            <v>3404912101700</v>
          </cell>
          <cell r="B642" t="str">
            <v>WARREN TWP HIGH SCH DIST 121</v>
          </cell>
          <cell r="C642" t="str">
            <v>LAKE</v>
          </cell>
          <cell r="D642" t="str">
            <v>High School</v>
          </cell>
          <cell r="E642"/>
          <cell r="F642">
            <v>3798.15</v>
          </cell>
          <cell r="G642">
            <v>1159.33</v>
          </cell>
          <cell r="H642">
            <v>346</v>
          </cell>
          <cell r="I642"/>
          <cell r="J642">
            <v>9.27</v>
          </cell>
          <cell r="K642">
            <v>679722.75</v>
          </cell>
          <cell r="L642"/>
          <cell r="M642">
            <v>9.27</v>
          </cell>
          <cell r="N642">
            <v>679722.75</v>
          </cell>
          <cell r="O642"/>
          <cell r="P642">
            <v>9.66</v>
          </cell>
          <cell r="Q642">
            <v>708319.5</v>
          </cell>
          <cell r="R642"/>
          <cell r="S642">
            <v>9.66</v>
          </cell>
          <cell r="T642">
            <v>708319.5</v>
          </cell>
          <cell r="U642"/>
          <cell r="V642"/>
          <cell r="W642">
            <v>2.76</v>
          </cell>
          <cell r="X642">
            <v>202377</v>
          </cell>
          <cell r="Y642"/>
          <cell r="Z642">
            <v>2.76</v>
          </cell>
          <cell r="AA642">
            <v>202377</v>
          </cell>
          <cell r="AB642"/>
          <cell r="AC642">
            <v>2.88</v>
          </cell>
          <cell r="AD642">
            <v>211176</v>
          </cell>
          <cell r="AE642"/>
          <cell r="AF642">
            <v>2.88</v>
          </cell>
          <cell r="AG642">
            <v>211176</v>
          </cell>
          <cell r="AH642"/>
          <cell r="AI642">
            <v>3.46</v>
          </cell>
          <cell r="AJ642">
            <v>253704.5</v>
          </cell>
          <cell r="AK642"/>
          <cell r="AL642"/>
          <cell r="AM642">
            <v>26.93</v>
          </cell>
          <cell r="AN642">
            <v>1974642.25</v>
          </cell>
          <cell r="AO642"/>
          <cell r="AP642">
            <v>26.93</v>
          </cell>
          <cell r="AQ642">
            <v>799874.86</v>
          </cell>
          <cell r="AR642"/>
          <cell r="AS642">
            <v>3.79</v>
          </cell>
          <cell r="AT642">
            <v>306440.45</v>
          </cell>
          <cell r="AU642"/>
          <cell r="AV642"/>
          <cell r="AW642">
            <v>6937852.5600000005</v>
          </cell>
          <cell r="AX642"/>
          <cell r="AY642">
            <v>67.5</v>
          </cell>
        </row>
        <row r="643">
          <cell r="A643" t="str">
            <v>3404912401600</v>
          </cell>
          <cell r="B643" t="str">
            <v>GRANT COMM H S DISTRICT 124</v>
          </cell>
          <cell r="C643" t="str">
            <v>LAKE</v>
          </cell>
          <cell r="D643" t="str">
            <v>High School</v>
          </cell>
          <cell r="E643"/>
          <cell r="F643">
            <v>1815</v>
          </cell>
          <cell r="G643">
            <v>586.66</v>
          </cell>
          <cell r="H643">
            <v>74.5</v>
          </cell>
          <cell r="I643"/>
          <cell r="J643">
            <v>4.6900000000000004</v>
          </cell>
          <cell r="K643">
            <v>343894.25</v>
          </cell>
          <cell r="L643"/>
          <cell r="M643">
            <v>4.6900000000000004</v>
          </cell>
          <cell r="N643">
            <v>343894.25</v>
          </cell>
          <cell r="O643"/>
          <cell r="P643">
            <v>4.88</v>
          </cell>
          <cell r="Q643">
            <v>357826</v>
          </cell>
          <cell r="R643"/>
          <cell r="S643">
            <v>4.88</v>
          </cell>
          <cell r="T643">
            <v>357826</v>
          </cell>
          <cell r="U643"/>
          <cell r="V643"/>
          <cell r="W643">
            <v>0.59</v>
          </cell>
          <cell r="X643">
            <v>43261.75</v>
          </cell>
          <cell r="Y643"/>
          <cell r="Z643">
            <v>0.59</v>
          </cell>
          <cell r="AA643">
            <v>43261.75</v>
          </cell>
          <cell r="AB643"/>
          <cell r="AC643">
            <v>0.62</v>
          </cell>
          <cell r="AD643">
            <v>45461.5</v>
          </cell>
          <cell r="AE643"/>
          <cell r="AF643">
            <v>0.62</v>
          </cell>
          <cell r="AG643">
            <v>45461.5</v>
          </cell>
          <cell r="AH643"/>
          <cell r="AI643">
            <v>0.74</v>
          </cell>
          <cell r="AJ643">
            <v>54260.5</v>
          </cell>
          <cell r="AK643"/>
          <cell r="AL643"/>
          <cell r="AM643">
            <v>12.87</v>
          </cell>
          <cell r="AN643">
            <v>943692.75</v>
          </cell>
          <cell r="AO643"/>
          <cell r="AP643">
            <v>12.87</v>
          </cell>
          <cell r="AQ643">
            <v>382264.74</v>
          </cell>
          <cell r="AR643"/>
          <cell r="AS643">
            <v>1.81</v>
          </cell>
          <cell r="AT643">
            <v>146347.54999999999</v>
          </cell>
          <cell r="AU643"/>
          <cell r="AV643"/>
          <cell r="AW643">
            <v>3107452.54</v>
          </cell>
          <cell r="AX643"/>
          <cell r="AY643">
            <v>29.889999999999993</v>
          </cell>
        </row>
        <row r="644">
          <cell r="A644" t="str">
            <v>3404912501300</v>
          </cell>
          <cell r="B644" t="str">
            <v>ADLAI E STEVENSON DIST 125</v>
          </cell>
          <cell r="C644" t="str">
            <v>LAKE</v>
          </cell>
          <cell r="D644" t="str">
            <v>High School</v>
          </cell>
          <cell r="E644"/>
          <cell r="F644">
            <v>4495.5</v>
          </cell>
          <cell r="G644">
            <v>449.33</v>
          </cell>
          <cell r="H644">
            <v>266.5</v>
          </cell>
          <cell r="I644"/>
          <cell r="J644">
            <v>3.59</v>
          </cell>
          <cell r="K644">
            <v>263236.75</v>
          </cell>
          <cell r="L644"/>
          <cell r="M644">
            <v>3.59</v>
          </cell>
          <cell r="N644">
            <v>263236.75</v>
          </cell>
          <cell r="O644"/>
          <cell r="P644">
            <v>3.74</v>
          </cell>
          <cell r="Q644">
            <v>274235.5</v>
          </cell>
          <cell r="R644"/>
          <cell r="S644">
            <v>3.74</v>
          </cell>
          <cell r="T644">
            <v>274235.5</v>
          </cell>
          <cell r="U644"/>
          <cell r="V644"/>
          <cell r="W644">
            <v>2.13</v>
          </cell>
          <cell r="X644">
            <v>156182.25</v>
          </cell>
          <cell r="Y644"/>
          <cell r="Z644">
            <v>2.13</v>
          </cell>
          <cell r="AA644">
            <v>156182.25</v>
          </cell>
          <cell r="AB644"/>
          <cell r="AC644">
            <v>2.2200000000000002</v>
          </cell>
          <cell r="AD644">
            <v>162781.5</v>
          </cell>
          <cell r="AE644"/>
          <cell r="AF644">
            <v>2.2200000000000002</v>
          </cell>
          <cell r="AG644">
            <v>162781.5</v>
          </cell>
          <cell r="AH644"/>
          <cell r="AI644">
            <v>2.66</v>
          </cell>
          <cell r="AJ644">
            <v>195044.5</v>
          </cell>
          <cell r="AK644"/>
          <cell r="AL644"/>
          <cell r="AM644">
            <v>31.88</v>
          </cell>
          <cell r="AN644">
            <v>2337601</v>
          </cell>
          <cell r="AO644"/>
          <cell r="AP644">
            <v>31.88</v>
          </cell>
          <cell r="AQ644">
            <v>946899.76</v>
          </cell>
          <cell r="AR644"/>
          <cell r="AS644">
            <v>4.49</v>
          </cell>
          <cell r="AT644">
            <v>363038.95</v>
          </cell>
          <cell r="AU644"/>
          <cell r="AV644"/>
          <cell r="AW644">
            <v>5555456.21</v>
          </cell>
          <cell r="AX644"/>
          <cell r="AY644">
            <v>52.18</v>
          </cell>
        </row>
        <row r="645">
          <cell r="A645" t="str">
            <v>3404912601700</v>
          </cell>
          <cell r="B645" t="str">
            <v>ZION-BENTON TWP H S DIST 126</v>
          </cell>
          <cell r="C645" t="str">
            <v>LAKE</v>
          </cell>
          <cell r="D645" t="str">
            <v>High School</v>
          </cell>
          <cell r="E645"/>
          <cell r="F645">
            <v>2539.48</v>
          </cell>
          <cell r="G645">
            <v>1378.33</v>
          </cell>
          <cell r="H645">
            <v>306</v>
          </cell>
          <cell r="I645"/>
          <cell r="J645">
            <v>11.02</v>
          </cell>
          <cell r="K645">
            <v>808041.5</v>
          </cell>
          <cell r="L645"/>
          <cell r="M645">
            <v>11.02</v>
          </cell>
          <cell r="N645">
            <v>808041.5</v>
          </cell>
          <cell r="O645"/>
          <cell r="P645">
            <v>11.48</v>
          </cell>
          <cell r="Q645">
            <v>841771</v>
          </cell>
          <cell r="R645"/>
          <cell r="S645">
            <v>11.48</v>
          </cell>
          <cell r="T645">
            <v>841771</v>
          </cell>
          <cell r="U645"/>
          <cell r="V645"/>
          <cell r="W645">
            <v>2.44</v>
          </cell>
          <cell r="X645">
            <v>178913</v>
          </cell>
          <cell r="Y645"/>
          <cell r="Z645">
            <v>2.44</v>
          </cell>
          <cell r="AA645">
            <v>178913</v>
          </cell>
          <cell r="AB645"/>
          <cell r="AC645">
            <v>2.5499999999999998</v>
          </cell>
          <cell r="AD645">
            <v>186978.75</v>
          </cell>
          <cell r="AE645"/>
          <cell r="AF645">
            <v>2.5499999999999998</v>
          </cell>
          <cell r="AG645">
            <v>186978.75</v>
          </cell>
          <cell r="AH645"/>
          <cell r="AI645">
            <v>3.06</v>
          </cell>
          <cell r="AJ645">
            <v>224374.5</v>
          </cell>
          <cell r="AK645"/>
          <cell r="AL645"/>
          <cell r="AM645">
            <v>18.010000000000002</v>
          </cell>
          <cell r="AN645">
            <v>1320583.25</v>
          </cell>
          <cell r="AO645"/>
          <cell r="AP645">
            <v>18.010000000000002</v>
          </cell>
          <cell r="AQ645">
            <v>534933.02</v>
          </cell>
          <cell r="AR645"/>
          <cell r="AS645">
            <v>2.5299999999999998</v>
          </cell>
          <cell r="AT645">
            <v>204563.15</v>
          </cell>
          <cell r="AU645"/>
          <cell r="AV645"/>
          <cell r="AW645">
            <v>6315862.4199999999</v>
          </cell>
          <cell r="AX645"/>
          <cell r="AY645">
            <v>62.59</v>
          </cell>
        </row>
        <row r="646">
          <cell r="A646" t="str">
            <v>3404912701600</v>
          </cell>
          <cell r="B646" t="str">
            <v>GRAYSLAKE COMM HIGH SCH DIST 127</v>
          </cell>
          <cell r="C646" t="str">
            <v>LAKE</v>
          </cell>
          <cell r="D646" t="str">
            <v>High School</v>
          </cell>
          <cell r="E646"/>
          <cell r="F646">
            <v>2705.49</v>
          </cell>
          <cell r="G646">
            <v>534.66</v>
          </cell>
          <cell r="H646">
            <v>163.5</v>
          </cell>
          <cell r="I646"/>
          <cell r="J646">
            <v>4.2699999999999996</v>
          </cell>
          <cell r="K646">
            <v>313097.75</v>
          </cell>
          <cell r="L646"/>
          <cell r="M646">
            <v>4.2699999999999996</v>
          </cell>
          <cell r="N646">
            <v>313097.75</v>
          </cell>
          <cell r="O646"/>
          <cell r="P646">
            <v>4.45</v>
          </cell>
          <cell r="Q646">
            <v>326296.25</v>
          </cell>
          <cell r="R646"/>
          <cell r="S646">
            <v>4.45</v>
          </cell>
          <cell r="T646">
            <v>326296.25</v>
          </cell>
          <cell r="U646"/>
          <cell r="V646"/>
          <cell r="W646">
            <v>1.3</v>
          </cell>
          <cell r="X646">
            <v>95322.5</v>
          </cell>
          <cell r="Y646"/>
          <cell r="Z646">
            <v>1.3</v>
          </cell>
          <cell r="AA646">
            <v>95322.5</v>
          </cell>
          <cell r="AB646"/>
          <cell r="AC646">
            <v>1.36</v>
          </cell>
          <cell r="AD646">
            <v>99722</v>
          </cell>
          <cell r="AE646"/>
          <cell r="AF646">
            <v>1.36</v>
          </cell>
          <cell r="AG646">
            <v>99722</v>
          </cell>
          <cell r="AH646"/>
          <cell r="AI646">
            <v>1.63</v>
          </cell>
          <cell r="AJ646">
            <v>119519.75</v>
          </cell>
          <cell r="AK646"/>
          <cell r="AL646"/>
          <cell r="AM646">
            <v>19.18</v>
          </cell>
          <cell r="AN646">
            <v>1406373.5</v>
          </cell>
          <cell r="AO646"/>
          <cell r="AP646">
            <v>19.18</v>
          </cell>
          <cell r="AQ646">
            <v>569684.36</v>
          </cell>
          <cell r="AR646"/>
          <cell r="AS646">
            <v>2.7</v>
          </cell>
          <cell r="AT646">
            <v>218308.5</v>
          </cell>
          <cell r="AU646"/>
          <cell r="AV646"/>
          <cell r="AW646">
            <v>3982763.11</v>
          </cell>
          <cell r="AX646"/>
          <cell r="AY646">
            <v>38</v>
          </cell>
        </row>
        <row r="647">
          <cell r="A647" t="str">
            <v>3404912801600</v>
          </cell>
          <cell r="B647" t="str">
            <v>LIBERTYVILLE COMM H SCH DIST 128</v>
          </cell>
          <cell r="C647" t="str">
            <v>LAKE</v>
          </cell>
          <cell r="D647" t="str">
            <v>High School</v>
          </cell>
          <cell r="E647"/>
          <cell r="F647">
            <v>3344.49</v>
          </cell>
          <cell r="G647">
            <v>336.33</v>
          </cell>
          <cell r="H647">
            <v>107</v>
          </cell>
          <cell r="I647"/>
          <cell r="J647">
            <v>2.69</v>
          </cell>
          <cell r="K647">
            <v>197244.25</v>
          </cell>
          <cell r="L647"/>
          <cell r="M647">
            <v>2.69</v>
          </cell>
          <cell r="N647">
            <v>197244.25</v>
          </cell>
          <cell r="O647"/>
          <cell r="P647">
            <v>2.8</v>
          </cell>
          <cell r="Q647">
            <v>205310</v>
          </cell>
          <cell r="R647"/>
          <cell r="S647">
            <v>2.8</v>
          </cell>
          <cell r="T647">
            <v>205310</v>
          </cell>
          <cell r="U647"/>
          <cell r="V647"/>
          <cell r="W647">
            <v>0.85</v>
          </cell>
          <cell r="X647">
            <v>62326.25</v>
          </cell>
          <cell r="Y647"/>
          <cell r="Z647">
            <v>0.85</v>
          </cell>
          <cell r="AA647">
            <v>62326.25</v>
          </cell>
          <cell r="AB647"/>
          <cell r="AC647">
            <v>0.89</v>
          </cell>
          <cell r="AD647">
            <v>65259.25</v>
          </cell>
          <cell r="AE647"/>
          <cell r="AF647">
            <v>0.89</v>
          </cell>
          <cell r="AG647">
            <v>65259.25</v>
          </cell>
          <cell r="AH647"/>
          <cell r="AI647">
            <v>1.07</v>
          </cell>
          <cell r="AJ647">
            <v>78457.75</v>
          </cell>
          <cell r="AK647"/>
          <cell r="AL647"/>
          <cell r="AM647">
            <v>23.71</v>
          </cell>
          <cell r="AN647">
            <v>1738535.75</v>
          </cell>
          <cell r="AO647"/>
          <cell r="AP647">
            <v>23.71</v>
          </cell>
          <cell r="AQ647">
            <v>704234.42</v>
          </cell>
          <cell r="AR647"/>
          <cell r="AS647">
            <v>3.34</v>
          </cell>
          <cell r="AT647">
            <v>270055.7</v>
          </cell>
          <cell r="AU647"/>
          <cell r="AV647"/>
          <cell r="AW647">
            <v>3851563.12</v>
          </cell>
          <cell r="AX647"/>
          <cell r="AY647">
            <v>35.700000000000003</v>
          </cell>
        </row>
        <row r="648">
          <cell r="A648" t="str">
            <v>3404918702600</v>
          </cell>
          <cell r="B648" t="str">
            <v>NORTH CHICAGO SCHOOL DIST 187</v>
          </cell>
          <cell r="C648" t="str">
            <v>LAKE</v>
          </cell>
          <cell r="D648" t="str">
            <v>Unit</v>
          </cell>
          <cell r="E648"/>
          <cell r="F648">
            <v>3274</v>
          </cell>
          <cell r="G648">
            <v>2380.66</v>
          </cell>
          <cell r="H648">
            <v>1276.5</v>
          </cell>
          <cell r="I648"/>
          <cell r="J648">
            <v>19.04</v>
          </cell>
          <cell r="K648">
            <v>1396108</v>
          </cell>
          <cell r="L648"/>
          <cell r="M648">
            <v>19.04</v>
          </cell>
          <cell r="N648">
            <v>1396108</v>
          </cell>
          <cell r="O648"/>
          <cell r="P648">
            <v>19.829999999999998</v>
          </cell>
          <cell r="Q648">
            <v>1454034.75</v>
          </cell>
          <cell r="R648"/>
          <cell r="S648">
            <v>19.829999999999998</v>
          </cell>
          <cell r="T648">
            <v>1454034.75</v>
          </cell>
          <cell r="U648"/>
          <cell r="V648"/>
          <cell r="W648">
            <v>10.210000000000001</v>
          </cell>
          <cell r="X648">
            <v>748648.25</v>
          </cell>
          <cell r="Y648"/>
          <cell r="Z648">
            <v>10.210000000000001</v>
          </cell>
          <cell r="AA648">
            <v>748648.25</v>
          </cell>
          <cell r="AB648"/>
          <cell r="AC648">
            <v>10.63</v>
          </cell>
          <cell r="AD648">
            <v>779444.75</v>
          </cell>
          <cell r="AE648"/>
          <cell r="AF648">
            <v>10.63</v>
          </cell>
          <cell r="AG648">
            <v>779444.75</v>
          </cell>
          <cell r="AH648"/>
          <cell r="AI648">
            <v>12.76</v>
          </cell>
          <cell r="AJ648">
            <v>935627</v>
          </cell>
          <cell r="AK648"/>
          <cell r="AL648"/>
          <cell r="AM648">
            <v>23.21</v>
          </cell>
          <cell r="AN648">
            <v>1701873.25</v>
          </cell>
          <cell r="AO648"/>
          <cell r="AP648">
            <v>23.21</v>
          </cell>
          <cell r="AQ648">
            <v>689383.42</v>
          </cell>
          <cell r="AR648"/>
          <cell r="AS648">
            <v>3.27</v>
          </cell>
          <cell r="AT648">
            <v>264395.84999999998</v>
          </cell>
          <cell r="AU648"/>
          <cell r="AV648"/>
          <cell r="AW648">
            <v>12347751.02</v>
          </cell>
          <cell r="AX648"/>
          <cell r="AY648">
            <v>126.13999999999999</v>
          </cell>
        </row>
        <row r="649">
          <cell r="A649" t="str">
            <v>3404922002600</v>
          </cell>
          <cell r="B649" t="str">
            <v>BARRINGTON C U SCHOOL DIST 220</v>
          </cell>
          <cell r="C649" t="str">
            <v>LAKE</v>
          </cell>
          <cell r="D649" t="str">
            <v>Unit</v>
          </cell>
          <cell r="E649"/>
          <cell r="F649">
            <v>8010.63</v>
          </cell>
          <cell r="G649">
            <v>1232.6600000000001</v>
          </cell>
          <cell r="H649">
            <v>801.5</v>
          </cell>
          <cell r="I649"/>
          <cell r="J649">
            <v>9.86</v>
          </cell>
          <cell r="K649">
            <v>722984.5</v>
          </cell>
          <cell r="L649"/>
          <cell r="M649">
            <v>9.86</v>
          </cell>
          <cell r="N649">
            <v>722984.5</v>
          </cell>
          <cell r="O649"/>
          <cell r="P649">
            <v>10.27</v>
          </cell>
          <cell r="Q649">
            <v>753047.75</v>
          </cell>
          <cell r="R649"/>
          <cell r="S649">
            <v>10.27</v>
          </cell>
          <cell r="T649">
            <v>753047.75</v>
          </cell>
          <cell r="U649"/>
          <cell r="V649"/>
          <cell r="W649">
            <v>6.41</v>
          </cell>
          <cell r="X649">
            <v>470013.25</v>
          </cell>
          <cell r="Y649"/>
          <cell r="Z649">
            <v>6.41</v>
          </cell>
          <cell r="AA649">
            <v>470013.25</v>
          </cell>
          <cell r="AB649"/>
          <cell r="AC649">
            <v>6.67</v>
          </cell>
          <cell r="AD649">
            <v>489077.75</v>
          </cell>
          <cell r="AE649"/>
          <cell r="AF649">
            <v>6.67</v>
          </cell>
          <cell r="AG649">
            <v>489077.75</v>
          </cell>
          <cell r="AH649"/>
          <cell r="AI649">
            <v>8.01</v>
          </cell>
          <cell r="AJ649">
            <v>587333.25</v>
          </cell>
          <cell r="AK649"/>
          <cell r="AL649"/>
          <cell r="AM649">
            <v>56.81</v>
          </cell>
          <cell r="AN649">
            <v>4165593.25</v>
          </cell>
          <cell r="AO649"/>
          <cell r="AP649">
            <v>56.81</v>
          </cell>
          <cell r="AQ649">
            <v>1687370.62</v>
          </cell>
          <cell r="AR649"/>
          <cell r="AS649">
            <v>8.01</v>
          </cell>
          <cell r="AT649">
            <v>647648.55000000005</v>
          </cell>
          <cell r="AU649"/>
          <cell r="AV649"/>
          <cell r="AW649">
            <v>11958192.17</v>
          </cell>
          <cell r="AX649"/>
          <cell r="AY649">
            <v>114.97</v>
          </cell>
        </row>
        <row r="650">
          <cell r="A650" t="str">
            <v>3500000000092</v>
          </cell>
          <cell r="B650" t="str">
            <v>La Salle/Marshall/Putnam ROE TAOEP</v>
          </cell>
          <cell r="C650" t="str">
            <v>LASALLE</v>
          </cell>
          <cell r="D650" t="str">
            <v>Regional</v>
          </cell>
          <cell r="E650"/>
          <cell r="F650">
            <v>33</v>
          </cell>
          <cell r="G650">
            <v>14.665709867245949</v>
          </cell>
          <cell r="H650">
            <v>2</v>
          </cell>
          <cell r="I650"/>
          <cell r="J650">
            <v>0.11</v>
          </cell>
          <cell r="K650">
            <v>8065.75</v>
          </cell>
          <cell r="L650"/>
          <cell r="M650">
            <v>0.11</v>
          </cell>
          <cell r="N650">
            <v>8065.75</v>
          </cell>
          <cell r="O650"/>
          <cell r="P650">
            <v>0.12</v>
          </cell>
          <cell r="Q650">
            <v>8799</v>
          </cell>
          <cell r="R650"/>
          <cell r="S650">
            <v>0.12</v>
          </cell>
          <cell r="T650">
            <v>8799</v>
          </cell>
          <cell r="U650"/>
          <cell r="V650"/>
          <cell r="W650">
            <v>0.01</v>
          </cell>
          <cell r="X650">
            <v>733.25</v>
          </cell>
          <cell r="Y650"/>
          <cell r="Z650">
            <v>0.01</v>
          </cell>
          <cell r="AA650">
            <v>733.25</v>
          </cell>
          <cell r="AB650"/>
          <cell r="AC650">
            <v>0.01</v>
          </cell>
          <cell r="AD650">
            <v>733.25</v>
          </cell>
          <cell r="AE650"/>
          <cell r="AF650">
            <v>0.01</v>
          </cell>
          <cell r="AG650">
            <v>733.25</v>
          </cell>
          <cell r="AH650"/>
          <cell r="AI650">
            <v>0.02</v>
          </cell>
          <cell r="AJ650">
            <v>1466.5</v>
          </cell>
          <cell r="AK650"/>
          <cell r="AL650"/>
          <cell r="AM650">
            <v>0.23</v>
          </cell>
          <cell r="AN650">
            <v>16864.75</v>
          </cell>
          <cell r="AO650"/>
          <cell r="AP650">
            <v>0.23</v>
          </cell>
          <cell r="AQ650">
            <v>6831.46</v>
          </cell>
          <cell r="AR650"/>
          <cell r="AS650">
            <v>0.03</v>
          </cell>
          <cell r="AT650">
            <v>2425.65</v>
          </cell>
          <cell r="AU650"/>
          <cell r="AV650"/>
          <cell r="AW650">
            <v>64250.86</v>
          </cell>
          <cell r="AX650"/>
          <cell r="AY650">
            <v>0.63</v>
          </cell>
        </row>
        <row r="651">
          <cell r="A651" t="str">
            <v>3500000000093</v>
          </cell>
          <cell r="B651" t="str">
            <v>SAFE SCH-LA SALLE ROE</v>
          </cell>
          <cell r="C651" t="str">
            <v>LASALLE</v>
          </cell>
          <cell r="D651" t="str">
            <v>Regional</v>
          </cell>
          <cell r="E651"/>
          <cell r="F651">
            <v>33.32</v>
          </cell>
          <cell r="G651">
            <v>14.807922811413182</v>
          </cell>
          <cell r="H651">
            <v>2</v>
          </cell>
          <cell r="I651"/>
          <cell r="J651">
            <v>0.11</v>
          </cell>
          <cell r="K651">
            <v>8065.75</v>
          </cell>
          <cell r="L651"/>
          <cell r="M651">
            <v>0.11</v>
          </cell>
          <cell r="N651">
            <v>8065.75</v>
          </cell>
          <cell r="O651"/>
          <cell r="P651">
            <v>0.12</v>
          </cell>
          <cell r="Q651">
            <v>8799</v>
          </cell>
          <cell r="R651"/>
          <cell r="S651">
            <v>0.12</v>
          </cell>
          <cell r="T651">
            <v>8799</v>
          </cell>
          <cell r="U651"/>
          <cell r="V651"/>
          <cell r="W651">
            <v>0.01</v>
          </cell>
          <cell r="X651">
            <v>733.25</v>
          </cell>
          <cell r="Y651"/>
          <cell r="Z651">
            <v>0.01</v>
          </cell>
          <cell r="AA651">
            <v>733.25</v>
          </cell>
          <cell r="AB651"/>
          <cell r="AC651">
            <v>0.01</v>
          </cell>
          <cell r="AD651">
            <v>733.25</v>
          </cell>
          <cell r="AE651"/>
          <cell r="AF651">
            <v>0.01</v>
          </cell>
          <cell r="AG651">
            <v>733.25</v>
          </cell>
          <cell r="AH651"/>
          <cell r="AI651">
            <v>0.02</v>
          </cell>
          <cell r="AJ651">
            <v>1466.5</v>
          </cell>
          <cell r="AK651"/>
          <cell r="AL651"/>
          <cell r="AM651">
            <v>0.23</v>
          </cell>
          <cell r="AN651">
            <v>16864.75</v>
          </cell>
          <cell r="AO651"/>
          <cell r="AP651">
            <v>0.23</v>
          </cell>
          <cell r="AQ651">
            <v>6831.46</v>
          </cell>
          <cell r="AR651"/>
          <cell r="AS651">
            <v>0.03</v>
          </cell>
          <cell r="AT651">
            <v>2425.65</v>
          </cell>
          <cell r="AU651"/>
          <cell r="AV651"/>
          <cell r="AW651">
            <v>64250.86</v>
          </cell>
          <cell r="AX651"/>
          <cell r="AY651">
            <v>0.63</v>
          </cell>
        </row>
        <row r="652">
          <cell r="A652" t="str">
            <v>3500000000095</v>
          </cell>
          <cell r="B652" t="str">
            <v>LaSalle/Marshall/Putnam ROE</v>
          </cell>
          <cell r="C652" t="str">
            <v>LASALLE</v>
          </cell>
          <cell r="D652" t="str">
            <v>Regional</v>
          </cell>
          <cell r="E652"/>
          <cell r="F652">
            <v>12</v>
          </cell>
          <cell r="G652">
            <v>5.3329854062712538</v>
          </cell>
          <cell r="H652">
            <v>1</v>
          </cell>
          <cell r="I652"/>
          <cell r="J652">
            <v>0.04</v>
          </cell>
          <cell r="K652">
            <v>2933</v>
          </cell>
          <cell r="L652"/>
          <cell r="M652">
            <v>0.04</v>
          </cell>
          <cell r="N652">
            <v>2933</v>
          </cell>
          <cell r="O652"/>
          <cell r="P652">
            <v>0.04</v>
          </cell>
          <cell r="Q652">
            <v>2933</v>
          </cell>
          <cell r="R652"/>
          <cell r="S652">
            <v>0.04</v>
          </cell>
          <cell r="T652">
            <v>2933</v>
          </cell>
          <cell r="U652"/>
          <cell r="V652"/>
          <cell r="W652">
            <v>0</v>
          </cell>
          <cell r="X652">
            <v>0</v>
          </cell>
          <cell r="Y652"/>
          <cell r="Z652">
            <v>0</v>
          </cell>
          <cell r="AA652">
            <v>0</v>
          </cell>
          <cell r="AB652"/>
          <cell r="AC652">
            <v>0</v>
          </cell>
          <cell r="AD652">
            <v>0</v>
          </cell>
          <cell r="AE652"/>
          <cell r="AF652">
            <v>0</v>
          </cell>
          <cell r="AG652">
            <v>0</v>
          </cell>
          <cell r="AH652"/>
          <cell r="AI652">
            <v>0.01</v>
          </cell>
          <cell r="AJ652">
            <v>733.25</v>
          </cell>
          <cell r="AK652"/>
          <cell r="AL652"/>
          <cell r="AM652">
            <v>0.08</v>
          </cell>
          <cell r="AN652">
            <v>5866</v>
          </cell>
          <cell r="AO652"/>
          <cell r="AP652">
            <v>0.08</v>
          </cell>
          <cell r="AQ652">
            <v>2376.16</v>
          </cell>
          <cell r="AR652"/>
          <cell r="AS652">
            <v>0.01</v>
          </cell>
          <cell r="AT652">
            <v>808.55</v>
          </cell>
          <cell r="AU652"/>
          <cell r="AV652"/>
          <cell r="AW652">
            <v>21515.96</v>
          </cell>
          <cell r="AX652"/>
          <cell r="AY652">
            <v>0.21000000000000002</v>
          </cell>
        </row>
        <row r="653">
          <cell r="A653" t="str">
            <v>3505000102600</v>
          </cell>
          <cell r="B653" t="str">
            <v>LELAND COMM UNIT SCH DIST 1</v>
          </cell>
          <cell r="C653" t="str">
            <v>LASALLE</v>
          </cell>
          <cell r="D653" t="str">
            <v>Unit</v>
          </cell>
          <cell r="E653"/>
          <cell r="F653">
            <v>248.28</v>
          </cell>
          <cell r="G653">
            <v>82.33</v>
          </cell>
          <cell r="H653">
            <v>5.33</v>
          </cell>
          <cell r="I653"/>
          <cell r="J653">
            <v>0.65</v>
          </cell>
          <cell r="K653">
            <v>47661.25</v>
          </cell>
          <cell r="L653"/>
          <cell r="M653">
            <v>0.65</v>
          </cell>
          <cell r="N653">
            <v>47661.25</v>
          </cell>
          <cell r="O653"/>
          <cell r="P653">
            <v>0.68</v>
          </cell>
          <cell r="Q653">
            <v>49861</v>
          </cell>
          <cell r="R653"/>
          <cell r="S653">
            <v>0.68</v>
          </cell>
          <cell r="T653">
            <v>49861</v>
          </cell>
          <cell r="U653"/>
          <cell r="V653"/>
          <cell r="W653">
            <v>0.04</v>
          </cell>
          <cell r="X653">
            <v>2933</v>
          </cell>
          <cell r="Y653"/>
          <cell r="Z653">
            <v>0.04</v>
          </cell>
          <cell r="AA653">
            <v>2933</v>
          </cell>
          <cell r="AB653"/>
          <cell r="AC653">
            <v>0.04</v>
          </cell>
          <cell r="AD653">
            <v>2933</v>
          </cell>
          <cell r="AE653"/>
          <cell r="AF653">
            <v>0.04</v>
          </cell>
          <cell r="AG653">
            <v>2933</v>
          </cell>
          <cell r="AH653"/>
          <cell r="AI653">
            <v>0.05</v>
          </cell>
          <cell r="AJ653">
            <v>3666.25</v>
          </cell>
          <cell r="AK653"/>
          <cell r="AL653"/>
          <cell r="AM653">
            <v>1.76</v>
          </cell>
          <cell r="AN653">
            <v>129052</v>
          </cell>
          <cell r="AO653"/>
          <cell r="AP653">
            <v>1.76</v>
          </cell>
          <cell r="AQ653">
            <v>52275.519999999997</v>
          </cell>
          <cell r="AR653"/>
          <cell r="AS653">
            <v>0.24</v>
          </cell>
          <cell r="AT653">
            <v>19405.2</v>
          </cell>
          <cell r="AU653"/>
          <cell r="AV653"/>
          <cell r="AW653">
            <v>411175.47</v>
          </cell>
          <cell r="AX653"/>
          <cell r="AY653">
            <v>3.9400000000000004</v>
          </cell>
        </row>
        <row r="654">
          <cell r="A654" t="str">
            <v>3505000202600</v>
          </cell>
          <cell r="B654" t="str">
            <v>COMMUNITY UNIT SCH DIST 2</v>
          </cell>
          <cell r="C654" t="str">
            <v>LASALLE</v>
          </cell>
          <cell r="D654" t="str">
            <v>Unit</v>
          </cell>
          <cell r="E654"/>
          <cell r="F654">
            <v>622.27</v>
          </cell>
          <cell r="G654">
            <v>216.33</v>
          </cell>
          <cell r="H654">
            <v>15.5</v>
          </cell>
          <cell r="I654"/>
          <cell r="J654">
            <v>1.73</v>
          </cell>
          <cell r="K654">
            <v>126852.25</v>
          </cell>
          <cell r="L654"/>
          <cell r="M654">
            <v>1.73</v>
          </cell>
          <cell r="N654">
            <v>126852.25</v>
          </cell>
          <cell r="O654"/>
          <cell r="P654">
            <v>1.8</v>
          </cell>
          <cell r="Q654">
            <v>131985</v>
          </cell>
          <cell r="R654"/>
          <cell r="S654">
            <v>1.8</v>
          </cell>
          <cell r="T654">
            <v>131985</v>
          </cell>
          <cell r="U654"/>
          <cell r="V654"/>
          <cell r="W654">
            <v>0.12</v>
          </cell>
          <cell r="X654">
            <v>8799</v>
          </cell>
          <cell r="Y654"/>
          <cell r="Z654">
            <v>0.12</v>
          </cell>
          <cell r="AA654">
            <v>8799</v>
          </cell>
          <cell r="AB654"/>
          <cell r="AC654">
            <v>0.12</v>
          </cell>
          <cell r="AD654">
            <v>8799</v>
          </cell>
          <cell r="AE654"/>
          <cell r="AF654">
            <v>0.12</v>
          </cell>
          <cell r="AG654">
            <v>8799</v>
          </cell>
          <cell r="AH654"/>
          <cell r="AI654">
            <v>0.15</v>
          </cell>
          <cell r="AJ654">
            <v>10998.75</v>
          </cell>
          <cell r="AK654"/>
          <cell r="AL654"/>
          <cell r="AM654">
            <v>4.41</v>
          </cell>
          <cell r="AN654">
            <v>323363.25</v>
          </cell>
          <cell r="AO654"/>
          <cell r="AP654">
            <v>4.41</v>
          </cell>
          <cell r="AQ654">
            <v>130985.82</v>
          </cell>
          <cell r="AR654"/>
          <cell r="AS654">
            <v>0.62</v>
          </cell>
          <cell r="AT654">
            <v>50130.1</v>
          </cell>
          <cell r="AU654"/>
          <cell r="AV654"/>
          <cell r="AW654">
            <v>1068348.42</v>
          </cell>
          <cell r="AX654"/>
          <cell r="AY654">
            <v>10.25</v>
          </cell>
        </row>
        <row r="655">
          <cell r="A655" t="str">
            <v>3505000902600</v>
          </cell>
          <cell r="B655" t="str">
            <v>EARLVILLE COMM UNIT SCH DIST 9</v>
          </cell>
          <cell r="C655" t="str">
            <v>LASALLE</v>
          </cell>
          <cell r="D655" t="str">
            <v>Unit</v>
          </cell>
          <cell r="E655"/>
          <cell r="F655">
            <v>357.78</v>
          </cell>
          <cell r="G655">
            <v>174.33</v>
          </cell>
          <cell r="H655">
            <v>10</v>
          </cell>
          <cell r="I655"/>
          <cell r="J655">
            <v>1.39</v>
          </cell>
          <cell r="K655">
            <v>101921.75</v>
          </cell>
          <cell r="L655"/>
          <cell r="M655">
            <v>1.39</v>
          </cell>
          <cell r="N655">
            <v>101921.75</v>
          </cell>
          <cell r="O655"/>
          <cell r="P655">
            <v>1.45</v>
          </cell>
          <cell r="Q655">
            <v>106321.25</v>
          </cell>
          <cell r="R655"/>
          <cell r="S655">
            <v>1.45</v>
          </cell>
          <cell r="T655">
            <v>106321.25</v>
          </cell>
          <cell r="U655"/>
          <cell r="V655"/>
          <cell r="W655">
            <v>0.08</v>
          </cell>
          <cell r="X655">
            <v>5866</v>
          </cell>
          <cell r="Y655"/>
          <cell r="Z655">
            <v>0.08</v>
          </cell>
          <cell r="AA655">
            <v>5866</v>
          </cell>
          <cell r="AB655"/>
          <cell r="AC655">
            <v>0.08</v>
          </cell>
          <cell r="AD655">
            <v>5866</v>
          </cell>
          <cell r="AE655"/>
          <cell r="AF655">
            <v>0.08</v>
          </cell>
          <cell r="AG655">
            <v>5866</v>
          </cell>
          <cell r="AH655"/>
          <cell r="AI655">
            <v>0.1</v>
          </cell>
          <cell r="AJ655">
            <v>7332.5</v>
          </cell>
          <cell r="AK655"/>
          <cell r="AL655"/>
          <cell r="AM655">
            <v>2.5299999999999998</v>
          </cell>
          <cell r="AN655">
            <v>185512.25</v>
          </cell>
          <cell r="AO655"/>
          <cell r="AP655">
            <v>2.5299999999999998</v>
          </cell>
          <cell r="AQ655">
            <v>75146.06</v>
          </cell>
          <cell r="AR655"/>
          <cell r="AS655">
            <v>0.35</v>
          </cell>
          <cell r="AT655">
            <v>28299.25</v>
          </cell>
          <cell r="AU655"/>
          <cell r="AV655"/>
          <cell r="AW655">
            <v>736240.06</v>
          </cell>
          <cell r="AX655"/>
          <cell r="AY655">
            <v>7.16</v>
          </cell>
        </row>
        <row r="656">
          <cell r="A656" t="str">
            <v>3505001750400</v>
          </cell>
          <cell r="B656" t="str">
            <v>DIMMICK C C SCHOOL DIST 175</v>
          </cell>
          <cell r="C656" t="str">
            <v>LASALLE</v>
          </cell>
          <cell r="D656" t="str">
            <v>Elementary</v>
          </cell>
          <cell r="E656"/>
          <cell r="F656">
            <v>155.44999999999999</v>
          </cell>
          <cell r="G656">
            <v>41.66</v>
          </cell>
          <cell r="H656">
            <v>9.33</v>
          </cell>
          <cell r="I656"/>
          <cell r="J656">
            <v>0.33</v>
          </cell>
          <cell r="K656">
            <v>24197.25</v>
          </cell>
          <cell r="L656"/>
          <cell r="M656">
            <v>0.33</v>
          </cell>
          <cell r="N656">
            <v>24197.25</v>
          </cell>
          <cell r="O656"/>
          <cell r="P656">
            <v>0.34</v>
          </cell>
          <cell r="Q656">
            <v>24930.5</v>
          </cell>
          <cell r="R656"/>
          <cell r="S656">
            <v>0.34</v>
          </cell>
          <cell r="T656">
            <v>24930.5</v>
          </cell>
          <cell r="U656"/>
          <cell r="V656"/>
          <cell r="W656">
            <v>7.0000000000000007E-2</v>
          </cell>
          <cell r="X656">
            <v>5132.75</v>
          </cell>
          <cell r="Y656"/>
          <cell r="Z656">
            <v>7.0000000000000007E-2</v>
          </cell>
          <cell r="AA656">
            <v>5132.75</v>
          </cell>
          <cell r="AB656"/>
          <cell r="AC656">
            <v>7.0000000000000007E-2</v>
          </cell>
          <cell r="AD656">
            <v>5132.75</v>
          </cell>
          <cell r="AE656"/>
          <cell r="AF656">
            <v>7.0000000000000007E-2</v>
          </cell>
          <cell r="AG656">
            <v>5132.75</v>
          </cell>
          <cell r="AH656"/>
          <cell r="AI656">
            <v>0.09</v>
          </cell>
          <cell r="AJ656">
            <v>6599.25</v>
          </cell>
          <cell r="AK656"/>
          <cell r="AL656"/>
          <cell r="AM656">
            <v>1.1000000000000001</v>
          </cell>
          <cell r="AN656">
            <v>80657.5</v>
          </cell>
          <cell r="AO656"/>
          <cell r="AP656">
            <v>1.1000000000000001</v>
          </cell>
          <cell r="AQ656">
            <v>32672.2</v>
          </cell>
          <cell r="AR656"/>
          <cell r="AS656">
            <v>0.15</v>
          </cell>
          <cell r="AT656">
            <v>12128.25</v>
          </cell>
          <cell r="AU656"/>
          <cell r="AV656"/>
          <cell r="AW656">
            <v>250843.7</v>
          </cell>
          <cell r="AX656"/>
          <cell r="AY656">
            <v>2.41</v>
          </cell>
        </row>
        <row r="657">
          <cell r="A657" t="str">
            <v>3505004001700</v>
          </cell>
          <cell r="B657" t="str">
            <v>STREATOR TWP H S DIST 40</v>
          </cell>
          <cell r="C657" t="str">
            <v>LASALLE</v>
          </cell>
          <cell r="D657" t="str">
            <v>High School</v>
          </cell>
          <cell r="E657"/>
          <cell r="F657">
            <v>798.5</v>
          </cell>
          <cell r="G657">
            <v>360</v>
          </cell>
          <cell r="H657">
            <v>14.5</v>
          </cell>
          <cell r="I657"/>
          <cell r="J657">
            <v>2.88</v>
          </cell>
          <cell r="K657">
            <v>211176</v>
          </cell>
          <cell r="L657"/>
          <cell r="M657">
            <v>2.88</v>
          </cell>
          <cell r="N657">
            <v>211176</v>
          </cell>
          <cell r="O657"/>
          <cell r="P657">
            <v>3</v>
          </cell>
          <cell r="Q657">
            <v>219975</v>
          </cell>
          <cell r="R657"/>
          <cell r="S657">
            <v>3</v>
          </cell>
          <cell r="T657">
            <v>219975</v>
          </cell>
          <cell r="U657"/>
          <cell r="V657"/>
          <cell r="W657">
            <v>0.11</v>
          </cell>
          <cell r="X657">
            <v>8065.75</v>
          </cell>
          <cell r="Y657"/>
          <cell r="Z657">
            <v>0.11</v>
          </cell>
          <cell r="AA657">
            <v>8065.75</v>
          </cell>
          <cell r="AB657"/>
          <cell r="AC657">
            <v>0.12</v>
          </cell>
          <cell r="AD657">
            <v>8799</v>
          </cell>
          <cell r="AE657"/>
          <cell r="AF657">
            <v>0.12</v>
          </cell>
          <cell r="AG657">
            <v>8799</v>
          </cell>
          <cell r="AH657"/>
          <cell r="AI657">
            <v>0.14000000000000001</v>
          </cell>
          <cell r="AJ657">
            <v>10265.5</v>
          </cell>
          <cell r="AK657"/>
          <cell r="AL657"/>
          <cell r="AM657">
            <v>5.66</v>
          </cell>
          <cell r="AN657">
            <v>415019.5</v>
          </cell>
          <cell r="AO657"/>
          <cell r="AP657">
            <v>5.66</v>
          </cell>
          <cell r="AQ657">
            <v>168113.32</v>
          </cell>
          <cell r="AR657"/>
          <cell r="AS657">
            <v>0.79</v>
          </cell>
          <cell r="AT657">
            <v>63875.45</v>
          </cell>
          <cell r="AU657"/>
          <cell r="AV657"/>
          <cell r="AW657">
            <v>1553305.27</v>
          </cell>
          <cell r="AX657"/>
          <cell r="AY657">
            <v>15.029999999999998</v>
          </cell>
        </row>
        <row r="658">
          <cell r="A658" t="str">
            <v>3505004400200</v>
          </cell>
          <cell r="B658" t="str">
            <v>STREATOR ELEM SCHOOL DIST 44</v>
          </cell>
          <cell r="C658" t="str">
            <v>LASALLE</v>
          </cell>
          <cell r="D658" t="str">
            <v>Elementary</v>
          </cell>
          <cell r="E658"/>
          <cell r="F658">
            <v>1445.79</v>
          </cell>
          <cell r="G658">
            <v>879.33</v>
          </cell>
          <cell r="H658">
            <v>132.66</v>
          </cell>
          <cell r="I658"/>
          <cell r="J658">
            <v>7.03</v>
          </cell>
          <cell r="K658">
            <v>515474.75</v>
          </cell>
          <cell r="L658"/>
          <cell r="M658">
            <v>7.03</v>
          </cell>
          <cell r="N658">
            <v>515474.75</v>
          </cell>
          <cell r="O658"/>
          <cell r="P658">
            <v>7.32</v>
          </cell>
          <cell r="Q658">
            <v>536739</v>
          </cell>
          <cell r="R658"/>
          <cell r="S658">
            <v>7.32</v>
          </cell>
          <cell r="T658">
            <v>536739</v>
          </cell>
          <cell r="U658"/>
          <cell r="V658"/>
          <cell r="W658">
            <v>1.06</v>
          </cell>
          <cell r="X658">
            <v>77724.5</v>
          </cell>
          <cell r="Y658"/>
          <cell r="Z658">
            <v>1.06</v>
          </cell>
          <cell r="AA658">
            <v>77724.5</v>
          </cell>
          <cell r="AB658"/>
          <cell r="AC658">
            <v>1.1000000000000001</v>
          </cell>
          <cell r="AD658">
            <v>80657.5</v>
          </cell>
          <cell r="AE658"/>
          <cell r="AF658">
            <v>1.1000000000000001</v>
          </cell>
          <cell r="AG658">
            <v>80657.5</v>
          </cell>
          <cell r="AH658"/>
          <cell r="AI658">
            <v>1.32</v>
          </cell>
          <cell r="AJ658">
            <v>96789</v>
          </cell>
          <cell r="AK658"/>
          <cell r="AL658"/>
          <cell r="AM658">
            <v>10.25</v>
          </cell>
          <cell r="AN658">
            <v>751581.25</v>
          </cell>
          <cell r="AO658"/>
          <cell r="AP658">
            <v>10.25</v>
          </cell>
          <cell r="AQ658">
            <v>304445.5</v>
          </cell>
          <cell r="AR658"/>
          <cell r="AS658">
            <v>1.44</v>
          </cell>
          <cell r="AT658">
            <v>116431.2</v>
          </cell>
          <cell r="AU658"/>
          <cell r="AV658"/>
          <cell r="AW658">
            <v>3690438.45</v>
          </cell>
          <cell r="AX658"/>
          <cell r="AY658">
            <v>36.5</v>
          </cell>
        </row>
        <row r="659">
          <cell r="A659" t="str">
            <v>3505006500400</v>
          </cell>
          <cell r="B659" t="str">
            <v>Allen Otter Creek CCSD 65</v>
          </cell>
          <cell r="C659" t="str">
            <v>LASALLE</v>
          </cell>
          <cell r="D659" t="str">
            <v>Elementary</v>
          </cell>
          <cell r="E659"/>
          <cell r="F659">
            <v>96</v>
          </cell>
          <cell r="G659">
            <v>27</v>
          </cell>
          <cell r="H659">
            <v>1</v>
          </cell>
          <cell r="I659"/>
          <cell r="J659">
            <v>0.21</v>
          </cell>
          <cell r="K659">
            <v>15398.25</v>
          </cell>
          <cell r="L659"/>
          <cell r="M659">
            <v>0.21</v>
          </cell>
          <cell r="N659">
            <v>15398.25</v>
          </cell>
          <cell r="O659"/>
          <cell r="P659">
            <v>0.22</v>
          </cell>
          <cell r="Q659">
            <v>16131.5</v>
          </cell>
          <cell r="R659"/>
          <cell r="S659">
            <v>0.22</v>
          </cell>
          <cell r="T659">
            <v>16131.5</v>
          </cell>
          <cell r="U659"/>
          <cell r="V659"/>
          <cell r="W659">
            <v>0</v>
          </cell>
          <cell r="X659">
            <v>0</v>
          </cell>
          <cell r="Y659"/>
          <cell r="Z659">
            <v>0</v>
          </cell>
          <cell r="AA659">
            <v>0</v>
          </cell>
          <cell r="AB659"/>
          <cell r="AC659">
            <v>0</v>
          </cell>
          <cell r="AD659">
            <v>0</v>
          </cell>
          <cell r="AE659"/>
          <cell r="AF659">
            <v>0</v>
          </cell>
          <cell r="AG659">
            <v>0</v>
          </cell>
          <cell r="AH659"/>
          <cell r="AI659">
            <v>0.01</v>
          </cell>
          <cell r="AJ659">
            <v>733.25</v>
          </cell>
          <cell r="AK659"/>
          <cell r="AL659"/>
          <cell r="AM659">
            <v>0.68</v>
          </cell>
          <cell r="AN659">
            <v>49861</v>
          </cell>
          <cell r="AO659"/>
          <cell r="AP659">
            <v>0.68</v>
          </cell>
          <cell r="AQ659">
            <v>20197.36</v>
          </cell>
          <cell r="AR659"/>
          <cell r="AS659">
            <v>0.09</v>
          </cell>
          <cell r="AT659">
            <v>7276.95</v>
          </cell>
          <cell r="AU659"/>
          <cell r="AV659"/>
          <cell r="AW659">
            <v>141128.06</v>
          </cell>
          <cell r="AX659"/>
          <cell r="AY659">
            <v>1.34</v>
          </cell>
        </row>
        <row r="660">
          <cell r="A660" t="str">
            <v>3505007900400</v>
          </cell>
          <cell r="B660" t="str">
            <v>TONICA COMM CONS SCH DIST 79</v>
          </cell>
          <cell r="C660" t="str">
            <v>LASALLE</v>
          </cell>
          <cell r="D660" t="str">
            <v>Elementary</v>
          </cell>
          <cell r="E660"/>
          <cell r="F660">
            <v>126.3</v>
          </cell>
          <cell r="G660">
            <v>35.659999999999997</v>
          </cell>
          <cell r="H660">
            <v>7</v>
          </cell>
          <cell r="I660"/>
          <cell r="J660">
            <v>0.28000000000000003</v>
          </cell>
          <cell r="K660">
            <v>20531</v>
          </cell>
          <cell r="L660"/>
          <cell r="M660">
            <v>0.28000000000000003</v>
          </cell>
          <cell r="N660">
            <v>20531</v>
          </cell>
          <cell r="O660"/>
          <cell r="P660">
            <v>0.28999999999999998</v>
          </cell>
          <cell r="Q660">
            <v>21264.25</v>
          </cell>
          <cell r="R660"/>
          <cell r="S660">
            <v>0.28999999999999998</v>
          </cell>
          <cell r="T660">
            <v>21264.25</v>
          </cell>
          <cell r="U660"/>
          <cell r="V660"/>
          <cell r="W660">
            <v>0.05</v>
          </cell>
          <cell r="X660">
            <v>3666.25</v>
          </cell>
          <cell r="Y660"/>
          <cell r="Z660">
            <v>0.05</v>
          </cell>
          <cell r="AA660">
            <v>3666.25</v>
          </cell>
          <cell r="AB660"/>
          <cell r="AC660">
            <v>0.05</v>
          </cell>
          <cell r="AD660">
            <v>3666.25</v>
          </cell>
          <cell r="AE660"/>
          <cell r="AF660">
            <v>0.05</v>
          </cell>
          <cell r="AG660">
            <v>3666.25</v>
          </cell>
          <cell r="AH660"/>
          <cell r="AI660">
            <v>7.0000000000000007E-2</v>
          </cell>
          <cell r="AJ660">
            <v>5132.75</v>
          </cell>
          <cell r="AK660"/>
          <cell r="AL660"/>
          <cell r="AM660">
            <v>0.89</v>
          </cell>
          <cell r="AN660">
            <v>65259.25</v>
          </cell>
          <cell r="AO660"/>
          <cell r="AP660">
            <v>0.89</v>
          </cell>
          <cell r="AQ660">
            <v>26434.78</v>
          </cell>
          <cell r="AR660"/>
          <cell r="AS660">
            <v>0.12</v>
          </cell>
          <cell r="AT660">
            <v>9702.6</v>
          </cell>
          <cell r="AU660"/>
          <cell r="AV660"/>
          <cell r="AW660">
            <v>204784.88</v>
          </cell>
          <cell r="AX660"/>
          <cell r="AY660">
            <v>1.9700000000000002</v>
          </cell>
        </row>
        <row r="661">
          <cell r="A661" t="str">
            <v>3505008200400</v>
          </cell>
          <cell r="B661" t="str">
            <v>DEER PARK C C SCHOOL DIST 82</v>
          </cell>
          <cell r="C661" t="str">
            <v>LASALLE</v>
          </cell>
          <cell r="D661" t="str">
            <v>Elementary</v>
          </cell>
          <cell r="E661"/>
          <cell r="F661">
            <v>47.54</v>
          </cell>
          <cell r="G661">
            <v>12</v>
          </cell>
          <cell r="H661">
            <v>0</v>
          </cell>
          <cell r="I661"/>
          <cell r="J661">
            <v>0.09</v>
          </cell>
          <cell r="K661">
            <v>6599.25</v>
          </cell>
          <cell r="L661"/>
          <cell r="M661">
            <v>0.09</v>
          </cell>
          <cell r="N661">
            <v>6599.25</v>
          </cell>
          <cell r="O661"/>
          <cell r="P661">
            <v>0.1</v>
          </cell>
          <cell r="Q661">
            <v>7332.5</v>
          </cell>
          <cell r="R661"/>
          <cell r="S661">
            <v>0.1</v>
          </cell>
          <cell r="T661">
            <v>7332.5</v>
          </cell>
          <cell r="U661"/>
          <cell r="V661"/>
          <cell r="W661">
            <v>0</v>
          </cell>
          <cell r="X661">
            <v>0</v>
          </cell>
          <cell r="Y661"/>
          <cell r="Z661">
            <v>0</v>
          </cell>
          <cell r="AA661">
            <v>0</v>
          </cell>
          <cell r="AB661"/>
          <cell r="AC661">
            <v>0</v>
          </cell>
          <cell r="AD661">
            <v>0</v>
          </cell>
          <cell r="AE661"/>
          <cell r="AF661">
            <v>0</v>
          </cell>
          <cell r="AG661">
            <v>0</v>
          </cell>
          <cell r="AH661"/>
          <cell r="AI661">
            <v>0</v>
          </cell>
          <cell r="AJ661">
            <v>0</v>
          </cell>
          <cell r="AK661"/>
          <cell r="AL661"/>
          <cell r="AM661">
            <v>0.33</v>
          </cell>
          <cell r="AN661">
            <v>24197.25</v>
          </cell>
          <cell r="AO661"/>
          <cell r="AP661">
            <v>0.33</v>
          </cell>
          <cell r="AQ661">
            <v>9801.66</v>
          </cell>
          <cell r="AR661"/>
          <cell r="AS661">
            <v>0.04</v>
          </cell>
          <cell r="AT661">
            <v>3234.2</v>
          </cell>
          <cell r="AU661"/>
          <cell r="AV661"/>
          <cell r="AW661">
            <v>65096.61</v>
          </cell>
          <cell r="AX661"/>
          <cell r="AY661">
            <v>0.62000000000000011</v>
          </cell>
        </row>
        <row r="662">
          <cell r="A662" t="str">
            <v>3505009500400</v>
          </cell>
          <cell r="B662" t="str">
            <v>GRAND RIDGE C C SCHOOL DIST 95</v>
          </cell>
          <cell r="C662" t="str">
            <v>LASALLE</v>
          </cell>
          <cell r="D662" t="str">
            <v>Elementary</v>
          </cell>
          <cell r="E662"/>
          <cell r="F662">
            <v>198.75</v>
          </cell>
          <cell r="G662">
            <v>51.66</v>
          </cell>
          <cell r="H662">
            <v>0</v>
          </cell>
          <cell r="I662"/>
          <cell r="J662">
            <v>0.41</v>
          </cell>
          <cell r="K662">
            <v>30063.25</v>
          </cell>
          <cell r="L662"/>
          <cell r="M662">
            <v>0.41</v>
          </cell>
          <cell r="N662">
            <v>30063.25</v>
          </cell>
          <cell r="O662"/>
          <cell r="P662">
            <v>0.43</v>
          </cell>
          <cell r="Q662">
            <v>31529.75</v>
          </cell>
          <cell r="R662"/>
          <cell r="S662">
            <v>0.43</v>
          </cell>
          <cell r="T662">
            <v>31529.75</v>
          </cell>
          <cell r="U662"/>
          <cell r="V662"/>
          <cell r="W662">
            <v>0</v>
          </cell>
          <cell r="X662">
            <v>0</v>
          </cell>
          <cell r="Y662"/>
          <cell r="Z662">
            <v>0</v>
          </cell>
          <cell r="AA662">
            <v>0</v>
          </cell>
          <cell r="AB662"/>
          <cell r="AC662">
            <v>0</v>
          </cell>
          <cell r="AD662">
            <v>0</v>
          </cell>
          <cell r="AE662"/>
          <cell r="AF662">
            <v>0</v>
          </cell>
          <cell r="AG662">
            <v>0</v>
          </cell>
          <cell r="AH662"/>
          <cell r="AI662">
            <v>0</v>
          </cell>
          <cell r="AJ662">
            <v>0</v>
          </cell>
          <cell r="AK662"/>
          <cell r="AL662"/>
          <cell r="AM662">
            <v>1.4</v>
          </cell>
          <cell r="AN662">
            <v>102655</v>
          </cell>
          <cell r="AO662"/>
          <cell r="AP662">
            <v>1.4</v>
          </cell>
          <cell r="AQ662">
            <v>41582.800000000003</v>
          </cell>
          <cell r="AR662"/>
          <cell r="AS662">
            <v>0.19</v>
          </cell>
          <cell r="AT662">
            <v>15362.45</v>
          </cell>
          <cell r="AU662"/>
          <cell r="AV662"/>
          <cell r="AW662">
            <v>282786.25</v>
          </cell>
          <cell r="AX662"/>
          <cell r="AY662">
            <v>2.67</v>
          </cell>
        </row>
        <row r="663">
          <cell r="A663" t="str">
            <v>3505012001700</v>
          </cell>
          <cell r="B663" t="str">
            <v>LA SALLE-PERU TWP H S D 120</v>
          </cell>
          <cell r="C663" t="str">
            <v>LASALLE</v>
          </cell>
          <cell r="D663" t="str">
            <v>High School</v>
          </cell>
          <cell r="E663"/>
          <cell r="F663">
            <v>1181.48</v>
          </cell>
          <cell r="G663">
            <v>513.66</v>
          </cell>
          <cell r="H663">
            <v>29.5</v>
          </cell>
          <cell r="I663"/>
          <cell r="J663">
            <v>4.0999999999999996</v>
          </cell>
          <cell r="K663">
            <v>300632.5</v>
          </cell>
          <cell r="L663"/>
          <cell r="M663">
            <v>4.0999999999999996</v>
          </cell>
          <cell r="N663">
            <v>300632.5</v>
          </cell>
          <cell r="O663"/>
          <cell r="P663">
            <v>4.28</v>
          </cell>
          <cell r="Q663">
            <v>313831</v>
          </cell>
          <cell r="R663"/>
          <cell r="S663">
            <v>4.28</v>
          </cell>
          <cell r="T663">
            <v>313831</v>
          </cell>
          <cell r="U663"/>
          <cell r="V663"/>
          <cell r="W663">
            <v>0.23</v>
          </cell>
          <cell r="X663">
            <v>16864.75</v>
          </cell>
          <cell r="Y663"/>
          <cell r="Z663">
            <v>0.23</v>
          </cell>
          <cell r="AA663">
            <v>16864.75</v>
          </cell>
          <cell r="AB663"/>
          <cell r="AC663">
            <v>0.24</v>
          </cell>
          <cell r="AD663">
            <v>17598</v>
          </cell>
          <cell r="AE663"/>
          <cell r="AF663">
            <v>0.24</v>
          </cell>
          <cell r="AG663">
            <v>17598</v>
          </cell>
          <cell r="AH663"/>
          <cell r="AI663">
            <v>0.28999999999999998</v>
          </cell>
          <cell r="AJ663">
            <v>21264.25</v>
          </cell>
          <cell r="AK663"/>
          <cell r="AL663"/>
          <cell r="AM663">
            <v>8.3699999999999992</v>
          </cell>
          <cell r="AN663">
            <v>613730.25</v>
          </cell>
          <cell r="AO663"/>
          <cell r="AP663">
            <v>8.3699999999999992</v>
          </cell>
          <cell r="AQ663">
            <v>248605.74</v>
          </cell>
          <cell r="AR663"/>
          <cell r="AS663">
            <v>1.18</v>
          </cell>
          <cell r="AT663">
            <v>95408.9</v>
          </cell>
          <cell r="AU663"/>
          <cell r="AV663"/>
          <cell r="AW663">
            <v>2276861.64</v>
          </cell>
          <cell r="AX663"/>
          <cell r="AY663">
            <v>22.03</v>
          </cell>
        </row>
        <row r="664">
          <cell r="A664" t="str">
            <v>3505012200200</v>
          </cell>
          <cell r="B664" t="str">
            <v>LASALLE ELEM SCHOOL DIST 122</v>
          </cell>
          <cell r="C664" t="str">
            <v>LASALLE</v>
          </cell>
          <cell r="D664" t="str">
            <v>Elementary</v>
          </cell>
          <cell r="E664"/>
          <cell r="F664">
            <v>846.88</v>
          </cell>
          <cell r="G664">
            <v>591.33000000000004</v>
          </cell>
          <cell r="H664">
            <v>137</v>
          </cell>
          <cell r="I664"/>
          <cell r="J664">
            <v>4.7300000000000004</v>
          </cell>
          <cell r="K664">
            <v>346827.25</v>
          </cell>
          <cell r="L664"/>
          <cell r="M664">
            <v>4.7300000000000004</v>
          </cell>
          <cell r="N664">
            <v>346827.25</v>
          </cell>
          <cell r="O664"/>
          <cell r="P664">
            <v>4.92</v>
          </cell>
          <cell r="Q664">
            <v>360759</v>
          </cell>
          <cell r="R664"/>
          <cell r="S664">
            <v>4.92</v>
          </cell>
          <cell r="T664">
            <v>360759</v>
          </cell>
          <cell r="U664"/>
          <cell r="V664"/>
          <cell r="W664">
            <v>1.0900000000000001</v>
          </cell>
          <cell r="X664">
            <v>79924.25</v>
          </cell>
          <cell r="Y664"/>
          <cell r="Z664">
            <v>1.0900000000000001</v>
          </cell>
          <cell r="AA664">
            <v>79924.25</v>
          </cell>
          <cell r="AB664"/>
          <cell r="AC664">
            <v>1.1399999999999999</v>
          </cell>
          <cell r="AD664">
            <v>83590.5</v>
          </cell>
          <cell r="AE664"/>
          <cell r="AF664">
            <v>1.1399999999999999</v>
          </cell>
          <cell r="AG664">
            <v>83590.5</v>
          </cell>
          <cell r="AH664"/>
          <cell r="AI664">
            <v>1.37</v>
          </cell>
          <cell r="AJ664">
            <v>100455.25</v>
          </cell>
          <cell r="AK664"/>
          <cell r="AL664"/>
          <cell r="AM664">
            <v>6</v>
          </cell>
          <cell r="AN664">
            <v>439950</v>
          </cell>
          <cell r="AO664"/>
          <cell r="AP664">
            <v>6</v>
          </cell>
          <cell r="AQ664">
            <v>178212</v>
          </cell>
          <cell r="AR664"/>
          <cell r="AS664">
            <v>0.84</v>
          </cell>
          <cell r="AT664">
            <v>67918.2</v>
          </cell>
          <cell r="AU664"/>
          <cell r="AV664"/>
          <cell r="AW664">
            <v>2528737.4500000002</v>
          </cell>
          <cell r="AX664"/>
          <cell r="AY664">
            <v>25.310000000000002</v>
          </cell>
        </row>
        <row r="665">
          <cell r="A665" t="str">
            <v>3505012400200</v>
          </cell>
          <cell r="B665" t="str">
            <v>PERU ELEM SCHOOL DISTRICT 124</v>
          </cell>
          <cell r="C665" t="str">
            <v>LASALLE</v>
          </cell>
          <cell r="D665" t="str">
            <v>Elementary</v>
          </cell>
          <cell r="E665"/>
          <cell r="F665">
            <v>856.65</v>
          </cell>
          <cell r="G665">
            <v>357.66</v>
          </cell>
          <cell r="H665">
            <v>77</v>
          </cell>
          <cell r="I665"/>
          <cell r="J665">
            <v>2.86</v>
          </cell>
          <cell r="K665">
            <v>209709.5</v>
          </cell>
          <cell r="L665"/>
          <cell r="M665">
            <v>2.86</v>
          </cell>
          <cell r="N665">
            <v>209709.5</v>
          </cell>
          <cell r="O665"/>
          <cell r="P665">
            <v>2.98</v>
          </cell>
          <cell r="Q665">
            <v>218508.5</v>
          </cell>
          <cell r="R665"/>
          <cell r="S665">
            <v>2.98</v>
          </cell>
          <cell r="T665">
            <v>218508.5</v>
          </cell>
          <cell r="U665"/>
          <cell r="V665"/>
          <cell r="W665">
            <v>0.61</v>
          </cell>
          <cell r="X665">
            <v>44728.25</v>
          </cell>
          <cell r="Y665"/>
          <cell r="Z665">
            <v>0.61</v>
          </cell>
          <cell r="AA665">
            <v>44728.25</v>
          </cell>
          <cell r="AB665"/>
          <cell r="AC665">
            <v>0.64</v>
          </cell>
          <cell r="AD665">
            <v>46928</v>
          </cell>
          <cell r="AE665"/>
          <cell r="AF665">
            <v>0.64</v>
          </cell>
          <cell r="AG665">
            <v>46928</v>
          </cell>
          <cell r="AH665"/>
          <cell r="AI665">
            <v>0.77</v>
          </cell>
          <cell r="AJ665">
            <v>56460.25</v>
          </cell>
          <cell r="AK665"/>
          <cell r="AL665"/>
          <cell r="AM665">
            <v>6.07</v>
          </cell>
          <cell r="AN665">
            <v>445082.75</v>
          </cell>
          <cell r="AO665"/>
          <cell r="AP665">
            <v>6.07</v>
          </cell>
          <cell r="AQ665">
            <v>180291.14</v>
          </cell>
          <cell r="AR665"/>
          <cell r="AS665">
            <v>0.85</v>
          </cell>
          <cell r="AT665">
            <v>68726.75</v>
          </cell>
          <cell r="AU665"/>
          <cell r="AV665"/>
          <cell r="AW665">
            <v>1790309.3900000001</v>
          </cell>
          <cell r="AX665"/>
          <cell r="AY665">
            <v>17.55</v>
          </cell>
        </row>
        <row r="666">
          <cell r="A666" t="str">
            <v>3505012500200</v>
          </cell>
          <cell r="B666" t="str">
            <v>OGLESBY ELEM SCH DIST 125</v>
          </cell>
          <cell r="C666" t="str">
            <v>LASALLE</v>
          </cell>
          <cell r="D666" t="str">
            <v>Elementary</v>
          </cell>
          <cell r="E666"/>
          <cell r="F666">
            <v>396.38</v>
          </cell>
          <cell r="G666">
            <v>181.33</v>
          </cell>
          <cell r="H666">
            <v>14</v>
          </cell>
          <cell r="I666"/>
          <cell r="J666">
            <v>1.45</v>
          </cell>
          <cell r="K666">
            <v>106321.25</v>
          </cell>
          <cell r="L666"/>
          <cell r="M666">
            <v>1.45</v>
          </cell>
          <cell r="N666">
            <v>106321.25</v>
          </cell>
          <cell r="O666"/>
          <cell r="P666">
            <v>1.51</v>
          </cell>
          <cell r="Q666">
            <v>110720.75</v>
          </cell>
          <cell r="R666"/>
          <cell r="S666">
            <v>1.51</v>
          </cell>
          <cell r="T666">
            <v>110720.75</v>
          </cell>
          <cell r="U666"/>
          <cell r="V666"/>
          <cell r="W666">
            <v>0.11</v>
          </cell>
          <cell r="X666">
            <v>8065.75</v>
          </cell>
          <cell r="Y666"/>
          <cell r="Z666">
            <v>0.11</v>
          </cell>
          <cell r="AA666">
            <v>8065.75</v>
          </cell>
          <cell r="AB666"/>
          <cell r="AC666">
            <v>0.11</v>
          </cell>
          <cell r="AD666">
            <v>8065.75</v>
          </cell>
          <cell r="AE666"/>
          <cell r="AF666">
            <v>0.11</v>
          </cell>
          <cell r="AG666">
            <v>8065.75</v>
          </cell>
          <cell r="AH666"/>
          <cell r="AI666">
            <v>0.14000000000000001</v>
          </cell>
          <cell r="AJ666">
            <v>10265.5</v>
          </cell>
          <cell r="AK666"/>
          <cell r="AL666"/>
          <cell r="AM666">
            <v>2.81</v>
          </cell>
          <cell r="AN666">
            <v>206043.25</v>
          </cell>
          <cell r="AO666"/>
          <cell r="AP666">
            <v>2.81</v>
          </cell>
          <cell r="AQ666">
            <v>83462.62</v>
          </cell>
          <cell r="AR666"/>
          <cell r="AS666">
            <v>0.39</v>
          </cell>
          <cell r="AT666">
            <v>31533.45</v>
          </cell>
          <cell r="AU666"/>
          <cell r="AV666"/>
          <cell r="AW666">
            <v>797651.82000000007</v>
          </cell>
          <cell r="AX666"/>
          <cell r="AY666">
            <v>7.75</v>
          </cell>
        </row>
        <row r="667">
          <cell r="A667" t="str">
            <v>3505014001700</v>
          </cell>
          <cell r="B667" t="str">
            <v>OTTAWA TWP H S DIST 140</v>
          </cell>
          <cell r="C667" t="str">
            <v>LASALLE</v>
          </cell>
          <cell r="D667" t="str">
            <v>High School</v>
          </cell>
          <cell r="E667"/>
          <cell r="F667">
            <v>1215.82</v>
          </cell>
          <cell r="G667">
            <v>509</v>
          </cell>
          <cell r="H667">
            <v>35</v>
          </cell>
          <cell r="I667"/>
          <cell r="J667">
            <v>4.07</v>
          </cell>
          <cell r="K667">
            <v>298432.75</v>
          </cell>
          <cell r="L667"/>
          <cell r="M667">
            <v>4.07</v>
          </cell>
          <cell r="N667">
            <v>298432.75</v>
          </cell>
          <cell r="O667"/>
          <cell r="P667">
            <v>4.24</v>
          </cell>
          <cell r="Q667">
            <v>310898</v>
          </cell>
          <cell r="R667"/>
          <cell r="S667">
            <v>4.24</v>
          </cell>
          <cell r="T667">
            <v>310898</v>
          </cell>
          <cell r="U667"/>
          <cell r="V667"/>
          <cell r="W667">
            <v>0.28000000000000003</v>
          </cell>
          <cell r="X667">
            <v>20531</v>
          </cell>
          <cell r="Y667"/>
          <cell r="Z667">
            <v>0.28000000000000003</v>
          </cell>
          <cell r="AA667">
            <v>20531</v>
          </cell>
          <cell r="AB667"/>
          <cell r="AC667">
            <v>0.28999999999999998</v>
          </cell>
          <cell r="AD667">
            <v>21264.25</v>
          </cell>
          <cell r="AE667"/>
          <cell r="AF667">
            <v>0.28999999999999998</v>
          </cell>
          <cell r="AG667">
            <v>21264.25</v>
          </cell>
          <cell r="AH667"/>
          <cell r="AI667">
            <v>0.35</v>
          </cell>
          <cell r="AJ667">
            <v>25663.75</v>
          </cell>
          <cell r="AK667"/>
          <cell r="AL667"/>
          <cell r="AM667">
            <v>8.6199999999999992</v>
          </cell>
          <cell r="AN667">
            <v>632061.5</v>
          </cell>
          <cell r="AO667"/>
          <cell r="AP667">
            <v>8.6199999999999992</v>
          </cell>
          <cell r="AQ667">
            <v>256031.24</v>
          </cell>
          <cell r="AR667"/>
          <cell r="AS667">
            <v>1.21</v>
          </cell>
          <cell r="AT667">
            <v>97834.55</v>
          </cell>
          <cell r="AU667"/>
          <cell r="AV667"/>
          <cell r="AW667">
            <v>2313843.04</v>
          </cell>
          <cell r="AX667"/>
          <cell r="AY667">
            <v>22.379999999999995</v>
          </cell>
        </row>
        <row r="668">
          <cell r="A668" t="str">
            <v>3505014100200</v>
          </cell>
          <cell r="B668" t="str">
            <v>OTTAWA ELEM SCHOOL DIST 141</v>
          </cell>
          <cell r="C668" t="str">
            <v>LASALLE</v>
          </cell>
          <cell r="D668" t="str">
            <v>Elementary</v>
          </cell>
          <cell r="E668"/>
          <cell r="F668">
            <v>1680.03</v>
          </cell>
          <cell r="G668">
            <v>823</v>
          </cell>
          <cell r="H668">
            <v>106</v>
          </cell>
          <cell r="I668"/>
          <cell r="J668">
            <v>6.58</v>
          </cell>
          <cell r="K668">
            <v>482478.5</v>
          </cell>
          <cell r="L668"/>
          <cell r="M668">
            <v>6.58</v>
          </cell>
          <cell r="N668">
            <v>482478.5</v>
          </cell>
          <cell r="O668"/>
          <cell r="P668">
            <v>6.85</v>
          </cell>
          <cell r="Q668">
            <v>502276.25</v>
          </cell>
          <cell r="R668"/>
          <cell r="S668">
            <v>6.85</v>
          </cell>
          <cell r="T668">
            <v>502276.25</v>
          </cell>
          <cell r="U668"/>
          <cell r="V668"/>
          <cell r="W668">
            <v>0.84</v>
          </cell>
          <cell r="X668">
            <v>61593</v>
          </cell>
          <cell r="Y668"/>
          <cell r="Z668">
            <v>0.84</v>
          </cell>
          <cell r="AA668">
            <v>61593</v>
          </cell>
          <cell r="AB668"/>
          <cell r="AC668">
            <v>0.88</v>
          </cell>
          <cell r="AD668">
            <v>64526</v>
          </cell>
          <cell r="AE668"/>
          <cell r="AF668">
            <v>0.88</v>
          </cell>
          <cell r="AG668">
            <v>64526</v>
          </cell>
          <cell r="AH668"/>
          <cell r="AI668">
            <v>1.06</v>
          </cell>
          <cell r="AJ668">
            <v>77724.5</v>
          </cell>
          <cell r="AK668"/>
          <cell r="AL668"/>
          <cell r="AM668">
            <v>11.91</v>
          </cell>
          <cell r="AN668">
            <v>873300.75</v>
          </cell>
          <cell r="AO668"/>
          <cell r="AP668">
            <v>11.91</v>
          </cell>
          <cell r="AQ668">
            <v>353750.82</v>
          </cell>
          <cell r="AR668"/>
          <cell r="AS668">
            <v>1.68</v>
          </cell>
          <cell r="AT668">
            <v>135836.4</v>
          </cell>
          <cell r="AU668"/>
          <cell r="AV668"/>
          <cell r="AW668">
            <v>3662359.9699999997</v>
          </cell>
          <cell r="AX668"/>
          <cell r="AY668">
            <v>35.849999999999994</v>
          </cell>
        </row>
        <row r="669">
          <cell r="A669" t="str">
            <v>3505015000200</v>
          </cell>
          <cell r="B669" t="str">
            <v>MARSEILLES ELEM SCHOOL DIST 150</v>
          </cell>
          <cell r="C669" t="str">
            <v>LASALLE</v>
          </cell>
          <cell r="D669" t="str">
            <v>Elementary</v>
          </cell>
          <cell r="E669"/>
          <cell r="F669">
            <v>476.89</v>
          </cell>
          <cell r="G669">
            <v>238.33</v>
          </cell>
          <cell r="H669">
            <v>29</v>
          </cell>
          <cell r="I669"/>
          <cell r="J669">
            <v>1.9</v>
          </cell>
          <cell r="K669">
            <v>139317.5</v>
          </cell>
          <cell r="L669"/>
          <cell r="M669">
            <v>1.9</v>
          </cell>
          <cell r="N669">
            <v>139317.5</v>
          </cell>
          <cell r="O669"/>
          <cell r="P669">
            <v>1.98</v>
          </cell>
          <cell r="Q669">
            <v>145183.5</v>
          </cell>
          <cell r="R669"/>
          <cell r="S669">
            <v>1.98</v>
          </cell>
          <cell r="T669">
            <v>145183.5</v>
          </cell>
          <cell r="U669"/>
          <cell r="V669"/>
          <cell r="W669">
            <v>0.23</v>
          </cell>
          <cell r="X669">
            <v>16864.75</v>
          </cell>
          <cell r="Y669"/>
          <cell r="Z669">
            <v>0.23</v>
          </cell>
          <cell r="AA669">
            <v>16864.75</v>
          </cell>
          <cell r="AB669"/>
          <cell r="AC669">
            <v>0.24</v>
          </cell>
          <cell r="AD669">
            <v>17598</v>
          </cell>
          <cell r="AE669"/>
          <cell r="AF669">
            <v>0.24</v>
          </cell>
          <cell r="AG669">
            <v>17598</v>
          </cell>
          <cell r="AH669"/>
          <cell r="AI669">
            <v>0.28999999999999998</v>
          </cell>
          <cell r="AJ669">
            <v>21264.25</v>
          </cell>
          <cell r="AK669"/>
          <cell r="AL669"/>
          <cell r="AM669">
            <v>3.38</v>
          </cell>
          <cell r="AN669">
            <v>247838.5</v>
          </cell>
          <cell r="AO669"/>
          <cell r="AP669">
            <v>3.38</v>
          </cell>
          <cell r="AQ669">
            <v>100392.76</v>
          </cell>
          <cell r="AR669"/>
          <cell r="AS669">
            <v>0.47</v>
          </cell>
          <cell r="AT669">
            <v>38001.85</v>
          </cell>
          <cell r="AU669"/>
          <cell r="AV669"/>
          <cell r="AW669">
            <v>1045424.86</v>
          </cell>
          <cell r="AX669"/>
          <cell r="AY669">
            <v>10.24</v>
          </cell>
        </row>
        <row r="670">
          <cell r="A670" t="str">
            <v>3505016001700</v>
          </cell>
          <cell r="B670" t="str">
            <v>SENECA TWP H S DIST 160</v>
          </cell>
          <cell r="C670" t="str">
            <v>LASALLE</v>
          </cell>
          <cell r="D670" t="str">
            <v>High School</v>
          </cell>
          <cell r="E670"/>
          <cell r="F670">
            <v>392.31</v>
          </cell>
          <cell r="G670">
            <v>97</v>
          </cell>
          <cell r="H670">
            <v>5</v>
          </cell>
          <cell r="I670"/>
          <cell r="J670">
            <v>0.77</v>
          </cell>
          <cell r="K670">
            <v>56460.25</v>
          </cell>
          <cell r="L670"/>
          <cell r="M670">
            <v>0.77</v>
          </cell>
          <cell r="N670">
            <v>56460.25</v>
          </cell>
          <cell r="O670"/>
          <cell r="P670">
            <v>0.8</v>
          </cell>
          <cell r="Q670">
            <v>58660</v>
          </cell>
          <cell r="R670"/>
          <cell r="S670">
            <v>0.8</v>
          </cell>
          <cell r="T670">
            <v>58660</v>
          </cell>
          <cell r="U670"/>
          <cell r="V670"/>
          <cell r="W670">
            <v>0.04</v>
          </cell>
          <cell r="X670">
            <v>2933</v>
          </cell>
          <cell r="Y670"/>
          <cell r="Z670">
            <v>0.04</v>
          </cell>
          <cell r="AA670">
            <v>2933</v>
          </cell>
          <cell r="AB670"/>
          <cell r="AC670">
            <v>0.04</v>
          </cell>
          <cell r="AD670">
            <v>2933</v>
          </cell>
          <cell r="AE670"/>
          <cell r="AF670">
            <v>0.04</v>
          </cell>
          <cell r="AG670">
            <v>2933</v>
          </cell>
          <cell r="AH670"/>
          <cell r="AI670">
            <v>0.05</v>
          </cell>
          <cell r="AJ670">
            <v>3666.25</v>
          </cell>
          <cell r="AK670"/>
          <cell r="AL670"/>
          <cell r="AM670">
            <v>2.78</v>
          </cell>
          <cell r="AN670">
            <v>203843.5</v>
          </cell>
          <cell r="AO670"/>
          <cell r="AP670">
            <v>2.78</v>
          </cell>
          <cell r="AQ670">
            <v>82571.56</v>
          </cell>
          <cell r="AR670"/>
          <cell r="AS670">
            <v>0.39</v>
          </cell>
          <cell r="AT670">
            <v>31533.45</v>
          </cell>
          <cell r="AU670"/>
          <cell r="AV670"/>
          <cell r="AW670">
            <v>563587.26</v>
          </cell>
          <cell r="AX670"/>
          <cell r="AY670">
            <v>5.32</v>
          </cell>
        </row>
        <row r="671">
          <cell r="A671" t="str">
            <v>3505017000400</v>
          </cell>
          <cell r="B671" t="str">
            <v>SENECA COMM CONS SCH DIST 170</v>
          </cell>
          <cell r="C671" t="str">
            <v>LASALLE</v>
          </cell>
          <cell r="D671" t="str">
            <v>Elementary</v>
          </cell>
          <cell r="E671"/>
          <cell r="F671">
            <v>441.98</v>
          </cell>
          <cell r="G671">
            <v>131</v>
          </cell>
          <cell r="H671">
            <v>0.66</v>
          </cell>
          <cell r="I671"/>
          <cell r="J671">
            <v>1.04</v>
          </cell>
          <cell r="K671">
            <v>76258</v>
          </cell>
          <cell r="L671"/>
          <cell r="M671">
            <v>1.04</v>
          </cell>
          <cell r="N671">
            <v>76258</v>
          </cell>
          <cell r="O671"/>
          <cell r="P671">
            <v>1.0900000000000001</v>
          </cell>
          <cell r="Q671">
            <v>79924.25</v>
          </cell>
          <cell r="R671"/>
          <cell r="S671">
            <v>1.0900000000000001</v>
          </cell>
          <cell r="T671">
            <v>79924.25</v>
          </cell>
          <cell r="U671"/>
          <cell r="V671"/>
          <cell r="W671">
            <v>0</v>
          </cell>
          <cell r="X671">
            <v>0</v>
          </cell>
          <cell r="Y671"/>
          <cell r="Z671">
            <v>0</v>
          </cell>
          <cell r="AA671">
            <v>0</v>
          </cell>
          <cell r="AB671"/>
          <cell r="AC671">
            <v>0</v>
          </cell>
          <cell r="AD671">
            <v>0</v>
          </cell>
          <cell r="AE671"/>
          <cell r="AF671">
            <v>0</v>
          </cell>
          <cell r="AG671">
            <v>0</v>
          </cell>
          <cell r="AH671"/>
          <cell r="AI671">
            <v>0</v>
          </cell>
          <cell r="AJ671">
            <v>0</v>
          </cell>
          <cell r="AK671"/>
          <cell r="AL671"/>
          <cell r="AM671">
            <v>3.13</v>
          </cell>
          <cell r="AN671">
            <v>229507.25</v>
          </cell>
          <cell r="AO671"/>
          <cell r="AP671">
            <v>3.13</v>
          </cell>
          <cell r="AQ671">
            <v>92967.26</v>
          </cell>
          <cell r="AR671"/>
          <cell r="AS671">
            <v>0.44</v>
          </cell>
          <cell r="AT671">
            <v>35576.199999999997</v>
          </cell>
          <cell r="AU671"/>
          <cell r="AV671"/>
          <cell r="AW671">
            <v>670415.21</v>
          </cell>
          <cell r="AX671"/>
          <cell r="AY671">
            <v>6.35</v>
          </cell>
        </row>
        <row r="672">
          <cell r="A672" t="str">
            <v>3505018500400</v>
          </cell>
          <cell r="B672" t="str">
            <v>WALTHAM C C SCHOOL DIST 185</v>
          </cell>
          <cell r="C672" t="str">
            <v>LASALLE</v>
          </cell>
          <cell r="D672" t="str">
            <v>Elementary</v>
          </cell>
          <cell r="E672"/>
          <cell r="F672">
            <v>222</v>
          </cell>
          <cell r="G672">
            <v>30.66</v>
          </cell>
          <cell r="H672">
            <v>2</v>
          </cell>
          <cell r="I672"/>
          <cell r="J672">
            <v>0.24</v>
          </cell>
          <cell r="K672">
            <v>17598</v>
          </cell>
          <cell r="L672"/>
          <cell r="M672">
            <v>0.24</v>
          </cell>
          <cell r="N672">
            <v>17598</v>
          </cell>
          <cell r="O672"/>
          <cell r="P672">
            <v>0.25</v>
          </cell>
          <cell r="Q672">
            <v>18331.25</v>
          </cell>
          <cell r="R672"/>
          <cell r="S672">
            <v>0.25</v>
          </cell>
          <cell r="T672">
            <v>18331.25</v>
          </cell>
          <cell r="U672"/>
          <cell r="V672"/>
          <cell r="W672">
            <v>0.01</v>
          </cell>
          <cell r="X672">
            <v>733.25</v>
          </cell>
          <cell r="Y672"/>
          <cell r="Z672">
            <v>0.01</v>
          </cell>
          <cell r="AA672">
            <v>733.25</v>
          </cell>
          <cell r="AB672"/>
          <cell r="AC672">
            <v>0.01</v>
          </cell>
          <cell r="AD672">
            <v>733.25</v>
          </cell>
          <cell r="AE672"/>
          <cell r="AF672">
            <v>0.01</v>
          </cell>
          <cell r="AG672">
            <v>733.25</v>
          </cell>
          <cell r="AH672"/>
          <cell r="AI672">
            <v>0.02</v>
          </cell>
          <cell r="AJ672">
            <v>1466.5</v>
          </cell>
          <cell r="AK672"/>
          <cell r="AL672"/>
          <cell r="AM672">
            <v>1.57</v>
          </cell>
          <cell r="AN672">
            <v>115120.25</v>
          </cell>
          <cell r="AO672"/>
          <cell r="AP672">
            <v>1.57</v>
          </cell>
          <cell r="AQ672">
            <v>46632.14</v>
          </cell>
          <cell r="AR672"/>
          <cell r="AS672">
            <v>0.22</v>
          </cell>
          <cell r="AT672">
            <v>17788.099999999999</v>
          </cell>
          <cell r="AU672"/>
          <cell r="AV672"/>
          <cell r="AW672">
            <v>255798.49</v>
          </cell>
          <cell r="AX672"/>
          <cell r="AY672">
            <v>2.3600000000000003</v>
          </cell>
        </row>
        <row r="673">
          <cell r="A673" t="str">
            <v>3505019500400</v>
          </cell>
          <cell r="B673" t="str">
            <v>WALLACE C C SCHOOL DIST 195</v>
          </cell>
          <cell r="C673" t="str">
            <v>LASALLE</v>
          </cell>
          <cell r="D673" t="str">
            <v>Elementary</v>
          </cell>
          <cell r="E673"/>
          <cell r="F673">
            <v>352.31</v>
          </cell>
          <cell r="G673">
            <v>72.33</v>
          </cell>
          <cell r="H673">
            <v>6.5</v>
          </cell>
          <cell r="I673"/>
          <cell r="J673">
            <v>0.56999999999999995</v>
          </cell>
          <cell r="K673">
            <v>41795.25</v>
          </cell>
          <cell r="L673"/>
          <cell r="M673">
            <v>0.56999999999999995</v>
          </cell>
          <cell r="N673">
            <v>41795.25</v>
          </cell>
          <cell r="O673"/>
          <cell r="P673">
            <v>0.6</v>
          </cell>
          <cell r="Q673">
            <v>43995</v>
          </cell>
          <cell r="R673"/>
          <cell r="S673">
            <v>0.6</v>
          </cell>
          <cell r="T673">
            <v>43995</v>
          </cell>
          <cell r="U673"/>
          <cell r="V673"/>
          <cell r="W673">
            <v>0.05</v>
          </cell>
          <cell r="X673">
            <v>3666.25</v>
          </cell>
          <cell r="Y673"/>
          <cell r="Z673">
            <v>0.05</v>
          </cell>
          <cell r="AA673">
            <v>3666.25</v>
          </cell>
          <cell r="AB673"/>
          <cell r="AC673">
            <v>0.05</v>
          </cell>
          <cell r="AD673">
            <v>3666.25</v>
          </cell>
          <cell r="AE673"/>
          <cell r="AF673">
            <v>0.05</v>
          </cell>
          <cell r="AG673">
            <v>3666.25</v>
          </cell>
          <cell r="AH673"/>
          <cell r="AI673">
            <v>0.06</v>
          </cell>
          <cell r="AJ673">
            <v>4399.5</v>
          </cell>
          <cell r="AK673"/>
          <cell r="AL673"/>
          <cell r="AM673">
            <v>2.4900000000000002</v>
          </cell>
          <cell r="AN673">
            <v>182579.25</v>
          </cell>
          <cell r="AO673"/>
          <cell r="AP673">
            <v>2.4900000000000002</v>
          </cell>
          <cell r="AQ673">
            <v>73957.98</v>
          </cell>
          <cell r="AR673"/>
          <cell r="AS673">
            <v>0.35</v>
          </cell>
          <cell r="AT673">
            <v>28299.25</v>
          </cell>
          <cell r="AU673"/>
          <cell r="AV673"/>
          <cell r="AW673">
            <v>475481.48</v>
          </cell>
          <cell r="AX673"/>
          <cell r="AY673">
            <v>4.4700000000000006</v>
          </cell>
        </row>
        <row r="674">
          <cell r="A674" t="str">
            <v>3505021000400</v>
          </cell>
          <cell r="B674" t="str">
            <v>MILLER TWP CC SCH DIST 210</v>
          </cell>
          <cell r="C674" t="str">
            <v>LASALLE</v>
          </cell>
          <cell r="D674" t="str">
            <v>Elementary</v>
          </cell>
          <cell r="E674"/>
          <cell r="F674">
            <v>193.25</v>
          </cell>
          <cell r="G674">
            <v>48</v>
          </cell>
          <cell r="H674">
            <v>0</v>
          </cell>
          <cell r="I674"/>
          <cell r="J674">
            <v>0.38</v>
          </cell>
          <cell r="K674">
            <v>27863.5</v>
          </cell>
          <cell r="L674"/>
          <cell r="M674">
            <v>0.38</v>
          </cell>
          <cell r="N674">
            <v>27863.5</v>
          </cell>
          <cell r="O674"/>
          <cell r="P674">
            <v>0.4</v>
          </cell>
          <cell r="Q674">
            <v>29330</v>
          </cell>
          <cell r="R674"/>
          <cell r="S674">
            <v>0.4</v>
          </cell>
          <cell r="T674">
            <v>29330</v>
          </cell>
          <cell r="U674"/>
          <cell r="V674"/>
          <cell r="W674">
            <v>0</v>
          </cell>
          <cell r="X674">
            <v>0</v>
          </cell>
          <cell r="Y674"/>
          <cell r="Z674">
            <v>0</v>
          </cell>
          <cell r="AA674">
            <v>0</v>
          </cell>
          <cell r="AB674"/>
          <cell r="AC674">
            <v>0</v>
          </cell>
          <cell r="AD674">
            <v>0</v>
          </cell>
          <cell r="AE674"/>
          <cell r="AF674">
            <v>0</v>
          </cell>
          <cell r="AG674">
            <v>0</v>
          </cell>
          <cell r="AH674"/>
          <cell r="AI674">
            <v>0</v>
          </cell>
          <cell r="AJ674">
            <v>0</v>
          </cell>
          <cell r="AK674"/>
          <cell r="AL674"/>
          <cell r="AM674">
            <v>1.37</v>
          </cell>
          <cell r="AN674">
            <v>100455.25</v>
          </cell>
          <cell r="AO674"/>
          <cell r="AP674">
            <v>1.37</v>
          </cell>
          <cell r="AQ674">
            <v>40691.74</v>
          </cell>
          <cell r="AR674"/>
          <cell r="AS674">
            <v>0.19</v>
          </cell>
          <cell r="AT674">
            <v>15362.45</v>
          </cell>
          <cell r="AU674"/>
          <cell r="AV674"/>
          <cell r="AW674">
            <v>270896.44</v>
          </cell>
          <cell r="AX674"/>
          <cell r="AY674">
            <v>2.5500000000000003</v>
          </cell>
        </row>
        <row r="675">
          <cell r="A675" t="str">
            <v>3505023000400</v>
          </cell>
          <cell r="B675" t="str">
            <v>RUTLAND C C SCHOOL DIST 230</v>
          </cell>
          <cell r="C675" t="str">
            <v>LASALLE</v>
          </cell>
          <cell r="D675" t="str">
            <v>Elementary</v>
          </cell>
          <cell r="E675"/>
          <cell r="F675">
            <v>69.3</v>
          </cell>
          <cell r="G675">
            <v>16</v>
          </cell>
          <cell r="H675">
            <v>0.5</v>
          </cell>
          <cell r="I675"/>
          <cell r="J675">
            <v>0.12</v>
          </cell>
          <cell r="K675">
            <v>8799</v>
          </cell>
          <cell r="L675"/>
          <cell r="M675">
            <v>0.12</v>
          </cell>
          <cell r="N675">
            <v>8799</v>
          </cell>
          <cell r="O675"/>
          <cell r="P675">
            <v>0.13</v>
          </cell>
          <cell r="Q675">
            <v>9532.25</v>
          </cell>
          <cell r="R675"/>
          <cell r="S675">
            <v>0.13</v>
          </cell>
          <cell r="T675">
            <v>9532.25</v>
          </cell>
          <cell r="U675"/>
          <cell r="V675"/>
          <cell r="W675">
            <v>0</v>
          </cell>
          <cell r="X675">
            <v>0</v>
          </cell>
          <cell r="Y675"/>
          <cell r="Z675">
            <v>0</v>
          </cell>
          <cell r="AA675">
            <v>0</v>
          </cell>
          <cell r="AB675"/>
          <cell r="AC675">
            <v>0</v>
          </cell>
          <cell r="AD675">
            <v>0</v>
          </cell>
          <cell r="AE675"/>
          <cell r="AF675">
            <v>0</v>
          </cell>
          <cell r="AG675">
            <v>0</v>
          </cell>
          <cell r="AH675"/>
          <cell r="AI675">
            <v>0</v>
          </cell>
          <cell r="AJ675">
            <v>0</v>
          </cell>
          <cell r="AK675"/>
          <cell r="AL675"/>
          <cell r="AM675">
            <v>0.49</v>
          </cell>
          <cell r="AN675">
            <v>35929.25</v>
          </cell>
          <cell r="AO675"/>
          <cell r="AP675">
            <v>0.49</v>
          </cell>
          <cell r="AQ675">
            <v>14553.98</v>
          </cell>
          <cell r="AR675"/>
          <cell r="AS675">
            <v>0.06</v>
          </cell>
          <cell r="AT675">
            <v>4851.3</v>
          </cell>
          <cell r="AU675"/>
          <cell r="AV675"/>
          <cell r="AW675">
            <v>91997.03</v>
          </cell>
          <cell r="AX675"/>
          <cell r="AY675">
            <v>0.87</v>
          </cell>
        </row>
        <row r="676">
          <cell r="A676" t="str">
            <v>3505028001700</v>
          </cell>
          <cell r="B676" t="str">
            <v>MENDOTA TWP H S DIST 280</v>
          </cell>
          <cell r="C676" t="str">
            <v>LASALLE</v>
          </cell>
          <cell r="D676" t="str">
            <v>High School</v>
          </cell>
          <cell r="E676"/>
          <cell r="F676">
            <v>495.65</v>
          </cell>
          <cell r="G676">
            <v>227</v>
          </cell>
          <cell r="H676">
            <v>51</v>
          </cell>
          <cell r="I676"/>
          <cell r="J676">
            <v>1.81</v>
          </cell>
          <cell r="K676">
            <v>132718.25</v>
          </cell>
          <cell r="L676"/>
          <cell r="M676">
            <v>1.81</v>
          </cell>
          <cell r="N676">
            <v>132718.25</v>
          </cell>
          <cell r="O676"/>
          <cell r="P676">
            <v>1.89</v>
          </cell>
          <cell r="Q676">
            <v>138584.25</v>
          </cell>
          <cell r="R676"/>
          <cell r="S676">
            <v>1.89</v>
          </cell>
          <cell r="T676">
            <v>138584.25</v>
          </cell>
          <cell r="U676"/>
          <cell r="V676"/>
          <cell r="W676">
            <v>0.4</v>
          </cell>
          <cell r="X676">
            <v>29330</v>
          </cell>
          <cell r="Y676"/>
          <cell r="Z676">
            <v>0.4</v>
          </cell>
          <cell r="AA676">
            <v>29330</v>
          </cell>
          <cell r="AB676"/>
          <cell r="AC676">
            <v>0.42</v>
          </cell>
          <cell r="AD676">
            <v>30796.5</v>
          </cell>
          <cell r="AE676"/>
          <cell r="AF676">
            <v>0.42</v>
          </cell>
          <cell r="AG676">
            <v>30796.5</v>
          </cell>
          <cell r="AH676"/>
          <cell r="AI676">
            <v>0.51</v>
          </cell>
          <cell r="AJ676">
            <v>37395.75</v>
          </cell>
          <cell r="AK676"/>
          <cell r="AL676"/>
          <cell r="AM676">
            <v>3.51</v>
          </cell>
          <cell r="AN676">
            <v>257370.75</v>
          </cell>
          <cell r="AO676"/>
          <cell r="AP676">
            <v>3.51</v>
          </cell>
          <cell r="AQ676">
            <v>104254.02</v>
          </cell>
          <cell r="AR676"/>
          <cell r="AS676">
            <v>0.49</v>
          </cell>
          <cell r="AT676">
            <v>39618.949999999997</v>
          </cell>
          <cell r="AU676"/>
          <cell r="AV676"/>
          <cell r="AW676">
            <v>1101497.47</v>
          </cell>
          <cell r="AX676"/>
          <cell r="AY676">
            <v>10.85</v>
          </cell>
        </row>
        <row r="677">
          <cell r="A677" t="str">
            <v>3505028900400</v>
          </cell>
          <cell r="B677" t="str">
            <v>MENDOTA C C SCHOOL DIST 289</v>
          </cell>
          <cell r="C677" t="str">
            <v>LASALLE</v>
          </cell>
          <cell r="D677" t="str">
            <v>Elementary</v>
          </cell>
          <cell r="E677"/>
          <cell r="F677">
            <v>1004.05</v>
          </cell>
          <cell r="G677">
            <v>525.66</v>
          </cell>
          <cell r="H677">
            <v>248</v>
          </cell>
          <cell r="I677"/>
          <cell r="J677">
            <v>4.2</v>
          </cell>
          <cell r="K677">
            <v>307965</v>
          </cell>
          <cell r="L677"/>
          <cell r="M677">
            <v>4.2</v>
          </cell>
          <cell r="N677">
            <v>307965</v>
          </cell>
          <cell r="O677"/>
          <cell r="P677">
            <v>4.38</v>
          </cell>
          <cell r="Q677">
            <v>321163.5</v>
          </cell>
          <cell r="R677"/>
          <cell r="S677">
            <v>4.38</v>
          </cell>
          <cell r="T677">
            <v>321163.5</v>
          </cell>
          <cell r="U677"/>
          <cell r="V677"/>
          <cell r="W677">
            <v>1.98</v>
          </cell>
          <cell r="X677">
            <v>145183.5</v>
          </cell>
          <cell r="Y677"/>
          <cell r="Z677">
            <v>1.98</v>
          </cell>
          <cell r="AA677">
            <v>145183.5</v>
          </cell>
          <cell r="AB677"/>
          <cell r="AC677">
            <v>2.06</v>
          </cell>
          <cell r="AD677">
            <v>151049.5</v>
          </cell>
          <cell r="AE677"/>
          <cell r="AF677">
            <v>2.06</v>
          </cell>
          <cell r="AG677">
            <v>151049.5</v>
          </cell>
          <cell r="AH677"/>
          <cell r="AI677">
            <v>2.48</v>
          </cell>
          <cell r="AJ677">
            <v>181846</v>
          </cell>
          <cell r="AK677"/>
          <cell r="AL677"/>
          <cell r="AM677">
            <v>7.12</v>
          </cell>
          <cell r="AN677">
            <v>522074</v>
          </cell>
          <cell r="AO677"/>
          <cell r="AP677">
            <v>7.12</v>
          </cell>
          <cell r="AQ677">
            <v>211478.24</v>
          </cell>
          <cell r="AR677"/>
          <cell r="AS677">
            <v>1</v>
          </cell>
          <cell r="AT677">
            <v>80855</v>
          </cell>
          <cell r="AU677"/>
          <cell r="AV677"/>
          <cell r="AW677">
            <v>2846976.24</v>
          </cell>
          <cell r="AX677"/>
          <cell r="AY677">
            <v>28.66</v>
          </cell>
        </row>
        <row r="678">
          <cell r="A678" t="str">
            <v>3505042502600</v>
          </cell>
          <cell r="B678" t="str">
            <v>LOSTANT COMM UNIT SCH DIST 425</v>
          </cell>
          <cell r="C678" t="str">
            <v>LASALLE</v>
          </cell>
          <cell r="D678" t="str">
            <v>Unit</v>
          </cell>
          <cell r="E678"/>
          <cell r="F678">
            <v>96.75</v>
          </cell>
          <cell r="G678">
            <v>33</v>
          </cell>
          <cell r="H678">
            <v>1</v>
          </cell>
          <cell r="I678"/>
          <cell r="J678">
            <v>0.26</v>
          </cell>
          <cell r="K678">
            <v>19064.5</v>
          </cell>
          <cell r="L678"/>
          <cell r="M678">
            <v>0.26</v>
          </cell>
          <cell r="N678">
            <v>19064.5</v>
          </cell>
          <cell r="O678"/>
          <cell r="P678">
            <v>0.27</v>
          </cell>
          <cell r="Q678">
            <v>19797.75</v>
          </cell>
          <cell r="R678"/>
          <cell r="S678">
            <v>0.27</v>
          </cell>
          <cell r="T678">
            <v>19797.75</v>
          </cell>
          <cell r="U678"/>
          <cell r="V678"/>
          <cell r="W678">
            <v>0</v>
          </cell>
          <cell r="X678">
            <v>0</v>
          </cell>
          <cell r="Y678"/>
          <cell r="Z678">
            <v>0</v>
          </cell>
          <cell r="AA678">
            <v>0</v>
          </cell>
          <cell r="AB678"/>
          <cell r="AC678">
            <v>0</v>
          </cell>
          <cell r="AD678">
            <v>0</v>
          </cell>
          <cell r="AE678"/>
          <cell r="AF678">
            <v>0</v>
          </cell>
          <cell r="AG678">
            <v>0</v>
          </cell>
          <cell r="AH678"/>
          <cell r="AI678">
            <v>0.01</v>
          </cell>
          <cell r="AJ678">
            <v>733.25</v>
          </cell>
          <cell r="AK678"/>
          <cell r="AL678"/>
          <cell r="AM678">
            <v>0.68</v>
          </cell>
          <cell r="AN678">
            <v>49861</v>
          </cell>
          <cell r="AO678"/>
          <cell r="AP678">
            <v>0.68</v>
          </cell>
          <cell r="AQ678">
            <v>20197.36</v>
          </cell>
          <cell r="AR678"/>
          <cell r="AS678">
            <v>0.09</v>
          </cell>
          <cell r="AT678">
            <v>7276.95</v>
          </cell>
          <cell r="AU678"/>
          <cell r="AV678"/>
          <cell r="AW678">
            <v>155793.06</v>
          </cell>
          <cell r="AX678"/>
          <cell r="AY678">
            <v>1.4900000000000002</v>
          </cell>
        </row>
        <row r="679">
          <cell r="A679" t="str">
            <v>3505900502600</v>
          </cell>
          <cell r="B679" t="str">
            <v>HENRY-SENACHWINE CUSD 5</v>
          </cell>
          <cell r="C679" t="str">
            <v>MARSHALL</v>
          </cell>
          <cell r="D679" t="str">
            <v>Unit</v>
          </cell>
          <cell r="E679"/>
          <cell r="F679">
            <v>481.87</v>
          </cell>
          <cell r="G679">
            <v>195.33</v>
          </cell>
          <cell r="H679">
            <v>1</v>
          </cell>
          <cell r="I679"/>
          <cell r="J679">
            <v>1.56</v>
          </cell>
          <cell r="K679">
            <v>114387</v>
          </cell>
          <cell r="L679"/>
          <cell r="M679">
            <v>1.56</v>
          </cell>
          <cell r="N679">
            <v>114387</v>
          </cell>
          <cell r="O679"/>
          <cell r="P679">
            <v>1.62</v>
          </cell>
          <cell r="Q679">
            <v>118786.5</v>
          </cell>
          <cell r="R679"/>
          <cell r="S679">
            <v>1.62</v>
          </cell>
          <cell r="T679">
            <v>118786.5</v>
          </cell>
          <cell r="U679"/>
          <cell r="V679"/>
          <cell r="W679">
            <v>0</v>
          </cell>
          <cell r="X679">
            <v>0</v>
          </cell>
          <cell r="Y679"/>
          <cell r="Z679">
            <v>0</v>
          </cell>
          <cell r="AA679">
            <v>0</v>
          </cell>
          <cell r="AB679"/>
          <cell r="AC679">
            <v>0</v>
          </cell>
          <cell r="AD679">
            <v>0</v>
          </cell>
          <cell r="AE679"/>
          <cell r="AF679">
            <v>0</v>
          </cell>
          <cell r="AG679">
            <v>0</v>
          </cell>
          <cell r="AH679"/>
          <cell r="AI679">
            <v>0.01</v>
          </cell>
          <cell r="AJ679">
            <v>733.25</v>
          </cell>
          <cell r="AK679"/>
          <cell r="AL679"/>
          <cell r="AM679">
            <v>3.41</v>
          </cell>
          <cell r="AN679">
            <v>250038.25</v>
          </cell>
          <cell r="AO679"/>
          <cell r="AP679">
            <v>3.41</v>
          </cell>
          <cell r="AQ679">
            <v>101283.82</v>
          </cell>
          <cell r="AR679"/>
          <cell r="AS679">
            <v>0.48</v>
          </cell>
          <cell r="AT679">
            <v>38810.400000000001</v>
          </cell>
          <cell r="AU679"/>
          <cell r="AV679"/>
          <cell r="AW679">
            <v>857212.72</v>
          </cell>
          <cell r="AX679"/>
          <cell r="AY679">
            <v>8.2200000000000006</v>
          </cell>
        </row>
        <row r="680">
          <cell r="A680" t="str">
            <v>3505900702600</v>
          </cell>
          <cell r="B680" t="str">
            <v>MIDLAND COMMUNITY UNIT DIST 7</v>
          </cell>
          <cell r="C680" t="str">
            <v>MARSHALL</v>
          </cell>
          <cell r="D680" t="str">
            <v>Unit</v>
          </cell>
          <cell r="E680"/>
          <cell r="F680">
            <v>638.79</v>
          </cell>
          <cell r="G680">
            <v>260</v>
          </cell>
          <cell r="H680">
            <v>0</v>
          </cell>
          <cell r="I680"/>
          <cell r="J680">
            <v>2.08</v>
          </cell>
          <cell r="K680">
            <v>152516</v>
          </cell>
          <cell r="L680"/>
          <cell r="M680">
            <v>2.08</v>
          </cell>
          <cell r="N680">
            <v>152516</v>
          </cell>
          <cell r="O680"/>
          <cell r="P680">
            <v>2.16</v>
          </cell>
          <cell r="Q680">
            <v>158382</v>
          </cell>
          <cell r="R680"/>
          <cell r="S680">
            <v>2.16</v>
          </cell>
          <cell r="T680">
            <v>158382</v>
          </cell>
          <cell r="U680"/>
          <cell r="V680"/>
          <cell r="W680">
            <v>0</v>
          </cell>
          <cell r="X680">
            <v>0</v>
          </cell>
          <cell r="Y680"/>
          <cell r="Z680">
            <v>0</v>
          </cell>
          <cell r="AA680">
            <v>0</v>
          </cell>
          <cell r="AB680"/>
          <cell r="AC680">
            <v>0</v>
          </cell>
          <cell r="AD680">
            <v>0</v>
          </cell>
          <cell r="AE680"/>
          <cell r="AF680">
            <v>0</v>
          </cell>
          <cell r="AG680">
            <v>0</v>
          </cell>
          <cell r="AH680"/>
          <cell r="AI680">
            <v>0</v>
          </cell>
          <cell r="AJ680">
            <v>0</v>
          </cell>
          <cell r="AK680"/>
          <cell r="AL680"/>
          <cell r="AM680">
            <v>4.53</v>
          </cell>
          <cell r="AN680">
            <v>332162.25</v>
          </cell>
          <cell r="AO680"/>
          <cell r="AP680">
            <v>4.53</v>
          </cell>
          <cell r="AQ680">
            <v>134550.06</v>
          </cell>
          <cell r="AR680"/>
          <cell r="AS680">
            <v>0.63</v>
          </cell>
          <cell r="AT680">
            <v>50938.65</v>
          </cell>
          <cell r="AU680"/>
          <cell r="AV680"/>
          <cell r="AW680">
            <v>1139446.96</v>
          </cell>
          <cell r="AX680"/>
          <cell r="AY680">
            <v>10.93</v>
          </cell>
        </row>
        <row r="681">
          <cell r="A681" t="str">
            <v>3507853502600</v>
          </cell>
          <cell r="B681" t="str">
            <v>PUTNAM CO C U SCHOOL DIST 535</v>
          </cell>
          <cell r="C681" t="str">
            <v>PUTNAM</v>
          </cell>
          <cell r="D681" t="str">
            <v>Unit</v>
          </cell>
          <cell r="E681"/>
          <cell r="F681">
            <v>712.62</v>
          </cell>
          <cell r="G681">
            <v>238.33</v>
          </cell>
          <cell r="H681">
            <v>18.66</v>
          </cell>
          <cell r="I681"/>
          <cell r="J681">
            <v>1.9</v>
          </cell>
          <cell r="K681">
            <v>139317.5</v>
          </cell>
          <cell r="L681"/>
          <cell r="M681">
            <v>1.9</v>
          </cell>
          <cell r="N681">
            <v>139317.5</v>
          </cell>
          <cell r="O681"/>
          <cell r="P681">
            <v>1.98</v>
          </cell>
          <cell r="Q681">
            <v>145183.5</v>
          </cell>
          <cell r="R681"/>
          <cell r="S681">
            <v>1.98</v>
          </cell>
          <cell r="T681">
            <v>145183.5</v>
          </cell>
          <cell r="U681"/>
          <cell r="V681"/>
          <cell r="W681">
            <v>0.14000000000000001</v>
          </cell>
          <cell r="X681">
            <v>10265.5</v>
          </cell>
          <cell r="Y681"/>
          <cell r="Z681">
            <v>0.14000000000000001</v>
          </cell>
          <cell r="AA681">
            <v>10265.5</v>
          </cell>
          <cell r="AB681"/>
          <cell r="AC681">
            <v>0.15</v>
          </cell>
          <cell r="AD681">
            <v>10998.75</v>
          </cell>
          <cell r="AE681"/>
          <cell r="AF681">
            <v>0.15</v>
          </cell>
          <cell r="AG681">
            <v>10998.75</v>
          </cell>
          <cell r="AH681"/>
          <cell r="AI681">
            <v>0.18</v>
          </cell>
          <cell r="AJ681">
            <v>13198.5</v>
          </cell>
          <cell r="AK681"/>
          <cell r="AL681"/>
          <cell r="AM681">
            <v>5.05</v>
          </cell>
          <cell r="AN681">
            <v>370291.25</v>
          </cell>
          <cell r="AO681"/>
          <cell r="AP681">
            <v>5.05</v>
          </cell>
          <cell r="AQ681">
            <v>149995.1</v>
          </cell>
          <cell r="AR681"/>
          <cell r="AS681">
            <v>0.71</v>
          </cell>
          <cell r="AT681">
            <v>57407.05</v>
          </cell>
          <cell r="AU681"/>
          <cell r="AV681"/>
          <cell r="AW681">
            <v>1202422.3999999999</v>
          </cell>
          <cell r="AX681"/>
          <cell r="AY681">
            <v>11.53</v>
          </cell>
        </row>
        <row r="682">
          <cell r="A682" t="str">
            <v>3900000000092</v>
          </cell>
          <cell r="B682" t="str">
            <v>ALT SCH-MACON/PIATT ROE</v>
          </cell>
          <cell r="C682" t="str">
            <v>MACON</v>
          </cell>
          <cell r="D682" t="str">
            <v>Regional</v>
          </cell>
          <cell r="E682"/>
          <cell r="F682">
            <v>125</v>
          </cell>
          <cell r="G682">
            <v>58.695795674679367</v>
          </cell>
          <cell r="H682">
            <v>0.33</v>
          </cell>
          <cell r="I682"/>
          <cell r="J682">
            <v>0.46</v>
          </cell>
          <cell r="K682">
            <v>33729.5</v>
          </cell>
          <cell r="L682"/>
          <cell r="M682">
            <v>0.46</v>
          </cell>
          <cell r="N682">
            <v>33729.5</v>
          </cell>
          <cell r="O682"/>
          <cell r="P682">
            <v>0.48</v>
          </cell>
          <cell r="Q682">
            <v>35196</v>
          </cell>
          <cell r="R682"/>
          <cell r="S682">
            <v>0.48</v>
          </cell>
          <cell r="T682">
            <v>35196</v>
          </cell>
          <cell r="U682"/>
          <cell r="V682"/>
          <cell r="W682">
            <v>0</v>
          </cell>
          <cell r="X682">
            <v>0</v>
          </cell>
          <cell r="Y682"/>
          <cell r="Z682">
            <v>0</v>
          </cell>
          <cell r="AA682">
            <v>0</v>
          </cell>
          <cell r="AB682"/>
          <cell r="AC682">
            <v>0</v>
          </cell>
          <cell r="AD682">
            <v>0</v>
          </cell>
          <cell r="AE682"/>
          <cell r="AF682">
            <v>0</v>
          </cell>
          <cell r="AG682">
            <v>0</v>
          </cell>
          <cell r="AH682"/>
          <cell r="AI682">
            <v>0</v>
          </cell>
          <cell r="AJ682">
            <v>0</v>
          </cell>
          <cell r="AK682"/>
          <cell r="AL682"/>
          <cell r="AM682">
            <v>0.88</v>
          </cell>
          <cell r="AN682">
            <v>64526</v>
          </cell>
          <cell r="AO682"/>
          <cell r="AP682">
            <v>0.88</v>
          </cell>
          <cell r="AQ682">
            <v>26137.759999999998</v>
          </cell>
          <cell r="AR682"/>
          <cell r="AS682">
            <v>0.12</v>
          </cell>
          <cell r="AT682">
            <v>9702.6</v>
          </cell>
          <cell r="AU682"/>
          <cell r="AV682"/>
          <cell r="AW682">
            <v>238217.36</v>
          </cell>
          <cell r="AX682"/>
          <cell r="AY682">
            <v>2.2999999999999998</v>
          </cell>
        </row>
        <row r="683">
          <cell r="A683" t="str">
            <v>3900000000093</v>
          </cell>
          <cell r="B683" t="str">
            <v>SAFE SCH-MACON/PIATT ROE</v>
          </cell>
          <cell r="C683" t="str">
            <v>MACON</v>
          </cell>
          <cell r="D683" t="str">
            <v>Regional</v>
          </cell>
          <cell r="E683"/>
          <cell r="F683">
            <v>56</v>
          </cell>
          <cell r="G683">
            <v>26.295716462256358</v>
          </cell>
          <cell r="H683">
            <v>0</v>
          </cell>
          <cell r="I683"/>
          <cell r="J683">
            <v>0.21</v>
          </cell>
          <cell r="K683">
            <v>15398.25</v>
          </cell>
          <cell r="L683"/>
          <cell r="M683">
            <v>0.21</v>
          </cell>
          <cell r="N683">
            <v>15398.25</v>
          </cell>
          <cell r="O683"/>
          <cell r="P683">
            <v>0.21</v>
          </cell>
          <cell r="Q683">
            <v>15398.25</v>
          </cell>
          <cell r="R683"/>
          <cell r="S683">
            <v>0.21</v>
          </cell>
          <cell r="T683">
            <v>15398.25</v>
          </cell>
          <cell r="U683"/>
          <cell r="V683"/>
          <cell r="W683">
            <v>0</v>
          </cell>
          <cell r="X683">
            <v>0</v>
          </cell>
          <cell r="Y683"/>
          <cell r="Z683">
            <v>0</v>
          </cell>
          <cell r="AA683">
            <v>0</v>
          </cell>
          <cell r="AB683"/>
          <cell r="AC683">
            <v>0</v>
          </cell>
          <cell r="AD683">
            <v>0</v>
          </cell>
          <cell r="AE683"/>
          <cell r="AF683">
            <v>0</v>
          </cell>
          <cell r="AG683">
            <v>0</v>
          </cell>
          <cell r="AH683"/>
          <cell r="AI683">
            <v>0</v>
          </cell>
          <cell r="AJ683">
            <v>0</v>
          </cell>
          <cell r="AK683"/>
          <cell r="AL683"/>
          <cell r="AM683">
            <v>0.39</v>
          </cell>
          <cell r="AN683">
            <v>28596.75</v>
          </cell>
          <cell r="AO683"/>
          <cell r="AP683">
            <v>0.39</v>
          </cell>
          <cell r="AQ683">
            <v>11583.78</v>
          </cell>
          <cell r="AR683"/>
          <cell r="AS683">
            <v>0.05</v>
          </cell>
          <cell r="AT683">
            <v>4042.75</v>
          </cell>
          <cell r="AU683"/>
          <cell r="AV683"/>
          <cell r="AW683">
            <v>105816.28</v>
          </cell>
          <cell r="AX683"/>
          <cell r="AY683">
            <v>1.02</v>
          </cell>
        </row>
        <row r="684">
          <cell r="A684" t="str">
            <v>3905500102600</v>
          </cell>
          <cell r="B684" t="str">
            <v>ARGENTA-OREANA COMM UNIT SCH D 1</v>
          </cell>
          <cell r="C684" t="str">
            <v>MACON</v>
          </cell>
          <cell r="D684" t="str">
            <v>Unit</v>
          </cell>
          <cell r="E684"/>
          <cell r="F684">
            <v>872.29</v>
          </cell>
          <cell r="G684">
            <v>288</v>
          </cell>
          <cell r="H684">
            <v>0.33</v>
          </cell>
          <cell r="I684"/>
          <cell r="J684">
            <v>2.2999999999999998</v>
          </cell>
          <cell r="K684">
            <v>168647.5</v>
          </cell>
          <cell r="L684"/>
          <cell r="M684">
            <v>2.2999999999999998</v>
          </cell>
          <cell r="N684">
            <v>168647.5</v>
          </cell>
          <cell r="O684"/>
          <cell r="P684">
            <v>2.4</v>
          </cell>
          <cell r="Q684">
            <v>175980</v>
          </cell>
          <cell r="R684"/>
          <cell r="S684">
            <v>2.4</v>
          </cell>
          <cell r="T684">
            <v>175980</v>
          </cell>
          <cell r="U684"/>
          <cell r="V684"/>
          <cell r="W684">
            <v>0</v>
          </cell>
          <cell r="X684">
            <v>0</v>
          </cell>
          <cell r="Y684"/>
          <cell r="Z684">
            <v>0</v>
          </cell>
          <cell r="AA684">
            <v>0</v>
          </cell>
          <cell r="AB684"/>
          <cell r="AC684">
            <v>0</v>
          </cell>
          <cell r="AD684">
            <v>0</v>
          </cell>
          <cell r="AE684"/>
          <cell r="AF684">
            <v>0</v>
          </cell>
          <cell r="AG684">
            <v>0</v>
          </cell>
          <cell r="AH684"/>
          <cell r="AI684">
            <v>0</v>
          </cell>
          <cell r="AJ684">
            <v>0</v>
          </cell>
          <cell r="AK684"/>
          <cell r="AL684"/>
          <cell r="AM684">
            <v>6.18</v>
          </cell>
          <cell r="AN684">
            <v>453148.5</v>
          </cell>
          <cell r="AO684"/>
          <cell r="AP684">
            <v>6.18</v>
          </cell>
          <cell r="AQ684">
            <v>183558.36</v>
          </cell>
          <cell r="AR684"/>
          <cell r="AS684">
            <v>0.87</v>
          </cell>
          <cell r="AT684">
            <v>70343.850000000006</v>
          </cell>
          <cell r="AU684"/>
          <cell r="AV684"/>
          <cell r="AW684">
            <v>1396305.71</v>
          </cell>
          <cell r="AX684"/>
          <cell r="AY684">
            <v>13.28</v>
          </cell>
        </row>
        <row r="685">
          <cell r="A685" t="str">
            <v>3905500202600</v>
          </cell>
          <cell r="B685" t="str">
            <v>MAROA FORSYTH C U SCH DIST 2</v>
          </cell>
          <cell r="C685" t="str">
            <v>MACON</v>
          </cell>
          <cell r="D685" t="str">
            <v>Unit</v>
          </cell>
          <cell r="E685"/>
          <cell r="F685">
            <v>1126.1300000000001</v>
          </cell>
          <cell r="G685">
            <v>195</v>
          </cell>
          <cell r="H685">
            <v>31.5</v>
          </cell>
          <cell r="I685"/>
          <cell r="J685">
            <v>1.56</v>
          </cell>
          <cell r="K685">
            <v>114387</v>
          </cell>
          <cell r="L685"/>
          <cell r="M685">
            <v>1.56</v>
          </cell>
          <cell r="N685">
            <v>114387</v>
          </cell>
          <cell r="O685"/>
          <cell r="P685">
            <v>1.62</v>
          </cell>
          <cell r="Q685">
            <v>118786.5</v>
          </cell>
          <cell r="R685"/>
          <cell r="S685">
            <v>1.62</v>
          </cell>
          <cell r="T685">
            <v>118786.5</v>
          </cell>
          <cell r="U685"/>
          <cell r="V685"/>
          <cell r="W685">
            <v>0.25</v>
          </cell>
          <cell r="X685">
            <v>18331.25</v>
          </cell>
          <cell r="Y685"/>
          <cell r="Z685">
            <v>0.25</v>
          </cell>
          <cell r="AA685">
            <v>18331.25</v>
          </cell>
          <cell r="AB685"/>
          <cell r="AC685">
            <v>0.26</v>
          </cell>
          <cell r="AD685">
            <v>19064.5</v>
          </cell>
          <cell r="AE685"/>
          <cell r="AF685">
            <v>0.26</v>
          </cell>
          <cell r="AG685">
            <v>19064.5</v>
          </cell>
          <cell r="AH685"/>
          <cell r="AI685">
            <v>0.31</v>
          </cell>
          <cell r="AJ685">
            <v>22730.75</v>
          </cell>
          <cell r="AK685"/>
          <cell r="AL685"/>
          <cell r="AM685">
            <v>7.98</v>
          </cell>
          <cell r="AN685">
            <v>585133.5</v>
          </cell>
          <cell r="AO685"/>
          <cell r="AP685">
            <v>7.98</v>
          </cell>
          <cell r="AQ685">
            <v>237021.96</v>
          </cell>
          <cell r="AR685"/>
          <cell r="AS685">
            <v>1.1200000000000001</v>
          </cell>
          <cell r="AT685">
            <v>90557.6</v>
          </cell>
          <cell r="AU685"/>
          <cell r="AV685"/>
          <cell r="AW685">
            <v>1476582.31</v>
          </cell>
          <cell r="AX685"/>
          <cell r="AY685">
            <v>13.86</v>
          </cell>
        </row>
        <row r="686">
          <cell r="A686" t="str">
            <v>3905500302600</v>
          </cell>
          <cell r="B686" t="str">
            <v>MT ZION COMM UNIT SCH DIST 3</v>
          </cell>
          <cell r="C686" t="str">
            <v>MACON</v>
          </cell>
          <cell r="D686" t="str">
            <v>Unit</v>
          </cell>
          <cell r="E686"/>
          <cell r="F686">
            <v>2370.77</v>
          </cell>
          <cell r="G686">
            <v>409.66</v>
          </cell>
          <cell r="H686">
            <v>29.5</v>
          </cell>
          <cell r="I686"/>
          <cell r="J686">
            <v>3.27</v>
          </cell>
          <cell r="K686">
            <v>239772.75</v>
          </cell>
          <cell r="L686"/>
          <cell r="M686">
            <v>3.27</v>
          </cell>
          <cell r="N686">
            <v>239772.75</v>
          </cell>
          <cell r="O686"/>
          <cell r="P686">
            <v>3.41</v>
          </cell>
          <cell r="Q686">
            <v>250038.25</v>
          </cell>
          <cell r="R686"/>
          <cell r="S686">
            <v>3.41</v>
          </cell>
          <cell r="T686">
            <v>250038.25</v>
          </cell>
          <cell r="U686"/>
          <cell r="V686"/>
          <cell r="W686">
            <v>0.23</v>
          </cell>
          <cell r="X686">
            <v>16864.75</v>
          </cell>
          <cell r="Y686"/>
          <cell r="Z686">
            <v>0.23</v>
          </cell>
          <cell r="AA686">
            <v>16864.75</v>
          </cell>
          <cell r="AB686"/>
          <cell r="AC686">
            <v>0.24</v>
          </cell>
          <cell r="AD686">
            <v>17598</v>
          </cell>
          <cell r="AE686"/>
          <cell r="AF686">
            <v>0.24</v>
          </cell>
          <cell r="AG686">
            <v>17598</v>
          </cell>
          <cell r="AH686"/>
          <cell r="AI686">
            <v>0.28999999999999998</v>
          </cell>
          <cell r="AJ686">
            <v>21264.25</v>
          </cell>
          <cell r="AK686"/>
          <cell r="AL686"/>
          <cell r="AM686">
            <v>16.809999999999999</v>
          </cell>
          <cell r="AN686">
            <v>1232593.25</v>
          </cell>
          <cell r="AO686"/>
          <cell r="AP686">
            <v>16.809999999999999</v>
          </cell>
          <cell r="AQ686">
            <v>499290.62</v>
          </cell>
          <cell r="AR686"/>
          <cell r="AS686">
            <v>2.37</v>
          </cell>
          <cell r="AT686">
            <v>191626.35</v>
          </cell>
          <cell r="AU686"/>
          <cell r="AV686"/>
          <cell r="AW686">
            <v>2993321.9699999997</v>
          </cell>
          <cell r="AX686"/>
          <cell r="AY686">
            <v>27.9</v>
          </cell>
        </row>
        <row r="687">
          <cell r="A687" t="str">
            <v>3905500902600</v>
          </cell>
          <cell r="B687" t="str">
            <v>SANGAMON VALLEY CUSD 9</v>
          </cell>
          <cell r="C687" t="str">
            <v>MACON</v>
          </cell>
          <cell r="D687" t="str">
            <v>Unit</v>
          </cell>
          <cell r="E687"/>
          <cell r="F687">
            <v>613.70000000000005</v>
          </cell>
          <cell r="G687">
            <v>199</v>
          </cell>
          <cell r="H687">
            <v>3</v>
          </cell>
          <cell r="I687"/>
          <cell r="J687">
            <v>1.59</v>
          </cell>
          <cell r="K687">
            <v>116586.75</v>
          </cell>
          <cell r="L687"/>
          <cell r="M687">
            <v>1.59</v>
          </cell>
          <cell r="N687">
            <v>116586.75</v>
          </cell>
          <cell r="O687"/>
          <cell r="P687">
            <v>1.65</v>
          </cell>
          <cell r="Q687">
            <v>120986.25</v>
          </cell>
          <cell r="R687"/>
          <cell r="S687">
            <v>1.65</v>
          </cell>
          <cell r="T687">
            <v>120986.25</v>
          </cell>
          <cell r="U687"/>
          <cell r="V687"/>
          <cell r="W687">
            <v>0.02</v>
          </cell>
          <cell r="X687">
            <v>1466.5</v>
          </cell>
          <cell r="Y687"/>
          <cell r="Z687">
            <v>0.02</v>
          </cell>
          <cell r="AA687">
            <v>1466.5</v>
          </cell>
          <cell r="AB687"/>
          <cell r="AC687">
            <v>0.02</v>
          </cell>
          <cell r="AD687">
            <v>1466.5</v>
          </cell>
          <cell r="AE687"/>
          <cell r="AF687">
            <v>0.02</v>
          </cell>
          <cell r="AG687">
            <v>1466.5</v>
          </cell>
          <cell r="AH687"/>
          <cell r="AI687">
            <v>0.03</v>
          </cell>
          <cell r="AJ687">
            <v>2199.75</v>
          </cell>
          <cell r="AK687"/>
          <cell r="AL687"/>
          <cell r="AM687">
            <v>4.3499999999999996</v>
          </cell>
          <cell r="AN687">
            <v>318963.75</v>
          </cell>
          <cell r="AO687"/>
          <cell r="AP687">
            <v>4.3499999999999996</v>
          </cell>
          <cell r="AQ687">
            <v>129203.7</v>
          </cell>
          <cell r="AR687"/>
          <cell r="AS687">
            <v>0.61</v>
          </cell>
          <cell r="AT687">
            <v>49321.55</v>
          </cell>
          <cell r="AU687"/>
          <cell r="AV687"/>
          <cell r="AW687">
            <v>980700.75</v>
          </cell>
          <cell r="AX687"/>
          <cell r="AY687">
            <v>9.3299999999999983</v>
          </cell>
        </row>
        <row r="688">
          <cell r="A688" t="str">
            <v>3905501102600</v>
          </cell>
          <cell r="B688" t="str">
            <v>WARRENSBURG-LATHAM C U DIST 11</v>
          </cell>
          <cell r="C688" t="str">
            <v>MACON</v>
          </cell>
          <cell r="D688" t="str">
            <v>Unit</v>
          </cell>
          <cell r="E688"/>
          <cell r="F688">
            <v>928.21</v>
          </cell>
          <cell r="G688">
            <v>208.66</v>
          </cell>
          <cell r="H688">
            <v>7</v>
          </cell>
          <cell r="I688"/>
          <cell r="J688">
            <v>1.66</v>
          </cell>
          <cell r="K688">
            <v>121719.5</v>
          </cell>
          <cell r="L688"/>
          <cell r="M688">
            <v>1.66</v>
          </cell>
          <cell r="N688">
            <v>121719.5</v>
          </cell>
          <cell r="O688"/>
          <cell r="P688">
            <v>1.73</v>
          </cell>
          <cell r="Q688">
            <v>126852.25</v>
          </cell>
          <cell r="R688"/>
          <cell r="S688">
            <v>1.73</v>
          </cell>
          <cell r="T688">
            <v>126852.25</v>
          </cell>
          <cell r="U688"/>
          <cell r="V688"/>
          <cell r="W688">
            <v>0.05</v>
          </cell>
          <cell r="X688">
            <v>3666.25</v>
          </cell>
          <cell r="Y688"/>
          <cell r="Z688">
            <v>0.05</v>
          </cell>
          <cell r="AA688">
            <v>3666.25</v>
          </cell>
          <cell r="AB688"/>
          <cell r="AC688">
            <v>0.05</v>
          </cell>
          <cell r="AD688">
            <v>3666.25</v>
          </cell>
          <cell r="AE688"/>
          <cell r="AF688">
            <v>0.05</v>
          </cell>
          <cell r="AG688">
            <v>3666.25</v>
          </cell>
          <cell r="AH688"/>
          <cell r="AI688">
            <v>7.0000000000000007E-2</v>
          </cell>
          <cell r="AJ688">
            <v>5132.75</v>
          </cell>
          <cell r="AK688"/>
          <cell r="AL688"/>
          <cell r="AM688">
            <v>6.58</v>
          </cell>
          <cell r="AN688">
            <v>482478.5</v>
          </cell>
          <cell r="AO688"/>
          <cell r="AP688">
            <v>6.58</v>
          </cell>
          <cell r="AQ688">
            <v>195439.16</v>
          </cell>
          <cell r="AR688"/>
          <cell r="AS688">
            <v>0.92</v>
          </cell>
          <cell r="AT688">
            <v>74386.600000000006</v>
          </cell>
          <cell r="AU688"/>
          <cell r="AV688"/>
          <cell r="AW688">
            <v>1269245.51</v>
          </cell>
          <cell r="AX688"/>
          <cell r="AY688">
            <v>11.919999999999998</v>
          </cell>
        </row>
        <row r="689">
          <cell r="A689" t="str">
            <v>3905501502600</v>
          </cell>
          <cell r="B689" t="str">
            <v>MERIDIAN COMM UNIT SCH DIST 15</v>
          </cell>
          <cell r="C689" t="str">
            <v>MACON</v>
          </cell>
          <cell r="D689" t="str">
            <v>Unit</v>
          </cell>
          <cell r="E689"/>
          <cell r="F689">
            <v>909.63</v>
          </cell>
          <cell r="G689">
            <v>300.66000000000003</v>
          </cell>
          <cell r="H689">
            <v>0.66</v>
          </cell>
          <cell r="I689"/>
          <cell r="J689">
            <v>2.4</v>
          </cell>
          <cell r="K689">
            <v>175980</v>
          </cell>
          <cell r="L689"/>
          <cell r="M689">
            <v>2.4</v>
          </cell>
          <cell r="N689">
            <v>175980</v>
          </cell>
          <cell r="O689"/>
          <cell r="P689">
            <v>2.5</v>
          </cell>
          <cell r="Q689">
            <v>183312.5</v>
          </cell>
          <cell r="R689"/>
          <cell r="S689">
            <v>2.5</v>
          </cell>
          <cell r="T689">
            <v>183312.5</v>
          </cell>
          <cell r="U689"/>
          <cell r="V689"/>
          <cell r="W689">
            <v>0</v>
          </cell>
          <cell r="X689">
            <v>0</v>
          </cell>
          <cell r="Y689"/>
          <cell r="Z689">
            <v>0</v>
          </cell>
          <cell r="AA689">
            <v>0</v>
          </cell>
          <cell r="AB689"/>
          <cell r="AC689">
            <v>0</v>
          </cell>
          <cell r="AD689">
            <v>0</v>
          </cell>
          <cell r="AE689"/>
          <cell r="AF689">
            <v>0</v>
          </cell>
          <cell r="AG689">
            <v>0</v>
          </cell>
          <cell r="AH689"/>
          <cell r="AI689">
            <v>0</v>
          </cell>
          <cell r="AJ689">
            <v>0</v>
          </cell>
          <cell r="AK689"/>
          <cell r="AL689"/>
          <cell r="AM689">
            <v>6.45</v>
          </cell>
          <cell r="AN689">
            <v>472946.25</v>
          </cell>
          <cell r="AO689"/>
          <cell r="AP689">
            <v>6.45</v>
          </cell>
          <cell r="AQ689">
            <v>191577.9</v>
          </cell>
          <cell r="AR689"/>
          <cell r="AS689">
            <v>0.9</v>
          </cell>
          <cell r="AT689">
            <v>72769.5</v>
          </cell>
          <cell r="AU689"/>
          <cell r="AV689"/>
          <cell r="AW689">
            <v>1455878.65</v>
          </cell>
          <cell r="AX689"/>
          <cell r="AY689">
            <v>13.850000000000001</v>
          </cell>
        </row>
        <row r="690">
          <cell r="A690" t="str">
            <v>3905506102500</v>
          </cell>
          <cell r="B690" t="str">
            <v>DECATUR SCHOOL DISTRICT 61</v>
          </cell>
          <cell r="C690" t="str">
            <v>MACON</v>
          </cell>
          <cell r="D690" t="str">
            <v>Unit</v>
          </cell>
          <cell r="E690"/>
          <cell r="F690">
            <v>7689.12</v>
          </cell>
          <cell r="G690">
            <v>5719.33</v>
          </cell>
          <cell r="H690">
            <v>179</v>
          </cell>
          <cell r="I690"/>
          <cell r="J690">
            <v>45.75</v>
          </cell>
          <cell r="K690">
            <v>3354618.75</v>
          </cell>
          <cell r="L690"/>
          <cell r="M690">
            <v>45.75</v>
          </cell>
          <cell r="N690">
            <v>3354618.75</v>
          </cell>
          <cell r="O690"/>
          <cell r="P690">
            <v>47.66</v>
          </cell>
          <cell r="Q690">
            <v>3494669.5</v>
          </cell>
          <cell r="R690"/>
          <cell r="S690">
            <v>47.66</v>
          </cell>
          <cell r="T690">
            <v>3494669.5</v>
          </cell>
          <cell r="U690"/>
          <cell r="V690"/>
          <cell r="W690">
            <v>1.43</v>
          </cell>
          <cell r="X690">
            <v>104854.75</v>
          </cell>
          <cell r="Y690"/>
          <cell r="Z690">
            <v>1.43</v>
          </cell>
          <cell r="AA690">
            <v>104854.75</v>
          </cell>
          <cell r="AB690"/>
          <cell r="AC690">
            <v>1.49</v>
          </cell>
          <cell r="AD690">
            <v>109254.25</v>
          </cell>
          <cell r="AE690"/>
          <cell r="AF690">
            <v>1.49</v>
          </cell>
          <cell r="AG690">
            <v>109254.25</v>
          </cell>
          <cell r="AH690"/>
          <cell r="AI690">
            <v>1.79</v>
          </cell>
          <cell r="AJ690">
            <v>131251.75</v>
          </cell>
          <cell r="AK690"/>
          <cell r="AL690"/>
          <cell r="AM690">
            <v>54.53</v>
          </cell>
          <cell r="AN690">
            <v>3998412.25</v>
          </cell>
          <cell r="AO690"/>
          <cell r="AP690">
            <v>54.53</v>
          </cell>
          <cell r="AQ690">
            <v>1619650.06</v>
          </cell>
          <cell r="AR690"/>
          <cell r="AS690">
            <v>7.68</v>
          </cell>
          <cell r="AT690">
            <v>620966.40000000002</v>
          </cell>
          <cell r="AU690"/>
          <cell r="AV690"/>
          <cell r="AW690">
            <v>20497074.960000001</v>
          </cell>
          <cell r="AX690"/>
          <cell r="AY690">
            <v>201.8</v>
          </cell>
        </row>
        <row r="691">
          <cell r="A691" t="str">
            <v>3907400502600</v>
          </cell>
          <cell r="B691" t="str">
            <v>BEMENT COMM UNIT SCHOOL DIST 5</v>
          </cell>
          <cell r="C691" t="str">
            <v>PIATT</v>
          </cell>
          <cell r="D691" t="str">
            <v>Unit</v>
          </cell>
          <cell r="E691"/>
          <cell r="F691">
            <v>273</v>
          </cell>
          <cell r="G691">
            <v>107.66</v>
          </cell>
          <cell r="H691">
            <v>1</v>
          </cell>
          <cell r="I691"/>
          <cell r="J691">
            <v>0.86</v>
          </cell>
          <cell r="K691">
            <v>63059.5</v>
          </cell>
          <cell r="L691"/>
          <cell r="M691">
            <v>0.86</v>
          </cell>
          <cell r="N691">
            <v>63059.5</v>
          </cell>
          <cell r="O691"/>
          <cell r="P691">
            <v>0.89</v>
          </cell>
          <cell r="Q691">
            <v>65259.25</v>
          </cell>
          <cell r="R691"/>
          <cell r="S691">
            <v>0.89</v>
          </cell>
          <cell r="T691">
            <v>65259.25</v>
          </cell>
          <cell r="U691"/>
          <cell r="V691"/>
          <cell r="W691">
            <v>0</v>
          </cell>
          <cell r="X691">
            <v>0</v>
          </cell>
          <cell r="Y691"/>
          <cell r="Z691">
            <v>0</v>
          </cell>
          <cell r="AA691">
            <v>0</v>
          </cell>
          <cell r="AB691"/>
          <cell r="AC691">
            <v>0</v>
          </cell>
          <cell r="AD691">
            <v>0</v>
          </cell>
          <cell r="AE691"/>
          <cell r="AF691">
            <v>0</v>
          </cell>
          <cell r="AG691">
            <v>0</v>
          </cell>
          <cell r="AH691"/>
          <cell r="AI691">
            <v>0.01</v>
          </cell>
          <cell r="AJ691">
            <v>733.25</v>
          </cell>
          <cell r="AK691"/>
          <cell r="AL691"/>
          <cell r="AM691">
            <v>1.93</v>
          </cell>
          <cell r="AN691">
            <v>141517.25</v>
          </cell>
          <cell r="AO691"/>
          <cell r="AP691">
            <v>1.93</v>
          </cell>
          <cell r="AQ691">
            <v>57324.86</v>
          </cell>
          <cell r="AR691"/>
          <cell r="AS691">
            <v>0.27</v>
          </cell>
          <cell r="AT691">
            <v>21830.85</v>
          </cell>
          <cell r="AU691"/>
          <cell r="AV691"/>
          <cell r="AW691">
            <v>478043.70999999996</v>
          </cell>
          <cell r="AX691"/>
          <cell r="AY691">
            <v>4.58</v>
          </cell>
        </row>
        <row r="692">
          <cell r="A692" t="str">
            <v>3907402502600</v>
          </cell>
          <cell r="B692" t="str">
            <v>MONTICELLO C U SCHOOL DIST 25</v>
          </cell>
          <cell r="C692" t="str">
            <v>PIATT</v>
          </cell>
          <cell r="D692" t="str">
            <v>Unit</v>
          </cell>
          <cell r="E692"/>
          <cell r="F692">
            <v>1603</v>
          </cell>
          <cell r="G692">
            <v>293</v>
          </cell>
          <cell r="H692">
            <v>3.83</v>
          </cell>
          <cell r="I692"/>
          <cell r="J692">
            <v>2.34</v>
          </cell>
          <cell r="K692">
            <v>171580.5</v>
          </cell>
          <cell r="L692"/>
          <cell r="M692">
            <v>2.34</v>
          </cell>
          <cell r="N692">
            <v>171580.5</v>
          </cell>
          <cell r="O692"/>
          <cell r="P692">
            <v>2.44</v>
          </cell>
          <cell r="Q692">
            <v>178913</v>
          </cell>
          <cell r="R692"/>
          <cell r="S692">
            <v>2.44</v>
          </cell>
          <cell r="T692">
            <v>178913</v>
          </cell>
          <cell r="U692"/>
          <cell r="V692"/>
          <cell r="W692">
            <v>0.03</v>
          </cell>
          <cell r="X692">
            <v>2199.75</v>
          </cell>
          <cell r="Y692"/>
          <cell r="Z692">
            <v>0.03</v>
          </cell>
          <cell r="AA692">
            <v>2199.75</v>
          </cell>
          <cell r="AB692"/>
          <cell r="AC692">
            <v>0.03</v>
          </cell>
          <cell r="AD692">
            <v>2199.75</v>
          </cell>
          <cell r="AE692"/>
          <cell r="AF692">
            <v>0.03</v>
          </cell>
          <cell r="AG692">
            <v>2199.75</v>
          </cell>
          <cell r="AH692"/>
          <cell r="AI692">
            <v>0.03</v>
          </cell>
          <cell r="AJ692">
            <v>2199.75</v>
          </cell>
          <cell r="AK692"/>
          <cell r="AL692"/>
          <cell r="AM692">
            <v>11.36</v>
          </cell>
          <cell r="AN692">
            <v>832972</v>
          </cell>
          <cell r="AO692"/>
          <cell r="AP692">
            <v>11.36</v>
          </cell>
          <cell r="AQ692">
            <v>337414.72</v>
          </cell>
          <cell r="AR692"/>
          <cell r="AS692">
            <v>1.6</v>
          </cell>
          <cell r="AT692">
            <v>129368</v>
          </cell>
          <cell r="AU692"/>
          <cell r="AV692"/>
          <cell r="AW692">
            <v>2011740.47</v>
          </cell>
          <cell r="AX692"/>
          <cell r="AY692">
            <v>18.7</v>
          </cell>
        </row>
        <row r="693">
          <cell r="A693" t="str">
            <v>3907405702600</v>
          </cell>
          <cell r="B693" t="str">
            <v>DELAND-WELDON C U SCH DIST 57</v>
          </cell>
          <cell r="C693" t="str">
            <v>PIATT</v>
          </cell>
          <cell r="D693" t="str">
            <v>Unit</v>
          </cell>
          <cell r="E693"/>
          <cell r="F693">
            <v>163.38</v>
          </cell>
          <cell r="G693">
            <v>64</v>
          </cell>
          <cell r="H693">
            <v>0</v>
          </cell>
          <cell r="I693"/>
          <cell r="J693">
            <v>0.51</v>
          </cell>
          <cell r="K693">
            <v>37395.75</v>
          </cell>
          <cell r="L693"/>
          <cell r="M693">
            <v>0.51</v>
          </cell>
          <cell r="N693">
            <v>37395.75</v>
          </cell>
          <cell r="O693"/>
          <cell r="P693">
            <v>0.53</v>
          </cell>
          <cell r="Q693">
            <v>38862.25</v>
          </cell>
          <cell r="R693"/>
          <cell r="S693">
            <v>0.53</v>
          </cell>
          <cell r="T693">
            <v>38862.25</v>
          </cell>
          <cell r="U693"/>
          <cell r="V693"/>
          <cell r="W693">
            <v>0</v>
          </cell>
          <cell r="X693">
            <v>0</v>
          </cell>
          <cell r="Y693"/>
          <cell r="Z693">
            <v>0</v>
          </cell>
          <cell r="AA693">
            <v>0</v>
          </cell>
          <cell r="AB693"/>
          <cell r="AC693">
            <v>0</v>
          </cell>
          <cell r="AD693">
            <v>0</v>
          </cell>
          <cell r="AE693"/>
          <cell r="AF693">
            <v>0</v>
          </cell>
          <cell r="AG693">
            <v>0</v>
          </cell>
          <cell r="AH693"/>
          <cell r="AI693">
            <v>0</v>
          </cell>
          <cell r="AJ693">
            <v>0</v>
          </cell>
          <cell r="AK693"/>
          <cell r="AL693"/>
          <cell r="AM693">
            <v>1.1499999999999999</v>
          </cell>
          <cell r="AN693">
            <v>84323.75</v>
          </cell>
          <cell r="AO693"/>
          <cell r="AP693">
            <v>1.1499999999999999</v>
          </cell>
          <cell r="AQ693">
            <v>34157.300000000003</v>
          </cell>
          <cell r="AR693"/>
          <cell r="AS693">
            <v>0.16</v>
          </cell>
          <cell r="AT693">
            <v>12936.8</v>
          </cell>
          <cell r="AU693"/>
          <cell r="AV693"/>
          <cell r="AW693">
            <v>283933.84999999998</v>
          </cell>
          <cell r="AX693"/>
          <cell r="AY693">
            <v>2.7199999999999998</v>
          </cell>
        </row>
        <row r="694">
          <cell r="A694" t="str">
            <v>3907410002600</v>
          </cell>
          <cell r="B694" t="str">
            <v>CERRO GORDO C U SCHOOL DIST 100</v>
          </cell>
          <cell r="C694" t="str">
            <v>PIATT</v>
          </cell>
          <cell r="D694" t="str">
            <v>Unit</v>
          </cell>
          <cell r="E694"/>
          <cell r="F694">
            <v>428.22</v>
          </cell>
          <cell r="G694">
            <v>110.66</v>
          </cell>
          <cell r="H694">
            <v>0</v>
          </cell>
          <cell r="I694"/>
          <cell r="J694">
            <v>0.88</v>
          </cell>
          <cell r="K694">
            <v>64526</v>
          </cell>
          <cell r="L694"/>
          <cell r="M694">
            <v>0.88</v>
          </cell>
          <cell r="N694">
            <v>64526</v>
          </cell>
          <cell r="O694"/>
          <cell r="P694">
            <v>0.92</v>
          </cell>
          <cell r="Q694">
            <v>67459</v>
          </cell>
          <cell r="R694"/>
          <cell r="S694">
            <v>0.92</v>
          </cell>
          <cell r="T694">
            <v>67459</v>
          </cell>
          <cell r="U694"/>
          <cell r="V694"/>
          <cell r="W694">
            <v>0</v>
          </cell>
          <cell r="X694">
            <v>0</v>
          </cell>
          <cell r="Y694"/>
          <cell r="Z694">
            <v>0</v>
          </cell>
          <cell r="AA694">
            <v>0</v>
          </cell>
          <cell r="AB694"/>
          <cell r="AC694">
            <v>0</v>
          </cell>
          <cell r="AD694">
            <v>0</v>
          </cell>
          <cell r="AE694"/>
          <cell r="AF694">
            <v>0</v>
          </cell>
          <cell r="AG694">
            <v>0</v>
          </cell>
          <cell r="AH694"/>
          <cell r="AI694">
            <v>0</v>
          </cell>
          <cell r="AJ694">
            <v>0</v>
          </cell>
          <cell r="AK694"/>
          <cell r="AL694"/>
          <cell r="AM694">
            <v>3.03</v>
          </cell>
          <cell r="AN694">
            <v>222174.75</v>
          </cell>
          <cell r="AO694"/>
          <cell r="AP694">
            <v>3.03</v>
          </cell>
          <cell r="AQ694">
            <v>89997.06</v>
          </cell>
          <cell r="AR694"/>
          <cell r="AS694">
            <v>0.42</v>
          </cell>
          <cell r="AT694">
            <v>33959.1</v>
          </cell>
          <cell r="AU694"/>
          <cell r="AV694"/>
          <cell r="AW694">
            <v>610100.91</v>
          </cell>
          <cell r="AX694"/>
          <cell r="AY694">
            <v>5.75</v>
          </cell>
        </row>
        <row r="695">
          <cell r="A695" t="str">
            <v>4000000000092</v>
          </cell>
          <cell r="B695" t="str">
            <v>ALT SCH-CALHOUN/GREENE/JERSY/MACO</v>
          </cell>
          <cell r="C695" t="str">
            <v>MACOUPIN</v>
          </cell>
          <cell r="D695" t="str">
            <v>Regional</v>
          </cell>
          <cell r="E695"/>
          <cell r="F695">
            <v>13</v>
          </cell>
          <cell r="G695">
            <v>5.0243304756031986</v>
          </cell>
          <cell r="H695">
            <v>0</v>
          </cell>
          <cell r="I695"/>
          <cell r="J695">
            <v>0.04</v>
          </cell>
          <cell r="K695">
            <v>2933</v>
          </cell>
          <cell r="L695"/>
          <cell r="M695">
            <v>0.04</v>
          </cell>
          <cell r="N695">
            <v>2933</v>
          </cell>
          <cell r="O695"/>
          <cell r="P695">
            <v>0.04</v>
          </cell>
          <cell r="Q695">
            <v>2933</v>
          </cell>
          <cell r="R695"/>
          <cell r="S695">
            <v>0.04</v>
          </cell>
          <cell r="T695">
            <v>2933</v>
          </cell>
          <cell r="U695"/>
          <cell r="V695"/>
          <cell r="W695">
            <v>0</v>
          </cell>
          <cell r="X695">
            <v>0</v>
          </cell>
          <cell r="Y695"/>
          <cell r="Z695">
            <v>0</v>
          </cell>
          <cell r="AA695">
            <v>0</v>
          </cell>
          <cell r="AB695"/>
          <cell r="AC695">
            <v>0</v>
          </cell>
          <cell r="AD695">
            <v>0</v>
          </cell>
          <cell r="AE695"/>
          <cell r="AF695">
            <v>0</v>
          </cell>
          <cell r="AG695">
            <v>0</v>
          </cell>
          <cell r="AH695"/>
          <cell r="AI695">
            <v>0</v>
          </cell>
          <cell r="AJ695">
            <v>0</v>
          </cell>
          <cell r="AK695"/>
          <cell r="AL695"/>
          <cell r="AM695">
            <v>0.09</v>
          </cell>
          <cell r="AN695">
            <v>6599.25</v>
          </cell>
          <cell r="AO695"/>
          <cell r="AP695">
            <v>0.09</v>
          </cell>
          <cell r="AQ695">
            <v>2673.18</v>
          </cell>
          <cell r="AR695"/>
          <cell r="AS695">
            <v>0.01</v>
          </cell>
          <cell r="AT695">
            <v>808.55</v>
          </cell>
          <cell r="AU695"/>
          <cell r="AV695"/>
          <cell r="AW695">
            <v>21812.98</v>
          </cell>
          <cell r="AX695"/>
          <cell r="AY695">
            <v>0.21</v>
          </cell>
        </row>
        <row r="696">
          <cell r="A696" t="str">
            <v>4000000000093</v>
          </cell>
          <cell r="B696" t="str">
            <v>SAFE SCH-CALHOUN/GREENE/JERSY/MAC</v>
          </cell>
          <cell r="C696" t="str">
            <v>MACOUPIN</v>
          </cell>
          <cell r="D696" t="str">
            <v>Regional</v>
          </cell>
          <cell r="E696"/>
          <cell r="F696">
            <v>81</v>
          </cell>
          <cell r="G696">
            <v>31.305443732604544</v>
          </cell>
          <cell r="H696">
            <v>0</v>
          </cell>
          <cell r="I696"/>
          <cell r="J696">
            <v>0.25</v>
          </cell>
          <cell r="K696">
            <v>18331.25</v>
          </cell>
          <cell r="L696"/>
          <cell r="M696">
            <v>0.25</v>
          </cell>
          <cell r="N696">
            <v>18331.25</v>
          </cell>
          <cell r="O696"/>
          <cell r="P696">
            <v>0.26</v>
          </cell>
          <cell r="Q696">
            <v>19064.5</v>
          </cell>
          <cell r="R696"/>
          <cell r="S696">
            <v>0.26</v>
          </cell>
          <cell r="T696">
            <v>19064.5</v>
          </cell>
          <cell r="U696"/>
          <cell r="V696"/>
          <cell r="W696">
            <v>0</v>
          </cell>
          <cell r="X696">
            <v>0</v>
          </cell>
          <cell r="Y696"/>
          <cell r="Z696">
            <v>0</v>
          </cell>
          <cell r="AA696">
            <v>0</v>
          </cell>
          <cell r="AB696"/>
          <cell r="AC696">
            <v>0</v>
          </cell>
          <cell r="AD696">
            <v>0</v>
          </cell>
          <cell r="AE696"/>
          <cell r="AF696">
            <v>0</v>
          </cell>
          <cell r="AG696">
            <v>0</v>
          </cell>
          <cell r="AH696"/>
          <cell r="AI696">
            <v>0</v>
          </cell>
          <cell r="AJ696">
            <v>0</v>
          </cell>
          <cell r="AK696"/>
          <cell r="AL696"/>
          <cell r="AM696">
            <v>0.56999999999999995</v>
          </cell>
          <cell r="AN696">
            <v>41795.25</v>
          </cell>
          <cell r="AO696"/>
          <cell r="AP696">
            <v>0.56999999999999995</v>
          </cell>
          <cell r="AQ696">
            <v>16930.14</v>
          </cell>
          <cell r="AR696"/>
          <cell r="AS696">
            <v>0.08</v>
          </cell>
          <cell r="AT696">
            <v>6468.4</v>
          </cell>
          <cell r="AU696"/>
          <cell r="AV696"/>
          <cell r="AW696">
            <v>139985.29</v>
          </cell>
          <cell r="AX696"/>
          <cell r="AY696">
            <v>1.3399999999999999</v>
          </cell>
        </row>
        <row r="697">
          <cell r="A697" t="str">
            <v>4000704002600</v>
          </cell>
          <cell r="B697" t="str">
            <v>CALHOUN COMM UNIT SCH DIST 40</v>
          </cell>
          <cell r="C697" t="str">
            <v>CALHOUN</v>
          </cell>
          <cell r="D697" t="str">
            <v>Unit</v>
          </cell>
          <cell r="E697"/>
          <cell r="F697">
            <v>483.5</v>
          </cell>
          <cell r="G697">
            <v>130</v>
          </cell>
          <cell r="H697">
            <v>0</v>
          </cell>
          <cell r="I697"/>
          <cell r="J697">
            <v>1.04</v>
          </cell>
          <cell r="K697">
            <v>76258</v>
          </cell>
          <cell r="L697"/>
          <cell r="M697">
            <v>1.04</v>
          </cell>
          <cell r="N697">
            <v>76258</v>
          </cell>
          <cell r="O697"/>
          <cell r="P697">
            <v>1.08</v>
          </cell>
          <cell r="Q697">
            <v>79191</v>
          </cell>
          <cell r="R697"/>
          <cell r="S697">
            <v>1.08</v>
          </cell>
          <cell r="T697">
            <v>79191</v>
          </cell>
          <cell r="U697"/>
          <cell r="V697"/>
          <cell r="W697">
            <v>0</v>
          </cell>
          <cell r="X697">
            <v>0</v>
          </cell>
          <cell r="Y697"/>
          <cell r="Z697">
            <v>0</v>
          </cell>
          <cell r="AA697">
            <v>0</v>
          </cell>
          <cell r="AB697"/>
          <cell r="AC697">
            <v>0</v>
          </cell>
          <cell r="AD697">
            <v>0</v>
          </cell>
          <cell r="AE697"/>
          <cell r="AF697">
            <v>0</v>
          </cell>
          <cell r="AG697">
            <v>0</v>
          </cell>
          <cell r="AH697"/>
          <cell r="AI697">
            <v>0</v>
          </cell>
          <cell r="AJ697">
            <v>0</v>
          </cell>
          <cell r="AK697"/>
          <cell r="AL697"/>
          <cell r="AM697">
            <v>3.42</v>
          </cell>
          <cell r="AN697">
            <v>250771.5</v>
          </cell>
          <cell r="AO697"/>
          <cell r="AP697">
            <v>3.42</v>
          </cell>
          <cell r="AQ697">
            <v>101580.84</v>
          </cell>
          <cell r="AR697"/>
          <cell r="AS697">
            <v>0.48</v>
          </cell>
          <cell r="AT697">
            <v>38810.400000000001</v>
          </cell>
          <cell r="AU697"/>
          <cell r="AV697"/>
          <cell r="AW697">
            <v>702060.74</v>
          </cell>
          <cell r="AX697"/>
          <cell r="AY697">
            <v>6.62</v>
          </cell>
        </row>
        <row r="698">
          <cell r="A698" t="str">
            <v>4000704202600</v>
          </cell>
          <cell r="B698" t="str">
            <v>BRUSSELS COMM UNIT SCHOOL DIST 42</v>
          </cell>
          <cell r="C698" t="str">
            <v>CALHOUN</v>
          </cell>
          <cell r="D698" t="str">
            <v>Unit</v>
          </cell>
          <cell r="E698"/>
          <cell r="F698">
            <v>102.62</v>
          </cell>
          <cell r="G698">
            <v>22</v>
          </cell>
          <cell r="H698">
            <v>0</v>
          </cell>
          <cell r="I698"/>
          <cell r="J698">
            <v>0.17</v>
          </cell>
          <cell r="K698">
            <v>12465.25</v>
          </cell>
          <cell r="L698"/>
          <cell r="M698">
            <v>0.17</v>
          </cell>
          <cell r="N698">
            <v>12465.25</v>
          </cell>
          <cell r="O698"/>
          <cell r="P698">
            <v>0.18</v>
          </cell>
          <cell r="Q698">
            <v>13198.5</v>
          </cell>
          <cell r="R698"/>
          <cell r="S698">
            <v>0.18</v>
          </cell>
          <cell r="T698">
            <v>13198.5</v>
          </cell>
          <cell r="U698"/>
          <cell r="V698"/>
          <cell r="W698">
            <v>0</v>
          </cell>
          <cell r="X698">
            <v>0</v>
          </cell>
          <cell r="Y698"/>
          <cell r="Z698">
            <v>0</v>
          </cell>
          <cell r="AA698">
            <v>0</v>
          </cell>
          <cell r="AB698"/>
          <cell r="AC698">
            <v>0</v>
          </cell>
          <cell r="AD698">
            <v>0</v>
          </cell>
          <cell r="AE698"/>
          <cell r="AF698">
            <v>0</v>
          </cell>
          <cell r="AG698">
            <v>0</v>
          </cell>
          <cell r="AH698"/>
          <cell r="AI698">
            <v>0</v>
          </cell>
          <cell r="AJ698">
            <v>0</v>
          </cell>
          <cell r="AK698"/>
          <cell r="AL698"/>
          <cell r="AM698">
            <v>0.72</v>
          </cell>
          <cell r="AN698">
            <v>52794</v>
          </cell>
          <cell r="AO698"/>
          <cell r="AP698">
            <v>0.72</v>
          </cell>
          <cell r="AQ698">
            <v>21385.439999999999</v>
          </cell>
          <cell r="AR698"/>
          <cell r="AS698">
            <v>0.1</v>
          </cell>
          <cell r="AT698">
            <v>8085.5</v>
          </cell>
          <cell r="AU698"/>
          <cell r="AV698"/>
          <cell r="AW698">
            <v>133592.44</v>
          </cell>
          <cell r="AX698"/>
          <cell r="AY698">
            <v>1.25</v>
          </cell>
        </row>
        <row r="699">
          <cell r="A699" t="str">
            <v>4003100102600</v>
          </cell>
          <cell r="B699" t="str">
            <v>CARROLLTON C U SCHOOL DIST 1</v>
          </cell>
          <cell r="C699" t="str">
            <v>GREENE</v>
          </cell>
          <cell r="D699" t="str">
            <v>Unit</v>
          </cell>
          <cell r="E699"/>
          <cell r="F699">
            <v>464.28</v>
          </cell>
          <cell r="G699">
            <v>206.66</v>
          </cell>
          <cell r="H699">
            <v>1</v>
          </cell>
          <cell r="I699"/>
          <cell r="J699">
            <v>1.65</v>
          </cell>
          <cell r="K699">
            <v>120986.25</v>
          </cell>
          <cell r="L699"/>
          <cell r="M699">
            <v>1.65</v>
          </cell>
          <cell r="N699">
            <v>120986.25</v>
          </cell>
          <cell r="O699"/>
          <cell r="P699">
            <v>1.72</v>
          </cell>
          <cell r="Q699">
            <v>126119</v>
          </cell>
          <cell r="R699"/>
          <cell r="S699">
            <v>1.72</v>
          </cell>
          <cell r="T699">
            <v>126119</v>
          </cell>
          <cell r="U699"/>
          <cell r="V699"/>
          <cell r="W699">
            <v>0</v>
          </cell>
          <cell r="X699">
            <v>0</v>
          </cell>
          <cell r="Y699"/>
          <cell r="Z699">
            <v>0</v>
          </cell>
          <cell r="AA699">
            <v>0</v>
          </cell>
          <cell r="AB699"/>
          <cell r="AC699">
            <v>0</v>
          </cell>
          <cell r="AD699">
            <v>0</v>
          </cell>
          <cell r="AE699"/>
          <cell r="AF699">
            <v>0</v>
          </cell>
          <cell r="AG699">
            <v>0</v>
          </cell>
          <cell r="AH699"/>
          <cell r="AI699">
            <v>0.01</v>
          </cell>
          <cell r="AJ699">
            <v>733.25</v>
          </cell>
          <cell r="AK699"/>
          <cell r="AL699"/>
          <cell r="AM699">
            <v>3.29</v>
          </cell>
          <cell r="AN699">
            <v>241239.25</v>
          </cell>
          <cell r="AO699"/>
          <cell r="AP699">
            <v>3.29</v>
          </cell>
          <cell r="AQ699">
            <v>97719.58</v>
          </cell>
          <cell r="AR699"/>
          <cell r="AS699">
            <v>0.46</v>
          </cell>
          <cell r="AT699">
            <v>37193.300000000003</v>
          </cell>
          <cell r="AU699"/>
          <cell r="AV699"/>
          <cell r="AW699">
            <v>871095.88</v>
          </cell>
          <cell r="AX699"/>
          <cell r="AY699">
            <v>8.39</v>
          </cell>
        </row>
        <row r="700">
          <cell r="A700" t="str">
            <v>4003100302600</v>
          </cell>
          <cell r="B700" t="str">
            <v>NORTH GREENE UNIT SCHOOL DIST 3</v>
          </cell>
          <cell r="C700" t="str">
            <v>GREENE</v>
          </cell>
          <cell r="D700" t="str">
            <v>Unit</v>
          </cell>
          <cell r="E700"/>
          <cell r="F700">
            <v>764.96</v>
          </cell>
          <cell r="G700">
            <v>384.33</v>
          </cell>
          <cell r="H700">
            <v>1</v>
          </cell>
          <cell r="I700"/>
          <cell r="J700">
            <v>3.07</v>
          </cell>
          <cell r="K700">
            <v>225107.75</v>
          </cell>
          <cell r="L700"/>
          <cell r="M700">
            <v>3.07</v>
          </cell>
          <cell r="N700">
            <v>225107.75</v>
          </cell>
          <cell r="O700"/>
          <cell r="P700">
            <v>3.2</v>
          </cell>
          <cell r="Q700">
            <v>234640</v>
          </cell>
          <cell r="R700"/>
          <cell r="S700">
            <v>3.2</v>
          </cell>
          <cell r="T700">
            <v>234640</v>
          </cell>
          <cell r="U700"/>
          <cell r="V700"/>
          <cell r="W700">
            <v>0</v>
          </cell>
          <cell r="X700">
            <v>0</v>
          </cell>
          <cell r="Y700"/>
          <cell r="Z700">
            <v>0</v>
          </cell>
          <cell r="AA700">
            <v>0</v>
          </cell>
          <cell r="AB700"/>
          <cell r="AC700">
            <v>0</v>
          </cell>
          <cell r="AD700">
            <v>0</v>
          </cell>
          <cell r="AE700"/>
          <cell r="AF700">
            <v>0</v>
          </cell>
          <cell r="AG700">
            <v>0</v>
          </cell>
          <cell r="AH700"/>
          <cell r="AI700">
            <v>0.01</v>
          </cell>
          <cell r="AJ700">
            <v>733.25</v>
          </cell>
          <cell r="AK700"/>
          <cell r="AL700"/>
          <cell r="AM700">
            <v>5.42</v>
          </cell>
          <cell r="AN700">
            <v>397421.5</v>
          </cell>
          <cell r="AO700"/>
          <cell r="AP700">
            <v>5.42</v>
          </cell>
          <cell r="AQ700">
            <v>160984.84</v>
          </cell>
          <cell r="AR700"/>
          <cell r="AS700">
            <v>0.76</v>
          </cell>
          <cell r="AT700">
            <v>61449.8</v>
          </cell>
          <cell r="AU700"/>
          <cell r="AV700"/>
          <cell r="AW700">
            <v>1540084.8900000001</v>
          </cell>
          <cell r="AX700"/>
          <cell r="AY700">
            <v>14.899999999999999</v>
          </cell>
        </row>
        <row r="701">
          <cell r="A701" t="str">
            <v>4003101002600</v>
          </cell>
          <cell r="B701" t="str">
            <v>GREENFIELD C U SCHOOL DIST 10</v>
          </cell>
          <cell r="C701" t="str">
            <v>GREENE</v>
          </cell>
          <cell r="D701" t="str">
            <v>Unit</v>
          </cell>
          <cell r="E701"/>
          <cell r="F701">
            <v>394.28</v>
          </cell>
          <cell r="G701">
            <v>123.33</v>
          </cell>
          <cell r="H701">
            <v>0</v>
          </cell>
          <cell r="I701"/>
          <cell r="J701">
            <v>0.98</v>
          </cell>
          <cell r="K701">
            <v>71858.5</v>
          </cell>
          <cell r="L701"/>
          <cell r="M701">
            <v>0.98</v>
          </cell>
          <cell r="N701">
            <v>71858.5</v>
          </cell>
          <cell r="O701"/>
          <cell r="P701">
            <v>1.02</v>
          </cell>
          <cell r="Q701">
            <v>74791.5</v>
          </cell>
          <cell r="R701"/>
          <cell r="S701">
            <v>1.02</v>
          </cell>
          <cell r="T701">
            <v>74791.5</v>
          </cell>
          <cell r="U701"/>
          <cell r="V701"/>
          <cell r="W701">
            <v>0</v>
          </cell>
          <cell r="X701">
            <v>0</v>
          </cell>
          <cell r="Y701"/>
          <cell r="Z701">
            <v>0</v>
          </cell>
          <cell r="AA701">
            <v>0</v>
          </cell>
          <cell r="AB701"/>
          <cell r="AC701">
            <v>0</v>
          </cell>
          <cell r="AD701">
            <v>0</v>
          </cell>
          <cell r="AE701"/>
          <cell r="AF701">
            <v>0</v>
          </cell>
          <cell r="AG701">
            <v>0</v>
          </cell>
          <cell r="AH701"/>
          <cell r="AI701">
            <v>0</v>
          </cell>
          <cell r="AJ701">
            <v>0</v>
          </cell>
          <cell r="AK701"/>
          <cell r="AL701"/>
          <cell r="AM701">
            <v>2.79</v>
          </cell>
          <cell r="AN701">
            <v>204576.75</v>
          </cell>
          <cell r="AO701"/>
          <cell r="AP701">
            <v>2.79</v>
          </cell>
          <cell r="AQ701">
            <v>82868.58</v>
          </cell>
          <cell r="AR701"/>
          <cell r="AS701">
            <v>0.39</v>
          </cell>
          <cell r="AT701">
            <v>31533.45</v>
          </cell>
          <cell r="AU701"/>
          <cell r="AV701"/>
          <cell r="AW701">
            <v>612278.78</v>
          </cell>
          <cell r="AX701"/>
          <cell r="AY701">
            <v>5.8100000000000005</v>
          </cell>
        </row>
        <row r="702">
          <cell r="A702" t="str">
            <v>4004210002600</v>
          </cell>
          <cell r="B702" t="str">
            <v>JERSEY C U SCH DIST 100</v>
          </cell>
          <cell r="C702" t="str">
            <v>JERSEY</v>
          </cell>
          <cell r="D702" t="str">
            <v>Unit</v>
          </cell>
          <cell r="E702"/>
          <cell r="F702">
            <v>2305.12</v>
          </cell>
          <cell r="G702">
            <v>807.33</v>
          </cell>
          <cell r="H702">
            <v>7.16</v>
          </cell>
          <cell r="I702"/>
          <cell r="J702">
            <v>6.45</v>
          </cell>
          <cell r="K702">
            <v>472946.25</v>
          </cell>
          <cell r="L702"/>
          <cell r="M702">
            <v>6.45</v>
          </cell>
          <cell r="N702">
            <v>472946.25</v>
          </cell>
          <cell r="O702"/>
          <cell r="P702">
            <v>6.72</v>
          </cell>
          <cell r="Q702">
            <v>492744</v>
          </cell>
          <cell r="R702"/>
          <cell r="S702">
            <v>6.72</v>
          </cell>
          <cell r="T702">
            <v>492744</v>
          </cell>
          <cell r="U702"/>
          <cell r="V702"/>
          <cell r="W702">
            <v>0.05</v>
          </cell>
          <cell r="X702">
            <v>3666.25</v>
          </cell>
          <cell r="Y702"/>
          <cell r="Z702">
            <v>0.05</v>
          </cell>
          <cell r="AA702">
            <v>3666.25</v>
          </cell>
          <cell r="AB702"/>
          <cell r="AC702">
            <v>0.05</v>
          </cell>
          <cell r="AD702">
            <v>3666.25</v>
          </cell>
          <cell r="AE702"/>
          <cell r="AF702">
            <v>0.05</v>
          </cell>
          <cell r="AG702">
            <v>3666.25</v>
          </cell>
          <cell r="AH702"/>
          <cell r="AI702">
            <v>7.0000000000000007E-2</v>
          </cell>
          <cell r="AJ702">
            <v>5132.75</v>
          </cell>
          <cell r="AK702"/>
          <cell r="AL702"/>
          <cell r="AM702">
            <v>16.34</v>
          </cell>
          <cell r="AN702">
            <v>1198130.5</v>
          </cell>
          <cell r="AO702"/>
          <cell r="AP702">
            <v>16.34</v>
          </cell>
          <cell r="AQ702">
            <v>485330.68</v>
          </cell>
          <cell r="AR702"/>
          <cell r="AS702">
            <v>2.2999999999999998</v>
          </cell>
          <cell r="AT702">
            <v>185966.5</v>
          </cell>
          <cell r="AU702"/>
          <cell r="AV702"/>
          <cell r="AW702">
            <v>3820605.9299999997</v>
          </cell>
          <cell r="AX702"/>
          <cell r="AY702">
            <v>36.450000000000003</v>
          </cell>
        </row>
        <row r="703">
          <cell r="A703" t="str">
            <v>4005600102600</v>
          </cell>
          <cell r="B703" t="str">
            <v>CARLINVILLE C U SCHOOL DIST 1</v>
          </cell>
          <cell r="C703" t="str">
            <v>MACOUPIN</v>
          </cell>
          <cell r="D703" t="str">
            <v>Unit</v>
          </cell>
          <cell r="E703"/>
          <cell r="F703">
            <v>1260.95</v>
          </cell>
          <cell r="G703">
            <v>504</v>
          </cell>
          <cell r="H703">
            <v>3.66</v>
          </cell>
          <cell r="I703"/>
          <cell r="J703">
            <v>4.03</v>
          </cell>
          <cell r="K703">
            <v>295499.75</v>
          </cell>
          <cell r="L703"/>
          <cell r="M703">
            <v>4.03</v>
          </cell>
          <cell r="N703">
            <v>295499.75</v>
          </cell>
          <cell r="O703"/>
          <cell r="P703">
            <v>4.2</v>
          </cell>
          <cell r="Q703">
            <v>307965</v>
          </cell>
          <cell r="R703"/>
          <cell r="S703">
            <v>4.2</v>
          </cell>
          <cell r="T703">
            <v>307965</v>
          </cell>
          <cell r="U703"/>
          <cell r="V703"/>
          <cell r="W703">
            <v>0.02</v>
          </cell>
          <cell r="X703">
            <v>1466.5</v>
          </cell>
          <cell r="Y703"/>
          <cell r="Z703">
            <v>0.02</v>
          </cell>
          <cell r="AA703">
            <v>1466.5</v>
          </cell>
          <cell r="AB703"/>
          <cell r="AC703">
            <v>0.03</v>
          </cell>
          <cell r="AD703">
            <v>2199.75</v>
          </cell>
          <cell r="AE703"/>
          <cell r="AF703">
            <v>0.03</v>
          </cell>
          <cell r="AG703">
            <v>2199.75</v>
          </cell>
          <cell r="AH703"/>
          <cell r="AI703">
            <v>0.03</v>
          </cell>
          <cell r="AJ703">
            <v>2199.75</v>
          </cell>
          <cell r="AK703"/>
          <cell r="AL703"/>
          <cell r="AM703">
            <v>8.94</v>
          </cell>
          <cell r="AN703">
            <v>655525.5</v>
          </cell>
          <cell r="AO703"/>
          <cell r="AP703">
            <v>8.94</v>
          </cell>
          <cell r="AQ703">
            <v>265535.88</v>
          </cell>
          <cell r="AR703"/>
          <cell r="AS703">
            <v>1.26</v>
          </cell>
          <cell r="AT703">
            <v>101877.3</v>
          </cell>
          <cell r="AU703"/>
          <cell r="AV703"/>
          <cell r="AW703">
            <v>2239400.4299999997</v>
          </cell>
          <cell r="AX703"/>
          <cell r="AY703">
            <v>21.479999999999997</v>
          </cell>
        </row>
        <row r="704">
          <cell r="A704" t="str">
            <v>4005600202600</v>
          </cell>
          <cell r="B704" t="str">
            <v>NORTHWESTERN C U SCH DIST 2</v>
          </cell>
          <cell r="C704" t="str">
            <v>MACOUPIN</v>
          </cell>
          <cell r="D704" t="str">
            <v>Unit</v>
          </cell>
          <cell r="E704"/>
          <cell r="F704">
            <v>301.64</v>
          </cell>
          <cell r="G704">
            <v>134</v>
          </cell>
          <cell r="H704">
            <v>0</v>
          </cell>
          <cell r="I704"/>
          <cell r="J704">
            <v>1.07</v>
          </cell>
          <cell r="K704">
            <v>78457.75</v>
          </cell>
          <cell r="L704"/>
          <cell r="M704">
            <v>1.07</v>
          </cell>
          <cell r="N704">
            <v>78457.75</v>
          </cell>
          <cell r="O704"/>
          <cell r="P704">
            <v>1.1100000000000001</v>
          </cell>
          <cell r="Q704">
            <v>81390.75</v>
          </cell>
          <cell r="R704"/>
          <cell r="S704">
            <v>1.1100000000000001</v>
          </cell>
          <cell r="T704">
            <v>81390.75</v>
          </cell>
          <cell r="U704"/>
          <cell r="V704"/>
          <cell r="W704">
            <v>0</v>
          </cell>
          <cell r="X704">
            <v>0</v>
          </cell>
          <cell r="Y704"/>
          <cell r="Z704">
            <v>0</v>
          </cell>
          <cell r="AA704">
            <v>0</v>
          </cell>
          <cell r="AB704"/>
          <cell r="AC704">
            <v>0</v>
          </cell>
          <cell r="AD704">
            <v>0</v>
          </cell>
          <cell r="AE704"/>
          <cell r="AF704">
            <v>0</v>
          </cell>
          <cell r="AG704">
            <v>0</v>
          </cell>
          <cell r="AH704"/>
          <cell r="AI704">
            <v>0</v>
          </cell>
          <cell r="AJ704">
            <v>0</v>
          </cell>
          <cell r="AK704"/>
          <cell r="AL704"/>
          <cell r="AM704">
            <v>2.13</v>
          </cell>
          <cell r="AN704">
            <v>156182.25</v>
          </cell>
          <cell r="AO704"/>
          <cell r="AP704">
            <v>2.13</v>
          </cell>
          <cell r="AQ704">
            <v>63265.26</v>
          </cell>
          <cell r="AR704"/>
          <cell r="AS704">
            <v>0.3</v>
          </cell>
          <cell r="AT704">
            <v>24256.5</v>
          </cell>
          <cell r="AU704"/>
          <cell r="AV704"/>
          <cell r="AW704">
            <v>563401.01</v>
          </cell>
          <cell r="AX704"/>
          <cell r="AY704">
            <v>5.42</v>
          </cell>
        </row>
        <row r="705">
          <cell r="A705" t="str">
            <v>4005600502600</v>
          </cell>
          <cell r="B705" t="str">
            <v>MOUNT OLIVE C U SCHOOL DIST 5</v>
          </cell>
          <cell r="C705" t="str">
            <v>MACOUPIN</v>
          </cell>
          <cell r="D705" t="str">
            <v>Unit</v>
          </cell>
          <cell r="E705"/>
          <cell r="F705">
            <v>445.12</v>
          </cell>
          <cell r="G705">
            <v>172.66</v>
          </cell>
          <cell r="H705">
            <v>0</v>
          </cell>
          <cell r="I705"/>
          <cell r="J705">
            <v>1.38</v>
          </cell>
          <cell r="K705">
            <v>101188.5</v>
          </cell>
          <cell r="L705"/>
          <cell r="M705">
            <v>1.38</v>
          </cell>
          <cell r="N705">
            <v>101188.5</v>
          </cell>
          <cell r="O705"/>
          <cell r="P705">
            <v>1.43</v>
          </cell>
          <cell r="Q705">
            <v>104854.75</v>
          </cell>
          <cell r="R705"/>
          <cell r="S705">
            <v>1.43</v>
          </cell>
          <cell r="T705">
            <v>104854.75</v>
          </cell>
          <cell r="U705"/>
          <cell r="V705"/>
          <cell r="W705">
            <v>0</v>
          </cell>
          <cell r="X705">
            <v>0</v>
          </cell>
          <cell r="Y705"/>
          <cell r="Z705">
            <v>0</v>
          </cell>
          <cell r="AA705">
            <v>0</v>
          </cell>
          <cell r="AB705"/>
          <cell r="AC705">
            <v>0</v>
          </cell>
          <cell r="AD705">
            <v>0</v>
          </cell>
          <cell r="AE705"/>
          <cell r="AF705">
            <v>0</v>
          </cell>
          <cell r="AG705">
            <v>0</v>
          </cell>
          <cell r="AH705"/>
          <cell r="AI705">
            <v>0</v>
          </cell>
          <cell r="AJ705">
            <v>0</v>
          </cell>
          <cell r="AK705"/>
          <cell r="AL705"/>
          <cell r="AM705">
            <v>3.15</v>
          </cell>
          <cell r="AN705">
            <v>230973.75</v>
          </cell>
          <cell r="AO705"/>
          <cell r="AP705">
            <v>3.15</v>
          </cell>
          <cell r="AQ705">
            <v>93561.3</v>
          </cell>
          <cell r="AR705"/>
          <cell r="AS705">
            <v>0.44</v>
          </cell>
          <cell r="AT705">
            <v>35576.199999999997</v>
          </cell>
          <cell r="AU705"/>
          <cell r="AV705"/>
          <cell r="AW705">
            <v>772197.75</v>
          </cell>
          <cell r="AX705"/>
          <cell r="AY705">
            <v>7.3899999999999988</v>
          </cell>
        </row>
        <row r="706">
          <cell r="A706" t="str">
            <v>4005600602600</v>
          </cell>
          <cell r="B706" t="str">
            <v>STAUNTON COMM UNIT SCH DIST 6</v>
          </cell>
          <cell r="C706" t="str">
            <v>MACOUPIN</v>
          </cell>
          <cell r="D706" t="str">
            <v>Unit</v>
          </cell>
          <cell r="E706"/>
          <cell r="F706">
            <v>1164.69</v>
          </cell>
          <cell r="G706">
            <v>401.33</v>
          </cell>
          <cell r="H706">
            <v>0</v>
          </cell>
          <cell r="I706"/>
          <cell r="J706">
            <v>3.21</v>
          </cell>
          <cell r="K706">
            <v>235373.25</v>
          </cell>
          <cell r="L706"/>
          <cell r="M706">
            <v>3.21</v>
          </cell>
          <cell r="N706">
            <v>235373.25</v>
          </cell>
          <cell r="O706"/>
          <cell r="P706">
            <v>3.34</v>
          </cell>
          <cell r="Q706">
            <v>244905.5</v>
          </cell>
          <cell r="R706"/>
          <cell r="S706">
            <v>3.34</v>
          </cell>
          <cell r="T706">
            <v>244905.5</v>
          </cell>
          <cell r="U706"/>
          <cell r="V706"/>
          <cell r="W706">
            <v>0</v>
          </cell>
          <cell r="X706">
            <v>0</v>
          </cell>
          <cell r="Y706"/>
          <cell r="Z706">
            <v>0</v>
          </cell>
          <cell r="AA706">
            <v>0</v>
          </cell>
          <cell r="AB706"/>
          <cell r="AC706">
            <v>0</v>
          </cell>
          <cell r="AD706">
            <v>0</v>
          </cell>
          <cell r="AE706"/>
          <cell r="AF706">
            <v>0</v>
          </cell>
          <cell r="AG706">
            <v>0</v>
          </cell>
          <cell r="AH706"/>
          <cell r="AI706">
            <v>0</v>
          </cell>
          <cell r="AJ706">
            <v>0</v>
          </cell>
          <cell r="AK706"/>
          <cell r="AL706"/>
          <cell r="AM706">
            <v>8.26</v>
          </cell>
          <cell r="AN706">
            <v>605664.5</v>
          </cell>
          <cell r="AO706"/>
          <cell r="AP706">
            <v>8.26</v>
          </cell>
          <cell r="AQ706">
            <v>245338.52</v>
          </cell>
          <cell r="AR706"/>
          <cell r="AS706">
            <v>1.1599999999999999</v>
          </cell>
          <cell r="AT706">
            <v>93791.8</v>
          </cell>
          <cell r="AU706"/>
          <cell r="AV706"/>
          <cell r="AW706">
            <v>1905352.32</v>
          </cell>
          <cell r="AX706"/>
          <cell r="AY706">
            <v>18.149999999999999</v>
          </cell>
        </row>
        <row r="707">
          <cell r="A707" t="str">
            <v>4005600702600</v>
          </cell>
          <cell r="B707" t="str">
            <v>GILLESPIE COMM UNIT SCH DIST 7</v>
          </cell>
          <cell r="C707" t="str">
            <v>MACOUPIN</v>
          </cell>
          <cell r="D707" t="str">
            <v>Unit</v>
          </cell>
          <cell r="E707"/>
          <cell r="F707">
            <v>1083.6199999999999</v>
          </cell>
          <cell r="G707">
            <v>532.66</v>
          </cell>
          <cell r="H707">
            <v>0</v>
          </cell>
          <cell r="I707"/>
          <cell r="J707">
            <v>4.26</v>
          </cell>
          <cell r="K707">
            <v>312364.5</v>
          </cell>
          <cell r="L707"/>
          <cell r="M707">
            <v>4.26</v>
          </cell>
          <cell r="N707">
            <v>312364.5</v>
          </cell>
          <cell r="O707"/>
          <cell r="P707">
            <v>4.43</v>
          </cell>
          <cell r="Q707">
            <v>324829.75</v>
          </cell>
          <cell r="R707"/>
          <cell r="S707">
            <v>4.43</v>
          </cell>
          <cell r="T707">
            <v>324829.75</v>
          </cell>
          <cell r="U707"/>
          <cell r="V707"/>
          <cell r="W707">
            <v>0</v>
          </cell>
          <cell r="X707">
            <v>0</v>
          </cell>
          <cell r="Y707"/>
          <cell r="Z707">
            <v>0</v>
          </cell>
          <cell r="AA707">
            <v>0</v>
          </cell>
          <cell r="AB707"/>
          <cell r="AC707">
            <v>0</v>
          </cell>
          <cell r="AD707">
            <v>0</v>
          </cell>
          <cell r="AE707"/>
          <cell r="AF707">
            <v>0</v>
          </cell>
          <cell r="AG707">
            <v>0</v>
          </cell>
          <cell r="AH707"/>
          <cell r="AI707">
            <v>0</v>
          </cell>
          <cell r="AJ707">
            <v>0</v>
          </cell>
          <cell r="AK707"/>
          <cell r="AL707"/>
          <cell r="AM707">
            <v>7.68</v>
          </cell>
          <cell r="AN707">
            <v>563136</v>
          </cell>
          <cell r="AO707"/>
          <cell r="AP707">
            <v>7.68</v>
          </cell>
          <cell r="AQ707">
            <v>228111.35999999999</v>
          </cell>
          <cell r="AR707"/>
          <cell r="AS707">
            <v>1.08</v>
          </cell>
          <cell r="AT707">
            <v>87323.4</v>
          </cell>
          <cell r="AU707"/>
          <cell r="AV707"/>
          <cell r="AW707">
            <v>2152959.2599999998</v>
          </cell>
          <cell r="AX707"/>
          <cell r="AY707">
            <v>20.799999999999997</v>
          </cell>
        </row>
        <row r="708">
          <cell r="A708" t="str">
            <v>4005600802600</v>
          </cell>
          <cell r="B708" t="str">
            <v>BUNKER HILL C U SCHOOL DIST 8</v>
          </cell>
          <cell r="C708" t="str">
            <v>MACOUPIN</v>
          </cell>
          <cell r="D708" t="str">
            <v>Unit</v>
          </cell>
          <cell r="E708"/>
          <cell r="F708">
            <v>540.14</v>
          </cell>
          <cell r="G708">
            <v>207.66</v>
          </cell>
          <cell r="H708">
            <v>0</v>
          </cell>
          <cell r="I708"/>
          <cell r="J708">
            <v>1.66</v>
          </cell>
          <cell r="K708">
            <v>121719.5</v>
          </cell>
          <cell r="L708"/>
          <cell r="M708">
            <v>1.66</v>
          </cell>
          <cell r="N708">
            <v>121719.5</v>
          </cell>
          <cell r="O708"/>
          <cell r="P708">
            <v>1.73</v>
          </cell>
          <cell r="Q708">
            <v>126852.25</v>
          </cell>
          <cell r="R708"/>
          <cell r="S708">
            <v>1.73</v>
          </cell>
          <cell r="T708">
            <v>126852.25</v>
          </cell>
          <cell r="U708"/>
          <cell r="V708"/>
          <cell r="W708">
            <v>0</v>
          </cell>
          <cell r="X708">
            <v>0</v>
          </cell>
          <cell r="Y708"/>
          <cell r="Z708">
            <v>0</v>
          </cell>
          <cell r="AA708">
            <v>0</v>
          </cell>
          <cell r="AB708"/>
          <cell r="AC708">
            <v>0</v>
          </cell>
          <cell r="AD708">
            <v>0</v>
          </cell>
          <cell r="AE708"/>
          <cell r="AF708">
            <v>0</v>
          </cell>
          <cell r="AG708">
            <v>0</v>
          </cell>
          <cell r="AH708"/>
          <cell r="AI708">
            <v>0</v>
          </cell>
          <cell r="AJ708">
            <v>0</v>
          </cell>
          <cell r="AK708"/>
          <cell r="AL708"/>
          <cell r="AM708">
            <v>3.83</v>
          </cell>
          <cell r="AN708">
            <v>280834.75</v>
          </cell>
          <cell r="AO708"/>
          <cell r="AP708">
            <v>3.83</v>
          </cell>
          <cell r="AQ708">
            <v>113758.66</v>
          </cell>
          <cell r="AR708"/>
          <cell r="AS708">
            <v>0.54</v>
          </cell>
          <cell r="AT708">
            <v>43661.7</v>
          </cell>
          <cell r="AU708"/>
          <cell r="AV708"/>
          <cell r="AW708">
            <v>935398.61</v>
          </cell>
          <cell r="AX708"/>
          <cell r="AY708">
            <v>8.9499999999999993</v>
          </cell>
        </row>
        <row r="709">
          <cell r="A709" t="str">
            <v>4005600902600</v>
          </cell>
          <cell r="B709" t="str">
            <v>SOUTHWESTERN C U SCH DIST 9</v>
          </cell>
          <cell r="C709" t="str">
            <v>MACOUPIN</v>
          </cell>
          <cell r="D709" t="str">
            <v>Unit</v>
          </cell>
          <cell r="E709"/>
          <cell r="F709">
            <v>1210.46</v>
          </cell>
          <cell r="G709">
            <v>347.33</v>
          </cell>
          <cell r="H709">
            <v>1</v>
          </cell>
          <cell r="I709"/>
          <cell r="J709">
            <v>2.77</v>
          </cell>
          <cell r="K709">
            <v>203110.25</v>
          </cell>
          <cell r="L709"/>
          <cell r="M709">
            <v>2.77</v>
          </cell>
          <cell r="N709">
            <v>203110.25</v>
          </cell>
          <cell r="O709"/>
          <cell r="P709">
            <v>2.89</v>
          </cell>
          <cell r="Q709">
            <v>211909.25</v>
          </cell>
          <cell r="R709"/>
          <cell r="S709">
            <v>2.89</v>
          </cell>
          <cell r="T709">
            <v>211909.25</v>
          </cell>
          <cell r="U709"/>
          <cell r="V709"/>
          <cell r="W709">
            <v>0</v>
          </cell>
          <cell r="X709">
            <v>0</v>
          </cell>
          <cell r="Y709"/>
          <cell r="Z709">
            <v>0</v>
          </cell>
          <cell r="AA709">
            <v>0</v>
          </cell>
          <cell r="AB709"/>
          <cell r="AC709">
            <v>0</v>
          </cell>
          <cell r="AD709">
            <v>0</v>
          </cell>
          <cell r="AE709"/>
          <cell r="AF709">
            <v>0</v>
          </cell>
          <cell r="AG709">
            <v>0</v>
          </cell>
          <cell r="AH709"/>
          <cell r="AI709">
            <v>0.01</v>
          </cell>
          <cell r="AJ709">
            <v>733.25</v>
          </cell>
          <cell r="AK709"/>
          <cell r="AL709"/>
          <cell r="AM709">
            <v>8.58</v>
          </cell>
          <cell r="AN709">
            <v>629128.5</v>
          </cell>
          <cell r="AO709"/>
          <cell r="AP709">
            <v>8.58</v>
          </cell>
          <cell r="AQ709">
            <v>254843.16</v>
          </cell>
          <cell r="AR709"/>
          <cell r="AS709">
            <v>1.21</v>
          </cell>
          <cell r="AT709">
            <v>97834.55</v>
          </cell>
          <cell r="AU709"/>
          <cell r="AV709"/>
          <cell r="AW709">
            <v>1812578.46</v>
          </cell>
          <cell r="AX709"/>
          <cell r="AY709">
            <v>17.14</v>
          </cell>
        </row>
        <row r="710">
          <cell r="A710" t="str">
            <v>4005603402600</v>
          </cell>
          <cell r="B710" t="str">
            <v>NORTH MAC CUSD 34</v>
          </cell>
          <cell r="C710" t="str">
            <v>MACOUPIN</v>
          </cell>
          <cell r="D710" t="str">
            <v>Unit</v>
          </cell>
          <cell r="E710"/>
          <cell r="F710">
            <v>1102.96</v>
          </cell>
          <cell r="G710">
            <v>481</v>
          </cell>
          <cell r="H710">
            <v>0</v>
          </cell>
          <cell r="I710"/>
          <cell r="J710">
            <v>3.84</v>
          </cell>
          <cell r="K710">
            <v>281568</v>
          </cell>
          <cell r="L710"/>
          <cell r="M710">
            <v>3.84</v>
          </cell>
          <cell r="N710">
            <v>281568</v>
          </cell>
          <cell r="O710"/>
          <cell r="P710">
            <v>4</v>
          </cell>
          <cell r="Q710">
            <v>293300</v>
          </cell>
          <cell r="R710"/>
          <cell r="S710">
            <v>4</v>
          </cell>
          <cell r="T710">
            <v>293300</v>
          </cell>
          <cell r="U710"/>
          <cell r="V710"/>
          <cell r="W710">
            <v>0</v>
          </cell>
          <cell r="X710">
            <v>0</v>
          </cell>
          <cell r="Y710"/>
          <cell r="Z710">
            <v>0</v>
          </cell>
          <cell r="AA710">
            <v>0</v>
          </cell>
          <cell r="AB710"/>
          <cell r="AC710">
            <v>0</v>
          </cell>
          <cell r="AD710">
            <v>0</v>
          </cell>
          <cell r="AE710"/>
          <cell r="AF710">
            <v>0</v>
          </cell>
          <cell r="AG710">
            <v>0</v>
          </cell>
          <cell r="AH710"/>
          <cell r="AI710">
            <v>0</v>
          </cell>
          <cell r="AJ710">
            <v>0</v>
          </cell>
          <cell r="AK710"/>
          <cell r="AL710"/>
          <cell r="AM710">
            <v>7.82</v>
          </cell>
          <cell r="AN710">
            <v>573401.5</v>
          </cell>
          <cell r="AO710"/>
          <cell r="AP710">
            <v>7.82</v>
          </cell>
          <cell r="AQ710">
            <v>232269.64</v>
          </cell>
          <cell r="AR710"/>
          <cell r="AS710">
            <v>1.1000000000000001</v>
          </cell>
          <cell r="AT710">
            <v>88940.5</v>
          </cell>
          <cell r="AU710"/>
          <cell r="AV710"/>
          <cell r="AW710">
            <v>2044347.6400000001</v>
          </cell>
          <cell r="AX710"/>
          <cell r="AY710">
            <v>19.66</v>
          </cell>
        </row>
        <row r="711">
          <cell r="A711" t="str">
            <v>4100000000093</v>
          </cell>
          <cell r="B711" t="str">
            <v>SAFE SCH-MADISON ROE</v>
          </cell>
          <cell r="C711" t="str">
            <v>MADISON</v>
          </cell>
          <cell r="D711" t="str">
            <v>Regional</v>
          </cell>
          <cell r="E711"/>
          <cell r="F711">
            <v>56</v>
          </cell>
          <cell r="G711">
            <v>21.828462703230521</v>
          </cell>
          <cell r="H711">
            <v>1.33</v>
          </cell>
          <cell r="I711"/>
          <cell r="J711">
            <v>0.17</v>
          </cell>
          <cell r="K711">
            <v>12465.25</v>
          </cell>
          <cell r="L711"/>
          <cell r="M711">
            <v>0.17</v>
          </cell>
          <cell r="N711">
            <v>12465.25</v>
          </cell>
          <cell r="O711"/>
          <cell r="P711">
            <v>0.18</v>
          </cell>
          <cell r="Q711">
            <v>13198.5</v>
          </cell>
          <cell r="R711"/>
          <cell r="S711">
            <v>0.18</v>
          </cell>
          <cell r="T711">
            <v>13198.5</v>
          </cell>
          <cell r="U711"/>
          <cell r="V711"/>
          <cell r="W711">
            <v>0.01</v>
          </cell>
          <cell r="X711">
            <v>733.25</v>
          </cell>
          <cell r="Y711"/>
          <cell r="Z711">
            <v>0.01</v>
          </cell>
          <cell r="AA711">
            <v>733.25</v>
          </cell>
          <cell r="AB711"/>
          <cell r="AC711">
            <v>0.01</v>
          </cell>
          <cell r="AD711">
            <v>733.25</v>
          </cell>
          <cell r="AE711"/>
          <cell r="AF711">
            <v>0.01</v>
          </cell>
          <cell r="AG711">
            <v>733.25</v>
          </cell>
          <cell r="AH711"/>
          <cell r="AI711">
            <v>0.01</v>
          </cell>
          <cell r="AJ711">
            <v>733.25</v>
          </cell>
          <cell r="AK711"/>
          <cell r="AL711"/>
          <cell r="AM711">
            <v>0.39</v>
          </cell>
          <cell r="AN711">
            <v>28596.75</v>
          </cell>
          <cell r="AO711"/>
          <cell r="AP711">
            <v>0.39</v>
          </cell>
          <cell r="AQ711">
            <v>11583.78</v>
          </cell>
          <cell r="AR711"/>
          <cell r="AS711">
            <v>0.05</v>
          </cell>
          <cell r="AT711">
            <v>4042.75</v>
          </cell>
          <cell r="AU711"/>
          <cell r="AV711"/>
          <cell r="AW711">
            <v>99217.03</v>
          </cell>
          <cell r="AX711"/>
          <cell r="AY711">
            <v>0.96000000000000008</v>
          </cell>
        </row>
        <row r="712">
          <cell r="A712" t="str">
            <v>4105700102600</v>
          </cell>
          <cell r="B712" t="str">
            <v>ROXANA COMM UNIT SCHOOL DIST 1</v>
          </cell>
          <cell r="C712" t="str">
            <v>MADISON</v>
          </cell>
          <cell r="D712" t="str">
            <v>Unit</v>
          </cell>
          <cell r="E712"/>
          <cell r="F712">
            <v>1637.87</v>
          </cell>
          <cell r="G712">
            <v>710</v>
          </cell>
          <cell r="H712">
            <v>7</v>
          </cell>
          <cell r="I712"/>
          <cell r="J712">
            <v>5.68</v>
          </cell>
          <cell r="K712">
            <v>416486</v>
          </cell>
          <cell r="L712"/>
          <cell r="M712">
            <v>5.68</v>
          </cell>
          <cell r="N712">
            <v>416486</v>
          </cell>
          <cell r="O712"/>
          <cell r="P712">
            <v>5.91</v>
          </cell>
          <cell r="Q712">
            <v>433350.75</v>
          </cell>
          <cell r="R712"/>
          <cell r="S712">
            <v>5.91</v>
          </cell>
          <cell r="T712">
            <v>433350.75</v>
          </cell>
          <cell r="U712"/>
          <cell r="V712"/>
          <cell r="W712">
            <v>0.05</v>
          </cell>
          <cell r="X712">
            <v>3666.25</v>
          </cell>
          <cell r="Y712"/>
          <cell r="Z712">
            <v>0.05</v>
          </cell>
          <cell r="AA712">
            <v>3666.25</v>
          </cell>
          <cell r="AB712"/>
          <cell r="AC712">
            <v>0.05</v>
          </cell>
          <cell r="AD712">
            <v>3666.25</v>
          </cell>
          <cell r="AE712"/>
          <cell r="AF712">
            <v>0.05</v>
          </cell>
          <cell r="AG712">
            <v>3666.25</v>
          </cell>
          <cell r="AH712"/>
          <cell r="AI712">
            <v>7.0000000000000007E-2</v>
          </cell>
          <cell r="AJ712">
            <v>5132.75</v>
          </cell>
          <cell r="AK712"/>
          <cell r="AL712"/>
          <cell r="AM712">
            <v>11.61</v>
          </cell>
          <cell r="AN712">
            <v>851303.25</v>
          </cell>
          <cell r="AO712"/>
          <cell r="AP712">
            <v>11.61</v>
          </cell>
          <cell r="AQ712">
            <v>344840.22</v>
          </cell>
          <cell r="AR712"/>
          <cell r="AS712">
            <v>1.63</v>
          </cell>
          <cell r="AT712">
            <v>131793.65</v>
          </cell>
          <cell r="AU712"/>
          <cell r="AV712"/>
          <cell r="AW712">
            <v>3047408.37</v>
          </cell>
          <cell r="AX712"/>
          <cell r="AY712">
            <v>29.330000000000002</v>
          </cell>
        </row>
        <row r="713">
          <cell r="A713" t="str">
            <v>4105700202600</v>
          </cell>
          <cell r="B713" t="str">
            <v>TRIAD COMM UNIT SCHOOL DIST 2</v>
          </cell>
          <cell r="C713" t="str">
            <v>MADISON</v>
          </cell>
          <cell r="D713" t="str">
            <v>Unit</v>
          </cell>
          <cell r="E713"/>
          <cell r="F713">
            <v>3875.25</v>
          </cell>
          <cell r="G713">
            <v>542.66</v>
          </cell>
          <cell r="H713">
            <v>8.5</v>
          </cell>
          <cell r="I713"/>
          <cell r="J713">
            <v>4.34</v>
          </cell>
          <cell r="K713">
            <v>318230.5</v>
          </cell>
          <cell r="L713"/>
          <cell r="M713">
            <v>4.34</v>
          </cell>
          <cell r="N713">
            <v>318230.5</v>
          </cell>
          <cell r="O713"/>
          <cell r="P713">
            <v>4.5199999999999996</v>
          </cell>
          <cell r="Q713">
            <v>331429</v>
          </cell>
          <cell r="R713"/>
          <cell r="S713">
            <v>4.5199999999999996</v>
          </cell>
          <cell r="T713">
            <v>331429</v>
          </cell>
          <cell r="U713"/>
          <cell r="V713"/>
          <cell r="W713">
            <v>0.06</v>
          </cell>
          <cell r="X713">
            <v>4399.5</v>
          </cell>
          <cell r="Y713"/>
          <cell r="Z713">
            <v>0.06</v>
          </cell>
          <cell r="AA713">
            <v>4399.5</v>
          </cell>
          <cell r="AB713"/>
          <cell r="AC713">
            <v>7.0000000000000007E-2</v>
          </cell>
          <cell r="AD713">
            <v>5132.75</v>
          </cell>
          <cell r="AE713"/>
          <cell r="AF713">
            <v>7.0000000000000007E-2</v>
          </cell>
          <cell r="AG713">
            <v>5132.75</v>
          </cell>
          <cell r="AH713"/>
          <cell r="AI713">
            <v>0.08</v>
          </cell>
          <cell r="AJ713">
            <v>5866</v>
          </cell>
          <cell r="AK713"/>
          <cell r="AL713"/>
          <cell r="AM713">
            <v>27.48</v>
          </cell>
          <cell r="AN713">
            <v>2014971</v>
          </cell>
          <cell r="AO713"/>
          <cell r="AP713">
            <v>27.48</v>
          </cell>
          <cell r="AQ713">
            <v>816210.96</v>
          </cell>
          <cell r="AR713"/>
          <cell r="AS713">
            <v>3.87</v>
          </cell>
          <cell r="AT713">
            <v>312908.84999999998</v>
          </cell>
          <cell r="AU713"/>
          <cell r="AV713"/>
          <cell r="AW713">
            <v>4468340.3100000005</v>
          </cell>
          <cell r="AX713"/>
          <cell r="AY713">
            <v>41.14</v>
          </cell>
        </row>
        <row r="714">
          <cell r="A714" t="str">
            <v>4105700302600</v>
          </cell>
          <cell r="B714" t="str">
            <v>VENICE COMM UNIT SCHOOL DIST 3</v>
          </cell>
          <cell r="C714" t="str">
            <v>MADISON</v>
          </cell>
          <cell r="D714" t="str">
            <v>Unit</v>
          </cell>
          <cell r="E714"/>
          <cell r="F714">
            <v>87.5</v>
          </cell>
          <cell r="G714">
            <v>66.33</v>
          </cell>
          <cell r="H714">
            <v>0</v>
          </cell>
          <cell r="I714"/>
          <cell r="J714">
            <v>0.53</v>
          </cell>
          <cell r="K714">
            <v>38862.25</v>
          </cell>
          <cell r="L714"/>
          <cell r="M714">
            <v>0.53</v>
          </cell>
          <cell r="N714">
            <v>38862.25</v>
          </cell>
          <cell r="O714"/>
          <cell r="P714">
            <v>0.55000000000000004</v>
          </cell>
          <cell r="Q714">
            <v>40328.75</v>
          </cell>
          <cell r="R714"/>
          <cell r="S714">
            <v>0.55000000000000004</v>
          </cell>
          <cell r="T714">
            <v>40328.75</v>
          </cell>
          <cell r="U714"/>
          <cell r="V714"/>
          <cell r="W714">
            <v>0</v>
          </cell>
          <cell r="X714">
            <v>0</v>
          </cell>
          <cell r="Y714"/>
          <cell r="Z714">
            <v>0</v>
          </cell>
          <cell r="AA714">
            <v>0</v>
          </cell>
          <cell r="AB714"/>
          <cell r="AC714">
            <v>0</v>
          </cell>
          <cell r="AD714">
            <v>0</v>
          </cell>
          <cell r="AE714"/>
          <cell r="AF714">
            <v>0</v>
          </cell>
          <cell r="AG714">
            <v>0</v>
          </cell>
          <cell r="AH714"/>
          <cell r="AI714">
            <v>0</v>
          </cell>
          <cell r="AJ714">
            <v>0</v>
          </cell>
          <cell r="AK714"/>
          <cell r="AL714"/>
          <cell r="AM714">
            <v>0.62</v>
          </cell>
          <cell r="AN714">
            <v>45461.5</v>
          </cell>
          <cell r="AO714"/>
          <cell r="AP714">
            <v>0.62</v>
          </cell>
          <cell r="AQ714">
            <v>18415.240000000002</v>
          </cell>
          <cell r="AR714"/>
          <cell r="AS714">
            <v>0.08</v>
          </cell>
          <cell r="AT714">
            <v>6468.4</v>
          </cell>
          <cell r="AU714"/>
          <cell r="AV714"/>
          <cell r="AW714">
            <v>228727.14</v>
          </cell>
          <cell r="AX714"/>
          <cell r="AY714">
            <v>2.25</v>
          </cell>
        </row>
        <row r="715">
          <cell r="A715" t="str">
            <v>4105700502600</v>
          </cell>
          <cell r="B715" t="str">
            <v>HIGHLAND COMM UNIT SCH DIST 5</v>
          </cell>
          <cell r="C715" t="str">
            <v>MADISON</v>
          </cell>
          <cell r="D715" t="str">
            <v>Unit</v>
          </cell>
          <cell r="E715"/>
          <cell r="F715">
            <v>2719.95</v>
          </cell>
          <cell r="G715">
            <v>541.66</v>
          </cell>
          <cell r="H715">
            <v>21.66</v>
          </cell>
          <cell r="I715"/>
          <cell r="J715">
            <v>4.33</v>
          </cell>
          <cell r="K715">
            <v>317497.25</v>
          </cell>
          <cell r="L715"/>
          <cell r="M715">
            <v>4.33</v>
          </cell>
          <cell r="N715">
            <v>317497.25</v>
          </cell>
          <cell r="O715"/>
          <cell r="P715">
            <v>4.51</v>
          </cell>
          <cell r="Q715">
            <v>330695.75</v>
          </cell>
          <cell r="R715"/>
          <cell r="S715">
            <v>4.51</v>
          </cell>
          <cell r="T715">
            <v>330695.75</v>
          </cell>
          <cell r="U715"/>
          <cell r="V715"/>
          <cell r="W715">
            <v>0.17</v>
          </cell>
          <cell r="X715">
            <v>12465.25</v>
          </cell>
          <cell r="Y715"/>
          <cell r="Z715">
            <v>0.17</v>
          </cell>
          <cell r="AA715">
            <v>12465.25</v>
          </cell>
          <cell r="AB715"/>
          <cell r="AC715">
            <v>0.18</v>
          </cell>
          <cell r="AD715">
            <v>13198.5</v>
          </cell>
          <cell r="AE715"/>
          <cell r="AF715">
            <v>0.18</v>
          </cell>
          <cell r="AG715">
            <v>13198.5</v>
          </cell>
          <cell r="AH715"/>
          <cell r="AI715">
            <v>0.21</v>
          </cell>
          <cell r="AJ715">
            <v>15398.25</v>
          </cell>
          <cell r="AK715"/>
          <cell r="AL715"/>
          <cell r="AM715">
            <v>19.29</v>
          </cell>
          <cell r="AN715">
            <v>1414439.25</v>
          </cell>
          <cell r="AO715"/>
          <cell r="AP715">
            <v>19.29</v>
          </cell>
          <cell r="AQ715">
            <v>572951.57999999996</v>
          </cell>
          <cell r="AR715"/>
          <cell r="AS715">
            <v>2.71</v>
          </cell>
          <cell r="AT715">
            <v>219117.05</v>
          </cell>
          <cell r="AU715"/>
          <cell r="AV715"/>
          <cell r="AW715">
            <v>3569619.63</v>
          </cell>
          <cell r="AX715"/>
          <cell r="AY715">
            <v>33.379999999999995</v>
          </cell>
        </row>
        <row r="716">
          <cell r="A716" t="str">
            <v>4105700702600</v>
          </cell>
          <cell r="B716" t="str">
            <v>EDWARDSVILLE C U SCHOOL DIST 7</v>
          </cell>
          <cell r="C716" t="str">
            <v>MADISON</v>
          </cell>
          <cell r="D716" t="str">
            <v>Unit</v>
          </cell>
          <cell r="E716"/>
          <cell r="F716">
            <v>7221.64</v>
          </cell>
          <cell r="G716">
            <v>1094</v>
          </cell>
          <cell r="H716">
            <v>108</v>
          </cell>
          <cell r="I716"/>
          <cell r="J716">
            <v>8.75</v>
          </cell>
          <cell r="K716">
            <v>641593.75</v>
          </cell>
          <cell r="L716"/>
          <cell r="M716">
            <v>8.75</v>
          </cell>
          <cell r="N716">
            <v>641593.75</v>
          </cell>
          <cell r="O716"/>
          <cell r="P716">
            <v>9.11</v>
          </cell>
          <cell r="Q716">
            <v>667990.75</v>
          </cell>
          <cell r="R716"/>
          <cell r="S716">
            <v>9.11</v>
          </cell>
          <cell r="T716">
            <v>667990.75</v>
          </cell>
          <cell r="U716"/>
          <cell r="V716"/>
          <cell r="W716">
            <v>0.86</v>
          </cell>
          <cell r="X716">
            <v>63059.5</v>
          </cell>
          <cell r="Y716"/>
          <cell r="Z716">
            <v>0.86</v>
          </cell>
          <cell r="AA716">
            <v>63059.5</v>
          </cell>
          <cell r="AB716"/>
          <cell r="AC716">
            <v>0.9</v>
          </cell>
          <cell r="AD716">
            <v>65992.5</v>
          </cell>
          <cell r="AE716"/>
          <cell r="AF716">
            <v>0.9</v>
          </cell>
          <cell r="AG716">
            <v>65992.5</v>
          </cell>
          <cell r="AH716"/>
          <cell r="AI716">
            <v>1.08</v>
          </cell>
          <cell r="AJ716">
            <v>79191</v>
          </cell>
          <cell r="AK716"/>
          <cell r="AL716"/>
          <cell r="AM716">
            <v>51.21</v>
          </cell>
          <cell r="AN716">
            <v>3754973.25</v>
          </cell>
          <cell r="AO716"/>
          <cell r="AP716">
            <v>51.21</v>
          </cell>
          <cell r="AQ716">
            <v>1521039.42</v>
          </cell>
          <cell r="AR716"/>
          <cell r="AS716">
            <v>7.22</v>
          </cell>
          <cell r="AT716">
            <v>583773.1</v>
          </cell>
          <cell r="AU716"/>
          <cell r="AV716"/>
          <cell r="AW716">
            <v>8816249.7699999996</v>
          </cell>
          <cell r="AX716"/>
          <cell r="AY716">
            <v>81.919999999999987</v>
          </cell>
        </row>
        <row r="717">
          <cell r="A717" t="str">
            <v>4105700802600</v>
          </cell>
          <cell r="B717" t="str">
            <v>BETHALTO C U SCHOOL DIST 8</v>
          </cell>
          <cell r="C717" t="str">
            <v>MADISON</v>
          </cell>
          <cell r="D717" t="str">
            <v>Unit</v>
          </cell>
          <cell r="E717"/>
          <cell r="F717">
            <v>2319.88</v>
          </cell>
          <cell r="G717">
            <v>823</v>
          </cell>
          <cell r="H717">
            <v>13.33</v>
          </cell>
          <cell r="I717"/>
          <cell r="J717">
            <v>6.58</v>
          </cell>
          <cell r="K717">
            <v>482478.5</v>
          </cell>
          <cell r="L717"/>
          <cell r="M717">
            <v>6.58</v>
          </cell>
          <cell r="N717">
            <v>482478.5</v>
          </cell>
          <cell r="O717"/>
          <cell r="P717">
            <v>6.85</v>
          </cell>
          <cell r="Q717">
            <v>502276.25</v>
          </cell>
          <cell r="R717"/>
          <cell r="S717">
            <v>6.85</v>
          </cell>
          <cell r="T717">
            <v>502276.25</v>
          </cell>
          <cell r="U717"/>
          <cell r="V717"/>
          <cell r="W717">
            <v>0.1</v>
          </cell>
          <cell r="X717">
            <v>7332.5</v>
          </cell>
          <cell r="Y717"/>
          <cell r="Z717">
            <v>0.1</v>
          </cell>
          <cell r="AA717">
            <v>7332.5</v>
          </cell>
          <cell r="AB717"/>
          <cell r="AC717">
            <v>0.11</v>
          </cell>
          <cell r="AD717">
            <v>8065.75</v>
          </cell>
          <cell r="AE717"/>
          <cell r="AF717">
            <v>0.11</v>
          </cell>
          <cell r="AG717">
            <v>8065.75</v>
          </cell>
          <cell r="AH717"/>
          <cell r="AI717">
            <v>0.13</v>
          </cell>
          <cell r="AJ717">
            <v>9532.25</v>
          </cell>
          <cell r="AK717"/>
          <cell r="AL717"/>
          <cell r="AM717">
            <v>16.45</v>
          </cell>
          <cell r="AN717">
            <v>1206196.25</v>
          </cell>
          <cell r="AO717"/>
          <cell r="AP717">
            <v>16.45</v>
          </cell>
          <cell r="AQ717">
            <v>488597.9</v>
          </cell>
          <cell r="AR717"/>
          <cell r="AS717">
            <v>2.31</v>
          </cell>
          <cell r="AT717">
            <v>186775.05</v>
          </cell>
          <cell r="AU717"/>
          <cell r="AV717"/>
          <cell r="AW717">
            <v>3891407.45</v>
          </cell>
          <cell r="AX717"/>
          <cell r="AY717">
            <v>37.18</v>
          </cell>
        </row>
        <row r="718">
          <cell r="A718" t="str">
            <v>4105700902600</v>
          </cell>
          <cell r="B718" t="str">
            <v>GRANITE CITY C U SCHOOL DIST 9</v>
          </cell>
          <cell r="C718" t="str">
            <v>MADISON</v>
          </cell>
          <cell r="D718" t="str">
            <v>Unit</v>
          </cell>
          <cell r="E718"/>
          <cell r="F718">
            <v>5668.81</v>
          </cell>
          <cell r="G718">
            <v>3252.33</v>
          </cell>
          <cell r="H718">
            <v>336</v>
          </cell>
          <cell r="I718"/>
          <cell r="J718">
            <v>26.01</v>
          </cell>
          <cell r="K718">
            <v>1907183.25</v>
          </cell>
          <cell r="L718"/>
          <cell r="M718">
            <v>26.01</v>
          </cell>
          <cell r="N718">
            <v>1907183.25</v>
          </cell>
          <cell r="O718"/>
          <cell r="P718">
            <v>27.1</v>
          </cell>
          <cell r="Q718">
            <v>1987107.5</v>
          </cell>
          <cell r="R718"/>
          <cell r="S718">
            <v>27.1</v>
          </cell>
          <cell r="T718">
            <v>1987107.5</v>
          </cell>
          <cell r="U718"/>
          <cell r="V718"/>
          <cell r="W718">
            <v>2.68</v>
          </cell>
          <cell r="X718">
            <v>196511</v>
          </cell>
          <cell r="Y718"/>
          <cell r="Z718">
            <v>2.68</v>
          </cell>
          <cell r="AA718">
            <v>196511</v>
          </cell>
          <cell r="AB718"/>
          <cell r="AC718">
            <v>2.8</v>
          </cell>
          <cell r="AD718">
            <v>205310</v>
          </cell>
          <cell r="AE718"/>
          <cell r="AF718">
            <v>2.8</v>
          </cell>
          <cell r="AG718">
            <v>205310</v>
          </cell>
          <cell r="AH718"/>
          <cell r="AI718">
            <v>3.36</v>
          </cell>
          <cell r="AJ718">
            <v>246372</v>
          </cell>
          <cell r="AK718"/>
          <cell r="AL718"/>
          <cell r="AM718">
            <v>40.200000000000003</v>
          </cell>
          <cell r="AN718">
            <v>2947665</v>
          </cell>
          <cell r="AO718"/>
          <cell r="AP718">
            <v>40.200000000000003</v>
          </cell>
          <cell r="AQ718">
            <v>1194020.3999999999</v>
          </cell>
          <cell r="AR718"/>
          <cell r="AS718">
            <v>5.66</v>
          </cell>
          <cell r="AT718">
            <v>457639.3</v>
          </cell>
          <cell r="AU718"/>
          <cell r="AV718"/>
          <cell r="AW718">
            <v>13437920.199999999</v>
          </cell>
          <cell r="AX718"/>
          <cell r="AY718">
            <v>132.05000000000001</v>
          </cell>
        </row>
        <row r="719">
          <cell r="A719" t="str">
            <v>4105701002600</v>
          </cell>
          <cell r="B719" t="str">
            <v>COLLINSVILLE C U SCH DIST 10</v>
          </cell>
          <cell r="C719" t="str">
            <v>MADISON</v>
          </cell>
          <cell r="D719" t="str">
            <v>Unit</v>
          </cell>
          <cell r="E719"/>
          <cell r="F719">
            <v>5980.38</v>
          </cell>
          <cell r="G719">
            <v>2953.66</v>
          </cell>
          <cell r="H719">
            <v>851.5</v>
          </cell>
          <cell r="I719"/>
          <cell r="J719">
            <v>23.62</v>
          </cell>
          <cell r="K719">
            <v>1731936.5</v>
          </cell>
          <cell r="L719"/>
          <cell r="M719">
            <v>23.62</v>
          </cell>
          <cell r="N719">
            <v>1731936.5</v>
          </cell>
          <cell r="O719"/>
          <cell r="P719">
            <v>24.61</v>
          </cell>
          <cell r="Q719">
            <v>1804528.25</v>
          </cell>
          <cell r="R719"/>
          <cell r="S719">
            <v>24.61</v>
          </cell>
          <cell r="T719">
            <v>1804528.25</v>
          </cell>
          <cell r="U719"/>
          <cell r="V719"/>
          <cell r="W719">
            <v>6.81</v>
          </cell>
          <cell r="X719">
            <v>499343.25</v>
          </cell>
          <cell r="Y719"/>
          <cell r="Z719">
            <v>6.81</v>
          </cell>
          <cell r="AA719">
            <v>499343.25</v>
          </cell>
          <cell r="AB719"/>
          <cell r="AC719">
            <v>7.09</v>
          </cell>
          <cell r="AD719">
            <v>519874.25</v>
          </cell>
          <cell r="AE719"/>
          <cell r="AF719">
            <v>7.09</v>
          </cell>
          <cell r="AG719">
            <v>519874.25</v>
          </cell>
          <cell r="AH719"/>
          <cell r="AI719">
            <v>8.51</v>
          </cell>
          <cell r="AJ719">
            <v>623995.75</v>
          </cell>
          <cell r="AK719"/>
          <cell r="AL719"/>
          <cell r="AM719">
            <v>42.41</v>
          </cell>
          <cell r="AN719">
            <v>3109713.25</v>
          </cell>
          <cell r="AO719"/>
          <cell r="AP719">
            <v>42.41</v>
          </cell>
          <cell r="AQ719">
            <v>1259661.82</v>
          </cell>
          <cell r="AR719"/>
          <cell r="AS719">
            <v>5.98</v>
          </cell>
          <cell r="AT719">
            <v>483512.9</v>
          </cell>
          <cell r="AU719"/>
          <cell r="AV719"/>
          <cell r="AW719">
            <v>14588248.220000001</v>
          </cell>
          <cell r="AX719"/>
          <cell r="AY719">
            <v>144.75</v>
          </cell>
        </row>
        <row r="720">
          <cell r="A720" t="str">
            <v>4105701102600</v>
          </cell>
          <cell r="B720" t="str">
            <v>ALTON COMM UNIT SCHOOL DIST 11</v>
          </cell>
          <cell r="C720" t="str">
            <v>MADISON</v>
          </cell>
          <cell r="D720" t="str">
            <v>Unit</v>
          </cell>
          <cell r="E720"/>
          <cell r="F720">
            <v>5675.52</v>
          </cell>
          <cell r="G720">
            <v>3046.33</v>
          </cell>
          <cell r="H720">
            <v>53.5</v>
          </cell>
          <cell r="I720"/>
          <cell r="J720">
            <v>24.37</v>
          </cell>
          <cell r="K720">
            <v>1786930.25</v>
          </cell>
          <cell r="L720"/>
          <cell r="M720">
            <v>24.37</v>
          </cell>
          <cell r="N720">
            <v>1786930.25</v>
          </cell>
          <cell r="O720"/>
          <cell r="P720">
            <v>25.38</v>
          </cell>
          <cell r="Q720">
            <v>1860988.5</v>
          </cell>
          <cell r="R720"/>
          <cell r="S720">
            <v>25.38</v>
          </cell>
          <cell r="T720">
            <v>1860988.5</v>
          </cell>
          <cell r="U720"/>
          <cell r="V720"/>
          <cell r="W720">
            <v>0.42</v>
          </cell>
          <cell r="X720">
            <v>30796.5</v>
          </cell>
          <cell r="Y720"/>
          <cell r="Z720">
            <v>0.42</v>
          </cell>
          <cell r="AA720">
            <v>30796.5</v>
          </cell>
          <cell r="AB720"/>
          <cell r="AC720">
            <v>0.44</v>
          </cell>
          <cell r="AD720">
            <v>32263</v>
          </cell>
          <cell r="AE720"/>
          <cell r="AF720">
            <v>0.44</v>
          </cell>
          <cell r="AG720">
            <v>32263</v>
          </cell>
          <cell r="AH720"/>
          <cell r="AI720">
            <v>0.53</v>
          </cell>
          <cell r="AJ720">
            <v>38862.25</v>
          </cell>
          <cell r="AK720"/>
          <cell r="AL720"/>
          <cell r="AM720">
            <v>40.25</v>
          </cell>
          <cell r="AN720">
            <v>2951331.25</v>
          </cell>
          <cell r="AO720"/>
          <cell r="AP720">
            <v>40.25</v>
          </cell>
          <cell r="AQ720">
            <v>1195505.5</v>
          </cell>
          <cell r="AR720"/>
          <cell r="AS720">
            <v>5.67</v>
          </cell>
          <cell r="AT720">
            <v>458447.85</v>
          </cell>
          <cell r="AU720"/>
          <cell r="AV720"/>
          <cell r="AW720">
            <v>12066103.35</v>
          </cell>
          <cell r="AX720"/>
          <cell r="AY720">
            <v>117.21</v>
          </cell>
        </row>
        <row r="721">
          <cell r="A721" t="str">
            <v>4105701202600</v>
          </cell>
          <cell r="B721" t="str">
            <v>MADISON COMM UNIT SCH DIST 12</v>
          </cell>
          <cell r="C721" t="str">
            <v>MADISON</v>
          </cell>
          <cell r="D721" t="str">
            <v>Unit</v>
          </cell>
          <cell r="E721"/>
          <cell r="F721">
            <v>618.75</v>
          </cell>
          <cell r="G721">
            <v>531.33000000000004</v>
          </cell>
          <cell r="H721">
            <v>13.5</v>
          </cell>
          <cell r="I721"/>
          <cell r="J721">
            <v>4.25</v>
          </cell>
          <cell r="K721">
            <v>311631.25</v>
          </cell>
          <cell r="L721"/>
          <cell r="M721">
            <v>4.25</v>
          </cell>
          <cell r="N721">
            <v>311631.25</v>
          </cell>
          <cell r="O721"/>
          <cell r="P721">
            <v>4.42</v>
          </cell>
          <cell r="Q721">
            <v>324096.5</v>
          </cell>
          <cell r="R721"/>
          <cell r="S721">
            <v>4.42</v>
          </cell>
          <cell r="T721">
            <v>324096.5</v>
          </cell>
          <cell r="U721"/>
          <cell r="V721"/>
          <cell r="W721">
            <v>0.1</v>
          </cell>
          <cell r="X721">
            <v>7332.5</v>
          </cell>
          <cell r="Y721"/>
          <cell r="Z721">
            <v>0.1</v>
          </cell>
          <cell r="AA721">
            <v>7332.5</v>
          </cell>
          <cell r="AB721"/>
          <cell r="AC721">
            <v>0.11</v>
          </cell>
          <cell r="AD721">
            <v>8065.75</v>
          </cell>
          <cell r="AE721"/>
          <cell r="AF721">
            <v>0.11</v>
          </cell>
          <cell r="AG721">
            <v>8065.75</v>
          </cell>
          <cell r="AH721"/>
          <cell r="AI721">
            <v>0.13</v>
          </cell>
          <cell r="AJ721">
            <v>9532.25</v>
          </cell>
          <cell r="AK721"/>
          <cell r="AL721"/>
          <cell r="AM721">
            <v>4.38</v>
          </cell>
          <cell r="AN721">
            <v>321163.5</v>
          </cell>
          <cell r="AO721"/>
          <cell r="AP721">
            <v>4.38</v>
          </cell>
          <cell r="AQ721">
            <v>130094.76</v>
          </cell>
          <cell r="AR721"/>
          <cell r="AS721">
            <v>0.61</v>
          </cell>
          <cell r="AT721">
            <v>49321.55</v>
          </cell>
          <cell r="AU721"/>
          <cell r="AV721"/>
          <cell r="AW721">
            <v>1812364.06</v>
          </cell>
          <cell r="AX721"/>
          <cell r="AY721">
            <v>17.919999999999998</v>
          </cell>
        </row>
        <row r="722">
          <cell r="A722" t="str">
            <v>4105701300200</v>
          </cell>
          <cell r="B722" t="str">
            <v>EAST ALTON SCHOOL DISTRICT 13</v>
          </cell>
          <cell r="C722" t="str">
            <v>MADISON</v>
          </cell>
          <cell r="D722" t="str">
            <v>Elementary</v>
          </cell>
          <cell r="E722"/>
          <cell r="F722">
            <v>643.30999999999995</v>
          </cell>
          <cell r="G722">
            <v>395.66</v>
          </cell>
          <cell r="H722">
            <v>1</v>
          </cell>
          <cell r="I722"/>
          <cell r="J722">
            <v>3.16</v>
          </cell>
          <cell r="K722">
            <v>231707</v>
          </cell>
          <cell r="L722"/>
          <cell r="M722">
            <v>3.16</v>
          </cell>
          <cell r="N722">
            <v>231707</v>
          </cell>
          <cell r="O722"/>
          <cell r="P722">
            <v>3.29</v>
          </cell>
          <cell r="Q722">
            <v>241239.25</v>
          </cell>
          <cell r="R722"/>
          <cell r="S722">
            <v>3.29</v>
          </cell>
          <cell r="T722">
            <v>241239.25</v>
          </cell>
          <cell r="U722"/>
          <cell r="V722"/>
          <cell r="W722">
            <v>0</v>
          </cell>
          <cell r="X722">
            <v>0</v>
          </cell>
          <cell r="Y722"/>
          <cell r="Z722">
            <v>0</v>
          </cell>
          <cell r="AA722">
            <v>0</v>
          </cell>
          <cell r="AB722"/>
          <cell r="AC722">
            <v>0</v>
          </cell>
          <cell r="AD722">
            <v>0</v>
          </cell>
          <cell r="AE722"/>
          <cell r="AF722">
            <v>0</v>
          </cell>
          <cell r="AG722">
            <v>0</v>
          </cell>
          <cell r="AH722"/>
          <cell r="AI722">
            <v>0.01</v>
          </cell>
          <cell r="AJ722">
            <v>733.25</v>
          </cell>
          <cell r="AK722"/>
          <cell r="AL722"/>
          <cell r="AM722">
            <v>4.5599999999999996</v>
          </cell>
          <cell r="AN722">
            <v>334362</v>
          </cell>
          <cell r="AO722"/>
          <cell r="AP722">
            <v>4.5599999999999996</v>
          </cell>
          <cell r="AQ722">
            <v>135441.12</v>
          </cell>
          <cell r="AR722"/>
          <cell r="AS722">
            <v>0.64</v>
          </cell>
          <cell r="AT722">
            <v>51747.199999999997</v>
          </cell>
          <cell r="AU722"/>
          <cell r="AV722"/>
          <cell r="AW722">
            <v>1468176.07</v>
          </cell>
          <cell r="AX722"/>
          <cell r="AY722">
            <v>14.309999999999999</v>
          </cell>
        </row>
        <row r="723">
          <cell r="A723" t="str">
            <v>4105701401600</v>
          </cell>
          <cell r="B723" t="str">
            <v>EAST ALTON-WOOD RIVER C H S D 14</v>
          </cell>
          <cell r="C723" t="str">
            <v>MADISON</v>
          </cell>
          <cell r="D723" t="str">
            <v>High School</v>
          </cell>
          <cell r="E723"/>
          <cell r="F723">
            <v>549.15</v>
          </cell>
          <cell r="G723">
            <v>295.66000000000003</v>
          </cell>
          <cell r="H723">
            <v>1.83</v>
          </cell>
          <cell r="I723"/>
          <cell r="J723">
            <v>2.36</v>
          </cell>
          <cell r="K723">
            <v>173047</v>
          </cell>
          <cell r="L723"/>
          <cell r="M723">
            <v>2.36</v>
          </cell>
          <cell r="N723">
            <v>173047</v>
          </cell>
          <cell r="O723"/>
          <cell r="P723">
            <v>2.46</v>
          </cell>
          <cell r="Q723">
            <v>180379.5</v>
          </cell>
          <cell r="R723"/>
          <cell r="S723">
            <v>2.46</v>
          </cell>
          <cell r="T723">
            <v>180379.5</v>
          </cell>
          <cell r="U723"/>
          <cell r="V723"/>
          <cell r="W723">
            <v>0.01</v>
          </cell>
          <cell r="X723">
            <v>733.25</v>
          </cell>
          <cell r="Y723"/>
          <cell r="Z723">
            <v>0.01</v>
          </cell>
          <cell r="AA723">
            <v>733.25</v>
          </cell>
          <cell r="AB723"/>
          <cell r="AC723">
            <v>0.01</v>
          </cell>
          <cell r="AD723">
            <v>733.25</v>
          </cell>
          <cell r="AE723"/>
          <cell r="AF723">
            <v>0.01</v>
          </cell>
          <cell r="AG723">
            <v>733.25</v>
          </cell>
          <cell r="AH723"/>
          <cell r="AI723">
            <v>0.01</v>
          </cell>
          <cell r="AJ723">
            <v>733.25</v>
          </cell>
          <cell r="AK723"/>
          <cell r="AL723"/>
          <cell r="AM723">
            <v>3.89</v>
          </cell>
          <cell r="AN723">
            <v>285234.25</v>
          </cell>
          <cell r="AO723"/>
          <cell r="AP723">
            <v>3.89</v>
          </cell>
          <cell r="AQ723">
            <v>115540.78</v>
          </cell>
          <cell r="AR723"/>
          <cell r="AS723">
            <v>0.54</v>
          </cell>
          <cell r="AT723">
            <v>43661.7</v>
          </cell>
          <cell r="AU723"/>
          <cell r="AV723"/>
          <cell r="AW723">
            <v>1154955.98</v>
          </cell>
          <cell r="AX723"/>
          <cell r="AY723">
            <v>11.209999999999999</v>
          </cell>
        </row>
        <row r="724">
          <cell r="A724" t="str">
            <v>4105701500300</v>
          </cell>
          <cell r="B724" t="str">
            <v>WOOD RIVER-HARTFORD ELEM S D 15</v>
          </cell>
          <cell r="C724" t="str">
            <v>MADISON</v>
          </cell>
          <cell r="D724" t="str">
            <v>Elementary</v>
          </cell>
          <cell r="E724"/>
          <cell r="F724">
            <v>570.87</v>
          </cell>
          <cell r="G724">
            <v>271</v>
          </cell>
          <cell r="H724">
            <v>0</v>
          </cell>
          <cell r="I724"/>
          <cell r="J724">
            <v>2.16</v>
          </cell>
          <cell r="K724">
            <v>158382</v>
          </cell>
          <cell r="L724"/>
          <cell r="M724">
            <v>2.16</v>
          </cell>
          <cell r="N724">
            <v>158382</v>
          </cell>
          <cell r="O724"/>
          <cell r="P724">
            <v>2.25</v>
          </cell>
          <cell r="Q724">
            <v>164981.25</v>
          </cell>
          <cell r="R724"/>
          <cell r="S724">
            <v>2.25</v>
          </cell>
          <cell r="T724">
            <v>164981.25</v>
          </cell>
          <cell r="U724"/>
          <cell r="V724"/>
          <cell r="W724">
            <v>0</v>
          </cell>
          <cell r="X724">
            <v>0</v>
          </cell>
          <cell r="Y724"/>
          <cell r="Z724">
            <v>0</v>
          </cell>
          <cell r="AA724">
            <v>0</v>
          </cell>
          <cell r="AB724"/>
          <cell r="AC724">
            <v>0</v>
          </cell>
          <cell r="AD724">
            <v>0</v>
          </cell>
          <cell r="AE724"/>
          <cell r="AF724">
            <v>0</v>
          </cell>
          <cell r="AG724">
            <v>0</v>
          </cell>
          <cell r="AH724"/>
          <cell r="AI724">
            <v>0</v>
          </cell>
          <cell r="AJ724">
            <v>0</v>
          </cell>
          <cell r="AK724"/>
          <cell r="AL724"/>
          <cell r="AM724">
            <v>4.04</v>
          </cell>
          <cell r="AN724">
            <v>296233</v>
          </cell>
          <cell r="AO724"/>
          <cell r="AP724">
            <v>4.04</v>
          </cell>
          <cell r="AQ724">
            <v>119996.08</v>
          </cell>
          <cell r="AR724"/>
          <cell r="AS724">
            <v>0.56999999999999995</v>
          </cell>
          <cell r="AT724">
            <v>46087.35</v>
          </cell>
          <cell r="AU724"/>
          <cell r="AV724"/>
          <cell r="AW724">
            <v>1109042.93</v>
          </cell>
          <cell r="AX724"/>
          <cell r="AY724">
            <v>10.7</v>
          </cell>
        </row>
        <row r="725">
          <cell r="A725" t="str">
            <v>4400000000093</v>
          </cell>
          <cell r="B725" t="str">
            <v>SAFE SCH-MC HENRY ROE</v>
          </cell>
          <cell r="C725" t="str">
            <v>MCHENRY</v>
          </cell>
          <cell r="D725" t="str">
            <v>Regional</v>
          </cell>
          <cell r="E725"/>
          <cell r="F725">
            <v>17.64</v>
          </cell>
          <cell r="G725">
            <v>4.796387028394558</v>
          </cell>
          <cell r="H725">
            <v>3</v>
          </cell>
          <cell r="I725"/>
          <cell r="J725">
            <v>0.03</v>
          </cell>
          <cell r="K725">
            <v>2199.75</v>
          </cell>
          <cell r="L725"/>
          <cell r="M725">
            <v>0.03</v>
          </cell>
          <cell r="N725">
            <v>2199.75</v>
          </cell>
          <cell r="O725"/>
          <cell r="P725">
            <v>0.03</v>
          </cell>
          <cell r="Q725">
            <v>2199.75</v>
          </cell>
          <cell r="R725"/>
          <cell r="S725">
            <v>0.03</v>
          </cell>
          <cell r="T725">
            <v>2199.75</v>
          </cell>
          <cell r="U725"/>
          <cell r="V725"/>
          <cell r="W725">
            <v>0.02</v>
          </cell>
          <cell r="X725">
            <v>1466.5</v>
          </cell>
          <cell r="Y725"/>
          <cell r="Z725">
            <v>0.02</v>
          </cell>
          <cell r="AA725">
            <v>1466.5</v>
          </cell>
          <cell r="AB725"/>
          <cell r="AC725">
            <v>0.02</v>
          </cell>
          <cell r="AD725">
            <v>1466.5</v>
          </cell>
          <cell r="AE725"/>
          <cell r="AF725">
            <v>0.02</v>
          </cell>
          <cell r="AG725">
            <v>1466.5</v>
          </cell>
          <cell r="AH725"/>
          <cell r="AI725">
            <v>0.03</v>
          </cell>
          <cell r="AJ725">
            <v>2199.75</v>
          </cell>
          <cell r="AK725"/>
          <cell r="AL725"/>
          <cell r="AM725">
            <v>0.12</v>
          </cell>
          <cell r="AN725">
            <v>8799</v>
          </cell>
          <cell r="AO725"/>
          <cell r="AP725">
            <v>0.12</v>
          </cell>
          <cell r="AQ725">
            <v>3564.24</v>
          </cell>
          <cell r="AR725"/>
          <cell r="AS725">
            <v>0.01</v>
          </cell>
          <cell r="AT725">
            <v>808.55</v>
          </cell>
          <cell r="AU725"/>
          <cell r="AV725"/>
          <cell r="AW725">
            <v>30036.54</v>
          </cell>
          <cell r="AX725"/>
          <cell r="AY725">
            <v>0.3</v>
          </cell>
        </row>
        <row r="726">
          <cell r="A726" t="str">
            <v>4406300200300</v>
          </cell>
          <cell r="B726" t="str">
            <v>NIPPERSINK SCHOOL DISTRICT 2</v>
          </cell>
          <cell r="C726" t="str">
            <v>MCHENRY</v>
          </cell>
          <cell r="D726" t="str">
            <v>Elementary</v>
          </cell>
          <cell r="E726"/>
          <cell r="F726">
            <v>1093.54</v>
          </cell>
          <cell r="G726">
            <v>196</v>
          </cell>
          <cell r="H726">
            <v>19.5</v>
          </cell>
          <cell r="I726"/>
          <cell r="J726">
            <v>1.56</v>
          </cell>
          <cell r="K726">
            <v>114387</v>
          </cell>
          <cell r="L726"/>
          <cell r="M726">
            <v>1.56</v>
          </cell>
          <cell r="N726">
            <v>114387</v>
          </cell>
          <cell r="O726"/>
          <cell r="P726">
            <v>1.63</v>
          </cell>
          <cell r="Q726">
            <v>119519.75</v>
          </cell>
          <cell r="R726"/>
          <cell r="S726">
            <v>1.63</v>
          </cell>
          <cell r="T726">
            <v>119519.75</v>
          </cell>
          <cell r="U726"/>
          <cell r="V726"/>
          <cell r="W726">
            <v>0.15</v>
          </cell>
          <cell r="X726">
            <v>10998.75</v>
          </cell>
          <cell r="Y726"/>
          <cell r="Z726">
            <v>0.15</v>
          </cell>
          <cell r="AA726">
            <v>10998.75</v>
          </cell>
          <cell r="AB726"/>
          <cell r="AC726">
            <v>0.16</v>
          </cell>
          <cell r="AD726">
            <v>11732</v>
          </cell>
          <cell r="AE726"/>
          <cell r="AF726">
            <v>0.16</v>
          </cell>
          <cell r="AG726">
            <v>11732</v>
          </cell>
          <cell r="AH726"/>
          <cell r="AI726">
            <v>0.19</v>
          </cell>
          <cell r="AJ726">
            <v>13931.75</v>
          </cell>
          <cell r="AK726"/>
          <cell r="AL726"/>
          <cell r="AM726">
            <v>7.75</v>
          </cell>
          <cell r="AN726">
            <v>568268.75</v>
          </cell>
          <cell r="AO726"/>
          <cell r="AP726">
            <v>7.75</v>
          </cell>
          <cell r="AQ726">
            <v>230190.5</v>
          </cell>
          <cell r="AR726"/>
          <cell r="AS726">
            <v>1.0900000000000001</v>
          </cell>
          <cell r="AT726">
            <v>88131.95</v>
          </cell>
          <cell r="AU726"/>
          <cell r="AV726"/>
          <cell r="AW726">
            <v>1413797.95</v>
          </cell>
          <cell r="AX726"/>
          <cell r="AY726">
            <v>13.23</v>
          </cell>
        </row>
        <row r="727">
          <cell r="A727" t="str">
            <v>4406300300300</v>
          </cell>
          <cell r="B727" t="str">
            <v>FOX RIVER GROVE CONS S D 3</v>
          </cell>
          <cell r="C727" t="str">
            <v>MCHENRY</v>
          </cell>
          <cell r="D727" t="str">
            <v>Elementary</v>
          </cell>
          <cell r="E727"/>
          <cell r="F727">
            <v>406.47</v>
          </cell>
          <cell r="G727">
            <v>75.66</v>
          </cell>
          <cell r="H727">
            <v>25</v>
          </cell>
          <cell r="I727"/>
          <cell r="J727">
            <v>0.6</v>
          </cell>
          <cell r="K727">
            <v>43995</v>
          </cell>
          <cell r="L727"/>
          <cell r="M727">
            <v>0.6</v>
          </cell>
          <cell r="N727">
            <v>43995</v>
          </cell>
          <cell r="O727"/>
          <cell r="P727">
            <v>0.63</v>
          </cell>
          <cell r="Q727">
            <v>46194.75</v>
          </cell>
          <cell r="R727"/>
          <cell r="S727">
            <v>0.63</v>
          </cell>
          <cell r="T727">
            <v>46194.75</v>
          </cell>
          <cell r="U727"/>
          <cell r="V727"/>
          <cell r="W727">
            <v>0.2</v>
          </cell>
          <cell r="X727">
            <v>14665</v>
          </cell>
          <cell r="Y727"/>
          <cell r="Z727">
            <v>0.2</v>
          </cell>
          <cell r="AA727">
            <v>14665</v>
          </cell>
          <cell r="AB727"/>
          <cell r="AC727">
            <v>0.2</v>
          </cell>
          <cell r="AD727">
            <v>14665</v>
          </cell>
          <cell r="AE727"/>
          <cell r="AF727">
            <v>0.2</v>
          </cell>
          <cell r="AG727">
            <v>14665</v>
          </cell>
          <cell r="AH727"/>
          <cell r="AI727">
            <v>0.25</v>
          </cell>
          <cell r="AJ727">
            <v>18331.25</v>
          </cell>
          <cell r="AK727"/>
          <cell r="AL727"/>
          <cell r="AM727">
            <v>2.88</v>
          </cell>
          <cell r="AN727">
            <v>211176</v>
          </cell>
          <cell r="AO727"/>
          <cell r="AP727">
            <v>2.88</v>
          </cell>
          <cell r="AQ727">
            <v>85541.759999999995</v>
          </cell>
          <cell r="AR727"/>
          <cell r="AS727">
            <v>0.4</v>
          </cell>
          <cell r="AT727">
            <v>32342</v>
          </cell>
          <cell r="AU727"/>
          <cell r="AV727"/>
          <cell r="AW727">
            <v>586430.51</v>
          </cell>
          <cell r="AX727"/>
          <cell r="AY727">
            <v>5.59</v>
          </cell>
        </row>
        <row r="728">
          <cell r="A728" t="str">
            <v>4406301202600</v>
          </cell>
          <cell r="B728" t="str">
            <v>JOHNSBURG C U SCHOOL DIST 12</v>
          </cell>
          <cell r="C728" t="str">
            <v>MCHENRY</v>
          </cell>
          <cell r="D728" t="str">
            <v>Unit</v>
          </cell>
          <cell r="E728"/>
          <cell r="F728">
            <v>1653.36</v>
          </cell>
          <cell r="G728">
            <v>345.33</v>
          </cell>
          <cell r="H728">
            <v>73.5</v>
          </cell>
          <cell r="I728"/>
          <cell r="J728">
            <v>2.76</v>
          </cell>
          <cell r="K728">
            <v>202377</v>
          </cell>
          <cell r="L728"/>
          <cell r="M728">
            <v>2.76</v>
          </cell>
          <cell r="N728">
            <v>202377</v>
          </cell>
          <cell r="O728"/>
          <cell r="P728">
            <v>2.87</v>
          </cell>
          <cell r="Q728">
            <v>210442.75</v>
          </cell>
          <cell r="R728"/>
          <cell r="S728">
            <v>2.87</v>
          </cell>
          <cell r="T728">
            <v>210442.75</v>
          </cell>
          <cell r="U728"/>
          <cell r="V728"/>
          <cell r="W728">
            <v>0.57999999999999996</v>
          </cell>
          <cell r="X728">
            <v>42528.5</v>
          </cell>
          <cell r="Y728"/>
          <cell r="Z728">
            <v>0.57999999999999996</v>
          </cell>
          <cell r="AA728">
            <v>42528.5</v>
          </cell>
          <cell r="AB728"/>
          <cell r="AC728">
            <v>0.61</v>
          </cell>
          <cell r="AD728">
            <v>44728.25</v>
          </cell>
          <cell r="AE728"/>
          <cell r="AF728">
            <v>0.61</v>
          </cell>
          <cell r="AG728">
            <v>44728.25</v>
          </cell>
          <cell r="AH728"/>
          <cell r="AI728">
            <v>0.73</v>
          </cell>
          <cell r="AJ728">
            <v>53527.25</v>
          </cell>
          <cell r="AK728"/>
          <cell r="AL728"/>
          <cell r="AM728">
            <v>11.72</v>
          </cell>
          <cell r="AN728">
            <v>859369</v>
          </cell>
          <cell r="AO728"/>
          <cell r="AP728">
            <v>11.72</v>
          </cell>
          <cell r="AQ728">
            <v>348107.44</v>
          </cell>
          <cell r="AR728"/>
          <cell r="AS728">
            <v>1.65</v>
          </cell>
          <cell r="AT728">
            <v>133410.75</v>
          </cell>
          <cell r="AU728"/>
          <cell r="AV728"/>
          <cell r="AW728">
            <v>2394567.44</v>
          </cell>
          <cell r="AX728"/>
          <cell r="AY728">
            <v>22.75</v>
          </cell>
        </row>
        <row r="729">
          <cell r="A729" t="str">
            <v>4406301500400</v>
          </cell>
          <cell r="B729" t="str">
            <v>MCHENRY C C SCHOOL DIST 15</v>
          </cell>
          <cell r="C729" t="str">
            <v>MCHENRY</v>
          </cell>
          <cell r="D729" t="str">
            <v>Elementary</v>
          </cell>
          <cell r="E729"/>
          <cell r="F729">
            <v>4071.47</v>
          </cell>
          <cell r="G729">
            <v>1508.33</v>
          </cell>
          <cell r="H729">
            <v>638</v>
          </cell>
          <cell r="I729"/>
          <cell r="J729">
            <v>12.06</v>
          </cell>
          <cell r="K729">
            <v>884299.5</v>
          </cell>
          <cell r="L729"/>
          <cell r="M729">
            <v>12.06</v>
          </cell>
          <cell r="N729">
            <v>884299.5</v>
          </cell>
          <cell r="O729"/>
          <cell r="P729">
            <v>12.56</v>
          </cell>
          <cell r="Q729">
            <v>920962</v>
          </cell>
          <cell r="R729"/>
          <cell r="S729">
            <v>12.56</v>
          </cell>
          <cell r="T729">
            <v>920962</v>
          </cell>
          <cell r="U729"/>
          <cell r="V729"/>
          <cell r="W729">
            <v>5.0999999999999996</v>
          </cell>
          <cell r="X729">
            <v>373957.5</v>
          </cell>
          <cell r="Y729"/>
          <cell r="Z729">
            <v>5.0999999999999996</v>
          </cell>
          <cell r="AA729">
            <v>373957.5</v>
          </cell>
          <cell r="AB729"/>
          <cell r="AC729">
            <v>5.31</v>
          </cell>
          <cell r="AD729">
            <v>389355.75</v>
          </cell>
          <cell r="AE729"/>
          <cell r="AF729">
            <v>5.31</v>
          </cell>
          <cell r="AG729">
            <v>389355.75</v>
          </cell>
          <cell r="AH729"/>
          <cell r="AI729">
            <v>6.38</v>
          </cell>
          <cell r="AJ729">
            <v>467813.5</v>
          </cell>
          <cell r="AK729"/>
          <cell r="AL729"/>
          <cell r="AM729">
            <v>28.87</v>
          </cell>
          <cell r="AN729">
            <v>2116892.75</v>
          </cell>
          <cell r="AO729"/>
          <cell r="AP729">
            <v>28.87</v>
          </cell>
          <cell r="AQ729">
            <v>857496.74</v>
          </cell>
          <cell r="AR729"/>
          <cell r="AS729">
            <v>4.07</v>
          </cell>
          <cell r="AT729">
            <v>329079.84999999998</v>
          </cell>
          <cell r="AU729"/>
          <cell r="AV729"/>
          <cell r="AW729">
            <v>8908432.3399999999</v>
          </cell>
          <cell r="AX729"/>
          <cell r="AY729">
            <v>88.15</v>
          </cell>
        </row>
        <row r="730">
          <cell r="A730" t="str">
            <v>4406301800400</v>
          </cell>
          <cell r="B730" t="str">
            <v>RILEY C C SCHOOL DIST 18</v>
          </cell>
          <cell r="C730" t="str">
            <v>MCHENRY</v>
          </cell>
          <cell r="D730" t="str">
            <v>Elementary</v>
          </cell>
          <cell r="E730"/>
          <cell r="F730">
            <v>277.3</v>
          </cell>
          <cell r="G730">
            <v>59.33</v>
          </cell>
          <cell r="H730">
            <v>26.5</v>
          </cell>
          <cell r="I730"/>
          <cell r="J730">
            <v>0.47</v>
          </cell>
          <cell r="K730">
            <v>34462.75</v>
          </cell>
          <cell r="L730"/>
          <cell r="M730">
            <v>0.47</v>
          </cell>
          <cell r="N730">
            <v>34462.75</v>
          </cell>
          <cell r="O730"/>
          <cell r="P730">
            <v>0.49</v>
          </cell>
          <cell r="Q730">
            <v>35929.25</v>
          </cell>
          <cell r="R730"/>
          <cell r="S730">
            <v>0.49</v>
          </cell>
          <cell r="T730">
            <v>35929.25</v>
          </cell>
          <cell r="U730"/>
          <cell r="V730"/>
          <cell r="W730">
            <v>0.21</v>
          </cell>
          <cell r="X730">
            <v>15398.25</v>
          </cell>
          <cell r="Y730"/>
          <cell r="Z730">
            <v>0.21</v>
          </cell>
          <cell r="AA730">
            <v>15398.25</v>
          </cell>
          <cell r="AB730"/>
          <cell r="AC730">
            <v>0.22</v>
          </cell>
          <cell r="AD730">
            <v>16131.5</v>
          </cell>
          <cell r="AE730"/>
          <cell r="AF730">
            <v>0.22</v>
          </cell>
          <cell r="AG730">
            <v>16131.5</v>
          </cell>
          <cell r="AH730"/>
          <cell r="AI730">
            <v>0.26</v>
          </cell>
          <cell r="AJ730">
            <v>19064.5</v>
          </cell>
          <cell r="AK730"/>
          <cell r="AL730"/>
          <cell r="AM730">
            <v>1.96</v>
          </cell>
          <cell r="AN730">
            <v>143717</v>
          </cell>
          <cell r="AO730"/>
          <cell r="AP730">
            <v>1.96</v>
          </cell>
          <cell r="AQ730">
            <v>58215.92</v>
          </cell>
          <cell r="AR730"/>
          <cell r="AS730">
            <v>0.27</v>
          </cell>
          <cell r="AT730">
            <v>21830.85</v>
          </cell>
          <cell r="AU730"/>
          <cell r="AV730"/>
          <cell r="AW730">
            <v>446671.77</v>
          </cell>
          <cell r="AX730"/>
          <cell r="AY730">
            <v>4.32</v>
          </cell>
        </row>
        <row r="731">
          <cell r="A731" t="str">
            <v>4406301902400</v>
          </cell>
          <cell r="B731" t="str">
            <v>ALDEN HEBRON SCHOOL DIST 19</v>
          </cell>
          <cell r="C731" t="str">
            <v>MCHENRY</v>
          </cell>
          <cell r="D731" t="str">
            <v>Unit</v>
          </cell>
          <cell r="E731"/>
          <cell r="F731">
            <v>392.75</v>
          </cell>
          <cell r="G731">
            <v>185</v>
          </cell>
          <cell r="H731">
            <v>48.5</v>
          </cell>
          <cell r="I731"/>
          <cell r="J731">
            <v>1.48</v>
          </cell>
          <cell r="K731">
            <v>108521</v>
          </cell>
          <cell r="L731"/>
          <cell r="M731">
            <v>1.48</v>
          </cell>
          <cell r="N731">
            <v>108521</v>
          </cell>
          <cell r="O731"/>
          <cell r="P731">
            <v>1.54</v>
          </cell>
          <cell r="Q731">
            <v>112920.5</v>
          </cell>
          <cell r="R731"/>
          <cell r="S731">
            <v>1.54</v>
          </cell>
          <cell r="T731">
            <v>112920.5</v>
          </cell>
          <cell r="U731"/>
          <cell r="V731"/>
          <cell r="W731">
            <v>0.38</v>
          </cell>
          <cell r="X731">
            <v>27863.5</v>
          </cell>
          <cell r="Y731"/>
          <cell r="Z731">
            <v>0.38</v>
          </cell>
          <cell r="AA731">
            <v>27863.5</v>
          </cell>
          <cell r="AB731"/>
          <cell r="AC731">
            <v>0.4</v>
          </cell>
          <cell r="AD731">
            <v>29330</v>
          </cell>
          <cell r="AE731"/>
          <cell r="AF731">
            <v>0.4</v>
          </cell>
          <cell r="AG731">
            <v>29330</v>
          </cell>
          <cell r="AH731"/>
          <cell r="AI731">
            <v>0.48</v>
          </cell>
          <cell r="AJ731">
            <v>35196</v>
          </cell>
          <cell r="AK731"/>
          <cell r="AL731"/>
          <cell r="AM731">
            <v>2.78</v>
          </cell>
          <cell r="AN731">
            <v>203843.5</v>
          </cell>
          <cell r="AO731"/>
          <cell r="AP731">
            <v>2.78</v>
          </cell>
          <cell r="AQ731">
            <v>82571.56</v>
          </cell>
          <cell r="AR731"/>
          <cell r="AS731">
            <v>0.39</v>
          </cell>
          <cell r="AT731">
            <v>31533.45</v>
          </cell>
          <cell r="AU731"/>
          <cell r="AV731"/>
          <cell r="AW731">
            <v>910414.51</v>
          </cell>
          <cell r="AX731"/>
          <cell r="AY731">
            <v>9</v>
          </cell>
        </row>
        <row r="732">
          <cell r="A732" t="str">
            <v>4406302600400</v>
          </cell>
          <cell r="B732" t="str">
            <v>CARY C C SCHOOL DIST 26</v>
          </cell>
          <cell r="C732" t="str">
            <v>MCHENRY</v>
          </cell>
          <cell r="D732" t="str">
            <v>Elementary</v>
          </cell>
          <cell r="E732"/>
          <cell r="F732">
            <v>2280.89</v>
          </cell>
          <cell r="G732">
            <v>546.66</v>
          </cell>
          <cell r="H732">
            <v>332.5</v>
          </cell>
          <cell r="I732"/>
          <cell r="J732">
            <v>4.37</v>
          </cell>
          <cell r="K732">
            <v>320430.25</v>
          </cell>
          <cell r="L732"/>
          <cell r="M732">
            <v>4.37</v>
          </cell>
          <cell r="N732">
            <v>320430.25</v>
          </cell>
          <cell r="O732"/>
          <cell r="P732">
            <v>4.55</v>
          </cell>
          <cell r="Q732">
            <v>333628.75</v>
          </cell>
          <cell r="R732"/>
          <cell r="S732">
            <v>4.55</v>
          </cell>
          <cell r="T732">
            <v>333628.75</v>
          </cell>
          <cell r="U732"/>
          <cell r="V732"/>
          <cell r="W732">
            <v>2.66</v>
          </cell>
          <cell r="X732">
            <v>195044.5</v>
          </cell>
          <cell r="Y732"/>
          <cell r="Z732">
            <v>2.66</v>
          </cell>
          <cell r="AA732">
            <v>195044.5</v>
          </cell>
          <cell r="AB732"/>
          <cell r="AC732">
            <v>2.77</v>
          </cell>
          <cell r="AD732">
            <v>203110.25</v>
          </cell>
          <cell r="AE732"/>
          <cell r="AF732">
            <v>2.77</v>
          </cell>
          <cell r="AG732">
            <v>203110.25</v>
          </cell>
          <cell r="AH732"/>
          <cell r="AI732">
            <v>3.32</v>
          </cell>
          <cell r="AJ732">
            <v>243439</v>
          </cell>
          <cell r="AK732"/>
          <cell r="AL732"/>
          <cell r="AM732">
            <v>16.170000000000002</v>
          </cell>
          <cell r="AN732">
            <v>1185665.25</v>
          </cell>
          <cell r="AO732"/>
          <cell r="AP732">
            <v>16.170000000000002</v>
          </cell>
          <cell r="AQ732">
            <v>480281.34</v>
          </cell>
          <cell r="AR732"/>
          <cell r="AS732">
            <v>2.2799999999999998</v>
          </cell>
          <cell r="AT732">
            <v>184349.4</v>
          </cell>
          <cell r="AU732"/>
          <cell r="AV732"/>
          <cell r="AW732">
            <v>4198162.49</v>
          </cell>
          <cell r="AX732"/>
          <cell r="AY732">
            <v>41.16</v>
          </cell>
        </row>
        <row r="733">
          <cell r="A733" t="str">
            <v>4406303600200</v>
          </cell>
          <cell r="B733" t="str">
            <v>HARRISON SCHOOL DISTRICT 36</v>
          </cell>
          <cell r="C733" t="str">
            <v>MCHENRY</v>
          </cell>
          <cell r="D733" t="str">
            <v>Elementary</v>
          </cell>
          <cell r="E733"/>
          <cell r="F733">
            <v>368.25</v>
          </cell>
          <cell r="G733">
            <v>199.66</v>
          </cell>
          <cell r="H733">
            <v>47.5</v>
          </cell>
          <cell r="I733"/>
          <cell r="J733">
            <v>1.59</v>
          </cell>
          <cell r="K733">
            <v>116586.75</v>
          </cell>
          <cell r="L733"/>
          <cell r="M733">
            <v>1.59</v>
          </cell>
          <cell r="N733">
            <v>116586.75</v>
          </cell>
          <cell r="O733"/>
          <cell r="P733">
            <v>1.66</v>
          </cell>
          <cell r="Q733">
            <v>121719.5</v>
          </cell>
          <cell r="R733"/>
          <cell r="S733">
            <v>1.66</v>
          </cell>
          <cell r="T733">
            <v>121719.5</v>
          </cell>
          <cell r="U733"/>
          <cell r="V733"/>
          <cell r="W733">
            <v>0.38</v>
          </cell>
          <cell r="X733">
            <v>27863.5</v>
          </cell>
          <cell r="Y733"/>
          <cell r="Z733">
            <v>0.38</v>
          </cell>
          <cell r="AA733">
            <v>27863.5</v>
          </cell>
          <cell r="AB733"/>
          <cell r="AC733">
            <v>0.39</v>
          </cell>
          <cell r="AD733">
            <v>28596.75</v>
          </cell>
          <cell r="AE733"/>
          <cell r="AF733">
            <v>0.39</v>
          </cell>
          <cell r="AG733">
            <v>28596.75</v>
          </cell>
          <cell r="AH733"/>
          <cell r="AI733">
            <v>0.47</v>
          </cell>
          <cell r="AJ733">
            <v>34462.75</v>
          </cell>
          <cell r="AK733"/>
          <cell r="AL733"/>
          <cell r="AM733">
            <v>2.61</v>
          </cell>
          <cell r="AN733">
            <v>191378.25</v>
          </cell>
          <cell r="AO733"/>
          <cell r="AP733">
            <v>2.61</v>
          </cell>
          <cell r="AQ733">
            <v>77522.22</v>
          </cell>
          <cell r="AR733"/>
          <cell r="AS733">
            <v>0.36</v>
          </cell>
          <cell r="AT733">
            <v>29107.8</v>
          </cell>
          <cell r="AU733"/>
          <cell r="AV733"/>
          <cell r="AW733">
            <v>922004.02</v>
          </cell>
          <cell r="AX733"/>
          <cell r="AY733">
            <v>9.1499999999999986</v>
          </cell>
        </row>
        <row r="734">
          <cell r="A734" t="str">
            <v>4406304600300</v>
          </cell>
          <cell r="B734" t="str">
            <v>PRAIRIE GROVE C SCH DIST 46</v>
          </cell>
          <cell r="C734" t="str">
            <v>MCHENRY</v>
          </cell>
          <cell r="D734" t="str">
            <v>Elementary</v>
          </cell>
          <cell r="E734"/>
          <cell r="F734">
            <v>775.5</v>
          </cell>
          <cell r="G734">
            <v>103.66</v>
          </cell>
          <cell r="H734">
            <v>46</v>
          </cell>
          <cell r="I734"/>
          <cell r="J734">
            <v>0.82</v>
          </cell>
          <cell r="K734">
            <v>60126.5</v>
          </cell>
          <cell r="L734"/>
          <cell r="M734">
            <v>0.82</v>
          </cell>
          <cell r="N734">
            <v>60126.5</v>
          </cell>
          <cell r="O734"/>
          <cell r="P734">
            <v>0.86</v>
          </cell>
          <cell r="Q734">
            <v>63059.5</v>
          </cell>
          <cell r="R734"/>
          <cell r="S734">
            <v>0.86</v>
          </cell>
          <cell r="T734">
            <v>63059.5</v>
          </cell>
          <cell r="U734"/>
          <cell r="V734"/>
          <cell r="W734">
            <v>0.36</v>
          </cell>
          <cell r="X734">
            <v>26397</v>
          </cell>
          <cell r="Y734"/>
          <cell r="Z734">
            <v>0.36</v>
          </cell>
          <cell r="AA734">
            <v>26397</v>
          </cell>
          <cell r="AB734"/>
          <cell r="AC734">
            <v>0.38</v>
          </cell>
          <cell r="AD734">
            <v>27863.5</v>
          </cell>
          <cell r="AE734"/>
          <cell r="AF734">
            <v>0.38</v>
          </cell>
          <cell r="AG734">
            <v>27863.5</v>
          </cell>
          <cell r="AH734"/>
          <cell r="AI734">
            <v>0.46</v>
          </cell>
          <cell r="AJ734">
            <v>33729.5</v>
          </cell>
          <cell r="AK734"/>
          <cell r="AL734"/>
          <cell r="AM734">
            <v>5.5</v>
          </cell>
          <cell r="AN734">
            <v>403287.5</v>
          </cell>
          <cell r="AO734"/>
          <cell r="AP734">
            <v>5.5</v>
          </cell>
          <cell r="AQ734">
            <v>163361</v>
          </cell>
          <cell r="AR734"/>
          <cell r="AS734">
            <v>0.77</v>
          </cell>
          <cell r="AT734">
            <v>62258.35</v>
          </cell>
          <cell r="AU734"/>
          <cell r="AV734"/>
          <cell r="AW734">
            <v>1017529.35</v>
          </cell>
          <cell r="AX734"/>
          <cell r="AY734">
            <v>9.620000000000001</v>
          </cell>
        </row>
        <row r="735">
          <cell r="A735" t="str">
            <v>4406304700400</v>
          </cell>
          <cell r="B735" t="str">
            <v>CRYSTAL LAKE C C SCH DIST 47</v>
          </cell>
          <cell r="C735" t="str">
            <v>MCHENRY</v>
          </cell>
          <cell r="D735" t="str">
            <v>Elementary</v>
          </cell>
          <cell r="E735"/>
          <cell r="F735">
            <v>7030.71</v>
          </cell>
          <cell r="G735">
            <v>1759.33</v>
          </cell>
          <cell r="H735">
            <v>1013.5</v>
          </cell>
          <cell r="I735"/>
          <cell r="J735">
            <v>14.07</v>
          </cell>
          <cell r="K735">
            <v>1031682.75</v>
          </cell>
          <cell r="L735"/>
          <cell r="M735">
            <v>14.07</v>
          </cell>
          <cell r="N735">
            <v>1031682.75</v>
          </cell>
          <cell r="O735"/>
          <cell r="P735">
            <v>14.66</v>
          </cell>
          <cell r="Q735">
            <v>1074944.5</v>
          </cell>
          <cell r="R735"/>
          <cell r="S735">
            <v>14.66</v>
          </cell>
          <cell r="T735">
            <v>1074944.5</v>
          </cell>
          <cell r="U735"/>
          <cell r="V735"/>
          <cell r="W735">
            <v>8.1</v>
          </cell>
          <cell r="X735">
            <v>593932.5</v>
          </cell>
          <cell r="Y735"/>
          <cell r="Z735">
            <v>8.1</v>
          </cell>
          <cell r="AA735">
            <v>593932.5</v>
          </cell>
          <cell r="AB735"/>
          <cell r="AC735">
            <v>8.44</v>
          </cell>
          <cell r="AD735">
            <v>618863</v>
          </cell>
          <cell r="AE735"/>
          <cell r="AF735">
            <v>8.44</v>
          </cell>
          <cell r="AG735">
            <v>618863</v>
          </cell>
          <cell r="AH735"/>
          <cell r="AI735">
            <v>10.130000000000001</v>
          </cell>
          <cell r="AJ735">
            <v>742782.25</v>
          </cell>
          <cell r="AK735"/>
          <cell r="AL735"/>
          <cell r="AM735">
            <v>49.86</v>
          </cell>
          <cell r="AN735">
            <v>3655984.5</v>
          </cell>
          <cell r="AO735"/>
          <cell r="AP735">
            <v>49.86</v>
          </cell>
          <cell r="AQ735">
            <v>1480941.72</v>
          </cell>
          <cell r="AR735"/>
          <cell r="AS735">
            <v>7.03</v>
          </cell>
          <cell r="AT735">
            <v>568410.65</v>
          </cell>
          <cell r="AU735"/>
          <cell r="AV735"/>
          <cell r="AW735">
            <v>13086964.620000001</v>
          </cell>
          <cell r="AX735"/>
          <cell r="AY735">
            <v>128.36000000000001</v>
          </cell>
        </row>
        <row r="736">
          <cell r="A736" t="str">
            <v>4406305002600</v>
          </cell>
          <cell r="B736" t="str">
            <v>HARVARD C U SCHOOL DIST 50</v>
          </cell>
          <cell r="C736" t="str">
            <v>MCHENRY</v>
          </cell>
          <cell r="D736" t="str">
            <v>Unit</v>
          </cell>
          <cell r="E736"/>
          <cell r="F736">
            <v>2441.46</v>
          </cell>
          <cell r="G736">
            <v>1472.33</v>
          </cell>
          <cell r="H736">
            <v>965.5</v>
          </cell>
          <cell r="I736"/>
          <cell r="J736">
            <v>11.77</v>
          </cell>
          <cell r="K736">
            <v>863035.25</v>
          </cell>
          <cell r="L736"/>
          <cell r="M736">
            <v>11.77</v>
          </cell>
          <cell r="N736">
            <v>863035.25</v>
          </cell>
          <cell r="O736"/>
          <cell r="P736">
            <v>12.26</v>
          </cell>
          <cell r="Q736">
            <v>898964.5</v>
          </cell>
          <cell r="R736"/>
          <cell r="S736">
            <v>12.26</v>
          </cell>
          <cell r="T736">
            <v>898964.5</v>
          </cell>
          <cell r="U736"/>
          <cell r="V736"/>
          <cell r="W736">
            <v>7.72</v>
          </cell>
          <cell r="X736">
            <v>566069</v>
          </cell>
          <cell r="Y736"/>
          <cell r="Z736">
            <v>7.72</v>
          </cell>
          <cell r="AA736">
            <v>566069</v>
          </cell>
          <cell r="AB736"/>
          <cell r="AC736">
            <v>8.0399999999999991</v>
          </cell>
          <cell r="AD736">
            <v>589533</v>
          </cell>
          <cell r="AE736"/>
          <cell r="AF736">
            <v>8.0399999999999991</v>
          </cell>
          <cell r="AG736">
            <v>589533</v>
          </cell>
          <cell r="AH736"/>
          <cell r="AI736">
            <v>9.65</v>
          </cell>
          <cell r="AJ736">
            <v>707586.25</v>
          </cell>
          <cell r="AK736"/>
          <cell r="AL736"/>
          <cell r="AM736">
            <v>17.309999999999999</v>
          </cell>
          <cell r="AN736">
            <v>1269255.75</v>
          </cell>
          <cell r="AO736"/>
          <cell r="AP736">
            <v>17.309999999999999</v>
          </cell>
          <cell r="AQ736">
            <v>514141.62</v>
          </cell>
          <cell r="AR736"/>
          <cell r="AS736">
            <v>2.44</v>
          </cell>
          <cell r="AT736">
            <v>197286.2</v>
          </cell>
          <cell r="AU736"/>
          <cell r="AV736"/>
          <cell r="AW736">
            <v>8523473.3200000003</v>
          </cell>
          <cell r="AX736"/>
          <cell r="AY736">
            <v>87.05</v>
          </cell>
        </row>
        <row r="737">
          <cell r="A737" t="str">
            <v>4406315401600</v>
          </cell>
          <cell r="B737" t="str">
            <v>MARENGO COMM HS DIST 154</v>
          </cell>
          <cell r="C737" t="str">
            <v>MCHENRY</v>
          </cell>
          <cell r="D737" t="str">
            <v>High School</v>
          </cell>
          <cell r="E737"/>
          <cell r="F737">
            <v>665</v>
          </cell>
          <cell r="G737">
            <v>186.33</v>
          </cell>
          <cell r="H737">
            <v>11.16</v>
          </cell>
          <cell r="I737"/>
          <cell r="J737">
            <v>1.49</v>
          </cell>
          <cell r="K737">
            <v>109254.25</v>
          </cell>
          <cell r="L737"/>
          <cell r="M737">
            <v>1.49</v>
          </cell>
          <cell r="N737">
            <v>109254.25</v>
          </cell>
          <cell r="O737"/>
          <cell r="P737">
            <v>1.55</v>
          </cell>
          <cell r="Q737">
            <v>113653.75</v>
          </cell>
          <cell r="R737"/>
          <cell r="S737">
            <v>1.55</v>
          </cell>
          <cell r="T737">
            <v>113653.75</v>
          </cell>
          <cell r="U737"/>
          <cell r="V737"/>
          <cell r="W737">
            <v>0.08</v>
          </cell>
          <cell r="X737">
            <v>5866</v>
          </cell>
          <cell r="Y737"/>
          <cell r="Z737">
            <v>0.08</v>
          </cell>
          <cell r="AA737">
            <v>5866</v>
          </cell>
          <cell r="AB737"/>
          <cell r="AC737">
            <v>0.09</v>
          </cell>
          <cell r="AD737">
            <v>6599.25</v>
          </cell>
          <cell r="AE737"/>
          <cell r="AF737">
            <v>0.09</v>
          </cell>
          <cell r="AG737">
            <v>6599.25</v>
          </cell>
          <cell r="AH737"/>
          <cell r="AI737">
            <v>0.11</v>
          </cell>
          <cell r="AJ737">
            <v>8065.75</v>
          </cell>
          <cell r="AK737"/>
          <cell r="AL737"/>
          <cell r="AM737">
            <v>4.71</v>
          </cell>
          <cell r="AN737">
            <v>345360.75</v>
          </cell>
          <cell r="AO737"/>
          <cell r="AP737">
            <v>4.71</v>
          </cell>
          <cell r="AQ737">
            <v>139896.42000000001</v>
          </cell>
          <cell r="AR737"/>
          <cell r="AS737">
            <v>0.66</v>
          </cell>
          <cell r="AT737">
            <v>53364.3</v>
          </cell>
          <cell r="AU737"/>
          <cell r="AV737"/>
          <cell r="AW737">
            <v>1017433.72</v>
          </cell>
          <cell r="AX737"/>
          <cell r="AY737">
            <v>9.67</v>
          </cell>
        </row>
        <row r="738">
          <cell r="A738" t="str">
            <v>4406315501600</v>
          </cell>
          <cell r="B738" t="str">
            <v>COMMUNITY HIGH SCHOOL DIST 155</v>
          </cell>
          <cell r="C738" t="str">
            <v>MCHENRY</v>
          </cell>
          <cell r="D738" t="str">
            <v>High School</v>
          </cell>
          <cell r="E738"/>
          <cell r="F738">
            <v>5543.31</v>
          </cell>
          <cell r="G738">
            <v>1070</v>
          </cell>
          <cell r="H738">
            <v>223.5</v>
          </cell>
          <cell r="I738"/>
          <cell r="J738">
            <v>8.56</v>
          </cell>
          <cell r="K738">
            <v>627662</v>
          </cell>
          <cell r="L738"/>
          <cell r="M738">
            <v>8.56</v>
          </cell>
          <cell r="N738">
            <v>627662</v>
          </cell>
          <cell r="O738"/>
          <cell r="P738">
            <v>8.91</v>
          </cell>
          <cell r="Q738">
            <v>653325.75</v>
          </cell>
          <cell r="R738"/>
          <cell r="S738">
            <v>8.91</v>
          </cell>
          <cell r="T738">
            <v>653325.75</v>
          </cell>
          <cell r="U738"/>
          <cell r="V738"/>
          <cell r="W738">
            <v>1.78</v>
          </cell>
          <cell r="X738">
            <v>130518.5</v>
          </cell>
          <cell r="Y738"/>
          <cell r="Z738">
            <v>1.78</v>
          </cell>
          <cell r="AA738">
            <v>130518.5</v>
          </cell>
          <cell r="AB738"/>
          <cell r="AC738">
            <v>1.86</v>
          </cell>
          <cell r="AD738">
            <v>136384.5</v>
          </cell>
          <cell r="AE738"/>
          <cell r="AF738">
            <v>1.86</v>
          </cell>
          <cell r="AG738">
            <v>136384.5</v>
          </cell>
          <cell r="AH738"/>
          <cell r="AI738">
            <v>2.23</v>
          </cell>
          <cell r="AJ738">
            <v>163514.75</v>
          </cell>
          <cell r="AK738"/>
          <cell r="AL738"/>
          <cell r="AM738">
            <v>39.31</v>
          </cell>
          <cell r="AN738">
            <v>2882405.75</v>
          </cell>
          <cell r="AO738"/>
          <cell r="AP738">
            <v>39.31</v>
          </cell>
          <cell r="AQ738">
            <v>1167585.6200000001</v>
          </cell>
          <cell r="AR738"/>
          <cell r="AS738">
            <v>5.54</v>
          </cell>
          <cell r="AT738">
            <v>447936.7</v>
          </cell>
          <cell r="AU738"/>
          <cell r="AV738"/>
          <cell r="AW738">
            <v>7757224.3200000003</v>
          </cell>
          <cell r="AX738"/>
          <cell r="AY738">
            <v>73.42</v>
          </cell>
        </row>
        <row r="739">
          <cell r="A739" t="str">
            <v>4406315601600</v>
          </cell>
          <cell r="B739" t="str">
            <v>MCHENRY COMM H S DIST 156</v>
          </cell>
          <cell r="C739" t="str">
            <v>MCHENRY</v>
          </cell>
          <cell r="D739" t="str">
            <v>High School</v>
          </cell>
          <cell r="E739"/>
          <cell r="F739">
            <v>2187</v>
          </cell>
          <cell r="G739">
            <v>741</v>
          </cell>
          <cell r="H739">
            <v>149.5</v>
          </cell>
          <cell r="I739"/>
          <cell r="J739">
            <v>5.92</v>
          </cell>
          <cell r="K739">
            <v>434084</v>
          </cell>
          <cell r="L739"/>
          <cell r="M739">
            <v>5.92</v>
          </cell>
          <cell r="N739">
            <v>434084</v>
          </cell>
          <cell r="O739"/>
          <cell r="P739">
            <v>6.17</v>
          </cell>
          <cell r="Q739">
            <v>452415.25</v>
          </cell>
          <cell r="R739"/>
          <cell r="S739">
            <v>6.17</v>
          </cell>
          <cell r="T739">
            <v>452415.25</v>
          </cell>
          <cell r="U739"/>
          <cell r="V739"/>
          <cell r="W739">
            <v>1.19</v>
          </cell>
          <cell r="X739">
            <v>87256.75</v>
          </cell>
          <cell r="Y739"/>
          <cell r="Z739">
            <v>1.19</v>
          </cell>
          <cell r="AA739">
            <v>87256.75</v>
          </cell>
          <cell r="AB739"/>
          <cell r="AC739">
            <v>1.24</v>
          </cell>
          <cell r="AD739">
            <v>90923</v>
          </cell>
          <cell r="AE739"/>
          <cell r="AF739">
            <v>1.24</v>
          </cell>
          <cell r="AG739">
            <v>90923</v>
          </cell>
          <cell r="AH739"/>
          <cell r="AI739">
            <v>1.49</v>
          </cell>
          <cell r="AJ739">
            <v>109254.25</v>
          </cell>
          <cell r="AK739"/>
          <cell r="AL739"/>
          <cell r="AM739">
            <v>15.51</v>
          </cell>
          <cell r="AN739">
            <v>1137270.75</v>
          </cell>
          <cell r="AO739"/>
          <cell r="AP739">
            <v>15.51</v>
          </cell>
          <cell r="AQ739">
            <v>460678.02</v>
          </cell>
          <cell r="AR739"/>
          <cell r="AS739">
            <v>2.1800000000000002</v>
          </cell>
          <cell r="AT739">
            <v>176263.9</v>
          </cell>
          <cell r="AU739"/>
          <cell r="AV739"/>
          <cell r="AW739">
            <v>4012824.92</v>
          </cell>
          <cell r="AX739"/>
          <cell r="AY739">
            <v>38.929999999999993</v>
          </cell>
        </row>
        <row r="740">
          <cell r="A740" t="str">
            <v>4406315701600</v>
          </cell>
          <cell r="B740" t="str">
            <v>RICHMOND-BURTON COMM H SC D 157</v>
          </cell>
          <cell r="C740" t="str">
            <v>MCHENRY</v>
          </cell>
          <cell r="D740" t="str">
            <v>High School</v>
          </cell>
          <cell r="E740"/>
          <cell r="F740">
            <v>572.82000000000005</v>
          </cell>
          <cell r="G740">
            <v>91.66</v>
          </cell>
          <cell r="H740">
            <v>8</v>
          </cell>
          <cell r="I740"/>
          <cell r="J740">
            <v>0.73</v>
          </cell>
          <cell r="K740">
            <v>53527.25</v>
          </cell>
          <cell r="L740"/>
          <cell r="M740">
            <v>0.73</v>
          </cell>
          <cell r="N740">
            <v>53527.25</v>
          </cell>
          <cell r="O740"/>
          <cell r="P740">
            <v>0.76</v>
          </cell>
          <cell r="Q740">
            <v>55727</v>
          </cell>
          <cell r="R740"/>
          <cell r="S740">
            <v>0.76</v>
          </cell>
          <cell r="T740">
            <v>55727</v>
          </cell>
          <cell r="U740"/>
          <cell r="V740"/>
          <cell r="W740">
            <v>0.06</v>
          </cell>
          <cell r="X740">
            <v>4399.5</v>
          </cell>
          <cell r="Y740"/>
          <cell r="Z740">
            <v>0.06</v>
          </cell>
          <cell r="AA740">
            <v>4399.5</v>
          </cell>
          <cell r="AB740"/>
          <cell r="AC740">
            <v>0.06</v>
          </cell>
          <cell r="AD740">
            <v>4399.5</v>
          </cell>
          <cell r="AE740"/>
          <cell r="AF740">
            <v>0.06</v>
          </cell>
          <cell r="AG740">
            <v>4399.5</v>
          </cell>
          <cell r="AH740"/>
          <cell r="AI740">
            <v>0.08</v>
          </cell>
          <cell r="AJ740">
            <v>5866</v>
          </cell>
          <cell r="AK740"/>
          <cell r="AL740"/>
          <cell r="AM740">
            <v>4.0599999999999996</v>
          </cell>
          <cell r="AN740">
            <v>297699.5</v>
          </cell>
          <cell r="AO740"/>
          <cell r="AP740">
            <v>4.0599999999999996</v>
          </cell>
          <cell r="AQ740">
            <v>120590.12</v>
          </cell>
          <cell r="AR740"/>
          <cell r="AS740">
            <v>0.56999999999999995</v>
          </cell>
          <cell r="AT740">
            <v>46087.35</v>
          </cell>
          <cell r="AU740"/>
          <cell r="AV740"/>
          <cell r="AW740">
            <v>706349.47</v>
          </cell>
          <cell r="AX740"/>
          <cell r="AY740">
            <v>6.57</v>
          </cell>
        </row>
        <row r="741">
          <cell r="A741" t="str">
            <v>4406315802200</v>
          </cell>
          <cell r="B741" t="str">
            <v>HUNTLEY CONS SCHOOL DIST 158</v>
          </cell>
          <cell r="C741" t="str">
            <v>MCHENRY</v>
          </cell>
          <cell r="D741" t="str">
            <v>Unit</v>
          </cell>
          <cell r="E741"/>
          <cell r="F741">
            <v>8658.2800000000007</v>
          </cell>
          <cell r="G741">
            <v>1152</v>
          </cell>
          <cell r="H741">
            <v>724</v>
          </cell>
          <cell r="I741"/>
          <cell r="J741">
            <v>9.2100000000000009</v>
          </cell>
          <cell r="K741">
            <v>675323.25</v>
          </cell>
          <cell r="L741"/>
          <cell r="M741">
            <v>9.2100000000000009</v>
          </cell>
          <cell r="N741">
            <v>675323.25</v>
          </cell>
          <cell r="O741"/>
          <cell r="P741">
            <v>9.6</v>
          </cell>
          <cell r="Q741">
            <v>703920</v>
          </cell>
          <cell r="R741"/>
          <cell r="S741">
            <v>9.6</v>
          </cell>
          <cell r="T741">
            <v>703920</v>
          </cell>
          <cell r="U741"/>
          <cell r="V741"/>
          <cell r="W741">
            <v>5.79</v>
          </cell>
          <cell r="X741">
            <v>424551.75</v>
          </cell>
          <cell r="Y741"/>
          <cell r="Z741">
            <v>5.79</v>
          </cell>
          <cell r="AA741">
            <v>424551.75</v>
          </cell>
          <cell r="AB741"/>
          <cell r="AC741">
            <v>6.03</v>
          </cell>
          <cell r="AD741">
            <v>442149.75</v>
          </cell>
          <cell r="AE741"/>
          <cell r="AF741">
            <v>6.03</v>
          </cell>
          <cell r="AG741">
            <v>442149.75</v>
          </cell>
          <cell r="AH741"/>
          <cell r="AI741">
            <v>7.24</v>
          </cell>
          <cell r="AJ741">
            <v>530873</v>
          </cell>
          <cell r="AK741"/>
          <cell r="AL741"/>
          <cell r="AM741">
            <v>61.4</v>
          </cell>
          <cell r="AN741">
            <v>4502155</v>
          </cell>
          <cell r="AO741"/>
          <cell r="AP741">
            <v>61.4</v>
          </cell>
          <cell r="AQ741">
            <v>1823702.8</v>
          </cell>
          <cell r="AR741"/>
          <cell r="AS741">
            <v>8.65</v>
          </cell>
          <cell r="AT741">
            <v>699395.75</v>
          </cell>
          <cell r="AU741"/>
          <cell r="AV741"/>
          <cell r="AW741">
            <v>12048016.050000001</v>
          </cell>
          <cell r="AX741"/>
          <cell r="AY741">
            <v>114.9</v>
          </cell>
        </row>
        <row r="742">
          <cell r="A742" t="str">
            <v>4406316500300</v>
          </cell>
          <cell r="B742" t="str">
            <v>MARENGO-UNION ELEM CONS DIST 165</v>
          </cell>
          <cell r="C742" t="str">
            <v>MCHENRY</v>
          </cell>
          <cell r="D742" t="str">
            <v>Elementary</v>
          </cell>
          <cell r="E742"/>
          <cell r="F742">
            <v>999.75</v>
          </cell>
          <cell r="G742">
            <v>394.66</v>
          </cell>
          <cell r="H742">
            <v>115</v>
          </cell>
          <cell r="I742"/>
          <cell r="J742">
            <v>3.15</v>
          </cell>
          <cell r="K742">
            <v>230973.75</v>
          </cell>
          <cell r="L742"/>
          <cell r="M742">
            <v>3.15</v>
          </cell>
          <cell r="N742">
            <v>230973.75</v>
          </cell>
          <cell r="O742"/>
          <cell r="P742">
            <v>3.28</v>
          </cell>
          <cell r="Q742">
            <v>240506</v>
          </cell>
          <cell r="R742"/>
          <cell r="S742">
            <v>3.28</v>
          </cell>
          <cell r="T742">
            <v>240506</v>
          </cell>
          <cell r="U742"/>
          <cell r="V742"/>
          <cell r="W742">
            <v>0.92</v>
          </cell>
          <cell r="X742">
            <v>67459</v>
          </cell>
          <cell r="Y742"/>
          <cell r="Z742">
            <v>0.92</v>
          </cell>
          <cell r="AA742">
            <v>67459</v>
          </cell>
          <cell r="AB742"/>
          <cell r="AC742">
            <v>0.95</v>
          </cell>
          <cell r="AD742">
            <v>69658.75</v>
          </cell>
          <cell r="AE742"/>
          <cell r="AF742">
            <v>0.95</v>
          </cell>
          <cell r="AG742">
            <v>69658.75</v>
          </cell>
          <cell r="AH742"/>
          <cell r="AI742">
            <v>1.1499999999999999</v>
          </cell>
          <cell r="AJ742">
            <v>84323.75</v>
          </cell>
          <cell r="AK742"/>
          <cell r="AL742"/>
          <cell r="AM742">
            <v>7.09</v>
          </cell>
          <cell r="AN742">
            <v>519874.25</v>
          </cell>
          <cell r="AO742"/>
          <cell r="AP742">
            <v>7.09</v>
          </cell>
          <cell r="AQ742">
            <v>210587.18</v>
          </cell>
          <cell r="AR742"/>
          <cell r="AS742">
            <v>0.99</v>
          </cell>
          <cell r="AT742">
            <v>80046.45</v>
          </cell>
          <cell r="AU742"/>
          <cell r="AV742"/>
          <cell r="AW742">
            <v>2112026.63</v>
          </cell>
          <cell r="AX742"/>
          <cell r="AY742">
            <v>20.769999999999996</v>
          </cell>
        </row>
        <row r="743">
          <cell r="A743" t="str">
            <v>4406320002600</v>
          </cell>
          <cell r="B743" t="str">
            <v>WOODSTOCK C U SCHOOL DIST 200</v>
          </cell>
          <cell r="C743" t="str">
            <v>MCHENRY</v>
          </cell>
          <cell r="D743" t="str">
            <v>Unit</v>
          </cell>
          <cell r="E743"/>
          <cell r="F743">
            <v>5815.2</v>
          </cell>
          <cell r="G743">
            <v>2114.33</v>
          </cell>
          <cell r="H743">
            <v>1103</v>
          </cell>
          <cell r="I743"/>
          <cell r="J743">
            <v>16.91</v>
          </cell>
          <cell r="K743">
            <v>1239925.75</v>
          </cell>
          <cell r="L743"/>
          <cell r="M743">
            <v>16.91</v>
          </cell>
          <cell r="N743">
            <v>1239925.75</v>
          </cell>
          <cell r="O743"/>
          <cell r="P743">
            <v>17.61</v>
          </cell>
          <cell r="Q743">
            <v>1291253.25</v>
          </cell>
          <cell r="R743"/>
          <cell r="S743">
            <v>17.61</v>
          </cell>
          <cell r="T743">
            <v>1291253.25</v>
          </cell>
          <cell r="U743"/>
          <cell r="V743"/>
          <cell r="W743">
            <v>8.82</v>
          </cell>
          <cell r="X743">
            <v>646726.5</v>
          </cell>
          <cell r="Y743"/>
          <cell r="Z743">
            <v>8.82</v>
          </cell>
          <cell r="AA743">
            <v>646726.5</v>
          </cell>
          <cell r="AB743"/>
          <cell r="AC743">
            <v>9.19</v>
          </cell>
          <cell r="AD743">
            <v>673856.75</v>
          </cell>
          <cell r="AE743"/>
          <cell r="AF743">
            <v>9.19</v>
          </cell>
          <cell r="AG743">
            <v>673856.75</v>
          </cell>
          <cell r="AH743"/>
          <cell r="AI743">
            <v>11.03</v>
          </cell>
          <cell r="AJ743">
            <v>808774.75</v>
          </cell>
          <cell r="AK743"/>
          <cell r="AL743"/>
          <cell r="AM743">
            <v>41.24</v>
          </cell>
          <cell r="AN743">
            <v>3023923</v>
          </cell>
          <cell r="AO743"/>
          <cell r="AP743">
            <v>41.24</v>
          </cell>
          <cell r="AQ743">
            <v>1224910.48</v>
          </cell>
          <cell r="AR743"/>
          <cell r="AS743">
            <v>5.81</v>
          </cell>
          <cell r="AT743">
            <v>469767.55</v>
          </cell>
          <cell r="AU743"/>
          <cell r="AV743"/>
          <cell r="AW743">
            <v>13230900.280000001</v>
          </cell>
          <cell r="AX743"/>
          <cell r="AY743">
            <v>131.6</v>
          </cell>
        </row>
        <row r="744">
          <cell r="A744" t="str">
            <v>4500000000092</v>
          </cell>
          <cell r="B744" t="str">
            <v>ALT SCH-MONROE/RANDOLPH ROE</v>
          </cell>
          <cell r="C744" t="str">
            <v>MONROE</v>
          </cell>
          <cell r="D744" t="str">
            <v>Regional</v>
          </cell>
          <cell r="E744"/>
          <cell r="F744">
            <v>3.33</v>
          </cell>
          <cell r="G744">
            <v>0.83564036858107282</v>
          </cell>
          <cell r="H744">
            <v>0</v>
          </cell>
          <cell r="I744"/>
          <cell r="J744">
            <v>0</v>
          </cell>
          <cell r="K744">
            <v>0</v>
          </cell>
          <cell r="L744"/>
          <cell r="M744">
            <v>0</v>
          </cell>
          <cell r="N744">
            <v>0</v>
          </cell>
          <cell r="O744"/>
          <cell r="P744">
            <v>0</v>
          </cell>
          <cell r="Q744">
            <v>0</v>
          </cell>
          <cell r="R744"/>
          <cell r="S744">
            <v>0</v>
          </cell>
          <cell r="T744">
            <v>0</v>
          </cell>
          <cell r="U744"/>
          <cell r="V744"/>
          <cell r="W744">
            <v>0</v>
          </cell>
          <cell r="X744">
            <v>0</v>
          </cell>
          <cell r="Y744"/>
          <cell r="Z744">
            <v>0</v>
          </cell>
          <cell r="AA744">
            <v>0</v>
          </cell>
          <cell r="AB744"/>
          <cell r="AC744">
            <v>0</v>
          </cell>
          <cell r="AD744">
            <v>0</v>
          </cell>
          <cell r="AE744"/>
          <cell r="AF744">
            <v>0</v>
          </cell>
          <cell r="AG744">
            <v>0</v>
          </cell>
          <cell r="AH744"/>
          <cell r="AI744">
            <v>0</v>
          </cell>
          <cell r="AJ744">
            <v>0</v>
          </cell>
          <cell r="AK744"/>
          <cell r="AL744"/>
          <cell r="AM744">
            <v>0.02</v>
          </cell>
          <cell r="AN744">
            <v>1466.5</v>
          </cell>
          <cell r="AO744"/>
          <cell r="AP744">
            <v>0.02</v>
          </cell>
          <cell r="AQ744">
            <v>594.04</v>
          </cell>
          <cell r="AR744"/>
          <cell r="AS744">
            <v>0</v>
          </cell>
          <cell r="AT744">
            <v>0</v>
          </cell>
          <cell r="AU744"/>
          <cell r="AV744"/>
          <cell r="AW744">
            <v>2060.54</v>
          </cell>
          <cell r="AX744"/>
          <cell r="AY744">
            <v>0.02</v>
          </cell>
        </row>
        <row r="745">
          <cell r="A745" t="str">
            <v>4500000000093</v>
          </cell>
          <cell r="B745" t="str">
            <v>SAFE SCH-MONROE/RANDOLPH ROE</v>
          </cell>
          <cell r="C745" t="str">
            <v>MONROE</v>
          </cell>
          <cell r="D745" t="str">
            <v>Regional</v>
          </cell>
          <cell r="E745"/>
          <cell r="F745">
            <v>32.65</v>
          </cell>
          <cell r="G745">
            <v>8.1932907009525593</v>
          </cell>
          <cell r="H745">
            <v>0.33</v>
          </cell>
          <cell r="I745"/>
          <cell r="J745">
            <v>0.06</v>
          </cell>
          <cell r="K745">
            <v>4399.5</v>
          </cell>
          <cell r="L745"/>
          <cell r="M745">
            <v>0.06</v>
          </cell>
          <cell r="N745">
            <v>4399.5</v>
          </cell>
          <cell r="O745"/>
          <cell r="P745">
            <v>0.06</v>
          </cell>
          <cell r="Q745">
            <v>4399.5</v>
          </cell>
          <cell r="R745"/>
          <cell r="S745">
            <v>0.06</v>
          </cell>
          <cell r="T745">
            <v>4399.5</v>
          </cell>
          <cell r="U745"/>
          <cell r="V745"/>
          <cell r="W745">
            <v>0</v>
          </cell>
          <cell r="X745">
            <v>0</v>
          </cell>
          <cell r="Y745"/>
          <cell r="Z745">
            <v>0</v>
          </cell>
          <cell r="AA745">
            <v>0</v>
          </cell>
          <cell r="AB745"/>
          <cell r="AC745">
            <v>0</v>
          </cell>
          <cell r="AD745">
            <v>0</v>
          </cell>
          <cell r="AE745"/>
          <cell r="AF745">
            <v>0</v>
          </cell>
          <cell r="AG745">
            <v>0</v>
          </cell>
          <cell r="AH745"/>
          <cell r="AI745">
            <v>0</v>
          </cell>
          <cell r="AJ745">
            <v>0</v>
          </cell>
          <cell r="AK745"/>
          <cell r="AL745"/>
          <cell r="AM745">
            <v>0.23</v>
          </cell>
          <cell r="AN745">
            <v>16864.75</v>
          </cell>
          <cell r="AO745"/>
          <cell r="AP745">
            <v>0.23</v>
          </cell>
          <cell r="AQ745">
            <v>6831.46</v>
          </cell>
          <cell r="AR745"/>
          <cell r="AS745">
            <v>0.03</v>
          </cell>
          <cell r="AT745">
            <v>2425.65</v>
          </cell>
          <cell r="AU745"/>
          <cell r="AV745"/>
          <cell r="AW745">
            <v>43719.86</v>
          </cell>
          <cell r="AX745"/>
          <cell r="AY745">
            <v>0.41000000000000003</v>
          </cell>
        </row>
        <row r="746">
          <cell r="A746" t="str">
            <v>4506700302600</v>
          </cell>
          <cell r="B746" t="str">
            <v>VALMEYER COMM UNIT SCH DIST 3</v>
          </cell>
          <cell r="C746" t="str">
            <v>MONROE</v>
          </cell>
          <cell r="D746" t="str">
            <v>Unit</v>
          </cell>
          <cell r="E746"/>
          <cell r="F746">
            <v>355.12</v>
          </cell>
          <cell r="G746">
            <v>61.33</v>
          </cell>
          <cell r="H746">
            <v>0</v>
          </cell>
          <cell r="I746"/>
          <cell r="J746">
            <v>0.49</v>
          </cell>
          <cell r="K746">
            <v>35929.25</v>
          </cell>
          <cell r="L746"/>
          <cell r="M746">
            <v>0.49</v>
          </cell>
          <cell r="N746">
            <v>35929.25</v>
          </cell>
          <cell r="O746"/>
          <cell r="P746">
            <v>0.51</v>
          </cell>
          <cell r="Q746">
            <v>37395.75</v>
          </cell>
          <cell r="R746"/>
          <cell r="S746">
            <v>0.51</v>
          </cell>
          <cell r="T746">
            <v>37395.75</v>
          </cell>
          <cell r="U746"/>
          <cell r="V746"/>
          <cell r="W746">
            <v>0</v>
          </cell>
          <cell r="X746">
            <v>0</v>
          </cell>
          <cell r="Y746"/>
          <cell r="Z746">
            <v>0</v>
          </cell>
          <cell r="AA746">
            <v>0</v>
          </cell>
          <cell r="AB746"/>
          <cell r="AC746">
            <v>0</v>
          </cell>
          <cell r="AD746">
            <v>0</v>
          </cell>
          <cell r="AE746"/>
          <cell r="AF746">
            <v>0</v>
          </cell>
          <cell r="AG746">
            <v>0</v>
          </cell>
          <cell r="AH746"/>
          <cell r="AI746">
            <v>0</v>
          </cell>
          <cell r="AJ746">
            <v>0</v>
          </cell>
          <cell r="AK746"/>
          <cell r="AL746"/>
          <cell r="AM746">
            <v>2.5099999999999998</v>
          </cell>
          <cell r="AN746">
            <v>184045.75</v>
          </cell>
          <cell r="AO746"/>
          <cell r="AP746">
            <v>2.5099999999999998</v>
          </cell>
          <cell r="AQ746">
            <v>74552.02</v>
          </cell>
          <cell r="AR746"/>
          <cell r="AS746">
            <v>0.35</v>
          </cell>
          <cell r="AT746">
            <v>28299.25</v>
          </cell>
          <cell r="AU746"/>
          <cell r="AV746"/>
          <cell r="AW746">
            <v>433547.02</v>
          </cell>
          <cell r="AX746"/>
          <cell r="AY746">
            <v>4.0199999999999996</v>
          </cell>
        </row>
        <row r="747">
          <cell r="A747" t="str">
            <v>4506700402600</v>
          </cell>
          <cell r="B747" t="str">
            <v>COLUMBIA COMM UNIT SCH DIST 4</v>
          </cell>
          <cell r="C747" t="str">
            <v>MONROE</v>
          </cell>
          <cell r="D747" t="str">
            <v>Unit</v>
          </cell>
          <cell r="E747"/>
          <cell r="F747">
            <v>1972.5</v>
          </cell>
          <cell r="G747">
            <v>210.33</v>
          </cell>
          <cell r="H747">
            <v>10</v>
          </cell>
          <cell r="I747"/>
          <cell r="J747">
            <v>1.68</v>
          </cell>
          <cell r="K747">
            <v>123186</v>
          </cell>
          <cell r="L747"/>
          <cell r="M747">
            <v>1.68</v>
          </cell>
          <cell r="N747">
            <v>123186</v>
          </cell>
          <cell r="O747"/>
          <cell r="P747">
            <v>1.75</v>
          </cell>
          <cell r="Q747">
            <v>128318.75</v>
          </cell>
          <cell r="R747"/>
          <cell r="S747">
            <v>1.75</v>
          </cell>
          <cell r="T747">
            <v>128318.75</v>
          </cell>
          <cell r="U747"/>
          <cell r="V747"/>
          <cell r="W747">
            <v>0.08</v>
          </cell>
          <cell r="X747">
            <v>5866</v>
          </cell>
          <cell r="Y747"/>
          <cell r="Z747">
            <v>0.08</v>
          </cell>
          <cell r="AA747">
            <v>5866</v>
          </cell>
          <cell r="AB747"/>
          <cell r="AC747">
            <v>0.08</v>
          </cell>
          <cell r="AD747">
            <v>5866</v>
          </cell>
          <cell r="AE747"/>
          <cell r="AF747">
            <v>0.08</v>
          </cell>
          <cell r="AG747">
            <v>5866</v>
          </cell>
          <cell r="AH747"/>
          <cell r="AI747">
            <v>0.1</v>
          </cell>
          <cell r="AJ747">
            <v>7332.5</v>
          </cell>
          <cell r="AK747"/>
          <cell r="AL747"/>
          <cell r="AM747">
            <v>13.98</v>
          </cell>
          <cell r="AN747">
            <v>1025083.5</v>
          </cell>
          <cell r="AO747"/>
          <cell r="AP747">
            <v>13.98</v>
          </cell>
          <cell r="AQ747">
            <v>415233.96</v>
          </cell>
          <cell r="AR747"/>
          <cell r="AS747">
            <v>1.97</v>
          </cell>
          <cell r="AT747">
            <v>159284.35</v>
          </cell>
          <cell r="AU747"/>
          <cell r="AV747"/>
          <cell r="AW747">
            <v>2133407.81</v>
          </cell>
          <cell r="AX747"/>
          <cell r="AY747">
            <v>19.5</v>
          </cell>
        </row>
        <row r="748">
          <cell r="A748" t="str">
            <v>4506700502600</v>
          </cell>
          <cell r="B748" t="str">
            <v>WATERLOO COMM UNIT SCH DIST 5</v>
          </cell>
          <cell r="C748" t="str">
            <v>MONROE</v>
          </cell>
          <cell r="D748" t="str">
            <v>Unit</v>
          </cell>
          <cell r="E748"/>
          <cell r="F748">
            <v>2707.25</v>
          </cell>
          <cell r="G748">
            <v>412.66</v>
          </cell>
          <cell r="H748">
            <v>4.5</v>
          </cell>
          <cell r="I748"/>
          <cell r="J748">
            <v>3.3</v>
          </cell>
          <cell r="K748">
            <v>241972.5</v>
          </cell>
          <cell r="L748"/>
          <cell r="M748">
            <v>3.3</v>
          </cell>
          <cell r="N748">
            <v>241972.5</v>
          </cell>
          <cell r="O748"/>
          <cell r="P748">
            <v>3.43</v>
          </cell>
          <cell r="Q748">
            <v>251504.75</v>
          </cell>
          <cell r="R748"/>
          <cell r="S748">
            <v>3.43</v>
          </cell>
          <cell r="T748">
            <v>251504.75</v>
          </cell>
          <cell r="U748"/>
          <cell r="V748"/>
          <cell r="W748">
            <v>0.03</v>
          </cell>
          <cell r="X748">
            <v>2199.75</v>
          </cell>
          <cell r="Y748"/>
          <cell r="Z748">
            <v>0.03</v>
          </cell>
          <cell r="AA748">
            <v>2199.75</v>
          </cell>
          <cell r="AB748"/>
          <cell r="AC748">
            <v>0.03</v>
          </cell>
          <cell r="AD748">
            <v>2199.75</v>
          </cell>
          <cell r="AE748"/>
          <cell r="AF748">
            <v>0.03</v>
          </cell>
          <cell r="AG748">
            <v>2199.75</v>
          </cell>
          <cell r="AH748"/>
          <cell r="AI748">
            <v>0.04</v>
          </cell>
          <cell r="AJ748">
            <v>2933</v>
          </cell>
          <cell r="AK748"/>
          <cell r="AL748"/>
          <cell r="AM748">
            <v>19.2</v>
          </cell>
          <cell r="AN748">
            <v>1407840</v>
          </cell>
          <cell r="AO748"/>
          <cell r="AP748">
            <v>19.2</v>
          </cell>
          <cell r="AQ748">
            <v>570278.40000000002</v>
          </cell>
          <cell r="AR748"/>
          <cell r="AS748">
            <v>2.7</v>
          </cell>
          <cell r="AT748">
            <v>218308.5</v>
          </cell>
          <cell r="AU748"/>
          <cell r="AV748"/>
          <cell r="AW748">
            <v>3195113.4</v>
          </cell>
          <cell r="AX748"/>
          <cell r="AY748">
            <v>29.489999999999995</v>
          </cell>
        </row>
        <row r="749">
          <cell r="A749" t="str">
            <v>4507900102200</v>
          </cell>
          <cell r="B749" t="str">
            <v>COULTERVILLE UNIT SCHOOL DIST 1</v>
          </cell>
          <cell r="C749" t="str">
            <v>RANDOLPH</v>
          </cell>
          <cell r="D749" t="str">
            <v>Unit</v>
          </cell>
          <cell r="E749"/>
          <cell r="F749">
            <v>211.78</v>
          </cell>
          <cell r="G749">
            <v>100.66</v>
          </cell>
          <cell r="H749">
            <v>0</v>
          </cell>
          <cell r="I749"/>
          <cell r="J749">
            <v>0.8</v>
          </cell>
          <cell r="K749">
            <v>58660</v>
          </cell>
          <cell r="L749"/>
          <cell r="M749">
            <v>0.8</v>
          </cell>
          <cell r="N749">
            <v>58660</v>
          </cell>
          <cell r="O749"/>
          <cell r="P749">
            <v>0.83</v>
          </cell>
          <cell r="Q749">
            <v>60859.75</v>
          </cell>
          <cell r="R749"/>
          <cell r="S749">
            <v>0.83</v>
          </cell>
          <cell r="T749">
            <v>60859.75</v>
          </cell>
          <cell r="U749"/>
          <cell r="V749"/>
          <cell r="W749">
            <v>0</v>
          </cell>
          <cell r="X749">
            <v>0</v>
          </cell>
          <cell r="Y749"/>
          <cell r="Z749">
            <v>0</v>
          </cell>
          <cell r="AA749">
            <v>0</v>
          </cell>
          <cell r="AB749"/>
          <cell r="AC749">
            <v>0</v>
          </cell>
          <cell r="AD749">
            <v>0</v>
          </cell>
          <cell r="AE749"/>
          <cell r="AF749">
            <v>0</v>
          </cell>
          <cell r="AG749">
            <v>0</v>
          </cell>
          <cell r="AH749"/>
          <cell r="AI749">
            <v>0</v>
          </cell>
          <cell r="AJ749">
            <v>0</v>
          </cell>
          <cell r="AK749"/>
          <cell r="AL749"/>
          <cell r="AM749">
            <v>1.5</v>
          </cell>
          <cell r="AN749">
            <v>109987.5</v>
          </cell>
          <cell r="AO749"/>
          <cell r="AP749">
            <v>1.5</v>
          </cell>
          <cell r="AQ749">
            <v>44553</v>
          </cell>
          <cell r="AR749"/>
          <cell r="AS749">
            <v>0.21</v>
          </cell>
          <cell r="AT749">
            <v>16979.55</v>
          </cell>
          <cell r="AU749"/>
          <cell r="AV749"/>
          <cell r="AW749">
            <v>410559.55</v>
          </cell>
          <cell r="AX749"/>
          <cell r="AY749">
            <v>3.96</v>
          </cell>
        </row>
        <row r="750">
          <cell r="A750" t="str">
            <v>4507912201900</v>
          </cell>
          <cell r="B750" t="str">
            <v>CHESTER N H SCHOOL DIST 122</v>
          </cell>
          <cell r="C750" t="str">
            <v>RANDOLPH</v>
          </cell>
          <cell r="D750" t="str">
            <v>High School</v>
          </cell>
          <cell r="E750"/>
          <cell r="F750">
            <v>38.99</v>
          </cell>
          <cell r="G750">
            <v>16.329999999999998</v>
          </cell>
          <cell r="H750">
            <v>0</v>
          </cell>
          <cell r="I750"/>
          <cell r="J750">
            <v>0.13</v>
          </cell>
          <cell r="K750">
            <v>9532.25</v>
          </cell>
          <cell r="L750"/>
          <cell r="M750">
            <v>0.13</v>
          </cell>
          <cell r="N750">
            <v>9532.25</v>
          </cell>
          <cell r="O750"/>
          <cell r="P750">
            <v>0.13</v>
          </cell>
          <cell r="Q750">
            <v>9532.25</v>
          </cell>
          <cell r="R750"/>
          <cell r="S750">
            <v>0.13</v>
          </cell>
          <cell r="T750">
            <v>9532.25</v>
          </cell>
          <cell r="U750"/>
          <cell r="V750"/>
          <cell r="W750">
            <v>0</v>
          </cell>
          <cell r="X750">
            <v>0</v>
          </cell>
          <cell r="Y750"/>
          <cell r="Z750">
            <v>0</v>
          </cell>
          <cell r="AA750">
            <v>0</v>
          </cell>
          <cell r="AB750"/>
          <cell r="AC750">
            <v>0</v>
          </cell>
          <cell r="AD750">
            <v>0</v>
          </cell>
          <cell r="AE750"/>
          <cell r="AF750">
            <v>0</v>
          </cell>
          <cell r="AG750">
            <v>0</v>
          </cell>
          <cell r="AH750"/>
          <cell r="AI750">
            <v>0</v>
          </cell>
          <cell r="AJ750">
            <v>0</v>
          </cell>
          <cell r="AK750"/>
          <cell r="AL750"/>
          <cell r="AM750">
            <v>0.27</v>
          </cell>
          <cell r="AN750">
            <v>19797.75</v>
          </cell>
          <cell r="AO750"/>
          <cell r="AP750">
            <v>0.27</v>
          </cell>
          <cell r="AQ750">
            <v>8019.54</v>
          </cell>
          <cell r="AR750"/>
          <cell r="AS750">
            <v>0.03</v>
          </cell>
          <cell r="AT750">
            <v>2425.65</v>
          </cell>
          <cell r="AU750"/>
          <cell r="AV750"/>
          <cell r="AW750">
            <v>68371.94</v>
          </cell>
          <cell r="AX750"/>
          <cell r="AY750">
            <v>0.66</v>
          </cell>
        </row>
        <row r="751">
          <cell r="A751" t="str">
            <v>4507913202600</v>
          </cell>
          <cell r="B751" t="str">
            <v>RED BUD C U SCHOOL DIST 132</v>
          </cell>
          <cell r="C751" t="str">
            <v>RANDOLPH</v>
          </cell>
          <cell r="D751" t="str">
            <v>Unit</v>
          </cell>
          <cell r="E751"/>
          <cell r="F751">
            <v>952.87</v>
          </cell>
          <cell r="G751">
            <v>308.33</v>
          </cell>
          <cell r="H751">
            <v>1</v>
          </cell>
          <cell r="I751"/>
          <cell r="J751">
            <v>2.46</v>
          </cell>
          <cell r="K751">
            <v>180379.5</v>
          </cell>
          <cell r="L751"/>
          <cell r="M751">
            <v>2.46</v>
          </cell>
          <cell r="N751">
            <v>180379.5</v>
          </cell>
          <cell r="O751"/>
          <cell r="P751">
            <v>2.56</v>
          </cell>
          <cell r="Q751">
            <v>187712</v>
          </cell>
          <cell r="R751"/>
          <cell r="S751">
            <v>2.56</v>
          </cell>
          <cell r="T751">
            <v>187712</v>
          </cell>
          <cell r="U751"/>
          <cell r="V751"/>
          <cell r="W751">
            <v>0</v>
          </cell>
          <cell r="X751">
            <v>0</v>
          </cell>
          <cell r="Y751"/>
          <cell r="Z751">
            <v>0</v>
          </cell>
          <cell r="AA751">
            <v>0</v>
          </cell>
          <cell r="AB751"/>
          <cell r="AC751">
            <v>0</v>
          </cell>
          <cell r="AD751">
            <v>0</v>
          </cell>
          <cell r="AE751"/>
          <cell r="AF751">
            <v>0</v>
          </cell>
          <cell r="AG751">
            <v>0</v>
          </cell>
          <cell r="AH751"/>
          <cell r="AI751">
            <v>0.01</v>
          </cell>
          <cell r="AJ751">
            <v>733.25</v>
          </cell>
          <cell r="AK751"/>
          <cell r="AL751"/>
          <cell r="AM751">
            <v>6.75</v>
          </cell>
          <cell r="AN751">
            <v>494943.75</v>
          </cell>
          <cell r="AO751"/>
          <cell r="AP751">
            <v>6.75</v>
          </cell>
          <cell r="AQ751">
            <v>200488.5</v>
          </cell>
          <cell r="AR751"/>
          <cell r="AS751">
            <v>0.95</v>
          </cell>
          <cell r="AT751">
            <v>76812.25</v>
          </cell>
          <cell r="AU751"/>
          <cell r="AV751"/>
          <cell r="AW751">
            <v>1509160.75</v>
          </cell>
          <cell r="AX751"/>
          <cell r="AY751">
            <v>14.34</v>
          </cell>
        </row>
        <row r="752">
          <cell r="A752" t="str">
            <v>4507913400400</v>
          </cell>
          <cell r="B752" t="str">
            <v>PRAIRIE DU ROCHER C C S D 134</v>
          </cell>
          <cell r="C752" t="str">
            <v>RANDOLPH</v>
          </cell>
          <cell r="D752" t="str">
            <v>Elementary</v>
          </cell>
          <cell r="E752"/>
          <cell r="F752">
            <v>114.5</v>
          </cell>
          <cell r="G752">
            <v>30.33</v>
          </cell>
          <cell r="H752">
            <v>0</v>
          </cell>
          <cell r="I752"/>
          <cell r="J752">
            <v>0.24</v>
          </cell>
          <cell r="K752">
            <v>17598</v>
          </cell>
          <cell r="L752"/>
          <cell r="M752">
            <v>0.24</v>
          </cell>
          <cell r="N752">
            <v>17598</v>
          </cell>
          <cell r="O752"/>
          <cell r="P752">
            <v>0.25</v>
          </cell>
          <cell r="Q752">
            <v>18331.25</v>
          </cell>
          <cell r="R752"/>
          <cell r="S752">
            <v>0.25</v>
          </cell>
          <cell r="T752">
            <v>18331.25</v>
          </cell>
          <cell r="U752"/>
          <cell r="V752"/>
          <cell r="W752">
            <v>0</v>
          </cell>
          <cell r="X752">
            <v>0</v>
          </cell>
          <cell r="Y752"/>
          <cell r="Z752">
            <v>0</v>
          </cell>
          <cell r="AA752">
            <v>0</v>
          </cell>
          <cell r="AB752"/>
          <cell r="AC752">
            <v>0</v>
          </cell>
          <cell r="AD752">
            <v>0</v>
          </cell>
          <cell r="AE752"/>
          <cell r="AF752">
            <v>0</v>
          </cell>
          <cell r="AG752">
            <v>0</v>
          </cell>
          <cell r="AH752"/>
          <cell r="AI752">
            <v>0</v>
          </cell>
          <cell r="AJ752">
            <v>0</v>
          </cell>
          <cell r="AK752"/>
          <cell r="AL752"/>
          <cell r="AM752">
            <v>0.81</v>
          </cell>
          <cell r="AN752">
            <v>59393.25</v>
          </cell>
          <cell r="AO752"/>
          <cell r="AP752">
            <v>0.81</v>
          </cell>
          <cell r="AQ752">
            <v>24058.62</v>
          </cell>
          <cell r="AR752"/>
          <cell r="AS752">
            <v>0.11</v>
          </cell>
          <cell r="AT752">
            <v>8894.0499999999993</v>
          </cell>
          <cell r="AU752"/>
          <cell r="AV752"/>
          <cell r="AW752">
            <v>164204.41999999998</v>
          </cell>
          <cell r="AX752"/>
          <cell r="AY752">
            <v>1.55</v>
          </cell>
        </row>
        <row r="753">
          <cell r="A753" t="str">
            <v>4507913802600</v>
          </cell>
          <cell r="B753" t="str">
            <v>STEELEVILLE C U SCH DIST 138</v>
          </cell>
          <cell r="C753" t="str">
            <v>RANDOLPH</v>
          </cell>
          <cell r="D753" t="str">
            <v>Unit</v>
          </cell>
          <cell r="E753"/>
          <cell r="F753">
            <v>396.45</v>
          </cell>
          <cell r="G753">
            <v>122</v>
          </cell>
          <cell r="H753">
            <v>0</v>
          </cell>
          <cell r="I753"/>
          <cell r="J753">
            <v>0.97</v>
          </cell>
          <cell r="K753">
            <v>71125.25</v>
          </cell>
          <cell r="L753"/>
          <cell r="M753">
            <v>0.97</v>
          </cell>
          <cell r="N753">
            <v>71125.25</v>
          </cell>
          <cell r="O753"/>
          <cell r="P753">
            <v>1.01</v>
          </cell>
          <cell r="Q753">
            <v>74058.25</v>
          </cell>
          <cell r="R753"/>
          <cell r="S753">
            <v>1.01</v>
          </cell>
          <cell r="T753">
            <v>74058.25</v>
          </cell>
          <cell r="U753"/>
          <cell r="V753"/>
          <cell r="W753">
            <v>0</v>
          </cell>
          <cell r="X753">
            <v>0</v>
          </cell>
          <cell r="Y753"/>
          <cell r="Z753">
            <v>0</v>
          </cell>
          <cell r="AA753">
            <v>0</v>
          </cell>
          <cell r="AB753"/>
          <cell r="AC753">
            <v>0</v>
          </cell>
          <cell r="AD753">
            <v>0</v>
          </cell>
          <cell r="AE753"/>
          <cell r="AF753">
            <v>0</v>
          </cell>
          <cell r="AG753">
            <v>0</v>
          </cell>
          <cell r="AH753"/>
          <cell r="AI753">
            <v>0</v>
          </cell>
          <cell r="AJ753">
            <v>0</v>
          </cell>
          <cell r="AK753"/>
          <cell r="AL753"/>
          <cell r="AM753">
            <v>2.81</v>
          </cell>
          <cell r="AN753">
            <v>206043.25</v>
          </cell>
          <cell r="AO753"/>
          <cell r="AP753">
            <v>2.81</v>
          </cell>
          <cell r="AQ753">
            <v>83462.62</v>
          </cell>
          <cell r="AR753"/>
          <cell r="AS753">
            <v>0.39</v>
          </cell>
          <cell r="AT753">
            <v>31533.45</v>
          </cell>
          <cell r="AU753"/>
          <cell r="AV753"/>
          <cell r="AW753">
            <v>611406.32000000007</v>
          </cell>
          <cell r="AX753"/>
          <cell r="AY753">
            <v>5.8000000000000007</v>
          </cell>
        </row>
        <row r="754">
          <cell r="A754" t="str">
            <v>4507913902600</v>
          </cell>
          <cell r="B754" t="str">
            <v>CHESTER COMM UNIT SCH DIST 139</v>
          </cell>
          <cell r="C754" t="str">
            <v>RANDOLPH</v>
          </cell>
          <cell r="D754" t="str">
            <v>Unit</v>
          </cell>
          <cell r="E754"/>
          <cell r="F754">
            <v>913.04</v>
          </cell>
          <cell r="G754">
            <v>416</v>
          </cell>
          <cell r="H754">
            <v>55</v>
          </cell>
          <cell r="I754"/>
          <cell r="J754">
            <v>3.32</v>
          </cell>
          <cell r="K754">
            <v>243439</v>
          </cell>
          <cell r="L754"/>
          <cell r="M754">
            <v>3.32</v>
          </cell>
          <cell r="N754">
            <v>243439</v>
          </cell>
          <cell r="O754"/>
          <cell r="P754">
            <v>3.46</v>
          </cell>
          <cell r="Q754">
            <v>253704.5</v>
          </cell>
          <cell r="R754"/>
          <cell r="S754">
            <v>3.46</v>
          </cell>
          <cell r="T754">
            <v>253704.5</v>
          </cell>
          <cell r="U754"/>
          <cell r="V754"/>
          <cell r="W754">
            <v>0.44</v>
          </cell>
          <cell r="X754">
            <v>32263</v>
          </cell>
          <cell r="Y754"/>
          <cell r="Z754">
            <v>0.44</v>
          </cell>
          <cell r="AA754">
            <v>32263</v>
          </cell>
          <cell r="AB754"/>
          <cell r="AC754">
            <v>0.45</v>
          </cell>
          <cell r="AD754">
            <v>32996.25</v>
          </cell>
          <cell r="AE754"/>
          <cell r="AF754">
            <v>0.45</v>
          </cell>
          <cell r="AG754">
            <v>32996.25</v>
          </cell>
          <cell r="AH754"/>
          <cell r="AI754">
            <v>0.55000000000000004</v>
          </cell>
          <cell r="AJ754">
            <v>40328.75</v>
          </cell>
          <cell r="AK754"/>
          <cell r="AL754"/>
          <cell r="AM754">
            <v>6.47</v>
          </cell>
          <cell r="AN754">
            <v>474412.75</v>
          </cell>
          <cell r="AO754"/>
          <cell r="AP754">
            <v>6.47</v>
          </cell>
          <cell r="AQ754">
            <v>192171.94</v>
          </cell>
          <cell r="AR754"/>
          <cell r="AS754">
            <v>0.91</v>
          </cell>
          <cell r="AT754">
            <v>73578.05</v>
          </cell>
          <cell r="AU754"/>
          <cell r="AV754"/>
          <cell r="AW754">
            <v>1905296.99</v>
          </cell>
          <cell r="AX754"/>
          <cell r="AY754">
            <v>18.599999999999998</v>
          </cell>
        </row>
        <row r="755">
          <cell r="A755" t="str">
            <v>4507914002600</v>
          </cell>
          <cell r="B755" t="str">
            <v>SPARTA C U SCHOOL DIST 140</v>
          </cell>
          <cell r="C755" t="str">
            <v>RANDOLPH</v>
          </cell>
          <cell r="D755" t="str">
            <v>Unit</v>
          </cell>
          <cell r="E755"/>
          <cell r="F755">
            <v>1124.27</v>
          </cell>
          <cell r="G755">
            <v>506</v>
          </cell>
          <cell r="H755">
            <v>0.33</v>
          </cell>
          <cell r="I755"/>
          <cell r="J755">
            <v>4.04</v>
          </cell>
          <cell r="K755">
            <v>296233</v>
          </cell>
          <cell r="L755"/>
          <cell r="M755">
            <v>4.04</v>
          </cell>
          <cell r="N755">
            <v>296233</v>
          </cell>
          <cell r="O755"/>
          <cell r="P755">
            <v>4.21</v>
          </cell>
          <cell r="Q755">
            <v>308698.25</v>
          </cell>
          <cell r="R755"/>
          <cell r="S755">
            <v>4.21</v>
          </cell>
          <cell r="T755">
            <v>308698.25</v>
          </cell>
          <cell r="U755"/>
          <cell r="V755"/>
          <cell r="W755">
            <v>0</v>
          </cell>
          <cell r="X755">
            <v>0</v>
          </cell>
          <cell r="Y755"/>
          <cell r="Z755">
            <v>0</v>
          </cell>
          <cell r="AA755">
            <v>0</v>
          </cell>
          <cell r="AB755"/>
          <cell r="AC755">
            <v>0</v>
          </cell>
          <cell r="AD755">
            <v>0</v>
          </cell>
          <cell r="AE755"/>
          <cell r="AF755">
            <v>0</v>
          </cell>
          <cell r="AG755">
            <v>0</v>
          </cell>
          <cell r="AH755"/>
          <cell r="AI755">
            <v>0</v>
          </cell>
          <cell r="AJ755">
            <v>0</v>
          </cell>
          <cell r="AK755"/>
          <cell r="AL755"/>
          <cell r="AM755">
            <v>7.97</v>
          </cell>
          <cell r="AN755">
            <v>584400.25</v>
          </cell>
          <cell r="AO755"/>
          <cell r="AP755">
            <v>7.97</v>
          </cell>
          <cell r="AQ755">
            <v>236724.94</v>
          </cell>
          <cell r="AR755"/>
          <cell r="AS755">
            <v>1.1200000000000001</v>
          </cell>
          <cell r="AT755">
            <v>90557.6</v>
          </cell>
          <cell r="AU755"/>
          <cell r="AV755"/>
          <cell r="AW755">
            <v>2121545.29</v>
          </cell>
          <cell r="AX755"/>
          <cell r="AY755">
            <v>20.43</v>
          </cell>
        </row>
        <row r="756">
          <cell r="A756" t="str">
            <v>4700000000093</v>
          </cell>
          <cell r="B756" t="str">
            <v>SAFE SCH-LEE/OGLE ROE</v>
          </cell>
          <cell r="C756" t="str">
            <v>LEE</v>
          </cell>
          <cell r="D756" t="str">
            <v>Regional</v>
          </cell>
          <cell r="E756"/>
          <cell r="F756">
            <v>39</v>
          </cell>
          <cell r="G756">
            <v>15.382526980988906</v>
          </cell>
          <cell r="H756">
            <v>1</v>
          </cell>
          <cell r="I756"/>
          <cell r="J756">
            <v>0.12</v>
          </cell>
          <cell r="K756">
            <v>8799</v>
          </cell>
          <cell r="L756"/>
          <cell r="M756">
            <v>0.12</v>
          </cell>
          <cell r="N756">
            <v>8799</v>
          </cell>
          <cell r="O756"/>
          <cell r="P756">
            <v>0.12</v>
          </cell>
          <cell r="Q756">
            <v>8799</v>
          </cell>
          <cell r="R756"/>
          <cell r="S756">
            <v>0.12</v>
          </cell>
          <cell r="T756">
            <v>8799</v>
          </cell>
          <cell r="U756"/>
          <cell r="V756"/>
          <cell r="W756">
            <v>0</v>
          </cell>
          <cell r="X756">
            <v>0</v>
          </cell>
          <cell r="Y756"/>
          <cell r="Z756">
            <v>0</v>
          </cell>
          <cell r="AA756">
            <v>0</v>
          </cell>
          <cell r="AB756"/>
          <cell r="AC756">
            <v>0</v>
          </cell>
          <cell r="AD756">
            <v>0</v>
          </cell>
          <cell r="AE756"/>
          <cell r="AF756">
            <v>0</v>
          </cell>
          <cell r="AG756">
            <v>0</v>
          </cell>
          <cell r="AH756"/>
          <cell r="AI756">
            <v>0.01</v>
          </cell>
          <cell r="AJ756">
            <v>733.25</v>
          </cell>
          <cell r="AK756"/>
          <cell r="AL756"/>
          <cell r="AM756">
            <v>0.27</v>
          </cell>
          <cell r="AN756">
            <v>19797.75</v>
          </cell>
          <cell r="AO756"/>
          <cell r="AP756">
            <v>0.27</v>
          </cell>
          <cell r="AQ756">
            <v>8019.54</v>
          </cell>
          <cell r="AR756"/>
          <cell r="AS756">
            <v>0.03</v>
          </cell>
          <cell r="AT756">
            <v>2425.65</v>
          </cell>
          <cell r="AU756"/>
          <cell r="AV756"/>
          <cell r="AW756">
            <v>66172.19</v>
          </cell>
          <cell r="AX756"/>
          <cell r="AY756">
            <v>0.64</v>
          </cell>
        </row>
        <row r="757">
          <cell r="A757" t="str">
            <v>4700000000095</v>
          </cell>
          <cell r="B757" t="str">
            <v>ALOP-LEE/OGLE ROE</v>
          </cell>
          <cell r="C757" t="str">
            <v>LEE</v>
          </cell>
          <cell r="D757" t="str">
            <v>Regional</v>
          </cell>
          <cell r="E757"/>
          <cell r="F757">
            <v>85.32</v>
          </cell>
          <cell r="G757">
            <v>33.652235949178809</v>
          </cell>
          <cell r="H757">
            <v>2</v>
          </cell>
          <cell r="I757"/>
          <cell r="J757">
            <v>0.26</v>
          </cell>
          <cell r="K757">
            <v>19064.5</v>
          </cell>
          <cell r="L757"/>
          <cell r="M757">
            <v>0.26</v>
          </cell>
          <cell r="N757">
            <v>19064.5</v>
          </cell>
          <cell r="O757"/>
          <cell r="P757">
            <v>0.28000000000000003</v>
          </cell>
          <cell r="Q757">
            <v>20531</v>
          </cell>
          <cell r="R757"/>
          <cell r="S757">
            <v>0.28000000000000003</v>
          </cell>
          <cell r="T757">
            <v>20531</v>
          </cell>
          <cell r="U757"/>
          <cell r="V757"/>
          <cell r="W757">
            <v>0.01</v>
          </cell>
          <cell r="X757">
            <v>733.25</v>
          </cell>
          <cell r="Y757"/>
          <cell r="Z757">
            <v>0.01</v>
          </cell>
          <cell r="AA757">
            <v>733.25</v>
          </cell>
          <cell r="AB757"/>
          <cell r="AC757">
            <v>0.01</v>
          </cell>
          <cell r="AD757">
            <v>733.25</v>
          </cell>
          <cell r="AE757"/>
          <cell r="AF757">
            <v>0.01</v>
          </cell>
          <cell r="AG757">
            <v>733.25</v>
          </cell>
          <cell r="AH757"/>
          <cell r="AI757">
            <v>0.02</v>
          </cell>
          <cell r="AJ757">
            <v>1466.5</v>
          </cell>
          <cell r="AK757"/>
          <cell r="AL757"/>
          <cell r="AM757">
            <v>0.6</v>
          </cell>
          <cell r="AN757">
            <v>43995</v>
          </cell>
          <cell r="AO757"/>
          <cell r="AP757">
            <v>0.6</v>
          </cell>
          <cell r="AQ757">
            <v>17821.2</v>
          </cell>
          <cell r="AR757"/>
          <cell r="AS757">
            <v>0.08</v>
          </cell>
          <cell r="AT757">
            <v>6468.4</v>
          </cell>
          <cell r="AU757"/>
          <cell r="AV757"/>
          <cell r="AW757">
            <v>151875.1</v>
          </cell>
          <cell r="AX757"/>
          <cell r="AY757">
            <v>1.4700000000000002</v>
          </cell>
        </row>
        <row r="758">
          <cell r="A758" t="str">
            <v>4705217002200</v>
          </cell>
          <cell r="B758" t="str">
            <v>DIXON UNIT SCHOOL DIST 170</v>
          </cell>
          <cell r="C758" t="str">
            <v>LEE</v>
          </cell>
          <cell r="D758" t="str">
            <v>Unit</v>
          </cell>
          <cell r="E758"/>
          <cell r="F758">
            <v>2462.5300000000002</v>
          </cell>
          <cell r="G758">
            <v>1223</v>
          </cell>
          <cell r="H758">
            <v>78.5</v>
          </cell>
          <cell r="I758"/>
          <cell r="J758">
            <v>9.7799999999999994</v>
          </cell>
          <cell r="K758">
            <v>717118.5</v>
          </cell>
          <cell r="L758"/>
          <cell r="M758">
            <v>9.7799999999999994</v>
          </cell>
          <cell r="N758">
            <v>717118.5</v>
          </cell>
          <cell r="O758"/>
          <cell r="P758">
            <v>10.19</v>
          </cell>
          <cell r="Q758">
            <v>747181.75</v>
          </cell>
          <cell r="R758"/>
          <cell r="S758">
            <v>10.19</v>
          </cell>
          <cell r="T758">
            <v>747181.75</v>
          </cell>
          <cell r="U758"/>
          <cell r="V758"/>
          <cell r="W758">
            <v>0.62</v>
          </cell>
          <cell r="X758">
            <v>45461.5</v>
          </cell>
          <cell r="Y758"/>
          <cell r="Z758">
            <v>0.62</v>
          </cell>
          <cell r="AA758">
            <v>45461.5</v>
          </cell>
          <cell r="AB758"/>
          <cell r="AC758">
            <v>0.65</v>
          </cell>
          <cell r="AD758">
            <v>47661.25</v>
          </cell>
          <cell r="AE758"/>
          <cell r="AF758">
            <v>0.65</v>
          </cell>
          <cell r="AG758">
            <v>47661.25</v>
          </cell>
          <cell r="AH758"/>
          <cell r="AI758">
            <v>0.78</v>
          </cell>
          <cell r="AJ758">
            <v>57193.5</v>
          </cell>
          <cell r="AK758"/>
          <cell r="AL758"/>
          <cell r="AM758">
            <v>17.46</v>
          </cell>
          <cell r="AN758">
            <v>1280254.5</v>
          </cell>
          <cell r="AO758"/>
          <cell r="AP758">
            <v>17.46</v>
          </cell>
          <cell r="AQ758">
            <v>518596.92</v>
          </cell>
          <cell r="AR758"/>
          <cell r="AS758">
            <v>2.46</v>
          </cell>
          <cell r="AT758">
            <v>198903.3</v>
          </cell>
          <cell r="AU758"/>
          <cell r="AV758"/>
          <cell r="AW758">
            <v>5169794.22</v>
          </cell>
          <cell r="AX758"/>
          <cell r="AY758">
            <v>50.32</v>
          </cell>
        </row>
        <row r="759">
          <cell r="A759" t="str">
            <v>4705222000200</v>
          </cell>
          <cell r="B759" t="str">
            <v>STEWARD ELEM SCHOOL DIST 220</v>
          </cell>
          <cell r="C759" t="str">
            <v>LEE</v>
          </cell>
          <cell r="D759" t="str">
            <v>Elementary</v>
          </cell>
          <cell r="E759"/>
          <cell r="F759">
            <v>68.5</v>
          </cell>
          <cell r="G759">
            <v>16</v>
          </cell>
          <cell r="H759">
            <v>0</v>
          </cell>
          <cell r="I759"/>
          <cell r="J759">
            <v>0.12</v>
          </cell>
          <cell r="K759">
            <v>8799</v>
          </cell>
          <cell r="L759"/>
          <cell r="M759">
            <v>0.12</v>
          </cell>
          <cell r="N759">
            <v>8799</v>
          </cell>
          <cell r="O759"/>
          <cell r="P759">
            <v>0.13</v>
          </cell>
          <cell r="Q759">
            <v>9532.25</v>
          </cell>
          <cell r="R759"/>
          <cell r="S759">
            <v>0.13</v>
          </cell>
          <cell r="T759">
            <v>9532.25</v>
          </cell>
          <cell r="U759"/>
          <cell r="V759"/>
          <cell r="W759">
            <v>0</v>
          </cell>
          <cell r="X759">
            <v>0</v>
          </cell>
          <cell r="Y759"/>
          <cell r="Z759">
            <v>0</v>
          </cell>
          <cell r="AA759">
            <v>0</v>
          </cell>
          <cell r="AB759"/>
          <cell r="AC759">
            <v>0</v>
          </cell>
          <cell r="AD759">
            <v>0</v>
          </cell>
          <cell r="AE759"/>
          <cell r="AF759">
            <v>0</v>
          </cell>
          <cell r="AG759">
            <v>0</v>
          </cell>
          <cell r="AH759"/>
          <cell r="AI759">
            <v>0</v>
          </cell>
          <cell r="AJ759">
            <v>0</v>
          </cell>
          <cell r="AK759"/>
          <cell r="AL759"/>
          <cell r="AM759">
            <v>0.48</v>
          </cell>
          <cell r="AN759">
            <v>35196</v>
          </cell>
          <cell r="AO759"/>
          <cell r="AP759">
            <v>0.48</v>
          </cell>
          <cell r="AQ759">
            <v>14256.96</v>
          </cell>
          <cell r="AR759"/>
          <cell r="AS759">
            <v>0.06</v>
          </cell>
          <cell r="AT759">
            <v>4851.3</v>
          </cell>
          <cell r="AU759"/>
          <cell r="AV759"/>
          <cell r="AW759">
            <v>90966.76</v>
          </cell>
          <cell r="AX759"/>
          <cell r="AY759">
            <v>0.86</v>
          </cell>
        </row>
        <row r="760">
          <cell r="A760" t="str">
            <v>4705227102600</v>
          </cell>
          <cell r="B760" t="str">
            <v>PAW PAW CUSD 271</v>
          </cell>
          <cell r="C760" t="str">
            <v>LEE</v>
          </cell>
          <cell r="D760" t="str">
            <v>Unit</v>
          </cell>
          <cell r="E760"/>
          <cell r="F760">
            <v>171.03</v>
          </cell>
          <cell r="G760">
            <v>57.33</v>
          </cell>
          <cell r="H760">
            <v>5</v>
          </cell>
          <cell r="I760"/>
          <cell r="J760">
            <v>0.45</v>
          </cell>
          <cell r="K760">
            <v>32996.25</v>
          </cell>
          <cell r="L760"/>
          <cell r="M760">
            <v>0.45</v>
          </cell>
          <cell r="N760">
            <v>32996.25</v>
          </cell>
          <cell r="O760"/>
          <cell r="P760">
            <v>0.47</v>
          </cell>
          <cell r="Q760">
            <v>34462.75</v>
          </cell>
          <cell r="R760"/>
          <cell r="S760">
            <v>0.47</v>
          </cell>
          <cell r="T760">
            <v>34462.75</v>
          </cell>
          <cell r="U760"/>
          <cell r="V760"/>
          <cell r="W760">
            <v>0.04</v>
          </cell>
          <cell r="X760">
            <v>2933</v>
          </cell>
          <cell r="Y760"/>
          <cell r="Z760">
            <v>0.04</v>
          </cell>
          <cell r="AA760">
            <v>2933</v>
          </cell>
          <cell r="AB760"/>
          <cell r="AC760">
            <v>0.04</v>
          </cell>
          <cell r="AD760">
            <v>2933</v>
          </cell>
          <cell r="AE760"/>
          <cell r="AF760">
            <v>0.04</v>
          </cell>
          <cell r="AG760">
            <v>2933</v>
          </cell>
          <cell r="AH760"/>
          <cell r="AI760">
            <v>0.05</v>
          </cell>
          <cell r="AJ760">
            <v>3666.25</v>
          </cell>
          <cell r="AK760"/>
          <cell r="AL760"/>
          <cell r="AM760">
            <v>1.21</v>
          </cell>
          <cell r="AN760">
            <v>88723.25</v>
          </cell>
          <cell r="AO760"/>
          <cell r="AP760">
            <v>1.21</v>
          </cell>
          <cell r="AQ760">
            <v>35939.42</v>
          </cell>
          <cell r="AR760"/>
          <cell r="AS760">
            <v>0.17</v>
          </cell>
          <cell r="AT760">
            <v>13745.35</v>
          </cell>
          <cell r="AU760"/>
          <cell r="AV760"/>
          <cell r="AW760">
            <v>288724.27</v>
          </cell>
          <cell r="AX760"/>
          <cell r="AY760">
            <v>2.77</v>
          </cell>
        </row>
        <row r="761">
          <cell r="A761" t="str">
            <v>4705227202600</v>
          </cell>
          <cell r="B761" t="str">
            <v>AMBOY COMM UNIT SCHOOL DIST 272</v>
          </cell>
          <cell r="C761" t="str">
            <v>LEE</v>
          </cell>
          <cell r="D761" t="str">
            <v>Unit</v>
          </cell>
          <cell r="E761"/>
          <cell r="F761">
            <v>689.6</v>
          </cell>
          <cell r="G761">
            <v>251.66</v>
          </cell>
          <cell r="H761">
            <v>5</v>
          </cell>
          <cell r="I761"/>
          <cell r="J761">
            <v>2.0099999999999998</v>
          </cell>
          <cell r="K761">
            <v>147383.25</v>
          </cell>
          <cell r="L761"/>
          <cell r="M761">
            <v>2.0099999999999998</v>
          </cell>
          <cell r="N761">
            <v>147383.25</v>
          </cell>
          <cell r="O761"/>
          <cell r="P761">
            <v>2.09</v>
          </cell>
          <cell r="Q761">
            <v>153249.25</v>
          </cell>
          <cell r="R761"/>
          <cell r="S761">
            <v>2.09</v>
          </cell>
          <cell r="T761">
            <v>153249.25</v>
          </cell>
          <cell r="U761"/>
          <cell r="V761"/>
          <cell r="W761">
            <v>0.04</v>
          </cell>
          <cell r="X761">
            <v>2933</v>
          </cell>
          <cell r="Y761"/>
          <cell r="Z761">
            <v>0.04</v>
          </cell>
          <cell r="AA761">
            <v>2933</v>
          </cell>
          <cell r="AB761"/>
          <cell r="AC761">
            <v>0.04</v>
          </cell>
          <cell r="AD761">
            <v>2933</v>
          </cell>
          <cell r="AE761"/>
          <cell r="AF761">
            <v>0.04</v>
          </cell>
          <cell r="AG761">
            <v>2933</v>
          </cell>
          <cell r="AH761"/>
          <cell r="AI761">
            <v>0.05</v>
          </cell>
          <cell r="AJ761">
            <v>3666.25</v>
          </cell>
          <cell r="AK761"/>
          <cell r="AL761"/>
          <cell r="AM761">
            <v>4.8899999999999997</v>
          </cell>
          <cell r="AN761">
            <v>358559.25</v>
          </cell>
          <cell r="AO761"/>
          <cell r="AP761">
            <v>4.8899999999999997</v>
          </cell>
          <cell r="AQ761">
            <v>145242.78</v>
          </cell>
          <cell r="AR761"/>
          <cell r="AS761">
            <v>0.68</v>
          </cell>
          <cell r="AT761">
            <v>54981.4</v>
          </cell>
          <cell r="AU761"/>
          <cell r="AV761"/>
          <cell r="AW761">
            <v>1175446.68</v>
          </cell>
          <cell r="AX761"/>
          <cell r="AY761">
            <v>11.25</v>
          </cell>
        </row>
        <row r="762">
          <cell r="A762" t="str">
            <v>4705227502600</v>
          </cell>
          <cell r="B762" t="str">
            <v>ASHTON COMM UNIT SCH DIST 275</v>
          </cell>
          <cell r="C762" t="str">
            <v>LEE</v>
          </cell>
          <cell r="D762" t="str">
            <v>Unit</v>
          </cell>
          <cell r="E762"/>
          <cell r="F762">
            <v>486.7</v>
          </cell>
          <cell r="G762">
            <v>184.66</v>
          </cell>
          <cell r="H762">
            <v>2.33</v>
          </cell>
          <cell r="I762"/>
          <cell r="J762">
            <v>1.47</v>
          </cell>
          <cell r="K762">
            <v>107787.75</v>
          </cell>
          <cell r="L762"/>
          <cell r="M762">
            <v>1.47</v>
          </cell>
          <cell r="N762">
            <v>107787.75</v>
          </cell>
          <cell r="O762"/>
          <cell r="P762">
            <v>1.53</v>
          </cell>
          <cell r="Q762">
            <v>112187.25</v>
          </cell>
          <cell r="R762"/>
          <cell r="S762">
            <v>1.53</v>
          </cell>
          <cell r="T762">
            <v>112187.25</v>
          </cell>
          <cell r="U762"/>
          <cell r="V762"/>
          <cell r="W762">
            <v>0.01</v>
          </cell>
          <cell r="X762">
            <v>733.25</v>
          </cell>
          <cell r="Y762"/>
          <cell r="Z762">
            <v>0.01</v>
          </cell>
          <cell r="AA762">
            <v>733.25</v>
          </cell>
          <cell r="AB762"/>
          <cell r="AC762">
            <v>0.01</v>
          </cell>
          <cell r="AD762">
            <v>733.25</v>
          </cell>
          <cell r="AE762"/>
          <cell r="AF762">
            <v>0.01</v>
          </cell>
          <cell r="AG762">
            <v>733.25</v>
          </cell>
          <cell r="AH762"/>
          <cell r="AI762">
            <v>0.02</v>
          </cell>
          <cell r="AJ762">
            <v>1466.5</v>
          </cell>
          <cell r="AK762"/>
          <cell r="AL762"/>
          <cell r="AM762">
            <v>3.45</v>
          </cell>
          <cell r="AN762">
            <v>252971.25</v>
          </cell>
          <cell r="AO762"/>
          <cell r="AP762">
            <v>3.45</v>
          </cell>
          <cell r="AQ762">
            <v>102471.9</v>
          </cell>
          <cell r="AR762"/>
          <cell r="AS762">
            <v>0.48</v>
          </cell>
          <cell r="AT762">
            <v>38810.400000000001</v>
          </cell>
          <cell r="AU762"/>
          <cell r="AV762"/>
          <cell r="AW762">
            <v>838603.05</v>
          </cell>
          <cell r="AX762"/>
          <cell r="AY762">
            <v>8.0299999999999994</v>
          </cell>
        </row>
        <row r="763">
          <cell r="A763" t="str">
            <v>4707114400300</v>
          </cell>
          <cell r="B763" t="str">
            <v>KINGS CONSOLIDATED SCH DIST 144</v>
          </cell>
          <cell r="C763" t="str">
            <v>OGLE</v>
          </cell>
          <cell r="D763" t="str">
            <v>Elementary</v>
          </cell>
          <cell r="E763"/>
          <cell r="F763">
            <v>87.98</v>
          </cell>
          <cell r="G763">
            <v>31.66</v>
          </cell>
          <cell r="H763">
            <v>1</v>
          </cell>
          <cell r="I763"/>
          <cell r="J763">
            <v>0.25</v>
          </cell>
          <cell r="K763">
            <v>18331.25</v>
          </cell>
          <cell r="L763"/>
          <cell r="M763">
            <v>0.25</v>
          </cell>
          <cell r="N763">
            <v>18331.25</v>
          </cell>
          <cell r="O763"/>
          <cell r="P763">
            <v>0.26</v>
          </cell>
          <cell r="Q763">
            <v>19064.5</v>
          </cell>
          <cell r="R763"/>
          <cell r="S763">
            <v>0.26</v>
          </cell>
          <cell r="T763">
            <v>19064.5</v>
          </cell>
          <cell r="U763"/>
          <cell r="V763"/>
          <cell r="W763">
            <v>0</v>
          </cell>
          <cell r="X763">
            <v>0</v>
          </cell>
          <cell r="Y763"/>
          <cell r="Z763">
            <v>0</v>
          </cell>
          <cell r="AA763">
            <v>0</v>
          </cell>
          <cell r="AB763"/>
          <cell r="AC763">
            <v>0</v>
          </cell>
          <cell r="AD763">
            <v>0</v>
          </cell>
          <cell r="AE763"/>
          <cell r="AF763">
            <v>0</v>
          </cell>
          <cell r="AG763">
            <v>0</v>
          </cell>
          <cell r="AH763"/>
          <cell r="AI763">
            <v>0.01</v>
          </cell>
          <cell r="AJ763">
            <v>733.25</v>
          </cell>
          <cell r="AK763"/>
          <cell r="AL763"/>
          <cell r="AM763">
            <v>0.62</v>
          </cell>
          <cell r="AN763">
            <v>45461.5</v>
          </cell>
          <cell r="AO763"/>
          <cell r="AP763">
            <v>0.62</v>
          </cell>
          <cell r="AQ763">
            <v>18415.240000000002</v>
          </cell>
          <cell r="AR763"/>
          <cell r="AS763">
            <v>0.08</v>
          </cell>
          <cell r="AT763">
            <v>6468.4</v>
          </cell>
          <cell r="AU763"/>
          <cell r="AV763"/>
          <cell r="AW763">
            <v>145869.89000000001</v>
          </cell>
          <cell r="AX763"/>
          <cell r="AY763">
            <v>1.4</v>
          </cell>
        </row>
        <row r="764">
          <cell r="A764" t="str">
            <v>4707116100400</v>
          </cell>
          <cell r="B764" t="str">
            <v>CRESTON COMM CONS SCHOOL DIST 161</v>
          </cell>
          <cell r="C764" t="str">
            <v>OGLE</v>
          </cell>
          <cell r="D764" t="str">
            <v>Elementary</v>
          </cell>
          <cell r="E764"/>
          <cell r="F764">
            <v>89.8</v>
          </cell>
          <cell r="G764">
            <v>25.66</v>
          </cell>
          <cell r="H764">
            <v>2.66</v>
          </cell>
          <cell r="I764"/>
          <cell r="J764">
            <v>0.2</v>
          </cell>
          <cell r="K764">
            <v>14665</v>
          </cell>
          <cell r="L764"/>
          <cell r="M764">
            <v>0.2</v>
          </cell>
          <cell r="N764">
            <v>14665</v>
          </cell>
          <cell r="O764"/>
          <cell r="P764">
            <v>0.21</v>
          </cell>
          <cell r="Q764">
            <v>15398.25</v>
          </cell>
          <cell r="R764"/>
          <cell r="S764">
            <v>0.21</v>
          </cell>
          <cell r="T764">
            <v>15398.25</v>
          </cell>
          <cell r="U764"/>
          <cell r="V764"/>
          <cell r="W764">
            <v>0.02</v>
          </cell>
          <cell r="X764">
            <v>1466.5</v>
          </cell>
          <cell r="Y764"/>
          <cell r="Z764">
            <v>0.02</v>
          </cell>
          <cell r="AA764">
            <v>1466.5</v>
          </cell>
          <cell r="AB764"/>
          <cell r="AC764">
            <v>0.02</v>
          </cell>
          <cell r="AD764">
            <v>1466.5</v>
          </cell>
          <cell r="AE764"/>
          <cell r="AF764">
            <v>0.02</v>
          </cell>
          <cell r="AG764">
            <v>1466.5</v>
          </cell>
          <cell r="AH764"/>
          <cell r="AI764">
            <v>0.02</v>
          </cell>
          <cell r="AJ764">
            <v>1466.5</v>
          </cell>
          <cell r="AK764"/>
          <cell r="AL764"/>
          <cell r="AM764">
            <v>0.63</v>
          </cell>
          <cell r="AN764">
            <v>46194.75</v>
          </cell>
          <cell r="AO764"/>
          <cell r="AP764">
            <v>0.63</v>
          </cell>
          <cell r="AQ764">
            <v>18712.259999999998</v>
          </cell>
          <cell r="AR764"/>
          <cell r="AS764">
            <v>0.08</v>
          </cell>
          <cell r="AT764">
            <v>6468.4</v>
          </cell>
          <cell r="AU764"/>
          <cell r="AV764"/>
          <cell r="AW764">
            <v>138834.41</v>
          </cell>
          <cell r="AX764"/>
          <cell r="AY764">
            <v>1.33</v>
          </cell>
        </row>
        <row r="765">
          <cell r="A765" t="str">
            <v>4707121201700</v>
          </cell>
          <cell r="B765" t="str">
            <v>ROCHELLE TWP HIGH SCH DIST 212</v>
          </cell>
          <cell r="C765" t="str">
            <v>OGLE</v>
          </cell>
          <cell r="D765" t="str">
            <v>High School</v>
          </cell>
          <cell r="E765"/>
          <cell r="F765">
            <v>867.99</v>
          </cell>
          <cell r="G765">
            <v>340.66</v>
          </cell>
          <cell r="H765">
            <v>113.5</v>
          </cell>
          <cell r="I765"/>
          <cell r="J765">
            <v>2.72</v>
          </cell>
          <cell r="K765">
            <v>199444</v>
          </cell>
          <cell r="L765"/>
          <cell r="M765">
            <v>2.72</v>
          </cell>
          <cell r="N765">
            <v>199444</v>
          </cell>
          <cell r="O765"/>
          <cell r="P765">
            <v>2.83</v>
          </cell>
          <cell r="Q765">
            <v>207509.75</v>
          </cell>
          <cell r="R765"/>
          <cell r="S765">
            <v>2.83</v>
          </cell>
          <cell r="T765">
            <v>207509.75</v>
          </cell>
          <cell r="U765"/>
          <cell r="V765"/>
          <cell r="W765">
            <v>0.9</v>
          </cell>
          <cell r="X765">
            <v>65992.5</v>
          </cell>
          <cell r="Y765"/>
          <cell r="Z765">
            <v>0.9</v>
          </cell>
          <cell r="AA765">
            <v>65992.5</v>
          </cell>
          <cell r="AB765"/>
          <cell r="AC765">
            <v>0.94</v>
          </cell>
          <cell r="AD765">
            <v>68925.5</v>
          </cell>
          <cell r="AE765"/>
          <cell r="AF765">
            <v>0.94</v>
          </cell>
          <cell r="AG765">
            <v>68925.5</v>
          </cell>
          <cell r="AH765"/>
          <cell r="AI765">
            <v>1.1299999999999999</v>
          </cell>
          <cell r="AJ765">
            <v>82857.25</v>
          </cell>
          <cell r="AK765"/>
          <cell r="AL765"/>
          <cell r="AM765">
            <v>6.15</v>
          </cell>
          <cell r="AN765">
            <v>450948.75</v>
          </cell>
          <cell r="AO765"/>
          <cell r="AP765">
            <v>6.15</v>
          </cell>
          <cell r="AQ765">
            <v>182667.3</v>
          </cell>
          <cell r="AR765"/>
          <cell r="AS765">
            <v>0.86</v>
          </cell>
          <cell r="AT765">
            <v>69535.3</v>
          </cell>
          <cell r="AU765"/>
          <cell r="AV765"/>
          <cell r="AW765">
            <v>1869752.1</v>
          </cell>
          <cell r="AX765"/>
          <cell r="AY765">
            <v>18.439999999999998</v>
          </cell>
        </row>
        <row r="766">
          <cell r="A766" t="str">
            <v>4707122002600</v>
          </cell>
          <cell r="B766" t="str">
            <v>OREGON C U SCHOOL DIST-220</v>
          </cell>
          <cell r="C766" t="str">
            <v>OGLE</v>
          </cell>
          <cell r="D766" t="str">
            <v>Unit</v>
          </cell>
          <cell r="E766"/>
          <cell r="F766">
            <v>1328.71</v>
          </cell>
          <cell r="G766">
            <v>524</v>
          </cell>
          <cell r="H766">
            <v>21.16</v>
          </cell>
          <cell r="I766"/>
          <cell r="J766">
            <v>4.1900000000000004</v>
          </cell>
          <cell r="K766">
            <v>307231.75</v>
          </cell>
          <cell r="L766"/>
          <cell r="M766">
            <v>4.1900000000000004</v>
          </cell>
          <cell r="N766">
            <v>307231.75</v>
          </cell>
          <cell r="O766"/>
          <cell r="P766">
            <v>4.3600000000000003</v>
          </cell>
          <cell r="Q766">
            <v>319697</v>
          </cell>
          <cell r="R766"/>
          <cell r="S766">
            <v>4.3600000000000003</v>
          </cell>
          <cell r="T766">
            <v>319697</v>
          </cell>
          <cell r="U766"/>
          <cell r="V766"/>
          <cell r="W766">
            <v>0.16</v>
          </cell>
          <cell r="X766">
            <v>11732</v>
          </cell>
          <cell r="Y766"/>
          <cell r="Z766">
            <v>0.16</v>
          </cell>
          <cell r="AA766">
            <v>11732</v>
          </cell>
          <cell r="AB766"/>
          <cell r="AC766">
            <v>0.17</v>
          </cell>
          <cell r="AD766">
            <v>12465.25</v>
          </cell>
          <cell r="AE766"/>
          <cell r="AF766">
            <v>0.17</v>
          </cell>
          <cell r="AG766">
            <v>12465.25</v>
          </cell>
          <cell r="AH766"/>
          <cell r="AI766">
            <v>0.21</v>
          </cell>
          <cell r="AJ766">
            <v>15398.25</v>
          </cell>
          <cell r="AK766"/>
          <cell r="AL766"/>
          <cell r="AM766">
            <v>9.42</v>
          </cell>
          <cell r="AN766">
            <v>690721.5</v>
          </cell>
          <cell r="AO766"/>
          <cell r="AP766">
            <v>9.42</v>
          </cell>
          <cell r="AQ766">
            <v>279792.84000000003</v>
          </cell>
          <cell r="AR766"/>
          <cell r="AS766">
            <v>1.32</v>
          </cell>
          <cell r="AT766">
            <v>106728.6</v>
          </cell>
          <cell r="AU766"/>
          <cell r="AV766"/>
          <cell r="AW766">
            <v>2394893.19</v>
          </cell>
          <cell r="AX766"/>
          <cell r="AY766">
            <v>23.04</v>
          </cell>
        </row>
        <row r="767">
          <cell r="A767" t="str">
            <v>4707122102600</v>
          </cell>
          <cell r="B767" t="str">
            <v>FORRESTVILLE VALLEY C U S D 221</v>
          </cell>
          <cell r="C767" t="str">
            <v>OGLE</v>
          </cell>
          <cell r="D767" t="str">
            <v>Unit</v>
          </cell>
          <cell r="E767"/>
          <cell r="F767">
            <v>744.69</v>
          </cell>
          <cell r="G767">
            <v>244.33</v>
          </cell>
          <cell r="H767">
            <v>0</v>
          </cell>
          <cell r="I767"/>
          <cell r="J767">
            <v>1.95</v>
          </cell>
          <cell r="K767">
            <v>142983.75</v>
          </cell>
          <cell r="L767"/>
          <cell r="M767">
            <v>1.95</v>
          </cell>
          <cell r="N767">
            <v>142983.75</v>
          </cell>
          <cell r="O767"/>
          <cell r="P767">
            <v>2.0299999999999998</v>
          </cell>
          <cell r="Q767">
            <v>148849.75</v>
          </cell>
          <cell r="R767"/>
          <cell r="S767">
            <v>2.0299999999999998</v>
          </cell>
          <cell r="T767">
            <v>148849.75</v>
          </cell>
          <cell r="U767"/>
          <cell r="V767"/>
          <cell r="W767">
            <v>0</v>
          </cell>
          <cell r="X767">
            <v>0</v>
          </cell>
          <cell r="Y767"/>
          <cell r="Z767">
            <v>0</v>
          </cell>
          <cell r="AA767">
            <v>0</v>
          </cell>
          <cell r="AB767"/>
          <cell r="AC767">
            <v>0</v>
          </cell>
          <cell r="AD767">
            <v>0</v>
          </cell>
          <cell r="AE767"/>
          <cell r="AF767">
            <v>0</v>
          </cell>
          <cell r="AG767">
            <v>0</v>
          </cell>
          <cell r="AH767"/>
          <cell r="AI767">
            <v>0</v>
          </cell>
          <cell r="AJ767">
            <v>0</v>
          </cell>
          <cell r="AK767"/>
          <cell r="AL767"/>
          <cell r="AM767">
            <v>5.28</v>
          </cell>
          <cell r="AN767">
            <v>387156</v>
          </cell>
          <cell r="AO767"/>
          <cell r="AP767">
            <v>5.28</v>
          </cell>
          <cell r="AQ767">
            <v>156826.56</v>
          </cell>
          <cell r="AR767"/>
          <cell r="AS767">
            <v>0.74</v>
          </cell>
          <cell r="AT767">
            <v>59832.7</v>
          </cell>
          <cell r="AU767"/>
          <cell r="AV767"/>
          <cell r="AW767">
            <v>1187482.26</v>
          </cell>
          <cell r="AX767"/>
          <cell r="AY767">
            <v>11.29</v>
          </cell>
        </row>
        <row r="768">
          <cell r="A768" t="str">
            <v>4707122202600</v>
          </cell>
          <cell r="B768" t="str">
            <v>POLO COMM UNIT SCHOOL DIST 222</v>
          </cell>
          <cell r="C768" t="str">
            <v>OGLE</v>
          </cell>
          <cell r="D768" t="str">
            <v>Unit</v>
          </cell>
          <cell r="E768"/>
          <cell r="F768">
            <v>542.02</v>
          </cell>
          <cell r="G768">
            <v>232</v>
          </cell>
          <cell r="H768">
            <v>0</v>
          </cell>
          <cell r="I768"/>
          <cell r="J768">
            <v>1.85</v>
          </cell>
          <cell r="K768">
            <v>135651.25</v>
          </cell>
          <cell r="L768"/>
          <cell r="M768">
            <v>1.85</v>
          </cell>
          <cell r="N768">
            <v>135651.25</v>
          </cell>
          <cell r="O768"/>
          <cell r="P768">
            <v>1.93</v>
          </cell>
          <cell r="Q768">
            <v>141517.25</v>
          </cell>
          <cell r="R768"/>
          <cell r="S768">
            <v>1.93</v>
          </cell>
          <cell r="T768">
            <v>141517.25</v>
          </cell>
          <cell r="U768"/>
          <cell r="V768"/>
          <cell r="W768">
            <v>0</v>
          </cell>
          <cell r="X768">
            <v>0</v>
          </cell>
          <cell r="Y768"/>
          <cell r="Z768">
            <v>0</v>
          </cell>
          <cell r="AA768">
            <v>0</v>
          </cell>
          <cell r="AB768"/>
          <cell r="AC768">
            <v>0</v>
          </cell>
          <cell r="AD768">
            <v>0</v>
          </cell>
          <cell r="AE768"/>
          <cell r="AF768">
            <v>0</v>
          </cell>
          <cell r="AG768">
            <v>0</v>
          </cell>
          <cell r="AH768"/>
          <cell r="AI768">
            <v>0</v>
          </cell>
          <cell r="AJ768">
            <v>0</v>
          </cell>
          <cell r="AK768"/>
          <cell r="AL768"/>
          <cell r="AM768">
            <v>3.84</v>
          </cell>
          <cell r="AN768">
            <v>281568</v>
          </cell>
          <cell r="AO768"/>
          <cell r="AP768">
            <v>3.84</v>
          </cell>
          <cell r="AQ768">
            <v>114055.67999999999</v>
          </cell>
          <cell r="AR768"/>
          <cell r="AS768">
            <v>0.54</v>
          </cell>
          <cell r="AT768">
            <v>43661.7</v>
          </cell>
          <cell r="AU768"/>
          <cell r="AV768"/>
          <cell r="AW768">
            <v>993622.38</v>
          </cell>
          <cell r="AX768"/>
          <cell r="AY768">
            <v>9.5500000000000007</v>
          </cell>
        </row>
        <row r="769">
          <cell r="A769" t="str">
            <v>4707122302600</v>
          </cell>
          <cell r="B769" t="str">
            <v>MERIDIAN C U SCH DIST 223</v>
          </cell>
          <cell r="C769" t="str">
            <v>OGLE</v>
          </cell>
          <cell r="D769" t="str">
            <v>Unit</v>
          </cell>
          <cell r="E769"/>
          <cell r="F769">
            <v>1476.12</v>
          </cell>
          <cell r="G769">
            <v>346.33</v>
          </cell>
          <cell r="H769">
            <v>51.33</v>
          </cell>
          <cell r="I769"/>
          <cell r="J769">
            <v>2.77</v>
          </cell>
          <cell r="K769">
            <v>203110.25</v>
          </cell>
          <cell r="L769"/>
          <cell r="M769">
            <v>2.77</v>
          </cell>
          <cell r="N769">
            <v>203110.25</v>
          </cell>
          <cell r="O769"/>
          <cell r="P769">
            <v>2.88</v>
          </cell>
          <cell r="Q769">
            <v>211176</v>
          </cell>
          <cell r="R769"/>
          <cell r="S769">
            <v>2.88</v>
          </cell>
          <cell r="T769">
            <v>211176</v>
          </cell>
          <cell r="U769"/>
          <cell r="V769"/>
          <cell r="W769">
            <v>0.41</v>
          </cell>
          <cell r="X769">
            <v>30063.25</v>
          </cell>
          <cell r="Y769"/>
          <cell r="Z769">
            <v>0.41</v>
          </cell>
          <cell r="AA769">
            <v>30063.25</v>
          </cell>
          <cell r="AB769"/>
          <cell r="AC769">
            <v>0.42</v>
          </cell>
          <cell r="AD769">
            <v>30796.5</v>
          </cell>
          <cell r="AE769"/>
          <cell r="AF769">
            <v>0.42</v>
          </cell>
          <cell r="AG769">
            <v>30796.5</v>
          </cell>
          <cell r="AH769"/>
          <cell r="AI769">
            <v>0.51</v>
          </cell>
          <cell r="AJ769">
            <v>37395.75</v>
          </cell>
          <cell r="AK769"/>
          <cell r="AL769"/>
          <cell r="AM769">
            <v>10.46</v>
          </cell>
          <cell r="AN769">
            <v>766979.5</v>
          </cell>
          <cell r="AO769"/>
          <cell r="AP769">
            <v>10.46</v>
          </cell>
          <cell r="AQ769">
            <v>310682.92</v>
          </cell>
          <cell r="AR769"/>
          <cell r="AS769">
            <v>1.47</v>
          </cell>
          <cell r="AT769">
            <v>118856.85</v>
          </cell>
          <cell r="AU769"/>
          <cell r="AV769"/>
          <cell r="AW769">
            <v>2184207.02</v>
          </cell>
          <cell r="AX769"/>
          <cell r="AY769">
            <v>20.75</v>
          </cell>
        </row>
        <row r="770">
          <cell r="A770" t="str">
            <v>4707122602600</v>
          </cell>
          <cell r="B770" t="str">
            <v>BYRON COMM UNIT SCHOOL DIST 226</v>
          </cell>
          <cell r="C770" t="str">
            <v>OGLE</v>
          </cell>
          <cell r="D770" t="str">
            <v>Unit</v>
          </cell>
          <cell r="E770"/>
          <cell r="F770">
            <v>1440.7</v>
          </cell>
          <cell r="G770">
            <v>263.33</v>
          </cell>
          <cell r="H770">
            <v>15.5</v>
          </cell>
          <cell r="I770"/>
          <cell r="J770">
            <v>2.1</v>
          </cell>
          <cell r="K770">
            <v>153982.5</v>
          </cell>
          <cell r="L770"/>
          <cell r="M770">
            <v>2.1</v>
          </cell>
          <cell r="N770">
            <v>153982.5</v>
          </cell>
          <cell r="O770"/>
          <cell r="P770">
            <v>2.19</v>
          </cell>
          <cell r="Q770">
            <v>160581.75</v>
          </cell>
          <cell r="R770"/>
          <cell r="S770">
            <v>2.19</v>
          </cell>
          <cell r="T770">
            <v>160581.75</v>
          </cell>
          <cell r="U770"/>
          <cell r="V770"/>
          <cell r="W770">
            <v>0.12</v>
          </cell>
          <cell r="X770">
            <v>8799</v>
          </cell>
          <cell r="Y770"/>
          <cell r="Z770">
            <v>0.12</v>
          </cell>
          <cell r="AA770">
            <v>8799</v>
          </cell>
          <cell r="AB770"/>
          <cell r="AC770">
            <v>0.12</v>
          </cell>
          <cell r="AD770">
            <v>8799</v>
          </cell>
          <cell r="AE770"/>
          <cell r="AF770">
            <v>0.12</v>
          </cell>
          <cell r="AG770">
            <v>8799</v>
          </cell>
          <cell r="AH770"/>
          <cell r="AI770">
            <v>0.15</v>
          </cell>
          <cell r="AJ770">
            <v>10998.75</v>
          </cell>
          <cell r="AK770"/>
          <cell r="AL770"/>
          <cell r="AM770">
            <v>10.210000000000001</v>
          </cell>
          <cell r="AN770">
            <v>748648.25</v>
          </cell>
          <cell r="AO770"/>
          <cell r="AP770">
            <v>10.210000000000001</v>
          </cell>
          <cell r="AQ770">
            <v>303257.42</v>
          </cell>
          <cell r="AR770"/>
          <cell r="AS770">
            <v>1.44</v>
          </cell>
          <cell r="AT770">
            <v>116431.2</v>
          </cell>
          <cell r="AU770"/>
          <cell r="AV770"/>
          <cell r="AW770">
            <v>1843660.12</v>
          </cell>
          <cell r="AX770"/>
          <cell r="AY770">
            <v>17.200000000000003</v>
          </cell>
        </row>
        <row r="771">
          <cell r="A771" t="str">
            <v>4707123100400</v>
          </cell>
          <cell r="B771" t="str">
            <v>ROCHELLE COMM CONS DIST 231</v>
          </cell>
          <cell r="C771" t="str">
            <v>OGLE</v>
          </cell>
          <cell r="D771" t="str">
            <v>Elementary</v>
          </cell>
          <cell r="E771"/>
          <cell r="F771">
            <v>1431.22</v>
          </cell>
          <cell r="G771">
            <v>660.33</v>
          </cell>
          <cell r="H771">
            <v>352.66</v>
          </cell>
          <cell r="I771"/>
          <cell r="J771">
            <v>5.28</v>
          </cell>
          <cell r="K771">
            <v>387156</v>
          </cell>
          <cell r="L771"/>
          <cell r="M771">
            <v>5.28</v>
          </cell>
          <cell r="N771">
            <v>387156</v>
          </cell>
          <cell r="O771"/>
          <cell r="P771">
            <v>5.5</v>
          </cell>
          <cell r="Q771">
            <v>403287.5</v>
          </cell>
          <cell r="R771"/>
          <cell r="S771">
            <v>5.5</v>
          </cell>
          <cell r="T771">
            <v>403287.5</v>
          </cell>
          <cell r="U771"/>
          <cell r="V771"/>
          <cell r="W771">
            <v>2.82</v>
          </cell>
          <cell r="X771">
            <v>206776.5</v>
          </cell>
          <cell r="Y771"/>
          <cell r="Z771">
            <v>2.82</v>
          </cell>
          <cell r="AA771">
            <v>206776.5</v>
          </cell>
          <cell r="AB771"/>
          <cell r="AC771">
            <v>2.93</v>
          </cell>
          <cell r="AD771">
            <v>214842.25</v>
          </cell>
          <cell r="AE771"/>
          <cell r="AF771">
            <v>2.93</v>
          </cell>
          <cell r="AG771">
            <v>214842.25</v>
          </cell>
          <cell r="AH771"/>
          <cell r="AI771">
            <v>3.52</v>
          </cell>
          <cell r="AJ771">
            <v>258104</v>
          </cell>
          <cell r="AK771"/>
          <cell r="AL771"/>
          <cell r="AM771">
            <v>10.15</v>
          </cell>
          <cell r="AN771">
            <v>744248.75</v>
          </cell>
          <cell r="AO771"/>
          <cell r="AP771">
            <v>10.15</v>
          </cell>
          <cell r="AQ771">
            <v>301475.3</v>
          </cell>
          <cell r="AR771"/>
          <cell r="AS771">
            <v>1.43</v>
          </cell>
          <cell r="AT771">
            <v>115622.65</v>
          </cell>
          <cell r="AU771"/>
          <cell r="AV771"/>
          <cell r="AW771">
            <v>3843575.2</v>
          </cell>
          <cell r="AX771"/>
          <cell r="AY771">
            <v>38.630000000000003</v>
          </cell>
        </row>
        <row r="772">
          <cell r="A772" t="str">
            <v>4707126900400</v>
          </cell>
          <cell r="B772" t="str">
            <v>ESWOOD C C DISTRICT 269</v>
          </cell>
          <cell r="C772" t="str">
            <v>OGLE</v>
          </cell>
          <cell r="D772" t="str">
            <v>Elementary</v>
          </cell>
          <cell r="E772"/>
          <cell r="F772">
            <v>73.47</v>
          </cell>
          <cell r="G772">
            <v>28.66</v>
          </cell>
          <cell r="H772">
            <v>0.33</v>
          </cell>
          <cell r="I772"/>
          <cell r="J772">
            <v>0.22</v>
          </cell>
          <cell r="K772">
            <v>16131.5</v>
          </cell>
          <cell r="L772"/>
          <cell r="M772">
            <v>0.22</v>
          </cell>
          <cell r="N772">
            <v>16131.5</v>
          </cell>
          <cell r="O772"/>
          <cell r="P772">
            <v>0.23</v>
          </cell>
          <cell r="Q772">
            <v>16864.75</v>
          </cell>
          <cell r="R772"/>
          <cell r="S772">
            <v>0.23</v>
          </cell>
          <cell r="T772">
            <v>16864.75</v>
          </cell>
          <cell r="U772"/>
          <cell r="V772"/>
          <cell r="W772">
            <v>0</v>
          </cell>
          <cell r="X772">
            <v>0</v>
          </cell>
          <cell r="Y772"/>
          <cell r="Z772">
            <v>0</v>
          </cell>
          <cell r="AA772">
            <v>0</v>
          </cell>
          <cell r="AB772"/>
          <cell r="AC772">
            <v>0</v>
          </cell>
          <cell r="AD772">
            <v>0</v>
          </cell>
          <cell r="AE772"/>
          <cell r="AF772">
            <v>0</v>
          </cell>
          <cell r="AG772">
            <v>0</v>
          </cell>
          <cell r="AH772"/>
          <cell r="AI772">
            <v>0</v>
          </cell>
          <cell r="AJ772">
            <v>0</v>
          </cell>
          <cell r="AK772"/>
          <cell r="AL772"/>
          <cell r="AM772">
            <v>0.52</v>
          </cell>
          <cell r="AN772">
            <v>38129</v>
          </cell>
          <cell r="AO772"/>
          <cell r="AP772">
            <v>0.52</v>
          </cell>
          <cell r="AQ772">
            <v>15445.04</v>
          </cell>
          <cell r="AR772"/>
          <cell r="AS772">
            <v>7.0000000000000007E-2</v>
          </cell>
          <cell r="AT772">
            <v>5659.85</v>
          </cell>
          <cell r="AU772"/>
          <cell r="AV772"/>
          <cell r="AW772">
            <v>125226.39</v>
          </cell>
          <cell r="AX772"/>
          <cell r="AY772">
            <v>1.2000000000000002</v>
          </cell>
        </row>
        <row r="773">
          <cell r="A773" t="str">
            <v>4709800102600</v>
          </cell>
          <cell r="B773" t="str">
            <v>ERIE COMM UNIT SCH DIST 1</v>
          </cell>
          <cell r="C773" t="str">
            <v>WHITESIDE</v>
          </cell>
          <cell r="D773" t="str">
            <v>Unit</v>
          </cell>
          <cell r="E773"/>
          <cell r="F773">
            <v>574.21</v>
          </cell>
          <cell r="G773">
            <v>119.33</v>
          </cell>
          <cell r="H773">
            <v>0</v>
          </cell>
          <cell r="I773"/>
          <cell r="J773">
            <v>0.95</v>
          </cell>
          <cell r="K773">
            <v>69658.75</v>
          </cell>
          <cell r="L773"/>
          <cell r="M773">
            <v>0.95</v>
          </cell>
          <cell r="N773">
            <v>69658.75</v>
          </cell>
          <cell r="O773"/>
          <cell r="P773">
            <v>0.99</v>
          </cell>
          <cell r="Q773">
            <v>72591.75</v>
          </cell>
          <cell r="R773"/>
          <cell r="S773">
            <v>0.99</v>
          </cell>
          <cell r="T773">
            <v>72591.75</v>
          </cell>
          <cell r="U773"/>
          <cell r="V773"/>
          <cell r="W773">
            <v>0</v>
          </cell>
          <cell r="X773">
            <v>0</v>
          </cell>
          <cell r="Y773"/>
          <cell r="Z773">
            <v>0</v>
          </cell>
          <cell r="AA773">
            <v>0</v>
          </cell>
          <cell r="AB773"/>
          <cell r="AC773">
            <v>0</v>
          </cell>
          <cell r="AD773">
            <v>0</v>
          </cell>
          <cell r="AE773"/>
          <cell r="AF773">
            <v>0</v>
          </cell>
          <cell r="AG773">
            <v>0</v>
          </cell>
          <cell r="AH773"/>
          <cell r="AI773">
            <v>0</v>
          </cell>
          <cell r="AJ773">
            <v>0</v>
          </cell>
          <cell r="AK773"/>
          <cell r="AL773"/>
          <cell r="AM773">
            <v>4.07</v>
          </cell>
          <cell r="AN773">
            <v>298432.75</v>
          </cell>
          <cell r="AO773"/>
          <cell r="AP773">
            <v>4.07</v>
          </cell>
          <cell r="AQ773">
            <v>120887.14</v>
          </cell>
          <cell r="AR773"/>
          <cell r="AS773">
            <v>0.56999999999999995</v>
          </cell>
          <cell r="AT773">
            <v>46087.35</v>
          </cell>
          <cell r="AU773"/>
          <cell r="AV773"/>
          <cell r="AW773">
            <v>749908.24</v>
          </cell>
          <cell r="AX773"/>
          <cell r="AY773">
            <v>7</v>
          </cell>
        </row>
        <row r="774">
          <cell r="A774" t="str">
            <v>4709800202600</v>
          </cell>
          <cell r="B774" t="str">
            <v>RIVER BEND COMM UNIT DIST 2</v>
          </cell>
          <cell r="C774" t="str">
            <v>WHITESIDE</v>
          </cell>
          <cell r="D774" t="str">
            <v>Unit</v>
          </cell>
          <cell r="E774"/>
          <cell r="F774">
            <v>897</v>
          </cell>
          <cell r="G774">
            <v>241.66</v>
          </cell>
          <cell r="H774">
            <v>1</v>
          </cell>
          <cell r="I774"/>
          <cell r="J774">
            <v>1.93</v>
          </cell>
          <cell r="K774">
            <v>141517.25</v>
          </cell>
          <cell r="L774"/>
          <cell r="M774">
            <v>1.93</v>
          </cell>
          <cell r="N774">
            <v>141517.25</v>
          </cell>
          <cell r="O774"/>
          <cell r="P774">
            <v>2.0099999999999998</v>
          </cell>
          <cell r="Q774">
            <v>147383.25</v>
          </cell>
          <cell r="R774"/>
          <cell r="S774">
            <v>2.0099999999999998</v>
          </cell>
          <cell r="T774">
            <v>147383.25</v>
          </cell>
          <cell r="U774"/>
          <cell r="V774"/>
          <cell r="W774">
            <v>0</v>
          </cell>
          <cell r="X774">
            <v>0</v>
          </cell>
          <cell r="Y774"/>
          <cell r="Z774">
            <v>0</v>
          </cell>
          <cell r="AA774">
            <v>0</v>
          </cell>
          <cell r="AB774"/>
          <cell r="AC774">
            <v>0</v>
          </cell>
          <cell r="AD774">
            <v>0</v>
          </cell>
          <cell r="AE774"/>
          <cell r="AF774">
            <v>0</v>
          </cell>
          <cell r="AG774">
            <v>0</v>
          </cell>
          <cell r="AH774"/>
          <cell r="AI774">
            <v>0.01</v>
          </cell>
          <cell r="AJ774">
            <v>733.25</v>
          </cell>
          <cell r="AK774"/>
          <cell r="AL774"/>
          <cell r="AM774">
            <v>6.36</v>
          </cell>
          <cell r="AN774">
            <v>466347</v>
          </cell>
          <cell r="AO774"/>
          <cell r="AP774">
            <v>6.36</v>
          </cell>
          <cell r="AQ774">
            <v>188904.72</v>
          </cell>
          <cell r="AR774"/>
          <cell r="AS774">
            <v>0.89</v>
          </cell>
          <cell r="AT774">
            <v>71960.95</v>
          </cell>
          <cell r="AU774"/>
          <cell r="AV774"/>
          <cell r="AW774">
            <v>1305746.92</v>
          </cell>
          <cell r="AX774"/>
          <cell r="AY774">
            <v>12.32</v>
          </cell>
        </row>
        <row r="775">
          <cell r="A775" t="str">
            <v>4709800302600</v>
          </cell>
          <cell r="B775" t="str">
            <v>PROPHETSTOWN-LYNDON-TAMPICO CUSD3</v>
          </cell>
          <cell r="C775" t="str">
            <v>WHITESIDE</v>
          </cell>
          <cell r="D775" t="str">
            <v>Unit</v>
          </cell>
          <cell r="E775"/>
          <cell r="F775">
            <v>714.95</v>
          </cell>
          <cell r="G775">
            <v>290.66000000000003</v>
          </cell>
          <cell r="H775">
            <v>0</v>
          </cell>
          <cell r="I775"/>
          <cell r="J775">
            <v>2.3199999999999998</v>
          </cell>
          <cell r="K775">
            <v>170114</v>
          </cell>
          <cell r="L775"/>
          <cell r="M775">
            <v>2.3199999999999998</v>
          </cell>
          <cell r="N775">
            <v>170114</v>
          </cell>
          <cell r="O775"/>
          <cell r="P775">
            <v>2.42</v>
          </cell>
          <cell r="Q775">
            <v>177446.5</v>
          </cell>
          <cell r="R775"/>
          <cell r="S775">
            <v>2.42</v>
          </cell>
          <cell r="T775">
            <v>177446.5</v>
          </cell>
          <cell r="U775"/>
          <cell r="V775"/>
          <cell r="W775">
            <v>0</v>
          </cell>
          <cell r="X775">
            <v>0</v>
          </cell>
          <cell r="Y775"/>
          <cell r="Z775">
            <v>0</v>
          </cell>
          <cell r="AA775">
            <v>0</v>
          </cell>
          <cell r="AB775"/>
          <cell r="AC775">
            <v>0</v>
          </cell>
          <cell r="AD775">
            <v>0</v>
          </cell>
          <cell r="AE775"/>
          <cell r="AF775">
            <v>0</v>
          </cell>
          <cell r="AG775">
            <v>0</v>
          </cell>
          <cell r="AH775"/>
          <cell r="AI775">
            <v>0</v>
          </cell>
          <cell r="AJ775">
            <v>0</v>
          </cell>
          <cell r="AK775"/>
          <cell r="AL775"/>
          <cell r="AM775">
            <v>5.07</v>
          </cell>
          <cell r="AN775">
            <v>371757.75</v>
          </cell>
          <cell r="AO775"/>
          <cell r="AP775">
            <v>5.07</v>
          </cell>
          <cell r="AQ775">
            <v>150589.14000000001</v>
          </cell>
          <cell r="AR775"/>
          <cell r="AS775">
            <v>0.71</v>
          </cell>
          <cell r="AT775">
            <v>57407.05</v>
          </cell>
          <cell r="AU775"/>
          <cell r="AV775"/>
          <cell r="AW775">
            <v>1274874.94</v>
          </cell>
          <cell r="AX775"/>
          <cell r="AY775">
            <v>12.23</v>
          </cell>
        </row>
        <row r="776">
          <cell r="A776" t="str">
            <v>4709800502600</v>
          </cell>
          <cell r="B776" t="str">
            <v>STERLING C U DIST 5</v>
          </cell>
          <cell r="C776" t="str">
            <v>WHITESIDE</v>
          </cell>
          <cell r="D776" t="str">
            <v>Unit</v>
          </cell>
          <cell r="E776"/>
          <cell r="F776">
            <v>3139.95</v>
          </cell>
          <cell r="G776">
            <v>1428</v>
          </cell>
          <cell r="H776">
            <v>149.5</v>
          </cell>
          <cell r="I776"/>
          <cell r="J776">
            <v>11.42</v>
          </cell>
          <cell r="K776">
            <v>837371.5</v>
          </cell>
          <cell r="L776"/>
          <cell r="M776">
            <v>11.42</v>
          </cell>
          <cell r="N776">
            <v>837371.5</v>
          </cell>
          <cell r="O776"/>
          <cell r="P776">
            <v>11.9</v>
          </cell>
          <cell r="Q776">
            <v>872567.5</v>
          </cell>
          <cell r="R776"/>
          <cell r="S776">
            <v>11.9</v>
          </cell>
          <cell r="T776">
            <v>872567.5</v>
          </cell>
          <cell r="U776"/>
          <cell r="V776"/>
          <cell r="W776">
            <v>1.19</v>
          </cell>
          <cell r="X776">
            <v>87256.75</v>
          </cell>
          <cell r="Y776"/>
          <cell r="Z776">
            <v>1.19</v>
          </cell>
          <cell r="AA776">
            <v>87256.75</v>
          </cell>
          <cell r="AB776"/>
          <cell r="AC776">
            <v>1.24</v>
          </cell>
          <cell r="AD776">
            <v>90923</v>
          </cell>
          <cell r="AE776"/>
          <cell r="AF776">
            <v>1.24</v>
          </cell>
          <cell r="AG776">
            <v>90923</v>
          </cell>
          <cell r="AH776"/>
          <cell r="AI776">
            <v>1.49</v>
          </cell>
          <cell r="AJ776">
            <v>109254.25</v>
          </cell>
          <cell r="AK776"/>
          <cell r="AL776"/>
          <cell r="AM776">
            <v>22.26</v>
          </cell>
          <cell r="AN776">
            <v>1632214.5</v>
          </cell>
          <cell r="AO776"/>
          <cell r="AP776">
            <v>22.26</v>
          </cell>
          <cell r="AQ776">
            <v>661166.52</v>
          </cell>
          <cell r="AR776"/>
          <cell r="AS776">
            <v>3.13</v>
          </cell>
          <cell r="AT776">
            <v>253076.15</v>
          </cell>
          <cell r="AU776"/>
          <cell r="AV776"/>
          <cell r="AW776">
            <v>6431948.9199999999</v>
          </cell>
          <cell r="AX776"/>
          <cell r="AY776">
            <v>62.64</v>
          </cell>
        </row>
        <row r="777">
          <cell r="A777" t="str">
            <v>4709800602600</v>
          </cell>
          <cell r="B777" t="str">
            <v>MORRISON COMM UNIT SCH DIST 6</v>
          </cell>
          <cell r="C777" t="str">
            <v>WHITESIDE</v>
          </cell>
          <cell r="D777" t="str">
            <v>Unit</v>
          </cell>
          <cell r="E777"/>
          <cell r="F777">
            <v>952.79</v>
          </cell>
          <cell r="G777">
            <v>292.33</v>
          </cell>
          <cell r="H777">
            <v>1</v>
          </cell>
          <cell r="I777"/>
          <cell r="J777">
            <v>2.33</v>
          </cell>
          <cell r="K777">
            <v>170847.25</v>
          </cell>
          <cell r="L777"/>
          <cell r="M777">
            <v>2.33</v>
          </cell>
          <cell r="N777">
            <v>170847.25</v>
          </cell>
          <cell r="O777"/>
          <cell r="P777">
            <v>2.4300000000000002</v>
          </cell>
          <cell r="Q777">
            <v>178179.75</v>
          </cell>
          <cell r="R777"/>
          <cell r="S777">
            <v>2.4300000000000002</v>
          </cell>
          <cell r="T777">
            <v>178179.75</v>
          </cell>
          <cell r="U777"/>
          <cell r="V777"/>
          <cell r="W777">
            <v>0</v>
          </cell>
          <cell r="X777">
            <v>0</v>
          </cell>
          <cell r="Y777"/>
          <cell r="Z777">
            <v>0</v>
          </cell>
          <cell r="AA777">
            <v>0</v>
          </cell>
          <cell r="AB777"/>
          <cell r="AC777">
            <v>0</v>
          </cell>
          <cell r="AD777">
            <v>0</v>
          </cell>
          <cell r="AE777"/>
          <cell r="AF777">
            <v>0</v>
          </cell>
          <cell r="AG777">
            <v>0</v>
          </cell>
          <cell r="AH777"/>
          <cell r="AI777">
            <v>0.01</v>
          </cell>
          <cell r="AJ777">
            <v>733.25</v>
          </cell>
          <cell r="AK777"/>
          <cell r="AL777"/>
          <cell r="AM777">
            <v>6.75</v>
          </cell>
          <cell r="AN777">
            <v>494943.75</v>
          </cell>
          <cell r="AO777"/>
          <cell r="AP777">
            <v>6.75</v>
          </cell>
          <cell r="AQ777">
            <v>200488.5</v>
          </cell>
          <cell r="AR777"/>
          <cell r="AS777">
            <v>0.95</v>
          </cell>
          <cell r="AT777">
            <v>76812.25</v>
          </cell>
          <cell r="AU777"/>
          <cell r="AV777"/>
          <cell r="AW777">
            <v>1471031.75</v>
          </cell>
          <cell r="AX777"/>
          <cell r="AY777">
            <v>13.95</v>
          </cell>
        </row>
        <row r="778">
          <cell r="A778" t="str">
            <v>4709801300200</v>
          </cell>
          <cell r="B778" t="str">
            <v>ROCK FALLS ELEMENTARY SCH DIST 13</v>
          </cell>
          <cell r="C778" t="str">
            <v>WHITESIDE</v>
          </cell>
          <cell r="D778" t="str">
            <v>Elementary</v>
          </cell>
          <cell r="E778"/>
          <cell r="F778">
            <v>774.38</v>
          </cell>
          <cell r="G778">
            <v>574.66</v>
          </cell>
          <cell r="H778">
            <v>53</v>
          </cell>
          <cell r="I778"/>
          <cell r="J778">
            <v>4.59</v>
          </cell>
          <cell r="K778">
            <v>336561.75</v>
          </cell>
          <cell r="L778"/>
          <cell r="M778">
            <v>4.59</v>
          </cell>
          <cell r="N778">
            <v>336561.75</v>
          </cell>
          <cell r="O778"/>
          <cell r="P778">
            <v>4.78</v>
          </cell>
          <cell r="Q778">
            <v>350493.5</v>
          </cell>
          <cell r="R778"/>
          <cell r="S778">
            <v>4.78</v>
          </cell>
          <cell r="T778">
            <v>350493.5</v>
          </cell>
          <cell r="U778"/>
          <cell r="V778"/>
          <cell r="W778">
            <v>0.42</v>
          </cell>
          <cell r="X778">
            <v>30796.5</v>
          </cell>
          <cell r="Y778"/>
          <cell r="Z778">
            <v>0.42</v>
          </cell>
          <cell r="AA778">
            <v>30796.5</v>
          </cell>
          <cell r="AB778"/>
          <cell r="AC778">
            <v>0.44</v>
          </cell>
          <cell r="AD778">
            <v>32263</v>
          </cell>
          <cell r="AE778"/>
          <cell r="AF778">
            <v>0.44</v>
          </cell>
          <cell r="AG778">
            <v>32263</v>
          </cell>
          <cell r="AH778"/>
          <cell r="AI778">
            <v>0.53</v>
          </cell>
          <cell r="AJ778">
            <v>38862.25</v>
          </cell>
          <cell r="AK778"/>
          <cell r="AL778"/>
          <cell r="AM778">
            <v>5.49</v>
          </cell>
          <cell r="AN778">
            <v>402554.25</v>
          </cell>
          <cell r="AO778"/>
          <cell r="AP778">
            <v>5.49</v>
          </cell>
          <cell r="AQ778">
            <v>163063.98000000001</v>
          </cell>
          <cell r="AR778"/>
          <cell r="AS778">
            <v>0.77</v>
          </cell>
          <cell r="AT778">
            <v>62258.35</v>
          </cell>
          <cell r="AU778"/>
          <cell r="AV778"/>
          <cell r="AW778">
            <v>2166968.33</v>
          </cell>
          <cell r="AX778"/>
          <cell r="AY778">
            <v>21.47</v>
          </cell>
        </row>
        <row r="779">
          <cell r="A779" t="str">
            <v>4709802000200</v>
          </cell>
          <cell r="B779" t="str">
            <v>EAST COLOMA - NELSON CESD 20</v>
          </cell>
          <cell r="C779" t="str">
            <v>WHITESIDE</v>
          </cell>
          <cell r="D779" t="str">
            <v>Elementary</v>
          </cell>
          <cell r="E779"/>
          <cell r="F779">
            <v>226.38</v>
          </cell>
          <cell r="G779">
            <v>103.33</v>
          </cell>
          <cell r="H779">
            <v>10.5</v>
          </cell>
          <cell r="I779"/>
          <cell r="J779">
            <v>0.82</v>
          </cell>
          <cell r="K779">
            <v>60126.5</v>
          </cell>
          <cell r="L779"/>
          <cell r="M779">
            <v>0.82</v>
          </cell>
          <cell r="N779">
            <v>60126.5</v>
          </cell>
          <cell r="O779"/>
          <cell r="P779">
            <v>0.86</v>
          </cell>
          <cell r="Q779">
            <v>63059.5</v>
          </cell>
          <cell r="R779"/>
          <cell r="S779">
            <v>0.86</v>
          </cell>
          <cell r="T779">
            <v>63059.5</v>
          </cell>
          <cell r="U779"/>
          <cell r="V779"/>
          <cell r="W779">
            <v>0.08</v>
          </cell>
          <cell r="X779">
            <v>5866</v>
          </cell>
          <cell r="Y779"/>
          <cell r="Z779">
            <v>0.08</v>
          </cell>
          <cell r="AA779">
            <v>5866</v>
          </cell>
          <cell r="AB779"/>
          <cell r="AC779">
            <v>0.08</v>
          </cell>
          <cell r="AD779">
            <v>5866</v>
          </cell>
          <cell r="AE779"/>
          <cell r="AF779">
            <v>0.08</v>
          </cell>
          <cell r="AG779">
            <v>5866</v>
          </cell>
          <cell r="AH779"/>
          <cell r="AI779">
            <v>0.1</v>
          </cell>
          <cell r="AJ779">
            <v>7332.5</v>
          </cell>
          <cell r="AK779"/>
          <cell r="AL779"/>
          <cell r="AM779">
            <v>1.6</v>
          </cell>
          <cell r="AN779">
            <v>117320</v>
          </cell>
          <cell r="AO779"/>
          <cell r="AP779">
            <v>1.6</v>
          </cell>
          <cell r="AQ779">
            <v>47523.199999999997</v>
          </cell>
          <cell r="AR779"/>
          <cell r="AS779">
            <v>0.22</v>
          </cell>
          <cell r="AT779">
            <v>17788.099999999999</v>
          </cell>
          <cell r="AU779"/>
          <cell r="AV779"/>
          <cell r="AW779">
            <v>459799.8</v>
          </cell>
          <cell r="AX779"/>
          <cell r="AY779">
            <v>4.4800000000000004</v>
          </cell>
        </row>
        <row r="780">
          <cell r="A780" t="str">
            <v>4709814500400</v>
          </cell>
          <cell r="B780" t="str">
            <v>MONTMORENCY C C SCH DIST 145</v>
          </cell>
          <cell r="C780" t="str">
            <v>WHITESIDE</v>
          </cell>
          <cell r="D780" t="str">
            <v>Elementary</v>
          </cell>
          <cell r="E780"/>
          <cell r="F780">
            <v>222.63</v>
          </cell>
          <cell r="G780">
            <v>63.66</v>
          </cell>
          <cell r="H780">
            <v>0</v>
          </cell>
          <cell r="I780"/>
          <cell r="J780">
            <v>0.5</v>
          </cell>
          <cell r="K780">
            <v>36662.5</v>
          </cell>
          <cell r="L780"/>
          <cell r="M780">
            <v>0.5</v>
          </cell>
          <cell r="N780">
            <v>36662.5</v>
          </cell>
          <cell r="O780"/>
          <cell r="P780">
            <v>0.53</v>
          </cell>
          <cell r="Q780">
            <v>38862.25</v>
          </cell>
          <cell r="R780"/>
          <cell r="S780">
            <v>0.53</v>
          </cell>
          <cell r="T780">
            <v>38862.25</v>
          </cell>
          <cell r="U780"/>
          <cell r="V780"/>
          <cell r="W780">
            <v>0</v>
          </cell>
          <cell r="X780">
            <v>0</v>
          </cell>
          <cell r="Y780"/>
          <cell r="Z780">
            <v>0</v>
          </cell>
          <cell r="AA780">
            <v>0</v>
          </cell>
          <cell r="AB780"/>
          <cell r="AC780">
            <v>0</v>
          </cell>
          <cell r="AD780">
            <v>0</v>
          </cell>
          <cell r="AE780"/>
          <cell r="AF780">
            <v>0</v>
          </cell>
          <cell r="AG780">
            <v>0</v>
          </cell>
          <cell r="AH780"/>
          <cell r="AI780">
            <v>0</v>
          </cell>
          <cell r="AJ780">
            <v>0</v>
          </cell>
          <cell r="AK780"/>
          <cell r="AL780"/>
          <cell r="AM780">
            <v>1.57</v>
          </cell>
          <cell r="AN780">
            <v>115120.25</v>
          </cell>
          <cell r="AO780"/>
          <cell r="AP780">
            <v>1.57</v>
          </cell>
          <cell r="AQ780">
            <v>46632.14</v>
          </cell>
          <cell r="AR780"/>
          <cell r="AS780">
            <v>0.22</v>
          </cell>
          <cell r="AT780">
            <v>17788.099999999999</v>
          </cell>
          <cell r="AU780"/>
          <cell r="AV780"/>
          <cell r="AW780">
            <v>330589.99</v>
          </cell>
          <cell r="AX780"/>
          <cell r="AY780">
            <v>3.13</v>
          </cell>
        </row>
        <row r="781">
          <cell r="A781" t="str">
            <v>4709830101700</v>
          </cell>
          <cell r="B781" t="str">
            <v>ROCK FALLS TWP H S DIST 301</v>
          </cell>
          <cell r="C781" t="str">
            <v>WHITESIDE</v>
          </cell>
          <cell r="D781" t="str">
            <v>High School</v>
          </cell>
          <cell r="E781"/>
          <cell r="F781">
            <v>593.49</v>
          </cell>
          <cell r="G781">
            <v>305</v>
          </cell>
          <cell r="H781">
            <v>11</v>
          </cell>
          <cell r="I781"/>
          <cell r="J781">
            <v>2.44</v>
          </cell>
          <cell r="K781">
            <v>178913</v>
          </cell>
          <cell r="L781"/>
          <cell r="M781">
            <v>2.44</v>
          </cell>
          <cell r="N781">
            <v>178913</v>
          </cell>
          <cell r="O781"/>
          <cell r="P781">
            <v>2.54</v>
          </cell>
          <cell r="Q781">
            <v>186245.5</v>
          </cell>
          <cell r="R781"/>
          <cell r="S781">
            <v>2.54</v>
          </cell>
          <cell r="T781">
            <v>186245.5</v>
          </cell>
          <cell r="U781"/>
          <cell r="V781"/>
          <cell r="W781">
            <v>0.08</v>
          </cell>
          <cell r="X781">
            <v>5866</v>
          </cell>
          <cell r="Y781"/>
          <cell r="Z781">
            <v>0.08</v>
          </cell>
          <cell r="AA781">
            <v>5866</v>
          </cell>
          <cell r="AB781"/>
          <cell r="AC781">
            <v>0.09</v>
          </cell>
          <cell r="AD781">
            <v>6599.25</v>
          </cell>
          <cell r="AE781"/>
          <cell r="AF781">
            <v>0.09</v>
          </cell>
          <cell r="AG781">
            <v>6599.25</v>
          </cell>
          <cell r="AH781"/>
          <cell r="AI781">
            <v>0.11</v>
          </cell>
          <cell r="AJ781">
            <v>8065.75</v>
          </cell>
          <cell r="AK781"/>
          <cell r="AL781"/>
          <cell r="AM781">
            <v>4.2</v>
          </cell>
          <cell r="AN781">
            <v>307965</v>
          </cell>
          <cell r="AO781"/>
          <cell r="AP781">
            <v>4.2</v>
          </cell>
          <cell r="AQ781">
            <v>124748.4</v>
          </cell>
          <cell r="AR781"/>
          <cell r="AS781">
            <v>0.59</v>
          </cell>
          <cell r="AT781">
            <v>47704.45</v>
          </cell>
          <cell r="AU781"/>
          <cell r="AV781"/>
          <cell r="AW781">
            <v>1243731.1000000001</v>
          </cell>
          <cell r="AX781"/>
          <cell r="AY781">
            <v>12.09</v>
          </cell>
        </row>
        <row r="782">
          <cell r="A782" t="str">
            <v>4800000000092</v>
          </cell>
          <cell r="B782" t="str">
            <v>ALT SCH-PEORIA ROE</v>
          </cell>
          <cell r="C782" t="str">
            <v>PEORIA</v>
          </cell>
          <cell r="D782" t="str">
            <v>Regional</v>
          </cell>
          <cell r="E782"/>
          <cell r="F782">
            <v>34.99</v>
          </cell>
          <cell r="G782">
            <v>17.017128313484747</v>
          </cell>
          <cell r="H782">
            <v>0</v>
          </cell>
          <cell r="I782"/>
          <cell r="J782">
            <v>0.13</v>
          </cell>
          <cell r="K782">
            <v>9532.25</v>
          </cell>
          <cell r="L782"/>
          <cell r="M782">
            <v>0.13</v>
          </cell>
          <cell r="N782">
            <v>9532.25</v>
          </cell>
          <cell r="O782"/>
          <cell r="P782">
            <v>0.14000000000000001</v>
          </cell>
          <cell r="Q782">
            <v>10265.5</v>
          </cell>
          <cell r="R782"/>
          <cell r="S782">
            <v>0.14000000000000001</v>
          </cell>
          <cell r="T782">
            <v>10265.5</v>
          </cell>
          <cell r="U782"/>
          <cell r="V782"/>
          <cell r="W782">
            <v>0</v>
          </cell>
          <cell r="X782">
            <v>0</v>
          </cell>
          <cell r="Y782"/>
          <cell r="Z782">
            <v>0</v>
          </cell>
          <cell r="AA782">
            <v>0</v>
          </cell>
          <cell r="AB782"/>
          <cell r="AC782">
            <v>0</v>
          </cell>
          <cell r="AD782">
            <v>0</v>
          </cell>
          <cell r="AE782"/>
          <cell r="AF782">
            <v>0</v>
          </cell>
          <cell r="AG782">
            <v>0</v>
          </cell>
          <cell r="AH782"/>
          <cell r="AI782">
            <v>0</v>
          </cell>
          <cell r="AJ782">
            <v>0</v>
          </cell>
          <cell r="AK782"/>
          <cell r="AL782"/>
          <cell r="AM782">
            <v>0.24</v>
          </cell>
          <cell r="AN782">
            <v>17598</v>
          </cell>
          <cell r="AO782"/>
          <cell r="AP782">
            <v>0.24</v>
          </cell>
          <cell r="AQ782">
            <v>7128.48</v>
          </cell>
          <cell r="AR782"/>
          <cell r="AS782">
            <v>0.03</v>
          </cell>
          <cell r="AT782">
            <v>2425.65</v>
          </cell>
          <cell r="AU782"/>
          <cell r="AV782"/>
          <cell r="AW782">
            <v>66747.63</v>
          </cell>
          <cell r="AX782"/>
          <cell r="AY782">
            <v>0.65</v>
          </cell>
        </row>
        <row r="783">
          <cell r="A783" t="str">
            <v>4800000000093</v>
          </cell>
          <cell r="B783" t="str">
            <v>SAFE SCH-PEORIA ROE</v>
          </cell>
          <cell r="C783" t="str">
            <v>PEORIA</v>
          </cell>
          <cell r="D783" t="str">
            <v>Regional</v>
          </cell>
          <cell r="E783"/>
          <cell r="F783">
            <v>48</v>
          </cell>
          <cell r="G783">
            <v>23.344445814440352</v>
          </cell>
          <cell r="H783">
            <v>0</v>
          </cell>
          <cell r="I783"/>
          <cell r="J783">
            <v>0.18</v>
          </cell>
          <cell r="K783">
            <v>13198.5</v>
          </cell>
          <cell r="L783"/>
          <cell r="M783">
            <v>0.18</v>
          </cell>
          <cell r="N783">
            <v>13198.5</v>
          </cell>
          <cell r="O783"/>
          <cell r="P783">
            <v>0.19</v>
          </cell>
          <cell r="Q783">
            <v>13931.75</v>
          </cell>
          <cell r="R783"/>
          <cell r="S783">
            <v>0.19</v>
          </cell>
          <cell r="T783">
            <v>13931.75</v>
          </cell>
          <cell r="U783"/>
          <cell r="V783"/>
          <cell r="W783">
            <v>0</v>
          </cell>
          <cell r="X783">
            <v>0</v>
          </cell>
          <cell r="Y783"/>
          <cell r="Z783">
            <v>0</v>
          </cell>
          <cell r="AA783">
            <v>0</v>
          </cell>
          <cell r="AB783"/>
          <cell r="AC783">
            <v>0</v>
          </cell>
          <cell r="AD783">
            <v>0</v>
          </cell>
          <cell r="AE783"/>
          <cell r="AF783">
            <v>0</v>
          </cell>
          <cell r="AG783">
            <v>0</v>
          </cell>
          <cell r="AH783"/>
          <cell r="AI783">
            <v>0</v>
          </cell>
          <cell r="AJ783">
            <v>0</v>
          </cell>
          <cell r="AK783"/>
          <cell r="AL783"/>
          <cell r="AM783">
            <v>0.34</v>
          </cell>
          <cell r="AN783">
            <v>24930.5</v>
          </cell>
          <cell r="AO783"/>
          <cell r="AP783">
            <v>0.34</v>
          </cell>
          <cell r="AQ783">
            <v>10098.68</v>
          </cell>
          <cell r="AR783"/>
          <cell r="AS783">
            <v>0.04</v>
          </cell>
          <cell r="AT783">
            <v>3234.2</v>
          </cell>
          <cell r="AU783"/>
          <cell r="AV783"/>
          <cell r="AW783">
            <v>92523.88</v>
          </cell>
          <cell r="AX783"/>
          <cell r="AY783">
            <v>0.90000000000000013</v>
          </cell>
        </row>
        <row r="784">
          <cell r="A784" t="str">
            <v>4807206200200</v>
          </cell>
          <cell r="B784" t="str">
            <v>PLEASANT VALLEY SCH DIST 62</v>
          </cell>
          <cell r="C784" t="str">
            <v>PEORIA</v>
          </cell>
          <cell r="D784" t="str">
            <v>Elementary</v>
          </cell>
          <cell r="E784"/>
          <cell r="F784">
            <v>430.81</v>
          </cell>
          <cell r="G784">
            <v>330.33</v>
          </cell>
          <cell r="H784">
            <v>5</v>
          </cell>
          <cell r="I784"/>
          <cell r="J784">
            <v>2.64</v>
          </cell>
          <cell r="K784">
            <v>193578</v>
          </cell>
          <cell r="L784"/>
          <cell r="M784">
            <v>2.64</v>
          </cell>
          <cell r="N784">
            <v>193578</v>
          </cell>
          <cell r="O784"/>
          <cell r="P784">
            <v>2.75</v>
          </cell>
          <cell r="Q784">
            <v>201643.75</v>
          </cell>
          <cell r="R784"/>
          <cell r="S784">
            <v>2.75</v>
          </cell>
          <cell r="T784">
            <v>201643.75</v>
          </cell>
          <cell r="U784"/>
          <cell r="V784"/>
          <cell r="W784">
            <v>0.04</v>
          </cell>
          <cell r="X784">
            <v>2933</v>
          </cell>
          <cell r="Y784"/>
          <cell r="Z784">
            <v>0.04</v>
          </cell>
          <cell r="AA784">
            <v>2933</v>
          </cell>
          <cell r="AB784"/>
          <cell r="AC784">
            <v>0.04</v>
          </cell>
          <cell r="AD784">
            <v>2933</v>
          </cell>
          <cell r="AE784"/>
          <cell r="AF784">
            <v>0.04</v>
          </cell>
          <cell r="AG784">
            <v>2933</v>
          </cell>
          <cell r="AH784"/>
          <cell r="AI784">
            <v>0.05</v>
          </cell>
          <cell r="AJ784">
            <v>3666.25</v>
          </cell>
          <cell r="AK784"/>
          <cell r="AL784"/>
          <cell r="AM784">
            <v>3.05</v>
          </cell>
          <cell r="AN784">
            <v>223641.25</v>
          </cell>
          <cell r="AO784"/>
          <cell r="AP784">
            <v>3.05</v>
          </cell>
          <cell r="AQ784">
            <v>90591.1</v>
          </cell>
          <cell r="AR784"/>
          <cell r="AS784">
            <v>0.43</v>
          </cell>
          <cell r="AT784">
            <v>34767.65</v>
          </cell>
          <cell r="AU784"/>
          <cell r="AV784"/>
          <cell r="AW784">
            <v>1154841.75</v>
          </cell>
          <cell r="AX784"/>
          <cell r="AY784">
            <v>11.36</v>
          </cell>
        </row>
        <row r="785">
          <cell r="A785" t="str">
            <v>4807206300200</v>
          </cell>
          <cell r="B785" t="str">
            <v>NORWOOD ELEM SCHOOL DIST 63</v>
          </cell>
          <cell r="C785" t="str">
            <v>PEORIA</v>
          </cell>
          <cell r="D785" t="str">
            <v>Elementary</v>
          </cell>
          <cell r="E785"/>
          <cell r="F785">
            <v>386.73</v>
          </cell>
          <cell r="G785">
            <v>174</v>
          </cell>
          <cell r="H785">
            <v>0</v>
          </cell>
          <cell r="I785"/>
          <cell r="J785">
            <v>1.39</v>
          </cell>
          <cell r="K785">
            <v>101921.75</v>
          </cell>
          <cell r="L785"/>
          <cell r="M785">
            <v>1.39</v>
          </cell>
          <cell r="N785">
            <v>101921.75</v>
          </cell>
          <cell r="O785"/>
          <cell r="P785">
            <v>1.45</v>
          </cell>
          <cell r="Q785">
            <v>106321.25</v>
          </cell>
          <cell r="R785"/>
          <cell r="S785">
            <v>1.45</v>
          </cell>
          <cell r="T785">
            <v>106321.25</v>
          </cell>
          <cell r="U785"/>
          <cell r="V785"/>
          <cell r="W785">
            <v>0</v>
          </cell>
          <cell r="X785">
            <v>0</v>
          </cell>
          <cell r="Y785"/>
          <cell r="Z785">
            <v>0</v>
          </cell>
          <cell r="AA785">
            <v>0</v>
          </cell>
          <cell r="AB785"/>
          <cell r="AC785">
            <v>0</v>
          </cell>
          <cell r="AD785">
            <v>0</v>
          </cell>
          <cell r="AE785"/>
          <cell r="AF785">
            <v>0</v>
          </cell>
          <cell r="AG785">
            <v>0</v>
          </cell>
          <cell r="AH785"/>
          <cell r="AI785">
            <v>0</v>
          </cell>
          <cell r="AJ785">
            <v>0</v>
          </cell>
          <cell r="AK785"/>
          <cell r="AL785"/>
          <cell r="AM785">
            <v>2.74</v>
          </cell>
          <cell r="AN785">
            <v>200910.5</v>
          </cell>
          <cell r="AO785"/>
          <cell r="AP785">
            <v>2.74</v>
          </cell>
          <cell r="AQ785">
            <v>81383.48</v>
          </cell>
          <cell r="AR785"/>
          <cell r="AS785">
            <v>0.38</v>
          </cell>
          <cell r="AT785">
            <v>30724.9</v>
          </cell>
          <cell r="AU785"/>
          <cell r="AV785"/>
          <cell r="AW785">
            <v>729504.88</v>
          </cell>
          <cell r="AX785"/>
          <cell r="AY785">
            <v>7.03</v>
          </cell>
        </row>
        <row r="786">
          <cell r="A786" t="str">
            <v>4807206600200</v>
          </cell>
          <cell r="B786" t="str">
            <v>BARTONVILLE SCHOOL DIST 66</v>
          </cell>
          <cell r="C786" t="str">
            <v>PEORIA</v>
          </cell>
          <cell r="D786" t="str">
            <v>Elementary</v>
          </cell>
          <cell r="E786"/>
          <cell r="F786">
            <v>212.57</v>
          </cell>
          <cell r="G786">
            <v>103</v>
          </cell>
          <cell r="H786">
            <v>0</v>
          </cell>
          <cell r="I786"/>
          <cell r="J786">
            <v>0.82</v>
          </cell>
          <cell r="K786">
            <v>60126.5</v>
          </cell>
          <cell r="L786"/>
          <cell r="M786">
            <v>0.82</v>
          </cell>
          <cell r="N786">
            <v>60126.5</v>
          </cell>
          <cell r="O786"/>
          <cell r="P786">
            <v>0.85</v>
          </cell>
          <cell r="Q786">
            <v>62326.25</v>
          </cell>
          <cell r="R786"/>
          <cell r="S786">
            <v>0.85</v>
          </cell>
          <cell r="T786">
            <v>62326.25</v>
          </cell>
          <cell r="U786"/>
          <cell r="V786"/>
          <cell r="W786">
            <v>0</v>
          </cell>
          <cell r="X786">
            <v>0</v>
          </cell>
          <cell r="Y786"/>
          <cell r="Z786">
            <v>0</v>
          </cell>
          <cell r="AA786">
            <v>0</v>
          </cell>
          <cell r="AB786"/>
          <cell r="AC786">
            <v>0</v>
          </cell>
          <cell r="AD786">
            <v>0</v>
          </cell>
          <cell r="AE786"/>
          <cell r="AF786">
            <v>0</v>
          </cell>
          <cell r="AG786">
            <v>0</v>
          </cell>
          <cell r="AH786"/>
          <cell r="AI786">
            <v>0</v>
          </cell>
          <cell r="AJ786">
            <v>0</v>
          </cell>
          <cell r="AK786"/>
          <cell r="AL786"/>
          <cell r="AM786">
            <v>1.5</v>
          </cell>
          <cell r="AN786">
            <v>109987.5</v>
          </cell>
          <cell r="AO786"/>
          <cell r="AP786">
            <v>1.5</v>
          </cell>
          <cell r="AQ786">
            <v>44553</v>
          </cell>
          <cell r="AR786"/>
          <cell r="AS786">
            <v>0.21</v>
          </cell>
          <cell r="AT786">
            <v>16979.55</v>
          </cell>
          <cell r="AU786"/>
          <cell r="AV786"/>
          <cell r="AW786">
            <v>416425.55</v>
          </cell>
          <cell r="AX786"/>
          <cell r="AY786">
            <v>4.0199999999999996</v>
          </cell>
        </row>
        <row r="787">
          <cell r="A787" t="str">
            <v>4807206800200</v>
          </cell>
          <cell r="B787" t="str">
            <v>OAK GROVE SCHOOL DIST 68</v>
          </cell>
          <cell r="C787" t="str">
            <v>PEORIA</v>
          </cell>
          <cell r="D787" t="str">
            <v>Elementary</v>
          </cell>
          <cell r="E787"/>
          <cell r="F787">
            <v>275.75</v>
          </cell>
          <cell r="G787">
            <v>123.66</v>
          </cell>
          <cell r="H787">
            <v>0</v>
          </cell>
          <cell r="I787"/>
          <cell r="J787">
            <v>0.98</v>
          </cell>
          <cell r="K787">
            <v>71858.5</v>
          </cell>
          <cell r="L787"/>
          <cell r="M787">
            <v>0.98</v>
          </cell>
          <cell r="N787">
            <v>71858.5</v>
          </cell>
          <cell r="O787"/>
          <cell r="P787">
            <v>1.03</v>
          </cell>
          <cell r="Q787">
            <v>75524.75</v>
          </cell>
          <cell r="R787"/>
          <cell r="S787">
            <v>1.03</v>
          </cell>
          <cell r="T787">
            <v>75524.75</v>
          </cell>
          <cell r="U787"/>
          <cell r="V787"/>
          <cell r="W787">
            <v>0</v>
          </cell>
          <cell r="X787">
            <v>0</v>
          </cell>
          <cell r="Y787"/>
          <cell r="Z787">
            <v>0</v>
          </cell>
          <cell r="AA787">
            <v>0</v>
          </cell>
          <cell r="AB787"/>
          <cell r="AC787">
            <v>0</v>
          </cell>
          <cell r="AD787">
            <v>0</v>
          </cell>
          <cell r="AE787"/>
          <cell r="AF787">
            <v>0</v>
          </cell>
          <cell r="AG787">
            <v>0</v>
          </cell>
          <cell r="AH787"/>
          <cell r="AI787">
            <v>0</v>
          </cell>
          <cell r="AJ787">
            <v>0</v>
          </cell>
          <cell r="AK787"/>
          <cell r="AL787"/>
          <cell r="AM787">
            <v>1.95</v>
          </cell>
          <cell r="AN787">
            <v>142983.75</v>
          </cell>
          <cell r="AO787"/>
          <cell r="AP787">
            <v>1.95</v>
          </cell>
          <cell r="AQ787">
            <v>57918.9</v>
          </cell>
          <cell r="AR787"/>
          <cell r="AS787">
            <v>0.27</v>
          </cell>
          <cell r="AT787">
            <v>21830.85</v>
          </cell>
          <cell r="AU787"/>
          <cell r="AV787"/>
          <cell r="AW787">
            <v>517500</v>
          </cell>
          <cell r="AX787"/>
          <cell r="AY787">
            <v>4.99</v>
          </cell>
        </row>
        <row r="788">
          <cell r="A788" t="str">
            <v>4807206900200</v>
          </cell>
          <cell r="B788" t="str">
            <v>PLEASANT HILL SCHOOL DIST 69</v>
          </cell>
          <cell r="C788" t="str">
            <v>PEORIA</v>
          </cell>
          <cell r="D788" t="str">
            <v>Elementary</v>
          </cell>
          <cell r="E788"/>
          <cell r="F788">
            <v>179.47</v>
          </cell>
          <cell r="G788">
            <v>120.33</v>
          </cell>
          <cell r="H788">
            <v>9</v>
          </cell>
          <cell r="I788"/>
          <cell r="J788">
            <v>0.96</v>
          </cell>
          <cell r="K788">
            <v>70392</v>
          </cell>
          <cell r="L788"/>
          <cell r="M788">
            <v>0.96</v>
          </cell>
          <cell r="N788">
            <v>70392</v>
          </cell>
          <cell r="O788"/>
          <cell r="P788">
            <v>1</v>
          </cell>
          <cell r="Q788">
            <v>73325</v>
          </cell>
          <cell r="R788"/>
          <cell r="S788">
            <v>1</v>
          </cell>
          <cell r="T788">
            <v>73325</v>
          </cell>
          <cell r="U788"/>
          <cell r="V788"/>
          <cell r="W788">
            <v>7.0000000000000007E-2</v>
          </cell>
          <cell r="X788">
            <v>5132.75</v>
          </cell>
          <cell r="Y788"/>
          <cell r="Z788">
            <v>7.0000000000000007E-2</v>
          </cell>
          <cell r="AA788">
            <v>5132.75</v>
          </cell>
          <cell r="AB788"/>
          <cell r="AC788">
            <v>7.0000000000000007E-2</v>
          </cell>
          <cell r="AD788">
            <v>5132.75</v>
          </cell>
          <cell r="AE788"/>
          <cell r="AF788">
            <v>7.0000000000000007E-2</v>
          </cell>
          <cell r="AG788">
            <v>5132.75</v>
          </cell>
          <cell r="AH788"/>
          <cell r="AI788">
            <v>0.09</v>
          </cell>
          <cell r="AJ788">
            <v>6599.25</v>
          </cell>
          <cell r="AK788"/>
          <cell r="AL788"/>
          <cell r="AM788">
            <v>1.27</v>
          </cell>
          <cell r="AN788">
            <v>93122.75</v>
          </cell>
          <cell r="AO788"/>
          <cell r="AP788">
            <v>1.27</v>
          </cell>
          <cell r="AQ788">
            <v>37721.54</v>
          </cell>
          <cell r="AR788"/>
          <cell r="AS788">
            <v>0.17</v>
          </cell>
          <cell r="AT788">
            <v>13745.35</v>
          </cell>
          <cell r="AU788"/>
          <cell r="AV788"/>
          <cell r="AW788">
            <v>459153.89</v>
          </cell>
          <cell r="AX788"/>
          <cell r="AY788">
            <v>4.5299999999999994</v>
          </cell>
        </row>
        <row r="789">
          <cell r="A789" t="str">
            <v>4807207000200</v>
          </cell>
          <cell r="B789" t="str">
            <v>MONROE SCHOOL DIST 70</v>
          </cell>
          <cell r="C789" t="str">
            <v>PEORIA</v>
          </cell>
          <cell r="D789" t="str">
            <v>Elementary</v>
          </cell>
          <cell r="E789"/>
          <cell r="F789">
            <v>284.64</v>
          </cell>
          <cell r="G789">
            <v>92</v>
          </cell>
          <cell r="H789">
            <v>0</v>
          </cell>
          <cell r="I789"/>
          <cell r="J789">
            <v>0.73</v>
          </cell>
          <cell r="K789">
            <v>53527.25</v>
          </cell>
          <cell r="L789"/>
          <cell r="M789">
            <v>0.73</v>
          </cell>
          <cell r="N789">
            <v>53527.25</v>
          </cell>
          <cell r="O789"/>
          <cell r="P789">
            <v>0.76</v>
          </cell>
          <cell r="Q789">
            <v>55727</v>
          </cell>
          <cell r="R789"/>
          <cell r="S789">
            <v>0.76</v>
          </cell>
          <cell r="T789">
            <v>55727</v>
          </cell>
          <cell r="U789"/>
          <cell r="V789"/>
          <cell r="W789">
            <v>0</v>
          </cell>
          <cell r="X789">
            <v>0</v>
          </cell>
          <cell r="Y789"/>
          <cell r="Z789">
            <v>0</v>
          </cell>
          <cell r="AA789">
            <v>0</v>
          </cell>
          <cell r="AB789"/>
          <cell r="AC789">
            <v>0</v>
          </cell>
          <cell r="AD789">
            <v>0</v>
          </cell>
          <cell r="AE789"/>
          <cell r="AF789">
            <v>0</v>
          </cell>
          <cell r="AG789">
            <v>0</v>
          </cell>
          <cell r="AH789"/>
          <cell r="AI789">
            <v>0</v>
          </cell>
          <cell r="AJ789">
            <v>0</v>
          </cell>
          <cell r="AK789"/>
          <cell r="AL789"/>
          <cell r="AM789">
            <v>2.0099999999999998</v>
          </cell>
          <cell r="AN789">
            <v>147383.25</v>
          </cell>
          <cell r="AO789"/>
          <cell r="AP789">
            <v>2.0099999999999998</v>
          </cell>
          <cell r="AQ789">
            <v>59701.02</v>
          </cell>
          <cell r="AR789"/>
          <cell r="AS789">
            <v>0.28000000000000003</v>
          </cell>
          <cell r="AT789">
            <v>22639.4</v>
          </cell>
          <cell r="AU789"/>
          <cell r="AV789"/>
          <cell r="AW789">
            <v>448232.17</v>
          </cell>
          <cell r="AX789"/>
          <cell r="AY789">
            <v>4.26</v>
          </cell>
        </row>
        <row r="790">
          <cell r="A790" t="str">
            <v>4807215002500</v>
          </cell>
          <cell r="B790" t="str">
            <v>PEORIA SCHOOL DISTRICT 150</v>
          </cell>
          <cell r="C790" t="str">
            <v>PEORIA</v>
          </cell>
          <cell r="D790" t="str">
            <v>Unit</v>
          </cell>
          <cell r="E790"/>
          <cell r="F790">
            <v>12197.55</v>
          </cell>
          <cell r="G790">
            <v>8898.66</v>
          </cell>
          <cell r="H790">
            <v>915</v>
          </cell>
          <cell r="I790"/>
          <cell r="J790">
            <v>71.180000000000007</v>
          </cell>
          <cell r="K790">
            <v>5219273.5</v>
          </cell>
          <cell r="L790"/>
          <cell r="M790">
            <v>71.180000000000007</v>
          </cell>
          <cell r="N790">
            <v>5219273.5</v>
          </cell>
          <cell r="O790"/>
          <cell r="P790">
            <v>74.150000000000006</v>
          </cell>
          <cell r="Q790">
            <v>5437048.75</v>
          </cell>
          <cell r="R790"/>
          <cell r="S790">
            <v>74.150000000000006</v>
          </cell>
          <cell r="T790">
            <v>5437048.75</v>
          </cell>
          <cell r="U790"/>
          <cell r="V790"/>
          <cell r="W790">
            <v>7.32</v>
          </cell>
          <cell r="X790">
            <v>536739</v>
          </cell>
          <cell r="Y790"/>
          <cell r="Z790">
            <v>7.32</v>
          </cell>
          <cell r="AA790">
            <v>536739</v>
          </cell>
          <cell r="AB790"/>
          <cell r="AC790">
            <v>7.62</v>
          </cell>
          <cell r="AD790">
            <v>558736.5</v>
          </cell>
          <cell r="AE790"/>
          <cell r="AF790">
            <v>7.62</v>
          </cell>
          <cell r="AG790">
            <v>558736.5</v>
          </cell>
          <cell r="AH790"/>
          <cell r="AI790">
            <v>9.15</v>
          </cell>
          <cell r="AJ790">
            <v>670923.75</v>
          </cell>
          <cell r="AK790"/>
          <cell r="AL790"/>
          <cell r="AM790">
            <v>86.5</v>
          </cell>
          <cell r="AN790">
            <v>6342612.5</v>
          </cell>
          <cell r="AO790"/>
          <cell r="AP790">
            <v>86.5</v>
          </cell>
          <cell r="AQ790">
            <v>2569223</v>
          </cell>
          <cell r="AR790"/>
          <cell r="AS790">
            <v>12.19</v>
          </cell>
          <cell r="AT790">
            <v>985622.45</v>
          </cell>
          <cell r="AU790"/>
          <cell r="AV790"/>
          <cell r="AW790">
            <v>34071977.200000003</v>
          </cell>
          <cell r="AX790"/>
          <cell r="AY790">
            <v>337.69000000000005</v>
          </cell>
        </row>
        <row r="791">
          <cell r="A791" t="str">
            <v>4807226502600</v>
          </cell>
          <cell r="B791" t="str">
            <v>FARMINGTON CENTRAL C U S D 265</v>
          </cell>
          <cell r="C791" t="str">
            <v>PEORIA</v>
          </cell>
          <cell r="D791" t="str">
            <v>Unit</v>
          </cell>
          <cell r="E791"/>
          <cell r="F791">
            <v>1165.6099999999999</v>
          </cell>
          <cell r="G791">
            <v>333.66</v>
          </cell>
          <cell r="H791">
            <v>1</v>
          </cell>
          <cell r="I791"/>
          <cell r="J791">
            <v>2.66</v>
          </cell>
          <cell r="K791">
            <v>195044.5</v>
          </cell>
          <cell r="L791"/>
          <cell r="M791">
            <v>2.66</v>
          </cell>
          <cell r="N791">
            <v>195044.5</v>
          </cell>
          <cell r="O791"/>
          <cell r="P791">
            <v>2.78</v>
          </cell>
          <cell r="Q791">
            <v>203843.5</v>
          </cell>
          <cell r="R791"/>
          <cell r="S791">
            <v>2.78</v>
          </cell>
          <cell r="T791">
            <v>203843.5</v>
          </cell>
          <cell r="U791"/>
          <cell r="V791"/>
          <cell r="W791">
            <v>0</v>
          </cell>
          <cell r="X791">
            <v>0</v>
          </cell>
          <cell r="Y791"/>
          <cell r="Z791">
            <v>0</v>
          </cell>
          <cell r="AA791">
            <v>0</v>
          </cell>
          <cell r="AB791"/>
          <cell r="AC791">
            <v>0</v>
          </cell>
          <cell r="AD791">
            <v>0</v>
          </cell>
          <cell r="AE791"/>
          <cell r="AF791">
            <v>0</v>
          </cell>
          <cell r="AG791">
            <v>0</v>
          </cell>
          <cell r="AH791"/>
          <cell r="AI791">
            <v>0.01</v>
          </cell>
          <cell r="AJ791">
            <v>733.25</v>
          </cell>
          <cell r="AK791"/>
          <cell r="AL791"/>
          <cell r="AM791">
            <v>8.26</v>
          </cell>
          <cell r="AN791">
            <v>605664.5</v>
          </cell>
          <cell r="AO791"/>
          <cell r="AP791">
            <v>8.26</v>
          </cell>
          <cell r="AQ791">
            <v>245338.52</v>
          </cell>
          <cell r="AR791"/>
          <cell r="AS791">
            <v>1.1599999999999999</v>
          </cell>
          <cell r="AT791">
            <v>93791.8</v>
          </cell>
          <cell r="AU791"/>
          <cell r="AV791"/>
          <cell r="AW791">
            <v>1743304.07</v>
          </cell>
          <cell r="AX791"/>
          <cell r="AY791">
            <v>16.489999999999998</v>
          </cell>
        </row>
        <row r="792">
          <cell r="A792" t="str">
            <v>4807230902600</v>
          </cell>
          <cell r="B792" t="str">
            <v>BRIMFIELD C U SCHOOL DIST 309</v>
          </cell>
          <cell r="C792" t="str">
            <v>PEORIA</v>
          </cell>
          <cell r="D792" t="str">
            <v>Unit</v>
          </cell>
          <cell r="E792"/>
          <cell r="F792">
            <v>616.62</v>
          </cell>
          <cell r="G792">
            <v>79.33</v>
          </cell>
          <cell r="H792">
            <v>1.33</v>
          </cell>
          <cell r="I792"/>
          <cell r="J792">
            <v>0.63</v>
          </cell>
          <cell r="K792">
            <v>46194.75</v>
          </cell>
          <cell r="L792"/>
          <cell r="M792">
            <v>0.63</v>
          </cell>
          <cell r="N792">
            <v>46194.75</v>
          </cell>
          <cell r="O792"/>
          <cell r="P792">
            <v>0.66</v>
          </cell>
          <cell r="Q792">
            <v>48394.5</v>
          </cell>
          <cell r="R792"/>
          <cell r="S792">
            <v>0.66</v>
          </cell>
          <cell r="T792">
            <v>48394.5</v>
          </cell>
          <cell r="U792"/>
          <cell r="V792"/>
          <cell r="W792">
            <v>0.01</v>
          </cell>
          <cell r="X792">
            <v>733.25</v>
          </cell>
          <cell r="Y792"/>
          <cell r="Z792">
            <v>0.01</v>
          </cell>
          <cell r="AA792">
            <v>733.25</v>
          </cell>
          <cell r="AB792"/>
          <cell r="AC792">
            <v>0.01</v>
          </cell>
          <cell r="AD792">
            <v>733.25</v>
          </cell>
          <cell r="AE792"/>
          <cell r="AF792">
            <v>0.01</v>
          </cell>
          <cell r="AG792">
            <v>733.25</v>
          </cell>
          <cell r="AH792"/>
          <cell r="AI792">
            <v>0.01</v>
          </cell>
          <cell r="AJ792">
            <v>733.25</v>
          </cell>
          <cell r="AK792"/>
          <cell r="AL792"/>
          <cell r="AM792">
            <v>4.37</v>
          </cell>
          <cell r="AN792">
            <v>320430.25</v>
          </cell>
          <cell r="AO792"/>
          <cell r="AP792">
            <v>4.37</v>
          </cell>
          <cell r="AQ792">
            <v>129797.74</v>
          </cell>
          <cell r="AR792"/>
          <cell r="AS792">
            <v>0.61</v>
          </cell>
          <cell r="AT792">
            <v>49321.55</v>
          </cell>
          <cell r="AU792"/>
          <cell r="AV792"/>
          <cell r="AW792">
            <v>692394.29</v>
          </cell>
          <cell r="AX792"/>
          <cell r="AY792">
            <v>6.36</v>
          </cell>
        </row>
        <row r="793">
          <cell r="A793" t="str">
            <v>4807231001600</v>
          </cell>
          <cell r="B793" t="str">
            <v>LIMESTONE COMM HIGH SCH DIST 310</v>
          </cell>
          <cell r="C793" t="str">
            <v>PEORIA</v>
          </cell>
          <cell r="D793" t="str">
            <v>High School</v>
          </cell>
          <cell r="E793"/>
          <cell r="F793">
            <v>904.15</v>
          </cell>
          <cell r="G793">
            <v>360</v>
          </cell>
          <cell r="H793">
            <v>0.33</v>
          </cell>
          <cell r="I793"/>
          <cell r="J793">
            <v>2.88</v>
          </cell>
          <cell r="K793">
            <v>211176</v>
          </cell>
          <cell r="L793"/>
          <cell r="M793">
            <v>2.88</v>
          </cell>
          <cell r="N793">
            <v>211176</v>
          </cell>
          <cell r="O793"/>
          <cell r="P793">
            <v>3</v>
          </cell>
          <cell r="Q793">
            <v>219975</v>
          </cell>
          <cell r="R793"/>
          <cell r="S793">
            <v>3</v>
          </cell>
          <cell r="T793">
            <v>219975</v>
          </cell>
          <cell r="U793"/>
          <cell r="V793"/>
          <cell r="W793">
            <v>0</v>
          </cell>
          <cell r="X793">
            <v>0</v>
          </cell>
          <cell r="Y793"/>
          <cell r="Z793">
            <v>0</v>
          </cell>
          <cell r="AA793">
            <v>0</v>
          </cell>
          <cell r="AB793"/>
          <cell r="AC793">
            <v>0</v>
          </cell>
          <cell r="AD793">
            <v>0</v>
          </cell>
          <cell r="AE793"/>
          <cell r="AF793">
            <v>0</v>
          </cell>
          <cell r="AG793">
            <v>0</v>
          </cell>
          <cell r="AH793"/>
          <cell r="AI793">
            <v>0</v>
          </cell>
          <cell r="AJ793">
            <v>0</v>
          </cell>
          <cell r="AK793"/>
          <cell r="AL793"/>
          <cell r="AM793">
            <v>6.41</v>
          </cell>
          <cell r="AN793">
            <v>470013.25</v>
          </cell>
          <cell r="AO793"/>
          <cell r="AP793">
            <v>6.41</v>
          </cell>
          <cell r="AQ793">
            <v>190389.82</v>
          </cell>
          <cell r="AR793"/>
          <cell r="AS793">
            <v>0.9</v>
          </cell>
          <cell r="AT793">
            <v>72769.5</v>
          </cell>
          <cell r="AU793"/>
          <cell r="AV793"/>
          <cell r="AW793">
            <v>1595474.57</v>
          </cell>
          <cell r="AX793"/>
          <cell r="AY793">
            <v>15.29</v>
          </cell>
        </row>
        <row r="794">
          <cell r="A794" t="str">
            <v>4807231600400</v>
          </cell>
          <cell r="B794" t="str">
            <v>LIMESTONE WALTERS C C S DIST 316</v>
          </cell>
          <cell r="C794" t="str">
            <v>PEORIA</v>
          </cell>
          <cell r="D794" t="str">
            <v>Elementary</v>
          </cell>
          <cell r="E794"/>
          <cell r="F794">
            <v>194.14</v>
          </cell>
          <cell r="G794">
            <v>27.66</v>
          </cell>
          <cell r="H794">
            <v>3.5</v>
          </cell>
          <cell r="I794"/>
          <cell r="J794">
            <v>0.22</v>
          </cell>
          <cell r="K794">
            <v>16131.5</v>
          </cell>
          <cell r="L794"/>
          <cell r="M794">
            <v>0.22</v>
          </cell>
          <cell r="N794">
            <v>16131.5</v>
          </cell>
          <cell r="O794"/>
          <cell r="P794">
            <v>0.23</v>
          </cell>
          <cell r="Q794">
            <v>16864.75</v>
          </cell>
          <cell r="R794"/>
          <cell r="S794">
            <v>0.23</v>
          </cell>
          <cell r="T794">
            <v>16864.75</v>
          </cell>
          <cell r="U794"/>
          <cell r="V794"/>
          <cell r="W794">
            <v>0.02</v>
          </cell>
          <cell r="X794">
            <v>1466.5</v>
          </cell>
          <cell r="Y794"/>
          <cell r="Z794">
            <v>0.02</v>
          </cell>
          <cell r="AA794">
            <v>1466.5</v>
          </cell>
          <cell r="AB794"/>
          <cell r="AC794">
            <v>0.02</v>
          </cell>
          <cell r="AD794">
            <v>1466.5</v>
          </cell>
          <cell r="AE794"/>
          <cell r="AF794">
            <v>0.02</v>
          </cell>
          <cell r="AG794">
            <v>1466.5</v>
          </cell>
          <cell r="AH794"/>
          <cell r="AI794">
            <v>0.03</v>
          </cell>
          <cell r="AJ794">
            <v>2199.75</v>
          </cell>
          <cell r="AK794"/>
          <cell r="AL794"/>
          <cell r="AM794">
            <v>1.37</v>
          </cell>
          <cell r="AN794">
            <v>100455.25</v>
          </cell>
          <cell r="AO794"/>
          <cell r="AP794">
            <v>1.37</v>
          </cell>
          <cell r="AQ794">
            <v>40691.74</v>
          </cell>
          <cell r="AR794"/>
          <cell r="AS794">
            <v>0.19</v>
          </cell>
          <cell r="AT794">
            <v>15362.45</v>
          </cell>
          <cell r="AU794"/>
          <cell r="AV794"/>
          <cell r="AW794">
            <v>230567.69</v>
          </cell>
          <cell r="AX794"/>
          <cell r="AY794">
            <v>2.14</v>
          </cell>
        </row>
        <row r="795">
          <cell r="A795" t="str">
            <v>4807232102600</v>
          </cell>
          <cell r="B795" t="str">
            <v>IL VALLEY CENTRAL UNIT DIST 321</v>
          </cell>
          <cell r="C795" t="str">
            <v>PEORIA</v>
          </cell>
          <cell r="D795" t="str">
            <v>Unit</v>
          </cell>
          <cell r="E795"/>
          <cell r="F795">
            <v>1924.46</v>
          </cell>
          <cell r="G795">
            <v>588</v>
          </cell>
          <cell r="H795">
            <v>7.33</v>
          </cell>
          <cell r="I795"/>
          <cell r="J795">
            <v>4.7</v>
          </cell>
          <cell r="K795">
            <v>344627.5</v>
          </cell>
          <cell r="L795"/>
          <cell r="M795">
            <v>4.7</v>
          </cell>
          <cell r="N795">
            <v>344627.5</v>
          </cell>
          <cell r="O795"/>
          <cell r="P795">
            <v>4.9000000000000004</v>
          </cell>
          <cell r="Q795">
            <v>359292.5</v>
          </cell>
          <cell r="R795"/>
          <cell r="S795">
            <v>4.9000000000000004</v>
          </cell>
          <cell r="T795">
            <v>359292.5</v>
          </cell>
          <cell r="U795"/>
          <cell r="V795"/>
          <cell r="W795">
            <v>0.05</v>
          </cell>
          <cell r="X795">
            <v>3666.25</v>
          </cell>
          <cell r="Y795"/>
          <cell r="Z795">
            <v>0.05</v>
          </cell>
          <cell r="AA795">
            <v>3666.25</v>
          </cell>
          <cell r="AB795"/>
          <cell r="AC795">
            <v>0.06</v>
          </cell>
          <cell r="AD795">
            <v>4399.5</v>
          </cell>
          <cell r="AE795"/>
          <cell r="AF795">
            <v>0.06</v>
          </cell>
          <cell r="AG795">
            <v>4399.5</v>
          </cell>
          <cell r="AH795"/>
          <cell r="AI795">
            <v>7.0000000000000007E-2</v>
          </cell>
          <cell r="AJ795">
            <v>5132.75</v>
          </cell>
          <cell r="AK795"/>
          <cell r="AL795"/>
          <cell r="AM795">
            <v>13.64</v>
          </cell>
          <cell r="AN795">
            <v>1000153</v>
          </cell>
          <cell r="AO795"/>
          <cell r="AP795">
            <v>13.64</v>
          </cell>
          <cell r="AQ795">
            <v>405135.28</v>
          </cell>
          <cell r="AR795"/>
          <cell r="AS795">
            <v>1.92</v>
          </cell>
          <cell r="AT795">
            <v>155241.60000000001</v>
          </cell>
          <cell r="AU795"/>
          <cell r="AV795"/>
          <cell r="AW795">
            <v>2989634.13</v>
          </cell>
          <cell r="AX795"/>
          <cell r="AY795">
            <v>28.380000000000003</v>
          </cell>
        </row>
        <row r="796">
          <cell r="A796" t="str">
            <v>4807232202600</v>
          </cell>
          <cell r="B796" t="str">
            <v>ELMWOOD C U SCHOOL DISTRICT 322</v>
          </cell>
          <cell r="C796" t="str">
            <v>PEORIA</v>
          </cell>
          <cell r="D796" t="str">
            <v>Unit</v>
          </cell>
          <cell r="E796"/>
          <cell r="F796">
            <v>628.12</v>
          </cell>
          <cell r="G796">
            <v>133</v>
          </cell>
          <cell r="H796">
            <v>0.16</v>
          </cell>
          <cell r="I796"/>
          <cell r="J796">
            <v>1.06</v>
          </cell>
          <cell r="K796">
            <v>77724.5</v>
          </cell>
          <cell r="L796"/>
          <cell r="M796">
            <v>1.06</v>
          </cell>
          <cell r="N796">
            <v>77724.5</v>
          </cell>
          <cell r="O796"/>
          <cell r="P796">
            <v>1.1000000000000001</v>
          </cell>
          <cell r="Q796">
            <v>80657.5</v>
          </cell>
          <cell r="R796"/>
          <cell r="S796">
            <v>1.1000000000000001</v>
          </cell>
          <cell r="T796">
            <v>80657.5</v>
          </cell>
          <cell r="U796"/>
          <cell r="V796"/>
          <cell r="W796">
            <v>0</v>
          </cell>
          <cell r="X796">
            <v>0</v>
          </cell>
          <cell r="Y796"/>
          <cell r="Z796">
            <v>0</v>
          </cell>
          <cell r="AA796">
            <v>0</v>
          </cell>
          <cell r="AB796"/>
          <cell r="AC796">
            <v>0</v>
          </cell>
          <cell r="AD796">
            <v>0</v>
          </cell>
          <cell r="AE796"/>
          <cell r="AF796">
            <v>0</v>
          </cell>
          <cell r="AG796">
            <v>0</v>
          </cell>
          <cell r="AH796"/>
          <cell r="AI796">
            <v>0</v>
          </cell>
          <cell r="AJ796">
            <v>0</v>
          </cell>
          <cell r="AK796"/>
          <cell r="AL796"/>
          <cell r="AM796">
            <v>4.45</v>
          </cell>
          <cell r="AN796">
            <v>326296.25</v>
          </cell>
          <cell r="AO796"/>
          <cell r="AP796">
            <v>4.45</v>
          </cell>
          <cell r="AQ796">
            <v>132173.9</v>
          </cell>
          <cell r="AR796"/>
          <cell r="AS796">
            <v>0.62</v>
          </cell>
          <cell r="AT796">
            <v>50130.1</v>
          </cell>
          <cell r="AU796"/>
          <cell r="AV796"/>
          <cell r="AW796">
            <v>825364.25</v>
          </cell>
          <cell r="AX796"/>
          <cell r="AY796">
            <v>7.7100000000000009</v>
          </cell>
        </row>
        <row r="797">
          <cell r="A797" t="str">
            <v>4807232302600</v>
          </cell>
          <cell r="B797" t="str">
            <v>DUNLAP C U SCHOOL DIST 323</v>
          </cell>
          <cell r="C797" t="str">
            <v>PEORIA</v>
          </cell>
          <cell r="D797" t="str">
            <v>Unit</v>
          </cell>
          <cell r="E797"/>
          <cell r="F797">
            <v>4653.75</v>
          </cell>
          <cell r="G797">
            <v>583.33000000000004</v>
          </cell>
          <cell r="H797">
            <v>275.5</v>
          </cell>
          <cell r="I797"/>
          <cell r="J797">
            <v>4.66</v>
          </cell>
          <cell r="K797">
            <v>341694.5</v>
          </cell>
          <cell r="L797"/>
          <cell r="M797">
            <v>4.66</v>
          </cell>
          <cell r="N797">
            <v>341694.5</v>
          </cell>
          <cell r="O797"/>
          <cell r="P797">
            <v>4.8600000000000003</v>
          </cell>
          <cell r="Q797">
            <v>356359.5</v>
          </cell>
          <cell r="R797"/>
          <cell r="S797">
            <v>4.8600000000000003</v>
          </cell>
          <cell r="T797">
            <v>356359.5</v>
          </cell>
          <cell r="U797"/>
          <cell r="V797"/>
          <cell r="W797">
            <v>2.2000000000000002</v>
          </cell>
          <cell r="X797">
            <v>161315</v>
          </cell>
          <cell r="Y797"/>
          <cell r="Z797">
            <v>2.2000000000000002</v>
          </cell>
          <cell r="AA797">
            <v>161315</v>
          </cell>
          <cell r="AB797"/>
          <cell r="AC797">
            <v>2.29</v>
          </cell>
          <cell r="AD797">
            <v>167914.25</v>
          </cell>
          <cell r="AE797"/>
          <cell r="AF797">
            <v>2.29</v>
          </cell>
          <cell r="AG797">
            <v>167914.25</v>
          </cell>
          <cell r="AH797"/>
          <cell r="AI797">
            <v>2.75</v>
          </cell>
          <cell r="AJ797">
            <v>201643.75</v>
          </cell>
          <cell r="AK797"/>
          <cell r="AL797"/>
          <cell r="AM797">
            <v>33</v>
          </cell>
          <cell r="AN797">
            <v>2419725</v>
          </cell>
          <cell r="AO797"/>
          <cell r="AP797">
            <v>33</v>
          </cell>
          <cell r="AQ797">
            <v>980166</v>
          </cell>
          <cell r="AR797"/>
          <cell r="AS797">
            <v>4.6500000000000004</v>
          </cell>
          <cell r="AT797">
            <v>375975.75</v>
          </cell>
          <cell r="AU797"/>
          <cell r="AV797"/>
          <cell r="AW797">
            <v>6032077</v>
          </cell>
          <cell r="AX797"/>
          <cell r="AY797">
            <v>56.91</v>
          </cell>
        </row>
        <row r="798">
          <cell r="A798" t="str">
            <v>4807232502600</v>
          </cell>
          <cell r="B798" t="str">
            <v>PEORIA HGHTS C U SCH DIST 325</v>
          </cell>
          <cell r="C798" t="str">
            <v>PEORIA</v>
          </cell>
          <cell r="D798" t="str">
            <v>Unit</v>
          </cell>
          <cell r="E798"/>
          <cell r="F798">
            <v>699.75</v>
          </cell>
          <cell r="G798">
            <v>402</v>
          </cell>
          <cell r="H798">
            <v>4.5</v>
          </cell>
          <cell r="I798"/>
          <cell r="J798">
            <v>3.21</v>
          </cell>
          <cell r="K798">
            <v>235373.25</v>
          </cell>
          <cell r="L798"/>
          <cell r="M798">
            <v>3.21</v>
          </cell>
          <cell r="N798">
            <v>235373.25</v>
          </cell>
          <cell r="O798"/>
          <cell r="P798">
            <v>3.35</v>
          </cell>
          <cell r="Q798">
            <v>245638.75</v>
          </cell>
          <cell r="R798"/>
          <cell r="S798">
            <v>3.35</v>
          </cell>
          <cell r="T798">
            <v>245638.75</v>
          </cell>
          <cell r="U798"/>
          <cell r="V798"/>
          <cell r="W798">
            <v>0.03</v>
          </cell>
          <cell r="X798">
            <v>2199.75</v>
          </cell>
          <cell r="Y798"/>
          <cell r="Z798">
            <v>0.03</v>
          </cell>
          <cell r="AA798">
            <v>2199.75</v>
          </cell>
          <cell r="AB798"/>
          <cell r="AC798">
            <v>0.03</v>
          </cell>
          <cell r="AD798">
            <v>2199.75</v>
          </cell>
          <cell r="AE798"/>
          <cell r="AF798">
            <v>0.03</v>
          </cell>
          <cell r="AG798">
            <v>2199.75</v>
          </cell>
          <cell r="AH798"/>
          <cell r="AI798">
            <v>0.04</v>
          </cell>
          <cell r="AJ798">
            <v>2933</v>
          </cell>
          <cell r="AK798"/>
          <cell r="AL798"/>
          <cell r="AM798">
            <v>4.96</v>
          </cell>
          <cell r="AN798">
            <v>363692</v>
          </cell>
          <cell r="AO798"/>
          <cell r="AP798">
            <v>4.96</v>
          </cell>
          <cell r="AQ798">
            <v>147321.92000000001</v>
          </cell>
          <cell r="AR798"/>
          <cell r="AS798">
            <v>0.69</v>
          </cell>
          <cell r="AT798">
            <v>55789.95</v>
          </cell>
          <cell r="AU798"/>
          <cell r="AV798"/>
          <cell r="AW798">
            <v>1540559.87</v>
          </cell>
          <cell r="AX798"/>
          <cell r="AY798">
            <v>14.999999999999996</v>
          </cell>
        </row>
        <row r="799">
          <cell r="A799" t="str">
            <v>4807232602600</v>
          </cell>
          <cell r="B799" t="str">
            <v>PRINCEVILLE C U SCH DIST 326</v>
          </cell>
          <cell r="C799" t="str">
            <v>PEORIA</v>
          </cell>
          <cell r="D799" t="str">
            <v>Unit</v>
          </cell>
          <cell r="E799"/>
          <cell r="F799">
            <v>641.61</v>
          </cell>
          <cell r="G799">
            <v>134</v>
          </cell>
          <cell r="H799">
            <v>14.16</v>
          </cell>
          <cell r="I799"/>
          <cell r="J799">
            <v>1.07</v>
          </cell>
          <cell r="K799">
            <v>78457.75</v>
          </cell>
          <cell r="L799"/>
          <cell r="M799">
            <v>1.07</v>
          </cell>
          <cell r="N799">
            <v>78457.75</v>
          </cell>
          <cell r="O799"/>
          <cell r="P799">
            <v>1.1100000000000001</v>
          </cell>
          <cell r="Q799">
            <v>81390.75</v>
          </cell>
          <cell r="R799"/>
          <cell r="S799">
            <v>1.1100000000000001</v>
          </cell>
          <cell r="T799">
            <v>81390.75</v>
          </cell>
          <cell r="U799"/>
          <cell r="V799"/>
          <cell r="W799">
            <v>0.11</v>
          </cell>
          <cell r="X799">
            <v>8065.75</v>
          </cell>
          <cell r="Y799"/>
          <cell r="Z799">
            <v>0.11</v>
          </cell>
          <cell r="AA799">
            <v>8065.75</v>
          </cell>
          <cell r="AB799"/>
          <cell r="AC799">
            <v>0.11</v>
          </cell>
          <cell r="AD799">
            <v>8065.75</v>
          </cell>
          <cell r="AE799"/>
          <cell r="AF799">
            <v>0.11</v>
          </cell>
          <cell r="AG799">
            <v>8065.75</v>
          </cell>
          <cell r="AH799"/>
          <cell r="AI799">
            <v>0.14000000000000001</v>
          </cell>
          <cell r="AJ799">
            <v>10265.5</v>
          </cell>
          <cell r="AK799"/>
          <cell r="AL799"/>
          <cell r="AM799">
            <v>4.55</v>
          </cell>
          <cell r="AN799">
            <v>333628.75</v>
          </cell>
          <cell r="AO799"/>
          <cell r="AP799">
            <v>4.55</v>
          </cell>
          <cell r="AQ799">
            <v>135144.1</v>
          </cell>
          <cell r="AR799"/>
          <cell r="AS799">
            <v>0.64</v>
          </cell>
          <cell r="AT799">
            <v>51747.199999999997</v>
          </cell>
          <cell r="AU799"/>
          <cell r="AV799"/>
          <cell r="AW799">
            <v>882745.55</v>
          </cell>
          <cell r="AX799"/>
          <cell r="AY799">
            <v>8.3099999999999987</v>
          </cell>
        </row>
        <row r="800">
          <cell r="A800" t="str">
            <v>4807232702600</v>
          </cell>
          <cell r="B800" t="str">
            <v>ILLINI BLUFFS CU SCH DIST 327</v>
          </cell>
          <cell r="C800" t="str">
            <v>PEORIA</v>
          </cell>
          <cell r="D800" t="str">
            <v>Unit</v>
          </cell>
          <cell r="E800"/>
          <cell r="F800">
            <v>845.63</v>
          </cell>
          <cell r="G800">
            <v>190.66</v>
          </cell>
          <cell r="H800">
            <v>0.16</v>
          </cell>
          <cell r="I800"/>
          <cell r="J800">
            <v>1.52</v>
          </cell>
          <cell r="K800">
            <v>111454</v>
          </cell>
          <cell r="L800"/>
          <cell r="M800">
            <v>1.52</v>
          </cell>
          <cell r="N800">
            <v>111454</v>
          </cell>
          <cell r="O800"/>
          <cell r="P800">
            <v>1.58</v>
          </cell>
          <cell r="Q800">
            <v>115853.5</v>
          </cell>
          <cell r="R800"/>
          <cell r="S800">
            <v>1.58</v>
          </cell>
          <cell r="T800">
            <v>115853.5</v>
          </cell>
          <cell r="U800"/>
          <cell r="V800"/>
          <cell r="W800">
            <v>0</v>
          </cell>
          <cell r="X800">
            <v>0</v>
          </cell>
          <cell r="Y800"/>
          <cell r="Z800">
            <v>0</v>
          </cell>
          <cell r="AA800">
            <v>0</v>
          </cell>
          <cell r="AB800"/>
          <cell r="AC800">
            <v>0</v>
          </cell>
          <cell r="AD800">
            <v>0</v>
          </cell>
          <cell r="AE800"/>
          <cell r="AF800">
            <v>0</v>
          </cell>
          <cell r="AG800">
            <v>0</v>
          </cell>
          <cell r="AH800"/>
          <cell r="AI800">
            <v>0</v>
          </cell>
          <cell r="AJ800">
            <v>0</v>
          </cell>
          <cell r="AK800"/>
          <cell r="AL800"/>
          <cell r="AM800">
            <v>5.99</v>
          </cell>
          <cell r="AN800">
            <v>439216.75</v>
          </cell>
          <cell r="AO800"/>
          <cell r="AP800">
            <v>5.99</v>
          </cell>
          <cell r="AQ800">
            <v>177914.98</v>
          </cell>
          <cell r="AR800"/>
          <cell r="AS800">
            <v>0.84</v>
          </cell>
          <cell r="AT800">
            <v>67918.2</v>
          </cell>
          <cell r="AU800"/>
          <cell r="AV800"/>
          <cell r="AW800">
            <v>1139664.93</v>
          </cell>
          <cell r="AX800"/>
          <cell r="AY800">
            <v>10.67</v>
          </cell>
        </row>
        <row r="801">
          <cell r="A801" t="str">
            <v>4807232800300</v>
          </cell>
          <cell r="B801" t="str">
            <v>HOLLIS CONS SCHOOL DIST 328</v>
          </cell>
          <cell r="C801" t="str">
            <v>PEORIA</v>
          </cell>
          <cell r="D801" t="str">
            <v>Elementary</v>
          </cell>
          <cell r="E801"/>
          <cell r="F801">
            <v>82.71</v>
          </cell>
          <cell r="G801">
            <v>12</v>
          </cell>
          <cell r="H801">
            <v>0</v>
          </cell>
          <cell r="I801"/>
          <cell r="J801">
            <v>0.09</v>
          </cell>
          <cell r="K801">
            <v>6599.25</v>
          </cell>
          <cell r="L801"/>
          <cell r="M801">
            <v>0.09</v>
          </cell>
          <cell r="N801">
            <v>6599.25</v>
          </cell>
          <cell r="O801"/>
          <cell r="P801">
            <v>0.1</v>
          </cell>
          <cell r="Q801">
            <v>7332.5</v>
          </cell>
          <cell r="R801"/>
          <cell r="S801">
            <v>0.1</v>
          </cell>
          <cell r="T801">
            <v>7332.5</v>
          </cell>
          <cell r="U801"/>
          <cell r="V801"/>
          <cell r="W801">
            <v>0</v>
          </cell>
          <cell r="X801">
            <v>0</v>
          </cell>
          <cell r="Y801"/>
          <cell r="Z801">
            <v>0</v>
          </cell>
          <cell r="AA801">
            <v>0</v>
          </cell>
          <cell r="AB801"/>
          <cell r="AC801">
            <v>0</v>
          </cell>
          <cell r="AD801">
            <v>0</v>
          </cell>
          <cell r="AE801"/>
          <cell r="AF801">
            <v>0</v>
          </cell>
          <cell r="AG801">
            <v>0</v>
          </cell>
          <cell r="AH801"/>
          <cell r="AI801">
            <v>0</v>
          </cell>
          <cell r="AJ801">
            <v>0</v>
          </cell>
          <cell r="AK801"/>
          <cell r="AL801"/>
          <cell r="AM801">
            <v>0.57999999999999996</v>
          </cell>
          <cell r="AN801">
            <v>42528.5</v>
          </cell>
          <cell r="AO801"/>
          <cell r="AP801">
            <v>0.57999999999999996</v>
          </cell>
          <cell r="AQ801">
            <v>17227.16</v>
          </cell>
          <cell r="AR801"/>
          <cell r="AS801">
            <v>0.08</v>
          </cell>
          <cell r="AT801">
            <v>6468.4</v>
          </cell>
          <cell r="AU801"/>
          <cell r="AV801"/>
          <cell r="AW801">
            <v>94087.56</v>
          </cell>
          <cell r="AX801"/>
          <cell r="AY801">
            <v>0.87</v>
          </cell>
        </row>
        <row r="802">
          <cell r="A802" t="str">
            <v>4900000000093</v>
          </cell>
          <cell r="B802" t="str">
            <v>SAFE SCH-ROCK ISLAND ROE</v>
          </cell>
          <cell r="C802" t="str">
            <v>ROCK ISLAND</v>
          </cell>
          <cell r="D802" t="str">
            <v>Regional</v>
          </cell>
          <cell r="E802"/>
          <cell r="F802">
            <v>10.33</v>
          </cell>
          <cell r="G802">
            <v>4.9336782281820915</v>
          </cell>
          <cell r="H802">
            <v>0.33</v>
          </cell>
          <cell r="I802"/>
          <cell r="J802">
            <v>0.03</v>
          </cell>
          <cell r="K802">
            <v>2199.75</v>
          </cell>
          <cell r="L802"/>
          <cell r="M802">
            <v>0.03</v>
          </cell>
          <cell r="N802">
            <v>2199.75</v>
          </cell>
          <cell r="O802"/>
          <cell r="P802">
            <v>0.04</v>
          </cell>
          <cell r="Q802">
            <v>2933</v>
          </cell>
          <cell r="R802"/>
          <cell r="S802">
            <v>0.04</v>
          </cell>
          <cell r="T802">
            <v>2933</v>
          </cell>
          <cell r="U802"/>
          <cell r="V802"/>
          <cell r="W802">
            <v>0</v>
          </cell>
          <cell r="X802">
            <v>0</v>
          </cell>
          <cell r="Y802"/>
          <cell r="Z802">
            <v>0</v>
          </cell>
          <cell r="AA802">
            <v>0</v>
          </cell>
          <cell r="AB802"/>
          <cell r="AC802">
            <v>0</v>
          </cell>
          <cell r="AD802">
            <v>0</v>
          </cell>
          <cell r="AE802"/>
          <cell r="AF802">
            <v>0</v>
          </cell>
          <cell r="AG802">
            <v>0</v>
          </cell>
          <cell r="AH802"/>
          <cell r="AI802">
            <v>0</v>
          </cell>
          <cell r="AJ802">
            <v>0</v>
          </cell>
          <cell r="AK802"/>
          <cell r="AL802"/>
          <cell r="AM802">
            <v>7.0000000000000007E-2</v>
          </cell>
          <cell r="AN802">
            <v>5132.75</v>
          </cell>
          <cell r="AO802"/>
          <cell r="AP802">
            <v>7.0000000000000007E-2</v>
          </cell>
          <cell r="AQ802">
            <v>2079.14</v>
          </cell>
          <cell r="AR802"/>
          <cell r="AS802">
            <v>0.01</v>
          </cell>
          <cell r="AT802">
            <v>808.55</v>
          </cell>
          <cell r="AU802"/>
          <cell r="AV802"/>
          <cell r="AW802">
            <v>18285.939999999999</v>
          </cell>
          <cell r="AX802"/>
          <cell r="AY802">
            <v>0.18000000000000002</v>
          </cell>
        </row>
        <row r="803">
          <cell r="A803" t="str">
            <v>4908102900200</v>
          </cell>
          <cell r="B803" t="str">
            <v>HAMPTON SCHOOL DISTRICT 29</v>
          </cell>
          <cell r="C803" t="str">
            <v>ROCK ISLAND</v>
          </cell>
          <cell r="D803" t="str">
            <v>Elementary</v>
          </cell>
          <cell r="E803"/>
          <cell r="F803">
            <v>235.5</v>
          </cell>
          <cell r="G803">
            <v>42</v>
          </cell>
          <cell r="H803">
            <v>6</v>
          </cell>
          <cell r="I803"/>
          <cell r="J803">
            <v>0.33</v>
          </cell>
          <cell r="K803">
            <v>24197.25</v>
          </cell>
          <cell r="L803"/>
          <cell r="M803">
            <v>0.33</v>
          </cell>
          <cell r="N803">
            <v>24197.25</v>
          </cell>
          <cell r="O803"/>
          <cell r="P803">
            <v>0.35</v>
          </cell>
          <cell r="Q803">
            <v>25663.75</v>
          </cell>
          <cell r="R803"/>
          <cell r="S803">
            <v>0.35</v>
          </cell>
          <cell r="T803">
            <v>25663.75</v>
          </cell>
          <cell r="U803"/>
          <cell r="V803"/>
          <cell r="W803">
            <v>0.04</v>
          </cell>
          <cell r="X803">
            <v>2933</v>
          </cell>
          <cell r="Y803"/>
          <cell r="Z803">
            <v>0.04</v>
          </cell>
          <cell r="AA803">
            <v>2933</v>
          </cell>
          <cell r="AB803"/>
          <cell r="AC803">
            <v>0.05</v>
          </cell>
          <cell r="AD803">
            <v>3666.25</v>
          </cell>
          <cell r="AE803"/>
          <cell r="AF803">
            <v>0.05</v>
          </cell>
          <cell r="AG803">
            <v>3666.25</v>
          </cell>
          <cell r="AH803"/>
          <cell r="AI803">
            <v>0.06</v>
          </cell>
          <cell r="AJ803">
            <v>4399.5</v>
          </cell>
          <cell r="AK803"/>
          <cell r="AL803"/>
          <cell r="AM803">
            <v>1.67</v>
          </cell>
          <cell r="AN803">
            <v>122452.75</v>
          </cell>
          <cell r="AO803"/>
          <cell r="AP803">
            <v>1.67</v>
          </cell>
          <cell r="AQ803">
            <v>49602.34</v>
          </cell>
          <cell r="AR803"/>
          <cell r="AS803">
            <v>0.23</v>
          </cell>
          <cell r="AT803">
            <v>18596.650000000001</v>
          </cell>
          <cell r="AU803"/>
          <cell r="AV803"/>
          <cell r="AW803">
            <v>307971.74</v>
          </cell>
          <cell r="AX803"/>
          <cell r="AY803">
            <v>2.9</v>
          </cell>
        </row>
        <row r="804">
          <cell r="A804" t="str">
            <v>4908103001700</v>
          </cell>
          <cell r="B804" t="str">
            <v>UNITED TWP HS DISTRICT 30</v>
          </cell>
          <cell r="C804" t="str">
            <v>ROCK ISLAND</v>
          </cell>
          <cell r="D804" t="str">
            <v>High School</v>
          </cell>
          <cell r="E804"/>
          <cell r="F804">
            <v>1743.5</v>
          </cell>
          <cell r="G804">
            <v>845.33</v>
          </cell>
          <cell r="H804">
            <v>118.5</v>
          </cell>
          <cell r="I804"/>
          <cell r="J804">
            <v>6.76</v>
          </cell>
          <cell r="K804">
            <v>495677</v>
          </cell>
          <cell r="L804"/>
          <cell r="M804">
            <v>6.76</v>
          </cell>
          <cell r="N804">
            <v>495677</v>
          </cell>
          <cell r="O804"/>
          <cell r="P804">
            <v>7.04</v>
          </cell>
          <cell r="Q804">
            <v>516208</v>
          </cell>
          <cell r="R804"/>
          <cell r="S804">
            <v>7.04</v>
          </cell>
          <cell r="T804">
            <v>516208</v>
          </cell>
          <cell r="U804"/>
          <cell r="V804"/>
          <cell r="W804">
            <v>0.94</v>
          </cell>
          <cell r="X804">
            <v>68925.5</v>
          </cell>
          <cell r="Y804"/>
          <cell r="Z804">
            <v>0.94</v>
          </cell>
          <cell r="AA804">
            <v>68925.5</v>
          </cell>
          <cell r="AB804"/>
          <cell r="AC804">
            <v>0.98</v>
          </cell>
          <cell r="AD804">
            <v>71858.5</v>
          </cell>
          <cell r="AE804"/>
          <cell r="AF804">
            <v>0.98</v>
          </cell>
          <cell r="AG804">
            <v>71858.5</v>
          </cell>
          <cell r="AH804"/>
          <cell r="AI804">
            <v>1.18</v>
          </cell>
          <cell r="AJ804">
            <v>86523.5</v>
          </cell>
          <cell r="AK804"/>
          <cell r="AL804"/>
          <cell r="AM804">
            <v>12.36</v>
          </cell>
          <cell r="AN804">
            <v>906297</v>
          </cell>
          <cell r="AO804"/>
          <cell r="AP804">
            <v>12.36</v>
          </cell>
          <cell r="AQ804">
            <v>367116.72</v>
          </cell>
          <cell r="AR804"/>
          <cell r="AS804">
            <v>1.74</v>
          </cell>
          <cell r="AT804">
            <v>140687.70000000001</v>
          </cell>
          <cell r="AU804"/>
          <cell r="AV804"/>
          <cell r="AW804">
            <v>3805962.92</v>
          </cell>
          <cell r="AX804"/>
          <cell r="AY804">
            <v>37.28</v>
          </cell>
        </row>
        <row r="805">
          <cell r="A805" t="str">
            <v>4908103400200</v>
          </cell>
          <cell r="B805" t="str">
            <v>SILVIS SCHOOL DISTRICT 34</v>
          </cell>
          <cell r="C805" t="str">
            <v>ROCK ISLAND</v>
          </cell>
          <cell r="D805" t="str">
            <v>Elementary</v>
          </cell>
          <cell r="E805"/>
          <cell r="F805">
            <v>594.13</v>
          </cell>
          <cell r="G805">
            <v>325.33</v>
          </cell>
          <cell r="H805">
            <v>96</v>
          </cell>
          <cell r="I805"/>
          <cell r="J805">
            <v>2.6</v>
          </cell>
          <cell r="K805">
            <v>190645</v>
          </cell>
          <cell r="L805"/>
          <cell r="M805">
            <v>2.6</v>
          </cell>
          <cell r="N805">
            <v>190645</v>
          </cell>
          <cell r="O805"/>
          <cell r="P805">
            <v>2.71</v>
          </cell>
          <cell r="Q805">
            <v>198710.75</v>
          </cell>
          <cell r="R805"/>
          <cell r="S805">
            <v>2.71</v>
          </cell>
          <cell r="T805">
            <v>198710.75</v>
          </cell>
          <cell r="U805"/>
          <cell r="V805"/>
          <cell r="W805">
            <v>0.76</v>
          </cell>
          <cell r="X805">
            <v>55727</v>
          </cell>
          <cell r="Y805"/>
          <cell r="Z805">
            <v>0.76</v>
          </cell>
          <cell r="AA805">
            <v>55727</v>
          </cell>
          <cell r="AB805"/>
          <cell r="AC805">
            <v>0.8</v>
          </cell>
          <cell r="AD805">
            <v>58660</v>
          </cell>
          <cell r="AE805"/>
          <cell r="AF805">
            <v>0.8</v>
          </cell>
          <cell r="AG805">
            <v>58660</v>
          </cell>
          <cell r="AH805"/>
          <cell r="AI805">
            <v>0.96</v>
          </cell>
          <cell r="AJ805">
            <v>70392</v>
          </cell>
          <cell r="AK805"/>
          <cell r="AL805"/>
          <cell r="AM805">
            <v>4.21</v>
          </cell>
          <cell r="AN805">
            <v>308698.25</v>
          </cell>
          <cell r="AO805"/>
          <cell r="AP805">
            <v>4.21</v>
          </cell>
          <cell r="AQ805">
            <v>125045.42</v>
          </cell>
          <cell r="AR805"/>
          <cell r="AS805">
            <v>0.59</v>
          </cell>
          <cell r="AT805">
            <v>47704.45</v>
          </cell>
          <cell r="AU805"/>
          <cell r="AV805"/>
          <cell r="AW805">
            <v>1559325.62</v>
          </cell>
          <cell r="AX805"/>
          <cell r="AY805">
            <v>15.55</v>
          </cell>
        </row>
        <row r="806">
          <cell r="A806" t="str">
            <v>4908103600200</v>
          </cell>
          <cell r="B806" t="str">
            <v>CARBON CLIFF-BARSTOW SCH DIST 36</v>
          </cell>
          <cell r="C806" t="str">
            <v>ROCK ISLAND</v>
          </cell>
          <cell r="D806" t="str">
            <v>Elementary</v>
          </cell>
          <cell r="E806"/>
          <cell r="F806">
            <v>263.25</v>
          </cell>
          <cell r="G806">
            <v>143</v>
          </cell>
          <cell r="H806">
            <v>12</v>
          </cell>
          <cell r="I806"/>
          <cell r="J806">
            <v>1.1399999999999999</v>
          </cell>
          <cell r="K806">
            <v>83590.5</v>
          </cell>
          <cell r="L806"/>
          <cell r="M806">
            <v>1.1399999999999999</v>
          </cell>
          <cell r="N806">
            <v>83590.5</v>
          </cell>
          <cell r="O806"/>
          <cell r="P806">
            <v>1.19</v>
          </cell>
          <cell r="Q806">
            <v>87256.75</v>
          </cell>
          <cell r="R806"/>
          <cell r="S806">
            <v>1.19</v>
          </cell>
          <cell r="T806">
            <v>87256.75</v>
          </cell>
          <cell r="U806"/>
          <cell r="V806"/>
          <cell r="W806">
            <v>0.09</v>
          </cell>
          <cell r="X806">
            <v>6599.25</v>
          </cell>
          <cell r="Y806"/>
          <cell r="Z806">
            <v>0.09</v>
          </cell>
          <cell r="AA806">
            <v>6599.25</v>
          </cell>
          <cell r="AB806"/>
          <cell r="AC806">
            <v>0.1</v>
          </cell>
          <cell r="AD806">
            <v>7332.5</v>
          </cell>
          <cell r="AE806"/>
          <cell r="AF806">
            <v>0.1</v>
          </cell>
          <cell r="AG806">
            <v>7332.5</v>
          </cell>
          <cell r="AH806"/>
          <cell r="AI806">
            <v>0.12</v>
          </cell>
          <cell r="AJ806">
            <v>8799</v>
          </cell>
          <cell r="AK806"/>
          <cell r="AL806"/>
          <cell r="AM806">
            <v>1.86</v>
          </cell>
          <cell r="AN806">
            <v>136384.5</v>
          </cell>
          <cell r="AO806"/>
          <cell r="AP806">
            <v>1.86</v>
          </cell>
          <cell r="AQ806">
            <v>55245.72</v>
          </cell>
          <cell r="AR806"/>
          <cell r="AS806">
            <v>0.26</v>
          </cell>
          <cell r="AT806">
            <v>21022.3</v>
          </cell>
          <cell r="AU806"/>
          <cell r="AV806"/>
          <cell r="AW806">
            <v>591009.52</v>
          </cell>
          <cell r="AX806"/>
          <cell r="AY806">
            <v>5.79</v>
          </cell>
        </row>
        <row r="807">
          <cell r="A807" t="str">
            <v>4908103700200</v>
          </cell>
          <cell r="B807" t="str">
            <v>EAST MOLINE SCHOOL DISTRICT 37</v>
          </cell>
          <cell r="C807" t="str">
            <v>ROCK ISLAND</v>
          </cell>
          <cell r="D807" t="str">
            <v>Elementary</v>
          </cell>
          <cell r="E807"/>
          <cell r="F807">
            <v>2518.71</v>
          </cell>
          <cell r="G807">
            <v>1516</v>
          </cell>
          <cell r="H807">
            <v>702.5</v>
          </cell>
          <cell r="I807"/>
          <cell r="J807">
            <v>12.12</v>
          </cell>
          <cell r="K807">
            <v>888699</v>
          </cell>
          <cell r="L807"/>
          <cell r="M807">
            <v>12.12</v>
          </cell>
          <cell r="N807">
            <v>888699</v>
          </cell>
          <cell r="O807"/>
          <cell r="P807">
            <v>12.63</v>
          </cell>
          <cell r="Q807">
            <v>926094.75</v>
          </cell>
          <cell r="R807"/>
          <cell r="S807">
            <v>12.63</v>
          </cell>
          <cell r="T807">
            <v>926094.75</v>
          </cell>
          <cell r="U807"/>
          <cell r="V807"/>
          <cell r="W807">
            <v>5.62</v>
          </cell>
          <cell r="X807">
            <v>412086.5</v>
          </cell>
          <cell r="Y807"/>
          <cell r="Z807">
            <v>5.62</v>
          </cell>
          <cell r="AA807">
            <v>412086.5</v>
          </cell>
          <cell r="AB807"/>
          <cell r="AC807">
            <v>5.85</v>
          </cell>
          <cell r="AD807">
            <v>428951.25</v>
          </cell>
          <cell r="AE807"/>
          <cell r="AF807">
            <v>5.85</v>
          </cell>
          <cell r="AG807">
            <v>428951.25</v>
          </cell>
          <cell r="AH807"/>
          <cell r="AI807">
            <v>7.02</v>
          </cell>
          <cell r="AJ807">
            <v>514741.5</v>
          </cell>
          <cell r="AK807"/>
          <cell r="AL807"/>
          <cell r="AM807">
            <v>17.86</v>
          </cell>
          <cell r="AN807">
            <v>1309584.5</v>
          </cell>
          <cell r="AO807"/>
          <cell r="AP807">
            <v>17.86</v>
          </cell>
          <cell r="AQ807">
            <v>530477.72</v>
          </cell>
          <cell r="AR807"/>
          <cell r="AS807">
            <v>2.5099999999999998</v>
          </cell>
          <cell r="AT807">
            <v>202946.05</v>
          </cell>
          <cell r="AU807"/>
          <cell r="AV807"/>
          <cell r="AW807">
            <v>7869412.7699999996</v>
          </cell>
          <cell r="AX807"/>
          <cell r="AY807">
            <v>79.58</v>
          </cell>
        </row>
        <row r="808">
          <cell r="A808" t="str">
            <v>4908104002200</v>
          </cell>
          <cell r="B808" t="str">
            <v>MOLINE UNIT SCHOOL DISTRICT 40</v>
          </cell>
          <cell r="C808" t="str">
            <v>ROCK ISLAND</v>
          </cell>
          <cell r="D808" t="str">
            <v>Unit</v>
          </cell>
          <cell r="E808"/>
          <cell r="F808">
            <v>6914.75</v>
          </cell>
          <cell r="G808">
            <v>3351</v>
          </cell>
          <cell r="H808">
            <v>1208</v>
          </cell>
          <cell r="I808"/>
          <cell r="J808">
            <v>26.8</v>
          </cell>
          <cell r="K808">
            <v>1965110</v>
          </cell>
          <cell r="L808"/>
          <cell r="M808">
            <v>26.8</v>
          </cell>
          <cell r="N808">
            <v>1965110</v>
          </cell>
          <cell r="O808"/>
          <cell r="P808">
            <v>27.92</v>
          </cell>
          <cell r="Q808">
            <v>2047234</v>
          </cell>
          <cell r="R808"/>
          <cell r="S808">
            <v>27.92</v>
          </cell>
          <cell r="T808">
            <v>2047234</v>
          </cell>
          <cell r="U808"/>
          <cell r="V808"/>
          <cell r="W808">
            <v>9.66</v>
          </cell>
          <cell r="X808">
            <v>708319.5</v>
          </cell>
          <cell r="Y808"/>
          <cell r="Z808">
            <v>9.66</v>
          </cell>
          <cell r="AA808">
            <v>708319.5</v>
          </cell>
          <cell r="AB808"/>
          <cell r="AC808">
            <v>10.06</v>
          </cell>
          <cell r="AD808">
            <v>737649.5</v>
          </cell>
          <cell r="AE808"/>
          <cell r="AF808">
            <v>10.06</v>
          </cell>
          <cell r="AG808">
            <v>737649.5</v>
          </cell>
          <cell r="AH808"/>
          <cell r="AI808">
            <v>12.08</v>
          </cell>
          <cell r="AJ808">
            <v>885766</v>
          </cell>
          <cell r="AK808"/>
          <cell r="AL808"/>
          <cell r="AM808">
            <v>49.04</v>
          </cell>
          <cell r="AN808">
            <v>3595858</v>
          </cell>
          <cell r="AO808"/>
          <cell r="AP808">
            <v>49.04</v>
          </cell>
          <cell r="AQ808">
            <v>1456586.08</v>
          </cell>
          <cell r="AR808"/>
          <cell r="AS808">
            <v>6.91</v>
          </cell>
          <cell r="AT808">
            <v>558708.05000000005</v>
          </cell>
          <cell r="AU808"/>
          <cell r="AV808"/>
          <cell r="AW808">
            <v>17413544.129999999</v>
          </cell>
          <cell r="AX808"/>
          <cell r="AY808">
            <v>173.54</v>
          </cell>
        </row>
        <row r="809">
          <cell r="A809" t="str">
            <v>4908104102500</v>
          </cell>
          <cell r="B809" t="str">
            <v>ROCK ISLAND SCHOOL DISTRICT 41</v>
          </cell>
          <cell r="C809" t="str">
            <v>ROCK ISLAND</v>
          </cell>
          <cell r="D809" t="str">
            <v>Unit</v>
          </cell>
          <cell r="E809"/>
          <cell r="F809">
            <v>5863.78</v>
          </cell>
          <cell r="G809">
            <v>3344.33</v>
          </cell>
          <cell r="H809">
            <v>754</v>
          </cell>
          <cell r="I809"/>
          <cell r="J809">
            <v>26.75</v>
          </cell>
          <cell r="K809">
            <v>1961443.75</v>
          </cell>
          <cell r="L809"/>
          <cell r="M809">
            <v>26.75</v>
          </cell>
          <cell r="N809">
            <v>1961443.75</v>
          </cell>
          <cell r="O809"/>
          <cell r="P809">
            <v>27.86</v>
          </cell>
          <cell r="Q809">
            <v>2042834.5</v>
          </cell>
          <cell r="R809"/>
          <cell r="S809">
            <v>27.86</v>
          </cell>
          <cell r="T809">
            <v>2042834.5</v>
          </cell>
          <cell r="U809"/>
          <cell r="V809"/>
          <cell r="W809">
            <v>6.03</v>
          </cell>
          <cell r="X809">
            <v>442149.75</v>
          </cell>
          <cell r="Y809"/>
          <cell r="Z809">
            <v>6.03</v>
          </cell>
          <cell r="AA809">
            <v>442149.75</v>
          </cell>
          <cell r="AB809"/>
          <cell r="AC809">
            <v>6.28</v>
          </cell>
          <cell r="AD809">
            <v>460481</v>
          </cell>
          <cell r="AE809"/>
          <cell r="AF809">
            <v>6.28</v>
          </cell>
          <cell r="AG809">
            <v>460481</v>
          </cell>
          <cell r="AH809"/>
          <cell r="AI809">
            <v>7.54</v>
          </cell>
          <cell r="AJ809">
            <v>552870.5</v>
          </cell>
          <cell r="AK809"/>
          <cell r="AL809"/>
          <cell r="AM809">
            <v>41.58</v>
          </cell>
          <cell r="AN809">
            <v>3048853.5</v>
          </cell>
          <cell r="AO809"/>
          <cell r="AP809">
            <v>41.58</v>
          </cell>
          <cell r="AQ809">
            <v>1235009.1599999999</v>
          </cell>
          <cell r="AR809"/>
          <cell r="AS809">
            <v>5.86</v>
          </cell>
          <cell r="AT809">
            <v>473810.3</v>
          </cell>
          <cell r="AU809"/>
          <cell r="AV809"/>
          <cell r="AW809">
            <v>15124361.460000001</v>
          </cell>
          <cell r="AX809"/>
          <cell r="AY809">
            <v>150.18</v>
          </cell>
        </row>
        <row r="810">
          <cell r="A810" t="str">
            <v>4908110002600</v>
          </cell>
          <cell r="B810" t="str">
            <v>RIVERDALE C U SCHOOL DIST 100</v>
          </cell>
          <cell r="C810" t="str">
            <v>ROCK ISLAND</v>
          </cell>
          <cell r="D810" t="str">
            <v>Unit</v>
          </cell>
          <cell r="E810"/>
          <cell r="F810">
            <v>1036.6300000000001</v>
          </cell>
          <cell r="G810">
            <v>159.33000000000001</v>
          </cell>
          <cell r="H810">
            <v>0.66</v>
          </cell>
          <cell r="I810"/>
          <cell r="J810">
            <v>1.27</v>
          </cell>
          <cell r="K810">
            <v>93122.75</v>
          </cell>
          <cell r="L810"/>
          <cell r="M810">
            <v>1.27</v>
          </cell>
          <cell r="N810">
            <v>93122.75</v>
          </cell>
          <cell r="O810"/>
          <cell r="P810">
            <v>1.32</v>
          </cell>
          <cell r="Q810">
            <v>96789</v>
          </cell>
          <cell r="R810"/>
          <cell r="S810">
            <v>1.32</v>
          </cell>
          <cell r="T810">
            <v>96789</v>
          </cell>
          <cell r="U810"/>
          <cell r="V810"/>
          <cell r="W810">
            <v>0</v>
          </cell>
          <cell r="X810">
            <v>0</v>
          </cell>
          <cell r="Y810"/>
          <cell r="Z810">
            <v>0</v>
          </cell>
          <cell r="AA810">
            <v>0</v>
          </cell>
          <cell r="AB810"/>
          <cell r="AC810">
            <v>0</v>
          </cell>
          <cell r="AD810">
            <v>0</v>
          </cell>
          <cell r="AE810"/>
          <cell r="AF810">
            <v>0</v>
          </cell>
          <cell r="AG810">
            <v>0</v>
          </cell>
          <cell r="AH810"/>
          <cell r="AI810">
            <v>0</v>
          </cell>
          <cell r="AJ810">
            <v>0</v>
          </cell>
          <cell r="AK810"/>
          <cell r="AL810"/>
          <cell r="AM810">
            <v>7.35</v>
          </cell>
          <cell r="AN810">
            <v>538938.75</v>
          </cell>
          <cell r="AO810"/>
          <cell r="AP810">
            <v>7.35</v>
          </cell>
          <cell r="AQ810">
            <v>218309.7</v>
          </cell>
          <cell r="AR810"/>
          <cell r="AS810">
            <v>1.03</v>
          </cell>
          <cell r="AT810">
            <v>83280.649999999994</v>
          </cell>
          <cell r="AU810"/>
          <cell r="AV810"/>
          <cell r="AW810">
            <v>1220352.6000000001</v>
          </cell>
          <cell r="AX810"/>
          <cell r="AY810">
            <v>11.26</v>
          </cell>
        </row>
        <row r="811">
          <cell r="A811" t="str">
            <v>4908120002600</v>
          </cell>
          <cell r="B811" t="str">
            <v>SHERRARD COMM UNIT SCH DIST 200</v>
          </cell>
          <cell r="C811" t="str">
            <v>ROCK ISLAND</v>
          </cell>
          <cell r="D811" t="str">
            <v>Unit</v>
          </cell>
          <cell r="E811"/>
          <cell r="F811">
            <v>1328.61</v>
          </cell>
          <cell r="G811">
            <v>342.33</v>
          </cell>
          <cell r="H811">
            <v>8.16</v>
          </cell>
          <cell r="I811"/>
          <cell r="J811">
            <v>2.73</v>
          </cell>
          <cell r="K811">
            <v>200177.25</v>
          </cell>
          <cell r="L811"/>
          <cell r="M811">
            <v>2.73</v>
          </cell>
          <cell r="N811">
            <v>200177.25</v>
          </cell>
          <cell r="O811"/>
          <cell r="P811">
            <v>2.85</v>
          </cell>
          <cell r="Q811">
            <v>208976.25</v>
          </cell>
          <cell r="R811"/>
          <cell r="S811">
            <v>2.85</v>
          </cell>
          <cell r="T811">
            <v>208976.25</v>
          </cell>
          <cell r="U811"/>
          <cell r="V811"/>
          <cell r="W811">
            <v>0.06</v>
          </cell>
          <cell r="X811">
            <v>4399.5</v>
          </cell>
          <cell r="Y811"/>
          <cell r="Z811">
            <v>0.06</v>
          </cell>
          <cell r="AA811">
            <v>4399.5</v>
          </cell>
          <cell r="AB811"/>
          <cell r="AC811">
            <v>0.06</v>
          </cell>
          <cell r="AD811">
            <v>4399.5</v>
          </cell>
          <cell r="AE811"/>
          <cell r="AF811">
            <v>0.06</v>
          </cell>
          <cell r="AG811">
            <v>4399.5</v>
          </cell>
          <cell r="AH811"/>
          <cell r="AI811">
            <v>0.08</v>
          </cell>
          <cell r="AJ811">
            <v>5866</v>
          </cell>
          <cell r="AK811"/>
          <cell r="AL811"/>
          <cell r="AM811">
            <v>9.42</v>
          </cell>
          <cell r="AN811">
            <v>690721.5</v>
          </cell>
          <cell r="AO811"/>
          <cell r="AP811">
            <v>9.42</v>
          </cell>
          <cell r="AQ811">
            <v>279792.84000000003</v>
          </cell>
          <cell r="AR811"/>
          <cell r="AS811">
            <v>1.32</v>
          </cell>
          <cell r="AT811">
            <v>106728.6</v>
          </cell>
          <cell r="AU811"/>
          <cell r="AV811"/>
          <cell r="AW811">
            <v>1919013.94</v>
          </cell>
          <cell r="AX811"/>
          <cell r="AY811">
            <v>18.11</v>
          </cell>
        </row>
        <row r="812">
          <cell r="A812" t="str">
            <v>4908130002600</v>
          </cell>
          <cell r="B812" t="str">
            <v>ROCKRIDGE C U SCHOOL DIST 300</v>
          </cell>
          <cell r="C812" t="str">
            <v>ROCK ISLAND</v>
          </cell>
          <cell r="D812" t="str">
            <v>Unit</v>
          </cell>
          <cell r="E812"/>
          <cell r="F812">
            <v>1038.6099999999999</v>
          </cell>
          <cell r="G812">
            <v>151.33000000000001</v>
          </cell>
          <cell r="H812">
            <v>0</v>
          </cell>
          <cell r="I812"/>
          <cell r="J812">
            <v>1.21</v>
          </cell>
          <cell r="K812">
            <v>88723.25</v>
          </cell>
          <cell r="L812"/>
          <cell r="M812">
            <v>1.21</v>
          </cell>
          <cell r="N812">
            <v>88723.25</v>
          </cell>
          <cell r="O812"/>
          <cell r="P812">
            <v>1.26</v>
          </cell>
          <cell r="Q812">
            <v>92389.5</v>
          </cell>
          <cell r="R812"/>
          <cell r="S812">
            <v>1.26</v>
          </cell>
          <cell r="T812">
            <v>92389.5</v>
          </cell>
          <cell r="U812"/>
          <cell r="V812"/>
          <cell r="W812">
            <v>0</v>
          </cell>
          <cell r="X812">
            <v>0</v>
          </cell>
          <cell r="Y812"/>
          <cell r="Z812">
            <v>0</v>
          </cell>
          <cell r="AA812">
            <v>0</v>
          </cell>
          <cell r="AB812"/>
          <cell r="AC812">
            <v>0</v>
          </cell>
          <cell r="AD812">
            <v>0</v>
          </cell>
          <cell r="AE812"/>
          <cell r="AF812">
            <v>0</v>
          </cell>
          <cell r="AG812">
            <v>0</v>
          </cell>
          <cell r="AH812"/>
          <cell r="AI812">
            <v>0</v>
          </cell>
          <cell r="AJ812">
            <v>0</v>
          </cell>
          <cell r="AK812"/>
          <cell r="AL812"/>
          <cell r="AM812">
            <v>7.36</v>
          </cell>
          <cell r="AN812">
            <v>539672</v>
          </cell>
          <cell r="AO812"/>
          <cell r="AP812">
            <v>7.36</v>
          </cell>
          <cell r="AQ812">
            <v>218606.72</v>
          </cell>
          <cell r="AR812"/>
          <cell r="AS812">
            <v>1.03</v>
          </cell>
          <cell r="AT812">
            <v>83280.649999999994</v>
          </cell>
          <cell r="AU812"/>
          <cell r="AV812"/>
          <cell r="AW812">
            <v>1203784.8700000001</v>
          </cell>
          <cell r="AX812"/>
          <cell r="AY812">
            <v>11.09</v>
          </cell>
        </row>
        <row r="813">
          <cell r="A813" t="str">
            <v>5000000000093</v>
          </cell>
          <cell r="B813" t="str">
            <v>SAFE SCH-ST CLAIR ROE</v>
          </cell>
          <cell r="C813" t="str">
            <v>ST CLAIR</v>
          </cell>
          <cell r="D813" t="str">
            <v>Regional</v>
          </cell>
          <cell r="E813"/>
          <cell r="F813">
            <v>62</v>
          </cell>
          <cell r="G813">
            <v>27.298959823293558</v>
          </cell>
          <cell r="H813">
            <v>0</v>
          </cell>
          <cell r="I813"/>
          <cell r="J813">
            <v>0.21</v>
          </cell>
          <cell r="K813">
            <v>15398.25</v>
          </cell>
          <cell r="L813"/>
          <cell r="M813">
            <v>0.21</v>
          </cell>
          <cell r="N813">
            <v>15398.25</v>
          </cell>
          <cell r="O813"/>
          <cell r="P813">
            <v>0.22</v>
          </cell>
          <cell r="Q813">
            <v>16131.5</v>
          </cell>
          <cell r="R813"/>
          <cell r="S813">
            <v>0.22</v>
          </cell>
          <cell r="T813">
            <v>16131.5</v>
          </cell>
          <cell r="U813"/>
          <cell r="V813"/>
          <cell r="W813">
            <v>0</v>
          </cell>
          <cell r="X813">
            <v>0</v>
          </cell>
          <cell r="Y813"/>
          <cell r="Z813">
            <v>0</v>
          </cell>
          <cell r="AA813">
            <v>0</v>
          </cell>
          <cell r="AB813"/>
          <cell r="AC813">
            <v>0</v>
          </cell>
          <cell r="AD813">
            <v>0</v>
          </cell>
          <cell r="AE813"/>
          <cell r="AF813">
            <v>0</v>
          </cell>
          <cell r="AG813">
            <v>0</v>
          </cell>
          <cell r="AH813"/>
          <cell r="AI813">
            <v>0</v>
          </cell>
          <cell r="AJ813">
            <v>0</v>
          </cell>
          <cell r="AK813"/>
          <cell r="AL813"/>
          <cell r="AM813">
            <v>0.43</v>
          </cell>
          <cell r="AN813">
            <v>31529.75</v>
          </cell>
          <cell r="AO813"/>
          <cell r="AP813">
            <v>0.43</v>
          </cell>
          <cell r="AQ813">
            <v>12771.86</v>
          </cell>
          <cell r="AR813"/>
          <cell r="AS813">
            <v>0.06</v>
          </cell>
          <cell r="AT813">
            <v>4851.3</v>
          </cell>
          <cell r="AU813"/>
          <cell r="AV813"/>
          <cell r="AW813">
            <v>112212.41</v>
          </cell>
          <cell r="AX813"/>
          <cell r="AY813">
            <v>1.08</v>
          </cell>
        </row>
        <row r="814">
          <cell r="A814" t="str">
            <v>5008200902600</v>
          </cell>
          <cell r="B814" t="str">
            <v>LEBANON COMM UNIT SCH DIST 9</v>
          </cell>
          <cell r="C814" t="str">
            <v>ST CLAIR</v>
          </cell>
          <cell r="D814" t="str">
            <v>Unit</v>
          </cell>
          <cell r="E814"/>
          <cell r="F814">
            <v>510.2</v>
          </cell>
          <cell r="G814">
            <v>195.66</v>
          </cell>
          <cell r="H814">
            <v>0</v>
          </cell>
          <cell r="I814"/>
          <cell r="J814">
            <v>1.56</v>
          </cell>
          <cell r="K814">
            <v>114387</v>
          </cell>
          <cell r="L814"/>
          <cell r="M814">
            <v>1.56</v>
          </cell>
          <cell r="N814">
            <v>114387</v>
          </cell>
          <cell r="O814"/>
          <cell r="P814">
            <v>1.63</v>
          </cell>
          <cell r="Q814">
            <v>119519.75</v>
          </cell>
          <cell r="R814"/>
          <cell r="S814">
            <v>1.63</v>
          </cell>
          <cell r="T814">
            <v>119519.75</v>
          </cell>
          <cell r="U814"/>
          <cell r="V814"/>
          <cell r="W814">
            <v>0</v>
          </cell>
          <cell r="X814">
            <v>0</v>
          </cell>
          <cell r="Y814"/>
          <cell r="Z814">
            <v>0</v>
          </cell>
          <cell r="AA814">
            <v>0</v>
          </cell>
          <cell r="AB814"/>
          <cell r="AC814">
            <v>0</v>
          </cell>
          <cell r="AD814">
            <v>0</v>
          </cell>
          <cell r="AE814"/>
          <cell r="AF814">
            <v>0</v>
          </cell>
          <cell r="AG814">
            <v>0</v>
          </cell>
          <cell r="AH814"/>
          <cell r="AI814">
            <v>0</v>
          </cell>
          <cell r="AJ814">
            <v>0</v>
          </cell>
          <cell r="AK814"/>
          <cell r="AL814"/>
          <cell r="AM814">
            <v>3.61</v>
          </cell>
          <cell r="AN814">
            <v>264703.25</v>
          </cell>
          <cell r="AO814"/>
          <cell r="AP814">
            <v>3.61</v>
          </cell>
          <cell r="AQ814">
            <v>107224.22</v>
          </cell>
          <cell r="AR814"/>
          <cell r="AS814">
            <v>0.51</v>
          </cell>
          <cell r="AT814">
            <v>41236.050000000003</v>
          </cell>
          <cell r="AU814"/>
          <cell r="AV814"/>
          <cell r="AW814">
            <v>880977.02</v>
          </cell>
          <cell r="AX814"/>
          <cell r="AY814">
            <v>8.43</v>
          </cell>
        </row>
        <row r="815">
          <cell r="A815" t="str">
            <v>5008201902600</v>
          </cell>
          <cell r="B815" t="str">
            <v>MASCOUTAH C U DISTRICT 19</v>
          </cell>
          <cell r="C815" t="str">
            <v>ST CLAIR</v>
          </cell>
          <cell r="D815" t="str">
            <v>Unit</v>
          </cell>
          <cell r="E815"/>
          <cell r="F815">
            <v>4036.29</v>
          </cell>
          <cell r="G815">
            <v>425.66</v>
          </cell>
          <cell r="H815">
            <v>103.5</v>
          </cell>
          <cell r="I815"/>
          <cell r="J815">
            <v>3.4</v>
          </cell>
          <cell r="K815">
            <v>249305</v>
          </cell>
          <cell r="L815"/>
          <cell r="M815">
            <v>3.4</v>
          </cell>
          <cell r="N815">
            <v>249305</v>
          </cell>
          <cell r="O815"/>
          <cell r="P815">
            <v>3.54</v>
          </cell>
          <cell r="Q815">
            <v>259570.5</v>
          </cell>
          <cell r="R815"/>
          <cell r="S815">
            <v>3.54</v>
          </cell>
          <cell r="T815">
            <v>259570.5</v>
          </cell>
          <cell r="U815"/>
          <cell r="V815"/>
          <cell r="W815">
            <v>0.82</v>
          </cell>
          <cell r="X815">
            <v>60126.5</v>
          </cell>
          <cell r="Y815"/>
          <cell r="Z815">
            <v>0.82</v>
          </cell>
          <cell r="AA815">
            <v>60126.5</v>
          </cell>
          <cell r="AB815"/>
          <cell r="AC815">
            <v>0.86</v>
          </cell>
          <cell r="AD815">
            <v>63059.5</v>
          </cell>
          <cell r="AE815"/>
          <cell r="AF815">
            <v>0.86</v>
          </cell>
          <cell r="AG815">
            <v>63059.5</v>
          </cell>
          <cell r="AH815"/>
          <cell r="AI815">
            <v>1.03</v>
          </cell>
          <cell r="AJ815">
            <v>75524.75</v>
          </cell>
          <cell r="AK815"/>
          <cell r="AL815"/>
          <cell r="AM815">
            <v>28.62</v>
          </cell>
          <cell r="AN815">
            <v>2098561.5</v>
          </cell>
          <cell r="AO815"/>
          <cell r="AP815">
            <v>28.62</v>
          </cell>
          <cell r="AQ815">
            <v>850071.24</v>
          </cell>
          <cell r="AR815"/>
          <cell r="AS815">
            <v>4.03</v>
          </cell>
          <cell r="AT815">
            <v>325845.65000000002</v>
          </cell>
          <cell r="AU815"/>
          <cell r="AV815"/>
          <cell r="AW815">
            <v>4614126.1400000006</v>
          </cell>
          <cell r="AX815"/>
          <cell r="AY815">
            <v>42.67</v>
          </cell>
        </row>
        <row r="816">
          <cell r="A816" t="str">
            <v>5008203000300</v>
          </cell>
          <cell r="B816" t="str">
            <v>ST LIBORY CONS SCH DIST 30</v>
          </cell>
          <cell r="C816" t="str">
            <v>ST CLAIR</v>
          </cell>
          <cell r="D816" t="str">
            <v>Elementary</v>
          </cell>
          <cell r="E816"/>
          <cell r="F816">
            <v>65.5</v>
          </cell>
          <cell r="G816">
            <v>12</v>
          </cell>
          <cell r="H816">
            <v>0</v>
          </cell>
          <cell r="I816"/>
          <cell r="J816">
            <v>0.09</v>
          </cell>
          <cell r="K816">
            <v>6599.25</v>
          </cell>
          <cell r="L816"/>
          <cell r="M816">
            <v>0.09</v>
          </cell>
          <cell r="N816">
            <v>6599.25</v>
          </cell>
          <cell r="O816"/>
          <cell r="P816">
            <v>0.1</v>
          </cell>
          <cell r="Q816">
            <v>7332.5</v>
          </cell>
          <cell r="R816"/>
          <cell r="S816">
            <v>0.1</v>
          </cell>
          <cell r="T816">
            <v>7332.5</v>
          </cell>
          <cell r="U816"/>
          <cell r="V816"/>
          <cell r="W816">
            <v>0</v>
          </cell>
          <cell r="X816">
            <v>0</v>
          </cell>
          <cell r="Y816"/>
          <cell r="Z816">
            <v>0</v>
          </cell>
          <cell r="AA816">
            <v>0</v>
          </cell>
          <cell r="AB816"/>
          <cell r="AC816">
            <v>0</v>
          </cell>
          <cell r="AD816">
            <v>0</v>
          </cell>
          <cell r="AE816"/>
          <cell r="AF816">
            <v>0</v>
          </cell>
          <cell r="AG816">
            <v>0</v>
          </cell>
          <cell r="AH816"/>
          <cell r="AI816">
            <v>0</v>
          </cell>
          <cell r="AJ816">
            <v>0</v>
          </cell>
          <cell r="AK816"/>
          <cell r="AL816"/>
          <cell r="AM816">
            <v>0.46</v>
          </cell>
          <cell r="AN816">
            <v>33729.5</v>
          </cell>
          <cell r="AO816"/>
          <cell r="AP816">
            <v>0.46</v>
          </cell>
          <cell r="AQ816">
            <v>13662.92</v>
          </cell>
          <cell r="AR816"/>
          <cell r="AS816">
            <v>0.06</v>
          </cell>
          <cell r="AT816">
            <v>4851.3</v>
          </cell>
          <cell r="AU816"/>
          <cell r="AV816"/>
          <cell r="AW816">
            <v>80107.22</v>
          </cell>
          <cell r="AX816"/>
          <cell r="AY816">
            <v>0.75</v>
          </cell>
        </row>
        <row r="817">
          <cell r="A817" t="str">
            <v>5008204002600</v>
          </cell>
          <cell r="B817" t="str">
            <v>MARISSA C U SCH DIST 40</v>
          </cell>
          <cell r="C817" t="str">
            <v>ST CLAIR</v>
          </cell>
          <cell r="D817" t="str">
            <v>Unit</v>
          </cell>
          <cell r="E817"/>
          <cell r="F817">
            <v>487.38</v>
          </cell>
          <cell r="G817">
            <v>209</v>
          </cell>
          <cell r="H817">
            <v>0</v>
          </cell>
          <cell r="I817"/>
          <cell r="J817">
            <v>1.67</v>
          </cell>
          <cell r="K817">
            <v>122452.75</v>
          </cell>
          <cell r="L817"/>
          <cell r="M817">
            <v>1.67</v>
          </cell>
          <cell r="N817">
            <v>122452.75</v>
          </cell>
          <cell r="O817"/>
          <cell r="P817">
            <v>1.74</v>
          </cell>
          <cell r="Q817">
            <v>127585.5</v>
          </cell>
          <cell r="R817"/>
          <cell r="S817">
            <v>1.74</v>
          </cell>
          <cell r="T817">
            <v>127585.5</v>
          </cell>
          <cell r="U817"/>
          <cell r="V817"/>
          <cell r="W817">
            <v>0</v>
          </cell>
          <cell r="X817">
            <v>0</v>
          </cell>
          <cell r="Y817"/>
          <cell r="Z817">
            <v>0</v>
          </cell>
          <cell r="AA817">
            <v>0</v>
          </cell>
          <cell r="AB817"/>
          <cell r="AC817">
            <v>0</v>
          </cell>
          <cell r="AD817">
            <v>0</v>
          </cell>
          <cell r="AE817"/>
          <cell r="AF817">
            <v>0</v>
          </cell>
          <cell r="AG817">
            <v>0</v>
          </cell>
          <cell r="AH817"/>
          <cell r="AI817">
            <v>0</v>
          </cell>
          <cell r="AJ817">
            <v>0</v>
          </cell>
          <cell r="AK817"/>
          <cell r="AL817"/>
          <cell r="AM817">
            <v>3.45</v>
          </cell>
          <cell r="AN817">
            <v>252971.25</v>
          </cell>
          <cell r="AO817"/>
          <cell r="AP817">
            <v>3.45</v>
          </cell>
          <cell r="AQ817">
            <v>102471.9</v>
          </cell>
          <cell r="AR817"/>
          <cell r="AS817">
            <v>0.48</v>
          </cell>
          <cell r="AT817">
            <v>38810.400000000001</v>
          </cell>
          <cell r="AU817"/>
          <cell r="AV817"/>
          <cell r="AW817">
            <v>894330.05</v>
          </cell>
          <cell r="AX817"/>
          <cell r="AY817">
            <v>8.6000000000000014</v>
          </cell>
        </row>
        <row r="818">
          <cell r="A818" t="str">
            <v>5008206002600</v>
          </cell>
          <cell r="B818" t="str">
            <v>NEW ATHENS C U SCHOOL DIST 60</v>
          </cell>
          <cell r="C818" t="str">
            <v>ST CLAIR</v>
          </cell>
          <cell r="D818" t="str">
            <v>Unit</v>
          </cell>
          <cell r="E818"/>
          <cell r="F818">
            <v>465.45</v>
          </cell>
          <cell r="G818">
            <v>149</v>
          </cell>
          <cell r="H818">
            <v>0.83</v>
          </cell>
          <cell r="I818"/>
          <cell r="J818">
            <v>1.19</v>
          </cell>
          <cell r="K818">
            <v>87256.75</v>
          </cell>
          <cell r="L818"/>
          <cell r="M818">
            <v>1.19</v>
          </cell>
          <cell r="N818">
            <v>87256.75</v>
          </cell>
          <cell r="O818"/>
          <cell r="P818">
            <v>1.24</v>
          </cell>
          <cell r="Q818">
            <v>90923</v>
          </cell>
          <cell r="R818"/>
          <cell r="S818">
            <v>1.24</v>
          </cell>
          <cell r="T818">
            <v>90923</v>
          </cell>
          <cell r="U818"/>
          <cell r="V818"/>
          <cell r="W818">
            <v>0</v>
          </cell>
          <cell r="X818">
            <v>0</v>
          </cell>
          <cell r="Y818"/>
          <cell r="Z818">
            <v>0</v>
          </cell>
          <cell r="AA818">
            <v>0</v>
          </cell>
          <cell r="AB818"/>
          <cell r="AC818">
            <v>0</v>
          </cell>
          <cell r="AD818">
            <v>0</v>
          </cell>
          <cell r="AE818"/>
          <cell r="AF818">
            <v>0</v>
          </cell>
          <cell r="AG818">
            <v>0</v>
          </cell>
          <cell r="AH818"/>
          <cell r="AI818">
            <v>0</v>
          </cell>
          <cell r="AJ818">
            <v>0</v>
          </cell>
          <cell r="AK818"/>
          <cell r="AL818"/>
          <cell r="AM818">
            <v>3.3</v>
          </cell>
          <cell r="AN818">
            <v>241972.5</v>
          </cell>
          <cell r="AO818"/>
          <cell r="AP818">
            <v>3.3</v>
          </cell>
          <cell r="AQ818">
            <v>98016.6</v>
          </cell>
          <cell r="AR818"/>
          <cell r="AS818">
            <v>0.46</v>
          </cell>
          <cell r="AT818">
            <v>37193.300000000003</v>
          </cell>
          <cell r="AU818"/>
          <cell r="AV818"/>
          <cell r="AW818">
            <v>733541.9</v>
          </cell>
          <cell r="AX818"/>
          <cell r="AY818">
            <v>6.97</v>
          </cell>
        </row>
        <row r="819">
          <cell r="A819" t="str">
            <v>5008207000400</v>
          </cell>
          <cell r="B819" t="str">
            <v>FREEBURG C C SCHOOL DIST 70</v>
          </cell>
          <cell r="C819" t="str">
            <v>ST CLAIR</v>
          </cell>
          <cell r="D819" t="str">
            <v>Elementary</v>
          </cell>
          <cell r="E819"/>
          <cell r="F819">
            <v>773.25</v>
          </cell>
          <cell r="G819">
            <v>157.66</v>
          </cell>
          <cell r="H819">
            <v>1.83</v>
          </cell>
          <cell r="I819"/>
          <cell r="J819">
            <v>1.26</v>
          </cell>
          <cell r="K819">
            <v>92389.5</v>
          </cell>
          <cell r="L819"/>
          <cell r="M819">
            <v>1.26</v>
          </cell>
          <cell r="N819">
            <v>92389.5</v>
          </cell>
          <cell r="O819"/>
          <cell r="P819">
            <v>1.31</v>
          </cell>
          <cell r="Q819">
            <v>96055.75</v>
          </cell>
          <cell r="R819"/>
          <cell r="S819">
            <v>1.31</v>
          </cell>
          <cell r="T819">
            <v>96055.75</v>
          </cell>
          <cell r="U819"/>
          <cell r="V819"/>
          <cell r="W819">
            <v>0.01</v>
          </cell>
          <cell r="X819">
            <v>733.25</v>
          </cell>
          <cell r="Y819"/>
          <cell r="Z819">
            <v>0.01</v>
          </cell>
          <cell r="AA819">
            <v>733.25</v>
          </cell>
          <cell r="AB819"/>
          <cell r="AC819">
            <v>0.01</v>
          </cell>
          <cell r="AD819">
            <v>733.25</v>
          </cell>
          <cell r="AE819"/>
          <cell r="AF819">
            <v>0.01</v>
          </cell>
          <cell r="AG819">
            <v>733.25</v>
          </cell>
          <cell r="AH819"/>
          <cell r="AI819">
            <v>0.01</v>
          </cell>
          <cell r="AJ819">
            <v>733.25</v>
          </cell>
          <cell r="AK819"/>
          <cell r="AL819"/>
          <cell r="AM819">
            <v>5.48</v>
          </cell>
          <cell r="AN819">
            <v>401821</v>
          </cell>
          <cell r="AO819"/>
          <cell r="AP819">
            <v>5.48</v>
          </cell>
          <cell r="AQ819">
            <v>162766.96</v>
          </cell>
          <cell r="AR819"/>
          <cell r="AS819">
            <v>0.77</v>
          </cell>
          <cell r="AT819">
            <v>62258.35</v>
          </cell>
          <cell r="AU819"/>
          <cell r="AV819"/>
          <cell r="AW819">
            <v>1007403.06</v>
          </cell>
          <cell r="AX819"/>
          <cell r="AY819">
            <v>9.4</v>
          </cell>
        </row>
        <row r="820">
          <cell r="A820" t="str">
            <v>5008207701600</v>
          </cell>
          <cell r="B820" t="str">
            <v>FREEBURG COMM H S DIST 77</v>
          </cell>
          <cell r="C820" t="str">
            <v>ST CLAIR</v>
          </cell>
          <cell r="D820" t="str">
            <v>High School</v>
          </cell>
          <cell r="E820"/>
          <cell r="F820">
            <v>685.65</v>
          </cell>
          <cell r="G820">
            <v>106.66</v>
          </cell>
          <cell r="H820">
            <v>0.66</v>
          </cell>
          <cell r="I820"/>
          <cell r="J820">
            <v>0.85</v>
          </cell>
          <cell r="K820">
            <v>62326.25</v>
          </cell>
          <cell r="L820"/>
          <cell r="M820">
            <v>0.85</v>
          </cell>
          <cell r="N820">
            <v>62326.25</v>
          </cell>
          <cell r="O820"/>
          <cell r="P820">
            <v>0.88</v>
          </cell>
          <cell r="Q820">
            <v>64526</v>
          </cell>
          <cell r="R820"/>
          <cell r="S820">
            <v>0.88</v>
          </cell>
          <cell r="T820">
            <v>64526</v>
          </cell>
          <cell r="U820"/>
          <cell r="V820"/>
          <cell r="W820">
            <v>0</v>
          </cell>
          <cell r="X820">
            <v>0</v>
          </cell>
          <cell r="Y820"/>
          <cell r="Z820">
            <v>0</v>
          </cell>
          <cell r="AA820">
            <v>0</v>
          </cell>
          <cell r="AB820"/>
          <cell r="AC820">
            <v>0</v>
          </cell>
          <cell r="AD820">
            <v>0</v>
          </cell>
          <cell r="AE820"/>
          <cell r="AF820">
            <v>0</v>
          </cell>
          <cell r="AG820">
            <v>0</v>
          </cell>
          <cell r="AH820"/>
          <cell r="AI820">
            <v>0</v>
          </cell>
          <cell r="AJ820">
            <v>0</v>
          </cell>
          <cell r="AK820"/>
          <cell r="AL820"/>
          <cell r="AM820">
            <v>4.8600000000000003</v>
          </cell>
          <cell r="AN820">
            <v>356359.5</v>
          </cell>
          <cell r="AO820"/>
          <cell r="AP820">
            <v>4.8600000000000003</v>
          </cell>
          <cell r="AQ820">
            <v>144351.72</v>
          </cell>
          <cell r="AR820"/>
          <cell r="AS820">
            <v>0.68</v>
          </cell>
          <cell r="AT820">
            <v>54981.4</v>
          </cell>
          <cell r="AU820"/>
          <cell r="AV820"/>
          <cell r="AW820">
            <v>809397.12</v>
          </cell>
          <cell r="AX820"/>
          <cell r="AY820">
            <v>7.4700000000000006</v>
          </cell>
        </row>
        <row r="821">
          <cell r="A821" t="str">
            <v>5008208500200</v>
          </cell>
          <cell r="B821" t="str">
            <v>SHILOH VILLAGE SCHOOL DIST 85</v>
          </cell>
          <cell r="C821" t="str">
            <v>ST CLAIR</v>
          </cell>
          <cell r="D821" t="str">
            <v>Elementary</v>
          </cell>
          <cell r="E821"/>
          <cell r="F821">
            <v>566.25</v>
          </cell>
          <cell r="G821">
            <v>129.33000000000001</v>
          </cell>
          <cell r="H821">
            <v>0</v>
          </cell>
          <cell r="I821"/>
          <cell r="J821">
            <v>1.03</v>
          </cell>
          <cell r="K821">
            <v>75524.75</v>
          </cell>
          <cell r="L821"/>
          <cell r="M821">
            <v>1.03</v>
          </cell>
          <cell r="N821">
            <v>75524.75</v>
          </cell>
          <cell r="O821"/>
          <cell r="P821">
            <v>1.07</v>
          </cell>
          <cell r="Q821">
            <v>78457.75</v>
          </cell>
          <cell r="R821"/>
          <cell r="S821">
            <v>1.07</v>
          </cell>
          <cell r="T821">
            <v>78457.75</v>
          </cell>
          <cell r="U821"/>
          <cell r="V821"/>
          <cell r="W821">
            <v>0</v>
          </cell>
          <cell r="X821">
            <v>0</v>
          </cell>
          <cell r="Y821"/>
          <cell r="Z821">
            <v>0</v>
          </cell>
          <cell r="AA821">
            <v>0</v>
          </cell>
          <cell r="AB821"/>
          <cell r="AC821">
            <v>0</v>
          </cell>
          <cell r="AD821">
            <v>0</v>
          </cell>
          <cell r="AE821"/>
          <cell r="AF821">
            <v>0</v>
          </cell>
          <cell r="AG821">
            <v>0</v>
          </cell>
          <cell r="AH821"/>
          <cell r="AI821">
            <v>0</v>
          </cell>
          <cell r="AJ821">
            <v>0</v>
          </cell>
          <cell r="AK821"/>
          <cell r="AL821"/>
          <cell r="AM821">
            <v>4.01</v>
          </cell>
          <cell r="AN821">
            <v>294033.25</v>
          </cell>
          <cell r="AO821"/>
          <cell r="AP821">
            <v>4.01</v>
          </cell>
          <cell r="AQ821">
            <v>119105.02</v>
          </cell>
          <cell r="AR821"/>
          <cell r="AS821">
            <v>0.56000000000000005</v>
          </cell>
          <cell r="AT821">
            <v>45278.8</v>
          </cell>
          <cell r="AU821"/>
          <cell r="AV821"/>
          <cell r="AW821">
            <v>766382.07000000007</v>
          </cell>
          <cell r="AX821"/>
          <cell r="AY821">
            <v>7.18</v>
          </cell>
        </row>
        <row r="822">
          <cell r="A822" t="str">
            <v>5008209000400</v>
          </cell>
          <cell r="B822" t="str">
            <v>O FALLON C C SCHOOL DIST 90</v>
          </cell>
          <cell r="C822" t="str">
            <v>ST CLAIR</v>
          </cell>
          <cell r="D822" t="str">
            <v>Elementary</v>
          </cell>
          <cell r="E822"/>
          <cell r="F822">
            <v>3869.75</v>
          </cell>
          <cell r="G822">
            <v>633.33000000000004</v>
          </cell>
          <cell r="H822">
            <v>9.33</v>
          </cell>
          <cell r="I822"/>
          <cell r="J822">
            <v>5.0599999999999996</v>
          </cell>
          <cell r="K822">
            <v>371024.5</v>
          </cell>
          <cell r="L822"/>
          <cell r="M822">
            <v>5.0599999999999996</v>
          </cell>
          <cell r="N822">
            <v>371024.5</v>
          </cell>
          <cell r="O822"/>
          <cell r="P822">
            <v>5.27</v>
          </cell>
          <cell r="Q822">
            <v>386422.75</v>
          </cell>
          <cell r="R822"/>
          <cell r="S822">
            <v>5.27</v>
          </cell>
          <cell r="T822">
            <v>386422.75</v>
          </cell>
          <cell r="U822"/>
          <cell r="V822"/>
          <cell r="W822">
            <v>7.0000000000000007E-2</v>
          </cell>
          <cell r="X822">
            <v>5132.75</v>
          </cell>
          <cell r="Y822"/>
          <cell r="Z822">
            <v>7.0000000000000007E-2</v>
          </cell>
          <cell r="AA822">
            <v>5132.75</v>
          </cell>
          <cell r="AB822"/>
          <cell r="AC822">
            <v>7.0000000000000007E-2</v>
          </cell>
          <cell r="AD822">
            <v>5132.75</v>
          </cell>
          <cell r="AE822"/>
          <cell r="AF822">
            <v>7.0000000000000007E-2</v>
          </cell>
          <cell r="AG822">
            <v>5132.75</v>
          </cell>
          <cell r="AH822"/>
          <cell r="AI822">
            <v>0.09</v>
          </cell>
          <cell r="AJ822">
            <v>6599.25</v>
          </cell>
          <cell r="AK822"/>
          <cell r="AL822"/>
          <cell r="AM822">
            <v>27.44</v>
          </cell>
          <cell r="AN822">
            <v>2012038</v>
          </cell>
          <cell r="AO822"/>
          <cell r="AP822">
            <v>27.44</v>
          </cell>
          <cell r="AQ822">
            <v>815022.88</v>
          </cell>
          <cell r="AR822"/>
          <cell r="AS822">
            <v>3.86</v>
          </cell>
          <cell r="AT822">
            <v>312100.3</v>
          </cell>
          <cell r="AU822"/>
          <cell r="AV822"/>
          <cell r="AW822">
            <v>4681185.93</v>
          </cell>
          <cell r="AX822"/>
          <cell r="AY822">
            <v>43.34</v>
          </cell>
        </row>
        <row r="823">
          <cell r="A823" t="str">
            <v>5008210400200</v>
          </cell>
          <cell r="B823" t="str">
            <v>CENTRAL SCHOOL DIST 104</v>
          </cell>
          <cell r="C823" t="str">
            <v>ST CLAIR</v>
          </cell>
          <cell r="D823" t="str">
            <v>Elementary</v>
          </cell>
          <cell r="E823"/>
          <cell r="F823">
            <v>570</v>
          </cell>
          <cell r="G823">
            <v>251</v>
          </cell>
          <cell r="H823">
            <v>2</v>
          </cell>
          <cell r="I823"/>
          <cell r="J823">
            <v>2</v>
          </cell>
          <cell r="K823">
            <v>146650</v>
          </cell>
          <cell r="L823"/>
          <cell r="M823">
            <v>2</v>
          </cell>
          <cell r="N823">
            <v>146650</v>
          </cell>
          <cell r="O823"/>
          <cell r="P823">
            <v>2.09</v>
          </cell>
          <cell r="Q823">
            <v>153249.25</v>
          </cell>
          <cell r="R823"/>
          <cell r="S823">
            <v>2.09</v>
          </cell>
          <cell r="T823">
            <v>153249.25</v>
          </cell>
          <cell r="U823"/>
          <cell r="V823"/>
          <cell r="W823">
            <v>0.01</v>
          </cell>
          <cell r="X823">
            <v>733.25</v>
          </cell>
          <cell r="Y823"/>
          <cell r="Z823">
            <v>0.01</v>
          </cell>
          <cell r="AA823">
            <v>733.25</v>
          </cell>
          <cell r="AB823"/>
          <cell r="AC823">
            <v>0.01</v>
          </cell>
          <cell r="AD823">
            <v>733.25</v>
          </cell>
          <cell r="AE823"/>
          <cell r="AF823">
            <v>0.01</v>
          </cell>
          <cell r="AG823">
            <v>733.25</v>
          </cell>
          <cell r="AH823"/>
          <cell r="AI823">
            <v>0.02</v>
          </cell>
          <cell r="AJ823">
            <v>1466.5</v>
          </cell>
          <cell r="AK823"/>
          <cell r="AL823"/>
          <cell r="AM823">
            <v>4.04</v>
          </cell>
          <cell r="AN823">
            <v>296233</v>
          </cell>
          <cell r="AO823"/>
          <cell r="AP823">
            <v>4.04</v>
          </cell>
          <cell r="AQ823">
            <v>119996.08</v>
          </cell>
          <cell r="AR823"/>
          <cell r="AS823">
            <v>0.56999999999999995</v>
          </cell>
          <cell r="AT823">
            <v>46087.35</v>
          </cell>
          <cell r="AU823"/>
          <cell r="AV823"/>
          <cell r="AW823">
            <v>1066514.43</v>
          </cell>
          <cell r="AX823"/>
          <cell r="AY823">
            <v>10.27</v>
          </cell>
        </row>
        <row r="824">
          <cell r="A824" t="str">
            <v>5008210500200</v>
          </cell>
          <cell r="B824" t="str">
            <v>PONTIAC-W HOLLIDAY SCH DIST 105</v>
          </cell>
          <cell r="C824" t="str">
            <v>ST CLAIR</v>
          </cell>
          <cell r="D824" t="str">
            <v>Elementary</v>
          </cell>
          <cell r="E824"/>
          <cell r="F824">
            <v>630.23</v>
          </cell>
          <cell r="G824">
            <v>279.33</v>
          </cell>
          <cell r="H824">
            <v>1.1599999999999999</v>
          </cell>
          <cell r="I824"/>
          <cell r="J824">
            <v>2.23</v>
          </cell>
          <cell r="K824">
            <v>163514.75</v>
          </cell>
          <cell r="L824"/>
          <cell r="M824">
            <v>2.23</v>
          </cell>
          <cell r="N824">
            <v>163514.75</v>
          </cell>
          <cell r="O824"/>
          <cell r="P824">
            <v>2.3199999999999998</v>
          </cell>
          <cell r="Q824">
            <v>170114</v>
          </cell>
          <cell r="R824"/>
          <cell r="S824">
            <v>2.3199999999999998</v>
          </cell>
          <cell r="T824">
            <v>170114</v>
          </cell>
          <cell r="U824"/>
          <cell r="V824"/>
          <cell r="W824">
            <v>0</v>
          </cell>
          <cell r="X824">
            <v>0</v>
          </cell>
          <cell r="Y824"/>
          <cell r="Z824">
            <v>0</v>
          </cell>
          <cell r="AA824">
            <v>0</v>
          </cell>
          <cell r="AB824"/>
          <cell r="AC824">
            <v>0</v>
          </cell>
          <cell r="AD824">
            <v>0</v>
          </cell>
          <cell r="AE824"/>
          <cell r="AF824">
            <v>0</v>
          </cell>
          <cell r="AG824">
            <v>0</v>
          </cell>
          <cell r="AH824"/>
          <cell r="AI824">
            <v>0.01</v>
          </cell>
          <cell r="AJ824">
            <v>733.25</v>
          </cell>
          <cell r="AK824"/>
          <cell r="AL824"/>
          <cell r="AM824">
            <v>4.46</v>
          </cell>
          <cell r="AN824">
            <v>327029.5</v>
          </cell>
          <cell r="AO824"/>
          <cell r="AP824">
            <v>4.46</v>
          </cell>
          <cell r="AQ824">
            <v>132470.92000000001</v>
          </cell>
          <cell r="AR824"/>
          <cell r="AS824">
            <v>0.63</v>
          </cell>
          <cell r="AT824">
            <v>50938.65</v>
          </cell>
          <cell r="AU824"/>
          <cell r="AV824"/>
          <cell r="AW824">
            <v>1178429.82</v>
          </cell>
          <cell r="AX824"/>
          <cell r="AY824">
            <v>11.34</v>
          </cell>
        </row>
        <row r="825">
          <cell r="A825" t="str">
            <v>5008211000400</v>
          </cell>
          <cell r="B825" t="str">
            <v>GRANT COMM CONS SCH DIST 110</v>
          </cell>
          <cell r="C825" t="str">
            <v>ST CLAIR</v>
          </cell>
          <cell r="D825" t="str">
            <v>Elementary</v>
          </cell>
          <cell r="E825"/>
          <cell r="F825">
            <v>541.14</v>
          </cell>
          <cell r="G825">
            <v>296</v>
          </cell>
          <cell r="H825">
            <v>0.5</v>
          </cell>
          <cell r="I825"/>
          <cell r="J825">
            <v>2.36</v>
          </cell>
          <cell r="K825">
            <v>173047</v>
          </cell>
          <cell r="L825"/>
          <cell r="M825">
            <v>2.36</v>
          </cell>
          <cell r="N825">
            <v>173047</v>
          </cell>
          <cell r="O825"/>
          <cell r="P825">
            <v>2.46</v>
          </cell>
          <cell r="Q825">
            <v>180379.5</v>
          </cell>
          <cell r="R825"/>
          <cell r="S825">
            <v>2.46</v>
          </cell>
          <cell r="T825">
            <v>180379.5</v>
          </cell>
          <cell r="U825"/>
          <cell r="V825"/>
          <cell r="W825">
            <v>0</v>
          </cell>
          <cell r="X825">
            <v>0</v>
          </cell>
          <cell r="Y825"/>
          <cell r="Z825">
            <v>0</v>
          </cell>
          <cell r="AA825">
            <v>0</v>
          </cell>
          <cell r="AB825"/>
          <cell r="AC825">
            <v>0</v>
          </cell>
          <cell r="AD825">
            <v>0</v>
          </cell>
          <cell r="AE825"/>
          <cell r="AF825">
            <v>0</v>
          </cell>
          <cell r="AG825">
            <v>0</v>
          </cell>
          <cell r="AH825"/>
          <cell r="AI825">
            <v>0</v>
          </cell>
          <cell r="AJ825">
            <v>0</v>
          </cell>
          <cell r="AK825"/>
          <cell r="AL825"/>
          <cell r="AM825">
            <v>3.83</v>
          </cell>
          <cell r="AN825">
            <v>280834.75</v>
          </cell>
          <cell r="AO825"/>
          <cell r="AP825">
            <v>3.83</v>
          </cell>
          <cell r="AQ825">
            <v>113758.66</v>
          </cell>
          <cell r="AR825"/>
          <cell r="AS825">
            <v>0.54</v>
          </cell>
          <cell r="AT825">
            <v>43661.7</v>
          </cell>
          <cell r="AU825"/>
          <cell r="AV825"/>
          <cell r="AW825">
            <v>1145108.1099999999</v>
          </cell>
          <cell r="AX825"/>
          <cell r="AY825">
            <v>11.11</v>
          </cell>
        </row>
        <row r="826">
          <cell r="A826" t="str">
            <v>5008211300200</v>
          </cell>
          <cell r="B826" t="str">
            <v>WOLF BRANCH SCH DIST 113</v>
          </cell>
          <cell r="C826" t="str">
            <v>ST CLAIR</v>
          </cell>
          <cell r="D826" t="str">
            <v>Elementary</v>
          </cell>
          <cell r="E826"/>
          <cell r="F826">
            <v>756.25</v>
          </cell>
          <cell r="G826">
            <v>112</v>
          </cell>
          <cell r="H826">
            <v>5</v>
          </cell>
          <cell r="I826"/>
          <cell r="J826">
            <v>0.89</v>
          </cell>
          <cell r="K826">
            <v>65259.25</v>
          </cell>
          <cell r="L826"/>
          <cell r="M826">
            <v>0.89</v>
          </cell>
          <cell r="N826">
            <v>65259.25</v>
          </cell>
          <cell r="O826"/>
          <cell r="P826">
            <v>0.93</v>
          </cell>
          <cell r="Q826">
            <v>68192.25</v>
          </cell>
          <cell r="R826"/>
          <cell r="S826">
            <v>0.93</v>
          </cell>
          <cell r="T826">
            <v>68192.25</v>
          </cell>
          <cell r="U826"/>
          <cell r="V826"/>
          <cell r="W826">
            <v>0.04</v>
          </cell>
          <cell r="X826">
            <v>2933</v>
          </cell>
          <cell r="Y826"/>
          <cell r="Z826">
            <v>0.04</v>
          </cell>
          <cell r="AA826">
            <v>2933</v>
          </cell>
          <cell r="AB826"/>
          <cell r="AC826">
            <v>0.04</v>
          </cell>
          <cell r="AD826">
            <v>2933</v>
          </cell>
          <cell r="AE826"/>
          <cell r="AF826">
            <v>0.04</v>
          </cell>
          <cell r="AG826">
            <v>2933</v>
          </cell>
          <cell r="AH826"/>
          <cell r="AI826">
            <v>0.05</v>
          </cell>
          <cell r="AJ826">
            <v>3666.25</v>
          </cell>
          <cell r="AK826"/>
          <cell r="AL826"/>
          <cell r="AM826">
            <v>5.36</v>
          </cell>
          <cell r="AN826">
            <v>393022</v>
          </cell>
          <cell r="AO826"/>
          <cell r="AP826">
            <v>5.36</v>
          </cell>
          <cell r="AQ826">
            <v>159202.72</v>
          </cell>
          <cell r="AR826"/>
          <cell r="AS826">
            <v>0.75</v>
          </cell>
          <cell r="AT826">
            <v>60641.25</v>
          </cell>
          <cell r="AU826"/>
          <cell r="AV826"/>
          <cell r="AW826">
            <v>895167.22</v>
          </cell>
          <cell r="AX826"/>
          <cell r="AY826">
            <v>8.2800000000000011</v>
          </cell>
        </row>
        <row r="827">
          <cell r="A827" t="str">
            <v>5008211500200</v>
          </cell>
          <cell r="B827" t="str">
            <v>WHITESIDE SCHOOL DIST 115</v>
          </cell>
          <cell r="C827" t="str">
            <v>ST CLAIR</v>
          </cell>
          <cell r="D827" t="str">
            <v>Elementary</v>
          </cell>
          <cell r="E827"/>
          <cell r="F827">
            <v>1148.23</v>
          </cell>
          <cell r="G827">
            <v>472</v>
          </cell>
          <cell r="H827">
            <v>1</v>
          </cell>
          <cell r="I827"/>
          <cell r="J827">
            <v>3.77</v>
          </cell>
          <cell r="K827">
            <v>276435.25</v>
          </cell>
          <cell r="L827"/>
          <cell r="M827">
            <v>3.77</v>
          </cell>
          <cell r="N827">
            <v>276435.25</v>
          </cell>
          <cell r="O827"/>
          <cell r="P827">
            <v>3.93</v>
          </cell>
          <cell r="Q827">
            <v>288167.25</v>
          </cell>
          <cell r="R827"/>
          <cell r="S827">
            <v>3.93</v>
          </cell>
          <cell r="T827">
            <v>288167.25</v>
          </cell>
          <cell r="U827"/>
          <cell r="V827"/>
          <cell r="W827">
            <v>0</v>
          </cell>
          <cell r="X827">
            <v>0</v>
          </cell>
          <cell r="Y827"/>
          <cell r="Z827">
            <v>0</v>
          </cell>
          <cell r="AA827">
            <v>0</v>
          </cell>
          <cell r="AB827"/>
          <cell r="AC827">
            <v>0</v>
          </cell>
          <cell r="AD827">
            <v>0</v>
          </cell>
          <cell r="AE827"/>
          <cell r="AF827">
            <v>0</v>
          </cell>
          <cell r="AG827">
            <v>0</v>
          </cell>
          <cell r="AH827"/>
          <cell r="AI827">
            <v>0.01</v>
          </cell>
          <cell r="AJ827">
            <v>733.25</v>
          </cell>
          <cell r="AK827"/>
          <cell r="AL827"/>
          <cell r="AM827">
            <v>8.14</v>
          </cell>
          <cell r="AN827">
            <v>596865.5</v>
          </cell>
          <cell r="AO827"/>
          <cell r="AP827">
            <v>8.14</v>
          </cell>
          <cell r="AQ827">
            <v>241774.28</v>
          </cell>
          <cell r="AR827"/>
          <cell r="AS827">
            <v>1.1399999999999999</v>
          </cell>
          <cell r="AT827">
            <v>92174.7</v>
          </cell>
          <cell r="AU827"/>
          <cell r="AV827"/>
          <cell r="AW827">
            <v>2060752.73</v>
          </cell>
          <cell r="AX827"/>
          <cell r="AY827">
            <v>19.78</v>
          </cell>
        </row>
        <row r="828">
          <cell r="A828" t="str">
            <v>5008211600200</v>
          </cell>
          <cell r="B828" t="str">
            <v>HIGH MOUNT SCHOOL DIST 116</v>
          </cell>
          <cell r="C828" t="str">
            <v>ST CLAIR</v>
          </cell>
          <cell r="D828" t="str">
            <v>Elementary</v>
          </cell>
          <cell r="E828"/>
          <cell r="F828">
            <v>326.95999999999998</v>
          </cell>
          <cell r="G828">
            <v>180</v>
          </cell>
          <cell r="H828">
            <v>1</v>
          </cell>
          <cell r="I828"/>
          <cell r="J828">
            <v>1.44</v>
          </cell>
          <cell r="K828">
            <v>105588</v>
          </cell>
          <cell r="L828"/>
          <cell r="M828">
            <v>1.44</v>
          </cell>
          <cell r="N828">
            <v>105588</v>
          </cell>
          <cell r="O828"/>
          <cell r="P828">
            <v>1.5</v>
          </cell>
          <cell r="Q828">
            <v>109987.5</v>
          </cell>
          <cell r="R828"/>
          <cell r="S828">
            <v>1.5</v>
          </cell>
          <cell r="T828">
            <v>109987.5</v>
          </cell>
          <cell r="U828"/>
          <cell r="V828"/>
          <cell r="W828">
            <v>0</v>
          </cell>
          <cell r="X828">
            <v>0</v>
          </cell>
          <cell r="Y828"/>
          <cell r="Z828">
            <v>0</v>
          </cell>
          <cell r="AA828">
            <v>0</v>
          </cell>
          <cell r="AB828"/>
          <cell r="AC828">
            <v>0</v>
          </cell>
          <cell r="AD828">
            <v>0</v>
          </cell>
          <cell r="AE828"/>
          <cell r="AF828">
            <v>0</v>
          </cell>
          <cell r="AG828">
            <v>0</v>
          </cell>
          <cell r="AH828"/>
          <cell r="AI828">
            <v>0.01</v>
          </cell>
          <cell r="AJ828">
            <v>733.25</v>
          </cell>
          <cell r="AK828"/>
          <cell r="AL828"/>
          <cell r="AM828">
            <v>2.31</v>
          </cell>
          <cell r="AN828">
            <v>169380.75</v>
          </cell>
          <cell r="AO828"/>
          <cell r="AP828">
            <v>2.31</v>
          </cell>
          <cell r="AQ828">
            <v>68611.62</v>
          </cell>
          <cell r="AR828"/>
          <cell r="AS828">
            <v>0.32</v>
          </cell>
          <cell r="AT828">
            <v>25873.599999999999</v>
          </cell>
          <cell r="AU828"/>
          <cell r="AV828"/>
          <cell r="AW828">
            <v>695750.22</v>
          </cell>
          <cell r="AX828"/>
          <cell r="AY828">
            <v>6.76</v>
          </cell>
        </row>
        <row r="829">
          <cell r="A829" t="str">
            <v>5008211800200</v>
          </cell>
          <cell r="B829" t="str">
            <v>BELLEVILLE SCHOOL DIST 118</v>
          </cell>
          <cell r="C829" t="str">
            <v>ST CLAIR</v>
          </cell>
          <cell r="D829" t="str">
            <v>Elementary</v>
          </cell>
          <cell r="E829"/>
          <cell r="F829">
            <v>3305.21</v>
          </cell>
          <cell r="G829">
            <v>1915</v>
          </cell>
          <cell r="H829">
            <v>4</v>
          </cell>
          <cell r="I829"/>
          <cell r="J829">
            <v>15.32</v>
          </cell>
          <cell r="K829">
            <v>1123339</v>
          </cell>
          <cell r="L829"/>
          <cell r="M829">
            <v>15.32</v>
          </cell>
          <cell r="N829">
            <v>1123339</v>
          </cell>
          <cell r="O829"/>
          <cell r="P829">
            <v>15.95</v>
          </cell>
          <cell r="Q829">
            <v>1169533.75</v>
          </cell>
          <cell r="R829"/>
          <cell r="S829">
            <v>15.95</v>
          </cell>
          <cell r="T829">
            <v>1169533.75</v>
          </cell>
          <cell r="U829"/>
          <cell r="V829"/>
          <cell r="W829">
            <v>0.03</v>
          </cell>
          <cell r="X829">
            <v>2199.75</v>
          </cell>
          <cell r="Y829"/>
          <cell r="Z829">
            <v>0.03</v>
          </cell>
          <cell r="AA829">
            <v>2199.75</v>
          </cell>
          <cell r="AB829"/>
          <cell r="AC829">
            <v>0.03</v>
          </cell>
          <cell r="AD829">
            <v>2199.75</v>
          </cell>
          <cell r="AE829"/>
          <cell r="AF829">
            <v>0.03</v>
          </cell>
          <cell r="AG829">
            <v>2199.75</v>
          </cell>
          <cell r="AH829"/>
          <cell r="AI829">
            <v>0.04</v>
          </cell>
          <cell r="AJ829">
            <v>2933</v>
          </cell>
          <cell r="AK829"/>
          <cell r="AL829"/>
          <cell r="AM829">
            <v>23.44</v>
          </cell>
          <cell r="AN829">
            <v>1718738</v>
          </cell>
          <cell r="AO829"/>
          <cell r="AP829">
            <v>23.44</v>
          </cell>
          <cell r="AQ829">
            <v>696214.88</v>
          </cell>
          <cell r="AR829"/>
          <cell r="AS829">
            <v>3.3</v>
          </cell>
          <cell r="AT829">
            <v>266821.5</v>
          </cell>
          <cell r="AU829"/>
          <cell r="AV829"/>
          <cell r="AW829">
            <v>7279251.8799999999</v>
          </cell>
          <cell r="AX829"/>
          <cell r="AY829">
            <v>70.790000000000006</v>
          </cell>
        </row>
        <row r="830">
          <cell r="A830" t="str">
            <v>5008211900200</v>
          </cell>
          <cell r="B830" t="str">
            <v>BELLE VALLEY SCHOOL DIST 119</v>
          </cell>
          <cell r="C830" t="str">
            <v>ST CLAIR</v>
          </cell>
          <cell r="D830" t="str">
            <v>Elementary</v>
          </cell>
          <cell r="E830"/>
          <cell r="F830">
            <v>968.89</v>
          </cell>
          <cell r="G830">
            <v>536.33000000000004</v>
          </cell>
          <cell r="H830">
            <v>16.5</v>
          </cell>
          <cell r="I830"/>
          <cell r="J830">
            <v>4.29</v>
          </cell>
          <cell r="K830">
            <v>314564.25</v>
          </cell>
          <cell r="L830"/>
          <cell r="M830">
            <v>4.29</v>
          </cell>
          <cell r="N830">
            <v>314564.25</v>
          </cell>
          <cell r="O830"/>
          <cell r="P830">
            <v>4.46</v>
          </cell>
          <cell r="Q830">
            <v>327029.5</v>
          </cell>
          <cell r="R830"/>
          <cell r="S830">
            <v>4.46</v>
          </cell>
          <cell r="T830">
            <v>327029.5</v>
          </cell>
          <cell r="U830"/>
          <cell r="V830"/>
          <cell r="W830">
            <v>0.13</v>
          </cell>
          <cell r="X830">
            <v>9532.25</v>
          </cell>
          <cell r="Y830"/>
          <cell r="Z830">
            <v>0.13</v>
          </cell>
          <cell r="AA830">
            <v>9532.25</v>
          </cell>
          <cell r="AB830"/>
          <cell r="AC830">
            <v>0.13</v>
          </cell>
          <cell r="AD830">
            <v>9532.25</v>
          </cell>
          <cell r="AE830"/>
          <cell r="AF830">
            <v>0.13</v>
          </cell>
          <cell r="AG830">
            <v>9532.25</v>
          </cell>
          <cell r="AH830"/>
          <cell r="AI830">
            <v>0.16</v>
          </cell>
          <cell r="AJ830">
            <v>11732</v>
          </cell>
          <cell r="AK830"/>
          <cell r="AL830"/>
          <cell r="AM830">
            <v>6.87</v>
          </cell>
          <cell r="AN830">
            <v>503742.75</v>
          </cell>
          <cell r="AO830"/>
          <cell r="AP830">
            <v>6.87</v>
          </cell>
          <cell r="AQ830">
            <v>204052.74</v>
          </cell>
          <cell r="AR830"/>
          <cell r="AS830">
            <v>0.96</v>
          </cell>
          <cell r="AT830">
            <v>77620.800000000003</v>
          </cell>
          <cell r="AU830"/>
          <cell r="AV830"/>
          <cell r="AW830">
            <v>2118464.79</v>
          </cell>
          <cell r="AX830"/>
          <cell r="AY830">
            <v>20.630000000000003</v>
          </cell>
        </row>
        <row r="831">
          <cell r="A831" t="str">
            <v>5008213000400</v>
          </cell>
          <cell r="B831" t="str">
            <v>SMITHTON C C SCHOOL DIST 130</v>
          </cell>
          <cell r="C831" t="str">
            <v>ST CLAIR</v>
          </cell>
          <cell r="D831" t="str">
            <v>Elementary</v>
          </cell>
          <cell r="E831"/>
          <cell r="F831">
            <v>557.72</v>
          </cell>
          <cell r="G831">
            <v>51</v>
          </cell>
          <cell r="H831">
            <v>0.16</v>
          </cell>
          <cell r="I831"/>
          <cell r="J831">
            <v>0.4</v>
          </cell>
          <cell r="K831">
            <v>29330</v>
          </cell>
          <cell r="L831"/>
          <cell r="M831">
            <v>0.4</v>
          </cell>
          <cell r="N831">
            <v>29330</v>
          </cell>
          <cell r="O831"/>
          <cell r="P831">
            <v>0.42</v>
          </cell>
          <cell r="Q831">
            <v>30796.5</v>
          </cell>
          <cell r="R831"/>
          <cell r="S831">
            <v>0.42</v>
          </cell>
          <cell r="T831">
            <v>30796.5</v>
          </cell>
          <cell r="U831"/>
          <cell r="V831"/>
          <cell r="W831">
            <v>0</v>
          </cell>
          <cell r="X831">
            <v>0</v>
          </cell>
          <cell r="Y831"/>
          <cell r="Z831">
            <v>0</v>
          </cell>
          <cell r="AA831">
            <v>0</v>
          </cell>
          <cell r="AB831"/>
          <cell r="AC831">
            <v>0</v>
          </cell>
          <cell r="AD831">
            <v>0</v>
          </cell>
          <cell r="AE831"/>
          <cell r="AF831">
            <v>0</v>
          </cell>
          <cell r="AG831">
            <v>0</v>
          </cell>
          <cell r="AH831"/>
          <cell r="AI831">
            <v>0</v>
          </cell>
          <cell r="AJ831">
            <v>0</v>
          </cell>
          <cell r="AK831"/>
          <cell r="AL831"/>
          <cell r="AM831">
            <v>3.95</v>
          </cell>
          <cell r="AN831">
            <v>289633.75</v>
          </cell>
          <cell r="AO831"/>
          <cell r="AP831">
            <v>3.95</v>
          </cell>
          <cell r="AQ831">
            <v>117322.9</v>
          </cell>
          <cell r="AR831"/>
          <cell r="AS831">
            <v>0.55000000000000004</v>
          </cell>
          <cell r="AT831">
            <v>44470.25</v>
          </cell>
          <cell r="AU831"/>
          <cell r="AV831"/>
          <cell r="AW831">
            <v>571679.9</v>
          </cell>
          <cell r="AX831"/>
          <cell r="AY831">
            <v>5.19</v>
          </cell>
        </row>
        <row r="832">
          <cell r="A832" t="str">
            <v>5008216000400</v>
          </cell>
          <cell r="B832" t="str">
            <v>MILLSTADT C C  SCH DIST 160</v>
          </cell>
          <cell r="C832" t="str">
            <v>ST CLAIR</v>
          </cell>
          <cell r="D832" t="str">
            <v>Elementary</v>
          </cell>
          <cell r="E832"/>
          <cell r="F832">
            <v>706.63</v>
          </cell>
          <cell r="G832">
            <v>138</v>
          </cell>
          <cell r="H832">
            <v>0</v>
          </cell>
          <cell r="I832"/>
          <cell r="J832">
            <v>1.1000000000000001</v>
          </cell>
          <cell r="K832">
            <v>80657.5</v>
          </cell>
          <cell r="L832"/>
          <cell r="M832">
            <v>1.1000000000000001</v>
          </cell>
          <cell r="N832">
            <v>80657.5</v>
          </cell>
          <cell r="O832"/>
          <cell r="P832">
            <v>1.1499999999999999</v>
          </cell>
          <cell r="Q832">
            <v>84323.75</v>
          </cell>
          <cell r="R832"/>
          <cell r="S832">
            <v>1.1499999999999999</v>
          </cell>
          <cell r="T832">
            <v>84323.75</v>
          </cell>
          <cell r="U832"/>
          <cell r="V832"/>
          <cell r="W832">
            <v>0</v>
          </cell>
          <cell r="X832">
            <v>0</v>
          </cell>
          <cell r="Y832"/>
          <cell r="Z832">
            <v>0</v>
          </cell>
          <cell r="AA832">
            <v>0</v>
          </cell>
          <cell r="AB832"/>
          <cell r="AC832">
            <v>0</v>
          </cell>
          <cell r="AD832">
            <v>0</v>
          </cell>
          <cell r="AE832"/>
          <cell r="AF832">
            <v>0</v>
          </cell>
          <cell r="AG832">
            <v>0</v>
          </cell>
          <cell r="AH832"/>
          <cell r="AI832">
            <v>0</v>
          </cell>
          <cell r="AJ832">
            <v>0</v>
          </cell>
          <cell r="AK832"/>
          <cell r="AL832"/>
          <cell r="AM832">
            <v>5.01</v>
          </cell>
          <cell r="AN832">
            <v>367358.25</v>
          </cell>
          <cell r="AO832"/>
          <cell r="AP832">
            <v>5.01</v>
          </cell>
          <cell r="AQ832">
            <v>148807.01999999999</v>
          </cell>
          <cell r="AR832"/>
          <cell r="AS832">
            <v>0.7</v>
          </cell>
          <cell r="AT832">
            <v>56598.5</v>
          </cell>
          <cell r="AU832"/>
          <cell r="AV832"/>
          <cell r="AW832">
            <v>902726.27</v>
          </cell>
          <cell r="AX832"/>
          <cell r="AY832">
            <v>8.41</v>
          </cell>
        </row>
        <row r="833">
          <cell r="A833" t="str">
            <v>5008217500200</v>
          </cell>
          <cell r="B833" t="str">
            <v>HARMONY EMGE SCHOOL DIST 175</v>
          </cell>
          <cell r="C833" t="str">
            <v>ST CLAIR</v>
          </cell>
          <cell r="D833" t="str">
            <v>Elementary</v>
          </cell>
          <cell r="E833"/>
          <cell r="F833">
            <v>719.97</v>
          </cell>
          <cell r="G833">
            <v>409.66</v>
          </cell>
          <cell r="H833">
            <v>2.83</v>
          </cell>
          <cell r="I833"/>
          <cell r="J833">
            <v>3.27</v>
          </cell>
          <cell r="K833">
            <v>239772.75</v>
          </cell>
          <cell r="L833"/>
          <cell r="M833">
            <v>3.27</v>
          </cell>
          <cell r="N833">
            <v>239772.75</v>
          </cell>
          <cell r="O833"/>
          <cell r="P833">
            <v>3.41</v>
          </cell>
          <cell r="Q833">
            <v>250038.25</v>
          </cell>
          <cell r="R833"/>
          <cell r="S833">
            <v>3.41</v>
          </cell>
          <cell r="T833">
            <v>250038.25</v>
          </cell>
          <cell r="U833"/>
          <cell r="V833"/>
          <cell r="W833">
            <v>0.02</v>
          </cell>
          <cell r="X833">
            <v>1466.5</v>
          </cell>
          <cell r="Y833"/>
          <cell r="Z833">
            <v>0.02</v>
          </cell>
          <cell r="AA833">
            <v>1466.5</v>
          </cell>
          <cell r="AB833"/>
          <cell r="AC833">
            <v>0.02</v>
          </cell>
          <cell r="AD833">
            <v>1466.5</v>
          </cell>
          <cell r="AE833"/>
          <cell r="AF833">
            <v>0.02</v>
          </cell>
          <cell r="AG833">
            <v>1466.5</v>
          </cell>
          <cell r="AH833"/>
          <cell r="AI833">
            <v>0.02</v>
          </cell>
          <cell r="AJ833">
            <v>1466.5</v>
          </cell>
          <cell r="AK833"/>
          <cell r="AL833"/>
          <cell r="AM833">
            <v>5.0999999999999996</v>
          </cell>
          <cell r="AN833">
            <v>373957.5</v>
          </cell>
          <cell r="AO833"/>
          <cell r="AP833">
            <v>5.0999999999999996</v>
          </cell>
          <cell r="AQ833">
            <v>151480.20000000001</v>
          </cell>
          <cell r="AR833"/>
          <cell r="AS833">
            <v>0.71</v>
          </cell>
          <cell r="AT833">
            <v>57407.05</v>
          </cell>
          <cell r="AU833"/>
          <cell r="AV833"/>
          <cell r="AW833">
            <v>1569799.25</v>
          </cell>
          <cell r="AX833"/>
          <cell r="AY833">
            <v>15.269999999999998</v>
          </cell>
        </row>
        <row r="834">
          <cell r="A834" t="str">
            <v>5008218100200</v>
          </cell>
          <cell r="B834" t="str">
            <v>SIGNAL HILL SCH DIST 181</v>
          </cell>
          <cell r="C834" t="str">
            <v>ST CLAIR</v>
          </cell>
          <cell r="D834" t="str">
            <v>Elementary</v>
          </cell>
          <cell r="E834"/>
          <cell r="F834">
            <v>279.38</v>
          </cell>
          <cell r="G834">
            <v>139</v>
          </cell>
          <cell r="H834">
            <v>3</v>
          </cell>
          <cell r="I834"/>
          <cell r="J834">
            <v>1.1100000000000001</v>
          </cell>
          <cell r="K834">
            <v>81390.75</v>
          </cell>
          <cell r="L834"/>
          <cell r="M834">
            <v>1.1100000000000001</v>
          </cell>
          <cell r="N834">
            <v>81390.75</v>
          </cell>
          <cell r="O834"/>
          <cell r="P834">
            <v>1.1499999999999999</v>
          </cell>
          <cell r="Q834">
            <v>84323.75</v>
          </cell>
          <cell r="R834"/>
          <cell r="S834">
            <v>1.1499999999999999</v>
          </cell>
          <cell r="T834">
            <v>84323.75</v>
          </cell>
          <cell r="U834"/>
          <cell r="V834"/>
          <cell r="W834">
            <v>0.02</v>
          </cell>
          <cell r="X834">
            <v>1466.5</v>
          </cell>
          <cell r="Y834"/>
          <cell r="Z834">
            <v>0.02</v>
          </cell>
          <cell r="AA834">
            <v>1466.5</v>
          </cell>
          <cell r="AB834"/>
          <cell r="AC834">
            <v>0.02</v>
          </cell>
          <cell r="AD834">
            <v>1466.5</v>
          </cell>
          <cell r="AE834"/>
          <cell r="AF834">
            <v>0.02</v>
          </cell>
          <cell r="AG834">
            <v>1466.5</v>
          </cell>
          <cell r="AH834"/>
          <cell r="AI834">
            <v>0.03</v>
          </cell>
          <cell r="AJ834">
            <v>2199.75</v>
          </cell>
          <cell r="AK834"/>
          <cell r="AL834"/>
          <cell r="AM834">
            <v>1.98</v>
          </cell>
          <cell r="AN834">
            <v>145183.5</v>
          </cell>
          <cell r="AO834"/>
          <cell r="AP834">
            <v>1.98</v>
          </cell>
          <cell r="AQ834">
            <v>58809.96</v>
          </cell>
          <cell r="AR834"/>
          <cell r="AS834">
            <v>0.27</v>
          </cell>
          <cell r="AT834">
            <v>21830.85</v>
          </cell>
          <cell r="AU834"/>
          <cell r="AV834"/>
          <cell r="AW834">
            <v>565319.06000000006</v>
          </cell>
          <cell r="AX834"/>
          <cell r="AY834">
            <v>5.4799999999999995</v>
          </cell>
        </row>
        <row r="835">
          <cell r="A835" t="str">
            <v>5008218702600</v>
          </cell>
          <cell r="B835" t="str">
            <v>CAHOKIA COMM UNIT SCH DIST 187</v>
          </cell>
          <cell r="C835" t="str">
            <v>ST CLAIR</v>
          </cell>
          <cell r="D835" t="str">
            <v>Unit</v>
          </cell>
          <cell r="E835"/>
          <cell r="F835">
            <v>3027.29</v>
          </cell>
          <cell r="G835">
            <v>2727.66</v>
          </cell>
          <cell r="H835">
            <v>16.5</v>
          </cell>
          <cell r="I835"/>
          <cell r="J835">
            <v>21.82</v>
          </cell>
          <cell r="K835">
            <v>1599951.5</v>
          </cell>
          <cell r="L835"/>
          <cell r="M835">
            <v>21.82</v>
          </cell>
          <cell r="N835">
            <v>1599951.5</v>
          </cell>
          <cell r="O835"/>
          <cell r="P835">
            <v>22.73</v>
          </cell>
          <cell r="Q835">
            <v>1666677.25</v>
          </cell>
          <cell r="R835"/>
          <cell r="S835">
            <v>22.73</v>
          </cell>
          <cell r="T835">
            <v>1666677.25</v>
          </cell>
          <cell r="U835"/>
          <cell r="V835"/>
          <cell r="W835">
            <v>0.13</v>
          </cell>
          <cell r="X835">
            <v>9532.25</v>
          </cell>
          <cell r="Y835"/>
          <cell r="Z835">
            <v>0.13</v>
          </cell>
          <cell r="AA835">
            <v>9532.25</v>
          </cell>
          <cell r="AB835"/>
          <cell r="AC835">
            <v>0.13</v>
          </cell>
          <cell r="AD835">
            <v>9532.25</v>
          </cell>
          <cell r="AE835"/>
          <cell r="AF835">
            <v>0.13</v>
          </cell>
          <cell r="AG835">
            <v>9532.25</v>
          </cell>
          <cell r="AH835"/>
          <cell r="AI835">
            <v>0.16</v>
          </cell>
          <cell r="AJ835">
            <v>11732</v>
          </cell>
          <cell r="AK835"/>
          <cell r="AL835"/>
          <cell r="AM835">
            <v>21.47</v>
          </cell>
          <cell r="AN835">
            <v>1574287.75</v>
          </cell>
          <cell r="AO835"/>
          <cell r="AP835">
            <v>21.47</v>
          </cell>
          <cell r="AQ835">
            <v>637701.93999999994</v>
          </cell>
          <cell r="AR835"/>
          <cell r="AS835">
            <v>3.02</v>
          </cell>
          <cell r="AT835">
            <v>244182.1</v>
          </cell>
          <cell r="AU835"/>
          <cell r="AV835"/>
          <cell r="AW835">
            <v>9039290.2899999991</v>
          </cell>
          <cell r="AX835"/>
          <cell r="AY835">
            <v>89.299999999999983</v>
          </cell>
        </row>
        <row r="836">
          <cell r="A836" t="str">
            <v>5008218802200</v>
          </cell>
          <cell r="B836" t="str">
            <v>BROOKLYN UNIT DISTRICT 188</v>
          </cell>
          <cell r="C836" t="str">
            <v>ST CLAIR</v>
          </cell>
          <cell r="D836" t="str">
            <v>Unit</v>
          </cell>
          <cell r="E836"/>
          <cell r="F836">
            <v>146.44999999999999</v>
          </cell>
          <cell r="G836">
            <v>66.33</v>
          </cell>
          <cell r="H836">
            <v>0</v>
          </cell>
          <cell r="I836"/>
          <cell r="J836">
            <v>0.53</v>
          </cell>
          <cell r="K836">
            <v>38862.25</v>
          </cell>
          <cell r="L836"/>
          <cell r="M836">
            <v>0.53</v>
          </cell>
          <cell r="N836">
            <v>38862.25</v>
          </cell>
          <cell r="O836"/>
          <cell r="P836">
            <v>0.55000000000000004</v>
          </cell>
          <cell r="Q836">
            <v>40328.75</v>
          </cell>
          <cell r="R836"/>
          <cell r="S836">
            <v>0.55000000000000004</v>
          </cell>
          <cell r="T836">
            <v>40328.75</v>
          </cell>
          <cell r="U836"/>
          <cell r="V836"/>
          <cell r="W836">
            <v>0</v>
          </cell>
          <cell r="X836">
            <v>0</v>
          </cell>
          <cell r="Y836"/>
          <cell r="Z836">
            <v>0</v>
          </cell>
          <cell r="AA836">
            <v>0</v>
          </cell>
          <cell r="AB836"/>
          <cell r="AC836">
            <v>0</v>
          </cell>
          <cell r="AD836">
            <v>0</v>
          </cell>
          <cell r="AE836"/>
          <cell r="AF836">
            <v>0</v>
          </cell>
          <cell r="AG836">
            <v>0</v>
          </cell>
          <cell r="AH836"/>
          <cell r="AI836">
            <v>0</v>
          </cell>
          <cell r="AJ836">
            <v>0</v>
          </cell>
          <cell r="AK836"/>
          <cell r="AL836"/>
          <cell r="AM836">
            <v>1.03</v>
          </cell>
          <cell r="AN836">
            <v>75524.75</v>
          </cell>
          <cell r="AO836"/>
          <cell r="AP836">
            <v>1.03</v>
          </cell>
          <cell r="AQ836">
            <v>30593.06</v>
          </cell>
          <cell r="AR836"/>
          <cell r="AS836">
            <v>0.14000000000000001</v>
          </cell>
          <cell r="AT836">
            <v>11319.7</v>
          </cell>
          <cell r="AU836"/>
          <cell r="AV836"/>
          <cell r="AW836">
            <v>275819.51</v>
          </cell>
          <cell r="AX836"/>
          <cell r="AY836">
            <v>2.66</v>
          </cell>
        </row>
        <row r="837">
          <cell r="A837" t="str">
            <v>5008218902200</v>
          </cell>
          <cell r="B837" t="str">
            <v>EAST ST LOUIS SCHOOL DIST 189</v>
          </cell>
          <cell r="C837" t="str">
            <v>ST CLAIR</v>
          </cell>
          <cell r="D837" t="str">
            <v>Unit</v>
          </cell>
          <cell r="E837"/>
          <cell r="F837">
            <v>4441.8599999999997</v>
          </cell>
          <cell r="G837">
            <v>4060</v>
          </cell>
          <cell r="H837">
            <v>72.5</v>
          </cell>
          <cell r="I837"/>
          <cell r="J837">
            <v>32.479999999999997</v>
          </cell>
          <cell r="K837">
            <v>2381596</v>
          </cell>
          <cell r="L837"/>
          <cell r="M837">
            <v>32.479999999999997</v>
          </cell>
          <cell r="N837">
            <v>2381596</v>
          </cell>
          <cell r="O837"/>
          <cell r="P837">
            <v>33.83</v>
          </cell>
          <cell r="Q837">
            <v>2480584.75</v>
          </cell>
          <cell r="R837"/>
          <cell r="S837">
            <v>33.83</v>
          </cell>
          <cell r="T837">
            <v>2480584.75</v>
          </cell>
          <cell r="U837"/>
          <cell r="V837"/>
          <cell r="W837">
            <v>0.57999999999999996</v>
          </cell>
          <cell r="X837">
            <v>42528.5</v>
          </cell>
          <cell r="Y837"/>
          <cell r="Z837">
            <v>0.57999999999999996</v>
          </cell>
          <cell r="AA837">
            <v>42528.5</v>
          </cell>
          <cell r="AB837"/>
          <cell r="AC837">
            <v>0.6</v>
          </cell>
          <cell r="AD837">
            <v>43995</v>
          </cell>
          <cell r="AE837"/>
          <cell r="AF837">
            <v>0.6</v>
          </cell>
          <cell r="AG837">
            <v>43995</v>
          </cell>
          <cell r="AH837"/>
          <cell r="AI837">
            <v>0.72</v>
          </cell>
          <cell r="AJ837">
            <v>52794</v>
          </cell>
          <cell r="AK837"/>
          <cell r="AL837"/>
          <cell r="AM837">
            <v>31.5</v>
          </cell>
          <cell r="AN837">
            <v>2309737.5</v>
          </cell>
          <cell r="AO837"/>
          <cell r="AP837">
            <v>31.5</v>
          </cell>
          <cell r="AQ837">
            <v>935613</v>
          </cell>
          <cell r="AR837"/>
          <cell r="AS837">
            <v>4.4400000000000004</v>
          </cell>
          <cell r="AT837">
            <v>358996.2</v>
          </cell>
          <cell r="AU837"/>
          <cell r="AV837"/>
          <cell r="AW837">
            <v>13554549.199999999</v>
          </cell>
          <cell r="AX837"/>
          <cell r="AY837">
            <v>134.13999999999999</v>
          </cell>
        </row>
        <row r="838">
          <cell r="A838" t="str">
            <v>5008219602600</v>
          </cell>
          <cell r="B838" t="str">
            <v>DUPO COMM UNIT SCH DISTRICT 196</v>
          </cell>
          <cell r="C838" t="str">
            <v>ST CLAIR</v>
          </cell>
          <cell r="D838" t="str">
            <v>Unit</v>
          </cell>
          <cell r="E838"/>
          <cell r="F838">
            <v>888.28</v>
          </cell>
          <cell r="G838">
            <v>464.33</v>
          </cell>
          <cell r="H838">
            <v>10.5</v>
          </cell>
          <cell r="I838"/>
          <cell r="J838">
            <v>3.71</v>
          </cell>
          <cell r="K838">
            <v>272035.75</v>
          </cell>
          <cell r="L838"/>
          <cell r="M838">
            <v>3.71</v>
          </cell>
          <cell r="N838">
            <v>272035.75</v>
          </cell>
          <cell r="O838"/>
          <cell r="P838">
            <v>3.86</v>
          </cell>
          <cell r="Q838">
            <v>283034.5</v>
          </cell>
          <cell r="R838"/>
          <cell r="S838">
            <v>3.86</v>
          </cell>
          <cell r="T838">
            <v>283034.5</v>
          </cell>
          <cell r="U838"/>
          <cell r="V838"/>
          <cell r="W838">
            <v>0.08</v>
          </cell>
          <cell r="X838">
            <v>5866</v>
          </cell>
          <cell r="Y838"/>
          <cell r="Z838">
            <v>0.08</v>
          </cell>
          <cell r="AA838">
            <v>5866</v>
          </cell>
          <cell r="AB838"/>
          <cell r="AC838">
            <v>0.08</v>
          </cell>
          <cell r="AD838">
            <v>5866</v>
          </cell>
          <cell r="AE838"/>
          <cell r="AF838">
            <v>0.08</v>
          </cell>
          <cell r="AG838">
            <v>5866</v>
          </cell>
          <cell r="AH838"/>
          <cell r="AI838">
            <v>0.1</v>
          </cell>
          <cell r="AJ838">
            <v>7332.5</v>
          </cell>
          <cell r="AK838"/>
          <cell r="AL838"/>
          <cell r="AM838">
            <v>6.29</v>
          </cell>
          <cell r="AN838">
            <v>461214.25</v>
          </cell>
          <cell r="AO838"/>
          <cell r="AP838">
            <v>6.29</v>
          </cell>
          <cell r="AQ838">
            <v>186825.58</v>
          </cell>
          <cell r="AR838"/>
          <cell r="AS838">
            <v>0.88</v>
          </cell>
          <cell r="AT838">
            <v>71152.399999999994</v>
          </cell>
          <cell r="AU838"/>
          <cell r="AV838"/>
          <cell r="AW838">
            <v>1860129.23</v>
          </cell>
          <cell r="AX838"/>
          <cell r="AY838">
            <v>18.059999999999999</v>
          </cell>
        </row>
        <row r="839">
          <cell r="A839" t="str">
            <v>5008220101700</v>
          </cell>
          <cell r="B839" t="str">
            <v>BELLEVILLE TWP HS DIST 201</v>
          </cell>
          <cell r="C839" t="str">
            <v>ST CLAIR</v>
          </cell>
          <cell r="D839" t="str">
            <v>High School</v>
          </cell>
          <cell r="E839"/>
          <cell r="F839">
            <v>4701</v>
          </cell>
          <cell r="G839">
            <v>1904.33</v>
          </cell>
          <cell r="H839">
            <v>5.83</v>
          </cell>
          <cell r="I839"/>
          <cell r="J839">
            <v>15.23</v>
          </cell>
          <cell r="K839">
            <v>1116739.75</v>
          </cell>
          <cell r="L839"/>
          <cell r="M839">
            <v>15.23</v>
          </cell>
          <cell r="N839">
            <v>1116739.75</v>
          </cell>
          <cell r="O839"/>
          <cell r="P839">
            <v>15.86</v>
          </cell>
          <cell r="Q839">
            <v>1162934.5</v>
          </cell>
          <cell r="R839"/>
          <cell r="S839">
            <v>15.86</v>
          </cell>
          <cell r="T839">
            <v>1162934.5</v>
          </cell>
          <cell r="U839"/>
          <cell r="V839"/>
          <cell r="W839">
            <v>0.04</v>
          </cell>
          <cell r="X839">
            <v>2933</v>
          </cell>
          <cell r="Y839"/>
          <cell r="Z839">
            <v>0.04</v>
          </cell>
          <cell r="AA839">
            <v>2933</v>
          </cell>
          <cell r="AB839"/>
          <cell r="AC839">
            <v>0.04</v>
          </cell>
          <cell r="AD839">
            <v>2933</v>
          </cell>
          <cell r="AE839"/>
          <cell r="AF839">
            <v>0.04</v>
          </cell>
          <cell r="AG839">
            <v>2933</v>
          </cell>
          <cell r="AH839"/>
          <cell r="AI839">
            <v>0.05</v>
          </cell>
          <cell r="AJ839">
            <v>3666.25</v>
          </cell>
          <cell r="AK839"/>
          <cell r="AL839"/>
          <cell r="AM839">
            <v>33.340000000000003</v>
          </cell>
          <cell r="AN839">
            <v>2444655.5</v>
          </cell>
          <cell r="AO839"/>
          <cell r="AP839">
            <v>33.340000000000003</v>
          </cell>
          <cell r="AQ839">
            <v>990264.68</v>
          </cell>
          <cell r="AR839"/>
          <cell r="AS839">
            <v>4.7</v>
          </cell>
          <cell r="AT839">
            <v>380018.5</v>
          </cell>
          <cell r="AU839"/>
          <cell r="AV839"/>
          <cell r="AW839">
            <v>8389685.4299999997</v>
          </cell>
          <cell r="AX839"/>
          <cell r="AY839">
            <v>80.460000000000008</v>
          </cell>
        </row>
        <row r="840">
          <cell r="A840" t="str">
            <v>5008220301700</v>
          </cell>
          <cell r="B840" t="str">
            <v>O FALLON TWP HIGH SCH DIST 203</v>
          </cell>
          <cell r="C840" t="str">
            <v>ST CLAIR</v>
          </cell>
          <cell r="D840" t="str">
            <v>High School</v>
          </cell>
          <cell r="E840"/>
          <cell r="F840">
            <v>2484.5</v>
          </cell>
          <cell r="G840">
            <v>446</v>
          </cell>
          <cell r="H840">
            <v>8.66</v>
          </cell>
          <cell r="I840"/>
          <cell r="J840">
            <v>3.56</v>
          </cell>
          <cell r="K840">
            <v>261037</v>
          </cell>
          <cell r="L840"/>
          <cell r="M840">
            <v>3.56</v>
          </cell>
          <cell r="N840">
            <v>261037</v>
          </cell>
          <cell r="O840"/>
          <cell r="P840">
            <v>3.71</v>
          </cell>
          <cell r="Q840">
            <v>272035.75</v>
          </cell>
          <cell r="R840"/>
          <cell r="S840">
            <v>3.71</v>
          </cell>
          <cell r="T840">
            <v>272035.75</v>
          </cell>
          <cell r="U840"/>
          <cell r="V840"/>
          <cell r="W840">
            <v>0.06</v>
          </cell>
          <cell r="X840">
            <v>4399.5</v>
          </cell>
          <cell r="Y840"/>
          <cell r="Z840">
            <v>0.06</v>
          </cell>
          <cell r="AA840">
            <v>4399.5</v>
          </cell>
          <cell r="AB840"/>
          <cell r="AC840">
            <v>7.0000000000000007E-2</v>
          </cell>
          <cell r="AD840">
            <v>5132.75</v>
          </cell>
          <cell r="AE840"/>
          <cell r="AF840">
            <v>7.0000000000000007E-2</v>
          </cell>
          <cell r="AG840">
            <v>5132.75</v>
          </cell>
          <cell r="AH840"/>
          <cell r="AI840">
            <v>0.08</v>
          </cell>
          <cell r="AJ840">
            <v>5866</v>
          </cell>
          <cell r="AK840"/>
          <cell r="AL840"/>
          <cell r="AM840">
            <v>17.62</v>
          </cell>
          <cell r="AN840">
            <v>1291986.5</v>
          </cell>
          <cell r="AO840"/>
          <cell r="AP840">
            <v>17.62</v>
          </cell>
          <cell r="AQ840">
            <v>523349.24</v>
          </cell>
          <cell r="AR840"/>
          <cell r="AS840">
            <v>2.48</v>
          </cell>
          <cell r="AT840">
            <v>200520.4</v>
          </cell>
          <cell r="AU840"/>
          <cell r="AV840"/>
          <cell r="AW840">
            <v>3106932.14</v>
          </cell>
          <cell r="AX840"/>
          <cell r="AY840">
            <v>28.880000000000003</v>
          </cell>
        </row>
        <row r="841">
          <cell r="A841" t="str">
            <v>5100000000092</v>
          </cell>
          <cell r="B841" t="str">
            <v>ALT SCH-SANGAMON ROE</v>
          </cell>
          <cell r="C841" t="str">
            <v>SANGAMON</v>
          </cell>
          <cell r="D841" t="str">
            <v>Regional</v>
          </cell>
          <cell r="E841"/>
          <cell r="F841">
            <v>59</v>
          </cell>
          <cell r="G841">
            <v>23.960532490280489</v>
          </cell>
          <cell r="H841">
            <v>0</v>
          </cell>
          <cell r="I841"/>
          <cell r="J841">
            <v>0.19</v>
          </cell>
          <cell r="K841">
            <v>13931.75</v>
          </cell>
          <cell r="L841"/>
          <cell r="M841">
            <v>0.19</v>
          </cell>
          <cell r="N841">
            <v>13931.75</v>
          </cell>
          <cell r="O841"/>
          <cell r="P841">
            <v>0.19</v>
          </cell>
          <cell r="Q841">
            <v>13931.75</v>
          </cell>
          <cell r="R841"/>
          <cell r="S841">
            <v>0.19</v>
          </cell>
          <cell r="T841">
            <v>13931.75</v>
          </cell>
          <cell r="U841"/>
          <cell r="V841"/>
          <cell r="W841">
            <v>0</v>
          </cell>
          <cell r="X841">
            <v>0</v>
          </cell>
          <cell r="Y841"/>
          <cell r="Z841">
            <v>0</v>
          </cell>
          <cell r="AA841">
            <v>0</v>
          </cell>
          <cell r="AB841"/>
          <cell r="AC841">
            <v>0</v>
          </cell>
          <cell r="AD841">
            <v>0</v>
          </cell>
          <cell r="AE841"/>
          <cell r="AF841">
            <v>0</v>
          </cell>
          <cell r="AG841">
            <v>0</v>
          </cell>
          <cell r="AH841"/>
          <cell r="AI841">
            <v>0</v>
          </cell>
          <cell r="AJ841">
            <v>0</v>
          </cell>
          <cell r="AK841"/>
          <cell r="AL841"/>
          <cell r="AM841">
            <v>0.41</v>
          </cell>
          <cell r="AN841">
            <v>30063.25</v>
          </cell>
          <cell r="AO841"/>
          <cell r="AP841">
            <v>0.41</v>
          </cell>
          <cell r="AQ841">
            <v>12177.82</v>
          </cell>
          <cell r="AR841"/>
          <cell r="AS841">
            <v>0.05</v>
          </cell>
          <cell r="AT841">
            <v>4042.75</v>
          </cell>
          <cell r="AU841"/>
          <cell r="AV841"/>
          <cell r="AW841">
            <v>102010.82</v>
          </cell>
          <cell r="AX841"/>
          <cell r="AY841">
            <v>0.98</v>
          </cell>
        </row>
        <row r="842">
          <cell r="A842" t="str">
            <v>5100000000093</v>
          </cell>
          <cell r="B842" t="str">
            <v>SAFE SCH-SANGAMON ROE</v>
          </cell>
          <cell r="C842" t="str">
            <v>SANGAMON</v>
          </cell>
          <cell r="D842" t="str">
            <v>Regional</v>
          </cell>
          <cell r="E842"/>
          <cell r="F842">
            <v>45</v>
          </cell>
          <cell r="G842">
            <v>18.274982407841051</v>
          </cell>
          <cell r="H842">
            <v>0</v>
          </cell>
          <cell r="I842"/>
          <cell r="J842">
            <v>0.14000000000000001</v>
          </cell>
          <cell r="K842">
            <v>10265.5</v>
          </cell>
          <cell r="L842"/>
          <cell r="M842">
            <v>0.14000000000000001</v>
          </cell>
          <cell r="N842">
            <v>10265.5</v>
          </cell>
          <cell r="O842"/>
          <cell r="P842">
            <v>0.15</v>
          </cell>
          <cell r="Q842">
            <v>10998.75</v>
          </cell>
          <cell r="R842"/>
          <cell r="S842">
            <v>0.15</v>
          </cell>
          <cell r="T842">
            <v>10998.75</v>
          </cell>
          <cell r="U842"/>
          <cell r="V842"/>
          <cell r="W842">
            <v>0</v>
          </cell>
          <cell r="X842">
            <v>0</v>
          </cell>
          <cell r="Y842"/>
          <cell r="Z842">
            <v>0</v>
          </cell>
          <cell r="AA842">
            <v>0</v>
          </cell>
          <cell r="AB842"/>
          <cell r="AC842">
            <v>0</v>
          </cell>
          <cell r="AD842">
            <v>0</v>
          </cell>
          <cell r="AE842"/>
          <cell r="AF842">
            <v>0</v>
          </cell>
          <cell r="AG842">
            <v>0</v>
          </cell>
          <cell r="AH842"/>
          <cell r="AI842">
            <v>0</v>
          </cell>
          <cell r="AJ842">
            <v>0</v>
          </cell>
          <cell r="AK842"/>
          <cell r="AL842"/>
          <cell r="AM842">
            <v>0.31</v>
          </cell>
          <cell r="AN842">
            <v>22730.75</v>
          </cell>
          <cell r="AO842"/>
          <cell r="AP842">
            <v>0.31</v>
          </cell>
          <cell r="AQ842">
            <v>9207.6200000000008</v>
          </cell>
          <cell r="AR842"/>
          <cell r="AS842">
            <v>0.04</v>
          </cell>
          <cell r="AT842">
            <v>3234.2</v>
          </cell>
          <cell r="AU842"/>
          <cell r="AV842"/>
          <cell r="AW842">
            <v>77701.070000000007</v>
          </cell>
          <cell r="AX842"/>
          <cell r="AY842">
            <v>0.75</v>
          </cell>
        </row>
        <row r="843">
          <cell r="A843" t="str">
            <v>5100000000095</v>
          </cell>
          <cell r="B843" t="str">
            <v>ALOP - SANGAMON ROE</v>
          </cell>
          <cell r="C843" t="str">
            <v>SANGAMON</v>
          </cell>
          <cell r="D843" t="str">
            <v>Regional</v>
          </cell>
          <cell r="E843"/>
          <cell r="F843">
            <v>163</v>
          </cell>
          <cell r="G843">
            <v>66.196047388402036</v>
          </cell>
          <cell r="H843">
            <v>0.33</v>
          </cell>
          <cell r="I843"/>
          <cell r="J843">
            <v>0.52</v>
          </cell>
          <cell r="K843">
            <v>38129</v>
          </cell>
          <cell r="L843"/>
          <cell r="M843">
            <v>0.52</v>
          </cell>
          <cell r="N843">
            <v>38129</v>
          </cell>
          <cell r="O843"/>
          <cell r="P843">
            <v>0.55000000000000004</v>
          </cell>
          <cell r="Q843">
            <v>40328.75</v>
          </cell>
          <cell r="R843"/>
          <cell r="S843">
            <v>0.55000000000000004</v>
          </cell>
          <cell r="T843">
            <v>40328.75</v>
          </cell>
          <cell r="U843"/>
          <cell r="V843"/>
          <cell r="W843">
            <v>0</v>
          </cell>
          <cell r="X843">
            <v>0</v>
          </cell>
          <cell r="Y843"/>
          <cell r="Z843">
            <v>0</v>
          </cell>
          <cell r="AA843">
            <v>0</v>
          </cell>
          <cell r="AB843"/>
          <cell r="AC843">
            <v>0</v>
          </cell>
          <cell r="AD843">
            <v>0</v>
          </cell>
          <cell r="AE843"/>
          <cell r="AF843">
            <v>0</v>
          </cell>
          <cell r="AG843">
            <v>0</v>
          </cell>
          <cell r="AH843"/>
          <cell r="AI843">
            <v>0</v>
          </cell>
          <cell r="AJ843">
            <v>0</v>
          </cell>
          <cell r="AK843"/>
          <cell r="AL843"/>
          <cell r="AM843">
            <v>1.1499999999999999</v>
          </cell>
          <cell r="AN843">
            <v>84323.75</v>
          </cell>
          <cell r="AO843"/>
          <cell r="AP843">
            <v>1.1499999999999999</v>
          </cell>
          <cell r="AQ843">
            <v>34157.300000000003</v>
          </cell>
          <cell r="AR843"/>
          <cell r="AS843">
            <v>0.16</v>
          </cell>
          <cell r="AT843">
            <v>12936.8</v>
          </cell>
          <cell r="AU843"/>
          <cell r="AV843"/>
          <cell r="AW843">
            <v>288333.34999999998</v>
          </cell>
          <cell r="AX843"/>
          <cell r="AY843">
            <v>2.77</v>
          </cell>
        </row>
        <row r="844">
          <cell r="A844" t="str">
            <v>5106520002600</v>
          </cell>
          <cell r="B844" t="str">
            <v>GREENVIEW C U SCH DIST 200</v>
          </cell>
          <cell r="C844" t="str">
            <v>MENARD</v>
          </cell>
          <cell r="D844" t="str">
            <v>Unit</v>
          </cell>
          <cell r="E844"/>
          <cell r="F844">
            <v>194.5</v>
          </cell>
          <cell r="G844">
            <v>52</v>
          </cell>
          <cell r="H844">
            <v>0</v>
          </cell>
          <cell r="I844"/>
          <cell r="J844">
            <v>0.41</v>
          </cell>
          <cell r="K844">
            <v>30063.25</v>
          </cell>
          <cell r="L844"/>
          <cell r="M844">
            <v>0.41</v>
          </cell>
          <cell r="N844">
            <v>30063.25</v>
          </cell>
          <cell r="O844"/>
          <cell r="P844">
            <v>0.43</v>
          </cell>
          <cell r="Q844">
            <v>31529.75</v>
          </cell>
          <cell r="R844"/>
          <cell r="S844">
            <v>0.43</v>
          </cell>
          <cell r="T844">
            <v>31529.75</v>
          </cell>
          <cell r="U844"/>
          <cell r="V844"/>
          <cell r="W844">
            <v>0</v>
          </cell>
          <cell r="X844">
            <v>0</v>
          </cell>
          <cell r="Y844"/>
          <cell r="Z844">
            <v>0</v>
          </cell>
          <cell r="AA844">
            <v>0</v>
          </cell>
          <cell r="AB844"/>
          <cell r="AC844">
            <v>0</v>
          </cell>
          <cell r="AD844">
            <v>0</v>
          </cell>
          <cell r="AE844"/>
          <cell r="AF844">
            <v>0</v>
          </cell>
          <cell r="AG844">
            <v>0</v>
          </cell>
          <cell r="AH844"/>
          <cell r="AI844">
            <v>0</v>
          </cell>
          <cell r="AJ844">
            <v>0</v>
          </cell>
          <cell r="AK844"/>
          <cell r="AL844"/>
          <cell r="AM844">
            <v>1.37</v>
          </cell>
          <cell r="AN844">
            <v>100455.25</v>
          </cell>
          <cell r="AO844"/>
          <cell r="AP844">
            <v>1.37</v>
          </cell>
          <cell r="AQ844">
            <v>40691.74</v>
          </cell>
          <cell r="AR844"/>
          <cell r="AS844">
            <v>0.19</v>
          </cell>
          <cell r="AT844">
            <v>15362.45</v>
          </cell>
          <cell r="AU844"/>
          <cell r="AV844"/>
          <cell r="AW844">
            <v>279695.44</v>
          </cell>
          <cell r="AX844"/>
          <cell r="AY844">
            <v>2.64</v>
          </cell>
        </row>
        <row r="845">
          <cell r="A845" t="str">
            <v>5106520202600</v>
          </cell>
          <cell r="B845" t="str">
            <v>PORTA COMM UNIT SCHOOL DIST 202</v>
          </cell>
          <cell r="C845" t="str">
            <v>MENARD</v>
          </cell>
          <cell r="D845" t="str">
            <v>Unit</v>
          </cell>
          <cell r="E845"/>
          <cell r="F845">
            <v>971.78</v>
          </cell>
          <cell r="G845">
            <v>322</v>
          </cell>
          <cell r="H845">
            <v>0</v>
          </cell>
          <cell r="I845"/>
          <cell r="J845">
            <v>2.57</v>
          </cell>
          <cell r="K845">
            <v>188445.25</v>
          </cell>
          <cell r="L845"/>
          <cell r="M845">
            <v>2.57</v>
          </cell>
          <cell r="N845">
            <v>188445.25</v>
          </cell>
          <cell r="O845"/>
          <cell r="P845">
            <v>2.68</v>
          </cell>
          <cell r="Q845">
            <v>196511</v>
          </cell>
          <cell r="R845"/>
          <cell r="S845">
            <v>2.68</v>
          </cell>
          <cell r="T845">
            <v>196511</v>
          </cell>
          <cell r="U845"/>
          <cell r="V845"/>
          <cell r="W845">
            <v>0</v>
          </cell>
          <cell r="X845">
            <v>0</v>
          </cell>
          <cell r="Y845"/>
          <cell r="Z845">
            <v>0</v>
          </cell>
          <cell r="AA845">
            <v>0</v>
          </cell>
          <cell r="AB845"/>
          <cell r="AC845">
            <v>0</v>
          </cell>
          <cell r="AD845">
            <v>0</v>
          </cell>
          <cell r="AE845"/>
          <cell r="AF845">
            <v>0</v>
          </cell>
          <cell r="AG845">
            <v>0</v>
          </cell>
          <cell r="AH845"/>
          <cell r="AI845">
            <v>0</v>
          </cell>
          <cell r="AJ845">
            <v>0</v>
          </cell>
          <cell r="AK845"/>
          <cell r="AL845"/>
          <cell r="AM845">
            <v>6.89</v>
          </cell>
          <cell r="AN845">
            <v>505209.25</v>
          </cell>
          <cell r="AO845"/>
          <cell r="AP845">
            <v>6.89</v>
          </cell>
          <cell r="AQ845">
            <v>204646.78</v>
          </cell>
          <cell r="AR845"/>
          <cell r="AS845">
            <v>0.97</v>
          </cell>
          <cell r="AT845">
            <v>78429.350000000006</v>
          </cell>
          <cell r="AU845"/>
          <cell r="AV845"/>
          <cell r="AW845">
            <v>1558197.88</v>
          </cell>
          <cell r="AX845"/>
          <cell r="AY845">
            <v>14.82</v>
          </cell>
        </row>
        <row r="846">
          <cell r="A846" t="str">
            <v>5106521302600</v>
          </cell>
          <cell r="B846" t="str">
            <v>ATHENS COMM UNIT SCH DIST 213</v>
          </cell>
          <cell r="C846" t="str">
            <v>MENARD</v>
          </cell>
          <cell r="D846" t="str">
            <v>Unit</v>
          </cell>
          <cell r="E846"/>
          <cell r="F846">
            <v>985.28</v>
          </cell>
          <cell r="G846">
            <v>256.33</v>
          </cell>
          <cell r="H846">
            <v>0</v>
          </cell>
          <cell r="I846"/>
          <cell r="J846">
            <v>2.0499999999999998</v>
          </cell>
          <cell r="K846">
            <v>150316.25</v>
          </cell>
          <cell r="L846"/>
          <cell r="M846">
            <v>2.0499999999999998</v>
          </cell>
          <cell r="N846">
            <v>150316.25</v>
          </cell>
          <cell r="O846"/>
          <cell r="P846">
            <v>2.13</v>
          </cell>
          <cell r="Q846">
            <v>156182.25</v>
          </cell>
          <cell r="R846"/>
          <cell r="S846">
            <v>2.13</v>
          </cell>
          <cell r="T846">
            <v>156182.25</v>
          </cell>
          <cell r="U846"/>
          <cell r="V846"/>
          <cell r="W846">
            <v>0</v>
          </cell>
          <cell r="X846">
            <v>0</v>
          </cell>
          <cell r="Y846"/>
          <cell r="Z846">
            <v>0</v>
          </cell>
          <cell r="AA846">
            <v>0</v>
          </cell>
          <cell r="AB846"/>
          <cell r="AC846">
            <v>0</v>
          </cell>
          <cell r="AD846">
            <v>0</v>
          </cell>
          <cell r="AE846"/>
          <cell r="AF846">
            <v>0</v>
          </cell>
          <cell r="AG846">
            <v>0</v>
          </cell>
          <cell r="AH846"/>
          <cell r="AI846">
            <v>0</v>
          </cell>
          <cell r="AJ846">
            <v>0</v>
          </cell>
          <cell r="AK846"/>
          <cell r="AL846"/>
          <cell r="AM846">
            <v>6.98</v>
          </cell>
          <cell r="AN846">
            <v>511808.5</v>
          </cell>
          <cell r="AO846"/>
          <cell r="AP846">
            <v>6.98</v>
          </cell>
          <cell r="AQ846">
            <v>207319.96</v>
          </cell>
          <cell r="AR846"/>
          <cell r="AS846">
            <v>0.98</v>
          </cell>
          <cell r="AT846">
            <v>79237.899999999994</v>
          </cell>
          <cell r="AU846"/>
          <cell r="AV846"/>
          <cell r="AW846">
            <v>1411363.3599999999</v>
          </cell>
          <cell r="AX846"/>
          <cell r="AY846">
            <v>13.29</v>
          </cell>
        </row>
        <row r="847">
          <cell r="A847" t="str">
            <v>5108400102600</v>
          </cell>
          <cell r="B847" t="str">
            <v>TRI CITY COMM UNIT SCH DIST 1</v>
          </cell>
          <cell r="C847" t="str">
            <v>SANGAMON</v>
          </cell>
          <cell r="D847" t="str">
            <v>Unit</v>
          </cell>
          <cell r="E847"/>
          <cell r="F847">
            <v>526.22</v>
          </cell>
          <cell r="G847">
            <v>153</v>
          </cell>
          <cell r="H847">
            <v>0</v>
          </cell>
          <cell r="I847"/>
          <cell r="J847">
            <v>1.22</v>
          </cell>
          <cell r="K847">
            <v>89456.5</v>
          </cell>
          <cell r="L847"/>
          <cell r="M847">
            <v>1.22</v>
          </cell>
          <cell r="N847">
            <v>89456.5</v>
          </cell>
          <cell r="O847"/>
          <cell r="P847">
            <v>1.27</v>
          </cell>
          <cell r="Q847">
            <v>93122.75</v>
          </cell>
          <cell r="R847"/>
          <cell r="S847">
            <v>1.27</v>
          </cell>
          <cell r="T847">
            <v>93122.75</v>
          </cell>
          <cell r="U847"/>
          <cell r="V847"/>
          <cell r="W847">
            <v>0</v>
          </cell>
          <cell r="X847">
            <v>0</v>
          </cell>
          <cell r="Y847"/>
          <cell r="Z847">
            <v>0</v>
          </cell>
          <cell r="AA847">
            <v>0</v>
          </cell>
          <cell r="AB847"/>
          <cell r="AC847">
            <v>0</v>
          </cell>
          <cell r="AD847">
            <v>0</v>
          </cell>
          <cell r="AE847"/>
          <cell r="AF847">
            <v>0</v>
          </cell>
          <cell r="AG847">
            <v>0</v>
          </cell>
          <cell r="AH847"/>
          <cell r="AI847">
            <v>0</v>
          </cell>
          <cell r="AJ847">
            <v>0</v>
          </cell>
          <cell r="AK847"/>
          <cell r="AL847"/>
          <cell r="AM847">
            <v>3.73</v>
          </cell>
          <cell r="AN847">
            <v>273502.25</v>
          </cell>
          <cell r="AO847"/>
          <cell r="AP847">
            <v>3.73</v>
          </cell>
          <cell r="AQ847">
            <v>110788.46</v>
          </cell>
          <cell r="AR847"/>
          <cell r="AS847">
            <v>0.52</v>
          </cell>
          <cell r="AT847">
            <v>42044.6</v>
          </cell>
          <cell r="AU847"/>
          <cell r="AV847"/>
          <cell r="AW847">
            <v>791493.81</v>
          </cell>
          <cell r="AX847"/>
          <cell r="AY847">
            <v>7.49</v>
          </cell>
        </row>
        <row r="848">
          <cell r="A848" t="str">
            <v>51084003A2600</v>
          </cell>
          <cell r="B848" t="str">
            <v>ROCHESTER COMM UNIT SCH DIST 3A</v>
          </cell>
          <cell r="C848" t="str">
            <v>SANGAMON</v>
          </cell>
          <cell r="D848" t="str">
            <v>Unit</v>
          </cell>
          <cell r="E848"/>
          <cell r="F848">
            <v>2065.46</v>
          </cell>
          <cell r="G848">
            <v>254.66</v>
          </cell>
          <cell r="H848">
            <v>19.16</v>
          </cell>
          <cell r="I848"/>
          <cell r="J848">
            <v>2.0299999999999998</v>
          </cell>
          <cell r="K848">
            <v>148849.75</v>
          </cell>
          <cell r="L848"/>
          <cell r="M848">
            <v>2.0299999999999998</v>
          </cell>
          <cell r="N848">
            <v>148849.75</v>
          </cell>
          <cell r="O848"/>
          <cell r="P848">
            <v>2.12</v>
          </cell>
          <cell r="Q848">
            <v>155449</v>
          </cell>
          <cell r="R848"/>
          <cell r="S848">
            <v>2.12</v>
          </cell>
          <cell r="T848">
            <v>155449</v>
          </cell>
          <cell r="U848"/>
          <cell r="V848"/>
          <cell r="W848">
            <v>0.15</v>
          </cell>
          <cell r="X848">
            <v>10998.75</v>
          </cell>
          <cell r="Y848"/>
          <cell r="Z848">
            <v>0.15</v>
          </cell>
          <cell r="AA848">
            <v>10998.75</v>
          </cell>
          <cell r="AB848"/>
          <cell r="AC848">
            <v>0.15</v>
          </cell>
          <cell r="AD848">
            <v>10998.75</v>
          </cell>
          <cell r="AE848"/>
          <cell r="AF848">
            <v>0.15</v>
          </cell>
          <cell r="AG848">
            <v>10998.75</v>
          </cell>
          <cell r="AH848"/>
          <cell r="AI848">
            <v>0.19</v>
          </cell>
          <cell r="AJ848">
            <v>13931.75</v>
          </cell>
          <cell r="AK848"/>
          <cell r="AL848"/>
          <cell r="AM848">
            <v>14.64</v>
          </cell>
          <cell r="AN848">
            <v>1073478</v>
          </cell>
          <cell r="AO848"/>
          <cell r="AP848">
            <v>14.64</v>
          </cell>
          <cell r="AQ848">
            <v>434837.28</v>
          </cell>
          <cell r="AR848"/>
          <cell r="AS848">
            <v>2.06</v>
          </cell>
          <cell r="AT848">
            <v>166561.29999999999</v>
          </cell>
          <cell r="AU848"/>
          <cell r="AV848"/>
          <cell r="AW848">
            <v>2341400.83</v>
          </cell>
          <cell r="AX848"/>
          <cell r="AY848">
            <v>21.550000000000004</v>
          </cell>
        </row>
        <row r="849">
          <cell r="A849" t="str">
            <v>5108400502600</v>
          </cell>
          <cell r="B849" t="str">
            <v>BALL CHATHAM C U SCHOOL DIST 5</v>
          </cell>
          <cell r="C849" t="str">
            <v>SANGAMON</v>
          </cell>
          <cell r="D849" t="str">
            <v>Unit</v>
          </cell>
          <cell r="E849"/>
          <cell r="F849">
            <v>4586.6099999999997</v>
          </cell>
          <cell r="G849">
            <v>739</v>
          </cell>
          <cell r="H849">
            <v>163</v>
          </cell>
          <cell r="I849"/>
          <cell r="J849">
            <v>5.91</v>
          </cell>
          <cell r="K849">
            <v>433350.75</v>
          </cell>
          <cell r="L849"/>
          <cell r="M849">
            <v>5.91</v>
          </cell>
          <cell r="N849">
            <v>433350.75</v>
          </cell>
          <cell r="O849"/>
          <cell r="P849">
            <v>6.15</v>
          </cell>
          <cell r="Q849">
            <v>450948.75</v>
          </cell>
          <cell r="R849"/>
          <cell r="S849">
            <v>6.15</v>
          </cell>
          <cell r="T849">
            <v>450948.75</v>
          </cell>
          <cell r="U849"/>
          <cell r="V849"/>
          <cell r="W849">
            <v>1.3</v>
          </cell>
          <cell r="X849">
            <v>95322.5</v>
          </cell>
          <cell r="Y849"/>
          <cell r="Z849">
            <v>1.3</v>
          </cell>
          <cell r="AA849">
            <v>95322.5</v>
          </cell>
          <cell r="AB849"/>
          <cell r="AC849">
            <v>1.35</v>
          </cell>
          <cell r="AD849">
            <v>98988.75</v>
          </cell>
          <cell r="AE849"/>
          <cell r="AF849">
            <v>1.35</v>
          </cell>
          <cell r="AG849">
            <v>98988.75</v>
          </cell>
          <cell r="AH849"/>
          <cell r="AI849">
            <v>1.63</v>
          </cell>
          <cell r="AJ849">
            <v>119519.75</v>
          </cell>
          <cell r="AK849"/>
          <cell r="AL849"/>
          <cell r="AM849">
            <v>32.520000000000003</v>
          </cell>
          <cell r="AN849">
            <v>2384529</v>
          </cell>
          <cell r="AO849"/>
          <cell r="AP849">
            <v>32.520000000000003</v>
          </cell>
          <cell r="AQ849">
            <v>965909.04</v>
          </cell>
          <cell r="AR849"/>
          <cell r="AS849">
            <v>4.58</v>
          </cell>
          <cell r="AT849">
            <v>370315.9</v>
          </cell>
          <cell r="AU849"/>
          <cell r="AV849"/>
          <cell r="AW849">
            <v>5997495.1899999995</v>
          </cell>
          <cell r="AX849"/>
          <cell r="AY849">
            <v>56.360000000000007</v>
          </cell>
        </row>
        <row r="850">
          <cell r="A850" t="str">
            <v>5108400802600</v>
          </cell>
          <cell r="B850" t="str">
            <v>PLEASANT PLAINS C U SCHOOL DIST 8</v>
          </cell>
          <cell r="C850" t="str">
            <v>SANGAMON</v>
          </cell>
          <cell r="D850" t="str">
            <v>Unit</v>
          </cell>
          <cell r="E850"/>
          <cell r="F850">
            <v>1234.53</v>
          </cell>
          <cell r="G850">
            <v>163</v>
          </cell>
          <cell r="H850">
            <v>0</v>
          </cell>
          <cell r="I850"/>
          <cell r="J850">
            <v>1.3</v>
          </cell>
          <cell r="K850">
            <v>95322.5</v>
          </cell>
          <cell r="L850"/>
          <cell r="M850">
            <v>1.3</v>
          </cell>
          <cell r="N850">
            <v>95322.5</v>
          </cell>
          <cell r="O850"/>
          <cell r="P850">
            <v>1.35</v>
          </cell>
          <cell r="Q850">
            <v>98988.75</v>
          </cell>
          <cell r="R850"/>
          <cell r="S850">
            <v>1.35</v>
          </cell>
          <cell r="T850">
            <v>98988.75</v>
          </cell>
          <cell r="U850"/>
          <cell r="V850"/>
          <cell r="W850">
            <v>0</v>
          </cell>
          <cell r="X850">
            <v>0</v>
          </cell>
          <cell r="Y850"/>
          <cell r="Z850">
            <v>0</v>
          </cell>
          <cell r="AA850">
            <v>0</v>
          </cell>
          <cell r="AB850"/>
          <cell r="AC850">
            <v>0</v>
          </cell>
          <cell r="AD850">
            <v>0</v>
          </cell>
          <cell r="AE850"/>
          <cell r="AF850">
            <v>0</v>
          </cell>
          <cell r="AG850">
            <v>0</v>
          </cell>
          <cell r="AH850"/>
          <cell r="AI850">
            <v>0</v>
          </cell>
          <cell r="AJ850">
            <v>0</v>
          </cell>
          <cell r="AK850"/>
          <cell r="AL850"/>
          <cell r="AM850">
            <v>8.75</v>
          </cell>
          <cell r="AN850">
            <v>641593.75</v>
          </cell>
          <cell r="AO850"/>
          <cell r="AP850">
            <v>8.75</v>
          </cell>
          <cell r="AQ850">
            <v>259892.5</v>
          </cell>
          <cell r="AR850"/>
          <cell r="AS850">
            <v>1.23</v>
          </cell>
          <cell r="AT850">
            <v>99451.65</v>
          </cell>
          <cell r="AU850"/>
          <cell r="AV850"/>
          <cell r="AW850">
            <v>1389560.4</v>
          </cell>
          <cell r="AX850"/>
          <cell r="AY850">
            <v>12.75</v>
          </cell>
        </row>
        <row r="851">
          <cell r="A851" t="str">
            <v>5108401002600</v>
          </cell>
          <cell r="B851" t="str">
            <v>AUBURN COMM UNIT SCHOOL DIST 10</v>
          </cell>
          <cell r="C851" t="str">
            <v>SANGAMON</v>
          </cell>
          <cell r="D851" t="str">
            <v>Unit</v>
          </cell>
          <cell r="E851"/>
          <cell r="F851">
            <v>1090.95</v>
          </cell>
          <cell r="G851">
            <v>346.66</v>
          </cell>
          <cell r="H851">
            <v>0.33</v>
          </cell>
          <cell r="I851"/>
          <cell r="J851">
            <v>2.77</v>
          </cell>
          <cell r="K851">
            <v>203110.25</v>
          </cell>
          <cell r="L851"/>
          <cell r="M851">
            <v>2.77</v>
          </cell>
          <cell r="N851">
            <v>203110.25</v>
          </cell>
          <cell r="O851"/>
          <cell r="P851">
            <v>2.88</v>
          </cell>
          <cell r="Q851">
            <v>211176</v>
          </cell>
          <cell r="R851"/>
          <cell r="S851">
            <v>2.88</v>
          </cell>
          <cell r="T851">
            <v>211176</v>
          </cell>
          <cell r="U851"/>
          <cell r="V851"/>
          <cell r="W851">
            <v>0</v>
          </cell>
          <cell r="X851">
            <v>0</v>
          </cell>
          <cell r="Y851"/>
          <cell r="Z851">
            <v>0</v>
          </cell>
          <cell r="AA851">
            <v>0</v>
          </cell>
          <cell r="AB851"/>
          <cell r="AC851">
            <v>0</v>
          </cell>
          <cell r="AD851">
            <v>0</v>
          </cell>
          <cell r="AE851"/>
          <cell r="AF851">
            <v>0</v>
          </cell>
          <cell r="AG851">
            <v>0</v>
          </cell>
          <cell r="AH851"/>
          <cell r="AI851">
            <v>0</v>
          </cell>
          <cell r="AJ851">
            <v>0</v>
          </cell>
          <cell r="AK851"/>
          <cell r="AL851"/>
          <cell r="AM851">
            <v>7.73</v>
          </cell>
          <cell r="AN851">
            <v>566802.25</v>
          </cell>
          <cell r="AO851"/>
          <cell r="AP851">
            <v>7.73</v>
          </cell>
          <cell r="AQ851">
            <v>229596.46</v>
          </cell>
          <cell r="AR851"/>
          <cell r="AS851">
            <v>1.0900000000000001</v>
          </cell>
          <cell r="AT851">
            <v>88131.95</v>
          </cell>
          <cell r="AU851"/>
          <cell r="AV851"/>
          <cell r="AW851">
            <v>1713103.16</v>
          </cell>
          <cell r="AX851"/>
          <cell r="AY851">
            <v>16.260000000000002</v>
          </cell>
        </row>
        <row r="852">
          <cell r="A852" t="str">
            <v>5108401102600</v>
          </cell>
          <cell r="B852" t="str">
            <v>PAWNEE COMM UNIT SCHOOL DIST 11</v>
          </cell>
          <cell r="C852" t="str">
            <v>SANGAMON</v>
          </cell>
          <cell r="D852" t="str">
            <v>Unit</v>
          </cell>
          <cell r="E852"/>
          <cell r="F852">
            <v>529.94000000000005</v>
          </cell>
          <cell r="G852">
            <v>125.33</v>
          </cell>
          <cell r="H852">
            <v>0</v>
          </cell>
          <cell r="I852"/>
          <cell r="J852">
            <v>1</v>
          </cell>
          <cell r="K852">
            <v>73325</v>
          </cell>
          <cell r="L852"/>
          <cell r="M852">
            <v>1</v>
          </cell>
          <cell r="N852">
            <v>73325</v>
          </cell>
          <cell r="O852"/>
          <cell r="P852">
            <v>1.04</v>
          </cell>
          <cell r="Q852">
            <v>76258</v>
          </cell>
          <cell r="R852"/>
          <cell r="S852">
            <v>1.04</v>
          </cell>
          <cell r="T852">
            <v>76258</v>
          </cell>
          <cell r="U852"/>
          <cell r="V852"/>
          <cell r="W852">
            <v>0</v>
          </cell>
          <cell r="X852">
            <v>0</v>
          </cell>
          <cell r="Y852"/>
          <cell r="Z852">
            <v>0</v>
          </cell>
          <cell r="AA852">
            <v>0</v>
          </cell>
          <cell r="AB852"/>
          <cell r="AC852">
            <v>0</v>
          </cell>
          <cell r="AD852">
            <v>0</v>
          </cell>
          <cell r="AE852"/>
          <cell r="AF852">
            <v>0</v>
          </cell>
          <cell r="AG852">
            <v>0</v>
          </cell>
          <cell r="AH852"/>
          <cell r="AI852">
            <v>0</v>
          </cell>
          <cell r="AJ852">
            <v>0</v>
          </cell>
          <cell r="AK852"/>
          <cell r="AL852"/>
          <cell r="AM852">
            <v>3.75</v>
          </cell>
          <cell r="AN852">
            <v>274968.75</v>
          </cell>
          <cell r="AO852"/>
          <cell r="AP852">
            <v>3.75</v>
          </cell>
          <cell r="AQ852">
            <v>111382.5</v>
          </cell>
          <cell r="AR852"/>
          <cell r="AS852">
            <v>0.52</v>
          </cell>
          <cell r="AT852">
            <v>42044.6</v>
          </cell>
          <cell r="AU852"/>
          <cell r="AV852"/>
          <cell r="AW852">
            <v>727561.85</v>
          </cell>
          <cell r="AX852"/>
          <cell r="AY852">
            <v>6.83</v>
          </cell>
        </row>
        <row r="853">
          <cell r="A853" t="str">
            <v>5108401402600</v>
          </cell>
          <cell r="B853" t="str">
            <v>RIVERTON C U SCHOOL DIST 14</v>
          </cell>
          <cell r="C853" t="str">
            <v>SANGAMON</v>
          </cell>
          <cell r="D853" t="str">
            <v>Unit</v>
          </cell>
          <cell r="E853"/>
          <cell r="F853">
            <v>1210.1099999999999</v>
          </cell>
          <cell r="G853">
            <v>579.33000000000004</v>
          </cell>
          <cell r="H853">
            <v>2</v>
          </cell>
          <cell r="I853"/>
          <cell r="J853">
            <v>4.63</v>
          </cell>
          <cell r="K853">
            <v>339494.75</v>
          </cell>
          <cell r="L853"/>
          <cell r="M853">
            <v>4.63</v>
          </cell>
          <cell r="N853">
            <v>339494.75</v>
          </cell>
          <cell r="O853"/>
          <cell r="P853">
            <v>4.82</v>
          </cell>
          <cell r="Q853">
            <v>353426.5</v>
          </cell>
          <cell r="R853"/>
          <cell r="S853">
            <v>4.82</v>
          </cell>
          <cell r="T853">
            <v>353426.5</v>
          </cell>
          <cell r="U853"/>
          <cell r="V853"/>
          <cell r="W853">
            <v>0.01</v>
          </cell>
          <cell r="X853">
            <v>733.25</v>
          </cell>
          <cell r="Y853"/>
          <cell r="Z853">
            <v>0.01</v>
          </cell>
          <cell r="AA853">
            <v>733.25</v>
          </cell>
          <cell r="AB853"/>
          <cell r="AC853">
            <v>0.01</v>
          </cell>
          <cell r="AD853">
            <v>733.25</v>
          </cell>
          <cell r="AE853"/>
          <cell r="AF853">
            <v>0.01</v>
          </cell>
          <cell r="AG853">
            <v>733.25</v>
          </cell>
          <cell r="AH853"/>
          <cell r="AI853">
            <v>0.02</v>
          </cell>
          <cell r="AJ853">
            <v>1466.5</v>
          </cell>
          <cell r="AK853"/>
          <cell r="AL853"/>
          <cell r="AM853">
            <v>8.58</v>
          </cell>
          <cell r="AN853">
            <v>629128.5</v>
          </cell>
          <cell r="AO853"/>
          <cell r="AP853">
            <v>8.58</v>
          </cell>
          <cell r="AQ853">
            <v>254843.16</v>
          </cell>
          <cell r="AR853"/>
          <cell r="AS853">
            <v>1.21</v>
          </cell>
          <cell r="AT853">
            <v>97834.55</v>
          </cell>
          <cell r="AU853"/>
          <cell r="AV853"/>
          <cell r="AW853">
            <v>2372048.21</v>
          </cell>
          <cell r="AX853"/>
          <cell r="AY853">
            <v>22.9</v>
          </cell>
        </row>
        <row r="854">
          <cell r="A854" t="str">
            <v>5108401502600</v>
          </cell>
          <cell r="B854" t="str">
            <v>WILLIAMSVILLE C U SCHOOL DIST 15</v>
          </cell>
          <cell r="C854" t="str">
            <v>SANGAMON</v>
          </cell>
          <cell r="D854" t="str">
            <v>Unit</v>
          </cell>
          <cell r="E854"/>
          <cell r="F854">
            <v>1452.86</v>
          </cell>
          <cell r="G854">
            <v>123.33</v>
          </cell>
          <cell r="H854">
            <v>1</v>
          </cell>
          <cell r="I854"/>
          <cell r="J854">
            <v>0.98</v>
          </cell>
          <cell r="K854">
            <v>71858.5</v>
          </cell>
          <cell r="L854"/>
          <cell r="M854">
            <v>0.98</v>
          </cell>
          <cell r="N854">
            <v>71858.5</v>
          </cell>
          <cell r="O854"/>
          <cell r="P854">
            <v>1.02</v>
          </cell>
          <cell r="Q854">
            <v>74791.5</v>
          </cell>
          <cell r="R854"/>
          <cell r="S854">
            <v>1.02</v>
          </cell>
          <cell r="T854">
            <v>74791.5</v>
          </cell>
          <cell r="U854"/>
          <cell r="V854"/>
          <cell r="W854">
            <v>0</v>
          </cell>
          <cell r="X854">
            <v>0</v>
          </cell>
          <cell r="Y854"/>
          <cell r="Z854">
            <v>0</v>
          </cell>
          <cell r="AA854">
            <v>0</v>
          </cell>
          <cell r="AB854"/>
          <cell r="AC854">
            <v>0</v>
          </cell>
          <cell r="AD854">
            <v>0</v>
          </cell>
          <cell r="AE854"/>
          <cell r="AF854">
            <v>0</v>
          </cell>
          <cell r="AG854">
            <v>0</v>
          </cell>
          <cell r="AH854"/>
          <cell r="AI854">
            <v>0.01</v>
          </cell>
          <cell r="AJ854">
            <v>733.25</v>
          </cell>
          <cell r="AK854"/>
          <cell r="AL854"/>
          <cell r="AM854">
            <v>10.3</v>
          </cell>
          <cell r="AN854">
            <v>755247.5</v>
          </cell>
          <cell r="AO854"/>
          <cell r="AP854">
            <v>10.3</v>
          </cell>
          <cell r="AQ854">
            <v>305930.59999999998</v>
          </cell>
          <cell r="AR854"/>
          <cell r="AS854">
            <v>1.45</v>
          </cell>
          <cell r="AT854">
            <v>117239.75</v>
          </cell>
          <cell r="AU854"/>
          <cell r="AV854"/>
          <cell r="AW854">
            <v>1472451.1</v>
          </cell>
          <cell r="AX854"/>
          <cell r="AY854">
            <v>13.33</v>
          </cell>
        </row>
        <row r="855">
          <cell r="A855" t="str">
            <v>5108401602600</v>
          </cell>
          <cell r="B855" t="str">
            <v>COMMUNITY UNIT SCHOOL DIST 16</v>
          </cell>
          <cell r="C855" t="str">
            <v>SANGAMON</v>
          </cell>
          <cell r="D855" t="str">
            <v>Unit</v>
          </cell>
          <cell r="E855"/>
          <cell r="F855">
            <v>813.27</v>
          </cell>
          <cell r="G855">
            <v>198.66</v>
          </cell>
          <cell r="H855">
            <v>1</v>
          </cell>
          <cell r="I855"/>
          <cell r="J855">
            <v>1.58</v>
          </cell>
          <cell r="K855">
            <v>115853.5</v>
          </cell>
          <cell r="L855"/>
          <cell r="M855">
            <v>1.58</v>
          </cell>
          <cell r="N855">
            <v>115853.5</v>
          </cell>
          <cell r="O855"/>
          <cell r="P855">
            <v>1.65</v>
          </cell>
          <cell r="Q855">
            <v>120986.25</v>
          </cell>
          <cell r="R855"/>
          <cell r="S855">
            <v>1.65</v>
          </cell>
          <cell r="T855">
            <v>120986.25</v>
          </cell>
          <cell r="U855"/>
          <cell r="V855"/>
          <cell r="W855">
            <v>0</v>
          </cell>
          <cell r="X855">
            <v>0</v>
          </cell>
          <cell r="Y855"/>
          <cell r="Z855">
            <v>0</v>
          </cell>
          <cell r="AA855">
            <v>0</v>
          </cell>
          <cell r="AB855"/>
          <cell r="AC855">
            <v>0</v>
          </cell>
          <cell r="AD855">
            <v>0</v>
          </cell>
          <cell r="AE855"/>
          <cell r="AF855">
            <v>0</v>
          </cell>
          <cell r="AG855">
            <v>0</v>
          </cell>
          <cell r="AH855"/>
          <cell r="AI855">
            <v>0.01</v>
          </cell>
          <cell r="AJ855">
            <v>733.25</v>
          </cell>
          <cell r="AK855"/>
          <cell r="AL855"/>
          <cell r="AM855">
            <v>5.76</v>
          </cell>
          <cell r="AN855">
            <v>422352</v>
          </cell>
          <cell r="AO855"/>
          <cell r="AP855">
            <v>5.76</v>
          </cell>
          <cell r="AQ855">
            <v>171083.51999999999</v>
          </cell>
          <cell r="AR855"/>
          <cell r="AS855">
            <v>0.81</v>
          </cell>
          <cell r="AT855">
            <v>65492.55</v>
          </cell>
          <cell r="AU855"/>
          <cell r="AV855"/>
          <cell r="AW855">
            <v>1133340.82</v>
          </cell>
          <cell r="AX855"/>
          <cell r="AY855">
            <v>10.649999999999999</v>
          </cell>
        </row>
        <row r="856">
          <cell r="A856" t="str">
            <v>5108418602500</v>
          </cell>
          <cell r="B856" t="str">
            <v>SPRINGFIELD SCHOOL DISTRICT 186</v>
          </cell>
          <cell r="C856" t="str">
            <v>SANGAMON</v>
          </cell>
          <cell r="D856" t="str">
            <v>Unit</v>
          </cell>
          <cell r="E856"/>
          <cell r="F856">
            <v>12452.03</v>
          </cell>
          <cell r="G856">
            <v>8003.33</v>
          </cell>
          <cell r="H856">
            <v>230</v>
          </cell>
          <cell r="I856"/>
          <cell r="J856">
            <v>64.02</v>
          </cell>
          <cell r="K856">
            <v>4694266.5</v>
          </cell>
          <cell r="L856"/>
          <cell r="M856">
            <v>64.02</v>
          </cell>
          <cell r="N856">
            <v>4694266.5</v>
          </cell>
          <cell r="O856"/>
          <cell r="P856">
            <v>66.69</v>
          </cell>
          <cell r="Q856">
            <v>4890044.25</v>
          </cell>
          <cell r="R856"/>
          <cell r="S856">
            <v>66.69</v>
          </cell>
          <cell r="T856">
            <v>4890044.25</v>
          </cell>
          <cell r="U856"/>
          <cell r="V856"/>
          <cell r="W856">
            <v>1.84</v>
          </cell>
          <cell r="X856">
            <v>134918</v>
          </cell>
          <cell r="Y856"/>
          <cell r="Z856">
            <v>1.84</v>
          </cell>
          <cell r="AA856">
            <v>134918</v>
          </cell>
          <cell r="AB856"/>
          <cell r="AC856">
            <v>1.91</v>
          </cell>
          <cell r="AD856">
            <v>140050.75</v>
          </cell>
          <cell r="AE856"/>
          <cell r="AF856">
            <v>1.91</v>
          </cell>
          <cell r="AG856">
            <v>140050.75</v>
          </cell>
          <cell r="AH856"/>
          <cell r="AI856">
            <v>2.2999999999999998</v>
          </cell>
          <cell r="AJ856">
            <v>168647.5</v>
          </cell>
          <cell r="AK856"/>
          <cell r="AL856"/>
          <cell r="AM856">
            <v>88.31</v>
          </cell>
          <cell r="AN856">
            <v>6475330.75</v>
          </cell>
          <cell r="AO856"/>
          <cell r="AP856">
            <v>88.31</v>
          </cell>
          <cell r="AQ856">
            <v>2622983.62</v>
          </cell>
          <cell r="AR856"/>
          <cell r="AS856">
            <v>12.45</v>
          </cell>
          <cell r="AT856">
            <v>1006644.75</v>
          </cell>
          <cell r="AU856"/>
          <cell r="AV856"/>
          <cell r="AW856">
            <v>29992165.620000001</v>
          </cell>
          <cell r="AX856"/>
          <cell r="AY856">
            <v>293.66999999999996</v>
          </cell>
        </row>
        <row r="857">
          <cell r="A857" t="str">
            <v>5300000000092</v>
          </cell>
          <cell r="B857" t="str">
            <v>ALT SCH-TAZEWELL ROE</v>
          </cell>
          <cell r="C857" t="str">
            <v>TAZEWELL</v>
          </cell>
          <cell r="D857" t="str">
            <v>Regional</v>
          </cell>
          <cell r="E857"/>
          <cell r="F857">
            <v>7.65</v>
          </cell>
          <cell r="G857">
            <v>2.3108465708480277</v>
          </cell>
          <cell r="H857">
            <v>0</v>
          </cell>
          <cell r="I857"/>
          <cell r="J857">
            <v>0.01</v>
          </cell>
          <cell r="K857">
            <v>733.25</v>
          </cell>
          <cell r="L857"/>
          <cell r="M857">
            <v>0.01</v>
          </cell>
          <cell r="N857">
            <v>733.25</v>
          </cell>
          <cell r="O857"/>
          <cell r="P857">
            <v>0.01</v>
          </cell>
          <cell r="Q857">
            <v>733.25</v>
          </cell>
          <cell r="R857"/>
          <cell r="S857">
            <v>0.01</v>
          </cell>
          <cell r="T857">
            <v>733.25</v>
          </cell>
          <cell r="U857"/>
          <cell r="V857"/>
          <cell r="W857">
            <v>0</v>
          </cell>
          <cell r="X857">
            <v>0</v>
          </cell>
          <cell r="Y857"/>
          <cell r="Z857">
            <v>0</v>
          </cell>
          <cell r="AA857">
            <v>0</v>
          </cell>
          <cell r="AB857"/>
          <cell r="AC857">
            <v>0</v>
          </cell>
          <cell r="AD857">
            <v>0</v>
          </cell>
          <cell r="AE857"/>
          <cell r="AF857">
            <v>0</v>
          </cell>
          <cell r="AG857">
            <v>0</v>
          </cell>
          <cell r="AH857"/>
          <cell r="AI857">
            <v>0</v>
          </cell>
          <cell r="AJ857">
            <v>0</v>
          </cell>
          <cell r="AK857"/>
          <cell r="AL857"/>
          <cell r="AM857">
            <v>0.05</v>
          </cell>
          <cell r="AN857">
            <v>3666.25</v>
          </cell>
          <cell r="AO857"/>
          <cell r="AP857">
            <v>0.05</v>
          </cell>
          <cell r="AQ857">
            <v>1485.1</v>
          </cell>
          <cell r="AR857"/>
          <cell r="AS857">
            <v>0</v>
          </cell>
          <cell r="AT857">
            <v>0</v>
          </cell>
          <cell r="AU857"/>
          <cell r="AV857"/>
          <cell r="AW857">
            <v>8084.35</v>
          </cell>
          <cell r="AX857"/>
          <cell r="AY857">
            <v>0.08</v>
          </cell>
        </row>
        <row r="858">
          <cell r="A858" t="str">
            <v>5300000000093</v>
          </cell>
          <cell r="B858" t="str">
            <v>SAFE SCH-TAZEWELL ROE</v>
          </cell>
          <cell r="C858" t="str">
            <v>TAZEWELL</v>
          </cell>
          <cell r="D858" t="str">
            <v>Regional</v>
          </cell>
          <cell r="E858"/>
          <cell r="F858">
            <v>13.66</v>
          </cell>
          <cell r="G858">
            <v>4.1262959683377858</v>
          </cell>
          <cell r="H858">
            <v>0</v>
          </cell>
          <cell r="I858"/>
          <cell r="J858">
            <v>0.03</v>
          </cell>
          <cell r="K858">
            <v>2199.75</v>
          </cell>
          <cell r="L858"/>
          <cell r="M858">
            <v>0.03</v>
          </cell>
          <cell r="N858">
            <v>2199.75</v>
          </cell>
          <cell r="O858"/>
          <cell r="P858">
            <v>0.03</v>
          </cell>
          <cell r="Q858">
            <v>2199.75</v>
          </cell>
          <cell r="R858"/>
          <cell r="S858">
            <v>0.03</v>
          </cell>
          <cell r="T858">
            <v>2199.75</v>
          </cell>
          <cell r="U858"/>
          <cell r="V858"/>
          <cell r="W858">
            <v>0</v>
          </cell>
          <cell r="X858">
            <v>0</v>
          </cell>
          <cell r="Y858"/>
          <cell r="Z858">
            <v>0</v>
          </cell>
          <cell r="AA858">
            <v>0</v>
          </cell>
          <cell r="AB858"/>
          <cell r="AC858">
            <v>0</v>
          </cell>
          <cell r="AD858">
            <v>0</v>
          </cell>
          <cell r="AE858"/>
          <cell r="AF858">
            <v>0</v>
          </cell>
          <cell r="AG858">
            <v>0</v>
          </cell>
          <cell r="AH858"/>
          <cell r="AI858">
            <v>0</v>
          </cell>
          <cell r="AJ858">
            <v>0</v>
          </cell>
          <cell r="AK858"/>
          <cell r="AL858"/>
          <cell r="AM858">
            <v>0.09</v>
          </cell>
          <cell r="AN858">
            <v>6599.25</v>
          </cell>
          <cell r="AO858"/>
          <cell r="AP858">
            <v>0.09</v>
          </cell>
          <cell r="AQ858">
            <v>2673.18</v>
          </cell>
          <cell r="AR858"/>
          <cell r="AS858">
            <v>0.01</v>
          </cell>
          <cell r="AT858">
            <v>808.55</v>
          </cell>
          <cell r="AU858"/>
          <cell r="AV858"/>
          <cell r="AW858">
            <v>18879.98</v>
          </cell>
          <cell r="AX858"/>
          <cell r="AY858">
            <v>0.18</v>
          </cell>
        </row>
        <row r="859">
          <cell r="A859" t="str">
            <v>5306012602600</v>
          </cell>
          <cell r="B859" t="str">
            <v>HAVANA COMM UNIT SCHOOL DIST 126</v>
          </cell>
          <cell r="C859" t="str">
            <v>MASON</v>
          </cell>
          <cell r="D859" t="str">
            <v>Unit</v>
          </cell>
          <cell r="E859"/>
          <cell r="F859">
            <v>812.63</v>
          </cell>
          <cell r="G859">
            <v>353</v>
          </cell>
          <cell r="H859">
            <v>2.16</v>
          </cell>
          <cell r="I859"/>
          <cell r="J859">
            <v>2.82</v>
          </cell>
          <cell r="K859">
            <v>206776.5</v>
          </cell>
          <cell r="L859"/>
          <cell r="M859">
            <v>2.82</v>
          </cell>
          <cell r="N859">
            <v>206776.5</v>
          </cell>
          <cell r="O859"/>
          <cell r="P859">
            <v>2.94</v>
          </cell>
          <cell r="Q859">
            <v>215575.5</v>
          </cell>
          <cell r="R859"/>
          <cell r="S859">
            <v>2.94</v>
          </cell>
          <cell r="T859">
            <v>215575.5</v>
          </cell>
          <cell r="U859"/>
          <cell r="V859"/>
          <cell r="W859">
            <v>0.01</v>
          </cell>
          <cell r="X859">
            <v>733.25</v>
          </cell>
          <cell r="Y859"/>
          <cell r="Z859">
            <v>0.01</v>
          </cell>
          <cell r="AA859">
            <v>733.25</v>
          </cell>
          <cell r="AB859"/>
          <cell r="AC859">
            <v>0.01</v>
          </cell>
          <cell r="AD859">
            <v>733.25</v>
          </cell>
          <cell r="AE859"/>
          <cell r="AF859">
            <v>0.01</v>
          </cell>
          <cell r="AG859">
            <v>733.25</v>
          </cell>
          <cell r="AH859"/>
          <cell r="AI859">
            <v>0.02</v>
          </cell>
          <cell r="AJ859">
            <v>1466.5</v>
          </cell>
          <cell r="AK859"/>
          <cell r="AL859"/>
          <cell r="AM859">
            <v>5.76</v>
          </cell>
          <cell r="AN859">
            <v>422352</v>
          </cell>
          <cell r="AO859"/>
          <cell r="AP859">
            <v>5.76</v>
          </cell>
          <cell r="AQ859">
            <v>171083.51999999999</v>
          </cell>
          <cell r="AR859"/>
          <cell r="AS859">
            <v>0.81</v>
          </cell>
          <cell r="AT859">
            <v>65492.55</v>
          </cell>
          <cell r="AU859"/>
          <cell r="AV859"/>
          <cell r="AW859">
            <v>1508031.57</v>
          </cell>
          <cell r="AX859"/>
          <cell r="AY859">
            <v>14.509999999999998</v>
          </cell>
        </row>
        <row r="860">
          <cell r="A860" t="str">
            <v>5306018902600</v>
          </cell>
          <cell r="B860" t="str">
            <v>ILLINI CENTRAL C U SCH DIST 189</v>
          </cell>
          <cell r="C860" t="str">
            <v>MASON</v>
          </cell>
          <cell r="D860" t="str">
            <v>Unit</v>
          </cell>
          <cell r="E860"/>
          <cell r="F860">
            <v>607.14</v>
          </cell>
          <cell r="G860">
            <v>221.33</v>
          </cell>
          <cell r="H860">
            <v>0</v>
          </cell>
          <cell r="I860"/>
          <cell r="J860">
            <v>1.77</v>
          </cell>
          <cell r="K860">
            <v>129785.25</v>
          </cell>
          <cell r="L860"/>
          <cell r="M860">
            <v>1.77</v>
          </cell>
          <cell r="N860">
            <v>129785.25</v>
          </cell>
          <cell r="O860"/>
          <cell r="P860">
            <v>1.84</v>
          </cell>
          <cell r="Q860">
            <v>134918</v>
          </cell>
          <cell r="R860"/>
          <cell r="S860">
            <v>1.84</v>
          </cell>
          <cell r="T860">
            <v>134918</v>
          </cell>
          <cell r="U860"/>
          <cell r="V860"/>
          <cell r="W860">
            <v>0</v>
          </cell>
          <cell r="X860">
            <v>0</v>
          </cell>
          <cell r="Y860"/>
          <cell r="Z860">
            <v>0</v>
          </cell>
          <cell r="AA860">
            <v>0</v>
          </cell>
          <cell r="AB860"/>
          <cell r="AC860">
            <v>0</v>
          </cell>
          <cell r="AD860">
            <v>0</v>
          </cell>
          <cell r="AE860"/>
          <cell r="AF860">
            <v>0</v>
          </cell>
          <cell r="AG860">
            <v>0</v>
          </cell>
          <cell r="AH860"/>
          <cell r="AI860">
            <v>0</v>
          </cell>
          <cell r="AJ860">
            <v>0</v>
          </cell>
          <cell r="AK860"/>
          <cell r="AL860"/>
          <cell r="AM860">
            <v>4.3</v>
          </cell>
          <cell r="AN860">
            <v>315297.5</v>
          </cell>
          <cell r="AO860"/>
          <cell r="AP860">
            <v>4.3</v>
          </cell>
          <cell r="AQ860">
            <v>127718.6</v>
          </cell>
          <cell r="AR860"/>
          <cell r="AS860">
            <v>0.6</v>
          </cell>
          <cell r="AT860">
            <v>48513</v>
          </cell>
          <cell r="AU860"/>
          <cell r="AV860"/>
          <cell r="AW860">
            <v>1020935.6</v>
          </cell>
          <cell r="AX860"/>
          <cell r="AY860">
            <v>9.75</v>
          </cell>
        </row>
        <row r="861">
          <cell r="A861" t="str">
            <v>5306019102600</v>
          </cell>
          <cell r="B861" t="str">
            <v>MIDWEST CENTRAL CUSD 191</v>
          </cell>
          <cell r="C861" t="str">
            <v>MASON</v>
          </cell>
          <cell r="D861" t="str">
            <v>Unit</v>
          </cell>
          <cell r="E861"/>
          <cell r="F861">
            <v>825.29</v>
          </cell>
          <cell r="G861">
            <v>335</v>
          </cell>
          <cell r="H861">
            <v>0</v>
          </cell>
          <cell r="I861"/>
          <cell r="J861">
            <v>2.68</v>
          </cell>
          <cell r="K861">
            <v>196511</v>
          </cell>
          <cell r="L861"/>
          <cell r="M861">
            <v>2.68</v>
          </cell>
          <cell r="N861">
            <v>196511</v>
          </cell>
          <cell r="O861"/>
          <cell r="P861">
            <v>2.79</v>
          </cell>
          <cell r="Q861">
            <v>204576.75</v>
          </cell>
          <cell r="R861"/>
          <cell r="S861">
            <v>2.79</v>
          </cell>
          <cell r="T861">
            <v>204576.75</v>
          </cell>
          <cell r="U861"/>
          <cell r="V861"/>
          <cell r="W861">
            <v>0</v>
          </cell>
          <cell r="X861">
            <v>0</v>
          </cell>
          <cell r="Y861"/>
          <cell r="Z861">
            <v>0</v>
          </cell>
          <cell r="AA861">
            <v>0</v>
          </cell>
          <cell r="AB861"/>
          <cell r="AC861">
            <v>0</v>
          </cell>
          <cell r="AD861">
            <v>0</v>
          </cell>
          <cell r="AE861"/>
          <cell r="AF861">
            <v>0</v>
          </cell>
          <cell r="AG861">
            <v>0</v>
          </cell>
          <cell r="AH861"/>
          <cell r="AI861">
            <v>0</v>
          </cell>
          <cell r="AJ861">
            <v>0</v>
          </cell>
          <cell r="AK861"/>
          <cell r="AL861"/>
          <cell r="AM861">
            <v>5.85</v>
          </cell>
          <cell r="AN861">
            <v>428951.25</v>
          </cell>
          <cell r="AO861"/>
          <cell r="AP861">
            <v>5.85</v>
          </cell>
          <cell r="AQ861">
            <v>173756.7</v>
          </cell>
          <cell r="AR861"/>
          <cell r="AS861">
            <v>0.82</v>
          </cell>
          <cell r="AT861">
            <v>66301.100000000006</v>
          </cell>
          <cell r="AU861"/>
          <cell r="AV861"/>
          <cell r="AW861">
            <v>1471184.55</v>
          </cell>
          <cell r="AX861"/>
          <cell r="AY861">
            <v>14.110000000000001</v>
          </cell>
        </row>
        <row r="862">
          <cell r="A862" t="str">
            <v>5309005000200</v>
          </cell>
          <cell r="B862" t="str">
            <v>DISTRICT 50 SCHOOLS</v>
          </cell>
          <cell r="C862" t="str">
            <v>TAZEWELL</v>
          </cell>
          <cell r="D862" t="str">
            <v>Elementary</v>
          </cell>
          <cell r="E862"/>
          <cell r="F862">
            <v>624.72</v>
          </cell>
          <cell r="G862">
            <v>309.66000000000003</v>
          </cell>
          <cell r="H862">
            <v>5</v>
          </cell>
          <cell r="I862"/>
          <cell r="J862">
            <v>2.4700000000000002</v>
          </cell>
          <cell r="K862">
            <v>181112.75</v>
          </cell>
          <cell r="L862"/>
          <cell r="M862">
            <v>2.4700000000000002</v>
          </cell>
          <cell r="N862">
            <v>181112.75</v>
          </cell>
          <cell r="O862"/>
          <cell r="P862">
            <v>2.58</v>
          </cell>
          <cell r="Q862">
            <v>189178.5</v>
          </cell>
          <cell r="R862"/>
          <cell r="S862">
            <v>2.58</v>
          </cell>
          <cell r="T862">
            <v>189178.5</v>
          </cell>
          <cell r="U862"/>
          <cell r="V862"/>
          <cell r="W862">
            <v>0.04</v>
          </cell>
          <cell r="X862">
            <v>2933</v>
          </cell>
          <cell r="Y862"/>
          <cell r="Z862">
            <v>0.04</v>
          </cell>
          <cell r="AA862">
            <v>2933</v>
          </cell>
          <cell r="AB862"/>
          <cell r="AC862">
            <v>0.04</v>
          </cell>
          <cell r="AD862">
            <v>2933</v>
          </cell>
          <cell r="AE862"/>
          <cell r="AF862">
            <v>0.04</v>
          </cell>
          <cell r="AG862">
            <v>2933</v>
          </cell>
          <cell r="AH862"/>
          <cell r="AI862">
            <v>0.05</v>
          </cell>
          <cell r="AJ862">
            <v>3666.25</v>
          </cell>
          <cell r="AK862"/>
          <cell r="AL862"/>
          <cell r="AM862">
            <v>4.43</v>
          </cell>
          <cell r="AN862">
            <v>324829.75</v>
          </cell>
          <cell r="AO862"/>
          <cell r="AP862">
            <v>4.43</v>
          </cell>
          <cell r="AQ862">
            <v>131579.85999999999</v>
          </cell>
          <cell r="AR862"/>
          <cell r="AS862">
            <v>0.62</v>
          </cell>
          <cell r="AT862">
            <v>50130.1</v>
          </cell>
          <cell r="AU862"/>
          <cell r="AV862"/>
          <cell r="AW862">
            <v>1262520.46</v>
          </cell>
          <cell r="AX862"/>
          <cell r="AY862">
            <v>12.23</v>
          </cell>
        </row>
        <row r="863">
          <cell r="A863" t="str">
            <v>5309005100200</v>
          </cell>
          <cell r="B863" t="str">
            <v>CENTRAL SCHOOL DISTRICT 51</v>
          </cell>
          <cell r="C863" t="str">
            <v>TAZEWELL</v>
          </cell>
          <cell r="D863" t="str">
            <v>Elementary</v>
          </cell>
          <cell r="E863"/>
          <cell r="F863">
            <v>1336.32</v>
          </cell>
          <cell r="G863">
            <v>131.33000000000001</v>
          </cell>
          <cell r="H863">
            <v>12</v>
          </cell>
          <cell r="I863"/>
          <cell r="J863">
            <v>1.05</v>
          </cell>
          <cell r="K863">
            <v>76991.25</v>
          </cell>
          <cell r="L863"/>
          <cell r="M863">
            <v>1.05</v>
          </cell>
          <cell r="N863">
            <v>76991.25</v>
          </cell>
          <cell r="O863"/>
          <cell r="P863">
            <v>1.0900000000000001</v>
          </cell>
          <cell r="Q863">
            <v>79924.25</v>
          </cell>
          <cell r="R863"/>
          <cell r="S863">
            <v>1.0900000000000001</v>
          </cell>
          <cell r="T863">
            <v>79924.25</v>
          </cell>
          <cell r="U863"/>
          <cell r="V863"/>
          <cell r="W863">
            <v>0.09</v>
          </cell>
          <cell r="X863">
            <v>6599.25</v>
          </cell>
          <cell r="Y863"/>
          <cell r="Z863">
            <v>0.09</v>
          </cell>
          <cell r="AA863">
            <v>6599.25</v>
          </cell>
          <cell r="AB863"/>
          <cell r="AC863">
            <v>0.1</v>
          </cell>
          <cell r="AD863">
            <v>7332.5</v>
          </cell>
          <cell r="AE863"/>
          <cell r="AF863">
            <v>0.1</v>
          </cell>
          <cell r="AG863">
            <v>7332.5</v>
          </cell>
          <cell r="AH863"/>
          <cell r="AI863">
            <v>0.12</v>
          </cell>
          <cell r="AJ863">
            <v>8799</v>
          </cell>
          <cell r="AK863"/>
          <cell r="AL863"/>
          <cell r="AM863">
            <v>9.4700000000000006</v>
          </cell>
          <cell r="AN863">
            <v>694387.75</v>
          </cell>
          <cell r="AO863"/>
          <cell r="AP863">
            <v>9.4700000000000006</v>
          </cell>
          <cell r="AQ863">
            <v>281277.94</v>
          </cell>
          <cell r="AR863"/>
          <cell r="AS863">
            <v>1.33</v>
          </cell>
          <cell r="AT863">
            <v>107537.15</v>
          </cell>
          <cell r="AU863"/>
          <cell r="AV863"/>
          <cell r="AW863">
            <v>1433696.3399999999</v>
          </cell>
          <cell r="AX863"/>
          <cell r="AY863">
            <v>13.110000000000001</v>
          </cell>
        </row>
        <row r="864">
          <cell r="A864" t="str">
            <v>5309005200200</v>
          </cell>
          <cell r="B864" t="str">
            <v>WASHINGTON SCHOOL DIST 52</v>
          </cell>
          <cell r="C864" t="str">
            <v>TAZEWELL</v>
          </cell>
          <cell r="D864" t="str">
            <v>Elementary</v>
          </cell>
          <cell r="E864"/>
          <cell r="F864">
            <v>868.72</v>
          </cell>
          <cell r="G864">
            <v>180.33</v>
          </cell>
          <cell r="H864">
            <v>3.5</v>
          </cell>
          <cell r="I864"/>
          <cell r="J864">
            <v>1.44</v>
          </cell>
          <cell r="K864">
            <v>105588</v>
          </cell>
          <cell r="L864"/>
          <cell r="M864">
            <v>1.44</v>
          </cell>
          <cell r="N864">
            <v>105588</v>
          </cell>
          <cell r="O864"/>
          <cell r="P864">
            <v>1.5</v>
          </cell>
          <cell r="Q864">
            <v>109987.5</v>
          </cell>
          <cell r="R864"/>
          <cell r="S864">
            <v>1.5</v>
          </cell>
          <cell r="T864">
            <v>109987.5</v>
          </cell>
          <cell r="U864"/>
          <cell r="V864"/>
          <cell r="W864">
            <v>0.02</v>
          </cell>
          <cell r="X864">
            <v>1466.5</v>
          </cell>
          <cell r="Y864"/>
          <cell r="Z864">
            <v>0.02</v>
          </cell>
          <cell r="AA864">
            <v>1466.5</v>
          </cell>
          <cell r="AB864"/>
          <cell r="AC864">
            <v>0.02</v>
          </cell>
          <cell r="AD864">
            <v>1466.5</v>
          </cell>
          <cell r="AE864"/>
          <cell r="AF864">
            <v>0.02</v>
          </cell>
          <cell r="AG864">
            <v>1466.5</v>
          </cell>
          <cell r="AH864"/>
          <cell r="AI864">
            <v>0.03</v>
          </cell>
          <cell r="AJ864">
            <v>2199.75</v>
          </cell>
          <cell r="AK864"/>
          <cell r="AL864"/>
          <cell r="AM864">
            <v>6.16</v>
          </cell>
          <cell r="AN864">
            <v>451682</v>
          </cell>
          <cell r="AO864"/>
          <cell r="AP864">
            <v>6.16</v>
          </cell>
          <cell r="AQ864">
            <v>182964.32</v>
          </cell>
          <cell r="AR864"/>
          <cell r="AS864">
            <v>0.86</v>
          </cell>
          <cell r="AT864">
            <v>69535.3</v>
          </cell>
          <cell r="AU864"/>
          <cell r="AV864"/>
          <cell r="AW864">
            <v>1143398.3700000001</v>
          </cell>
          <cell r="AX864"/>
          <cell r="AY864">
            <v>10.689999999999998</v>
          </cell>
        </row>
        <row r="865">
          <cell r="A865" t="str">
            <v>5309007600200</v>
          </cell>
          <cell r="B865" t="str">
            <v>CREVE COEUR SCHOOL DISTRICT 76</v>
          </cell>
          <cell r="C865" t="str">
            <v>TAZEWELL</v>
          </cell>
          <cell r="D865" t="str">
            <v>Elementary</v>
          </cell>
          <cell r="E865"/>
          <cell r="F865">
            <v>493.32</v>
          </cell>
          <cell r="G865">
            <v>318</v>
          </cell>
          <cell r="H865">
            <v>0</v>
          </cell>
          <cell r="I865"/>
          <cell r="J865">
            <v>2.54</v>
          </cell>
          <cell r="K865">
            <v>186245.5</v>
          </cell>
          <cell r="L865"/>
          <cell r="M865">
            <v>2.54</v>
          </cell>
          <cell r="N865">
            <v>186245.5</v>
          </cell>
          <cell r="O865"/>
          <cell r="P865">
            <v>2.65</v>
          </cell>
          <cell r="Q865">
            <v>194311.25</v>
          </cell>
          <cell r="R865"/>
          <cell r="S865">
            <v>2.65</v>
          </cell>
          <cell r="T865">
            <v>194311.25</v>
          </cell>
          <cell r="U865"/>
          <cell r="V865"/>
          <cell r="W865">
            <v>0</v>
          </cell>
          <cell r="X865">
            <v>0</v>
          </cell>
          <cell r="Y865"/>
          <cell r="Z865">
            <v>0</v>
          </cell>
          <cell r="AA865">
            <v>0</v>
          </cell>
          <cell r="AB865"/>
          <cell r="AC865">
            <v>0</v>
          </cell>
          <cell r="AD865">
            <v>0</v>
          </cell>
          <cell r="AE865"/>
          <cell r="AF865">
            <v>0</v>
          </cell>
          <cell r="AG865">
            <v>0</v>
          </cell>
          <cell r="AH865"/>
          <cell r="AI865">
            <v>0</v>
          </cell>
          <cell r="AJ865">
            <v>0</v>
          </cell>
          <cell r="AK865"/>
          <cell r="AL865"/>
          <cell r="AM865">
            <v>3.49</v>
          </cell>
          <cell r="AN865">
            <v>255904.25</v>
          </cell>
          <cell r="AO865"/>
          <cell r="AP865">
            <v>3.49</v>
          </cell>
          <cell r="AQ865">
            <v>103659.98</v>
          </cell>
          <cell r="AR865"/>
          <cell r="AS865">
            <v>0.49</v>
          </cell>
          <cell r="AT865">
            <v>39618.949999999997</v>
          </cell>
          <cell r="AU865"/>
          <cell r="AV865"/>
          <cell r="AW865">
            <v>1160296.68</v>
          </cell>
          <cell r="AX865"/>
          <cell r="AY865">
            <v>11.33</v>
          </cell>
        </row>
        <row r="866">
          <cell r="A866" t="str">
            <v>5309008500200</v>
          </cell>
          <cell r="B866" t="str">
            <v>ROBEIN SCHOOL DISTRICT 85</v>
          </cell>
          <cell r="C866" t="str">
            <v>TAZEWELL</v>
          </cell>
          <cell r="D866" t="str">
            <v>Elementary</v>
          </cell>
          <cell r="E866"/>
          <cell r="F866">
            <v>160.04</v>
          </cell>
          <cell r="G866">
            <v>49.33</v>
          </cell>
          <cell r="H866">
            <v>1</v>
          </cell>
          <cell r="I866"/>
          <cell r="J866">
            <v>0.39</v>
          </cell>
          <cell r="K866">
            <v>28596.75</v>
          </cell>
          <cell r="L866"/>
          <cell r="M866">
            <v>0.39</v>
          </cell>
          <cell r="N866">
            <v>28596.75</v>
          </cell>
          <cell r="O866"/>
          <cell r="P866">
            <v>0.41</v>
          </cell>
          <cell r="Q866">
            <v>30063.25</v>
          </cell>
          <cell r="R866"/>
          <cell r="S866">
            <v>0.41</v>
          </cell>
          <cell r="T866">
            <v>30063.25</v>
          </cell>
          <cell r="U866"/>
          <cell r="V866"/>
          <cell r="W866">
            <v>0</v>
          </cell>
          <cell r="X866">
            <v>0</v>
          </cell>
          <cell r="Y866"/>
          <cell r="Z866">
            <v>0</v>
          </cell>
          <cell r="AA866">
            <v>0</v>
          </cell>
          <cell r="AB866"/>
          <cell r="AC866">
            <v>0</v>
          </cell>
          <cell r="AD866">
            <v>0</v>
          </cell>
          <cell r="AE866"/>
          <cell r="AF866">
            <v>0</v>
          </cell>
          <cell r="AG866">
            <v>0</v>
          </cell>
          <cell r="AH866"/>
          <cell r="AI866">
            <v>0.01</v>
          </cell>
          <cell r="AJ866">
            <v>733.25</v>
          </cell>
          <cell r="AK866"/>
          <cell r="AL866"/>
          <cell r="AM866">
            <v>1.1299999999999999</v>
          </cell>
          <cell r="AN866">
            <v>82857.25</v>
          </cell>
          <cell r="AO866"/>
          <cell r="AP866">
            <v>1.1299999999999999</v>
          </cell>
          <cell r="AQ866">
            <v>33563.26</v>
          </cell>
          <cell r="AR866"/>
          <cell r="AS866">
            <v>0.16</v>
          </cell>
          <cell r="AT866">
            <v>12936.8</v>
          </cell>
          <cell r="AU866"/>
          <cell r="AV866"/>
          <cell r="AW866">
            <v>247410.56</v>
          </cell>
          <cell r="AX866"/>
          <cell r="AY866">
            <v>2.3499999999999996</v>
          </cell>
        </row>
        <row r="867">
          <cell r="A867" t="str">
            <v>5309008600200</v>
          </cell>
          <cell r="B867" t="str">
            <v>EAST PEORIA SCHOOL DISTRICT 86</v>
          </cell>
          <cell r="C867" t="str">
            <v>TAZEWELL</v>
          </cell>
          <cell r="D867" t="str">
            <v>Elementary</v>
          </cell>
          <cell r="E867"/>
          <cell r="F867">
            <v>1415.97</v>
          </cell>
          <cell r="G867">
            <v>597.33000000000004</v>
          </cell>
          <cell r="H867">
            <v>25.5</v>
          </cell>
          <cell r="I867"/>
          <cell r="J867">
            <v>4.7699999999999996</v>
          </cell>
          <cell r="K867">
            <v>349760.25</v>
          </cell>
          <cell r="L867"/>
          <cell r="M867">
            <v>4.7699999999999996</v>
          </cell>
          <cell r="N867">
            <v>349760.25</v>
          </cell>
          <cell r="O867"/>
          <cell r="P867">
            <v>4.97</v>
          </cell>
          <cell r="Q867">
            <v>364425.25</v>
          </cell>
          <cell r="R867"/>
          <cell r="S867">
            <v>4.97</v>
          </cell>
          <cell r="T867">
            <v>364425.25</v>
          </cell>
          <cell r="U867"/>
          <cell r="V867"/>
          <cell r="W867">
            <v>0.2</v>
          </cell>
          <cell r="X867">
            <v>14665</v>
          </cell>
          <cell r="Y867"/>
          <cell r="Z867">
            <v>0.2</v>
          </cell>
          <cell r="AA867">
            <v>14665</v>
          </cell>
          <cell r="AB867"/>
          <cell r="AC867">
            <v>0.21</v>
          </cell>
          <cell r="AD867">
            <v>15398.25</v>
          </cell>
          <cell r="AE867"/>
          <cell r="AF867">
            <v>0.21</v>
          </cell>
          <cell r="AG867">
            <v>15398.25</v>
          </cell>
          <cell r="AH867"/>
          <cell r="AI867">
            <v>0.25</v>
          </cell>
          <cell r="AJ867">
            <v>18331.25</v>
          </cell>
          <cell r="AK867"/>
          <cell r="AL867"/>
          <cell r="AM867">
            <v>10.039999999999999</v>
          </cell>
          <cell r="AN867">
            <v>736183</v>
          </cell>
          <cell r="AO867"/>
          <cell r="AP867">
            <v>10.039999999999999</v>
          </cell>
          <cell r="AQ867">
            <v>298208.08</v>
          </cell>
          <cell r="AR867"/>
          <cell r="AS867">
            <v>1.41</v>
          </cell>
          <cell r="AT867">
            <v>114005.55</v>
          </cell>
          <cell r="AU867"/>
          <cell r="AV867"/>
          <cell r="AW867">
            <v>2655225.38</v>
          </cell>
          <cell r="AX867"/>
          <cell r="AY867">
            <v>25.619999999999997</v>
          </cell>
        </row>
        <row r="868">
          <cell r="A868" t="str">
            <v>5309009800200</v>
          </cell>
          <cell r="B868" t="str">
            <v>RANKIN COMMUNITY SCHOOL DIST 98</v>
          </cell>
          <cell r="C868" t="str">
            <v>TAZEWELL</v>
          </cell>
          <cell r="D868" t="str">
            <v>Elementary</v>
          </cell>
          <cell r="E868"/>
          <cell r="F868">
            <v>189.5</v>
          </cell>
          <cell r="G868">
            <v>39.659999999999997</v>
          </cell>
          <cell r="H868">
            <v>4</v>
          </cell>
          <cell r="I868"/>
          <cell r="J868">
            <v>0.31</v>
          </cell>
          <cell r="K868">
            <v>22730.75</v>
          </cell>
          <cell r="L868"/>
          <cell r="M868">
            <v>0.31</v>
          </cell>
          <cell r="N868">
            <v>22730.75</v>
          </cell>
          <cell r="O868"/>
          <cell r="P868">
            <v>0.33</v>
          </cell>
          <cell r="Q868">
            <v>24197.25</v>
          </cell>
          <cell r="R868"/>
          <cell r="S868">
            <v>0.33</v>
          </cell>
          <cell r="T868">
            <v>24197.25</v>
          </cell>
          <cell r="U868"/>
          <cell r="V868"/>
          <cell r="W868">
            <v>0.03</v>
          </cell>
          <cell r="X868">
            <v>2199.75</v>
          </cell>
          <cell r="Y868"/>
          <cell r="Z868">
            <v>0.03</v>
          </cell>
          <cell r="AA868">
            <v>2199.75</v>
          </cell>
          <cell r="AB868"/>
          <cell r="AC868">
            <v>0.03</v>
          </cell>
          <cell r="AD868">
            <v>2199.75</v>
          </cell>
          <cell r="AE868"/>
          <cell r="AF868">
            <v>0.03</v>
          </cell>
          <cell r="AG868">
            <v>2199.75</v>
          </cell>
          <cell r="AH868"/>
          <cell r="AI868">
            <v>0.04</v>
          </cell>
          <cell r="AJ868">
            <v>2933</v>
          </cell>
          <cell r="AK868"/>
          <cell r="AL868"/>
          <cell r="AM868">
            <v>1.34</v>
          </cell>
          <cell r="AN868">
            <v>98255.5</v>
          </cell>
          <cell r="AO868"/>
          <cell r="AP868">
            <v>1.34</v>
          </cell>
          <cell r="AQ868">
            <v>39800.68</v>
          </cell>
          <cell r="AR868"/>
          <cell r="AS868">
            <v>0.18</v>
          </cell>
          <cell r="AT868">
            <v>14553.9</v>
          </cell>
          <cell r="AU868"/>
          <cell r="AV868"/>
          <cell r="AW868">
            <v>258198.08000000002</v>
          </cell>
          <cell r="AX868"/>
          <cell r="AY868">
            <v>2.4400000000000004</v>
          </cell>
        </row>
        <row r="869">
          <cell r="A869" t="str">
            <v>5309010200200</v>
          </cell>
          <cell r="B869" t="str">
            <v>N PEKIN &amp; MARQUETTE HGHT S D 102</v>
          </cell>
          <cell r="C869" t="str">
            <v>TAZEWELL</v>
          </cell>
          <cell r="D869" t="str">
            <v>Elementary</v>
          </cell>
          <cell r="E869"/>
          <cell r="F869">
            <v>414.97</v>
          </cell>
          <cell r="G869">
            <v>177.33</v>
          </cell>
          <cell r="H869">
            <v>6</v>
          </cell>
          <cell r="I869"/>
          <cell r="J869">
            <v>1.41</v>
          </cell>
          <cell r="K869">
            <v>103388.25</v>
          </cell>
          <cell r="L869"/>
          <cell r="M869">
            <v>1.41</v>
          </cell>
          <cell r="N869">
            <v>103388.25</v>
          </cell>
          <cell r="O869"/>
          <cell r="P869">
            <v>1.47</v>
          </cell>
          <cell r="Q869">
            <v>107787.75</v>
          </cell>
          <cell r="R869"/>
          <cell r="S869">
            <v>1.47</v>
          </cell>
          <cell r="T869">
            <v>107787.75</v>
          </cell>
          <cell r="U869"/>
          <cell r="V869"/>
          <cell r="W869">
            <v>0.04</v>
          </cell>
          <cell r="X869">
            <v>2933</v>
          </cell>
          <cell r="Y869"/>
          <cell r="Z869">
            <v>0.04</v>
          </cell>
          <cell r="AA869">
            <v>2933</v>
          </cell>
          <cell r="AB869"/>
          <cell r="AC869">
            <v>0.05</v>
          </cell>
          <cell r="AD869">
            <v>3666.25</v>
          </cell>
          <cell r="AE869"/>
          <cell r="AF869">
            <v>0.05</v>
          </cell>
          <cell r="AG869">
            <v>3666.25</v>
          </cell>
          <cell r="AH869"/>
          <cell r="AI869">
            <v>0.06</v>
          </cell>
          <cell r="AJ869">
            <v>4399.5</v>
          </cell>
          <cell r="AK869"/>
          <cell r="AL869"/>
          <cell r="AM869">
            <v>2.94</v>
          </cell>
          <cell r="AN869">
            <v>215575.5</v>
          </cell>
          <cell r="AO869"/>
          <cell r="AP869">
            <v>2.94</v>
          </cell>
          <cell r="AQ869">
            <v>87323.88</v>
          </cell>
          <cell r="AR869"/>
          <cell r="AS869">
            <v>0.41</v>
          </cell>
          <cell r="AT869">
            <v>33150.550000000003</v>
          </cell>
          <cell r="AU869"/>
          <cell r="AV869"/>
          <cell r="AW869">
            <v>775999.92999999993</v>
          </cell>
          <cell r="AX869"/>
          <cell r="AY869">
            <v>7.4899999999999984</v>
          </cell>
        </row>
        <row r="870">
          <cell r="A870" t="str">
            <v>5309010800200</v>
          </cell>
          <cell r="B870" t="str">
            <v>PEKIN PUBLIC SCHOOL DIST 108</v>
          </cell>
          <cell r="C870" t="str">
            <v>TAZEWELL</v>
          </cell>
          <cell r="D870" t="str">
            <v>Elementary</v>
          </cell>
          <cell r="E870"/>
          <cell r="F870">
            <v>3106.9</v>
          </cell>
          <cell r="G870">
            <v>1596.33</v>
          </cell>
          <cell r="H870">
            <v>43.5</v>
          </cell>
          <cell r="I870"/>
          <cell r="J870">
            <v>12.77</v>
          </cell>
          <cell r="K870">
            <v>936360.25</v>
          </cell>
          <cell r="L870"/>
          <cell r="M870">
            <v>12.77</v>
          </cell>
          <cell r="N870">
            <v>936360.25</v>
          </cell>
          <cell r="O870"/>
          <cell r="P870">
            <v>13.3</v>
          </cell>
          <cell r="Q870">
            <v>975222.5</v>
          </cell>
          <cell r="R870"/>
          <cell r="S870">
            <v>13.3</v>
          </cell>
          <cell r="T870">
            <v>975222.5</v>
          </cell>
          <cell r="U870"/>
          <cell r="V870"/>
          <cell r="W870">
            <v>0.34</v>
          </cell>
          <cell r="X870">
            <v>24930.5</v>
          </cell>
          <cell r="Y870"/>
          <cell r="Z870">
            <v>0.34</v>
          </cell>
          <cell r="AA870">
            <v>24930.5</v>
          </cell>
          <cell r="AB870"/>
          <cell r="AC870">
            <v>0.36</v>
          </cell>
          <cell r="AD870">
            <v>26397</v>
          </cell>
          <cell r="AE870"/>
          <cell r="AF870">
            <v>0.36</v>
          </cell>
          <cell r="AG870">
            <v>26397</v>
          </cell>
          <cell r="AH870"/>
          <cell r="AI870">
            <v>0.43</v>
          </cell>
          <cell r="AJ870">
            <v>31529.75</v>
          </cell>
          <cell r="AK870"/>
          <cell r="AL870"/>
          <cell r="AM870">
            <v>22.03</v>
          </cell>
          <cell r="AN870">
            <v>1615349.75</v>
          </cell>
          <cell r="AO870"/>
          <cell r="AP870">
            <v>22.03</v>
          </cell>
          <cell r="AQ870">
            <v>654335.06000000006</v>
          </cell>
          <cell r="AR870"/>
          <cell r="AS870">
            <v>3.1</v>
          </cell>
          <cell r="AT870">
            <v>250650.5</v>
          </cell>
          <cell r="AU870"/>
          <cell r="AV870"/>
          <cell r="AW870">
            <v>6477685.5600000005</v>
          </cell>
          <cell r="AX870"/>
          <cell r="AY870">
            <v>62.890000000000008</v>
          </cell>
        </row>
        <row r="871">
          <cell r="A871" t="str">
            <v>5309013700200</v>
          </cell>
          <cell r="B871" t="str">
            <v>SOUTH PEKIN SCHOOL DIST 137</v>
          </cell>
          <cell r="C871" t="str">
            <v>TAZEWELL</v>
          </cell>
          <cell r="D871" t="str">
            <v>Elementary</v>
          </cell>
          <cell r="E871"/>
          <cell r="F871">
            <v>172.13</v>
          </cell>
          <cell r="G871">
            <v>75</v>
          </cell>
          <cell r="H871">
            <v>0</v>
          </cell>
          <cell r="I871"/>
          <cell r="J871">
            <v>0.6</v>
          </cell>
          <cell r="K871">
            <v>43995</v>
          </cell>
          <cell r="L871"/>
          <cell r="M871">
            <v>0.6</v>
          </cell>
          <cell r="N871">
            <v>43995</v>
          </cell>
          <cell r="O871"/>
          <cell r="P871">
            <v>0.62</v>
          </cell>
          <cell r="Q871">
            <v>45461.5</v>
          </cell>
          <cell r="R871"/>
          <cell r="S871">
            <v>0.62</v>
          </cell>
          <cell r="T871">
            <v>45461.5</v>
          </cell>
          <cell r="U871"/>
          <cell r="V871"/>
          <cell r="W871">
            <v>0</v>
          </cell>
          <cell r="X871">
            <v>0</v>
          </cell>
          <cell r="Y871"/>
          <cell r="Z871">
            <v>0</v>
          </cell>
          <cell r="AA871">
            <v>0</v>
          </cell>
          <cell r="AB871"/>
          <cell r="AC871">
            <v>0</v>
          </cell>
          <cell r="AD871">
            <v>0</v>
          </cell>
          <cell r="AE871"/>
          <cell r="AF871">
            <v>0</v>
          </cell>
          <cell r="AG871">
            <v>0</v>
          </cell>
          <cell r="AH871"/>
          <cell r="AI871">
            <v>0</v>
          </cell>
          <cell r="AJ871">
            <v>0</v>
          </cell>
          <cell r="AK871"/>
          <cell r="AL871"/>
          <cell r="AM871">
            <v>1.22</v>
          </cell>
          <cell r="AN871">
            <v>89456.5</v>
          </cell>
          <cell r="AO871"/>
          <cell r="AP871">
            <v>1.22</v>
          </cell>
          <cell r="AQ871">
            <v>36236.44</v>
          </cell>
          <cell r="AR871"/>
          <cell r="AS871">
            <v>0.17</v>
          </cell>
          <cell r="AT871">
            <v>13745.35</v>
          </cell>
          <cell r="AU871"/>
          <cell r="AV871"/>
          <cell r="AW871">
            <v>318351.29000000004</v>
          </cell>
          <cell r="AX871"/>
          <cell r="AY871">
            <v>3.0599999999999996</v>
          </cell>
        </row>
        <row r="872">
          <cell r="A872" t="str">
            <v>5309030301600</v>
          </cell>
          <cell r="B872" t="str">
            <v>PEKIN COMM H S DIST 303</v>
          </cell>
          <cell r="C872" t="str">
            <v>TAZEWELL</v>
          </cell>
          <cell r="D872" t="str">
            <v>High School</v>
          </cell>
          <cell r="E872"/>
          <cell r="F872">
            <v>1778.66</v>
          </cell>
          <cell r="G872">
            <v>794.66</v>
          </cell>
          <cell r="H872">
            <v>10</v>
          </cell>
          <cell r="I872"/>
          <cell r="J872">
            <v>6.35</v>
          </cell>
          <cell r="K872">
            <v>465613.75</v>
          </cell>
          <cell r="L872"/>
          <cell r="M872">
            <v>6.35</v>
          </cell>
          <cell r="N872">
            <v>465613.75</v>
          </cell>
          <cell r="O872"/>
          <cell r="P872">
            <v>6.62</v>
          </cell>
          <cell r="Q872">
            <v>485411.5</v>
          </cell>
          <cell r="R872"/>
          <cell r="S872">
            <v>6.62</v>
          </cell>
          <cell r="T872">
            <v>485411.5</v>
          </cell>
          <cell r="U872"/>
          <cell r="V872"/>
          <cell r="W872">
            <v>0.08</v>
          </cell>
          <cell r="X872">
            <v>5866</v>
          </cell>
          <cell r="Y872"/>
          <cell r="Z872">
            <v>0.08</v>
          </cell>
          <cell r="AA872">
            <v>5866</v>
          </cell>
          <cell r="AB872"/>
          <cell r="AC872">
            <v>0.08</v>
          </cell>
          <cell r="AD872">
            <v>5866</v>
          </cell>
          <cell r="AE872"/>
          <cell r="AF872">
            <v>0.08</v>
          </cell>
          <cell r="AG872">
            <v>5866</v>
          </cell>
          <cell r="AH872"/>
          <cell r="AI872">
            <v>0.1</v>
          </cell>
          <cell r="AJ872">
            <v>7332.5</v>
          </cell>
          <cell r="AK872"/>
          <cell r="AL872"/>
          <cell r="AM872">
            <v>12.61</v>
          </cell>
          <cell r="AN872">
            <v>924628.25</v>
          </cell>
          <cell r="AO872"/>
          <cell r="AP872">
            <v>12.61</v>
          </cell>
          <cell r="AQ872">
            <v>374542.22</v>
          </cell>
          <cell r="AR872"/>
          <cell r="AS872">
            <v>1.77</v>
          </cell>
          <cell r="AT872">
            <v>143113.35</v>
          </cell>
          <cell r="AU872"/>
          <cell r="AV872"/>
          <cell r="AW872">
            <v>3375130.82</v>
          </cell>
          <cell r="AX872"/>
          <cell r="AY872">
            <v>32.539999999999992</v>
          </cell>
        </row>
        <row r="873">
          <cell r="A873" t="str">
            <v>5309030801600</v>
          </cell>
          <cell r="B873" t="str">
            <v>WASHINGTON COMM H S DIST 308</v>
          </cell>
          <cell r="C873" t="str">
            <v>TAZEWELL</v>
          </cell>
          <cell r="D873" t="str">
            <v>High School</v>
          </cell>
          <cell r="E873"/>
          <cell r="F873">
            <v>1471.5</v>
          </cell>
          <cell r="G873">
            <v>264.66000000000003</v>
          </cell>
          <cell r="H873">
            <v>0</v>
          </cell>
          <cell r="I873"/>
          <cell r="J873">
            <v>2.11</v>
          </cell>
          <cell r="K873">
            <v>154715.75</v>
          </cell>
          <cell r="L873"/>
          <cell r="M873">
            <v>2.11</v>
          </cell>
          <cell r="N873">
            <v>154715.75</v>
          </cell>
          <cell r="O873"/>
          <cell r="P873">
            <v>2.2000000000000002</v>
          </cell>
          <cell r="Q873">
            <v>161315</v>
          </cell>
          <cell r="R873"/>
          <cell r="S873">
            <v>2.2000000000000002</v>
          </cell>
          <cell r="T873">
            <v>161315</v>
          </cell>
          <cell r="U873"/>
          <cell r="V873"/>
          <cell r="W873">
            <v>0</v>
          </cell>
          <cell r="X873">
            <v>0</v>
          </cell>
          <cell r="Y873"/>
          <cell r="Z873">
            <v>0</v>
          </cell>
          <cell r="AA873">
            <v>0</v>
          </cell>
          <cell r="AB873"/>
          <cell r="AC873">
            <v>0</v>
          </cell>
          <cell r="AD873">
            <v>0</v>
          </cell>
          <cell r="AE873"/>
          <cell r="AF873">
            <v>0</v>
          </cell>
          <cell r="AG873">
            <v>0</v>
          </cell>
          <cell r="AH873"/>
          <cell r="AI873">
            <v>0</v>
          </cell>
          <cell r="AJ873">
            <v>0</v>
          </cell>
          <cell r="AK873"/>
          <cell r="AL873"/>
          <cell r="AM873">
            <v>10.43</v>
          </cell>
          <cell r="AN873">
            <v>764779.75</v>
          </cell>
          <cell r="AO873"/>
          <cell r="AP873">
            <v>10.43</v>
          </cell>
          <cell r="AQ873">
            <v>309791.86</v>
          </cell>
          <cell r="AR873"/>
          <cell r="AS873">
            <v>1.47</v>
          </cell>
          <cell r="AT873">
            <v>118856.85</v>
          </cell>
          <cell r="AU873"/>
          <cell r="AV873"/>
          <cell r="AW873">
            <v>1825489.96</v>
          </cell>
          <cell r="AX873"/>
          <cell r="AY873">
            <v>16.940000000000001</v>
          </cell>
        </row>
        <row r="874">
          <cell r="A874" t="str">
            <v>5309030901600</v>
          </cell>
          <cell r="B874" t="str">
            <v>EAST PEORIA COMM H S DIST 309</v>
          </cell>
          <cell r="C874" t="str">
            <v>TAZEWELL</v>
          </cell>
          <cell r="D874" t="str">
            <v>High School</v>
          </cell>
          <cell r="E874"/>
          <cell r="F874">
            <v>957.66</v>
          </cell>
          <cell r="G874">
            <v>458</v>
          </cell>
          <cell r="H874">
            <v>3</v>
          </cell>
          <cell r="I874"/>
          <cell r="J874">
            <v>3.66</v>
          </cell>
          <cell r="K874">
            <v>268369.5</v>
          </cell>
          <cell r="L874"/>
          <cell r="M874">
            <v>3.66</v>
          </cell>
          <cell r="N874">
            <v>268369.5</v>
          </cell>
          <cell r="O874"/>
          <cell r="P874">
            <v>3.81</v>
          </cell>
          <cell r="Q874">
            <v>279368.25</v>
          </cell>
          <cell r="R874"/>
          <cell r="S874">
            <v>3.81</v>
          </cell>
          <cell r="T874">
            <v>279368.25</v>
          </cell>
          <cell r="U874"/>
          <cell r="V874"/>
          <cell r="W874">
            <v>0.02</v>
          </cell>
          <cell r="X874">
            <v>1466.5</v>
          </cell>
          <cell r="Y874"/>
          <cell r="Z874">
            <v>0.02</v>
          </cell>
          <cell r="AA874">
            <v>1466.5</v>
          </cell>
          <cell r="AB874"/>
          <cell r="AC874">
            <v>0.02</v>
          </cell>
          <cell r="AD874">
            <v>1466.5</v>
          </cell>
          <cell r="AE874"/>
          <cell r="AF874">
            <v>0.02</v>
          </cell>
          <cell r="AG874">
            <v>1466.5</v>
          </cell>
          <cell r="AH874"/>
          <cell r="AI874">
            <v>0.03</v>
          </cell>
          <cell r="AJ874">
            <v>2199.75</v>
          </cell>
          <cell r="AK874"/>
          <cell r="AL874"/>
          <cell r="AM874">
            <v>6.79</v>
          </cell>
          <cell r="AN874">
            <v>497876.75</v>
          </cell>
          <cell r="AO874"/>
          <cell r="AP874">
            <v>6.79</v>
          </cell>
          <cell r="AQ874">
            <v>201676.58</v>
          </cell>
          <cell r="AR874"/>
          <cell r="AS874">
            <v>0.95</v>
          </cell>
          <cell r="AT874">
            <v>76812.25</v>
          </cell>
          <cell r="AU874"/>
          <cell r="AV874"/>
          <cell r="AW874">
            <v>1879906.83</v>
          </cell>
          <cell r="AX874"/>
          <cell r="AY874">
            <v>18.16</v>
          </cell>
        </row>
        <row r="875">
          <cell r="A875" t="str">
            <v>5309060600400</v>
          </cell>
          <cell r="B875" t="str">
            <v>SPRING LAKE C C SCH DIST 606</v>
          </cell>
          <cell r="C875" t="str">
            <v>TAZEWELL</v>
          </cell>
          <cell r="D875" t="str">
            <v>Elementary</v>
          </cell>
          <cell r="E875"/>
          <cell r="F875">
            <v>61.75</v>
          </cell>
          <cell r="G875">
            <v>10</v>
          </cell>
          <cell r="H875">
            <v>0</v>
          </cell>
          <cell r="I875"/>
          <cell r="J875">
            <v>0.08</v>
          </cell>
          <cell r="K875">
            <v>5866</v>
          </cell>
          <cell r="L875"/>
          <cell r="M875">
            <v>0.08</v>
          </cell>
          <cell r="N875">
            <v>5866</v>
          </cell>
          <cell r="O875"/>
          <cell r="P875">
            <v>0.08</v>
          </cell>
          <cell r="Q875">
            <v>5866</v>
          </cell>
          <cell r="R875"/>
          <cell r="S875">
            <v>0.08</v>
          </cell>
          <cell r="T875">
            <v>5866</v>
          </cell>
          <cell r="U875"/>
          <cell r="V875"/>
          <cell r="W875">
            <v>0</v>
          </cell>
          <cell r="X875">
            <v>0</v>
          </cell>
          <cell r="Y875"/>
          <cell r="Z875">
            <v>0</v>
          </cell>
          <cell r="AA875">
            <v>0</v>
          </cell>
          <cell r="AB875"/>
          <cell r="AC875">
            <v>0</v>
          </cell>
          <cell r="AD875">
            <v>0</v>
          </cell>
          <cell r="AE875"/>
          <cell r="AF875">
            <v>0</v>
          </cell>
          <cell r="AG875">
            <v>0</v>
          </cell>
          <cell r="AH875"/>
          <cell r="AI875">
            <v>0</v>
          </cell>
          <cell r="AJ875">
            <v>0</v>
          </cell>
          <cell r="AK875"/>
          <cell r="AL875"/>
          <cell r="AM875">
            <v>0.43</v>
          </cell>
          <cell r="AN875">
            <v>31529.75</v>
          </cell>
          <cell r="AO875"/>
          <cell r="AP875">
            <v>0.43</v>
          </cell>
          <cell r="AQ875">
            <v>12771.86</v>
          </cell>
          <cell r="AR875"/>
          <cell r="AS875">
            <v>0.06</v>
          </cell>
          <cell r="AT875">
            <v>4851.3</v>
          </cell>
          <cell r="AU875"/>
          <cell r="AV875"/>
          <cell r="AW875">
            <v>72616.91</v>
          </cell>
          <cell r="AX875"/>
          <cell r="AY875">
            <v>0.66999999999999993</v>
          </cell>
        </row>
        <row r="876">
          <cell r="A876" t="str">
            <v>5309070102600</v>
          </cell>
          <cell r="B876" t="str">
            <v>DEER CREEK-MACKINAW CUSD 701</v>
          </cell>
          <cell r="C876" t="str">
            <v>TAZEWELL</v>
          </cell>
          <cell r="D876" t="str">
            <v>Unit</v>
          </cell>
          <cell r="E876"/>
          <cell r="F876">
            <v>964.53</v>
          </cell>
          <cell r="G876">
            <v>213.66</v>
          </cell>
          <cell r="H876">
            <v>0</v>
          </cell>
          <cell r="I876"/>
          <cell r="J876">
            <v>1.7</v>
          </cell>
          <cell r="K876">
            <v>124652.5</v>
          </cell>
          <cell r="L876"/>
          <cell r="M876">
            <v>1.7</v>
          </cell>
          <cell r="N876">
            <v>124652.5</v>
          </cell>
          <cell r="O876"/>
          <cell r="P876">
            <v>1.78</v>
          </cell>
          <cell r="Q876">
            <v>130518.5</v>
          </cell>
          <cell r="R876"/>
          <cell r="S876">
            <v>1.78</v>
          </cell>
          <cell r="T876">
            <v>130518.5</v>
          </cell>
          <cell r="U876"/>
          <cell r="V876"/>
          <cell r="W876">
            <v>0</v>
          </cell>
          <cell r="X876">
            <v>0</v>
          </cell>
          <cell r="Y876"/>
          <cell r="Z876">
            <v>0</v>
          </cell>
          <cell r="AA876">
            <v>0</v>
          </cell>
          <cell r="AB876"/>
          <cell r="AC876">
            <v>0</v>
          </cell>
          <cell r="AD876">
            <v>0</v>
          </cell>
          <cell r="AE876"/>
          <cell r="AF876">
            <v>0</v>
          </cell>
          <cell r="AG876">
            <v>0</v>
          </cell>
          <cell r="AH876"/>
          <cell r="AI876">
            <v>0</v>
          </cell>
          <cell r="AJ876">
            <v>0</v>
          </cell>
          <cell r="AK876"/>
          <cell r="AL876"/>
          <cell r="AM876">
            <v>6.84</v>
          </cell>
          <cell r="AN876">
            <v>501543</v>
          </cell>
          <cell r="AO876"/>
          <cell r="AP876">
            <v>6.84</v>
          </cell>
          <cell r="AQ876">
            <v>203161.68</v>
          </cell>
          <cell r="AR876"/>
          <cell r="AS876">
            <v>0.96</v>
          </cell>
          <cell r="AT876">
            <v>77620.800000000003</v>
          </cell>
          <cell r="AU876"/>
          <cell r="AV876"/>
          <cell r="AW876">
            <v>1292667.48</v>
          </cell>
          <cell r="AX876"/>
          <cell r="AY876">
            <v>12.1</v>
          </cell>
        </row>
        <row r="877">
          <cell r="A877" t="str">
            <v>5309070202600</v>
          </cell>
          <cell r="B877" t="str">
            <v>TREMONT COMM UNIT DIST 702</v>
          </cell>
          <cell r="C877" t="str">
            <v>TAZEWELL</v>
          </cell>
          <cell r="D877" t="str">
            <v>Unit</v>
          </cell>
          <cell r="E877"/>
          <cell r="F877">
            <v>942.94</v>
          </cell>
          <cell r="G877">
            <v>129.66</v>
          </cell>
          <cell r="H877">
            <v>1</v>
          </cell>
          <cell r="I877"/>
          <cell r="J877">
            <v>1.03</v>
          </cell>
          <cell r="K877">
            <v>75524.75</v>
          </cell>
          <cell r="L877"/>
          <cell r="M877">
            <v>1.03</v>
          </cell>
          <cell r="N877">
            <v>75524.75</v>
          </cell>
          <cell r="O877"/>
          <cell r="P877">
            <v>1.08</v>
          </cell>
          <cell r="Q877">
            <v>79191</v>
          </cell>
          <cell r="R877"/>
          <cell r="S877">
            <v>1.08</v>
          </cell>
          <cell r="T877">
            <v>79191</v>
          </cell>
          <cell r="U877"/>
          <cell r="V877"/>
          <cell r="W877">
            <v>0</v>
          </cell>
          <cell r="X877">
            <v>0</v>
          </cell>
          <cell r="Y877"/>
          <cell r="Z877">
            <v>0</v>
          </cell>
          <cell r="AA877">
            <v>0</v>
          </cell>
          <cell r="AB877"/>
          <cell r="AC877">
            <v>0</v>
          </cell>
          <cell r="AD877">
            <v>0</v>
          </cell>
          <cell r="AE877"/>
          <cell r="AF877">
            <v>0</v>
          </cell>
          <cell r="AG877">
            <v>0</v>
          </cell>
          <cell r="AH877"/>
          <cell r="AI877">
            <v>0.01</v>
          </cell>
          <cell r="AJ877">
            <v>733.25</v>
          </cell>
          <cell r="AK877"/>
          <cell r="AL877"/>
          <cell r="AM877">
            <v>6.68</v>
          </cell>
          <cell r="AN877">
            <v>489811</v>
          </cell>
          <cell r="AO877"/>
          <cell r="AP877">
            <v>6.68</v>
          </cell>
          <cell r="AQ877">
            <v>198409.36</v>
          </cell>
          <cell r="AR877"/>
          <cell r="AS877">
            <v>0.94</v>
          </cell>
          <cell r="AT877">
            <v>76003.7</v>
          </cell>
          <cell r="AU877"/>
          <cell r="AV877"/>
          <cell r="AW877">
            <v>1074388.81</v>
          </cell>
          <cell r="AX877"/>
          <cell r="AY877">
            <v>9.879999999999999</v>
          </cell>
        </row>
        <row r="878">
          <cell r="A878" t="str">
            <v>5309070302600</v>
          </cell>
          <cell r="B878" t="str">
            <v>DELAVAN COMM UNIT DIST 703</v>
          </cell>
          <cell r="C878" t="str">
            <v>TAZEWELL</v>
          </cell>
          <cell r="D878" t="str">
            <v>Unit</v>
          </cell>
          <cell r="E878"/>
          <cell r="F878">
            <v>421.12</v>
          </cell>
          <cell r="G878">
            <v>122</v>
          </cell>
          <cell r="H878">
            <v>0.33</v>
          </cell>
          <cell r="I878"/>
          <cell r="J878">
            <v>0.97</v>
          </cell>
          <cell r="K878">
            <v>71125.25</v>
          </cell>
          <cell r="L878"/>
          <cell r="M878">
            <v>0.97</v>
          </cell>
          <cell r="N878">
            <v>71125.25</v>
          </cell>
          <cell r="O878"/>
          <cell r="P878">
            <v>1.01</v>
          </cell>
          <cell r="Q878">
            <v>74058.25</v>
          </cell>
          <cell r="R878"/>
          <cell r="S878">
            <v>1.01</v>
          </cell>
          <cell r="T878">
            <v>74058.25</v>
          </cell>
          <cell r="U878"/>
          <cell r="V878"/>
          <cell r="W878">
            <v>0</v>
          </cell>
          <cell r="X878">
            <v>0</v>
          </cell>
          <cell r="Y878"/>
          <cell r="Z878">
            <v>0</v>
          </cell>
          <cell r="AA878">
            <v>0</v>
          </cell>
          <cell r="AB878"/>
          <cell r="AC878">
            <v>0</v>
          </cell>
          <cell r="AD878">
            <v>0</v>
          </cell>
          <cell r="AE878"/>
          <cell r="AF878">
            <v>0</v>
          </cell>
          <cell r="AG878">
            <v>0</v>
          </cell>
          <cell r="AH878"/>
          <cell r="AI878">
            <v>0</v>
          </cell>
          <cell r="AJ878">
            <v>0</v>
          </cell>
          <cell r="AK878"/>
          <cell r="AL878"/>
          <cell r="AM878">
            <v>2.98</v>
          </cell>
          <cell r="AN878">
            <v>218508.5</v>
          </cell>
          <cell r="AO878"/>
          <cell r="AP878">
            <v>2.98</v>
          </cell>
          <cell r="AQ878">
            <v>88511.96</v>
          </cell>
          <cell r="AR878"/>
          <cell r="AS878">
            <v>0.42</v>
          </cell>
          <cell r="AT878">
            <v>33959.1</v>
          </cell>
          <cell r="AU878"/>
          <cell r="AV878"/>
          <cell r="AW878">
            <v>631346.56000000006</v>
          </cell>
          <cell r="AX878"/>
          <cell r="AY878">
            <v>5.9700000000000006</v>
          </cell>
        </row>
        <row r="879">
          <cell r="A879" t="str">
            <v>5309070902600</v>
          </cell>
          <cell r="B879" t="str">
            <v>MORTON C U SCHOOL DISTRICT 709</v>
          </cell>
          <cell r="C879" t="str">
            <v>TAZEWELL</v>
          </cell>
          <cell r="D879" t="str">
            <v>Unit</v>
          </cell>
          <cell r="E879"/>
          <cell r="F879">
            <v>3185.5</v>
          </cell>
          <cell r="G879">
            <v>410.66</v>
          </cell>
          <cell r="H879">
            <v>43.5</v>
          </cell>
          <cell r="I879"/>
          <cell r="J879">
            <v>3.28</v>
          </cell>
          <cell r="K879">
            <v>240506</v>
          </cell>
          <cell r="L879"/>
          <cell r="M879">
            <v>3.28</v>
          </cell>
          <cell r="N879">
            <v>240506</v>
          </cell>
          <cell r="O879"/>
          <cell r="P879">
            <v>3.42</v>
          </cell>
          <cell r="Q879">
            <v>250771.5</v>
          </cell>
          <cell r="R879"/>
          <cell r="S879">
            <v>3.42</v>
          </cell>
          <cell r="T879">
            <v>250771.5</v>
          </cell>
          <cell r="U879"/>
          <cell r="V879"/>
          <cell r="W879">
            <v>0.34</v>
          </cell>
          <cell r="X879">
            <v>24930.5</v>
          </cell>
          <cell r="Y879"/>
          <cell r="Z879">
            <v>0.34</v>
          </cell>
          <cell r="AA879">
            <v>24930.5</v>
          </cell>
          <cell r="AB879"/>
          <cell r="AC879">
            <v>0.36</v>
          </cell>
          <cell r="AD879">
            <v>26397</v>
          </cell>
          <cell r="AE879"/>
          <cell r="AF879">
            <v>0.36</v>
          </cell>
          <cell r="AG879">
            <v>26397</v>
          </cell>
          <cell r="AH879"/>
          <cell r="AI879">
            <v>0.43</v>
          </cell>
          <cell r="AJ879">
            <v>31529.75</v>
          </cell>
          <cell r="AK879"/>
          <cell r="AL879"/>
          <cell r="AM879">
            <v>22.59</v>
          </cell>
          <cell r="AN879">
            <v>1656411.75</v>
          </cell>
          <cell r="AO879"/>
          <cell r="AP879">
            <v>22.59</v>
          </cell>
          <cell r="AQ879">
            <v>670968.18000000005</v>
          </cell>
          <cell r="AR879"/>
          <cell r="AS879">
            <v>3.18</v>
          </cell>
          <cell r="AT879">
            <v>257118.9</v>
          </cell>
          <cell r="AU879"/>
          <cell r="AV879"/>
          <cell r="AW879">
            <v>3701238.58</v>
          </cell>
          <cell r="AX879"/>
          <cell r="AY879">
            <v>34.199999999999996</v>
          </cell>
        </row>
        <row r="880">
          <cell r="A880" t="str">
            <v>5310200100400</v>
          </cell>
          <cell r="B880" t="str">
            <v>METAMORA C C SCH DIST 1</v>
          </cell>
          <cell r="C880" t="str">
            <v>WOODFORD</v>
          </cell>
          <cell r="D880" t="str">
            <v>Elementary</v>
          </cell>
          <cell r="E880"/>
          <cell r="F880">
            <v>825.21</v>
          </cell>
          <cell r="G880">
            <v>130.66</v>
          </cell>
          <cell r="H880">
            <v>0</v>
          </cell>
          <cell r="I880"/>
          <cell r="J880">
            <v>1.04</v>
          </cell>
          <cell r="K880">
            <v>76258</v>
          </cell>
          <cell r="L880"/>
          <cell r="M880">
            <v>1.04</v>
          </cell>
          <cell r="N880">
            <v>76258</v>
          </cell>
          <cell r="O880"/>
          <cell r="P880">
            <v>1.08</v>
          </cell>
          <cell r="Q880">
            <v>79191</v>
          </cell>
          <cell r="R880"/>
          <cell r="S880">
            <v>1.08</v>
          </cell>
          <cell r="T880">
            <v>79191</v>
          </cell>
          <cell r="U880"/>
          <cell r="V880"/>
          <cell r="W880">
            <v>0</v>
          </cell>
          <cell r="X880">
            <v>0</v>
          </cell>
          <cell r="Y880"/>
          <cell r="Z880">
            <v>0</v>
          </cell>
          <cell r="AA880">
            <v>0</v>
          </cell>
          <cell r="AB880"/>
          <cell r="AC880">
            <v>0</v>
          </cell>
          <cell r="AD880">
            <v>0</v>
          </cell>
          <cell r="AE880"/>
          <cell r="AF880">
            <v>0</v>
          </cell>
          <cell r="AG880">
            <v>0</v>
          </cell>
          <cell r="AH880"/>
          <cell r="AI880">
            <v>0</v>
          </cell>
          <cell r="AJ880">
            <v>0</v>
          </cell>
          <cell r="AK880"/>
          <cell r="AL880"/>
          <cell r="AM880">
            <v>5.85</v>
          </cell>
          <cell r="AN880">
            <v>428951.25</v>
          </cell>
          <cell r="AO880"/>
          <cell r="AP880">
            <v>5.85</v>
          </cell>
          <cell r="AQ880">
            <v>173756.7</v>
          </cell>
          <cell r="AR880"/>
          <cell r="AS880">
            <v>0.82</v>
          </cell>
          <cell r="AT880">
            <v>66301.100000000006</v>
          </cell>
          <cell r="AU880"/>
          <cell r="AV880"/>
          <cell r="AW880">
            <v>979907.05</v>
          </cell>
          <cell r="AX880"/>
          <cell r="AY880">
            <v>9.0500000000000007</v>
          </cell>
        </row>
        <row r="881">
          <cell r="A881" t="str">
            <v>5310200200400</v>
          </cell>
          <cell r="B881" t="str">
            <v>RIVERVIEW C C SCHOOL DISTRICT 2</v>
          </cell>
          <cell r="C881" t="str">
            <v>WOODFORD</v>
          </cell>
          <cell r="D881" t="str">
            <v>Elementary</v>
          </cell>
          <cell r="E881"/>
          <cell r="F881">
            <v>211.75</v>
          </cell>
          <cell r="G881">
            <v>84.66</v>
          </cell>
          <cell r="H881">
            <v>2</v>
          </cell>
          <cell r="I881"/>
          <cell r="J881">
            <v>0.67</v>
          </cell>
          <cell r="K881">
            <v>49127.75</v>
          </cell>
          <cell r="L881"/>
          <cell r="M881">
            <v>0.67</v>
          </cell>
          <cell r="N881">
            <v>49127.75</v>
          </cell>
          <cell r="O881"/>
          <cell r="P881">
            <v>0.7</v>
          </cell>
          <cell r="Q881">
            <v>51327.5</v>
          </cell>
          <cell r="R881"/>
          <cell r="S881">
            <v>0.7</v>
          </cell>
          <cell r="T881">
            <v>51327.5</v>
          </cell>
          <cell r="U881"/>
          <cell r="V881"/>
          <cell r="W881">
            <v>0.01</v>
          </cell>
          <cell r="X881">
            <v>733.25</v>
          </cell>
          <cell r="Y881"/>
          <cell r="Z881">
            <v>0.01</v>
          </cell>
          <cell r="AA881">
            <v>733.25</v>
          </cell>
          <cell r="AB881"/>
          <cell r="AC881">
            <v>0.01</v>
          </cell>
          <cell r="AD881">
            <v>733.25</v>
          </cell>
          <cell r="AE881"/>
          <cell r="AF881">
            <v>0.01</v>
          </cell>
          <cell r="AG881">
            <v>733.25</v>
          </cell>
          <cell r="AH881"/>
          <cell r="AI881">
            <v>0.02</v>
          </cell>
          <cell r="AJ881">
            <v>1466.5</v>
          </cell>
          <cell r="AK881"/>
          <cell r="AL881"/>
          <cell r="AM881">
            <v>1.5</v>
          </cell>
          <cell r="AN881">
            <v>109987.5</v>
          </cell>
          <cell r="AO881"/>
          <cell r="AP881">
            <v>1.5</v>
          </cell>
          <cell r="AQ881">
            <v>44553</v>
          </cell>
          <cell r="AR881"/>
          <cell r="AS881">
            <v>0.21</v>
          </cell>
          <cell r="AT881">
            <v>16979.55</v>
          </cell>
          <cell r="AU881"/>
          <cell r="AV881"/>
          <cell r="AW881">
            <v>376830.05</v>
          </cell>
          <cell r="AX881"/>
          <cell r="AY881">
            <v>3.6199999999999997</v>
          </cell>
        </row>
        <row r="882">
          <cell r="A882" t="str">
            <v>5310200602600</v>
          </cell>
          <cell r="B882" t="str">
            <v>FIELDCREST CUSD #6</v>
          </cell>
          <cell r="C882" t="str">
            <v>WOODFORD</v>
          </cell>
          <cell r="D882" t="str">
            <v>Unit</v>
          </cell>
          <cell r="E882"/>
          <cell r="F882">
            <v>856.19</v>
          </cell>
          <cell r="G882">
            <v>302.66000000000003</v>
          </cell>
          <cell r="H882">
            <v>20</v>
          </cell>
          <cell r="I882"/>
          <cell r="J882">
            <v>2.42</v>
          </cell>
          <cell r="K882">
            <v>177446.5</v>
          </cell>
          <cell r="L882"/>
          <cell r="M882">
            <v>2.42</v>
          </cell>
          <cell r="N882">
            <v>177446.5</v>
          </cell>
          <cell r="O882"/>
          <cell r="P882">
            <v>2.52</v>
          </cell>
          <cell r="Q882">
            <v>184779</v>
          </cell>
          <cell r="R882"/>
          <cell r="S882">
            <v>2.52</v>
          </cell>
          <cell r="T882">
            <v>184779</v>
          </cell>
          <cell r="U882"/>
          <cell r="V882"/>
          <cell r="W882">
            <v>0.16</v>
          </cell>
          <cell r="X882">
            <v>11732</v>
          </cell>
          <cell r="Y882"/>
          <cell r="Z882">
            <v>0.16</v>
          </cell>
          <cell r="AA882">
            <v>11732</v>
          </cell>
          <cell r="AB882"/>
          <cell r="AC882">
            <v>0.16</v>
          </cell>
          <cell r="AD882">
            <v>11732</v>
          </cell>
          <cell r="AE882"/>
          <cell r="AF882">
            <v>0.16</v>
          </cell>
          <cell r="AG882">
            <v>11732</v>
          </cell>
          <cell r="AH882"/>
          <cell r="AI882">
            <v>0.2</v>
          </cell>
          <cell r="AJ882">
            <v>14665</v>
          </cell>
          <cell r="AK882"/>
          <cell r="AL882"/>
          <cell r="AM882">
            <v>6.07</v>
          </cell>
          <cell r="AN882">
            <v>445082.75</v>
          </cell>
          <cell r="AO882"/>
          <cell r="AP882">
            <v>6.07</v>
          </cell>
          <cell r="AQ882">
            <v>180291.14</v>
          </cell>
          <cell r="AR882"/>
          <cell r="AS882">
            <v>0.85</v>
          </cell>
          <cell r="AT882">
            <v>68726.75</v>
          </cell>
          <cell r="AU882"/>
          <cell r="AV882"/>
          <cell r="AW882">
            <v>1480144.6400000001</v>
          </cell>
          <cell r="AX882"/>
          <cell r="AY882">
            <v>14.209999999999999</v>
          </cell>
        </row>
        <row r="883">
          <cell r="A883" t="str">
            <v>5310201102600</v>
          </cell>
          <cell r="B883" t="str">
            <v>EL PASO-GRIDLEY CUSD 11</v>
          </cell>
          <cell r="C883" t="str">
            <v>WOODFORD</v>
          </cell>
          <cell r="D883" t="str">
            <v>Unit</v>
          </cell>
          <cell r="E883"/>
          <cell r="F883">
            <v>1157.27</v>
          </cell>
          <cell r="G883">
            <v>305.33</v>
          </cell>
          <cell r="H883">
            <v>2</v>
          </cell>
          <cell r="I883"/>
          <cell r="J883">
            <v>2.44</v>
          </cell>
          <cell r="K883">
            <v>178913</v>
          </cell>
          <cell r="L883"/>
          <cell r="M883">
            <v>2.44</v>
          </cell>
          <cell r="N883">
            <v>178913</v>
          </cell>
          <cell r="O883"/>
          <cell r="P883">
            <v>2.54</v>
          </cell>
          <cell r="Q883">
            <v>186245.5</v>
          </cell>
          <cell r="R883"/>
          <cell r="S883">
            <v>2.54</v>
          </cell>
          <cell r="T883">
            <v>186245.5</v>
          </cell>
          <cell r="U883"/>
          <cell r="V883"/>
          <cell r="W883">
            <v>0.01</v>
          </cell>
          <cell r="X883">
            <v>733.25</v>
          </cell>
          <cell r="Y883"/>
          <cell r="Z883">
            <v>0.01</v>
          </cell>
          <cell r="AA883">
            <v>733.25</v>
          </cell>
          <cell r="AB883"/>
          <cell r="AC883">
            <v>0.01</v>
          </cell>
          <cell r="AD883">
            <v>733.25</v>
          </cell>
          <cell r="AE883"/>
          <cell r="AF883">
            <v>0.01</v>
          </cell>
          <cell r="AG883">
            <v>733.25</v>
          </cell>
          <cell r="AH883"/>
          <cell r="AI883">
            <v>0.02</v>
          </cell>
          <cell r="AJ883">
            <v>1466.5</v>
          </cell>
          <cell r="AK883"/>
          <cell r="AL883"/>
          <cell r="AM883">
            <v>8.1999999999999993</v>
          </cell>
          <cell r="AN883">
            <v>601265</v>
          </cell>
          <cell r="AO883"/>
          <cell r="AP883">
            <v>8.1999999999999993</v>
          </cell>
          <cell r="AQ883">
            <v>243556.4</v>
          </cell>
          <cell r="AR883"/>
          <cell r="AS883">
            <v>1.1499999999999999</v>
          </cell>
          <cell r="AT883">
            <v>92983.25</v>
          </cell>
          <cell r="AU883"/>
          <cell r="AV883"/>
          <cell r="AW883">
            <v>1672521.15</v>
          </cell>
          <cell r="AX883"/>
          <cell r="AY883">
            <v>15.77</v>
          </cell>
        </row>
        <row r="884">
          <cell r="A884" t="str">
            <v>5310202102600</v>
          </cell>
          <cell r="B884" t="str">
            <v>LOWPOINT-WASHBURN C U S DIST 21</v>
          </cell>
          <cell r="C884" t="str">
            <v>WOODFORD</v>
          </cell>
          <cell r="D884" t="str">
            <v>Unit</v>
          </cell>
          <cell r="E884"/>
          <cell r="F884">
            <v>311.79000000000002</v>
          </cell>
          <cell r="G884">
            <v>130</v>
          </cell>
          <cell r="H884">
            <v>0</v>
          </cell>
          <cell r="I884"/>
          <cell r="J884">
            <v>1.04</v>
          </cell>
          <cell r="K884">
            <v>76258</v>
          </cell>
          <cell r="L884"/>
          <cell r="M884">
            <v>1.04</v>
          </cell>
          <cell r="N884">
            <v>76258</v>
          </cell>
          <cell r="O884"/>
          <cell r="P884">
            <v>1.08</v>
          </cell>
          <cell r="Q884">
            <v>79191</v>
          </cell>
          <cell r="R884"/>
          <cell r="S884">
            <v>1.08</v>
          </cell>
          <cell r="T884">
            <v>79191</v>
          </cell>
          <cell r="U884"/>
          <cell r="V884"/>
          <cell r="W884">
            <v>0</v>
          </cell>
          <cell r="X884">
            <v>0</v>
          </cell>
          <cell r="Y884"/>
          <cell r="Z884">
            <v>0</v>
          </cell>
          <cell r="AA884">
            <v>0</v>
          </cell>
          <cell r="AB884"/>
          <cell r="AC884">
            <v>0</v>
          </cell>
          <cell r="AD884">
            <v>0</v>
          </cell>
          <cell r="AE884"/>
          <cell r="AF884">
            <v>0</v>
          </cell>
          <cell r="AG884">
            <v>0</v>
          </cell>
          <cell r="AH884"/>
          <cell r="AI884">
            <v>0</v>
          </cell>
          <cell r="AJ884">
            <v>0</v>
          </cell>
          <cell r="AK884"/>
          <cell r="AL884"/>
          <cell r="AM884">
            <v>2.21</v>
          </cell>
          <cell r="AN884">
            <v>162048.25</v>
          </cell>
          <cell r="AO884"/>
          <cell r="AP884">
            <v>2.21</v>
          </cell>
          <cell r="AQ884">
            <v>65641.42</v>
          </cell>
          <cell r="AR884"/>
          <cell r="AS884">
            <v>0.31</v>
          </cell>
          <cell r="AT884">
            <v>25065.05</v>
          </cell>
          <cell r="AU884"/>
          <cell r="AV884"/>
          <cell r="AW884">
            <v>563652.72</v>
          </cell>
          <cell r="AX884"/>
          <cell r="AY884">
            <v>5.41</v>
          </cell>
        </row>
        <row r="885">
          <cell r="A885" t="str">
            <v>5310206002600</v>
          </cell>
          <cell r="B885" t="str">
            <v>ROANOKE BENSON C U S DIST 60</v>
          </cell>
          <cell r="C885" t="str">
            <v>WOODFORD</v>
          </cell>
          <cell r="D885" t="str">
            <v>Unit</v>
          </cell>
          <cell r="E885"/>
          <cell r="F885">
            <v>457.85</v>
          </cell>
          <cell r="G885">
            <v>84</v>
          </cell>
          <cell r="H885">
            <v>0</v>
          </cell>
          <cell r="I885"/>
          <cell r="J885">
            <v>0.67</v>
          </cell>
          <cell r="K885">
            <v>49127.75</v>
          </cell>
          <cell r="L885"/>
          <cell r="M885">
            <v>0.67</v>
          </cell>
          <cell r="N885">
            <v>49127.75</v>
          </cell>
          <cell r="O885"/>
          <cell r="P885">
            <v>0.7</v>
          </cell>
          <cell r="Q885">
            <v>51327.5</v>
          </cell>
          <cell r="R885"/>
          <cell r="S885">
            <v>0.7</v>
          </cell>
          <cell r="T885">
            <v>51327.5</v>
          </cell>
          <cell r="U885"/>
          <cell r="V885"/>
          <cell r="W885">
            <v>0</v>
          </cell>
          <cell r="X885">
            <v>0</v>
          </cell>
          <cell r="Y885"/>
          <cell r="Z885">
            <v>0</v>
          </cell>
          <cell r="AA885">
            <v>0</v>
          </cell>
          <cell r="AB885"/>
          <cell r="AC885">
            <v>0</v>
          </cell>
          <cell r="AD885">
            <v>0</v>
          </cell>
          <cell r="AE885"/>
          <cell r="AF885">
            <v>0</v>
          </cell>
          <cell r="AG885">
            <v>0</v>
          </cell>
          <cell r="AH885"/>
          <cell r="AI885">
            <v>0</v>
          </cell>
          <cell r="AJ885">
            <v>0</v>
          </cell>
          <cell r="AK885"/>
          <cell r="AL885"/>
          <cell r="AM885">
            <v>3.24</v>
          </cell>
          <cell r="AN885">
            <v>237573</v>
          </cell>
          <cell r="AO885"/>
          <cell r="AP885">
            <v>3.24</v>
          </cell>
          <cell r="AQ885">
            <v>96234.48</v>
          </cell>
          <cell r="AR885"/>
          <cell r="AS885">
            <v>0.45</v>
          </cell>
          <cell r="AT885">
            <v>36384.75</v>
          </cell>
          <cell r="AU885"/>
          <cell r="AV885"/>
          <cell r="AW885">
            <v>571102.73</v>
          </cell>
          <cell r="AX885"/>
          <cell r="AY885">
            <v>5.3100000000000005</v>
          </cell>
        </row>
        <row r="886">
          <cell r="A886" t="str">
            <v>5310206900200</v>
          </cell>
          <cell r="B886" t="str">
            <v>GERMANTOWN HILLS SCHOOL DIST 69</v>
          </cell>
          <cell r="C886" t="str">
            <v>WOODFORD</v>
          </cell>
          <cell r="D886" t="str">
            <v>Elementary</v>
          </cell>
          <cell r="E886"/>
          <cell r="F886">
            <v>823.46</v>
          </cell>
          <cell r="G886">
            <v>106</v>
          </cell>
          <cell r="H886">
            <v>5</v>
          </cell>
          <cell r="I886"/>
          <cell r="J886">
            <v>0.84</v>
          </cell>
          <cell r="K886">
            <v>61593</v>
          </cell>
          <cell r="L886"/>
          <cell r="M886">
            <v>0.84</v>
          </cell>
          <cell r="N886">
            <v>61593</v>
          </cell>
          <cell r="O886"/>
          <cell r="P886">
            <v>0.88</v>
          </cell>
          <cell r="Q886">
            <v>64526</v>
          </cell>
          <cell r="R886"/>
          <cell r="S886">
            <v>0.88</v>
          </cell>
          <cell r="T886">
            <v>64526</v>
          </cell>
          <cell r="U886"/>
          <cell r="V886"/>
          <cell r="W886">
            <v>0.04</v>
          </cell>
          <cell r="X886">
            <v>2933</v>
          </cell>
          <cell r="Y886"/>
          <cell r="Z886">
            <v>0.04</v>
          </cell>
          <cell r="AA886">
            <v>2933</v>
          </cell>
          <cell r="AB886"/>
          <cell r="AC886">
            <v>0.04</v>
          </cell>
          <cell r="AD886">
            <v>2933</v>
          </cell>
          <cell r="AE886"/>
          <cell r="AF886">
            <v>0.04</v>
          </cell>
          <cell r="AG886">
            <v>2933</v>
          </cell>
          <cell r="AH886"/>
          <cell r="AI886">
            <v>0.05</v>
          </cell>
          <cell r="AJ886">
            <v>3666.25</v>
          </cell>
          <cell r="AK886"/>
          <cell r="AL886"/>
          <cell r="AM886">
            <v>5.84</v>
          </cell>
          <cell r="AN886">
            <v>428218</v>
          </cell>
          <cell r="AO886"/>
          <cell r="AP886">
            <v>5.84</v>
          </cell>
          <cell r="AQ886">
            <v>173459.68</v>
          </cell>
          <cell r="AR886"/>
          <cell r="AS886">
            <v>0.82</v>
          </cell>
          <cell r="AT886">
            <v>66301.100000000006</v>
          </cell>
          <cell r="AU886"/>
          <cell r="AV886"/>
          <cell r="AW886">
            <v>935615.03</v>
          </cell>
          <cell r="AX886"/>
          <cell r="AY886">
            <v>8.61</v>
          </cell>
        </row>
        <row r="887">
          <cell r="A887" t="str">
            <v>5310212201700</v>
          </cell>
          <cell r="B887" t="str">
            <v>METAMORA TWP H S DIST 122</v>
          </cell>
          <cell r="C887" t="str">
            <v>WOODFORD</v>
          </cell>
          <cell r="D887" t="str">
            <v>High School</v>
          </cell>
          <cell r="E887"/>
          <cell r="F887">
            <v>935.83</v>
          </cell>
          <cell r="G887">
            <v>127.33</v>
          </cell>
          <cell r="H887">
            <v>1.33</v>
          </cell>
          <cell r="I887"/>
          <cell r="J887">
            <v>1.01</v>
          </cell>
          <cell r="K887">
            <v>74058.25</v>
          </cell>
          <cell r="L887"/>
          <cell r="M887">
            <v>1.01</v>
          </cell>
          <cell r="N887">
            <v>74058.25</v>
          </cell>
          <cell r="O887"/>
          <cell r="P887">
            <v>1.06</v>
          </cell>
          <cell r="Q887">
            <v>77724.5</v>
          </cell>
          <cell r="R887"/>
          <cell r="S887">
            <v>1.06</v>
          </cell>
          <cell r="T887">
            <v>77724.5</v>
          </cell>
          <cell r="U887"/>
          <cell r="V887"/>
          <cell r="W887">
            <v>0.01</v>
          </cell>
          <cell r="X887">
            <v>733.25</v>
          </cell>
          <cell r="Y887"/>
          <cell r="Z887">
            <v>0.01</v>
          </cell>
          <cell r="AA887">
            <v>733.25</v>
          </cell>
          <cell r="AB887"/>
          <cell r="AC887">
            <v>0.01</v>
          </cell>
          <cell r="AD887">
            <v>733.25</v>
          </cell>
          <cell r="AE887"/>
          <cell r="AF887">
            <v>0.01</v>
          </cell>
          <cell r="AG887">
            <v>733.25</v>
          </cell>
          <cell r="AH887"/>
          <cell r="AI887">
            <v>0.01</v>
          </cell>
          <cell r="AJ887">
            <v>733.25</v>
          </cell>
          <cell r="AK887"/>
          <cell r="AL887"/>
          <cell r="AM887">
            <v>6.63</v>
          </cell>
          <cell r="AN887">
            <v>486144.75</v>
          </cell>
          <cell r="AO887"/>
          <cell r="AP887">
            <v>6.63</v>
          </cell>
          <cell r="AQ887">
            <v>196924.26</v>
          </cell>
          <cell r="AR887"/>
          <cell r="AS887">
            <v>0.93</v>
          </cell>
          <cell r="AT887">
            <v>75195.149999999994</v>
          </cell>
          <cell r="AU887"/>
          <cell r="AV887"/>
          <cell r="AW887">
            <v>1065495.9100000001</v>
          </cell>
          <cell r="AX887"/>
          <cell r="AY887">
            <v>9.7999999999999989</v>
          </cell>
        </row>
        <row r="888">
          <cell r="A888" t="str">
            <v>5310214002600</v>
          </cell>
          <cell r="B888" t="str">
            <v>EUREKA C U DIST 140</v>
          </cell>
          <cell r="C888" t="str">
            <v>WOODFORD</v>
          </cell>
          <cell r="D888" t="str">
            <v>Unit</v>
          </cell>
          <cell r="E888"/>
          <cell r="F888">
            <v>1518.04</v>
          </cell>
          <cell r="G888">
            <v>285.66000000000003</v>
          </cell>
          <cell r="H888">
            <v>2.5</v>
          </cell>
          <cell r="I888"/>
          <cell r="J888">
            <v>2.2799999999999998</v>
          </cell>
          <cell r="K888">
            <v>167181</v>
          </cell>
          <cell r="L888"/>
          <cell r="M888">
            <v>2.2799999999999998</v>
          </cell>
          <cell r="N888">
            <v>167181</v>
          </cell>
          <cell r="O888"/>
          <cell r="P888">
            <v>2.38</v>
          </cell>
          <cell r="Q888">
            <v>174513.5</v>
          </cell>
          <cell r="R888"/>
          <cell r="S888">
            <v>2.38</v>
          </cell>
          <cell r="T888">
            <v>174513.5</v>
          </cell>
          <cell r="U888"/>
          <cell r="V888"/>
          <cell r="W888">
            <v>0.02</v>
          </cell>
          <cell r="X888">
            <v>1466.5</v>
          </cell>
          <cell r="Y888"/>
          <cell r="Z888">
            <v>0.02</v>
          </cell>
          <cell r="AA888">
            <v>1466.5</v>
          </cell>
          <cell r="AB888"/>
          <cell r="AC888">
            <v>0.02</v>
          </cell>
          <cell r="AD888">
            <v>1466.5</v>
          </cell>
          <cell r="AE888"/>
          <cell r="AF888">
            <v>0.02</v>
          </cell>
          <cell r="AG888">
            <v>1466.5</v>
          </cell>
          <cell r="AH888"/>
          <cell r="AI888">
            <v>0.02</v>
          </cell>
          <cell r="AJ888">
            <v>1466.5</v>
          </cell>
          <cell r="AK888"/>
          <cell r="AL888"/>
          <cell r="AM888">
            <v>10.76</v>
          </cell>
          <cell r="AN888">
            <v>788977</v>
          </cell>
          <cell r="AO888"/>
          <cell r="AP888">
            <v>10.76</v>
          </cell>
          <cell r="AQ888">
            <v>319593.52</v>
          </cell>
          <cell r="AR888"/>
          <cell r="AS888">
            <v>1.51</v>
          </cell>
          <cell r="AT888">
            <v>122091.05</v>
          </cell>
          <cell r="AU888"/>
          <cell r="AV888"/>
          <cell r="AW888">
            <v>1921383.07</v>
          </cell>
          <cell r="AX888"/>
          <cell r="AY888">
            <v>17.88</v>
          </cell>
        </row>
        <row r="889">
          <cell r="A889" t="str">
            <v>5400000000092</v>
          </cell>
          <cell r="B889" t="str">
            <v>Vermilion ROE TAOEP</v>
          </cell>
          <cell r="C889" t="str">
            <v>VERMILION</v>
          </cell>
          <cell r="D889" t="str">
            <v>Regional</v>
          </cell>
          <cell r="E889"/>
          <cell r="F889">
            <v>6</v>
          </cell>
          <cell r="G889">
            <v>3.3763256374135819</v>
          </cell>
          <cell r="H889">
            <v>0</v>
          </cell>
          <cell r="I889"/>
          <cell r="J889">
            <v>0.02</v>
          </cell>
          <cell r="K889">
            <v>1466.5</v>
          </cell>
          <cell r="L889"/>
          <cell r="M889">
            <v>0.02</v>
          </cell>
          <cell r="N889">
            <v>1466.5</v>
          </cell>
          <cell r="O889"/>
          <cell r="P889">
            <v>0.02</v>
          </cell>
          <cell r="Q889">
            <v>1466.5</v>
          </cell>
          <cell r="R889"/>
          <cell r="S889">
            <v>0.02</v>
          </cell>
          <cell r="T889">
            <v>1466.5</v>
          </cell>
          <cell r="U889"/>
          <cell r="V889"/>
          <cell r="W889">
            <v>0</v>
          </cell>
          <cell r="X889">
            <v>0</v>
          </cell>
          <cell r="Y889"/>
          <cell r="Z889">
            <v>0</v>
          </cell>
          <cell r="AA889">
            <v>0</v>
          </cell>
          <cell r="AB889"/>
          <cell r="AC889">
            <v>0</v>
          </cell>
          <cell r="AD889">
            <v>0</v>
          </cell>
          <cell r="AE889"/>
          <cell r="AF889">
            <v>0</v>
          </cell>
          <cell r="AG889">
            <v>0</v>
          </cell>
          <cell r="AH889"/>
          <cell r="AI889">
            <v>0</v>
          </cell>
          <cell r="AJ889">
            <v>0</v>
          </cell>
          <cell r="AK889"/>
          <cell r="AL889"/>
          <cell r="AM889">
            <v>0.04</v>
          </cell>
          <cell r="AN889">
            <v>2933</v>
          </cell>
          <cell r="AO889"/>
          <cell r="AP889">
            <v>0.04</v>
          </cell>
          <cell r="AQ889">
            <v>1188.08</v>
          </cell>
          <cell r="AR889"/>
          <cell r="AS889">
            <v>0</v>
          </cell>
          <cell r="AT889">
            <v>0</v>
          </cell>
          <cell r="AU889"/>
          <cell r="AV889"/>
          <cell r="AW889">
            <v>9987.08</v>
          </cell>
          <cell r="AX889"/>
          <cell r="AY889">
            <v>0.1</v>
          </cell>
        </row>
        <row r="890">
          <cell r="A890" t="str">
            <v>5400000000093</v>
          </cell>
          <cell r="B890" t="str">
            <v>SAFE SCH-VERMILION ROE</v>
          </cell>
          <cell r="C890" t="str">
            <v>VERMILION</v>
          </cell>
          <cell r="D890" t="str">
            <v>Regional</v>
          </cell>
          <cell r="E890"/>
          <cell r="F890">
            <v>28.99</v>
          </cell>
          <cell r="G890">
            <v>16.31328003810329</v>
          </cell>
          <cell r="H890">
            <v>0</v>
          </cell>
          <cell r="I890"/>
          <cell r="J890">
            <v>0.13</v>
          </cell>
          <cell r="K890">
            <v>9532.25</v>
          </cell>
          <cell r="L890"/>
          <cell r="M890">
            <v>0.13</v>
          </cell>
          <cell r="N890">
            <v>9532.25</v>
          </cell>
          <cell r="O890"/>
          <cell r="P890">
            <v>0.13</v>
          </cell>
          <cell r="Q890">
            <v>9532.25</v>
          </cell>
          <cell r="R890"/>
          <cell r="S890">
            <v>0.13</v>
          </cell>
          <cell r="T890">
            <v>9532.25</v>
          </cell>
          <cell r="U890"/>
          <cell r="V890"/>
          <cell r="W890">
            <v>0</v>
          </cell>
          <cell r="X890">
            <v>0</v>
          </cell>
          <cell r="Y890"/>
          <cell r="Z890">
            <v>0</v>
          </cell>
          <cell r="AA890">
            <v>0</v>
          </cell>
          <cell r="AB890"/>
          <cell r="AC890">
            <v>0</v>
          </cell>
          <cell r="AD890">
            <v>0</v>
          </cell>
          <cell r="AE890"/>
          <cell r="AF890">
            <v>0</v>
          </cell>
          <cell r="AG890">
            <v>0</v>
          </cell>
          <cell r="AH890"/>
          <cell r="AI890">
            <v>0</v>
          </cell>
          <cell r="AJ890">
            <v>0</v>
          </cell>
          <cell r="AK890"/>
          <cell r="AL890"/>
          <cell r="AM890">
            <v>0.2</v>
          </cell>
          <cell r="AN890">
            <v>14665</v>
          </cell>
          <cell r="AO890"/>
          <cell r="AP890">
            <v>0.2</v>
          </cell>
          <cell r="AQ890">
            <v>5940.4</v>
          </cell>
          <cell r="AR890"/>
          <cell r="AS890">
            <v>0.02</v>
          </cell>
          <cell r="AT890">
            <v>1617.1</v>
          </cell>
          <cell r="AU890"/>
          <cell r="AV890"/>
          <cell r="AW890">
            <v>60351.5</v>
          </cell>
          <cell r="AX890"/>
          <cell r="AY890">
            <v>0.59000000000000008</v>
          </cell>
        </row>
        <row r="891">
          <cell r="A891" t="str">
            <v>5409200102600</v>
          </cell>
          <cell r="B891" t="str">
            <v>BISMARCK HENNING C U SCHOOL DIST</v>
          </cell>
          <cell r="C891" t="str">
            <v>VERMILION</v>
          </cell>
          <cell r="D891" t="str">
            <v>Unit</v>
          </cell>
          <cell r="E891"/>
          <cell r="F891">
            <v>796.62</v>
          </cell>
          <cell r="G891">
            <v>267.33</v>
          </cell>
          <cell r="H891">
            <v>6.16</v>
          </cell>
          <cell r="I891"/>
          <cell r="J891">
            <v>2.13</v>
          </cell>
          <cell r="K891">
            <v>156182.25</v>
          </cell>
          <cell r="L891"/>
          <cell r="M891">
            <v>2.13</v>
          </cell>
          <cell r="N891">
            <v>156182.25</v>
          </cell>
          <cell r="O891"/>
          <cell r="P891">
            <v>2.2200000000000002</v>
          </cell>
          <cell r="Q891">
            <v>162781.5</v>
          </cell>
          <cell r="R891"/>
          <cell r="S891">
            <v>2.2200000000000002</v>
          </cell>
          <cell r="T891">
            <v>162781.5</v>
          </cell>
          <cell r="U891"/>
          <cell r="V891"/>
          <cell r="W891">
            <v>0.04</v>
          </cell>
          <cell r="X891">
            <v>2933</v>
          </cell>
          <cell r="Y891"/>
          <cell r="Z891">
            <v>0.04</v>
          </cell>
          <cell r="AA891">
            <v>2933</v>
          </cell>
          <cell r="AB891"/>
          <cell r="AC891">
            <v>0.05</v>
          </cell>
          <cell r="AD891">
            <v>3666.25</v>
          </cell>
          <cell r="AE891"/>
          <cell r="AF891">
            <v>0.05</v>
          </cell>
          <cell r="AG891">
            <v>3666.25</v>
          </cell>
          <cell r="AH891"/>
          <cell r="AI891">
            <v>0.06</v>
          </cell>
          <cell r="AJ891">
            <v>4399.5</v>
          </cell>
          <cell r="AK891"/>
          <cell r="AL891"/>
          <cell r="AM891">
            <v>5.64</v>
          </cell>
          <cell r="AN891">
            <v>413553</v>
          </cell>
          <cell r="AO891"/>
          <cell r="AP891">
            <v>5.64</v>
          </cell>
          <cell r="AQ891">
            <v>167519.28</v>
          </cell>
          <cell r="AR891"/>
          <cell r="AS891">
            <v>0.79</v>
          </cell>
          <cell r="AT891">
            <v>63875.45</v>
          </cell>
          <cell r="AU891"/>
          <cell r="AV891"/>
          <cell r="AW891">
            <v>1300473.23</v>
          </cell>
          <cell r="AX891"/>
          <cell r="AY891">
            <v>12.41</v>
          </cell>
        </row>
        <row r="892">
          <cell r="A892" t="str">
            <v>5409200202600</v>
          </cell>
          <cell r="B892" t="str">
            <v>WESTVILLE C U SCHOOL DIST 2</v>
          </cell>
          <cell r="C892" t="str">
            <v>VERMILION</v>
          </cell>
          <cell r="D892" t="str">
            <v>Unit</v>
          </cell>
          <cell r="E892"/>
          <cell r="F892">
            <v>1180.3</v>
          </cell>
          <cell r="G892">
            <v>543.33000000000004</v>
          </cell>
          <cell r="H892">
            <v>3</v>
          </cell>
          <cell r="I892"/>
          <cell r="J892">
            <v>4.34</v>
          </cell>
          <cell r="K892">
            <v>318230.5</v>
          </cell>
          <cell r="L892"/>
          <cell r="M892">
            <v>4.34</v>
          </cell>
          <cell r="N892">
            <v>318230.5</v>
          </cell>
          <cell r="O892"/>
          <cell r="P892">
            <v>4.5199999999999996</v>
          </cell>
          <cell r="Q892">
            <v>331429</v>
          </cell>
          <cell r="R892"/>
          <cell r="S892">
            <v>4.5199999999999996</v>
          </cell>
          <cell r="T892">
            <v>331429</v>
          </cell>
          <cell r="U892"/>
          <cell r="V892"/>
          <cell r="W892">
            <v>0.02</v>
          </cell>
          <cell r="X892">
            <v>1466.5</v>
          </cell>
          <cell r="Y892"/>
          <cell r="Z892">
            <v>0.02</v>
          </cell>
          <cell r="AA892">
            <v>1466.5</v>
          </cell>
          <cell r="AB892"/>
          <cell r="AC892">
            <v>0.02</v>
          </cell>
          <cell r="AD892">
            <v>1466.5</v>
          </cell>
          <cell r="AE892"/>
          <cell r="AF892">
            <v>0.02</v>
          </cell>
          <cell r="AG892">
            <v>1466.5</v>
          </cell>
          <cell r="AH892"/>
          <cell r="AI892">
            <v>0.03</v>
          </cell>
          <cell r="AJ892">
            <v>2199.75</v>
          </cell>
          <cell r="AK892"/>
          <cell r="AL892"/>
          <cell r="AM892">
            <v>8.3699999999999992</v>
          </cell>
          <cell r="AN892">
            <v>613730.25</v>
          </cell>
          <cell r="AO892"/>
          <cell r="AP892">
            <v>8.3699999999999992</v>
          </cell>
          <cell r="AQ892">
            <v>248605.74</v>
          </cell>
          <cell r="AR892"/>
          <cell r="AS892">
            <v>1.18</v>
          </cell>
          <cell r="AT892">
            <v>95408.9</v>
          </cell>
          <cell r="AU892"/>
          <cell r="AV892"/>
          <cell r="AW892">
            <v>2265129.64</v>
          </cell>
          <cell r="AX892"/>
          <cell r="AY892">
            <v>21.839999999999996</v>
          </cell>
        </row>
        <row r="893">
          <cell r="A893" t="str">
            <v>5409200402600</v>
          </cell>
          <cell r="B893" t="str">
            <v>GEORGETOWN-RIDGE FARM C U D 4</v>
          </cell>
          <cell r="C893" t="str">
            <v>VERMILION</v>
          </cell>
          <cell r="D893" t="str">
            <v>Unit</v>
          </cell>
          <cell r="E893"/>
          <cell r="F893">
            <v>856.96</v>
          </cell>
          <cell r="G893">
            <v>484.33</v>
          </cell>
          <cell r="H893">
            <v>1.33</v>
          </cell>
          <cell r="I893"/>
          <cell r="J893">
            <v>3.87</v>
          </cell>
          <cell r="K893">
            <v>283767.75</v>
          </cell>
          <cell r="L893"/>
          <cell r="M893">
            <v>3.87</v>
          </cell>
          <cell r="N893">
            <v>283767.75</v>
          </cell>
          <cell r="O893"/>
          <cell r="P893">
            <v>4.03</v>
          </cell>
          <cell r="Q893">
            <v>295499.75</v>
          </cell>
          <cell r="R893"/>
          <cell r="S893">
            <v>4.03</v>
          </cell>
          <cell r="T893">
            <v>295499.75</v>
          </cell>
          <cell r="U893"/>
          <cell r="V893"/>
          <cell r="W893">
            <v>0.01</v>
          </cell>
          <cell r="X893">
            <v>733.25</v>
          </cell>
          <cell r="Y893"/>
          <cell r="Z893">
            <v>0.01</v>
          </cell>
          <cell r="AA893">
            <v>733.25</v>
          </cell>
          <cell r="AB893"/>
          <cell r="AC893">
            <v>0.01</v>
          </cell>
          <cell r="AD893">
            <v>733.25</v>
          </cell>
          <cell r="AE893"/>
          <cell r="AF893">
            <v>0.01</v>
          </cell>
          <cell r="AG893">
            <v>733.25</v>
          </cell>
          <cell r="AH893"/>
          <cell r="AI893">
            <v>0.01</v>
          </cell>
          <cell r="AJ893">
            <v>733.25</v>
          </cell>
          <cell r="AK893"/>
          <cell r="AL893"/>
          <cell r="AM893">
            <v>6.07</v>
          </cell>
          <cell r="AN893">
            <v>445082.75</v>
          </cell>
          <cell r="AO893"/>
          <cell r="AP893">
            <v>6.07</v>
          </cell>
          <cell r="AQ893">
            <v>180291.14</v>
          </cell>
          <cell r="AR893"/>
          <cell r="AS893">
            <v>0.85</v>
          </cell>
          <cell r="AT893">
            <v>68726.75</v>
          </cell>
          <cell r="AU893"/>
          <cell r="AV893"/>
          <cell r="AW893">
            <v>1856301.8900000001</v>
          </cell>
          <cell r="AX893"/>
          <cell r="AY893">
            <v>18.04</v>
          </cell>
        </row>
        <row r="894">
          <cell r="A894" t="str">
            <v>5409200702600</v>
          </cell>
          <cell r="B894" t="str">
            <v>ROSSVILLE-ALVIN CU SCH DIST 7</v>
          </cell>
          <cell r="C894" t="str">
            <v>VERMILION</v>
          </cell>
          <cell r="D894" t="str">
            <v>Unit</v>
          </cell>
          <cell r="E894"/>
          <cell r="F894">
            <v>349.87</v>
          </cell>
          <cell r="G894">
            <v>170.33</v>
          </cell>
          <cell r="H894">
            <v>0</v>
          </cell>
          <cell r="I894"/>
          <cell r="J894">
            <v>1.36</v>
          </cell>
          <cell r="K894">
            <v>99722</v>
          </cell>
          <cell r="L894"/>
          <cell r="M894">
            <v>1.36</v>
          </cell>
          <cell r="N894">
            <v>99722</v>
          </cell>
          <cell r="O894"/>
          <cell r="P894">
            <v>1.41</v>
          </cell>
          <cell r="Q894">
            <v>103388.25</v>
          </cell>
          <cell r="R894"/>
          <cell r="S894">
            <v>1.41</v>
          </cell>
          <cell r="T894">
            <v>103388.25</v>
          </cell>
          <cell r="U894"/>
          <cell r="V894"/>
          <cell r="W894">
            <v>0</v>
          </cell>
          <cell r="X894">
            <v>0</v>
          </cell>
          <cell r="Y894"/>
          <cell r="Z894">
            <v>0</v>
          </cell>
          <cell r="AA894">
            <v>0</v>
          </cell>
          <cell r="AB894"/>
          <cell r="AC894">
            <v>0</v>
          </cell>
          <cell r="AD894">
            <v>0</v>
          </cell>
          <cell r="AE894"/>
          <cell r="AF894">
            <v>0</v>
          </cell>
          <cell r="AG894">
            <v>0</v>
          </cell>
          <cell r="AH894"/>
          <cell r="AI894">
            <v>0</v>
          </cell>
          <cell r="AJ894">
            <v>0</v>
          </cell>
          <cell r="AK894"/>
          <cell r="AL894"/>
          <cell r="AM894">
            <v>2.48</v>
          </cell>
          <cell r="AN894">
            <v>181846</v>
          </cell>
          <cell r="AO894"/>
          <cell r="AP894">
            <v>2.48</v>
          </cell>
          <cell r="AQ894">
            <v>73660.960000000006</v>
          </cell>
          <cell r="AR894"/>
          <cell r="AS894">
            <v>0.34</v>
          </cell>
          <cell r="AT894">
            <v>27490.7</v>
          </cell>
          <cell r="AU894"/>
          <cell r="AV894"/>
          <cell r="AW894">
            <v>689218.16</v>
          </cell>
          <cell r="AX894"/>
          <cell r="AY894">
            <v>6.66</v>
          </cell>
        </row>
        <row r="895">
          <cell r="A895" t="str">
            <v>5409201002600</v>
          </cell>
          <cell r="B895" t="str">
            <v>POTOMAC C U SCH DIST 10</v>
          </cell>
          <cell r="C895" t="str">
            <v>VERMILION</v>
          </cell>
          <cell r="D895" t="str">
            <v>Unit</v>
          </cell>
          <cell r="E895"/>
          <cell r="F895">
            <v>195.97</v>
          </cell>
          <cell r="G895">
            <v>67.66</v>
          </cell>
          <cell r="H895">
            <v>0</v>
          </cell>
          <cell r="I895"/>
          <cell r="J895">
            <v>0.54</v>
          </cell>
          <cell r="K895">
            <v>39595.5</v>
          </cell>
          <cell r="L895"/>
          <cell r="M895">
            <v>0.54</v>
          </cell>
          <cell r="N895">
            <v>39595.5</v>
          </cell>
          <cell r="O895"/>
          <cell r="P895">
            <v>0.56000000000000005</v>
          </cell>
          <cell r="Q895">
            <v>41062</v>
          </cell>
          <cell r="R895"/>
          <cell r="S895">
            <v>0.56000000000000005</v>
          </cell>
          <cell r="T895">
            <v>41062</v>
          </cell>
          <cell r="U895"/>
          <cell r="V895"/>
          <cell r="W895">
            <v>0</v>
          </cell>
          <cell r="X895">
            <v>0</v>
          </cell>
          <cell r="Y895"/>
          <cell r="Z895">
            <v>0</v>
          </cell>
          <cell r="AA895">
            <v>0</v>
          </cell>
          <cell r="AB895"/>
          <cell r="AC895">
            <v>0</v>
          </cell>
          <cell r="AD895">
            <v>0</v>
          </cell>
          <cell r="AE895"/>
          <cell r="AF895">
            <v>0</v>
          </cell>
          <cell r="AG895">
            <v>0</v>
          </cell>
          <cell r="AH895"/>
          <cell r="AI895">
            <v>0</v>
          </cell>
          <cell r="AJ895">
            <v>0</v>
          </cell>
          <cell r="AK895"/>
          <cell r="AL895"/>
          <cell r="AM895">
            <v>1.38</v>
          </cell>
          <cell r="AN895">
            <v>101188.5</v>
          </cell>
          <cell r="AO895"/>
          <cell r="AP895">
            <v>1.38</v>
          </cell>
          <cell r="AQ895">
            <v>40988.76</v>
          </cell>
          <cell r="AR895"/>
          <cell r="AS895">
            <v>0.19</v>
          </cell>
          <cell r="AT895">
            <v>15362.45</v>
          </cell>
          <cell r="AU895"/>
          <cell r="AV895"/>
          <cell r="AW895">
            <v>318854.71000000002</v>
          </cell>
          <cell r="AX895"/>
          <cell r="AY895">
            <v>3.04</v>
          </cell>
        </row>
        <row r="896">
          <cell r="A896" t="str">
            <v>5409201102600</v>
          </cell>
          <cell r="B896" t="str">
            <v>HOOPESTON AREA C U SCH DIST 11</v>
          </cell>
          <cell r="C896" t="str">
            <v>VERMILION</v>
          </cell>
          <cell r="D896" t="str">
            <v>Unit</v>
          </cell>
          <cell r="E896"/>
          <cell r="F896">
            <v>1092</v>
          </cell>
          <cell r="G896">
            <v>592.66</v>
          </cell>
          <cell r="H896">
            <v>11.5</v>
          </cell>
          <cell r="I896"/>
          <cell r="J896">
            <v>4.74</v>
          </cell>
          <cell r="K896">
            <v>347560.5</v>
          </cell>
          <cell r="L896"/>
          <cell r="M896">
            <v>4.74</v>
          </cell>
          <cell r="N896">
            <v>347560.5</v>
          </cell>
          <cell r="O896"/>
          <cell r="P896">
            <v>4.93</v>
          </cell>
          <cell r="Q896">
            <v>361492.25</v>
          </cell>
          <cell r="R896"/>
          <cell r="S896">
            <v>4.93</v>
          </cell>
          <cell r="T896">
            <v>361492.25</v>
          </cell>
          <cell r="U896"/>
          <cell r="V896"/>
          <cell r="W896">
            <v>0.09</v>
          </cell>
          <cell r="X896">
            <v>6599.25</v>
          </cell>
          <cell r="Y896"/>
          <cell r="Z896">
            <v>0.09</v>
          </cell>
          <cell r="AA896">
            <v>6599.25</v>
          </cell>
          <cell r="AB896"/>
          <cell r="AC896">
            <v>0.09</v>
          </cell>
          <cell r="AD896">
            <v>6599.25</v>
          </cell>
          <cell r="AE896"/>
          <cell r="AF896">
            <v>0.09</v>
          </cell>
          <cell r="AG896">
            <v>6599.25</v>
          </cell>
          <cell r="AH896"/>
          <cell r="AI896">
            <v>0.11</v>
          </cell>
          <cell r="AJ896">
            <v>8065.75</v>
          </cell>
          <cell r="AK896"/>
          <cell r="AL896"/>
          <cell r="AM896">
            <v>7.74</v>
          </cell>
          <cell r="AN896">
            <v>567535.5</v>
          </cell>
          <cell r="AO896"/>
          <cell r="AP896">
            <v>7.74</v>
          </cell>
          <cell r="AQ896">
            <v>229893.48</v>
          </cell>
          <cell r="AR896"/>
          <cell r="AS896">
            <v>1.0900000000000001</v>
          </cell>
          <cell r="AT896">
            <v>88131.95</v>
          </cell>
          <cell r="AU896"/>
          <cell r="AV896"/>
          <cell r="AW896">
            <v>2338129.1799999997</v>
          </cell>
          <cell r="AX896"/>
          <cell r="AY896">
            <v>22.72</v>
          </cell>
        </row>
        <row r="897">
          <cell r="A897" t="str">
            <v>5409206100300</v>
          </cell>
          <cell r="B897" t="str">
            <v>ARMSTRONG-ELLIS CONS SCH DIST 61</v>
          </cell>
          <cell r="C897" t="str">
            <v>VERMILION</v>
          </cell>
          <cell r="D897" t="str">
            <v>Elementary</v>
          </cell>
          <cell r="E897"/>
          <cell r="F897">
            <v>85.25</v>
          </cell>
          <cell r="G897">
            <v>26</v>
          </cell>
          <cell r="H897">
            <v>0</v>
          </cell>
          <cell r="I897"/>
          <cell r="J897">
            <v>0.2</v>
          </cell>
          <cell r="K897">
            <v>14665</v>
          </cell>
          <cell r="L897"/>
          <cell r="M897">
            <v>0.2</v>
          </cell>
          <cell r="N897">
            <v>14665</v>
          </cell>
          <cell r="O897"/>
          <cell r="P897">
            <v>0.21</v>
          </cell>
          <cell r="Q897">
            <v>15398.25</v>
          </cell>
          <cell r="R897"/>
          <cell r="S897">
            <v>0.21</v>
          </cell>
          <cell r="T897">
            <v>15398.25</v>
          </cell>
          <cell r="U897"/>
          <cell r="V897"/>
          <cell r="W897">
            <v>0</v>
          </cell>
          <cell r="X897">
            <v>0</v>
          </cell>
          <cell r="Y897"/>
          <cell r="Z897">
            <v>0</v>
          </cell>
          <cell r="AA897">
            <v>0</v>
          </cell>
          <cell r="AB897"/>
          <cell r="AC897">
            <v>0</v>
          </cell>
          <cell r="AD897">
            <v>0</v>
          </cell>
          <cell r="AE897"/>
          <cell r="AF897">
            <v>0</v>
          </cell>
          <cell r="AG897">
            <v>0</v>
          </cell>
          <cell r="AH897"/>
          <cell r="AI897">
            <v>0</v>
          </cell>
          <cell r="AJ897">
            <v>0</v>
          </cell>
          <cell r="AK897"/>
          <cell r="AL897"/>
          <cell r="AM897">
            <v>0.6</v>
          </cell>
          <cell r="AN897">
            <v>43995</v>
          </cell>
          <cell r="AO897"/>
          <cell r="AP897">
            <v>0.6</v>
          </cell>
          <cell r="AQ897">
            <v>17821.2</v>
          </cell>
          <cell r="AR897"/>
          <cell r="AS897">
            <v>0.08</v>
          </cell>
          <cell r="AT897">
            <v>6468.4</v>
          </cell>
          <cell r="AU897"/>
          <cell r="AV897"/>
          <cell r="AW897">
            <v>128411.1</v>
          </cell>
          <cell r="AX897"/>
          <cell r="AY897">
            <v>1.22</v>
          </cell>
        </row>
        <row r="898">
          <cell r="A898" t="str">
            <v>5409207602600</v>
          </cell>
          <cell r="B898" t="str">
            <v>OAKWOOD COMM UNIT DIST #76</v>
          </cell>
          <cell r="C898" t="str">
            <v>VERMILION</v>
          </cell>
          <cell r="D898" t="str">
            <v>Unit</v>
          </cell>
          <cell r="E898"/>
          <cell r="F898">
            <v>868.71</v>
          </cell>
          <cell r="G898">
            <v>308.66000000000003</v>
          </cell>
          <cell r="H898">
            <v>0</v>
          </cell>
          <cell r="I898"/>
          <cell r="J898">
            <v>2.46</v>
          </cell>
          <cell r="K898">
            <v>180379.5</v>
          </cell>
          <cell r="L898"/>
          <cell r="M898">
            <v>2.46</v>
          </cell>
          <cell r="N898">
            <v>180379.5</v>
          </cell>
          <cell r="O898"/>
          <cell r="P898">
            <v>2.57</v>
          </cell>
          <cell r="Q898">
            <v>188445.25</v>
          </cell>
          <cell r="R898"/>
          <cell r="S898">
            <v>2.57</v>
          </cell>
          <cell r="T898">
            <v>188445.25</v>
          </cell>
          <cell r="U898"/>
          <cell r="V898"/>
          <cell r="W898">
            <v>0</v>
          </cell>
          <cell r="X898">
            <v>0</v>
          </cell>
          <cell r="Y898"/>
          <cell r="Z898">
            <v>0</v>
          </cell>
          <cell r="AA898">
            <v>0</v>
          </cell>
          <cell r="AB898"/>
          <cell r="AC898">
            <v>0</v>
          </cell>
          <cell r="AD898">
            <v>0</v>
          </cell>
          <cell r="AE898"/>
          <cell r="AF898">
            <v>0</v>
          </cell>
          <cell r="AG898">
            <v>0</v>
          </cell>
          <cell r="AH898"/>
          <cell r="AI898">
            <v>0</v>
          </cell>
          <cell r="AJ898">
            <v>0</v>
          </cell>
          <cell r="AK898"/>
          <cell r="AL898"/>
          <cell r="AM898">
            <v>6.16</v>
          </cell>
          <cell r="AN898">
            <v>451682</v>
          </cell>
          <cell r="AO898"/>
          <cell r="AP898">
            <v>6.16</v>
          </cell>
          <cell r="AQ898">
            <v>182964.32</v>
          </cell>
          <cell r="AR898"/>
          <cell r="AS898">
            <v>0.86</v>
          </cell>
          <cell r="AT898">
            <v>69535.3</v>
          </cell>
          <cell r="AU898"/>
          <cell r="AV898"/>
          <cell r="AW898">
            <v>1441831.12</v>
          </cell>
          <cell r="AX898"/>
          <cell r="AY898">
            <v>13.76</v>
          </cell>
        </row>
        <row r="899">
          <cell r="A899" t="str">
            <v>5409211802400</v>
          </cell>
          <cell r="B899" t="str">
            <v>DANVILLE C C SCHOOL DIST 118</v>
          </cell>
          <cell r="C899" t="str">
            <v>VERMILION</v>
          </cell>
          <cell r="D899" t="str">
            <v>Unit</v>
          </cell>
          <cell r="E899"/>
          <cell r="F899">
            <v>4689.3</v>
          </cell>
          <cell r="G899">
            <v>3434</v>
          </cell>
          <cell r="H899">
            <v>162.83000000000001</v>
          </cell>
          <cell r="I899"/>
          <cell r="J899">
            <v>27.47</v>
          </cell>
          <cell r="K899">
            <v>2014237.75</v>
          </cell>
          <cell r="L899"/>
          <cell r="M899">
            <v>27.47</v>
          </cell>
          <cell r="N899">
            <v>2014237.75</v>
          </cell>
          <cell r="O899"/>
          <cell r="P899">
            <v>28.61</v>
          </cell>
          <cell r="Q899">
            <v>2097828.25</v>
          </cell>
          <cell r="R899"/>
          <cell r="S899">
            <v>28.61</v>
          </cell>
          <cell r="T899">
            <v>2097828.25</v>
          </cell>
          <cell r="U899"/>
          <cell r="V899"/>
          <cell r="W899">
            <v>1.3</v>
          </cell>
          <cell r="X899">
            <v>95322.5</v>
          </cell>
          <cell r="Y899"/>
          <cell r="Z899">
            <v>1.3</v>
          </cell>
          <cell r="AA899">
            <v>95322.5</v>
          </cell>
          <cell r="AB899"/>
          <cell r="AC899">
            <v>1.35</v>
          </cell>
          <cell r="AD899">
            <v>98988.75</v>
          </cell>
          <cell r="AE899"/>
          <cell r="AF899">
            <v>1.35</v>
          </cell>
          <cell r="AG899">
            <v>98988.75</v>
          </cell>
          <cell r="AH899"/>
          <cell r="AI899">
            <v>1.62</v>
          </cell>
          <cell r="AJ899">
            <v>118786.5</v>
          </cell>
          <cell r="AK899"/>
          <cell r="AL899"/>
          <cell r="AM899">
            <v>33.25</v>
          </cell>
          <cell r="AN899">
            <v>2438056.25</v>
          </cell>
          <cell r="AO899"/>
          <cell r="AP899">
            <v>33.25</v>
          </cell>
          <cell r="AQ899">
            <v>987591.5</v>
          </cell>
          <cell r="AR899"/>
          <cell r="AS899">
            <v>4.68</v>
          </cell>
          <cell r="AT899">
            <v>378401.4</v>
          </cell>
          <cell r="AU899"/>
          <cell r="AV899"/>
          <cell r="AW899">
            <v>12535590.15</v>
          </cell>
          <cell r="AX899"/>
          <cell r="AY899">
            <v>123.55999999999999</v>
          </cell>
        </row>
        <row r="900">
          <cell r="A900" t="str">
            <v>5409222501700</v>
          </cell>
          <cell r="B900" t="str">
            <v>ARMSTRONG TWP HS DIST 225</v>
          </cell>
          <cell r="C900" t="str">
            <v>VERMILION</v>
          </cell>
          <cell r="D900" t="str">
            <v>High School</v>
          </cell>
          <cell r="E900"/>
          <cell r="F900">
            <v>74.5</v>
          </cell>
          <cell r="G900">
            <v>18.66</v>
          </cell>
          <cell r="H900">
            <v>0</v>
          </cell>
          <cell r="I900"/>
          <cell r="J900">
            <v>0.14000000000000001</v>
          </cell>
          <cell r="K900">
            <v>10265.5</v>
          </cell>
          <cell r="L900"/>
          <cell r="M900">
            <v>0.14000000000000001</v>
          </cell>
          <cell r="N900">
            <v>10265.5</v>
          </cell>
          <cell r="O900"/>
          <cell r="P900">
            <v>0.15</v>
          </cell>
          <cell r="Q900">
            <v>10998.75</v>
          </cell>
          <cell r="R900"/>
          <cell r="S900">
            <v>0.15</v>
          </cell>
          <cell r="T900">
            <v>10998.75</v>
          </cell>
          <cell r="U900"/>
          <cell r="V900"/>
          <cell r="W900">
            <v>0</v>
          </cell>
          <cell r="X900">
            <v>0</v>
          </cell>
          <cell r="Y900"/>
          <cell r="Z900">
            <v>0</v>
          </cell>
          <cell r="AA900">
            <v>0</v>
          </cell>
          <cell r="AB900"/>
          <cell r="AC900">
            <v>0</v>
          </cell>
          <cell r="AD900">
            <v>0</v>
          </cell>
          <cell r="AE900"/>
          <cell r="AF900">
            <v>0</v>
          </cell>
          <cell r="AG900">
            <v>0</v>
          </cell>
          <cell r="AH900"/>
          <cell r="AI900">
            <v>0</v>
          </cell>
          <cell r="AJ900">
            <v>0</v>
          </cell>
          <cell r="AK900"/>
          <cell r="AL900"/>
          <cell r="AM900">
            <v>0.52</v>
          </cell>
          <cell r="AN900">
            <v>38129</v>
          </cell>
          <cell r="AO900"/>
          <cell r="AP900">
            <v>0.52</v>
          </cell>
          <cell r="AQ900">
            <v>15445.04</v>
          </cell>
          <cell r="AR900"/>
          <cell r="AS900">
            <v>7.0000000000000007E-2</v>
          </cell>
          <cell r="AT900">
            <v>5659.85</v>
          </cell>
          <cell r="AU900"/>
          <cell r="AV900"/>
          <cell r="AW900">
            <v>101762.39</v>
          </cell>
          <cell r="AX900"/>
          <cell r="AY900">
            <v>0.96000000000000008</v>
          </cell>
        </row>
        <row r="901">
          <cell r="A901" t="str">
            <v>5409251202600</v>
          </cell>
          <cell r="B901" t="str">
            <v>SALT FORK CUD 512</v>
          </cell>
          <cell r="C901" t="str">
            <v>VERMILION</v>
          </cell>
          <cell r="D901" t="str">
            <v>Unit</v>
          </cell>
          <cell r="E901"/>
          <cell r="F901">
            <v>823.2</v>
          </cell>
          <cell r="G901">
            <v>233</v>
          </cell>
          <cell r="H901">
            <v>0.5</v>
          </cell>
          <cell r="I901"/>
          <cell r="J901">
            <v>1.86</v>
          </cell>
          <cell r="K901">
            <v>136384.5</v>
          </cell>
          <cell r="L901"/>
          <cell r="M901">
            <v>1.86</v>
          </cell>
          <cell r="N901">
            <v>136384.5</v>
          </cell>
          <cell r="O901"/>
          <cell r="P901">
            <v>1.94</v>
          </cell>
          <cell r="Q901">
            <v>142250.5</v>
          </cell>
          <cell r="R901"/>
          <cell r="S901">
            <v>1.94</v>
          </cell>
          <cell r="T901">
            <v>142250.5</v>
          </cell>
          <cell r="U901"/>
          <cell r="V901"/>
          <cell r="W901">
            <v>0</v>
          </cell>
          <cell r="X901">
            <v>0</v>
          </cell>
          <cell r="Y901"/>
          <cell r="Z901">
            <v>0</v>
          </cell>
          <cell r="AA901">
            <v>0</v>
          </cell>
          <cell r="AB901"/>
          <cell r="AC901">
            <v>0</v>
          </cell>
          <cell r="AD901">
            <v>0</v>
          </cell>
          <cell r="AE901"/>
          <cell r="AF901">
            <v>0</v>
          </cell>
          <cell r="AG901">
            <v>0</v>
          </cell>
          <cell r="AH901"/>
          <cell r="AI901">
            <v>0</v>
          </cell>
          <cell r="AJ901">
            <v>0</v>
          </cell>
          <cell r="AK901"/>
          <cell r="AL901"/>
          <cell r="AM901">
            <v>5.83</v>
          </cell>
          <cell r="AN901">
            <v>427484.75</v>
          </cell>
          <cell r="AO901"/>
          <cell r="AP901">
            <v>5.83</v>
          </cell>
          <cell r="AQ901">
            <v>173162.66</v>
          </cell>
          <cell r="AR901"/>
          <cell r="AS901">
            <v>0.82</v>
          </cell>
          <cell r="AT901">
            <v>66301.100000000006</v>
          </cell>
          <cell r="AU901"/>
          <cell r="AV901"/>
          <cell r="AW901">
            <v>1224218.51</v>
          </cell>
          <cell r="AX901"/>
          <cell r="AY901">
            <v>11.57</v>
          </cell>
        </row>
        <row r="902">
          <cell r="A902" t="str">
            <v>5600000000092</v>
          </cell>
          <cell r="B902" t="str">
            <v>ALT SCH-WILL ROE</v>
          </cell>
          <cell r="C902" t="str">
            <v>WILL</v>
          </cell>
          <cell r="D902" t="str">
            <v>Regional</v>
          </cell>
          <cell r="E902"/>
          <cell r="F902">
            <v>44.639999999999993</v>
          </cell>
          <cell r="G902">
            <v>15.114716048917495</v>
          </cell>
          <cell r="H902">
            <v>1.33</v>
          </cell>
          <cell r="I902"/>
          <cell r="J902">
            <v>0.12</v>
          </cell>
          <cell r="K902">
            <v>8799</v>
          </cell>
          <cell r="L902"/>
          <cell r="M902">
            <v>0.12</v>
          </cell>
          <cell r="N902">
            <v>8799</v>
          </cell>
          <cell r="O902"/>
          <cell r="P902">
            <v>0.12</v>
          </cell>
          <cell r="Q902">
            <v>8799</v>
          </cell>
          <cell r="R902"/>
          <cell r="S902">
            <v>0.12</v>
          </cell>
          <cell r="T902">
            <v>8799</v>
          </cell>
          <cell r="U902"/>
          <cell r="V902"/>
          <cell r="W902">
            <v>0.01</v>
          </cell>
          <cell r="X902">
            <v>733.25</v>
          </cell>
          <cell r="Y902"/>
          <cell r="Z902">
            <v>0.01</v>
          </cell>
          <cell r="AA902">
            <v>733.25</v>
          </cell>
          <cell r="AB902"/>
          <cell r="AC902">
            <v>0.01</v>
          </cell>
          <cell r="AD902">
            <v>733.25</v>
          </cell>
          <cell r="AE902"/>
          <cell r="AF902">
            <v>0.01</v>
          </cell>
          <cell r="AG902">
            <v>733.25</v>
          </cell>
          <cell r="AH902"/>
          <cell r="AI902">
            <v>0.01</v>
          </cell>
          <cell r="AJ902">
            <v>733.25</v>
          </cell>
          <cell r="AK902"/>
          <cell r="AL902"/>
          <cell r="AM902">
            <v>0.31</v>
          </cell>
          <cell r="AN902">
            <v>22730.75</v>
          </cell>
          <cell r="AO902"/>
          <cell r="AP902">
            <v>0.31</v>
          </cell>
          <cell r="AQ902">
            <v>9207.6200000000008</v>
          </cell>
          <cell r="AR902"/>
          <cell r="AS902">
            <v>0.04</v>
          </cell>
          <cell r="AT902">
            <v>3234.2</v>
          </cell>
          <cell r="AU902"/>
          <cell r="AV902"/>
          <cell r="AW902">
            <v>74034.820000000007</v>
          </cell>
          <cell r="AX902"/>
          <cell r="AY902">
            <v>0.71</v>
          </cell>
        </row>
        <row r="903">
          <cell r="A903" t="str">
            <v>5600000000093</v>
          </cell>
          <cell r="B903" t="str">
            <v>SAFE SCH-WILL ROE</v>
          </cell>
          <cell r="C903" t="str">
            <v>WILL</v>
          </cell>
          <cell r="D903" t="str">
            <v>Regional</v>
          </cell>
          <cell r="E903"/>
          <cell r="F903">
            <v>53</v>
          </cell>
          <cell r="G903">
            <v>17.945339394996132</v>
          </cell>
          <cell r="H903">
            <v>2</v>
          </cell>
          <cell r="I903"/>
          <cell r="J903">
            <v>0.14000000000000001</v>
          </cell>
          <cell r="K903">
            <v>10265.5</v>
          </cell>
          <cell r="L903"/>
          <cell r="M903">
            <v>0.14000000000000001</v>
          </cell>
          <cell r="N903">
            <v>10265.5</v>
          </cell>
          <cell r="O903"/>
          <cell r="P903">
            <v>0.14000000000000001</v>
          </cell>
          <cell r="Q903">
            <v>10265.5</v>
          </cell>
          <cell r="R903"/>
          <cell r="S903">
            <v>0.14000000000000001</v>
          </cell>
          <cell r="T903">
            <v>10265.5</v>
          </cell>
          <cell r="U903"/>
          <cell r="V903"/>
          <cell r="W903">
            <v>0.01</v>
          </cell>
          <cell r="X903">
            <v>733.25</v>
          </cell>
          <cell r="Y903"/>
          <cell r="Z903">
            <v>0.01</v>
          </cell>
          <cell r="AA903">
            <v>733.25</v>
          </cell>
          <cell r="AB903"/>
          <cell r="AC903">
            <v>0.01</v>
          </cell>
          <cell r="AD903">
            <v>733.25</v>
          </cell>
          <cell r="AE903"/>
          <cell r="AF903">
            <v>0.01</v>
          </cell>
          <cell r="AG903">
            <v>733.25</v>
          </cell>
          <cell r="AH903"/>
          <cell r="AI903">
            <v>0.02</v>
          </cell>
          <cell r="AJ903">
            <v>1466.5</v>
          </cell>
          <cell r="AK903"/>
          <cell r="AL903"/>
          <cell r="AM903">
            <v>0.37</v>
          </cell>
          <cell r="AN903">
            <v>27130.25</v>
          </cell>
          <cell r="AO903"/>
          <cell r="AP903">
            <v>0.37</v>
          </cell>
          <cell r="AQ903">
            <v>10989.74</v>
          </cell>
          <cell r="AR903"/>
          <cell r="AS903">
            <v>0.05</v>
          </cell>
          <cell r="AT903">
            <v>4042.75</v>
          </cell>
          <cell r="AU903"/>
          <cell r="AV903"/>
          <cell r="AW903">
            <v>87624.239999999991</v>
          </cell>
          <cell r="AX903"/>
          <cell r="AY903">
            <v>0.84000000000000008</v>
          </cell>
        </row>
        <row r="904">
          <cell r="A904" t="str">
            <v>5600000000095</v>
          </cell>
          <cell r="B904" t="str">
            <v>ALOP-WILL ROE</v>
          </cell>
          <cell r="C904" t="str">
            <v>WILL</v>
          </cell>
          <cell r="D904" t="str">
            <v>Regional</v>
          </cell>
          <cell r="E904"/>
          <cell r="F904">
            <v>18</v>
          </cell>
          <cell r="G904">
            <v>6.094643568111894</v>
          </cell>
          <cell r="H904">
            <v>2</v>
          </cell>
          <cell r="I904"/>
          <cell r="J904">
            <v>0.04</v>
          </cell>
          <cell r="K904">
            <v>2933</v>
          </cell>
          <cell r="L904"/>
          <cell r="M904">
            <v>0.04</v>
          </cell>
          <cell r="N904">
            <v>2933</v>
          </cell>
          <cell r="O904"/>
          <cell r="P904">
            <v>0.05</v>
          </cell>
          <cell r="Q904">
            <v>3666.25</v>
          </cell>
          <cell r="R904"/>
          <cell r="S904">
            <v>0.05</v>
          </cell>
          <cell r="T904">
            <v>3666.25</v>
          </cell>
          <cell r="U904"/>
          <cell r="V904"/>
          <cell r="W904">
            <v>0.01</v>
          </cell>
          <cell r="X904">
            <v>733.25</v>
          </cell>
          <cell r="Y904"/>
          <cell r="Z904">
            <v>0.01</v>
          </cell>
          <cell r="AA904">
            <v>733.25</v>
          </cell>
          <cell r="AB904"/>
          <cell r="AC904">
            <v>0.01</v>
          </cell>
          <cell r="AD904">
            <v>733.25</v>
          </cell>
          <cell r="AE904"/>
          <cell r="AF904">
            <v>0.01</v>
          </cell>
          <cell r="AG904">
            <v>733.25</v>
          </cell>
          <cell r="AH904"/>
          <cell r="AI904">
            <v>0.02</v>
          </cell>
          <cell r="AJ904">
            <v>1466.5</v>
          </cell>
          <cell r="AK904"/>
          <cell r="AL904"/>
          <cell r="AM904">
            <v>0.12</v>
          </cell>
          <cell r="AN904">
            <v>8799</v>
          </cell>
          <cell r="AO904"/>
          <cell r="AP904">
            <v>0.12</v>
          </cell>
          <cell r="AQ904">
            <v>3564.24</v>
          </cell>
          <cell r="AR904"/>
          <cell r="AS904">
            <v>0.01</v>
          </cell>
          <cell r="AT904">
            <v>808.55</v>
          </cell>
          <cell r="AU904"/>
          <cell r="AV904"/>
          <cell r="AW904">
            <v>30769.79</v>
          </cell>
          <cell r="AX904"/>
          <cell r="AY904">
            <v>0.31000000000000005</v>
          </cell>
        </row>
        <row r="905">
          <cell r="A905" t="str">
            <v>5609901700200</v>
          </cell>
          <cell r="B905" t="str">
            <v>CHANNAHON SCHOOL DISTRICT 17</v>
          </cell>
          <cell r="C905" t="str">
            <v>WILL</v>
          </cell>
          <cell r="D905" t="str">
            <v>Elementary</v>
          </cell>
          <cell r="E905"/>
          <cell r="F905">
            <v>1186.21</v>
          </cell>
          <cell r="G905">
            <v>168.66</v>
          </cell>
          <cell r="H905">
            <v>22.16</v>
          </cell>
          <cell r="I905"/>
          <cell r="J905">
            <v>1.34</v>
          </cell>
          <cell r="K905">
            <v>98255.5</v>
          </cell>
          <cell r="L905"/>
          <cell r="M905">
            <v>1.34</v>
          </cell>
          <cell r="N905">
            <v>98255.5</v>
          </cell>
          <cell r="O905"/>
          <cell r="P905">
            <v>1.4</v>
          </cell>
          <cell r="Q905">
            <v>102655</v>
          </cell>
          <cell r="R905"/>
          <cell r="S905">
            <v>1.4</v>
          </cell>
          <cell r="T905">
            <v>102655</v>
          </cell>
          <cell r="U905"/>
          <cell r="V905"/>
          <cell r="W905">
            <v>0.17</v>
          </cell>
          <cell r="X905">
            <v>12465.25</v>
          </cell>
          <cell r="Y905"/>
          <cell r="Z905">
            <v>0.17</v>
          </cell>
          <cell r="AA905">
            <v>12465.25</v>
          </cell>
          <cell r="AB905"/>
          <cell r="AC905">
            <v>0.18</v>
          </cell>
          <cell r="AD905">
            <v>13198.5</v>
          </cell>
          <cell r="AE905"/>
          <cell r="AF905">
            <v>0.18</v>
          </cell>
          <cell r="AG905">
            <v>13198.5</v>
          </cell>
          <cell r="AH905"/>
          <cell r="AI905">
            <v>0.22</v>
          </cell>
          <cell r="AJ905">
            <v>16131.5</v>
          </cell>
          <cell r="AK905"/>
          <cell r="AL905"/>
          <cell r="AM905">
            <v>8.41</v>
          </cell>
          <cell r="AN905">
            <v>616663.25</v>
          </cell>
          <cell r="AO905"/>
          <cell r="AP905">
            <v>8.41</v>
          </cell>
          <cell r="AQ905">
            <v>249793.82</v>
          </cell>
          <cell r="AR905"/>
          <cell r="AS905">
            <v>1.18</v>
          </cell>
          <cell r="AT905">
            <v>95408.9</v>
          </cell>
          <cell r="AU905"/>
          <cell r="AV905"/>
          <cell r="AW905">
            <v>1431145.97</v>
          </cell>
          <cell r="AX905"/>
          <cell r="AY905">
            <v>13.3</v>
          </cell>
        </row>
        <row r="906">
          <cell r="A906" t="str">
            <v>56099030C0400</v>
          </cell>
          <cell r="B906" t="str">
            <v>TROY COMM CONS SCH DIST 30C</v>
          </cell>
          <cell r="C906" t="str">
            <v>WILL</v>
          </cell>
          <cell r="D906" t="str">
            <v>Elementary</v>
          </cell>
          <cell r="E906"/>
          <cell r="F906">
            <v>3908.87</v>
          </cell>
          <cell r="G906">
            <v>1247.33</v>
          </cell>
          <cell r="H906">
            <v>433</v>
          </cell>
          <cell r="I906"/>
          <cell r="J906">
            <v>9.9700000000000006</v>
          </cell>
          <cell r="K906">
            <v>731050.25</v>
          </cell>
          <cell r="L906"/>
          <cell r="M906">
            <v>9.9700000000000006</v>
          </cell>
          <cell r="N906">
            <v>731050.25</v>
          </cell>
          <cell r="O906"/>
          <cell r="P906">
            <v>10.39</v>
          </cell>
          <cell r="Q906">
            <v>761846.75</v>
          </cell>
          <cell r="R906"/>
          <cell r="S906">
            <v>10.39</v>
          </cell>
          <cell r="T906">
            <v>761846.75</v>
          </cell>
          <cell r="U906"/>
          <cell r="V906"/>
          <cell r="W906">
            <v>3.46</v>
          </cell>
          <cell r="X906">
            <v>253704.5</v>
          </cell>
          <cell r="Y906"/>
          <cell r="Z906">
            <v>3.46</v>
          </cell>
          <cell r="AA906">
            <v>253704.5</v>
          </cell>
          <cell r="AB906"/>
          <cell r="AC906">
            <v>3.6</v>
          </cell>
          <cell r="AD906">
            <v>263970</v>
          </cell>
          <cell r="AE906"/>
          <cell r="AF906">
            <v>3.6</v>
          </cell>
          <cell r="AG906">
            <v>263970</v>
          </cell>
          <cell r="AH906"/>
          <cell r="AI906">
            <v>4.33</v>
          </cell>
          <cell r="AJ906">
            <v>317497.25</v>
          </cell>
          <cell r="AK906"/>
          <cell r="AL906"/>
          <cell r="AM906">
            <v>27.72</v>
          </cell>
          <cell r="AN906">
            <v>2032569</v>
          </cell>
          <cell r="AO906"/>
          <cell r="AP906">
            <v>27.72</v>
          </cell>
          <cell r="AQ906">
            <v>823339.44</v>
          </cell>
          <cell r="AR906"/>
          <cell r="AS906">
            <v>3.9</v>
          </cell>
          <cell r="AT906">
            <v>315334.5</v>
          </cell>
          <cell r="AU906"/>
          <cell r="AV906"/>
          <cell r="AW906">
            <v>7509883.1899999995</v>
          </cell>
          <cell r="AX906"/>
          <cell r="AY906">
            <v>73.460000000000008</v>
          </cell>
        </row>
        <row r="907">
          <cell r="A907" t="str">
            <v>56099033C0400</v>
          </cell>
          <cell r="B907" t="str">
            <v>HOMER COMM CONS SCH DIST 33C</v>
          </cell>
          <cell r="C907" t="str">
            <v>WILL</v>
          </cell>
          <cell r="D907" t="str">
            <v>Elementary</v>
          </cell>
          <cell r="E907"/>
          <cell r="F907">
            <v>3661.64</v>
          </cell>
          <cell r="G907">
            <v>627.33000000000004</v>
          </cell>
          <cell r="H907">
            <v>208</v>
          </cell>
          <cell r="I907"/>
          <cell r="J907">
            <v>5.01</v>
          </cell>
          <cell r="K907">
            <v>367358.25</v>
          </cell>
          <cell r="L907"/>
          <cell r="M907">
            <v>5.01</v>
          </cell>
          <cell r="N907">
            <v>367358.25</v>
          </cell>
          <cell r="O907"/>
          <cell r="P907">
            <v>5.22</v>
          </cell>
          <cell r="Q907">
            <v>382756.5</v>
          </cell>
          <cell r="R907"/>
          <cell r="S907">
            <v>5.22</v>
          </cell>
          <cell r="T907">
            <v>382756.5</v>
          </cell>
          <cell r="U907"/>
          <cell r="V907"/>
          <cell r="W907">
            <v>1.66</v>
          </cell>
          <cell r="X907">
            <v>121719.5</v>
          </cell>
          <cell r="Y907"/>
          <cell r="Z907">
            <v>1.66</v>
          </cell>
          <cell r="AA907">
            <v>121719.5</v>
          </cell>
          <cell r="AB907"/>
          <cell r="AC907">
            <v>1.73</v>
          </cell>
          <cell r="AD907">
            <v>126852.25</v>
          </cell>
          <cell r="AE907"/>
          <cell r="AF907">
            <v>1.73</v>
          </cell>
          <cell r="AG907">
            <v>126852.25</v>
          </cell>
          <cell r="AH907"/>
          <cell r="AI907">
            <v>2.08</v>
          </cell>
          <cell r="AJ907">
            <v>152516</v>
          </cell>
          <cell r="AK907"/>
          <cell r="AL907"/>
          <cell r="AM907">
            <v>25.96</v>
          </cell>
          <cell r="AN907">
            <v>1903517</v>
          </cell>
          <cell r="AO907"/>
          <cell r="AP907">
            <v>25.96</v>
          </cell>
          <cell r="AQ907">
            <v>771063.92</v>
          </cell>
          <cell r="AR907"/>
          <cell r="AS907">
            <v>3.66</v>
          </cell>
          <cell r="AT907">
            <v>295929.3</v>
          </cell>
          <cell r="AU907"/>
          <cell r="AV907"/>
          <cell r="AW907">
            <v>5120399.22</v>
          </cell>
          <cell r="AX907"/>
          <cell r="AY907">
            <v>48.61</v>
          </cell>
        </row>
        <row r="908">
          <cell r="A908" t="str">
            <v>56099070C0400</v>
          </cell>
          <cell r="B908" t="str">
            <v>LARAWAY C C SCHOOL DIST 70C</v>
          </cell>
          <cell r="C908" t="str">
            <v>WILL</v>
          </cell>
          <cell r="D908" t="str">
            <v>Elementary</v>
          </cell>
          <cell r="E908"/>
          <cell r="F908">
            <v>408.21</v>
          </cell>
          <cell r="G908">
            <v>265.66000000000003</v>
          </cell>
          <cell r="H908">
            <v>85</v>
          </cell>
          <cell r="I908"/>
          <cell r="J908">
            <v>2.12</v>
          </cell>
          <cell r="K908">
            <v>155449</v>
          </cell>
          <cell r="L908"/>
          <cell r="M908">
            <v>2.12</v>
          </cell>
          <cell r="N908">
            <v>155449</v>
          </cell>
          <cell r="O908"/>
          <cell r="P908">
            <v>2.21</v>
          </cell>
          <cell r="Q908">
            <v>162048.25</v>
          </cell>
          <cell r="R908"/>
          <cell r="S908">
            <v>2.21</v>
          </cell>
          <cell r="T908">
            <v>162048.25</v>
          </cell>
          <cell r="U908"/>
          <cell r="V908"/>
          <cell r="W908">
            <v>0.68</v>
          </cell>
          <cell r="X908">
            <v>49861</v>
          </cell>
          <cell r="Y908"/>
          <cell r="Z908">
            <v>0.68</v>
          </cell>
          <cell r="AA908">
            <v>49861</v>
          </cell>
          <cell r="AB908"/>
          <cell r="AC908">
            <v>0.7</v>
          </cell>
          <cell r="AD908">
            <v>51327.5</v>
          </cell>
          <cell r="AE908"/>
          <cell r="AF908">
            <v>0.7</v>
          </cell>
          <cell r="AG908">
            <v>51327.5</v>
          </cell>
          <cell r="AH908"/>
          <cell r="AI908">
            <v>0.85</v>
          </cell>
          <cell r="AJ908">
            <v>62326.25</v>
          </cell>
          <cell r="AK908"/>
          <cell r="AL908"/>
          <cell r="AM908">
            <v>2.89</v>
          </cell>
          <cell r="AN908">
            <v>211909.25</v>
          </cell>
          <cell r="AO908"/>
          <cell r="AP908">
            <v>2.89</v>
          </cell>
          <cell r="AQ908">
            <v>85838.78</v>
          </cell>
          <cell r="AR908"/>
          <cell r="AS908">
            <v>0.4</v>
          </cell>
          <cell r="AT908">
            <v>32342</v>
          </cell>
          <cell r="AU908"/>
          <cell r="AV908"/>
          <cell r="AW908">
            <v>1229787.78</v>
          </cell>
          <cell r="AX908"/>
          <cell r="AY908">
            <v>12.36</v>
          </cell>
        </row>
        <row r="909">
          <cell r="A909" t="str">
            <v>5609908100200</v>
          </cell>
          <cell r="B909" t="str">
            <v>UNION SCHOOL DIST 81</v>
          </cell>
          <cell r="C909" t="str">
            <v>WILL</v>
          </cell>
          <cell r="D909" t="str">
            <v>Elementary</v>
          </cell>
          <cell r="E909"/>
          <cell r="F909">
            <v>113.05</v>
          </cell>
          <cell r="G909">
            <v>52.66</v>
          </cell>
          <cell r="H909">
            <v>8.5</v>
          </cell>
          <cell r="I909"/>
          <cell r="J909">
            <v>0.42</v>
          </cell>
          <cell r="K909">
            <v>30796.5</v>
          </cell>
          <cell r="L909"/>
          <cell r="M909">
            <v>0.42</v>
          </cell>
          <cell r="N909">
            <v>30796.5</v>
          </cell>
          <cell r="O909"/>
          <cell r="P909">
            <v>0.43</v>
          </cell>
          <cell r="Q909">
            <v>31529.75</v>
          </cell>
          <cell r="R909"/>
          <cell r="S909">
            <v>0.43</v>
          </cell>
          <cell r="T909">
            <v>31529.75</v>
          </cell>
          <cell r="U909"/>
          <cell r="V909"/>
          <cell r="W909">
            <v>0.06</v>
          </cell>
          <cell r="X909">
            <v>4399.5</v>
          </cell>
          <cell r="Y909"/>
          <cell r="Z909">
            <v>0.06</v>
          </cell>
          <cell r="AA909">
            <v>4399.5</v>
          </cell>
          <cell r="AB909"/>
          <cell r="AC909">
            <v>7.0000000000000007E-2</v>
          </cell>
          <cell r="AD909">
            <v>5132.75</v>
          </cell>
          <cell r="AE909"/>
          <cell r="AF909">
            <v>7.0000000000000007E-2</v>
          </cell>
          <cell r="AG909">
            <v>5132.75</v>
          </cell>
          <cell r="AH909"/>
          <cell r="AI909">
            <v>0.08</v>
          </cell>
          <cell r="AJ909">
            <v>5866</v>
          </cell>
          <cell r="AK909"/>
          <cell r="AL909"/>
          <cell r="AM909">
            <v>0.8</v>
          </cell>
          <cell r="AN909">
            <v>58660</v>
          </cell>
          <cell r="AO909"/>
          <cell r="AP909">
            <v>0.8</v>
          </cell>
          <cell r="AQ909">
            <v>23761.599999999999</v>
          </cell>
          <cell r="AR909"/>
          <cell r="AS909">
            <v>0.11</v>
          </cell>
          <cell r="AT909">
            <v>8894.0499999999993</v>
          </cell>
          <cell r="AU909"/>
          <cell r="AV909"/>
          <cell r="AW909">
            <v>240898.65</v>
          </cell>
          <cell r="AX909"/>
          <cell r="AY909">
            <v>2.3600000000000003</v>
          </cell>
        </row>
        <row r="910">
          <cell r="A910" t="str">
            <v>5609908400200</v>
          </cell>
          <cell r="B910" t="str">
            <v>ROCKDALE SCHOOL DISTRICT 84</v>
          </cell>
          <cell r="C910" t="str">
            <v>WILL</v>
          </cell>
          <cell r="D910" t="str">
            <v>Elementary</v>
          </cell>
          <cell r="E910"/>
          <cell r="F910">
            <v>244.06</v>
          </cell>
          <cell r="G910">
            <v>170.33</v>
          </cell>
          <cell r="H910">
            <v>45.5</v>
          </cell>
          <cell r="I910"/>
          <cell r="J910">
            <v>1.36</v>
          </cell>
          <cell r="K910">
            <v>99722</v>
          </cell>
          <cell r="L910"/>
          <cell r="M910">
            <v>1.36</v>
          </cell>
          <cell r="N910">
            <v>99722</v>
          </cell>
          <cell r="O910"/>
          <cell r="P910">
            <v>1.41</v>
          </cell>
          <cell r="Q910">
            <v>103388.25</v>
          </cell>
          <cell r="R910"/>
          <cell r="S910">
            <v>1.41</v>
          </cell>
          <cell r="T910">
            <v>103388.25</v>
          </cell>
          <cell r="U910"/>
          <cell r="V910"/>
          <cell r="W910">
            <v>0.36</v>
          </cell>
          <cell r="X910">
            <v>26397</v>
          </cell>
          <cell r="Y910"/>
          <cell r="Z910">
            <v>0.36</v>
          </cell>
          <cell r="AA910">
            <v>26397</v>
          </cell>
          <cell r="AB910"/>
          <cell r="AC910">
            <v>0.37</v>
          </cell>
          <cell r="AD910">
            <v>27130.25</v>
          </cell>
          <cell r="AE910"/>
          <cell r="AF910">
            <v>0.37</v>
          </cell>
          <cell r="AG910">
            <v>27130.25</v>
          </cell>
          <cell r="AH910"/>
          <cell r="AI910">
            <v>0.45</v>
          </cell>
          <cell r="AJ910">
            <v>32996.25</v>
          </cell>
          <cell r="AK910"/>
          <cell r="AL910"/>
          <cell r="AM910">
            <v>1.73</v>
          </cell>
          <cell r="AN910">
            <v>126852.25</v>
          </cell>
          <cell r="AO910"/>
          <cell r="AP910">
            <v>1.73</v>
          </cell>
          <cell r="AQ910">
            <v>51384.46</v>
          </cell>
          <cell r="AR910"/>
          <cell r="AS910">
            <v>0.24</v>
          </cell>
          <cell r="AT910">
            <v>19405.2</v>
          </cell>
          <cell r="AU910"/>
          <cell r="AV910"/>
          <cell r="AW910">
            <v>743913.16</v>
          </cell>
          <cell r="AX910"/>
          <cell r="AY910">
            <v>7.4600000000000009</v>
          </cell>
        </row>
        <row r="911">
          <cell r="A911" t="str">
            <v>5609908600500</v>
          </cell>
          <cell r="B911" t="str">
            <v>JOLIET SCHOOL DIST 86</v>
          </cell>
          <cell r="C911" t="str">
            <v>WILL</v>
          </cell>
          <cell r="D911" t="str">
            <v>Elementary</v>
          </cell>
          <cell r="E911"/>
          <cell r="F911">
            <v>9751.1299999999992</v>
          </cell>
          <cell r="G911">
            <v>7472.33</v>
          </cell>
          <cell r="H911">
            <v>2311</v>
          </cell>
          <cell r="I911"/>
          <cell r="J911">
            <v>59.77</v>
          </cell>
          <cell r="K911">
            <v>4382635.25</v>
          </cell>
          <cell r="L911"/>
          <cell r="M911">
            <v>59.77</v>
          </cell>
          <cell r="N911">
            <v>4382635.25</v>
          </cell>
          <cell r="O911"/>
          <cell r="P911">
            <v>62.26</v>
          </cell>
          <cell r="Q911">
            <v>4565214.5</v>
          </cell>
          <cell r="R911"/>
          <cell r="S911">
            <v>62.26</v>
          </cell>
          <cell r="T911">
            <v>4565214.5</v>
          </cell>
          <cell r="U911"/>
          <cell r="V911"/>
          <cell r="W911">
            <v>18.48</v>
          </cell>
          <cell r="X911">
            <v>1355046</v>
          </cell>
          <cell r="Y911"/>
          <cell r="Z911">
            <v>18.48</v>
          </cell>
          <cell r="AA911">
            <v>1355046</v>
          </cell>
          <cell r="AB911"/>
          <cell r="AC911">
            <v>19.25</v>
          </cell>
          <cell r="AD911">
            <v>1411506.25</v>
          </cell>
          <cell r="AE911"/>
          <cell r="AF911">
            <v>19.25</v>
          </cell>
          <cell r="AG911">
            <v>1411506.25</v>
          </cell>
          <cell r="AH911"/>
          <cell r="AI911">
            <v>23.11</v>
          </cell>
          <cell r="AJ911">
            <v>1694540.75</v>
          </cell>
          <cell r="AK911"/>
          <cell r="AL911"/>
          <cell r="AM911">
            <v>69.150000000000006</v>
          </cell>
          <cell r="AN911">
            <v>5070423.75</v>
          </cell>
          <cell r="AO911"/>
          <cell r="AP911">
            <v>69.150000000000006</v>
          </cell>
          <cell r="AQ911">
            <v>2053893.3</v>
          </cell>
          <cell r="AR911"/>
          <cell r="AS911">
            <v>9.75</v>
          </cell>
          <cell r="AT911">
            <v>788336.25</v>
          </cell>
          <cell r="AU911"/>
          <cell r="AV911"/>
          <cell r="AW911">
            <v>33035998.050000001</v>
          </cell>
          <cell r="AX911"/>
          <cell r="AY911">
            <v>333.53</v>
          </cell>
        </row>
        <row r="912">
          <cell r="A912" t="str">
            <v>5609908800200</v>
          </cell>
          <cell r="B912" t="str">
            <v>CHANEY-MONGE SCH DISTRICT 88</v>
          </cell>
          <cell r="C912" t="str">
            <v>WILL</v>
          </cell>
          <cell r="D912" t="str">
            <v>Elementary</v>
          </cell>
          <cell r="E912"/>
          <cell r="F912">
            <v>456.05</v>
          </cell>
          <cell r="G912">
            <v>314.66000000000003</v>
          </cell>
          <cell r="H912">
            <v>108</v>
          </cell>
          <cell r="I912"/>
          <cell r="J912">
            <v>2.5099999999999998</v>
          </cell>
          <cell r="K912">
            <v>184045.75</v>
          </cell>
          <cell r="L912"/>
          <cell r="M912">
            <v>2.5099999999999998</v>
          </cell>
          <cell r="N912">
            <v>184045.75</v>
          </cell>
          <cell r="O912"/>
          <cell r="P912">
            <v>2.62</v>
          </cell>
          <cell r="Q912">
            <v>192111.5</v>
          </cell>
          <cell r="R912"/>
          <cell r="S912">
            <v>2.62</v>
          </cell>
          <cell r="T912">
            <v>192111.5</v>
          </cell>
          <cell r="U912"/>
          <cell r="V912"/>
          <cell r="W912">
            <v>0.86</v>
          </cell>
          <cell r="X912">
            <v>63059.5</v>
          </cell>
          <cell r="Y912"/>
          <cell r="Z912">
            <v>0.86</v>
          </cell>
          <cell r="AA912">
            <v>63059.5</v>
          </cell>
          <cell r="AB912"/>
          <cell r="AC912">
            <v>0.9</v>
          </cell>
          <cell r="AD912">
            <v>65992.5</v>
          </cell>
          <cell r="AE912"/>
          <cell r="AF912">
            <v>0.9</v>
          </cell>
          <cell r="AG912">
            <v>65992.5</v>
          </cell>
          <cell r="AH912"/>
          <cell r="AI912">
            <v>1.08</v>
          </cell>
          <cell r="AJ912">
            <v>79191</v>
          </cell>
          <cell r="AK912"/>
          <cell r="AL912"/>
          <cell r="AM912">
            <v>3.23</v>
          </cell>
          <cell r="AN912">
            <v>236839.75</v>
          </cell>
          <cell r="AO912"/>
          <cell r="AP912">
            <v>3.23</v>
          </cell>
          <cell r="AQ912">
            <v>95937.46</v>
          </cell>
          <cell r="AR912"/>
          <cell r="AS912">
            <v>0.45</v>
          </cell>
          <cell r="AT912">
            <v>36384.75</v>
          </cell>
          <cell r="AU912"/>
          <cell r="AV912"/>
          <cell r="AW912">
            <v>1458771.46</v>
          </cell>
          <cell r="AX912"/>
          <cell r="AY912">
            <v>14.72</v>
          </cell>
        </row>
        <row r="913">
          <cell r="A913" t="str">
            <v>56099088A0200</v>
          </cell>
          <cell r="B913" t="str">
            <v>RICHLAND SCHOOL DIST 88A</v>
          </cell>
          <cell r="C913" t="str">
            <v>WILL</v>
          </cell>
          <cell r="D913" t="str">
            <v>Elementary</v>
          </cell>
          <cell r="E913"/>
          <cell r="F913">
            <v>812.72</v>
          </cell>
          <cell r="G913">
            <v>328.33</v>
          </cell>
          <cell r="H913">
            <v>121</v>
          </cell>
          <cell r="I913"/>
          <cell r="J913">
            <v>2.62</v>
          </cell>
          <cell r="K913">
            <v>192111.5</v>
          </cell>
          <cell r="L913"/>
          <cell r="M913">
            <v>2.62</v>
          </cell>
          <cell r="N913">
            <v>192111.5</v>
          </cell>
          <cell r="O913"/>
          <cell r="P913">
            <v>2.73</v>
          </cell>
          <cell r="Q913">
            <v>200177.25</v>
          </cell>
          <cell r="R913"/>
          <cell r="S913">
            <v>2.73</v>
          </cell>
          <cell r="T913">
            <v>200177.25</v>
          </cell>
          <cell r="U913"/>
          <cell r="V913"/>
          <cell r="W913">
            <v>0.96</v>
          </cell>
          <cell r="X913">
            <v>70392</v>
          </cell>
          <cell r="Y913"/>
          <cell r="Z913">
            <v>0.96</v>
          </cell>
          <cell r="AA913">
            <v>70392</v>
          </cell>
          <cell r="AB913"/>
          <cell r="AC913">
            <v>1</v>
          </cell>
          <cell r="AD913">
            <v>73325</v>
          </cell>
          <cell r="AE913"/>
          <cell r="AF913">
            <v>1</v>
          </cell>
          <cell r="AG913">
            <v>73325</v>
          </cell>
          <cell r="AH913"/>
          <cell r="AI913">
            <v>1.21</v>
          </cell>
          <cell r="AJ913">
            <v>88723.25</v>
          </cell>
          <cell r="AK913"/>
          <cell r="AL913"/>
          <cell r="AM913">
            <v>5.76</v>
          </cell>
          <cell r="AN913">
            <v>422352</v>
          </cell>
          <cell r="AO913"/>
          <cell r="AP913">
            <v>5.76</v>
          </cell>
          <cell r="AQ913">
            <v>171083.51999999999</v>
          </cell>
          <cell r="AR913"/>
          <cell r="AS913">
            <v>0.81</v>
          </cell>
          <cell r="AT913">
            <v>65492.55</v>
          </cell>
          <cell r="AU913"/>
          <cell r="AV913"/>
          <cell r="AW913">
            <v>1819662.82</v>
          </cell>
          <cell r="AX913"/>
          <cell r="AY913">
            <v>18.009999999999998</v>
          </cell>
        </row>
        <row r="914">
          <cell r="A914" t="str">
            <v>5609908900200</v>
          </cell>
          <cell r="B914" t="str">
            <v>FAIRMONT SCHOOL DISTRICT 89</v>
          </cell>
          <cell r="C914" t="str">
            <v>WILL</v>
          </cell>
          <cell r="D914" t="str">
            <v>Elementary</v>
          </cell>
          <cell r="E914"/>
          <cell r="F914">
            <v>281.47000000000003</v>
          </cell>
          <cell r="G914">
            <v>224.66</v>
          </cell>
          <cell r="H914">
            <v>91.5</v>
          </cell>
          <cell r="I914"/>
          <cell r="J914">
            <v>1.79</v>
          </cell>
          <cell r="K914">
            <v>131251.75</v>
          </cell>
          <cell r="L914"/>
          <cell r="M914">
            <v>1.79</v>
          </cell>
          <cell r="N914">
            <v>131251.75</v>
          </cell>
          <cell r="O914"/>
          <cell r="P914">
            <v>1.87</v>
          </cell>
          <cell r="Q914">
            <v>137117.75</v>
          </cell>
          <cell r="R914"/>
          <cell r="S914">
            <v>1.87</v>
          </cell>
          <cell r="T914">
            <v>137117.75</v>
          </cell>
          <cell r="U914"/>
          <cell r="V914"/>
          <cell r="W914">
            <v>0.73</v>
          </cell>
          <cell r="X914">
            <v>53527.25</v>
          </cell>
          <cell r="Y914"/>
          <cell r="Z914">
            <v>0.73</v>
          </cell>
          <cell r="AA914">
            <v>53527.25</v>
          </cell>
          <cell r="AB914"/>
          <cell r="AC914">
            <v>0.76</v>
          </cell>
          <cell r="AD914">
            <v>55727</v>
          </cell>
          <cell r="AE914"/>
          <cell r="AF914">
            <v>0.76</v>
          </cell>
          <cell r="AG914">
            <v>55727</v>
          </cell>
          <cell r="AH914"/>
          <cell r="AI914">
            <v>0.91</v>
          </cell>
          <cell r="AJ914">
            <v>66725.75</v>
          </cell>
          <cell r="AK914"/>
          <cell r="AL914"/>
          <cell r="AM914">
            <v>1.99</v>
          </cell>
          <cell r="AN914">
            <v>145916.75</v>
          </cell>
          <cell r="AO914"/>
          <cell r="AP914">
            <v>1.99</v>
          </cell>
          <cell r="AQ914">
            <v>59106.98</v>
          </cell>
          <cell r="AR914"/>
          <cell r="AS914">
            <v>0.28000000000000003</v>
          </cell>
          <cell r="AT914">
            <v>22639.4</v>
          </cell>
          <cell r="AU914"/>
          <cell r="AV914"/>
          <cell r="AW914">
            <v>1049636.3799999999</v>
          </cell>
          <cell r="AX914"/>
          <cell r="AY914">
            <v>10.68</v>
          </cell>
        </row>
        <row r="915">
          <cell r="A915" t="str">
            <v>5609909000200</v>
          </cell>
          <cell r="B915" t="str">
            <v>TAFT SCHOOL DISTRICT 90</v>
          </cell>
          <cell r="C915" t="str">
            <v>WILL</v>
          </cell>
          <cell r="D915" t="str">
            <v>Elementary</v>
          </cell>
          <cell r="E915"/>
          <cell r="F915">
            <v>273.88</v>
          </cell>
          <cell r="G915">
            <v>99.66</v>
          </cell>
          <cell r="H915">
            <v>29</v>
          </cell>
          <cell r="I915"/>
          <cell r="J915">
            <v>0.79</v>
          </cell>
          <cell r="K915">
            <v>57926.75</v>
          </cell>
          <cell r="L915"/>
          <cell r="M915">
            <v>0.79</v>
          </cell>
          <cell r="N915">
            <v>57926.75</v>
          </cell>
          <cell r="O915"/>
          <cell r="P915">
            <v>0.83</v>
          </cell>
          <cell r="Q915">
            <v>60859.75</v>
          </cell>
          <cell r="R915"/>
          <cell r="S915">
            <v>0.83</v>
          </cell>
          <cell r="T915">
            <v>60859.75</v>
          </cell>
          <cell r="U915"/>
          <cell r="V915"/>
          <cell r="W915">
            <v>0.23</v>
          </cell>
          <cell r="X915">
            <v>16864.75</v>
          </cell>
          <cell r="Y915"/>
          <cell r="Z915">
            <v>0.23</v>
          </cell>
          <cell r="AA915">
            <v>16864.75</v>
          </cell>
          <cell r="AB915"/>
          <cell r="AC915">
            <v>0.24</v>
          </cell>
          <cell r="AD915">
            <v>17598</v>
          </cell>
          <cell r="AE915"/>
          <cell r="AF915">
            <v>0.24</v>
          </cell>
          <cell r="AG915">
            <v>17598</v>
          </cell>
          <cell r="AH915"/>
          <cell r="AI915">
            <v>0.28999999999999998</v>
          </cell>
          <cell r="AJ915">
            <v>21264.25</v>
          </cell>
          <cell r="AK915"/>
          <cell r="AL915"/>
          <cell r="AM915">
            <v>1.94</v>
          </cell>
          <cell r="AN915">
            <v>142250.5</v>
          </cell>
          <cell r="AO915"/>
          <cell r="AP915">
            <v>1.94</v>
          </cell>
          <cell r="AQ915">
            <v>57621.88</v>
          </cell>
          <cell r="AR915"/>
          <cell r="AS915">
            <v>0.27</v>
          </cell>
          <cell r="AT915">
            <v>21830.85</v>
          </cell>
          <cell r="AU915"/>
          <cell r="AV915"/>
          <cell r="AW915">
            <v>549465.98</v>
          </cell>
          <cell r="AX915"/>
          <cell r="AY915">
            <v>5.3900000000000006</v>
          </cell>
        </row>
        <row r="916">
          <cell r="A916" t="str">
            <v>5609909100200</v>
          </cell>
          <cell r="B916" t="str">
            <v>LOCKPORT SCHOOL DIST 91</v>
          </cell>
          <cell r="C916" t="str">
            <v>WILL</v>
          </cell>
          <cell r="D916" t="str">
            <v>Elementary</v>
          </cell>
          <cell r="E916"/>
          <cell r="F916">
            <v>534.23</v>
          </cell>
          <cell r="G916">
            <v>155.33000000000001</v>
          </cell>
          <cell r="H916">
            <v>14.66</v>
          </cell>
          <cell r="I916"/>
          <cell r="J916">
            <v>1.24</v>
          </cell>
          <cell r="K916">
            <v>90923</v>
          </cell>
          <cell r="L916"/>
          <cell r="M916">
            <v>1.24</v>
          </cell>
          <cell r="N916">
            <v>90923</v>
          </cell>
          <cell r="O916"/>
          <cell r="P916">
            <v>1.29</v>
          </cell>
          <cell r="Q916">
            <v>94589.25</v>
          </cell>
          <cell r="R916"/>
          <cell r="S916">
            <v>1.29</v>
          </cell>
          <cell r="T916">
            <v>94589.25</v>
          </cell>
          <cell r="U916"/>
          <cell r="V916"/>
          <cell r="W916">
            <v>0.11</v>
          </cell>
          <cell r="X916">
            <v>8065.75</v>
          </cell>
          <cell r="Y916"/>
          <cell r="Z916">
            <v>0.11</v>
          </cell>
          <cell r="AA916">
            <v>8065.75</v>
          </cell>
          <cell r="AB916"/>
          <cell r="AC916">
            <v>0.12</v>
          </cell>
          <cell r="AD916">
            <v>8799</v>
          </cell>
          <cell r="AE916"/>
          <cell r="AF916">
            <v>0.12</v>
          </cell>
          <cell r="AG916">
            <v>8799</v>
          </cell>
          <cell r="AH916"/>
          <cell r="AI916">
            <v>0.14000000000000001</v>
          </cell>
          <cell r="AJ916">
            <v>10265.5</v>
          </cell>
          <cell r="AK916"/>
          <cell r="AL916"/>
          <cell r="AM916">
            <v>3.78</v>
          </cell>
          <cell r="AN916">
            <v>277168.5</v>
          </cell>
          <cell r="AO916"/>
          <cell r="AP916">
            <v>3.78</v>
          </cell>
          <cell r="AQ916">
            <v>112273.56</v>
          </cell>
          <cell r="AR916"/>
          <cell r="AS916">
            <v>0.53</v>
          </cell>
          <cell r="AT916">
            <v>42853.15</v>
          </cell>
          <cell r="AU916"/>
          <cell r="AV916"/>
          <cell r="AW916">
            <v>847314.71</v>
          </cell>
          <cell r="AX916"/>
          <cell r="AY916">
            <v>8.09</v>
          </cell>
        </row>
        <row r="917">
          <cell r="A917" t="str">
            <v>5609909200200</v>
          </cell>
          <cell r="B917" t="str">
            <v>WILL COUNTY SCHOOL DISTRICT 92</v>
          </cell>
          <cell r="C917" t="str">
            <v>WILL</v>
          </cell>
          <cell r="D917" t="str">
            <v>Elementary</v>
          </cell>
          <cell r="E917"/>
          <cell r="F917">
            <v>1385.47</v>
          </cell>
          <cell r="G917">
            <v>340.66</v>
          </cell>
          <cell r="H917">
            <v>74.5</v>
          </cell>
          <cell r="I917"/>
          <cell r="J917">
            <v>2.72</v>
          </cell>
          <cell r="K917">
            <v>199444</v>
          </cell>
          <cell r="L917"/>
          <cell r="M917">
            <v>2.72</v>
          </cell>
          <cell r="N917">
            <v>199444</v>
          </cell>
          <cell r="O917"/>
          <cell r="P917">
            <v>2.83</v>
          </cell>
          <cell r="Q917">
            <v>207509.75</v>
          </cell>
          <cell r="R917"/>
          <cell r="S917">
            <v>2.83</v>
          </cell>
          <cell r="T917">
            <v>207509.75</v>
          </cell>
          <cell r="U917"/>
          <cell r="V917"/>
          <cell r="W917">
            <v>0.59</v>
          </cell>
          <cell r="X917">
            <v>43261.75</v>
          </cell>
          <cell r="Y917"/>
          <cell r="Z917">
            <v>0.59</v>
          </cell>
          <cell r="AA917">
            <v>43261.75</v>
          </cell>
          <cell r="AB917"/>
          <cell r="AC917">
            <v>0.62</v>
          </cell>
          <cell r="AD917">
            <v>45461.5</v>
          </cell>
          <cell r="AE917"/>
          <cell r="AF917">
            <v>0.62</v>
          </cell>
          <cell r="AG917">
            <v>45461.5</v>
          </cell>
          <cell r="AH917"/>
          <cell r="AI917">
            <v>0.74</v>
          </cell>
          <cell r="AJ917">
            <v>54260.5</v>
          </cell>
          <cell r="AK917"/>
          <cell r="AL917"/>
          <cell r="AM917">
            <v>9.82</v>
          </cell>
          <cell r="AN917">
            <v>720051.5</v>
          </cell>
          <cell r="AO917"/>
          <cell r="AP917">
            <v>9.82</v>
          </cell>
          <cell r="AQ917">
            <v>291673.64</v>
          </cell>
          <cell r="AR917"/>
          <cell r="AS917">
            <v>1.38</v>
          </cell>
          <cell r="AT917">
            <v>111579.9</v>
          </cell>
          <cell r="AU917"/>
          <cell r="AV917"/>
          <cell r="AW917">
            <v>2168919.54</v>
          </cell>
          <cell r="AX917"/>
          <cell r="AY917">
            <v>20.77</v>
          </cell>
        </row>
        <row r="918">
          <cell r="A918" t="str">
            <v>5609911400200</v>
          </cell>
          <cell r="B918" t="str">
            <v>MANHATTAN SCHOOL DIST 114</v>
          </cell>
          <cell r="C918" t="str">
            <v>WILL</v>
          </cell>
          <cell r="D918" t="str">
            <v>Elementary</v>
          </cell>
          <cell r="E918"/>
          <cell r="F918">
            <v>1793.5</v>
          </cell>
          <cell r="G918">
            <v>146.66</v>
          </cell>
          <cell r="H918">
            <v>28.5</v>
          </cell>
          <cell r="I918"/>
          <cell r="J918">
            <v>1.17</v>
          </cell>
          <cell r="K918">
            <v>85790.25</v>
          </cell>
          <cell r="L918"/>
          <cell r="M918">
            <v>1.17</v>
          </cell>
          <cell r="N918">
            <v>85790.25</v>
          </cell>
          <cell r="O918"/>
          <cell r="P918">
            <v>1.22</v>
          </cell>
          <cell r="Q918">
            <v>89456.5</v>
          </cell>
          <cell r="R918"/>
          <cell r="S918">
            <v>1.22</v>
          </cell>
          <cell r="T918">
            <v>89456.5</v>
          </cell>
          <cell r="U918"/>
          <cell r="V918"/>
          <cell r="W918">
            <v>0.22</v>
          </cell>
          <cell r="X918">
            <v>16131.5</v>
          </cell>
          <cell r="Y918"/>
          <cell r="Z918">
            <v>0.22</v>
          </cell>
          <cell r="AA918">
            <v>16131.5</v>
          </cell>
          <cell r="AB918"/>
          <cell r="AC918">
            <v>0.23</v>
          </cell>
          <cell r="AD918">
            <v>16864.75</v>
          </cell>
          <cell r="AE918"/>
          <cell r="AF918">
            <v>0.23</v>
          </cell>
          <cell r="AG918">
            <v>16864.75</v>
          </cell>
          <cell r="AH918"/>
          <cell r="AI918">
            <v>0.28000000000000003</v>
          </cell>
          <cell r="AJ918">
            <v>20531</v>
          </cell>
          <cell r="AK918"/>
          <cell r="AL918"/>
          <cell r="AM918">
            <v>12.71</v>
          </cell>
          <cell r="AN918">
            <v>931960.75</v>
          </cell>
          <cell r="AO918"/>
          <cell r="AP918">
            <v>12.71</v>
          </cell>
          <cell r="AQ918">
            <v>377512.42</v>
          </cell>
          <cell r="AR918"/>
          <cell r="AS918">
            <v>1.79</v>
          </cell>
          <cell r="AT918">
            <v>144730.45000000001</v>
          </cell>
          <cell r="AU918"/>
          <cell r="AV918"/>
          <cell r="AW918">
            <v>1891220.62</v>
          </cell>
          <cell r="AX918"/>
          <cell r="AY918">
            <v>17.28</v>
          </cell>
        </row>
        <row r="919">
          <cell r="A919" t="str">
            <v>5609912200200</v>
          </cell>
          <cell r="B919" t="str">
            <v>NEW LENOX SCHOOL DIST 122</v>
          </cell>
          <cell r="C919" t="str">
            <v>WILL</v>
          </cell>
          <cell r="D919" t="str">
            <v>Elementary</v>
          </cell>
          <cell r="E919"/>
          <cell r="F919">
            <v>4835.29</v>
          </cell>
          <cell r="G919">
            <v>510.33</v>
          </cell>
          <cell r="H919">
            <v>48</v>
          </cell>
          <cell r="I919"/>
          <cell r="J919">
            <v>4.08</v>
          </cell>
          <cell r="K919">
            <v>299166</v>
          </cell>
          <cell r="L919"/>
          <cell r="M919">
            <v>4.08</v>
          </cell>
          <cell r="N919">
            <v>299166</v>
          </cell>
          <cell r="O919"/>
          <cell r="P919">
            <v>4.25</v>
          </cell>
          <cell r="Q919">
            <v>311631.25</v>
          </cell>
          <cell r="R919"/>
          <cell r="S919">
            <v>4.25</v>
          </cell>
          <cell r="T919">
            <v>311631.25</v>
          </cell>
          <cell r="U919"/>
          <cell r="V919"/>
          <cell r="W919">
            <v>0.38</v>
          </cell>
          <cell r="X919">
            <v>27863.5</v>
          </cell>
          <cell r="Y919"/>
          <cell r="Z919">
            <v>0.38</v>
          </cell>
          <cell r="AA919">
            <v>27863.5</v>
          </cell>
          <cell r="AB919"/>
          <cell r="AC919">
            <v>0.4</v>
          </cell>
          <cell r="AD919">
            <v>29330</v>
          </cell>
          <cell r="AE919"/>
          <cell r="AF919">
            <v>0.4</v>
          </cell>
          <cell r="AG919">
            <v>29330</v>
          </cell>
          <cell r="AH919"/>
          <cell r="AI919">
            <v>0.48</v>
          </cell>
          <cell r="AJ919">
            <v>35196</v>
          </cell>
          <cell r="AK919"/>
          <cell r="AL919"/>
          <cell r="AM919">
            <v>34.29</v>
          </cell>
          <cell r="AN919">
            <v>2514314.25</v>
          </cell>
          <cell r="AO919"/>
          <cell r="AP919">
            <v>34.29</v>
          </cell>
          <cell r="AQ919">
            <v>1018481.58</v>
          </cell>
          <cell r="AR919"/>
          <cell r="AS919">
            <v>4.83</v>
          </cell>
          <cell r="AT919">
            <v>390529.65</v>
          </cell>
          <cell r="AU919"/>
          <cell r="AV919"/>
          <cell r="AW919">
            <v>5294502.9800000004</v>
          </cell>
          <cell r="AX919"/>
          <cell r="AY919">
            <v>48.53</v>
          </cell>
        </row>
        <row r="920">
          <cell r="A920" t="str">
            <v>56099157C0400</v>
          </cell>
          <cell r="B920" t="str">
            <v>FRANKFORT C C SCH DIST 157C</v>
          </cell>
          <cell r="C920" t="str">
            <v>WILL</v>
          </cell>
          <cell r="D920" t="str">
            <v>Elementary</v>
          </cell>
          <cell r="E920"/>
          <cell r="F920">
            <v>2625.75</v>
          </cell>
          <cell r="G920">
            <v>162.66</v>
          </cell>
          <cell r="H920">
            <v>72.5</v>
          </cell>
          <cell r="I920"/>
          <cell r="J920">
            <v>1.3</v>
          </cell>
          <cell r="K920">
            <v>95322.5</v>
          </cell>
          <cell r="L920"/>
          <cell r="M920">
            <v>1.3</v>
          </cell>
          <cell r="N920">
            <v>95322.5</v>
          </cell>
          <cell r="O920"/>
          <cell r="P920">
            <v>1.35</v>
          </cell>
          <cell r="Q920">
            <v>98988.75</v>
          </cell>
          <cell r="R920"/>
          <cell r="S920">
            <v>1.35</v>
          </cell>
          <cell r="T920">
            <v>98988.75</v>
          </cell>
          <cell r="U920"/>
          <cell r="V920"/>
          <cell r="W920">
            <v>0.57999999999999996</v>
          </cell>
          <cell r="X920">
            <v>42528.5</v>
          </cell>
          <cell r="Y920"/>
          <cell r="Z920">
            <v>0.57999999999999996</v>
          </cell>
          <cell r="AA920">
            <v>42528.5</v>
          </cell>
          <cell r="AB920"/>
          <cell r="AC920">
            <v>0.6</v>
          </cell>
          <cell r="AD920">
            <v>43995</v>
          </cell>
          <cell r="AE920"/>
          <cell r="AF920">
            <v>0.6</v>
          </cell>
          <cell r="AG920">
            <v>43995</v>
          </cell>
          <cell r="AH920"/>
          <cell r="AI920">
            <v>0.72</v>
          </cell>
          <cell r="AJ920">
            <v>52794</v>
          </cell>
          <cell r="AK920"/>
          <cell r="AL920"/>
          <cell r="AM920">
            <v>18.62</v>
          </cell>
          <cell r="AN920">
            <v>1365311.5</v>
          </cell>
          <cell r="AO920"/>
          <cell r="AP920">
            <v>18.62</v>
          </cell>
          <cell r="AQ920">
            <v>553051.24</v>
          </cell>
          <cell r="AR920"/>
          <cell r="AS920">
            <v>2.62</v>
          </cell>
          <cell r="AT920">
            <v>211840.1</v>
          </cell>
          <cell r="AU920"/>
          <cell r="AV920"/>
          <cell r="AW920">
            <v>2744666.34</v>
          </cell>
          <cell r="AX920"/>
          <cell r="AY920">
            <v>25.12</v>
          </cell>
        </row>
        <row r="921">
          <cell r="A921" t="str">
            <v>5609915900200</v>
          </cell>
          <cell r="B921" t="str">
            <v>MOKENA SCHOOL DIST 159</v>
          </cell>
          <cell r="C921" t="str">
            <v>WILL</v>
          </cell>
          <cell r="D921" t="str">
            <v>Elementary</v>
          </cell>
          <cell r="E921"/>
          <cell r="F921">
            <v>1512.75</v>
          </cell>
          <cell r="G921">
            <v>206</v>
          </cell>
          <cell r="H921">
            <v>86.5</v>
          </cell>
          <cell r="I921"/>
          <cell r="J921">
            <v>1.64</v>
          </cell>
          <cell r="K921">
            <v>120253</v>
          </cell>
          <cell r="L921"/>
          <cell r="M921">
            <v>1.64</v>
          </cell>
          <cell r="N921">
            <v>120253</v>
          </cell>
          <cell r="O921"/>
          <cell r="P921">
            <v>1.71</v>
          </cell>
          <cell r="Q921">
            <v>125385.75</v>
          </cell>
          <cell r="R921"/>
          <cell r="S921">
            <v>1.71</v>
          </cell>
          <cell r="T921">
            <v>125385.75</v>
          </cell>
          <cell r="U921"/>
          <cell r="V921"/>
          <cell r="W921">
            <v>0.69</v>
          </cell>
          <cell r="X921">
            <v>50594.25</v>
          </cell>
          <cell r="Y921"/>
          <cell r="Z921">
            <v>0.69</v>
          </cell>
          <cell r="AA921">
            <v>50594.25</v>
          </cell>
          <cell r="AB921"/>
          <cell r="AC921">
            <v>0.72</v>
          </cell>
          <cell r="AD921">
            <v>52794</v>
          </cell>
          <cell r="AE921"/>
          <cell r="AF921">
            <v>0.72</v>
          </cell>
          <cell r="AG921">
            <v>52794</v>
          </cell>
          <cell r="AH921"/>
          <cell r="AI921">
            <v>0.86</v>
          </cell>
          <cell r="AJ921">
            <v>63059.5</v>
          </cell>
          <cell r="AK921"/>
          <cell r="AL921"/>
          <cell r="AM921">
            <v>10.72</v>
          </cell>
          <cell r="AN921">
            <v>786044</v>
          </cell>
          <cell r="AO921"/>
          <cell r="AP921">
            <v>10.72</v>
          </cell>
          <cell r="AQ921">
            <v>318405.44</v>
          </cell>
          <cell r="AR921"/>
          <cell r="AS921">
            <v>1.51</v>
          </cell>
          <cell r="AT921">
            <v>122091.05</v>
          </cell>
          <cell r="AU921"/>
          <cell r="AV921"/>
          <cell r="AW921">
            <v>1987653.99</v>
          </cell>
          <cell r="AX921"/>
          <cell r="AY921">
            <v>18.77</v>
          </cell>
        </row>
        <row r="922">
          <cell r="A922" t="str">
            <v>5609916100200</v>
          </cell>
          <cell r="B922" t="str">
            <v>SUMMIT HILL SCHOOL DIST 161</v>
          </cell>
          <cell r="C922" t="str">
            <v>WILL</v>
          </cell>
          <cell r="D922" t="str">
            <v>Elementary</v>
          </cell>
          <cell r="E922"/>
          <cell r="F922">
            <v>2564.1999999999998</v>
          </cell>
          <cell r="G922">
            <v>350.33</v>
          </cell>
          <cell r="H922">
            <v>192</v>
          </cell>
          <cell r="I922"/>
          <cell r="J922">
            <v>2.8</v>
          </cell>
          <cell r="K922">
            <v>205310</v>
          </cell>
          <cell r="L922"/>
          <cell r="M922">
            <v>2.8</v>
          </cell>
          <cell r="N922">
            <v>205310</v>
          </cell>
          <cell r="O922"/>
          <cell r="P922">
            <v>2.91</v>
          </cell>
          <cell r="Q922">
            <v>213375.75</v>
          </cell>
          <cell r="R922"/>
          <cell r="S922">
            <v>2.91</v>
          </cell>
          <cell r="T922">
            <v>213375.75</v>
          </cell>
          <cell r="U922"/>
          <cell r="V922"/>
          <cell r="W922">
            <v>1.53</v>
          </cell>
          <cell r="X922">
            <v>112187.25</v>
          </cell>
          <cell r="Y922"/>
          <cell r="Z922">
            <v>1.53</v>
          </cell>
          <cell r="AA922">
            <v>112187.25</v>
          </cell>
          <cell r="AB922"/>
          <cell r="AC922">
            <v>1.6</v>
          </cell>
          <cell r="AD922">
            <v>117320</v>
          </cell>
          <cell r="AE922"/>
          <cell r="AF922">
            <v>1.6</v>
          </cell>
          <cell r="AG922">
            <v>117320</v>
          </cell>
          <cell r="AH922"/>
          <cell r="AI922">
            <v>1.92</v>
          </cell>
          <cell r="AJ922">
            <v>140784</v>
          </cell>
          <cell r="AK922"/>
          <cell r="AL922"/>
          <cell r="AM922">
            <v>18.18</v>
          </cell>
          <cell r="AN922">
            <v>1333048.5</v>
          </cell>
          <cell r="AO922"/>
          <cell r="AP922">
            <v>18.18</v>
          </cell>
          <cell r="AQ922">
            <v>539982.36</v>
          </cell>
          <cell r="AR922"/>
          <cell r="AS922">
            <v>2.56</v>
          </cell>
          <cell r="AT922">
            <v>206988.79999999999</v>
          </cell>
          <cell r="AU922"/>
          <cell r="AV922"/>
          <cell r="AW922">
            <v>3517189.66</v>
          </cell>
          <cell r="AX922"/>
          <cell r="AY922">
            <v>33.450000000000003</v>
          </cell>
        </row>
        <row r="923">
          <cell r="A923" t="str">
            <v>56099200U2600</v>
          </cell>
          <cell r="B923" t="str">
            <v>BEECHER C U SCH DIST 200U</v>
          </cell>
          <cell r="C923" t="str">
            <v>WILL</v>
          </cell>
          <cell r="D923" t="str">
            <v>Unit</v>
          </cell>
          <cell r="E923"/>
          <cell r="F923">
            <v>1059.05</v>
          </cell>
          <cell r="G923">
            <v>229</v>
          </cell>
          <cell r="H923">
            <v>77</v>
          </cell>
          <cell r="I923"/>
          <cell r="J923">
            <v>1.83</v>
          </cell>
          <cell r="K923">
            <v>134184.75</v>
          </cell>
          <cell r="L923"/>
          <cell r="M923">
            <v>1.83</v>
          </cell>
          <cell r="N923">
            <v>134184.75</v>
          </cell>
          <cell r="O923"/>
          <cell r="P923">
            <v>1.9</v>
          </cell>
          <cell r="Q923">
            <v>139317.5</v>
          </cell>
          <cell r="R923"/>
          <cell r="S923">
            <v>1.9</v>
          </cell>
          <cell r="T923">
            <v>139317.5</v>
          </cell>
          <cell r="U923"/>
          <cell r="V923"/>
          <cell r="W923">
            <v>0.61</v>
          </cell>
          <cell r="X923">
            <v>44728.25</v>
          </cell>
          <cell r="Y923"/>
          <cell r="Z923">
            <v>0.61</v>
          </cell>
          <cell r="AA923">
            <v>44728.25</v>
          </cell>
          <cell r="AB923"/>
          <cell r="AC923">
            <v>0.64</v>
          </cell>
          <cell r="AD923">
            <v>46928</v>
          </cell>
          <cell r="AE923"/>
          <cell r="AF923">
            <v>0.64</v>
          </cell>
          <cell r="AG923">
            <v>46928</v>
          </cell>
          <cell r="AH923"/>
          <cell r="AI923">
            <v>0.77</v>
          </cell>
          <cell r="AJ923">
            <v>56460.25</v>
          </cell>
          <cell r="AK923"/>
          <cell r="AL923"/>
          <cell r="AM923">
            <v>7.51</v>
          </cell>
          <cell r="AN923">
            <v>550670.75</v>
          </cell>
          <cell r="AO923"/>
          <cell r="AP923">
            <v>7.51</v>
          </cell>
          <cell r="AQ923">
            <v>223062.02</v>
          </cell>
          <cell r="AR923"/>
          <cell r="AS923">
            <v>1.05</v>
          </cell>
          <cell r="AT923">
            <v>84897.75</v>
          </cell>
          <cell r="AU923"/>
          <cell r="AV923"/>
          <cell r="AW923">
            <v>1645407.77</v>
          </cell>
          <cell r="AX923"/>
          <cell r="AY923">
            <v>15.799999999999999</v>
          </cell>
        </row>
        <row r="924">
          <cell r="A924" t="str">
            <v>56099201U2600</v>
          </cell>
          <cell r="B924" t="str">
            <v>CRETE MONEE C U SCHOOL DIST 201U</v>
          </cell>
          <cell r="C924" t="str">
            <v>WILL</v>
          </cell>
          <cell r="D924" t="str">
            <v>Unit</v>
          </cell>
          <cell r="E924"/>
          <cell r="F924">
            <v>4320.96</v>
          </cell>
          <cell r="G924">
            <v>2165.66</v>
          </cell>
          <cell r="H924">
            <v>194</v>
          </cell>
          <cell r="I924"/>
          <cell r="J924">
            <v>17.32</v>
          </cell>
          <cell r="K924">
            <v>1269989</v>
          </cell>
          <cell r="L924"/>
          <cell r="M924">
            <v>17.32</v>
          </cell>
          <cell r="N924">
            <v>1269989</v>
          </cell>
          <cell r="O924"/>
          <cell r="P924">
            <v>18.04</v>
          </cell>
          <cell r="Q924">
            <v>1322783</v>
          </cell>
          <cell r="R924"/>
          <cell r="S924">
            <v>18.04</v>
          </cell>
          <cell r="T924">
            <v>1322783</v>
          </cell>
          <cell r="U924"/>
          <cell r="V924"/>
          <cell r="W924">
            <v>1.55</v>
          </cell>
          <cell r="X924">
            <v>113653.75</v>
          </cell>
          <cell r="Y924"/>
          <cell r="Z924">
            <v>1.55</v>
          </cell>
          <cell r="AA924">
            <v>113653.75</v>
          </cell>
          <cell r="AB924"/>
          <cell r="AC924">
            <v>1.61</v>
          </cell>
          <cell r="AD924">
            <v>118053.25</v>
          </cell>
          <cell r="AE924"/>
          <cell r="AF924">
            <v>1.61</v>
          </cell>
          <cell r="AG924">
            <v>118053.25</v>
          </cell>
          <cell r="AH924"/>
          <cell r="AI924">
            <v>1.94</v>
          </cell>
          <cell r="AJ924">
            <v>142250.5</v>
          </cell>
          <cell r="AK924"/>
          <cell r="AL924"/>
          <cell r="AM924">
            <v>30.64</v>
          </cell>
          <cell r="AN924">
            <v>2246678</v>
          </cell>
          <cell r="AO924"/>
          <cell r="AP924">
            <v>30.64</v>
          </cell>
          <cell r="AQ924">
            <v>910069.28</v>
          </cell>
          <cell r="AR924"/>
          <cell r="AS924">
            <v>4.32</v>
          </cell>
          <cell r="AT924">
            <v>349293.6</v>
          </cell>
          <cell r="AU924"/>
          <cell r="AV924"/>
          <cell r="AW924">
            <v>9297249.379999999</v>
          </cell>
          <cell r="AX924"/>
          <cell r="AY924">
            <v>90.75</v>
          </cell>
        </row>
        <row r="925">
          <cell r="A925" t="str">
            <v>5609920202200</v>
          </cell>
          <cell r="B925" t="str">
            <v>PLAINFIELD SCHOOL DIST 202</v>
          </cell>
          <cell r="C925" t="str">
            <v>WILL</v>
          </cell>
          <cell r="D925" t="str">
            <v>Unit</v>
          </cell>
          <cell r="E925"/>
          <cell r="F925">
            <v>24751.8</v>
          </cell>
          <cell r="G925">
            <v>5564.66</v>
          </cell>
          <cell r="H925">
            <v>2955.5</v>
          </cell>
          <cell r="I925"/>
          <cell r="J925">
            <v>44.51</v>
          </cell>
          <cell r="K925">
            <v>3263695.75</v>
          </cell>
          <cell r="L925"/>
          <cell r="M925">
            <v>44.51</v>
          </cell>
          <cell r="N925">
            <v>3263695.75</v>
          </cell>
          <cell r="O925"/>
          <cell r="P925">
            <v>46.37</v>
          </cell>
          <cell r="Q925">
            <v>3400080.25</v>
          </cell>
          <cell r="R925"/>
          <cell r="S925">
            <v>46.37</v>
          </cell>
          <cell r="T925">
            <v>3400080.25</v>
          </cell>
          <cell r="U925"/>
          <cell r="V925"/>
          <cell r="W925">
            <v>23.64</v>
          </cell>
          <cell r="X925">
            <v>1733403</v>
          </cell>
          <cell r="Y925"/>
          <cell r="Z925">
            <v>23.64</v>
          </cell>
          <cell r="AA925">
            <v>1733403</v>
          </cell>
          <cell r="AB925"/>
          <cell r="AC925">
            <v>24.62</v>
          </cell>
          <cell r="AD925">
            <v>1805261.5</v>
          </cell>
          <cell r="AE925"/>
          <cell r="AF925">
            <v>24.62</v>
          </cell>
          <cell r="AG925">
            <v>1805261.5</v>
          </cell>
          <cell r="AH925"/>
          <cell r="AI925">
            <v>29.55</v>
          </cell>
          <cell r="AJ925">
            <v>2166753.75</v>
          </cell>
          <cell r="AK925"/>
          <cell r="AL925"/>
          <cell r="AM925">
            <v>175.54</v>
          </cell>
          <cell r="AN925">
            <v>12871470.5</v>
          </cell>
          <cell r="AO925"/>
          <cell r="AP925">
            <v>175.54</v>
          </cell>
          <cell r="AQ925">
            <v>5213889.08</v>
          </cell>
          <cell r="AR925"/>
          <cell r="AS925">
            <v>24.75</v>
          </cell>
          <cell r="AT925">
            <v>2001161.25</v>
          </cell>
          <cell r="AU925"/>
          <cell r="AV925"/>
          <cell r="AW925">
            <v>42658155.579999998</v>
          </cell>
          <cell r="AX925"/>
          <cell r="AY925">
            <v>415.22</v>
          </cell>
        </row>
        <row r="926">
          <cell r="A926" t="str">
            <v>5609920300400</v>
          </cell>
          <cell r="B926" t="str">
            <v>ELWOOD C C SCH DIST 203</v>
          </cell>
          <cell r="C926" t="str">
            <v>WILL</v>
          </cell>
          <cell r="D926" t="str">
            <v>Elementary</v>
          </cell>
          <cell r="E926"/>
          <cell r="F926">
            <v>280.54000000000002</v>
          </cell>
          <cell r="G926">
            <v>99</v>
          </cell>
          <cell r="H926">
            <v>16.5</v>
          </cell>
          <cell r="I926"/>
          <cell r="J926">
            <v>0.79</v>
          </cell>
          <cell r="K926">
            <v>57926.75</v>
          </cell>
          <cell r="L926"/>
          <cell r="M926">
            <v>0.79</v>
          </cell>
          <cell r="N926">
            <v>57926.75</v>
          </cell>
          <cell r="O926"/>
          <cell r="P926">
            <v>0.82</v>
          </cell>
          <cell r="Q926">
            <v>60126.5</v>
          </cell>
          <cell r="R926"/>
          <cell r="S926">
            <v>0.82</v>
          </cell>
          <cell r="T926">
            <v>60126.5</v>
          </cell>
          <cell r="U926"/>
          <cell r="V926"/>
          <cell r="W926">
            <v>0.13</v>
          </cell>
          <cell r="X926">
            <v>9532.25</v>
          </cell>
          <cell r="Y926"/>
          <cell r="Z926">
            <v>0.13</v>
          </cell>
          <cell r="AA926">
            <v>9532.25</v>
          </cell>
          <cell r="AB926"/>
          <cell r="AC926">
            <v>0.13</v>
          </cell>
          <cell r="AD926">
            <v>9532.25</v>
          </cell>
          <cell r="AE926"/>
          <cell r="AF926">
            <v>0.13</v>
          </cell>
          <cell r="AG926">
            <v>9532.25</v>
          </cell>
          <cell r="AH926"/>
          <cell r="AI926">
            <v>0.16</v>
          </cell>
          <cell r="AJ926">
            <v>11732</v>
          </cell>
          <cell r="AK926"/>
          <cell r="AL926"/>
          <cell r="AM926">
            <v>1.98</v>
          </cell>
          <cell r="AN926">
            <v>145183.5</v>
          </cell>
          <cell r="AO926"/>
          <cell r="AP926">
            <v>1.98</v>
          </cell>
          <cell r="AQ926">
            <v>58809.96</v>
          </cell>
          <cell r="AR926"/>
          <cell r="AS926">
            <v>0.28000000000000003</v>
          </cell>
          <cell r="AT926">
            <v>22639.4</v>
          </cell>
          <cell r="AU926"/>
          <cell r="AV926"/>
          <cell r="AW926">
            <v>512600.36</v>
          </cell>
          <cell r="AX926"/>
          <cell r="AY926">
            <v>4.9599999999999991</v>
          </cell>
        </row>
        <row r="927">
          <cell r="A927" t="str">
            <v>5609920401700</v>
          </cell>
          <cell r="B927" t="str">
            <v>JOLIET TWP HS DIST 204</v>
          </cell>
          <cell r="C927" t="str">
            <v>WILL</v>
          </cell>
          <cell r="D927" t="str">
            <v>High School</v>
          </cell>
          <cell r="E927"/>
          <cell r="F927">
            <v>6814</v>
          </cell>
          <cell r="G927">
            <v>3954</v>
          </cell>
          <cell r="H927">
            <v>423</v>
          </cell>
          <cell r="I927"/>
          <cell r="J927">
            <v>31.63</v>
          </cell>
          <cell r="K927">
            <v>2319269.75</v>
          </cell>
          <cell r="L927"/>
          <cell r="M927">
            <v>31.63</v>
          </cell>
          <cell r="N927">
            <v>2319269.75</v>
          </cell>
          <cell r="O927"/>
          <cell r="P927">
            <v>32.950000000000003</v>
          </cell>
          <cell r="Q927">
            <v>2416058.75</v>
          </cell>
          <cell r="R927"/>
          <cell r="S927">
            <v>32.950000000000003</v>
          </cell>
          <cell r="T927">
            <v>2416058.75</v>
          </cell>
          <cell r="U927"/>
          <cell r="V927"/>
          <cell r="W927">
            <v>3.38</v>
          </cell>
          <cell r="X927">
            <v>247838.5</v>
          </cell>
          <cell r="Y927"/>
          <cell r="Z927">
            <v>3.38</v>
          </cell>
          <cell r="AA927">
            <v>247838.5</v>
          </cell>
          <cell r="AB927"/>
          <cell r="AC927">
            <v>3.52</v>
          </cell>
          <cell r="AD927">
            <v>258104</v>
          </cell>
          <cell r="AE927"/>
          <cell r="AF927">
            <v>3.52</v>
          </cell>
          <cell r="AG927">
            <v>258104</v>
          </cell>
          <cell r="AH927"/>
          <cell r="AI927">
            <v>4.2300000000000004</v>
          </cell>
          <cell r="AJ927">
            <v>310164.75</v>
          </cell>
          <cell r="AK927"/>
          <cell r="AL927"/>
          <cell r="AM927">
            <v>48.32</v>
          </cell>
          <cell r="AN927">
            <v>3543064</v>
          </cell>
          <cell r="AO927"/>
          <cell r="AP927">
            <v>48.32</v>
          </cell>
          <cell r="AQ927">
            <v>1435200.64</v>
          </cell>
          <cell r="AR927"/>
          <cell r="AS927">
            <v>6.81</v>
          </cell>
          <cell r="AT927">
            <v>550622.55000000005</v>
          </cell>
          <cell r="AU927"/>
          <cell r="AV927"/>
          <cell r="AW927">
            <v>16321593.939999999</v>
          </cell>
          <cell r="AX927"/>
          <cell r="AY927">
            <v>160.5</v>
          </cell>
        </row>
        <row r="928">
          <cell r="A928" t="str">
            <v>5609920501700</v>
          </cell>
          <cell r="B928" t="str">
            <v>LOCKPORT TWP HS DIST 205</v>
          </cell>
          <cell r="C928" t="str">
            <v>WILL</v>
          </cell>
          <cell r="D928" t="str">
            <v>High School</v>
          </cell>
          <cell r="E928"/>
          <cell r="F928">
            <v>3838.5</v>
          </cell>
          <cell r="G928">
            <v>942.66</v>
          </cell>
          <cell r="H928">
            <v>84.5</v>
          </cell>
          <cell r="I928"/>
          <cell r="J928">
            <v>7.54</v>
          </cell>
          <cell r="K928">
            <v>552870.5</v>
          </cell>
          <cell r="L928"/>
          <cell r="M928">
            <v>7.54</v>
          </cell>
          <cell r="N928">
            <v>552870.5</v>
          </cell>
          <cell r="O928"/>
          <cell r="P928">
            <v>7.85</v>
          </cell>
          <cell r="Q928">
            <v>575601.25</v>
          </cell>
          <cell r="R928"/>
          <cell r="S928">
            <v>7.85</v>
          </cell>
          <cell r="T928">
            <v>575601.25</v>
          </cell>
          <cell r="U928"/>
          <cell r="V928"/>
          <cell r="W928">
            <v>0.67</v>
          </cell>
          <cell r="X928">
            <v>49127.75</v>
          </cell>
          <cell r="Y928"/>
          <cell r="Z928">
            <v>0.67</v>
          </cell>
          <cell r="AA928">
            <v>49127.75</v>
          </cell>
          <cell r="AB928"/>
          <cell r="AC928">
            <v>0.7</v>
          </cell>
          <cell r="AD928">
            <v>51327.5</v>
          </cell>
          <cell r="AE928"/>
          <cell r="AF928">
            <v>0.7</v>
          </cell>
          <cell r="AG928">
            <v>51327.5</v>
          </cell>
          <cell r="AH928"/>
          <cell r="AI928">
            <v>0.84</v>
          </cell>
          <cell r="AJ928">
            <v>61593</v>
          </cell>
          <cell r="AK928"/>
          <cell r="AL928"/>
          <cell r="AM928">
            <v>27.22</v>
          </cell>
          <cell r="AN928">
            <v>1995906.5</v>
          </cell>
          <cell r="AO928"/>
          <cell r="AP928">
            <v>27.22</v>
          </cell>
          <cell r="AQ928">
            <v>808488.44</v>
          </cell>
          <cell r="AR928"/>
          <cell r="AS928">
            <v>3.83</v>
          </cell>
          <cell r="AT928">
            <v>309674.65000000002</v>
          </cell>
          <cell r="AU928"/>
          <cell r="AV928"/>
          <cell r="AW928">
            <v>5633516.5899999999</v>
          </cell>
          <cell r="AX928"/>
          <cell r="AY928">
            <v>53.370000000000005</v>
          </cell>
        </row>
        <row r="929">
          <cell r="A929" t="str">
            <v>56099207U2600</v>
          </cell>
          <cell r="B929" t="str">
            <v>PEOTONE C U SCH DIST 207U</v>
          </cell>
          <cell r="C929" t="str">
            <v>WILL</v>
          </cell>
          <cell r="D929" t="str">
            <v>Unit</v>
          </cell>
          <cell r="E929"/>
          <cell r="F929">
            <v>1294.78</v>
          </cell>
          <cell r="G929">
            <v>280.33</v>
          </cell>
          <cell r="H929">
            <v>59.66</v>
          </cell>
          <cell r="I929"/>
          <cell r="J929">
            <v>2.2400000000000002</v>
          </cell>
          <cell r="K929">
            <v>164248</v>
          </cell>
          <cell r="L929"/>
          <cell r="M929">
            <v>2.2400000000000002</v>
          </cell>
          <cell r="N929">
            <v>164248</v>
          </cell>
          <cell r="O929"/>
          <cell r="P929">
            <v>2.33</v>
          </cell>
          <cell r="Q929">
            <v>170847.25</v>
          </cell>
          <cell r="R929"/>
          <cell r="S929">
            <v>2.33</v>
          </cell>
          <cell r="T929">
            <v>170847.25</v>
          </cell>
          <cell r="U929"/>
          <cell r="V929"/>
          <cell r="W929">
            <v>0.47</v>
          </cell>
          <cell r="X929">
            <v>34462.75</v>
          </cell>
          <cell r="Y929"/>
          <cell r="Z929">
            <v>0.47</v>
          </cell>
          <cell r="AA929">
            <v>34462.75</v>
          </cell>
          <cell r="AB929"/>
          <cell r="AC929">
            <v>0.49</v>
          </cell>
          <cell r="AD929">
            <v>35929.25</v>
          </cell>
          <cell r="AE929"/>
          <cell r="AF929">
            <v>0.49</v>
          </cell>
          <cell r="AG929">
            <v>35929.25</v>
          </cell>
          <cell r="AH929"/>
          <cell r="AI929">
            <v>0.59</v>
          </cell>
          <cell r="AJ929">
            <v>43261.75</v>
          </cell>
          <cell r="AK929"/>
          <cell r="AL929"/>
          <cell r="AM929">
            <v>9.18</v>
          </cell>
          <cell r="AN929">
            <v>673123.5</v>
          </cell>
          <cell r="AO929"/>
          <cell r="AP929">
            <v>9.18</v>
          </cell>
          <cell r="AQ929">
            <v>272664.36</v>
          </cell>
          <cell r="AR929"/>
          <cell r="AS929">
            <v>1.29</v>
          </cell>
          <cell r="AT929">
            <v>104302.95</v>
          </cell>
          <cell r="AU929"/>
          <cell r="AV929"/>
          <cell r="AW929">
            <v>1904327.06</v>
          </cell>
          <cell r="AX929"/>
          <cell r="AY929">
            <v>18.119999999999997</v>
          </cell>
        </row>
        <row r="930">
          <cell r="A930" t="str">
            <v>56099209U2600</v>
          </cell>
          <cell r="B930" t="str">
            <v>WILMINGTON C U SCH DIST 209U</v>
          </cell>
          <cell r="C930" t="str">
            <v>WILL</v>
          </cell>
          <cell r="D930" t="str">
            <v>Unit</v>
          </cell>
          <cell r="E930"/>
          <cell r="F930">
            <v>1252.75</v>
          </cell>
          <cell r="G930">
            <v>362.66</v>
          </cell>
          <cell r="H930">
            <v>19</v>
          </cell>
          <cell r="I930"/>
          <cell r="J930">
            <v>2.9</v>
          </cell>
          <cell r="K930">
            <v>212642.5</v>
          </cell>
          <cell r="L930"/>
          <cell r="M930">
            <v>2.9</v>
          </cell>
          <cell r="N930">
            <v>212642.5</v>
          </cell>
          <cell r="O930"/>
          <cell r="P930">
            <v>3.02</v>
          </cell>
          <cell r="Q930">
            <v>221441.5</v>
          </cell>
          <cell r="R930"/>
          <cell r="S930">
            <v>3.02</v>
          </cell>
          <cell r="T930">
            <v>221441.5</v>
          </cell>
          <cell r="U930"/>
          <cell r="V930"/>
          <cell r="W930">
            <v>0.15</v>
          </cell>
          <cell r="X930">
            <v>10998.75</v>
          </cell>
          <cell r="Y930"/>
          <cell r="Z930">
            <v>0.15</v>
          </cell>
          <cell r="AA930">
            <v>10998.75</v>
          </cell>
          <cell r="AB930"/>
          <cell r="AC930">
            <v>0.15</v>
          </cell>
          <cell r="AD930">
            <v>10998.75</v>
          </cell>
          <cell r="AE930"/>
          <cell r="AF930">
            <v>0.15</v>
          </cell>
          <cell r="AG930">
            <v>10998.75</v>
          </cell>
          <cell r="AH930"/>
          <cell r="AI930">
            <v>0.19</v>
          </cell>
          <cell r="AJ930">
            <v>13931.75</v>
          </cell>
          <cell r="AK930"/>
          <cell r="AL930"/>
          <cell r="AM930">
            <v>8.8800000000000008</v>
          </cell>
          <cell r="AN930">
            <v>651126</v>
          </cell>
          <cell r="AO930"/>
          <cell r="AP930">
            <v>8.8800000000000008</v>
          </cell>
          <cell r="AQ930">
            <v>263753.76</v>
          </cell>
          <cell r="AR930"/>
          <cell r="AS930">
            <v>1.25</v>
          </cell>
          <cell r="AT930">
            <v>101068.75</v>
          </cell>
          <cell r="AU930"/>
          <cell r="AV930"/>
          <cell r="AW930">
            <v>1942043.26</v>
          </cell>
          <cell r="AX930"/>
          <cell r="AY930">
            <v>18.46</v>
          </cell>
        </row>
        <row r="931">
          <cell r="A931" t="str">
            <v>5609921001600</v>
          </cell>
          <cell r="B931" t="str">
            <v>LINCOLN WAY COMM H S DIST 210</v>
          </cell>
          <cell r="C931" t="str">
            <v>WILL</v>
          </cell>
          <cell r="D931" t="str">
            <v>High School</v>
          </cell>
          <cell r="E931"/>
          <cell r="F931">
            <v>6695.48</v>
          </cell>
          <cell r="G931">
            <v>633.33000000000004</v>
          </cell>
          <cell r="H931">
            <v>89.5</v>
          </cell>
          <cell r="I931"/>
          <cell r="J931">
            <v>5.0599999999999996</v>
          </cell>
          <cell r="K931">
            <v>371024.5</v>
          </cell>
          <cell r="L931"/>
          <cell r="M931">
            <v>5.0599999999999996</v>
          </cell>
          <cell r="N931">
            <v>371024.5</v>
          </cell>
          <cell r="O931"/>
          <cell r="P931">
            <v>5.27</v>
          </cell>
          <cell r="Q931">
            <v>386422.75</v>
          </cell>
          <cell r="R931"/>
          <cell r="S931">
            <v>5.27</v>
          </cell>
          <cell r="T931">
            <v>386422.75</v>
          </cell>
          <cell r="U931"/>
          <cell r="V931"/>
          <cell r="W931">
            <v>0.71</v>
          </cell>
          <cell r="X931">
            <v>52060.75</v>
          </cell>
          <cell r="Y931"/>
          <cell r="Z931">
            <v>0.71</v>
          </cell>
          <cell r="AA931">
            <v>52060.75</v>
          </cell>
          <cell r="AB931"/>
          <cell r="AC931">
            <v>0.74</v>
          </cell>
          <cell r="AD931">
            <v>54260.5</v>
          </cell>
          <cell r="AE931"/>
          <cell r="AF931">
            <v>0.74</v>
          </cell>
          <cell r="AG931">
            <v>54260.5</v>
          </cell>
          <cell r="AH931"/>
          <cell r="AI931">
            <v>0.89</v>
          </cell>
          <cell r="AJ931">
            <v>65259.25</v>
          </cell>
          <cell r="AK931"/>
          <cell r="AL931"/>
          <cell r="AM931">
            <v>47.48</v>
          </cell>
          <cell r="AN931">
            <v>3481471</v>
          </cell>
          <cell r="AO931"/>
          <cell r="AP931">
            <v>47.48</v>
          </cell>
          <cell r="AQ931">
            <v>1410250.96</v>
          </cell>
          <cell r="AR931"/>
          <cell r="AS931">
            <v>6.69</v>
          </cell>
          <cell r="AT931">
            <v>540919.94999999995</v>
          </cell>
          <cell r="AU931"/>
          <cell r="AV931"/>
          <cell r="AW931">
            <v>7225438.1600000001</v>
          </cell>
          <cell r="AX931"/>
          <cell r="AY931">
            <v>66.16</v>
          </cell>
        </row>
        <row r="932">
          <cell r="A932" t="str">
            <v>56099255U2600</v>
          </cell>
          <cell r="B932" t="str">
            <v>REED CUSTER C U SCH DIST 255U</v>
          </cell>
          <cell r="C932" t="str">
            <v>WILL</v>
          </cell>
          <cell r="D932" t="str">
            <v>Unit</v>
          </cell>
          <cell r="E932"/>
          <cell r="F932">
            <v>1341.69</v>
          </cell>
          <cell r="G932">
            <v>411.33</v>
          </cell>
          <cell r="H932">
            <v>23.5</v>
          </cell>
          <cell r="I932"/>
          <cell r="J932">
            <v>3.29</v>
          </cell>
          <cell r="K932">
            <v>241239.25</v>
          </cell>
          <cell r="L932"/>
          <cell r="M932">
            <v>3.29</v>
          </cell>
          <cell r="N932">
            <v>241239.25</v>
          </cell>
          <cell r="O932"/>
          <cell r="P932">
            <v>3.42</v>
          </cell>
          <cell r="Q932">
            <v>250771.5</v>
          </cell>
          <cell r="R932"/>
          <cell r="S932">
            <v>3.42</v>
          </cell>
          <cell r="T932">
            <v>250771.5</v>
          </cell>
          <cell r="U932"/>
          <cell r="V932"/>
          <cell r="W932">
            <v>0.18</v>
          </cell>
          <cell r="X932">
            <v>13198.5</v>
          </cell>
          <cell r="Y932"/>
          <cell r="Z932">
            <v>0.18</v>
          </cell>
          <cell r="AA932">
            <v>13198.5</v>
          </cell>
          <cell r="AB932"/>
          <cell r="AC932">
            <v>0.19</v>
          </cell>
          <cell r="AD932">
            <v>13931.75</v>
          </cell>
          <cell r="AE932"/>
          <cell r="AF932">
            <v>0.19</v>
          </cell>
          <cell r="AG932">
            <v>13931.75</v>
          </cell>
          <cell r="AH932"/>
          <cell r="AI932">
            <v>0.23</v>
          </cell>
          <cell r="AJ932">
            <v>16864.75</v>
          </cell>
          <cell r="AK932"/>
          <cell r="AL932"/>
          <cell r="AM932">
            <v>9.51</v>
          </cell>
          <cell r="AN932">
            <v>697320.75</v>
          </cell>
          <cell r="AO932"/>
          <cell r="AP932">
            <v>9.51</v>
          </cell>
          <cell r="AQ932">
            <v>282466.02</v>
          </cell>
          <cell r="AR932"/>
          <cell r="AS932">
            <v>1.34</v>
          </cell>
          <cell r="AT932">
            <v>108345.7</v>
          </cell>
          <cell r="AU932"/>
          <cell r="AV932"/>
          <cell r="AW932">
            <v>2143279.2199999997</v>
          </cell>
          <cell r="AX932"/>
          <cell r="AY932">
            <v>20.43</v>
          </cell>
        </row>
        <row r="933">
          <cell r="A933" t="str">
            <v>56099365U2600</v>
          </cell>
          <cell r="B933" t="str">
            <v>VALLEY VIEW CUSD #365U</v>
          </cell>
          <cell r="C933" t="str">
            <v>WILL</v>
          </cell>
          <cell r="D933" t="str">
            <v>Unit</v>
          </cell>
          <cell r="E933"/>
          <cell r="F933">
            <v>15070.44</v>
          </cell>
          <cell r="G933">
            <v>7131</v>
          </cell>
          <cell r="H933">
            <v>3107.5</v>
          </cell>
          <cell r="I933"/>
          <cell r="J933">
            <v>57.04</v>
          </cell>
          <cell r="K933">
            <v>4182458</v>
          </cell>
          <cell r="L933"/>
          <cell r="M933">
            <v>57.04</v>
          </cell>
          <cell r="N933">
            <v>4182458</v>
          </cell>
          <cell r="O933"/>
          <cell r="P933">
            <v>59.42</v>
          </cell>
          <cell r="Q933">
            <v>4356971.5</v>
          </cell>
          <cell r="R933"/>
          <cell r="S933">
            <v>59.42</v>
          </cell>
          <cell r="T933">
            <v>4356971.5</v>
          </cell>
          <cell r="U933"/>
          <cell r="V933"/>
          <cell r="W933">
            <v>24.86</v>
          </cell>
          <cell r="X933">
            <v>1822859.5</v>
          </cell>
          <cell r="Y933"/>
          <cell r="Z933">
            <v>24.86</v>
          </cell>
          <cell r="AA933">
            <v>1822859.5</v>
          </cell>
          <cell r="AB933"/>
          <cell r="AC933">
            <v>25.89</v>
          </cell>
          <cell r="AD933">
            <v>1898384.25</v>
          </cell>
          <cell r="AE933"/>
          <cell r="AF933">
            <v>25.89</v>
          </cell>
          <cell r="AG933">
            <v>1898384.25</v>
          </cell>
          <cell r="AH933"/>
          <cell r="AI933">
            <v>31.07</v>
          </cell>
          <cell r="AJ933">
            <v>2278207.75</v>
          </cell>
          <cell r="AK933"/>
          <cell r="AL933"/>
          <cell r="AM933">
            <v>106.88</v>
          </cell>
          <cell r="AN933">
            <v>7836976</v>
          </cell>
          <cell r="AO933"/>
          <cell r="AP933">
            <v>106.88</v>
          </cell>
          <cell r="AQ933">
            <v>3174549.76</v>
          </cell>
          <cell r="AR933"/>
          <cell r="AS933">
            <v>15.07</v>
          </cell>
          <cell r="AT933">
            <v>1218484.8500000001</v>
          </cell>
          <cell r="AU933"/>
          <cell r="AV933"/>
          <cell r="AW933">
            <v>39029564.859999999</v>
          </cell>
          <cell r="AX933"/>
          <cell r="AY933">
            <v>390.46999999999997</v>
          </cell>
        </row>
        <row r="934">
          <cell r="A934" t="str">
            <v>6510890108000</v>
          </cell>
          <cell r="B934" t="str">
            <v>ILLINOIS STATE UNIVERSITY LAB SCH</v>
          </cell>
          <cell r="C934" t="str">
            <v>MCLEAN</v>
          </cell>
          <cell r="D934" t="str">
            <v>Labs</v>
          </cell>
          <cell r="E934"/>
          <cell r="F934">
            <v>1042</v>
          </cell>
          <cell r="G934">
            <v>1.33</v>
          </cell>
          <cell r="H934">
            <v>0</v>
          </cell>
          <cell r="I934"/>
          <cell r="J934">
            <v>0.01</v>
          </cell>
          <cell r="K934">
            <v>733.25</v>
          </cell>
          <cell r="L934"/>
          <cell r="M934">
            <v>0.01</v>
          </cell>
          <cell r="N934">
            <v>733.25</v>
          </cell>
          <cell r="O934"/>
          <cell r="P934">
            <v>0.01</v>
          </cell>
          <cell r="Q934">
            <v>733.25</v>
          </cell>
          <cell r="R934"/>
          <cell r="S934">
            <v>0.01</v>
          </cell>
          <cell r="T934">
            <v>733.25</v>
          </cell>
          <cell r="U934"/>
          <cell r="V934"/>
          <cell r="W934">
            <v>0</v>
          </cell>
          <cell r="X934">
            <v>0</v>
          </cell>
          <cell r="Y934"/>
          <cell r="Z934">
            <v>0</v>
          </cell>
          <cell r="AA934">
            <v>0</v>
          </cell>
          <cell r="AB934"/>
          <cell r="AC934">
            <v>0</v>
          </cell>
          <cell r="AD934">
            <v>0</v>
          </cell>
          <cell r="AE934"/>
          <cell r="AF934">
            <v>0</v>
          </cell>
          <cell r="AG934">
            <v>0</v>
          </cell>
          <cell r="AH934"/>
          <cell r="AI934">
            <v>0</v>
          </cell>
          <cell r="AJ934">
            <v>0</v>
          </cell>
          <cell r="AK934"/>
          <cell r="AL934"/>
          <cell r="AM934">
            <v>7.39</v>
          </cell>
          <cell r="AN934">
            <v>541871.75</v>
          </cell>
          <cell r="AO934"/>
          <cell r="AP934">
            <v>7.39</v>
          </cell>
          <cell r="AQ934">
            <v>219497.78</v>
          </cell>
          <cell r="AR934"/>
          <cell r="AS934">
            <v>1.04</v>
          </cell>
          <cell r="AT934">
            <v>84089.2</v>
          </cell>
          <cell r="AU934"/>
          <cell r="AV934"/>
          <cell r="AW934">
            <v>848391.73</v>
          </cell>
          <cell r="AX934"/>
          <cell r="AY934">
            <v>7.42</v>
          </cell>
        </row>
        <row r="935">
          <cell r="A935" t="str">
            <v>6510890208000</v>
          </cell>
          <cell r="B935" t="str">
            <v>UNIVERSITY OF ILLINOIS LAB SCHOOL</v>
          </cell>
          <cell r="C935" t="str">
            <v>CHAMPAIGN</v>
          </cell>
          <cell r="D935" t="str">
            <v>Labs</v>
          </cell>
          <cell r="E935"/>
          <cell r="F935">
            <v>310.81</v>
          </cell>
          <cell r="G935">
            <v>1</v>
          </cell>
          <cell r="H935">
            <v>0</v>
          </cell>
          <cell r="I935"/>
          <cell r="J935">
            <v>0</v>
          </cell>
          <cell r="K935">
            <v>0</v>
          </cell>
          <cell r="L935"/>
          <cell r="M935">
            <v>0</v>
          </cell>
          <cell r="N935">
            <v>0</v>
          </cell>
          <cell r="O935"/>
          <cell r="P935">
            <v>0</v>
          </cell>
          <cell r="Q935">
            <v>0</v>
          </cell>
          <cell r="R935"/>
          <cell r="S935">
            <v>0</v>
          </cell>
          <cell r="T935">
            <v>0</v>
          </cell>
          <cell r="U935"/>
          <cell r="V935"/>
          <cell r="W935">
            <v>0</v>
          </cell>
          <cell r="X935">
            <v>0</v>
          </cell>
          <cell r="Y935"/>
          <cell r="Z935">
            <v>0</v>
          </cell>
          <cell r="AA935">
            <v>0</v>
          </cell>
          <cell r="AB935"/>
          <cell r="AC935">
            <v>0</v>
          </cell>
          <cell r="AD935">
            <v>0</v>
          </cell>
          <cell r="AE935"/>
          <cell r="AF935">
            <v>0</v>
          </cell>
          <cell r="AG935">
            <v>0</v>
          </cell>
          <cell r="AH935"/>
          <cell r="AI935">
            <v>0</v>
          </cell>
          <cell r="AJ935">
            <v>0</v>
          </cell>
          <cell r="AK935"/>
          <cell r="AL935"/>
          <cell r="AM935">
            <v>2.2000000000000002</v>
          </cell>
          <cell r="AN935">
            <v>161315</v>
          </cell>
          <cell r="AO935"/>
          <cell r="AP935">
            <v>2.2000000000000002</v>
          </cell>
          <cell r="AQ935">
            <v>65344.4</v>
          </cell>
          <cell r="AR935"/>
          <cell r="AS935">
            <v>0.31</v>
          </cell>
          <cell r="AT935">
            <v>25065.05</v>
          </cell>
          <cell r="AU935"/>
          <cell r="AV935"/>
          <cell r="AW935">
            <v>251724.45</v>
          </cell>
          <cell r="AX935"/>
          <cell r="AY935">
            <v>2.2000000000000002</v>
          </cell>
        </row>
      </sheetData>
      <sheetData sheetId="6">
        <row r="6">
          <cell r="A6" t="str">
            <v>0100000000092</v>
          </cell>
          <cell r="B6" t="str">
            <v>ALT SCH-ADAMS/PIKE ROE   (Was 46)</v>
          </cell>
          <cell r="C6" t="str">
            <v>ADAMS</v>
          </cell>
          <cell r="D6" t="str">
            <v>Regional</v>
          </cell>
          <cell r="E6"/>
          <cell r="F6">
            <v>31.31</v>
          </cell>
          <cell r="G6"/>
          <cell r="H6">
            <v>0</v>
          </cell>
          <cell r="I6">
            <v>464554.07</v>
          </cell>
          <cell r="J6">
            <v>14837.24</v>
          </cell>
          <cell r="K6"/>
          <cell r="L6">
            <v>0</v>
          </cell>
          <cell r="M6">
            <v>0</v>
          </cell>
          <cell r="N6">
            <v>0</v>
          </cell>
          <cell r="O6"/>
          <cell r="P6">
            <v>0</v>
          </cell>
          <cell r="Q6">
            <v>0</v>
          </cell>
          <cell r="R6"/>
          <cell r="S6">
            <v>0</v>
          </cell>
          <cell r="T6">
            <v>0.1</v>
          </cell>
          <cell r="U6"/>
          <cell r="V6">
            <v>46455.4</v>
          </cell>
          <cell r="W6"/>
          <cell r="X6">
            <v>0</v>
          </cell>
          <cell r="Y6">
            <v>331463.7300000001</v>
          </cell>
          <cell r="Z6">
            <v>377919.13000000012</v>
          </cell>
          <cell r="AA6">
            <v>0.81350945865139035</v>
          </cell>
          <cell r="AB6">
            <v>0</v>
          </cell>
          <cell r="AC6">
            <v>0</v>
          </cell>
          <cell r="AD6">
            <v>0</v>
          </cell>
          <cell r="AE6">
            <v>0</v>
          </cell>
          <cell r="AF6">
            <v>46455.4</v>
          </cell>
          <cell r="AG6"/>
          <cell r="AH6">
            <v>0</v>
          </cell>
          <cell r="AI6"/>
          <cell r="AJ6">
            <v>331463.73</v>
          </cell>
          <cell r="AK6">
            <v>377919.13</v>
          </cell>
          <cell r="AL6">
            <v>0.81350945865139013</v>
          </cell>
          <cell r="AM6"/>
        </row>
        <row r="7">
          <cell r="A7" t="str">
            <v>0100000000093</v>
          </cell>
          <cell r="B7" t="str">
            <v>SAFE SCH-ADAMS/PIKE ROE</v>
          </cell>
          <cell r="C7" t="str">
            <v>ADAMS</v>
          </cell>
          <cell r="D7" t="str">
            <v>Regional</v>
          </cell>
          <cell r="E7"/>
          <cell r="F7">
            <v>64.64</v>
          </cell>
          <cell r="G7"/>
          <cell r="H7">
            <v>0</v>
          </cell>
          <cell r="I7">
            <v>921850.67</v>
          </cell>
          <cell r="J7">
            <v>14261.3</v>
          </cell>
          <cell r="K7"/>
          <cell r="L7">
            <v>0</v>
          </cell>
          <cell r="M7">
            <v>0</v>
          </cell>
          <cell r="N7">
            <v>0</v>
          </cell>
          <cell r="O7"/>
          <cell r="P7">
            <v>0</v>
          </cell>
          <cell r="Q7">
            <v>0</v>
          </cell>
          <cell r="R7"/>
          <cell r="S7">
            <v>0</v>
          </cell>
          <cell r="T7">
            <v>0.1</v>
          </cell>
          <cell r="U7"/>
          <cell r="V7">
            <v>92185.06</v>
          </cell>
          <cell r="W7"/>
          <cell r="X7">
            <v>0</v>
          </cell>
          <cell r="Y7">
            <v>675848.55</v>
          </cell>
          <cell r="Z7">
            <v>768033.6100000001</v>
          </cell>
          <cell r="AA7">
            <v>0.83314319226995848</v>
          </cell>
          <cell r="AB7">
            <v>0</v>
          </cell>
          <cell r="AC7">
            <v>0</v>
          </cell>
          <cell r="AD7">
            <v>0</v>
          </cell>
          <cell r="AE7">
            <v>0</v>
          </cell>
          <cell r="AF7">
            <v>92185.06</v>
          </cell>
          <cell r="AG7"/>
          <cell r="AH7">
            <v>0</v>
          </cell>
          <cell r="AI7"/>
          <cell r="AJ7">
            <v>675848.55</v>
          </cell>
          <cell r="AK7">
            <v>768033.6100000001</v>
          </cell>
          <cell r="AL7">
            <v>0.83314319226995848</v>
          </cell>
          <cell r="AM7"/>
        </row>
        <row r="8">
          <cell r="A8" t="str">
            <v>0100100102600</v>
          </cell>
          <cell r="B8" t="str">
            <v>PAYSON COMM UNIT SCHOOL DIST 1</v>
          </cell>
          <cell r="C8" t="str">
            <v>ADAMS</v>
          </cell>
          <cell r="D8" t="str">
            <v>Unit</v>
          </cell>
          <cell r="E8"/>
          <cell r="F8">
            <v>469.95</v>
          </cell>
          <cell r="G8"/>
          <cell r="H8">
            <v>67547660</v>
          </cell>
          <cell r="I8">
            <v>6469310.5300000003</v>
          </cell>
          <cell r="J8">
            <v>13765.95</v>
          </cell>
          <cell r="K8"/>
          <cell r="L8">
            <v>10.44</v>
          </cell>
          <cell r="M8">
            <v>10.44</v>
          </cell>
          <cell r="N8">
            <v>4906.2700000000004</v>
          </cell>
          <cell r="O8"/>
          <cell r="P8">
            <v>2.68</v>
          </cell>
          <cell r="Q8">
            <v>1259.46</v>
          </cell>
          <cell r="R8"/>
          <cell r="S8">
            <v>0.40679999999999999</v>
          </cell>
          <cell r="T8">
            <v>0.40679999999999999</v>
          </cell>
          <cell r="U8"/>
          <cell r="V8">
            <v>2631715.52</v>
          </cell>
          <cell r="W8"/>
          <cell r="X8">
            <v>142788.07999999999</v>
          </cell>
          <cell r="Y8">
            <v>2381625.0699999994</v>
          </cell>
          <cell r="Z8">
            <v>5156128.67</v>
          </cell>
          <cell r="AA8">
            <v>0.79701363013718241</v>
          </cell>
          <cell r="AB8">
            <v>67547660</v>
          </cell>
          <cell r="AC8">
            <v>3.8409899999999997E-2</v>
          </cell>
          <cell r="AD8">
            <v>2594498.86</v>
          </cell>
          <cell r="AE8">
            <v>0</v>
          </cell>
          <cell r="AF8">
            <v>2631715.52</v>
          </cell>
          <cell r="AG8"/>
          <cell r="AH8">
            <v>160862</v>
          </cell>
          <cell r="AI8"/>
          <cell r="AJ8">
            <v>2348972.27</v>
          </cell>
          <cell r="AK8">
            <v>5123475.87</v>
          </cell>
          <cell r="AL8">
            <v>0.79196629165364862</v>
          </cell>
          <cell r="AM8"/>
        </row>
        <row r="9">
          <cell r="A9" t="str">
            <v>0100100202600</v>
          </cell>
          <cell r="B9" t="str">
            <v>LIBERTY COMM UNIT SCHOOL DIST 2</v>
          </cell>
          <cell r="C9" t="str">
            <v>ADAMS</v>
          </cell>
          <cell r="D9" t="str">
            <v>Unit</v>
          </cell>
          <cell r="E9"/>
          <cell r="F9">
            <v>583.52</v>
          </cell>
          <cell r="G9"/>
          <cell r="H9">
            <v>80220865</v>
          </cell>
          <cell r="I9">
            <v>7524808.4299999997</v>
          </cell>
          <cell r="J9">
            <v>12895.54</v>
          </cell>
          <cell r="K9"/>
          <cell r="L9">
            <v>10.66</v>
          </cell>
          <cell r="M9">
            <v>10.66</v>
          </cell>
          <cell r="N9">
            <v>6220.32</v>
          </cell>
          <cell r="O9"/>
          <cell r="P9">
            <v>2.0099999999999998</v>
          </cell>
          <cell r="Q9">
            <v>1172.8699999999999</v>
          </cell>
          <cell r="R9"/>
          <cell r="S9">
            <v>0.41909999999999997</v>
          </cell>
          <cell r="T9">
            <v>0.41909999999999997</v>
          </cell>
          <cell r="U9"/>
          <cell r="V9">
            <v>3153647.21</v>
          </cell>
          <cell r="W9"/>
          <cell r="X9">
            <v>231352.98</v>
          </cell>
          <cell r="Y9">
            <v>2381784.1900000009</v>
          </cell>
          <cell r="Z9">
            <v>5766784.3800000008</v>
          </cell>
          <cell r="AA9">
            <v>0.76636959381037706</v>
          </cell>
          <cell r="AB9">
            <v>80220865</v>
          </cell>
          <cell r="AC9">
            <v>3.5456300000000003E-2</v>
          </cell>
          <cell r="AD9">
            <v>2844335.05</v>
          </cell>
          <cell r="AE9">
            <v>0</v>
          </cell>
          <cell r="AF9">
            <v>3153647.21</v>
          </cell>
          <cell r="AG9"/>
          <cell r="AH9">
            <v>84755.11</v>
          </cell>
          <cell r="AI9"/>
          <cell r="AJ9">
            <v>2361982.81</v>
          </cell>
          <cell r="AK9">
            <v>5746983</v>
          </cell>
          <cell r="AL9">
            <v>0.76373811419409121</v>
          </cell>
          <cell r="AM9"/>
        </row>
        <row r="10">
          <cell r="A10" t="str">
            <v>0100100302600</v>
          </cell>
          <cell r="B10" t="str">
            <v>CAMP POINT C U SCHOOL DIST 3</v>
          </cell>
          <cell r="C10" t="str">
            <v>ADAMS</v>
          </cell>
          <cell r="D10" t="str">
            <v>Unit</v>
          </cell>
          <cell r="E10"/>
          <cell r="F10">
            <v>811.2</v>
          </cell>
          <cell r="G10"/>
          <cell r="H10">
            <v>119013181</v>
          </cell>
          <cell r="I10">
            <v>10785305.199999999</v>
          </cell>
          <cell r="J10">
            <v>13295.49</v>
          </cell>
          <cell r="K10"/>
          <cell r="L10">
            <v>11.03</v>
          </cell>
          <cell r="M10">
            <v>11.03</v>
          </cell>
          <cell r="N10">
            <v>8947.5300000000007</v>
          </cell>
          <cell r="O10"/>
          <cell r="P10">
            <v>1.1000000000000001</v>
          </cell>
          <cell r="Q10">
            <v>892.32</v>
          </cell>
          <cell r="R10"/>
          <cell r="S10">
            <v>0.44</v>
          </cell>
          <cell r="T10">
            <v>0.44</v>
          </cell>
          <cell r="U10"/>
          <cell r="V10">
            <v>4745534.28</v>
          </cell>
          <cell r="W10"/>
          <cell r="X10">
            <v>433019.6</v>
          </cell>
          <cell r="Y10">
            <v>3633559.92</v>
          </cell>
          <cell r="Z10">
            <v>8812113.8000000007</v>
          </cell>
          <cell r="AA10">
            <v>0.81704816290224236</v>
          </cell>
          <cell r="AB10">
            <v>119013181</v>
          </cell>
          <cell r="AC10">
            <v>3.2890599999999999E-2</v>
          </cell>
          <cell r="AD10">
            <v>3914414.93</v>
          </cell>
          <cell r="AE10">
            <v>0</v>
          </cell>
          <cell r="AF10">
            <v>4745534.28</v>
          </cell>
          <cell r="AG10"/>
          <cell r="AH10">
            <v>308347.86</v>
          </cell>
          <cell r="AI10"/>
          <cell r="AJ10">
            <v>3577147.11</v>
          </cell>
          <cell r="AK10">
            <v>8755700.9900000002</v>
          </cell>
          <cell r="AL10">
            <v>0.81181763776142379</v>
          </cell>
          <cell r="AM10"/>
        </row>
        <row r="11">
          <cell r="A11" t="str">
            <v>0100100402600</v>
          </cell>
          <cell r="B11" t="str">
            <v>COMMUNITY UNIT SCHOOL DIST 4</v>
          </cell>
          <cell r="C11" t="str">
            <v>ADAMS</v>
          </cell>
          <cell r="D11" t="str">
            <v>Unit</v>
          </cell>
          <cell r="E11"/>
          <cell r="F11">
            <v>634.55999999999995</v>
          </cell>
          <cell r="G11"/>
          <cell r="H11">
            <v>92487250</v>
          </cell>
          <cell r="I11">
            <v>8427434.5299999993</v>
          </cell>
          <cell r="J11">
            <v>13280.75</v>
          </cell>
          <cell r="K11"/>
          <cell r="L11">
            <v>10.97</v>
          </cell>
          <cell r="M11">
            <v>10.97</v>
          </cell>
          <cell r="N11">
            <v>6961.12</v>
          </cell>
          <cell r="O11"/>
          <cell r="P11">
            <v>1.23</v>
          </cell>
          <cell r="Q11">
            <v>780.5</v>
          </cell>
          <cell r="R11"/>
          <cell r="S11">
            <v>0.43659999999999999</v>
          </cell>
          <cell r="T11">
            <v>0.43659999999999999</v>
          </cell>
          <cell r="U11"/>
          <cell r="V11">
            <v>3679417.91</v>
          </cell>
          <cell r="W11"/>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cell r="AH11">
            <v>123165.04</v>
          </cell>
          <cell r="AI11"/>
          <cell r="AJ11">
            <v>2753000.63</v>
          </cell>
          <cell r="AK11">
            <v>6729521.21</v>
          </cell>
          <cell r="AL11">
            <v>0.79852548080251895</v>
          </cell>
          <cell r="AM11"/>
        </row>
        <row r="12">
          <cell r="A12" t="str">
            <v>0100117202200</v>
          </cell>
          <cell r="B12" t="str">
            <v>QUINCY SCHOOL DISTRICT 172</v>
          </cell>
          <cell r="C12" t="str">
            <v>ADAMS</v>
          </cell>
          <cell r="D12" t="str">
            <v>Unit</v>
          </cell>
          <cell r="E12"/>
          <cell r="F12">
            <v>6053.8</v>
          </cell>
          <cell r="G12"/>
          <cell r="H12">
            <v>978010966</v>
          </cell>
          <cell r="I12">
            <v>85086132.730000004</v>
          </cell>
          <cell r="J12">
            <v>14054.99</v>
          </cell>
          <cell r="K12"/>
          <cell r="L12">
            <v>11.49</v>
          </cell>
          <cell r="M12">
            <v>11.49</v>
          </cell>
          <cell r="N12">
            <v>69558.16</v>
          </cell>
          <cell r="O12"/>
          <cell r="P12">
            <v>0.34</v>
          </cell>
          <cell r="Q12">
            <v>2058.29</v>
          </cell>
          <cell r="R12"/>
          <cell r="S12">
            <v>0.4662</v>
          </cell>
          <cell r="T12">
            <v>0.4662</v>
          </cell>
          <cell r="U12"/>
          <cell r="V12">
            <v>39667155.07</v>
          </cell>
          <cell r="W12"/>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cell r="AH12">
            <v>4910463.22</v>
          </cell>
          <cell r="AI12"/>
          <cell r="AJ12">
            <v>16380263.800000001</v>
          </cell>
          <cell r="AK12">
            <v>74109693.929999992</v>
          </cell>
          <cell r="AL12">
            <v>0.87099614886915766</v>
          </cell>
          <cell r="AM12"/>
        </row>
        <row r="13">
          <cell r="A13" t="str">
            <v>0100500102600</v>
          </cell>
          <cell r="B13" t="str">
            <v>BROWN COUNTY C U SCH DIST 1</v>
          </cell>
          <cell r="C13" t="str">
            <v>BROWN</v>
          </cell>
          <cell r="D13" t="str">
            <v>Unit</v>
          </cell>
          <cell r="E13"/>
          <cell r="F13">
            <v>638.70000000000005</v>
          </cell>
          <cell r="G13"/>
          <cell r="H13">
            <v>113518819</v>
          </cell>
          <cell r="I13">
            <v>8498720.3699999992</v>
          </cell>
          <cell r="J13">
            <v>13306.27</v>
          </cell>
          <cell r="K13"/>
          <cell r="L13">
            <v>13.35</v>
          </cell>
          <cell r="M13">
            <v>13.35</v>
          </cell>
          <cell r="N13">
            <v>8526.64</v>
          </cell>
          <cell r="O13"/>
          <cell r="P13">
            <v>1.61</v>
          </cell>
          <cell r="Q13">
            <v>1028.3</v>
          </cell>
          <cell r="R13"/>
          <cell r="S13">
            <v>0.57230000000000003</v>
          </cell>
          <cell r="T13">
            <v>0.57230000000000003</v>
          </cell>
          <cell r="U13"/>
          <cell r="V13">
            <v>4863817.66</v>
          </cell>
          <cell r="W13"/>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cell r="AH13">
            <v>264843.88</v>
          </cell>
          <cell r="AI13"/>
          <cell r="AJ13">
            <v>2344253.5099999998</v>
          </cell>
          <cell r="AK13">
            <v>7692611.4100000001</v>
          </cell>
          <cell r="AL13">
            <v>0.90514937250488703</v>
          </cell>
          <cell r="AM13"/>
        </row>
        <row r="14">
          <cell r="A14" t="str">
            <v>0100901502600</v>
          </cell>
          <cell r="B14" t="str">
            <v>BEARDSTOWN C U SCH DIST 15</v>
          </cell>
          <cell r="C14" t="str">
            <v>CASS</v>
          </cell>
          <cell r="D14" t="str">
            <v>Unit</v>
          </cell>
          <cell r="E14"/>
          <cell r="F14">
            <v>1338.75</v>
          </cell>
          <cell r="G14"/>
          <cell r="H14">
            <v>67359026</v>
          </cell>
          <cell r="I14">
            <v>21894878.649999999</v>
          </cell>
          <cell r="J14">
            <v>16354.71</v>
          </cell>
          <cell r="K14"/>
          <cell r="L14">
            <v>3.07</v>
          </cell>
          <cell r="M14">
            <v>3.07</v>
          </cell>
          <cell r="N14">
            <v>4109.96</v>
          </cell>
          <cell r="O14"/>
          <cell r="P14">
            <v>81.180000000000007</v>
          </cell>
          <cell r="Q14">
            <v>108679.72</v>
          </cell>
          <cell r="R14"/>
          <cell r="S14">
            <v>9.7699999999999995E-2</v>
          </cell>
          <cell r="T14">
            <v>9.7699999999999995E-2</v>
          </cell>
          <cell r="U14"/>
          <cell r="V14">
            <v>2139129.64</v>
          </cell>
          <cell r="W14"/>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cell r="AH14">
            <v>1145714.1499999999</v>
          </cell>
          <cell r="AI14"/>
          <cell r="AJ14">
            <v>11998179.08</v>
          </cell>
          <cell r="AK14">
            <v>15194409.35</v>
          </cell>
          <cell r="AL14">
            <v>0.69397093233033291</v>
          </cell>
          <cell r="AM14"/>
        </row>
        <row r="15">
          <cell r="A15" t="str">
            <v>0100906402600</v>
          </cell>
          <cell r="B15" t="str">
            <v>VIRGINIA C U SCH DIST 64</v>
          </cell>
          <cell r="C15" t="str">
            <v>CASS</v>
          </cell>
          <cell r="D15" t="str">
            <v>Unit</v>
          </cell>
          <cell r="E15"/>
          <cell r="F15">
            <v>293.12</v>
          </cell>
          <cell r="G15"/>
          <cell r="H15">
            <v>45628975</v>
          </cell>
          <cell r="I15">
            <v>3870580.73</v>
          </cell>
          <cell r="J15">
            <v>13204.76</v>
          </cell>
          <cell r="K15"/>
          <cell r="L15">
            <v>11.78</v>
          </cell>
          <cell r="M15">
            <v>11.78</v>
          </cell>
          <cell r="N15">
            <v>3452.95</v>
          </cell>
          <cell r="O15"/>
          <cell r="P15">
            <v>0.09</v>
          </cell>
          <cell r="Q15">
            <v>26.38</v>
          </cell>
          <cell r="R15"/>
          <cell r="S15">
            <v>0.48280000000000001</v>
          </cell>
          <cell r="T15">
            <v>0.48280000000000001</v>
          </cell>
          <cell r="U15"/>
          <cell r="V15">
            <v>1868716.37</v>
          </cell>
          <cell r="W15"/>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cell r="AH15">
            <v>125733.61</v>
          </cell>
          <cell r="AI15"/>
          <cell r="AJ15">
            <v>745542.45</v>
          </cell>
          <cell r="AK15">
            <v>3096181.3600000003</v>
          </cell>
          <cell r="AL15">
            <v>0.79992682648425228</v>
          </cell>
          <cell r="AM15"/>
        </row>
        <row r="16">
          <cell r="A16" t="str">
            <v>0100926202600</v>
          </cell>
          <cell r="B16" t="str">
            <v>A C CENTRAL CUSD 262</v>
          </cell>
          <cell r="C16" t="str">
            <v>CASS</v>
          </cell>
          <cell r="D16" t="str">
            <v>Unit</v>
          </cell>
          <cell r="E16"/>
          <cell r="F16">
            <v>341.13</v>
          </cell>
          <cell r="G16"/>
          <cell r="H16">
            <v>63074311</v>
          </cell>
          <cell r="I16">
            <v>4626779.07</v>
          </cell>
          <cell r="J16">
            <v>13563.09</v>
          </cell>
          <cell r="K16"/>
          <cell r="L16">
            <v>13.63</v>
          </cell>
          <cell r="M16">
            <v>13.63</v>
          </cell>
          <cell r="N16">
            <v>4649.6000000000004</v>
          </cell>
          <cell r="O16"/>
          <cell r="P16">
            <v>2.4</v>
          </cell>
          <cell r="Q16">
            <v>818.71</v>
          </cell>
          <cell r="R16"/>
          <cell r="S16">
            <v>0.58809999999999996</v>
          </cell>
          <cell r="T16">
            <v>0.58809999999999996</v>
          </cell>
          <cell r="U16"/>
          <cell r="V16">
            <v>2721008.77</v>
          </cell>
          <cell r="W16"/>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cell r="AH16">
            <v>107019.12</v>
          </cell>
          <cell r="AI16"/>
          <cell r="AJ16">
            <v>1347266.92</v>
          </cell>
          <cell r="AK16">
            <v>4455798.92</v>
          </cell>
          <cell r="AL16">
            <v>0.96304553396365211</v>
          </cell>
          <cell r="AM16"/>
        </row>
        <row r="17">
          <cell r="A17" t="str">
            <v>0106900102600</v>
          </cell>
          <cell r="B17" t="str">
            <v>FRANKLIN C U SCHOOL DISTRICT 1</v>
          </cell>
          <cell r="C17" t="str">
            <v>MORGAN</v>
          </cell>
          <cell r="D17" t="str">
            <v>Unit</v>
          </cell>
          <cell r="E17"/>
          <cell r="F17">
            <v>270.45999999999998</v>
          </cell>
          <cell r="G17"/>
          <cell r="H17">
            <v>60973382</v>
          </cell>
          <cell r="I17">
            <v>3520498.92</v>
          </cell>
          <cell r="J17">
            <v>13016.7</v>
          </cell>
          <cell r="K17"/>
          <cell r="L17">
            <v>17.309999999999999</v>
          </cell>
          <cell r="M17">
            <v>17.309999999999999</v>
          </cell>
          <cell r="N17">
            <v>4681.66</v>
          </cell>
          <cell r="O17"/>
          <cell r="P17">
            <v>27.35</v>
          </cell>
          <cell r="Q17">
            <v>7397.08</v>
          </cell>
          <cell r="R17"/>
          <cell r="S17">
            <v>0.77380000000000004</v>
          </cell>
          <cell r="T17">
            <v>0.77380000000000004</v>
          </cell>
          <cell r="U17"/>
          <cell r="V17">
            <v>2724162.06</v>
          </cell>
          <cell r="W17"/>
          <cell r="X17">
            <v>297781.68</v>
          </cell>
          <cell r="Y17">
            <v>519288.99000000005</v>
          </cell>
          <cell r="Z17">
            <v>3541232.7300000004</v>
          </cell>
          <cell r="AA17">
            <v>1</v>
          </cell>
          <cell r="AB17">
            <v>73391934</v>
          </cell>
          <cell r="AC17">
            <v>3.6926399999999998E-2</v>
          </cell>
          <cell r="AD17">
            <v>2710099.91</v>
          </cell>
          <cell r="AE17">
            <v>0</v>
          </cell>
          <cell r="AF17">
            <v>2724162.06</v>
          </cell>
          <cell r="AG17"/>
          <cell r="AH17">
            <v>72960.05</v>
          </cell>
          <cell r="AI17"/>
          <cell r="AJ17">
            <v>519288.99</v>
          </cell>
          <cell r="AK17">
            <v>3541232.7300000004</v>
          </cell>
          <cell r="AL17">
            <v>1.005889452168899</v>
          </cell>
          <cell r="AM17"/>
        </row>
        <row r="18">
          <cell r="A18" t="str">
            <v>0106900602600</v>
          </cell>
          <cell r="B18" t="str">
            <v>WAVERLY C U SCHOOL DIST 6</v>
          </cell>
          <cell r="C18" t="str">
            <v>MORGAN</v>
          </cell>
          <cell r="D18" t="str">
            <v>Unit</v>
          </cell>
          <cell r="E18"/>
          <cell r="F18">
            <v>331.05</v>
          </cell>
          <cell r="G18"/>
          <cell r="H18">
            <v>55966667</v>
          </cell>
          <cell r="I18">
            <v>4477194.38</v>
          </cell>
          <cell r="J18">
            <v>13524.22</v>
          </cell>
          <cell r="K18"/>
          <cell r="L18">
            <v>12.5</v>
          </cell>
          <cell r="M18">
            <v>12.5</v>
          </cell>
          <cell r="N18">
            <v>4138.12</v>
          </cell>
          <cell r="O18"/>
          <cell r="P18">
            <v>0.17</v>
          </cell>
          <cell r="Q18">
            <v>56.27</v>
          </cell>
          <cell r="R18"/>
          <cell r="S18">
            <v>0.52400000000000002</v>
          </cell>
          <cell r="T18">
            <v>0.52400000000000002</v>
          </cell>
          <cell r="U18"/>
          <cell r="V18">
            <v>2346049.85</v>
          </cell>
          <cell r="W18"/>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cell r="AH18">
            <v>141150.18</v>
          </cell>
          <cell r="AI18"/>
          <cell r="AJ18">
            <v>982191.1</v>
          </cell>
          <cell r="AK18">
            <v>3885716.3400000003</v>
          </cell>
          <cell r="AL18">
            <v>0.86789091788326611</v>
          </cell>
          <cell r="AM18"/>
        </row>
        <row r="19">
          <cell r="A19" t="str">
            <v>0106901102600</v>
          </cell>
          <cell r="B19" t="str">
            <v>MEREDOSIA-CHAMBERSBURG CUSD 11</v>
          </cell>
          <cell r="C19" t="str">
            <v>MORGAN</v>
          </cell>
          <cell r="D19" t="str">
            <v>Unit</v>
          </cell>
          <cell r="E19"/>
          <cell r="F19">
            <v>183.25</v>
          </cell>
          <cell r="G19"/>
          <cell r="H19">
            <v>26469615</v>
          </cell>
          <cell r="I19">
            <v>2570507.4900000002</v>
          </cell>
          <cell r="J19">
            <v>14027.32</v>
          </cell>
          <cell r="K19"/>
          <cell r="L19">
            <v>10.29</v>
          </cell>
          <cell r="M19">
            <v>10.29</v>
          </cell>
          <cell r="N19">
            <v>1885.64</v>
          </cell>
          <cell r="O19"/>
          <cell r="P19">
            <v>3.2</v>
          </cell>
          <cell r="Q19">
            <v>586.4</v>
          </cell>
          <cell r="R19"/>
          <cell r="S19">
            <v>0.39850000000000002</v>
          </cell>
          <cell r="T19">
            <v>0.39850000000000002</v>
          </cell>
          <cell r="U19"/>
          <cell r="V19">
            <v>1024347.23</v>
          </cell>
          <cell r="W19"/>
          <cell r="X19">
            <v>3194117.86</v>
          </cell>
          <cell r="Y19">
            <v>343310.57</v>
          </cell>
          <cell r="Z19">
            <v>4561775.66</v>
          </cell>
          <cell r="AA19">
            <v>1</v>
          </cell>
          <cell r="AB19">
            <v>26469615</v>
          </cell>
          <cell r="AC19">
            <v>4.9811000000000001E-2</v>
          </cell>
          <cell r="AD19">
            <v>1318477.99</v>
          </cell>
          <cell r="AE19">
            <v>117211.1</v>
          </cell>
          <cell r="AF19">
            <v>1141558.33</v>
          </cell>
          <cell r="AG19"/>
          <cell r="AH19">
            <v>203552.22</v>
          </cell>
          <cell r="AI19"/>
          <cell r="AJ19">
            <v>343310.57</v>
          </cell>
          <cell r="AK19">
            <v>4678986.76</v>
          </cell>
          <cell r="AL19">
            <v>1.820257975595317</v>
          </cell>
          <cell r="AM19"/>
        </row>
        <row r="20">
          <cell r="A20" t="str">
            <v>0106902702600</v>
          </cell>
          <cell r="B20" t="str">
            <v>TRIOPIA C U SCHOOL DISTRICT 27</v>
          </cell>
          <cell r="C20" t="str">
            <v>MORGAN</v>
          </cell>
          <cell r="D20" t="str">
            <v>Unit</v>
          </cell>
          <cell r="E20"/>
          <cell r="F20">
            <v>365</v>
          </cell>
          <cell r="G20"/>
          <cell r="H20">
            <v>58516017</v>
          </cell>
          <cell r="I20">
            <v>4729277.9000000004</v>
          </cell>
          <cell r="J20">
            <v>12956.92</v>
          </cell>
          <cell r="K20"/>
          <cell r="L20">
            <v>12.37</v>
          </cell>
          <cell r="M20">
            <v>12.37</v>
          </cell>
          <cell r="N20">
            <v>4515.05</v>
          </cell>
          <cell r="O20"/>
          <cell r="P20">
            <v>0.08</v>
          </cell>
          <cell r="Q20">
            <v>29.2</v>
          </cell>
          <cell r="R20"/>
          <cell r="S20">
            <v>0.51659999999999995</v>
          </cell>
          <cell r="T20">
            <v>0.51659999999999995</v>
          </cell>
          <cell r="U20"/>
          <cell r="V20">
            <v>2443144.96</v>
          </cell>
          <cell r="W20"/>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cell r="AH20">
            <v>64450.59</v>
          </cell>
          <cell r="AI20"/>
          <cell r="AJ20">
            <v>1048805.3</v>
          </cell>
          <cell r="AK20">
            <v>3906333.51</v>
          </cell>
          <cell r="AL20">
            <v>0.82598942007615994</v>
          </cell>
          <cell r="AM20"/>
        </row>
        <row r="21">
          <cell r="A21" t="str">
            <v>0106911702200</v>
          </cell>
          <cell r="B21" t="str">
            <v>JACKSONVILLE SCHOOL DIST 117</v>
          </cell>
          <cell r="C21" t="str">
            <v>MORGAN</v>
          </cell>
          <cell r="D21" t="str">
            <v>Unit</v>
          </cell>
          <cell r="E21"/>
          <cell r="F21">
            <v>3005.87</v>
          </cell>
          <cell r="G21"/>
          <cell r="H21">
            <v>432779701</v>
          </cell>
          <cell r="I21">
            <v>42539554.420000002</v>
          </cell>
          <cell r="J21">
            <v>14152.16</v>
          </cell>
          <cell r="K21"/>
          <cell r="L21">
            <v>10.17</v>
          </cell>
          <cell r="M21">
            <v>10.17</v>
          </cell>
          <cell r="N21">
            <v>30569.69</v>
          </cell>
          <cell r="O21"/>
          <cell r="P21">
            <v>3.64</v>
          </cell>
          <cell r="Q21">
            <v>10941.36</v>
          </cell>
          <cell r="R21"/>
          <cell r="S21">
            <v>0.39179999999999998</v>
          </cell>
          <cell r="T21">
            <v>0.39179999999999998</v>
          </cell>
          <cell r="U21"/>
          <cell r="V21">
            <v>16666997.42</v>
          </cell>
          <cell r="W21"/>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cell r="AH21">
            <v>2926745.82</v>
          </cell>
          <cell r="AI21"/>
          <cell r="AJ21">
            <v>10684243.939999999</v>
          </cell>
          <cell r="AK21">
            <v>35508148.5</v>
          </cell>
          <cell r="AL21">
            <v>0.83470898988320896</v>
          </cell>
          <cell r="AM21"/>
        </row>
        <row r="22">
          <cell r="A22" t="str">
            <v>0107500302600</v>
          </cell>
          <cell r="B22" t="str">
            <v>PLEASANT HILL C U SCH DIST 3</v>
          </cell>
          <cell r="C22" t="str">
            <v>PIKE</v>
          </cell>
          <cell r="D22" t="str">
            <v>Unit</v>
          </cell>
          <cell r="E22"/>
          <cell r="F22">
            <v>338.25</v>
          </cell>
          <cell r="G22"/>
          <cell r="H22">
            <v>33625358</v>
          </cell>
          <cell r="I22">
            <v>4521939.2699999996</v>
          </cell>
          <cell r="J22">
            <v>13368.63</v>
          </cell>
          <cell r="K22"/>
          <cell r="L22">
            <v>7.43</v>
          </cell>
          <cell r="M22">
            <v>7.43</v>
          </cell>
          <cell r="N22">
            <v>2513.19</v>
          </cell>
          <cell r="O22"/>
          <cell r="P22">
            <v>21.62</v>
          </cell>
          <cell r="Q22">
            <v>7312.96</v>
          </cell>
          <cell r="R22"/>
          <cell r="S22">
            <v>0.252</v>
          </cell>
          <cell r="T22">
            <v>0.252</v>
          </cell>
          <cell r="U22"/>
          <cell r="V22">
            <v>1139528.69</v>
          </cell>
          <cell r="W22"/>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cell r="AH22">
            <v>118972.83</v>
          </cell>
          <cell r="AI22"/>
          <cell r="AJ22">
            <v>1275230.3700000001</v>
          </cell>
          <cell r="AK22">
            <v>3119016.91</v>
          </cell>
          <cell r="AL22">
            <v>0.68975205631189307</v>
          </cell>
          <cell r="AM22"/>
        </row>
        <row r="23">
          <cell r="A23" t="str">
            <v>0107500402600</v>
          </cell>
          <cell r="B23" t="str">
            <v>GRIGGSVILLE-PERRY C U SCH DIST 4</v>
          </cell>
          <cell r="C23" t="str">
            <v>PIKE</v>
          </cell>
          <cell r="D23" t="str">
            <v>Unit</v>
          </cell>
          <cell r="E23"/>
          <cell r="F23">
            <v>315.63</v>
          </cell>
          <cell r="G23"/>
          <cell r="H23">
            <v>48950287</v>
          </cell>
          <cell r="I23">
            <v>4361727.8099999996</v>
          </cell>
          <cell r="J23">
            <v>13819.11</v>
          </cell>
          <cell r="K23"/>
          <cell r="L23">
            <v>11.22</v>
          </cell>
          <cell r="M23">
            <v>11.22</v>
          </cell>
          <cell r="N23">
            <v>3541.36</v>
          </cell>
          <cell r="O23"/>
          <cell r="P23">
            <v>0.73</v>
          </cell>
          <cell r="Q23">
            <v>230.4</v>
          </cell>
          <cell r="R23"/>
          <cell r="S23">
            <v>0.45079999999999998</v>
          </cell>
          <cell r="T23">
            <v>0.45079999999999998</v>
          </cell>
          <cell r="U23"/>
          <cell r="V23">
            <v>1966266.89</v>
          </cell>
          <cell r="W23"/>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cell r="AH23">
            <v>258144.6</v>
          </cell>
          <cell r="AI23"/>
          <cell r="AJ23">
            <v>1672737.74</v>
          </cell>
          <cell r="AK23">
            <v>3990010.2199999997</v>
          </cell>
          <cell r="AL23">
            <v>0.91477744458336574</v>
          </cell>
          <cell r="AM23"/>
        </row>
        <row r="24">
          <cell r="A24" t="str">
            <v>0107501002600</v>
          </cell>
          <cell r="B24" t="str">
            <v>PIKELAND C U SCH DIST 10</v>
          </cell>
          <cell r="C24" t="str">
            <v>PIKE</v>
          </cell>
          <cell r="D24" t="str">
            <v>Unit</v>
          </cell>
          <cell r="E24"/>
          <cell r="F24">
            <v>1084.45</v>
          </cell>
          <cell r="G24"/>
          <cell r="H24">
            <v>139125971</v>
          </cell>
          <cell r="I24">
            <v>15068262.41</v>
          </cell>
          <cell r="J24">
            <v>13894.84</v>
          </cell>
          <cell r="K24"/>
          <cell r="L24">
            <v>9.23</v>
          </cell>
          <cell r="M24">
            <v>9.23</v>
          </cell>
          <cell r="N24">
            <v>10009.469999999999</v>
          </cell>
          <cell r="O24"/>
          <cell r="P24">
            <v>8.1199999999999992</v>
          </cell>
          <cell r="Q24">
            <v>8805.73</v>
          </cell>
          <cell r="R24"/>
          <cell r="S24">
            <v>0.34100000000000003</v>
          </cell>
          <cell r="T24">
            <v>0.34100000000000003</v>
          </cell>
          <cell r="U24"/>
          <cell r="V24">
            <v>5138277.4800000004</v>
          </cell>
          <cell r="W24"/>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cell r="AH24">
            <v>679582.87</v>
          </cell>
          <cell r="AI24"/>
          <cell r="AJ24">
            <v>5562221.1600000001</v>
          </cell>
          <cell r="AK24">
            <v>11419576.470000001</v>
          </cell>
          <cell r="AL24">
            <v>0.75785622517573348</v>
          </cell>
          <cell r="AM24"/>
        </row>
        <row r="25">
          <cell r="A25" t="str">
            <v>0107501202600</v>
          </cell>
          <cell r="B25" t="str">
            <v>WESTERN CUSD 12</v>
          </cell>
          <cell r="C25" t="str">
            <v>PIKE</v>
          </cell>
          <cell r="D25" t="str">
            <v>Unit</v>
          </cell>
          <cell r="E25"/>
          <cell r="F25">
            <v>458.38</v>
          </cell>
          <cell r="G25"/>
          <cell r="H25">
            <v>67073829</v>
          </cell>
          <cell r="I25">
            <v>6353138.7599999998</v>
          </cell>
          <cell r="J25">
            <v>13859.98</v>
          </cell>
          <cell r="K25"/>
          <cell r="L25">
            <v>10.55</v>
          </cell>
          <cell r="M25">
            <v>10.55</v>
          </cell>
          <cell r="N25">
            <v>4835.8999999999996</v>
          </cell>
          <cell r="O25"/>
          <cell r="P25">
            <v>2.34</v>
          </cell>
          <cell r="Q25">
            <v>1072.5999999999999</v>
          </cell>
          <cell r="R25"/>
          <cell r="S25">
            <v>0.41299999999999998</v>
          </cell>
          <cell r="T25">
            <v>0.41299999999999998</v>
          </cell>
          <cell r="U25"/>
          <cell r="V25">
            <v>2623846.2999999998</v>
          </cell>
          <cell r="W25"/>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cell r="AH25">
            <v>374542.77</v>
          </cell>
          <cell r="AI25"/>
          <cell r="AJ25">
            <v>2183548.7599999998</v>
          </cell>
          <cell r="AK25">
            <v>5270696.09</v>
          </cell>
          <cell r="AL25">
            <v>0.82962080463043442</v>
          </cell>
          <cell r="AM25"/>
        </row>
        <row r="26">
          <cell r="A26" t="str">
            <v>0108600102600</v>
          </cell>
          <cell r="B26" t="str">
            <v>WINCHESTER C U SCH DIST 1</v>
          </cell>
          <cell r="C26" t="str">
            <v>SCOTT</v>
          </cell>
          <cell r="D26" t="str">
            <v>Unit</v>
          </cell>
          <cell r="E26"/>
          <cell r="F26">
            <v>541.36</v>
          </cell>
          <cell r="G26"/>
          <cell r="H26">
            <v>65495927</v>
          </cell>
          <cell r="I26">
            <v>7345713.4900000002</v>
          </cell>
          <cell r="J26">
            <v>13568.99</v>
          </cell>
          <cell r="K26"/>
          <cell r="L26">
            <v>8.91</v>
          </cell>
          <cell r="M26">
            <v>8.91</v>
          </cell>
          <cell r="N26">
            <v>4823.51</v>
          </cell>
          <cell r="O26"/>
          <cell r="P26">
            <v>10.039999999999999</v>
          </cell>
          <cell r="Q26">
            <v>5435.25</v>
          </cell>
          <cell r="R26"/>
          <cell r="S26">
            <v>0.32429999999999998</v>
          </cell>
          <cell r="T26">
            <v>0.32429999999999998</v>
          </cell>
          <cell r="U26"/>
          <cell r="V26">
            <v>2382214.88</v>
          </cell>
          <cell r="W26"/>
          <cell r="X26">
            <v>480573.27</v>
          </cell>
          <cell r="Y26">
            <v>2971419.19</v>
          </cell>
          <cell r="Z26">
            <v>5834207.3399999999</v>
          </cell>
          <cell r="AA26">
            <v>0.79423290167011396</v>
          </cell>
          <cell r="AB26">
            <v>65495927</v>
          </cell>
          <cell r="AC26">
            <v>3.3525600000000003E-2</v>
          </cell>
          <cell r="AD26">
            <v>2195790.25</v>
          </cell>
          <cell r="AE26">
            <v>0</v>
          </cell>
          <cell r="AF26">
            <v>2382214.88</v>
          </cell>
          <cell r="AG26"/>
          <cell r="AH26">
            <v>224818.36</v>
          </cell>
          <cell r="AI26"/>
          <cell r="AJ26">
            <v>2925158.96</v>
          </cell>
          <cell r="AK26">
            <v>5787947.1099999994</v>
          </cell>
          <cell r="AL26">
            <v>0.78793532008556455</v>
          </cell>
          <cell r="AM26"/>
        </row>
        <row r="27">
          <cell r="A27" t="str">
            <v>0108600202600</v>
          </cell>
          <cell r="B27" t="str">
            <v>SCOTT-MORGAN C U SCHOOL DIST 2</v>
          </cell>
          <cell r="C27" t="str">
            <v>SCOTT</v>
          </cell>
          <cell r="D27" t="str">
            <v>Unit</v>
          </cell>
          <cell r="E27"/>
          <cell r="F27">
            <v>183.43</v>
          </cell>
          <cell r="G27"/>
          <cell r="H27">
            <v>26740896</v>
          </cell>
          <cell r="I27">
            <v>2518227.09</v>
          </cell>
          <cell r="J27">
            <v>13728.54</v>
          </cell>
          <cell r="K27"/>
          <cell r="L27">
            <v>10.61</v>
          </cell>
          <cell r="M27">
            <v>10.61</v>
          </cell>
          <cell r="N27">
            <v>1946.19</v>
          </cell>
          <cell r="O27"/>
          <cell r="P27">
            <v>2.16</v>
          </cell>
          <cell r="Q27">
            <v>396.2</v>
          </cell>
          <cell r="R27"/>
          <cell r="S27">
            <v>0.4163</v>
          </cell>
          <cell r="T27">
            <v>0.4163</v>
          </cell>
          <cell r="U27"/>
          <cell r="V27">
            <v>1048337.93</v>
          </cell>
          <cell r="W27"/>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cell r="AH27">
            <v>166934.81</v>
          </cell>
          <cell r="AI27"/>
          <cell r="AJ27">
            <v>1001056.59</v>
          </cell>
          <cell r="AK27">
            <v>2375491.75</v>
          </cell>
          <cell r="AL27">
            <v>0.94331911503660304</v>
          </cell>
          <cell r="AM27"/>
        </row>
        <row r="28">
          <cell r="A28" t="str">
            <v>0300000000092</v>
          </cell>
          <cell r="B28" t="str">
            <v>ALT SCH-BOND/EFFINGHAM/FAYETTE RO</v>
          </cell>
          <cell r="C28" t="str">
            <v>FAYETTE</v>
          </cell>
          <cell r="D28" t="str">
            <v>Regional</v>
          </cell>
          <cell r="E28"/>
          <cell r="F28">
            <v>103.99</v>
          </cell>
          <cell r="G28"/>
          <cell r="H28">
            <v>0</v>
          </cell>
          <cell r="I28">
            <v>1523139.9</v>
          </cell>
          <cell r="J28">
            <v>14646.98</v>
          </cell>
          <cell r="K28"/>
          <cell r="L28">
            <v>0</v>
          </cell>
          <cell r="M28">
            <v>0</v>
          </cell>
          <cell r="N28">
            <v>0</v>
          </cell>
          <cell r="O28"/>
          <cell r="P28">
            <v>0</v>
          </cell>
          <cell r="Q28">
            <v>0</v>
          </cell>
          <cell r="R28"/>
          <cell r="S28">
            <v>0</v>
          </cell>
          <cell r="T28">
            <v>0.1</v>
          </cell>
          <cell r="U28"/>
          <cell r="V28">
            <v>152313.99</v>
          </cell>
          <cell r="W28"/>
          <cell r="X28">
            <v>0</v>
          </cell>
          <cell r="Y28">
            <v>775505.23</v>
          </cell>
          <cell r="Z28">
            <v>927819.22</v>
          </cell>
          <cell r="AA28">
            <v>0.60914904796335523</v>
          </cell>
          <cell r="AB28">
            <v>0</v>
          </cell>
          <cell r="AC28">
            <v>0</v>
          </cell>
          <cell r="AD28">
            <v>0</v>
          </cell>
          <cell r="AE28">
            <v>0</v>
          </cell>
          <cell r="AF28">
            <v>152313.99</v>
          </cell>
          <cell r="AG28"/>
          <cell r="AH28">
            <v>0</v>
          </cell>
          <cell r="AI28"/>
          <cell r="AJ28">
            <v>775505.23</v>
          </cell>
          <cell r="AK28">
            <v>927819.22</v>
          </cell>
          <cell r="AL28">
            <v>0.60914904796335523</v>
          </cell>
          <cell r="AM28"/>
        </row>
        <row r="29">
          <cell r="A29" t="str">
            <v>0300000000093</v>
          </cell>
          <cell r="B29" t="str">
            <v>SAFE SCH-BOND/EFFINGHAM/FAYETTE R</v>
          </cell>
          <cell r="C29" t="str">
            <v>FAYETTE</v>
          </cell>
          <cell r="D29" t="str">
            <v>Regional</v>
          </cell>
          <cell r="E29"/>
          <cell r="F29">
            <v>38</v>
          </cell>
          <cell r="G29"/>
          <cell r="H29">
            <v>0</v>
          </cell>
          <cell r="I29">
            <v>479223.79</v>
          </cell>
          <cell r="J29">
            <v>12611.15</v>
          </cell>
          <cell r="K29"/>
          <cell r="L29">
            <v>0</v>
          </cell>
          <cell r="M29">
            <v>0</v>
          </cell>
          <cell r="N29">
            <v>0</v>
          </cell>
          <cell r="O29"/>
          <cell r="P29">
            <v>0</v>
          </cell>
          <cell r="Q29">
            <v>0</v>
          </cell>
          <cell r="R29"/>
          <cell r="S29">
            <v>0</v>
          </cell>
          <cell r="T29">
            <v>0.1</v>
          </cell>
          <cell r="U29"/>
          <cell r="V29">
            <v>47922.37</v>
          </cell>
          <cell r="W29"/>
          <cell r="X29">
            <v>0</v>
          </cell>
          <cell r="Y29">
            <v>436272.42</v>
          </cell>
          <cell r="Z29">
            <v>484194.79</v>
          </cell>
          <cell r="AA29">
            <v>1</v>
          </cell>
          <cell r="AB29">
            <v>0</v>
          </cell>
          <cell r="AC29">
            <v>0</v>
          </cell>
          <cell r="AD29">
            <v>0</v>
          </cell>
          <cell r="AE29">
            <v>0</v>
          </cell>
          <cell r="AF29">
            <v>47922.37</v>
          </cell>
          <cell r="AG29"/>
          <cell r="AH29">
            <v>0</v>
          </cell>
          <cell r="AI29"/>
          <cell r="AJ29">
            <v>436272.42</v>
          </cell>
          <cell r="AK29">
            <v>484194.79</v>
          </cell>
          <cell r="AL29">
            <v>1.0103730242607529</v>
          </cell>
          <cell r="AM29"/>
        </row>
        <row r="30">
          <cell r="A30" t="str">
            <v>0300300102600</v>
          </cell>
          <cell r="B30" t="str">
            <v>MULBERRY GROVE C U SCH DIST 1</v>
          </cell>
          <cell r="C30" t="str">
            <v>BOND</v>
          </cell>
          <cell r="D30" t="str">
            <v>Unit</v>
          </cell>
          <cell r="E30"/>
          <cell r="F30">
            <v>330.79</v>
          </cell>
          <cell r="G30"/>
          <cell r="H30">
            <v>40854408</v>
          </cell>
          <cell r="I30">
            <v>4622490.17</v>
          </cell>
          <cell r="J30">
            <v>13974.09</v>
          </cell>
          <cell r="K30"/>
          <cell r="L30">
            <v>8.83</v>
          </cell>
          <cell r="M30">
            <v>8.83</v>
          </cell>
          <cell r="N30">
            <v>2920.87</v>
          </cell>
          <cell r="O30"/>
          <cell r="P30">
            <v>10.56</v>
          </cell>
          <cell r="Q30">
            <v>3493.14</v>
          </cell>
          <cell r="R30"/>
          <cell r="S30">
            <v>0.32019999999999998</v>
          </cell>
          <cell r="T30">
            <v>0.32019999999999998</v>
          </cell>
          <cell r="U30"/>
          <cell r="V30">
            <v>1480121.35</v>
          </cell>
          <cell r="W30"/>
          <cell r="X30">
            <v>247019.62</v>
          </cell>
          <cell r="Y30">
            <v>2268575.6799999997</v>
          </cell>
          <cell r="Z30">
            <v>3995716.65</v>
          </cell>
          <cell r="AA30">
            <v>0.86440781982236214</v>
          </cell>
          <cell r="AB30">
            <v>40854408</v>
          </cell>
          <cell r="AC30">
            <v>2.4417000000000001E-2</v>
          </cell>
          <cell r="AD30">
            <v>997542.08</v>
          </cell>
          <cell r="AE30">
            <v>0</v>
          </cell>
          <cell r="AF30">
            <v>1480121.35</v>
          </cell>
          <cell r="AG30"/>
          <cell r="AH30">
            <v>182117.48</v>
          </cell>
          <cell r="AI30"/>
          <cell r="AJ30">
            <v>2243881.9700000002</v>
          </cell>
          <cell r="AK30">
            <v>3971022.9400000004</v>
          </cell>
          <cell r="AL30">
            <v>0.85906574031719363</v>
          </cell>
          <cell r="AM30"/>
        </row>
        <row r="31">
          <cell r="A31" t="str">
            <v>0300300202600</v>
          </cell>
          <cell r="B31" t="str">
            <v>BOND CO C U SCHOOL DIST 2</v>
          </cell>
          <cell r="C31" t="str">
            <v>BOND</v>
          </cell>
          <cell r="D31" t="str">
            <v>Unit</v>
          </cell>
          <cell r="E31"/>
          <cell r="F31">
            <v>1581.05</v>
          </cell>
          <cell r="G31"/>
          <cell r="H31">
            <v>194746835</v>
          </cell>
          <cell r="I31">
            <v>21821375.859999999</v>
          </cell>
          <cell r="J31">
            <v>13801.82</v>
          </cell>
          <cell r="K31"/>
          <cell r="L31">
            <v>8.92</v>
          </cell>
          <cell r="M31">
            <v>8.92</v>
          </cell>
          <cell r="N31">
            <v>14102.96</v>
          </cell>
          <cell r="O31"/>
          <cell r="P31">
            <v>9.98</v>
          </cell>
          <cell r="Q31">
            <v>15778.87</v>
          </cell>
          <cell r="R31"/>
          <cell r="S31">
            <v>0.32490000000000002</v>
          </cell>
          <cell r="T31">
            <v>0.32490000000000002</v>
          </cell>
          <cell r="U31"/>
          <cell r="V31">
            <v>7089765.0099999998</v>
          </cell>
          <cell r="W31"/>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cell r="AH31">
            <v>686078.61</v>
          </cell>
          <cell r="AI31"/>
          <cell r="AJ31">
            <v>8245952.4699999997</v>
          </cell>
          <cell r="AK31">
            <v>16767341.489999998</v>
          </cell>
          <cell r="AL31">
            <v>0.76839066416227331</v>
          </cell>
          <cell r="AM31"/>
        </row>
        <row r="32">
          <cell r="A32" t="str">
            <v>0301100102600</v>
          </cell>
          <cell r="B32" t="str">
            <v>MORRISONVILLE C U SCH DIST 1</v>
          </cell>
          <cell r="C32" t="str">
            <v>CHRISTIAN</v>
          </cell>
          <cell r="D32" t="str">
            <v>Unit</v>
          </cell>
          <cell r="E32"/>
          <cell r="F32">
            <v>276.75</v>
          </cell>
          <cell r="G32"/>
          <cell r="H32">
            <v>52740600</v>
          </cell>
          <cell r="I32">
            <v>3741417.78</v>
          </cell>
          <cell r="J32">
            <v>13519.12</v>
          </cell>
          <cell r="K32"/>
          <cell r="L32">
            <v>14.09</v>
          </cell>
          <cell r="M32">
            <v>14.09</v>
          </cell>
          <cell r="N32">
            <v>3899.4</v>
          </cell>
          <cell r="O32"/>
          <cell r="P32">
            <v>4.04</v>
          </cell>
          <cell r="Q32">
            <v>1118.07</v>
          </cell>
          <cell r="R32"/>
          <cell r="S32">
            <v>0.61360000000000003</v>
          </cell>
          <cell r="T32">
            <v>0.61360000000000003</v>
          </cell>
          <cell r="U32"/>
          <cell r="V32">
            <v>2295733.94</v>
          </cell>
          <cell r="W32"/>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cell r="AH32">
            <v>112180.98</v>
          </cell>
          <cell r="AI32"/>
          <cell r="AJ32">
            <v>773482.74</v>
          </cell>
          <cell r="AK32">
            <v>3337545.8</v>
          </cell>
          <cell r="AL32">
            <v>0.89205376043303031</v>
          </cell>
          <cell r="AM32"/>
        </row>
        <row r="33">
          <cell r="A33" t="str">
            <v>0301100302600</v>
          </cell>
          <cell r="B33" t="str">
            <v>TAYLORVILLE C U SCH DIST 3</v>
          </cell>
          <cell r="C33" t="str">
            <v>CHRISTIAN</v>
          </cell>
          <cell r="D33" t="str">
            <v>Unit</v>
          </cell>
          <cell r="E33"/>
          <cell r="F33">
            <v>2163.94</v>
          </cell>
          <cell r="G33"/>
          <cell r="H33">
            <v>324142721</v>
          </cell>
          <cell r="I33">
            <v>30121989.350000001</v>
          </cell>
          <cell r="J33">
            <v>13919.97</v>
          </cell>
          <cell r="K33"/>
          <cell r="L33">
            <v>10.76</v>
          </cell>
          <cell r="M33">
            <v>10.76</v>
          </cell>
          <cell r="N33">
            <v>23283.99</v>
          </cell>
          <cell r="O33"/>
          <cell r="P33">
            <v>1.74</v>
          </cell>
          <cell r="Q33">
            <v>3765.25</v>
          </cell>
          <cell r="R33"/>
          <cell r="S33">
            <v>0.42470000000000002</v>
          </cell>
          <cell r="T33">
            <v>0.42470000000000002</v>
          </cell>
          <cell r="U33"/>
          <cell r="V33">
            <v>12792808.869999999</v>
          </cell>
          <cell r="W33"/>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cell r="AH33">
            <v>1593448.65</v>
          </cell>
          <cell r="AI33"/>
          <cell r="AJ33">
            <v>8294420.0899999999</v>
          </cell>
          <cell r="AK33">
            <v>23040606.350000001</v>
          </cell>
          <cell r="AL33">
            <v>0.76490984982039378</v>
          </cell>
          <cell r="AM33"/>
        </row>
        <row r="34">
          <cell r="A34" t="str">
            <v>0301100402600</v>
          </cell>
          <cell r="B34" t="str">
            <v>EDINBURG C U SCH DIST 4</v>
          </cell>
          <cell r="C34" t="str">
            <v>CHRISTIAN</v>
          </cell>
          <cell r="D34" t="str">
            <v>Unit</v>
          </cell>
          <cell r="E34"/>
          <cell r="F34">
            <v>223.38</v>
          </cell>
          <cell r="G34"/>
          <cell r="H34">
            <v>43224306</v>
          </cell>
          <cell r="I34">
            <v>3030452.34</v>
          </cell>
          <cell r="J34">
            <v>13566.35</v>
          </cell>
          <cell r="K34"/>
          <cell r="L34">
            <v>14.26</v>
          </cell>
          <cell r="M34">
            <v>14.26</v>
          </cell>
          <cell r="N34">
            <v>3185.39</v>
          </cell>
          <cell r="O34"/>
          <cell r="P34">
            <v>4.75</v>
          </cell>
          <cell r="Q34">
            <v>1061.05</v>
          </cell>
          <cell r="R34"/>
          <cell r="S34">
            <v>0.62290000000000001</v>
          </cell>
          <cell r="T34">
            <v>0.62290000000000001</v>
          </cell>
          <cell r="U34"/>
          <cell r="V34">
            <v>1887668.76</v>
          </cell>
          <cell r="W34"/>
          <cell r="X34">
            <v>344012.83</v>
          </cell>
          <cell r="Y34">
            <v>578876.12999999989</v>
          </cell>
          <cell r="Z34">
            <v>2810557.7199999997</v>
          </cell>
          <cell r="AA34">
            <v>0.92743835067209801</v>
          </cell>
          <cell r="AB34">
            <v>51902571</v>
          </cell>
          <cell r="AC34">
            <v>3.53061E-2</v>
          </cell>
          <cell r="AD34">
            <v>1832477.36</v>
          </cell>
          <cell r="AE34">
            <v>0</v>
          </cell>
          <cell r="AF34">
            <v>1887668.76</v>
          </cell>
          <cell r="AG34"/>
          <cell r="AH34">
            <v>70951</v>
          </cell>
          <cell r="AI34"/>
          <cell r="AJ34">
            <v>573727.80000000005</v>
          </cell>
          <cell r="AK34">
            <v>2805409.3899999997</v>
          </cell>
          <cell r="AL34">
            <v>0.92573948547892349</v>
          </cell>
          <cell r="AM34"/>
        </row>
        <row r="35">
          <cell r="A35" t="str">
            <v>0301100802600</v>
          </cell>
          <cell r="B35" t="str">
            <v>PANA COMM UNIT SCHOOL DIST 8</v>
          </cell>
          <cell r="C35" t="str">
            <v>CHRISTIAN</v>
          </cell>
          <cell r="D35" t="str">
            <v>Unit</v>
          </cell>
          <cell r="E35"/>
          <cell r="F35">
            <v>1126.1199999999999</v>
          </cell>
          <cell r="G35"/>
          <cell r="H35">
            <v>123951053</v>
          </cell>
          <cell r="I35">
            <v>15981492.949999999</v>
          </cell>
          <cell r="J35">
            <v>14191.64</v>
          </cell>
          <cell r="K35"/>
          <cell r="L35">
            <v>7.75</v>
          </cell>
          <cell r="M35">
            <v>7.75</v>
          </cell>
          <cell r="N35">
            <v>8727.43</v>
          </cell>
          <cell r="O35"/>
          <cell r="P35">
            <v>18.739999999999998</v>
          </cell>
          <cell r="Q35">
            <v>21103.48</v>
          </cell>
          <cell r="R35"/>
          <cell r="S35">
            <v>0.26690000000000003</v>
          </cell>
          <cell r="T35">
            <v>0.26690000000000003</v>
          </cell>
          <cell r="U35"/>
          <cell r="V35">
            <v>4265460.46</v>
          </cell>
          <cell r="W35"/>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cell r="AH35">
            <v>1263117.3799999999</v>
          </cell>
          <cell r="AI35"/>
          <cell r="AJ35">
            <v>6888369.7999999998</v>
          </cell>
          <cell r="AK35">
            <v>12345875.789999999</v>
          </cell>
          <cell r="AL35">
            <v>0.77251079286682034</v>
          </cell>
          <cell r="AM35"/>
        </row>
        <row r="36">
          <cell r="A36" t="str">
            <v>0301101402400</v>
          </cell>
          <cell r="B36" t="str">
            <v>SOUTH FORK SCHOOL DISTRICT 14</v>
          </cell>
          <cell r="C36" t="str">
            <v>CHRISTIAN</v>
          </cell>
          <cell r="D36" t="str">
            <v>Unit</v>
          </cell>
          <cell r="E36"/>
          <cell r="F36">
            <v>280.45999999999998</v>
          </cell>
          <cell r="G36"/>
          <cell r="H36">
            <v>20145501</v>
          </cell>
          <cell r="I36">
            <v>3899698.08</v>
          </cell>
          <cell r="J36">
            <v>13904.64</v>
          </cell>
          <cell r="K36"/>
          <cell r="L36">
            <v>5.16</v>
          </cell>
          <cell r="M36">
            <v>5.16</v>
          </cell>
          <cell r="N36">
            <v>1447.17</v>
          </cell>
          <cell r="O36"/>
          <cell r="P36">
            <v>47.88</v>
          </cell>
          <cell r="Q36">
            <v>13428.42</v>
          </cell>
          <cell r="R36"/>
          <cell r="S36">
            <v>0.16</v>
          </cell>
          <cell r="T36">
            <v>0.16</v>
          </cell>
          <cell r="U36"/>
          <cell r="V36">
            <v>623951.68999999994</v>
          </cell>
          <cell r="W36"/>
          <cell r="X36">
            <v>176463.82</v>
          </cell>
          <cell r="Y36">
            <v>2039468.62</v>
          </cell>
          <cell r="Z36">
            <v>2839884.13</v>
          </cell>
          <cell r="AA36">
            <v>0.72823179429316232</v>
          </cell>
          <cell r="AB36">
            <v>20456837</v>
          </cell>
          <cell r="AC36">
            <v>3.8841300000000002E-2</v>
          </cell>
          <cell r="AD36">
            <v>794570.14</v>
          </cell>
          <cell r="AE36">
            <v>27298.95</v>
          </cell>
          <cell r="AF36">
            <v>651250.64</v>
          </cell>
          <cell r="AG36"/>
          <cell r="AH36">
            <v>260237.87</v>
          </cell>
          <cell r="AI36"/>
          <cell r="AJ36">
            <v>1968744.24</v>
          </cell>
          <cell r="AK36">
            <v>2796458.7</v>
          </cell>
          <cell r="AL36">
            <v>0.71709620658633144</v>
          </cell>
          <cell r="AM36"/>
        </row>
        <row r="37">
          <cell r="A37" t="str">
            <v>0302501002600</v>
          </cell>
          <cell r="B37" t="str">
            <v>ALTAMONT COMM UNIT SCH DIST 10</v>
          </cell>
          <cell r="C37" t="str">
            <v>EFFINGHAM</v>
          </cell>
          <cell r="D37" t="str">
            <v>Unit</v>
          </cell>
          <cell r="E37"/>
          <cell r="F37">
            <v>686.45</v>
          </cell>
          <cell r="G37"/>
          <cell r="H37">
            <v>89773498</v>
          </cell>
          <cell r="I37">
            <v>9503797.8000000007</v>
          </cell>
          <cell r="J37">
            <v>13844.85</v>
          </cell>
          <cell r="K37"/>
          <cell r="L37">
            <v>9.44</v>
          </cell>
          <cell r="M37">
            <v>9.44</v>
          </cell>
          <cell r="N37">
            <v>6480.08</v>
          </cell>
          <cell r="O37"/>
          <cell r="P37">
            <v>6.96</v>
          </cell>
          <cell r="Q37">
            <v>4777.6899999999996</v>
          </cell>
          <cell r="R37"/>
          <cell r="S37">
            <v>0.35220000000000001</v>
          </cell>
          <cell r="T37">
            <v>0.35220000000000001</v>
          </cell>
          <cell r="U37"/>
          <cell r="V37">
            <v>3347237.58</v>
          </cell>
          <cell r="W37"/>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cell r="AH37">
            <v>406994.53</v>
          </cell>
          <cell r="AI37"/>
          <cell r="AJ37">
            <v>3456343.24</v>
          </cell>
          <cell r="AK37">
            <v>7159783.8900000006</v>
          </cell>
          <cell r="AL37">
            <v>0.75336029245066638</v>
          </cell>
          <cell r="AM37"/>
        </row>
        <row r="38">
          <cell r="A38" t="str">
            <v>0302502002600</v>
          </cell>
          <cell r="B38" t="str">
            <v>BEECHER CITY C U SCHOOL DIST 20</v>
          </cell>
          <cell r="C38" t="str">
            <v>EFFINGHAM</v>
          </cell>
          <cell r="D38" t="str">
            <v>Unit</v>
          </cell>
          <cell r="E38"/>
          <cell r="F38">
            <v>321.25</v>
          </cell>
          <cell r="G38"/>
          <cell r="H38">
            <v>74217262</v>
          </cell>
          <cell r="I38">
            <v>4238184.82</v>
          </cell>
          <cell r="J38">
            <v>13192.79</v>
          </cell>
          <cell r="K38"/>
          <cell r="L38">
            <v>17.510000000000002</v>
          </cell>
          <cell r="M38">
            <v>17.510000000000002</v>
          </cell>
          <cell r="N38">
            <v>5625.08</v>
          </cell>
          <cell r="O38"/>
          <cell r="P38">
            <v>29.48</v>
          </cell>
          <cell r="Q38">
            <v>9470.4500000000007</v>
          </cell>
          <cell r="R38"/>
          <cell r="S38">
            <v>0.7823</v>
          </cell>
          <cell r="T38">
            <v>0.7823</v>
          </cell>
          <cell r="U38"/>
          <cell r="V38">
            <v>3315531.98</v>
          </cell>
          <cell r="W38"/>
          <cell r="X38">
            <v>585846.87</v>
          </cell>
          <cell r="Y38">
            <v>600628.4</v>
          </cell>
          <cell r="Z38">
            <v>4502007.25</v>
          </cell>
          <cell r="AA38">
            <v>1</v>
          </cell>
          <cell r="AB38">
            <v>74217262</v>
          </cell>
          <cell r="AC38">
            <v>3.2327799999999997E-2</v>
          </cell>
          <cell r="AD38">
            <v>2399280.7999999998</v>
          </cell>
          <cell r="AE38">
            <v>0</v>
          </cell>
          <cell r="AF38">
            <v>3315531.98</v>
          </cell>
          <cell r="AG38"/>
          <cell r="AH38">
            <v>208897.52</v>
          </cell>
          <cell r="AI38"/>
          <cell r="AJ38">
            <v>600628.4</v>
          </cell>
          <cell r="AK38">
            <v>4502007.25</v>
          </cell>
          <cell r="AL38">
            <v>1.0622489205178172</v>
          </cell>
          <cell r="AM38"/>
        </row>
        <row r="39">
          <cell r="A39" t="str">
            <v>0302503002600</v>
          </cell>
          <cell r="B39" t="str">
            <v>DIETERICH COMM UNIT SCH DIST 30</v>
          </cell>
          <cell r="C39" t="str">
            <v>EFFINGHAM</v>
          </cell>
          <cell r="D39" t="str">
            <v>Unit</v>
          </cell>
          <cell r="E39"/>
          <cell r="F39">
            <v>572.25</v>
          </cell>
          <cell r="G39"/>
          <cell r="H39">
            <v>50223969</v>
          </cell>
          <cell r="I39">
            <v>7345487.3700000001</v>
          </cell>
          <cell r="J39">
            <v>12836.15</v>
          </cell>
          <cell r="K39"/>
          <cell r="L39">
            <v>6.83</v>
          </cell>
          <cell r="M39">
            <v>6.83</v>
          </cell>
          <cell r="N39">
            <v>3908.46</v>
          </cell>
          <cell r="O39"/>
          <cell r="P39">
            <v>27.56</v>
          </cell>
          <cell r="Q39">
            <v>15771.21</v>
          </cell>
          <cell r="R39"/>
          <cell r="S39">
            <v>0.2253</v>
          </cell>
          <cell r="T39">
            <v>0.2253</v>
          </cell>
          <cell r="U39"/>
          <cell r="V39">
            <v>1654938.3</v>
          </cell>
          <cell r="W39"/>
          <cell r="X39">
            <v>306562.3</v>
          </cell>
          <cell r="Y39">
            <v>2897744.5700000003</v>
          </cell>
          <cell r="Z39">
            <v>4859245.17</v>
          </cell>
          <cell r="AA39">
            <v>0.66152794569436446</v>
          </cell>
          <cell r="AB39">
            <v>50223969</v>
          </cell>
          <cell r="AC39">
            <v>3.0368099999999999E-2</v>
          </cell>
          <cell r="AD39">
            <v>1525206.51</v>
          </cell>
          <cell r="AE39">
            <v>0</v>
          </cell>
          <cell r="AF39">
            <v>1654938.3</v>
          </cell>
          <cell r="AG39"/>
          <cell r="AH39">
            <v>88101.440000000002</v>
          </cell>
          <cell r="AI39"/>
          <cell r="AJ39">
            <v>2867924.69</v>
          </cell>
          <cell r="AK39">
            <v>4829425.29</v>
          </cell>
          <cell r="AL39">
            <v>0.65746832670682276</v>
          </cell>
          <cell r="AM39"/>
        </row>
        <row r="40">
          <cell r="A40" t="str">
            <v>0302504002600</v>
          </cell>
          <cell r="B40" t="str">
            <v>EFFINGHAM COMM UNIT SCH DIST 40</v>
          </cell>
          <cell r="C40" t="str">
            <v>EFFINGHAM</v>
          </cell>
          <cell r="D40" t="str">
            <v>Unit</v>
          </cell>
          <cell r="E40"/>
          <cell r="F40">
            <v>2300.71</v>
          </cell>
          <cell r="G40"/>
          <cell r="H40">
            <v>484641118</v>
          </cell>
          <cell r="I40">
            <v>31900715.960000001</v>
          </cell>
          <cell r="J40">
            <v>13865.59</v>
          </cell>
          <cell r="K40"/>
          <cell r="L40">
            <v>15.19</v>
          </cell>
          <cell r="M40">
            <v>15.19</v>
          </cell>
          <cell r="N40">
            <v>34947.78</v>
          </cell>
          <cell r="O40"/>
          <cell r="P40">
            <v>9.67</v>
          </cell>
          <cell r="Q40">
            <v>22247.86</v>
          </cell>
          <cell r="R40"/>
          <cell r="S40">
            <v>0.67249999999999999</v>
          </cell>
          <cell r="T40">
            <v>0.67249999999999999</v>
          </cell>
          <cell r="U40"/>
          <cell r="V40">
            <v>21453231.48</v>
          </cell>
          <cell r="W40"/>
          <cell r="X40">
            <v>2405550.65</v>
          </cell>
          <cell r="Y40">
            <v>6393735.8900000006</v>
          </cell>
          <cell r="Z40">
            <v>30252518.02</v>
          </cell>
          <cell r="AA40">
            <v>0.94833351257486942</v>
          </cell>
          <cell r="AB40">
            <v>484641118</v>
          </cell>
          <cell r="AC40">
            <v>3.00565E-2</v>
          </cell>
          <cell r="AD40">
            <v>14566615.76</v>
          </cell>
          <cell r="AE40">
            <v>0</v>
          </cell>
          <cell r="AF40">
            <v>21453231.48</v>
          </cell>
          <cell r="AG40"/>
          <cell r="AH40">
            <v>1382933.68</v>
          </cell>
          <cell r="AI40"/>
          <cell r="AJ40">
            <v>6322284.5599999996</v>
          </cell>
          <cell r="AK40">
            <v>30181066.689999998</v>
          </cell>
          <cell r="AL40">
            <v>0.946093709239747</v>
          </cell>
          <cell r="AM40"/>
        </row>
        <row r="41">
          <cell r="A41" t="str">
            <v>0302505002600</v>
          </cell>
          <cell r="B41" t="str">
            <v>TEUTOPOLIS C U SCHOOL DIST 50</v>
          </cell>
          <cell r="C41" t="str">
            <v>EFFINGHAM</v>
          </cell>
          <cell r="D41" t="str">
            <v>Unit</v>
          </cell>
          <cell r="E41"/>
          <cell r="F41">
            <v>1071.5</v>
          </cell>
          <cell r="G41"/>
          <cell r="H41">
            <v>158829615</v>
          </cell>
          <cell r="I41">
            <v>13252396.369999999</v>
          </cell>
          <cell r="J41">
            <v>12368.07</v>
          </cell>
          <cell r="K41"/>
          <cell r="L41">
            <v>11.98</v>
          </cell>
          <cell r="M41">
            <v>11.98</v>
          </cell>
          <cell r="N41">
            <v>12836.57</v>
          </cell>
          <cell r="O41"/>
          <cell r="P41">
            <v>0</v>
          </cell>
          <cell r="Q41">
            <v>0</v>
          </cell>
          <cell r="R41"/>
          <cell r="S41">
            <v>0.49419999999999997</v>
          </cell>
          <cell r="T41">
            <v>0.49419999999999997</v>
          </cell>
          <cell r="U41"/>
          <cell r="V41">
            <v>6549334.2800000003</v>
          </cell>
          <cell r="W41"/>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cell r="AH41">
            <v>46029.3</v>
          </cell>
          <cell r="AI41"/>
          <cell r="AJ41">
            <v>3315702.73</v>
          </cell>
          <cell r="AK41">
            <v>10454826.470000001</v>
          </cell>
          <cell r="AL41">
            <v>0.78890082805454165</v>
          </cell>
          <cell r="AM41"/>
        </row>
        <row r="42">
          <cell r="A42" t="str">
            <v>0302620102600</v>
          </cell>
          <cell r="B42" t="str">
            <v>BROWNSTOWN C U SCH DIST 201</v>
          </cell>
          <cell r="C42" t="str">
            <v>FAYETTE</v>
          </cell>
          <cell r="D42" t="str">
            <v>Unit</v>
          </cell>
          <cell r="E42"/>
          <cell r="F42">
            <v>375.75</v>
          </cell>
          <cell r="G42"/>
          <cell r="H42">
            <v>26452302</v>
          </cell>
          <cell r="I42">
            <v>5172098.92</v>
          </cell>
          <cell r="J42">
            <v>13764.73</v>
          </cell>
          <cell r="K42"/>
          <cell r="L42">
            <v>5.1100000000000003</v>
          </cell>
          <cell r="M42">
            <v>5.1100000000000003</v>
          </cell>
          <cell r="N42">
            <v>1920.08</v>
          </cell>
          <cell r="O42"/>
          <cell r="P42">
            <v>48.58</v>
          </cell>
          <cell r="Q42">
            <v>18253.93</v>
          </cell>
          <cell r="R42"/>
          <cell r="S42">
            <v>0.1583</v>
          </cell>
          <cell r="T42">
            <v>0.1583</v>
          </cell>
          <cell r="U42"/>
          <cell r="V42">
            <v>818743.25</v>
          </cell>
          <cell r="W42"/>
          <cell r="X42">
            <v>324546.62</v>
          </cell>
          <cell r="Y42">
            <v>2435781.36</v>
          </cell>
          <cell r="Z42">
            <v>3579071.23</v>
          </cell>
          <cell r="AA42">
            <v>0.69199589670647677</v>
          </cell>
          <cell r="AB42">
            <v>26452302</v>
          </cell>
          <cell r="AC42">
            <v>3.00179E-2</v>
          </cell>
          <cell r="AD42">
            <v>794042.55</v>
          </cell>
          <cell r="AE42">
            <v>0</v>
          </cell>
          <cell r="AF42">
            <v>818743.25</v>
          </cell>
          <cell r="AG42"/>
          <cell r="AH42">
            <v>196211.32</v>
          </cell>
          <cell r="AI42"/>
          <cell r="AJ42">
            <v>2375347.46</v>
          </cell>
          <cell r="AK42">
            <v>3518637.33</v>
          </cell>
          <cell r="AL42">
            <v>0.68031129806774848</v>
          </cell>
          <cell r="AM42"/>
        </row>
        <row r="43">
          <cell r="A43" t="str">
            <v>0302620202600</v>
          </cell>
          <cell r="B43" t="str">
            <v>ST ELMO C U SCHOOL DIST 202</v>
          </cell>
          <cell r="C43" t="str">
            <v>FAYETTE</v>
          </cell>
          <cell r="D43" t="str">
            <v>Unit</v>
          </cell>
          <cell r="E43"/>
          <cell r="F43">
            <v>391.38</v>
          </cell>
          <cell r="G43"/>
          <cell r="H43">
            <v>36347664</v>
          </cell>
          <cell r="I43">
            <v>5584053.1600000001</v>
          </cell>
          <cell r="J43">
            <v>14267.59</v>
          </cell>
          <cell r="K43"/>
          <cell r="L43">
            <v>6.5</v>
          </cell>
          <cell r="M43">
            <v>6.5</v>
          </cell>
          <cell r="N43">
            <v>2543.9699999999998</v>
          </cell>
          <cell r="O43"/>
          <cell r="P43">
            <v>31.13</v>
          </cell>
          <cell r="Q43">
            <v>12183.65</v>
          </cell>
          <cell r="R43"/>
          <cell r="S43">
            <v>0.21129999999999999</v>
          </cell>
          <cell r="T43">
            <v>0.21129999999999999</v>
          </cell>
          <cell r="U43"/>
          <cell r="V43">
            <v>1179910.43</v>
          </cell>
          <cell r="W43"/>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cell r="AH43">
            <v>255935.44</v>
          </cell>
          <cell r="AI43"/>
          <cell r="AJ43">
            <v>2373145.4700000002</v>
          </cell>
          <cell r="AK43">
            <v>4580057.76</v>
          </cell>
          <cell r="AL43">
            <v>0.8202031085248479</v>
          </cell>
          <cell r="AM43"/>
        </row>
        <row r="44">
          <cell r="A44" t="str">
            <v>0302620302600</v>
          </cell>
          <cell r="B44" t="str">
            <v>VANDALIA C U SCH DIST 203</v>
          </cell>
          <cell r="C44" t="str">
            <v>FAYETTE</v>
          </cell>
          <cell r="D44" t="str">
            <v>Unit</v>
          </cell>
          <cell r="E44"/>
          <cell r="F44">
            <v>1348.5</v>
          </cell>
          <cell r="G44"/>
          <cell r="H44">
            <v>133624689</v>
          </cell>
          <cell r="I44">
            <v>18685047.539999999</v>
          </cell>
          <cell r="J44">
            <v>13856.17</v>
          </cell>
          <cell r="K44"/>
          <cell r="L44">
            <v>7.15</v>
          </cell>
          <cell r="M44">
            <v>7.15</v>
          </cell>
          <cell r="N44">
            <v>9641.77</v>
          </cell>
          <cell r="O44"/>
          <cell r="P44">
            <v>24.3</v>
          </cell>
          <cell r="Q44">
            <v>32768.550000000003</v>
          </cell>
          <cell r="R44"/>
          <cell r="S44">
            <v>0.23930000000000001</v>
          </cell>
          <cell r="T44">
            <v>0.23930000000000001</v>
          </cell>
          <cell r="U44"/>
          <cell r="V44">
            <v>4471331.87</v>
          </cell>
          <cell r="W44"/>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cell r="AH44">
            <v>895266.77</v>
          </cell>
          <cell r="AI44"/>
          <cell r="AJ44">
            <v>8083246.0700000003</v>
          </cell>
          <cell r="AK44">
            <v>13516617.800000001</v>
          </cell>
          <cell r="AL44">
            <v>0.72339220818487682</v>
          </cell>
          <cell r="AM44"/>
        </row>
        <row r="45">
          <cell r="A45" t="str">
            <v>0302620402600</v>
          </cell>
          <cell r="B45" t="str">
            <v>RAMSEY COMM UNIT SCH DIST 204</v>
          </cell>
          <cell r="C45" t="str">
            <v>FAYETTE</v>
          </cell>
          <cell r="D45" t="str">
            <v>Unit</v>
          </cell>
          <cell r="E45"/>
          <cell r="F45">
            <v>387.45</v>
          </cell>
          <cell r="G45"/>
          <cell r="H45">
            <v>34284493</v>
          </cell>
          <cell r="I45">
            <v>5351396.1100000003</v>
          </cell>
          <cell r="J45">
            <v>13811.83</v>
          </cell>
          <cell r="K45"/>
          <cell r="L45">
            <v>6.4</v>
          </cell>
          <cell r="M45">
            <v>6.4</v>
          </cell>
          <cell r="N45">
            <v>2479.6799999999998</v>
          </cell>
          <cell r="O45"/>
          <cell r="P45">
            <v>32.26</v>
          </cell>
          <cell r="Q45">
            <v>12499.13</v>
          </cell>
          <cell r="R45"/>
          <cell r="S45">
            <v>0.2072</v>
          </cell>
          <cell r="T45">
            <v>0.2072</v>
          </cell>
          <cell r="U45"/>
          <cell r="V45">
            <v>1108809.27</v>
          </cell>
          <cell r="W45"/>
          <cell r="X45">
            <v>200302.59</v>
          </cell>
          <cell r="Y45">
            <v>2753985.1099999994</v>
          </cell>
          <cell r="Z45">
            <v>4063096.9699999997</v>
          </cell>
          <cell r="AA45">
            <v>0.75925924496738473</v>
          </cell>
          <cell r="AB45">
            <v>34284493</v>
          </cell>
          <cell r="AC45">
            <v>2.97113E-2</v>
          </cell>
          <cell r="AD45">
            <v>1018636.85</v>
          </cell>
          <cell r="AE45">
            <v>0</v>
          </cell>
          <cell r="AF45">
            <v>1108809.27</v>
          </cell>
          <cell r="AG45"/>
          <cell r="AH45">
            <v>330154.08</v>
          </cell>
          <cell r="AI45"/>
          <cell r="AJ45">
            <v>2674503.56</v>
          </cell>
          <cell r="AK45">
            <v>3983615.42</v>
          </cell>
          <cell r="AL45">
            <v>0.74440675631466191</v>
          </cell>
          <cell r="AM45"/>
        </row>
        <row r="46">
          <cell r="A46" t="str">
            <v>0306800202600</v>
          </cell>
          <cell r="B46" t="str">
            <v>PANHANDLE COMM UNIT SCH DIST 2</v>
          </cell>
          <cell r="C46" t="str">
            <v>MONTGOMERY</v>
          </cell>
          <cell r="D46" t="str">
            <v>Unit</v>
          </cell>
          <cell r="E46"/>
          <cell r="F46">
            <v>421.79</v>
          </cell>
          <cell r="G46"/>
          <cell r="H46">
            <v>85011297</v>
          </cell>
          <cell r="I46">
            <v>5773466.4500000002</v>
          </cell>
          <cell r="J46">
            <v>13688.01</v>
          </cell>
          <cell r="K46"/>
          <cell r="L46">
            <v>14.72</v>
          </cell>
          <cell r="M46">
            <v>14.72</v>
          </cell>
          <cell r="N46">
            <v>6208.74</v>
          </cell>
          <cell r="O46"/>
          <cell r="P46">
            <v>6.96</v>
          </cell>
          <cell r="Q46">
            <v>2935.65</v>
          </cell>
          <cell r="R46"/>
          <cell r="S46">
            <v>0.64770000000000005</v>
          </cell>
          <cell r="T46">
            <v>0.64770000000000005</v>
          </cell>
          <cell r="U46"/>
          <cell r="V46">
            <v>3739474.21</v>
          </cell>
          <cell r="W46"/>
          <cell r="X46">
            <v>487670.98</v>
          </cell>
          <cell r="Y46">
            <v>1218249.32</v>
          </cell>
          <cell r="Z46">
            <v>5445394.5099999998</v>
          </cell>
          <cell r="AA46">
            <v>0.94317591643751553</v>
          </cell>
          <cell r="AB46">
            <v>85011297</v>
          </cell>
          <cell r="AC46">
            <v>4.3640199999999997E-2</v>
          </cell>
          <cell r="AD46">
            <v>3709910</v>
          </cell>
          <cell r="AE46">
            <v>0</v>
          </cell>
          <cell r="AF46">
            <v>3739474.21</v>
          </cell>
          <cell r="AG46"/>
          <cell r="AH46">
            <v>208838.86</v>
          </cell>
          <cell r="AI46"/>
          <cell r="AJ46">
            <v>1206382.24</v>
          </cell>
          <cell r="AK46">
            <v>5433527.4299999997</v>
          </cell>
          <cell r="AL46">
            <v>0.94112046498512159</v>
          </cell>
          <cell r="AM46"/>
        </row>
        <row r="47">
          <cell r="A47" t="str">
            <v>0306800302600</v>
          </cell>
          <cell r="B47" t="str">
            <v>HILLSBORO COMM UNIT SCH DIST 3</v>
          </cell>
          <cell r="C47" t="str">
            <v>MONTGOMERY</v>
          </cell>
          <cell r="D47" t="str">
            <v>Unit</v>
          </cell>
          <cell r="E47"/>
          <cell r="F47">
            <v>1470.37</v>
          </cell>
          <cell r="G47"/>
          <cell r="H47">
            <v>172917891</v>
          </cell>
          <cell r="I47">
            <v>20091333.48</v>
          </cell>
          <cell r="J47">
            <v>13664.13</v>
          </cell>
          <cell r="K47"/>
          <cell r="L47">
            <v>8.6</v>
          </cell>
          <cell r="M47">
            <v>8.6</v>
          </cell>
          <cell r="N47">
            <v>12645.18</v>
          </cell>
          <cell r="O47"/>
          <cell r="P47">
            <v>12.11</v>
          </cell>
          <cell r="Q47">
            <v>17806.18</v>
          </cell>
          <cell r="R47"/>
          <cell r="S47">
            <v>0.3085</v>
          </cell>
          <cell r="T47">
            <v>0.3085</v>
          </cell>
          <cell r="U47"/>
          <cell r="V47">
            <v>6198176.3700000001</v>
          </cell>
          <cell r="W47"/>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cell r="AH47">
            <v>972990</v>
          </cell>
          <cell r="AI47"/>
          <cell r="AJ47">
            <v>5701666.8499999996</v>
          </cell>
          <cell r="AK47">
            <v>16531149.639999999</v>
          </cell>
          <cell r="AL47">
            <v>0.82280002252991313</v>
          </cell>
          <cell r="AM47"/>
        </row>
        <row r="48">
          <cell r="A48" t="str">
            <v>0306801202600</v>
          </cell>
          <cell r="B48" t="str">
            <v>LITCHFIELD C U SCHOOL DIST 12</v>
          </cell>
          <cell r="C48" t="str">
            <v>MONTGOMERY</v>
          </cell>
          <cell r="D48" t="str">
            <v>Unit</v>
          </cell>
          <cell r="E48"/>
          <cell r="F48">
            <v>1216.1400000000001</v>
          </cell>
          <cell r="G48"/>
          <cell r="H48">
            <v>149110022</v>
          </cell>
          <cell r="I48">
            <v>17337835.879999999</v>
          </cell>
          <cell r="J48">
            <v>14256.44</v>
          </cell>
          <cell r="K48"/>
          <cell r="L48">
            <v>8.6</v>
          </cell>
          <cell r="M48">
            <v>8.6</v>
          </cell>
          <cell r="N48">
            <v>10458.799999999999</v>
          </cell>
          <cell r="O48"/>
          <cell r="P48">
            <v>12.11</v>
          </cell>
          <cell r="Q48">
            <v>14727.45</v>
          </cell>
          <cell r="R48"/>
          <cell r="S48">
            <v>0.3085</v>
          </cell>
          <cell r="T48">
            <v>0.3085</v>
          </cell>
          <cell r="U48"/>
          <cell r="V48">
            <v>5348722.3600000003</v>
          </cell>
          <cell r="W48"/>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cell r="AH48">
            <v>973800.33</v>
          </cell>
          <cell r="AI48"/>
          <cell r="AJ48">
            <v>6399042.5499999998</v>
          </cell>
          <cell r="AK48">
            <v>13533849.739999998</v>
          </cell>
          <cell r="AL48">
            <v>0.78059625397722932</v>
          </cell>
          <cell r="AM48"/>
        </row>
        <row r="49">
          <cell r="A49" t="str">
            <v>0306802202600</v>
          </cell>
          <cell r="B49" t="str">
            <v>NOKOMIS COMM UNIT SCH DIST 22</v>
          </cell>
          <cell r="C49" t="str">
            <v>MONTGOMERY</v>
          </cell>
          <cell r="D49" t="str">
            <v>Unit</v>
          </cell>
          <cell r="E49"/>
          <cell r="F49">
            <v>550.70000000000005</v>
          </cell>
          <cell r="G49"/>
          <cell r="H49">
            <v>66944481</v>
          </cell>
          <cell r="I49">
            <v>7502680.1299999999</v>
          </cell>
          <cell r="J49">
            <v>13623.89</v>
          </cell>
          <cell r="K49"/>
          <cell r="L49">
            <v>8.92</v>
          </cell>
          <cell r="M49">
            <v>8.92</v>
          </cell>
          <cell r="N49">
            <v>4912.24</v>
          </cell>
          <cell r="O49"/>
          <cell r="P49">
            <v>9.98</v>
          </cell>
          <cell r="Q49">
            <v>5495.98</v>
          </cell>
          <cell r="R49"/>
          <cell r="S49">
            <v>0.32490000000000002</v>
          </cell>
          <cell r="T49">
            <v>0.32490000000000002</v>
          </cell>
          <cell r="U49"/>
          <cell r="V49">
            <v>2437620.77</v>
          </cell>
          <cell r="W49"/>
          <cell r="X49">
            <v>601263.09</v>
          </cell>
          <cell r="Y49">
            <v>3117794.51</v>
          </cell>
          <cell r="Z49">
            <v>6156678.3699999992</v>
          </cell>
          <cell r="AA49">
            <v>0.82059720837385608</v>
          </cell>
          <cell r="AB49">
            <v>66944481</v>
          </cell>
          <cell r="AC49">
            <v>3.5619199999999997E-2</v>
          </cell>
          <cell r="AD49">
            <v>2384508.85</v>
          </cell>
          <cell r="AE49">
            <v>0</v>
          </cell>
          <cell r="AF49">
            <v>2437620.77</v>
          </cell>
          <cell r="AG49"/>
          <cell r="AH49">
            <v>513846.72</v>
          </cell>
          <cell r="AI49"/>
          <cell r="AJ49">
            <v>3025608.97</v>
          </cell>
          <cell r="AK49">
            <v>6064492.8300000001</v>
          </cell>
          <cell r="AL49">
            <v>0.80831019381336733</v>
          </cell>
          <cell r="AM49"/>
        </row>
        <row r="50">
          <cell r="A50" t="str">
            <v>0400000000092</v>
          </cell>
          <cell r="B50" t="str">
            <v>ALT SCH-BOONE/WINNEBAGO ROE</v>
          </cell>
          <cell r="C50" t="str">
            <v>WINNEBAGO</v>
          </cell>
          <cell r="D50" t="str">
            <v>Regional</v>
          </cell>
          <cell r="E50"/>
          <cell r="F50">
            <v>17</v>
          </cell>
          <cell r="G50"/>
          <cell r="H50">
            <v>0</v>
          </cell>
          <cell r="I50">
            <v>219656.29</v>
          </cell>
          <cell r="J50">
            <v>12920.95</v>
          </cell>
          <cell r="K50"/>
          <cell r="L50">
            <v>0</v>
          </cell>
          <cell r="M50">
            <v>0</v>
          </cell>
          <cell r="N50">
            <v>0</v>
          </cell>
          <cell r="O50"/>
          <cell r="P50">
            <v>0</v>
          </cell>
          <cell r="Q50">
            <v>0</v>
          </cell>
          <cell r="R50"/>
          <cell r="S50">
            <v>0</v>
          </cell>
          <cell r="T50">
            <v>0.1</v>
          </cell>
          <cell r="U50"/>
          <cell r="V50">
            <v>21965.62</v>
          </cell>
          <cell r="W50"/>
          <cell r="X50">
            <v>0</v>
          </cell>
          <cell r="Y50">
            <v>280078.68</v>
          </cell>
          <cell r="Z50">
            <v>302044.3</v>
          </cell>
          <cell r="AA50">
            <v>1</v>
          </cell>
          <cell r="AB50">
            <v>0</v>
          </cell>
          <cell r="AC50">
            <v>0</v>
          </cell>
          <cell r="AD50">
            <v>0</v>
          </cell>
          <cell r="AE50">
            <v>0</v>
          </cell>
          <cell r="AF50">
            <v>21965.62</v>
          </cell>
          <cell r="AG50"/>
          <cell r="AH50">
            <v>0</v>
          </cell>
          <cell r="AI50"/>
          <cell r="AJ50">
            <v>280078.68</v>
          </cell>
          <cell r="AK50">
            <v>302044.3</v>
          </cell>
          <cell r="AL50">
            <v>1.3750769440747632</v>
          </cell>
          <cell r="AM50"/>
        </row>
        <row r="51">
          <cell r="A51" t="str">
            <v>0400000000093</v>
          </cell>
          <cell r="B51" t="str">
            <v>SAFE SCH-BOONE/WINNEBAGO ROE</v>
          </cell>
          <cell r="C51" t="str">
            <v>WINNEBAGO</v>
          </cell>
          <cell r="D51" t="str">
            <v>Regional</v>
          </cell>
          <cell r="E51"/>
          <cell r="F51">
            <v>163</v>
          </cell>
          <cell r="G51"/>
          <cell r="H51">
            <v>0</v>
          </cell>
          <cell r="I51">
            <v>2430844.64</v>
          </cell>
          <cell r="J51">
            <v>14913.15</v>
          </cell>
          <cell r="K51"/>
          <cell r="L51">
            <v>0</v>
          </cell>
          <cell r="M51">
            <v>0</v>
          </cell>
          <cell r="N51">
            <v>0</v>
          </cell>
          <cell r="O51"/>
          <cell r="P51">
            <v>0</v>
          </cell>
          <cell r="Q51">
            <v>0</v>
          </cell>
          <cell r="R51"/>
          <cell r="S51">
            <v>0</v>
          </cell>
          <cell r="T51">
            <v>0.1</v>
          </cell>
          <cell r="U51"/>
          <cell r="V51">
            <v>243084.46</v>
          </cell>
          <cell r="W51"/>
          <cell r="X51">
            <v>0</v>
          </cell>
          <cell r="Y51">
            <v>1693308.7</v>
          </cell>
          <cell r="Z51">
            <v>1936393.16</v>
          </cell>
          <cell r="AA51">
            <v>0.79659272671576409</v>
          </cell>
          <cell r="AB51">
            <v>0</v>
          </cell>
          <cell r="AC51">
            <v>0</v>
          </cell>
          <cell r="AD51">
            <v>0</v>
          </cell>
          <cell r="AE51">
            <v>0</v>
          </cell>
          <cell r="AF51">
            <v>243084.46</v>
          </cell>
          <cell r="AG51"/>
          <cell r="AH51">
            <v>0</v>
          </cell>
          <cell r="AI51"/>
          <cell r="AJ51">
            <v>1693308.7</v>
          </cell>
          <cell r="AK51">
            <v>1936393.16</v>
          </cell>
          <cell r="AL51">
            <v>0.79659272671576409</v>
          </cell>
          <cell r="AM51"/>
        </row>
        <row r="52">
          <cell r="A52" t="str">
            <v>0400000000095</v>
          </cell>
          <cell r="B52" t="str">
            <v>ALOP-BOONE/WINNEBAGO ROE</v>
          </cell>
          <cell r="C52" t="str">
            <v>WINNEBAGO</v>
          </cell>
          <cell r="D52" t="str">
            <v>Regional</v>
          </cell>
          <cell r="E52"/>
          <cell r="F52">
            <v>126.98</v>
          </cell>
          <cell r="G52"/>
          <cell r="H52">
            <v>0</v>
          </cell>
          <cell r="I52">
            <v>1964066.91</v>
          </cell>
          <cell r="J52">
            <v>15467.52</v>
          </cell>
          <cell r="K52"/>
          <cell r="L52">
            <v>0</v>
          </cell>
          <cell r="M52">
            <v>0</v>
          </cell>
          <cell r="N52">
            <v>0</v>
          </cell>
          <cell r="O52"/>
          <cell r="P52">
            <v>0</v>
          </cell>
          <cell r="Q52">
            <v>0</v>
          </cell>
          <cell r="R52"/>
          <cell r="S52">
            <v>0</v>
          </cell>
          <cell r="T52">
            <v>0.1</v>
          </cell>
          <cell r="U52"/>
          <cell r="V52">
            <v>196406.69</v>
          </cell>
          <cell r="W52"/>
          <cell r="X52">
            <v>0</v>
          </cell>
          <cell r="Y52">
            <v>1484144.23</v>
          </cell>
          <cell r="Z52">
            <v>1680550.92</v>
          </cell>
          <cell r="AA52">
            <v>0.85564850741261156</v>
          </cell>
          <cell r="AB52">
            <v>0</v>
          </cell>
          <cell r="AC52">
            <v>0</v>
          </cell>
          <cell r="AD52">
            <v>0</v>
          </cell>
          <cell r="AE52">
            <v>0</v>
          </cell>
          <cell r="AF52">
            <v>196406.69</v>
          </cell>
          <cell r="AG52"/>
          <cell r="AH52">
            <v>0</v>
          </cell>
          <cell r="AI52"/>
          <cell r="AJ52">
            <v>1484144.23</v>
          </cell>
          <cell r="AK52">
            <v>1680550.92</v>
          </cell>
          <cell r="AL52">
            <v>0.85564850741261156</v>
          </cell>
          <cell r="AM52"/>
        </row>
        <row r="53">
          <cell r="A53" t="str">
            <v>0400410002600</v>
          </cell>
          <cell r="B53" t="str">
            <v>BELVIDERE C U SCH DIST 100</v>
          </cell>
          <cell r="C53" t="str">
            <v>BOONE</v>
          </cell>
          <cell r="D53" t="str">
            <v>Unit</v>
          </cell>
          <cell r="E53"/>
          <cell r="F53">
            <v>7394.3</v>
          </cell>
          <cell r="G53"/>
          <cell r="H53">
            <v>855264216</v>
          </cell>
          <cell r="I53">
            <v>112238842.06</v>
          </cell>
          <cell r="J53">
            <v>15179.1</v>
          </cell>
          <cell r="K53"/>
          <cell r="L53">
            <v>7.62</v>
          </cell>
          <cell r="M53">
            <v>7.62</v>
          </cell>
          <cell r="N53">
            <v>56344.56</v>
          </cell>
          <cell r="O53"/>
          <cell r="P53">
            <v>19.89</v>
          </cell>
          <cell r="Q53">
            <v>147072.62</v>
          </cell>
          <cell r="R53"/>
          <cell r="S53">
            <v>0.26079999999999998</v>
          </cell>
          <cell r="T53">
            <v>0.26079999999999998</v>
          </cell>
          <cell r="U53"/>
          <cell r="V53">
            <v>29271890</v>
          </cell>
          <cell r="W53"/>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cell r="AH53">
            <v>3574435.69</v>
          </cell>
          <cell r="AI53"/>
          <cell r="AJ53">
            <v>39890737.280000001</v>
          </cell>
          <cell r="AK53">
            <v>82598958.760000005</v>
          </cell>
          <cell r="AL53">
            <v>0.73592133742652766</v>
          </cell>
          <cell r="AM53"/>
        </row>
        <row r="54">
          <cell r="A54" t="str">
            <v>0400420002600</v>
          </cell>
          <cell r="B54" t="str">
            <v>NORTH BOONE C U SCH DIST 200</v>
          </cell>
          <cell r="C54" t="str">
            <v>BOONE</v>
          </cell>
          <cell r="D54" t="str">
            <v>Unit</v>
          </cell>
          <cell r="E54"/>
          <cell r="F54">
            <v>1502.62</v>
          </cell>
          <cell r="G54"/>
          <cell r="H54">
            <v>150762778</v>
          </cell>
          <cell r="I54">
            <v>21551007.850000001</v>
          </cell>
          <cell r="J54">
            <v>14342.28</v>
          </cell>
          <cell r="K54"/>
          <cell r="L54">
            <v>6.99</v>
          </cell>
          <cell r="M54">
            <v>6.99</v>
          </cell>
          <cell r="N54">
            <v>10503.31</v>
          </cell>
          <cell r="O54"/>
          <cell r="P54">
            <v>25.9</v>
          </cell>
          <cell r="Q54">
            <v>38917.85</v>
          </cell>
          <cell r="R54"/>
          <cell r="S54">
            <v>0.23219999999999999</v>
          </cell>
          <cell r="T54">
            <v>0.23219999999999999</v>
          </cell>
          <cell r="U54"/>
          <cell r="V54">
            <v>5004144.0199999996</v>
          </cell>
          <cell r="W54"/>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cell r="AH54">
            <v>572180.02</v>
          </cell>
          <cell r="AI54"/>
          <cell r="AJ54">
            <v>8672190.0800000001</v>
          </cell>
          <cell r="AK54">
            <v>15021888.17</v>
          </cell>
          <cell r="AL54">
            <v>0.69703877770152634</v>
          </cell>
          <cell r="AM54"/>
        </row>
        <row r="55">
          <cell r="A55" t="str">
            <v>0410112202200</v>
          </cell>
          <cell r="B55" t="str">
            <v>HARLEM UNIT DIST 122</v>
          </cell>
          <cell r="C55" t="str">
            <v>WINNEBAGO</v>
          </cell>
          <cell r="D55" t="str">
            <v>Unit</v>
          </cell>
          <cell r="E55"/>
          <cell r="F55">
            <v>6016.86</v>
          </cell>
          <cell r="G55"/>
          <cell r="H55">
            <v>677099331</v>
          </cell>
          <cell r="I55">
            <v>85596630.890000001</v>
          </cell>
          <cell r="J55">
            <v>14226.12</v>
          </cell>
          <cell r="K55"/>
          <cell r="L55">
            <v>7.91</v>
          </cell>
          <cell r="M55">
            <v>7.91</v>
          </cell>
          <cell r="N55">
            <v>47593.36</v>
          </cell>
          <cell r="O55"/>
          <cell r="P55">
            <v>17.38</v>
          </cell>
          <cell r="Q55">
            <v>104573.02</v>
          </cell>
          <cell r="R55"/>
          <cell r="S55">
            <v>0.27450000000000002</v>
          </cell>
          <cell r="T55">
            <v>0.27450000000000002</v>
          </cell>
          <cell r="U55"/>
          <cell r="V55">
            <v>23496275.170000002</v>
          </cell>
          <cell r="W55"/>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cell r="AH55">
            <v>3866110</v>
          </cell>
          <cell r="AI55"/>
          <cell r="AJ55">
            <v>31672119.460000001</v>
          </cell>
          <cell r="AK55">
            <v>70874251.409999996</v>
          </cell>
          <cell r="AL55">
            <v>0.82800281591784031</v>
          </cell>
          <cell r="AM55"/>
        </row>
        <row r="56">
          <cell r="A56" t="str">
            <v>0410113100400</v>
          </cell>
          <cell r="B56" t="str">
            <v>KINNIKINNICK C C SCH DIST 131</v>
          </cell>
          <cell r="C56" t="str">
            <v>WINNEBAGO</v>
          </cell>
          <cell r="D56" t="str">
            <v>Elementary</v>
          </cell>
          <cell r="E56"/>
          <cell r="F56">
            <v>1685.3</v>
          </cell>
          <cell r="G56"/>
          <cell r="H56">
            <v>328854314</v>
          </cell>
          <cell r="I56">
            <v>20958569.190000001</v>
          </cell>
          <cell r="J56">
            <v>12436.1</v>
          </cell>
          <cell r="K56"/>
          <cell r="L56">
            <v>15.69</v>
          </cell>
          <cell r="M56">
            <v>10.86</v>
          </cell>
          <cell r="N56">
            <v>18302.349999999999</v>
          </cell>
          <cell r="O56"/>
          <cell r="P56">
            <v>1.48</v>
          </cell>
          <cell r="Q56">
            <v>2494.2399999999998</v>
          </cell>
          <cell r="R56"/>
          <cell r="S56">
            <v>0.4304</v>
          </cell>
          <cell r="T56">
            <v>0.4304</v>
          </cell>
          <cell r="U56"/>
          <cell r="V56">
            <v>9020568.1699999999</v>
          </cell>
          <cell r="W56"/>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cell r="AH56">
            <v>161420.09</v>
          </cell>
          <cell r="AI56"/>
          <cell r="AJ56">
            <v>4402790.38</v>
          </cell>
          <cell r="AK56">
            <v>17145233.23</v>
          </cell>
          <cell r="AL56">
            <v>0.81805361208438487</v>
          </cell>
          <cell r="AM56"/>
        </row>
        <row r="57">
          <cell r="A57" t="str">
            <v>0410113300400</v>
          </cell>
          <cell r="B57" t="str">
            <v>PRAIRIE HILL C C SCH DIST 133</v>
          </cell>
          <cell r="C57" t="str">
            <v>WINNEBAGO</v>
          </cell>
          <cell r="D57" t="str">
            <v>Elementary</v>
          </cell>
          <cell r="E57"/>
          <cell r="F57">
            <v>730</v>
          </cell>
          <cell r="G57"/>
          <cell r="H57">
            <v>126170695</v>
          </cell>
          <cell r="I57">
            <v>8882862.1500000004</v>
          </cell>
          <cell r="J57">
            <v>12168.3</v>
          </cell>
          <cell r="K57"/>
          <cell r="L57">
            <v>14.2</v>
          </cell>
          <cell r="M57">
            <v>9.83</v>
          </cell>
          <cell r="N57">
            <v>7175.9</v>
          </cell>
          <cell r="O57"/>
          <cell r="P57">
            <v>5.0599999999999996</v>
          </cell>
          <cell r="Q57">
            <v>3693.8</v>
          </cell>
          <cell r="R57"/>
          <cell r="S57">
            <v>0.37319999999999998</v>
          </cell>
          <cell r="T57">
            <v>0.37319999999999998</v>
          </cell>
          <cell r="U57"/>
          <cell r="V57">
            <v>3315084.15</v>
          </cell>
          <cell r="W57"/>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cell r="AH57">
            <v>47057.66</v>
          </cell>
          <cell r="AI57"/>
          <cell r="AJ57">
            <v>2342565.4700000002</v>
          </cell>
          <cell r="AK57">
            <v>6136017.4199999999</v>
          </cell>
          <cell r="AL57">
            <v>0.6907703076310826</v>
          </cell>
          <cell r="AM57"/>
        </row>
        <row r="58">
          <cell r="A58" t="str">
            <v>0410113400400</v>
          </cell>
          <cell r="B58" t="str">
            <v>SHIRLAND C C SCHOOL DIST 134</v>
          </cell>
          <cell r="C58" t="str">
            <v>WINNEBAGO</v>
          </cell>
          <cell r="D58" t="str">
            <v>Elementary</v>
          </cell>
          <cell r="E58"/>
          <cell r="F58">
            <v>103.75</v>
          </cell>
          <cell r="G58"/>
          <cell r="H58">
            <v>31912699</v>
          </cell>
          <cell r="I58">
            <v>1283333.6399999999</v>
          </cell>
          <cell r="J58">
            <v>12369.48</v>
          </cell>
          <cell r="K58"/>
          <cell r="L58">
            <v>24.86</v>
          </cell>
          <cell r="M58">
            <v>17.21</v>
          </cell>
          <cell r="N58">
            <v>1785.53</v>
          </cell>
          <cell r="O58"/>
          <cell r="P58">
            <v>26.31</v>
          </cell>
          <cell r="Q58">
            <v>2729.66</v>
          </cell>
          <cell r="R58"/>
          <cell r="S58">
            <v>0.76939999999999997</v>
          </cell>
          <cell r="T58">
            <v>0.76939999999999997</v>
          </cell>
          <cell r="U58"/>
          <cell r="V58">
            <v>987396.9</v>
          </cell>
          <cell r="W58"/>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cell r="AH58">
            <v>22293.08</v>
          </cell>
          <cell r="AI58"/>
          <cell r="AJ58">
            <v>114406.53</v>
          </cell>
          <cell r="AK58">
            <v>1370921.8299999998</v>
          </cell>
          <cell r="AL58">
            <v>1.0682505213531222</v>
          </cell>
          <cell r="AM58"/>
        </row>
        <row r="59">
          <cell r="A59" t="str">
            <v>0410114000400</v>
          </cell>
          <cell r="B59" t="str">
            <v>ROCKTON SCH DIST 140</v>
          </cell>
          <cell r="C59" t="str">
            <v>WINNEBAGO</v>
          </cell>
          <cell r="D59" t="str">
            <v>Elementary</v>
          </cell>
          <cell r="E59"/>
          <cell r="F59">
            <v>1558.75</v>
          </cell>
          <cell r="G59"/>
          <cell r="H59">
            <v>239277816</v>
          </cell>
          <cell r="I59">
            <v>19429069.699999999</v>
          </cell>
          <cell r="J59">
            <v>12464.51</v>
          </cell>
          <cell r="K59"/>
          <cell r="L59">
            <v>12.31</v>
          </cell>
          <cell r="M59">
            <v>8.52</v>
          </cell>
          <cell r="N59">
            <v>13280.55</v>
          </cell>
          <cell r="O59"/>
          <cell r="P59">
            <v>12.67</v>
          </cell>
          <cell r="Q59">
            <v>19749.36</v>
          </cell>
          <cell r="R59"/>
          <cell r="S59">
            <v>0.30449999999999999</v>
          </cell>
          <cell r="T59">
            <v>0.30449999999999999</v>
          </cell>
          <cell r="U59"/>
          <cell r="V59">
            <v>5916151.7199999997</v>
          </cell>
          <cell r="W59"/>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cell r="AH59">
            <v>192370.82</v>
          </cell>
          <cell r="AI59"/>
          <cell r="AJ59">
            <v>5635683.0599999996</v>
          </cell>
          <cell r="AK59">
            <v>13286841.629999999</v>
          </cell>
          <cell r="AL59">
            <v>0.68386401588749257</v>
          </cell>
          <cell r="AM59"/>
        </row>
        <row r="60">
          <cell r="A60" t="str">
            <v>0410120502500</v>
          </cell>
          <cell r="B60" t="str">
            <v>ROCKFORD SCHOOL DIST 205</v>
          </cell>
          <cell r="C60" t="str">
            <v>WINNEBAGO</v>
          </cell>
          <cell r="D60" t="str">
            <v>Unit</v>
          </cell>
          <cell r="E60"/>
          <cell r="F60">
            <v>25548.12</v>
          </cell>
          <cell r="G60"/>
          <cell r="H60">
            <v>2179094466</v>
          </cell>
          <cell r="I60">
            <v>406606154.87</v>
          </cell>
          <cell r="J60">
            <v>15915.3</v>
          </cell>
          <cell r="K60"/>
          <cell r="L60">
            <v>5.35</v>
          </cell>
          <cell r="M60">
            <v>5.35</v>
          </cell>
          <cell r="N60">
            <v>136682.44</v>
          </cell>
          <cell r="O60"/>
          <cell r="P60">
            <v>45.29</v>
          </cell>
          <cell r="Q60">
            <v>1157074.3500000001</v>
          </cell>
          <cell r="R60"/>
          <cell r="S60">
            <v>0.16669999999999999</v>
          </cell>
          <cell r="T60">
            <v>0.16669999999999999</v>
          </cell>
          <cell r="U60"/>
          <cell r="V60">
            <v>67781246.010000005</v>
          </cell>
          <cell r="W60"/>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cell r="AH60">
            <v>46371505.850000001</v>
          </cell>
          <cell r="AI60"/>
          <cell r="AJ60">
            <v>167831926.97999999</v>
          </cell>
          <cell r="AK60">
            <v>326864525.65999997</v>
          </cell>
          <cell r="AL60">
            <v>0.80388484469573507</v>
          </cell>
          <cell r="AM60"/>
        </row>
        <row r="61">
          <cell r="A61" t="str">
            <v>0410120701600</v>
          </cell>
          <cell r="B61" t="str">
            <v>HONONEGAH COMM H S DIST 207</v>
          </cell>
          <cell r="C61" t="str">
            <v>WINNEBAGO</v>
          </cell>
          <cell r="D61" t="str">
            <v>High School</v>
          </cell>
          <cell r="E61"/>
          <cell r="F61">
            <v>1904.49</v>
          </cell>
          <cell r="G61"/>
          <cell r="H61">
            <v>728554548</v>
          </cell>
          <cell r="I61">
            <v>26350014.920000002</v>
          </cell>
          <cell r="J61">
            <v>13835.73</v>
          </cell>
          <cell r="K61"/>
          <cell r="L61">
            <v>27.64</v>
          </cell>
          <cell r="M61">
            <v>8.5</v>
          </cell>
          <cell r="N61">
            <v>16188.16</v>
          </cell>
          <cell r="O61"/>
          <cell r="P61">
            <v>12.81</v>
          </cell>
          <cell r="Q61">
            <v>24396.51</v>
          </cell>
          <cell r="R61"/>
          <cell r="S61">
            <v>0.3034</v>
          </cell>
          <cell r="T61">
            <v>0.3034</v>
          </cell>
          <cell r="U61"/>
          <cell r="V61">
            <v>7994594.5199999996</v>
          </cell>
          <cell r="W61"/>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cell r="AH61">
            <v>147076.31</v>
          </cell>
          <cell r="AI61"/>
          <cell r="AJ61">
            <v>6701131.0499999998</v>
          </cell>
          <cell r="AK61">
            <v>19711537.98</v>
          </cell>
          <cell r="AL61">
            <v>0.74806553392266539</v>
          </cell>
          <cell r="AM61"/>
        </row>
        <row r="62">
          <cell r="A62" t="str">
            <v>0410132002600</v>
          </cell>
          <cell r="B62" t="str">
            <v>SOUTH BELOIT C U SCH DIST 320</v>
          </cell>
          <cell r="C62" t="str">
            <v>WINNEBAGO</v>
          </cell>
          <cell r="D62" t="str">
            <v>Unit</v>
          </cell>
          <cell r="E62"/>
          <cell r="F62">
            <v>862.7</v>
          </cell>
          <cell r="G62"/>
          <cell r="H62">
            <v>72422733</v>
          </cell>
          <cell r="I62">
            <v>12628384.51</v>
          </cell>
          <cell r="J62">
            <v>14638.21</v>
          </cell>
          <cell r="K62"/>
          <cell r="L62">
            <v>5.73</v>
          </cell>
          <cell r="M62">
            <v>5.73</v>
          </cell>
          <cell r="N62">
            <v>4943.2700000000004</v>
          </cell>
          <cell r="O62"/>
          <cell r="P62">
            <v>40.32</v>
          </cell>
          <cell r="Q62">
            <v>34784.06</v>
          </cell>
          <cell r="R62"/>
          <cell r="S62">
            <v>0.1807</v>
          </cell>
          <cell r="T62">
            <v>0.1807</v>
          </cell>
          <cell r="U62"/>
          <cell r="V62">
            <v>2281949.08</v>
          </cell>
          <cell r="W62"/>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cell r="AH62">
            <v>912215.99</v>
          </cell>
          <cell r="AI62"/>
          <cell r="AJ62">
            <v>5155100</v>
          </cell>
          <cell r="AK62">
            <v>10316602.51</v>
          </cell>
          <cell r="AL62">
            <v>0.81693762981564455</v>
          </cell>
          <cell r="AM62"/>
        </row>
        <row r="63">
          <cell r="A63" t="str">
            <v>0410132102600</v>
          </cell>
          <cell r="B63" t="str">
            <v>PECATONICA C U SCH DIST 321</v>
          </cell>
          <cell r="C63" t="str">
            <v>WINNEBAGO</v>
          </cell>
          <cell r="D63" t="str">
            <v>Unit</v>
          </cell>
          <cell r="E63"/>
          <cell r="F63">
            <v>882.75</v>
          </cell>
          <cell r="G63"/>
          <cell r="H63">
            <v>99080665</v>
          </cell>
          <cell r="I63">
            <v>11560585.74</v>
          </cell>
          <cell r="J63">
            <v>13096.1</v>
          </cell>
          <cell r="K63"/>
          <cell r="L63">
            <v>8.57</v>
          </cell>
          <cell r="M63">
            <v>8.57</v>
          </cell>
          <cell r="N63">
            <v>7565.16</v>
          </cell>
          <cell r="O63"/>
          <cell r="P63">
            <v>12.32</v>
          </cell>
          <cell r="Q63">
            <v>10875.48</v>
          </cell>
          <cell r="R63"/>
          <cell r="S63">
            <v>0.307</v>
          </cell>
          <cell r="T63">
            <v>0.307</v>
          </cell>
          <cell r="U63"/>
          <cell r="V63">
            <v>3549099.82</v>
          </cell>
          <cell r="W63"/>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cell r="AH63">
            <v>123896.33</v>
          </cell>
          <cell r="AI63"/>
          <cell r="AJ63">
            <v>3201902.2</v>
          </cell>
          <cell r="AK63">
            <v>8150185.3899999997</v>
          </cell>
          <cell r="AL63">
            <v>0.7049976163232019</v>
          </cell>
          <cell r="AM63"/>
        </row>
        <row r="64">
          <cell r="A64" t="str">
            <v>0410132202600</v>
          </cell>
          <cell r="B64" t="str">
            <v>DURAND C U SCH DIST 322</v>
          </cell>
          <cell r="C64" t="str">
            <v>WINNEBAGO</v>
          </cell>
          <cell r="D64" t="str">
            <v>Unit</v>
          </cell>
          <cell r="E64"/>
          <cell r="F64">
            <v>516.96</v>
          </cell>
          <cell r="G64"/>
          <cell r="H64">
            <v>88074389</v>
          </cell>
          <cell r="I64">
            <v>6722745.6699999999</v>
          </cell>
          <cell r="J64">
            <v>13004.38</v>
          </cell>
          <cell r="K64"/>
          <cell r="L64">
            <v>13.1</v>
          </cell>
          <cell r="M64">
            <v>13.1</v>
          </cell>
          <cell r="N64">
            <v>6772.17</v>
          </cell>
          <cell r="O64"/>
          <cell r="P64">
            <v>1.04</v>
          </cell>
          <cell r="Q64">
            <v>537.63</v>
          </cell>
          <cell r="R64"/>
          <cell r="S64">
            <v>0.55820000000000003</v>
          </cell>
          <cell r="T64">
            <v>0.55820000000000003</v>
          </cell>
          <cell r="U64"/>
          <cell r="V64">
            <v>3752636.63</v>
          </cell>
          <cell r="W64"/>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cell r="AH64">
            <v>78117</v>
          </cell>
          <cell r="AI64"/>
          <cell r="AJ64">
            <v>2211509.9</v>
          </cell>
          <cell r="AK64">
            <v>7090684.5700000003</v>
          </cell>
          <cell r="AL64">
            <v>1.0547304506314903</v>
          </cell>
          <cell r="AM64"/>
        </row>
        <row r="65">
          <cell r="A65" t="str">
            <v>0410132302600</v>
          </cell>
          <cell r="B65" t="str">
            <v>WINNEBAGO C U SCH DIST 323</v>
          </cell>
          <cell r="C65" t="str">
            <v>WINNEBAGO</v>
          </cell>
          <cell r="D65" t="str">
            <v>Unit</v>
          </cell>
          <cell r="E65"/>
          <cell r="F65">
            <v>1268.77</v>
          </cell>
          <cell r="G65"/>
          <cell r="H65">
            <v>164277531</v>
          </cell>
          <cell r="I65">
            <v>16652315.380000001</v>
          </cell>
          <cell r="J65">
            <v>13124.77</v>
          </cell>
          <cell r="K65"/>
          <cell r="L65">
            <v>9.86</v>
          </cell>
          <cell r="M65">
            <v>9.86</v>
          </cell>
          <cell r="N65">
            <v>12510.07</v>
          </cell>
          <cell r="O65"/>
          <cell r="P65">
            <v>4.92</v>
          </cell>
          <cell r="Q65">
            <v>6242.34</v>
          </cell>
          <cell r="R65"/>
          <cell r="S65">
            <v>0.37480000000000002</v>
          </cell>
          <cell r="T65">
            <v>0.37480000000000002</v>
          </cell>
          <cell r="U65"/>
          <cell r="V65">
            <v>6241287.7999999998</v>
          </cell>
          <cell r="W65"/>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cell r="AH65">
            <v>189004.6</v>
          </cell>
          <cell r="AI65"/>
          <cell r="AJ65">
            <v>4474957.67</v>
          </cell>
          <cell r="AK65">
            <v>13568777.710000001</v>
          </cell>
          <cell r="AL65">
            <v>0.81482829266472856</v>
          </cell>
          <cell r="AM65"/>
        </row>
        <row r="66">
          <cell r="A66" t="str">
            <v>0500000000093</v>
          </cell>
          <cell r="B66" t="str">
            <v>SAFE SCH-INTERMEDIATE SERVICE CEN</v>
          </cell>
          <cell r="C66" t="str">
            <v>COOK</v>
          </cell>
          <cell r="D66" t="str">
            <v>Regional</v>
          </cell>
          <cell r="E66"/>
          <cell r="F66">
            <v>28.65</v>
          </cell>
          <cell r="G66"/>
          <cell r="H66">
            <v>0</v>
          </cell>
          <cell r="I66">
            <v>456816.14</v>
          </cell>
          <cell r="J66">
            <v>15944.71</v>
          </cell>
          <cell r="K66"/>
          <cell r="L66">
            <v>0</v>
          </cell>
          <cell r="M66">
            <v>0</v>
          </cell>
          <cell r="N66">
            <v>0</v>
          </cell>
          <cell r="O66"/>
          <cell r="P66">
            <v>0</v>
          </cell>
          <cell r="Q66">
            <v>0</v>
          </cell>
          <cell r="R66"/>
          <cell r="S66">
            <v>0</v>
          </cell>
          <cell r="T66">
            <v>0.1</v>
          </cell>
          <cell r="U66"/>
          <cell r="V66">
            <v>45681.61</v>
          </cell>
          <cell r="W66"/>
          <cell r="X66">
            <v>0</v>
          </cell>
          <cell r="Y66">
            <v>408945.58</v>
          </cell>
          <cell r="Z66">
            <v>454627.19</v>
          </cell>
          <cell r="AA66">
            <v>0.99520824723925028</v>
          </cell>
          <cell r="AB66">
            <v>0</v>
          </cell>
          <cell r="AC66">
            <v>0</v>
          </cell>
          <cell r="AD66">
            <v>0</v>
          </cell>
          <cell r="AE66">
            <v>0</v>
          </cell>
          <cell r="AF66">
            <v>45681.61</v>
          </cell>
          <cell r="AG66"/>
          <cell r="AH66">
            <v>0</v>
          </cell>
          <cell r="AI66"/>
          <cell r="AJ66">
            <v>408945.58</v>
          </cell>
          <cell r="AK66">
            <v>454627.19</v>
          </cell>
          <cell r="AL66">
            <v>0.99520824723925028</v>
          </cell>
          <cell r="AM66"/>
        </row>
        <row r="67">
          <cell r="A67" t="str">
            <v>0500000000095</v>
          </cell>
          <cell r="B67" t="str">
            <v>Region 05 North Cook ISC 1 ALOP</v>
          </cell>
          <cell r="C67" t="str">
            <v>COOK</v>
          </cell>
          <cell r="D67" t="str">
            <v>Regional</v>
          </cell>
          <cell r="E67"/>
          <cell r="F67">
            <v>270</v>
          </cell>
          <cell r="G67"/>
          <cell r="H67">
            <v>0</v>
          </cell>
          <cell r="I67">
            <v>4485501.41</v>
          </cell>
          <cell r="J67">
            <v>16612.96</v>
          </cell>
          <cell r="K67"/>
          <cell r="L67">
            <v>0</v>
          </cell>
          <cell r="M67">
            <v>0</v>
          </cell>
          <cell r="N67">
            <v>0</v>
          </cell>
          <cell r="O67"/>
          <cell r="P67">
            <v>0</v>
          </cell>
          <cell r="Q67">
            <v>0</v>
          </cell>
          <cell r="R67"/>
          <cell r="S67">
            <v>0</v>
          </cell>
          <cell r="T67">
            <v>0.1</v>
          </cell>
          <cell r="U67"/>
          <cell r="V67">
            <v>448550.14</v>
          </cell>
          <cell r="W67"/>
          <cell r="X67">
            <v>0</v>
          </cell>
          <cell r="Y67">
            <v>85630.8</v>
          </cell>
          <cell r="Z67">
            <v>534180.94000000006</v>
          </cell>
          <cell r="AA67">
            <v>0.11909057453623675</v>
          </cell>
          <cell r="AB67">
            <v>0</v>
          </cell>
          <cell r="AC67">
            <v>0</v>
          </cell>
          <cell r="AD67">
            <v>0</v>
          </cell>
          <cell r="AE67">
            <v>0</v>
          </cell>
          <cell r="AF67">
            <v>448550.14</v>
          </cell>
          <cell r="AG67"/>
          <cell r="AH67">
            <v>0</v>
          </cell>
          <cell r="AI67"/>
          <cell r="AJ67">
            <v>85630.8</v>
          </cell>
          <cell r="AK67">
            <v>534180.94000000006</v>
          </cell>
          <cell r="AL67">
            <v>0.11909057453623675</v>
          </cell>
          <cell r="AM67"/>
        </row>
        <row r="68">
          <cell r="A68" t="str">
            <v>0501601500400</v>
          </cell>
          <cell r="B68" t="str">
            <v>PALATINE C C SCHOOL DIST 15</v>
          </cell>
          <cell r="C68" t="str">
            <v>COOK</v>
          </cell>
          <cell r="D68" t="str">
            <v>Elementary</v>
          </cell>
          <cell r="E68"/>
          <cell r="F68">
            <v>10639.81</v>
          </cell>
          <cell r="G68"/>
          <cell r="H68">
            <v>3559665311</v>
          </cell>
          <cell r="I68">
            <v>167394680.58000001</v>
          </cell>
          <cell r="J68">
            <v>15732.86</v>
          </cell>
          <cell r="K68"/>
          <cell r="L68">
            <v>21.26</v>
          </cell>
          <cell r="M68">
            <v>14.71</v>
          </cell>
          <cell r="N68">
            <v>156511.6</v>
          </cell>
          <cell r="O68"/>
          <cell r="P68">
            <v>6.91</v>
          </cell>
          <cell r="Q68">
            <v>73521.08</v>
          </cell>
          <cell r="R68"/>
          <cell r="S68">
            <v>0.6472</v>
          </cell>
          <cell r="T68">
            <v>0.6472</v>
          </cell>
          <cell r="U68"/>
          <cell r="V68">
            <v>108337837.27</v>
          </cell>
          <cell r="W68"/>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cell r="AH68">
            <v>5105508.8099999996</v>
          </cell>
          <cell r="AI68"/>
          <cell r="AJ68">
            <v>16526236.5</v>
          </cell>
          <cell r="AK68">
            <v>151392498.12</v>
          </cell>
          <cell r="AL68">
            <v>0.90440447447580408</v>
          </cell>
          <cell r="AM68"/>
        </row>
        <row r="69">
          <cell r="A69" t="str">
            <v>0501602100400</v>
          </cell>
          <cell r="B69" t="str">
            <v>WHEELING C C SCHOOL DIST 21</v>
          </cell>
          <cell r="C69" t="str">
            <v>COOK</v>
          </cell>
          <cell r="D69" t="str">
            <v>Elementary</v>
          </cell>
          <cell r="E69"/>
          <cell r="F69">
            <v>5756.5</v>
          </cell>
          <cell r="G69"/>
          <cell r="H69">
            <v>1831922900</v>
          </cell>
          <cell r="I69">
            <v>100751953.44</v>
          </cell>
          <cell r="J69">
            <v>17502.29</v>
          </cell>
          <cell r="K69"/>
          <cell r="L69">
            <v>18.18</v>
          </cell>
          <cell r="M69">
            <v>12.58</v>
          </cell>
          <cell r="N69">
            <v>72416.77</v>
          </cell>
          <cell r="O69"/>
          <cell r="P69">
            <v>0.25</v>
          </cell>
          <cell r="Q69">
            <v>1439.12</v>
          </cell>
          <cell r="R69"/>
          <cell r="S69">
            <v>0.52859999999999996</v>
          </cell>
          <cell r="T69">
            <v>0.52859999999999996</v>
          </cell>
          <cell r="U69"/>
          <cell r="V69">
            <v>53257482.579999998</v>
          </cell>
          <cell r="W69"/>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cell r="AH69">
            <v>5622144.7599999998</v>
          </cell>
          <cell r="AI69"/>
          <cell r="AJ69">
            <v>11753809.859999999</v>
          </cell>
          <cell r="AK69">
            <v>91882957.840000004</v>
          </cell>
          <cell r="AL69">
            <v>0.91197197377139017</v>
          </cell>
          <cell r="AM69"/>
        </row>
        <row r="70">
          <cell r="A70" t="str">
            <v>0501602300200</v>
          </cell>
          <cell r="B70" t="str">
            <v>PROSPECT HEIGHTS SCHOOL DIST 23</v>
          </cell>
          <cell r="C70" t="str">
            <v>COOK</v>
          </cell>
          <cell r="D70" t="str">
            <v>Elementary</v>
          </cell>
          <cell r="E70"/>
          <cell r="F70">
            <v>1370.89</v>
          </cell>
          <cell r="G70"/>
          <cell r="H70">
            <v>524608052</v>
          </cell>
          <cell r="I70">
            <v>21169114.75</v>
          </cell>
          <cell r="J70">
            <v>15441.87</v>
          </cell>
          <cell r="K70"/>
          <cell r="L70">
            <v>24.78</v>
          </cell>
          <cell r="M70">
            <v>17.149999999999999</v>
          </cell>
          <cell r="N70">
            <v>23510.76</v>
          </cell>
          <cell r="O70"/>
          <cell r="P70">
            <v>25.7</v>
          </cell>
          <cell r="Q70">
            <v>35231.870000000003</v>
          </cell>
          <cell r="R70"/>
          <cell r="S70">
            <v>0.76680000000000004</v>
          </cell>
          <cell r="T70">
            <v>0.76680000000000004</v>
          </cell>
          <cell r="U70"/>
          <cell r="V70">
            <v>16232477.189999999</v>
          </cell>
          <cell r="W70"/>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cell r="AH70">
            <v>390847.16</v>
          </cell>
          <cell r="AI70"/>
          <cell r="AJ70">
            <v>1828911.93</v>
          </cell>
          <cell r="AK70">
            <v>20923023.760000002</v>
          </cell>
          <cell r="AL70">
            <v>0.98837499853412636</v>
          </cell>
          <cell r="AM70"/>
        </row>
        <row r="71">
          <cell r="A71" t="str">
            <v>0501602500200</v>
          </cell>
          <cell r="B71" t="str">
            <v>ARLINGTON HEIGHTS SCH DIST 25</v>
          </cell>
          <cell r="C71" t="str">
            <v>COOK</v>
          </cell>
          <cell r="D71" t="str">
            <v>Elementary</v>
          </cell>
          <cell r="E71"/>
          <cell r="F71">
            <v>5088.8</v>
          </cell>
          <cell r="G71"/>
          <cell r="H71">
            <v>1610376926</v>
          </cell>
          <cell r="I71">
            <v>68204512.200000003</v>
          </cell>
          <cell r="J71">
            <v>13402.86</v>
          </cell>
          <cell r="K71"/>
          <cell r="L71">
            <v>23.61</v>
          </cell>
          <cell r="M71">
            <v>16.34</v>
          </cell>
          <cell r="N71">
            <v>83150.990000000005</v>
          </cell>
          <cell r="O71"/>
          <cell r="P71">
            <v>18.14</v>
          </cell>
          <cell r="Q71">
            <v>92310.83</v>
          </cell>
          <cell r="R71"/>
          <cell r="S71">
            <v>0.72970000000000002</v>
          </cell>
          <cell r="T71">
            <v>0.72970000000000002</v>
          </cell>
          <cell r="U71"/>
          <cell r="V71">
            <v>49768832.549999997</v>
          </cell>
          <cell r="W71"/>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cell r="AH71">
            <v>257020</v>
          </cell>
          <cell r="AI71"/>
          <cell r="AJ71">
            <v>5021387.8099999996</v>
          </cell>
          <cell r="AK71">
            <v>72531167.679999992</v>
          </cell>
          <cell r="AL71">
            <v>1.063436499147046</v>
          </cell>
          <cell r="AM71"/>
        </row>
        <row r="72">
          <cell r="A72" t="str">
            <v>0501602600200</v>
          </cell>
          <cell r="B72" t="str">
            <v>RIVER TRAILS SCHOOL DIST 26</v>
          </cell>
          <cell r="C72" t="str">
            <v>COOK</v>
          </cell>
          <cell r="D72" t="str">
            <v>Elementary</v>
          </cell>
          <cell r="E72"/>
          <cell r="F72">
            <v>1491.48</v>
          </cell>
          <cell r="G72"/>
          <cell r="H72">
            <v>529655188</v>
          </cell>
          <cell r="I72">
            <v>21754398.780000001</v>
          </cell>
          <cell r="J72">
            <v>14585.77</v>
          </cell>
          <cell r="K72"/>
          <cell r="L72">
            <v>24.34</v>
          </cell>
          <cell r="M72">
            <v>16.850000000000001</v>
          </cell>
          <cell r="N72">
            <v>25131.43</v>
          </cell>
          <cell r="O72"/>
          <cell r="P72">
            <v>22.75</v>
          </cell>
          <cell r="Q72">
            <v>33931.17</v>
          </cell>
          <cell r="R72"/>
          <cell r="S72">
            <v>0.75339999999999996</v>
          </cell>
          <cell r="T72">
            <v>0.75339999999999996</v>
          </cell>
          <cell r="U72"/>
          <cell r="V72">
            <v>16389764.039999999</v>
          </cell>
          <cell r="W72"/>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cell r="AH72">
            <v>325395.59000000003</v>
          </cell>
          <cell r="AI72"/>
          <cell r="AJ72">
            <v>1486394.93</v>
          </cell>
          <cell r="AK72">
            <v>25551721.530000001</v>
          </cell>
          <cell r="AL72">
            <v>1.174554249391212</v>
          </cell>
          <cell r="AM72"/>
        </row>
        <row r="73">
          <cell r="A73" t="str">
            <v>0501602700200</v>
          </cell>
          <cell r="B73" t="str">
            <v>NORTHBROOK ELEM SCHOOL DIST 27</v>
          </cell>
          <cell r="C73" t="str">
            <v>COOK</v>
          </cell>
          <cell r="D73" t="str">
            <v>Elementary</v>
          </cell>
          <cell r="E73"/>
          <cell r="F73">
            <v>1353.31</v>
          </cell>
          <cell r="G73"/>
          <cell r="H73">
            <v>831743959</v>
          </cell>
          <cell r="I73">
            <v>17522324.190000001</v>
          </cell>
          <cell r="J73">
            <v>12947.75</v>
          </cell>
          <cell r="K73"/>
          <cell r="L73">
            <v>47.46</v>
          </cell>
          <cell r="M73">
            <v>32.85</v>
          </cell>
          <cell r="N73">
            <v>44456.23</v>
          </cell>
          <cell r="O73"/>
          <cell r="P73">
            <v>431.39</v>
          </cell>
          <cell r="Q73">
            <v>583804.4</v>
          </cell>
          <cell r="R73"/>
          <cell r="S73">
            <v>0.99850000000000005</v>
          </cell>
          <cell r="T73">
            <v>0.9</v>
          </cell>
          <cell r="U73"/>
          <cell r="V73">
            <v>15770091.77</v>
          </cell>
          <cell r="W73"/>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cell r="AH73">
            <v>33015</v>
          </cell>
          <cell r="AI73"/>
          <cell r="AJ73">
            <v>791396.79</v>
          </cell>
          <cell r="AK73">
            <v>30266526.609999999</v>
          </cell>
          <cell r="AL73">
            <v>1.7273123292213211</v>
          </cell>
          <cell r="AM73"/>
        </row>
        <row r="74">
          <cell r="A74" t="str">
            <v>0501602800200</v>
          </cell>
          <cell r="B74" t="str">
            <v>NORTHBROOK SCHOOL DIST 28</v>
          </cell>
          <cell r="C74" t="str">
            <v>COOK</v>
          </cell>
          <cell r="D74" t="str">
            <v>Elementary</v>
          </cell>
          <cell r="E74"/>
          <cell r="F74">
            <v>1777.75</v>
          </cell>
          <cell r="G74"/>
          <cell r="H74">
            <v>1136218012</v>
          </cell>
          <cell r="I74">
            <v>23048225.91</v>
          </cell>
          <cell r="J74">
            <v>12964.82</v>
          </cell>
          <cell r="K74"/>
          <cell r="L74">
            <v>49.29</v>
          </cell>
          <cell r="M74">
            <v>34.119999999999997</v>
          </cell>
          <cell r="N74">
            <v>60656.83</v>
          </cell>
          <cell r="O74"/>
          <cell r="P74">
            <v>485.76</v>
          </cell>
          <cell r="Q74">
            <v>863559.84</v>
          </cell>
          <cell r="R74"/>
          <cell r="S74">
            <v>0.99919999999999998</v>
          </cell>
          <cell r="T74">
            <v>0.9</v>
          </cell>
          <cell r="U74"/>
          <cell r="V74">
            <v>20743403.309999999</v>
          </cell>
          <cell r="W74"/>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cell r="AH74">
            <v>47687.15</v>
          </cell>
          <cell r="AI74"/>
          <cell r="AJ74">
            <v>1056245.46</v>
          </cell>
          <cell r="AK74">
            <v>44037818.880000003</v>
          </cell>
          <cell r="AL74">
            <v>1.9106815011255676</v>
          </cell>
          <cell r="AM74"/>
        </row>
        <row r="75">
          <cell r="A75" t="str">
            <v>0501602900200</v>
          </cell>
          <cell r="B75" t="str">
            <v>SUNSET RIDGE SCHOOL DIST 29</v>
          </cell>
          <cell r="C75" t="str">
            <v>COOK</v>
          </cell>
          <cell r="D75" t="str">
            <v>Elementary</v>
          </cell>
          <cell r="E75"/>
          <cell r="F75">
            <v>487</v>
          </cell>
          <cell r="G75"/>
          <cell r="H75">
            <v>464580389</v>
          </cell>
          <cell r="I75">
            <v>6170365.6799999997</v>
          </cell>
          <cell r="J75">
            <v>12670.15</v>
          </cell>
          <cell r="K75"/>
          <cell r="L75">
            <v>75.290000000000006</v>
          </cell>
          <cell r="M75">
            <v>52.12</v>
          </cell>
          <cell r="N75">
            <v>25382.44</v>
          </cell>
          <cell r="O75"/>
          <cell r="P75">
            <v>1603.2</v>
          </cell>
          <cell r="Q75">
            <v>780758.4</v>
          </cell>
          <cell r="R75"/>
          <cell r="S75">
            <v>0.99990000000000001</v>
          </cell>
          <cell r="T75">
            <v>0.9</v>
          </cell>
          <cell r="U75"/>
          <cell r="V75">
            <v>5553329.1100000003</v>
          </cell>
          <cell r="W75"/>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cell r="AH75">
            <v>11477.15</v>
          </cell>
          <cell r="AI75"/>
          <cell r="AJ75">
            <v>370262.88</v>
          </cell>
          <cell r="AK75">
            <v>14794472.720000001</v>
          </cell>
          <cell r="AL75">
            <v>2.3976654686695977</v>
          </cell>
          <cell r="AM75"/>
        </row>
        <row r="76">
          <cell r="A76" t="str">
            <v>0501603000200</v>
          </cell>
          <cell r="B76" t="str">
            <v>NORTHBROOK/GLENVIEW SCH DIST 30</v>
          </cell>
          <cell r="C76" t="str">
            <v>COOK</v>
          </cell>
          <cell r="D76" t="str">
            <v>Elementary</v>
          </cell>
          <cell r="E76"/>
          <cell r="F76">
            <v>1230.75</v>
          </cell>
          <cell r="G76"/>
          <cell r="H76">
            <v>805581097</v>
          </cell>
          <cell r="I76">
            <v>16010397.449999999</v>
          </cell>
          <cell r="J76">
            <v>13008.65</v>
          </cell>
          <cell r="K76"/>
          <cell r="L76">
            <v>50.31</v>
          </cell>
          <cell r="M76">
            <v>34.83</v>
          </cell>
          <cell r="N76">
            <v>42867.02</v>
          </cell>
          <cell r="O76"/>
          <cell r="P76">
            <v>517.55999999999995</v>
          </cell>
          <cell r="Q76">
            <v>636986.97</v>
          </cell>
          <cell r="R76"/>
          <cell r="S76">
            <v>0.99939999999999996</v>
          </cell>
          <cell r="T76">
            <v>0.9</v>
          </cell>
          <cell r="U76"/>
          <cell r="V76">
            <v>14409357.699999999</v>
          </cell>
          <cell r="W76"/>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cell r="AH76">
            <v>39760</v>
          </cell>
          <cell r="AI76"/>
          <cell r="AJ76">
            <v>711508.21</v>
          </cell>
          <cell r="AK76">
            <v>26840253.290000003</v>
          </cell>
          <cell r="AL76">
            <v>1.6764264206320503</v>
          </cell>
          <cell r="AM76"/>
        </row>
        <row r="77">
          <cell r="A77" t="str">
            <v>0501603100200</v>
          </cell>
          <cell r="B77" t="str">
            <v>WEST NORTHFIELD SCHOOL DIST 31</v>
          </cell>
          <cell r="C77" t="str">
            <v>COOK</v>
          </cell>
          <cell r="D77" t="str">
            <v>Elementary</v>
          </cell>
          <cell r="E77"/>
          <cell r="F77">
            <v>907</v>
          </cell>
          <cell r="G77"/>
          <cell r="H77">
            <v>584713245</v>
          </cell>
          <cell r="I77">
            <v>13603004.57</v>
          </cell>
          <cell r="J77">
            <v>14997.79</v>
          </cell>
          <cell r="K77"/>
          <cell r="L77">
            <v>42.98</v>
          </cell>
          <cell r="M77">
            <v>29.75</v>
          </cell>
          <cell r="N77">
            <v>26983.25</v>
          </cell>
          <cell r="O77"/>
          <cell r="P77">
            <v>312.22000000000003</v>
          </cell>
          <cell r="Q77">
            <v>283183.53999999998</v>
          </cell>
          <cell r="R77"/>
          <cell r="S77">
            <v>0.99439999999999995</v>
          </cell>
          <cell r="T77">
            <v>0.9</v>
          </cell>
          <cell r="U77"/>
          <cell r="V77">
            <v>12242704.109999999</v>
          </cell>
          <cell r="W77"/>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cell r="AH77">
            <v>225177.68</v>
          </cell>
          <cell r="AI77"/>
          <cell r="AJ77">
            <v>808369.78</v>
          </cell>
          <cell r="AK77">
            <v>20517661.040000003</v>
          </cell>
          <cell r="AL77">
            <v>1.5083183229423853</v>
          </cell>
          <cell r="AM77"/>
        </row>
        <row r="78">
          <cell r="A78" t="str">
            <v>0501603400400</v>
          </cell>
          <cell r="B78" t="str">
            <v>GLENVIEW C C SCHOOL DIST 34</v>
          </cell>
          <cell r="C78" t="str">
            <v>COOK</v>
          </cell>
          <cell r="D78" t="str">
            <v>Elementary</v>
          </cell>
          <cell r="E78"/>
          <cell r="F78">
            <v>4307.8</v>
          </cell>
          <cell r="G78"/>
          <cell r="H78">
            <v>2211776605</v>
          </cell>
          <cell r="I78">
            <v>60371933.490000002</v>
          </cell>
          <cell r="J78">
            <v>14014.56</v>
          </cell>
          <cell r="K78"/>
          <cell r="L78">
            <v>36.630000000000003</v>
          </cell>
          <cell r="M78">
            <v>25.35</v>
          </cell>
          <cell r="N78">
            <v>109202.73</v>
          </cell>
          <cell r="O78"/>
          <cell r="P78">
            <v>176.09</v>
          </cell>
          <cell r="Q78">
            <v>758560.5</v>
          </cell>
          <cell r="R78"/>
          <cell r="S78">
            <v>0.97170000000000001</v>
          </cell>
          <cell r="T78">
            <v>0.9</v>
          </cell>
          <cell r="U78"/>
          <cell r="V78">
            <v>54334740.140000001</v>
          </cell>
          <cell r="W78"/>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cell r="AH78">
            <v>503524.71</v>
          </cell>
          <cell r="AI78"/>
          <cell r="AJ78">
            <v>4595162.71</v>
          </cell>
          <cell r="AK78">
            <v>66634411.869999997</v>
          </cell>
          <cell r="AL78">
            <v>1.1037316186177359</v>
          </cell>
          <cell r="AM78"/>
        </row>
        <row r="79">
          <cell r="A79" t="str">
            <v>0501603500200</v>
          </cell>
          <cell r="B79" t="str">
            <v>GLENCOE SCHOOL DIST 35</v>
          </cell>
          <cell r="C79" t="str">
            <v>COOK</v>
          </cell>
          <cell r="D79" t="str">
            <v>Elementary</v>
          </cell>
          <cell r="E79"/>
          <cell r="F79">
            <v>1214.5</v>
          </cell>
          <cell r="G79"/>
          <cell r="H79">
            <v>913747991</v>
          </cell>
          <cell r="I79">
            <v>15283506.93</v>
          </cell>
          <cell r="J79">
            <v>12584.19</v>
          </cell>
          <cell r="K79"/>
          <cell r="L79">
            <v>59.78</v>
          </cell>
          <cell r="M79">
            <v>41.38</v>
          </cell>
          <cell r="N79">
            <v>50256.01</v>
          </cell>
          <cell r="O79"/>
          <cell r="P79">
            <v>858.49</v>
          </cell>
          <cell r="Q79">
            <v>1042636.1</v>
          </cell>
          <cell r="R79"/>
          <cell r="S79">
            <v>0.99990000000000001</v>
          </cell>
          <cell r="T79">
            <v>0.9</v>
          </cell>
          <cell r="U79"/>
          <cell r="V79">
            <v>13755156.23</v>
          </cell>
          <cell r="W79"/>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cell r="AH79">
            <v>11949.3</v>
          </cell>
          <cell r="AI79"/>
          <cell r="AJ79">
            <v>719458.35</v>
          </cell>
          <cell r="AK79">
            <v>29314896.23</v>
          </cell>
          <cell r="AL79">
            <v>1.9180739318708184</v>
          </cell>
          <cell r="AM79"/>
        </row>
        <row r="80">
          <cell r="A80" t="str">
            <v>0501603600200</v>
          </cell>
          <cell r="B80" t="str">
            <v>WINNETKA SCHOOL DIST 36</v>
          </cell>
          <cell r="C80" t="str">
            <v>COOK</v>
          </cell>
          <cell r="D80" t="str">
            <v>Elementary</v>
          </cell>
          <cell r="E80"/>
          <cell r="F80">
            <v>1716.5</v>
          </cell>
          <cell r="G80"/>
          <cell r="H80">
            <v>1407055334</v>
          </cell>
          <cell r="I80">
            <v>21465508.52</v>
          </cell>
          <cell r="J80">
            <v>12505.39</v>
          </cell>
          <cell r="K80"/>
          <cell r="L80">
            <v>65.540000000000006</v>
          </cell>
          <cell r="M80">
            <v>45.37</v>
          </cell>
          <cell r="N80">
            <v>77877.600000000006</v>
          </cell>
          <cell r="O80"/>
          <cell r="P80">
            <v>1108.22</v>
          </cell>
          <cell r="Q80">
            <v>1902259.63</v>
          </cell>
          <cell r="R80"/>
          <cell r="S80">
            <v>0.99990000000000001</v>
          </cell>
          <cell r="T80">
            <v>0.9</v>
          </cell>
          <cell r="U80"/>
          <cell r="V80">
            <v>19318957.66</v>
          </cell>
          <cell r="W80"/>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cell r="AH80">
            <v>13607.15</v>
          </cell>
          <cell r="AI80"/>
          <cell r="AJ80">
            <v>1089135.21</v>
          </cell>
          <cell r="AK80">
            <v>45143975.090000004</v>
          </cell>
          <cell r="AL80">
            <v>2.1030936699187972</v>
          </cell>
          <cell r="AM80"/>
        </row>
        <row r="81">
          <cell r="A81" t="str">
            <v>0501603700200</v>
          </cell>
          <cell r="B81" t="str">
            <v>AVOCA SCHOOL DIST 37</v>
          </cell>
          <cell r="C81" t="str">
            <v>COOK</v>
          </cell>
          <cell r="D81" t="str">
            <v>Elementary</v>
          </cell>
          <cell r="E81"/>
          <cell r="F81">
            <v>694.81</v>
          </cell>
          <cell r="G81"/>
          <cell r="H81">
            <v>496369669</v>
          </cell>
          <cell r="I81">
            <v>9337673.7100000009</v>
          </cell>
          <cell r="J81">
            <v>13439.17</v>
          </cell>
          <cell r="K81"/>
          <cell r="L81">
            <v>53.15</v>
          </cell>
          <cell r="M81">
            <v>36.79</v>
          </cell>
          <cell r="N81">
            <v>25562.05</v>
          </cell>
          <cell r="O81"/>
          <cell r="P81">
            <v>610.58000000000004</v>
          </cell>
          <cell r="Q81">
            <v>424237.08</v>
          </cell>
          <cell r="R81"/>
          <cell r="S81">
            <v>0.99980000000000002</v>
          </cell>
          <cell r="T81">
            <v>0.9</v>
          </cell>
          <cell r="U81"/>
          <cell r="V81">
            <v>8403906.3300000001</v>
          </cell>
          <cell r="W81"/>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cell r="AH81">
            <v>25915</v>
          </cell>
          <cell r="AI81"/>
          <cell r="AJ81">
            <v>463694.35</v>
          </cell>
          <cell r="AK81">
            <v>15536958.279999999</v>
          </cell>
          <cell r="AL81">
            <v>1.6639003206292158</v>
          </cell>
          <cell r="AM81"/>
        </row>
        <row r="82">
          <cell r="A82" t="str">
            <v>0501603800200</v>
          </cell>
          <cell r="B82" t="str">
            <v>KENILWORTH SCHOOL DIST 38</v>
          </cell>
          <cell r="C82" t="str">
            <v>COOK</v>
          </cell>
          <cell r="D82" t="str">
            <v>Elementary</v>
          </cell>
          <cell r="E82"/>
          <cell r="F82">
            <v>454.54</v>
          </cell>
          <cell r="G82"/>
          <cell r="H82">
            <v>355587331</v>
          </cell>
          <cell r="I82">
            <v>5648545.7599999998</v>
          </cell>
          <cell r="J82">
            <v>12426.94</v>
          </cell>
          <cell r="K82"/>
          <cell r="L82">
            <v>62.95</v>
          </cell>
          <cell r="M82">
            <v>43.58</v>
          </cell>
          <cell r="N82">
            <v>19808.849999999999</v>
          </cell>
          <cell r="O82"/>
          <cell r="P82">
            <v>992.25</v>
          </cell>
          <cell r="Q82">
            <v>451017.31</v>
          </cell>
          <cell r="R82"/>
          <cell r="S82">
            <v>0.99990000000000001</v>
          </cell>
          <cell r="T82">
            <v>0.9</v>
          </cell>
          <cell r="U82"/>
          <cell r="V82">
            <v>5083691.18</v>
          </cell>
          <cell r="W82"/>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cell r="AH82">
            <v>3429.3</v>
          </cell>
          <cell r="AI82"/>
          <cell r="AJ82">
            <v>274840.33</v>
          </cell>
          <cell r="AK82">
            <v>13578332.02</v>
          </cell>
          <cell r="AL82">
            <v>2.4038633299484857</v>
          </cell>
          <cell r="AM82"/>
        </row>
        <row r="83">
          <cell r="A83" t="str">
            <v>0501603900200</v>
          </cell>
          <cell r="B83" t="str">
            <v>WILMETTE SCHOOL DIST 39</v>
          </cell>
          <cell r="C83" t="str">
            <v>COOK</v>
          </cell>
          <cell r="D83" t="str">
            <v>Elementary</v>
          </cell>
          <cell r="E83"/>
          <cell r="F83">
            <v>3228.79</v>
          </cell>
          <cell r="G83"/>
          <cell r="H83">
            <v>1581058586</v>
          </cell>
          <cell r="I83">
            <v>40977476.340000004</v>
          </cell>
          <cell r="J83">
            <v>12691.27</v>
          </cell>
          <cell r="K83"/>
          <cell r="L83">
            <v>38.58</v>
          </cell>
          <cell r="M83">
            <v>26.7</v>
          </cell>
          <cell r="N83">
            <v>86208.69</v>
          </cell>
          <cell r="O83"/>
          <cell r="P83">
            <v>213.74</v>
          </cell>
          <cell r="Q83">
            <v>690121.57</v>
          </cell>
          <cell r="R83"/>
          <cell r="S83">
            <v>0.98209999999999997</v>
          </cell>
          <cell r="T83">
            <v>0.9</v>
          </cell>
          <cell r="U83"/>
          <cell r="V83">
            <v>36879728.700000003</v>
          </cell>
          <cell r="W83"/>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cell r="AH83">
            <v>48159.3</v>
          </cell>
          <cell r="AI83"/>
          <cell r="AJ83">
            <v>2801455.68</v>
          </cell>
          <cell r="AK83">
            <v>62247473.409999996</v>
          </cell>
          <cell r="AL83">
            <v>1.5190655689364005</v>
          </cell>
          <cell r="AM83"/>
        </row>
        <row r="84">
          <cell r="A84" t="str">
            <v>0501605400400</v>
          </cell>
          <cell r="B84" t="str">
            <v>SCHAUMBURG C C SCHOOL DIST 54</v>
          </cell>
          <cell r="C84" t="str">
            <v>COOK</v>
          </cell>
          <cell r="D84" t="str">
            <v>Elementary</v>
          </cell>
          <cell r="E84"/>
          <cell r="F84">
            <v>14909.38</v>
          </cell>
          <cell r="G84"/>
          <cell r="H84">
            <v>4508073731</v>
          </cell>
          <cell r="I84">
            <v>226645982.46000001</v>
          </cell>
          <cell r="J84">
            <v>15201.56</v>
          </cell>
          <cell r="K84"/>
          <cell r="L84">
            <v>19.89</v>
          </cell>
          <cell r="M84">
            <v>13.77</v>
          </cell>
          <cell r="N84">
            <v>205302.16</v>
          </cell>
          <cell r="O84"/>
          <cell r="P84">
            <v>2.85</v>
          </cell>
          <cell r="Q84">
            <v>42491.73</v>
          </cell>
          <cell r="R84"/>
          <cell r="S84">
            <v>0.59589999999999999</v>
          </cell>
          <cell r="T84">
            <v>0.59589999999999999</v>
          </cell>
          <cell r="U84"/>
          <cell r="V84">
            <v>135058340.94</v>
          </cell>
          <cell r="W84"/>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cell r="AH84">
            <v>3759578.94</v>
          </cell>
          <cell r="AI84"/>
          <cell r="AJ84">
            <v>16824255.57</v>
          </cell>
          <cell r="AK84">
            <v>195939026.08999997</v>
          </cell>
          <cell r="AL84">
            <v>0.8645157702037829</v>
          </cell>
          <cell r="AM84"/>
        </row>
        <row r="85">
          <cell r="A85" t="str">
            <v>0501605700200</v>
          </cell>
          <cell r="B85" t="str">
            <v>MOUNT PROSPECT SCHOOL DIST 57</v>
          </cell>
          <cell r="C85" t="str">
            <v>COOK</v>
          </cell>
          <cell r="D85" t="str">
            <v>Elementary</v>
          </cell>
          <cell r="E85"/>
          <cell r="F85">
            <v>2108.63</v>
          </cell>
          <cell r="G85"/>
          <cell r="H85">
            <v>656502764</v>
          </cell>
          <cell r="I85">
            <v>28490910.829999998</v>
          </cell>
          <cell r="J85">
            <v>13511.57</v>
          </cell>
          <cell r="K85"/>
          <cell r="L85">
            <v>23.04</v>
          </cell>
          <cell r="M85">
            <v>15.95</v>
          </cell>
          <cell r="N85">
            <v>33632.639999999999</v>
          </cell>
          <cell r="O85"/>
          <cell r="P85">
            <v>14.97</v>
          </cell>
          <cell r="Q85">
            <v>31566.19</v>
          </cell>
          <cell r="R85"/>
          <cell r="S85">
            <v>0.71089999999999998</v>
          </cell>
          <cell r="T85">
            <v>0.71089999999999998</v>
          </cell>
          <cell r="U85"/>
          <cell r="V85">
            <v>20254188.5</v>
          </cell>
          <cell r="W85"/>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cell r="AH85">
            <v>125802.03</v>
          </cell>
          <cell r="AI85"/>
          <cell r="AJ85">
            <v>2095067.71</v>
          </cell>
          <cell r="AK85">
            <v>29230847.18</v>
          </cell>
          <cell r="AL85">
            <v>1.0259709615608663</v>
          </cell>
          <cell r="AM85"/>
        </row>
        <row r="86">
          <cell r="A86" t="str">
            <v>0501605900400</v>
          </cell>
          <cell r="B86" t="str">
            <v>COMM CONS SCH DIST 59</v>
          </cell>
          <cell r="C86" t="str">
            <v>COOK</v>
          </cell>
          <cell r="D86" t="str">
            <v>Elementary</v>
          </cell>
          <cell r="E86"/>
          <cell r="F86">
            <v>5840.56</v>
          </cell>
          <cell r="G86"/>
          <cell r="H86">
            <v>2921880367</v>
          </cell>
          <cell r="I86">
            <v>98821697.799999997</v>
          </cell>
          <cell r="J86">
            <v>16919.900000000001</v>
          </cell>
          <cell r="K86"/>
          <cell r="L86">
            <v>29.56</v>
          </cell>
          <cell r="M86">
            <v>20.46</v>
          </cell>
          <cell r="N86">
            <v>119497.85</v>
          </cell>
          <cell r="O86"/>
          <cell r="P86">
            <v>70.22</v>
          </cell>
          <cell r="Q86">
            <v>410124.12</v>
          </cell>
          <cell r="R86"/>
          <cell r="S86">
            <v>0.88570000000000004</v>
          </cell>
          <cell r="T86">
            <v>0.88570000000000004</v>
          </cell>
          <cell r="U86"/>
          <cell r="V86">
            <v>87526377.739999995</v>
          </cell>
          <cell r="W86"/>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cell r="AH86">
            <v>5306595</v>
          </cell>
          <cell r="AI86"/>
          <cell r="AJ86">
            <v>12050683.689999999</v>
          </cell>
          <cell r="AK86">
            <v>120095683.29000001</v>
          </cell>
          <cell r="AL86">
            <v>1.2152764621900678</v>
          </cell>
          <cell r="AM86"/>
        </row>
        <row r="87">
          <cell r="A87" t="str">
            <v>0501606200400</v>
          </cell>
          <cell r="B87" t="str">
            <v>DES PLAINES C C SCH DIST 62</v>
          </cell>
          <cell r="C87" t="str">
            <v>COOK</v>
          </cell>
          <cell r="D87" t="str">
            <v>Elementary</v>
          </cell>
          <cell r="E87"/>
          <cell r="F87">
            <v>3967.63</v>
          </cell>
          <cell r="G87"/>
          <cell r="H87">
            <v>1826637245</v>
          </cell>
          <cell r="I87">
            <v>65508175.119999997</v>
          </cell>
          <cell r="J87">
            <v>16510.650000000001</v>
          </cell>
          <cell r="K87"/>
          <cell r="L87">
            <v>27.88</v>
          </cell>
          <cell r="M87">
            <v>19.3</v>
          </cell>
          <cell r="N87">
            <v>76575.25</v>
          </cell>
          <cell r="O87"/>
          <cell r="P87">
            <v>52.12</v>
          </cell>
          <cell r="Q87">
            <v>206792.87</v>
          </cell>
          <cell r="R87"/>
          <cell r="S87">
            <v>0.85019999999999996</v>
          </cell>
          <cell r="T87">
            <v>0.85019999999999996</v>
          </cell>
          <cell r="U87"/>
          <cell r="V87">
            <v>55695050.479999997</v>
          </cell>
          <cell r="W87"/>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cell r="AH87">
            <v>3691755.5</v>
          </cell>
          <cell r="AI87"/>
          <cell r="AJ87">
            <v>8064088.1500000004</v>
          </cell>
          <cell r="AK87">
            <v>95432329.230000019</v>
          </cell>
          <cell r="AL87">
            <v>1.4568003009576131</v>
          </cell>
          <cell r="AM87"/>
        </row>
        <row r="88">
          <cell r="A88" t="str">
            <v>0501606300200</v>
          </cell>
          <cell r="B88" t="str">
            <v>EAST MAINE SCHOOL DIST 63</v>
          </cell>
          <cell r="C88" t="str">
            <v>COOK</v>
          </cell>
          <cell r="D88" t="str">
            <v>Elementary</v>
          </cell>
          <cell r="E88"/>
          <cell r="F88">
            <v>3368.75</v>
          </cell>
          <cell r="G88"/>
          <cell r="H88">
            <v>1062748557</v>
          </cell>
          <cell r="I88">
            <v>58885321.380000003</v>
          </cell>
          <cell r="J88">
            <v>17479.87</v>
          </cell>
          <cell r="K88"/>
          <cell r="L88">
            <v>18.04</v>
          </cell>
          <cell r="M88">
            <v>12.48</v>
          </cell>
          <cell r="N88">
            <v>42042</v>
          </cell>
          <cell r="O88"/>
          <cell r="P88">
            <v>0.16</v>
          </cell>
          <cell r="Q88">
            <v>539</v>
          </cell>
          <cell r="R88"/>
          <cell r="S88">
            <v>0.52290000000000003</v>
          </cell>
          <cell r="T88">
            <v>0.52290000000000003</v>
          </cell>
          <cell r="U88"/>
          <cell r="V88">
            <v>30791134.539999999</v>
          </cell>
          <cell r="W88"/>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cell r="AH88">
            <v>3631412.74</v>
          </cell>
          <cell r="AI88"/>
          <cell r="AJ88">
            <v>6929036.9100000001</v>
          </cell>
          <cell r="AK88">
            <v>44102223.049999997</v>
          </cell>
          <cell r="AL88">
            <v>0.74895104614269825</v>
          </cell>
          <cell r="AM88"/>
        </row>
        <row r="89">
          <cell r="A89" t="str">
            <v>0501606400400</v>
          </cell>
          <cell r="B89" t="str">
            <v>PARK RIDGE C C SCHOOL DIST 64</v>
          </cell>
          <cell r="C89" t="str">
            <v>COOK</v>
          </cell>
          <cell r="D89" t="str">
            <v>Elementary</v>
          </cell>
          <cell r="E89"/>
          <cell r="F89">
            <v>4597.7299999999996</v>
          </cell>
          <cell r="G89"/>
          <cell r="H89">
            <v>1613082760</v>
          </cell>
          <cell r="I89">
            <v>60878559.810000002</v>
          </cell>
          <cell r="J89">
            <v>13241</v>
          </cell>
          <cell r="K89"/>
          <cell r="L89">
            <v>26.49</v>
          </cell>
          <cell r="M89">
            <v>18.329999999999998</v>
          </cell>
          <cell r="N89">
            <v>84276.39</v>
          </cell>
          <cell r="O89"/>
          <cell r="P89">
            <v>39.06</v>
          </cell>
          <cell r="Q89">
            <v>179587.33</v>
          </cell>
          <cell r="R89"/>
          <cell r="S89">
            <v>0.81540000000000001</v>
          </cell>
          <cell r="T89">
            <v>0.81540000000000001</v>
          </cell>
          <cell r="U89"/>
          <cell r="V89">
            <v>49640377.659999996</v>
          </cell>
          <cell r="W89"/>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cell r="AH89">
            <v>181877.15</v>
          </cell>
          <cell r="AI89"/>
          <cell r="AJ89">
            <v>3364995.77</v>
          </cell>
          <cell r="AK89">
            <v>76987839.359999985</v>
          </cell>
          <cell r="AL89">
            <v>1.2646133482834765</v>
          </cell>
          <cell r="AM89"/>
        </row>
        <row r="90">
          <cell r="A90" t="str">
            <v>0501606500400</v>
          </cell>
          <cell r="B90" t="str">
            <v>EVANSTON C C SCHOOL DIST 65</v>
          </cell>
          <cell r="C90" t="str">
            <v>COOK</v>
          </cell>
          <cell r="D90" t="str">
            <v>Elementary</v>
          </cell>
          <cell r="E90"/>
          <cell r="F90">
            <v>6611.88</v>
          </cell>
          <cell r="G90"/>
          <cell r="H90">
            <v>2624291582</v>
          </cell>
          <cell r="I90">
            <v>94993033.640000001</v>
          </cell>
          <cell r="J90">
            <v>14367.02</v>
          </cell>
          <cell r="K90"/>
          <cell r="L90">
            <v>27.62</v>
          </cell>
          <cell r="M90">
            <v>19.12</v>
          </cell>
          <cell r="N90">
            <v>126419.14</v>
          </cell>
          <cell r="O90"/>
          <cell r="P90">
            <v>49.56</v>
          </cell>
          <cell r="Q90">
            <v>327684.77</v>
          </cell>
          <cell r="R90"/>
          <cell r="S90">
            <v>0.84409999999999996</v>
          </cell>
          <cell r="T90">
            <v>0.84409999999999996</v>
          </cell>
          <cell r="U90"/>
          <cell r="V90">
            <v>80183619.689999998</v>
          </cell>
          <cell r="W90"/>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cell r="AH90">
            <v>1840396.48</v>
          </cell>
          <cell r="AI90"/>
          <cell r="AJ90">
            <v>8282670.4000000004</v>
          </cell>
          <cell r="AK90">
            <v>130502494.54000001</v>
          </cell>
          <cell r="AL90">
            <v>1.3738112105627875</v>
          </cell>
          <cell r="AM90"/>
        </row>
        <row r="91">
          <cell r="A91" t="str">
            <v>0501606700200</v>
          </cell>
          <cell r="B91" t="str">
            <v>GOLF ELEM SCHOOL DIST 67</v>
          </cell>
          <cell r="C91" t="str">
            <v>COOK</v>
          </cell>
          <cell r="D91" t="str">
            <v>Elementary</v>
          </cell>
          <cell r="E91"/>
          <cell r="F91">
            <v>679.46</v>
          </cell>
          <cell r="G91"/>
          <cell r="H91">
            <v>296502583</v>
          </cell>
          <cell r="I91">
            <v>9994177.9100000001</v>
          </cell>
          <cell r="J91">
            <v>14709</v>
          </cell>
          <cell r="K91"/>
          <cell r="L91">
            <v>29.66</v>
          </cell>
          <cell r="M91">
            <v>20.53</v>
          </cell>
          <cell r="N91">
            <v>13949.31</v>
          </cell>
          <cell r="O91"/>
          <cell r="P91">
            <v>71.400000000000006</v>
          </cell>
          <cell r="Q91">
            <v>48513.440000000002</v>
          </cell>
          <cell r="R91"/>
          <cell r="S91">
            <v>0.88759999999999994</v>
          </cell>
          <cell r="T91">
            <v>0.88759999999999994</v>
          </cell>
          <cell r="U91"/>
          <cell r="V91">
            <v>8870832.3100000005</v>
          </cell>
          <cell r="W91"/>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cell r="AH91">
            <v>141676.29999999999</v>
          </cell>
          <cell r="AI91"/>
          <cell r="AJ91">
            <v>607035.43999999994</v>
          </cell>
          <cell r="AK91">
            <v>11361423.169999998</v>
          </cell>
          <cell r="AL91">
            <v>1.1368041746217021</v>
          </cell>
          <cell r="AM91"/>
        </row>
        <row r="92">
          <cell r="A92" t="str">
            <v>0501606800200</v>
          </cell>
          <cell r="B92" t="str">
            <v>SKOKIE SCHOOL DIST 68</v>
          </cell>
          <cell r="C92" t="str">
            <v>COOK</v>
          </cell>
          <cell r="D92" t="str">
            <v>Elementary</v>
          </cell>
          <cell r="E92"/>
          <cell r="F92">
            <v>1637.54</v>
          </cell>
          <cell r="G92"/>
          <cell r="H92">
            <v>950702856</v>
          </cell>
          <cell r="I92">
            <v>26275248.699999999</v>
          </cell>
          <cell r="J92">
            <v>16045.56</v>
          </cell>
          <cell r="K92"/>
          <cell r="L92">
            <v>36.18</v>
          </cell>
          <cell r="M92">
            <v>25.04</v>
          </cell>
          <cell r="N92">
            <v>41004</v>
          </cell>
          <cell r="O92"/>
          <cell r="P92">
            <v>167.96</v>
          </cell>
          <cell r="Q92">
            <v>275041.21000000002</v>
          </cell>
          <cell r="R92"/>
          <cell r="S92">
            <v>0.96870000000000001</v>
          </cell>
          <cell r="T92">
            <v>0.9</v>
          </cell>
          <cell r="U92"/>
          <cell r="V92">
            <v>23647723.829999998</v>
          </cell>
          <cell r="W92"/>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cell r="AH92">
            <v>1124574.01</v>
          </cell>
          <cell r="AI92"/>
          <cell r="AJ92">
            <v>2338399</v>
          </cell>
          <cell r="AK92">
            <v>33152142.009999998</v>
          </cell>
          <cell r="AL92">
            <v>1.2617251462970929</v>
          </cell>
          <cell r="AM92"/>
        </row>
        <row r="93">
          <cell r="A93" t="str">
            <v>0501606900200</v>
          </cell>
          <cell r="B93" t="str">
            <v>SKOKIE SCHOOL DIST 69</v>
          </cell>
          <cell r="C93" t="str">
            <v>COOK</v>
          </cell>
          <cell r="D93" t="str">
            <v>Elementary</v>
          </cell>
          <cell r="E93"/>
          <cell r="F93">
            <v>1679</v>
          </cell>
          <cell r="G93"/>
          <cell r="H93">
            <v>412908694</v>
          </cell>
          <cell r="I93">
            <v>28480415.73</v>
          </cell>
          <cell r="J93">
            <v>16962.72</v>
          </cell>
          <cell r="K93"/>
          <cell r="L93">
            <v>14.49</v>
          </cell>
          <cell r="M93">
            <v>10.029999999999999</v>
          </cell>
          <cell r="N93">
            <v>16840.37</v>
          </cell>
          <cell r="O93"/>
          <cell r="P93">
            <v>4.2</v>
          </cell>
          <cell r="Q93">
            <v>7051.8</v>
          </cell>
          <cell r="R93"/>
          <cell r="S93">
            <v>0.3841</v>
          </cell>
          <cell r="T93">
            <v>0.3841</v>
          </cell>
          <cell r="U93"/>
          <cell r="V93">
            <v>10939327.68</v>
          </cell>
          <cell r="W93"/>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cell r="AH93">
            <v>1424531.9</v>
          </cell>
          <cell r="AI93"/>
          <cell r="AJ93">
            <v>3569206.35</v>
          </cell>
          <cell r="AK93">
            <v>21501956.190000001</v>
          </cell>
          <cell r="AL93">
            <v>0.75497339623981674</v>
          </cell>
          <cell r="AM93"/>
        </row>
        <row r="94">
          <cell r="A94" t="str">
            <v>0501607000200</v>
          </cell>
          <cell r="B94" t="str">
            <v>MORTON GROVE SCHOOL DIST 70</v>
          </cell>
          <cell r="C94" t="str">
            <v>COOK</v>
          </cell>
          <cell r="D94" t="str">
            <v>Elementary</v>
          </cell>
          <cell r="E94"/>
          <cell r="F94">
            <v>844.04</v>
          </cell>
          <cell r="G94"/>
          <cell r="H94">
            <v>298646938</v>
          </cell>
          <cell r="I94">
            <v>12297347.939999999</v>
          </cell>
          <cell r="J94">
            <v>14569.62</v>
          </cell>
          <cell r="K94"/>
          <cell r="L94">
            <v>24.28</v>
          </cell>
          <cell r="M94">
            <v>16.8</v>
          </cell>
          <cell r="N94">
            <v>14179.87</v>
          </cell>
          <cell r="O94"/>
          <cell r="P94">
            <v>22.27</v>
          </cell>
          <cell r="Q94">
            <v>18796.77</v>
          </cell>
          <cell r="R94"/>
          <cell r="S94">
            <v>0.75109999999999999</v>
          </cell>
          <cell r="T94">
            <v>0.75109999999999999</v>
          </cell>
          <cell r="U94"/>
          <cell r="V94">
            <v>9236538.0299999993</v>
          </cell>
          <cell r="W94"/>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cell r="AH94">
            <v>155151.53</v>
          </cell>
          <cell r="AI94"/>
          <cell r="AJ94">
            <v>858900.89</v>
          </cell>
          <cell r="AK94">
            <v>14290233.380000001</v>
          </cell>
          <cell r="AL94">
            <v>1.1620581486124886</v>
          </cell>
          <cell r="AM94"/>
        </row>
        <row r="95">
          <cell r="A95" t="str">
            <v>0501607100200</v>
          </cell>
          <cell r="B95" t="str">
            <v>NILES ELEM SCHOOL DIST 71</v>
          </cell>
          <cell r="C95" t="str">
            <v>COOK</v>
          </cell>
          <cell r="D95" t="str">
            <v>Elementary</v>
          </cell>
          <cell r="E95"/>
          <cell r="F95">
            <v>608</v>
          </cell>
          <cell r="G95"/>
          <cell r="H95">
            <v>478833035</v>
          </cell>
          <cell r="I95">
            <v>9147670.7300000004</v>
          </cell>
          <cell r="J95">
            <v>15045.51</v>
          </cell>
          <cell r="K95"/>
          <cell r="L95">
            <v>52.34</v>
          </cell>
          <cell r="M95">
            <v>36.229999999999997</v>
          </cell>
          <cell r="N95">
            <v>22027.84</v>
          </cell>
          <cell r="O95"/>
          <cell r="P95">
            <v>583.22</v>
          </cell>
          <cell r="Q95">
            <v>354597.76</v>
          </cell>
          <cell r="R95"/>
          <cell r="S95">
            <v>0.99970000000000003</v>
          </cell>
          <cell r="T95">
            <v>0.9</v>
          </cell>
          <cell r="U95"/>
          <cell r="V95">
            <v>8232903.6500000004</v>
          </cell>
          <cell r="W95"/>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cell r="AH95">
            <v>200356.7</v>
          </cell>
          <cell r="AI95"/>
          <cell r="AJ95">
            <v>555000.44999999995</v>
          </cell>
          <cell r="AK95">
            <v>11635248.119999999</v>
          </cell>
          <cell r="AL95">
            <v>1.2719356067159184</v>
          </cell>
          <cell r="AM95"/>
        </row>
        <row r="96">
          <cell r="A96" t="str">
            <v>0501607200200</v>
          </cell>
          <cell r="B96" t="str">
            <v>SKOKIE FAIRVIEW SCHOOL DIST 72</v>
          </cell>
          <cell r="C96" t="str">
            <v>COOK</v>
          </cell>
          <cell r="D96" t="str">
            <v>Elementary</v>
          </cell>
          <cell r="E96"/>
          <cell r="F96">
            <v>731.55</v>
          </cell>
          <cell r="G96"/>
          <cell r="H96">
            <v>459570823</v>
          </cell>
          <cell r="I96">
            <v>10548418.199999999</v>
          </cell>
          <cell r="J96">
            <v>14419.27</v>
          </cell>
          <cell r="K96"/>
          <cell r="L96">
            <v>43.56</v>
          </cell>
          <cell r="M96">
            <v>30.15</v>
          </cell>
          <cell r="N96">
            <v>22056.23</v>
          </cell>
          <cell r="O96"/>
          <cell r="P96">
            <v>326.52</v>
          </cell>
          <cell r="Q96">
            <v>238865.7</v>
          </cell>
          <cell r="R96"/>
          <cell r="S96">
            <v>0.99519999999999997</v>
          </cell>
          <cell r="T96">
            <v>0.9</v>
          </cell>
          <cell r="U96"/>
          <cell r="V96">
            <v>9493576.3800000008</v>
          </cell>
          <cell r="W96"/>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cell r="AH96">
            <v>147630.88</v>
          </cell>
          <cell r="AI96"/>
          <cell r="AJ96">
            <v>541844.01</v>
          </cell>
          <cell r="AK96">
            <v>14779261.119999999</v>
          </cell>
          <cell r="AL96">
            <v>1.4010879015016677</v>
          </cell>
          <cell r="AM96"/>
        </row>
        <row r="97">
          <cell r="A97" t="str">
            <v>0501607300200</v>
          </cell>
          <cell r="B97" t="str">
            <v>EAST PRAIRIE SCHOOL DIST 73</v>
          </cell>
          <cell r="C97" t="str">
            <v>COOK</v>
          </cell>
          <cell r="D97" t="str">
            <v>Elementary</v>
          </cell>
          <cell r="E97"/>
          <cell r="F97">
            <v>507.5</v>
          </cell>
          <cell r="G97"/>
          <cell r="H97">
            <v>183829678</v>
          </cell>
          <cell r="I97">
            <v>7729678.2699999996</v>
          </cell>
          <cell r="J97">
            <v>15230.89</v>
          </cell>
          <cell r="K97"/>
          <cell r="L97">
            <v>23.78</v>
          </cell>
          <cell r="M97">
            <v>16.46</v>
          </cell>
          <cell r="N97">
            <v>8353.4500000000007</v>
          </cell>
          <cell r="O97"/>
          <cell r="P97">
            <v>19.18</v>
          </cell>
          <cell r="Q97">
            <v>9733.85</v>
          </cell>
          <cell r="R97"/>
          <cell r="S97">
            <v>0.73540000000000005</v>
          </cell>
          <cell r="T97">
            <v>0.73540000000000005</v>
          </cell>
          <cell r="U97"/>
          <cell r="V97">
            <v>5684405.3899999997</v>
          </cell>
          <cell r="W97"/>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cell r="AH97">
            <v>165715</v>
          </cell>
          <cell r="AI97"/>
          <cell r="AJ97">
            <v>604253.51</v>
          </cell>
          <cell r="AK97">
            <v>8555903.9600000009</v>
          </cell>
          <cell r="AL97">
            <v>1.1068900491249039</v>
          </cell>
          <cell r="AM97"/>
        </row>
        <row r="98">
          <cell r="A98" t="str">
            <v>0501607350200</v>
          </cell>
          <cell r="B98" t="str">
            <v>SKOKIE SCHOOL DIST 73-5</v>
          </cell>
          <cell r="C98" t="str">
            <v>COOK</v>
          </cell>
          <cell r="D98" t="str">
            <v>Elementary</v>
          </cell>
          <cell r="E98"/>
          <cell r="F98">
            <v>1005.97</v>
          </cell>
          <cell r="G98"/>
          <cell r="H98">
            <v>288150872</v>
          </cell>
          <cell r="I98">
            <v>15167113.640000001</v>
          </cell>
          <cell r="J98">
            <v>15077.1</v>
          </cell>
          <cell r="K98"/>
          <cell r="L98">
            <v>18.989999999999998</v>
          </cell>
          <cell r="M98">
            <v>13.14</v>
          </cell>
          <cell r="N98">
            <v>13218.44</v>
          </cell>
          <cell r="O98"/>
          <cell r="P98">
            <v>1.1200000000000001</v>
          </cell>
          <cell r="Q98">
            <v>1126.68</v>
          </cell>
          <cell r="R98"/>
          <cell r="S98">
            <v>0.5605</v>
          </cell>
          <cell r="T98">
            <v>0.5605</v>
          </cell>
          <cell r="U98"/>
          <cell r="V98">
            <v>8501167.1899999995</v>
          </cell>
          <cell r="W98"/>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cell r="AH98">
            <v>337540.5</v>
          </cell>
          <cell r="AI98"/>
          <cell r="AJ98">
            <v>1736310.15</v>
          </cell>
          <cell r="AK98">
            <v>16922994.48</v>
          </cell>
          <cell r="AL98">
            <v>1.1157689512768758</v>
          </cell>
          <cell r="AM98"/>
        </row>
        <row r="99">
          <cell r="A99" t="str">
            <v>0501607400200</v>
          </cell>
          <cell r="B99" t="str">
            <v>LINCOLNWOOD SCHOOL DIST 74</v>
          </cell>
          <cell r="C99" t="str">
            <v>COOK</v>
          </cell>
          <cell r="D99" t="str">
            <v>Elementary</v>
          </cell>
          <cell r="E99"/>
          <cell r="F99">
            <v>1179.8800000000001</v>
          </cell>
          <cell r="G99"/>
          <cell r="H99">
            <v>681453232</v>
          </cell>
          <cell r="I99">
            <v>17394106.079999998</v>
          </cell>
          <cell r="J99">
            <v>14742.26</v>
          </cell>
          <cell r="K99"/>
          <cell r="L99">
            <v>39.17</v>
          </cell>
          <cell r="M99">
            <v>27.11</v>
          </cell>
          <cell r="N99">
            <v>31986.54</v>
          </cell>
          <cell r="O99"/>
          <cell r="P99">
            <v>225.9</v>
          </cell>
          <cell r="Q99">
            <v>266534.89</v>
          </cell>
          <cell r="R99"/>
          <cell r="S99">
            <v>0.98450000000000004</v>
          </cell>
          <cell r="T99">
            <v>0.9</v>
          </cell>
          <cell r="U99"/>
          <cell r="V99">
            <v>15654695.470000001</v>
          </cell>
          <cell r="W99"/>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cell r="AH99">
            <v>351018.41</v>
          </cell>
          <cell r="AI99"/>
          <cell r="AJ99">
            <v>1165544.21</v>
          </cell>
          <cell r="AK99">
            <v>26035859.41</v>
          </cell>
          <cell r="AL99">
            <v>1.4968207788462564</v>
          </cell>
          <cell r="AM99"/>
        </row>
        <row r="100">
          <cell r="A100" t="str">
            <v>0501620201700</v>
          </cell>
          <cell r="B100" t="str">
            <v>EVANSTON TWP H S DIST 202</v>
          </cell>
          <cell r="C100" t="str">
            <v>COOK</v>
          </cell>
          <cell r="D100" t="str">
            <v>High School</v>
          </cell>
          <cell r="E100"/>
          <cell r="F100">
            <v>3701.82</v>
          </cell>
          <cell r="G100"/>
          <cell r="H100">
            <v>2571571370</v>
          </cell>
          <cell r="I100">
            <v>57096483.009999998</v>
          </cell>
          <cell r="J100">
            <v>15423.89</v>
          </cell>
          <cell r="K100"/>
          <cell r="L100">
            <v>45.03</v>
          </cell>
          <cell r="M100">
            <v>13.85</v>
          </cell>
          <cell r="N100">
            <v>51270.2</v>
          </cell>
          <cell r="O100"/>
          <cell r="P100">
            <v>3.13</v>
          </cell>
          <cell r="Q100">
            <v>11586.69</v>
          </cell>
          <cell r="R100"/>
          <cell r="S100">
            <v>0.60029999999999994</v>
          </cell>
          <cell r="T100">
            <v>0.60029999999999994</v>
          </cell>
          <cell r="U100"/>
          <cell r="V100">
            <v>34275018.75</v>
          </cell>
          <cell r="W100"/>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cell r="AH100">
            <v>586801.34</v>
          </cell>
          <cell r="AI100"/>
          <cell r="AJ100">
            <v>2831277.67</v>
          </cell>
          <cell r="AK100">
            <v>71440901.320000008</v>
          </cell>
          <cell r="AL100">
            <v>1.2512312064385418</v>
          </cell>
          <cell r="AM100"/>
        </row>
        <row r="101">
          <cell r="A101" t="str">
            <v>0501620301700</v>
          </cell>
          <cell r="B101" t="str">
            <v>NEW TRIER TWP H S DIST 203</v>
          </cell>
          <cell r="C101" t="str">
            <v>COOK</v>
          </cell>
          <cell r="D101" t="str">
            <v>High School</v>
          </cell>
          <cell r="E101"/>
          <cell r="F101">
            <v>3912.66</v>
          </cell>
          <cell r="G101"/>
          <cell r="H101">
            <v>5290209613</v>
          </cell>
          <cell r="I101">
            <v>55371572.020000003</v>
          </cell>
          <cell r="J101">
            <v>14151.89</v>
          </cell>
          <cell r="K101"/>
          <cell r="L101">
            <v>95.54</v>
          </cell>
          <cell r="M101">
            <v>29.39</v>
          </cell>
          <cell r="N101">
            <v>114993.07</v>
          </cell>
          <cell r="O101"/>
          <cell r="P101">
            <v>299.63</v>
          </cell>
          <cell r="Q101">
            <v>1172350.31</v>
          </cell>
          <cell r="R101"/>
          <cell r="S101">
            <v>0.99350000000000005</v>
          </cell>
          <cell r="T101">
            <v>0.9</v>
          </cell>
          <cell r="U101"/>
          <cell r="V101">
            <v>49834414.810000002</v>
          </cell>
          <cell r="W101"/>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cell r="AH101">
            <v>67805</v>
          </cell>
          <cell r="AI101"/>
          <cell r="AJ101">
            <v>2420656.98</v>
          </cell>
          <cell r="AK101">
            <v>117463156.56</v>
          </cell>
          <cell r="AL101">
            <v>2.1213621408034569</v>
          </cell>
          <cell r="AM101"/>
        </row>
        <row r="102">
          <cell r="A102" t="str">
            <v>0501620701700</v>
          </cell>
          <cell r="B102" t="str">
            <v>MAINE TOWNSHIP H S DIST 207</v>
          </cell>
          <cell r="C102" t="str">
            <v>COOK</v>
          </cell>
          <cell r="D102" t="str">
            <v>High School</v>
          </cell>
          <cell r="E102"/>
          <cell r="F102">
            <v>6206.65</v>
          </cell>
          <cell r="G102"/>
          <cell r="H102">
            <v>4693109042</v>
          </cell>
          <cell r="I102">
            <v>99321745.569999993</v>
          </cell>
          <cell r="J102">
            <v>16002.47</v>
          </cell>
          <cell r="K102"/>
          <cell r="L102">
            <v>47.25</v>
          </cell>
          <cell r="M102">
            <v>14.53</v>
          </cell>
          <cell r="N102">
            <v>90182.62</v>
          </cell>
          <cell r="O102"/>
          <cell r="P102">
            <v>6</v>
          </cell>
          <cell r="Q102">
            <v>37239.9</v>
          </cell>
          <cell r="R102"/>
          <cell r="S102">
            <v>0.63749999999999996</v>
          </cell>
          <cell r="T102">
            <v>0.63749999999999996</v>
          </cell>
          <cell r="U102"/>
          <cell r="V102">
            <v>63317612.799999997</v>
          </cell>
          <cell r="W102"/>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cell r="AH102">
            <v>1304789.08</v>
          </cell>
          <cell r="AI102"/>
          <cell r="AJ102">
            <v>5470755.5800000001</v>
          </cell>
          <cell r="AK102">
            <v>135411149.62</v>
          </cell>
          <cell r="AL102">
            <v>1.3633585358662965</v>
          </cell>
          <cell r="AM102"/>
        </row>
        <row r="103">
          <cell r="A103" t="str">
            <v>0501621101700</v>
          </cell>
          <cell r="B103" t="str">
            <v>TOWNSHIP H S DIST 211</v>
          </cell>
          <cell r="C103" t="str">
            <v>COOK</v>
          </cell>
          <cell r="D103" t="str">
            <v>High School</v>
          </cell>
          <cell r="E103"/>
          <cell r="F103">
            <v>12253</v>
          </cell>
          <cell r="G103"/>
          <cell r="H103">
            <v>7561239836</v>
          </cell>
          <cell r="I103">
            <v>193660520.58000001</v>
          </cell>
          <cell r="J103">
            <v>15805.15</v>
          </cell>
          <cell r="K103"/>
          <cell r="L103">
            <v>39.04</v>
          </cell>
          <cell r="M103">
            <v>12.01</v>
          </cell>
          <cell r="N103">
            <v>147158.53</v>
          </cell>
          <cell r="O103"/>
          <cell r="P103">
            <v>0</v>
          </cell>
          <cell r="Q103">
            <v>0</v>
          </cell>
          <cell r="R103"/>
          <cell r="S103">
            <v>0.49590000000000001</v>
          </cell>
          <cell r="T103">
            <v>0.49590000000000001</v>
          </cell>
          <cell r="U103"/>
          <cell r="V103">
            <v>96036252.150000006</v>
          </cell>
          <cell r="W103"/>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cell r="AH103">
            <v>1961817.37</v>
          </cell>
          <cell r="AI103"/>
          <cell r="AJ103">
            <v>11715651.859999999</v>
          </cell>
          <cell r="AK103">
            <v>193165388.92000002</v>
          </cell>
          <cell r="AL103">
            <v>0.99744330099641831</v>
          </cell>
          <cell r="AM103"/>
        </row>
        <row r="104">
          <cell r="A104" t="str">
            <v>0501621401700</v>
          </cell>
          <cell r="B104" t="str">
            <v>TOWNSHIP HIGH SCHOOL DIST 214</v>
          </cell>
          <cell r="C104" t="str">
            <v>COOK</v>
          </cell>
          <cell r="D104" t="str">
            <v>High School</v>
          </cell>
          <cell r="E104"/>
          <cell r="F104">
            <v>12049.5</v>
          </cell>
          <cell r="G104"/>
          <cell r="H104">
            <v>8714690389</v>
          </cell>
          <cell r="I104">
            <v>193349736.33000001</v>
          </cell>
          <cell r="J104">
            <v>16046.28</v>
          </cell>
          <cell r="K104"/>
          <cell r="L104">
            <v>45.07</v>
          </cell>
          <cell r="M104">
            <v>13.86</v>
          </cell>
          <cell r="N104">
            <v>167006.07</v>
          </cell>
          <cell r="O104"/>
          <cell r="P104">
            <v>3.16</v>
          </cell>
          <cell r="Q104">
            <v>38076.42</v>
          </cell>
          <cell r="R104"/>
          <cell r="S104">
            <v>0.60089999999999999</v>
          </cell>
          <cell r="T104">
            <v>0.60089999999999999</v>
          </cell>
          <cell r="U104"/>
          <cell r="V104">
            <v>116183856.56</v>
          </cell>
          <cell r="W104"/>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cell r="AH104">
            <v>2324549.86</v>
          </cell>
          <cell r="AI104"/>
          <cell r="AJ104">
            <v>9636887.2300000004</v>
          </cell>
          <cell r="AK104">
            <v>229743096.41999999</v>
          </cell>
          <cell r="AL104">
            <v>1.1882255480704951</v>
          </cell>
          <cell r="AM104"/>
        </row>
        <row r="105">
          <cell r="A105" t="str">
            <v>0501621901700</v>
          </cell>
          <cell r="B105" t="str">
            <v>NILES TWP COMM HIGH SCH DIST 219</v>
          </cell>
          <cell r="C105" t="str">
            <v>COOK</v>
          </cell>
          <cell r="D105" t="str">
            <v>High School</v>
          </cell>
          <cell r="E105"/>
          <cell r="F105">
            <v>4618.99</v>
          </cell>
          <cell r="G105"/>
          <cell r="H105">
            <v>4044906935</v>
          </cell>
          <cell r="I105">
            <v>74878417.739999995</v>
          </cell>
          <cell r="J105">
            <v>16210.99</v>
          </cell>
          <cell r="K105"/>
          <cell r="L105">
            <v>54.01</v>
          </cell>
          <cell r="M105">
            <v>16.61</v>
          </cell>
          <cell r="N105">
            <v>76721.42</v>
          </cell>
          <cell r="O105"/>
          <cell r="P105">
            <v>20.52</v>
          </cell>
          <cell r="Q105">
            <v>94781.67</v>
          </cell>
          <cell r="R105"/>
          <cell r="S105">
            <v>0.74239999999999995</v>
          </cell>
          <cell r="T105">
            <v>0.74239999999999995</v>
          </cell>
          <cell r="U105"/>
          <cell r="V105">
            <v>55589737.329999998</v>
          </cell>
          <cell r="W105"/>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cell r="AH105">
            <v>1435617.04</v>
          </cell>
          <cell r="AI105"/>
          <cell r="AJ105">
            <v>4853816.6500000004</v>
          </cell>
          <cell r="AK105">
            <v>148110899.52000001</v>
          </cell>
          <cell r="AL105">
            <v>1.9780185531468473</v>
          </cell>
          <cell r="AM105"/>
        </row>
        <row r="106">
          <cell r="A106" t="str">
            <v>0501622501700</v>
          </cell>
          <cell r="B106" t="str">
            <v>NORTHFIELD TWP HIGH SCH DIST 225</v>
          </cell>
          <cell r="C106" t="str">
            <v>COOK</v>
          </cell>
          <cell r="D106" t="str">
            <v>High School</v>
          </cell>
          <cell r="E106"/>
          <cell r="F106">
            <v>5159.66</v>
          </cell>
          <cell r="G106"/>
          <cell r="H106">
            <v>5695289745</v>
          </cell>
          <cell r="I106">
            <v>76616375.969999999</v>
          </cell>
          <cell r="J106">
            <v>14849.11</v>
          </cell>
          <cell r="K106"/>
          <cell r="L106">
            <v>74.33</v>
          </cell>
          <cell r="M106">
            <v>22.87</v>
          </cell>
          <cell r="N106">
            <v>118001.42</v>
          </cell>
          <cell r="O106"/>
          <cell r="P106">
            <v>116.42</v>
          </cell>
          <cell r="Q106">
            <v>600687.61</v>
          </cell>
          <cell r="R106"/>
          <cell r="S106">
            <v>0.93940000000000001</v>
          </cell>
          <cell r="T106">
            <v>0.9</v>
          </cell>
          <cell r="U106"/>
          <cell r="V106">
            <v>68954738.370000005</v>
          </cell>
          <cell r="W106"/>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cell r="AH106">
            <v>277770.49</v>
          </cell>
          <cell r="AI106"/>
          <cell r="AJ106">
            <v>3358743.87</v>
          </cell>
          <cell r="AK106">
            <v>132344672.74000001</v>
          </cell>
          <cell r="AL106">
            <v>1.7273679557986539</v>
          </cell>
          <cell r="AM106"/>
        </row>
        <row r="107">
          <cell r="A107" t="str">
            <v>0600000000093</v>
          </cell>
          <cell r="B107" t="str">
            <v>SAFE SCH-INTERMEDIATE SERVICE CEN</v>
          </cell>
          <cell r="C107" t="str">
            <v>COOK</v>
          </cell>
          <cell r="D107" t="str">
            <v>Regional</v>
          </cell>
          <cell r="E107"/>
          <cell r="F107">
            <v>72.64</v>
          </cell>
          <cell r="G107"/>
          <cell r="H107">
            <v>0</v>
          </cell>
          <cell r="I107">
            <v>1252448.75</v>
          </cell>
          <cell r="J107">
            <v>17241.86</v>
          </cell>
          <cell r="K107"/>
          <cell r="L107">
            <v>0</v>
          </cell>
          <cell r="M107">
            <v>0</v>
          </cell>
          <cell r="N107">
            <v>0</v>
          </cell>
          <cell r="O107"/>
          <cell r="P107">
            <v>0</v>
          </cell>
          <cell r="Q107">
            <v>0</v>
          </cell>
          <cell r="R107"/>
          <cell r="S107">
            <v>0</v>
          </cell>
          <cell r="T107">
            <v>0.1</v>
          </cell>
          <cell r="U107"/>
          <cell r="V107">
            <v>125244.87</v>
          </cell>
          <cell r="W107"/>
          <cell r="X107">
            <v>0</v>
          </cell>
          <cell r="Y107">
            <v>750957.52</v>
          </cell>
          <cell r="Z107">
            <v>876202.39</v>
          </cell>
          <cell r="AA107">
            <v>0.69959141242306322</v>
          </cell>
          <cell r="AB107">
            <v>0</v>
          </cell>
          <cell r="AC107">
            <v>0</v>
          </cell>
          <cell r="AD107">
            <v>0</v>
          </cell>
          <cell r="AE107">
            <v>0</v>
          </cell>
          <cell r="AF107">
            <v>125244.87</v>
          </cell>
          <cell r="AG107"/>
          <cell r="AH107">
            <v>0</v>
          </cell>
          <cell r="AI107"/>
          <cell r="AJ107">
            <v>750957.52</v>
          </cell>
          <cell r="AK107">
            <v>876202.39</v>
          </cell>
          <cell r="AL107">
            <v>0.69959141242306322</v>
          </cell>
          <cell r="AM107"/>
        </row>
        <row r="108">
          <cell r="A108" t="str">
            <v>0600000000095</v>
          </cell>
          <cell r="B108" t="str">
            <v>ALOP SCH-INTERMEDIATE SERVICE CEN</v>
          </cell>
          <cell r="C108" t="str">
            <v>COOK</v>
          </cell>
          <cell r="D108" t="str">
            <v>Regional</v>
          </cell>
          <cell r="E108"/>
          <cell r="F108">
            <v>2373</v>
          </cell>
          <cell r="G108"/>
          <cell r="H108">
            <v>0</v>
          </cell>
          <cell r="I108">
            <v>40661387.649999999</v>
          </cell>
          <cell r="J108">
            <v>17135.009999999998</v>
          </cell>
          <cell r="K108"/>
          <cell r="L108">
            <v>0</v>
          </cell>
          <cell r="M108">
            <v>0</v>
          </cell>
          <cell r="N108">
            <v>0</v>
          </cell>
          <cell r="O108"/>
          <cell r="P108">
            <v>0</v>
          </cell>
          <cell r="Q108">
            <v>0</v>
          </cell>
          <cell r="R108"/>
          <cell r="S108">
            <v>0</v>
          </cell>
          <cell r="T108">
            <v>0.1</v>
          </cell>
          <cell r="U108"/>
          <cell r="V108">
            <v>4066138.76</v>
          </cell>
          <cell r="W108"/>
          <cell r="X108">
            <v>0</v>
          </cell>
          <cell r="Y108">
            <v>14353624.689999999</v>
          </cell>
          <cell r="Z108">
            <v>18419763.449999999</v>
          </cell>
          <cell r="AA108">
            <v>0.45300380814721164</v>
          </cell>
          <cell r="AB108">
            <v>0</v>
          </cell>
          <cell r="AC108">
            <v>0</v>
          </cell>
          <cell r="AD108">
            <v>0</v>
          </cell>
          <cell r="AE108">
            <v>0</v>
          </cell>
          <cell r="AF108">
            <v>4066138.76</v>
          </cell>
          <cell r="AG108"/>
          <cell r="AH108">
            <v>0</v>
          </cell>
          <cell r="AI108"/>
          <cell r="AJ108">
            <v>14353624.689999999</v>
          </cell>
          <cell r="AK108">
            <v>18419763.449999999</v>
          </cell>
          <cell r="AL108">
            <v>0.45300380814721164</v>
          </cell>
          <cell r="AM108"/>
        </row>
        <row r="109">
          <cell r="A109" t="str">
            <v>0601607800200</v>
          </cell>
          <cell r="B109" t="str">
            <v>ROSEMONT ELEM SCHOOL DIST 78</v>
          </cell>
          <cell r="C109" t="str">
            <v>COOK</v>
          </cell>
          <cell r="D109" t="str">
            <v>Elementary</v>
          </cell>
          <cell r="E109"/>
          <cell r="F109">
            <v>192.3</v>
          </cell>
          <cell r="G109"/>
          <cell r="H109">
            <v>356365485</v>
          </cell>
          <cell r="I109">
            <v>2871286.36</v>
          </cell>
          <cell r="J109">
            <v>14931.28</v>
          </cell>
          <cell r="K109"/>
          <cell r="L109">
            <v>124.11</v>
          </cell>
          <cell r="M109">
            <v>85.92</v>
          </cell>
          <cell r="N109">
            <v>16522.41</v>
          </cell>
          <cell r="O109"/>
          <cell r="P109">
            <v>5452.34</v>
          </cell>
          <cell r="Q109">
            <v>1048484.98</v>
          </cell>
          <cell r="R109"/>
          <cell r="S109">
            <v>1</v>
          </cell>
          <cell r="T109">
            <v>0.9</v>
          </cell>
          <cell r="U109"/>
          <cell r="V109">
            <v>2584157.7200000002</v>
          </cell>
          <cell r="W109"/>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cell r="AH109">
            <v>145382.84</v>
          </cell>
          <cell r="AI109"/>
          <cell r="AJ109">
            <v>270084.88</v>
          </cell>
          <cell r="AK109">
            <v>8776903.8400000017</v>
          </cell>
          <cell r="AL109">
            <v>3.0567845695474283</v>
          </cell>
          <cell r="AM109"/>
        </row>
        <row r="110">
          <cell r="A110" t="str">
            <v>0601607900200</v>
          </cell>
          <cell r="B110" t="str">
            <v>PENNOYER SCHOOL DIST 79</v>
          </cell>
          <cell r="C110" t="str">
            <v>COOK</v>
          </cell>
          <cell r="D110" t="str">
            <v>Elementary</v>
          </cell>
          <cell r="E110"/>
          <cell r="F110">
            <v>419.25</v>
          </cell>
          <cell r="G110"/>
          <cell r="H110">
            <v>158489291</v>
          </cell>
          <cell r="I110">
            <v>6510216.2300000004</v>
          </cell>
          <cell r="J110">
            <v>15528.24</v>
          </cell>
          <cell r="K110"/>
          <cell r="L110">
            <v>24.34</v>
          </cell>
          <cell r="M110">
            <v>16.850000000000001</v>
          </cell>
          <cell r="N110">
            <v>7064.36</v>
          </cell>
          <cell r="O110"/>
          <cell r="P110">
            <v>22.75</v>
          </cell>
          <cell r="Q110">
            <v>9537.93</v>
          </cell>
          <cell r="R110"/>
          <cell r="S110">
            <v>0.75339999999999996</v>
          </cell>
          <cell r="T110">
            <v>0.75339999999999996</v>
          </cell>
          <cell r="U110"/>
          <cell r="V110">
            <v>4904796.9000000004</v>
          </cell>
          <cell r="W110"/>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cell r="AH110">
            <v>200700.94</v>
          </cell>
          <cell r="AI110"/>
          <cell r="AJ110">
            <v>516961.72</v>
          </cell>
          <cell r="AK110">
            <v>5599693.3700000001</v>
          </cell>
          <cell r="AL110">
            <v>0.86013938280510838</v>
          </cell>
          <cell r="AM110"/>
        </row>
        <row r="111">
          <cell r="A111" t="str">
            <v>0601608000200</v>
          </cell>
          <cell r="B111" t="str">
            <v>NORRIDGE SCHOOL DIST 80</v>
          </cell>
          <cell r="C111" t="str">
            <v>COOK</v>
          </cell>
          <cell r="D111" t="str">
            <v>Elementary</v>
          </cell>
          <cell r="E111"/>
          <cell r="F111">
            <v>1063</v>
          </cell>
          <cell r="G111"/>
          <cell r="H111">
            <v>391923100</v>
          </cell>
          <cell r="I111">
            <v>16656022.68</v>
          </cell>
          <cell r="J111">
            <v>15668.88</v>
          </cell>
          <cell r="K111"/>
          <cell r="L111">
            <v>23.53</v>
          </cell>
          <cell r="M111">
            <v>16.29</v>
          </cell>
          <cell r="N111">
            <v>17316.27</v>
          </cell>
          <cell r="O111"/>
          <cell r="P111">
            <v>17.72</v>
          </cell>
          <cell r="Q111">
            <v>18836.36</v>
          </cell>
          <cell r="R111"/>
          <cell r="S111">
            <v>0.72729999999999995</v>
          </cell>
          <cell r="T111">
            <v>0.72729999999999995</v>
          </cell>
          <cell r="U111"/>
          <cell r="V111">
            <v>12113925.289999999</v>
          </cell>
          <cell r="W111"/>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cell r="AH111">
            <v>399088.43</v>
          </cell>
          <cell r="AI111"/>
          <cell r="AJ111">
            <v>1277156.28</v>
          </cell>
          <cell r="AK111">
            <v>13945118.299999999</v>
          </cell>
          <cell r="AL111">
            <v>0.83724179342916216</v>
          </cell>
          <cell r="AM111"/>
        </row>
        <row r="112">
          <cell r="A112" t="str">
            <v>0601608100200</v>
          </cell>
          <cell r="B112" t="str">
            <v>SCHILLER PARK SCHOOL DIST 81</v>
          </cell>
          <cell r="C112" t="str">
            <v>COOK</v>
          </cell>
          <cell r="D112" t="str">
            <v>Elementary</v>
          </cell>
          <cell r="E112"/>
          <cell r="F112">
            <v>1275.47</v>
          </cell>
          <cell r="G112"/>
          <cell r="H112">
            <v>352121727</v>
          </cell>
          <cell r="I112">
            <v>21702428.59</v>
          </cell>
          <cell r="J112">
            <v>17015.240000000002</v>
          </cell>
          <cell r="K112"/>
          <cell r="L112">
            <v>16.22</v>
          </cell>
          <cell r="M112">
            <v>11.22</v>
          </cell>
          <cell r="N112">
            <v>14310.77</v>
          </cell>
          <cell r="O112"/>
          <cell r="P112">
            <v>0.73</v>
          </cell>
          <cell r="Q112">
            <v>931.09</v>
          </cell>
          <cell r="R112"/>
          <cell r="S112">
            <v>0.45079999999999998</v>
          </cell>
          <cell r="T112">
            <v>0.45079999999999998</v>
          </cell>
          <cell r="U112"/>
          <cell r="V112">
            <v>9783454.8000000007</v>
          </cell>
          <cell r="W112"/>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cell r="AH112">
            <v>1499065.27</v>
          </cell>
          <cell r="AI112"/>
          <cell r="AJ112">
            <v>3544968.77</v>
          </cell>
          <cell r="AK112">
            <v>17859808.039999999</v>
          </cell>
          <cell r="AL112">
            <v>0.82294052787388983</v>
          </cell>
          <cell r="AM112"/>
        </row>
        <row r="113">
          <cell r="A113" t="str">
            <v>0601608300200</v>
          </cell>
          <cell r="B113" t="str">
            <v>MANNHEIM SCHOOL DIST 83</v>
          </cell>
          <cell r="C113" t="str">
            <v>COOK</v>
          </cell>
          <cell r="D113" t="str">
            <v>Elementary</v>
          </cell>
          <cell r="E113"/>
          <cell r="F113">
            <v>2323.61</v>
          </cell>
          <cell r="G113"/>
          <cell r="H113">
            <v>804332239</v>
          </cell>
          <cell r="I113">
            <v>39700854.329999998</v>
          </cell>
          <cell r="J113">
            <v>17085.849999999999</v>
          </cell>
          <cell r="K113"/>
          <cell r="L113">
            <v>20.25</v>
          </cell>
          <cell r="M113">
            <v>14.01</v>
          </cell>
          <cell r="N113">
            <v>32553.77</v>
          </cell>
          <cell r="O113"/>
          <cell r="P113">
            <v>3.72</v>
          </cell>
          <cell r="Q113">
            <v>8643.82</v>
          </cell>
          <cell r="R113"/>
          <cell r="S113">
            <v>0.60919999999999996</v>
          </cell>
          <cell r="T113">
            <v>0.60919999999999996</v>
          </cell>
          <cell r="U113"/>
          <cell r="V113">
            <v>24185760.449999999</v>
          </cell>
          <cell r="W113"/>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cell r="AH113">
            <v>3375466.81</v>
          </cell>
          <cell r="AI113"/>
          <cell r="AJ113">
            <v>6507547.0700000003</v>
          </cell>
          <cell r="AK113">
            <v>54280834.530000001</v>
          </cell>
          <cell r="AL113">
            <v>1.3672460063153509</v>
          </cell>
          <cell r="AM113"/>
        </row>
        <row r="114">
          <cell r="A114" t="str">
            <v>0601608400200</v>
          </cell>
          <cell r="B114" t="str">
            <v>FRANKLIN PARK SCHOOL DIST 84</v>
          </cell>
          <cell r="C114" t="str">
            <v>COOK</v>
          </cell>
          <cell r="D114" t="str">
            <v>Elementary</v>
          </cell>
          <cell r="E114"/>
          <cell r="F114">
            <v>1240.8900000000001</v>
          </cell>
          <cell r="G114"/>
          <cell r="H114">
            <v>351845014</v>
          </cell>
          <cell r="I114">
            <v>20309713.02</v>
          </cell>
          <cell r="J114">
            <v>16367.05</v>
          </cell>
          <cell r="K114"/>
          <cell r="L114">
            <v>17.32</v>
          </cell>
          <cell r="M114">
            <v>11.99</v>
          </cell>
          <cell r="N114">
            <v>14878.27</v>
          </cell>
          <cell r="O114"/>
          <cell r="P114">
            <v>0</v>
          </cell>
          <cell r="Q114">
            <v>0</v>
          </cell>
          <cell r="R114"/>
          <cell r="S114">
            <v>0.49480000000000002</v>
          </cell>
          <cell r="T114">
            <v>0.49480000000000002</v>
          </cell>
          <cell r="U114"/>
          <cell r="V114">
            <v>10049246</v>
          </cell>
          <cell r="W114"/>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cell r="AH114">
            <v>1297805.8</v>
          </cell>
          <cell r="AI114"/>
          <cell r="AJ114">
            <v>3563951.04</v>
          </cell>
          <cell r="AK114">
            <v>21218699.949999999</v>
          </cell>
          <cell r="AL114">
            <v>1.0447562665757451</v>
          </cell>
          <cell r="AM114"/>
        </row>
        <row r="115">
          <cell r="A115" t="str">
            <v>0601608450200</v>
          </cell>
          <cell r="B115" t="str">
            <v>RHODES SCHOOL DIST 84-5</v>
          </cell>
          <cell r="C115" t="str">
            <v>COOK</v>
          </cell>
          <cell r="D115" t="str">
            <v>Elementary</v>
          </cell>
          <cell r="E115"/>
          <cell r="F115">
            <v>524.23</v>
          </cell>
          <cell r="G115"/>
          <cell r="H115">
            <v>220421466</v>
          </cell>
          <cell r="I115">
            <v>9263535.8300000001</v>
          </cell>
          <cell r="J115">
            <v>17670.740000000002</v>
          </cell>
          <cell r="K115"/>
          <cell r="L115">
            <v>23.79</v>
          </cell>
          <cell r="M115">
            <v>16.47</v>
          </cell>
          <cell r="N115">
            <v>8634.06</v>
          </cell>
          <cell r="O115"/>
          <cell r="P115">
            <v>19.27</v>
          </cell>
          <cell r="Q115">
            <v>10101.91</v>
          </cell>
          <cell r="R115"/>
          <cell r="S115">
            <v>0.73580000000000001</v>
          </cell>
          <cell r="T115">
            <v>0.73580000000000001</v>
          </cell>
          <cell r="U115"/>
          <cell r="V115">
            <v>6816109.6600000001</v>
          </cell>
          <cell r="W115"/>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cell r="AH115">
            <v>1022816.73</v>
          </cell>
          <cell r="AI115"/>
          <cell r="AJ115">
            <v>1642470.5</v>
          </cell>
          <cell r="AK115">
            <v>13012856.530000001</v>
          </cell>
          <cell r="AL115">
            <v>1.4047396986211043</v>
          </cell>
          <cell r="AM115"/>
        </row>
        <row r="116">
          <cell r="A116" t="str">
            <v>0601608550200</v>
          </cell>
          <cell r="B116" t="str">
            <v>RIVER GROVE SCHOOL DIST 85-5</v>
          </cell>
          <cell r="C116" t="str">
            <v>COOK</v>
          </cell>
          <cell r="D116" t="str">
            <v>Elementary</v>
          </cell>
          <cell r="E116"/>
          <cell r="F116">
            <v>702.72</v>
          </cell>
          <cell r="G116"/>
          <cell r="H116">
            <v>145573528</v>
          </cell>
          <cell r="I116">
            <v>11807194.91</v>
          </cell>
          <cell r="J116">
            <v>16802.13</v>
          </cell>
          <cell r="K116"/>
          <cell r="L116">
            <v>12.32</v>
          </cell>
          <cell r="M116">
            <v>8.52</v>
          </cell>
          <cell r="N116">
            <v>5987.17</v>
          </cell>
          <cell r="O116"/>
          <cell r="P116">
            <v>12.67</v>
          </cell>
          <cell r="Q116">
            <v>8903.4599999999991</v>
          </cell>
          <cell r="R116"/>
          <cell r="S116">
            <v>0.30449999999999999</v>
          </cell>
          <cell r="T116">
            <v>0.30449999999999999</v>
          </cell>
          <cell r="U116"/>
          <cell r="V116">
            <v>3595290.85</v>
          </cell>
          <cell r="W116"/>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cell r="AH116">
            <v>775461.9</v>
          </cell>
          <cell r="AI116"/>
          <cell r="AJ116">
            <v>3985152.92</v>
          </cell>
          <cell r="AK116">
            <v>8630297.2599999998</v>
          </cell>
          <cell r="AL116">
            <v>0.73093544451363679</v>
          </cell>
          <cell r="AM116"/>
        </row>
        <row r="117">
          <cell r="A117" t="str">
            <v>0601608600200</v>
          </cell>
          <cell r="B117" t="str">
            <v>UNION RIDGE SCHOOL DIST 86</v>
          </cell>
          <cell r="C117" t="str">
            <v>COOK</v>
          </cell>
          <cell r="D117" t="str">
            <v>Elementary</v>
          </cell>
          <cell r="E117"/>
          <cell r="F117">
            <v>584.25</v>
          </cell>
          <cell r="G117"/>
          <cell r="H117">
            <v>186002185</v>
          </cell>
          <cell r="I117">
            <v>9779603.7799999993</v>
          </cell>
          <cell r="J117">
            <v>16738.73</v>
          </cell>
          <cell r="K117"/>
          <cell r="L117">
            <v>19.010000000000002</v>
          </cell>
          <cell r="M117">
            <v>13.16</v>
          </cell>
          <cell r="N117">
            <v>7688.73</v>
          </cell>
          <cell r="O117"/>
          <cell r="P117">
            <v>1.1599999999999999</v>
          </cell>
          <cell r="Q117">
            <v>677.73</v>
          </cell>
          <cell r="R117"/>
          <cell r="S117">
            <v>0.56159999999999999</v>
          </cell>
          <cell r="T117">
            <v>0.56159999999999999</v>
          </cell>
          <cell r="U117"/>
          <cell r="V117">
            <v>5492225.4800000004</v>
          </cell>
          <cell r="W117"/>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cell r="AH117">
            <v>405704.69</v>
          </cell>
          <cell r="AI117"/>
          <cell r="AJ117">
            <v>973212.2</v>
          </cell>
          <cell r="AK117">
            <v>7325970.79</v>
          </cell>
          <cell r="AL117">
            <v>0.74910711668934304</v>
          </cell>
          <cell r="AM117"/>
        </row>
        <row r="118">
          <cell r="A118" t="str">
            <v>0601608700200</v>
          </cell>
          <cell r="B118" t="str">
            <v>BERKELEY SCHOOL DIST 87</v>
          </cell>
          <cell r="C118" t="str">
            <v>COOK</v>
          </cell>
          <cell r="D118" t="str">
            <v>Elementary</v>
          </cell>
          <cell r="E118"/>
          <cell r="F118">
            <v>2322.39</v>
          </cell>
          <cell r="G118"/>
          <cell r="H118">
            <v>456562050</v>
          </cell>
          <cell r="I118">
            <v>40303460.990000002</v>
          </cell>
          <cell r="J118">
            <v>17354.3</v>
          </cell>
          <cell r="K118"/>
          <cell r="L118">
            <v>11.32</v>
          </cell>
          <cell r="M118">
            <v>7.83</v>
          </cell>
          <cell r="N118">
            <v>18184.310000000001</v>
          </cell>
          <cell r="O118"/>
          <cell r="P118">
            <v>18.059999999999999</v>
          </cell>
          <cell r="Q118">
            <v>41942.36</v>
          </cell>
          <cell r="R118"/>
          <cell r="S118">
            <v>0.2707</v>
          </cell>
          <cell r="T118">
            <v>0.2707</v>
          </cell>
          <cell r="U118"/>
          <cell r="V118">
            <v>10910146.880000001</v>
          </cell>
          <cell r="W118"/>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cell r="AH118">
            <v>4676171.58</v>
          </cell>
          <cell r="AI118"/>
          <cell r="AJ118">
            <v>15627611.140000001</v>
          </cell>
          <cell r="AK118">
            <v>32236126.810000002</v>
          </cell>
          <cell r="AL118">
            <v>0.79983520070393832</v>
          </cell>
          <cell r="AM118"/>
        </row>
        <row r="119">
          <cell r="A119" t="str">
            <v>0601608800200</v>
          </cell>
          <cell r="B119" t="str">
            <v>BELLWOOD SCHOOL DIST 88</v>
          </cell>
          <cell r="C119" t="str">
            <v>COOK</v>
          </cell>
          <cell r="D119" t="str">
            <v>Elementary</v>
          </cell>
          <cell r="E119"/>
          <cell r="F119">
            <v>2082.4699999999998</v>
          </cell>
          <cell r="G119"/>
          <cell r="H119">
            <v>338374196</v>
          </cell>
          <cell r="I119">
            <v>37685164.710000001</v>
          </cell>
          <cell r="J119">
            <v>18096.37</v>
          </cell>
          <cell r="K119"/>
          <cell r="L119">
            <v>8.9700000000000006</v>
          </cell>
          <cell r="M119">
            <v>6.21</v>
          </cell>
          <cell r="N119">
            <v>12932.13</v>
          </cell>
          <cell r="O119"/>
          <cell r="P119">
            <v>34.450000000000003</v>
          </cell>
          <cell r="Q119">
            <v>71741.09</v>
          </cell>
          <cell r="R119"/>
          <cell r="S119">
            <v>0.19950000000000001</v>
          </cell>
          <cell r="T119">
            <v>0.19950000000000001</v>
          </cell>
          <cell r="U119"/>
          <cell r="V119">
            <v>7518190.3499999996</v>
          </cell>
          <cell r="W119"/>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cell r="AH119">
            <v>7017503.9500000002</v>
          </cell>
          <cell r="AI119"/>
          <cell r="AJ119">
            <v>17914859.239999998</v>
          </cell>
          <cell r="AK119">
            <v>30372536.269999996</v>
          </cell>
          <cell r="AL119">
            <v>0.80595471729331325</v>
          </cell>
          <cell r="AM119"/>
        </row>
        <row r="120">
          <cell r="A120" t="str">
            <v>0601608900200</v>
          </cell>
          <cell r="B120" t="str">
            <v>MAYWOOD-MELROSE PARK-BROADVIEW-89</v>
          </cell>
          <cell r="C120" t="str">
            <v>COOK</v>
          </cell>
          <cell r="D120" t="str">
            <v>Elementary</v>
          </cell>
          <cell r="E120"/>
          <cell r="F120">
            <v>4079.29</v>
          </cell>
          <cell r="G120"/>
          <cell r="H120">
            <v>500611386</v>
          </cell>
          <cell r="I120">
            <v>74875674.739999995</v>
          </cell>
          <cell r="J120">
            <v>18355.07</v>
          </cell>
          <cell r="K120"/>
          <cell r="L120">
            <v>6.68</v>
          </cell>
          <cell r="M120">
            <v>4.62</v>
          </cell>
          <cell r="N120">
            <v>18846.310000000001</v>
          </cell>
          <cell r="O120"/>
          <cell r="P120">
            <v>55.65</v>
          </cell>
          <cell r="Q120">
            <v>227012.48000000001</v>
          </cell>
          <cell r="R120"/>
          <cell r="S120">
            <v>0.14180000000000001</v>
          </cell>
          <cell r="T120">
            <v>0.14180000000000001</v>
          </cell>
          <cell r="U120"/>
          <cell r="V120">
            <v>10617370.67</v>
          </cell>
          <cell r="W120"/>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cell r="AH120">
            <v>14705749.85</v>
          </cell>
          <cell r="AI120"/>
          <cell r="AJ120">
            <v>42895494.700000003</v>
          </cell>
          <cell r="AK120">
            <v>57291415.219999999</v>
          </cell>
          <cell r="AL120">
            <v>0.76515390904910063</v>
          </cell>
          <cell r="AM120"/>
        </row>
        <row r="121">
          <cell r="A121" t="str">
            <v>0601609000200</v>
          </cell>
          <cell r="B121" t="str">
            <v>RIVER FOREST SCHOOL DIST 90</v>
          </cell>
          <cell r="C121" t="str">
            <v>COOK</v>
          </cell>
          <cell r="D121" t="str">
            <v>Elementary</v>
          </cell>
          <cell r="E121"/>
          <cell r="F121">
            <v>1392.8</v>
          </cell>
          <cell r="G121"/>
          <cell r="H121">
            <v>544225653</v>
          </cell>
          <cell r="I121">
            <v>17896801.609999999</v>
          </cell>
          <cell r="J121">
            <v>12849.51</v>
          </cell>
          <cell r="K121"/>
          <cell r="L121">
            <v>30.4</v>
          </cell>
          <cell r="M121">
            <v>21.04</v>
          </cell>
          <cell r="N121">
            <v>29304.51</v>
          </cell>
          <cell r="O121"/>
          <cell r="P121">
            <v>80.28</v>
          </cell>
          <cell r="Q121">
            <v>111813.98</v>
          </cell>
          <cell r="R121"/>
          <cell r="S121">
            <v>0.90100000000000002</v>
          </cell>
          <cell r="T121">
            <v>0.9</v>
          </cell>
          <cell r="U121"/>
          <cell r="V121">
            <v>16107121.439999999</v>
          </cell>
          <cell r="W121"/>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cell r="AH121">
            <v>41297.15</v>
          </cell>
          <cell r="AI121"/>
          <cell r="AJ121">
            <v>1077026.08</v>
          </cell>
          <cell r="AK121">
            <v>23954938.170000002</v>
          </cell>
          <cell r="AL121">
            <v>1.3385038674516547</v>
          </cell>
          <cell r="AM121"/>
        </row>
        <row r="122">
          <cell r="A122" t="str">
            <v>0601609100200</v>
          </cell>
          <cell r="B122" t="str">
            <v>FOREST PARK SCHOOL DIST 91</v>
          </cell>
          <cell r="C122" t="str">
            <v>COOK</v>
          </cell>
          <cell r="D122" t="str">
            <v>Elementary</v>
          </cell>
          <cell r="E122"/>
          <cell r="F122">
            <v>638.72</v>
          </cell>
          <cell r="G122"/>
          <cell r="H122">
            <v>341014140</v>
          </cell>
          <cell r="I122">
            <v>9748813.2899999991</v>
          </cell>
          <cell r="J122">
            <v>15263.04</v>
          </cell>
          <cell r="K122"/>
          <cell r="L122">
            <v>34.979999999999997</v>
          </cell>
          <cell r="M122">
            <v>24.21</v>
          </cell>
          <cell r="N122">
            <v>15463.41</v>
          </cell>
          <cell r="O122"/>
          <cell r="P122">
            <v>147.13</v>
          </cell>
          <cell r="Q122">
            <v>93974.87</v>
          </cell>
          <cell r="R122"/>
          <cell r="S122">
            <v>0.95930000000000004</v>
          </cell>
          <cell r="T122">
            <v>0.9</v>
          </cell>
          <cell r="U122"/>
          <cell r="V122">
            <v>8773931.9600000009</v>
          </cell>
          <cell r="W122"/>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cell r="AH122">
            <v>694621.24</v>
          </cell>
          <cell r="AI122"/>
          <cell r="AJ122">
            <v>1596369.22</v>
          </cell>
          <cell r="AK122">
            <v>18576194.669999998</v>
          </cell>
          <cell r="AL122">
            <v>1.9054826590078227</v>
          </cell>
          <cell r="AM122"/>
        </row>
        <row r="123">
          <cell r="A123" t="str">
            <v>0601609200200</v>
          </cell>
          <cell r="B123" t="str">
            <v>LINDOP SCHOOL DISTRICT 92</v>
          </cell>
          <cell r="C123" t="str">
            <v>COOK</v>
          </cell>
          <cell r="D123" t="str">
            <v>Elementary</v>
          </cell>
          <cell r="E123"/>
          <cell r="F123">
            <v>342.71</v>
          </cell>
          <cell r="G123"/>
          <cell r="H123">
            <v>90045391</v>
          </cell>
          <cell r="I123">
            <v>5360840.29</v>
          </cell>
          <cell r="J123">
            <v>15642.49</v>
          </cell>
          <cell r="K123"/>
          <cell r="L123">
            <v>16.79</v>
          </cell>
          <cell r="M123">
            <v>11.62</v>
          </cell>
          <cell r="N123">
            <v>3982.29</v>
          </cell>
          <cell r="O123"/>
          <cell r="P123">
            <v>0.21</v>
          </cell>
          <cell r="Q123">
            <v>71.959999999999994</v>
          </cell>
          <cell r="R123"/>
          <cell r="S123">
            <v>0.47360000000000002</v>
          </cell>
          <cell r="T123">
            <v>0.47360000000000002</v>
          </cell>
          <cell r="U123"/>
          <cell r="V123">
            <v>2538893.96</v>
          </cell>
          <cell r="W123"/>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cell r="AH123">
            <v>550141.16</v>
          </cell>
          <cell r="AI123"/>
          <cell r="AJ123">
            <v>1685289.63</v>
          </cell>
          <cell r="AK123">
            <v>6566223.1900000004</v>
          </cell>
          <cell r="AL123">
            <v>1.22484961961066</v>
          </cell>
          <cell r="AM123"/>
        </row>
        <row r="124">
          <cell r="A124" t="str">
            <v>0601609250200</v>
          </cell>
          <cell r="B124" t="str">
            <v>WESTCHESTER SCHOOL DIST 92-5</v>
          </cell>
          <cell r="C124" t="str">
            <v>COOK</v>
          </cell>
          <cell r="D124" t="str">
            <v>Elementary</v>
          </cell>
          <cell r="E124"/>
          <cell r="F124">
            <v>1027.8800000000001</v>
          </cell>
          <cell r="G124"/>
          <cell r="H124">
            <v>387372269</v>
          </cell>
          <cell r="I124">
            <v>15574135.75</v>
          </cell>
          <cell r="J124">
            <v>15151.7</v>
          </cell>
          <cell r="K124"/>
          <cell r="L124">
            <v>24.87</v>
          </cell>
          <cell r="M124">
            <v>17.21</v>
          </cell>
          <cell r="N124">
            <v>17689.810000000001</v>
          </cell>
          <cell r="O124"/>
          <cell r="P124">
            <v>26.31</v>
          </cell>
          <cell r="Q124">
            <v>27043.52</v>
          </cell>
          <cell r="R124"/>
          <cell r="S124">
            <v>0.76939999999999997</v>
          </cell>
          <cell r="T124">
            <v>0.76939999999999997</v>
          </cell>
          <cell r="U124"/>
          <cell r="V124">
            <v>11982740.039999999</v>
          </cell>
          <cell r="W124"/>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cell r="AH124">
            <v>363916.96</v>
          </cell>
          <cell r="AI124"/>
          <cell r="AJ124">
            <v>1353693.01</v>
          </cell>
          <cell r="AK124">
            <v>14955648.49</v>
          </cell>
          <cell r="AL124">
            <v>0.96028753890886054</v>
          </cell>
          <cell r="AM124"/>
        </row>
        <row r="125">
          <cell r="A125" t="str">
            <v>0601609300200</v>
          </cell>
          <cell r="B125" t="str">
            <v>HILLSIDE SCHOOL DIST 93</v>
          </cell>
          <cell r="C125" t="str">
            <v>COOK</v>
          </cell>
          <cell r="D125" t="str">
            <v>Elementary</v>
          </cell>
          <cell r="E125"/>
          <cell r="F125">
            <v>420.5</v>
          </cell>
          <cell r="G125"/>
          <cell r="H125">
            <v>293126758</v>
          </cell>
          <cell r="I125">
            <v>6843114.5099999998</v>
          </cell>
          <cell r="J125">
            <v>16273.75</v>
          </cell>
          <cell r="K125"/>
          <cell r="L125">
            <v>42.83</v>
          </cell>
          <cell r="M125">
            <v>29.65</v>
          </cell>
          <cell r="N125">
            <v>12467.82</v>
          </cell>
          <cell r="O125"/>
          <cell r="P125">
            <v>308.7</v>
          </cell>
          <cell r="Q125">
            <v>129808.35</v>
          </cell>
          <cell r="R125"/>
          <cell r="S125">
            <v>0.99419999999999997</v>
          </cell>
          <cell r="T125">
            <v>0.9</v>
          </cell>
          <cell r="U125"/>
          <cell r="V125">
            <v>6158803.0499999998</v>
          </cell>
          <cell r="W125"/>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cell r="AH125">
            <v>392575.04</v>
          </cell>
          <cell r="AI125"/>
          <cell r="AJ125">
            <v>627817.81999999995</v>
          </cell>
          <cell r="AK125">
            <v>8911016.6699999999</v>
          </cell>
          <cell r="AL125">
            <v>1.30218727992614</v>
          </cell>
          <cell r="AM125"/>
        </row>
        <row r="126">
          <cell r="A126" t="str">
            <v>0601609400200</v>
          </cell>
          <cell r="B126" t="str">
            <v>KOMAREK SCHOOL DIST 94</v>
          </cell>
          <cell r="C126" t="str">
            <v>COOK</v>
          </cell>
          <cell r="D126" t="str">
            <v>Elementary</v>
          </cell>
          <cell r="E126"/>
          <cell r="F126">
            <v>478.97</v>
          </cell>
          <cell r="G126"/>
          <cell r="H126">
            <v>152633398</v>
          </cell>
          <cell r="I126">
            <v>7076440.4900000002</v>
          </cell>
          <cell r="J126">
            <v>14774.28</v>
          </cell>
          <cell r="K126"/>
          <cell r="L126">
            <v>21.56</v>
          </cell>
          <cell r="M126">
            <v>14.92</v>
          </cell>
          <cell r="N126">
            <v>7146.23</v>
          </cell>
          <cell r="O126"/>
          <cell r="P126">
            <v>8.06</v>
          </cell>
          <cell r="Q126">
            <v>3860.49</v>
          </cell>
          <cell r="R126"/>
          <cell r="S126">
            <v>0.6583</v>
          </cell>
          <cell r="T126">
            <v>0.6583</v>
          </cell>
          <cell r="U126"/>
          <cell r="V126">
            <v>4658420.7699999996</v>
          </cell>
          <cell r="W126"/>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cell r="AH126">
            <v>60352.31</v>
          </cell>
          <cell r="AI126"/>
          <cell r="AJ126">
            <v>558193.03</v>
          </cell>
          <cell r="AK126">
            <v>7953129.4500000002</v>
          </cell>
          <cell r="AL126">
            <v>1.1238884098917929</v>
          </cell>
          <cell r="AM126"/>
        </row>
        <row r="127">
          <cell r="A127" t="str">
            <v>0601609500200</v>
          </cell>
          <cell r="B127" t="str">
            <v>BROOKFIELD SCHOOL DIST 95</v>
          </cell>
          <cell r="C127" t="str">
            <v>COOK</v>
          </cell>
          <cell r="D127" t="str">
            <v>Elementary</v>
          </cell>
          <cell r="E127"/>
          <cell r="F127">
            <v>1303.3900000000001</v>
          </cell>
          <cell r="G127"/>
          <cell r="H127">
            <v>229908785</v>
          </cell>
          <cell r="I127">
            <v>17915372.989999998</v>
          </cell>
          <cell r="J127">
            <v>13745.21</v>
          </cell>
          <cell r="K127"/>
          <cell r="L127">
            <v>12.83</v>
          </cell>
          <cell r="M127">
            <v>8.8800000000000008</v>
          </cell>
          <cell r="N127">
            <v>11574.1</v>
          </cell>
          <cell r="O127"/>
          <cell r="P127">
            <v>10.24</v>
          </cell>
          <cell r="Q127">
            <v>13346.71</v>
          </cell>
          <cell r="R127"/>
          <cell r="S127">
            <v>0.32279999999999998</v>
          </cell>
          <cell r="T127">
            <v>0.32279999999999998</v>
          </cell>
          <cell r="U127"/>
          <cell r="V127">
            <v>5783082.4000000004</v>
          </cell>
          <cell r="W127"/>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cell r="AH127">
            <v>132080.07999999999</v>
          </cell>
          <cell r="AI127"/>
          <cell r="AJ127">
            <v>3935397.3</v>
          </cell>
          <cell r="AK127">
            <v>11687099.539999999</v>
          </cell>
          <cell r="AL127">
            <v>0.65235033323188429</v>
          </cell>
          <cell r="AM127"/>
        </row>
        <row r="128">
          <cell r="A128" t="str">
            <v>0601609600200</v>
          </cell>
          <cell r="B128" t="str">
            <v>RIVERSIDE SCHOOL DIST 96</v>
          </cell>
          <cell r="C128" t="str">
            <v>COOK</v>
          </cell>
          <cell r="D128" t="str">
            <v>Elementary</v>
          </cell>
          <cell r="E128"/>
          <cell r="F128">
            <v>1652</v>
          </cell>
          <cell r="G128"/>
          <cell r="H128">
            <v>507555174</v>
          </cell>
          <cell r="I128">
            <v>22289643.5</v>
          </cell>
          <cell r="J128">
            <v>13492.52</v>
          </cell>
          <cell r="K128"/>
          <cell r="L128">
            <v>22.77</v>
          </cell>
          <cell r="M128">
            <v>15.76</v>
          </cell>
          <cell r="N128">
            <v>26035.52</v>
          </cell>
          <cell r="O128"/>
          <cell r="P128">
            <v>13.54</v>
          </cell>
          <cell r="Q128">
            <v>22368.080000000002</v>
          </cell>
          <cell r="R128"/>
          <cell r="S128">
            <v>0.70150000000000001</v>
          </cell>
          <cell r="T128">
            <v>0.70150000000000001</v>
          </cell>
          <cell r="U128"/>
          <cell r="V128">
            <v>15636184.91</v>
          </cell>
          <cell r="W128"/>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cell r="AH128">
            <v>209212.5</v>
          </cell>
          <cell r="AI128"/>
          <cell r="AJ128">
            <v>1460976.56</v>
          </cell>
          <cell r="AK128">
            <v>26959580.659999996</v>
          </cell>
          <cell r="AL128">
            <v>1.2095115231430236</v>
          </cell>
          <cell r="AM128"/>
        </row>
        <row r="129">
          <cell r="A129" t="str">
            <v>0601609700200</v>
          </cell>
          <cell r="B129" t="str">
            <v>OAK PARK ELEM SCHOOL DIST 97</v>
          </cell>
          <cell r="C129" t="str">
            <v>COOK</v>
          </cell>
          <cell r="D129" t="str">
            <v>Elementary</v>
          </cell>
          <cell r="E129"/>
          <cell r="F129">
            <v>5609.97</v>
          </cell>
          <cell r="G129"/>
          <cell r="H129">
            <v>1317312132</v>
          </cell>
          <cell r="I129">
            <v>73475554.930000007</v>
          </cell>
          <cell r="J129">
            <v>13097.31</v>
          </cell>
          <cell r="K129"/>
          <cell r="L129">
            <v>17.920000000000002</v>
          </cell>
          <cell r="M129">
            <v>12.4</v>
          </cell>
          <cell r="N129">
            <v>69563.62</v>
          </cell>
          <cell r="O129"/>
          <cell r="P129">
            <v>0.1</v>
          </cell>
          <cell r="Q129">
            <v>560.99</v>
          </cell>
          <cell r="R129"/>
          <cell r="S129">
            <v>0.51829999999999998</v>
          </cell>
          <cell r="T129">
            <v>0.51829999999999998</v>
          </cell>
          <cell r="U129"/>
          <cell r="V129">
            <v>38082380.119999997</v>
          </cell>
          <cell r="W129"/>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cell r="AH129">
            <v>467547.82</v>
          </cell>
          <cell r="AI129"/>
          <cell r="AJ129">
            <v>11377180.359999999</v>
          </cell>
          <cell r="AK129">
            <v>77161218.5</v>
          </cell>
          <cell r="AL129">
            <v>1.0501617656853537</v>
          </cell>
          <cell r="AM129"/>
        </row>
        <row r="130">
          <cell r="A130" t="str">
            <v>0601609800200</v>
          </cell>
          <cell r="B130" t="str">
            <v>BERWYN NORTH SCHOOL DIST 98</v>
          </cell>
          <cell r="C130" t="str">
            <v>COOK</v>
          </cell>
          <cell r="D130" t="str">
            <v>Elementary</v>
          </cell>
          <cell r="E130"/>
          <cell r="F130">
            <v>2478.31</v>
          </cell>
          <cell r="G130"/>
          <cell r="H130">
            <v>238745524</v>
          </cell>
          <cell r="I130">
            <v>43447776.090000004</v>
          </cell>
          <cell r="J130">
            <v>17531.21</v>
          </cell>
          <cell r="K130"/>
          <cell r="L130">
            <v>5.49</v>
          </cell>
          <cell r="M130">
            <v>3.8</v>
          </cell>
          <cell r="N130">
            <v>9417.57</v>
          </cell>
          <cell r="O130"/>
          <cell r="P130">
            <v>68.55</v>
          </cell>
          <cell r="Q130">
            <v>169888.15</v>
          </cell>
          <cell r="R130"/>
          <cell r="S130">
            <v>0.11700000000000001</v>
          </cell>
          <cell r="T130">
            <v>0.11700000000000001</v>
          </cell>
          <cell r="U130"/>
          <cell r="V130">
            <v>5083389.8</v>
          </cell>
          <cell r="W130"/>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cell r="AH130">
            <v>7039854.7999999998</v>
          </cell>
          <cell r="AI130"/>
          <cell r="AJ130">
            <v>26335436.579999998</v>
          </cell>
          <cell r="AK130">
            <v>32291206.099999998</v>
          </cell>
          <cell r="AL130">
            <v>0.74321884814335026</v>
          </cell>
          <cell r="AM130"/>
        </row>
        <row r="131">
          <cell r="A131" t="str">
            <v>0601609900200</v>
          </cell>
          <cell r="B131" t="str">
            <v>CICERO SCHOOL DISTRICT 99</v>
          </cell>
          <cell r="C131" t="str">
            <v>COOK</v>
          </cell>
          <cell r="D131" t="str">
            <v>Elementary</v>
          </cell>
          <cell r="E131"/>
          <cell r="F131">
            <v>9348.6299999999992</v>
          </cell>
          <cell r="G131"/>
          <cell r="H131">
            <v>629204444</v>
          </cell>
          <cell r="I131">
            <v>179007212.22</v>
          </cell>
          <cell r="J131">
            <v>19147.96</v>
          </cell>
          <cell r="K131"/>
          <cell r="L131">
            <v>3.51</v>
          </cell>
          <cell r="M131">
            <v>2.4300000000000002</v>
          </cell>
          <cell r="N131">
            <v>22717.17</v>
          </cell>
          <cell r="O131"/>
          <cell r="P131">
            <v>93.12</v>
          </cell>
          <cell r="Q131">
            <v>870544.42</v>
          </cell>
          <cell r="R131"/>
          <cell r="S131">
            <v>8.2699999999999996E-2</v>
          </cell>
          <cell r="T131">
            <v>8.2699999999999996E-2</v>
          </cell>
          <cell r="U131"/>
          <cell r="V131">
            <v>14803896.449999999</v>
          </cell>
          <cell r="W131"/>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cell r="AH131">
            <v>36216441.850000001</v>
          </cell>
          <cell r="AI131"/>
          <cell r="AJ131">
            <v>117822905.68000001</v>
          </cell>
          <cell r="AK131">
            <v>149110094.58000001</v>
          </cell>
          <cell r="AL131">
            <v>0.83298372579951463</v>
          </cell>
          <cell r="AM131"/>
        </row>
        <row r="132">
          <cell r="A132" t="str">
            <v>0601610000200</v>
          </cell>
          <cell r="B132" t="str">
            <v>BERWYN SOUTH SCHOOL DISTRICT 100</v>
          </cell>
          <cell r="C132" t="str">
            <v>COOK</v>
          </cell>
          <cell r="D132" t="str">
            <v>Elementary</v>
          </cell>
          <cell r="E132"/>
          <cell r="F132">
            <v>3048.79</v>
          </cell>
          <cell r="G132"/>
          <cell r="H132">
            <v>469511725</v>
          </cell>
          <cell r="I132">
            <v>51127818.060000002</v>
          </cell>
          <cell r="J132">
            <v>16769.87</v>
          </cell>
          <cell r="K132"/>
          <cell r="L132">
            <v>9.18</v>
          </cell>
          <cell r="M132">
            <v>6.35</v>
          </cell>
          <cell r="N132">
            <v>19359.810000000001</v>
          </cell>
          <cell r="O132"/>
          <cell r="P132">
            <v>32.83</v>
          </cell>
          <cell r="Q132">
            <v>100091.77</v>
          </cell>
          <cell r="R132"/>
          <cell r="S132">
            <v>0.2051</v>
          </cell>
          <cell r="T132">
            <v>0.2051</v>
          </cell>
          <cell r="U132"/>
          <cell r="V132">
            <v>10486315.48</v>
          </cell>
          <cell r="W132"/>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cell r="AH132">
            <v>4260534.5999999996</v>
          </cell>
          <cell r="AI132"/>
          <cell r="AJ132">
            <v>25776947.399999999</v>
          </cell>
          <cell r="AK132">
            <v>39560426.289999999</v>
          </cell>
          <cell r="AL132">
            <v>0.77375541908662471</v>
          </cell>
          <cell r="AM132"/>
        </row>
        <row r="133">
          <cell r="A133" t="str">
            <v>0601610100200</v>
          </cell>
          <cell r="B133" t="str">
            <v>WESTERN SPRINGS SCHOOL DIST 101</v>
          </cell>
          <cell r="C133" t="str">
            <v>COOK</v>
          </cell>
          <cell r="D133" t="str">
            <v>Elementary</v>
          </cell>
          <cell r="E133"/>
          <cell r="F133">
            <v>1453.5</v>
          </cell>
          <cell r="G133"/>
          <cell r="H133">
            <v>553135730</v>
          </cell>
          <cell r="I133">
            <v>18163040.800000001</v>
          </cell>
          <cell r="J133">
            <v>12496.07</v>
          </cell>
          <cell r="K133"/>
          <cell r="L133">
            <v>30.45</v>
          </cell>
          <cell r="M133">
            <v>21.08</v>
          </cell>
          <cell r="N133">
            <v>30639.78</v>
          </cell>
          <cell r="O133"/>
          <cell r="P133">
            <v>81</v>
          </cell>
          <cell r="Q133">
            <v>117733.5</v>
          </cell>
          <cell r="R133"/>
          <cell r="S133">
            <v>0.90200000000000002</v>
          </cell>
          <cell r="T133">
            <v>0.9</v>
          </cell>
          <cell r="U133"/>
          <cell r="V133">
            <v>16346736.720000001</v>
          </cell>
          <cell r="W133"/>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cell r="AH133">
            <v>14079.3</v>
          </cell>
          <cell r="AI133"/>
          <cell r="AJ133">
            <v>1114886.22</v>
          </cell>
          <cell r="AK133">
            <v>19640746.48</v>
          </cell>
          <cell r="AL133">
            <v>1.081357835192442</v>
          </cell>
          <cell r="AM133"/>
        </row>
        <row r="134">
          <cell r="A134" t="str">
            <v>0601610200200</v>
          </cell>
          <cell r="B134" t="str">
            <v>LA GRANGE SCHOOL DIST 102</v>
          </cell>
          <cell r="C134" t="str">
            <v>COOK</v>
          </cell>
          <cell r="D134" t="str">
            <v>Elementary</v>
          </cell>
          <cell r="E134"/>
          <cell r="F134">
            <v>2933.53</v>
          </cell>
          <cell r="G134"/>
          <cell r="H134">
            <v>858983888</v>
          </cell>
          <cell r="I134">
            <v>38859445.299999997</v>
          </cell>
          <cell r="J134">
            <v>13246.65</v>
          </cell>
          <cell r="K134"/>
          <cell r="L134">
            <v>22.1</v>
          </cell>
          <cell r="M134">
            <v>15.3</v>
          </cell>
          <cell r="N134">
            <v>44883</v>
          </cell>
          <cell r="O134"/>
          <cell r="P134">
            <v>10.36</v>
          </cell>
          <cell r="Q134">
            <v>30391.37</v>
          </cell>
          <cell r="R134"/>
          <cell r="S134">
            <v>0.67810000000000004</v>
          </cell>
          <cell r="T134">
            <v>0.67810000000000004</v>
          </cell>
          <cell r="U134"/>
          <cell r="V134">
            <v>26350589.850000001</v>
          </cell>
          <cell r="W134"/>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cell r="AH134">
            <v>204095.76</v>
          </cell>
          <cell r="AI134"/>
          <cell r="AJ134">
            <v>3490030.74</v>
          </cell>
          <cell r="AK134">
            <v>38663311.280000001</v>
          </cell>
          <cell r="AL134">
            <v>0.99495273237984183</v>
          </cell>
          <cell r="AM134"/>
        </row>
        <row r="135">
          <cell r="A135" t="str">
            <v>0601610300200</v>
          </cell>
          <cell r="B135" t="str">
            <v>LYONS SCHOOL DIST 103</v>
          </cell>
          <cell r="C135" t="str">
            <v>COOK</v>
          </cell>
          <cell r="D135" t="str">
            <v>Elementary</v>
          </cell>
          <cell r="E135"/>
          <cell r="F135">
            <v>2093.23</v>
          </cell>
          <cell r="G135"/>
          <cell r="H135">
            <v>362058667</v>
          </cell>
          <cell r="I135">
            <v>35684411.57</v>
          </cell>
          <cell r="J135">
            <v>17047.53</v>
          </cell>
          <cell r="K135"/>
          <cell r="L135">
            <v>10.14</v>
          </cell>
          <cell r="M135">
            <v>7.02</v>
          </cell>
          <cell r="N135">
            <v>14694.47</v>
          </cell>
          <cell r="O135"/>
          <cell r="P135">
            <v>25.6</v>
          </cell>
          <cell r="Q135">
            <v>53586.68</v>
          </cell>
          <cell r="R135"/>
          <cell r="S135">
            <v>0.2336</v>
          </cell>
          <cell r="T135">
            <v>0.2336</v>
          </cell>
          <cell r="U135"/>
          <cell r="V135">
            <v>8335878.54</v>
          </cell>
          <cell r="W135"/>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cell r="AH135">
            <v>2689745.17</v>
          </cell>
          <cell r="AI135"/>
          <cell r="AJ135">
            <v>11729502.720000001</v>
          </cell>
          <cell r="AK135">
            <v>30573007.649999999</v>
          </cell>
          <cell r="AL135">
            <v>0.85676087414323021</v>
          </cell>
          <cell r="AM135"/>
        </row>
        <row r="136">
          <cell r="A136" t="str">
            <v>0601610500200</v>
          </cell>
          <cell r="B136" t="str">
            <v>LA GRANGE SCHOOL DIST 105 (SOUTH)</v>
          </cell>
          <cell r="C136" t="str">
            <v>COOK</v>
          </cell>
          <cell r="D136" t="str">
            <v>Elementary</v>
          </cell>
          <cell r="E136"/>
          <cell r="F136">
            <v>1200.73</v>
          </cell>
          <cell r="G136"/>
          <cell r="H136">
            <v>630731583</v>
          </cell>
          <cell r="I136">
            <v>17362726.170000002</v>
          </cell>
          <cell r="J136">
            <v>14460.14</v>
          </cell>
          <cell r="K136"/>
          <cell r="L136">
            <v>36.32</v>
          </cell>
          <cell r="M136">
            <v>25.14</v>
          </cell>
          <cell r="N136">
            <v>30186.35</v>
          </cell>
          <cell r="O136"/>
          <cell r="P136">
            <v>170.56</v>
          </cell>
          <cell r="Q136">
            <v>204796.5</v>
          </cell>
          <cell r="R136"/>
          <cell r="S136">
            <v>0.96970000000000001</v>
          </cell>
          <cell r="T136">
            <v>0.9</v>
          </cell>
          <cell r="U136"/>
          <cell r="V136">
            <v>15626453.550000001</v>
          </cell>
          <cell r="W136"/>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cell r="AH136">
            <v>433532.07</v>
          </cell>
          <cell r="AI136"/>
          <cell r="AJ136">
            <v>1557624.7</v>
          </cell>
          <cell r="AK136">
            <v>28887904.77</v>
          </cell>
          <cell r="AL136">
            <v>1.6637885368435779</v>
          </cell>
          <cell r="AM136"/>
        </row>
        <row r="137">
          <cell r="A137" t="str">
            <v>0601610600200</v>
          </cell>
          <cell r="B137" t="str">
            <v>LAGRANGE HIGHLANDS SCH DIST 106</v>
          </cell>
          <cell r="C137" t="str">
            <v>COOK</v>
          </cell>
          <cell r="D137" t="str">
            <v>Elementary</v>
          </cell>
          <cell r="E137"/>
          <cell r="F137">
            <v>943</v>
          </cell>
          <cell r="G137"/>
          <cell r="H137">
            <v>391423105</v>
          </cell>
          <cell r="I137">
            <v>12231551.84</v>
          </cell>
          <cell r="J137">
            <v>12970.89</v>
          </cell>
          <cell r="K137"/>
          <cell r="L137">
            <v>32</v>
          </cell>
          <cell r="M137">
            <v>22.15</v>
          </cell>
          <cell r="N137">
            <v>20887.45</v>
          </cell>
          <cell r="O137"/>
          <cell r="P137">
            <v>101.4</v>
          </cell>
          <cell r="Q137">
            <v>95620.2</v>
          </cell>
          <cell r="R137"/>
          <cell r="S137">
            <v>0.92600000000000005</v>
          </cell>
          <cell r="T137">
            <v>0.9</v>
          </cell>
          <cell r="U137"/>
          <cell r="V137">
            <v>11008396.65</v>
          </cell>
          <cell r="W137"/>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cell r="AH137">
            <v>27569.3</v>
          </cell>
          <cell r="AI137"/>
          <cell r="AJ137">
            <v>572683.03</v>
          </cell>
          <cell r="AK137">
            <v>14366708.239999998</v>
          </cell>
          <cell r="AL137">
            <v>1.1745613662051895</v>
          </cell>
          <cell r="AM137"/>
        </row>
        <row r="138">
          <cell r="A138" t="str">
            <v>0601610700200</v>
          </cell>
          <cell r="B138" t="str">
            <v>PLEASANTDALE SCHOOL DIST 107</v>
          </cell>
          <cell r="C138" t="str">
            <v>COOK</v>
          </cell>
          <cell r="D138" t="str">
            <v>Elementary</v>
          </cell>
          <cell r="E138"/>
          <cell r="F138">
            <v>793.75</v>
          </cell>
          <cell r="G138"/>
          <cell r="H138">
            <v>571144304</v>
          </cell>
          <cell r="I138">
            <v>10750057.050000001</v>
          </cell>
          <cell r="J138">
            <v>13543.37</v>
          </cell>
          <cell r="K138"/>
          <cell r="L138">
            <v>53.12</v>
          </cell>
          <cell r="M138">
            <v>36.770000000000003</v>
          </cell>
          <cell r="N138">
            <v>29186.18</v>
          </cell>
          <cell r="O138"/>
          <cell r="P138">
            <v>609.59</v>
          </cell>
          <cell r="Q138">
            <v>483862.06</v>
          </cell>
          <cell r="R138"/>
          <cell r="S138">
            <v>0.99980000000000002</v>
          </cell>
          <cell r="T138">
            <v>0.9</v>
          </cell>
          <cell r="U138"/>
          <cell r="V138">
            <v>9675051.3399999999</v>
          </cell>
          <cell r="W138"/>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cell r="AH138">
            <v>43334.44</v>
          </cell>
          <cell r="AI138"/>
          <cell r="AJ138">
            <v>533389.99</v>
          </cell>
          <cell r="AK138">
            <v>15573687.130000001</v>
          </cell>
          <cell r="AL138">
            <v>1.448707393604018</v>
          </cell>
          <cell r="AM138"/>
        </row>
        <row r="139">
          <cell r="A139" t="str">
            <v>0601620001300</v>
          </cell>
          <cell r="B139" t="str">
            <v>OAK PARK &amp; RIVER FOREST DIST 200</v>
          </cell>
          <cell r="C139" t="str">
            <v>COOK</v>
          </cell>
          <cell r="D139" t="str">
            <v>High School</v>
          </cell>
          <cell r="E139"/>
          <cell r="F139">
            <v>3354.48</v>
          </cell>
          <cell r="G139"/>
          <cell r="H139">
            <v>2212989148</v>
          </cell>
          <cell r="I139">
            <v>48747628.75</v>
          </cell>
          <cell r="J139">
            <v>14532.09</v>
          </cell>
          <cell r="K139"/>
          <cell r="L139">
            <v>45.39</v>
          </cell>
          <cell r="M139">
            <v>13.96</v>
          </cell>
          <cell r="N139">
            <v>46828.54</v>
          </cell>
          <cell r="O139"/>
          <cell r="P139">
            <v>3.53</v>
          </cell>
          <cell r="Q139">
            <v>11841.31</v>
          </cell>
          <cell r="R139"/>
          <cell r="S139">
            <v>0.60640000000000005</v>
          </cell>
          <cell r="T139">
            <v>0.60640000000000005</v>
          </cell>
          <cell r="U139"/>
          <cell r="V139">
            <v>29560562.07</v>
          </cell>
          <cell r="W139"/>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cell r="AH139">
            <v>266140.15000000002</v>
          </cell>
          <cell r="AI139"/>
          <cell r="AJ139">
            <v>6174861.54</v>
          </cell>
          <cell r="AK139">
            <v>67548219.480000004</v>
          </cell>
          <cell r="AL139">
            <v>1.3856719026563935</v>
          </cell>
          <cell r="AM139"/>
        </row>
        <row r="140">
          <cell r="A140" t="str">
            <v>0601620101700</v>
          </cell>
          <cell r="B140" t="str">
            <v>J S MORTON H S DISTRICT 201</v>
          </cell>
          <cell r="C140" t="str">
            <v>COOK</v>
          </cell>
          <cell r="D140" t="str">
            <v>High School</v>
          </cell>
          <cell r="E140"/>
          <cell r="F140">
            <v>7797.66</v>
          </cell>
          <cell r="G140"/>
          <cell r="H140">
            <v>1598063261</v>
          </cell>
          <cell r="I140">
            <v>148837873.74000001</v>
          </cell>
          <cell r="J140">
            <v>19087.5</v>
          </cell>
          <cell r="K140"/>
          <cell r="L140">
            <v>10.73</v>
          </cell>
          <cell r="M140">
            <v>3.3</v>
          </cell>
          <cell r="N140">
            <v>25732.27</v>
          </cell>
          <cell r="O140"/>
          <cell r="P140">
            <v>77.08</v>
          </cell>
          <cell r="Q140">
            <v>601043.63</v>
          </cell>
          <cell r="R140"/>
          <cell r="S140">
            <v>0.10349999999999999</v>
          </cell>
          <cell r="T140">
            <v>0.10349999999999999</v>
          </cell>
          <cell r="U140"/>
          <cell r="V140">
            <v>15404719.93</v>
          </cell>
          <cell r="W140"/>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cell r="AH140">
            <v>17476629.719999999</v>
          </cell>
          <cell r="AI140"/>
          <cell r="AJ140">
            <v>73542115.489999995</v>
          </cell>
          <cell r="AK140">
            <v>113250716.50999999</v>
          </cell>
          <cell r="AL140">
            <v>0.76089985474956423</v>
          </cell>
          <cell r="AM140"/>
        </row>
        <row r="141">
          <cell r="A141" t="str">
            <v>0601620401700</v>
          </cell>
          <cell r="B141" t="str">
            <v>LYONS TWP H S DIST 204</v>
          </cell>
          <cell r="C141" t="str">
            <v>COOK</v>
          </cell>
          <cell r="D141" t="str">
            <v>High School</v>
          </cell>
          <cell r="E141"/>
          <cell r="F141">
            <v>3935.99</v>
          </cell>
          <cell r="G141"/>
          <cell r="H141">
            <v>3151202109</v>
          </cell>
          <cell r="I141">
            <v>58217066.770000003</v>
          </cell>
          <cell r="J141">
            <v>14790.95</v>
          </cell>
          <cell r="K141"/>
          <cell r="L141">
            <v>54.12</v>
          </cell>
          <cell r="M141">
            <v>16.649999999999999</v>
          </cell>
          <cell r="N141">
            <v>65534.23</v>
          </cell>
          <cell r="O141"/>
          <cell r="P141">
            <v>20.88</v>
          </cell>
          <cell r="Q141">
            <v>82183.47</v>
          </cell>
          <cell r="R141"/>
          <cell r="S141">
            <v>0.74419999999999997</v>
          </cell>
          <cell r="T141">
            <v>0.74419999999999997</v>
          </cell>
          <cell r="U141"/>
          <cell r="V141">
            <v>43325141.090000004</v>
          </cell>
          <cell r="W141"/>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cell r="AH141">
            <v>282164.67</v>
          </cell>
          <cell r="AI141"/>
          <cell r="AJ141">
            <v>2799985.68</v>
          </cell>
          <cell r="AK141">
            <v>79677440.320000008</v>
          </cell>
          <cell r="AL141">
            <v>1.3686268433066917</v>
          </cell>
          <cell r="AM141"/>
        </row>
        <row r="142">
          <cell r="A142" t="str">
            <v>0601620801700</v>
          </cell>
          <cell r="B142" t="str">
            <v>RIVERSIDE BROOKFIELD TWP DIST 208</v>
          </cell>
          <cell r="C142" t="str">
            <v>COOK</v>
          </cell>
          <cell r="D142" t="str">
            <v>High School</v>
          </cell>
          <cell r="E142"/>
          <cell r="F142">
            <v>1640</v>
          </cell>
          <cell r="G142"/>
          <cell r="H142">
            <v>820305667</v>
          </cell>
          <cell r="I142">
            <v>24878865.079999998</v>
          </cell>
          <cell r="J142">
            <v>15170.03</v>
          </cell>
          <cell r="K142"/>
          <cell r="L142">
            <v>32.97</v>
          </cell>
          <cell r="M142">
            <v>10.14</v>
          </cell>
          <cell r="N142">
            <v>16629.599999999999</v>
          </cell>
          <cell r="O142"/>
          <cell r="P142">
            <v>3.76</v>
          </cell>
          <cell r="Q142">
            <v>6166.4</v>
          </cell>
          <cell r="R142"/>
          <cell r="S142">
            <v>0.39019999999999999</v>
          </cell>
          <cell r="T142">
            <v>0.39019999999999999</v>
          </cell>
          <cell r="U142"/>
          <cell r="V142">
            <v>9707733.1500000004</v>
          </cell>
          <cell r="W142"/>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cell r="AH142">
            <v>161448.97</v>
          </cell>
          <cell r="AI142"/>
          <cell r="AJ142">
            <v>2482416.5299999998</v>
          </cell>
          <cell r="AK142">
            <v>18393533.920000002</v>
          </cell>
          <cell r="AL142">
            <v>0.73932367336106808</v>
          </cell>
          <cell r="AM142"/>
        </row>
        <row r="143">
          <cell r="A143" t="str">
            <v>0601620901700</v>
          </cell>
          <cell r="B143" t="str">
            <v>PROVISO TWP H S DIST 209</v>
          </cell>
          <cell r="C143" t="str">
            <v>COOK</v>
          </cell>
          <cell r="D143" t="str">
            <v>High School</v>
          </cell>
          <cell r="E143"/>
          <cell r="F143">
            <v>4396.66</v>
          </cell>
          <cell r="G143"/>
          <cell r="H143">
            <v>2375286744</v>
          </cell>
          <cell r="I143">
            <v>82185867.409999996</v>
          </cell>
          <cell r="J143">
            <v>18692.79</v>
          </cell>
          <cell r="K143"/>
          <cell r="L143">
            <v>28.9</v>
          </cell>
          <cell r="M143">
            <v>8.89</v>
          </cell>
          <cell r="N143">
            <v>39086.300000000003</v>
          </cell>
          <cell r="O143"/>
          <cell r="P143">
            <v>10.17</v>
          </cell>
          <cell r="Q143">
            <v>44714.03</v>
          </cell>
          <cell r="R143"/>
          <cell r="S143">
            <v>0.32329999999999998</v>
          </cell>
          <cell r="T143">
            <v>0.32329999999999998</v>
          </cell>
          <cell r="U143"/>
          <cell r="V143">
            <v>26570690.93</v>
          </cell>
          <cell r="W143"/>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cell r="AH143">
            <v>10075937.880000001</v>
          </cell>
          <cell r="AI143"/>
          <cell r="AJ143">
            <v>15709738.210000001</v>
          </cell>
          <cell r="AK143">
            <v>66106571.780000001</v>
          </cell>
          <cell r="AL143">
            <v>0.80435449382330737</v>
          </cell>
          <cell r="AM143"/>
        </row>
        <row r="144">
          <cell r="A144" t="str">
            <v>0601621201600</v>
          </cell>
          <cell r="B144" t="str">
            <v>LEYDEN COMM H S DIST 212</v>
          </cell>
          <cell r="C144" t="str">
            <v>COOK</v>
          </cell>
          <cell r="D144" t="str">
            <v>High School</v>
          </cell>
          <cell r="E144"/>
          <cell r="F144">
            <v>3459</v>
          </cell>
          <cell r="G144"/>
          <cell r="H144">
            <v>2364205143</v>
          </cell>
          <cell r="I144">
            <v>58713818.25</v>
          </cell>
          <cell r="J144">
            <v>16974.21</v>
          </cell>
          <cell r="K144"/>
          <cell r="L144">
            <v>40.26</v>
          </cell>
          <cell r="M144">
            <v>12.38</v>
          </cell>
          <cell r="N144">
            <v>42822.42</v>
          </cell>
          <cell r="O144"/>
          <cell r="P144">
            <v>0.09</v>
          </cell>
          <cell r="Q144">
            <v>311.31</v>
          </cell>
          <cell r="R144"/>
          <cell r="S144">
            <v>0.5171</v>
          </cell>
          <cell r="T144">
            <v>0.5171</v>
          </cell>
          <cell r="U144"/>
          <cell r="V144">
            <v>30360915.41</v>
          </cell>
          <cell r="W144"/>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cell r="AH144">
            <v>1764602.18</v>
          </cell>
          <cell r="AI144"/>
          <cell r="AJ144">
            <v>9673918.75</v>
          </cell>
          <cell r="AK144">
            <v>82391926.420000002</v>
          </cell>
          <cell r="AL144">
            <v>1.4032799922699628</v>
          </cell>
          <cell r="AM144"/>
        </row>
        <row r="145">
          <cell r="A145" t="str">
            <v>0601623401600</v>
          </cell>
          <cell r="B145" t="str">
            <v>RIDGEWOOD COMM H S DIST 234</v>
          </cell>
          <cell r="C145" t="str">
            <v>COOK</v>
          </cell>
          <cell r="D145" t="str">
            <v>High School</v>
          </cell>
          <cell r="E145"/>
          <cell r="F145">
            <v>853</v>
          </cell>
          <cell r="G145"/>
          <cell r="H145">
            <v>590994336</v>
          </cell>
          <cell r="I145">
            <v>13900730.01</v>
          </cell>
          <cell r="J145">
            <v>16296.28</v>
          </cell>
          <cell r="K145"/>
          <cell r="L145">
            <v>42.51</v>
          </cell>
          <cell r="M145">
            <v>13.08</v>
          </cell>
          <cell r="N145">
            <v>11157.24</v>
          </cell>
          <cell r="O145"/>
          <cell r="P145">
            <v>1</v>
          </cell>
          <cell r="Q145">
            <v>853</v>
          </cell>
          <cell r="R145"/>
          <cell r="S145">
            <v>0.55710000000000004</v>
          </cell>
          <cell r="T145">
            <v>0.55710000000000004</v>
          </cell>
          <cell r="U145"/>
          <cell r="V145">
            <v>7744096.6799999997</v>
          </cell>
          <cell r="W145"/>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cell r="AH145">
            <v>290417.40000000002</v>
          </cell>
          <cell r="AI145"/>
          <cell r="AJ145">
            <v>889370.31</v>
          </cell>
          <cell r="AK145">
            <v>14165013.74</v>
          </cell>
          <cell r="AL145">
            <v>1.0190122194884641</v>
          </cell>
          <cell r="AM145"/>
        </row>
        <row r="146">
          <cell r="A146" t="str">
            <v>0601640102600</v>
          </cell>
          <cell r="B146" t="str">
            <v>ELMWOOD PARK C U SCH DIST 401</v>
          </cell>
          <cell r="C146" t="str">
            <v>COOK</v>
          </cell>
          <cell r="D146" t="str">
            <v>Unit</v>
          </cell>
          <cell r="E146"/>
          <cell r="F146">
            <v>2800.5</v>
          </cell>
          <cell r="G146"/>
          <cell r="H146">
            <v>349069177</v>
          </cell>
          <cell r="I146">
            <v>47063615.869999997</v>
          </cell>
          <cell r="J146">
            <v>16805.43</v>
          </cell>
          <cell r="K146"/>
          <cell r="L146">
            <v>7.41</v>
          </cell>
          <cell r="M146">
            <v>7.41</v>
          </cell>
          <cell r="N146">
            <v>20751.7</v>
          </cell>
          <cell r="O146"/>
          <cell r="P146">
            <v>21.8</v>
          </cell>
          <cell r="Q146">
            <v>61050.9</v>
          </cell>
          <cell r="R146"/>
          <cell r="S146">
            <v>0.25109999999999999</v>
          </cell>
          <cell r="T146">
            <v>0.25109999999999999</v>
          </cell>
          <cell r="U146"/>
          <cell r="V146">
            <v>11817673.939999999</v>
          </cell>
          <cell r="W146"/>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cell r="AH146">
            <v>2683454.0699999998</v>
          </cell>
          <cell r="AI146"/>
          <cell r="AJ146">
            <v>14232597.800000001</v>
          </cell>
          <cell r="AK146">
            <v>30608057.670000002</v>
          </cell>
          <cell r="AL146">
            <v>0.6503549951314016</v>
          </cell>
          <cell r="AM146"/>
        </row>
        <row r="147">
          <cell r="A147" t="str">
            <v>0700000000092</v>
          </cell>
          <cell r="B147" t="str">
            <v>Region 07 South Cook ISC 4 TAOEP</v>
          </cell>
          <cell r="C147" t="str">
            <v>COOK</v>
          </cell>
          <cell r="D147" t="str">
            <v>Regional</v>
          </cell>
          <cell r="E147"/>
          <cell r="F147">
            <v>1</v>
          </cell>
          <cell r="G147"/>
          <cell r="H147">
            <v>0</v>
          </cell>
          <cell r="I147">
            <v>10520.95</v>
          </cell>
          <cell r="J147">
            <v>10520.95</v>
          </cell>
          <cell r="K147"/>
          <cell r="L147">
            <v>0</v>
          </cell>
          <cell r="M147">
            <v>0</v>
          </cell>
          <cell r="N147">
            <v>0</v>
          </cell>
          <cell r="O147"/>
          <cell r="P147">
            <v>0</v>
          </cell>
          <cell r="Q147">
            <v>0</v>
          </cell>
          <cell r="R147"/>
          <cell r="S147">
            <v>0</v>
          </cell>
          <cell r="T147">
            <v>0.1</v>
          </cell>
          <cell r="U147"/>
          <cell r="V147">
            <v>1052.0899999999999</v>
          </cell>
          <cell r="W147"/>
          <cell r="X147">
            <v>0</v>
          </cell>
          <cell r="Y147">
            <v>5157.7300000000005</v>
          </cell>
          <cell r="Z147">
            <v>6209.8200000000006</v>
          </cell>
          <cell r="AA147">
            <v>0.59023377166510627</v>
          </cell>
          <cell r="AB147">
            <v>0</v>
          </cell>
          <cell r="AC147">
            <v>0</v>
          </cell>
          <cell r="AD147">
            <v>0</v>
          </cell>
          <cell r="AE147">
            <v>0</v>
          </cell>
          <cell r="AF147">
            <v>1052.0899999999999</v>
          </cell>
          <cell r="AG147"/>
          <cell r="AH147">
            <v>0</v>
          </cell>
          <cell r="AI147"/>
          <cell r="AJ147">
            <v>5157.7299999999996</v>
          </cell>
          <cell r="AK147">
            <v>6209.82</v>
          </cell>
          <cell r="AL147">
            <v>0.59023377166510627</v>
          </cell>
          <cell r="AM147"/>
        </row>
        <row r="148">
          <cell r="A148" t="str">
            <v>0700000000093</v>
          </cell>
          <cell r="B148" t="str">
            <v>SAFE SCH-INTERMEDIATE SERVICE CEN</v>
          </cell>
          <cell r="C148" t="str">
            <v>COOK</v>
          </cell>
          <cell r="D148" t="str">
            <v>Regional</v>
          </cell>
          <cell r="E148"/>
          <cell r="F148">
            <v>129</v>
          </cell>
          <cell r="G148"/>
          <cell r="H148">
            <v>0</v>
          </cell>
          <cell r="I148">
            <v>2133460.12</v>
          </cell>
          <cell r="J148">
            <v>16538.45</v>
          </cell>
          <cell r="K148"/>
          <cell r="L148">
            <v>0</v>
          </cell>
          <cell r="M148">
            <v>0</v>
          </cell>
          <cell r="N148">
            <v>0</v>
          </cell>
          <cell r="O148"/>
          <cell r="P148">
            <v>0</v>
          </cell>
          <cell r="Q148">
            <v>0</v>
          </cell>
          <cell r="R148"/>
          <cell r="S148">
            <v>0</v>
          </cell>
          <cell r="T148">
            <v>0.1</v>
          </cell>
          <cell r="U148"/>
          <cell r="V148">
            <v>213346.01</v>
          </cell>
          <cell r="W148"/>
          <cell r="X148">
            <v>0</v>
          </cell>
          <cell r="Y148">
            <v>1206139.6000000001</v>
          </cell>
          <cell r="Z148">
            <v>1419485.61</v>
          </cell>
          <cell r="AA148">
            <v>0.6653443374418454</v>
          </cell>
          <cell r="AB148">
            <v>0</v>
          </cell>
          <cell r="AC148">
            <v>0</v>
          </cell>
          <cell r="AD148">
            <v>0</v>
          </cell>
          <cell r="AE148">
            <v>0</v>
          </cell>
          <cell r="AF148">
            <v>213346.01</v>
          </cell>
          <cell r="AG148"/>
          <cell r="AH148">
            <v>0</v>
          </cell>
          <cell r="AI148"/>
          <cell r="AJ148">
            <v>1206139.6000000001</v>
          </cell>
          <cell r="AK148">
            <v>1419485.61</v>
          </cell>
          <cell r="AL148">
            <v>0.6653443374418454</v>
          </cell>
          <cell r="AM148"/>
        </row>
        <row r="149">
          <cell r="A149" t="str">
            <v>0700000000095</v>
          </cell>
          <cell r="B149" t="str">
            <v>SOUTH COOK ISC 4 ALOP</v>
          </cell>
          <cell r="C149" t="str">
            <v>COOK</v>
          </cell>
          <cell r="D149" t="str">
            <v>Regional</v>
          </cell>
          <cell r="E149"/>
          <cell r="F149">
            <v>67</v>
          </cell>
          <cell r="G149"/>
          <cell r="H149">
            <v>0</v>
          </cell>
          <cell r="I149">
            <v>1116053.8799999999</v>
          </cell>
          <cell r="J149">
            <v>16657.52</v>
          </cell>
          <cell r="K149"/>
          <cell r="L149">
            <v>0</v>
          </cell>
          <cell r="M149">
            <v>0</v>
          </cell>
          <cell r="N149">
            <v>0</v>
          </cell>
          <cell r="O149"/>
          <cell r="P149">
            <v>0</v>
          </cell>
          <cell r="Q149">
            <v>0</v>
          </cell>
          <cell r="R149"/>
          <cell r="S149">
            <v>0</v>
          </cell>
          <cell r="T149">
            <v>0.1</v>
          </cell>
          <cell r="U149"/>
          <cell r="V149">
            <v>111605.38</v>
          </cell>
          <cell r="W149"/>
          <cell r="X149">
            <v>0</v>
          </cell>
          <cell r="Y149">
            <v>283434.12</v>
          </cell>
          <cell r="Z149">
            <v>395039.5</v>
          </cell>
          <cell r="AA149">
            <v>0.3539609575121947</v>
          </cell>
          <cell r="AB149">
            <v>0</v>
          </cell>
          <cell r="AC149">
            <v>0</v>
          </cell>
          <cell r="AD149">
            <v>0</v>
          </cell>
          <cell r="AE149">
            <v>0</v>
          </cell>
          <cell r="AF149">
            <v>111605.38</v>
          </cell>
          <cell r="AG149"/>
          <cell r="AH149">
            <v>0</v>
          </cell>
          <cell r="AI149"/>
          <cell r="AJ149">
            <v>283434.12</v>
          </cell>
          <cell r="AK149">
            <v>395039.5</v>
          </cell>
          <cell r="AL149">
            <v>0.3539609575121947</v>
          </cell>
          <cell r="AM149"/>
        </row>
        <row r="150">
          <cell r="A150" t="str">
            <v>0701610400200</v>
          </cell>
          <cell r="B150" t="str">
            <v>SUMMIT SCHOOL DIST 104</v>
          </cell>
          <cell r="C150" t="str">
            <v>COOK</v>
          </cell>
          <cell r="D150" t="str">
            <v>Elementary</v>
          </cell>
          <cell r="E150"/>
          <cell r="F150">
            <v>1434.3</v>
          </cell>
          <cell r="G150"/>
          <cell r="H150">
            <v>216641652</v>
          </cell>
          <cell r="I150">
            <v>26801743.859999999</v>
          </cell>
          <cell r="J150">
            <v>18686.28</v>
          </cell>
          <cell r="K150"/>
          <cell r="L150">
            <v>8.08</v>
          </cell>
          <cell r="M150">
            <v>5.59</v>
          </cell>
          <cell r="N150">
            <v>8017.73</v>
          </cell>
          <cell r="O150"/>
          <cell r="P150">
            <v>42.12</v>
          </cell>
          <cell r="Q150">
            <v>60412.71</v>
          </cell>
          <cell r="R150"/>
          <cell r="S150">
            <v>0.17549999999999999</v>
          </cell>
          <cell r="T150">
            <v>0.17549999999999999</v>
          </cell>
          <cell r="U150"/>
          <cell r="V150">
            <v>4703706.04</v>
          </cell>
          <cell r="W150"/>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cell r="AH150">
            <v>3876603.33</v>
          </cell>
          <cell r="AI150"/>
          <cell r="AJ150">
            <v>13203851.109999999</v>
          </cell>
          <cell r="AK150">
            <v>22151227.600000001</v>
          </cell>
          <cell r="AL150">
            <v>0.8264845644263985</v>
          </cell>
          <cell r="AM150"/>
        </row>
        <row r="151">
          <cell r="A151" t="str">
            <v>0701610800200</v>
          </cell>
          <cell r="B151" t="str">
            <v>WILLOW SPRINGS SCHOOL DIST 108</v>
          </cell>
          <cell r="C151" t="str">
            <v>COOK</v>
          </cell>
          <cell r="D151" t="str">
            <v>Elementary</v>
          </cell>
          <cell r="E151"/>
          <cell r="F151">
            <v>393.25</v>
          </cell>
          <cell r="G151"/>
          <cell r="H151">
            <v>69574871</v>
          </cell>
          <cell r="I151">
            <v>6229985.79</v>
          </cell>
          <cell r="J151">
            <v>15842.3</v>
          </cell>
          <cell r="K151"/>
          <cell r="L151">
            <v>11.16</v>
          </cell>
          <cell r="M151">
            <v>7.72</v>
          </cell>
          <cell r="N151">
            <v>3035.89</v>
          </cell>
          <cell r="O151"/>
          <cell r="P151">
            <v>19</v>
          </cell>
          <cell r="Q151">
            <v>7471.75</v>
          </cell>
          <cell r="R151"/>
          <cell r="S151">
            <v>0.26550000000000001</v>
          </cell>
          <cell r="T151">
            <v>0.26550000000000001</v>
          </cell>
          <cell r="U151"/>
          <cell r="V151">
            <v>1654061.22</v>
          </cell>
          <cell r="W151"/>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cell r="AH151">
            <v>359355.19</v>
          </cell>
          <cell r="AI151"/>
          <cell r="AJ151">
            <v>1716658.79</v>
          </cell>
          <cell r="AK151">
            <v>4155336.8899999997</v>
          </cell>
          <cell r="AL151">
            <v>0.66698978618376581</v>
          </cell>
          <cell r="AM151"/>
        </row>
        <row r="152">
          <cell r="A152" t="str">
            <v>0701610900200</v>
          </cell>
          <cell r="B152" t="str">
            <v>INDIAN SPRINGS SCHOOL DIST 109</v>
          </cell>
          <cell r="C152" t="str">
            <v>COOK</v>
          </cell>
          <cell r="D152" t="str">
            <v>Elementary</v>
          </cell>
          <cell r="E152"/>
          <cell r="F152">
            <v>2392.7199999999998</v>
          </cell>
          <cell r="G152"/>
          <cell r="H152">
            <v>411708263</v>
          </cell>
          <cell r="I152">
            <v>41264878.149999999</v>
          </cell>
          <cell r="J152">
            <v>17246.009999999998</v>
          </cell>
          <cell r="K152"/>
          <cell r="L152">
            <v>9.9700000000000006</v>
          </cell>
          <cell r="M152">
            <v>6.9</v>
          </cell>
          <cell r="N152">
            <v>16509.759999999998</v>
          </cell>
          <cell r="O152"/>
          <cell r="P152">
            <v>26.83</v>
          </cell>
          <cell r="Q152">
            <v>64196.67</v>
          </cell>
          <cell r="R152"/>
          <cell r="S152">
            <v>0.2283</v>
          </cell>
          <cell r="T152">
            <v>0.2283</v>
          </cell>
          <cell r="U152"/>
          <cell r="V152">
            <v>9420771.6799999997</v>
          </cell>
          <cell r="W152"/>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cell r="AH152">
            <v>3915231.75</v>
          </cell>
          <cell r="AI152"/>
          <cell r="AJ152">
            <v>17945650.09</v>
          </cell>
          <cell r="AK152">
            <v>30586013.219999999</v>
          </cell>
          <cell r="AL152">
            <v>0.74121176630688779</v>
          </cell>
          <cell r="AM152"/>
        </row>
        <row r="153">
          <cell r="A153" t="str">
            <v>0701611000200</v>
          </cell>
          <cell r="B153" t="str">
            <v>CENTRAL STICKNEY SCH DIST 110</v>
          </cell>
          <cell r="C153" t="str">
            <v>COOK</v>
          </cell>
          <cell r="D153" t="str">
            <v>Elementary</v>
          </cell>
          <cell r="E153"/>
          <cell r="F153">
            <v>305.72000000000003</v>
          </cell>
          <cell r="G153"/>
          <cell r="H153">
            <v>194586963</v>
          </cell>
          <cell r="I153">
            <v>5408953.3499999996</v>
          </cell>
          <cell r="J153">
            <v>17692.5</v>
          </cell>
          <cell r="K153"/>
          <cell r="L153">
            <v>35.97</v>
          </cell>
          <cell r="M153">
            <v>24.9</v>
          </cell>
          <cell r="N153">
            <v>7612.42</v>
          </cell>
          <cell r="O153"/>
          <cell r="P153">
            <v>164.35</v>
          </cell>
          <cell r="Q153">
            <v>50245.08</v>
          </cell>
          <cell r="R153"/>
          <cell r="S153">
            <v>0.96719999999999995</v>
          </cell>
          <cell r="T153">
            <v>0.9</v>
          </cell>
          <cell r="U153"/>
          <cell r="V153">
            <v>4868058.01</v>
          </cell>
          <cell r="W153"/>
          <cell r="X153">
            <v>2753070.63</v>
          </cell>
          <cell r="Y153">
            <v>957049.89999999991</v>
          </cell>
          <cell r="Z153">
            <v>8578178.5399999991</v>
          </cell>
          <cell r="AA153">
            <v>1</v>
          </cell>
          <cell r="AB153">
            <v>238546101</v>
          </cell>
          <cell r="AC153">
            <v>1.97114E-2</v>
          </cell>
          <cell r="AD153">
            <v>4702077.6100000003</v>
          </cell>
          <cell r="AE153">
            <v>0</v>
          </cell>
          <cell r="AF153">
            <v>4868058.01</v>
          </cell>
          <cell r="AG153"/>
          <cell r="AH153">
            <v>727721.21</v>
          </cell>
          <cell r="AI153"/>
          <cell r="AJ153">
            <v>957049.9</v>
          </cell>
          <cell r="AK153">
            <v>8578178.5399999991</v>
          </cell>
          <cell r="AL153">
            <v>1.5859220786217356</v>
          </cell>
          <cell r="AM153"/>
        </row>
        <row r="154">
          <cell r="A154" t="str">
            <v>0701611100200</v>
          </cell>
          <cell r="B154" t="str">
            <v>BURBANK SCHOOL DISTRICT 111</v>
          </cell>
          <cell r="C154" t="str">
            <v>COOK</v>
          </cell>
          <cell r="D154" t="str">
            <v>Elementary</v>
          </cell>
          <cell r="E154"/>
          <cell r="F154">
            <v>3319.8</v>
          </cell>
          <cell r="G154"/>
          <cell r="H154">
            <v>742729020</v>
          </cell>
          <cell r="I154">
            <v>57029092.490000002</v>
          </cell>
          <cell r="J154">
            <v>17178.47</v>
          </cell>
          <cell r="K154"/>
          <cell r="L154">
            <v>13.02</v>
          </cell>
          <cell r="M154">
            <v>9.01</v>
          </cell>
          <cell r="N154">
            <v>29911.39</v>
          </cell>
          <cell r="O154"/>
          <cell r="P154">
            <v>9.42</v>
          </cell>
          <cell r="Q154">
            <v>31272.51</v>
          </cell>
          <cell r="R154"/>
          <cell r="S154">
            <v>0.32950000000000002</v>
          </cell>
          <cell r="T154">
            <v>0.32950000000000002</v>
          </cell>
          <cell r="U154"/>
          <cell r="V154">
            <v>18791085.969999999</v>
          </cell>
          <cell r="W154"/>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cell r="AH154">
            <v>4045194.1</v>
          </cell>
          <cell r="AI154"/>
          <cell r="AJ154">
            <v>15019008.039999999</v>
          </cell>
          <cell r="AK154">
            <v>43490542</v>
          </cell>
          <cell r="AL154">
            <v>0.76260273662299682</v>
          </cell>
          <cell r="AM154"/>
        </row>
        <row r="155">
          <cell r="A155" t="str">
            <v>07016113A0200</v>
          </cell>
          <cell r="B155" t="str">
            <v>LEMONT-BROMBEREK CSD 113A</v>
          </cell>
          <cell r="C155" t="str">
            <v>COOK</v>
          </cell>
          <cell r="D155" t="str">
            <v>Elementary</v>
          </cell>
          <cell r="E155"/>
          <cell r="F155">
            <v>2493.75</v>
          </cell>
          <cell r="G155"/>
          <cell r="H155">
            <v>1163340008</v>
          </cell>
          <cell r="I155">
            <v>33419009.02</v>
          </cell>
          <cell r="J155">
            <v>13401.1</v>
          </cell>
          <cell r="K155"/>
          <cell r="L155">
            <v>34.81</v>
          </cell>
          <cell r="M155">
            <v>24.09</v>
          </cell>
          <cell r="N155">
            <v>60074.43</v>
          </cell>
          <cell r="O155"/>
          <cell r="P155">
            <v>144.24</v>
          </cell>
          <cell r="Q155">
            <v>359698.5</v>
          </cell>
          <cell r="R155"/>
          <cell r="S155">
            <v>0.9577</v>
          </cell>
          <cell r="T155">
            <v>0.9</v>
          </cell>
          <cell r="U155"/>
          <cell r="V155">
            <v>30077108.109999999</v>
          </cell>
          <cell r="W155"/>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cell r="AH155">
            <v>174009.22</v>
          </cell>
          <cell r="AI155"/>
          <cell r="AJ155">
            <v>1685528.29</v>
          </cell>
          <cell r="AK155">
            <v>32980562.949999999</v>
          </cell>
          <cell r="AL155">
            <v>0.98688033897900418</v>
          </cell>
          <cell r="AM155"/>
        </row>
        <row r="156">
          <cell r="A156" t="str">
            <v>0701611700200</v>
          </cell>
          <cell r="B156" t="str">
            <v>NORTH PALOS SCHOOL DIST 117</v>
          </cell>
          <cell r="C156" t="str">
            <v>COOK</v>
          </cell>
          <cell r="D156" t="str">
            <v>Elementary</v>
          </cell>
          <cell r="E156"/>
          <cell r="F156">
            <v>3151.89</v>
          </cell>
          <cell r="G156"/>
          <cell r="H156">
            <v>625269529</v>
          </cell>
          <cell r="I156">
            <v>55765852.299999997</v>
          </cell>
          <cell r="J156">
            <v>17692.82</v>
          </cell>
          <cell r="K156"/>
          <cell r="L156">
            <v>11.21</v>
          </cell>
          <cell r="M156">
            <v>7.76</v>
          </cell>
          <cell r="N156">
            <v>24458.66</v>
          </cell>
          <cell r="O156"/>
          <cell r="P156">
            <v>18.66</v>
          </cell>
          <cell r="Q156">
            <v>58814.26</v>
          </cell>
          <cell r="R156"/>
          <cell r="S156">
            <v>0.26740000000000003</v>
          </cell>
          <cell r="T156">
            <v>0.26740000000000003</v>
          </cell>
          <cell r="U156"/>
          <cell r="V156">
            <v>14911788.9</v>
          </cell>
          <cell r="W156"/>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cell r="AH156">
            <v>3212751.73</v>
          </cell>
          <cell r="AI156"/>
          <cell r="AJ156">
            <v>16012291.4</v>
          </cell>
          <cell r="AK156">
            <v>37437500.600000001</v>
          </cell>
          <cell r="AL156">
            <v>0.67133378323709403</v>
          </cell>
          <cell r="AM156"/>
        </row>
        <row r="157">
          <cell r="A157" t="str">
            <v>0701611800400</v>
          </cell>
          <cell r="B157" t="str">
            <v>PALOS COMM CONS SCHOOL DIST 118</v>
          </cell>
          <cell r="C157" t="str">
            <v>COOK</v>
          </cell>
          <cell r="D157" t="str">
            <v>Elementary</v>
          </cell>
          <cell r="E157"/>
          <cell r="F157">
            <v>2047</v>
          </cell>
          <cell r="G157"/>
          <cell r="H157">
            <v>802602856</v>
          </cell>
          <cell r="I157">
            <v>29714719.18</v>
          </cell>
          <cell r="J157">
            <v>14516.22</v>
          </cell>
          <cell r="K157"/>
          <cell r="L157">
            <v>27.01</v>
          </cell>
          <cell r="M157">
            <v>18.690000000000001</v>
          </cell>
          <cell r="N157">
            <v>38258.43</v>
          </cell>
          <cell r="O157"/>
          <cell r="P157">
            <v>43.69</v>
          </cell>
          <cell r="Q157">
            <v>89433.43</v>
          </cell>
          <cell r="R157"/>
          <cell r="S157">
            <v>0.82879999999999998</v>
          </cell>
          <cell r="T157">
            <v>0.82879999999999998</v>
          </cell>
          <cell r="U157"/>
          <cell r="V157">
            <v>24627559.25</v>
          </cell>
          <cell r="W157"/>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cell r="AH157">
            <v>301989.45</v>
          </cell>
          <cell r="AI157"/>
          <cell r="AJ157">
            <v>1768650.52</v>
          </cell>
          <cell r="AK157">
            <v>27569060</v>
          </cell>
          <cell r="AL157">
            <v>0.92779136942192031</v>
          </cell>
          <cell r="AM157"/>
        </row>
        <row r="158">
          <cell r="A158" t="str">
            <v>0701612200200</v>
          </cell>
          <cell r="B158" t="str">
            <v>RIDGELAND SCHOOL DISTRICT 122</v>
          </cell>
          <cell r="C158" t="str">
            <v>COOK</v>
          </cell>
          <cell r="D158" t="str">
            <v>Elementary</v>
          </cell>
          <cell r="E158"/>
          <cell r="F158">
            <v>2223.39</v>
          </cell>
          <cell r="G158"/>
          <cell r="H158">
            <v>525845634</v>
          </cell>
          <cell r="I158">
            <v>38769248.189999998</v>
          </cell>
          <cell r="J158">
            <v>17436.990000000002</v>
          </cell>
          <cell r="K158"/>
          <cell r="L158">
            <v>13.56</v>
          </cell>
          <cell r="M158">
            <v>9.3800000000000008</v>
          </cell>
          <cell r="N158">
            <v>20855.39</v>
          </cell>
          <cell r="O158"/>
          <cell r="P158">
            <v>7.29</v>
          </cell>
          <cell r="Q158">
            <v>16208.51</v>
          </cell>
          <cell r="R158"/>
          <cell r="S158">
            <v>0.34899999999999998</v>
          </cell>
          <cell r="T158">
            <v>0.34899999999999998</v>
          </cell>
          <cell r="U158"/>
          <cell r="V158">
            <v>13530467.609999999</v>
          </cell>
          <cell r="W158"/>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cell r="AH158">
            <v>3310418.5</v>
          </cell>
          <cell r="AI158"/>
          <cell r="AJ158">
            <v>9810835.1600000001</v>
          </cell>
          <cell r="AK158">
            <v>26123829.800000001</v>
          </cell>
          <cell r="AL158">
            <v>0.67382864047227742</v>
          </cell>
          <cell r="AM158"/>
        </row>
        <row r="159">
          <cell r="A159" t="str">
            <v>0701612300200</v>
          </cell>
          <cell r="B159" t="str">
            <v>OAK LAWN-HOMETOWN SCH DIST 123</v>
          </cell>
          <cell r="C159" t="str">
            <v>COOK</v>
          </cell>
          <cell r="D159" t="str">
            <v>Elementary</v>
          </cell>
          <cell r="E159"/>
          <cell r="F159">
            <v>3197.75</v>
          </cell>
          <cell r="G159"/>
          <cell r="H159">
            <v>679075223</v>
          </cell>
          <cell r="I159">
            <v>49263482.219999999</v>
          </cell>
          <cell r="J159">
            <v>15405.67</v>
          </cell>
          <cell r="K159"/>
          <cell r="L159">
            <v>13.78</v>
          </cell>
          <cell r="M159">
            <v>9.5399999999999991</v>
          </cell>
          <cell r="N159">
            <v>30506.53</v>
          </cell>
          <cell r="O159"/>
          <cell r="P159">
            <v>6.45</v>
          </cell>
          <cell r="Q159">
            <v>20625.48</v>
          </cell>
          <cell r="R159"/>
          <cell r="S159">
            <v>0.35749999999999998</v>
          </cell>
          <cell r="T159">
            <v>0.35749999999999998</v>
          </cell>
          <cell r="U159"/>
          <cell r="V159">
            <v>17611694.890000001</v>
          </cell>
          <cell r="W159"/>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cell r="AH159">
            <v>1224966.98</v>
          </cell>
          <cell r="AI159"/>
          <cell r="AJ159">
            <v>9221459.3300000001</v>
          </cell>
          <cell r="AK159">
            <v>33459541.609999999</v>
          </cell>
          <cell r="AL159">
            <v>0.67919562528237376</v>
          </cell>
          <cell r="AM159"/>
        </row>
        <row r="160">
          <cell r="A160" t="str">
            <v>0701612400200</v>
          </cell>
          <cell r="B160" t="str">
            <v>EVERGREEN PK ELEM SCH DIST 124</v>
          </cell>
          <cell r="C160" t="str">
            <v>COOK</v>
          </cell>
          <cell r="D160" t="str">
            <v>Elementary</v>
          </cell>
          <cell r="E160"/>
          <cell r="F160">
            <v>1771.88</v>
          </cell>
          <cell r="G160"/>
          <cell r="H160">
            <v>379823346</v>
          </cell>
          <cell r="I160">
            <v>26237908.039999999</v>
          </cell>
          <cell r="J160">
            <v>14807.94</v>
          </cell>
          <cell r="K160"/>
          <cell r="L160">
            <v>14.47</v>
          </cell>
          <cell r="M160">
            <v>10.01</v>
          </cell>
          <cell r="N160">
            <v>17736.509999999998</v>
          </cell>
          <cell r="O160"/>
          <cell r="P160">
            <v>4.28</v>
          </cell>
          <cell r="Q160">
            <v>7583.64</v>
          </cell>
          <cell r="R160"/>
          <cell r="S160">
            <v>0.38300000000000001</v>
          </cell>
          <cell r="T160">
            <v>0.38300000000000001</v>
          </cell>
          <cell r="U160"/>
          <cell r="V160">
            <v>10049118.77</v>
          </cell>
          <cell r="W160"/>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cell r="AH160">
            <v>564603.59</v>
          </cell>
          <cell r="AI160"/>
          <cell r="AJ160">
            <v>4415285.71</v>
          </cell>
          <cell r="AK160">
            <v>19997602.870000001</v>
          </cell>
          <cell r="AL160">
            <v>0.76216453078170032</v>
          </cell>
          <cell r="AM160"/>
        </row>
        <row r="161">
          <cell r="A161" t="str">
            <v>0701612500200</v>
          </cell>
          <cell r="B161" t="str">
            <v>ATWOOD HEIGHTS DISTRICT 125</v>
          </cell>
          <cell r="C161" t="str">
            <v>COOK</v>
          </cell>
          <cell r="D161" t="str">
            <v>Elementary</v>
          </cell>
          <cell r="E161"/>
          <cell r="F161">
            <v>553.04999999999995</v>
          </cell>
          <cell r="G161"/>
          <cell r="H161">
            <v>114203054</v>
          </cell>
          <cell r="I161">
            <v>8557584.8399999999</v>
          </cell>
          <cell r="J161">
            <v>15473.43</v>
          </cell>
          <cell r="K161"/>
          <cell r="L161">
            <v>13.34</v>
          </cell>
          <cell r="M161">
            <v>9.23</v>
          </cell>
          <cell r="N161">
            <v>5104.6499999999996</v>
          </cell>
          <cell r="O161"/>
          <cell r="P161">
            <v>8.1199999999999992</v>
          </cell>
          <cell r="Q161">
            <v>4490.76</v>
          </cell>
          <cell r="R161"/>
          <cell r="S161">
            <v>0.34100000000000003</v>
          </cell>
          <cell r="T161">
            <v>0.34100000000000003</v>
          </cell>
          <cell r="U161"/>
          <cell r="V161">
            <v>2918136.43</v>
          </cell>
          <cell r="W161"/>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cell r="AH161">
            <v>495660.22</v>
          </cell>
          <cell r="AI161"/>
          <cell r="AJ161">
            <v>2871617.69</v>
          </cell>
          <cell r="AK161">
            <v>6723465.4199999999</v>
          </cell>
          <cell r="AL161">
            <v>0.78567324142356965</v>
          </cell>
          <cell r="AM161"/>
        </row>
        <row r="162">
          <cell r="A162" t="str">
            <v>0701612600200</v>
          </cell>
          <cell r="B162" t="str">
            <v>ALSIP-HAZLGRN-OAKLWN S DIST 126</v>
          </cell>
          <cell r="C162" t="str">
            <v>COOK</v>
          </cell>
          <cell r="D162" t="str">
            <v>Elementary</v>
          </cell>
          <cell r="E162"/>
          <cell r="F162">
            <v>1492.54</v>
          </cell>
          <cell r="G162"/>
          <cell r="H162">
            <v>490597903</v>
          </cell>
          <cell r="I162">
            <v>23311574.09</v>
          </cell>
          <cell r="J162">
            <v>15618.72</v>
          </cell>
          <cell r="K162"/>
          <cell r="L162">
            <v>21.04</v>
          </cell>
          <cell r="M162">
            <v>14.56</v>
          </cell>
          <cell r="N162">
            <v>21731.38</v>
          </cell>
          <cell r="O162"/>
          <cell r="P162">
            <v>6.15</v>
          </cell>
          <cell r="Q162">
            <v>9179.1200000000008</v>
          </cell>
          <cell r="R162"/>
          <cell r="S162">
            <v>0.63919999999999999</v>
          </cell>
          <cell r="T162">
            <v>0.63919999999999999</v>
          </cell>
          <cell r="U162"/>
          <cell r="V162">
            <v>14900758.15</v>
          </cell>
          <cell r="W162"/>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cell r="AH162">
            <v>1065642.6499999999</v>
          </cell>
          <cell r="AI162"/>
          <cell r="AJ162">
            <v>2398972.19</v>
          </cell>
          <cell r="AK162">
            <v>26653415.699999999</v>
          </cell>
          <cell r="AL162">
            <v>1.1433554678503479</v>
          </cell>
          <cell r="AM162"/>
        </row>
        <row r="163">
          <cell r="A163" t="str">
            <v>0701612700200</v>
          </cell>
          <cell r="B163" t="str">
            <v>WORTH SCHOOL DISTRICT 127</v>
          </cell>
          <cell r="C163" t="str">
            <v>COOK</v>
          </cell>
          <cell r="D163" t="str">
            <v>Elementary</v>
          </cell>
          <cell r="E163"/>
          <cell r="F163">
            <v>995.46</v>
          </cell>
          <cell r="G163"/>
          <cell r="H163">
            <v>149973788</v>
          </cell>
          <cell r="I163">
            <v>16730936.5</v>
          </cell>
          <cell r="J163">
            <v>16807.240000000002</v>
          </cell>
          <cell r="K163"/>
          <cell r="L163">
            <v>8.9600000000000009</v>
          </cell>
          <cell r="M163">
            <v>6.2</v>
          </cell>
          <cell r="N163">
            <v>6171.85</v>
          </cell>
          <cell r="O163"/>
          <cell r="P163">
            <v>34.57</v>
          </cell>
          <cell r="Q163">
            <v>34413.050000000003</v>
          </cell>
          <cell r="R163"/>
          <cell r="S163">
            <v>0.1991</v>
          </cell>
          <cell r="T163">
            <v>0.1991</v>
          </cell>
          <cell r="U163"/>
          <cell r="V163">
            <v>3331129.45</v>
          </cell>
          <cell r="W163"/>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cell r="AH163">
            <v>1370680.33</v>
          </cell>
          <cell r="AI163"/>
          <cell r="AJ163">
            <v>7587540.1600000001</v>
          </cell>
          <cell r="AK163">
            <v>12415657.620000001</v>
          </cell>
          <cell r="AL163">
            <v>0.74207786396176934</v>
          </cell>
          <cell r="AM163"/>
        </row>
        <row r="164">
          <cell r="A164" t="str">
            <v>0701612750200</v>
          </cell>
          <cell r="B164" t="str">
            <v>CHICAGO RIDGE SCHOOL DIST 127-5</v>
          </cell>
          <cell r="C164" t="str">
            <v>COOK</v>
          </cell>
          <cell r="D164" t="str">
            <v>Elementary</v>
          </cell>
          <cell r="E164"/>
          <cell r="F164">
            <v>1323.21</v>
          </cell>
          <cell r="G164"/>
          <cell r="H164">
            <v>146482202</v>
          </cell>
          <cell r="I164">
            <v>23570134.91</v>
          </cell>
          <cell r="J164">
            <v>17812.84</v>
          </cell>
          <cell r="K164"/>
          <cell r="L164">
            <v>6.21</v>
          </cell>
          <cell r="M164">
            <v>4.29</v>
          </cell>
          <cell r="N164">
            <v>5676.57</v>
          </cell>
          <cell r="O164"/>
          <cell r="P164">
            <v>60.68</v>
          </cell>
          <cell r="Q164">
            <v>80292.38</v>
          </cell>
          <cell r="R164"/>
          <cell r="S164">
            <v>0.13150000000000001</v>
          </cell>
          <cell r="T164">
            <v>0.13150000000000001</v>
          </cell>
          <cell r="U164"/>
          <cell r="V164">
            <v>3099472.74</v>
          </cell>
          <cell r="W164"/>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cell r="AH164">
            <v>2203985.75</v>
          </cell>
          <cell r="AI164"/>
          <cell r="AJ164">
            <v>11546767.279999999</v>
          </cell>
          <cell r="AK164">
            <v>15602466.799999999</v>
          </cell>
          <cell r="AL164">
            <v>0.66195916398341903</v>
          </cell>
          <cell r="AM164"/>
        </row>
        <row r="165">
          <cell r="A165" t="str">
            <v>0701612800200</v>
          </cell>
          <cell r="B165" t="str">
            <v>PALOS HEIGHTS SCHOOL DIST 128</v>
          </cell>
          <cell r="C165" t="str">
            <v>COOK</v>
          </cell>
          <cell r="D165" t="str">
            <v>Elementary</v>
          </cell>
          <cell r="E165"/>
          <cell r="F165">
            <v>703.25</v>
          </cell>
          <cell r="G165"/>
          <cell r="H165">
            <v>304819560</v>
          </cell>
          <cell r="I165">
            <v>9637718.6699999999</v>
          </cell>
          <cell r="J165">
            <v>13704.54</v>
          </cell>
          <cell r="K165"/>
          <cell r="L165">
            <v>31.62</v>
          </cell>
          <cell r="M165">
            <v>21.89</v>
          </cell>
          <cell r="N165">
            <v>15394.14</v>
          </cell>
          <cell r="O165"/>
          <cell r="P165">
            <v>96.23</v>
          </cell>
          <cell r="Q165">
            <v>67673.740000000005</v>
          </cell>
          <cell r="R165"/>
          <cell r="S165">
            <v>0.92059999999999997</v>
          </cell>
          <cell r="T165">
            <v>0.9</v>
          </cell>
          <cell r="U165"/>
          <cell r="V165">
            <v>8673946.8000000007</v>
          </cell>
          <cell r="W165"/>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cell r="AH165">
            <v>67726.12</v>
          </cell>
          <cell r="AI165"/>
          <cell r="AJ165">
            <v>616866.57999999996</v>
          </cell>
          <cell r="AK165">
            <v>9721466.1400000006</v>
          </cell>
          <cell r="AL165">
            <v>1.0086895532923872</v>
          </cell>
          <cell r="AM165"/>
        </row>
        <row r="166">
          <cell r="A166" t="str">
            <v>0701613000200</v>
          </cell>
          <cell r="B166" t="str">
            <v>COOK COUNTY SCHOOL DIST 130</v>
          </cell>
          <cell r="C166" t="str">
            <v>COOK</v>
          </cell>
          <cell r="D166" t="str">
            <v>Elementary</v>
          </cell>
          <cell r="E166"/>
          <cell r="F166">
            <v>2975.78</v>
          </cell>
          <cell r="G166"/>
          <cell r="H166">
            <v>529176198</v>
          </cell>
          <cell r="I166">
            <v>49755610.829999998</v>
          </cell>
          <cell r="J166">
            <v>16720.189999999999</v>
          </cell>
          <cell r="K166"/>
          <cell r="L166">
            <v>10.63</v>
          </cell>
          <cell r="M166">
            <v>7.35</v>
          </cell>
          <cell r="N166">
            <v>21871.98</v>
          </cell>
          <cell r="O166"/>
          <cell r="P166">
            <v>22.37</v>
          </cell>
          <cell r="Q166">
            <v>66568.19</v>
          </cell>
          <cell r="R166"/>
          <cell r="S166">
            <v>0.24829999999999999</v>
          </cell>
          <cell r="T166">
            <v>0.24829999999999999</v>
          </cell>
          <cell r="U166"/>
          <cell r="V166">
            <v>12354318.16</v>
          </cell>
          <cell r="W166"/>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cell r="AH166">
            <v>6170863.2000000002</v>
          </cell>
          <cell r="AI166"/>
          <cell r="AJ166">
            <v>20005593.460000001</v>
          </cell>
          <cell r="AK166">
            <v>41115234.859999999</v>
          </cell>
          <cell r="AL166">
            <v>0.82634368615186793</v>
          </cell>
          <cell r="AM166"/>
        </row>
        <row r="167">
          <cell r="A167" t="str">
            <v>0701613200200</v>
          </cell>
          <cell r="B167" t="str">
            <v>CALUMET PUBLIC SCHOOLS DIST 132</v>
          </cell>
          <cell r="C167" t="str">
            <v>COOK</v>
          </cell>
          <cell r="D167" t="str">
            <v>Elementary</v>
          </cell>
          <cell r="E167"/>
          <cell r="F167">
            <v>918.56</v>
          </cell>
          <cell r="G167"/>
          <cell r="H167">
            <v>95418074</v>
          </cell>
          <cell r="I167">
            <v>15575083.140000001</v>
          </cell>
          <cell r="J167">
            <v>16955.97</v>
          </cell>
          <cell r="K167"/>
          <cell r="L167">
            <v>6.12</v>
          </cell>
          <cell r="M167">
            <v>4.2300000000000004</v>
          </cell>
          <cell r="N167">
            <v>3885.5</v>
          </cell>
          <cell r="O167"/>
          <cell r="P167">
            <v>61.62</v>
          </cell>
          <cell r="Q167">
            <v>56601.66</v>
          </cell>
          <cell r="R167"/>
          <cell r="S167">
            <v>0.12959999999999999</v>
          </cell>
          <cell r="T167">
            <v>0.12959999999999999</v>
          </cell>
          <cell r="U167"/>
          <cell r="V167">
            <v>2018530.77</v>
          </cell>
          <cell r="W167"/>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cell r="AH167">
            <v>3185882</v>
          </cell>
          <cell r="AI167"/>
          <cell r="AJ167">
            <v>9978732.2300000004</v>
          </cell>
          <cell r="AK167">
            <v>12822491.74</v>
          </cell>
          <cell r="AL167">
            <v>0.82326955334634566</v>
          </cell>
          <cell r="AM167"/>
        </row>
        <row r="168">
          <cell r="A168" t="str">
            <v>0701613300200</v>
          </cell>
          <cell r="B168" t="str">
            <v>GEN GEO PATTON SCHOOL DIST 133</v>
          </cell>
          <cell r="C168" t="str">
            <v>COOK</v>
          </cell>
          <cell r="D168" t="str">
            <v>Elementary</v>
          </cell>
          <cell r="E168"/>
          <cell r="F168">
            <v>198.88</v>
          </cell>
          <cell r="G168"/>
          <cell r="H168">
            <v>24789377</v>
          </cell>
          <cell r="I168">
            <v>3193375.89</v>
          </cell>
          <cell r="J168">
            <v>16056.79</v>
          </cell>
          <cell r="K168"/>
          <cell r="L168">
            <v>7.76</v>
          </cell>
          <cell r="M168">
            <v>5.37</v>
          </cell>
          <cell r="N168">
            <v>1067.98</v>
          </cell>
          <cell r="O168"/>
          <cell r="P168">
            <v>45.02</v>
          </cell>
          <cell r="Q168">
            <v>8953.57</v>
          </cell>
          <cell r="R168"/>
          <cell r="S168">
            <v>0.16750000000000001</v>
          </cell>
          <cell r="T168">
            <v>0.16750000000000001</v>
          </cell>
          <cell r="U168"/>
          <cell r="V168">
            <v>534890.46</v>
          </cell>
          <cell r="W168"/>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cell r="AH168">
            <v>1016038.85</v>
          </cell>
          <cell r="AI168"/>
          <cell r="AJ168">
            <v>2861218.37</v>
          </cell>
          <cell r="AK168">
            <v>5421709.9699999997</v>
          </cell>
          <cell r="AL168">
            <v>1.6977988676428566</v>
          </cell>
          <cell r="AM168"/>
        </row>
        <row r="169">
          <cell r="A169" t="str">
            <v>0701613500200</v>
          </cell>
          <cell r="B169" t="str">
            <v>ORLAND SCHOOL DISTRICT 135</v>
          </cell>
          <cell r="C169" t="str">
            <v>COOK</v>
          </cell>
          <cell r="D169" t="str">
            <v>Elementary</v>
          </cell>
          <cell r="E169"/>
          <cell r="F169">
            <v>5162.25</v>
          </cell>
          <cell r="G169"/>
          <cell r="H169">
            <v>2145911813</v>
          </cell>
          <cell r="I169">
            <v>74015722.239999995</v>
          </cell>
          <cell r="J169">
            <v>14337.88</v>
          </cell>
          <cell r="K169"/>
          <cell r="L169">
            <v>28.99</v>
          </cell>
          <cell r="M169">
            <v>20.07</v>
          </cell>
          <cell r="N169">
            <v>103606.35</v>
          </cell>
          <cell r="O169"/>
          <cell r="P169">
            <v>63.84</v>
          </cell>
          <cell r="Q169">
            <v>329558.03999999998</v>
          </cell>
          <cell r="R169"/>
          <cell r="S169">
            <v>0.87450000000000006</v>
          </cell>
          <cell r="T169">
            <v>0.87450000000000006</v>
          </cell>
          <cell r="U169"/>
          <cell r="V169">
            <v>64726749.090000004</v>
          </cell>
          <cell r="W169"/>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cell r="AH169">
            <v>809716.83</v>
          </cell>
          <cell r="AI169"/>
          <cell r="AJ169">
            <v>4597858.95</v>
          </cell>
          <cell r="AK169">
            <v>76466696.519999996</v>
          </cell>
          <cell r="AL169">
            <v>1.0331142385134415</v>
          </cell>
          <cell r="AM169"/>
        </row>
        <row r="170">
          <cell r="A170" t="str">
            <v>0701614000200</v>
          </cell>
          <cell r="B170" t="str">
            <v>KIRBY SCHOOL DIST 140</v>
          </cell>
          <cell r="C170" t="str">
            <v>COOK</v>
          </cell>
          <cell r="D170" t="str">
            <v>Elementary</v>
          </cell>
          <cell r="E170"/>
          <cell r="F170">
            <v>3444.04</v>
          </cell>
          <cell r="G170"/>
          <cell r="H170">
            <v>829268551</v>
          </cell>
          <cell r="I170">
            <v>49477473.700000003</v>
          </cell>
          <cell r="J170">
            <v>14366.11</v>
          </cell>
          <cell r="K170"/>
          <cell r="L170">
            <v>16.760000000000002</v>
          </cell>
          <cell r="M170">
            <v>11.6</v>
          </cell>
          <cell r="N170">
            <v>39950.86</v>
          </cell>
          <cell r="O170"/>
          <cell r="P170">
            <v>0.23</v>
          </cell>
          <cell r="Q170">
            <v>792.12</v>
          </cell>
          <cell r="R170"/>
          <cell r="S170">
            <v>0.47249999999999998</v>
          </cell>
          <cell r="T170">
            <v>0.47249999999999998</v>
          </cell>
          <cell r="U170"/>
          <cell r="V170">
            <v>23378106.32</v>
          </cell>
          <cell r="W170"/>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cell r="AH170">
            <v>591040.36</v>
          </cell>
          <cell r="AI170"/>
          <cell r="AJ170">
            <v>5743224.6500000004</v>
          </cell>
          <cell r="AK170">
            <v>38983852.450000003</v>
          </cell>
          <cell r="AL170">
            <v>0.78791113479991604</v>
          </cell>
          <cell r="AM170"/>
        </row>
        <row r="171">
          <cell r="A171" t="str">
            <v>0701614200200</v>
          </cell>
          <cell r="B171" t="str">
            <v>FOREST RIDGE SCHOOL DIST 142</v>
          </cell>
          <cell r="C171" t="str">
            <v>COOK</v>
          </cell>
          <cell r="D171" t="str">
            <v>Elementary</v>
          </cell>
          <cell r="E171"/>
          <cell r="F171">
            <v>1482.12</v>
          </cell>
          <cell r="G171"/>
          <cell r="H171">
            <v>259162344</v>
          </cell>
          <cell r="I171">
            <v>21706503.649999999</v>
          </cell>
          <cell r="J171">
            <v>14645.57</v>
          </cell>
          <cell r="K171"/>
          <cell r="L171">
            <v>11.93</v>
          </cell>
          <cell r="M171">
            <v>8.25</v>
          </cell>
          <cell r="N171">
            <v>12227.49</v>
          </cell>
          <cell r="O171"/>
          <cell r="P171">
            <v>14.66</v>
          </cell>
          <cell r="Q171">
            <v>21727.87</v>
          </cell>
          <cell r="R171"/>
          <cell r="S171">
            <v>0.29099999999999998</v>
          </cell>
          <cell r="T171">
            <v>0.29099999999999998</v>
          </cell>
          <cell r="U171"/>
          <cell r="V171">
            <v>6316592.5599999996</v>
          </cell>
          <cell r="W171"/>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cell r="AH171">
            <v>354479.53</v>
          </cell>
          <cell r="AI171"/>
          <cell r="AJ171">
            <v>7565152.5700000003</v>
          </cell>
          <cell r="AK171">
            <v>14811186.02</v>
          </cell>
          <cell r="AL171">
            <v>0.6823386326429407</v>
          </cell>
          <cell r="AM171"/>
        </row>
        <row r="172">
          <cell r="A172" t="str">
            <v>0701614300200</v>
          </cell>
          <cell r="B172" t="str">
            <v>MIDLOTHIAN SCHOOL DIST 143</v>
          </cell>
          <cell r="C172" t="str">
            <v>COOK</v>
          </cell>
          <cell r="D172" t="str">
            <v>Elementary</v>
          </cell>
          <cell r="E172"/>
          <cell r="F172">
            <v>1581.89</v>
          </cell>
          <cell r="G172"/>
          <cell r="H172">
            <v>196372955</v>
          </cell>
          <cell r="I172">
            <v>25094069.390000001</v>
          </cell>
          <cell r="J172">
            <v>15863.34</v>
          </cell>
          <cell r="K172"/>
          <cell r="L172">
            <v>7.82</v>
          </cell>
          <cell r="M172">
            <v>5.41</v>
          </cell>
          <cell r="N172">
            <v>8558.02</v>
          </cell>
          <cell r="O172"/>
          <cell r="P172">
            <v>44.48</v>
          </cell>
          <cell r="Q172">
            <v>70362.460000000006</v>
          </cell>
          <cell r="R172"/>
          <cell r="S172">
            <v>0.16889999999999999</v>
          </cell>
          <cell r="T172">
            <v>0.16889999999999999</v>
          </cell>
          <cell r="U172"/>
          <cell r="V172">
            <v>4238388.3099999996</v>
          </cell>
          <cell r="W172"/>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cell r="AH172">
            <v>1927922.64</v>
          </cell>
          <cell r="AI172"/>
          <cell r="AJ172">
            <v>12600046.1</v>
          </cell>
          <cell r="AK172">
            <v>17878842.079999998</v>
          </cell>
          <cell r="AL172">
            <v>0.71247280790275991</v>
          </cell>
          <cell r="AM172"/>
        </row>
        <row r="173">
          <cell r="A173" t="str">
            <v>0701614350200</v>
          </cell>
          <cell r="B173" t="str">
            <v>POSEN-ROBBINS EL SCH DIST 143-5</v>
          </cell>
          <cell r="C173" t="str">
            <v>COOK</v>
          </cell>
          <cell r="D173" t="str">
            <v>Elementary</v>
          </cell>
          <cell r="E173"/>
          <cell r="F173">
            <v>1201.6300000000001</v>
          </cell>
          <cell r="G173"/>
          <cell r="H173">
            <v>120645854</v>
          </cell>
          <cell r="I173">
            <v>21782182.600000001</v>
          </cell>
          <cell r="J173">
            <v>18127.189999999999</v>
          </cell>
          <cell r="K173"/>
          <cell r="L173">
            <v>5.53</v>
          </cell>
          <cell r="M173">
            <v>3.82</v>
          </cell>
          <cell r="N173">
            <v>4590.22</v>
          </cell>
          <cell r="O173"/>
          <cell r="P173">
            <v>68.22</v>
          </cell>
          <cell r="Q173">
            <v>81975.19</v>
          </cell>
          <cell r="R173"/>
          <cell r="S173">
            <v>0.1176</v>
          </cell>
          <cell r="T173">
            <v>0.1176</v>
          </cell>
          <cell r="U173"/>
          <cell r="V173">
            <v>2561584.67</v>
          </cell>
          <cell r="W173"/>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cell r="AH173">
            <v>4505129.74</v>
          </cell>
          <cell r="AI173"/>
          <cell r="AJ173">
            <v>14070802.07</v>
          </cell>
          <cell r="AK173">
            <v>17094706.550000001</v>
          </cell>
          <cell r="AL173">
            <v>0.78480227918023238</v>
          </cell>
          <cell r="AM173"/>
        </row>
        <row r="174">
          <cell r="A174" t="str">
            <v>0701614400200</v>
          </cell>
          <cell r="B174" t="str">
            <v>PRAIRIE-HILLS ELEM SCH DIST 144</v>
          </cell>
          <cell r="C174" t="str">
            <v>COOK</v>
          </cell>
          <cell r="D174" t="str">
            <v>Elementary</v>
          </cell>
          <cell r="E174"/>
          <cell r="F174">
            <v>2530.4499999999998</v>
          </cell>
          <cell r="G174"/>
          <cell r="H174">
            <v>264896231</v>
          </cell>
          <cell r="I174">
            <v>41654102.890000001</v>
          </cell>
          <cell r="J174">
            <v>16461.14</v>
          </cell>
          <cell r="K174"/>
          <cell r="L174">
            <v>6.35</v>
          </cell>
          <cell r="M174">
            <v>4.3899999999999997</v>
          </cell>
          <cell r="N174">
            <v>11108.67</v>
          </cell>
          <cell r="O174"/>
          <cell r="P174">
            <v>59.13</v>
          </cell>
          <cell r="Q174">
            <v>149625.5</v>
          </cell>
          <cell r="R174"/>
          <cell r="S174">
            <v>0.1346</v>
          </cell>
          <cell r="T174">
            <v>0.1346</v>
          </cell>
          <cell r="U174"/>
          <cell r="V174">
            <v>5606642.2400000002</v>
          </cell>
          <cell r="W174"/>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cell r="AH174">
            <v>4639713.57</v>
          </cell>
          <cell r="AI174"/>
          <cell r="AJ174">
            <v>21875440.359999999</v>
          </cell>
          <cell r="AK174">
            <v>29021991.789999999</v>
          </cell>
          <cell r="AL174">
            <v>0.69673789078211978</v>
          </cell>
          <cell r="AM174"/>
        </row>
        <row r="175">
          <cell r="A175" t="str">
            <v>0701614500200</v>
          </cell>
          <cell r="B175" t="str">
            <v>ARBOR PARK SCHOOL DISTRICT 145</v>
          </cell>
          <cell r="C175" t="str">
            <v>COOK</v>
          </cell>
          <cell r="D175" t="str">
            <v>Elementary</v>
          </cell>
          <cell r="E175"/>
          <cell r="F175">
            <v>1096.8800000000001</v>
          </cell>
          <cell r="G175"/>
          <cell r="H175">
            <v>200470643</v>
          </cell>
          <cell r="I175">
            <v>16758706.25</v>
          </cell>
          <cell r="J175">
            <v>15278.52</v>
          </cell>
          <cell r="K175"/>
          <cell r="L175">
            <v>11.96</v>
          </cell>
          <cell r="M175">
            <v>8.2799999999999994</v>
          </cell>
          <cell r="N175">
            <v>9082.16</v>
          </cell>
          <cell r="O175"/>
          <cell r="P175">
            <v>14.44</v>
          </cell>
          <cell r="Q175">
            <v>15838.94</v>
          </cell>
          <cell r="R175"/>
          <cell r="S175">
            <v>0.29249999999999998</v>
          </cell>
          <cell r="T175">
            <v>0.29249999999999998</v>
          </cell>
          <cell r="U175"/>
          <cell r="V175">
            <v>4901921.57</v>
          </cell>
          <cell r="W175"/>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cell r="AH175">
            <v>640309.82999999996</v>
          </cell>
          <cell r="AI175"/>
          <cell r="AJ175">
            <v>6424133.2000000002</v>
          </cell>
          <cell r="AK175">
            <v>12720236.77</v>
          </cell>
          <cell r="AL175">
            <v>0.75902259877608391</v>
          </cell>
          <cell r="AM175"/>
        </row>
        <row r="176">
          <cell r="A176" t="str">
            <v>0701614600400</v>
          </cell>
          <cell r="B176" t="str">
            <v>TINLEY PARK COMM SCH DIST 146</v>
          </cell>
          <cell r="C176" t="str">
            <v>COOK</v>
          </cell>
          <cell r="D176" t="str">
            <v>Elementary</v>
          </cell>
          <cell r="E176"/>
          <cell r="F176">
            <v>2240.63</v>
          </cell>
          <cell r="G176"/>
          <cell r="H176">
            <v>619077898</v>
          </cell>
          <cell r="I176">
            <v>32757312.510000002</v>
          </cell>
          <cell r="J176">
            <v>14619.68</v>
          </cell>
          <cell r="K176"/>
          <cell r="L176">
            <v>18.89</v>
          </cell>
          <cell r="M176">
            <v>13.07</v>
          </cell>
          <cell r="N176">
            <v>29285.03</v>
          </cell>
          <cell r="O176"/>
          <cell r="P176">
            <v>0.98</v>
          </cell>
          <cell r="Q176">
            <v>2195.81</v>
          </cell>
          <cell r="R176"/>
          <cell r="S176">
            <v>0.55649999999999999</v>
          </cell>
          <cell r="T176">
            <v>0.55649999999999999</v>
          </cell>
          <cell r="U176"/>
          <cell r="V176">
            <v>18229444.41</v>
          </cell>
          <cell r="W176"/>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cell r="AH176">
            <v>649904.39</v>
          </cell>
          <cell r="AI176"/>
          <cell r="AJ176">
            <v>4920681.33</v>
          </cell>
          <cell r="AK176">
            <v>32456631.229999997</v>
          </cell>
          <cell r="AL176">
            <v>0.99082094173909374</v>
          </cell>
          <cell r="AM176"/>
        </row>
        <row r="177">
          <cell r="A177" t="str">
            <v>0701614700200</v>
          </cell>
          <cell r="B177" t="str">
            <v>W HARVEY-DIXMOOR PUB SCH DIST147</v>
          </cell>
          <cell r="C177" t="str">
            <v>COOK</v>
          </cell>
          <cell r="D177" t="str">
            <v>Elementary</v>
          </cell>
          <cell r="E177"/>
          <cell r="F177">
            <v>749.71</v>
          </cell>
          <cell r="G177"/>
          <cell r="H177">
            <v>89560457</v>
          </cell>
          <cell r="I177">
            <v>14250403.939999999</v>
          </cell>
          <cell r="J177">
            <v>19007.88</v>
          </cell>
          <cell r="K177"/>
          <cell r="L177">
            <v>6.28</v>
          </cell>
          <cell r="M177">
            <v>4.34</v>
          </cell>
          <cell r="N177">
            <v>3253.74</v>
          </cell>
          <cell r="O177"/>
          <cell r="P177">
            <v>59.9</v>
          </cell>
          <cell r="Q177">
            <v>44907.62</v>
          </cell>
          <cell r="R177"/>
          <cell r="S177">
            <v>0.13300000000000001</v>
          </cell>
          <cell r="T177">
            <v>0.13300000000000001</v>
          </cell>
          <cell r="U177"/>
          <cell r="V177">
            <v>1895303.72</v>
          </cell>
          <cell r="W177"/>
          <cell r="X177">
            <v>2427643.25</v>
          </cell>
          <cell r="Y177">
            <v>10538601.49</v>
          </cell>
          <cell r="Z177">
            <v>14861548.460000001</v>
          </cell>
          <cell r="AA177">
            <v>1</v>
          </cell>
          <cell r="AB177">
            <v>92916290</v>
          </cell>
          <cell r="AC177">
            <v>3.8896899999999998E-2</v>
          </cell>
          <cell r="AD177">
            <v>3614155.64</v>
          </cell>
          <cell r="AE177">
            <v>228607.3</v>
          </cell>
          <cell r="AF177">
            <v>2123911.02</v>
          </cell>
          <cell r="AG177"/>
          <cell r="AH177">
            <v>4031248.6</v>
          </cell>
          <cell r="AI177"/>
          <cell r="AJ177">
            <v>10538601.49</v>
          </cell>
          <cell r="AK177">
            <v>15090155.76</v>
          </cell>
          <cell r="AL177">
            <v>1.0589282818603387</v>
          </cell>
          <cell r="AM177"/>
        </row>
        <row r="178">
          <cell r="A178" t="str">
            <v>0701614800200</v>
          </cell>
          <cell r="B178" t="str">
            <v>DOLTON SCHOOL DISTRICT 148</v>
          </cell>
          <cell r="C178" t="str">
            <v>COOK</v>
          </cell>
          <cell r="D178" t="str">
            <v>Elementary</v>
          </cell>
          <cell r="E178"/>
          <cell r="F178">
            <v>1930.39</v>
          </cell>
          <cell r="G178"/>
          <cell r="H178">
            <v>160066871</v>
          </cell>
          <cell r="I178">
            <v>33082175.41</v>
          </cell>
          <cell r="J178">
            <v>17137.560000000001</v>
          </cell>
          <cell r="K178"/>
          <cell r="L178">
            <v>4.83</v>
          </cell>
          <cell r="M178">
            <v>3.34</v>
          </cell>
          <cell r="N178">
            <v>6447.5</v>
          </cell>
          <cell r="O178"/>
          <cell r="P178">
            <v>76.38</v>
          </cell>
          <cell r="Q178">
            <v>147443.18</v>
          </cell>
          <cell r="R178"/>
          <cell r="S178">
            <v>0.1046</v>
          </cell>
          <cell r="T178">
            <v>0.1046</v>
          </cell>
          <cell r="U178"/>
          <cell r="V178">
            <v>3460395.54</v>
          </cell>
          <cell r="W178"/>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cell r="AH178">
            <v>7112331.8499999996</v>
          </cell>
          <cell r="AI178"/>
          <cell r="AJ178">
            <v>22299737.879999999</v>
          </cell>
          <cell r="AK178">
            <v>28065743.710000001</v>
          </cell>
          <cell r="AL178">
            <v>0.8483645153975079</v>
          </cell>
          <cell r="AM178"/>
        </row>
        <row r="179">
          <cell r="A179" t="str">
            <v>0701614900200</v>
          </cell>
          <cell r="B179" t="str">
            <v>DOLTON SCHOOL DISTRICT 149</v>
          </cell>
          <cell r="C179" t="str">
            <v>COOK</v>
          </cell>
          <cell r="D179" t="str">
            <v>Elementary</v>
          </cell>
          <cell r="E179"/>
          <cell r="F179">
            <v>2377.38</v>
          </cell>
          <cell r="G179"/>
          <cell r="H179">
            <v>259565668</v>
          </cell>
          <cell r="I179">
            <v>40188944.149999999</v>
          </cell>
          <cell r="J179">
            <v>16904.72</v>
          </cell>
          <cell r="K179"/>
          <cell r="L179">
            <v>6.45</v>
          </cell>
          <cell r="M179">
            <v>4.46</v>
          </cell>
          <cell r="N179">
            <v>10603.11</v>
          </cell>
          <cell r="O179"/>
          <cell r="P179">
            <v>58.06</v>
          </cell>
          <cell r="Q179">
            <v>138030.68</v>
          </cell>
          <cell r="R179"/>
          <cell r="S179">
            <v>0.13669999999999999</v>
          </cell>
          <cell r="T179">
            <v>0.13669999999999999</v>
          </cell>
          <cell r="U179"/>
          <cell r="V179">
            <v>5493828.6600000001</v>
          </cell>
          <cell r="W179"/>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cell r="AH179">
            <v>6781520.3899999997</v>
          </cell>
          <cell r="AI179"/>
          <cell r="AJ179">
            <v>22790897.82</v>
          </cell>
          <cell r="AK179">
            <v>30143625.690000001</v>
          </cell>
          <cell r="AL179">
            <v>0.75004771405520998</v>
          </cell>
          <cell r="AM179"/>
        </row>
        <row r="180">
          <cell r="A180" t="str">
            <v>0701615000200</v>
          </cell>
          <cell r="B180" t="str">
            <v>SOUTH HOLLAND SCHOOL DIST 150</v>
          </cell>
          <cell r="C180" t="str">
            <v>COOK</v>
          </cell>
          <cell r="D180" t="str">
            <v>Elementary</v>
          </cell>
          <cell r="E180"/>
          <cell r="F180">
            <v>865.62</v>
          </cell>
          <cell r="G180"/>
          <cell r="H180">
            <v>187781973</v>
          </cell>
          <cell r="I180">
            <v>13416091.99</v>
          </cell>
          <cell r="J180">
            <v>15498.82</v>
          </cell>
          <cell r="K180"/>
          <cell r="L180">
            <v>13.99</v>
          </cell>
          <cell r="M180">
            <v>9.68</v>
          </cell>
          <cell r="N180">
            <v>8379.2000000000007</v>
          </cell>
          <cell r="O180"/>
          <cell r="P180">
            <v>5.76</v>
          </cell>
          <cell r="Q180">
            <v>4985.97</v>
          </cell>
          <cell r="R180"/>
          <cell r="S180">
            <v>0.36509999999999998</v>
          </cell>
          <cell r="T180">
            <v>0.36509999999999998</v>
          </cell>
          <cell r="U180"/>
          <cell r="V180">
            <v>4898215.18</v>
          </cell>
          <cell r="W180"/>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cell r="AH180">
            <v>648501.82999999996</v>
          </cell>
          <cell r="AI180"/>
          <cell r="AJ180">
            <v>3341102.52</v>
          </cell>
          <cell r="AK180">
            <v>10220603.720000001</v>
          </cell>
          <cell r="AL180">
            <v>0.76181675912912405</v>
          </cell>
          <cell r="AM180"/>
        </row>
        <row r="181">
          <cell r="A181" t="str">
            <v>0701615100200</v>
          </cell>
          <cell r="B181" t="str">
            <v>SOUTH HOLLAND SCHOOL DIST 151</v>
          </cell>
          <cell r="C181" t="str">
            <v>COOK</v>
          </cell>
          <cell r="D181" t="str">
            <v>Elementary</v>
          </cell>
          <cell r="E181"/>
          <cell r="F181">
            <v>1485.72</v>
          </cell>
          <cell r="G181"/>
          <cell r="H181">
            <v>212202925</v>
          </cell>
          <cell r="I181">
            <v>25562482.350000001</v>
          </cell>
          <cell r="J181">
            <v>17205.45</v>
          </cell>
          <cell r="K181"/>
          <cell r="L181">
            <v>8.3000000000000007</v>
          </cell>
          <cell r="M181">
            <v>5.74</v>
          </cell>
          <cell r="N181">
            <v>8528.0300000000007</v>
          </cell>
          <cell r="O181"/>
          <cell r="P181">
            <v>40.19</v>
          </cell>
          <cell r="Q181">
            <v>59711.08</v>
          </cell>
          <cell r="R181"/>
          <cell r="S181">
            <v>0.18110000000000001</v>
          </cell>
          <cell r="T181">
            <v>0.18110000000000001</v>
          </cell>
          <cell r="U181"/>
          <cell r="V181">
            <v>4629365.55</v>
          </cell>
          <cell r="W181"/>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cell r="AH181">
            <v>3069846.63</v>
          </cell>
          <cell r="AI181"/>
          <cell r="AJ181">
            <v>13827288.029999999</v>
          </cell>
          <cell r="AK181">
            <v>21185133.280000001</v>
          </cell>
          <cell r="AL181">
            <v>0.82875884235084862</v>
          </cell>
          <cell r="AM181"/>
        </row>
        <row r="182">
          <cell r="A182" t="str">
            <v>0701615200200</v>
          </cell>
          <cell r="B182" t="str">
            <v>HARVEY SCHOOL DISTRICT 152</v>
          </cell>
          <cell r="C182" t="str">
            <v>COOK</v>
          </cell>
          <cell r="D182" t="str">
            <v>Elementary</v>
          </cell>
          <cell r="E182"/>
          <cell r="F182">
            <v>1563.06</v>
          </cell>
          <cell r="G182"/>
          <cell r="H182">
            <v>114552066</v>
          </cell>
          <cell r="I182">
            <v>28046735.27</v>
          </cell>
          <cell r="J182">
            <v>17943.47</v>
          </cell>
          <cell r="K182"/>
          <cell r="L182">
            <v>4.08</v>
          </cell>
          <cell r="M182">
            <v>2.82</v>
          </cell>
          <cell r="N182">
            <v>4407.82</v>
          </cell>
          <cell r="O182"/>
          <cell r="P182">
            <v>85.74</v>
          </cell>
          <cell r="Q182">
            <v>134016.76</v>
          </cell>
          <cell r="R182"/>
          <cell r="S182">
            <v>9.1600000000000001E-2</v>
          </cell>
          <cell r="T182">
            <v>9.1600000000000001E-2</v>
          </cell>
          <cell r="U182"/>
          <cell r="V182">
            <v>2569080.9500000002</v>
          </cell>
          <cell r="W182"/>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cell r="AH182">
            <v>6286906.9500000002</v>
          </cell>
          <cell r="AI182"/>
          <cell r="AJ182">
            <v>18695276.149999999</v>
          </cell>
          <cell r="AK182">
            <v>23882518.599999998</v>
          </cell>
          <cell r="AL182">
            <v>0.85152579685614149</v>
          </cell>
          <cell r="AM182"/>
        </row>
        <row r="183">
          <cell r="A183" t="str">
            <v>0701615250200</v>
          </cell>
          <cell r="B183" t="str">
            <v>HAZEL CREST SCHOOL DIST 152-5</v>
          </cell>
          <cell r="C183" t="str">
            <v>COOK</v>
          </cell>
          <cell r="D183" t="str">
            <v>Elementary</v>
          </cell>
          <cell r="E183"/>
          <cell r="F183">
            <v>856.04</v>
          </cell>
          <cell r="G183"/>
          <cell r="H183">
            <v>100832067</v>
          </cell>
          <cell r="I183">
            <v>14211518.67</v>
          </cell>
          <cell r="J183">
            <v>16601.46</v>
          </cell>
          <cell r="K183"/>
          <cell r="L183">
            <v>7.09</v>
          </cell>
          <cell r="M183">
            <v>4.9000000000000004</v>
          </cell>
          <cell r="N183">
            <v>4194.59</v>
          </cell>
          <cell r="O183"/>
          <cell r="P183">
            <v>51.55</v>
          </cell>
          <cell r="Q183">
            <v>44128.86</v>
          </cell>
          <cell r="R183"/>
          <cell r="S183">
            <v>0.15110000000000001</v>
          </cell>
          <cell r="T183">
            <v>0.15110000000000001</v>
          </cell>
          <cell r="U183"/>
          <cell r="V183">
            <v>2147360.4700000002</v>
          </cell>
          <cell r="W183"/>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cell r="AH183">
            <v>2352343.69</v>
          </cell>
          <cell r="AI183"/>
          <cell r="AJ183">
            <v>8542274.7200000007</v>
          </cell>
          <cell r="AK183">
            <v>12004185.41</v>
          </cell>
          <cell r="AL183">
            <v>0.84467998732186167</v>
          </cell>
          <cell r="AM183"/>
        </row>
        <row r="184">
          <cell r="A184" t="str">
            <v>0701615300200</v>
          </cell>
          <cell r="B184" t="str">
            <v>HOMEWOOD SCHOOL DISTRICT 153</v>
          </cell>
          <cell r="C184" t="str">
            <v>COOK</v>
          </cell>
          <cell r="D184" t="str">
            <v>Elementary</v>
          </cell>
          <cell r="E184"/>
          <cell r="F184">
            <v>1892.37</v>
          </cell>
          <cell r="G184"/>
          <cell r="H184">
            <v>305821990</v>
          </cell>
          <cell r="I184">
            <v>26682346.98</v>
          </cell>
          <cell r="J184">
            <v>14099.96</v>
          </cell>
          <cell r="K184"/>
          <cell r="L184">
            <v>11.46</v>
          </cell>
          <cell r="M184">
            <v>7.93</v>
          </cell>
          <cell r="N184">
            <v>15006.49</v>
          </cell>
          <cell r="O184"/>
          <cell r="P184">
            <v>17.22</v>
          </cell>
          <cell r="Q184">
            <v>32586.61</v>
          </cell>
          <cell r="R184"/>
          <cell r="S184">
            <v>0.27539999999999998</v>
          </cell>
          <cell r="T184">
            <v>0.27539999999999998</v>
          </cell>
          <cell r="U184"/>
          <cell r="V184">
            <v>7348318.3499999996</v>
          </cell>
          <cell r="W184"/>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cell r="AH184">
            <v>335897.01</v>
          </cell>
          <cell r="AI184"/>
          <cell r="AJ184">
            <v>8154574.3899999997</v>
          </cell>
          <cell r="AK184">
            <v>18589263.469999999</v>
          </cell>
          <cell r="AL184">
            <v>0.69668771955981812</v>
          </cell>
          <cell r="AM184"/>
        </row>
        <row r="185">
          <cell r="A185" t="str">
            <v>0701615400200</v>
          </cell>
          <cell r="B185" t="str">
            <v>THORNTON SCHOOL DISTRICT 154</v>
          </cell>
          <cell r="C185" t="str">
            <v>COOK</v>
          </cell>
          <cell r="D185" t="str">
            <v>Elementary</v>
          </cell>
          <cell r="E185"/>
          <cell r="F185">
            <v>252</v>
          </cell>
          <cell r="G185"/>
          <cell r="H185">
            <v>55058766</v>
          </cell>
          <cell r="I185">
            <v>3981941.27</v>
          </cell>
          <cell r="J185">
            <v>15801.35</v>
          </cell>
          <cell r="K185"/>
          <cell r="L185">
            <v>13.82</v>
          </cell>
          <cell r="M185">
            <v>9.56</v>
          </cell>
          <cell r="N185">
            <v>2409.12</v>
          </cell>
          <cell r="O185"/>
          <cell r="P185">
            <v>6.35</v>
          </cell>
          <cell r="Q185">
            <v>1600.2</v>
          </cell>
          <cell r="R185"/>
          <cell r="S185">
            <v>0.35859999999999997</v>
          </cell>
          <cell r="T185">
            <v>0.35859999999999997</v>
          </cell>
          <cell r="U185"/>
          <cell r="V185">
            <v>1427924.13</v>
          </cell>
          <cell r="W185"/>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cell r="AH185">
            <v>99550.04</v>
          </cell>
          <cell r="AI185"/>
          <cell r="AJ185">
            <v>593581.82999999996</v>
          </cell>
          <cell r="AK185">
            <v>2791170.48</v>
          </cell>
          <cell r="AL185">
            <v>0.7009572192911826</v>
          </cell>
          <cell r="AM185"/>
        </row>
        <row r="186">
          <cell r="A186" t="str">
            <v>0701615450200</v>
          </cell>
          <cell r="B186" t="str">
            <v>BURNHAM SCHOOL DISTRICT 154-5</v>
          </cell>
          <cell r="C186" t="str">
            <v>COOK</v>
          </cell>
          <cell r="D186" t="str">
            <v>Elementary</v>
          </cell>
          <cell r="E186"/>
          <cell r="F186">
            <v>165.56</v>
          </cell>
          <cell r="G186"/>
          <cell r="H186">
            <v>17436248</v>
          </cell>
          <cell r="I186">
            <v>2906832.66</v>
          </cell>
          <cell r="J186">
            <v>17557.57</v>
          </cell>
          <cell r="K186"/>
          <cell r="L186">
            <v>5.99</v>
          </cell>
          <cell r="M186">
            <v>4.1399999999999997</v>
          </cell>
          <cell r="N186">
            <v>685.41</v>
          </cell>
          <cell r="O186"/>
          <cell r="P186">
            <v>63.04</v>
          </cell>
          <cell r="Q186">
            <v>10436.9</v>
          </cell>
          <cell r="R186"/>
          <cell r="S186">
            <v>0.12690000000000001</v>
          </cell>
          <cell r="T186">
            <v>0.12690000000000001</v>
          </cell>
          <cell r="U186"/>
          <cell r="V186">
            <v>368877.06</v>
          </cell>
          <cell r="W186"/>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cell r="AH186">
            <v>330763.99</v>
          </cell>
          <cell r="AI186"/>
          <cell r="AJ186">
            <v>1604282.47</v>
          </cell>
          <cell r="AK186">
            <v>2254619.19</v>
          </cell>
          <cell r="AL186">
            <v>0.7756274453033013</v>
          </cell>
          <cell r="AM186"/>
        </row>
        <row r="187">
          <cell r="A187" t="str">
            <v>0701615500200</v>
          </cell>
          <cell r="B187" t="str">
            <v>CALUMET CITY SCHOOL DISTRICT 155</v>
          </cell>
          <cell r="C187" t="str">
            <v>COOK</v>
          </cell>
          <cell r="D187" t="str">
            <v>Elementary</v>
          </cell>
          <cell r="E187"/>
          <cell r="F187">
            <v>944.47</v>
          </cell>
          <cell r="G187"/>
          <cell r="H187">
            <v>87155495</v>
          </cell>
          <cell r="I187">
            <v>16701376.33</v>
          </cell>
          <cell r="J187">
            <v>17683.330000000002</v>
          </cell>
          <cell r="K187"/>
          <cell r="L187">
            <v>5.21</v>
          </cell>
          <cell r="M187">
            <v>3.6</v>
          </cell>
          <cell r="N187">
            <v>3400.09</v>
          </cell>
          <cell r="O187"/>
          <cell r="P187">
            <v>71.91</v>
          </cell>
          <cell r="Q187">
            <v>67916.83</v>
          </cell>
          <cell r="R187"/>
          <cell r="S187">
            <v>0.1115</v>
          </cell>
          <cell r="T187">
            <v>0.1115</v>
          </cell>
          <cell r="U187"/>
          <cell r="V187">
            <v>1862203.46</v>
          </cell>
          <cell r="W187"/>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cell r="AH187">
            <v>3583099.2</v>
          </cell>
          <cell r="AI187"/>
          <cell r="AJ187">
            <v>9583359.1799999997</v>
          </cell>
          <cell r="AK187">
            <v>12452394.619999999</v>
          </cell>
          <cell r="AL187">
            <v>0.74559092460136178</v>
          </cell>
          <cell r="AM187"/>
        </row>
        <row r="188">
          <cell r="A188" t="str">
            <v>0701615600200</v>
          </cell>
          <cell r="B188" t="str">
            <v>LINCOLN ELEM SCHOOL DIST 156</v>
          </cell>
          <cell r="C188" t="str">
            <v>COOK</v>
          </cell>
          <cell r="D188" t="str">
            <v>Elementary</v>
          </cell>
          <cell r="E188"/>
          <cell r="F188">
            <v>782.64</v>
          </cell>
          <cell r="G188"/>
          <cell r="H188">
            <v>39417684</v>
          </cell>
          <cell r="I188">
            <v>13416178.07</v>
          </cell>
          <cell r="J188">
            <v>17142.2</v>
          </cell>
          <cell r="K188"/>
          <cell r="L188">
            <v>2.93</v>
          </cell>
          <cell r="M188">
            <v>2.02</v>
          </cell>
          <cell r="N188">
            <v>1580.93</v>
          </cell>
          <cell r="O188"/>
          <cell r="P188">
            <v>101.2</v>
          </cell>
          <cell r="Q188">
            <v>79203.16</v>
          </cell>
          <cell r="R188"/>
          <cell r="S188">
            <v>7.4099999999999999E-2</v>
          </cell>
          <cell r="T188">
            <v>7.4099999999999999E-2</v>
          </cell>
          <cell r="U188"/>
          <cell r="V188">
            <v>994138.79</v>
          </cell>
          <cell r="W188"/>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cell r="AH188">
            <v>1995398.35</v>
          </cell>
          <cell r="AI188"/>
          <cell r="AJ188">
            <v>9105804.9000000004</v>
          </cell>
          <cell r="AK188">
            <v>10490408.100000001</v>
          </cell>
          <cell r="AL188">
            <v>0.78192224680273648</v>
          </cell>
          <cell r="AM188"/>
        </row>
        <row r="189">
          <cell r="A189" t="str">
            <v>0701615700200</v>
          </cell>
          <cell r="B189" t="str">
            <v>HOOVER-SCHRUM MEMORIAL SD 157</v>
          </cell>
          <cell r="C189" t="str">
            <v>COOK</v>
          </cell>
          <cell r="D189" t="str">
            <v>Elementary</v>
          </cell>
          <cell r="E189"/>
          <cell r="F189">
            <v>803.81</v>
          </cell>
          <cell r="G189"/>
          <cell r="H189">
            <v>99566024</v>
          </cell>
          <cell r="I189">
            <v>13556327.83</v>
          </cell>
          <cell r="J189">
            <v>16865.080000000002</v>
          </cell>
          <cell r="K189"/>
          <cell r="L189">
            <v>7.34</v>
          </cell>
          <cell r="M189">
            <v>5.08</v>
          </cell>
          <cell r="N189">
            <v>4083.35</v>
          </cell>
          <cell r="O189"/>
          <cell r="P189">
            <v>49</v>
          </cell>
          <cell r="Q189">
            <v>39386.69</v>
          </cell>
          <cell r="R189"/>
          <cell r="S189">
            <v>0.15720000000000001</v>
          </cell>
          <cell r="T189">
            <v>0.15720000000000001</v>
          </cell>
          <cell r="U189"/>
          <cell r="V189">
            <v>2131054.73</v>
          </cell>
          <cell r="W189"/>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cell r="AH189">
            <v>1654225.86</v>
          </cell>
          <cell r="AI189"/>
          <cell r="AJ189">
            <v>6978319.0300000003</v>
          </cell>
          <cell r="AK189">
            <v>10877534.83</v>
          </cell>
          <cell r="AL189">
            <v>0.8023953806965437</v>
          </cell>
          <cell r="AM189"/>
        </row>
        <row r="190">
          <cell r="A190" t="str">
            <v>0701615800200</v>
          </cell>
          <cell r="B190" t="str">
            <v>LANSING SCHOOL DISTRICT 158</v>
          </cell>
          <cell r="C190" t="str">
            <v>COOK</v>
          </cell>
          <cell r="D190" t="str">
            <v>Elementary</v>
          </cell>
          <cell r="E190"/>
          <cell r="F190">
            <v>2570.2199999999998</v>
          </cell>
          <cell r="G190"/>
          <cell r="H190">
            <v>282102310</v>
          </cell>
          <cell r="I190">
            <v>40302191.25</v>
          </cell>
          <cell r="J190">
            <v>15680.44</v>
          </cell>
          <cell r="K190"/>
          <cell r="L190">
            <v>6.99</v>
          </cell>
          <cell r="M190">
            <v>4.83</v>
          </cell>
          <cell r="N190">
            <v>12414.16</v>
          </cell>
          <cell r="O190"/>
          <cell r="P190">
            <v>52.56</v>
          </cell>
          <cell r="Q190">
            <v>135090.76</v>
          </cell>
          <cell r="R190"/>
          <cell r="S190">
            <v>0.1487</v>
          </cell>
          <cell r="T190">
            <v>0.1487</v>
          </cell>
          <cell r="U190"/>
          <cell r="V190">
            <v>5992935.8300000001</v>
          </cell>
          <cell r="W190"/>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cell r="AH190">
            <v>2299095.63</v>
          </cell>
          <cell r="AI190"/>
          <cell r="AJ190">
            <v>22104723.18</v>
          </cell>
          <cell r="AK190">
            <v>31114793.490000002</v>
          </cell>
          <cell r="AL190">
            <v>0.77203726459910549</v>
          </cell>
          <cell r="AM190"/>
        </row>
        <row r="191">
          <cell r="A191" t="str">
            <v>0701615900200</v>
          </cell>
          <cell r="B191" t="str">
            <v>ELEM SCHOOL DISTRICT 159</v>
          </cell>
          <cell r="C191" t="str">
            <v>COOK</v>
          </cell>
          <cell r="D191" t="str">
            <v>Elementary</v>
          </cell>
          <cell r="E191"/>
          <cell r="F191">
            <v>1652.48</v>
          </cell>
          <cell r="G191"/>
          <cell r="H191">
            <v>435184434</v>
          </cell>
          <cell r="I191">
            <v>25007140.300000001</v>
          </cell>
          <cell r="J191">
            <v>15133.09</v>
          </cell>
          <cell r="K191"/>
          <cell r="L191">
            <v>17.399999999999999</v>
          </cell>
          <cell r="M191">
            <v>12.04</v>
          </cell>
          <cell r="N191">
            <v>19895.849999999999</v>
          </cell>
          <cell r="O191"/>
          <cell r="P191">
            <v>0</v>
          </cell>
          <cell r="Q191">
            <v>0</v>
          </cell>
          <cell r="R191"/>
          <cell r="S191">
            <v>0.49769999999999998</v>
          </cell>
          <cell r="T191">
            <v>0.49769999999999998</v>
          </cell>
          <cell r="U191"/>
          <cell r="V191">
            <v>12446053.720000001</v>
          </cell>
          <cell r="W191"/>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cell r="AH191">
            <v>1547266.07</v>
          </cell>
          <cell r="AI191"/>
          <cell r="AJ191">
            <v>7429074.2000000002</v>
          </cell>
          <cell r="AK191">
            <v>30468688.809999999</v>
          </cell>
          <cell r="AL191">
            <v>1.2183995628640512</v>
          </cell>
          <cell r="AM191"/>
        </row>
        <row r="192">
          <cell r="A192" t="str">
            <v>0701616000200</v>
          </cell>
          <cell r="B192" t="str">
            <v>COUNTRY CLUB HILLS SCH DIST 160</v>
          </cell>
          <cell r="C192" t="str">
            <v>COOK</v>
          </cell>
          <cell r="D192" t="str">
            <v>Elementary</v>
          </cell>
          <cell r="E192"/>
          <cell r="F192">
            <v>1222.79</v>
          </cell>
          <cell r="G192"/>
          <cell r="H192">
            <v>125873371</v>
          </cell>
          <cell r="I192">
            <v>19704588.420000002</v>
          </cell>
          <cell r="J192">
            <v>16114.45</v>
          </cell>
          <cell r="K192"/>
          <cell r="L192">
            <v>6.38</v>
          </cell>
          <cell r="M192">
            <v>4.41</v>
          </cell>
          <cell r="N192">
            <v>5392.5</v>
          </cell>
          <cell r="O192"/>
          <cell r="P192">
            <v>58.82</v>
          </cell>
          <cell r="Q192">
            <v>71924.5</v>
          </cell>
          <cell r="R192"/>
          <cell r="S192">
            <v>0.13519999999999999</v>
          </cell>
          <cell r="T192">
            <v>0.13519999999999999</v>
          </cell>
          <cell r="U192"/>
          <cell r="V192">
            <v>2664060.35</v>
          </cell>
          <cell r="W192"/>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cell r="AH192">
            <v>1791595.53</v>
          </cell>
          <cell r="AI192"/>
          <cell r="AJ192">
            <v>11063646.220000001</v>
          </cell>
          <cell r="AK192">
            <v>14318547.550000001</v>
          </cell>
          <cell r="AL192">
            <v>0.72666057492816183</v>
          </cell>
          <cell r="AM192"/>
        </row>
        <row r="193">
          <cell r="A193" t="str">
            <v>0701616100200</v>
          </cell>
          <cell r="B193" t="str">
            <v>FLOSSMOOR SCHOOL DISTRICT 161</v>
          </cell>
          <cell r="C193" t="str">
            <v>COOK</v>
          </cell>
          <cell r="D193" t="str">
            <v>Elementary</v>
          </cell>
          <cell r="E193"/>
          <cell r="F193">
            <v>2309.25</v>
          </cell>
          <cell r="G193"/>
          <cell r="H193">
            <v>377826148</v>
          </cell>
          <cell r="I193">
            <v>33082755.469999999</v>
          </cell>
          <cell r="J193">
            <v>14326.19</v>
          </cell>
          <cell r="K193"/>
          <cell r="L193">
            <v>11.42</v>
          </cell>
          <cell r="M193">
            <v>7.9</v>
          </cell>
          <cell r="N193">
            <v>18243.07</v>
          </cell>
          <cell r="O193"/>
          <cell r="P193">
            <v>17.47</v>
          </cell>
          <cell r="Q193">
            <v>40342.589999999997</v>
          </cell>
          <cell r="R193"/>
          <cell r="S193">
            <v>0.27400000000000002</v>
          </cell>
          <cell r="T193">
            <v>0.27400000000000002</v>
          </cell>
          <cell r="U193"/>
          <cell r="V193">
            <v>9064674.9900000002</v>
          </cell>
          <cell r="W193"/>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cell r="AH193">
            <v>532918.53</v>
          </cell>
          <cell r="AI193"/>
          <cell r="AJ193">
            <v>12570898.529999999</v>
          </cell>
          <cell r="AK193">
            <v>25790890.57</v>
          </cell>
          <cell r="AL193">
            <v>0.77958713546057601</v>
          </cell>
          <cell r="AM193"/>
        </row>
        <row r="194">
          <cell r="A194" t="str">
            <v>0701616200200</v>
          </cell>
          <cell r="B194" t="str">
            <v>MATTESON ELEM SCHOOL DIST 162</v>
          </cell>
          <cell r="C194" t="str">
            <v>COOK</v>
          </cell>
          <cell r="D194" t="str">
            <v>Elementary</v>
          </cell>
          <cell r="E194"/>
          <cell r="F194">
            <v>2328.8000000000002</v>
          </cell>
          <cell r="G194"/>
          <cell r="H194">
            <v>364625465</v>
          </cell>
          <cell r="I194">
            <v>35807766.420000002</v>
          </cell>
          <cell r="J194">
            <v>15376.05</v>
          </cell>
          <cell r="K194"/>
          <cell r="L194">
            <v>10.18</v>
          </cell>
          <cell r="M194">
            <v>7.04</v>
          </cell>
          <cell r="N194">
            <v>16394.75</v>
          </cell>
          <cell r="O194"/>
          <cell r="P194">
            <v>25.4</v>
          </cell>
          <cell r="Q194">
            <v>59151.519999999997</v>
          </cell>
          <cell r="R194"/>
          <cell r="S194">
            <v>0.2344</v>
          </cell>
          <cell r="T194">
            <v>0.2344</v>
          </cell>
          <cell r="U194"/>
          <cell r="V194">
            <v>8393340.4399999995</v>
          </cell>
          <cell r="W194"/>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cell r="AH194">
            <v>2338836.59</v>
          </cell>
          <cell r="AI194"/>
          <cell r="AJ194">
            <v>18112013.170000002</v>
          </cell>
          <cell r="AK194">
            <v>30862582.350000001</v>
          </cell>
          <cell r="AL194">
            <v>0.86189632684718565</v>
          </cell>
          <cell r="AM194"/>
        </row>
        <row r="195">
          <cell r="A195" t="str">
            <v>0701616300200</v>
          </cell>
          <cell r="B195" t="str">
            <v>PARK FOREST SCHOOL DIST 163</v>
          </cell>
          <cell r="C195" t="str">
            <v>COOK</v>
          </cell>
          <cell r="D195" t="str">
            <v>Elementary</v>
          </cell>
          <cell r="E195"/>
          <cell r="F195">
            <v>1481.22</v>
          </cell>
          <cell r="G195"/>
          <cell r="H195">
            <v>70338648</v>
          </cell>
          <cell r="I195">
            <v>24302859.219999999</v>
          </cell>
          <cell r="J195">
            <v>16407.32</v>
          </cell>
          <cell r="K195"/>
          <cell r="L195">
            <v>2.89</v>
          </cell>
          <cell r="M195">
            <v>2</v>
          </cell>
          <cell r="N195">
            <v>2962.44</v>
          </cell>
          <cell r="O195"/>
          <cell r="P195">
            <v>101.6</v>
          </cell>
          <cell r="Q195">
            <v>150491.95000000001</v>
          </cell>
          <cell r="R195"/>
          <cell r="S195">
            <v>7.3700000000000002E-2</v>
          </cell>
          <cell r="T195">
            <v>7.3700000000000002E-2</v>
          </cell>
          <cell r="U195"/>
          <cell r="V195">
            <v>1791120.72</v>
          </cell>
          <cell r="W195"/>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cell r="AH195">
            <v>3435214.56</v>
          </cell>
          <cell r="AI195"/>
          <cell r="AJ195">
            <v>16442543.359999999</v>
          </cell>
          <cell r="AK195">
            <v>20441864.5</v>
          </cell>
          <cell r="AL195">
            <v>0.84113002157282801</v>
          </cell>
          <cell r="AM195"/>
        </row>
        <row r="196">
          <cell r="A196" t="str">
            <v>0701616700200</v>
          </cell>
          <cell r="B196" t="str">
            <v>BROOKWOOD SCHOOL DIST 167</v>
          </cell>
          <cell r="C196" t="str">
            <v>COOK</v>
          </cell>
          <cell r="D196" t="str">
            <v>Elementary</v>
          </cell>
          <cell r="E196"/>
          <cell r="F196">
            <v>1068.1400000000001</v>
          </cell>
          <cell r="G196"/>
          <cell r="H196">
            <v>137060145</v>
          </cell>
          <cell r="I196">
            <v>17406262.239999998</v>
          </cell>
          <cell r="J196">
            <v>16295.86</v>
          </cell>
          <cell r="K196"/>
          <cell r="L196">
            <v>7.87</v>
          </cell>
          <cell r="M196">
            <v>5.44</v>
          </cell>
          <cell r="N196">
            <v>5810.68</v>
          </cell>
          <cell r="O196"/>
          <cell r="P196">
            <v>44.08</v>
          </cell>
          <cell r="Q196">
            <v>47083.61</v>
          </cell>
          <cell r="R196"/>
          <cell r="S196">
            <v>0.17</v>
          </cell>
          <cell r="T196">
            <v>0.17</v>
          </cell>
          <cell r="U196"/>
          <cell r="V196">
            <v>2959064.58</v>
          </cell>
          <cell r="W196"/>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cell r="AH196">
            <v>1706089.65</v>
          </cell>
          <cell r="AI196"/>
          <cell r="AJ196">
            <v>8815058.8800000008</v>
          </cell>
          <cell r="AK196">
            <v>13670414.060000001</v>
          </cell>
          <cell r="AL196">
            <v>0.78537332550264982</v>
          </cell>
          <cell r="AM196"/>
        </row>
        <row r="197">
          <cell r="A197" t="str">
            <v>0701616800400</v>
          </cell>
          <cell r="B197" t="str">
            <v>COMM CONS SCHOOL DIST 168</v>
          </cell>
          <cell r="C197" t="str">
            <v>COOK</v>
          </cell>
          <cell r="D197" t="str">
            <v>Elementary</v>
          </cell>
          <cell r="E197"/>
          <cell r="F197">
            <v>1171.8</v>
          </cell>
          <cell r="G197"/>
          <cell r="H197">
            <v>69786460</v>
          </cell>
          <cell r="I197">
            <v>20037388.170000002</v>
          </cell>
          <cell r="J197">
            <v>17099.66</v>
          </cell>
          <cell r="K197"/>
          <cell r="L197">
            <v>3.48</v>
          </cell>
          <cell r="M197">
            <v>2.4</v>
          </cell>
          <cell r="N197">
            <v>2812.32</v>
          </cell>
          <cell r="O197"/>
          <cell r="P197">
            <v>93.7</v>
          </cell>
          <cell r="Q197">
            <v>109797.66</v>
          </cell>
          <cell r="R197"/>
          <cell r="S197">
            <v>8.2100000000000006E-2</v>
          </cell>
          <cell r="T197">
            <v>8.2100000000000006E-2</v>
          </cell>
          <cell r="U197"/>
          <cell r="V197">
            <v>1645069.56</v>
          </cell>
          <cell r="W197"/>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cell r="AH197">
            <v>3766766.5</v>
          </cell>
          <cell r="AI197"/>
          <cell r="AJ197">
            <v>13395121.359999999</v>
          </cell>
          <cell r="AK197">
            <v>15520867.579999998</v>
          </cell>
          <cell r="AL197">
            <v>0.77459534388008999</v>
          </cell>
          <cell r="AM197"/>
        </row>
        <row r="198">
          <cell r="A198" t="str">
            <v>0701616900200</v>
          </cell>
          <cell r="B198" t="str">
            <v>FORD HEIGHTS SCHOOL DISTRICT 169</v>
          </cell>
          <cell r="C198" t="str">
            <v>COOK</v>
          </cell>
          <cell r="D198" t="str">
            <v>Elementary</v>
          </cell>
          <cell r="E198"/>
          <cell r="F198">
            <v>395.75</v>
          </cell>
          <cell r="G198"/>
          <cell r="H198">
            <v>33511026</v>
          </cell>
          <cell r="I198">
            <v>5925577.6799999997</v>
          </cell>
          <cell r="J198">
            <v>14973.03</v>
          </cell>
          <cell r="K198"/>
          <cell r="L198">
            <v>5.65</v>
          </cell>
          <cell r="M198">
            <v>3.91</v>
          </cell>
          <cell r="N198">
            <v>1547.38</v>
          </cell>
          <cell r="O198"/>
          <cell r="P198">
            <v>66.739999999999995</v>
          </cell>
          <cell r="Q198">
            <v>26412.35</v>
          </cell>
          <cell r="R198"/>
          <cell r="S198">
            <v>0.1202</v>
          </cell>
          <cell r="T198">
            <v>0.1202</v>
          </cell>
          <cell r="U198"/>
          <cell r="V198">
            <v>712254.43</v>
          </cell>
          <cell r="W198"/>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cell r="AH198">
            <v>1000803.6</v>
          </cell>
          <cell r="AI198"/>
          <cell r="AJ198">
            <v>2767578</v>
          </cell>
          <cell r="AK198">
            <v>8773904.9600000009</v>
          </cell>
          <cell r="AL198">
            <v>1.480683476585527</v>
          </cell>
          <cell r="AM198"/>
        </row>
        <row r="199">
          <cell r="A199" t="str">
            <v>0701617000200</v>
          </cell>
          <cell r="B199" t="str">
            <v>CHICAGO HEIGHTS SCHOOL DIST 170</v>
          </cell>
          <cell r="C199" t="str">
            <v>COOK</v>
          </cell>
          <cell r="D199" t="str">
            <v>Elementary</v>
          </cell>
          <cell r="E199"/>
          <cell r="F199">
            <v>2649.81</v>
          </cell>
          <cell r="G199"/>
          <cell r="H199">
            <v>270920561</v>
          </cell>
          <cell r="I199">
            <v>47114510.979999997</v>
          </cell>
          <cell r="J199">
            <v>17780.330000000002</v>
          </cell>
          <cell r="K199"/>
          <cell r="L199">
            <v>5.75</v>
          </cell>
          <cell r="M199">
            <v>3.98</v>
          </cell>
          <cell r="N199">
            <v>10546.24</v>
          </cell>
          <cell r="O199"/>
          <cell r="P199">
            <v>65.61</v>
          </cell>
          <cell r="Q199">
            <v>173854.03</v>
          </cell>
          <cell r="R199"/>
          <cell r="S199">
            <v>0.1222</v>
          </cell>
          <cell r="T199">
            <v>0.1222</v>
          </cell>
          <cell r="U199"/>
          <cell r="V199">
            <v>5757393.2400000002</v>
          </cell>
          <cell r="W199"/>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cell r="AH199">
            <v>9132462.5</v>
          </cell>
          <cell r="AI199"/>
          <cell r="AJ199">
            <v>26081597.170000002</v>
          </cell>
          <cell r="AK199">
            <v>37536022.130000003</v>
          </cell>
          <cell r="AL199">
            <v>0.79669769141685365</v>
          </cell>
          <cell r="AM199"/>
        </row>
        <row r="200">
          <cell r="A200" t="str">
            <v>0701617100200</v>
          </cell>
          <cell r="B200" t="str">
            <v>SUNNYBROOK SCHOOL DISTRICT 171</v>
          </cell>
          <cell r="C200" t="str">
            <v>COOK</v>
          </cell>
          <cell r="D200" t="str">
            <v>Elementary</v>
          </cell>
          <cell r="E200"/>
          <cell r="F200">
            <v>984.13</v>
          </cell>
          <cell r="G200"/>
          <cell r="H200">
            <v>132942028</v>
          </cell>
          <cell r="I200">
            <v>15481470.24</v>
          </cell>
          <cell r="J200">
            <v>15731.12</v>
          </cell>
          <cell r="K200"/>
          <cell r="L200">
            <v>8.58</v>
          </cell>
          <cell r="M200">
            <v>5.94</v>
          </cell>
          <cell r="N200">
            <v>5845.73</v>
          </cell>
          <cell r="O200"/>
          <cell r="P200">
            <v>37.69</v>
          </cell>
          <cell r="Q200">
            <v>37091.85</v>
          </cell>
          <cell r="R200"/>
          <cell r="S200">
            <v>0.1888</v>
          </cell>
          <cell r="T200">
            <v>0.1888</v>
          </cell>
          <cell r="U200"/>
          <cell r="V200">
            <v>2922901.58</v>
          </cell>
          <cell r="W200"/>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cell r="AH200">
            <v>1133501.21</v>
          </cell>
          <cell r="AI200"/>
          <cell r="AJ200">
            <v>6431420.1799999997</v>
          </cell>
          <cell r="AK200">
            <v>10343501.07</v>
          </cell>
          <cell r="AL200">
            <v>0.66812136765119023</v>
          </cell>
          <cell r="AM200"/>
        </row>
        <row r="201">
          <cell r="A201" t="str">
            <v>0701617200200</v>
          </cell>
          <cell r="B201" t="str">
            <v>SANDRIDGE SCHOOL DISTRICT 172</v>
          </cell>
          <cell r="C201" t="str">
            <v>COOK</v>
          </cell>
          <cell r="D201" t="str">
            <v>Elementary</v>
          </cell>
          <cell r="E201"/>
          <cell r="F201">
            <v>406</v>
          </cell>
          <cell r="G201"/>
          <cell r="H201">
            <v>51270573</v>
          </cell>
          <cell r="I201">
            <v>6452055.7800000003</v>
          </cell>
          <cell r="J201">
            <v>15891.76</v>
          </cell>
          <cell r="K201"/>
          <cell r="L201">
            <v>7.94</v>
          </cell>
          <cell r="M201">
            <v>5.49</v>
          </cell>
          <cell r="N201">
            <v>2228.94</v>
          </cell>
          <cell r="O201"/>
          <cell r="P201">
            <v>43.42</v>
          </cell>
          <cell r="Q201">
            <v>17628.52</v>
          </cell>
          <cell r="R201"/>
          <cell r="S201">
            <v>0.17180000000000001</v>
          </cell>
          <cell r="T201">
            <v>0.17180000000000001</v>
          </cell>
          <cell r="U201"/>
          <cell r="V201">
            <v>1108463.18</v>
          </cell>
          <cell r="W201"/>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cell r="AH201">
            <v>928389.27</v>
          </cell>
          <cell r="AI201"/>
          <cell r="AJ201">
            <v>2555933.64</v>
          </cell>
          <cell r="AK201">
            <v>4002609.3</v>
          </cell>
          <cell r="AL201">
            <v>0.62036185620205531</v>
          </cell>
          <cell r="AM201"/>
        </row>
        <row r="202">
          <cell r="A202" t="str">
            <v>0701619400200</v>
          </cell>
          <cell r="B202" t="str">
            <v>STEGER SCHOOL DISTRICT 194</v>
          </cell>
          <cell r="C202" t="str">
            <v>COOK</v>
          </cell>
          <cell r="D202" t="str">
            <v>Elementary</v>
          </cell>
          <cell r="E202"/>
          <cell r="F202">
            <v>1421.7</v>
          </cell>
          <cell r="G202"/>
          <cell r="H202">
            <v>199681972</v>
          </cell>
          <cell r="I202">
            <v>22805989.300000001</v>
          </cell>
          <cell r="J202">
            <v>16041.35</v>
          </cell>
          <cell r="K202"/>
          <cell r="L202">
            <v>8.75</v>
          </cell>
          <cell r="M202">
            <v>6.05</v>
          </cell>
          <cell r="N202">
            <v>8601.2800000000007</v>
          </cell>
          <cell r="O202"/>
          <cell r="P202">
            <v>36.36</v>
          </cell>
          <cell r="Q202">
            <v>51693.01</v>
          </cell>
          <cell r="R202"/>
          <cell r="S202">
            <v>0.19309999999999999</v>
          </cell>
          <cell r="T202">
            <v>0.19309999999999999</v>
          </cell>
          <cell r="U202"/>
          <cell r="V202">
            <v>4403836.53</v>
          </cell>
          <cell r="W202"/>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cell r="AH202">
            <v>1538561.08</v>
          </cell>
          <cell r="AI202"/>
          <cell r="AJ202">
            <v>9382114.4000000004</v>
          </cell>
          <cell r="AK202">
            <v>16121762.940000001</v>
          </cell>
          <cell r="AL202">
            <v>0.70690916881207166</v>
          </cell>
          <cell r="AM202"/>
        </row>
        <row r="203">
          <cell r="A203" t="str">
            <v>0701620501700</v>
          </cell>
          <cell r="B203" t="str">
            <v>THORNTON TWP H S DIST 205</v>
          </cell>
          <cell r="C203" t="str">
            <v>COOK</v>
          </cell>
          <cell r="D203" t="str">
            <v>High School</v>
          </cell>
          <cell r="E203"/>
          <cell r="F203">
            <v>4770.49</v>
          </cell>
          <cell r="G203"/>
          <cell r="H203">
            <v>1321467573</v>
          </cell>
          <cell r="I203">
            <v>87340028.010000005</v>
          </cell>
          <cell r="J203">
            <v>18308.39</v>
          </cell>
          <cell r="K203"/>
          <cell r="L203">
            <v>15.13</v>
          </cell>
          <cell r="M203">
            <v>4.6500000000000004</v>
          </cell>
          <cell r="N203">
            <v>22182.77</v>
          </cell>
          <cell r="O203"/>
          <cell r="P203">
            <v>55.2</v>
          </cell>
          <cell r="Q203">
            <v>263331.03999999998</v>
          </cell>
          <cell r="R203"/>
          <cell r="S203">
            <v>0.14280000000000001</v>
          </cell>
          <cell r="T203">
            <v>0.14280000000000001</v>
          </cell>
          <cell r="U203"/>
          <cell r="V203">
            <v>12472155.99</v>
          </cell>
          <cell r="W203"/>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cell r="AH203">
            <v>12277723.52</v>
          </cell>
          <cell r="AI203"/>
          <cell r="AJ203">
            <v>48449354.759999998</v>
          </cell>
          <cell r="AK203">
            <v>83545146.519999996</v>
          </cell>
          <cell r="AL203">
            <v>0.95655048920335228</v>
          </cell>
          <cell r="AM203"/>
        </row>
        <row r="204">
          <cell r="A204" t="str">
            <v>0701620601700</v>
          </cell>
          <cell r="B204" t="str">
            <v>BLOOM TWP HIGH SCH DIST 206</v>
          </cell>
          <cell r="C204" t="str">
            <v>COOK</v>
          </cell>
          <cell r="D204" t="str">
            <v>High School</v>
          </cell>
          <cell r="E204"/>
          <cell r="F204">
            <v>2930</v>
          </cell>
          <cell r="G204"/>
          <cell r="H204">
            <v>808565511</v>
          </cell>
          <cell r="I204">
            <v>53598290.899999999</v>
          </cell>
          <cell r="J204">
            <v>18292.93</v>
          </cell>
          <cell r="K204"/>
          <cell r="L204">
            <v>15.08</v>
          </cell>
          <cell r="M204">
            <v>4.6399999999999997</v>
          </cell>
          <cell r="N204">
            <v>13595.2</v>
          </cell>
          <cell r="O204"/>
          <cell r="P204">
            <v>55.35</v>
          </cell>
          <cell r="Q204">
            <v>162175.5</v>
          </cell>
          <cell r="R204"/>
          <cell r="S204">
            <v>0.14249999999999999</v>
          </cell>
          <cell r="T204">
            <v>0.14249999999999999</v>
          </cell>
          <cell r="U204"/>
          <cell r="V204">
            <v>7637756.4500000002</v>
          </cell>
          <cell r="W204"/>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cell r="AH204">
            <v>7142764.4000000004</v>
          </cell>
          <cell r="AI204"/>
          <cell r="AJ204">
            <v>22409609.140000001</v>
          </cell>
          <cell r="AK204">
            <v>44489572.140000001</v>
          </cell>
          <cell r="AL204">
            <v>0.83005579829038922</v>
          </cell>
          <cell r="AM204"/>
        </row>
        <row r="205">
          <cell r="A205" t="str">
            <v>0701621001700</v>
          </cell>
          <cell r="B205" t="str">
            <v>LEMONT TWP H S DIST 210</v>
          </cell>
          <cell r="C205" t="str">
            <v>COOK</v>
          </cell>
          <cell r="D205" t="str">
            <v>High School</v>
          </cell>
          <cell r="E205"/>
          <cell r="F205">
            <v>1361.65</v>
          </cell>
          <cell r="G205"/>
          <cell r="H205">
            <v>1176126304</v>
          </cell>
          <cell r="I205">
            <v>19964317.789999999</v>
          </cell>
          <cell r="J205">
            <v>14661.85</v>
          </cell>
          <cell r="K205"/>
          <cell r="L205">
            <v>58.91</v>
          </cell>
          <cell r="M205">
            <v>18.12</v>
          </cell>
          <cell r="N205">
            <v>24673.09</v>
          </cell>
          <cell r="O205"/>
          <cell r="P205">
            <v>36.479999999999997</v>
          </cell>
          <cell r="Q205">
            <v>49672.99</v>
          </cell>
          <cell r="R205"/>
          <cell r="S205">
            <v>0.80720000000000003</v>
          </cell>
          <cell r="T205">
            <v>0.80720000000000003</v>
          </cell>
          <cell r="U205"/>
          <cell r="V205">
            <v>16115197.32</v>
          </cell>
          <cell r="W205"/>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cell r="AH205">
            <v>67329.3</v>
          </cell>
          <cell r="AI205"/>
          <cell r="AJ205">
            <v>882577.01</v>
          </cell>
          <cell r="AK205">
            <v>22225987.230000004</v>
          </cell>
          <cell r="AL205">
            <v>1.1132855860034878</v>
          </cell>
          <cell r="AM205"/>
        </row>
        <row r="206">
          <cell r="A206" t="str">
            <v>0701621501700</v>
          </cell>
          <cell r="B206" t="str">
            <v>THORNTON FRACTIONAL T H S D 215</v>
          </cell>
          <cell r="C206" t="str">
            <v>COOK</v>
          </cell>
          <cell r="D206" t="str">
            <v>High School</v>
          </cell>
          <cell r="E206"/>
          <cell r="F206">
            <v>3359.14</v>
          </cell>
          <cell r="G206"/>
          <cell r="H206">
            <v>631552368</v>
          </cell>
          <cell r="I206">
            <v>57453131.259999998</v>
          </cell>
          <cell r="J206">
            <v>17103.52</v>
          </cell>
          <cell r="K206"/>
          <cell r="L206">
            <v>10.99</v>
          </cell>
          <cell r="M206">
            <v>3.38</v>
          </cell>
          <cell r="N206">
            <v>11353.89</v>
          </cell>
          <cell r="O206"/>
          <cell r="P206">
            <v>75.69</v>
          </cell>
          <cell r="Q206">
            <v>254253.3</v>
          </cell>
          <cell r="R206"/>
          <cell r="S206">
            <v>0.1056</v>
          </cell>
          <cell r="T206">
            <v>0.1056</v>
          </cell>
          <cell r="U206"/>
          <cell r="V206">
            <v>6067050.6600000001</v>
          </cell>
          <cell r="W206"/>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cell r="AH206">
            <v>3391833.92</v>
          </cell>
          <cell r="AI206"/>
          <cell r="AJ206">
            <v>31461066.260000002</v>
          </cell>
          <cell r="AK206">
            <v>43853045.719999999</v>
          </cell>
          <cell r="AL206">
            <v>0.76328382384497384</v>
          </cell>
          <cell r="AM206"/>
        </row>
        <row r="207">
          <cell r="A207" t="str">
            <v>0701621701600</v>
          </cell>
          <cell r="B207" t="str">
            <v>ARGO COMM H S DIST 217</v>
          </cell>
          <cell r="C207" t="str">
            <v>COOK</v>
          </cell>
          <cell r="D207" t="str">
            <v>High School</v>
          </cell>
          <cell r="E207"/>
          <cell r="F207">
            <v>1933.98</v>
          </cell>
          <cell r="G207"/>
          <cell r="H207">
            <v>654837661</v>
          </cell>
          <cell r="I207">
            <v>34740427.049999997</v>
          </cell>
          <cell r="J207">
            <v>17963.169999999998</v>
          </cell>
          <cell r="K207"/>
          <cell r="L207">
            <v>18.84</v>
          </cell>
          <cell r="M207">
            <v>5.79</v>
          </cell>
          <cell r="N207">
            <v>11197.74</v>
          </cell>
          <cell r="O207"/>
          <cell r="P207">
            <v>39.56</v>
          </cell>
          <cell r="Q207">
            <v>76508.240000000005</v>
          </cell>
          <cell r="R207"/>
          <cell r="S207">
            <v>0.183</v>
          </cell>
          <cell r="T207">
            <v>0.183</v>
          </cell>
          <cell r="U207"/>
          <cell r="V207">
            <v>6357498.1500000004</v>
          </cell>
          <cell r="W207"/>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cell r="AH207">
            <v>2269878.0499999998</v>
          </cell>
          <cell r="AI207"/>
          <cell r="AJ207">
            <v>12141098.98</v>
          </cell>
          <cell r="AK207">
            <v>25701382.609999999</v>
          </cell>
          <cell r="AL207">
            <v>0.73981193647992305</v>
          </cell>
          <cell r="AM207"/>
        </row>
        <row r="208">
          <cell r="A208" t="str">
            <v>0701621801600</v>
          </cell>
          <cell r="B208" t="str">
            <v>COMMUNITY HIGH SCHOOL DIST 218</v>
          </cell>
          <cell r="C208" t="str">
            <v>COOK</v>
          </cell>
          <cell r="D208" t="str">
            <v>High School</v>
          </cell>
          <cell r="E208"/>
          <cell r="F208">
            <v>5429</v>
          </cell>
          <cell r="G208"/>
          <cell r="H208">
            <v>2175363197</v>
          </cell>
          <cell r="I208">
            <v>93276082.290000007</v>
          </cell>
          <cell r="J208">
            <v>17181.07</v>
          </cell>
          <cell r="K208"/>
          <cell r="L208">
            <v>23.32</v>
          </cell>
          <cell r="M208">
            <v>7.17</v>
          </cell>
          <cell r="N208">
            <v>38925.93</v>
          </cell>
          <cell r="O208"/>
          <cell r="P208">
            <v>24.1</v>
          </cell>
          <cell r="Q208">
            <v>130838.9</v>
          </cell>
          <cell r="R208"/>
          <cell r="S208">
            <v>0.2402</v>
          </cell>
          <cell r="T208">
            <v>0.2402</v>
          </cell>
          <cell r="U208"/>
          <cell r="V208">
            <v>22404914.960000001</v>
          </cell>
          <cell r="W208"/>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cell r="AH208">
            <v>4239634.34</v>
          </cell>
          <cell r="AI208"/>
          <cell r="AJ208">
            <v>23207568.710000001</v>
          </cell>
          <cell r="AK208">
            <v>71940986.879999995</v>
          </cell>
          <cell r="AL208">
            <v>0.7712693877550717</v>
          </cell>
          <cell r="AM208"/>
        </row>
        <row r="209">
          <cell r="A209" t="str">
            <v>0701622001700</v>
          </cell>
          <cell r="B209" t="str">
            <v>REAVIS TWP H S DIST 220</v>
          </cell>
          <cell r="C209" t="str">
            <v>COOK</v>
          </cell>
          <cell r="D209" t="str">
            <v>High School</v>
          </cell>
          <cell r="E209"/>
          <cell r="F209">
            <v>1979.82</v>
          </cell>
          <cell r="G209"/>
          <cell r="H209">
            <v>933266002</v>
          </cell>
          <cell r="I209">
            <v>35058516.840000004</v>
          </cell>
          <cell r="J209">
            <v>17707.93</v>
          </cell>
          <cell r="K209"/>
          <cell r="L209">
            <v>26.62</v>
          </cell>
          <cell r="M209">
            <v>8.19</v>
          </cell>
          <cell r="N209">
            <v>16214.72</v>
          </cell>
          <cell r="O209"/>
          <cell r="P209">
            <v>15.13</v>
          </cell>
          <cell r="Q209">
            <v>29954.67</v>
          </cell>
          <cell r="R209"/>
          <cell r="S209">
            <v>0.28810000000000002</v>
          </cell>
          <cell r="T209">
            <v>0.28810000000000002</v>
          </cell>
          <cell r="U209"/>
          <cell r="V209">
            <v>10100358.699999999</v>
          </cell>
          <cell r="W209"/>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cell r="AH209">
            <v>1220959.19</v>
          </cell>
          <cell r="AI209"/>
          <cell r="AJ209">
            <v>4189370.68</v>
          </cell>
          <cell r="AK209">
            <v>30726938.670000002</v>
          </cell>
          <cell r="AL209">
            <v>0.87644719285278239</v>
          </cell>
          <cell r="AM209"/>
        </row>
        <row r="210">
          <cell r="A210" t="str">
            <v>0701622701700</v>
          </cell>
          <cell r="B210" t="str">
            <v>RICH TWP H S DISTRICT 227</v>
          </cell>
          <cell r="C210" t="str">
            <v>COOK</v>
          </cell>
          <cell r="D210" t="str">
            <v>High School</v>
          </cell>
          <cell r="E210"/>
          <cell r="F210">
            <v>3182.65</v>
          </cell>
          <cell r="G210"/>
          <cell r="H210">
            <v>1020313248</v>
          </cell>
          <cell r="I210">
            <v>54548281.270000003</v>
          </cell>
          <cell r="J210">
            <v>17139.259999999998</v>
          </cell>
          <cell r="K210"/>
          <cell r="L210">
            <v>18.7</v>
          </cell>
          <cell r="M210">
            <v>5.75</v>
          </cell>
          <cell r="N210">
            <v>18300.23</v>
          </cell>
          <cell r="O210"/>
          <cell r="P210">
            <v>40.06</v>
          </cell>
          <cell r="Q210">
            <v>127496.95</v>
          </cell>
          <cell r="R210"/>
          <cell r="S210">
            <v>0.18149999999999999</v>
          </cell>
          <cell r="T210">
            <v>0.18149999999999999</v>
          </cell>
          <cell r="U210"/>
          <cell r="V210">
            <v>9900513.0500000007</v>
          </cell>
          <cell r="W210"/>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cell r="AH210">
            <v>3030067.32</v>
          </cell>
          <cell r="AI210"/>
          <cell r="AJ210">
            <v>27417758.899999999</v>
          </cell>
          <cell r="AK210">
            <v>50853702.310000002</v>
          </cell>
          <cell r="AL210">
            <v>0.93226956241365733</v>
          </cell>
          <cell r="AM210"/>
        </row>
        <row r="211">
          <cell r="A211" t="str">
            <v>0701622801600</v>
          </cell>
          <cell r="B211" t="str">
            <v>BREMEN COMM H S DISTRICT 228</v>
          </cell>
          <cell r="C211" t="str">
            <v>COOK</v>
          </cell>
          <cell r="D211" t="str">
            <v>High School</v>
          </cell>
          <cell r="E211"/>
          <cell r="F211">
            <v>5153</v>
          </cell>
          <cell r="G211"/>
          <cell r="H211">
            <v>1235656471</v>
          </cell>
          <cell r="I211">
            <v>86116105.010000005</v>
          </cell>
          <cell r="J211">
            <v>16711.830000000002</v>
          </cell>
          <cell r="K211"/>
          <cell r="L211">
            <v>14.34</v>
          </cell>
          <cell r="M211">
            <v>4.41</v>
          </cell>
          <cell r="N211">
            <v>22724.73</v>
          </cell>
          <cell r="O211"/>
          <cell r="P211">
            <v>58.82</v>
          </cell>
          <cell r="Q211">
            <v>303099.46000000002</v>
          </cell>
          <cell r="R211"/>
          <cell r="S211">
            <v>0.13519999999999999</v>
          </cell>
          <cell r="T211">
            <v>0.13519999999999999</v>
          </cell>
          <cell r="U211"/>
          <cell r="V211">
            <v>11642897.390000001</v>
          </cell>
          <cell r="W211"/>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cell r="AH211">
            <v>2876415.69</v>
          </cell>
          <cell r="AI211"/>
          <cell r="AJ211">
            <v>44705999.939999998</v>
          </cell>
          <cell r="AK211">
            <v>64629046.939999998</v>
          </cell>
          <cell r="AL211">
            <v>0.7504873441790606</v>
          </cell>
          <cell r="AM211"/>
        </row>
        <row r="212">
          <cell r="A212" t="str">
            <v>0701622901600</v>
          </cell>
          <cell r="B212" t="str">
            <v>OAK LAWN COMM H S DIST 229</v>
          </cell>
          <cell r="C212" t="str">
            <v>COOK</v>
          </cell>
          <cell r="D212" t="str">
            <v>High School</v>
          </cell>
          <cell r="E212"/>
          <cell r="F212">
            <v>1858.98</v>
          </cell>
          <cell r="G212"/>
          <cell r="H212">
            <v>853465743</v>
          </cell>
          <cell r="I212">
            <v>31675172.539999999</v>
          </cell>
          <cell r="J212">
            <v>17039</v>
          </cell>
          <cell r="K212"/>
          <cell r="L212">
            <v>26.94</v>
          </cell>
          <cell r="M212">
            <v>8.2799999999999994</v>
          </cell>
          <cell r="N212">
            <v>15392.35</v>
          </cell>
          <cell r="O212"/>
          <cell r="P212">
            <v>14.44</v>
          </cell>
          <cell r="Q212">
            <v>26843.67</v>
          </cell>
          <cell r="R212"/>
          <cell r="S212">
            <v>0.29249999999999998</v>
          </cell>
          <cell r="T212">
            <v>0.29249999999999998</v>
          </cell>
          <cell r="U212"/>
          <cell r="V212">
            <v>9264987.9600000009</v>
          </cell>
          <cell r="W212"/>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cell r="AH212">
            <v>1193776.19</v>
          </cell>
          <cell r="AI212"/>
          <cell r="AJ212">
            <v>6792137.8600000003</v>
          </cell>
          <cell r="AK212">
            <v>22861841.330000002</v>
          </cell>
          <cell r="AL212">
            <v>0.72175901492342753</v>
          </cell>
          <cell r="AM212"/>
        </row>
        <row r="213">
          <cell r="A213" t="str">
            <v>0701623001300</v>
          </cell>
          <cell r="B213" t="str">
            <v>CONS HIGH SCHOOL DISTRICT 230</v>
          </cell>
          <cell r="C213" t="str">
            <v>COOK</v>
          </cell>
          <cell r="D213" t="str">
            <v>High School</v>
          </cell>
          <cell r="E213"/>
          <cell r="F213">
            <v>7695.5</v>
          </cell>
          <cell r="G213"/>
          <cell r="H213">
            <v>4762561100</v>
          </cell>
          <cell r="I213">
            <v>123573154.48999999</v>
          </cell>
          <cell r="J213">
            <v>16057.84</v>
          </cell>
          <cell r="K213"/>
          <cell r="L213">
            <v>38.54</v>
          </cell>
          <cell r="M213">
            <v>11.85</v>
          </cell>
          <cell r="N213">
            <v>91191.67</v>
          </cell>
          <cell r="O213"/>
          <cell r="P213">
            <v>0.05</v>
          </cell>
          <cell r="Q213">
            <v>384.77</v>
          </cell>
          <cell r="R213"/>
          <cell r="S213">
            <v>0.48680000000000001</v>
          </cell>
          <cell r="T213">
            <v>0.48680000000000001</v>
          </cell>
          <cell r="U213"/>
          <cell r="V213">
            <v>60155411.600000001</v>
          </cell>
          <cell r="W213"/>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cell r="AH213">
            <v>1181879.57</v>
          </cell>
          <cell r="AI213"/>
          <cell r="AJ213">
            <v>7762841.46</v>
          </cell>
          <cell r="AK213">
            <v>100510409.91</v>
          </cell>
          <cell r="AL213">
            <v>0.81336767945123289</v>
          </cell>
          <cell r="AM213"/>
        </row>
        <row r="214">
          <cell r="A214" t="str">
            <v>0701623101600</v>
          </cell>
          <cell r="B214" t="str">
            <v>EVERGREEN PARK COMM HI SCH D 231</v>
          </cell>
          <cell r="C214" t="str">
            <v>COOK</v>
          </cell>
          <cell r="D214" t="str">
            <v>High School</v>
          </cell>
          <cell r="E214"/>
          <cell r="F214">
            <v>933</v>
          </cell>
          <cell r="G214"/>
          <cell r="H214">
            <v>391023086</v>
          </cell>
          <cell r="I214">
            <v>14826121.720000001</v>
          </cell>
          <cell r="J214">
            <v>15890.8</v>
          </cell>
          <cell r="K214"/>
          <cell r="L214">
            <v>26.37</v>
          </cell>
          <cell r="M214">
            <v>8.11</v>
          </cell>
          <cell r="N214">
            <v>7566.63</v>
          </cell>
          <cell r="O214"/>
          <cell r="P214">
            <v>15.76</v>
          </cell>
          <cell r="Q214">
            <v>14704.08</v>
          </cell>
          <cell r="R214"/>
          <cell r="S214">
            <v>0.28420000000000001</v>
          </cell>
          <cell r="T214">
            <v>0.28420000000000001</v>
          </cell>
          <cell r="U214"/>
          <cell r="V214">
            <v>4213583.79</v>
          </cell>
          <cell r="W214"/>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cell r="AH214">
            <v>243999.09</v>
          </cell>
          <cell r="AI214"/>
          <cell r="AJ214">
            <v>4798406.84</v>
          </cell>
          <cell r="AK214">
            <v>14447084.389999999</v>
          </cell>
          <cell r="AL214">
            <v>0.97443449223213296</v>
          </cell>
          <cell r="AM214"/>
        </row>
        <row r="215">
          <cell r="A215" t="str">
            <v>0701623301600</v>
          </cell>
          <cell r="B215" t="str">
            <v>HOMEWOOD FLOSSMOOR C H S D 233</v>
          </cell>
          <cell r="C215" t="str">
            <v>COOK</v>
          </cell>
          <cell r="D215" t="str">
            <v>High School</v>
          </cell>
          <cell r="E215"/>
          <cell r="F215">
            <v>2800.65</v>
          </cell>
          <cell r="G215"/>
          <cell r="H215">
            <v>676381391</v>
          </cell>
          <cell r="I215">
            <v>42798570.619999997</v>
          </cell>
          <cell r="J215">
            <v>15281.65</v>
          </cell>
          <cell r="K215"/>
          <cell r="L215">
            <v>15.8</v>
          </cell>
          <cell r="M215">
            <v>4.8600000000000003</v>
          </cell>
          <cell r="N215">
            <v>13611.15</v>
          </cell>
          <cell r="O215"/>
          <cell r="P215">
            <v>52.12</v>
          </cell>
          <cell r="Q215">
            <v>145969.87</v>
          </cell>
          <cell r="R215"/>
          <cell r="S215">
            <v>0.1497</v>
          </cell>
          <cell r="T215">
            <v>0.1497</v>
          </cell>
          <cell r="U215"/>
          <cell r="V215">
            <v>6406946.0199999996</v>
          </cell>
          <cell r="W215"/>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cell r="AH215">
            <v>354445.43</v>
          </cell>
          <cell r="AI215"/>
          <cell r="AJ215">
            <v>20407743.559999999</v>
          </cell>
          <cell r="AK215">
            <v>33342227.099999998</v>
          </cell>
          <cell r="AL215">
            <v>0.77905001538577079</v>
          </cell>
          <cell r="AM215"/>
        </row>
        <row r="216">
          <cell r="A216" t="str">
            <v>0800000000092</v>
          </cell>
          <cell r="B216" t="str">
            <v>ALT SCH-CAROLL/JODAVIESS/STEPHENS</v>
          </cell>
          <cell r="C216" t="str">
            <v>JO DAVIESS</v>
          </cell>
          <cell r="D216" t="str">
            <v>Regional</v>
          </cell>
          <cell r="E216"/>
          <cell r="F216">
            <v>53</v>
          </cell>
          <cell r="G216"/>
          <cell r="H216">
            <v>0</v>
          </cell>
          <cell r="I216">
            <v>780442.51</v>
          </cell>
          <cell r="J216">
            <v>14725.33</v>
          </cell>
          <cell r="K216"/>
          <cell r="L216">
            <v>0</v>
          </cell>
          <cell r="M216">
            <v>0</v>
          </cell>
          <cell r="N216">
            <v>0</v>
          </cell>
          <cell r="O216"/>
          <cell r="P216">
            <v>0</v>
          </cell>
          <cell r="Q216">
            <v>0</v>
          </cell>
          <cell r="R216"/>
          <cell r="S216">
            <v>0</v>
          </cell>
          <cell r="T216">
            <v>0.1</v>
          </cell>
          <cell r="U216"/>
          <cell r="V216">
            <v>78044.25</v>
          </cell>
          <cell r="W216"/>
          <cell r="X216">
            <v>0</v>
          </cell>
          <cell r="Y216">
            <v>394685.81</v>
          </cell>
          <cell r="Z216">
            <v>472730.06</v>
          </cell>
          <cell r="AA216">
            <v>0.60572054179878032</v>
          </cell>
          <cell r="AB216">
            <v>0</v>
          </cell>
          <cell r="AC216">
            <v>0</v>
          </cell>
          <cell r="AD216">
            <v>0</v>
          </cell>
          <cell r="AE216">
            <v>0</v>
          </cell>
          <cell r="AF216">
            <v>78044.25</v>
          </cell>
          <cell r="AG216"/>
          <cell r="AH216">
            <v>0</v>
          </cell>
          <cell r="AI216"/>
          <cell r="AJ216">
            <v>394685.81</v>
          </cell>
          <cell r="AK216">
            <v>472730.06</v>
          </cell>
          <cell r="AL216">
            <v>0.60572054179878032</v>
          </cell>
          <cell r="AM216"/>
        </row>
        <row r="217">
          <cell r="A217" t="str">
            <v>0800000000093</v>
          </cell>
          <cell r="B217" t="str">
            <v>SAFE SCH-CARROLL/JO DAVIESS/STEPH</v>
          </cell>
          <cell r="C217" t="str">
            <v>JO DAVIESS</v>
          </cell>
          <cell r="D217" t="str">
            <v>Regional</v>
          </cell>
          <cell r="E217"/>
          <cell r="F217">
            <v>29.63</v>
          </cell>
          <cell r="G217"/>
          <cell r="H217">
            <v>0</v>
          </cell>
          <cell r="I217">
            <v>426190.87</v>
          </cell>
          <cell r="J217">
            <v>14383.76</v>
          </cell>
          <cell r="K217"/>
          <cell r="L217">
            <v>0</v>
          </cell>
          <cell r="M217">
            <v>0</v>
          </cell>
          <cell r="N217">
            <v>0</v>
          </cell>
          <cell r="O217"/>
          <cell r="P217">
            <v>0</v>
          </cell>
          <cell r="Q217">
            <v>0</v>
          </cell>
          <cell r="R217"/>
          <cell r="S217">
            <v>0</v>
          </cell>
          <cell r="T217">
            <v>0.1</v>
          </cell>
          <cell r="U217"/>
          <cell r="V217">
            <v>42619.08</v>
          </cell>
          <cell r="W217"/>
          <cell r="X217">
            <v>0</v>
          </cell>
          <cell r="Y217">
            <v>255351.69000000003</v>
          </cell>
          <cell r="Z217">
            <v>297970.77</v>
          </cell>
          <cell r="AA217">
            <v>0.69914864670845722</v>
          </cell>
          <cell r="AB217">
            <v>0</v>
          </cell>
          <cell r="AC217">
            <v>0</v>
          </cell>
          <cell r="AD217">
            <v>0</v>
          </cell>
          <cell r="AE217">
            <v>0</v>
          </cell>
          <cell r="AF217">
            <v>42619.08</v>
          </cell>
          <cell r="AG217"/>
          <cell r="AH217">
            <v>0</v>
          </cell>
          <cell r="AI217"/>
          <cell r="AJ217">
            <v>255351.69</v>
          </cell>
          <cell r="AK217">
            <v>297970.77</v>
          </cell>
          <cell r="AL217">
            <v>0.69914864670845722</v>
          </cell>
          <cell r="AM217"/>
        </row>
        <row r="218">
          <cell r="A218" t="str">
            <v>0800830802600</v>
          </cell>
          <cell r="B218" t="str">
            <v>EASTLAND COMM UNIT SCH DIST 308</v>
          </cell>
          <cell r="C218" t="str">
            <v>CARROLL</v>
          </cell>
          <cell r="D218" t="str">
            <v>Unit</v>
          </cell>
          <cell r="E218"/>
          <cell r="F218">
            <v>659.75</v>
          </cell>
          <cell r="G218"/>
          <cell r="H218">
            <v>207557358</v>
          </cell>
          <cell r="I218">
            <v>8603830.9800000004</v>
          </cell>
          <cell r="J218">
            <v>13041.04</v>
          </cell>
          <cell r="K218"/>
          <cell r="L218">
            <v>24.12</v>
          </cell>
          <cell r="M218">
            <v>24.12</v>
          </cell>
          <cell r="N218">
            <v>15913.17</v>
          </cell>
          <cell r="O218"/>
          <cell r="P218">
            <v>144.96</v>
          </cell>
          <cell r="Q218">
            <v>95637.36</v>
          </cell>
          <cell r="R218"/>
          <cell r="S218">
            <v>0.95809999999999995</v>
          </cell>
          <cell r="T218">
            <v>0.9</v>
          </cell>
          <cell r="U218"/>
          <cell r="V218">
            <v>7743447.8799999999</v>
          </cell>
          <cell r="W218"/>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cell r="AH218">
            <v>199190.68</v>
          </cell>
          <cell r="AI218"/>
          <cell r="AJ218">
            <v>595029.86</v>
          </cell>
          <cell r="AK218">
            <v>8740004.5700000003</v>
          </cell>
          <cell r="AL218">
            <v>1.0158270879933069</v>
          </cell>
          <cell r="AM218"/>
        </row>
        <row r="219">
          <cell r="A219" t="str">
            <v>0800831402600</v>
          </cell>
          <cell r="B219" t="str">
            <v>WEST CARROLL</v>
          </cell>
          <cell r="C219" t="str">
            <v>CARROLL</v>
          </cell>
          <cell r="D219" t="str">
            <v>Unit</v>
          </cell>
          <cell r="E219"/>
          <cell r="F219">
            <v>870.71</v>
          </cell>
          <cell r="G219"/>
          <cell r="H219">
            <v>138982227</v>
          </cell>
          <cell r="I219">
            <v>12147497.42</v>
          </cell>
          <cell r="J219">
            <v>13951.25</v>
          </cell>
          <cell r="K219"/>
          <cell r="L219">
            <v>11.44</v>
          </cell>
          <cell r="M219">
            <v>11.44</v>
          </cell>
          <cell r="N219">
            <v>9960.92</v>
          </cell>
          <cell r="O219"/>
          <cell r="P219">
            <v>0.4</v>
          </cell>
          <cell r="Q219">
            <v>348.28</v>
          </cell>
          <cell r="R219"/>
          <cell r="S219">
            <v>0.46329999999999999</v>
          </cell>
          <cell r="T219">
            <v>0.46329999999999999</v>
          </cell>
          <cell r="U219"/>
          <cell r="V219">
            <v>5627935.5499999998</v>
          </cell>
          <cell r="W219"/>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cell r="AH219">
            <v>612572.54</v>
          </cell>
          <cell r="AI219"/>
          <cell r="AJ219">
            <v>4064801.24</v>
          </cell>
          <cell r="AK219">
            <v>11661081.58</v>
          </cell>
          <cell r="AL219">
            <v>0.95995752679073221</v>
          </cell>
          <cell r="AM219"/>
        </row>
        <row r="220">
          <cell r="A220" t="str">
            <v>0800839902600</v>
          </cell>
          <cell r="B220" t="str">
            <v>CHADWICK-MILLEDGEVILLE CUSD 399</v>
          </cell>
          <cell r="C220" t="str">
            <v>CARROLL</v>
          </cell>
          <cell r="D220" t="str">
            <v>Unit</v>
          </cell>
          <cell r="E220"/>
          <cell r="F220">
            <v>382.44</v>
          </cell>
          <cell r="G220"/>
          <cell r="H220">
            <v>72790259</v>
          </cell>
          <cell r="I220">
            <v>5003153.38</v>
          </cell>
          <cell r="J220">
            <v>13082.19</v>
          </cell>
          <cell r="K220"/>
          <cell r="L220">
            <v>14.54</v>
          </cell>
          <cell r="M220">
            <v>14.54</v>
          </cell>
          <cell r="N220">
            <v>5560.67</v>
          </cell>
          <cell r="O220"/>
          <cell r="P220">
            <v>6.05</v>
          </cell>
          <cell r="Q220">
            <v>2313.7600000000002</v>
          </cell>
          <cell r="R220"/>
          <cell r="S220">
            <v>0.6381</v>
          </cell>
          <cell r="T220">
            <v>0.6381</v>
          </cell>
          <cell r="U220"/>
          <cell r="V220">
            <v>3192512.17</v>
          </cell>
          <cell r="W220"/>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cell r="AH220">
            <v>126147.48</v>
          </cell>
          <cell r="AI220"/>
          <cell r="AJ220">
            <v>1378989.58</v>
          </cell>
          <cell r="AK220">
            <v>5062137.78</v>
          </cell>
          <cell r="AL220">
            <v>1.0117894446801869</v>
          </cell>
          <cell r="AM220"/>
        </row>
        <row r="221">
          <cell r="A221" t="str">
            <v>0804311902200</v>
          </cell>
          <cell r="B221" t="str">
            <v>EAST DUBUQUE UNIT SCH DIST 119</v>
          </cell>
          <cell r="C221" t="str">
            <v>JO DAVIESS</v>
          </cell>
          <cell r="D221" t="str">
            <v>Unit</v>
          </cell>
          <cell r="E221"/>
          <cell r="F221">
            <v>589.03</v>
          </cell>
          <cell r="G221"/>
          <cell r="H221">
            <v>112457031</v>
          </cell>
          <cell r="I221">
            <v>7628464.6699999999</v>
          </cell>
          <cell r="J221">
            <v>12950.89</v>
          </cell>
          <cell r="K221"/>
          <cell r="L221">
            <v>14.74</v>
          </cell>
          <cell r="M221">
            <v>14.74</v>
          </cell>
          <cell r="N221">
            <v>8682.2999999999993</v>
          </cell>
          <cell r="O221"/>
          <cell r="P221">
            <v>7.07</v>
          </cell>
          <cell r="Q221">
            <v>4164.4399999999996</v>
          </cell>
          <cell r="R221"/>
          <cell r="S221">
            <v>0.64880000000000004</v>
          </cell>
          <cell r="T221">
            <v>0.64880000000000004</v>
          </cell>
          <cell r="U221"/>
          <cell r="V221">
            <v>4949347.87</v>
          </cell>
          <cell r="W221"/>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cell r="AH221">
            <v>114020.28</v>
          </cell>
          <cell r="AI221"/>
          <cell r="AJ221">
            <v>1240728.69</v>
          </cell>
          <cell r="AK221">
            <v>6979600.4600000009</v>
          </cell>
          <cell r="AL221">
            <v>0.91494170346600046</v>
          </cell>
          <cell r="AM221"/>
        </row>
        <row r="222">
          <cell r="A222" t="str">
            <v>0804312002200</v>
          </cell>
          <cell r="B222" t="str">
            <v>GALENA UNIT SCHOOL DIST 120</v>
          </cell>
          <cell r="C222" t="str">
            <v>JO DAVIESS</v>
          </cell>
          <cell r="D222" t="str">
            <v>Unit</v>
          </cell>
          <cell r="E222"/>
          <cell r="F222">
            <v>788.38</v>
          </cell>
          <cell r="G222"/>
          <cell r="H222">
            <v>215943833</v>
          </cell>
          <cell r="I222">
            <v>10354150.720000001</v>
          </cell>
          <cell r="J222">
            <v>13133.45</v>
          </cell>
          <cell r="K222"/>
          <cell r="L222">
            <v>20.85</v>
          </cell>
          <cell r="M222">
            <v>20.85</v>
          </cell>
          <cell r="N222">
            <v>16437.72</v>
          </cell>
          <cell r="O222"/>
          <cell r="P222">
            <v>76.91</v>
          </cell>
          <cell r="Q222">
            <v>60634.3</v>
          </cell>
          <cell r="R222"/>
          <cell r="S222">
            <v>0.89610000000000001</v>
          </cell>
          <cell r="T222">
            <v>0.89610000000000001</v>
          </cell>
          <cell r="U222"/>
          <cell r="V222">
            <v>9278354.4600000009</v>
          </cell>
          <cell r="W222"/>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cell r="AH222">
            <v>153315.42000000001</v>
          </cell>
          <cell r="AI222"/>
          <cell r="AJ222">
            <v>756277.7</v>
          </cell>
          <cell r="AK222">
            <v>11804996.119999999</v>
          </cell>
          <cell r="AL222">
            <v>1.1401221055433892</v>
          </cell>
          <cell r="AM222"/>
        </row>
        <row r="223">
          <cell r="A223" t="str">
            <v>0804320502600</v>
          </cell>
          <cell r="B223" t="str">
            <v>WARREN COMM UNIT SCHOOL DIST 205</v>
          </cell>
          <cell r="C223" t="str">
            <v>JO DAVIESS</v>
          </cell>
          <cell r="D223" t="str">
            <v>Unit</v>
          </cell>
          <cell r="E223"/>
          <cell r="F223">
            <v>362.37</v>
          </cell>
          <cell r="G223"/>
          <cell r="H223">
            <v>58221430</v>
          </cell>
          <cell r="I223">
            <v>4814602.4400000004</v>
          </cell>
          <cell r="J223">
            <v>13286.42</v>
          </cell>
          <cell r="K223"/>
          <cell r="L223">
            <v>12.09</v>
          </cell>
          <cell r="M223">
            <v>12.09</v>
          </cell>
          <cell r="N223">
            <v>4381.05</v>
          </cell>
          <cell r="O223"/>
          <cell r="P223">
            <v>0</v>
          </cell>
          <cell r="Q223">
            <v>0</v>
          </cell>
          <cell r="R223"/>
          <cell r="S223">
            <v>0.50049999999999994</v>
          </cell>
          <cell r="T223">
            <v>0.50049999999999994</v>
          </cell>
          <cell r="U223"/>
          <cell r="V223">
            <v>2409708.52</v>
          </cell>
          <cell r="W223"/>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cell r="AH223">
            <v>111510.11</v>
          </cell>
          <cell r="AI223"/>
          <cell r="AJ223">
            <v>1003116.07</v>
          </cell>
          <cell r="AK223">
            <v>4258407.0600000005</v>
          </cell>
          <cell r="AL223">
            <v>0.88447740245817685</v>
          </cell>
          <cell r="AM223"/>
        </row>
        <row r="224">
          <cell r="A224" t="str">
            <v>0804320602600</v>
          </cell>
          <cell r="B224" t="str">
            <v>STOCKTON C U SCHOOL DIST 206</v>
          </cell>
          <cell r="C224" t="str">
            <v>JO DAVIESS</v>
          </cell>
          <cell r="D224" t="str">
            <v>Unit</v>
          </cell>
          <cell r="E224"/>
          <cell r="F224">
            <v>516.72</v>
          </cell>
          <cell r="G224"/>
          <cell r="H224">
            <v>89300372</v>
          </cell>
          <cell r="I224">
            <v>6893961.9800000004</v>
          </cell>
          <cell r="J224">
            <v>13341.77</v>
          </cell>
          <cell r="K224"/>
          <cell r="L224">
            <v>12.95</v>
          </cell>
          <cell r="M224">
            <v>12.95</v>
          </cell>
          <cell r="N224">
            <v>6691.52</v>
          </cell>
          <cell r="O224"/>
          <cell r="P224">
            <v>0.75</v>
          </cell>
          <cell r="Q224">
            <v>387.54</v>
          </cell>
          <cell r="R224"/>
          <cell r="S224">
            <v>0.54969999999999997</v>
          </cell>
          <cell r="T224">
            <v>0.54969999999999997</v>
          </cell>
          <cell r="U224"/>
          <cell r="V224">
            <v>3789610.9</v>
          </cell>
          <cell r="W224"/>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cell r="AH224">
            <v>138632.59</v>
          </cell>
          <cell r="AI224"/>
          <cell r="AJ224">
            <v>1287746.8400000001</v>
          </cell>
          <cell r="AK224">
            <v>5951398.2399999993</v>
          </cell>
          <cell r="AL224">
            <v>0.86327691641838722</v>
          </cell>
          <cell r="AM224"/>
        </row>
        <row r="225">
          <cell r="A225" t="str">
            <v>0804321002600</v>
          </cell>
          <cell r="B225" t="str">
            <v>RIVER RIDGE C U SCH DIST 210</v>
          </cell>
          <cell r="C225" t="str">
            <v>JO DAVIESS</v>
          </cell>
          <cell r="D225" t="str">
            <v>Unit</v>
          </cell>
          <cell r="E225"/>
          <cell r="F225">
            <v>429.04</v>
          </cell>
          <cell r="G225"/>
          <cell r="H225">
            <v>165493749</v>
          </cell>
          <cell r="I225">
            <v>5649900.6799999997</v>
          </cell>
          <cell r="J225">
            <v>13168.7</v>
          </cell>
          <cell r="K225"/>
          <cell r="L225">
            <v>29.29</v>
          </cell>
          <cell r="M225">
            <v>29.29</v>
          </cell>
          <cell r="N225">
            <v>12566.58</v>
          </cell>
          <cell r="O225"/>
          <cell r="P225">
            <v>296.18</v>
          </cell>
          <cell r="Q225">
            <v>127073.06</v>
          </cell>
          <cell r="R225"/>
          <cell r="S225">
            <v>0.99319999999999997</v>
          </cell>
          <cell r="T225">
            <v>0.9</v>
          </cell>
          <cell r="U225"/>
          <cell r="V225">
            <v>5084910.6100000003</v>
          </cell>
          <cell r="W225"/>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cell r="AH225">
            <v>165773.92000000001</v>
          </cell>
          <cell r="AI225"/>
          <cell r="AJ225">
            <v>442527.04</v>
          </cell>
          <cell r="AK225">
            <v>7537276.1700000009</v>
          </cell>
          <cell r="AL225">
            <v>1.3340546315585855</v>
          </cell>
          <cell r="AM225"/>
        </row>
        <row r="226">
          <cell r="A226" t="str">
            <v>0804321102600</v>
          </cell>
          <cell r="B226" t="str">
            <v>SCALES MOUND C U SCH DISTRICT 211</v>
          </cell>
          <cell r="C226" t="str">
            <v>JO DAVIESS</v>
          </cell>
          <cell r="D226" t="str">
            <v>Unit</v>
          </cell>
          <cell r="E226"/>
          <cell r="F226">
            <v>240.03</v>
          </cell>
          <cell r="G226"/>
          <cell r="H226">
            <v>102709764</v>
          </cell>
          <cell r="I226">
            <v>2998621.69</v>
          </cell>
          <cell r="J226">
            <v>12492.69</v>
          </cell>
          <cell r="K226"/>
          <cell r="L226">
            <v>34.25</v>
          </cell>
          <cell r="M226">
            <v>34.25</v>
          </cell>
          <cell r="N226">
            <v>8221.02</v>
          </cell>
          <cell r="O226"/>
          <cell r="P226">
            <v>491.5</v>
          </cell>
          <cell r="Q226">
            <v>117974.74</v>
          </cell>
          <cell r="R226"/>
          <cell r="S226">
            <v>0.99919999999999998</v>
          </cell>
          <cell r="T226">
            <v>0.9</v>
          </cell>
          <cell r="U226"/>
          <cell r="V226">
            <v>2698759.52</v>
          </cell>
          <cell r="W226"/>
          <cell r="X226">
            <v>181369.53</v>
          </cell>
          <cell r="Y226">
            <v>142614.61000000002</v>
          </cell>
          <cell r="Z226">
            <v>3022743.6599999997</v>
          </cell>
          <cell r="AA226">
            <v>1</v>
          </cell>
          <cell r="AB226">
            <v>103389757</v>
          </cell>
          <cell r="AC226">
            <v>4.25303E-2</v>
          </cell>
          <cell r="AD226">
            <v>4397197.38</v>
          </cell>
          <cell r="AE226">
            <v>1528594.07</v>
          </cell>
          <cell r="AF226">
            <v>4227353.59</v>
          </cell>
          <cell r="AG226"/>
          <cell r="AH226">
            <v>24375.59</v>
          </cell>
          <cell r="AI226"/>
          <cell r="AJ226">
            <v>142614.60999999999</v>
          </cell>
          <cell r="AK226">
            <v>4551337.7300000004</v>
          </cell>
          <cell r="AL226">
            <v>1.5178099141942778</v>
          </cell>
          <cell r="AM226"/>
        </row>
        <row r="227">
          <cell r="A227" t="str">
            <v>0808914502200</v>
          </cell>
          <cell r="B227" t="str">
            <v>FREEPORT SCHOOL DIST 145</v>
          </cell>
          <cell r="C227" t="str">
            <v>STEPHENSON</v>
          </cell>
          <cell r="D227" t="str">
            <v>Unit</v>
          </cell>
          <cell r="E227"/>
          <cell r="F227">
            <v>3387.37</v>
          </cell>
          <cell r="G227"/>
          <cell r="H227">
            <v>301091255</v>
          </cell>
          <cell r="I227">
            <v>51365110.700000003</v>
          </cell>
          <cell r="J227">
            <v>15163.71</v>
          </cell>
          <cell r="K227"/>
          <cell r="L227">
            <v>5.86</v>
          </cell>
          <cell r="M227">
            <v>5.86</v>
          </cell>
          <cell r="N227">
            <v>19849.98</v>
          </cell>
          <cell r="O227"/>
          <cell r="P227">
            <v>38.68</v>
          </cell>
          <cell r="Q227">
            <v>131023.47</v>
          </cell>
          <cell r="R227"/>
          <cell r="S227">
            <v>0.1857</v>
          </cell>
          <cell r="T227">
            <v>0.1857</v>
          </cell>
          <cell r="U227"/>
          <cell r="V227">
            <v>9538501.0500000007</v>
          </cell>
          <cell r="W227"/>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cell r="AH227">
            <v>5615530.5700000003</v>
          </cell>
          <cell r="AI227"/>
          <cell r="AJ227">
            <v>23700834.030000001</v>
          </cell>
          <cell r="AK227">
            <v>40990352.850000001</v>
          </cell>
          <cell r="AL227">
            <v>0.79801936161309583</v>
          </cell>
          <cell r="AM227"/>
        </row>
        <row r="228">
          <cell r="A228" t="str">
            <v>0808920002600</v>
          </cell>
          <cell r="B228" t="str">
            <v>PEARL CITY C U SCH DIST 200</v>
          </cell>
          <cell r="C228" t="str">
            <v>STEPHENSON</v>
          </cell>
          <cell r="D228" t="str">
            <v>Unit</v>
          </cell>
          <cell r="E228"/>
          <cell r="F228">
            <v>404.29</v>
          </cell>
          <cell r="G228"/>
          <cell r="H228">
            <v>52374107</v>
          </cell>
          <cell r="I228">
            <v>5446899.3499999996</v>
          </cell>
          <cell r="J228">
            <v>13472.75</v>
          </cell>
          <cell r="K228"/>
          <cell r="L228">
            <v>9.61</v>
          </cell>
          <cell r="M228">
            <v>9.61</v>
          </cell>
          <cell r="N228">
            <v>3885.22</v>
          </cell>
          <cell r="O228"/>
          <cell r="P228">
            <v>6.1</v>
          </cell>
          <cell r="Q228">
            <v>2466.16</v>
          </cell>
          <cell r="R228"/>
          <cell r="S228">
            <v>0.36130000000000001</v>
          </cell>
          <cell r="T228">
            <v>0.36130000000000001</v>
          </cell>
          <cell r="U228"/>
          <cell r="V228">
            <v>1967964.73</v>
          </cell>
          <cell r="W228"/>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cell r="AH228">
            <v>93234.84</v>
          </cell>
          <cell r="AI228"/>
          <cell r="AJ228">
            <v>1754559.46</v>
          </cell>
          <cell r="AK228">
            <v>3995857.13</v>
          </cell>
          <cell r="AL228">
            <v>0.73360216028225311</v>
          </cell>
          <cell r="AM228"/>
        </row>
        <row r="229">
          <cell r="A229" t="str">
            <v>0808920102600</v>
          </cell>
          <cell r="B229" t="str">
            <v>DAKOTA COMM UNIT SCH DIST 201</v>
          </cell>
          <cell r="C229" t="str">
            <v>STEPHENSON</v>
          </cell>
          <cell r="D229" t="str">
            <v>Unit</v>
          </cell>
          <cell r="E229"/>
          <cell r="F229">
            <v>765.96</v>
          </cell>
          <cell r="G229"/>
          <cell r="H229">
            <v>110987464</v>
          </cell>
          <cell r="I229">
            <v>9982598.9299999997</v>
          </cell>
          <cell r="J229">
            <v>13032.79</v>
          </cell>
          <cell r="K229"/>
          <cell r="L229">
            <v>11.11</v>
          </cell>
          <cell r="M229">
            <v>11.11</v>
          </cell>
          <cell r="N229">
            <v>8509.81</v>
          </cell>
          <cell r="O229"/>
          <cell r="P229">
            <v>0.94</v>
          </cell>
          <cell r="Q229">
            <v>720</v>
          </cell>
          <cell r="R229"/>
          <cell r="S229">
            <v>0.44450000000000001</v>
          </cell>
          <cell r="T229">
            <v>0.44450000000000001</v>
          </cell>
          <cell r="U229"/>
          <cell r="V229">
            <v>4437265.22</v>
          </cell>
          <cell r="W229"/>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cell r="AH229">
            <v>201903.11</v>
          </cell>
          <cell r="AI229"/>
          <cell r="AJ229">
            <v>2599396.5099999998</v>
          </cell>
          <cell r="AK229">
            <v>7958047.3699999992</v>
          </cell>
          <cell r="AL229">
            <v>0.7971919362686446</v>
          </cell>
          <cell r="AM229"/>
        </row>
        <row r="230">
          <cell r="A230" t="str">
            <v>0808920202600</v>
          </cell>
          <cell r="B230" t="str">
            <v>LENA WINSLOW C U SCH DIST 202</v>
          </cell>
          <cell r="C230" t="str">
            <v>STEPHENSON</v>
          </cell>
          <cell r="D230" t="str">
            <v>Unit</v>
          </cell>
          <cell r="E230"/>
          <cell r="F230">
            <v>753.88</v>
          </cell>
          <cell r="G230"/>
          <cell r="H230">
            <v>109127564</v>
          </cell>
          <cell r="I230">
            <v>10066540.289999999</v>
          </cell>
          <cell r="J230">
            <v>13352.97</v>
          </cell>
          <cell r="K230"/>
          <cell r="L230">
            <v>10.84</v>
          </cell>
          <cell r="M230">
            <v>10.84</v>
          </cell>
          <cell r="N230">
            <v>8172.05</v>
          </cell>
          <cell r="O230"/>
          <cell r="P230">
            <v>1.53</v>
          </cell>
          <cell r="Q230">
            <v>1153.43</v>
          </cell>
          <cell r="R230"/>
          <cell r="S230">
            <v>0.42920000000000003</v>
          </cell>
          <cell r="T230">
            <v>0.42920000000000003</v>
          </cell>
          <cell r="U230"/>
          <cell r="V230">
            <v>4320559.09</v>
          </cell>
          <cell r="W230"/>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cell r="AH230">
            <v>181356.71</v>
          </cell>
          <cell r="AI230"/>
          <cell r="AJ230">
            <v>2482570.48</v>
          </cell>
          <cell r="AK230">
            <v>7598609.1099999994</v>
          </cell>
          <cell r="AL230">
            <v>0.75483819575513766</v>
          </cell>
          <cell r="AM230"/>
        </row>
        <row r="231">
          <cell r="A231" t="str">
            <v>0808920302600</v>
          </cell>
          <cell r="B231" t="str">
            <v>ORANGEVILLE C U SCHOOL DIST 203</v>
          </cell>
          <cell r="C231" t="str">
            <v>STEPHENSON</v>
          </cell>
          <cell r="D231" t="str">
            <v>Unit</v>
          </cell>
          <cell r="E231"/>
          <cell r="F231">
            <v>294.47000000000003</v>
          </cell>
          <cell r="G231"/>
          <cell r="H231">
            <v>48102191</v>
          </cell>
          <cell r="I231">
            <v>3733727.99</v>
          </cell>
          <cell r="J231">
            <v>12679.48</v>
          </cell>
          <cell r="K231"/>
          <cell r="L231">
            <v>12.88</v>
          </cell>
          <cell r="M231">
            <v>12.88</v>
          </cell>
          <cell r="N231">
            <v>3792.77</v>
          </cell>
          <cell r="O231"/>
          <cell r="P231">
            <v>0.64</v>
          </cell>
          <cell r="Q231">
            <v>188.46</v>
          </cell>
          <cell r="R231"/>
          <cell r="S231">
            <v>0.54569999999999996</v>
          </cell>
          <cell r="T231">
            <v>0.54569999999999996</v>
          </cell>
          <cell r="U231"/>
          <cell r="V231">
            <v>2037495.36</v>
          </cell>
          <cell r="W231"/>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cell r="AH231">
            <v>63372.04</v>
          </cell>
          <cell r="AI231"/>
          <cell r="AJ231">
            <v>1118872.3899999999</v>
          </cell>
          <cell r="AK231">
            <v>3348725.0700000003</v>
          </cell>
          <cell r="AL231">
            <v>0.89688511829700801</v>
          </cell>
          <cell r="AM231"/>
        </row>
        <row r="232">
          <cell r="A232" t="str">
            <v>0900000000092</v>
          </cell>
          <cell r="B232" t="str">
            <v>Champaign/Ford ROE TAOEP</v>
          </cell>
          <cell r="C232" t="str">
            <v>CHAMPAIGN</v>
          </cell>
          <cell r="D232" t="str">
            <v>Regional</v>
          </cell>
          <cell r="E232"/>
          <cell r="F232">
            <v>11</v>
          </cell>
          <cell r="G232"/>
          <cell r="H232">
            <v>0</v>
          </cell>
          <cell r="I232">
            <v>151528.32000000001</v>
          </cell>
          <cell r="J232">
            <v>13775.3</v>
          </cell>
          <cell r="K232"/>
          <cell r="L232">
            <v>0</v>
          </cell>
          <cell r="M232">
            <v>0</v>
          </cell>
          <cell r="N232">
            <v>0</v>
          </cell>
          <cell r="O232"/>
          <cell r="P232">
            <v>0</v>
          </cell>
          <cell r="Q232">
            <v>0</v>
          </cell>
          <cell r="R232"/>
          <cell r="S232">
            <v>0</v>
          </cell>
          <cell r="T232">
            <v>0.1</v>
          </cell>
          <cell r="U232"/>
          <cell r="V232">
            <v>15152.83</v>
          </cell>
          <cell r="W232"/>
          <cell r="X232">
            <v>0</v>
          </cell>
          <cell r="Y232">
            <v>35819.240000000005</v>
          </cell>
          <cell r="Z232">
            <v>50972.070000000007</v>
          </cell>
          <cell r="AA232">
            <v>0.33638642598294499</v>
          </cell>
          <cell r="AB232">
            <v>0</v>
          </cell>
          <cell r="AC232">
            <v>0</v>
          </cell>
          <cell r="AD232">
            <v>0</v>
          </cell>
          <cell r="AE232">
            <v>0</v>
          </cell>
          <cell r="AF232">
            <v>15152.83</v>
          </cell>
          <cell r="AG232"/>
          <cell r="AH232">
            <v>0</v>
          </cell>
          <cell r="AI232"/>
          <cell r="AJ232">
            <v>35819.24</v>
          </cell>
          <cell r="AK232">
            <v>50972.07</v>
          </cell>
          <cell r="AL232">
            <v>0.33638642598294494</v>
          </cell>
          <cell r="AM232"/>
        </row>
        <row r="233">
          <cell r="A233" t="str">
            <v>0900000000093</v>
          </cell>
          <cell r="B233" t="str">
            <v>SAFE SCH-CHAMPAIGN/FORD ROE</v>
          </cell>
          <cell r="C233" t="str">
            <v>CHAMPAIGN</v>
          </cell>
          <cell r="D233" t="str">
            <v>Regional</v>
          </cell>
          <cell r="E233"/>
          <cell r="F233">
            <v>90</v>
          </cell>
          <cell r="G233"/>
          <cell r="H233">
            <v>0</v>
          </cell>
          <cell r="I233">
            <v>1300739.78</v>
          </cell>
          <cell r="J233">
            <v>14452.66</v>
          </cell>
          <cell r="K233"/>
          <cell r="L233">
            <v>0</v>
          </cell>
          <cell r="M233">
            <v>0</v>
          </cell>
          <cell r="N233">
            <v>0</v>
          </cell>
          <cell r="O233"/>
          <cell r="P233">
            <v>0</v>
          </cell>
          <cell r="Q233">
            <v>0</v>
          </cell>
          <cell r="R233"/>
          <cell r="S233">
            <v>0</v>
          </cell>
          <cell r="T233">
            <v>0.1</v>
          </cell>
          <cell r="U233"/>
          <cell r="V233">
            <v>130073.97</v>
          </cell>
          <cell r="W233"/>
          <cell r="X233">
            <v>0</v>
          </cell>
          <cell r="Y233">
            <v>779785.97000000009</v>
          </cell>
          <cell r="Z233">
            <v>909859.94000000006</v>
          </cell>
          <cell r="AA233">
            <v>0.6994942062892856</v>
          </cell>
          <cell r="AB233">
            <v>0</v>
          </cell>
          <cell r="AC233">
            <v>0</v>
          </cell>
          <cell r="AD233">
            <v>0</v>
          </cell>
          <cell r="AE233">
            <v>0</v>
          </cell>
          <cell r="AF233">
            <v>130073.97</v>
          </cell>
          <cell r="AG233"/>
          <cell r="AH233">
            <v>0</v>
          </cell>
          <cell r="AI233"/>
          <cell r="AJ233">
            <v>779785.97</v>
          </cell>
          <cell r="AK233">
            <v>909859.94</v>
          </cell>
          <cell r="AL233">
            <v>0.6994942062892856</v>
          </cell>
          <cell r="AM233"/>
        </row>
        <row r="234">
          <cell r="A234" t="str">
            <v>0901000102600</v>
          </cell>
          <cell r="B234" t="str">
            <v>FISHER C U SCHOOL DISTRICT 1</v>
          </cell>
          <cell r="C234" t="str">
            <v>CHAMPAIGN</v>
          </cell>
          <cell r="D234" t="str">
            <v>Unit</v>
          </cell>
          <cell r="E234"/>
          <cell r="F234">
            <v>597.25</v>
          </cell>
          <cell r="G234"/>
          <cell r="H234">
            <v>78265783</v>
          </cell>
          <cell r="I234">
            <v>7802204.71</v>
          </cell>
          <cell r="J234">
            <v>13063.54</v>
          </cell>
          <cell r="K234"/>
          <cell r="L234">
            <v>10.029999999999999</v>
          </cell>
          <cell r="M234">
            <v>10.029999999999999</v>
          </cell>
          <cell r="N234">
            <v>5990.41</v>
          </cell>
          <cell r="O234"/>
          <cell r="P234">
            <v>4.2</v>
          </cell>
          <cell r="Q234">
            <v>2508.4499999999998</v>
          </cell>
          <cell r="R234"/>
          <cell r="S234">
            <v>0.3841</v>
          </cell>
          <cell r="T234">
            <v>0.3841</v>
          </cell>
          <cell r="U234"/>
          <cell r="V234">
            <v>2996826.82</v>
          </cell>
          <cell r="W234"/>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cell r="AH234">
            <v>94957.66</v>
          </cell>
          <cell r="AI234"/>
          <cell r="AJ234">
            <v>1580395.72</v>
          </cell>
          <cell r="AK234">
            <v>6487792.9799999995</v>
          </cell>
          <cell r="AL234">
            <v>0.83153329361951589</v>
          </cell>
          <cell r="AM234"/>
        </row>
        <row r="235">
          <cell r="A235" t="str">
            <v>0901000302600</v>
          </cell>
          <cell r="B235" t="str">
            <v>MAHOMET-SEYMOUR C U SCH DIST 3</v>
          </cell>
          <cell r="C235" t="str">
            <v>CHAMPAIGN</v>
          </cell>
          <cell r="D235" t="str">
            <v>Unit</v>
          </cell>
          <cell r="E235"/>
          <cell r="F235">
            <v>3353.75</v>
          </cell>
          <cell r="G235"/>
          <cell r="H235">
            <v>380619228</v>
          </cell>
          <cell r="I235">
            <v>42478387.640000001</v>
          </cell>
          <cell r="J235">
            <v>12665.93</v>
          </cell>
          <cell r="K235"/>
          <cell r="L235">
            <v>8.9600000000000009</v>
          </cell>
          <cell r="M235">
            <v>8.9600000000000009</v>
          </cell>
          <cell r="N235">
            <v>30049.599999999999</v>
          </cell>
          <cell r="O235"/>
          <cell r="P235">
            <v>9.73</v>
          </cell>
          <cell r="Q235">
            <v>32631.98</v>
          </cell>
          <cell r="R235"/>
          <cell r="S235">
            <v>0.32690000000000002</v>
          </cell>
          <cell r="T235">
            <v>0.32690000000000002</v>
          </cell>
          <cell r="U235"/>
          <cell r="V235">
            <v>13886184.91</v>
          </cell>
          <cell r="W235"/>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cell r="AH235">
            <v>261861.76000000001</v>
          </cell>
          <cell r="AI235"/>
          <cell r="AJ235">
            <v>12709465.66</v>
          </cell>
          <cell r="AK235">
            <v>27883161.199999999</v>
          </cell>
          <cell r="AL235">
            <v>0.65640818188079419</v>
          </cell>
          <cell r="AM235"/>
        </row>
        <row r="236">
          <cell r="A236" t="str">
            <v>0901000402600</v>
          </cell>
          <cell r="B236" t="str">
            <v>CHAMPAIGN COMM UNIT SCH DIST 4</v>
          </cell>
          <cell r="C236" t="str">
            <v>CHAMPAIGN</v>
          </cell>
          <cell r="D236" t="str">
            <v>Unit</v>
          </cell>
          <cell r="E236"/>
          <cell r="F236">
            <v>10100.5</v>
          </cell>
          <cell r="G236"/>
          <cell r="H236">
            <v>2441963848</v>
          </cell>
          <cell r="I236">
            <v>145811336.72999999</v>
          </cell>
          <cell r="J236">
            <v>14436.05</v>
          </cell>
          <cell r="K236"/>
          <cell r="L236">
            <v>16.739999999999998</v>
          </cell>
          <cell r="M236">
            <v>16.739999999999998</v>
          </cell>
          <cell r="N236">
            <v>169082.37</v>
          </cell>
          <cell r="O236"/>
          <cell r="P236">
            <v>21.71</v>
          </cell>
          <cell r="Q236">
            <v>219281.85</v>
          </cell>
          <cell r="R236"/>
          <cell r="S236">
            <v>0.74839999999999995</v>
          </cell>
          <cell r="T236">
            <v>0.74839999999999995</v>
          </cell>
          <cell r="U236"/>
          <cell r="V236">
            <v>109125204.40000001</v>
          </cell>
          <cell r="W236"/>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cell r="AH236">
            <v>6224822</v>
          </cell>
          <cell r="AI236"/>
          <cell r="AJ236">
            <v>15276085.039999999</v>
          </cell>
          <cell r="AK236">
            <v>134998320.88</v>
          </cell>
          <cell r="AL236">
            <v>0.92584242012661511</v>
          </cell>
          <cell r="AM236"/>
        </row>
        <row r="237">
          <cell r="A237" t="str">
            <v>0901000702600</v>
          </cell>
          <cell r="B237" t="str">
            <v>TOLONO C U SCHOOL DIST 7</v>
          </cell>
          <cell r="C237" t="str">
            <v>CHAMPAIGN</v>
          </cell>
          <cell r="D237" t="str">
            <v>Unit</v>
          </cell>
          <cell r="E237"/>
          <cell r="F237">
            <v>1517.55</v>
          </cell>
          <cell r="G237"/>
          <cell r="H237">
            <v>188647149</v>
          </cell>
          <cell r="I237">
            <v>19605918.140000001</v>
          </cell>
          <cell r="J237">
            <v>12919.45</v>
          </cell>
          <cell r="K237"/>
          <cell r="L237">
            <v>9.6199999999999992</v>
          </cell>
          <cell r="M237">
            <v>9.6199999999999992</v>
          </cell>
          <cell r="N237">
            <v>14598.83</v>
          </cell>
          <cell r="O237"/>
          <cell r="P237">
            <v>6.05</v>
          </cell>
          <cell r="Q237">
            <v>9181.17</v>
          </cell>
          <cell r="R237"/>
          <cell r="S237">
            <v>0.36180000000000001</v>
          </cell>
          <cell r="T237">
            <v>0.36180000000000001</v>
          </cell>
          <cell r="U237"/>
          <cell r="V237">
            <v>7093421.1799999997</v>
          </cell>
          <cell r="W237"/>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cell r="AH237">
            <v>221779.56</v>
          </cell>
          <cell r="AI237"/>
          <cell r="AJ237">
            <v>6250134.3399999999</v>
          </cell>
          <cell r="AK237">
            <v>14116685.16</v>
          </cell>
          <cell r="AL237">
            <v>0.72002163118283835</v>
          </cell>
          <cell r="AM237"/>
        </row>
        <row r="238">
          <cell r="A238" t="str">
            <v>0901000802600</v>
          </cell>
          <cell r="B238" t="str">
            <v>HERITAGE COMM UNIT SCH DIST 8</v>
          </cell>
          <cell r="C238" t="str">
            <v>CHAMPAIGN</v>
          </cell>
          <cell r="D238" t="str">
            <v>Unit</v>
          </cell>
          <cell r="E238"/>
          <cell r="F238">
            <v>375.78</v>
          </cell>
          <cell r="G238"/>
          <cell r="H238">
            <v>103554807</v>
          </cell>
          <cell r="I238">
            <v>4796234.42</v>
          </cell>
          <cell r="J238">
            <v>12763.41</v>
          </cell>
          <cell r="K238"/>
          <cell r="L238">
            <v>21.59</v>
          </cell>
          <cell r="M238">
            <v>21.59</v>
          </cell>
          <cell r="N238">
            <v>8113.09</v>
          </cell>
          <cell r="O238"/>
          <cell r="P238">
            <v>90.44</v>
          </cell>
          <cell r="Q238">
            <v>33985.54</v>
          </cell>
          <cell r="R238"/>
          <cell r="S238">
            <v>0.91400000000000003</v>
          </cell>
          <cell r="T238">
            <v>0.9</v>
          </cell>
          <cell r="U238"/>
          <cell r="V238">
            <v>4316610.97</v>
          </cell>
          <cell r="W238"/>
          <cell r="X238">
            <v>458981.01</v>
          </cell>
          <cell r="Y238">
            <v>638555.84</v>
          </cell>
          <cell r="Z238">
            <v>5414147.8199999994</v>
          </cell>
          <cell r="AA238">
            <v>1</v>
          </cell>
          <cell r="AB238">
            <v>103554807</v>
          </cell>
          <cell r="AC238">
            <v>3.75044E-2</v>
          </cell>
          <cell r="AD238">
            <v>3883760.9</v>
          </cell>
          <cell r="AE238">
            <v>0</v>
          </cell>
          <cell r="AF238">
            <v>4316610.97</v>
          </cell>
          <cell r="AG238"/>
          <cell r="AH238">
            <v>126233.76</v>
          </cell>
          <cell r="AI238"/>
          <cell r="AJ238">
            <v>638555.84</v>
          </cell>
          <cell r="AK238">
            <v>5414147.8199999994</v>
          </cell>
          <cell r="AL238">
            <v>1.1288330273064509</v>
          </cell>
          <cell r="AM238"/>
        </row>
        <row r="239">
          <cell r="A239" t="str">
            <v>0901011602200</v>
          </cell>
          <cell r="B239" t="str">
            <v>URBANA SCHOOL DIST 116</v>
          </cell>
          <cell r="C239" t="str">
            <v>CHAMPAIGN</v>
          </cell>
          <cell r="D239" t="str">
            <v>Unit</v>
          </cell>
          <cell r="E239"/>
          <cell r="F239">
            <v>4114</v>
          </cell>
          <cell r="G239"/>
          <cell r="H239">
            <v>696819631</v>
          </cell>
          <cell r="I239">
            <v>62936737.909999996</v>
          </cell>
          <cell r="J239">
            <v>15298.18</v>
          </cell>
          <cell r="K239"/>
          <cell r="L239">
            <v>11.07</v>
          </cell>
          <cell r="M239">
            <v>11.07</v>
          </cell>
          <cell r="N239">
            <v>45541.98</v>
          </cell>
          <cell r="O239"/>
          <cell r="P239">
            <v>1.02</v>
          </cell>
          <cell r="Q239">
            <v>4196.28</v>
          </cell>
          <cell r="R239"/>
          <cell r="S239">
            <v>0.44230000000000003</v>
          </cell>
          <cell r="T239">
            <v>0.44230000000000003</v>
          </cell>
          <cell r="U239"/>
          <cell r="V239">
            <v>27836919.170000002</v>
          </cell>
          <cell r="W239"/>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cell r="AH239">
            <v>4297834.3600000003</v>
          </cell>
          <cell r="AI239"/>
          <cell r="AJ239">
            <v>10379897.310000001</v>
          </cell>
          <cell r="AK239">
            <v>46016294.57</v>
          </cell>
          <cell r="AL239">
            <v>0.73115156740096132</v>
          </cell>
          <cell r="AM239"/>
        </row>
        <row r="240">
          <cell r="A240" t="str">
            <v>0901013000400</v>
          </cell>
          <cell r="B240" t="str">
            <v>THOMASBORO C C SCHOOL DIST 130</v>
          </cell>
          <cell r="C240" t="str">
            <v>CHAMPAIGN</v>
          </cell>
          <cell r="D240" t="str">
            <v>Elementary</v>
          </cell>
          <cell r="E240"/>
          <cell r="F240">
            <v>133.21</v>
          </cell>
          <cell r="G240"/>
          <cell r="H240">
            <v>28059176</v>
          </cell>
          <cell r="I240">
            <v>2064670.32</v>
          </cell>
          <cell r="J240">
            <v>15499.36</v>
          </cell>
          <cell r="K240"/>
          <cell r="L240">
            <v>13.59</v>
          </cell>
          <cell r="M240">
            <v>9.4</v>
          </cell>
          <cell r="N240">
            <v>1252.17</v>
          </cell>
          <cell r="O240"/>
          <cell r="P240">
            <v>7.18</v>
          </cell>
          <cell r="Q240">
            <v>956.44</v>
          </cell>
          <cell r="R240"/>
          <cell r="S240">
            <v>0.35</v>
          </cell>
          <cell r="T240">
            <v>0.35</v>
          </cell>
          <cell r="U240"/>
          <cell r="V240">
            <v>722634.61</v>
          </cell>
          <cell r="W240"/>
          <cell r="X240">
            <v>54557.09</v>
          </cell>
          <cell r="Y240">
            <v>882296.59</v>
          </cell>
          <cell r="Z240">
            <v>1659488.29</v>
          </cell>
          <cell r="AA240">
            <v>0.80375461105093038</v>
          </cell>
          <cell r="AB240">
            <v>30241041</v>
          </cell>
          <cell r="AC240">
            <v>2.2730899999999998E-2</v>
          </cell>
          <cell r="AD240">
            <v>687406.07</v>
          </cell>
          <cell r="AE240">
            <v>0</v>
          </cell>
          <cell r="AF240">
            <v>722634.61</v>
          </cell>
          <cell r="AG240"/>
          <cell r="AH240">
            <v>244149.92</v>
          </cell>
          <cell r="AI240"/>
          <cell r="AJ240">
            <v>834383.29</v>
          </cell>
          <cell r="AK240">
            <v>1611574.99</v>
          </cell>
          <cell r="AL240">
            <v>0.7805483395528251</v>
          </cell>
          <cell r="AM240"/>
        </row>
        <row r="241">
          <cell r="A241" t="str">
            <v>0901013700200</v>
          </cell>
          <cell r="B241" t="str">
            <v>RANTOUL CITY SCHOOL DIST 137</v>
          </cell>
          <cell r="C241" t="str">
            <v>CHAMPAIGN</v>
          </cell>
          <cell r="D241" t="str">
            <v>Elementary</v>
          </cell>
          <cell r="E241"/>
          <cell r="F241">
            <v>1615.3</v>
          </cell>
          <cell r="G241"/>
          <cell r="H241">
            <v>112135572</v>
          </cell>
          <cell r="I241">
            <v>24847210.710000001</v>
          </cell>
          <cell r="J241">
            <v>15382.41</v>
          </cell>
          <cell r="K241"/>
          <cell r="L241">
            <v>4.51</v>
          </cell>
          <cell r="M241">
            <v>3.12</v>
          </cell>
          <cell r="N241">
            <v>5039.7299999999996</v>
          </cell>
          <cell r="O241"/>
          <cell r="P241">
            <v>80.28</v>
          </cell>
          <cell r="Q241">
            <v>129676.28</v>
          </cell>
          <cell r="R241"/>
          <cell r="S241">
            <v>9.8900000000000002E-2</v>
          </cell>
          <cell r="T241">
            <v>9.8900000000000002E-2</v>
          </cell>
          <cell r="U241"/>
          <cell r="V241">
            <v>2457389.13</v>
          </cell>
          <cell r="W241"/>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cell r="AH241">
            <v>3149570.43</v>
          </cell>
          <cell r="AI241"/>
          <cell r="AJ241">
            <v>13861228.48</v>
          </cell>
          <cell r="AK241">
            <v>17380423.77</v>
          </cell>
          <cell r="AL241">
            <v>0.69949194591105868</v>
          </cell>
          <cell r="AM241"/>
        </row>
        <row r="242">
          <cell r="A242" t="str">
            <v>0901014200400</v>
          </cell>
          <cell r="B242" t="str">
            <v>LUDLOW C C SCHOOL DIST 142</v>
          </cell>
          <cell r="C242" t="str">
            <v>CHAMPAIGN</v>
          </cell>
          <cell r="D242" t="str">
            <v>Elementary</v>
          </cell>
          <cell r="E242"/>
          <cell r="F242">
            <v>59.5</v>
          </cell>
          <cell r="G242"/>
          <cell r="H242">
            <v>17079278</v>
          </cell>
          <cell r="I242">
            <v>855212.77</v>
          </cell>
          <cell r="J242">
            <v>14373.32</v>
          </cell>
          <cell r="K242"/>
          <cell r="L242">
            <v>19.97</v>
          </cell>
          <cell r="M242">
            <v>13.82</v>
          </cell>
          <cell r="N242">
            <v>822.29</v>
          </cell>
          <cell r="O242"/>
          <cell r="P242">
            <v>3.02</v>
          </cell>
          <cell r="Q242">
            <v>179.69</v>
          </cell>
          <cell r="R242"/>
          <cell r="S242">
            <v>0.59870000000000001</v>
          </cell>
          <cell r="T242">
            <v>0.59870000000000001</v>
          </cell>
          <cell r="U242"/>
          <cell r="V242">
            <v>512015.88</v>
          </cell>
          <cell r="W242"/>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cell r="AH242">
            <v>221895.81</v>
          </cell>
          <cell r="AI242"/>
          <cell r="AJ242">
            <v>439106.78</v>
          </cell>
          <cell r="AK242">
            <v>1007793.15</v>
          </cell>
          <cell r="AL242">
            <v>1.1784121862445998</v>
          </cell>
          <cell r="AM242"/>
        </row>
        <row r="243">
          <cell r="A243" t="str">
            <v>0901016900400</v>
          </cell>
          <cell r="B243" t="str">
            <v>ST JOSEPH C C SCHOOL DIST 169</v>
          </cell>
          <cell r="C243" t="str">
            <v>CHAMPAIGN</v>
          </cell>
          <cell r="D243" t="str">
            <v>Elementary</v>
          </cell>
          <cell r="E243"/>
          <cell r="F243">
            <v>763.3</v>
          </cell>
          <cell r="G243"/>
          <cell r="H243">
            <v>139871020</v>
          </cell>
          <cell r="I243">
            <v>9272321.8499999996</v>
          </cell>
          <cell r="J243">
            <v>12147.67</v>
          </cell>
          <cell r="K243"/>
          <cell r="L243">
            <v>15.08</v>
          </cell>
          <cell r="M243">
            <v>10.44</v>
          </cell>
          <cell r="N243">
            <v>7968.85</v>
          </cell>
          <cell r="O243"/>
          <cell r="P243">
            <v>2.68</v>
          </cell>
          <cell r="Q243">
            <v>2045.64</v>
          </cell>
          <cell r="R243"/>
          <cell r="S243">
            <v>0.40679999999999999</v>
          </cell>
          <cell r="T243">
            <v>0.40679999999999999</v>
          </cell>
          <cell r="U243"/>
          <cell r="V243">
            <v>3771980.52</v>
          </cell>
          <cell r="W243"/>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cell r="AH243">
            <v>45882.720000000001</v>
          </cell>
          <cell r="AI243"/>
          <cell r="AJ243">
            <v>2798203.6</v>
          </cell>
          <cell r="AK243">
            <v>6735173.6200000001</v>
          </cell>
          <cell r="AL243">
            <v>0.72637401170452254</v>
          </cell>
          <cell r="AM243"/>
        </row>
        <row r="244">
          <cell r="A244" t="str">
            <v>0901018800400</v>
          </cell>
          <cell r="B244" t="str">
            <v>GIFFORD C C SCHOOL DIST 188</v>
          </cell>
          <cell r="C244" t="str">
            <v>CHAMPAIGN</v>
          </cell>
          <cell r="D244" t="str">
            <v>Elementary</v>
          </cell>
          <cell r="E244"/>
          <cell r="F244">
            <v>166.47</v>
          </cell>
          <cell r="G244"/>
          <cell r="H244">
            <v>48953566</v>
          </cell>
          <cell r="I244">
            <v>2053957.46</v>
          </cell>
          <cell r="J244">
            <v>12338.3</v>
          </cell>
          <cell r="K244"/>
          <cell r="L244">
            <v>23.83</v>
          </cell>
          <cell r="M244">
            <v>16.489999999999998</v>
          </cell>
          <cell r="N244">
            <v>2745.09</v>
          </cell>
          <cell r="O244"/>
          <cell r="P244">
            <v>19.440000000000001</v>
          </cell>
          <cell r="Q244">
            <v>3236.17</v>
          </cell>
          <cell r="R244"/>
          <cell r="S244">
            <v>0.73680000000000001</v>
          </cell>
          <cell r="T244">
            <v>0.73680000000000001</v>
          </cell>
          <cell r="U244"/>
          <cell r="V244">
            <v>1513355.85</v>
          </cell>
          <cell r="W244"/>
          <cell r="X244">
            <v>408754.95</v>
          </cell>
          <cell r="Y244">
            <v>305449.05999999994</v>
          </cell>
          <cell r="Z244">
            <v>2227559.86</v>
          </cell>
          <cell r="AA244">
            <v>1</v>
          </cell>
          <cell r="AB244">
            <v>54096644</v>
          </cell>
          <cell r="AC244">
            <v>2.1992100000000001E-2</v>
          </cell>
          <cell r="AD244">
            <v>1189698.8</v>
          </cell>
          <cell r="AE244">
            <v>0</v>
          </cell>
          <cell r="AF244">
            <v>1513355.85</v>
          </cell>
          <cell r="AG244"/>
          <cell r="AH244">
            <v>35479.71</v>
          </cell>
          <cell r="AI244"/>
          <cell r="AJ244">
            <v>305449.06</v>
          </cell>
          <cell r="AK244">
            <v>2227559.86</v>
          </cell>
          <cell r="AL244">
            <v>1.0845209325805607</v>
          </cell>
          <cell r="AM244"/>
        </row>
        <row r="245">
          <cell r="A245" t="str">
            <v>0901019301700</v>
          </cell>
          <cell r="B245" t="str">
            <v>RANTOUL TOWNSHIP H S DIST 193</v>
          </cell>
          <cell r="C245" t="str">
            <v>CHAMPAIGN</v>
          </cell>
          <cell r="D245" t="str">
            <v>High School</v>
          </cell>
          <cell r="E245"/>
          <cell r="F245">
            <v>826</v>
          </cell>
          <cell r="G245"/>
          <cell r="H245">
            <v>207158471</v>
          </cell>
          <cell r="I245">
            <v>13370845.82</v>
          </cell>
          <cell r="J245">
            <v>16187.46</v>
          </cell>
          <cell r="K245"/>
          <cell r="L245">
            <v>15.49</v>
          </cell>
          <cell r="M245">
            <v>4.76</v>
          </cell>
          <cell r="N245">
            <v>3931.76</v>
          </cell>
          <cell r="O245"/>
          <cell r="P245">
            <v>53.58</v>
          </cell>
          <cell r="Q245">
            <v>44257.08</v>
          </cell>
          <cell r="R245"/>
          <cell r="S245">
            <v>0.1464</v>
          </cell>
          <cell r="T245">
            <v>0.1464</v>
          </cell>
          <cell r="U245"/>
          <cell r="V245">
            <v>1957491.82</v>
          </cell>
          <cell r="W245"/>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cell r="AH245">
            <v>904542.34</v>
          </cell>
          <cell r="AI245"/>
          <cell r="AJ245">
            <v>5543826.5</v>
          </cell>
          <cell r="AK245">
            <v>8525051.8300000001</v>
          </cell>
          <cell r="AL245">
            <v>0.63758508210814147</v>
          </cell>
          <cell r="AM245"/>
        </row>
        <row r="246">
          <cell r="A246" t="str">
            <v>0901019700400</v>
          </cell>
          <cell r="B246" t="str">
            <v>PRAIRIEVIEW-OGDEN CCSD 197</v>
          </cell>
          <cell r="C246" t="str">
            <v>CHAMPAIGN</v>
          </cell>
          <cell r="D246" t="str">
            <v>Elementary</v>
          </cell>
          <cell r="E246"/>
          <cell r="F246">
            <v>270.5</v>
          </cell>
          <cell r="G246"/>
          <cell r="H246">
            <v>88841580</v>
          </cell>
          <cell r="I246">
            <v>3213993.03</v>
          </cell>
          <cell r="J246">
            <v>11881.67</v>
          </cell>
          <cell r="K246"/>
          <cell r="L246">
            <v>27.64</v>
          </cell>
          <cell r="M246">
            <v>19.13</v>
          </cell>
          <cell r="N246">
            <v>5174.66</v>
          </cell>
          <cell r="O246"/>
          <cell r="P246">
            <v>49.7</v>
          </cell>
          <cell r="Q246">
            <v>13443.85</v>
          </cell>
          <cell r="R246"/>
          <cell r="S246">
            <v>0.84440000000000004</v>
          </cell>
          <cell r="T246">
            <v>0.84440000000000004</v>
          </cell>
          <cell r="U246"/>
          <cell r="V246">
            <v>2713895.71</v>
          </cell>
          <cell r="W246"/>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cell r="AH246">
            <v>22387.93</v>
          </cell>
          <cell r="AI246"/>
          <cell r="AJ246">
            <v>202000.2</v>
          </cell>
          <cell r="AK246">
            <v>3107769.58</v>
          </cell>
          <cell r="AL246">
            <v>0.96694969497180283</v>
          </cell>
          <cell r="AM246"/>
        </row>
        <row r="247">
          <cell r="A247" t="str">
            <v>0901030501600</v>
          </cell>
          <cell r="B247" t="str">
            <v>ST JOSEPH OGDEN C H S DIST 305</v>
          </cell>
          <cell r="C247" t="str">
            <v>CHAMPAIGN</v>
          </cell>
          <cell r="D247" t="str">
            <v>High School</v>
          </cell>
          <cell r="E247"/>
          <cell r="F247">
            <v>457</v>
          </cell>
          <cell r="G247"/>
          <cell r="H247">
            <v>220233916</v>
          </cell>
          <cell r="I247">
            <v>6168014.6600000001</v>
          </cell>
          <cell r="J247">
            <v>13496.74</v>
          </cell>
          <cell r="K247"/>
          <cell r="L247">
            <v>35.700000000000003</v>
          </cell>
          <cell r="M247">
            <v>10.98</v>
          </cell>
          <cell r="N247">
            <v>5017.8599999999997</v>
          </cell>
          <cell r="O247"/>
          <cell r="P247">
            <v>1.21</v>
          </cell>
          <cell r="Q247">
            <v>552.97</v>
          </cell>
          <cell r="R247"/>
          <cell r="S247">
            <v>0.43719999999999998</v>
          </cell>
          <cell r="T247">
            <v>0.43719999999999998</v>
          </cell>
          <cell r="U247"/>
          <cell r="V247">
            <v>2696656</v>
          </cell>
          <cell r="W247"/>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cell r="AH247">
            <v>19170</v>
          </cell>
          <cell r="AI247"/>
          <cell r="AJ247">
            <v>1101524.72</v>
          </cell>
          <cell r="AK247">
            <v>4380790.42</v>
          </cell>
          <cell r="AL247">
            <v>0.71024319193171304</v>
          </cell>
          <cell r="AM247"/>
        </row>
        <row r="248">
          <cell r="A248" t="str">
            <v>0902700502600</v>
          </cell>
          <cell r="B248" t="str">
            <v>GIBSON CITY-MELVIN-SIBLEY CUSD 5</v>
          </cell>
          <cell r="C248" t="str">
            <v>FORD</v>
          </cell>
          <cell r="D248" t="str">
            <v>Unit</v>
          </cell>
          <cell r="E248"/>
          <cell r="F248">
            <v>923.87</v>
          </cell>
          <cell r="G248"/>
          <cell r="H248">
            <v>146932679</v>
          </cell>
          <cell r="I248">
            <v>12358458.779999999</v>
          </cell>
          <cell r="J248">
            <v>13376.83</v>
          </cell>
          <cell r="K248"/>
          <cell r="L248">
            <v>11.88</v>
          </cell>
          <cell r="M248">
            <v>11.88</v>
          </cell>
          <cell r="N248">
            <v>10975.57</v>
          </cell>
          <cell r="O248"/>
          <cell r="P248">
            <v>0.03</v>
          </cell>
          <cell r="Q248">
            <v>27.71</v>
          </cell>
          <cell r="R248"/>
          <cell r="S248">
            <v>0.48849999999999999</v>
          </cell>
          <cell r="T248">
            <v>0.48849999999999999</v>
          </cell>
          <cell r="U248"/>
          <cell r="V248">
            <v>6037107.1100000003</v>
          </cell>
          <cell r="W248"/>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cell r="AH248">
            <v>247875.16</v>
          </cell>
          <cell r="AI248"/>
          <cell r="AJ248">
            <v>2731595.56</v>
          </cell>
          <cell r="AK248">
            <v>11550630.58</v>
          </cell>
          <cell r="AL248">
            <v>0.93463358057985935</v>
          </cell>
          <cell r="AM248"/>
        </row>
        <row r="249">
          <cell r="A249" t="str">
            <v>0902701002600</v>
          </cell>
          <cell r="B249" t="str">
            <v>PAXTON-BUCKLEY-LODA CU DIST 10</v>
          </cell>
          <cell r="C249" t="str">
            <v>FORD</v>
          </cell>
          <cell r="D249" t="str">
            <v>Unit</v>
          </cell>
          <cell r="E249"/>
          <cell r="F249">
            <v>1257.46</v>
          </cell>
          <cell r="G249"/>
          <cell r="H249">
            <v>189344394</v>
          </cell>
          <cell r="I249">
            <v>17357906.030000001</v>
          </cell>
          <cell r="J249">
            <v>13803.94</v>
          </cell>
          <cell r="K249"/>
          <cell r="L249">
            <v>10.9</v>
          </cell>
          <cell r="M249">
            <v>10.9</v>
          </cell>
          <cell r="N249">
            <v>13706.31</v>
          </cell>
          <cell r="O249"/>
          <cell r="P249">
            <v>1.39</v>
          </cell>
          <cell r="Q249">
            <v>1747.86</v>
          </cell>
          <cell r="R249"/>
          <cell r="S249">
            <v>0.43259999999999998</v>
          </cell>
          <cell r="T249">
            <v>0.43259999999999998</v>
          </cell>
          <cell r="U249"/>
          <cell r="V249">
            <v>7509030.1399999997</v>
          </cell>
          <cell r="W249"/>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cell r="AH249">
            <v>500702.36</v>
          </cell>
          <cell r="AI249"/>
          <cell r="AJ249">
            <v>4626000.8899999997</v>
          </cell>
          <cell r="AK249">
            <v>13205859.899999999</v>
          </cell>
          <cell r="AL249">
            <v>0.76079798318852854</v>
          </cell>
          <cell r="AM249"/>
        </row>
        <row r="250">
          <cell r="A250" t="str">
            <v>1100000000092</v>
          </cell>
          <cell r="B250" t="str">
            <v>ALT SCH-CLK/CLS/CMBN/DGLAS/EDGR/M</v>
          </cell>
          <cell r="C250" t="str">
            <v>COLES</v>
          </cell>
          <cell r="D250" t="str">
            <v>Regional</v>
          </cell>
          <cell r="E250"/>
          <cell r="F250">
            <v>59.65</v>
          </cell>
          <cell r="G250"/>
          <cell r="H250">
            <v>0</v>
          </cell>
          <cell r="I250">
            <v>849988.41</v>
          </cell>
          <cell r="J250">
            <v>14249.59</v>
          </cell>
          <cell r="K250"/>
          <cell r="L250">
            <v>0</v>
          </cell>
          <cell r="M250">
            <v>0</v>
          </cell>
          <cell r="N250">
            <v>0</v>
          </cell>
          <cell r="O250"/>
          <cell r="P250">
            <v>0</v>
          </cell>
          <cell r="Q250">
            <v>0</v>
          </cell>
          <cell r="R250"/>
          <cell r="S250">
            <v>0</v>
          </cell>
          <cell r="T250">
            <v>0.1</v>
          </cell>
          <cell r="U250"/>
          <cell r="V250">
            <v>84998.84</v>
          </cell>
          <cell r="W250"/>
          <cell r="X250">
            <v>0</v>
          </cell>
          <cell r="Y250">
            <v>646182.56999999995</v>
          </cell>
          <cell r="Z250">
            <v>731181.40999999992</v>
          </cell>
          <cell r="AA250">
            <v>0.86022515295237956</v>
          </cell>
          <cell r="AB250">
            <v>0</v>
          </cell>
          <cell r="AC250">
            <v>0</v>
          </cell>
          <cell r="AD250">
            <v>0</v>
          </cell>
          <cell r="AE250">
            <v>0</v>
          </cell>
          <cell r="AF250">
            <v>84998.84</v>
          </cell>
          <cell r="AG250"/>
          <cell r="AH250">
            <v>0</v>
          </cell>
          <cell r="AI250"/>
          <cell r="AJ250">
            <v>646182.56999999995</v>
          </cell>
          <cell r="AK250">
            <v>731181.40999999992</v>
          </cell>
          <cell r="AL250">
            <v>0.86022515295237956</v>
          </cell>
          <cell r="AM250"/>
        </row>
        <row r="251">
          <cell r="A251" t="str">
            <v>1100000000093</v>
          </cell>
          <cell r="B251" t="str">
            <v>SAFE SCH-CLK/CLS/CMBN/DGLAS/EDGR/</v>
          </cell>
          <cell r="C251" t="str">
            <v>COLES</v>
          </cell>
          <cell r="D251" t="str">
            <v>Regional</v>
          </cell>
          <cell r="E251"/>
          <cell r="F251">
            <v>114.98</v>
          </cell>
          <cell r="G251"/>
          <cell r="H251">
            <v>0</v>
          </cell>
          <cell r="I251">
            <v>1648921.5</v>
          </cell>
          <cell r="J251">
            <v>14340.94</v>
          </cell>
          <cell r="K251"/>
          <cell r="L251">
            <v>0</v>
          </cell>
          <cell r="M251">
            <v>0</v>
          </cell>
          <cell r="N251">
            <v>0</v>
          </cell>
          <cell r="O251"/>
          <cell r="P251">
            <v>0</v>
          </cell>
          <cell r="Q251">
            <v>0</v>
          </cell>
          <cell r="R251"/>
          <cell r="S251">
            <v>0</v>
          </cell>
          <cell r="T251">
            <v>0.1</v>
          </cell>
          <cell r="U251"/>
          <cell r="V251">
            <v>164892.15</v>
          </cell>
          <cell r="W251"/>
          <cell r="X251">
            <v>0</v>
          </cell>
          <cell r="Y251">
            <v>926490.07000000007</v>
          </cell>
          <cell r="Z251">
            <v>1091382.22</v>
          </cell>
          <cell r="AA251">
            <v>0.66187639617774408</v>
          </cell>
          <cell r="AB251">
            <v>0</v>
          </cell>
          <cell r="AC251">
            <v>0</v>
          </cell>
          <cell r="AD251">
            <v>0</v>
          </cell>
          <cell r="AE251">
            <v>0</v>
          </cell>
          <cell r="AF251">
            <v>164892.15</v>
          </cell>
          <cell r="AG251"/>
          <cell r="AH251">
            <v>0</v>
          </cell>
          <cell r="AI251"/>
          <cell r="AJ251">
            <v>926490.07</v>
          </cell>
          <cell r="AK251">
            <v>1091382.22</v>
          </cell>
          <cell r="AL251">
            <v>0.66187639617774408</v>
          </cell>
          <cell r="AM251"/>
        </row>
        <row r="252">
          <cell r="A252" t="str">
            <v>11012002C2600</v>
          </cell>
          <cell r="B252" t="str">
            <v>MARSHALL C U SCHOOL DIST 2C</v>
          </cell>
          <cell r="C252" t="str">
            <v>CLARK</v>
          </cell>
          <cell r="D252" t="str">
            <v>Unit</v>
          </cell>
          <cell r="E252"/>
          <cell r="F252">
            <v>1221.21</v>
          </cell>
          <cell r="G252"/>
          <cell r="H252">
            <v>137158410</v>
          </cell>
          <cell r="I252">
            <v>16257723.18</v>
          </cell>
          <cell r="J252">
            <v>13312.79</v>
          </cell>
          <cell r="K252"/>
          <cell r="L252">
            <v>8.43</v>
          </cell>
          <cell r="M252">
            <v>8.43</v>
          </cell>
          <cell r="N252">
            <v>10294.799999999999</v>
          </cell>
          <cell r="O252"/>
          <cell r="P252">
            <v>13.32</v>
          </cell>
          <cell r="Q252">
            <v>16266.51</v>
          </cell>
          <cell r="R252"/>
          <cell r="S252">
            <v>0.2999</v>
          </cell>
          <cell r="T252">
            <v>0.2999</v>
          </cell>
          <cell r="U252"/>
          <cell r="V252">
            <v>4875691.18</v>
          </cell>
          <cell r="W252"/>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cell r="AH252">
            <v>414169.78</v>
          </cell>
          <cell r="AI252"/>
          <cell r="AJ252">
            <v>6503525.54</v>
          </cell>
          <cell r="AK252">
            <v>12181602.689999999</v>
          </cell>
          <cell r="AL252">
            <v>0.74928097588631715</v>
          </cell>
          <cell r="AM252"/>
        </row>
        <row r="253">
          <cell r="A253" t="str">
            <v>11012003C2600</v>
          </cell>
          <cell r="B253" t="str">
            <v>MARTINSVILLE C U SCH DIST 3C</v>
          </cell>
          <cell r="C253" t="str">
            <v>CLARK</v>
          </cell>
          <cell r="D253" t="str">
            <v>Unit</v>
          </cell>
          <cell r="E253"/>
          <cell r="F253">
            <v>348.75</v>
          </cell>
          <cell r="G253"/>
          <cell r="H253">
            <v>41653518</v>
          </cell>
          <cell r="I253">
            <v>4871780.34</v>
          </cell>
          <cell r="J253">
            <v>13969.26</v>
          </cell>
          <cell r="K253"/>
          <cell r="L253">
            <v>8.5399999999999991</v>
          </cell>
          <cell r="M253">
            <v>8.5399999999999991</v>
          </cell>
          <cell r="N253">
            <v>2978.32</v>
          </cell>
          <cell r="O253"/>
          <cell r="P253">
            <v>12.53</v>
          </cell>
          <cell r="Q253">
            <v>4369.83</v>
          </cell>
          <cell r="R253"/>
          <cell r="S253">
            <v>0.30549999999999999</v>
          </cell>
          <cell r="T253">
            <v>0.30549999999999999</v>
          </cell>
          <cell r="U253"/>
          <cell r="V253">
            <v>1488328.89</v>
          </cell>
          <cell r="W253"/>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cell r="AH253">
            <v>320719.21999999997</v>
          </cell>
          <cell r="AI253"/>
          <cell r="AJ253">
            <v>2201497.9300000002</v>
          </cell>
          <cell r="AK253">
            <v>4049902.46</v>
          </cell>
          <cell r="AL253">
            <v>0.8312982477366786</v>
          </cell>
          <cell r="AM253"/>
        </row>
        <row r="254">
          <cell r="A254" t="str">
            <v>11012004C2600</v>
          </cell>
          <cell r="B254" t="str">
            <v>CASEY-WESTFIELD C U SCH DIST 4C</v>
          </cell>
          <cell r="C254" t="str">
            <v>CLARK</v>
          </cell>
          <cell r="D254" t="str">
            <v>Unit</v>
          </cell>
          <cell r="E254"/>
          <cell r="F254">
            <v>821</v>
          </cell>
          <cell r="G254"/>
          <cell r="H254">
            <v>98064769</v>
          </cell>
          <cell r="I254">
            <v>11220964.16</v>
          </cell>
          <cell r="J254">
            <v>13667.43</v>
          </cell>
          <cell r="K254"/>
          <cell r="L254">
            <v>8.73</v>
          </cell>
          <cell r="M254">
            <v>8.73</v>
          </cell>
          <cell r="N254">
            <v>7167.33</v>
          </cell>
          <cell r="O254"/>
          <cell r="P254">
            <v>11.22</v>
          </cell>
          <cell r="Q254">
            <v>9211.6200000000008</v>
          </cell>
          <cell r="R254"/>
          <cell r="S254">
            <v>0.31509999999999999</v>
          </cell>
          <cell r="T254">
            <v>0.31509999999999999</v>
          </cell>
          <cell r="U254"/>
          <cell r="V254">
            <v>3535725.8</v>
          </cell>
          <cell r="W254"/>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cell r="AH254">
            <v>403596.22</v>
          </cell>
          <cell r="AI254"/>
          <cell r="AJ254">
            <v>4397037.78</v>
          </cell>
          <cell r="AK254">
            <v>8739122.9600000009</v>
          </cell>
          <cell r="AL254">
            <v>0.77882103849443196</v>
          </cell>
          <cell r="AM254"/>
        </row>
        <row r="255">
          <cell r="A255" t="str">
            <v>1101500102600</v>
          </cell>
          <cell r="B255" t="str">
            <v>CHARLESTON C U SCHOOL DIST 1</v>
          </cell>
          <cell r="C255" t="str">
            <v>COLES</v>
          </cell>
          <cell r="D255" t="str">
            <v>Unit</v>
          </cell>
          <cell r="E255"/>
          <cell r="F255">
            <v>2545.37</v>
          </cell>
          <cell r="G255"/>
          <cell r="H255">
            <v>338810649</v>
          </cell>
          <cell r="I255">
            <v>35377357.75</v>
          </cell>
          <cell r="J255">
            <v>13898.7</v>
          </cell>
          <cell r="K255"/>
          <cell r="L255">
            <v>9.57</v>
          </cell>
          <cell r="M255">
            <v>9.57</v>
          </cell>
          <cell r="N255">
            <v>24359.19</v>
          </cell>
          <cell r="O255"/>
          <cell r="P255">
            <v>6.3</v>
          </cell>
          <cell r="Q255">
            <v>16035.83</v>
          </cell>
          <cell r="R255"/>
          <cell r="S255">
            <v>0.35909999999999997</v>
          </cell>
          <cell r="T255">
            <v>0.35909999999999997</v>
          </cell>
          <cell r="U255"/>
          <cell r="V255">
            <v>12704009.16</v>
          </cell>
          <cell r="W255"/>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cell r="AH255">
            <v>1131598.26</v>
          </cell>
          <cell r="AI255"/>
          <cell r="AJ255">
            <v>9990854.8300000001</v>
          </cell>
          <cell r="AK255">
            <v>25870307.850000001</v>
          </cell>
          <cell r="AL255">
            <v>0.73126738386786394</v>
          </cell>
          <cell r="AM255"/>
        </row>
        <row r="256">
          <cell r="A256" t="str">
            <v>1101500202600</v>
          </cell>
          <cell r="B256" t="str">
            <v>MATTOON C U SCHOOL DIST 2</v>
          </cell>
          <cell r="C256" t="str">
            <v>COLES</v>
          </cell>
          <cell r="D256" t="str">
            <v>Unit</v>
          </cell>
          <cell r="E256"/>
          <cell r="F256">
            <v>2969.71</v>
          </cell>
          <cell r="G256"/>
          <cell r="H256">
            <v>343632183</v>
          </cell>
          <cell r="I256">
            <v>41916953.310000002</v>
          </cell>
          <cell r="J256">
            <v>14114.83</v>
          </cell>
          <cell r="K256"/>
          <cell r="L256">
            <v>8.19</v>
          </cell>
          <cell r="M256">
            <v>8.19</v>
          </cell>
          <cell r="N256">
            <v>24321.919999999998</v>
          </cell>
          <cell r="O256"/>
          <cell r="P256">
            <v>15.13</v>
          </cell>
          <cell r="Q256">
            <v>44931.71</v>
          </cell>
          <cell r="R256"/>
          <cell r="S256">
            <v>0.28810000000000002</v>
          </cell>
          <cell r="T256">
            <v>0.28810000000000002</v>
          </cell>
          <cell r="U256"/>
          <cell r="V256">
            <v>12076274.24</v>
          </cell>
          <cell r="W256"/>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cell r="AH256">
            <v>2560948.34</v>
          </cell>
          <cell r="AI256"/>
          <cell r="AJ256">
            <v>15494624.539999999</v>
          </cell>
          <cell r="AK256">
            <v>32234796.780000001</v>
          </cell>
          <cell r="AL256">
            <v>0.7690157378950021</v>
          </cell>
          <cell r="AM256"/>
        </row>
        <row r="257">
          <cell r="A257" t="str">
            <v>1101500502600</v>
          </cell>
          <cell r="B257" t="str">
            <v>OAKLAND C U SCHOOL DIST 5</v>
          </cell>
          <cell r="C257" t="str">
            <v>COLES</v>
          </cell>
          <cell r="D257" t="str">
            <v>Unit</v>
          </cell>
          <cell r="E257"/>
          <cell r="F257">
            <v>242.29</v>
          </cell>
          <cell r="G257"/>
          <cell r="H257">
            <v>44237370</v>
          </cell>
          <cell r="I257">
            <v>3319421.15</v>
          </cell>
          <cell r="J257">
            <v>13700.19</v>
          </cell>
          <cell r="K257"/>
          <cell r="L257">
            <v>13.32</v>
          </cell>
          <cell r="M257">
            <v>13.32</v>
          </cell>
          <cell r="N257">
            <v>3227.3</v>
          </cell>
          <cell r="O257"/>
          <cell r="P257">
            <v>1.53</v>
          </cell>
          <cell r="Q257">
            <v>370.7</v>
          </cell>
          <cell r="R257"/>
          <cell r="S257">
            <v>0.57069999999999999</v>
          </cell>
          <cell r="T257">
            <v>0.57069999999999999</v>
          </cell>
          <cell r="U257"/>
          <cell r="V257">
            <v>1894393.65</v>
          </cell>
          <cell r="W257"/>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cell r="AH257">
            <v>179748</v>
          </cell>
          <cell r="AI257"/>
          <cell r="AJ257">
            <v>810840.13</v>
          </cell>
          <cell r="AK257">
            <v>2931798.4899999998</v>
          </cell>
          <cell r="AL257">
            <v>0.88322582688852236</v>
          </cell>
          <cell r="AM257"/>
        </row>
        <row r="258">
          <cell r="A258" t="str">
            <v>1101800302600</v>
          </cell>
          <cell r="B258" t="str">
            <v>NEOGA COMM UNIT SCHOOL DIST 3</v>
          </cell>
          <cell r="C258" t="str">
            <v>CUMBERLAND</v>
          </cell>
          <cell r="D258" t="str">
            <v>Unit</v>
          </cell>
          <cell r="E258"/>
          <cell r="F258">
            <v>502.6</v>
          </cell>
          <cell r="G258"/>
          <cell r="H258">
            <v>76068892</v>
          </cell>
          <cell r="I258">
            <v>6962782.5099999998</v>
          </cell>
          <cell r="J258">
            <v>13853.52</v>
          </cell>
          <cell r="K258"/>
          <cell r="L258">
            <v>10.92</v>
          </cell>
          <cell r="M258">
            <v>10.92</v>
          </cell>
          <cell r="N258">
            <v>5488.39</v>
          </cell>
          <cell r="O258"/>
          <cell r="P258">
            <v>1.34</v>
          </cell>
          <cell r="Q258">
            <v>673.48</v>
          </cell>
          <cell r="R258"/>
          <cell r="S258">
            <v>0.43380000000000002</v>
          </cell>
          <cell r="T258">
            <v>0.43380000000000002</v>
          </cell>
          <cell r="U258"/>
          <cell r="V258">
            <v>3020455.05</v>
          </cell>
          <cell r="W258"/>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cell r="AH258">
            <v>239322.72</v>
          </cell>
          <cell r="AI258"/>
          <cell r="AJ258">
            <v>2457238.52</v>
          </cell>
          <cell r="AK258">
            <v>6088077.9199999999</v>
          </cell>
          <cell r="AL258">
            <v>0.87437427655628441</v>
          </cell>
          <cell r="AM258"/>
        </row>
        <row r="259">
          <cell r="A259" t="str">
            <v>1101807702600</v>
          </cell>
          <cell r="B259" t="str">
            <v>CUMBERLAND C U SCHOOL DIST 77</v>
          </cell>
          <cell r="C259" t="str">
            <v>CUMBERLAND</v>
          </cell>
          <cell r="D259" t="str">
            <v>Unit</v>
          </cell>
          <cell r="E259"/>
          <cell r="F259">
            <v>966.13</v>
          </cell>
          <cell r="G259"/>
          <cell r="H259">
            <v>97395204</v>
          </cell>
          <cell r="I259">
            <v>12910914.67</v>
          </cell>
          <cell r="J259">
            <v>13363.53</v>
          </cell>
          <cell r="K259"/>
          <cell r="L259">
            <v>7.54</v>
          </cell>
          <cell r="M259">
            <v>7.54</v>
          </cell>
          <cell r="N259">
            <v>7284.62</v>
          </cell>
          <cell r="O259"/>
          <cell r="P259">
            <v>20.61</v>
          </cell>
          <cell r="Q259">
            <v>19911.93</v>
          </cell>
          <cell r="R259"/>
          <cell r="S259">
            <v>0.2571</v>
          </cell>
          <cell r="T259">
            <v>0.2571</v>
          </cell>
          <cell r="U259"/>
          <cell r="V259">
            <v>3319396.16</v>
          </cell>
          <cell r="W259"/>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cell r="AH259">
            <v>417542.89</v>
          </cell>
          <cell r="AI259"/>
          <cell r="AJ259">
            <v>5615689.4400000004</v>
          </cell>
          <cell r="AK259">
            <v>9418376.9100000001</v>
          </cell>
          <cell r="AL259">
            <v>0.72948951725974043</v>
          </cell>
          <cell r="AM259"/>
        </row>
        <row r="260">
          <cell r="A260" t="str">
            <v>1102130102600</v>
          </cell>
          <cell r="B260" t="str">
            <v>TUSCOLA C U SCHOOL DIST 301</v>
          </cell>
          <cell r="C260" t="str">
            <v>DOUGLAS</v>
          </cell>
          <cell r="D260" t="str">
            <v>Unit</v>
          </cell>
          <cell r="E260"/>
          <cell r="F260">
            <v>919.95</v>
          </cell>
          <cell r="G260"/>
          <cell r="H260">
            <v>134709014</v>
          </cell>
          <cell r="I260">
            <v>12281376.6</v>
          </cell>
          <cell r="J260">
            <v>13350.04</v>
          </cell>
          <cell r="K260"/>
          <cell r="L260">
            <v>10.96</v>
          </cell>
          <cell r="M260">
            <v>10.96</v>
          </cell>
          <cell r="N260">
            <v>10082.65</v>
          </cell>
          <cell r="O260"/>
          <cell r="P260">
            <v>1.25</v>
          </cell>
          <cell r="Q260">
            <v>1149.93</v>
          </cell>
          <cell r="R260"/>
          <cell r="S260">
            <v>0.436</v>
          </cell>
          <cell r="T260">
            <v>0.436</v>
          </cell>
          <cell r="U260"/>
          <cell r="V260">
            <v>5354680.1900000004</v>
          </cell>
          <cell r="W260"/>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cell r="AH260">
            <v>235591.64</v>
          </cell>
          <cell r="AI260"/>
          <cell r="AJ260">
            <v>1594754.15</v>
          </cell>
          <cell r="AK260">
            <v>12803259.83</v>
          </cell>
          <cell r="AL260">
            <v>1.0424938707603837</v>
          </cell>
          <cell r="AM260"/>
        </row>
        <row r="261">
          <cell r="A261" t="str">
            <v>1102130202600</v>
          </cell>
          <cell r="B261" t="str">
            <v>VILLA GROVE C U SCH DIST 302</v>
          </cell>
          <cell r="C261" t="str">
            <v>DOUGLAS</v>
          </cell>
          <cell r="D261" t="str">
            <v>Unit</v>
          </cell>
          <cell r="E261"/>
          <cell r="F261">
            <v>619</v>
          </cell>
          <cell r="G261"/>
          <cell r="H261">
            <v>78490319</v>
          </cell>
          <cell r="I261">
            <v>8458202.9199999999</v>
          </cell>
          <cell r="J261">
            <v>13664.3</v>
          </cell>
          <cell r="K261"/>
          <cell r="L261">
            <v>9.27</v>
          </cell>
          <cell r="M261">
            <v>9.27</v>
          </cell>
          <cell r="N261">
            <v>5738.13</v>
          </cell>
          <cell r="O261"/>
          <cell r="P261">
            <v>7.89</v>
          </cell>
          <cell r="Q261">
            <v>4883.91</v>
          </cell>
          <cell r="R261"/>
          <cell r="S261">
            <v>0.34320000000000001</v>
          </cell>
          <cell r="T261">
            <v>0.34320000000000001</v>
          </cell>
          <cell r="U261"/>
          <cell r="V261">
            <v>2902855.24</v>
          </cell>
          <cell r="W261"/>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cell r="AH261">
            <v>191180.9</v>
          </cell>
          <cell r="AI261"/>
          <cell r="AJ261">
            <v>2770804.3</v>
          </cell>
          <cell r="AK261">
            <v>6041358.6799999997</v>
          </cell>
          <cell r="AL261">
            <v>0.71426031476672114</v>
          </cell>
          <cell r="AM261"/>
        </row>
        <row r="262">
          <cell r="A262" t="str">
            <v>1102130502600</v>
          </cell>
          <cell r="B262" t="str">
            <v>ARTHUR C U SCHOOL DIST 305</v>
          </cell>
          <cell r="C262" t="str">
            <v>PIATT</v>
          </cell>
          <cell r="D262" t="str">
            <v>Unit</v>
          </cell>
          <cell r="E262"/>
          <cell r="F262">
            <v>989.94</v>
          </cell>
          <cell r="G262"/>
          <cell r="H262">
            <v>244413551</v>
          </cell>
          <cell r="I262">
            <v>13356343.68</v>
          </cell>
          <cell r="J262">
            <v>13492.07</v>
          </cell>
          <cell r="K262"/>
          <cell r="L262">
            <v>18.29</v>
          </cell>
          <cell r="M262">
            <v>18.29</v>
          </cell>
          <cell r="N262">
            <v>18106</v>
          </cell>
          <cell r="O262"/>
          <cell r="P262">
            <v>38.56</v>
          </cell>
          <cell r="Q262">
            <v>38172.080000000002</v>
          </cell>
          <cell r="R262"/>
          <cell r="S262">
            <v>0.81379999999999997</v>
          </cell>
          <cell r="T262">
            <v>0.81379999999999997</v>
          </cell>
          <cell r="U262"/>
          <cell r="V262">
            <v>10869392.48</v>
          </cell>
          <cell r="W262"/>
          <cell r="X262">
            <v>1303961.51</v>
          </cell>
          <cell r="Y262">
            <v>2161102.27</v>
          </cell>
          <cell r="Z262">
            <v>14334456.26</v>
          </cell>
          <cell r="AA262">
            <v>1</v>
          </cell>
          <cell r="AB262">
            <v>244413551</v>
          </cell>
          <cell r="AC262">
            <v>3.3203400000000001E-2</v>
          </cell>
          <cell r="AD262">
            <v>8115360.8899999997</v>
          </cell>
          <cell r="AE262">
            <v>0</v>
          </cell>
          <cell r="AF262">
            <v>10869392.48</v>
          </cell>
          <cell r="AG262"/>
          <cell r="AH262">
            <v>592155.82999999996</v>
          </cell>
          <cell r="AI262"/>
          <cell r="AJ262">
            <v>2161102.27</v>
          </cell>
          <cell r="AK262">
            <v>14334456.26</v>
          </cell>
          <cell r="AL262">
            <v>1.073232061366064</v>
          </cell>
          <cell r="AM262"/>
        </row>
        <row r="263">
          <cell r="A263" t="str">
            <v>1102130602600</v>
          </cell>
          <cell r="B263" t="str">
            <v>ARCOLA C U SCHOOL DISTRICT 306</v>
          </cell>
          <cell r="C263" t="str">
            <v>DOUGLAS</v>
          </cell>
          <cell r="D263" t="str">
            <v>Unit</v>
          </cell>
          <cell r="E263"/>
          <cell r="F263">
            <v>641.25</v>
          </cell>
          <cell r="G263"/>
          <cell r="H263">
            <v>97785975</v>
          </cell>
          <cell r="I263">
            <v>9221339.9499999993</v>
          </cell>
          <cell r="J263">
            <v>14380.25</v>
          </cell>
          <cell r="K263"/>
          <cell r="L263">
            <v>10.6</v>
          </cell>
          <cell r="M263">
            <v>10.6</v>
          </cell>
          <cell r="N263">
            <v>6797.25</v>
          </cell>
          <cell r="O263"/>
          <cell r="P263">
            <v>2.19</v>
          </cell>
          <cell r="Q263">
            <v>1404.33</v>
          </cell>
          <cell r="R263"/>
          <cell r="S263">
            <v>0.4158</v>
          </cell>
          <cell r="T263">
            <v>0.4158</v>
          </cell>
          <cell r="U263"/>
          <cell r="V263">
            <v>3834233.15</v>
          </cell>
          <cell r="W263"/>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cell r="AH263">
            <v>372993.45</v>
          </cell>
          <cell r="AI263"/>
          <cell r="AJ263">
            <v>3079469.16</v>
          </cell>
          <cell r="AK263">
            <v>7479923.3899999997</v>
          </cell>
          <cell r="AL263">
            <v>0.81115363174524335</v>
          </cell>
          <cell r="AM263"/>
        </row>
        <row r="264">
          <cell r="A264" t="str">
            <v>1102300102600</v>
          </cell>
          <cell r="B264" t="str">
            <v>SHILOH COMM UNIT SCH DIST 1</v>
          </cell>
          <cell r="C264" t="str">
            <v>EDGAR</v>
          </cell>
          <cell r="D264" t="str">
            <v>Unit</v>
          </cell>
          <cell r="E264"/>
          <cell r="F264">
            <v>338</v>
          </cell>
          <cell r="G264"/>
          <cell r="H264">
            <v>120110619</v>
          </cell>
          <cell r="I264">
            <v>4541400.8899999997</v>
          </cell>
          <cell r="J264">
            <v>13436.09</v>
          </cell>
          <cell r="K264"/>
          <cell r="L264">
            <v>26.44</v>
          </cell>
          <cell r="M264">
            <v>26.44</v>
          </cell>
          <cell r="N264">
            <v>8936.7199999999993</v>
          </cell>
          <cell r="O264"/>
          <cell r="P264">
            <v>206.2</v>
          </cell>
          <cell r="Q264">
            <v>69695.600000000006</v>
          </cell>
          <cell r="R264"/>
          <cell r="S264">
            <v>0.98040000000000005</v>
          </cell>
          <cell r="T264">
            <v>0.9</v>
          </cell>
          <cell r="U264"/>
          <cell r="V264">
            <v>4087260.8</v>
          </cell>
          <cell r="W264"/>
          <cell r="X264">
            <v>734863.64</v>
          </cell>
          <cell r="Y264">
            <v>608784.96999999986</v>
          </cell>
          <cell r="Z264">
            <v>5430909.4099999992</v>
          </cell>
          <cell r="AA264">
            <v>1</v>
          </cell>
          <cell r="AB264">
            <v>120110619</v>
          </cell>
          <cell r="AC264">
            <v>3.3996899999999997E-2</v>
          </cell>
          <cell r="AD264">
            <v>4083388.7</v>
          </cell>
          <cell r="AE264">
            <v>0</v>
          </cell>
          <cell r="AF264">
            <v>4087260.8</v>
          </cell>
          <cell r="AG264"/>
          <cell r="AH264">
            <v>259642</v>
          </cell>
          <cell r="AI264"/>
          <cell r="AJ264">
            <v>608784.97</v>
          </cell>
          <cell r="AK264">
            <v>5430909.4099999992</v>
          </cell>
          <cell r="AL264">
            <v>1.1958665490110474</v>
          </cell>
          <cell r="AM264"/>
        </row>
        <row r="265">
          <cell r="A265" t="str">
            <v>1102300302600</v>
          </cell>
          <cell r="B265" t="str">
            <v>KANSAS COMM UNIT SCHOOL DIST 3</v>
          </cell>
          <cell r="C265" t="str">
            <v>EDGAR</v>
          </cell>
          <cell r="D265" t="str">
            <v>Unit</v>
          </cell>
          <cell r="E265"/>
          <cell r="F265">
            <v>171.44</v>
          </cell>
          <cell r="G265"/>
          <cell r="H265">
            <v>43290948</v>
          </cell>
          <cell r="I265">
            <v>2284731.9900000002</v>
          </cell>
          <cell r="J265">
            <v>13326.71</v>
          </cell>
          <cell r="K265"/>
          <cell r="L265">
            <v>18.940000000000001</v>
          </cell>
          <cell r="M265">
            <v>18.940000000000001</v>
          </cell>
          <cell r="N265">
            <v>3247.07</v>
          </cell>
          <cell r="O265"/>
          <cell r="P265">
            <v>47.05</v>
          </cell>
          <cell r="Q265">
            <v>8066.25</v>
          </cell>
          <cell r="R265"/>
          <cell r="S265">
            <v>0.83779999999999999</v>
          </cell>
          <cell r="T265">
            <v>0.83779999999999999</v>
          </cell>
          <cell r="U265"/>
          <cell r="V265">
            <v>1914148.46</v>
          </cell>
          <cell r="W265"/>
          <cell r="X265">
            <v>205051.83</v>
          </cell>
          <cell r="Y265">
            <v>585433.86</v>
          </cell>
          <cell r="Z265">
            <v>2704634.15</v>
          </cell>
          <cell r="AA265">
            <v>1</v>
          </cell>
          <cell r="AB265">
            <v>43290948</v>
          </cell>
          <cell r="AC265">
            <v>3.0357599999999998E-2</v>
          </cell>
          <cell r="AD265">
            <v>1314209.28</v>
          </cell>
          <cell r="AE265">
            <v>0</v>
          </cell>
          <cell r="AF265">
            <v>1914148.46</v>
          </cell>
          <cell r="AG265"/>
          <cell r="AH265">
            <v>136839.28</v>
          </cell>
          <cell r="AI265"/>
          <cell r="AJ265">
            <v>585433.86</v>
          </cell>
          <cell r="AK265">
            <v>2704634.15</v>
          </cell>
          <cell r="AL265">
            <v>1.1837861779140229</v>
          </cell>
          <cell r="AM265"/>
        </row>
        <row r="266">
          <cell r="A266" t="str">
            <v>1102300402600</v>
          </cell>
          <cell r="B266" t="str">
            <v>PARIS COMM UNIT SCHOOL DIST 4</v>
          </cell>
          <cell r="C266" t="str">
            <v>EDGAR</v>
          </cell>
          <cell r="D266" t="str">
            <v>Unit</v>
          </cell>
          <cell r="E266"/>
          <cell r="F266">
            <v>584.79</v>
          </cell>
          <cell r="G266"/>
          <cell r="H266">
            <v>117658719</v>
          </cell>
          <cell r="I266">
            <v>7659046.0800000001</v>
          </cell>
          <cell r="J266">
            <v>13097.08</v>
          </cell>
          <cell r="K266"/>
          <cell r="L266">
            <v>15.36</v>
          </cell>
          <cell r="M266">
            <v>15.36</v>
          </cell>
          <cell r="N266">
            <v>8982.3700000000008</v>
          </cell>
          <cell r="O266"/>
          <cell r="P266">
            <v>10.75</v>
          </cell>
          <cell r="Q266">
            <v>6286.49</v>
          </cell>
          <cell r="R266"/>
          <cell r="S266">
            <v>0.68120000000000003</v>
          </cell>
          <cell r="T266">
            <v>0.68120000000000003</v>
          </cell>
          <cell r="U266"/>
          <cell r="V266">
            <v>5217342.18</v>
          </cell>
          <cell r="W266"/>
          <cell r="X266">
            <v>428575.33</v>
          </cell>
          <cell r="Y266">
            <v>1593718.0300000003</v>
          </cell>
          <cell r="Z266">
            <v>7239635.54</v>
          </cell>
          <cell r="AA266">
            <v>0.94523984637000646</v>
          </cell>
          <cell r="AB266">
            <v>117658719</v>
          </cell>
          <cell r="AC266">
            <v>3.90765E-2</v>
          </cell>
          <cell r="AD266">
            <v>4597690.93</v>
          </cell>
          <cell r="AE266">
            <v>0</v>
          </cell>
          <cell r="AF266">
            <v>5217342.18</v>
          </cell>
          <cell r="AG266"/>
          <cell r="AH266">
            <v>150297.28</v>
          </cell>
          <cell r="AI266"/>
          <cell r="AJ266">
            <v>1585487.72</v>
          </cell>
          <cell r="AK266">
            <v>7231405.2299999995</v>
          </cell>
          <cell r="AL266">
            <v>0.94416525954626451</v>
          </cell>
          <cell r="AM266"/>
        </row>
        <row r="267">
          <cell r="A267" t="str">
            <v>1102300602600</v>
          </cell>
          <cell r="B267" t="str">
            <v>EDGAR COUNTY C U DIST 6</v>
          </cell>
          <cell r="C267" t="str">
            <v>EDGAR</v>
          </cell>
          <cell r="D267" t="str">
            <v>Unit</v>
          </cell>
          <cell r="E267"/>
          <cell r="F267">
            <v>287.37</v>
          </cell>
          <cell r="G267"/>
          <cell r="H267">
            <v>62420755</v>
          </cell>
          <cell r="I267">
            <v>3780683.53</v>
          </cell>
          <cell r="J267">
            <v>13156.15</v>
          </cell>
          <cell r="K267"/>
          <cell r="L267">
            <v>16.510000000000002</v>
          </cell>
          <cell r="M267">
            <v>16.510000000000002</v>
          </cell>
          <cell r="N267">
            <v>4744.47</v>
          </cell>
          <cell r="O267"/>
          <cell r="P267">
            <v>19.62</v>
          </cell>
          <cell r="Q267">
            <v>5638.19</v>
          </cell>
          <cell r="R267"/>
          <cell r="S267">
            <v>0.73770000000000002</v>
          </cell>
          <cell r="T267">
            <v>0.73770000000000002</v>
          </cell>
          <cell r="U267"/>
          <cell r="V267">
            <v>2789010.24</v>
          </cell>
          <cell r="W267"/>
          <cell r="X267">
            <v>497197.12</v>
          </cell>
          <cell r="Y267">
            <v>646854.00999999989</v>
          </cell>
          <cell r="Z267">
            <v>3933061.37</v>
          </cell>
          <cell r="AA267">
            <v>1</v>
          </cell>
          <cell r="AB267">
            <v>62420755</v>
          </cell>
          <cell r="AC267">
            <v>4.0847700000000001E-2</v>
          </cell>
          <cell r="AD267">
            <v>2549744.27</v>
          </cell>
          <cell r="AE267">
            <v>0</v>
          </cell>
          <cell r="AF267">
            <v>2789010.24</v>
          </cell>
          <cell r="AG267"/>
          <cell r="AH267">
            <v>97164.08</v>
          </cell>
          <cell r="AI267"/>
          <cell r="AJ267">
            <v>646854.01</v>
          </cell>
          <cell r="AK267">
            <v>3933061.37</v>
          </cell>
          <cell r="AL267">
            <v>1.0403043097341713</v>
          </cell>
          <cell r="AM267"/>
        </row>
        <row r="268">
          <cell r="A268" t="str">
            <v>1102309502500</v>
          </cell>
          <cell r="B268" t="str">
            <v>PARIS-UNION SCHOOL DIST 95</v>
          </cell>
          <cell r="C268" t="str">
            <v>EDGAR</v>
          </cell>
          <cell r="D268" t="str">
            <v>Unit</v>
          </cell>
          <cell r="E268"/>
          <cell r="F268">
            <v>1110.7</v>
          </cell>
          <cell r="G268"/>
          <cell r="H268">
            <v>85505810</v>
          </cell>
          <cell r="I268">
            <v>15763389.57</v>
          </cell>
          <cell r="J268">
            <v>14192.3</v>
          </cell>
          <cell r="K268"/>
          <cell r="L268">
            <v>5.42</v>
          </cell>
          <cell r="M268">
            <v>5.42</v>
          </cell>
          <cell r="N268">
            <v>6019.99</v>
          </cell>
          <cell r="O268"/>
          <cell r="P268">
            <v>44.35</v>
          </cell>
          <cell r="Q268">
            <v>49259.54</v>
          </cell>
          <cell r="R268"/>
          <cell r="S268">
            <v>0.16930000000000001</v>
          </cell>
          <cell r="T268">
            <v>0.16930000000000001</v>
          </cell>
          <cell r="U268"/>
          <cell r="V268">
            <v>2668741.85</v>
          </cell>
          <cell r="W268"/>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cell r="AH268">
            <v>1154414.44</v>
          </cell>
          <cell r="AI268"/>
          <cell r="AJ268">
            <v>8192706.8399999999</v>
          </cell>
          <cell r="AK268">
            <v>11929418.65</v>
          </cell>
          <cell r="AL268">
            <v>0.75678004384941433</v>
          </cell>
          <cell r="AM268"/>
        </row>
        <row r="269">
          <cell r="A269" t="str">
            <v>1107030002600</v>
          </cell>
          <cell r="B269" t="str">
            <v>SULLIVAN C U SCHOOL DIST 300</v>
          </cell>
          <cell r="C269" t="str">
            <v>MOULTRIE</v>
          </cell>
          <cell r="D269" t="str">
            <v>Unit</v>
          </cell>
          <cell r="E269"/>
          <cell r="F269">
            <v>1103.25</v>
          </cell>
          <cell r="G269"/>
          <cell r="H269">
            <v>132752565</v>
          </cell>
          <cell r="I269">
            <v>14795104.32</v>
          </cell>
          <cell r="J269">
            <v>13410.47</v>
          </cell>
          <cell r="K269"/>
          <cell r="L269">
            <v>8.9700000000000006</v>
          </cell>
          <cell r="M269">
            <v>8.9700000000000006</v>
          </cell>
          <cell r="N269">
            <v>9896.15</v>
          </cell>
          <cell r="O269"/>
          <cell r="P269">
            <v>9.67</v>
          </cell>
          <cell r="Q269">
            <v>10668.42</v>
          </cell>
          <cell r="R269"/>
          <cell r="S269">
            <v>0.32740000000000002</v>
          </cell>
          <cell r="T269">
            <v>0.32740000000000002</v>
          </cell>
          <cell r="U269"/>
          <cell r="V269">
            <v>4843917.1500000004</v>
          </cell>
          <cell r="W269"/>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cell r="AH269">
            <v>310038.01</v>
          </cell>
          <cell r="AI269"/>
          <cell r="AJ269">
            <v>4946563.13</v>
          </cell>
          <cell r="AK269">
            <v>10312461.449999999</v>
          </cell>
          <cell r="AL269">
            <v>0.69701850199593585</v>
          </cell>
          <cell r="AM269"/>
        </row>
        <row r="270">
          <cell r="A270" t="str">
            <v>1107030202600</v>
          </cell>
          <cell r="B270" t="str">
            <v>OKAW Valley CUSD 302</v>
          </cell>
          <cell r="C270" t="str">
            <v>MOULTRIE</v>
          </cell>
          <cell r="D270" t="str">
            <v>Unit</v>
          </cell>
          <cell r="E270"/>
          <cell r="F270">
            <v>454.44</v>
          </cell>
          <cell r="G270"/>
          <cell r="H270">
            <v>98765079</v>
          </cell>
          <cell r="I270">
            <v>6162537.2800000003</v>
          </cell>
          <cell r="J270">
            <v>13560.72</v>
          </cell>
          <cell r="K270"/>
          <cell r="L270">
            <v>16.02</v>
          </cell>
          <cell r="M270">
            <v>16.02</v>
          </cell>
          <cell r="N270">
            <v>7280.12</v>
          </cell>
          <cell r="O270"/>
          <cell r="P270">
            <v>15.52</v>
          </cell>
          <cell r="Q270">
            <v>7052.9</v>
          </cell>
          <cell r="R270"/>
          <cell r="S270">
            <v>0.71430000000000005</v>
          </cell>
          <cell r="T270">
            <v>0.71430000000000005</v>
          </cell>
          <cell r="U270"/>
          <cell r="V270">
            <v>4401900.37</v>
          </cell>
          <cell r="W270"/>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cell r="AH270">
            <v>134834.51</v>
          </cell>
          <cell r="AI270"/>
          <cell r="AJ270">
            <v>1047963.22</v>
          </cell>
          <cell r="AK270">
            <v>5727040.9199999999</v>
          </cell>
          <cell r="AL270">
            <v>0.92933164698031645</v>
          </cell>
          <cell r="AM270"/>
        </row>
        <row r="271">
          <cell r="A271" t="str">
            <v>1108700102600</v>
          </cell>
          <cell r="B271" t="str">
            <v>WINDSOR COMM UNIT SCH DIST 1</v>
          </cell>
          <cell r="C271" t="str">
            <v>SHELBY</v>
          </cell>
          <cell r="D271" t="str">
            <v>Unit</v>
          </cell>
          <cell r="E271"/>
          <cell r="F271">
            <v>311.38</v>
          </cell>
          <cell r="G271"/>
          <cell r="H271">
            <v>41787024</v>
          </cell>
          <cell r="I271">
            <v>4245637.18</v>
          </cell>
          <cell r="J271">
            <v>13634.9</v>
          </cell>
          <cell r="K271"/>
          <cell r="L271">
            <v>9.84</v>
          </cell>
          <cell r="M271">
            <v>9.84</v>
          </cell>
          <cell r="N271">
            <v>3063.97</v>
          </cell>
          <cell r="O271"/>
          <cell r="P271">
            <v>5.01</v>
          </cell>
          <cell r="Q271">
            <v>1560.01</v>
          </cell>
          <cell r="R271"/>
          <cell r="S271">
            <v>0.37369999999999998</v>
          </cell>
          <cell r="T271">
            <v>0.37369999999999998</v>
          </cell>
          <cell r="U271"/>
          <cell r="V271">
            <v>1586594.61</v>
          </cell>
          <cell r="W271"/>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cell r="AH271">
            <v>201963.55</v>
          </cell>
          <cell r="AI271"/>
          <cell r="AJ271">
            <v>1399940.85</v>
          </cell>
          <cell r="AK271">
            <v>3328151.38</v>
          </cell>
          <cell r="AL271">
            <v>0.78389915079837325</v>
          </cell>
          <cell r="AM271"/>
        </row>
        <row r="272">
          <cell r="A272" t="str">
            <v>11087003A2600</v>
          </cell>
          <cell r="B272" t="str">
            <v>COWDEN-HERRICK CUD 3A</v>
          </cell>
          <cell r="C272" t="str">
            <v>SHELBY</v>
          </cell>
          <cell r="D272" t="str">
            <v>Unit</v>
          </cell>
          <cell r="E272"/>
          <cell r="F272">
            <v>321.25</v>
          </cell>
          <cell r="G272"/>
          <cell r="H272">
            <v>29526471</v>
          </cell>
          <cell r="I272">
            <v>4503041.45</v>
          </cell>
          <cell r="J272">
            <v>14017.24</v>
          </cell>
          <cell r="K272"/>
          <cell r="L272">
            <v>6.55</v>
          </cell>
          <cell r="M272">
            <v>6.55</v>
          </cell>
          <cell r="N272">
            <v>2104.1799999999998</v>
          </cell>
          <cell r="O272"/>
          <cell r="P272">
            <v>30.58</v>
          </cell>
          <cell r="Q272">
            <v>9823.82</v>
          </cell>
          <cell r="R272"/>
          <cell r="S272">
            <v>0.21340000000000001</v>
          </cell>
          <cell r="T272">
            <v>0.21340000000000001</v>
          </cell>
          <cell r="U272"/>
          <cell r="V272">
            <v>960949.04</v>
          </cell>
          <cell r="W272"/>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cell r="AH272">
            <v>307898.71000000002</v>
          </cell>
          <cell r="AI272"/>
          <cell r="AJ272">
            <v>2397708.48</v>
          </cell>
          <cell r="AK272">
            <v>3725052.2199999997</v>
          </cell>
          <cell r="AL272">
            <v>0.8272302756617973</v>
          </cell>
          <cell r="AM272"/>
        </row>
        <row r="273">
          <cell r="A273" t="str">
            <v>1108700402600</v>
          </cell>
          <cell r="B273" t="str">
            <v>SHELBYVILLE C U SCHOOL DIST 4</v>
          </cell>
          <cell r="C273" t="str">
            <v>SHELBY</v>
          </cell>
          <cell r="D273" t="str">
            <v>Unit</v>
          </cell>
          <cell r="E273"/>
          <cell r="F273">
            <v>1161.75</v>
          </cell>
          <cell r="G273"/>
          <cell r="H273">
            <v>131496268</v>
          </cell>
          <cell r="I273">
            <v>15571215.779999999</v>
          </cell>
          <cell r="J273">
            <v>13403.24</v>
          </cell>
          <cell r="K273"/>
          <cell r="L273">
            <v>8.44</v>
          </cell>
          <cell r="M273">
            <v>8.44</v>
          </cell>
          <cell r="N273">
            <v>9805.17</v>
          </cell>
          <cell r="O273"/>
          <cell r="P273">
            <v>13.24</v>
          </cell>
          <cell r="Q273">
            <v>15381.57</v>
          </cell>
          <cell r="R273"/>
          <cell r="S273">
            <v>0.3004</v>
          </cell>
          <cell r="T273">
            <v>0.3004</v>
          </cell>
          <cell r="U273"/>
          <cell r="V273">
            <v>4677593.22</v>
          </cell>
          <cell r="W273"/>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cell r="AH273">
            <v>452048.2</v>
          </cell>
          <cell r="AI273"/>
          <cell r="AJ273">
            <v>5222259.9000000004</v>
          </cell>
          <cell r="AK273">
            <v>11004049.550000001</v>
          </cell>
          <cell r="AL273">
            <v>0.70669173849185474</v>
          </cell>
          <cell r="AM273"/>
        </row>
        <row r="274">
          <cell r="A274" t="str">
            <v>11087005A2600</v>
          </cell>
          <cell r="B274" t="str">
            <v>STEWARDSON-STRASBURG CU DIST 5A</v>
          </cell>
          <cell r="C274" t="str">
            <v>SHELBY</v>
          </cell>
          <cell r="D274" t="str">
            <v>Unit</v>
          </cell>
          <cell r="E274"/>
          <cell r="F274">
            <v>380.45</v>
          </cell>
          <cell r="G274"/>
          <cell r="H274">
            <v>47292793</v>
          </cell>
          <cell r="I274">
            <v>5043466.8099999996</v>
          </cell>
          <cell r="J274">
            <v>13256.58</v>
          </cell>
          <cell r="K274"/>
          <cell r="L274">
            <v>9.3699999999999992</v>
          </cell>
          <cell r="M274">
            <v>9.3699999999999992</v>
          </cell>
          <cell r="N274">
            <v>3564.81</v>
          </cell>
          <cell r="O274"/>
          <cell r="P274">
            <v>7.34</v>
          </cell>
          <cell r="Q274">
            <v>2792.5</v>
          </cell>
          <cell r="R274"/>
          <cell r="S274">
            <v>0.34849999999999998</v>
          </cell>
          <cell r="T274">
            <v>0.34849999999999998</v>
          </cell>
          <cell r="U274"/>
          <cell r="V274">
            <v>1757648.18</v>
          </cell>
          <cell r="W274"/>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cell r="AH274">
            <v>89266.25</v>
          </cell>
          <cell r="AI274"/>
          <cell r="AJ274">
            <v>1572329.01</v>
          </cell>
          <cell r="AK274">
            <v>3593184.63</v>
          </cell>
          <cell r="AL274">
            <v>0.71244339763980724</v>
          </cell>
          <cell r="AM274"/>
        </row>
        <row r="275">
          <cell r="A275" t="str">
            <v>1108702102600</v>
          </cell>
          <cell r="B275" t="str">
            <v>CENTRAL A &amp; M C U DIST #21</v>
          </cell>
          <cell r="C275" t="str">
            <v>SHELBY</v>
          </cell>
          <cell r="D275" t="str">
            <v>Unit</v>
          </cell>
          <cell r="E275"/>
          <cell r="F275">
            <v>689</v>
          </cell>
          <cell r="G275"/>
          <cell r="H275">
            <v>111385776</v>
          </cell>
          <cell r="I275">
            <v>9068495.5</v>
          </cell>
          <cell r="J275">
            <v>13161.82</v>
          </cell>
          <cell r="K275"/>
          <cell r="L275">
            <v>12.28</v>
          </cell>
          <cell r="M275">
            <v>12.28</v>
          </cell>
          <cell r="N275">
            <v>8460.92</v>
          </cell>
          <cell r="O275"/>
          <cell r="P275">
            <v>0.03</v>
          </cell>
          <cell r="Q275">
            <v>20.67</v>
          </cell>
          <cell r="R275"/>
          <cell r="S275">
            <v>0.51139999999999997</v>
          </cell>
          <cell r="T275">
            <v>0.51139999999999997</v>
          </cell>
          <cell r="U275"/>
          <cell r="V275">
            <v>4637628.59</v>
          </cell>
          <cell r="W275"/>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cell r="AH275">
            <v>231737.63</v>
          </cell>
          <cell r="AI275"/>
          <cell r="AJ275">
            <v>2397533.4500000002</v>
          </cell>
          <cell r="AK275">
            <v>7710704.4700000007</v>
          </cell>
          <cell r="AL275">
            <v>0.8502738375952219</v>
          </cell>
          <cell r="AM275"/>
        </row>
        <row r="276">
          <cell r="A276" t="str">
            <v>1200000000092</v>
          </cell>
          <cell r="B276" t="str">
            <v>ALT SCH-CLAY/CWFORD/JSPER/LWRNCE/</v>
          </cell>
          <cell r="C276" t="str">
            <v>RICHLAND</v>
          </cell>
          <cell r="D276" t="str">
            <v>Regional</v>
          </cell>
          <cell r="E276"/>
          <cell r="F276">
            <v>20.98</v>
          </cell>
          <cell r="G276"/>
          <cell r="H276">
            <v>0</v>
          </cell>
          <cell r="I276">
            <v>285315.62</v>
          </cell>
          <cell r="J276">
            <v>13599.4</v>
          </cell>
          <cell r="K276"/>
          <cell r="L276">
            <v>0</v>
          </cell>
          <cell r="M276">
            <v>0</v>
          </cell>
          <cell r="N276">
            <v>0</v>
          </cell>
          <cell r="O276"/>
          <cell r="P276">
            <v>0</v>
          </cell>
          <cell r="Q276">
            <v>0</v>
          </cell>
          <cell r="R276"/>
          <cell r="S276">
            <v>0</v>
          </cell>
          <cell r="T276">
            <v>0.1</v>
          </cell>
          <cell r="U276"/>
          <cell r="V276">
            <v>28531.56</v>
          </cell>
          <cell r="W276"/>
          <cell r="X276">
            <v>0</v>
          </cell>
          <cell r="Y276">
            <v>237003.41</v>
          </cell>
          <cell r="Z276">
            <v>265534.97000000003</v>
          </cell>
          <cell r="AA276">
            <v>0.93067098814989535</v>
          </cell>
          <cell r="AB276">
            <v>0</v>
          </cell>
          <cell r="AC276">
            <v>0</v>
          </cell>
          <cell r="AD276">
            <v>0</v>
          </cell>
          <cell r="AE276">
            <v>0</v>
          </cell>
          <cell r="AF276">
            <v>28531.56</v>
          </cell>
          <cell r="AG276"/>
          <cell r="AH276">
            <v>0</v>
          </cell>
          <cell r="AI276"/>
          <cell r="AJ276">
            <v>237003.41</v>
          </cell>
          <cell r="AK276">
            <v>265534.97000000003</v>
          </cell>
          <cell r="AL276">
            <v>0.93067098814989535</v>
          </cell>
          <cell r="AM276"/>
        </row>
        <row r="277">
          <cell r="A277" t="str">
            <v>1200000000093</v>
          </cell>
          <cell r="B277" t="str">
            <v>SAFE SCH-CLAY/CWFORD/JSPER/LWRNCE</v>
          </cell>
          <cell r="C277" t="str">
            <v>RICHLAND</v>
          </cell>
          <cell r="D277" t="str">
            <v>Regional</v>
          </cell>
          <cell r="E277"/>
          <cell r="F277">
            <v>17</v>
          </cell>
          <cell r="G277"/>
          <cell r="H277">
            <v>0</v>
          </cell>
          <cell r="I277">
            <v>226096.71</v>
          </cell>
          <cell r="J277">
            <v>13299.8</v>
          </cell>
          <cell r="K277"/>
          <cell r="L277">
            <v>0</v>
          </cell>
          <cell r="M277">
            <v>0</v>
          </cell>
          <cell r="N277">
            <v>0</v>
          </cell>
          <cell r="O277"/>
          <cell r="P277">
            <v>0</v>
          </cell>
          <cell r="Q277">
            <v>0</v>
          </cell>
          <cell r="R277"/>
          <cell r="S277">
            <v>0</v>
          </cell>
          <cell r="T277">
            <v>0.1</v>
          </cell>
          <cell r="U277"/>
          <cell r="V277">
            <v>22609.67</v>
          </cell>
          <cell r="W277"/>
          <cell r="X277">
            <v>0</v>
          </cell>
          <cell r="Y277">
            <v>113037.31999999999</v>
          </cell>
          <cell r="Z277">
            <v>135646.99</v>
          </cell>
          <cell r="AA277">
            <v>0.59995118902880096</v>
          </cell>
          <cell r="AB277">
            <v>0</v>
          </cell>
          <cell r="AC277">
            <v>0</v>
          </cell>
          <cell r="AD277">
            <v>0</v>
          </cell>
          <cell r="AE277">
            <v>0</v>
          </cell>
          <cell r="AF277">
            <v>22609.67</v>
          </cell>
          <cell r="AG277"/>
          <cell r="AH277">
            <v>0</v>
          </cell>
          <cell r="AI277"/>
          <cell r="AJ277">
            <v>113037.32</v>
          </cell>
          <cell r="AK277">
            <v>135646.99</v>
          </cell>
          <cell r="AL277">
            <v>0.59995118902880096</v>
          </cell>
          <cell r="AM277"/>
        </row>
        <row r="278">
          <cell r="A278" t="str">
            <v>1201301002600</v>
          </cell>
          <cell r="B278" t="str">
            <v>CLAY CITY COMM UNIT DIST 10</v>
          </cell>
          <cell r="C278" t="str">
            <v>CLAY</v>
          </cell>
          <cell r="D278" t="str">
            <v>Unit</v>
          </cell>
          <cell r="E278"/>
          <cell r="F278">
            <v>253.95</v>
          </cell>
          <cell r="G278"/>
          <cell r="H278">
            <v>35286295</v>
          </cell>
          <cell r="I278">
            <v>3565920.9</v>
          </cell>
          <cell r="J278">
            <v>14041.82</v>
          </cell>
          <cell r="K278"/>
          <cell r="L278">
            <v>9.89</v>
          </cell>
          <cell r="M278">
            <v>9.89</v>
          </cell>
          <cell r="N278">
            <v>2511.56</v>
          </cell>
          <cell r="O278"/>
          <cell r="P278">
            <v>4.79</v>
          </cell>
          <cell r="Q278">
            <v>1216.42</v>
          </cell>
          <cell r="R278"/>
          <cell r="S278">
            <v>0.3765</v>
          </cell>
          <cell r="T278">
            <v>0.3765</v>
          </cell>
          <cell r="U278"/>
          <cell r="V278">
            <v>1342569.21</v>
          </cell>
          <cell r="W278"/>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cell r="AH278">
            <v>218910.6</v>
          </cell>
          <cell r="AI278"/>
          <cell r="AJ278">
            <v>1314499.72</v>
          </cell>
          <cell r="AK278">
            <v>3006246.7</v>
          </cell>
          <cell r="AL278">
            <v>0.84304918261086503</v>
          </cell>
          <cell r="AM278"/>
        </row>
        <row r="279">
          <cell r="A279" t="str">
            <v>1201302502600</v>
          </cell>
          <cell r="B279" t="str">
            <v>NORTH CLAY C U SCHOOL DISTRICT 25</v>
          </cell>
          <cell r="C279" t="str">
            <v>CLAY</v>
          </cell>
          <cell r="D279" t="str">
            <v>Unit</v>
          </cell>
          <cell r="E279"/>
          <cell r="F279">
            <v>534.29999999999995</v>
          </cell>
          <cell r="G279"/>
          <cell r="H279">
            <v>59737702</v>
          </cell>
          <cell r="I279">
            <v>7375928.3899999997</v>
          </cell>
          <cell r="J279">
            <v>13804.84</v>
          </cell>
          <cell r="K279"/>
          <cell r="L279">
            <v>8.09</v>
          </cell>
          <cell r="M279">
            <v>8.09</v>
          </cell>
          <cell r="N279">
            <v>4322.4799999999996</v>
          </cell>
          <cell r="O279"/>
          <cell r="P279">
            <v>15.92</v>
          </cell>
          <cell r="Q279">
            <v>8506.0499999999993</v>
          </cell>
          <cell r="R279"/>
          <cell r="S279">
            <v>0.28320000000000001</v>
          </cell>
          <cell r="T279">
            <v>0.28320000000000001</v>
          </cell>
          <cell r="U279"/>
          <cell r="V279">
            <v>2088862.92</v>
          </cell>
          <cell r="W279"/>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cell r="AH279">
            <v>496703.38</v>
          </cell>
          <cell r="AI279"/>
          <cell r="AJ279">
            <v>3325559.64</v>
          </cell>
          <cell r="AK279">
            <v>6155088</v>
          </cell>
          <cell r="AL279">
            <v>0.8344831558214193</v>
          </cell>
          <cell r="AM279"/>
        </row>
        <row r="280">
          <cell r="A280" t="str">
            <v>1201303502600</v>
          </cell>
          <cell r="B280" t="str">
            <v>FLORA COMM UNIT SCH DIST 35</v>
          </cell>
          <cell r="C280" t="str">
            <v>CLAY</v>
          </cell>
          <cell r="D280" t="str">
            <v>Unit</v>
          </cell>
          <cell r="E280"/>
          <cell r="F280">
            <v>1222.97</v>
          </cell>
          <cell r="G280"/>
          <cell r="H280">
            <v>109572633</v>
          </cell>
          <cell r="I280">
            <v>16860239.710000001</v>
          </cell>
          <cell r="J280">
            <v>13786.3</v>
          </cell>
          <cell r="K280"/>
          <cell r="L280">
            <v>6.49</v>
          </cell>
          <cell r="M280">
            <v>6.49</v>
          </cell>
          <cell r="N280">
            <v>7937.07</v>
          </cell>
          <cell r="O280"/>
          <cell r="P280">
            <v>31.24</v>
          </cell>
          <cell r="Q280">
            <v>38205.58</v>
          </cell>
          <cell r="R280"/>
          <cell r="S280">
            <v>0.2109</v>
          </cell>
          <cell r="T280">
            <v>0.2109</v>
          </cell>
          <cell r="U280"/>
          <cell r="V280">
            <v>3555824.55</v>
          </cell>
          <cell r="W280"/>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cell r="AH280">
            <v>705716.68</v>
          </cell>
          <cell r="AI280"/>
          <cell r="AJ280">
            <v>7666029.0099999998</v>
          </cell>
          <cell r="AK280">
            <v>12408116.539999999</v>
          </cell>
          <cell r="AL280">
            <v>0.73593950936774666</v>
          </cell>
          <cell r="AM280"/>
        </row>
        <row r="281">
          <cell r="A281" t="str">
            <v>1201700102600</v>
          </cell>
          <cell r="B281" t="str">
            <v>HUTSONVILLE C U SCHOOL DIST 1</v>
          </cell>
          <cell r="C281" t="str">
            <v>CRAWFORD</v>
          </cell>
          <cell r="D281" t="str">
            <v>Unit</v>
          </cell>
          <cell r="E281"/>
          <cell r="F281">
            <v>286.12</v>
          </cell>
          <cell r="G281"/>
          <cell r="H281">
            <v>29234058</v>
          </cell>
          <cell r="I281">
            <v>3786038.78</v>
          </cell>
          <cell r="J281">
            <v>13232.34</v>
          </cell>
          <cell r="K281"/>
          <cell r="L281">
            <v>7.72</v>
          </cell>
          <cell r="M281">
            <v>7.72</v>
          </cell>
          <cell r="N281">
            <v>2208.84</v>
          </cell>
          <cell r="O281"/>
          <cell r="P281">
            <v>19</v>
          </cell>
          <cell r="Q281">
            <v>5436.28</v>
          </cell>
          <cell r="R281"/>
          <cell r="S281">
            <v>0.26550000000000001</v>
          </cell>
          <cell r="T281">
            <v>0.26550000000000001</v>
          </cell>
          <cell r="U281"/>
          <cell r="V281">
            <v>1005193.29</v>
          </cell>
          <cell r="W281"/>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cell r="AH281">
            <v>137448.4</v>
          </cell>
          <cell r="AI281"/>
          <cell r="AJ281">
            <v>1351328.34</v>
          </cell>
          <cell r="AK281">
            <v>3849862.1500000004</v>
          </cell>
          <cell r="AL281">
            <v>1.0168575584426529</v>
          </cell>
          <cell r="AM281"/>
        </row>
        <row r="282">
          <cell r="A282" t="str">
            <v>1201700202600</v>
          </cell>
          <cell r="B282" t="str">
            <v>ROBINSON C U SCHOOL DIST 2</v>
          </cell>
          <cell r="C282" t="str">
            <v>CRAWFORD</v>
          </cell>
          <cell r="D282" t="str">
            <v>Unit</v>
          </cell>
          <cell r="E282"/>
          <cell r="F282">
            <v>1471.21</v>
          </cell>
          <cell r="G282"/>
          <cell r="H282">
            <v>381594803</v>
          </cell>
          <cell r="I282">
            <v>19365625.600000001</v>
          </cell>
          <cell r="J282">
            <v>13163.06</v>
          </cell>
          <cell r="K282"/>
          <cell r="L282">
            <v>19.7</v>
          </cell>
          <cell r="M282">
            <v>19.7</v>
          </cell>
          <cell r="N282">
            <v>28982.83</v>
          </cell>
          <cell r="O282"/>
          <cell r="P282">
            <v>58.06</v>
          </cell>
          <cell r="Q282">
            <v>85418.45</v>
          </cell>
          <cell r="R282"/>
          <cell r="S282">
            <v>0.86319999999999997</v>
          </cell>
          <cell r="T282">
            <v>0.86319999999999997</v>
          </cell>
          <cell r="U282"/>
          <cell r="V282">
            <v>16716408.01</v>
          </cell>
          <cell r="W282"/>
          <cell r="X282">
            <v>3112539.18</v>
          </cell>
          <cell r="Y282">
            <v>1972554.8199999998</v>
          </cell>
          <cell r="Z282">
            <v>21801502.010000002</v>
          </cell>
          <cell r="AA282">
            <v>1</v>
          </cell>
          <cell r="AB282">
            <v>381594803</v>
          </cell>
          <cell r="AC282">
            <v>3.107E-2</v>
          </cell>
          <cell r="AD282">
            <v>11856150.52</v>
          </cell>
          <cell r="AE282">
            <v>0</v>
          </cell>
          <cell r="AF282">
            <v>16716408.01</v>
          </cell>
          <cell r="AG282"/>
          <cell r="AH282">
            <v>723106.4</v>
          </cell>
          <cell r="AI282"/>
          <cell r="AJ282">
            <v>1972554.82</v>
          </cell>
          <cell r="AK282">
            <v>21801502.010000002</v>
          </cell>
          <cell r="AL282">
            <v>1.1257835125140496</v>
          </cell>
          <cell r="AM282"/>
        </row>
        <row r="283">
          <cell r="A283" t="str">
            <v>1201700302600</v>
          </cell>
          <cell r="B283" t="str">
            <v>PALESTINE C U SCHOOL DIST 3</v>
          </cell>
          <cell r="C283" t="str">
            <v>CRAWFORD</v>
          </cell>
          <cell r="D283" t="str">
            <v>Unit</v>
          </cell>
          <cell r="E283"/>
          <cell r="F283">
            <v>295.25</v>
          </cell>
          <cell r="G283"/>
          <cell r="H283">
            <v>36349668</v>
          </cell>
          <cell r="I283">
            <v>3886992.23</v>
          </cell>
          <cell r="J283">
            <v>13165.08</v>
          </cell>
          <cell r="K283"/>
          <cell r="L283">
            <v>9.35</v>
          </cell>
          <cell r="M283">
            <v>9.35</v>
          </cell>
          <cell r="N283">
            <v>2760.58</v>
          </cell>
          <cell r="O283"/>
          <cell r="P283">
            <v>7.45</v>
          </cell>
          <cell r="Q283">
            <v>2199.61</v>
          </cell>
          <cell r="R283"/>
          <cell r="S283">
            <v>0.34739999999999999</v>
          </cell>
          <cell r="T283">
            <v>0.34739999999999999</v>
          </cell>
          <cell r="U283"/>
          <cell r="V283">
            <v>1350341.1</v>
          </cell>
          <cell r="W283"/>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cell r="AH283">
            <v>129064.16</v>
          </cell>
          <cell r="AI283"/>
          <cell r="AJ283">
            <v>1255875.7</v>
          </cell>
          <cell r="AK283">
            <v>2814993.3</v>
          </cell>
          <cell r="AL283">
            <v>0.72420862544404929</v>
          </cell>
          <cell r="AM283"/>
        </row>
        <row r="284">
          <cell r="A284" t="str">
            <v>1201700402600</v>
          </cell>
          <cell r="B284" t="str">
            <v>OBLONG C U SCHOOL DIST 4</v>
          </cell>
          <cell r="C284" t="str">
            <v>CRAWFORD</v>
          </cell>
          <cell r="D284" t="str">
            <v>Unit</v>
          </cell>
          <cell r="E284"/>
          <cell r="F284">
            <v>523.03</v>
          </cell>
          <cell r="G284"/>
          <cell r="H284">
            <v>60794709</v>
          </cell>
          <cell r="I284">
            <v>7163931.3099999996</v>
          </cell>
          <cell r="J284">
            <v>13696.97</v>
          </cell>
          <cell r="K284"/>
          <cell r="L284">
            <v>8.48</v>
          </cell>
          <cell r="M284">
            <v>8.48</v>
          </cell>
          <cell r="N284">
            <v>4435.29</v>
          </cell>
          <cell r="O284"/>
          <cell r="P284">
            <v>12.96</v>
          </cell>
          <cell r="Q284">
            <v>6778.46</v>
          </cell>
          <cell r="R284"/>
          <cell r="S284">
            <v>0.3024</v>
          </cell>
          <cell r="T284">
            <v>0.3024</v>
          </cell>
          <cell r="U284"/>
          <cell r="V284">
            <v>2166372.8199999998</v>
          </cell>
          <cell r="W284"/>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cell r="AH284">
            <v>271860.21000000002</v>
          </cell>
          <cell r="AI284"/>
          <cell r="AJ284">
            <v>2886941.96</v>
          </cell>
          <cell r="AK284">
            <v>5483092.3200000003</v>
          </cell>
          <cell r="AL284">
            <v>0.76537477576679902</v>
          </cell>
          <cell r="AM284"/>
        </row>
        <row r="285">
          <cell r="A285" t="str">
            <v>1204000102600</v>
          </cell>
          <cell r="B285" t="str">
            <v>JASPER COUNTY COMM UNIT DIST 1</v>
          </cell>
          <cell r="C285" t="str">
            <v>JASPER</v>
          </cell>
          <cell r="D285" t="str">
            <v>Unit</v>
          </cell>
          <cell r="E285"/>
          <cell r="F285">
            <v>1160.1199999999999</v>
          </cell>
          <cell r="G285"/>
          <cell r="H285">
            <v>197162893</v>
          </cell>
          <cell r="I285">
            <v>15712814.810000001</v>
          </cell>
          <cell r="J285">
            <v>13544.12</v>
          </cell>
          <cell r="K285"/>
          <cell r="L285">
            <v>12.54</v>
          </cell>
          <cell r="M285">
            <v>12.54</v>
          </cell>
          <cell r="N285">
            <v>14547.9</v>
          </cell>
          <cell r="O285"/>
          <cell r="P285">
            <v>0.21</v>
          </cell>
          <cell r="Q285">
            <v>243.62</v>
          </cell>
          <cell r="R285"/>
          <cell r="S285">
            <v>0.52629999999999999</v>
          </cell>
          <cell r="T285">
            <v>0.52629999999999999</v>
          </cell>
          <cell r="U285"/>
          <cell r="V285">
            <v>8269654.4299999997</v>
          </cell>
          <cell r="W285"/>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cell r="AH285">
            <v>459588.26</v>
          </cell>
          <cell r="AI285"/>
          <cell r="AJ285">
            <v>2464640.6800000002</v>
          </cell>
          <cell r="AK285">
            <v>14292137.739999998</v>
          </cell>
          <cell r="AL285">
            <v>0.90958481423100268</v>
          </cell>
          <cell r="AM285"/>
        </row>
        <row r="286">
          <cell r="A286" t="str">
            <v>1205101002600</v>
          </cell>
          <cell r="B286" t="str">
            <v>RED HILL C U SCHOOL DIST 10</v>
          </cell>
          <cell r="C286" t="str">
            <v>LAWRENCE</v>
          </cell>
          <cell r="D286" t="str">
            <v>Unit</v>
          </cell>
          <cell r="E286"/>
          <cell r="F286">
            <v>871.13</v>
          </cell>
          <cell r="G286"/>
          <cell r="H286">
            <v>74800745</v>
          </cell>
          <cell r="I286">
            <v>11645946.210000001</v>
          </cell>
          <cell r="J286">
            <v>13368.78</v>
          </cell>
          <cell r="K286"/>
          <cell r="L286">
            <v>6.42</v>
          </cell>
          <cell r="M286">
            <v>6.42</v>
          </cell>
          <cell r="N286">
            <v>5592.65</v>
          </cell>
          <cell r="O286"/>
          <cell r="P286">
            <v>32.03</v>
          </cell>
          <cell r="Q286">
            <v>27902.29</v>
          </cell>
          <cell r="R286"/>
          <cell r="S286">
            <v>0.20799999999999999</v>
          </cell>
          <cell r="T286">
            <v>0.20799999999999999</v>
          </cell>
          <cell r="U286"/>
          <cell r="V286">
            <v>2422356.81</v>
          </cell>
          <cell r="W286"/>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cell r="AH286">
            <v>300021.09000000003</v>
          </cell>
          <cell r="AI286"/>
          <cell r="AJ286">
            <v>5744484.1100000003</v>
          </cell>
          <cell r="AK286">
            <v>8493316</v>
          </cell>
          <cell r="AL286">
            <v>0.72929376856532802</v>
          </cell>
          <cell r="AM286"/>
        </row>
        <row r="287">
          <cell r="A287" t="str">
            <v>1205102002600</v>
          </cell>
          <cell r="B287" t="str">
            <v>LAWRENCE CO C U DISTRICT 20</v>
          </cell>
          <cell r="C287" t="str">
            <v>LAWRENCE</v>
          </cell>
          <cell r="D287" t="str">
            <v>Unit</v>
          </cell>
          <cell r="E287"/>
          <cell r="F287">
            <v>1065.71</v>
          </cell>
          <cell r="G287"/>
          <cell r="H287">
            <v>90938352</v>
          </cell>
          <cell r="I287">
            <v>14570664.91</v>
          </cell>
          <cell r="J287">
            <v>13672.26</v>
          </cell>
          <cell r="K287"/>
          <cell r="L287">
            <v>6.24</v>
          </cell>
          <cell r="M287">
            <v>6.24</v>
          </cell>
          <cell r="N287">
            <v>6650.03</v>
          </cell>
          <cell r="O287"/>
          <cell r="P287">
            <v>34.1</v>
          </cell>
          <cell r="Q287">
            <v>36340.71</v>
          </cell>
          <cell r="R287"/>
          <cell r="S287">
            <v>0.20069999999999999</v>
          </cell>
          <cell r="T287">
            <v>0.20069999999999999</v>
          </cell>
          <cell r="U287"/>
          <cell r="V287">
            <v>2924332.44</v>
          </cell>
          <cell r="W287"/>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cell r="AH287">
            <v>590162.54</v>
          </cell>
          <cell r="AI287"/>
          <cell r="AJ287">
            <v>7330507.1399999997</v>
          </cell>
          <cell r="AK287">
            <v>11153984.57</v>
          </cell>
          <cell r="AL287">
            <v>0.76550964824844081</v>
          </cell>
          <cell r="AM287"/>
        </row>
        <row r="288">
          <cell r="A288" t="str">
            <v>1208000102600</v>
          </cell>
          <cell r="B288" t="str">
            <v>EAST RICHLAND C U SCH DIST 1</v>
          </cell>
          <cell r="C288" t="str">
            <v>RICHLAND</v>
          </cell>
          <cell r="D288" t="str">
            <v>Unit</v>
          </cell>
          <cell r="E288"/>
          <cell r="F288">
            <v>2099.54</v>
          </cell>
          <cell r="G288"/>
          <cell r="H288">
            <v>252317833</v>
          </cell>
          <cell r="I288">
            <v>29029727.850000001</v>
          </cell>
          <cell r="J288">
            <v>13826.7</v>
          </cell>
          <cell r="K288"/>
          <cell r="L288">
            <v>8.69</v>
          </cell>
          <cell r="M288">
            <v>8.69</v>
          </cell>
          <cell r="N288">
            <v>18245</v>
          </cell>
          <cell r="O288"/>
          <cell r="P288">
            <v>11.49</v>
          </cell>
          <cell r="Q288">
            <v>24123.71</v>
          </cell>
          <cell r="R288"/>
          <cell r="S288">
            <v>0.31309999999999999</v>
          </cell>
          <cell r="T288">
            <v>0.31309999999999999</v>
          </cell>
          <cell r="U288"/>
          <cell r="V288">
            <v>9089207.7799999993</v>
          </cell>
          <cell r="W288"/>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cell r="AH288">
            <v>1357993.72</v>
          </cell>
          <cell r="AI288"/>
          <cell r="AJ288">
            <v>10703604.630000001</v>
          </cell>
          <cell r="AK288">
            <v>22002984.450000003</v>
          </cell>
          <cell r="AL288">
            <v>0.75794663193854228</v>
          </cell>
          <cell r="AM288"/>
        </row>
        <row r="289">
          <cell r="A289" t="str">
            <v>1300000000092</v>
          </cell>
          <cell r="B289" t="str">
            <v>ALT SCH-CLINTON/MARION/WASHINGTON</v>
          </cell>
          <cell r="C289" t="str">
            <v>CLINTON</v>
          </cell>
          <cell r="D289" t="str">
            <v>Regional</v>
          </cell>
          <cell r="E289"/>
          <cell r="F289">
            <v>78</v>
          </cell>
          <cell r="G289"/>
          <cell r="H289">
            <v>0</v>
          </cell>
          <cell r="I289">
            <v>1123955.72</v>
          </cell>
          <cell r="J289">
            <v>14409.68</v>
          </cell>
          <cell r="K289"/>
          <cell r="L289">
            <v>0</v>
          </cell>
          <cell r="M289">
            <v>0</v>
          </cell>
          <cell r="N289">
            <v>0</v>
          </cell>
          <cell r="O289"/>
          <cell r="P289">
            <v>0</v>
          </cell>
          <cell r="Q289">
            <v>0</v>
          </cell>
          <cell r="R289"/>
          <cell r="S289">
            <v>0</v>
          </cell>
          <cell r="T289">
            <v>0.1</v>
          </cell>
          <cell r="U289"/>
          <cell r="V289">
            <v>112395.57</v>
          </cell>
          <cell r="W289"/>
          <cell r="X289">
            <v>0</v>
          </cell>
          <cell r="Y289">
            <v>578571.19000000006</v>
          </cell>
          <cell r="Z289">
            <v>690966.76</v>
          </cell>
          <cell r="AA289">
            <v>0.61476332893256691</v>
          </cell>
          <cell r="AB289">
            <v>0</v>
          </cell>
          <cell r="AC289">
            <v>0</v>
          </cell>
          <cell r="AD289">
            <v>0</v>
          </cell>
          <cell r="AE289">
            <v>0</v>
          </cell>
          <cell r="AF289">
            <v>112395.57</v>
          </cell>
          <cell r="AG289"/>
          <cell r="AH289">
            <v>0</v>
          </cell>
          <cell r="AI289"/>
          <cell r="AJ289">
            <v>578571.18999999994</v>
          </cell>
          <cell r="AK289">
            <v>690966.76</v>
          </cell>
          <cell r="AL289">
            <v>0.61476332893256691</v>
          </cell>
          <cell r="AM289"/>
        </row>
        <row r="290">
          <cell r="A290" t="str">
            <v>1300000000093</v>
          </cell>
          <cell r="B290" t="str">
            <v>SAFE SCH-CLINTON/MARION/WASHINGTO</v>
          </cell>
          <cell r="C290" t="str">
            <v>CLINTON</v>
          </cell>
          <cell r="D290" t="str">
            <v>Regional</v>
          </cell>
          <cell r="E290"/>
          <cell r="F290">
            <v>60</v>
          </cell>
          <cell r="G290"/>
          <cell r="H290">
            <v>0</v>
          </cell>
          <cell r="I290">
            <v>850258.12</v>
          </cell>
          <cell r="J290">
            <v>14170.96</v>
          </cell>
          <cell r="K290"/>
          <cell r="L290">
            <v>0</v>
          </cell>
          <cell r="M290">
            <v>0</v>
          </cell>
          <cell r="N290">
            <v>0</v>
          </cell>
          <cell r="O290"/>
          <cell r="P290">
            <v>0</v>
          </cell>
          <cell r="Q290">
            <v>0</v>
          </cell>
          <cell r="R290"/>
          <cell r="S290">
            <v>0</v>
          </cell>
          <cell r="T290">
            <v>0.1</v>
          </cell>
          <cell r="U290"/>
          <cell r="V290">
            <v>85025.81</v>
          </cell>
          <cell r="W290"/>
          <cell r="X290">
            <v>0</v>
          </cell>
          <cell r="Y290">
            <v>387051.96</v>
          </cell>
          <cell r="Z290">
            <v>472077.77</v>
          </cell>
          <cell r="AA290">
            <v>0.55521700868907908</v>
          </cell>
          <cell r="AB290">
            <v>0</v>
          </cell>
          <cell r="AC290">
            <v>0</v>
          </cell>
          <cell r="AD290">
            <v>0</v>
          </cell>
          <cell r="AE290">
            <v>0</v>
          </cell>
          <cell r="AF290">
            <v>85025.81</v>
          </cell>
          <cell r="AG290"/>
          <cell r="AH290">
            <v>0</v>
          </cell>
          <cell r="AI290"/>
          <cell r="AJ290">
            <v>387051.96</v>
          </cell>
          <cell r="AK290">
            <v>472077.77</v>
          </cell>
          <cell r="AL290">
            <v>0.55521700868907908</v>
          </cell>
          <cell r="AM290"/>
        </row>
        <row r="291">
          <cell r="A291" t="str">
            <v>1301400102600</v>
          </cell>
          <cell r="B291" t="str">
            <v>CARLYLE C U SCHOOL DISTRICT 1</v>
          </cell>
          <cell r="C291" t="str">
            <v>CLINTON</v>
          </cell>
          <cell r="D291" t="str">
            <v>Unit</v>
          </cell>
          <cell r="E291"/>
          <cell r="F291">
            <v>966.73</v>
          </cell>
          <cell r="G291"/>
          <cell r="H291">
            <v>162858032</v>
          </cell>
          <cell r="I291">
            <v>13327640.82</v>
          </cell>
          <cell r="J291">
            <v>13786.31</v>
          </cell>
          <cell r="K291"/>
          <cell r="L291">
            <v>12.21</v>
          </cell>
          <cell r="M291">
            <v>12.21</v>
          </cell>
          <cell r="N291">
            <v>11803.77</v>
          </cell>
          <cell r="O291"/>
          <cell r="P291">
            <v>0.01</v>
          </cell>
          <cell r="Q291">
            <v>9.66</v>
          </cell>
          <cell r="R291"/>
          <cell r="S291">
            <v>0.50739999999999996</v>
          </cell>
          <cell r="T291">
            <v>0.50739999999999996</v>
          </cell>
          <cell r="U291"/>
          <cell r="V291">
            <v>6762444.9500000002</v>
          </cell>
          <cell r="W291"/>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cell r="AH291">
            <v>374241.3</v>
          </cell>
          <cell r="AI291"/>
          <cell r="AJ291">
            <v>3374937.53</v>
          </cell>
          <cell r="AK291">
            <v>11342922.050000001</v>
          </cell>
          <cell r="AL291">
            <v>0.85108251364175047</v>
          </cell>
          <cell r="AM291"/>
        </row>
        <row r="292">
          <cell r="A292" t="str">
            <v>1301400302600</v>
          </cell>
          <cell r="B292" t="str">
            <v>WESCLIN C U SCHOOL DISTRICT 3</v>
          </cell>
          <cell r="C292" t="str">
            <v>CLINTON</v>
          </cell>
          <cell r="D292" t="str">
            <v>Unit</v>
          </cell>
          <cell r="E292"/>
          <cell r="F292">
            <v>1285.3699999999999</v>
          </cell>
          <cell r="G292"/>
          <cell r="H292">
            <v>155015028</v>
          </cell>
          <cell r="I292">
            <v>17366708.620000001</v>
          </cell>
          <cell r="J292">
            <v>13511.05</v>
          </cell>
          <cell r="K292"/>
          <cell r="L292">
            <v>8.92</v>
          </cell>
          <cell r="M292">
            <v>8.92</v>
          </cell>
          <cell r="N292">
            <v>11465.5</v>
          </cell>
          <cell r="O292"/>
          <cell r="P292">
            <v>9.98</v>
          </cell>
          <cell r="Q292">
            <v>12827.99</v>
          </cell>
          <cell r="R292"/>
          <cell r="S292">
            <v>0.32490000000000002</v>
          </cell>
          <cell r="T292">
            <v>0.32490000000000002</v>
          </cell>
          <cell r="U292"/>
          <cell r="V292">
            <v>5642443.6299999999</v>
          </cell>
          <cell r="W292"/>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cell r="AH292">
            <v>224208.86</v>
          </cell>
          <cell r="AI292"/>
          <cell r="AJ292">
            <v>5836164.8099999996</v>
          </cell>
          <cell r="AK292">
            <v>11780469.09</v>
          </cell>
          <cell r="AL292">
            <v>0.6783363127560782</v>
          </cell>
          <cell r="AM292"/>
        </row>
        <row r="293">
          <cell r="A293" t="str">
            <v>1301401200400</v>
          </cell>
          <cell r="B293" t="str">
            <v>BREESE SCHOOL DISTRICT 12</v>
          </cell>
          <cell r="C293" t="str">
            <v>CLINTON</v>
          </cell>
          <cell r="D293" t="str">
            <v>Elementary</v>
          </cell>
          <cell r="E293"/>
          <cell r="F293">
            <v>555.97</v>
          </cell>
          <cell r="G293"/>
          <cell r="H293">
            <v>137316298</v>
          </cell>
          <cell r="I293">
            <v>7349524.9400000004</v>
          </cell>
          <cell r="J293">
            <v>13219.28</v>
          </cell>
          <cell r="K293"/>
          <cell r="L293">
            <v>18.68</v>
          </cell>
          <cell r="M293">
            <v>12.93</v>
          </cell>
          <cell r="N293">
            <v>7188.69</v>
          </cell>
          <cell r="O293"/>
          <cell r="P293">
            <v>0.72</v>
          </cell>
          <cell r="Q293">
            <v>400.29</v>
          </cell>
          <cell r="R293"/>
          <cell r="S293">
            <v>0.54859999999999998</v>
          </cell>
          <cell r="T293">
            <v>0.54859999999999998</v>
          </cell>
          <cell r="U293"/>
          <cell r="V293">
            <v>4031949.38</v>
          </cell>
          <cell r="W293"/>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cell r="AH293">
            <v>131457.74</v>
          </cell>
          <cell r="AI293"/>
          <cell r="AJ293">
            <v>1247572.45</v>
          </cell>
          <cell r="AK293">
            <v>5568667.4800000004</v>
          </cell>
          <cell r="AL293">
            <v>0.75769080661150867</v>
          </cell>
          <cell r="AM293"/>
        </row>
        <row r="294">
          <cell r="A294" t="str">
            <v>1301402100200</v>
          </cell>
          <cell r="B294" t="str">
            <v>AVISTON SCHOOL DISTRICT 21</v>
          </cell>
          <cell r="C294" t="str">
            <v>CLINTON</v>
          </cell>
          <cell r="D294" t="str">
            <v>Elementary</v>
          </cell>
          <cell r="E294"/>
          <cell r="F294">
            <v>401</v>
          </cell>
          <cell r="G294"/>
          <cell r="H294">
            <v>64690934</v>
          </cell>
          <cell r="I294">
            <v>4806061.01</v>
          </cell>
          <cell r="J294">
            <v>11985.18</v>
          </cell>
          <cell r="K294"/>
          <cell r="L294">
            <v>13.46</v>
          </cell>
          <cell r="M294">
            <v>9.31</v>
          </cell>
          <cell r="N294">
            <v>3733.31</v>
          </cell>
          <cell r="O294"/>
          <cell r="P294">
            <v>7.67</v>
          </cell>
          <cell r="Q294">
            <v>3075.67</v>
          </cell>
          <cell r="R294"/>
          <cell r="S294">
            <v>0.3453</v>
          </cell>
          <cell r="T294">
            <v>0.3453</v>
          </cell>
          <cell r="U294"/>
          <cell r="V294">
            <v>1659532.86</v>
          </cell>
          <cell r="W294"/>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cell r="AH294">
            <v>17274.3</v>
          </cell>
          <cell r="AI294"/>
          <cell r="AJ294">
            <v>1306432.8</v>
          </cell>
          <cell r="AK294">
            <v>3016988.17</v>
          </cell>
          <cell r="AL294">
            <v>0.62774653998826369</v>
          </cell>
          <cell r="AM294"/>
        </row>
        <row r="295">
          <cell r="A295" t="str">
            <v>1301404600200</v>
          </cell>
          <cell r="B295" t="str">
            <v>WILLOW GROVE SCHOOL DISTRICT 46</v>
          </cell>
          <cell r="C295" t="str">
            <v>CLINTON</v>
          </cell>
          <cell r="D295" t="str">
            <v>Elementary</v>
          </cell>
          <cell r="E295"/>
          <cell r="F295">
            <v>152.56</v>
          </cell>
          <cell r="G295"/>
          <cell r="H295">
            <v>13242125</v>
          </cell>
          <cell r="I295">
            <v>2220430.58</v>
          </cell>
          <cell r="J295">
            <v>14554.47</v>
          </cell>
          <cell r="K295"/>
          <cell r="L295">
            <v>5.96</v>
          </cell>
          <cell r="M295">
            <v>4.12</v>
          </cell>
          <cell r="N295">
            <v>628.54</v>
          </cell>
          <cell r="O295"/>
          <cell r="P295">
            <v>63.36</v>
          </cell>
          <cell r="Q295">
            <v>9666.2000000000007</v>
          </cell>
          <cell r="R295"/>
          <cell r="S295">
            <v>0.1263</v>
          </cell>
          <cell r="T295">
            <v>0.1263</v>
          </cell>
          <cell r="U295"/>
          <cell r="V295">
            <v>280440.38</v>
          </cell>
          <cell r="W295"/>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cell r="AH295">
            <v>101891.18</v>
          </cell>
          <cell r="AI295"/>
          <cell r="AJ295">
            <v>1133447.1100000001</v>
          </cell>
          <cell r="AK295">
            <v>1522668.87</v>
          </cell>
          <cell r="AL295">
            <v>0.68575387301682722</v>
          </cell>
          <cell r="AM295"/>
        </row>
        <row r="296">
          <cell r="A296" t="str">
            <v>1301405700200</v>
          </cell>
          <cell r="B296" t="str">
            <v>BARTELSO SCHOOL DISTRICT 57</v>
          </cell>
          <cell r="C296" t="str">
            <v>CLINTON</v>
          </cell>
          <cell r="D296" t="str">
            <v>Elementary</v>
          </cell>
          <cell r="E296"/>
          <cell r="F296">
            <v>171.31</v>
          </cell>
          <cell r="G296"/>
          <cell r="H296">
            <v>28184800</v>
          </cell>
          <cell r="I296">
            <v>2050755.9</v>
          </cell>
          <cell r="J296">
            <v>11971.02</v>
          </cell>
          <cell r="K296"/>
          <cell r="L296">
            <v>13.74</v>
          </cell>
          <cell r="M296">
            <v>9.51</v>
          </cell>
          <cell r="N296">
            <v>1629.15</v>
          </cell>
          <cell r="O296"/>
          <cell r="P296">
            <v>6.6</v>
          </cell>
          <cell r="Q296">
            <v>1130.6400000000001</v>
          </cell>
          <cell r="R296"/>
          <cell r="S296">
            <v>0.35589999999999999</v>
          </cell>
          <cell r="T296">
            <v>0.35589999999999999</v>
          </cell>
          <cell r="U296"/>
          <cell r="V296">
            <v>729864.02</v>
          </cell>
          <cell r="W296"/>
          <cell r="X296">
            <v>21867.58</v>
          </cell>
          <cell r="Y296">
            <v>653417.28</v>
          </cell>
          <cell r="Z296">
            <v>1405148.88</v>
          </cell>
          <cell r="AA296">
            <v>0.68518582830847885</v>
          </cell>
          <cell r="AB296">
            <v>28184800</v>
          </cell>
          <cell r="AC296">
            <v>1.9951799999999999E-2</v>
          </cell>
          <cell r="AD296">
            <v>562337.49</v>
          </cell>
          <cell r="AE296">
            <v>0</v>
          </cell>
          <cell r="AF296">
            <v>729864.02</v>
          </cell>
          <cell r="AG296"/>
          <cell r="AH296">
            <v>4615</v>
          </cell>
          <cell r="AI296"/>
          <cell r="AJ296">
            <v>651964.41</v>
          </cell>
          <cell r="AK296">
            <v>1403696.01</v>
          </cell>
          <cell r="AL296">
            <v>0.68447737246544071</v>
          </cell>
          <cell r="AM296"/>
        </row>
        <row r="297">
          <cell r="A297" t="str">
            <v>1301406000200</v>
          </cell>
          <cell r="B297" t="str">
            <v>GERMANTOWN SCHOOL DISTRICT 60</v>
          </cell>
          <cell r="C297" t="str">
            <v>CLINTON</v>
          </cell>
          <cell r="D297" t="str">
            <v>Elementary</v>
          </cell>
          <cell r="E297"/>
          <cell r="F297">
            <v>221.25</v>
          </cell>
          <cell r="G297"/>
          <cell r="H297">
            <v>42088184</v>
          </cell>
          <cell r="I297">
            <v>2735540.84</v>
          </cell>
          <cell r="J297">
            <v>12364.02</v>
          </cell>
          <cell r="K297"/>
          <cell r="L297">
            <v>15.38</v>
          </cell>
          <cell r="M297">
            <v>10.64</v>
          </cell>
          <cell r="N297">
            <v>2354.1</v>
          </cell>
          <cell r="O297"/>
          <cell r="P297">
            <v>2.0699999999999998</v>
          </cell>
          <cell r="Q297">
            <v>457.98</v>
          </cell>
          <cell r="R297"/>
          <cell r="S297">
            <v>0.41799999999999998</v>
          </cell>
          <cell r="T297">
            <v>0.41799999999999998</v>
          </cell>
          <cell r="U297"/>
          <cell r="V297">
            <v>1143456.07</v>
          </cell>
          <cell r="W297"/>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cell r="AH297">
            <v>15188.27</v>
          </cell>
          <cell r="AI297"/>
          <cell r="AJ297">
            <v>774964.77</v>
          </cell>
          <cell r="AK297">
            <v>1959576.76</v>
          </cell>
          <cell r="AL297">
            <v>0.71633979334046427</v>
          </cell>
          <cell r="AM297"/>
        </row>
        <row r="298">
          <cell r="A298" t="str">
            <v>1301406200200</v>
          </cell>
          <cell r="B298" t="str">
            <v>DAMIANSVILLE SCHOOL DISTRICT 62</v>
          </cell>
          <cell r="C298" t="str">
            <v>CLINTON</v>
          </cell>
          <cell r="D298" t="str">
            <v>Elementary</v>
          </cell>
          <cell r="E298"/>
          <cell r="F298">
            <v>90.38</v>
          </cell>
          <cell r="G298"/>
          <cell r="H298">
            <v>19414571</v>
          </cell>
          <cell r="I298">
            <v>1100914.2</v>
          </cell>
          <cell r="J298">
            <v>12180.94</v>
          </cell>
          <cell r="K298"/>
          <cell r="L298">
            <v>17.63</v>
          </cell>
          <cell r="M298">
            <v>12.2</v>
          </cell>
          <cell r="N298">
            <v>1102.6300000000001</v>
          </cell>
          <cell r="O298"/>
          <cell r="P298">
            <v>0.01</v>
          </cell>
          <cell r="Q298">
            <v>0.9</v>
          </cell>
          <cell r="R298"/>
          <cell r="S298">
            <v>0.50680000000000003</v>
          </cell>
          <cell r="T298">
            <v>0.50680000000000003</v>
          </cell>
          <cell r="U298"/>
          <cell r="V298">
            <v>557943.31000000006</v>
          </cell>
          <cell r="W298"/>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cell r="AH298">
            <v>24049.46</v>
          </cell>
          <cell r="AI298"/>
          <cell r="AJ298">
            <v>264862.23</v>
          </cell>
          <cell r="AK298">
            <v>849028.46000000008</v>
          </cell>
          <cell r="AL298">
            <v>0.77120311464780822</v>
          </cell>
          <cell r="AM298"/>
        </row>
        <row r="299">
          <cell r="A299" t="str">
            <v>1301406300200</v>
          </cell>
          <cell r="B299" t="str">
            <v>ALBERS SCHOOL DISTRICT 63</v>
          </cell>
          <cell r="C299" t="str">
            <v>CLINTON</v>
          </cell>
          <cell r="D299" t="str">
            <v>Elementary</v>
          </cell>
          <cell r="E299"/>
          <cell r="F299">
            <v>165.32</v>
          </cell>
          <cell r="G299"/>
          <cell r="H299">
            <v>26735978</v>
          </cell>
          <cell r="I299">
            <v>2029655.01</v>
          </cell>
          <cell r="J299">
            <v>12277.12</v>
          </cell>
          <cell r="K299"/>
          <cell r="L299">
            <v>13.17</v>
          </cell>
          <cell r="M299">
            <v>9.11</v>
          </cell>
          <cell r="N299">
            <v>1506.06</v>
          </cell>
          <cell r="O299"/>
          <cell r="P299">
            <v>8.82</v>
          </cell>
          <cell r="Q299">
            <v>1458.12</v>
          </cell>
          <cell r="R299"/>
          <cell r="S299">
            <v>0.3347</v>
          </cell>
          <cell r="T299">
            <v>0.3347</v>
          </cell>
          <cell r="U299"/>
          <cell r="V299">
            <v>679325.53</v>
          </cell>
          <cell r="W299"/>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cell r="AH299">
            <v>10421.92</v>
          </cell>
          <cell r="AI299"/>
          <cell r="AJ299">
            <v>788033.05</v>
          </cell>
          <cell r="AK299">
            <v>1501969.6</v>
          </cell>
          <cell r="AL299">
            <v>0.74001226444882373</v>
          </cell>
          <cell r="AM299"/>
        </row>
        <row r="300">
          <cell r="A300" t="str">
            <v>1301407101600</v>
          </cell>
          <cell r="B300" t="str">
            <v>CENTRAL COMMUNITY H S DIST 71</v>
          </cell>
          <cell r="C300" t="str">
            <v>CLINTON</v>
          </cell>
          <cell r="D300" t="str">
            <v>High School</v>
          </cell>
          <cell r="E300"/>
          <cell r="F300">
            <v>616.32000000000005</v>
          </cell>
          <cell r="G300"/>
          <cell r="H300">
            <v>353430143</v>
          </cell>
          <cell r="I300">
            <v>8616007.1799999997</v>
          </cell>
          <cell r="J300">
            <v>13979.76</v>
          </cell>
          <cell r="K300"/>
          <cell r="L300">
            <v>41.02</v>
          </cell>
          <cell r="M300">
            <v>12.62</v>
          </cell>
          <cell r="N300">
            <v>7777.95</v>
          </cell>
          <cell r="O300"/>
          <cell r="P300">
            <v>0.28999999999999998</v>
          </cell>
          <cell r="Q300">
            <v>178.73</v>
          </cell>
          <cell r="R300"/>
          <cell r="S300">
            <v>0.53090000000000004</v>
          </cell>
          <cell r="T300">
            <v>0.53090000000000004</v>
          </cell>
          <cell r="U300"/>
          <cell r="V300">
            <v>4574238.21</v>
          </cell>
          <cell r="W300"/>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cell r="AH300">
            <v>66434.86</v>
          </cell>
          <cell r="AI300"/>
          <cell r="AJ300">
            <v>676503.78</v>
          </cell>
          <cell r="AK300">
            <v>6522528.9500000002</v>
          </cell>
          <cell r="AL300">
            <v>0.75702454904407357</v>
          </cell>
          <cell r="AM300"/>
        </row>
        <row r="301">
          <cell r="A301" t="str">
            <v>1301414150200</v>
          </cell>
          <cell r="B301" t="str">
            <v>ST ROSE SCHOOL DISTRICT 14-15</v>
          </cell>
          <cell r="C301" t="str">
            <v>CLINTON</v>
          </cell>
          <cell r="D301" t="str">
            <v>Elementary</v>
          </cell>
          <cell r="E301"/>
          <cell r="F301">
            <v>162.06</v>
          </cell>
          <cell r="G301"/>
          <cell r="H301">
            <v>34999378</v>
          </cell>
          <cell r="I301">
            <v>2052123.29</v>
          </cell>
          <cell r="J301">
            <v>12662.73</v>
          </cell>
          <cell r="K301"/>
          <cell r="L301">
            <v>17.05</v>
          </cell>
          <cell r="M301">
            <v>11.8</v>
          </cell>
          <cell r="N301">
            <v>1912.3</v>
          </cell>
          <cell r="O301"/>
          <cell r="P301">
            <v>7.0000000000000007E-2</v>
          </cell>
          <cell r="Q301">
            <v>11.34</v>
          </cell>
          <cell r="R301"/>
          <cell r="S301">
            <v>0.4839</v>
          </cell>
          <cell r="T301">
            <v>0.4839</v>
          </cell>
          <cell r="U301"/>
          <cell r="V301">
            <v>993022.46</v>
          </cell>
          <cell r="W301"/>
          <cell r="X301">
            <v>37222.82</v>
          </cell>
          <cell r="Y301">
            <v>481928.8</v>
          </cell>
          <cell r="Z301">
            <v>1512174.0799999998</v>
          </cell>
          <cell r="AA301">
            <v>0.73688266556343207</v>
          </cell>
          <cell r="AB301">
            <v>34999378</v>
          </cell>
          <cell r="AC301">
            <v>2.6182E-2</v>
          </cell>
          <cell r="AD301">
            <v>916353.71</v>
          </cell>
          <cell r="AE301">
            <v>0</v>
          </cell>
          <cell r="AF301">
            <v>993022.46</v>
          </cell>
          <cell r="AG301"/>
          <cell r="AH301">
            <v>11930.73</v>
          </cell>
          <cell r="AI301"/>
          <cell r="AJ301">
            <v>478789.61</v>
          </cell>
          <cell r="AK301">
            <v>1509034.89</v>
          </cell>
          <cell r="AL301">
            <v>0.73535293778572142</v>
          </cell>
          <cell r="AM301"/>
        </row>
        <row r="302">
          <cell r="A302" t="str">
            <v>1301418600200</v>
          </cell>
          <cell r="B302" t="str">
            <v>NORTH WAMAC SCHOOL DISTRICT 186</v>
          </cell>
          <cell r="C302" t="str">
            <v>CLINTON</v>
          </cell>
          <cell r="D302" t="str">
            <v>Elementary</v>
          </cell>
          <cell r="E302"/>
          <cell r="F302">
            <v>130.5</v>
          </cell>
          <cell r="G302"/>
          <cell r="H302">
            <v>8499599</v>
          </cell>
          <cell r="I302">
            <v>1843910.01</v>
          </cell>
          <cell r="J302">
            <v>14129.57</v>
          </cell>
          <cell r="K302"/>
          <cell r="L302">
            <v>4.5999999999999996</v>
          </cell>
          <cell r="M302">
            <v>3.18</v>
          </cell>
          <cell r="N302">
            <v>414.99</v>
          </cell>
          <cell r="O302"/>
          <cell r="P302">
            <v>79.209999999999994</v>
          </cell>
          <cell r="Q302">
            <v>10336.9</v>
          </cell>
          <cell r="R302"/>
          <cell r="S302">
            <v>0.1004</v>
          </cell>
          <cell r="T302">
            <v>0.1004</v>
          </cell>
          <cell r="U302"/>
          <cell r="V302">
            <v>185128.56</v>
          </cell>
          <cell r="W302"/>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cell r="AH302">
            <v>201181.12</v>
          </cell>
          <cell r="AI302"/>
          <cell r="AJ302">
            <v>1004496.79</v>
          </cell>
          <cell r="AK302">
            <v>1335332.83</v>
          </cell>
          <cell r="AL302">
            <v>0.72418546607922585</v>
          </cell>
          <cell r="AM302"/>
        </row>
        <row r="303">
          <cell r="A303" t="str">
            <v>1304100102600</v>
          </cell>
          <cell r="B303" t="str">
            <v>WALTONVILLE C U SCHOOL DIST 1</v>
          </cell>
          <cell r="C303" t="str">
            <v>JEFFERSON</v>
          </cell>
          <cell r="D303" t="str">
            <v>Unit</v>
          </cell>
          <cell r="E303"/>
          <cell r="F303">
            <v>312.72000000000003</v>
          </cell>
          <cell r="G303"/>
          <cell r="H303">
            <v>30275013</v>
          </cell>
          <cell r="I303">
            <v>4190223.9</v>
          </cell>
          <cell r="J303">
            <v>13399.28</v>
          </cell>
          <cell r="K303"/>
          <cell r="L303">
            <v>7.22</v>
          </cell>
          <cell r="M303">
            <v>7.22</v>
          </cell>
          <cell r="N303">
            <v>2257.83</v>
          </cell>
          <cell r="O303"/>
          <cell r="P303">
            <v>23.61</v>
          </cell>
          <cell r="Q303">
            <v>7383.31</v>
          </cell>
          <cell r="R303"/>
          <cell r="S303">
            <v>0.24249999999999999</v>
          </cell>
          <cell r="T303">
            <v>0.24249999999999999</v>
          </cell>
          <cell r="U303"/>
          <cell r="V303">
            <v>1016129.29</v>
          </cell>
          <cell r="W303"/>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cell r="AH303">
            <v>96378.85</v>
          </cell>
          <cell r="AI303"/>
          <cell r="AJ303">
            <v>1659643.61</v>
          </cell>
          <cell r="AK303">
            <v>3602318.73</v>
          </cell>
          <cell r="AL303">
            <v>0.85969600097025844</v>
          </cell>
          <cell r="AM303"/>
        </row>
        <row r="304">
          <cell r="A304" t="str">
            <v>1304100200400</v>
          </cell>
          <cell r="B304" t="str">
            <v>ROME COMM CONS SCHOOL DIST 2</v>
          </cell>
          <cell r="C304" t="str">
            <v>JEFFERSON</v>
          </cell>
          <cell r="D304" t="str">
            <v>Elementary</v>
          </cell>
          <cell r="E304"/>
          <cell r="F304">
            <v>344.55</v>
          </cell>
          <cell r="G304"/>
          <cell r="H304">
            <v>35380939</v>
          </cell>
          <cell r="I304">
            <v>4524349.79</v>
          </cell>
          <cell r="J304">
            <v>13131.18</v>
          </cell>
          <cell r="K304"/>
          <cell r="L304">
            <v>7.82</v>
          </cell>
          <cell r="M304">
            <v>5.41</v>
          </cell>
          <cell r="N304">
            <v>1864.01</v>
          </cell>
          <cell r="O304"/>
          <cell r="P304">
            <v>44.48</v>
          </cell>
          <cell r="Q304">
            <v>15325.58</v>
          </cell>
          <cell r="R304"/>
          <cell r="S304">
            <v>0.16889999999999999</v>
          </cell>
          <cell r="T304">
            <v>0.16889999999999999</v>
          </cell>
          <cell r="U304"/>
          <cell r="V304">
            <v>764162.67</v>
          </cell>
          <cell r="W304"/>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cell r="AH304">
            <v>106682.4</v>
          </cell>
          <cell r="AI304"/>
          <cell r="AJ304">
            <v>2263437.4500000002</v>
          </cell>
          <cell r="AK304">
            <v>3192435.42</v>
          </cell>
          <cell r="AL304">
            <v>0.70561198142904857</v>
          </cell>
          <cell r="AM304"/>
        </row>
        <row r="305">
          <cell r="A305" t="str">
            <v>1304100300400</v>
          </cell>
          <cell r="B305" t="str">
            <v>FIELD COMM CONS SCHOOL DIST 3</v>
          </cell>
          <cell r="C305" t="str">
            <v>JEFFERSON</v>
          </cell>
          <cell r="D305" t="str">
            <v>Elementary</v>
          </cell>
          <cell r="E305"/>
          <cell r="F305">
            <v>236.14</v>
          </cell>
          <cell r="G305"/>
          <cell r="H305">
            <v>31006295</v>
          </cell>
          <cell r="I305">
            <v>3000226.41</v>
          </cell>
          <cell r="J305">
            <v>12705.28</v>
          </cell>
          <cell r="K305"/>
          <cell r="L305">
            <v>10.33</v>
          </cell>
          <cell r="M305">
            <v>7.15</v>
          </cell>
          <cell r="N305">
            <v>1688.4</v>
          </cell>
          <cell r="O305"/>
          <cell r="P305">
            <v>24.3</v>
          </cell>
          <cell r="Q305">
            <v>5738.2</v>
          </cell>
          <cell r="R305"/>
          <cell r="S305">
            <v>0.23930000000000001</v>
          </cell>
          <cell r="T305">
            <v>0.23930000000000001</v>
          </cell>
          <cell r="U305"/>
          <cell r="V305">
            <v>717954.17</v>
          </cell>
          <cell r="W305"/>
          <cell r="X305">
            <v>125738.5</v>
          </cell>
          <cell r="Y305">
            <v>1381950.24</v>
          </cell>
          <cell r="Z305">
            <v>2225642.91</v>
          </cell>
          <cell r="AA305">
            <v>0.74182498446842216</v>
          </cell>
          <cell r="AB305">
            <v>32876986</v>
          </cell>
          <cell r="AC305">
            <v>1.7236100000000001E-2</v>
          </cell>
          <cell r="AD305">
            <v>566671.01</v>
          </cell>
          <cell r="AE305">
            <v>0</v>
          </cell>
          <cell r="AF305">
            <v>717954.17</v>
          </cell>
          <cell r="AG305"/>
          <cell r="AH305">
            <v>78445.72</v>
          </cell>
          <cell r="AI305"/>
          <cell r="AJ305">
            <v>1361697.51</v>
          </cell>
          <cell r="AK305">
            <v>2205390.1800000002</v>
          </cell>
          <cell r="AL305">
            <v>0.73507458392115144</v>
          </cell>
          <cell r="AM305"/>
        </row>
        <row r="306">
          <cell r="A306" t="str">
            <v>1304100500400</v>
          </cell>
          <cell r="B306" t="str">
            <v>OPDYKE-BELLE-RIVE CC SCH DIST 5</v>
          </cell>
          <cell r="C306" t="str">
            <v>JEFFERSON</v>
          </cell>
          <cell r="D306" t="str">
            <v>Elementary</v>
          </cell>
          <cell r="E306"/>
          <cell r="F306">
            <v>143.25</v>
          </cell>
          <cell r="G306"/>
          <cell r="H306">
            <v>19182520</v>
          </cell>
          <cell r="I306">
            <v>1924134.34</v>
          </cell>
          <cell r="J306">
            <v>13432</v>
          </cell>
          <cell r="K306"/>
          <cell r="L306">
            <v>9.9600000000000009</v>
          </cell>
          <cell r="M306">
            <v>6.89</v>
          </cell>
          <cell r="N306">
            <v>986.99</v>
          </cell>
          <cell r="O306"/>
          <cell r="P306">
            <v>26.93</v>
          </cell>
          <cell r="Q306">
            <v>3857.72</v>
          </cell>
          <cell r="R306"/>
          <cell r="S306">
            <v>0.22789999999999999</v>
          </cell>
          <cell r="T306">
            <v>0.22789999999999999</v>
          </cell>
          <cell r="U306"/>
          <cell r="V306">
            <v>438510.21</v>
          </cell>
          <cell r="W306"/>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cell r="AH306">
            <v>157191.56</v>
          </cell>
          <cell r="AI306"/>
          <cell r="AJ306">
            <v>938580.45</v>
          </cell>
          <cell r="AK306">
            <v>1798713.06</v>
          </cell>
          <cell r="AL306">
            <v>0.93481677583905076</v>
          </cell>
          <cell r="AM306"/>
        </row>
        <row r="307">
          <cell r="A307" t="str">
            <v>1304100600400</v>
          </cell>
          <cell r="B307" t="str">
            <v>GRAND PRAIRIE C C SCH DIST 6</v>
          </cell>
          <cell r="C307" t="str">
            <v>JEFFERSON</v>
          </cell>
          <cell r="D307" t="str">
            <v>Elementary</v>
          </cell>
          <cell r="E307"/>
          <cell r="F307">
            <v>73.290000000000006</v>
          </cell>
          <cell r="G307"/>
          <cell r="H307">
            <v>12106904</v>
          </cell>
          <cell r="I307">
            <v>981182.92</v>
          </cell>
          <cell r="J307">
            <v>13387.67</v>
          </cell>
          <cell r="K307"/>
          <cell r="L307">
            <v>12.33</v>
          </cell>
          <cell r="M307">
            <v>8.5299999999999994</v>
          </cell>
          <cell r="N307">
            <v>625.16</v>
          </cell>
          <cell r="O307"/>
          <cell r="P307">
            <v>12.6</v>
          </cell>
          <cell r="Q307">
            <v>923.45</v>
          </cell>
          <cell r="R307"/>
          <cell r="S307">
            <v>0.30499999999999999</v>
          </cell>
          <cell r="T307">
            <v>0.30499999999999999</v>
          </cell>
          <cell r="U307"/>
          <cell r="V307">
            <v>299260.78999999998</v>
          </cell>
          <cell r="W307"/>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cell r="AH307">
            <v>43378.09</v>
          </cell>
          <cell r="AI307"/>
          <cell r="AJ307">
            <v>419107.56</v>
          </cell>
          <cell r="AK307">
            <v>777844.69</v>
          </cell>
          <cell r="AL307">
            <v>0.79276215896624036</v>
          </cell>
          <cell r="AM307"/>
        </row>
        <row r="308">
          <cell r="A308" t="str">
            <v>1304101200400</v>
          </cell>
          <cell r="B308" t="str">
            <v>MCCLELLAN C C SCHOOL DIST 12</v>
          </cell>
          <cell r="C308" t="str">
            <v>JEFFERSON</v>
          </cell>
          <cell r="D308" t="str">
            <v>Elementary</v>
          </cell>
          <cell r="E308"/>
          <cell r="F308">
            <v>54.9</v>
          </cell>
          <cell r="G308"/>
          <cell r="H308">
            <v>15061996</v>
          </cell>
          <cell r="I308">
            <v>716839.5</v>
          </cell>
          <cell r="J308">
            <v>13057.18</v>
          </cell>
          <cell r="K308"/>
          <cell r="L308">
            <v>21.01</v>
          </cell>
          <cell r="M308">
            <v>14.54</v>
          </cell>
          <cell r="N308">
            <v>798.24</v>
          </cell>
          <cell r="O308"/>
          <cell r="P308">
            <v>6.05</v>
          </cell>
          <cell r="Q308">
            <v>332.14</v>
          </cell>
          <cell r="R308"/>
          <cell r="S308">
            <v>0.6381</v>
          </cell>
          <cell r="T308">
            <v>0.6381</v>
          </cell>
          <cell r="U308"/>
          <cell r="V308">
            <v>457415.28</v>
          </cell>
          <cell r="W308"/>
          <cell r="X308">
            <v>58869.73</v>
          </cell>
          <cell r="Y308">
            <v>260475.39000000007</v>
          </cell>
          <cell r="Z308">
            <v>776760.40000000014</v>
          </cell>
          <cell r="AA308">
            <v>1</v>
          </cell>
          <cell r="AB308">
            <v>19776296</v>
          </cell>
          <cell r="AC308">
            <v>1.8517200000000001E-2</v>
          </cell>
          <cell r="AD308">
            <v>366201.62</v>
          </cell>
          <cell r="AE308">
            <v>0</v>
          </cell>
          <cell r="AF308">
            <v>457415.28</v>
          </cell>
          <cell r="AG308"/>
          <cell r="AH308">
            <v>23676.639999999999</v>
          </cell>
          <cell r="AI308"/>
          <cell r="AJ308">
            <v>260475.39</v>
          </cell>
          <cell r="AK308">
            <v>776760.4</v>
          </cell>
          <cell r="AL308">
            <v>1.0835903992455773</v>
          </cell>
          <cell r="AM308"/>
        </row>
        <row r="309">
          <cell r="A309" t="str">
            <v>1304107900200</v>
          </cell>
          <cell r="B309" t="str">
            <v>SUMMERSVILLE SCHOOL DIST 79</v>
          </cell>
          <cell r="C309" t="str">
            <v>JEFFERSON</v>
          </cell>
          <cell r="D309" t="str">
            <v>Elementary</v>
          </cell>
          <cell r="E309"/>
          <cell r="F309">
            <v>268</v>
          </cell>
          <cell r="G309"/>
          <cell r="H309">
            <v>26136888</v>
          </cell>
          <cell r="I309">
            <v>3467510.43</v>
          </cell>
          <cell r="J309">
            <v>12938.47</v>
          </cell>
          <cell r="K309"/>
          <cell r="L309">
            <v>7.53</v>
          </cell>
          <cell r="M309">
            <v>5.21</v>
          </cell>
          <cell r="N309">
            <v>1396.28</v>
          </cell>
          <cell r="O309"/>
          <cell r="P309">
            <v>47.19</v>
          </cell>
          <cell r="Q309">
            <v>12646.92</v>
          </cell>
          <cell r="R309"/>
          <cell r="S309">
            <v>0.1618</v>
          </cell>
          <cell r="T309">
            <v>0.1618</v>
          </cell>
          <cell r="U309"/>
          <cell r="V309">
            <v>561043.18000000005</v>
          </cell>
          <cell r="W309"/>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cell r="AH309">
            <v>125202.27</v>
          </cell>
          <cell r="AI309"/>
          <cell r="AJ309">
            <v>1568659.27</v>
          </cell>
          <cell r="AK309">
            <v>2256768.54</v>
          </cell>
          <cell r="AL309">
            <v>0.65083251674602749</v>
          </cell>
          <cell r="AM309"/>
        </row>
        <row r="310">
          <cell r="A310" t="str">
            <v>1304108000200</v>
          </cell>
          <cell r="B310" t="str">
            <v>MOUNT VERNON SCHOOL DIST 80</v>
          </cell>
          <cell r="C310" t="str">
            <v>JEFFERSON</v>
          </cell>
          <cell r="D310" t="str">
            <v>Elementary</v>
          </cell>
          <cell r="E310"/>
          <cell r="F310">
            <v>1331.63</v>
          </cell>
          <cell r="G310"/>
          <cell r="H310">
            <v>196753575</v>
          </cell>
          <cell r="I310">
            <v>19168497.399999999</v>
          </cell>
          <cell r="J310">
            <v>14394.76</v>
          </cell>
          <cell r="K310"/>
          <cell r="L310">
            <v>10.26</v>
          </cell>
          <cell r="M310">
            <v>7.1</v>
          </cell>
          <cell r="N310">
            <v>9454.57</v>
          </cell>
          <cell r="O310"/>
          <cell r="P310">
            <v>24.8</v>
          </cell>
          <cell r="Q310">
            <v>33024.42</v>
          </cell>
          <cell r="R310"/>
          <cell r="S310">
            <v>0.23710000000000001</v>
          </cell>
          <cell r="T310">
            <v>0.23710000000000001</v>
          </cell>
          <cell r="U310"/>
          <cell r="V310">
            <v>4544850.7300000004</v>
          </cell>
          <cell r="W310"/>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cell r="AH310">
            <v>2394875.98</v>
          </cell>
          <cell r="AI310"/>
          <cell r="AJ310">
            <v>8389800.6899999995</v>
          </cell>
          <cell r="AK310">
            <v>14549328.629999999</v>
          </cell>
          <cell r="AL310">
            <v>0.75902290755455881</v>
          </cell>
          <cell r="AM310"/>
        </row>
        <row r="311">
          <cell r="A311" t="str">
            <v>1304108200200</v>
          </cell>
          <cell r="B311" t="str">
            <v>BETHEL SCHOOL DISTRICT 82</v>
          </cell>
          <cell r="C311" t="str">
            <v>JEFFERSON</v>
          </cell>
          <cell r="D311" t="str">
            <v>Elementary</v>
          </cell>
          <cell r="E311"/>
          <cell r="F311">
            <v>159.28</v>
          </cell>
          <cell r="G311"/>
          <cell r="H311">
            <v>22561523</v>
          </cell>
          <cell r="I311">
            <v>2253336.4900000002</v>
          </cell>
          <cell r="J311">
            <v>14147.01</v>
          </cell>
          <cell r="K311"/>
          <cell r="L311">
            <v>10.01</v>
          </cell>
          <cell r="M311">
            <v>6.93</v>
          </cell>
          <cell r="N311">
            <v>1103.81</v>
          </cell>
          <cell r="O311"/>
          <cell r="P311">
            <v>26.52</v>
          </cell>
          <cell r="Q311">
            <v>4224.1000000000004</v>
          </cell>
          <cell r="R311"/>
          <cell r="S311">
            <v>0.2296</v>
          </cell>
          <cell r="T311">
            <v>0.2296</v>
          </cell>
          <cell r="U311"/>
          <cell r="V311">
            <v>517366.05</v>
          </cell>
          <cell r="W311"/>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cell r="AH311">
            <v>140103.74</v>
          </cell>
          <cell r="AI311"/>
          <cell r="AJ311">
            <v>898502.17</v>
          </cell>
          <cell r="AK311">
            <v>1933612.73</v>
          </cell>
          <cell r="AL311">
            <v>0.85811095616704802</v>
          </cell>
          <cell r="AM311"/>
        </row>
        <row r="312">
          <cell r="A312" t="str">
            <v>1304109900400</v>
          </cell>
          <cell r="B312" t="str">
            <v>FARRINGTON C C SCHOOL DIST 99</v>
          </cell>
          <cell r="C312" t="str">
            <v>JEFFERSON</v>
          </cell>
          <cell r="D312" t="str">
            <v>Elementary</v>
          </cell>
          <cell r="E312"/>
          <cell r="F312">
            <v>53.12</v>
          </cell>
          <cell r="G312"/>
          <cell r="H312">
            <v>7425197</v>
          </cell>
          <cell r="I312">
            <v>672041.87</v>
          </cell>
          <cell r="J312">
            <v>12651.39</v>
          </cell>
          <cell r="K312"/>
          <cell r="L312">
            <v>11.04</v>
          </cell>
          <cell r="M312">
            <v>7.64</v>
          </cell>
          <cell r="N312">
            <v>405.83</v>
          </cell>
          <cell r="O312"/>
          <cell r="P312">
            <v>19.71</v>
          </cell>
          <cell r="Q312">
            <v>1046.99</v>
          </cell>
          <cell r="R312"/>
          <cell r="S312">
            <v>0.26169999999999999</v>
          </cell>
          <cell r="T312">
            <v>0.26169999999999999</v>
          </cell>
          <cell r="U312"/>
          <cell r="V312">
            <v>175873.35</v>
          </cell>
          <cell r="W312"/>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cell r="AH312">
            <v>21205.88</v>
          </cell>
          <cell r="AI312"/>
          <cell r="AJ312">
            <v>374857.39</v>
          </cell>
          <cell r="AK312">
            <v>592809.39</v>
          </cell>
          <cell r="AL312">
            <v>0.88210186963499759</v>
          </cell>
          <cell r="AM312"/>
        </row>
        <row r="313">
          <cell r="A313" t="str">
            <v>1304117800400</v>
          </cell>
          <cell r="B313" t="str">
            <v>SPRING GARDEN CONS SCHL DIST 178</v>
          </cell>
          <cell r="C313" t="str">
            <v>JEFFERSON</v>
          </cell>
          <cell r="D313" t="str">
            <v>Elementary</v>
          </cell>
          <cell r="E313"/>
          <cell r="F313">
            <v>224.04</v>
          </cell>
          <cell r="G313"/>
          <cell r="H313">
            <v>28612218</v>
          </cell>
          <cell r="I313">
            <v>2917871.95</v>
          </cell>
          <cell r="J313">
            <v>13023.88</v>
          </cell>
          <cell r="K313"/>
          <cell r="L313">
            <v>9.8000000000000007</v>
          </cell>
          <cell r="M313">
            <v>6.78</v>
          </cell>
          <cell r="N313">
            <v>1518.99</v>
          </cell>
          <cell r="O313"/>
          <cell r="P313">
            <v>28.09</v>
          </cell>
          <cell r="Q313">
            <v>6293.28</v>
          </cell>
          <cell r="R313"/>
          <cell r="S313">
            <v>0.22309999999999999</v>
          </cell>
          <cell r="T313">
            <v>0.22309999999999999</v>
          </cell>
          <cell r="U313"/>
          <cell r="V313">
            <v>650977.23</v>
          </cell>
          <cell r="W313"/>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cell r="AH313">
            <v>137956.96</v>
          </cell>
          <cell r="AI313"/>
          <cell r="AJ313">
            <v>1376276.78</v>
          </cell>
          <cell r="AK313">
            <v>2190152.2200000002</v>
          </cell>
          <cell r="AL313">
            <v>0.7505991549766261</v>
          </cell>
          <cell r="AM313"/>
        </row>
        <row r="314">
          <cell r="A314" t="str">
            <v>1304120101700</v>
          </cell>
          <cell r="B314" t="str">
            <v>MT VERNON TWP H S DIST 201</v>
          </cell>
          <cell r="C314" t="str">
            <v>JEFFERSON</v>
          </cell>
          <cell r="D314" t="str">
            <v>High School</v>
          </cell>
          <cell r="E314"/>
          <cell r="F314">
            <v>1155</v>
          </cell>
          <cell r="G314"/>
          <cell r="H314">
            <v>409983670</v>
          </cell>
          <cell r="I314">
            <v>17276794.100000001</v>
          </cell>
          <cell r="J314">
            <v>14958.26</v>
          </cell>
          <cell r="K314"/>
          <cell r="L314">
            <v>23.73</v>
          </cell>
          <cell r="M314">
            <v>7.3</v>
          </cell>
          <cell r="N314">
            <v>8431.5</v>
          </cell>
          <cell r="O314"/>
          <cell r="P314">
            <v>22.84</v>
          </cell>
          <cell r="Q314">
            <v>26380.2</v>
          </cell>
          <cell r="R314"/>
          <cell r="S314">
            <v>0.24610000000000001</v>
          </cell>
          <cell r="T314">
            <v>0.24610000000000001</v>
          </cell>
          <cell r="U314"/>
          <cell r="V314">
            <v>4251819.0199999996</v>
          </cell>
          <cell r="W314"/>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cell r="AH314">
            <v>911689.73</v>
          </cell>
          <cell r="AI314"/>
          <cell r="AJ314">
            <v>5654705.0700000003</v>
          </cell>
          <cell r="AK314">
            <v>13410818.1</v>
          </cell>
          <cell r="AL314">
            <v>0.77623302230591484</v>
          </cell>
          <cell r="AM314"/>
        </row>
        <row r="315">
          <cell r="A315" t="str">
            <v>1304120902700</v>
          </cell>
          <cell r="B315" t="str">
            <v>WOODLAWN UNIT DIST 209</v>
          </cell>
          <cell r="C315" t="str">
            <v>JEFFERSON</v>
          </cell>
          <cell r="D315" t="str">
            <v>Unit</v>
          </cell>
          <cell r="E315"/>
          <cell r="F315">
            <v>492.62</v>
          </cell>
          <cell r="G315"/>
          <cell r="H315">
            <v>39383633</v>
          </cell>
          <cell r="I315">
            <v>6533517.0199999996</v>
          </cell>
          <cell r="J315">
            <v>13262.79</v>
          </cell>
          <cell r="K315"/>
          <cell r="L315">
            <v>6.02</v>
          </cell>
          <cell r="M315">
            <v>6.02</v>
          </cell>
          <cell r="N315">
            <v>2965.57</v>
          </cell>
          <cell r="O315"/>
          <cell r="P315">
            <v>36.72</v>
          </cell>
          <cell r="Q315">
            <v>18089</v>
          </cell>
          <cell r="R315"/>
          <cell r="S315">
            <v>0.19189999999999999</v>
          </cell>
          <cell r="T315">
            <v>0.19189999999999999</v>
          </cell>
          <cell r="U315"/>
          <cell r="V315">
            <v>1253781.9099999999</v>
          </cell>
          <cell r="W315"/>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cell r="AH315">
            <v>140539.67000000001</v>
          </cell>
          <cell r="AI315"/>
          <cell r="AJ315">
            <v>2885357.21</v>
          </cell>
          <cell r="AK315">
            <v>4756770.1400000006</v>
          </cell>
          <cell r="AL315">
            <v>0.7280565927109196</v>
          </cell>
          <cell r="AM315"/>
        </row>
        <row r="316">
          <cell r="A316" t="str">
            <v>1304131802700</v>
          </cell>
          <cell r="B316" t="str">
            <v>BLUFORD UNIT DIST 318</v>
          </cell>
          <cell r="C316" t="str">
            <v>JEFFERSON</v>
          </cell>
          <cell r="D316" t="str">
            <v>Unit</v>
          </cell>
          <cell r="E316"/>
          <cell r="F316">
            <v>369.25</v>
          </cell>
          <cell r="G316"/>
          <cell r="H316">
            <v>30217146</v>
          </cell>
          <cell r="I316">
            <v>5015898.54</v>
          </cell>
          <cell r="J316">
            <v>13584.01</v>
          </cell>
          <cell r="K316"/>
          <cell r="L316">
            <v>6.02</v>
          </cell>
          <cell r="M316">
            <v>6.02</v>
          </cell>
          <cell r="N316">
            <v>2222.88</v>
          </cell>
          <cell r="O316"/>
          <cell r="P316">
            <v>36.72</v>
          </cell>
          <cell r="Q316">
            <v>13558.86</v>
          </cell>
          <cell r="R316"/>
          <cell r="S316">
            <v>0.19189999999999999</v>
          </cell>
          <cell r="T316">
            <v>0.19189999999999999</v>
          </cell>
          <cell r="U316"/>
          <cell r="V316">
            <v>962550.92</v>
          </cell>
          <cell r="W316"/>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cell r="AH316">
            <v>208938.67</v>
          </cell>
          <cell r="AI316"/>
          <cell r="AJ316">
            <v>2499865.4300000002</v>
          </cell>
          <cell r="AK316">
            <v>3727134.37</v>
          </cell>
          <cell r="AL316">
            <v>0.74306414698731127</v>
          </cell>
          <cell r="AM316"/>
        </row>
        <row r="317">
          <cell r="A317" t="str">
            <v>1305800100300</v>
          </cell>
          <cell r="B317" t="str">
            <v>RACCOON CONS SCHOOL DIST 1</v>
          </cell>
          <cell r="C317" t="str">
            <v>MARION</v>
          </cell>
          <cell r="D317" t="str">
            <v>Elementary</v>
          </cell>
          <cell r="E317"/>
          <cell r="F317">
            <v>218.25</v>
          </cell>
          <cell r="G317"/>
          <cell r="H317">
            <v>31840080</v>
          </cell>
          <cell r="I317">
            <v>2809514.58</v>
          </cell>
          <cell r="J317">
            <v>12872.91</v>
          </cell>
          <cell r="K317"/>
          <cell r="L317">
            <v>11.33</v>
          </cell>
          <cell r="M317">
            <v>7.84</v>
          </cell>
          <cell r="N317">
            <v>1711.08</v>
          </cell>
          <cell r="O317"/>
          <cell r="P317">
            <v>17.97</v>
          </cell>
          <cell r="Q317">
            <v>3921.95</v>
          </cell>
          <cell r="R317"/>
          <cell r="S317">
            <v>0.27110000000000001</v>
          </cell>
          <cell r="T317">
            <v>0.27110000000000001</v>
          </cell>
          <cell r="U317"/>
          <cell r="V317">
            <v>761659.4</v>
          </cell>
          <cell r="W317"/>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cell r="AH317">
            <v>88404.29</v>
          </cell>
          <cell r="AI317"/>
          <cell r="AJ317">
            <v>1160896.67</v>
          </cell>
          <cell r="AK317">
            <v>2078066.26</v>
          </cell>
          <cell r="AL317">
            <v>0.73965313253508724</v>
          </cell>
          <cell r="AM317"/>
        </row>
        <row r="318">
          <cell r="A318" t="str">
            <v>1305800200300</v>
          </cell>
          <cell r="B318" t="str">
            <v>KELL CONSOLIDATED SCHOOL DIST 2</v>
          </cell>
          <cell r="C318" t="str">
            <v>MARION</v>
          </cell>
          <cell r="D318" t="str">
            <v>Elementary</v>
          </cell>
          <cell r="E318"/>
          <cell r="F318">
            <v>80.63</v>
          </cell>
          <cell r="G318"/>
          <cell r="H318">
            <v>9384231</v>
          </cell>
          <cell r="I318">
            <v>1029029.22</v>
          </cell>
          <cell r="J318">
            <v>12762.36</v>
          </cell>
          <cell r="K318"/>
          <cell r="L318">
            <v>9.11</v>
          </cell>
          <cell r="M318">
            <v>6.3</v>
          </cell>
          <cell r="N318">
            <v>507.96</v>
          </cell>
          <cell r="O318"/>
          <cell r="P318">
            <v>33.4</v>
          </cell>
          <cell r="Q318">
            <v>2693.04</v>
          </cell>
          <cell r="R318"/>
          <cell r="S318">
            <v>0.2031</v>
          </cell>
          <cell r="T318">
            <v>0.2031</v>
          </cell>
          <cell r="U318"/>
          <cell r="V318">
            <v>208995.83</v>
          </cell>
          <cell r="W318"/>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cell r="AH318">
            <v>40153.5</v>
          </cell>
          <cell r="AI318"/>
          <cell r="AJ318">
            <v>580784.21</v>
          </cell>
          <cell r="AK318">
            <v>890134.80999999994</v>
          </cell>
          <cell r="AL318">
            <v>0.86502384256882425</v>
          </cell>
          <cell r="AM318"/>
        </row>
        <row r="319">
          <cell r="A319" t="str">
            <v>1305800700400</v>
          </cell>
          <cell r="B319" t="str">
            <v>IUKA COMM CONS SCHOOL DIST 7</v>
          </cell>
          <cell r="C319" t="str">
            <v>MARION</v>
          </cell>
          <cell r="D319" t="str">
            <v>Elementary</v>
          </cell>
          <cell r="E319"/>
          <cell r="F319">
            <v>228.5</v>
          </cell>
          <cell r="G319"/>
          <cell r="H319">
            <v>21106351</v>
          </cell>
          <cell r="I319">
            <v>2998543.94</v>
          </cell>
          <cell r="J319">
            <v>13122.73</v>
          </cell>
          <cell r="K319"/>
          <cell r="L319">
            <v>7.03</v>
          </cell>
          <cell r="M319">
            <v>4.8600000000000003</v>
          </cell>
          <cell r="N319">
            <v>1110.51</v>
          </cell>
          <cell r="O319"/>
          <cell r="P319">
            <v>52.12</v>
          </cell>
          <cell r="Q319">
            <v>11909.42</v>
          </cell>
          <cell r="R319"/>
          <cell r="S319">
            <v>0.1497</v>
          </cell>
          <cell r="T319">
            <v>0.1497</v>
          </cell>
          <cell r="U319"/>
          <cell r="V319">
            <v>448882.02</v>
          </cell>
          <cell r="W319"/>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cell r="AH319">
            <v>112869.52</v>
          </cell>
          <cell r="AI319"/>
          <cell r="AJ319">
            <v>1282286.99</v>
          </cell>
          <cell r="AK319">
            <v>1856391.13</v>
          </cell>
          <cell r="AL319">
            <v>0.61909752438044974</v>
          </cell>
          <cell r="AM319"/>
        </row>
        <row r="320">
          <cell r="A320" t="str">
            <v>1305801000400</v>
          </cell>
          <cell r="B320" t="str">
            <v>SELMAVILLE C C SCH DIST 10</v>
          </cell>
          <cell r="C320" t="str">
            <v>MARION</v>
          </cell>
          <cell r="D320" t="str">
            <v>Elementary</v>
          </cell>
          <cell r="E320"/>
          <cell r="F320">
            <v>243.31</v>
          </cell>
          <cell r="G320"/>
          <cell r="H320">
            <v>36931566</v>
          </cell>
          <cell r="I320">
            <v>3118786.9</v>
          </cell>
          <cell r="J320">
            <v>12818.16</v>
          </cell>
          <cell r="K320"/>
          <cell r="L320">
            <v>11.84</v>
          </cell>
          <cell r="M320">
            <v>8.19</v>
          </cell>
          <cell r="N320">
            <v>1992.7</v>
          </cell>
          <cell r="O320"/>
          <cell r="P320">
            <v>15.13</v>
          </cell>
          <cell r="Q320">
            <v>3681.28</v>
          </cell>
          <cell r="R320"/>
          <cell r="S320">
            <v>0.28810000000000002</v>
          </cell>
          <cell r="T320">
            <v>0.28810000000000002</v>
          </cell>
          <cell r="U320"/>
          <cell r="V320">
            <v>898522.5</v>
          </cell>
          <cell r="W320"/>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cell r="AH320">
            <v>54088.9</v>
          </cell>
          <cell r="AI320"/>
          <cell r="AJ320">
            <v>1258258.6599999999</v>
          </cell>
          <cell r="AK320">
            <v>2412458.6399999997</v>
          </cell>
          <cell r="AL320">
            <v>0.77352468038133659</v>
          </cell>
          <cell r="AM320"/>
        </row>
        <row r="321">
          <cell r="A321" t="str">
            <v>1305810002600</v>
          </cell>
          <cell r="B321" t="str">
            <v>PATOKA COMM UNIT SCH DIST 100</v>
          </cell>
          <cell r="C321" t="str">
            <v>MARION</v>
          </cell>
          <cell r="D321" t="str">
            <v>Unit</v>
          </cell>
          <cell r="E321"/>
          <cell r="F321">
            <v>221.11</v>
          </cell>
          <cell r="G321"/>
          <cell r="H321">
            <v>50560451</v>
          </cell>
          <cell r="I321">
            <v>2860559.32</v>
          </cell>
          <cell r="J321">
            <v>12937.26</v>
          </cell>
          <cell r="K321"/>
          <cell r="L321">
            <v>17.670000000000002</v>
          </cell>
          <cell r="M321">
            <v>17.670000000000002</v>
          </cell>
          <cell r="N321">
            <v>3907.01</v>
          </cell>
          <cell r="O321"/>
          <cell r="P321">
            <v>31.24</v>
          </cell>
          <cell r="Q321">
            <v>6907.47</v>
          </cell>
          <cell r="R321"/>
          <cell r="S321">
            <v>0.78900000000000003</v>
          </cell>
          <cell r="T321">
            <v>0.78900000000000003</v>
          </cell>
          <cell r="U321"/>
          <cell r="V321">
            <v>2256981.2999999998</v>
          </cell>
          <cell r="W321"/>
          <cell r="X321">
            <v>2416998.88</v>
          </cell>
          <cell r="Y321">
            <v>427789.5</v>
          </cell>
          <cell r="Z321">
            <v>5101769.68</v>
          </cell>
          <cell r="AA321">
            <v>1</v>
          </cell>
          <cell r="AB321">
            <v>50560451</v>
          </cell>
          <cell r="AC321">
            <v>3.2166E-2</v>
          </cell>
          <cell r="AD321">
            <v>1626327.46</v>
          </cell>
          <cell r="AE321">
            <v>0</v>
          </cell>
          <cell r="AF321">
            <v>2256981.2999999998</v>
          </cell>
          <cell r="AG321"/>
          <cell r="AH321">
            <v>232142.95</v>
          </cell>
          <cell r="AI321"/>
          <cell r="AJ321">
            <v>427789.5</v>
          </cell>
          <cell r="AK321">
            <v>5101769.68</v>
          </cell>
          <cell r="AL321">
            <v>1.783486762302136</v>
          </cell>
          <cell r="AM321"/>
        </row>
        <row r="322">
          <cell r="A322" t="str">
            <v>1305811100200</v>
          </cell>
          <cell r="B322" t="str">
            <v>SALEM SCHOOL DIST 111</v>
          </cell>
          <cell r="C322" t="str">
            <v>MARION</v>
          </cell>
          <cell r="D322" t="str">
            <v>Elementary</v>
          </cell>
          <cell r="E322"/>
          <cell r="F322">
            <v>923.36</v>
          </cell>
          <cell r="G322"/>
          <cell r="H322">
            <v>103275105</v>
          </cell>
          <cell r="I322">
            <v>12500848.130000001</v>
          </cell>
          <cell r="J322">
            <v>13538.43</v>
          </cell>
          <cell r="K322"/>
          <cell r="L322">
            <v>8.26</v>
          </cell>
          <cell r="M322">
            <v>5.71</v>
          </cell>
          <cell r="N322">
            <v>5272.38</v>
          </cell>
          <cell r="O322"/>
          <cell r="P322">
            <v>40.57</v>
          </cell>
          <cell r="Q322">
            <v>37460.71</v>
          </cell>
          <cell r="R322"/>
          <cell r="S322">
            <v>0.18</v>
          </cell>
          <cell r="T322">
            <v>0.18</v>
          </cell>
          <cell r="U322"/>
          <cell r="V322">
            <v>2250152.66</v>
          </cell>
          <cell r="W322"/>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cell r="AH322">
            <v>652935.23</v>
          </cell>
          <cell r="AI322"/>
          <cell r="AJ322">
            <v>5861553.0800000001</v>
          </cell>
          <cell r="AK322">
            <v>9188795.7899999991</v>
          </cell>
          <cell r="AL322">
            <v>0.73505378950636036</v>
          </cell>
          <cell r="AM322"/>
        </row>
        <row r="323">
          <cell r="A323" t="str">
            <v>1305813300200</v>
          </cell>
          <cell r="B323" t="str">
            <v>CENTRAL CITY SCHOOL DIST 133</v>
          </cell>
          <cell r="C323" t="str">
            <v>MARION</v>
          </cell>
          <cell r="D323" t="str">
            <v>Elementary</v>
          </cell>
          <cell r="E323"/>
          <cell r="F323">
            <v>337.3</v>
          </cell>
          <cell r="G323"/>
          <cell r="H323">
            <v>18710633</v>
          </cell>
          <cell r="I323">
            <v>4558447.5599999996</v>
          </cell>
          <cell r="J323">
            <v>13514.51</v>
          </cell>
          <cell r="K323"/>
          <cell r="L323">
            <v>4.0999999999999996</v>
          </cell>
          <cell r="M323">
            <v>2.83</v>
          </cell>
          <cell r="N323">
            <v>954.55</v>
          </cell>
          <cell r="O323"/>
          <cell r="P323">
            <v>85.56</v>
          </cell>
          <cell r="Q323">
            <v>28859.38</v>
          </cell>
          <cell r="R323"/>
          <cell r="S323">
            <v>9.1899999999999996E-2</v>
          </cell>
          <cell r="T323">
            <v>9.1899999999999996E-2</v>
          </cell>
          <cell r="U323"/>
          <cell r="V323">
            <v>418921.33</v>
          </cell>
          <cell r="W323"/>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cell r="AH323">
            <v>141423</v>
          </cell>
          <cell r="AI323"/>
          <cell r="AJ323">
            <v>2458850.1800000002</v>
          </cell>
          <cell r="AK323">
            <v>3039558.5500000003</v>
          </cell>
          <cell r="AL323">
            <v>0.66679686669467808</v>
          </cell>
          <cell r="AM323"/>
        </row>
        <row r="324">
          <cell r="A324" t="str">
            <v>1305813500200</v>
          </cell>
          <cell r="B324" t="str">
            <v>CENTRALIA SCHOOL DIST 135</v>
          </cell>
          <cell r="C324" t="str">
            <v>MARION</v>
          </cell>
          <cell r="D324" t="str">
            <v>Elementary</v>
          </cell>
          <cell r="E324"/>
          <cell r="F324">
            <v>1116.05</v>
          </cell>
          <cell r="G324"/>
          <cell r="H324">
            <v>129159247</v>
          </cell>
          <cell r="I324">
            <v>16408271.119999999</v>
          </cell>
          <cell r="J324">
            <v>14702.09</v>
          </cell>
          <cell r="K324"/>
          <cell r="L324">
            <v>7.87</v>
          </cell>
          <cell r="M324">
            <v>5.44</v>
          </cell>
          <cell r="N324">
            <v>6071.31</v>
          </cell>
          <cell r="O324"/>
          <cell r="P324">
            <v>44.08</v>
          </cell>
          <cell r="Q324">
            <v>49195.48</v>
          </cell>
          <cell r="R324"/>
          <cell r="S324">
            <v>0.17</v>
          </cell>
          <cell r="T324">
            <v>0.17</v>
          </cell>
          <cell r="U324"/>
          <cell r="V324">
            <v>2789406.09</v>
          </cell>
          <cell r="W324"/>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cell r="AH324">
            <v>3110987.74</v>
          </cell>
          <cell r="AI324"/>
          <cell r="AJ324">
            <v>8775090.6099999994</v>
          </cell>
          <cell r="AK324">
            <v>14267613.139999999</v>
          </cell>
          <cell r="AL324">
            <v>0.86953787121479498</v>
          </cell>
          <cell r="AM324"/>
        </row>
        <row r="325">
          <cell r="A325" t="str">
            <v>1305820001700</v>
          </cell>
          <cell r="B325" t="str">
            <v>CENTRALIA H S DIST 200</v>
          </cell>
          <cell r="C325" t="str">
            <v>MARION</v>
          </cell>
          <cell r="D325" t="str">
            <v>High School</v>
          </cell>
          <cell r="E325"/>
          <cell r="F325">
            <v>810.16</v>
          </cell>
          <cell r="G325"/>
          <cell r="H325">
            <v>208372695</v>
          </cell>
          <cell r="I325">
            <v>12575941.789999999</v>
          </cell>
          <cell r="J325">
            <v>15522.78</v>
          </cell>
          <cell r="K325"/>
          <cell r="L325">
            <v>16.559999999999999</v>
          </cell>
          <cell r="M325">
            <v>5.09</v>
          </cell>
          <cell r="N325">
            <v>4123.71</v>
          </cell>
          <cell r="O325"/>
          <cell r="P325">
            <v>48.86</v>
          </cell>
          <cell r="Q325">
            <v>39584.410000000003</v>
          </cell>
          <cell r="R325"/>
          <cell r="S325">
            <v>0.15759999999999999</v>
          </cell>
          <cell r="T325">
            <v>0.15759999999999999</v>
          </cell>
          <cell r="U325"/>
          <cell r="V325">
            <v>1981968.42</v>
          </cell>
          <cell r="W325"/>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cell r="AH325">
            <v>969542.86</v>
          </cell>
          <cell r="AI325"/>
          <cell r="AJ325">
            <v>5494301.04</v>
          </cell>
          <cell r="AK325">
            <v>9961182.9900000002</v>
          </cell>
          <cell r="AL325">
            <v>0.79208246637407509</v>
          </cell>
          <cell r="AM325"/>
        </row>
        <row r="326">
          <cell r="A326" t="str">
            <v>1305840102600</v>
          </cell>
          <cell r="B326" t="str">
            <v>SOUTH CENTRAL COMM UNIT DIST 401</v>
          </cell>
          <cell r="C326" t="str">
            <v>MARION</v>
          </cell>
          <cell r="D326" t="str">
            <v>Unit</v>
          </cell>
          <cell r="E326"/>
          <cell r="F326">
            <v>617.20000000000005</v>
          </cell>
          <cell r="G326"/>
          <cell r="H326">
            <v>71444369</v>
          </cell>
          <cell r="I326">
            <v>8499389.5999999996</v>
          </cell>
          <cell r="J326">
            <v>13770.88</v>
          </cell>
          <cell r="K326"/>
          <cell r="L326">
            <v>8.4</v>
          </cell>
          <cell r="M326">
            <v>8.4</v>
          </cell>
          <cell r="N326">
            <v>5184.4799999999996</v>
          </cell>
          <cell r="O326"/>
          <cell r="P326">
            <v>13.54</v>
          </cell>
          <cell r="Q326">
            <v>8356.8799999999992</v>
          </cell>
          <cell r="R326"/>
          <cell r="S326">
            <v>0.2984</v>
          </cell>
          <cell r="T326">
            <v>0.2984</v>
          </cell>
          <cell r="U326"/>
          <cell r="V326">
            <v>2536217.85</v>
          </cell>
          <cell r="W326"/>
          <cell r="X326">
            <v>944993.77</v>
          </cell>
          <cell r="Y326">
            <v>3261268.26</v>
          </cell>
          <cell r="Z326">
            <v>6742479.8799999999</v>
          </cell>
          <cell r="AA326">
            <v>0.79328989460607857</v>
          </cell>
          <cell r="AB326">
            <v>71444369</v>
          </cell>
          <cell r="AC326">
            <v>2.87812E-2</v>
          </cell>
          <cell r="AD326">
            <v>2056254.67</v>
          </cell>
          <cell r="AE326">
            <v>0</v>
          </cell>
          <cell r="AF326">
            <v>2536217.85</v>
          </cell>
          <cell r="AG326"/>
          <cell r="AH326">
            <v>445574.31</v>
          </cell>
          <cell r="AI326"/>
          <cell r="AJ326">
            <v>3169163.54</v>
          </cell>
          <cell r="AK326">
            <v>6650375.1600000001</v>
          </cell>
          <cell r="AL326">
            <v>0.78245326699696183</v>
          </cell>
          <cell r="AM326"/>
        </row>
        <row r="327">
          <cell r="A327" t="str">
            <v>1305850102600</v>
          </cell>
          <cell r="B327" t="str">
            <v>SANDOVAL C U SCHOOL DIST 501</v>
          </cell>
          <cell r="C327" t="str">
            <v>MARION</v>
          </cell>
          <cell r="D327" t="str">
            <v>Unit</v>
          </cell>
          <cell r="E327"/>
          <cell r="F327">
            <v>399.37</v>
          </cell>
          <cell r="G327"/>
          <cell r="H327">
            <v>22767487</v>
          </cell>
          <cell r="I327">
            <v>5772479.8099999996</v>
          </cell>
          <cell r="J327">
            <v>14453.96</v>
          </cell>
          <cell r="K327"/>
          <cell r="L327">
            <v>3.94</v>
          </cell>
          <cell r="M327">
            <v>3.94</v>
          </cell>
          <cell r="N327">
            <v>1573.51</v>
          </cell>
          <cell r="O327"/>
          <cell r="P327">
            <v>66.25</v>
          </cell>
          <cell r="Q327">
            <v>26458.26</v>
          </cell>
          <cell r="R327"/>
          <cell r="S327">
            <v>0.121</v>
          </cell>
          <cell r="T327">
            <v>0.121</v>
          </cell>
          <cell r="U327"/>
          <cell r="V327">
            <v>698470.05</v>
          </cell>
          <cell r="W327"/>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cell r="AH327">
            <v>454623.23</v>
          </cell>
          <cell r="AI327"/>
          <cell r="AJ327">
            <v>3275879.93</v>
          </cell>
          <cell r="AK327">
            <v>4375301.6100000003</v>
          </cell>
          <cell r="AL327">
            <v>0.75795875499129739</v>
          </cell>
          <cell r="AM327"/>
        </row>
        <row r="328">
          <cell r="A328" t="str">
            <v>1305860001600</v>
          </cell>
          <cell r="B328" t="str">
            <v>SALEM COMM H S DIST 600</v>
          </cell>
          <cell r="C328" t="str">
            <v>MARION</v>
          </cell>
          <cell r="D328" t="str">
            <v>High School</v>
          </cell>
          <cell r="E328"/>
          <cell r="F328">
            <v>702</v>
          </cell>
          <cell r="G328"/>
          <cell r="H328">
            <v>199161621</v>
          </cell>
          <cell r="I328">
            <v>10200526.65</v>
          </cell>
          <cell r="J328">
            <v>14530.66</v>
          </cell>
          <cell r="K328"/>
          <cell r="L328">
            <v>19.52</v>
          </cell>
          <cell r="M328">
            <v>6</v>
          </cell>
          <cell r="N328">
            <v>4212</v>
          </cell>
          <cell r="O328"/>
          <cell r="P328">
            <v>36.96</v>
          </cell>
          <cell r="Q328">
            <v>25945.919999999998</v>
          </cell>
          <cell r="R328"/>
          <cell r="S328">
            <v>0.19109999999999999</v>
          </cell>
          <cell r="T328">
            <v>0.19109999999999999</v>
          </cell>
          <cell r="U328"/>
          <cell r="V328">
            <v>1949320.64</v>
          </cell>
          <cell r="W328"/>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cell r="AH328">
            <v>316646.37</v>
          </cell>
          <cell r="AI328"/>
          <cell r="AJ328">
            <v>3846130.93</v>
          </cell>
          <cell r="AK328">
            <v>7205762.1899999995</v>
          </cell>
          <cell r="AL328">
            <v>0.70641079987767097</v>
          </cell>
          <cell r="AM328"/>
        </row>
        <row r="329">
          <cell r="A329" t="str">
            <v>1305872202600</v>
          </cell>
          <cell r="B329" t="str">
            <v>ODIN C U SCHOOL DIST 722</v>
          </cell>
          <cell r="C329" t="str">
            <v>MARION</v>
          </cell>
          <cell r="D329" t="str">
            <v>Unit</v>
          </cell>
          <cell r="E329"/>
          <cell r="F329">
            <v>243</v>
          </cell>
          <cell r="G329"/>
          <cell r="H329">
            <v>13541874</v>
          </cell>
          <cell r="I329">
            <v>3262113.97</v>
          </cell>
          <cell r="J329">
            <v>13424.33</v>
          </cell>
          <cell r="K329"/>
          <cell r="L329">
            <v>4.1500000000000004</v>
          </cell>
          <cell r="M329">
            <v>4.1500000000000004</v>
          </cell>
          <cell r="N329">
            <v>1008.45</v>
          </cell>
          <cell r="O329"/>
          <cell r="P329">
            <v>62.88</v>
          </cell>
          <cell r="Q329">
            <v>15279.84</v>
          </cell>
          <cell r="R329"/>
          <cell r="S329">
            <v>0.12720000000000001</v>
          </cell>
          <cell r="T329">
            <v>0.12720000000000001</v>
          </cell>
          <cell r="U329"/>
          <cell r="V329">
            <v>414940.89</v>
          </cell>
          <cell r="W329"/>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cell r="AH329">
            <v>223967</v>
          </cell>
          <cell r="AI329"/>
          <cell r="AJ329">
            <v>1687601.97</v>
          </cell>
          <cell r="AK329">
            <v>2446701.7400000002</v>
          </cell>
          <cell r="AL329">
            <v>0.7500356402323981</v>
          </cell>
          <cell r="AM329"/>
        </row>
        <row r="330">
          <cell r="A330" t="str">
            <v>1309500100400</v>
          </cell>
          <cell r="B330" t="str">
            <v>OAKDALE C C SCHOOL DISTRICT 1</v>
          </cell>
          <cell r="C330" t="str">
            <v>WASHINGTON</v>
          </cell>
          <cell r="D330" t="str">
            <v>Elementary</v>
          </cell>
          <cell r="E330"/>
          <cell r="F330">
            <v>61.05</v>
          </cell>
          <cell r="G330"/>
          <cell r="H330">
            <v>14427831</v>
          </cell>
          <cell r="I330">
            <v>785915.8</v>
          </cell>
          <cell r="J330">
            <v>12873.31</v>
          </cell>
          <cell r="K330"/>
          <cell r="L330">
            <v>18.350000000000001</v>
          </cell>
          <cell r="M330">
            <v>12.7</v>
          </cell>
          <cell r="N330">
            <v>775.33</v>
          </cell>
          <cell r="O330"/>
          <cell r="P330">
            <v>0.38</v>
          </cell>
          <cell r="Q330">
            <v>23.19</v>
          </cell>
          <cell r="R330"/>
          <cell r="S330">
            <v>0.53539999999999999</v>
          </cell>
          <cell r="T330">
            <v>0.53539999999999999</v>
          </cell>
          <cell r="U330"/>
          <cell r="V330">
            <v>420779.31</v>
          </cell>
          <cell r="W330"/>
          <cell r="X330">
            <v>80279.42</v>
          </cell>
          <cell r="Y330">
            <v>342212.08999999997</v>
          </cell>
          <cell r="Z330">
            <v>843270.82</v>
          </cell>
          <cell r="AA330">
            <v>1</v>
          </cell>
          <cell r="AB330">
            <v>14427831</v>
          </cell>
          <cell r="AC330">
            <v>2.5372700000000002E-2</v>
          </cell>
          <cell r="AD330">
            <v>366073.02</v>
          </cell>
          <cell r="AE330">
            <v>0</v>
          </cell>
          <cell r="AF330">
            <v>420779.31</v>
          </cell>
          <cell r="AG330"/>
          <cell r="AH330">
            <v>49756.49</v>
          </cell>
          <cell r="AI330"/>
          <cell r="AJ330">
            <v>342212.09</v>
          </cell>
          <cell r="AK330">
            <v>843270.82000000007</v>
          </cell>
          <cell r="AL330">
            <v>1.0729785811660741</v>
          </cell>
          <cell r="AM330"/>
        </row>
        <row r="331">
          <cell r="A331" t="str">
            <v>1309501002600</v>
          </cell>
          <cell r="B331" t="str">
            <v>WEST WASHINGTON CO C U DIST 10</v>
          </cell>
          <cell r="C331" t="str">
            <v>WASHINGTON</v>
          </cell>
          <cell r="D331" t="str">
            <v>Unit</v>
          </cell>
          <cell r="E331"/>
          <cell r="F331">
            <v>512.28</v>
          </cell>
          <cell r="G331"/>
          <cell r="H331">
            <v>50208606</v>
          </cell>
          <cell r="I331">
            <v>6518795.25</v>
          </cell>
          <cell r="J331">
            <v>12725.06</v>
          </cell>
          <cell r="K331"/>
          <cell r="L331">
            <v>7.7</v>
          </cell>
          <cell r="M331">
            <v>7.7</v>
          </cell>
          <cell r="N331">
            <v>3944.55</v>
          </cell>
          <cell r="O331"/>
          <cell r="P331">
            <v>19.18</v>
          </cell>
          <cell r="Q331">
            <v>9825.5300000000007</v>
          </cell>
          <cell r="R331"/>
          <cell r="S331">
            <v>0.26450000000000001</v>
          </cell>
          <cell r="T331">
            <v>0.26450000000000001</v>
          </cell>
          <cell r="U331"/>
          <cell r="V331">
            <v>1724221.34</v>
          </cell>
          <cell r="W331"/>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cell r="AH331">
            <v>101169.53</v>
          </cell>
          <cell r="AI331"/>
          <cell r="AJ331">
            <v>2632306.5499999998</v>
          </cell>
          <cell r="AK331">
            <v>4825600.84</v>
          </cell>
          <cell r="AL331">
            <v>0.74025961162072085</v>
          </cell>
          <cell r="AM331"/>
        </row>
        <row r="332">
          <cell r="A332" t="str">
            <v>1309501100400</v>
          </cell>
          <cell r="B332" t="str">
            <v>IRVINGTON C C SCH DISTRICT 11</v>
          </cell>
          <cell r="C332" t="str">
            <v>WASHINGTON</v>
          </cell>
          <cell r="D332" t="str">
            <v>Elementary</v>
          </cell>
          <cell r="E332"/>
          <cell r="F332">
            <v>68.25</v>
          </cell>
          <cell r="G332"/>
          <cell r="H332">
            <v>12439939</v>
          </cell>
          <cell r="I332">
            <v>866591.88</v>
          </cell>
          <cell r="J332">
            <v>12697.31</v>
          </cell>
          <cell r="K332"/>
          <cell r="L332">
            <v>14.35</v>
          </cell>
          <cell r="M332">
            <v>9.93</v>
          </cell>
          <cell r="N332">
            <v>677.72</v>
          </cell>
          <cell r="O332"/>
          <cell r="P332">
            <v>4.62</v>
          </cell>
          <cell r="Q332">
            <v>315.31</v>
          </cell>
          <cell r="R332"/>
          <cell r="S332">
            <v>0.37859999999999999</v>
          </cell>
          <cell r="T332">
            <v>0.37859999999999999</v>
          </cell>
          <cell r="U332"/>
          <cell r="V332">
            <v>328091.68</v>
          </cell>
          <cell r="W332"/>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cell r="AH332">
            <v>46975.02</v>
          </cell>
          <cell r="AI332"/>
          <cell r="AJ332">
            <v>243187.85</v>
          </cell>
          <cell r="AK332">
            <v>675184.42999999993</v>
          </cell>
          <cell r="AL332">
            <v>0.77912619028925123</v>
          </cell>
          <cell r="AM332"/>
        </row>
        <row r="333">
          <cell r="A333" t="str">
            <v>1309501500400</v>
          </cell>
          <cell r="B333" t="str">
            <v>ASHLEY C C SCH DISTRICT 15</v>
          </cell>
          <cell r="C333" t="str">
            <v>WASHINGTON</v>
          </cell>
          <cell r="D333" t="str">
            <v>Elementary</v>
          </cell>
          <cell r="E333"/>
          <cell r="F333">
            <v>114.4</v>
          </cell>
          <cell r="G333"/>
          <cell r="H333">
            <v>29477271</v>
          </cell>
          <cell r="I333">
            <v>1444907.92</v>
          </cell>
          <cell r="J333">
            <v>12630.31</v>
          </cell>
          <cell r="K333"/>
          <cell r="L333">
            <v>20.399999999999999</v>
          </cell>
          <cell r="M333">
            <v>14.12</v>
          </cell>
          <cell r="N333">
            <v>1615.32</v>
          </cell>
          <cell r="O333"/>
          <cell r="P333">
            <v>4.16</v>
          </cell>
          <cell r="Q333">
            <v>475.9</v>
          </cell>
          <cell r="R333"/>
          <cell r="S333">
            <v>0.61519999999999997</v>
          </cell>
          <cell r="T333">
            <v>0.61519999999999997</v>
          </cell>
          <cell r="U333"/>
          <cell r="V333">
            <v>888907.35</v>
          </cell>
          <cell r="W333"/>
          <cell r="X333">
            <v>223445.21</v>
          </cell>
          <cell r="Y333">
            <v>579368.97999999986</v>
          </cell>
          <cell r="Z333">
            <v>1691721.54</v>
          </cell>
          <cell r="AA333">
            <v>1</v>
          </cell>
          <cell r="AB333">
            <v>29477271</v>
          </cell>
          <cell r="AC333">
            <v>2.3279500000000002E-2</v>
          </cell>
          <cell r="AD333">
            <v>686216.13</v>
          </cell>
          <cell r="AE333">
            <v>0</v>
          </cell>
          <cell r="AF333">
            <v>888907.35</v>
          </cell>
          <cell r="AG333"/>
          <cell r="AH333">
            <v>188374</v>
          </cell>
          <cell r="AI333"/>
          <cell r="AJ333">
            <v>579368.98</v>
          </cell>
          <cell r="AK333">
            <v>1691721.54</v>
          </cell>
          <cell r="AL333">
            <v>1.1708161583057832</v>
          </cell>
          <cell r="AM333"/>
        </row>
        <row r="334">
          <cell r="A334" t="str">
            <v>1309504900400</v>
          </cell>
          <cell r="B334" t="str">
            <v>NASHVILLE C C SCH DISTRICT 49</v>
          </cell>
          <cell r="C334" t="str">
            <v>WASHINGTON</v>
          </cell>
          <cell r="D334" t="str">
            <v>Elementary</v>
          </cell>
          <cell r="E334"/>
          <cell r="F334">
            <v>535</v>
          </cell>
          <cell r="G334"/>
          <cell r="H334">
            <v>128543116</v>
          </cell>
          <cell r="I334">
            <v>6986759.54</v>
          </cell>
          <cell r="J334">
            <v>13059.36</v>
          </cell>
          <cell r="K334"/>
          <cell r="L334">
            <v>18.39</v>
          </cell>
          <cell r="M334">
            <v>12.73</v>
          </cell>
          <cell r="N334">
            <v>6810.55</v>
          </cell>
          <cell r="O334"/>
          <cell r="P334">
            <v>0.42</v>
          </cell>
          <cell r="Q334">
            <v>224.7</v>
          </cell>
          <cell r="R334"/>
          <cell r="S334">
            <v>0.53720000000000001</v>
          </cell>
          <cell r="T334">
            <v>0.53720000000000001</v>
          </cell>
          <cell r="U334"/>
          <cell r="V334">
            <v>3753287.22</v>
          </cell>
          <cell r="W334"/>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cell r="AH334">
            <v>179474.86</v>
          </cell>
          <cell r="AI334"/>
          <cell r="AJ334">
            <v>997215.34</v>
          </cell>
          <cell r="AK334">
            <v>5579878.2599999998</v>
          </cell>
          <cell r="AL334">
            <v>0.79863608129842689</v>
          </cell>
          <cell r="AM334"/>
        </row>
        <row r="335">
          <cell r="A335" t="str">
            <v>1309509901600</v>
          </cell>
          <cell r="B335" t="str">
            <v>NASHVILLE COMM H S DISTRICT 99</v>
          </cell>
          <cell r="C335" t="str">
            <v>WASHINGTON</v>
          </cell>
          <cell r="D335" t="str">
            <v>High School</v>
          </cell>
          <cell r="E335"/>
          <cell r="F335">
            <v>402.98</v>
          </cell>
          <cell r="G335"/>
          <cell r="H335">
            <v>169183575</v>
          </cell>
          <cell r="I335">
            <v>5687421.7699999996</v>
          </cell>
          <cell r="J335">
            <v>14113.4</v>
          </cell>
          <cell r="K335"/>
          <cell r="L335">
            <v>29.74</v>
          </cell>
          <cell r="M335">
            <v>9.15</v>
          </cell>
          <cell r="N335">
            <v>3687.26</v>
          </cell>
          <cell r="O335"/>
          <cell r="P335">
            <v>8.58</v>
          </cell>
          <cell r="Q335">
            <v>3457.56</v>
          </cell>
          <cell r="R335"/>
          <cell r="S335">
            <v>0.33679999999999999</v>
          </cell>
          <cell r="T335">
            <v>0.33679999999999999</v>
          </cell>
          <cell r="U335"/>
          <cell r="V335">
            <v>1915523.65</v>
          </cell>
          <cell r="W335"/>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cell r="AH335">
            <v>59814.57</v>
          </cell>
          <cell r="AI335"/>
          <cell r="AJ335">
            <v>1455995.87</v>
          </cell>
          <cell r="AK335">
            <v>4518190.87</v>
          </cell>
          <cell r="AL335">
            <v>0.79441811293696274</v>
          </cell>
          <cell r="AM335"/>
        </row>
        <row r="336">
          <cell r="A336" t="str">
            <v>1501629902500</v>
          </cell>
          <cell r="B336" t="str">
            <v>CITY OF CHICAGO SCHOOL DIST 299</v>
          </cell>
          <cell r="C336" t="str">
            <v>COOK</v>
          </cell>
          <cell r="D336" t="str">
            <v>Unit</v>
          </cell>
          <cell r="E336"/>
          <cell r="F336">
            <v>321895.69</v>
          </cell>
          <cell r="G336"/>
          <cell r="H336">
            <v>68578857583</v>
          </cell>
          <cell r="I336">
            <v>5630097606.2700005</v>
          </cell>
          <cell r="J336">
            <v>17490.439999999999</v>
          </cell>
          <cell r="K336"/>
          <cell r="L336">
            <v>12.18</v>
          </cell>
          <cell r="M336">
            <v>12.18</v>
          </cell>
          <cell r="N336">
            <v>3920689.5</v>
          </cell>
          <cell r="O336"/>
          <cell r="P336">
            <v>0</v>
          </cell>
          <cell r="Q336">
            <v>0</v>
          </cell>
          <cell r="R336"/>
          <cell r="S336">
            <v>0.50570000000000004</v>
          </cell>
          <cell r="T336">
            <v>0.50570000000000004</v>
          </cell>
          <cell r="U336"/>
          <cell r="V336">
            <v>2847140359.4899998</v>
          </cell>
          <cell r="W336"/>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cell r="AH336">
            <v>704375960.94000006</v>
          </cell>
          <cell r="AI336"/>
          <cell r="AJ336">
            <v>1705783925.98</v>
          </cell>
          <cell r="AK336">
            <v>4540168661.3199997</v>
          </cell>
          <cell r="AL336">
            <v>0.80641029318280499</v>
          </cell>
          <cell r="AM336"/>
        </row>
        <row r="337">
          <cell r="A337" t="str">
            <v>1600000000093</v>
          </cell>
          <cell r="B337" t="str">
            <v>SAFE SCH-DE KALB ROE</v>
          </cell>
          <cell r="C337" t="str">
            <v>DEKALB</v>
          </cell>
          <cell r="D337" t="str">
            <v>Regional</v>
          </cell>
          <cell r="E337"/>
          <cell r="F337">
            <v>55</v>
          </cell>
          <cell r="G337"/>
          <cell r="H337">
            <v>0</v>
          </cell>
          <cell r="I337">
            <v>858675.16</v>
          </cell>
          <cell r="J337">
            <v>15612.27</v>
          </cell>
          <cell r="K337"/>
          <cell r="L337">
            <v>0</v>
          </cell>
          <cell r="M337">
            <v>0</v>
          </cell>
          <cell r="N337">
            <v>0</v>
          </cell>
          <cell r="O337"/>
          <cell r="P337">
            <v>0</v>
          </cell>
          <cell r="Q337">
            <v>0</v>
          </cell>
          <cell r="R337"/>
          <cell r="S337">
            <v>0</v>
          </cell>
          <cell r="T337">
            <v>0.1</v>
          </cell>
          <cell r="U337"/>
          <cell r="V337">
            <v>85867.51</v>
          </cell>
          <cell r="W337"/>
          <cell r="X337">
            <v>0</v>
          </cell>
          <cell r="Y337">
            <v>336250.13999999996</v>
          </cell>
          <cell r="Z337">
            <v>422117.64999999997</v>
          </cell>
          <cell r="AA337">
            <v>0.49159177959683842</v>
          </cell>
          <cell r="AB337">
            <v>0</v>
          </cell>
          <cell r="AC337">
            <v>0</v>
          </cell>
          <cell r="AD337">
            <v>0</v>
          </cell>
          <cell r="AE337">
            <v>0</v>
          </cell>
          <cell r="AF337">
            <v>85867.51</v>
          </cell>
          <cell r="AG337"/>
          <cell r="AH337">
            <v>0</v>
          </cell>
          <cell r="AI337"/>
          <cell r="AJ337">
            <v>336250.14</v>
          </cell>
          <cell r="AK337">
            <v>422117.65</v>
          </cell>
          <cell r="AL337">
            <v>0.49159177959683847</v>
          </cell>
          <cell r="AM337"/>
        </row>
        <row r="338">
          <cell r="A338" t="str">
            <v>1601942402600</v>
          </cell>
          <cell r="B338" t="str">
            <v>GENOA KINGSTON C U S DIST 424</v>
          </cell>
          <cell r="C338" t="str">
            <v>DEKALB</v>
          </cell>
          <cell r="D338" t="str">
            <v>Unit</v>
          </cell>
          <cell r="E338"/>
          <cell r="F338">
            <v>1528.96</v>
          </cell>
          <cell r="G338"/>
          <cell r="H338">
            <v>191007824</v>
          </cell>
          <cell r="I338">
            <v>22771981.379999999</v>
          </cell>
          <cell r="J338">
            <v>14893.77</v>
          </cell>
          <cell r="K338"/>
          <cell r="L338">
            <v>8.3800000000000008</v>
          </cell>
          <cell r="M338">
            <v>8.3800000000000008</v>
          </cell>
          <cell r="N338">
            <v>12812.68</v>
          </cell>
          <cell r="O338"/>
          <cell r="P338">
            <v>13.69</v>
          </cell>
          <cell r="Q338">
            <v>20931.46</v>
          </cell>
          <cell r="R338"/>
          <cell r="S338">
            <v>0.2974</v>
          </cell>
          <cell r="T338">
            <v>0.2974</v>
          </cell>
          <cell r="U338"/>
          <cell r="V338">
            <v>6772387.2599999998</v>
          </cell>
          <cell r="W338"/>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cell r="AH338">
            <v>360911.98</v>
          </cell>
          <cell r="AI338"/>
          <cell r="AJ338">
            <v>8530096.8599999994</v>
          </cell>
          <cell r="AK338">
            <v>16472016.59</v>
          </cell>
          <cell r="AL338">
            <v>0.72334577809144518</v>
          </cell>
          <cell r="AM338"/>
        </row>
        <row r="339">
          <cell r="A339" t="str">
            <v>1601942502600</v>
          </cell>
          <cell r="B339" t="str">
            <v>INDIAN CREEK COMM UNIT DIST 425</v>
          </cell>
          <cell r="C339" t="str">
            <v>DEKALB</v>
          </cell>
          <cell r="D339" t="str">
            <v>Unit</v>
          </cell>
          <cell r="E339"/>
          <cell r="F339">
            <v>655.37</v>
          </cell>
          <cell r="G339"/>
          <cell r="H339">
            <v>171034105</v>
          </cell>
          <cell r="I339">
            <v>9330902.0800000001</v>
          </cell>
          <cell r="J339">
            <v>14237.6</v>
          </cell>
          <cell r="K339"/>
          <cell r="L339">
            <v>18.32</v>
          </cell>
          <cell r="M339">
            <v>18.32</v>
          </cell>
          <cell r="N339">
            <v>12006.37</v>
          </cell>
          <cell r="O339"/>
          <cell r="P339">
            <v>38.93</v>
          </cell>
          <cell r="Q339">
            <v>25513.55</v>
          </cell>
          <cell r="R339"/>
          <cell r="S339">
            <v>0.81499999999999995</v>
          </cell>
          <cell r="T339">
            <v>0.81499999999999995</v>
          </cell>
          <cell r="U339"/>
          <cell r="V339">
            <v>7604685.1900000004</v>
          </cell>
          <cell r="W339"/>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cell r="AH339">
            <v>126819.74</v>
          </cell>
          <cell r="AI339"/>
          <cell r="AJ339">
            <v>668662.55000000005</v>
          </cell>
          <cell r="AK339">
            <v>10368751.15</v>
          </cell>
          <cell r="AL339">
            <v>1.1112270883459963</v>
          </cell>
          <cell r="AM339"/>
        </row>
        <row r="340">
          <cell r="A340" t="str">
            <v>1601942602600</v>
          </cell>
          <cell r="B340" t="str">
            <v>HIAWATHA C U SCHOOL DIST 426</v>
          </cell>
          <cell r="C340" t="str">
            <v>DEKALB</v>
          </cell>
          <cell r="D340" t="str">
            <v>Unit</v>
          </cell>
          <cell r="E340"/>
          <cell r="F340">
            <v>407.29</v>
          </cell>
          <cell r="G340"/>
          <cell r="H340">
            <v>85912643</v>
          </cell>
          <cell r="I340">
            <v>5840821.8200000003</v>
          </cell>
          <cell r="J340">
            <v>14340.69</v>
          </cell>
          <cell r="K340"/>
          <cell r="L340">
            <v>14.7</v>
          </cell>
          <cell r="M340">
            <v>14.7</v>
          </cell>
          <cell r="N340">
            <v>5987.16</v>
          </cell>
          <cell r="O340"/>
          <cell r="P340">
            <v>6.86</v>
          </cell>
          <cell r="Q340">
            <v>2794</v>
          </cell>
          <cell r="R340"/>
          <cell r="S340">
            <v>0.64670000000000005</v>
          </cell>
          <cell r="T340">
            <v>0.64670000000000005</v>
          </cell>
          <cell r="U340"/>
          <cell r="V340">
            <v>3777259.47</v>
          </cell>
          <cell r="W340"/>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cell r="AH340">
            <v>166487.88</v>
          </cell>
          <cell r="AI340"/>
          <cell r="AJ340">
            <v>1633875.23</v>
          </cell>
          <cell r="AK340">
            <v>6162761.5500000007</v>
          </cell>
          <cell r="AL340">
            <v>1.0551189096194686</v>
          </cell>
          <cell r="AM340"/>
        </row>
        <row r="341">
          <cell r="A341" t="str">
            <v>1601942702600</v>
          </cell>
          <cell r="B341" t="str">
            <v>SYCAMORE C U SCHOOL DIST 427</v>
          </cell>
          <cell r="C341" t="str">
            <v>DEKALB</v>
          </cell>
          <cell r="D341" t="str">
            <v>Unit</v>
          </cell>
          <cell r="E341"/>
          <cell r="F341">
            <v>3628.02</v>
          </cell>
          <cell r="G341"/>
          <cell r="H341">
            <v>539726323</v>
          </cell>
          <cell r="I341">
            <v>51566470.219999999</v>
          </cell>
          <cell r="J341">
            <v>14213.39</v>
          </cell>
          <cell r="K341"/>
          <cell r="L341">
            <v>10.46</v>
          </cell>
          <cell r="M341">
            <v>10.46</v>
          </cell>
          <cell r="N341">
            <v>37949.08</v>
          </cell>
          <cell r="O341"/>
          <cell r="P341">
            <v>2.62</v>
          </cell>
          <cell r="Q341">
            <v>9505.41</v>
          </cell>
          <cell r="R341"/>
          <cell r="S341">
            <v>0.40789999999999998</v>
          </cell>
          <cell r="T341">
            <v>0.40789999999999998</v>
          </cell>
          <cell r="U341"/>
          <cell r="V341">
            <v>21033963.199999999</v>
          </cell>
          <cell r="W341"/>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cell r="AH341">
            <v>551999.18000000005</v>
          </cell>
          <cell r="AI341"/>
          <cell r="AJ341">
            <v>11687470.17</v>
          </cell>
          <cell r="AK341">
            <v>39041994.229999997</v>
          </cell>
          <cell r="AL341">
            <v>0.75711977305085354</v>
          </cell>
          <cell r="AM341"/>
        </row>
        <row r="342">
          <cell r="A342" t="str">
            <v>1601942802600</v>
          </cell>
          <cell r="B342" t="str">
            <v>DEKALB COMM UNIT SCH DIST 428</v>
          </cell>
          <cell r="C342" t="str">
            <v>DEKALB</v>
          </cell>
          <cell r="D342" t="str">
            <v>Unit</v>
          </cell>
          <cell r="E342"/>
          <cell r="F342">
            <v>6582.75</v>
          </cell>
          <cell r="G342"/>
          <cell r="H342">
            <v>806345554</v>
          </cell>
          <cell r="I342">
            <v>107517830.89</v>
          </cell>
          <cell r="J342">
            <v>16333.26</v>
          </cell>
          <cell r="K342"/>
          <cell r="L342">
            <v>7.49</v>
          </cell>
          <cell r="M342">
            <v>7.49</v>
          </cell>
          <cell r="N342">
            <v>49304.79</v>
          </cell>
          <cell r="O342"/>
          <cell r="P342">
            <v>21.06</v>
          </cell>
          <cell r="Q342">
            <v>138632.71</v>
          </cell>
          <cell r="R342"/>
          <cell r="S342">
            <v>0.25469999999999998</v>
          </cell>
          <cell r="T342">
            <v>0.25469999999999998</v>
          </cell>
          <cell r="U342"/>
          <cell r="V342">
            <v>27384791.52</v>
          </cell>
          <cell r="W342"/>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cell r="AH342">
            <v>3723910.6</v>
          </cell>
          <cell r="AI342"/>
          <cell r="AJ342">
            <v>49725852.340000004</v>
          </cell>
          <cell r="AK342">
            <v>88106166.129999995</v>
          </cell>
          <cell r="AL342">
            <v>0.81945632087890785</v>
          </cell>
          <cell r="AM342"/>
        </row>
        <row r="343">
          <cell r="A343" t="str">
            <v>1601942902600</v>
          </cell>
          <cell r="B343" t="str">
            <v>HINCKLEY BIG ROCK C U S D 429</v>
          </cell>
          <cell r="C343" t="str">
            <v>DEKALB</v>
          </cell>
          <cell r="D343" t="str">
            <v>Unit</v>
          </cell>
          <cell r="E343"/>
          <cell r="F343">
            <v>681.69</v>
          </cell>
          <cell r="G343"/>
          <cell r="H343">
            <v>149781091</v>
          </cell>
          <cell r="I343">
            <v>9793250.6899999995</v>
          </cell>
          <cell r="J343">
            <v>14366.13</v>
          </cell>
          <cell r="K343"/>
          <cell r="L343">
            <v>15.29</v>
          </cell>
          <cell r="M343">
            <v>15.29</v>
          </cell>
          <cell r="N343">
            <v>10423.040000000001</v>
          </cell>
          <cell r="O343"/>
          <cell r="P343">
            <v>10.3</v>
          </cell>
          <cell r="Q343">
            <v>7021.4</v>
          </cell>
          <cell r="R343"/>
          <cell r="S343">
            <v>0.67759999999999998</v>
          </cell>
          <cell r="T343">
            <v>0.67759999999999998</v>
          </cell>
          <cell r="U343"/>
          <cell r="V343">
            <v>6635906.6600000001</v>
          </cell>
          <cell r="W343"/>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cell r="AH343">
            <v>102252.55</v>
          </cell>
          <cell r="AI343"/>
          <cell r="AJ343">
            <v>753961.01</v>
          </cell>
          <cell r="AK343">
            <v>8723906.0199999996</v>
          </cell>
          <cell r="AL343">
            <v>0.8908079958484143</v>
          </cell>
          <cell r="AM343"/>
        </row>
        <row r="344">
          <cell r="A344" t="str">
            <v>1601943002600</v>
          </cell>
          <cell r="B344" t="str">
            <v>SANDWICH C U SCHOOL DIST 430</v>
          </cell>
          <cell r="C344" t="str">
            <v>DEKALB</v>
          </cell>
          <cell r="D344" t="str">
            <v>Unit</v>
          </cell>
          <cell r="E344"/>
          <cell r="F344">
            <v>1831.72</v>
          </cell>
          <cell r="G344"/>
          <cell r="H344">
            <v>314566737</v>
          </cell>
          <cell r="I344">
            <v>27404144.489999998</v>
          </cell>
          <cell r="J344">
            <v>14960.88</v>
          </cell>
          <cell r="K344"/>
          <cell r="L344">
            <v>11.47</v>
          </cell>
          <cell r="M344">
            <v>11.47</v>
          </cell>
          <cell r="N344">
            <v>21009.82</v>
          </cell>
          <cell r="O344"/>
          <cell r="P344">
            <v>0.37</v>
          </cell>
          <cell r="Q344">
            <v>677.73</v>
          </cell>
          <cell r="R344"/>
          <cell r="S344">
            <v>0.46500000000000002</v>
          </cell>
          <cell r="T344">
            <v>0.46500000000000002</v>
          </cell>
          <cell r="U344"/>
          <cell r="V344">
            <v>12742927.18</v>
          </cell>
          <cell r="W344"/>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cell r="AH344">
            <v>659885.64</v>
          </cell>
          <cell r="AI344"/>
          <cell r="AJ344">
            <v>6257469.8899999997</v>
          </cell>
          <cell r="AK344">
            <v>21206424.599999998</v>
          </cell>
          <cell r="AL344">
            <v>0.7738400521037393</v>
          </cell>
          <cell r="AM344"/>
        </row>
        <row r="345">
          <cell r="A345" t="str">
            <v>1601943202600</v>
          </cell>
          <cell r="B345" t="str">
            <v>SOMONAUK C U SCHOOL DIST 432</v>
          </cell>
          <cell r="C345" t="str">
            <v>DEKALB</v>
          </cell>
          <cell r="D345" t="str">
            <v>Unit</v>
          </cell>
          <cell r="E345"/>
          <cell r="F345">
            <v>751.96</v>
          </cell>
          <cell r="G345"/>
          <cell r="H345">
            <v>152133865</v>
          </cell>
          <cell r="I345">
            <v>10783531.91</v>
          </cell>
          <cell r="J345">
            <v>14340.56</v>
          </cell>
          <cell r="K345"/>
          <cell r="L345">
            <v>14.1</v>
          </cell>
          <cell r="M345">
            <v>14.1</v>
          </cell>
          <cell r="N345">
            <v>10602.63</v>
          </cell>
          <cell r="O345"/>
          <cell r="P345">
            <v>4.08</v>
          </cell>
          <cell r="Q345">
            <v>3067.99</v>
          </cell>
          <cell r="R345"/>
          <cell r="S345">
            <v>0.61409999999999998</v>
          </cell>
          <cell r="T345">
            <v>0.61409999999999998</v>
          </cell>
          <cell r="U345"/>
          <cell r="V345">
            <v>6622166.9400000004</v>
          </cell>
          <cell r="W345"/>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cell r="AH345">
            <v>113459.52</v>
          </cell>
          <cell r="AI345"/>
          <cell r="AJ345">
            <v>1699386.67</v>
          </cell>
          <cell r="AK345">
            <v>9195953.2399999984</v>
          </cell>
          <cell r="AL345">
            <v>0.85277748670379727</v>
          </cell>
          <cell r="AM345"/>
        </row>
        <row r="346">
          <cell r="A346" t="str">
            <v>1700000000093</v>
          </cell>
          <cell r="B346" t="str">
            <v>SAFE SCH-DE WITT/LIVINGSTON/MCLEA</v>
          </cell>
          <cell r="C346" t="str">
            <v>MCLEAN</v>
          </cell>
          <cell r="D346" t="str">
            <v>Regional</v>
          </cell>
          <cell r="E346"/>
          <cell r="F346">
            <v>29.64</v>
          </cell>
          <cell r="G346"/>
          <cell r="H346">
            <v>0</v>
          </cell>
          <cell r="I346">
            <v>390416.14</v>
          </cell>
          <cell r="J346">
            <v>13171.93</v>
          </cell>
          <cell r="K346"/>
          <cell r="L346">
            <v>0</v>
          </cell>
          <cell r="M346">
            <v>0</v>
          </cell>
          <cell r="N346">
            <v>0</v>
          </cell>
          <cell r="O346"/>
          <cell r="P346">
            <v>0</v>
          </cell>
          <cell r="Q346">
            <v>0</v>
          </cell>
          <cell r="R346"/>
          <cell r="S346">
            <v>0</v>
          </cell>
          <cell r="T346">
            <v>0.1</v>
          </cell>
          <cell r="U346"/>
          <cell r="V346">
            <v>39041.61</v>
          </cell>
          <cell r="W346"/>
          <cell r="X346">
            <v>0</v>
          </cell>
          <cell r="Y346">
            <v>538617.15</v>
          </cell>
          <cell r="Z346">
            <v>577658.76</v>
          </cell>
          <cell r="AA346">
            <v>1</v>
          </cell>
          <cell r="AB346">
            <v>0</v>
          </cell>
          <cell r="AC346">
            <v>0</v>
          </cell>
          <cell r="AD346">
            <v>0</v>
          </cell>
          <cell r="AE346">
            <v>0</v>
          </cell>
          <cell r="AF346">
            <v>39041.61</v>
          </cell>
          <cell r="AG346"/>
          <cell r="AH346">
            <v>0</v>
          </cell>
          <cell r="AI346"/>
          <cell r="AJ346">
            <v>538617.15</v>
          </cell>
          <cell r="AK346">
            <v>577658.76</v>
          </cell>
          <cell r="AL346">
            <v>1.4795975391796046</v>
          </cell>
          <cell r="AM346"/>
        </row>
        <row r="347">
          <cell r="A347" t="str">
            <v>1700000000095</v>
          </cell>
          <cell r="B347" t="str">
            <v>ALOP-DE WITT/LIVINGSTON/MCLEAN</v>
          </cell>
          <cell r="C347" t="str">
            <v>MCLEAN</v>
          </cell>
          <cell r="D347" t="str">
            <v>Regional</v>
          </cell>
          <cell r="E347"/>
          <cell r="F347">
            <v>248</v>
          </cell>
          <cell r="G347"/>
          <cell r="H347">
            <v>0</v>
          </cell>
          <cell r="I347">
            <v>3521844.04</v>
          </cell>
          <cell r="J347">
            <v>14200.98</v>
          </cell>
          <cell r="K347"/>
          <cell r="L347">
            <v>0</v>
          </cell>
          <cell r="M347">
            <v>0</v>
          </cell>
          <cell r="N347">
            <v>0</v>
          </cell>
          <cell r="O347"/>
          <cell r="P347">
            <v>0</v>
          </cell>
          <cell r="Q347">
            <v>0</v>
          </cell>
          <cell r="R347"/>
          <cell r="S347">
            <v>0</v>
          </cell>
          <cell r="T347">
            <v>0.1</v>
          </cell>
          <cell r="U347"/>
          <cell r="V347">
            <v>352184.4</v>
          </cell>
          <cell r="W347"/>
          <cell r="X347">
            <v>0</v>
          </cell>
          <cell r="Y347">
            <v>1783419.45</v>
          </cell>
          <cell r="Z347">
            <v>2135603.85</v>
          </cell>
          <cell r="AA347">
            <v>0.60638796770796244</v>
          </cell>
          <cell r="AB347">
            <v>0</v>
          </cell>
          <cell r="AC347">
            <v>0</v>
          </cell>
          <cell r="AD347">
            <v>0</v>
          </cell>
          <cell r="AE347">
            <v>0</v>
          </cell>
          <cell r="AF347">
            <v>352184.4</v>
          </cell>
          <cell r="AG347"/>
          <cell r="AH347">
            <v>0</v>
          </cell>
          <cell r="AI347"/>
          <cell r="AJ347">
            <v>1783419.45</v>
          </cell>
          <cell r="AK347">
            <v>2135603.85</v>
          </cell>
          <cell r="AL347">
            <v>0.60638796770796244</v>
          </cell>
          <cell r="AM347"/>
        </row>
        <row r="348">
          <cell r="A348" t="str">
            <v>1702001502600</v>
          </cell>
          <cell r="B348" t="str">
            <v>CLINTON C U SCHOOL DIST 15</v>
          </cell>
          <cell r="C348" t="str">
            <v>DEWITT</v>
          </cell>
          <cell r="D348" t="str">
            <v>Unit</v>
          </cell>
          <cell r="E348"/>
          <cell r="F348">
            <v>1607.19</v>
          </cell>
          <cell r="G348"/>
          <cell r="H348">
            <v>490397035</v>
          </cell>
          <cell r="I348">
            <v>21709099.350000001</v>
          </cell>
          <cell r="J348">
            <v>13507.48</v>
          </cell>
          <cell r="K348"/>
          <cell r="L348">
            <v>22.58</v>
          </cell>
          <cell r="M348">
            <v>22.58</v>
          </cell>
          <cell r="N348">
            <v>36290.35</v>
          </cell>
          <cell r="O348"/>
          <cell r="P348">
            <v>110.25</v>
          </cell>
          <cell r="Q348">
            <v>177192.69</v>
          </cell>
          <cell r="R348"/>
          <cell r="S348">
            <v>0.93430000000000002</v>
          </cell>
          <cell r="T348">
            <v>0.9</v>
          </cell>
          <cell r="U348"/>
          <cell r="V348">
            <v>19538189.41</v>
          </cell>
          <cell r="W348"/>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cell r="AH348">
            <v>858841.64</v>
          </cell>
          <cell r="AI348"/>
          <cell r="AJ348">
            <v>2153723.11</v>
          </cell>
          <cell r="AK348">
            <v>25706935.550000001</v>
          </cell>
          <cell r="AL348">
            <v>1.184154862232919</v>
          </cell>
          <cell r="AM348"/>
        </row>
        <row r="349">
          <cell r="A349" t="str">
            <v>1702001802600</v>
          </cell>
          <cell r="B349" t="str">
            <v>BLUE RIDGE COMM UNIT SCH DIST 18</v>
          </cell>
          <cell r="C349" t="str">
            <v>DEWITT</v>
          </cell>
          <cell r="D349" t="str">
            <v>Unit</v>
          </cell>
          <cell r="E349"/>
          <cell r="F349">
            <v>610.37</v>
          </cell>
          <cell r="G349"/>
          <cell r="H349">
            <v>163153282</v>
          </cell>
          <cell r="I349">
            <v>8127137.4299999997</v>
          </cell>
          <cell r="J349">
            <v>13315.09</v>
          </cell>
          <cell r="K349"/>
          <cell r="L349">
            <v>20.07</v>
          </cell>
          <cell r="M349">
            <v>20.07</v>
          </cell>
          <cell r="N349">
            <v>12250.12</v>
          </cell>
          <cell r="O349"/>
          <cell r="P349">
            <v>63.84</v>
          </cell>
          <cell r="Q349">
            <v>38966.019999999997</v>
          </cell>
          <cell r="R349"/>
          <cell r="S349">
            <v>0.87450000000000006</v>
          </cell>
          <cell r="T349">
            <v>0.87450000000000006</v>
          </cell>
          <cell r="U349"/>
          <cell r="V349">
            <v>7107181.6799999997</v>
          </cell>
          <cell r="W349"/>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cell r="AH349">
            <v>267446.40000000002</v>
          </cell>
          <cell r="AI349"/>
          <cell r="AJ349">
            <v>888031.4</v>
          </cell>
          <cell r="AK349">
            <v>9433748.3000000007</v>
          </cell>
          <cell r="AL349">
            <v>1.1607713516910469</v>
          </cell>
          <cell r="AM349"/>
        </row>
        <row r="350">
          <cell r="A350" t="str">
            <v>1705300502600</v>
          </cell>
          <cell r="B350" t="str">
            <v>WOODLAND C U S DIST 5</v>
          </cell>
          <cell r="C350" t="str">
            <v>LIVINGSTON</v>
          </cell>
          <cell r="D350" t="str">
            <v>Unit</v>
          </cell>
          <cell r="E350"/>
          <cell r="F350">
            <v>437.21</v>
          </cell>
          <cell r="G350"/>
          <cell r="H350">
            <v>53517063</v>
          </cell>
          <cell r="I350">
            <v>6016093.8600000003</v>
          </cell>
          <cell r="J350">
            <v>13760.19</v>
          </cell>
          <cell r="K350"/>
          <cell r="L350">
            <v>8.89</v>
          </cell>
          <cell r="M350">
            <v>8.89</v>
          </cell>
          <cell r="N350">
            <v>3886.79</v>
          </cell>
          <cell r="O350"/>
          <cell r="P350">
            <v>10.17</v>
          </cell>
          <cell r="Q350">
            <v>4446.42</v>
          </cell>
          <cell r="R350"/>
          <cell r="S350">
            <v>0.32329999999999998</v>
          </cell>
          <cell r="T350">
            <v>0.32329999999999998</v>
          </cell>
          <cell r="U350"/>
          <cell r="V350">
            <v>1945003.14</v>
          </cell>
          <cell r="W350"/>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cell r="AH350">
            <v>175097.60000000001</v>
          </cell>
          <cell r="AI350"/>
          <cell r="AJ350">
            <v>1579377.19</v>
          </cell>
          <cell r="AK350">
            <v>5560278.0700000003</v>
          </cell>
          <cell r="AL350">
            <v>0.92423392975454677</v>
          </cell>
          <cell r="AM350"/>
        </row>
        <row r="351">
          <cell r="A351" t="str">
            <v>17053006J2600</v>
          </cell>
          <cell r="B351" t="str">
            <v>TRI POINT C U SCH DIST 6-J</v>
          </cell>
          <cell r="C351" t="str">
            <v>LIVINGSTON</v>
          </cell>
          <cell r="D351" t="str">
            <v>Unit</v>
          </cell>
          <cell r="E351"/>
          <cell r="F351">
            <v>356.5</v>
          </cell>
          <cell r="G351"/>
          <cell r="H351">
            <v>105327002</v>
          </cell>
          <cell r="I351">
            <v>4778693.5599999996</v>
          </cell>
          <cell r="J351">
            <v>13404.47</v>
          </cell>
          <cell r="K351"/>
          <cell r="L351">
            <v>22.04</v>
          </cell>
          <cell r="M351">
            <v>22.04</v>
          </cell>
          <cell r="N351">
            <v>7857.26</v>
          </cell>
          <cell r="O351"/>
          <cell r="P351">
            <v>99.2</v>
          </cell>
          <cell r="Q351">
            <v>35364.800000000003</v>
          </cell>
          <cell r="R351"/>
          <cell r="S351">
            <v>0.92369999999999997</v>
          </cell>
          <cell r="T351">
            <v>0.9</v>
          </cell>
          <cell r="U351"/>
          <cell r="V351">
            <v>4300824.2</v>
          </cell>
          <cell r="W351"/>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cell r="AH351">
            <v>242855.69</v>
          </cell>
          <cell r="AI351"/>
          <cell r="AJ351">
            <v>664295.59</v>
          </cell>
          <cell r="AK351">
            <v>6307625.8499999996</v>
          </cell>
          <cell r="AL351">
            <v>1.3199477578553918</v>
          </cell>
          <cell r="AM351"/>
        </row>
        <row r="352">
          <cell r="A352" t="str">
            <v>1705300802600</v>
          </cell>
          <cell r="B352" t="str">
            <v>PRAIRIE CENTRAL C U SCHOOL DIST 8</v>
          </cell>
          <cell r="C352" t="str">
            <v>LIVINGSTON</v>
          </cell>
          <cell r="D352" t="str">
            <v>Unit</v>
          </cell>
          <cell r="E352"/>
          <cell r="F352">
            <v>1623.61</v>
          </cell>
          <cell r="G352"/>
          <cell r="H352">
            <v>274339729</v>
          </cell>
          <cell r="I352">
            <v>21890780.579999998</v>
          </cell>
          <cell r="J352">
            <v>13482.78</v>
          </cell>
          <cell r="K352"/>
          <cell r="L352">
            <v>12.53</v>
          </cell>
          <cell r="M352">
            <v>12.53</v>
          </cell>
          <cell r="N352">
            <v>20343.830000000002</v>
          </cell>
          <cell r="O352"/>
          <cell r="P352">
            <v>0.2</v>
          </cell>
          <cell r="Q352">
            <v>324.72000000000003</v>
          </cell>
          <cell r="R352"/>
          <cell r="S352">
            <v>0.52569999999999995</v>
          </cell>
          <cell r="T352">
            <v>0.52569999999999995</v>
          </cell>
          <cell r="U352"/>
          <cell r="V352">
            <v>11507983.35</v>
          </cell>
          <cell r="W352"/>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cell r="AH352">
            <v>612755.85</v>
          </cell>
          <cell r="AI352"/>
          <cell r="AJ352">
            <v>6231354.46</v>
          </cell>
          <cell r="AK352">
            <v>21201754.84</v>
          </cell>
          <cell r="AL352">
            <v>0.96852438689968368</v>
          </cell>
          <cell r="AM352"/>
        </row>
        <row r="353">
          <cell r="A353" t="str">
            <v>1705307402700</v>
          </cell>
          <cell r="B353" t="str">
            <v>FLANAGAN-CORNELL UNIT 74</v>
          </cell>
          <cell r="C353" t="str">
            <v>LIVINGSTON</v>
          </cell>
          <cell r="D353" t="str">
            <v>Unit</v>
          </cell>
          <cell r="E353"/>
          <cell r="F353">
            <v>292.25</v>
          </cell>
          <cell r="G353"/>
          <cell r="H353">
            <v>44990385</v>
          </cell>
          <cell r="I353">
            <v>3917896.05</v>
          </cell>
          <cell r="J353">
            <v>13405.97</v>
          </cell>
          <cell r="K353"/>
          <cell r="L353">
            <v>11.48</v>
          </cell>
          <cell r="M353">
            <v>11.48</v>
          </cell>
          <cell r="N353">
            <v>3355.03</v>
          </cell>
          <cell r="O353"/>
          <cell r="P353">
            <v>0.36</v>
          </cell>
          <cell r="Q353">
            <v>105.21</v>
          </cell>
          <cell r="R353"/>
          <cell r="S353">
            <v>0.46560000000000001</v>
          </cell>
          <cell r="T353">
            <v>0.46560000000000001</v>
          </cell>
          <cell r="U353"/>
          <cell r="V353">
            <v>1824172.4</v>
          </cell>
          <cell r="W353"/>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cell r="AH353">
            <v>136236.04999999999</v>
          </cell>
          <cell r="AI353"/>
          <cell r="AJ353">
            <v>768709.1</v>
          </cell>
          <cell r="AK353">
            <v>3229423.14</v>
          </cell>
          <cell r="AL353">
            <v>0.82427484006371232</v>
          </cell>
          <cell r="AM353"/>
        </row>
        <row r="354">
          <cell r="A354" t="str">
            <v>1705309001700</v>
          </cell>
          <cell r="B354" t="str">
            <v>PONTIAC TWP H S DIST 90</v>
          </cell>
          <cell r="C354" t="str">
            <v>LIVINGSTON</v>
          </cell>
          <cell r="D354" t="str">
            <v>High School</v>
          </cell>
          <cell r="E354"/>
          <cell r="F354">
            <v>677.32</v>
          </cell>
          <cell r="G354"/>
          <cell r="H354">
            <v>220565124</v>
          </cell>
          <cell r="I354">
            <v>9939401.1500000004</v>
          </cell>
          <cell r="J354">
            <v>14674.6</v>
          </cell>
          <cell r="K354"/>
          <cell r="L354">
            <v>22.19</v>
          </cell>
          <cell r="M354">
            <v>6.82</v>
          </cell>
          <cell r="N354">
            <v>4619.32</v>
          </cell>
          <cell r="O354"/>
          <cell r="P354">
            <v>27.66</v>
          </cell>
          <cell r="Q354">
            <v>18734.669999999998</v>
          </cell>
          <cell r="R354"/>
          <cell r="S354">
            <v>0.22489999999999999</v>
          </cell>
          <cell r="T354">
            <v>0.22489999999999999</v>
          </cell>
          <cell r="U354"/>
          <cell r="V354">
            <v>2235371.31</v>
          </cell>
          <cell r="W354"/>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cell r="AH354">
            <v>209014.8</v>
          </cell>
          <cell r="AI354"/>
          <cell r="AJ354">
            <v>3032573.91</v>
          </cell>
          <cell r="AK354">
            <v>7597626.8200000003</v>
          </cell>
          <cell r="AL354">
            <v>0.76439482674466763</v>
          </cell>
          <cell r="AM354"/>
        </row>
        <row r="355">
          <cell r="A355" t="str">
            <v>1705323001700</v>
          </cell>
          <cell r="B355" t="str">
            <v>DWIGHT TWP H S DIST 230</v>
          </cell>
          <cell r="C355" t="str">
            <v>LIVINGSTON</v>
          </cell>
          <cell r="D355" t="str">
            <v>High School</v>
          </cell>
          <cell r="E355"/>
          <cell r="F355">
            <v>219.49</v>
          </cell>
          <cell r="G355"/>
          <cell r="H355">
            <v>142756946</v>
          </cell>
          <cell r="I355">
            <v>3036224.42</v>
          </cell>
          <cell r="J355">
            <v>13833.08</v>
          </cell>
          <cell r="K355"/>
          <cell r="L355">
            <v>47.01</v>
          </cell>
          <cell r="M355">
            <v>14.46</v>
          </cell>
          <cell r="N355">
            <v>3173.82</v>
          </cell>
          <cell r="O355"/>
          <cell r="P355">
            <v>5.66</v>
          </cell>
          <cell r="Q355">
            <v>1242.31</v>
          </cell>
          <cell r="R355"/>
          <cell r="S355">
            <v>0.63380000000000003</v>
          </cell>
          <cell r="T355">
            <v>0.63380000000000003</v>
          </cell>
          <cell r="U355"/>
          <cell r="V355">
            <v>1924359.03</v>
          </cell>
          <cell r="W355"/>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cell r="AH355">
            <v>57897.440000000002</v>
          </cell>
          <cell r="AI355"/>
          <cell r="AJ355">
            <v>662326.06999999995</v>
          </cell>
          <cell r="AK355">
            <v>3686803.6</v>
          </cell>
          <cell r="AL355">
            <v>1.2142724285183111</v>
          </cell>
          <cell r="AM355"/>
        </row>
        <row r="356">
          <cell r="A356" t="str">
            <v>1705323200200</v>
          </cell>
          <cell r="B356" t="str">
            <v>DWIGHT COMMON SCHOOL DIST 232</v>
          </cell>
          <cell r="C356" t="str">
            <v>LIVINGSTON</v>
          </cell>
          <cell r="D356" t="str">
            <v>Elementary</v>
          </cell>
          <cell r="E356"/>
          <cell r="F356">
            <v>478</v>
          </cell>
          <cell r="G356"/>
          <cell r="H356">
            <v>132102917</v>
          </cell>
          <cell r="I356">
            <v>6162038.3200000003</v>
          </cell>
          <cell r="J356">
            <v>12891.29</v>
          </cell>
          <cell r="K356"/>
          <cell r="L356">
            <v>21.43</v>
          </cell>
          <cell r="M356">
            <v>14.83</v>
          </cell>
          <cell r="N356">
            <v>7088.74</v>
          </cell>
          <cell r="O356"/>
          <cell r="P356">
            <v>7.56</v>
          </cell>
          <cell r="Q356">
            <v>3613.68</v>
          </cell>
          <cell r="R356"/>
          <cell r="S356">
            <v>0.65359999999999996</v>
          </cell>
          <cell r="T356">
            <v>0.65359999999999996</v>
          </cell>
          <cell r="U356"/>
          <cell r="V356">
            <v>4027508.24</v>
          </cell>
          <cell r="W356"/>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cell r="AH356">
            <v>153355.09</v>
          </cell>
          <cell r="AI356"/>
          <cell r="AJ356">
            <v>826496.78</v>
          </cell>
          <cell r="AK356">
            <v>5462597.1700000009</v>
          </cell>
          <cell r="AL356">
            <v>0.88649191814827932</v>
          </cell>
          <cell r="AM356"/>
        </row>
        <row r="357">
          <cell r="A357" t="str">
            <v>1705342500400</v>
          </cell>
          <cell r="B357" t="str">
            <v>ROOKS CREEK C C SCH DIST 425</v>
          </cell>
          <cell r="C357" t="str">
            <v>LIVINGSTON</v>
          </cell>
          <cell r="D357" t="str">
            <v>Elementary</v>
          </cell>
          <cell r="E357"/>
          <cell r="F357">
            <v>61</v>
          </cell>
          <cell r="G357"/>
          <cell r="H357">
            <v>19157327</v>
          </cell>
          <cell r="I357">
            <v>726900.84</v>
          </cell>
          <cell r="J357">
            <v>11916.4</v>
          </cell>
          <cell r="K357"/>
          <cell r="L357">
            <v>26.35</v>
          </cell>
          <cell r="M357">
            <v>18.239999999999998</v>
          </cell>
          <cell r="N357">
            <v>1112.6400000000001</v>
          </cell>
          <cell r="O357"/>
          <cell r="P357">
            <v>37.94</v>
          </cell>
          <cell r="Q357">
            <v>2314.34</v>
          </cell>
          <cell r="R357"/>
          <cell r="S357">
            <v>0.81189999999999996</v>
          </cell>
          <cell r="T357">
            <v>0.81189999999999996</v>
          </cell>
          <cell r="U357"/>
          <cell r="V357">
            <v>590170.79</v>
          </cell>
          <cell r="W357"/>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cell r="AH357">
            <v>3476.88</v>
          </cell>
          <cell r="AI357"/>
          <cell r="AJ357">
            <v>31403.54</v>
          </cell>
          <cell r="AK357">
            <v>787098.77</v>
          </cell>
          <cell r="AL357">
            <v>1.0828145005307739</v>
          </cell>
          <cell r="AM357"/>
        </row>
        <row r="358">
          <cell r="A358" t="str">
            <v>1705342600400</v>
          </cell>
          <cell r="B358" t="str">
            <v>CORNELL C C SCH DIST 426</v>
          </cell>
          <cell r="C358" t="str">
            <v>LIVINGSTON</v>
          </cell>
          <cell r="D358" t="str">
            <v>Elementary</v>
          </cell>
          <cell r="E358"/>
          <cell r="F358">
            <v>98.46</v>
          </cell>
          <cell r="G358"/>
          <cell r="H358">
            <v>22800575</v>
          </cell>
          <cell r="I358">
            <v>1287854.8</v>
          </cell>
          <cell r="J358">
            <v>13079.97</v>
          </cell>
          <cell r="K358"/>
          <cell r="L358">
            <v>17.7</v>
          </cell>
          <cell r="M358">
            <v>12.25</v>
          </cell>
          <cell r="N358">
            <v>1206.1300000000001</v>
          </cell>
          <cell r="O358"/>
          <cell r="P358">
            <v>0.02</v>
          </cell>
          <cell r="Q358">
            <v>1.96</v>
          </cell>
          <cell r="R358"/>
          <cell r="S358">
            <v>0.50970000000000004</v>
          </cell>
          <cell r="T358">
            <v>0.50970000000000004</v>
          </cell>
          <cell r="U358"/>
          <cell r="V358">
            <v>656419.59</v>
          </cell>
          <cell r="W358"/>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cell r="AH358">
            <v>29748.880000000001</v>
          </cell>
          <cell r="AI358"/>
          <cell r="AJ358">
            <v>255375.49</v>
          </cell>
          <cell r="AK358">
            <v>1171009.29</v>
          </cell>
          <cell r="AL358">
            <v>0.90927120821384522</v>
          </cell>
          <cell r="AM358"/>
        </row>
        <row r="359">
          <cell r="A359" t="str">
            <v>1705342900400</v>
          </cell>
          <cell r="B359" t="str">
            <v>PONTIAC C C SCHOOL DIST 429</v>
          </cell>
          <cell r="C359" t="str">
            <v>LIVINGSTON</v>
          </cell>
          <cell r="D359" t="str">
            <v>Elementary</v>
          </cell>
          <cell r="E359"/>
          <cell r="F359">
            <v>1047.3800000000001</v>
          </cell>
          <cell r="G359"/>
          <cell r="H359">
            <v>190980901</v>
          </cell>
          <cell r="I359">
            <v>14295977.810000001</v>
          </cell>
          <cell r="J359">
            <v>13649.27</v>
          </cell>
          <cell r="K359"/>
          <cell r="L359">
            <v>13.35</v>
          </cell>
          <cell r="M359">
            <v>9.24</v>
          </cell>
          <cell r="N359">
            <v>9677.7900000000009</v>
          </cell>
          <cell r="O359"/>
          <cell r="P359">
            <v>8.06</v>
          </cell>
          <cell r="Q359">
            <v>8441.8799999999992</v>
          </cell>
          <cell r="R359"/>
          <cell r="S359">
            <v>0.34160000000000001</v>
          </cell>
          <cell r="T359">
            <v>0.34160000000000001</v>
          </cell>
          <cell r="U359"/>
          <cell r="V359">
            <v>4883506.01</v>
          </cell>
          <cell r="W359"/>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cell r="AH359">
            <v>950228.76</v>
          </cell>
          <cell r="AI359"/>
          <cell r="AJ359">
            <v>4413197.41</v>
          </cell>
          <cell r="AK359">
            <v>11634101.050000001</v>
          </cell>
          <cell r="AL359">
            <v>0.8138023998513747</v>
          </cell>
          <cell r="AM359"/>
        </row>
        <row r="360">
          <cell r="A360" t="str">
            <v>1705343500400</v>
          </cell>
          <cell r="B360" t="str">
            <v>ODELL COMM CONS SCHOOL DIST 435</v>
          </cell>
          <cell r="C360" t="str">
            <v>LIVINGSTON</v>
          </cell>
          <cell r="D360" t="str">
            <v>Elementary</v>
          </cell>
          <cell r="E360"/>
          <cell r="F360">
            <v>167</v>
          </cell>
          <cell r="G360"/>
          <cell r="H360">
            <v>23189099</v>
          </cell>
          <cell r="I360">
            <v>2245110.9700000002</v>
          </cell>
          <cell r="J360">
            <v>13443.77</v>
          </cell>
          <cell r="K360"/>
          <cell r="L360">
            <v>10.32</v>
          </cell>
          <cell r="M360">
            <v>7.14</v>
          </cell>
          <cell r="N360">
            <v>1192.3800000000001</v>
          </cell>
          <cell r="O360"/>
          <cell r="P360">
            <v>24.4</v>
          </cell>
          <cell r="Q360">
            <v>4074.8</v>
          </cell>
          <cell r="R360"/>
          <cell r="S360">
            <v>0.2389</v>
          </cell>
          <cell r="T360">
            <v>0.2389</v>
          </cell>
          <cell r="U360"/>
          <cell r="V360">
            <v>536357.01</v>
          </cell>
          <cell r="W360"/>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cell r="AH360">
            <v>58148.53</v>
          </cell>
          <cell r="AI360"/>
          <cell r="AJ360">
            <v>678761.73</v>
          </cell>
          <cell r="AK360">
            <v>1629309.85</v>
          </cell>
          <cell r="AL360">
            <v>0.72571461801730008</v>
          </cell>
          <cell r="AM360"/>
        </row>
        <row r="361">
          <cell r="A361" t="str">
            <v>1705343800400</v>
          </cell>
          <cell r="B361" t="str">
            <v>SAUNEMIN C CONSOL SCH DIST 438</v>
          </cell>
          <cell r="C361" t="str">
            <v>LIVINGSTON</v>
          </cell>
          <cell r="D361" t="str">
            <v>Elementary</v>
          </cell>
          <cell r="E361"/>
          <cell r="F361">
            <v>115.55</v>
          </cell>
          <cell r="G361"/>
          <cell r="H361">
            <v>7577600</v>
          </cell>
          <cell r="I361">
            <v>1446204.18</v>
          </cell>
          <cell r="J361">
            <v>12515.83</v>
          </cell>
          <cell r="K361"/>
          <cell r="L361">
            <v>5.23</v>
          </cell>
          <cell r="M361">
            <v>3.62</v>
          </cell>
          <cell r="N361">
            <v>418.29</v>
          </cell>
          <cell r="O361"/>
          <cell r="P361">
            <v>71.569999999999993</v>
          </cell>
          <cell r="Q361">
            <v>8269.91</v>
          </cell>
          <cell r="R361"/>
          <cell r="S361">
            <v>0.112</v>
          </cell>
          <cell r="T361">
            <v>0.112</v>
          </cell>
          <cell r="U361"/>
          <cell r="V361">
            <v>161974.85999999999</v>
          </cell>
          <cell r="W361"/>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cell r="AH361">
            <v>47229.24</v>
          </cell>
          <cell r="AI361"/>
          <cell r="AJ361">
            <v>646306.43999999994</v>
          </cell>
          <cell r="AK361">
            <v>1260773.52</v>
          </cell>
          <cell r="AL361">
            <v>0.87178113397514867</v>
          </cell>
          <cell r="AM361"/>
        </row>
        <row r="362">
          <cell r="A362" t="str">
            <v>1705402102600</v>
          </cell>
          <cell r="B362" t="str">
            <v>HARTSBURG EMDEN C U S DIST 21</v>
          </cell>
          <cell r="C362" t="str">
            <v>LOGAN</v>
          </cell>
          <cell r="D362" t="str">
            <v>Unit</v>
          </cell>
          <cell r="E362"/>
          <cell r="F362">
            <v>188.36</v>
          </cell>
          <cell r="G362"/>
          <cell r="H362">
            <v>40539616</v>
          </cell>
          <cell r="I362">
            <v>2492083.13</v>
          </cell>
          <cell r="J362">
            <v>13230.42</v>
          </cell>
          <cell r="K362"/>
          <cell r="L362">
            <v>16.260000000000002</v>
          </cell>
          <cell r="M362">
            <v>16.260000000000002</v>
          </cell>
          <cell r="N362">
            <v>3062.73</v>
          </cell>
          <cell r="O362"/>
          <cell r="P362">
            <v>17.47</v>
          </cell>
          <cell r="Q362">
            <v>3290.64</v>
          </cell>
          <cell r="R362"/>
          <cell r="S362">
            <v>0.72589999999999999</v>
          </cell>
          <cell r="T362">
            <v>0.72589999999999999</v>
          </cell>
          <cell r="U362"/>
          <cell r="V362">
            <v>1809003.14</v>
          </cell>
          <cell r="W362"/>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cell r="AH362">
            <v>72133.61</v>
          </cell>
          <cell r="AI362"/>
          <cell r="AJ362">
            <v>330155.90000000002</v>
          </cell>
          <cell r="AK362">
            <v>2672440.31</v>
          </cell>
          <cell r="AL362">
            <v>1.0723720560637959</v>
          </cell>
          <cell r="AM362"/>
        </row>
        <row r="363">
          <cell r="A363" t="str">
            <v>1705402302600</v>
          </cell>
          <cell r="B363" t="str">
            <v>MT PULASKI COMM UNIT DIST 23</v>
          </cell>
          <cell r="C363" t="str">
            <v>LOGAN</v>
          </cell>
          <cell r="D363" t="str">
            <v>Unit</v>
          </cell>
          <cell r="E363"/>
          <cell r="F363">
            <v>515.75</v>
          </cell>
          <cell r="G363"/>
          <cell r="H363">
            <v>157958120</v>
          </cell>
          <cell r="I363">
            <v>6594223.5899999999</v>
          </cell>
          <cell r="J363">
            <v>12785.69</v>
          </cell>
          <cell r="K363"/>
          <cell r="L363">
            <v>23.95</v>
          </cell>
          <cell r="M363">
            <v>23.95</v>
          </cell>
          <cell r="N363">
            <v>12352.21</v>
          </cell>
          <cell r="O363"/>
          <cell r="P363">
            <v>140.88999999999999</v>
          </cell>
          <cell r="Q363">
            <v>72664.009999999995</v>
          </cell>
          <cell r="R363"/>
          <cell r="S363">
            <v>0.95589999999999997</v>
          </cell>
          <cell r="T363">
            <v>0.9</v>
          </cell>
          <cell r="U363"/>
          <cell r="V363">
            <v>5934801.2300000004</v>
          </cell>
          <cell r="W363"/>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cell r="AH363">
            <v>166623.51999999999</v>
          </cell>
          <cell r="AI363"/>
          <cell r="AJ363">
            <v>549494.15</v>
          </cell>
          <cell r="AK363">
            <v>8182135.7700000005</v>
          </cell>
          <cell r="AL363">
            <v>1.2408035090602685</v>
          </cell>
          <cell r="AM363"/>
        </row>
        <row r="364">
          <cell r="A364" t="str">
            <v>1705402700200</v>
          </cell>
          <cell r="B364" t="str">
            <v>LINCOLN ELEM SCHOOL DIST 27</v>
          </cell>
          <cell r="C364" t="str">
            <v>LOGAN</v>
          </cell>
          <cell r="D364" t="str">
            <v>Elementary</v>
          </cell>
          <cell r="E364"/>
          <cell r="F364">
            <v>1024.56</v>
          </cell>
          <cell r="G364"/>
          <cell r="H364">
            <v>122471623</v>
          </cell>
          <cell r="I364">
            <v>14548709.93</v>
          </cell>
          <cell r="J364">
            <v>14199.95</v>
          </cell>
          <cell r="K364"/>
          <cell r="L364">
            <v>8.41</v>
          </cell>
          <cell r="M364">
            <v>5.82</v>
          </cell>
          <cell r="N364">
            <v>5962.93</v>
          </cell>
          <cell r="O364"/>
          <cell r="P364">
            <v>39.18</v>
          </cell>
          <cell r="Q364">
            <v>40142.26</v>
          </cell>
          <cell r="R364"/>
          <cell r="S364">
            <v>0.1842</v>
          </cell>
          <cell r="T364">
            <v>0.1842</v>
          </cell>
          <cell r="U364"/>
          <cell r="V364">
            <v>2679872.36</v>
          </cell>
          <cell r="W364"/>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cell r="AH364">
            <v>1370439.14</v>
          </cell>
          <cell r="AI364"/>
          <cell r="AJ364">
            <v>6617518.9900000002</v>
          </cell>
          <cell r="AK364">
            <v>11104446.5</v>
          </cell>
          <cell r="AL364">
            <v>0.76325987344776214</v>
          </cell>
          <cell r="AM364"/>
        </row>
        <row r="365">
          <cell r="A365" t="str">
            <v>1705406100400</v>
          </cell>
          <cell r="B365" t="str">
            <v>CHESTER-EAST LINCOLN CCS DIST 61</v>
          </cell>
          <cell r="C365" t="str">
            <v>LOGAN</v>
          </cell>
          <cell r="D365" t="str">
            <v>Elementary</v>
          </cell>
          <cell r="E365"/>
          <cell r="F365">
            <v>279.98</v>
          </cell>
          <cell r="G365"/>
          <cell r="H365">
            <v>91949164</v>
          </cell>
          <cell r="I365">
            <v>3517573.49</v>
          </cell>
          <cell r="J365">
            <v>12563.65</v>
          </cell>
          <cell r="K365"/>
          <cell r="L365">
            <v>26.13</v>
          </cell>
          <cell r="M365">
            <v>18.09</v>
          </cell>
          <cell r="N365">
            <v>5064.83</v>
          </cell>
          <cell r="O365"/>
          <cell r="P365">
            <v>36.119999999999997</v>
          </cell>
          <cell r="Q365">
            <v>10112.870000000001</v>
          </cell>
          <cell r="R365"/>
          <cell r="S365">
            <v>0.80600000000000005</v>
          </cell>
          <cell r="T365">
            <v>0.80600000000000005</v>
          </cell>
          <cell r="U365"/>
          <cell r="V365">
            <v>2835164.23</v>
          </cell>
          <cell r="W365"/>
          <cell r="X365">
            <v>484883.61</v>
          </cell>
          <cell r="Y365">
            <v>321632</v>
          </cell>
          <cell r="Z365">
            <v>3641679.84</v>
          </cell>
          <cell r="AA365">
            <v>1</v>
          </cell>
          <cell r="AB365">
            <v>91949164</v>
          </cell>
          <cell r="AC365">
            <v>2.4214400000000001E-2</v>
          </cell>
          <cell r="AD365">
            <v>2226493.83</v>
          </cell>
          <cell r="AE365">
            <v>0</v>
          </cell>
          <cell r="AF365">
            <v>2835164.23</v>
          </cell>
          <cell r="AG365"/>
          <cell r="AH365">
            <v>91492.84</v>
          </cell>
          <cell r="AI365"/>
          <cell r="AJ365">
            <v>321632</v>
          </cell>
          <cell r="AK365">
            <v>3641679.84</v>
          </cell>
          <cell r="AL365">
            <v>1.0352818072892629</v>
          </cell>
          <cell r="AM365"/>
        </row>
        <row r="366">
          <cell r="A366" t="str">
            <v>1705408800200</v>
          </cell>
          <cell r="B366" t="str">
            <v>NEW HOLLAND-MIDDLETOWN E DIST 88</v>
          </cell>
          <cell r="C366" t="str">
            <v>LOGAN</v>
          </cell>
          <cell r="D366" t="str">
            <v>Elementary</v>
          </cell>
          <cell r="E366"/>
          <cell r="F366">
            <v>82.88</v>
          </cell>
          <cell r="G366"/>
          <cell r="H366">
            <v>44413131</v>
          </cell>
          <cell r="I366">
            <v>1129786.47</v>
          </cell>
          <cell r="J366">
            <v>13631.59</v>
          </cell>
          <cell r="K366"/>
          <cell r="L366">
            <v>39.31</v>
          </cell>
          <cell r="M366">
            <v>27.21</v>
          </cell>
          <cell r="N366">
            <v>2255.16</v>
          </cell>
          <cell r="O366"/>
          <cell r="P366">
            <v>228.91</v>
          </cell>
          <cell r="Q366">
            <v>18972.060000000001</v>
          </cell>
          <cell r="R366"/>
          <cell r="S366">
            <v>0.98509999999999998</v>
          </cell>
          <cell r="T366">
            <v>0.9</v>
          </cell>
          <cell r="U366"/>
          <cell r="V366">
            <v>1016807.82</v>
          </cell>
          <cell r="W366"/>
          <cell r="X366">
            <v>228116.62</v>
          </cell>
          <cell r="Y366">
            <v>160032.72</v>
          </cell>
          <cell r="Z366">
            <v>1404957.16</v>
          </cell>
          <cell r="AA366">
            <v>1</v>
          </cell>
          <cell r="AB366">
            <v>44413131</v>
          </cell>
          <cell r="AC366">
            <v>3.6799699999999998E-2</v>
          </cell>
          <cell r="AD366">
            <v>1634389.89</v>
          </cell>
          <cell r="AE366">
            <v>555823.86</v>
          </cell>
          <cell r="AF366">
            <v>1572631.68</v>
          </cell>
          <cell r="AG366"/>
          <cell r="AH366">
            <v>59012.95</v>
          </cell>
          <cell r="AI366"/>
          <cell r="AJ366">
            <v>160032.72</v>
          </cell>
          <cell r="AK366">
            <v>1960781.0199999998</v>
          </cell>
          <cell r="AL366">
            <v>1.7355323966660707</v>
          </cell>
          <cell r="AM366"/>
        </row>
        <row r="367">
          <cell r="A367" t="str">
            <v>1705409200400</v>
          </cell>
          <cell r="B367" t="str">
            <v>WEST LINCOLN-BROADWELL E S D #92</v>
          </cell>
          <cell r="C367" t="str">
            <v>LOGAN</v>
          </cell>
          <cell r="D367" t="str">
            <v>Elementary</v>
          </cell>
          <cell r="E367"/>
          <cell r="F367">
            <v>189.46</v>
          </cell>
          <cell r="G367"/>
          <cell r="H367">
            <v>90748022</v>
          </cell>
          <cell r="I367">
            <v>2337483.2999999998</v>
          </cell>
          <cell r="J367">
            <v>12337.6</v>
          </cell>
          <cell r="K367"/>
          <cell r="L367">
            <v>38.82</v>
          </cell>
          <cell r="M367">
            <v>26.87</v>
          </cell>
          <cell r="N367">
            <v>5090.79</v>
          </cell>
          <cell r="O367"/>
          <cell r="P367">
            <v>218.74</v>
          </cell>
          <cell r="Q367">
            <v>41442.480000000003</v>
          </cell>
          <cell r="R367"/>
          <cell r="S367">
            <v>0.98319999999999996</v>
          </cell>
          <cell r="T367">
            <v>0.9</v>
          </cell>
          <cell r="U367"/>
          <cell r="V367">
            <v>2103734.9700000002</v>
          </cell>
          <cell r="W367"/>
          <cell r="X367">
            <v>552261.82999999996</v>
          </cell>
          <cell r="Y367">
            <v>152780.26</v>
          </cell>
          <cell r="Z367">
            <v>2808777.0600000005</v>
          </cell>
          <cell r="AA367">
            <v>1</v>
          </cell>
          <cell r="AB367">
            <v>90748022</v>
          </cell>
          <cell r="AC367">
            <v>1.92103E-2</v>
          </cell>
          <cell r="AD367">
            <v>1743296.72</v>
          </cell>
          <cell r="AE367">
            <v>0</v>
          </cell>
          <cell r="AF367">
            <v>2103734.9700000002</v>
          </cell>
          <cell r="AG367"/>
          <cell r="AH367">
            <v>21614.880000000001</v>
          </cell>
          <cell r="AI367"/>
          <cell r="AJ367">
            <v>152780.26</v>
          </cell>
          <cell r="AK367">
            <v>2808777.0600000005</v>
          </cell>
          <cell r="AL367">
            <v>1.2016244394131075</v>
          </cell>
          <cell r="AM367"/>
        </row>
        <row r="368">
          <cell r="A368" t="str">
            <v>1705440401600</v>
          </cell>
          <cell r="B368" t="str">
            <v>LINCOLN COMM H S DIST 404</v>
          </cell>
          <cell r="C368" t="str">
            <v>LOGAN</v>
          </cell>
          <cell r="D368" t="str">
            <v>High School</v>
          </cell>
          <cell r="E368"/>
          <cell r="F368">
            <v>795.66</v>
          </cell>
          <cell r="G368"/>
          <cell r="H368">
            <v>351475647</v>
          </cell>
          <cell r="I368">
            <v>11650806.75</v>
          </cell>
          <cell r="J368">
            <v>14642.94</v>
          </cell>
          <cell r="K368"/>
          <cell r="L368">
            <v>30.16</v>
          </cell>
          <cell r="M368">
            <v>9.2799999999999994</v>
          </cell>
          <cell r="N368">
            <v>7383.72</v>
          </cell>
          <cell r="O368"/>
          <cell r="P368">
            <v>7.84</v>
          </cell>
          <cell r="Q368">
            <v>6237.97</v>
          </cell>
          <cell r="R368"/>
          <cell r="S368">
            <v>0.34370000000000001</v>
          </cell>
          <cell r="T368">
            <v>0.34370000000000001</v>
          </cell>
          <cell r="U368"/>
          <cell r="V368">
            <v>4004382.27</v>
          </cell>
          <cell r="W368"/>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cell r="AH368">
            <v>325162.88</v>
          </cell>
          <cell r="AI368"/>
          <cell r="AJ368">
            <v>2709712.91</v>
          </cell>
          <cell r="AK368">
            <v>9780908.0800000001</v>
          </cell>
          <cell r="AL368">
            <v>0.83950479051590143</v>
          </cell>
          <cell r="AM368"/>
        </row>
        <row r="369">
          <cell r="A369" t="str">
            <v>1706400202600</v>
          </cell>
          <cell r="B369" t="str">
            <v>LEROY COMMUNITY UNIT SCH DIST 2</v>
          </cell>
          <cell r="C369" t="str">
            <v>MCLEAN</v>
          </cell>
          <cell r="D369" t="str">
            <v>Unit</v>
          </cell>
          <cell r="E369"/>
          <cell r="F369">
            <v>734.29</v>
          </cell>
          <cell r="G369"/>
          <cell r="H369">
            <v>114069055</v>
          </cell>
          <cell r="I369">
            <v>9341443.7699999996</v>
          </cell>
          <cell r="J369">
            <v>12721.73</v>
          </cell>
          <cell r="K369"/>
          <cell r="L369">
            <v>12.21</v>
          </cell>
          <cell r="M369">
            <v>12.21</v>
          </cell>
          <cell r="N369">
            <v>8965.68</v>
          </cell>
          <cell r="O369"/>
          <cell r="P369">
            <v>0.01</v>
          </cell>
          <cell r="Q369">
            <v>7.34</v>
          </cell>
          <cell r="R369"/>
          <cell r="S369">
            <v>0.50739999999999996</v>
          </cell>
          <cell r="T369">
            <v>0.50739999999999996</v>
          </cell>
          <cell r="U369"/>
          <cell r="V369">
            <v>4739848.5599999996</v>
          </cell>
          <cell r="W369"/>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cell r="AH369">
            <v>59812.72</v>
          </cell>
          <cell r="AI369"/>
          <cell r="AJ369">
            <v>1791706.02</v>
          </cell>
          <cell r="AK369">
            <v>7181472.4499999993</v>
          </cell>
          <cell r="AL369">
            <v>0.7687754298819699</v>
          </cell>
          <cell r="AM369"/>
        </row>
        <row r="370">
          <cell r="A370" t="str">
            <v>1706400302600</v>
          </cell>
          <cell r="B370" t="str">
            <v>TRI VALLEY C U SCHOOL DISTRICT 3</v>
          </cell>
          <cell r="C370" t="str">
            <v>MCLEAN</v>
          </cell>
          <cell r="D370" t="str">
            <v>Unit</v>
          </cell>
          <cell r="E370"/>
          <cell r="F370">
            <v>1086.6099999999999</v>
          </cell>
          <cell r="G370"/>
          <cell r="H370">
            <v>173888696</v>
          </cell>
          <cell r="I370">
            <v>13235474.470000001</v>
          </cell>
          <cell r="J370">
            <v>12180.51</v>
          </cell>
          <cell r="K370"/>
          <cell r="L370">
            <v>13.13</v>
          </cell>
          <cell r="M370">
            <v>13.13</v>
          </cell>
          <cell r="N370">
            <v>14267.18</v>
          </cell>
          <cell r="O370"/>
          <cell r="P370">
            <v>1.1000000000000001</v>
          </cell>
          <cell r="Q370">
            <v>1195.27</v>
          </cell>
          <cell r="R370"/>
          <cell r="S370">
            <v>0.55989999999999995</v>
          </cell>
          <cell r="T370">
            <v>0.55989999999999995</v>
          </cell>
          <cell r="U370"/>
          <cell r="V370">
            <v>7410542.1500000004</v>
          </cell>
          <cell r="W370"/>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cell r="AH370">
            <v>28755</v>
          </cell>
          <cell r="AI370"/>
          <cell r="AJ370">
            <v>2015154.59</v>
          </cell>
          <cell r="AK370">
            <v>10552042.970000001</v>
          </cell>
          <cell r="AL370">
            <v>0.79725460495712774</v>
          </cell>
          <cell r="AM370"/>
        </row>
        <row r="371">
          <cell r="A371" t="str">
            <v>1706400402600</v>
          </cell>
          <cell r="B371" t="str">
            <v>HEYWORTH C U SCH DIST 4</v>
          </cell>
          <cell r="C371" t="str">
            <v>MCLEAN</v>
          </cell>
          <cell r="D371" t="str">
            <v>Unit</v>
          </cell>
          <cell r="E371"/>
          <cell r="F371">
            <v>857.37</v>
          </cell>
          <cell r="G371"/>
          <cell r="H371">
            <v>100949230</v>
          </cell>
          <cell r="I371">
            <v>11041686.880000001</v>
          </cell>
          <cell r="J371">
            <v>12878.55</v>
          </cell>
          <cell r="K371"/>
          <cell r="L371">
            <v>9.14</v>
          </cell>
          <cell r="M371">
            <v>9.14</v>
          </cell>
          <cell r="N371">
            <v>7836.36</v>
          </cell>
          <cell r="O371"/>
          <cell r="P371">
            <v>8.64</v>
          </cell>
          <cell r="Q371">
            <v>7407.67</v>
          </cell>
          <cell r="R371"/>
          <cell r="S371">
            <v>0.33629999999999999</v>
          </cell>
          <cell r="T371">
            <v>0.33629999999999999</v>
          </cell>
          <cell r="U371"/>
          <cell r="V371">
            <v>3713319.29</v>
          </cell>
          <cell r="W371"/>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cell r="AH371">
            <v>88434.39</v>
          </cell>
          <cell r="AI371"/>
          <cell r="AJ371">
            <v>3623653.53</v>
          </cell>
          <cell r="AK371">
            <v>8009811.0800000001</v>
          </cell>
          <cell r="AL371">
            <v>0.725415524552531</v>
          </cell>
          <cell r="AM371"/>
        </row>
        <row r="372">
          <cell r="A372" t="str">
            <v>1706400502600</v>
          </cell>
          <cell r="B372" t="str">
            <v>MCLEAN COUNTY UNIT DIST NO 5</v>
          </cell>
          <cell r="C372" t="str">
            <v>MCLEAN</v>
          </cell>
          <cell r="D372" t="str">
            <v>Unit</v>
          </cell>
          <cell r="E372"/>
          <cell r="F372">
            <v>12286.28</v>
          </cell>
          <cell r="G372"/>
          <cell r="H372">
            <v>2285155232</v>
          </cell>
          <cell r="I372">
            <v>164366403.83000001</v>
          </cell>
          <cell r="J372">
            <v>13378.04</v>
          </cell>
          <cell r="K372"/>
          <cell r="L372">
            <v>13.9</v>
          </cell>
          <cell r="M372">
            <v>13.9</v>
          </cell>
          <cell r="N372">
            <v>170779.29</v>
          </cell>
          <cell r="O372"/>
          <cell r="P372">
            <v>3.31</v>
          </cell>
          <cell r="Q372">
            <v>40667.58</v>
          </cell>
          <cell r="R372"/>
          <cell r="S372">
            <v>0.60309999999999997</v>
          </cell>
          <cell r="T372">
            <v>0.60309999999999997</v>
          </cell>
          <cell r="U372"/>
          <cell r="V372">
            <v>99129378.140000001</v>
          </cell>
          <cell r="W372"/>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cell r="AH372">
            <v>2075703.51</v>
          </cell>
          <cell r="AI372"/>
          <cell r="AJ372">
            <v>21891663.039999999</v>
          </cell>
          <cell r="AK372">
            <v>127695112.28</v>
          </cell>
          <cell r="AL372">
            <v>0.77689302256726267</v>
          </cell>
          <cell r="AM372"/>
        </row>
        <row r="373">
          <cell r="A373" t="str">
            <v>1706400702600</v>
          </cell>
          <cell r="B373" t="str">
            <v>LEXINGTON C U SCH DIST 7</v>
          </cell>
          <cell r="C373" t="str">
            <v>MCLEAN</v>
          </cell>
          <cell r="D373" t="str">
            <v>Unit</v>
          </cell>
          <cell r="E373"/>
          <cell r="F373">
            <v>479.95</v>
          </cell>
          <cell r="G373"/>
          <cell r="H373">
            <v>89357020</v>
          </cell>
          <cell r="I373">
            <v>6141902.9900000002</v>
          </cell>
          <cell r="J373">
            <v>12796.96</v>
          </cell>
          <cell r="K373"/>
          <cell r="L373">
            <v>14.54</v>
          </cell>
          <cell r="M373">
            <v>14.54</v>
          </cell>
          <cell r="N373">
            <v>6978.47</v>
          </cell>
          <cell r="O373"/>
          <cell r="P373">
            <v>6.05</v>
          </cell>
          <cell r="Q373">
            <v>2903.69</v>
          </cell>
          <cell r="R373"/>
          <cell r="S373">
            <v>0.6381</v>
          </cell>
          <cell r="T373">
            <v>0.6381</v>
          </cell>
          <cell r="U373"/>
          <cell r="V373">
            <v>3919148.29</v>
          </cell>
          <cell r="W373"/>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cell r="AH373">
            <v>85000.57</v>
          </cell>
          <cell r="AI373"/>
          <cell r="AJ373">
            <v>898380.2</v>
          </cell>
          <cell r="AK373">
            <v>5685378.7600000007</v>
          </cell>
          <cell r="AL373">
            <v>0.92567055670802778</v>
          </cell>
          <cell r="AM373"/>
        </row>
        <row r="374">
          <cell r="A374" t="str">
            <v>1706401602600</v>
          </cell>
          <cell r="B374" t="str">
            <v>OLYMPIA C U SCHOOL DIST 16</v>
          </cell>
          <cell r="C374" t="str">
            <v>MCLEAN</v>
          </cell>
          <cell r="D374" t="str">
            <v>Unit</v>
          </cell>
          <cell r="E374"/>
          <cell r="F374">
            <v>1629.61</v>
          </cell>
          <cell r="G374"/>
          <cell r="H374">
            <v>315303405</v>
          </cell>
          <cell r="I374">
            <v>21667278.609999999</v>
          </cell>
          <cell r="J374">
            <v>13295.99</v>
          </cell>
          <cell r="K374"/>
          <cell r="L374">
            <v>14.55</v>
          </cell>
          <cell r="M374">
            <v>14.55</v>
          </cell>
          <cell r="N374">
            <v>23710.82</v>
          </cell>
          <cell r="O374"/>
          <cell r="P374">
            <v>6.1</v>
          </cell>
          <cell r="Q374">
            <v>9940.6200000000008</v>
          </cell>
          <cell r="R374"/>
          <cell r="S374">
            <v>0.63859999999999995</v>
          </cell>
          <cell r="T374">
            <v>0.63859999999999995</v>
          </cell>
          <cell r="U374"/>
          <cell r="V374">
            <v>13836724.119999999</v>
          </cell>
          <cell r="W374"/>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cell r="AH374">
            <v>403247.69</v>
          </cell>
          <cell r="AI374"/>
          <cell r="AJ374">
            <v>3077554.51</v>
          </cell>
          <cell r="AK374">
            <v>18235503.909999996</v>
          </cell>
          <cell r="AL374">
            <v>0.84161487181799788</v>
          </cell>
          <cell r="AM374"/>
        </row>
        <row r="375">
          <cell r="A375" t="str">
            <v>1706401902600</v>
          </cell>
          <cell r="B375" t="str">
            <v>RIDGEVIEW COMM UNIT SCH DIST 19</v>
          </cell>
          <cell r="C375" t="str">
            <v>MCLEAN</v>
          </cell>
          <cell r="D375" t="str">
            <v>Unit</v>
          </cell>
          <cell r="E375"/>
          <cell r="F375">
            <v>523.96</v>
          </cell>
          <cell r="G375"/>
          <cell r="H375">
            <v>137159945</v>
          </cell>
          <cell r="I375">
            <v>6858374.0300000003</v>
          </cell>
          <cell r="J375">
            <v>13089.49</v>
          </cell>
          <cell r="K375"/>
          <cell r="L375">
            <v>19.989999999999998</v>
          </cell>
          <cell r="M375">
            <v>19.989999999999998</v>
          </cell>
          <cell r="N375">
            <v>10473.959999999999</v>
          </cell>
          <cell r="O375"/>
          <cell r="P375">
            <v>62.56</v>
          </cell>
          <cell r="Q375">
            <v>32778.93</v>
          </cell>
          <cell r="R375"/>
          <cell r="S375">
            <v>0.87209999999999999</v>
          </cell>
          <cell r="T375">
            <v>0.87209999999999999</v>
          </cell>
          <cell r="U375"/>
          <cell r="V375">
            <v>5981187.9900000002</v>
          </cell>
          <cell r="W375"/>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cell r="AH375">
            <v>138037.60999999999</v>
          </cell>
          <cell r="AI375"/>
          <cell r="AJ375">
            <v>565357.59</v>
          </cell>
          <cell r="AK375">
            <v>7513316.7000000002</v>
          </cell>
          <cell r="AL375">
            <v>1.0954953269003906</v>
          </cell>
          <cell r="AM375"/>
        </row>
        <row r="376">
          <cell r="A376" t="str">
            <v>1706408702500</v>
          </cell>
          <cell r="B376" t="str">
            <v>BLOOMINGTON SCH DIST 87</v>
          </cell>
          <cell r="C376" t="str">
            <v>MCLEAN</v>
          </cell>
          <cell r="D376" t="str">
            <v>Unit</v>
          </cell>
          <cell r="E376"/>
          <cell r="F376">
            <v>4839.13</v>
          </cell>
          <cell r="G376"/>
          <cell r="H376">
            <v>853763647</v>
          </cell>
          <cell r="I376">
            <v>70774913.370000005</v>
          </cell>
          <cell r="J376">
            <v>14625.54</v>
          </cell>
          <cell r="K376"/>
          <cell r="L376">
            <v>12.06</v>
          </cell>
          <cell r="M376">
            <v>12.06</v>
          </cell>
          <cell r="N376">
            <v>58359.9</v>
          </cell>
          <cell r="O376"/>
          <cell r="P376">
            <v>0</v>
          </cell>
          <cell r="Q376">
            <v>0</v>
          </cell>
          <cell r="R376"/>
          <cell r="S376">
            <v>0.49880000000000002</v>
          </cell>
          <cell r="T376">
            <v>0.49880000000000002</v>
          </cell>
          <cell r="U376"/>
          <cell r="V376">
            <v>35302526.780000001</v>
          </cell>
          <cell r="W376"/>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cell r="AH376">
            <v>4138748.47</v>
          </cell>
          <cell r="AI376"/>
          <cell r="AJ376">
            <v>8949938.7699999996</v>
          </cell>
          <cell r="AK376">
            <v>60466602.909999996</v>
          </cell>
          <cell r="AL376">
            <v>0.85435078661121355</v>
          </cell>
          <cell r="AM376"/>
        </row>
        <row r="377">
          <cell r="A377" t="str">
            <v>1900000000093</v>
          </cell>
          <cell r="B377" t="str">
            <v>SAFE SCH-DU PAGE ROE</v>
          </cell>
          <cell r="C377" t="str">
            <v>DUPAGE</v>
          </cell>
          <cell r="D377" t="str">
            <v>Regional</v>
          </cell>
          <cell r="E377"/>
          <cell r="F377">
            <v>59</v>
          </cell>
          <cell r="G377"/>
          <cell r="H377">
            <v>0</v>
          </cell>
          <cell r="I377">
            <v>920277.81</v>
          </cell>
          <cell r="J377">
            <v>15597.92</v>
          </cell>
          <cell r="K377"/>
          <cell r="L377">
            <v>0</v>
          </cell>
          <cell r="M377">
            <v>0</v>
          </cell>
          <cell r="N377">
            <v>0</v>
          </cell>
          <cell r="O377"/>
          <cell r="P377">
            <v>0</v>
          </cell>
          <cell r="Q377">
            <v>0</v>
          </cell>
          <cell r="R377"/>
          <cell r="S377">
            <v>0</v>
          </cell>
          <cell r="T377">
            <v>0.1</v>
          </cell>
          <cell r="U377"/>
          <cell r="V377">
            <v>92027.78</v>
          </cell>
          <cell r="W377"/>
          <cell r="X377">
            <v>0</v>
          </cell>
          <cell r="Y377">
            <v>438253.13</v>
          </cell>
          <cell r="Z377">
            <v>530280.91</v>
          </cell>
          <cell r="AA377">
            <v>0.57621829434309624</v>
          </cell>
          <cell r="AB377">
            <v>0</v>
          </cell>
          <cell r="AC377">
            <v>0</v>
          </cell>
          <cell r="AD377">
            <v>0</v>
          </cell>
          <cell r="AE377">
            <v>0</v>
          </cell>
          <cell r="AF377">
            <v>92027.78</v>
          </cell>
          <cell r="AG377"/>
          <cell r="AH377">
            <v>0</v>
          </cell>
          <cell r="AI377"/>
          <cell r="AJ377">
            <v>438253.13</v>
          </cell>
          <cell r="AK377">
            <v>530280.91</v>
          </cell>
          <cell r="AL377">
            <v>0.57621829434309624</v>
          </cell>
          <cell r="AM377"/>
        </row>
        <row r="378">
          <cell r="A378" t="str">
            <v>1900000000095</v>
          </cell>
          <cell r="B378" t="str">
            <v>ALOP-DU PAGE ROE</v>
          </cell>
          <cell r="C378" t="str">
            <v>DUPAGE</v>
          </cell>
          <cell r="D378" t="str">
            <v>Regional</v>
          </cell>
          <cell r="E378"/>
          <cell r="F378">
            <v>203</v>
          </cell>
          <cell r="G378"/>
          <cell r="H378">
            <v>0</v>
          </cell>
          <cell r="I378">
            <v>3140198.66</v>
          </cell>
          <cell r="J378">
            <v>15468.95</v>
          </cell>
          <cell r="K378"/>
          <cell r="L378">
            <v>0</v>
          </cell>
          <cell r="M378">
            <v>0</v>
          </cell>
          <cell r="N378">
            <v>0</v>
          </cell>
          <cell r="O378"/>
          <cell r="P378">
            <v>0</v>
          </cell>
          <cell r="Q378">
            <v>0</v>
          </cell>
          <cell r="R378"/>
          <cell r="S378">
            <v>0</v>
          </cell>
          <cell r="T378">
            <v>0.1</v>
          </cell>
          <cell r="U378"/>
          <cell r="V378">
            <v>314019.86</v>
          </cell>
          <cell r="W378"/>
          <cell r="X378">
            <v>0</v>
          </cell>
          <cell r="Y378">
            <v>5367989.9099999992</v>
          </cell>
          <cell r="Z378">
            <v>5682009.7699999996</v>
          </cell>
          <cell r="AA378">
            <v>1</v>
          </cell>
          <cell r="AB378">
            <v>0</v>
          </cell>
          <cell r="AC378">
            <v>0</v>
          </cell>
          <cell r="AD378">
            <v>0</v>
          </cell>
          <cell r="AE378">
            <v>0</v>
          </cell>
          <cell r="AF378">
            <v>314019.86</v>
          </cell>
          <cell r="AG378"/>
          <cell r="AH378">
            <v>0</v>
          </cell>
          <cell r="AI378"/>
          <cell r="AJ378">
            <v>5367989.91</v>
          </cell>
          <cell r="AK378">
            <v>5682009.7700000005</v>
          </cell>
          <cell r="AL378">
            <v>1.8094427726429259</v>
          </cell>
          <cell r="AM378"/>
        </row>
        <row r="379">
          <cell r="A379" t="str">
            <v>1902200200200</v>
          </cell>
          <cell r="B379" t="str">
            <v>BENSENVILLE SCHOOL DISTRICT 2</v>
          </cell>
          <cell r="C379" t="str">
            <v>DUPAGE</v>
          </cell>
          <cell r="D379" t="str">
            <v>Elementary</v>
          </cell>
          <cell r="E379"/>
          <cell r="F379">
            <v>2007.31</v>
          </cell>
          <cell r="G379"/>
          <cell r="H379">
            <v>645010464</v>
          </cell>
          <cell r="I379">
            <v>34525277.799999997</v>
          </cell>
          <cell r="J379">
            <v>17199.77</v>
          </cell>
          <cell r="K379"/>
          <cell r="L379">
            <v>18.68</v>
          </cell>
          <cell r="M379">
            <v>12.93</v>
          </cell>
          <cell r="N379">
            <v>25954.51</v>
          </cell>
          <cell r="O379"/>
          <cell r="P379">
            <v>0.72</v>
          </cell>
          <cell r="Q379">
            <v>1445.26</v>
          </cell>
          <cell r="R379"/>
          <cell r="S379">
            <v>0.54859999999999998</v>
          </cell>
          <cell r="T379">
            <v>0.54859999999999998</v>
          </cell>
          <cell r="U379"/>
          <cell r="V379">
            <v>18940567.399999999</v>
          </cell>
          <cell r="W379"/>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cell r="AH379">
            <v>1930615.39</v>
          </cell>
          <cell r="AI379"/>
          <cell r="AJ379">
            <v>4155609.16</v>
          </cell>
          <cell r="AK379">
            <v>31643019.030000001</v>
          </cell>
          <cell r="AL379">
            <v>0.9165174343651481</v>
          </cell>
          <cell r="AM379"/>
        </row>
        <row r="380">
          <cell r="A380" t="str">
            <v>1902200400200</v>
          </cell>
          <cell r="B380" t="str">
            <v>ADDISON SCHOOL DIST 4</v>
          </cell>
          <cell r="C380" t="str">
            <v>DUPAGE</v>
          </cell>
          <cell r="D380" t="str">
            <v>Elementary</v>
          </cell>
          <cell r="E380"/>
          <cell r="F380">
            <v>3515.96</v>
          </cell>
          <cell r="G380"/>
          <cell r="H380">
            <v>1124969370</v>
          </cell>
          <cell r="I380">
            <v>61927101.719999999</v>
          </cell>
          <cell r="J380">
            <v>17613.14</v>
          </cell>
          <cell r="K380"/>
          <cell r="L380">
            <v>18.16</v>
          </cell>
          <cell r="M380">
            <v>12.57</v>
          </cell>
          <cell r="N380">
            <v>44195.61</v>
          </cell>
          <cell r="O380"/>
          <cell r="P380">
            <v>0.24</v>
          </cell>
          <cell r="Q380">
            <v>843.83</v>
          </cell>
          <cell r="R380"/>
          <cell r="S380">
            <v>0.52800000000000002</v>
          </cell>
          <cell r="T380">
            <v>0.52800000000000002</v>
          </cell>
          <cell r="U380"/>
          <cell r="V380">
            <v>32697509.699999999</v>
          </cell>
          <cell r="W380"/>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cell r="AH380">
            <v>5579309.1600000001</v>
          </cell>
          <cell r="AI380"/>
          <cell r="AJ380">
            <v>11561619.939999999</v>
          </cell>
          <cell r="AK380">
            <v>47922458.089999996</v>
          </cell>
          <cell r="AL380">
            <v>0.77385275200959291</v>
          </cell>
          <cell r="AM380"/>
        </row>
        <row r="381">
          <cell r="A381" t="str">
            <v>1902200700200</v>
          </cell>
          <cell r="B381" t="str">
            <v>WOOD DALE SCHOOL DISTRICT 7</v>
          </cell>
          <cell r="C381" t="str">
            <v>DUPAGE</v>
          </cell>
          <cell r="D381" t="str">
            <v>Elementary</v>
          </cell>
          <cell r="E381"/>
          <cell r="F381">
            <v>890.96</v>
          </cell>
          <cell r="G381"/>
          <cell r="H381">
            <v>546599927</v>
          </cell>
          <cell r="I381">
            <v>15111822.279999999</v>
          </cell>
          <cell r="J381">
            <v>16961.28</v>
          </cell>
          <cell r="K381"/>
          <cell r="L381">
            <v>36.17</v>
          </cell>
          <cell r="M381">
            <v>25.04</v>
          </cell>
          <cell r="N381">
            <v>22309.63</v>
          </cell>
          <cell r="O381"/>
          <cell r="P381">
            <v>167.96</v>
          </cell>
          <cell r="Q381">
            <v>149645.64000000001</v>
          </cell>
          <cell r="R381"/>
          <cell r="S381">
            <v>0.96870000000000001</v>
          </cell>
          <cell r="T381">
            <v>0.9</v>
          </cell>
          <cell r="U381"/>
          <cell r="V381">
            <v>13600640.050000001</v>
          </cell>
          <cell r="W381"/>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cell r="AH381">
            <v>906703.43</v>
          </cell>
          <cell r="AI381"/>
          <cell r="AJ381">
            <v>1695932.24</v>
          </cell>
          <cell r="AK381">
            <v>16598715.560000001</v>
          </cell>
          <cell r="AL381">
            <v>1.0983927187899671</v>
          </cell>
          <cell r="AM381"/>
        </row>
        <row r="382">
          <cell r="A382" t="str">
            <v>1902201000200</v>
          </cell>
          <cell r="B382" t="str">
            <v>ITASCA SCHOOL DIST 10</v>
          </cell>
          <cell r="C382" t="str">
            <v>DUPAGE</v>
          </cell>
          <cell r="D382" t="str">
            <v>Elementary</v>
          </cell>
          <cell r="E382"/>
          <cell r="F382">
            <v>990.8</v>
          </cell>
          <cell r="G382"/>
          <cell r="H382">
            <v>506711034</v>
          </cell>
          <cell r="I382">
            <v>13612458.35</v>
          </cell>
          <cell r="J382">
            <v>13738.85</v>
          </cell>
          <cell r="K382"/>
          <cell r="L382">
            <v>37.22</v>
          </cell>
          <cell r="M382">
            <v>25.76</v>
          </cell>
          <cell r="N382">
            <v>25523</v>
          </cell>
          <cell r="O382"/>
          <cell r="P382">
            <v>187.14</v>
          </cell>
          <cell r="Q382">
            <v>185418.31</v>
          </cell>
          <cell r="R382"/>
          <cell r="S382">
            <v>0.97529999999999994</v>
          </cell>
          <cell r="T382">
            <v>0.9</v>
          </cell>
          <cell r="U382"/>
          <cell r="V382">
            <v>12251212.51</v>
          </cell>
          <cell r="W382"/>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cell r="AH382">
            <v>92350.6</v>
          </cell>
          <cell r="AI382"/>
          <cell r="AJ382">
            <v>696640.74</v>
          </cell>
          <cell r="AK382">
            <v>13389275.18</v>
          </cell>
          <cell r="AL382">
            <v>0.98360449198362465</v>
          </cell>
          <cell r="AM382"/>
        </row>
        <row r="383">
          <cell r="A383" t="str">
            <v>1902201100200</v>
          </cell>
          <cell r="B383" t="str">
            <v>MEDINAH SCHOOL DISTRICT 11</v>
          </cell>
          <cell r="C383" t="str">
            <v>DUPAGE</v>
          </cell>
          <cell r="D383" t="str">
            <v>Elementary</v>
          </cell>
          <cell r="E383"/>
          <cell r="F383">
            <v>629</v>
          </cell>
          <cell r="G383"/>
          <cell r="H383">
            <v>295277960</v>
          </cell>
          <cell r="I383">
            <v>9712067.2599999998</v>
          </cell>
          <cell r="J383">
            <v>15440.48</v>
          </cell>
          <cell r="K383"/>
          <cell r="L383">
            <v>30.4</v>
          </cell>
          <cell r="M383">
            <v>21.04</v>
          </cell>
          <cell r="N383">
            <v>13234.16</v>
          </cell>
          <cell r="O383"/>
          <cell r="P383">
            <v>80.28</v>
          </cell>
          <cell r="Q383">
            <v>50496.12</v>
          </cell>
          <cell r="R383"/>
          <cell r="S383">
            <v>0.90100000000000002</v>
          </cell>
          <cell r="T383">
            <v>0.9</v>
          </cell>
          <cell r="U383"/>
          <cell r="V383">
            <v>8740860.5299999993</v>
          </cell>
          <cell r="W383"/>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cell r="AH383">
            <v>300882.03000000003</v>
          </cell>
          <cell r="AI383"/>
          <cell r="AJ383">
            <v>742164.27</v>
          </cell>
          <cell r="AK383">
            <v>10698939.819999998</v>
          </cell>
          <cell r="AL383">
            <v>1.1016130277499745</v>
          </cell>
          <cell r="AM383"/>
        </row>
        <row r="384">
          <cell r="A384" t="str">
            <v>1902201200200</v>
          </cell>
          <cell r="B384" t="str">
            <v>ROSELLE SCHOOL DISTRICT 12</v>
          </cell>
          <cell r="C384" t="str">
            <v>DUPAGE</v>
          </cell>
          <cell r="D384" t="str">
            <v>Elementary</v>
          </cell>
          <cell r="E384"/>
          <cell r="F384">
            <v>695</v>
          </cell>
          <cell r="G384"/>
          <cell r="H384">
            <v>266719371</v>
          </cell>
          <cell r="I384">
            <v>10015451.07</v>
          </cell>
          <cell r="J384">
            <v>14410.72</v>
          </cell>
          <cell r="K384"/>
          <cell r="L384">
            <v>26.63</v>
          </cell>
          <cell r="M384">
            <v>18.43</v>
          </cell>
          <cell r="N384">
            <v>12808.85</v>
          </cell>
          <cell r="O384"/>
          <cell r="P384">
            <v>40.32</v>
          </cell>
          <cell r="Q384">
            <v>28022.400000000001</v>
          </cell>
          <cell r="R384"/>
          <cell r="S384">
            <v>0.81920000000000004</v>
          </cell>
          <cell r="T384">
            <v>0.81920000000000004</v>
          </cell>
          <cell r="U384"/>
          <cell r="V384">
            <v>8204657.5099999998</v>
          </cell>
          <cell r="W384"/>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cell r="AH384">
            <v>103342.2</v>
          </cell>
          <cell r="AI384"/>
          <cell r="AJ384">
            <v>584341.52</v>
          </cell>
          <cell r="AK384">
            <v>10247417.199999999</v>
          </cell>
          <cell r="AL384">
            <v>1.0231608270440085</v>
          </cell>
          <cell r="AM384"/>
        </row>
        <row r="385">
          <cell r="A385" t="str">
            <v>1902201300200</v>
          </cell>
          <cell r="B385" t="str">
            <v>BLOOMINGDALE SCHOOL DISTRICT 13</v>
          </cell>
          <cell r="C385" t="str">
            <v>DUPAGE</v>
          </cell>
          <cell r="D385" t="str">
            <v>Elementary</v>
          </cell>
          <cell r="E385"/>
          <cell r="F385">
            <v>1311.7</v>
          </cell>
          <cell r="G385"/>
          <cell r="H385">
            <v>537010201</v>
          </cell>
          <cell r="I385">
            <v>17615646.399999999</v>
          </cell>
          <cell r="J385">
            <v>13429.63</v>
          </cell>
          <cell r="K385"/>
          <cell r="L385">
            <v>30.48</v>
          </cell>
          <cell r="M385">
            <v>21.1</v>
          </cell>
          <cell r="N385">
            <v>27676.87</v>
          </cell>
          <cell r="O385"/>
          <cell r="P385">
            <v>81.36</v>
          </cell>
          <cell r="Q385">
            <v>106719.91</v>
          </cell>
          <cell r="R385"/>
          <cell r="S385">
            <v>0.90249999999999997</v>
          </cell>
          <cell r="T385">
            <v>0.9</v>
          </cell>
          <cell r="U385"/>
          <cell r="V385">
            <v>15854081.76</v>
          </cell>
          <cell r="W385"/>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cell r="AH385">
            <v>148334.47</v>
          </cell>
          <cell r="AI385"/>
          <cell r="AJ385">
            <v>916973.45</v>
          </cell>
          <cell r="AK385">
            <v>18172640.739999998</v>
          </cell>
          <cell r="AL385">
            <v>1.0316192961275608</v>
          </cell>
          <cell r="AM385"/>
        </row>
        <row r="386">
          <cell r="A386" t="str">
            <v>1902201500200</v>
          </cell>
          <cell r="B386" t="str">
            <v>MARQUARDT SCHOOL DISTRICT 15</v>
          </cell>
          <cell r="C386" t="str">
            <v>DUPAGE</v>
          </cell>
          <cell r="D386" t="str">
            <v>Elementary</v>
          </cell>
          <cell r="E386"/>
          <cell r="F386">
            <v>2370.14</v>
          </cell>
          <cell r="G386"/>
          <cell r="H386">
            <v>640828900</v>
          </cell>
          <cell r="I386">
            <v>40621294.240000002</v>
          </cell>
          <cell r="J386">
            <v>17138.77</v>
          </cell>
          <cell r="K386"/>
          <cell r="L386">
            <v>15.77</v>
          </cell>
          <cell r="M386">
            <v>10.91</v>
          </cell>
          <cell r="N386">
            <v>25858.22</v>
          </cell>
          <cell r="O386"/>
          <cell r="P386">
            <v>1.36</v>
          </cell>
          <cell r="Q386">
            <v>3223.39</v>
          </cell>
          <cell r="R386"/>
          <cell r="S386">
            <v>0.43319999999999997</v>
          </cell>
          <cell r="T386">
            <v>0.43319999999999997</v>
          </cell>
          <cell r="U386"/>
          <cell r="V386">
            <v>17597144.66</v>
          </cell>
          <cell r="W386"/>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cell r="AH386">
            <v>4576381.62</v>
          </cell>
          <cell r="AI386"/>
          <cell r="AJ386">
            <v>11603495.449999999</v>
          </cell>
          <cell r="AK386">
            <v>36129586.149999999</v>
          </cell>
          <cell r="AL386">
            <v>0.88942479125697094</v>
          </cell>
          <cell r="AM386"/>
        </row>
        <row r="387">
          <cell r="A387" t="str">
            <v>1902201600200</v>
          </cell>
          <cell r="B387" t="str">
            <v>QUEEN BEE SCHOOL DISTRICT 16</v>
          </cell>
          <cell r="C387" t="str">
            <v>DUPAGE</v>
          </cell>
          <cell r="D387" t="str">
            <v>Elementary</v>
          </cell>
          <cell r="E387"/>
          <cell r="F387">
            <v>1654.64</v>
          </cell>
          <cell r="G387"/>
          <cell r="H387">
            <v>392090416</v>
          </cell>
          <cell r="I387">
            <v>27803239</v>
          </cell>
          <cell r="J387">
            <v>16803.189999999999</v>
          </cell>
          <cell r="K387"/>
          <cell r="L387">
            <v>14.1</v>
          </cell>
          <cell r="M387">
            <v>9.76</v>
          </cell>
          <cell r="N387">
            <v>16149.28</v>
          </cell>
          <cell r="O387"/>
          <cell r="P387">
            <v>5.38</v>
          </cell>
          <cell r="Q387">
            <v>8901.9599999999991</v>
          </cell>
          <cell r="R387"/>
          <cell r="S387">
            <v>0.36940000000000001</v>
          </cell>
          <cell r="T387">
            <v>0.36940000000000001</v>
          </cell>
          <cell r="U387"/>
          <cell r="V387">
            <v>10270516.48</v>
          </cell>
          <cell r="W387"/>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cell r="AH387">
            <v>1446840.94</v>
          </cell>
          <cell r="AI387"/>
          <cell r="AJ387">
            <v>9181666.5199999996</v>
          </cell>
          <cell r="AK387">
            <v>22989747.719999999</v>
          </cell>
          <cell r="AL387">
            <v>0.82687300281812481</v>
          </cell>
          <cell r="AM387"/>
        </row>
        <row r="388">
          <cell r="A388" t="str">
            <v>1902202000200</v>
          </cell>
          <cell r="B388" t="str">
            <v>KEENEYVILLE SCHOOL DISTRICT 20</v>
          </cell>
          <cell r="C388" t="str">
            <v>DUPAGE</v>
          </cell>
          <cell r="D388" t="str">
            <v>Elementary</v>
          </cell>
          <cell r="E388"/>
          <cell r="F388">
            <v>1312.39</v>
          </cell>
          <cell r="G388"/>
          <cell r="H388">
            <v>392279495</v>
          </cell>
          <cell r="I388">
            <v>21424794.32</v>
          </cell>
          <cell r="J388">
            <v>16325.02</v>
          </cell>
          <cell r="K388"/>
          <cell r="L388">
            <v>18.3</v>
          </cell>
          <cell r="M388">
            <v>12.66</v>
          </cell>
          <cell r="N388">
            <v>16614.849999999999</v>
          </cell>
          <cell r="O388"/>
          <cell r="P388">
            <v>0.33</v>
          </cell>
          <cell r="Q388">
            <v>433.08</v>
          </cell>
          <cell r="R388"/>
          <cell r="S388">
            <v>0.53320000000000001</v>
          </cell>
          <cell r="T388">
            <v>0.53320000000000001</v>
          </cell>
          <cell r="U388"/>
          <cell r="V388">
            <v>11423700.33</v>
          </cell>
          <cell r="W388"/>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cell r="AH388">
            <v>1035589.12</v>
          </cell>
          <cell r="AI388"/>
          <cell r="AJ388">
            <v>2620348.5499999998</v>
          </cell>
          <cell r="AK388">
            <v>16034445.300000001</v>
          </cell>
          <cell r="AL388">
            <v>0.74840603183909593</v>
          </cell>
          <cell r="AM388"/>
        </row>
        <row r="389">
          <cell r="A389" t="str">
            <v>1902202500200</v>
          </cell>
          <cell r="B389" t="str">
            <v>BENJAMIN SCHOOL DISTRICT 25</v>
          </cell>
          <cell r="C389" t="str">
            <v>DUPAGE</v>
          </cell>
          <cell r="D389" t="str">
            <v>Elementary</v>
          </cell>
          <cell r="E389"/>
          <cell r="F389">
            <v>593.5</v>
          </cell>
          <cell r="G389"/>
          <cell r="H389">
            <v>235410411</v>
          </cell>
          <cell r="I389">
            <v>8285487.3899999997</v>
          </cell>
          <cell r="J389">
            <v>13960.38</v>
          </cell>
          <cell r="K389"/>
          <cell r="L389">
            <v>28.41</v>
          </cell>
          <cell r="M389">
            <v>19.66</v>
          </cell>
          <cell r="N389">
            <v>11668.21</v>
          </cell>
          <cell r="O389"/>
          <cell r="P389">
            <v>57.45</v>
          </cell>
          <cell r="Q389">
            <v>34096.57</v>
          </cell>
          <cell r="R389"/>
          <cell r="S389">
            <v>0.8619</v>
          </cell>
          <cell r="T389">
            <v>0.8619</v>
          </cell>
          <cell r="U389"/>
          <cell r="V389">
            <v>7141261.5800000001</v>
          </cell>
          <cell r="W389"/>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cell r="AH389">
            <v>49343.91</v>
          </cell>
          <cell r="AI389"/>
          <cell r="AJ389">
            <v>567733.6</v>
          </cell>
          <cell r="AK389">
            <v>10664062.979999999</v>
          </cell>
          <cell r="AL389">
            <v>1.2870773290743007</v>
          </cell>
          <cell r="AM389"/>
        </row>
        <row r="390">
          <cell r="A390" t="str">
            <v>1902203300200</v>
          </cell>
          <cell r="B390" t="str">
            <v>WEST CHICAGO SCHOOL DIST 33</v>
          </cell>
          <cell r="C390" t="str">
            <v>DUPAGE</v>
          </cell>
          <cell r="D390" t="str">
            <v>Elementary</v>
          </cell>
          <cell r="E390"/>
          <cell r="F390">
            <v>3350.78</v>
          </cell>
          <cell r="G390"/>
          <cell r="H390">
            <v>752992020</v>
          </cell>
          <cell r="I390">
            <v>62091562.689999998</v>
          </cell>
          <cell r="J390">
            <v>18530.48</v>
          </cell>
          <cell r="K390"/>
          <cell r="L390">
            <v>12.12</v>
          </cell>
          <cell r="M390">
            <v>8.39</v>
          </cell>
          <cell r="N390">
            <v>28113.040000000001</v>
          </cell>
          <cell r="O390"/>
          <cell r="P390">
            <v>13.61</v>
          </cell>
          <cell r="Q390">
            <v>45604.11</v>
          </cell>
          <cell r="R390"/>
          <cell r="S390">
            <v>0.2979</v>
          </cell>
          <cell r="T390">
            <v>0.2979</v>
          </cell>
          <cell r="U390"/>
          <cell r="V390">
            <v>18497076.52</v>
          </cell>
          <cell r="W390"/>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cell r="AH390">
            <v>5502643.4800000004</v>
          </cell>
          <cell r="AI390"/>
          <cell r="AJ390">
            <v>24862913.489999998</v>
          </cell>
          <cell r="AK390">
            <v>51445983.400000006</v>
          </cell>
          <cell r="AL390">
            <v>0.82855030814493436</v>
          </cell>
          <cell r="AM390"/>
        </row>
        <row r="391">
          <cell r="A391" t="str">
            <v>1902203400200</v>
          </cell>
          <cell r="B391" t="str">
            <v>WINFIELD SCHOOL DISTRICT 34</v>
          </cell>
          <cell r="C391" t="str">
            <v>DUPAGE</v>
          </cell>
          <cell r="D391" t="str">
            <v>Elementary</v>
          </cell>
          <cell r="E391"/>
          <cell r="F391">
            <v>286.14</v>
          </cell>
          <cell r="G391"/>
          <cell r="H391">
            <v>136055399</v>
          </cell>
          <cell r="I391">
            <v>4082177.16</v>
          </cell>
          <cell r="J391">
            <v>14266.36</v>
          </cell>
          <cell r="K391"/>
          <cell r="L391">
            <v>33.32</v>
          </cell>
          <cell r="M391">
            <v>23.06</v>
          </cell>
          <cell r="N391">
            <v>6598.38</v>
          </cell>
          <cell r="O391"/>
          <cell r="P391">
            <v>120.56</v>
          </cell>
          <cell r="Q391">
            <v>34497.03</v>
          </cell>
          <cell r="R391"/>
          <cell r="S391">
            <v>0.94259999999999999</v>
          </cell>
          <cell r="T391">
            <v>0.9</v>
          </cell>
          <cell r="U391"/>
          <cell r="V391">
            <v>3673959.44</v>
          </cell>
          <cell r="W391"/>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cell r="AH391">
            <v>38889.269999999997</v>
          </cell>
          <cell r="AI391"/>
          <cell r="AJ391">
            <v>279380.06</v>
          </cell>
          <cell r="AK391">
            <v>4999354.5399999991</v>
          </cell>
          <cell r="AL391">
            <v>1.2246784850464449</v>
          </cell>
          <cell r="AM391"/>
        </row>
        <row r="392">
          <cell r="A392" t="str">
            <v>1902204100200</v>
          </cell>
          <cell r="B392" t="str">
            <v>GLEN ELLYN SCHOOL DISTRICT 41</v>
          </cell>
          <cell r="C392" t="str">
            <v>DUPAGE</v>
          </cell>
          <cell r="D392" t="str">
            <v>Elementary</v>
          </cell>
          <cell r="E392"/>
          <cell r="F392">
            <v>3267.47</v>
          </cell>
          <cell r="G392"/>
          <cell r="H392">
            <v>1373869368</v>
          </cell>
          <cell r="I392">
            <v>45423482.07</v>
          </cell>
          <cell r="J392">
            <v>13901.72</v>
          </cell>
          <cell r="K392"/>
          <cell r="L392">
            <v>30.24</v>
          </cell>
          <cell r="M392">
            <v>20.93</v>
          </cell>
          <cell r="N392">
            <v>68388.14</v>
          </cell>
          <cell r="O392"/>
          <cell r="P392">
            <v>78.319999999999993</v>
          </cell>
          <cell r="Q392">
            <v>255908.25</v>
          </cell>
          <cell r="R392"/>
          <cell r="S392">
            <v>0.8982</v>
          </cell>
          <cell r="T392">
            <v>0.8982</v>
          </cell>
          <cell r="U392"/>
          <cell r="V392">
            <v>40799371.590000004</v>
          </cell>
          <cell r="W392"/>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cell r="AH392">
            <v>400550.59</v>
          </cell>
          <cell r="AI392"/>
          <cell r="AJ392">
            <v>2633466.09</v>
          </cell>
          <cell r="AK392">
            <v>53455712.590000004</v>
          </cell>
          <cell r="AL392">
            <v>1.1768299160249738</v>
          </cell>
          <cell r="AM392"/>
        </row>
        <row r="393">
          <cell r="A393" t="str">
            <v>1902204400200</v>
          </cell>
          <cell r="B393" t="str">
            <v>LOMBARD SCHOOL DISTRICT 44</v>
          </cell>
          <cell r="C393" t="str">
            <v>DUPAGE</v>
          </cell>
          <cell r="D393" t="str">
            <v>Elementary</v>
          </cell>
          <cell r="E393"/>
          <cell r="F393">
            <v>2930.88</v>
          </cell>
          <cell r="G393"/>
          <cell r="H393">
            <v>1167520821</v>
          </cell>
          <cell r="I393">
            <v>42745148.549999997</v>
          </cell>
          <cell r="J393">
            <v>14584.4</v>
          </cell>
          <cell r="K393"/>
          <cell r="L393">
            <v>27.31</v>
          </cell>
          <cell r="M393">
            <v>18.899999999999999</v>
          </cell>
          <cell r="N393">
            <v>55393.63</v>
          </cell>
          <cell r="O393"/>
          <cell r="P393">
            <v>46.51</v>
          </cell>
          <cell r="Q393">
            <v>136315.22</v>
          </cell>
          <cell r="R393"/>
          <cell r="S393">
            <v>0.83640000000000003</v>
          </cell>
          <cell r="T393">
            <v>0.83640000000000003</v>
          </cell>
          <cell r="U393"/>
          <cell r="V393">
            <v>35752042.240000002</v>
          </cell>
          <cell r="W393"/>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cell r="AH393">
            <v>896619.8</v>
          </cell>
          <cell r="AI393"/>
          <cell r="AJ393">
            <v>3350063.16</v>
          </cell>
          <cell r="AK393">
            <v>51349738.049999997</v>
          </cell>
          <cell r="AL393">
            <v>1.201299791716363</v>
          </cell>
          <cell r="AM393"/>
        </row>
        <row r="394">
          <cell r="A394" t="str">
            <v>1902204500200</v>
          </cell>
          <cell r="B394" t="str">
            <v>VILLA PARK SCHOOL DIST 45</v>
          </cell>
          <cell r="C394" t="str">
            <v>DUPAGE</v>
          </cell>
          <cell r="D394" t="str">
            <v>Elementary</v>
          </cell>
          <cell r="E394"/>
          <cell r="F394">
            <v>3100.97</v>
          </cell>
          <cell r="G394"/>
          <cell r="H394">
            <v>1041158891</v>
          </cell>
          <cell r="I394">
            <v>50602382.450000003</v>
          </cell>
          <cell r="J394">
            <v>16318.24</v>
          </cell>
          <cell r="K394"/>
          <cell r="L394">
            <v>20.57</v>
          </cell>
          <cell r="M394">
            <v>14.24</v>
          </cell>
          <cell r="N394">
            <v>44157.81</v>
          </cell>
          <cell r="O394"/>
          <cell r="P394">
            <v>4.66</v>
          </cell>
          <cell r="Q394">
            <v>14450.52</v>
          </cell>
          <cell r="R394"/>
          <cell r="S394">
            <v>0.62180000000000002</v>
          </cell>
          <cell r="T394">
            <v>0.62180000000000002</v>
          </cell>
          <cell r="U394"/>
          <cell r="V394">
            <v>31464561.399999999</v>
          </cell>
          <cell r="W394"/>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cell r="AH394">
            <v>2196901.17</v>
          </cell>
          <cell r="AI394"/>
          <cell r="AJ394">
            <v>5777751.46</v>
          </cell>
          <cell r="AK394">
            <v>40966705.189999998</v>
          </cell>
          <cell r="AL394">
            <v>0.8095805613595175</v>
          </cell>
          <cell r="AM394"/>
        </row>
        <row r="395">
          <cell r="A395" t="str">
            <v>1902204800200</v>
          </cell>
          <cell r="B395" t="str">
            <v>SALT CREEK SCHOOL DIST 48</v>
          </cell>
          <cell r="C395" t="str">
            <v>DUPAGE</v>
          </cell>
          <cell r="D395" t="str">
            <v>Elementary</v>
          </cell>
          <cell r="E395"/>
          <cell r="F395">
            <v>467.46</v>
          </cell>
          <cell r="G395"/>
          <cell r="H395">
            <v>653093133</v>
          </cell>
          <cell r="I395">
            <v>6911764.1500000004</v>
          </cell>
          <cell r="J395">
            <v>14785.78</v>
          </cell>
          <cell r="K395"/>
          <cell r="L395">
            <v>94.49</v>
          </cell>
          <cell r="M395">
            <v>65.41</v>
          </cell>
          <cell r="N395">
            <v>30576.55</v>
          </cell>
          <cell r="O395"/>
          <cell r="P395">
            <v>2844.08</v>
          </cell>
          <cell r="Q395">
            <v>1329493.6299999999</v>
          </cell>
          <cell r="R395"/>
          <cell r="S395">
            <v>0.99990000000000001</v>
          </cell>
          <cell r="T395">
            <v>0.9</v>
          </cell>
          <cell r="U395"/>
          <cell r="V395">
            <v>6220587.7300000004</v>
          </cell>
          <cell r="W395"/>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cell r="AH395">
            <v>174954.72</v>
          </cell>
          <cell r="AI395"/>
          <cell r="AJ395">
            <v>484061.65</v>
          </cell>
          <cell r="AK395">
            <v>11906839.540000001</v>
          </cell>
          <cell r="AL395">
            <v>1.7226918166760654</v>
          </cell>
          <cell r="AM395"/>
        </row>
        <row r="396">
          <cell r="A396" t="str">
            <v>1902205300200</v>
          </cell>
          <cell r="B396" t="str">
            <v>BUTLER SCHOOL DISTRICT 53</v>
          </cell>
          <cell r="C396" t="str">
            <v>DUPAGE</v>
          </cell>
          <cell r="D396" t="str">
            <v>Elementary</v>
          </cell>
          <cell r="E396"/>
          <cell r="F396">
            <v>462.4</v>
          </cell>
          <cell r="G396"/>
          <cell r="H396">
            <v>877405578</v>
          </cell>
          <cell r="I396">
            <v>5834148.7300000004</v>
          </cell>
          <cell r="J396">
            <v>12617.1</v>
          </cell>
          <cell r="K396"/>
          <cell r="L396">
            <v>150.38999999999999</v>
          </cell>
          <cell r="M396">
            <v>104.11</v>
          </cell>
          <cell r="N396">
            <v>48140.46</v>
          </cell>
          <cell r="O396"/>
          <cell r="P396">
            <v>8469.52</v>
          </cell>
          <cell r="Q396">
            <v>3916306.04</v>
          </cell>
          <cell r="R396"/>
          <cell r="S396">
            <v>1</v>
          </cell>
          <cell r="T396">
            <v>0.9</v>
          </cell>
          <cell r="U396"/>
          <cell r="V396">
            <v>5250733.8499999996</v>
          </cell>
          <cell r="W396"/>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cell r="AH396">
            <v>8044.3</v>
          </cell>
          <cell r="AI396"/>
          <cell r="AJ396">
            <v>293970.03000000003</v>
          </cell>
          <cell r="AK396">
            <v>11395060.929999998</v>
          </cell>
          <cell r="AL396">
            <v>1.9531659985637695</v>
          </cell>
          <cell r="AM396"/>
        </row>
        <row r="397">
          <cell r="A397" t="str">
            <v>1902205800200</v>
          </cell>
          <cell r="B397" t="str">
            <v>DOWNERS GROVE GRADE SCH DIST 58</v>
          </cell>
          <cell r="C397" t="str">
            <v>DUPAGE</v>
          </cell>
          <cell r="D397" t="str">
            <v>Elementary</v>
          </cell>
          <cell r="E397"/>
          <cell r="F397">
            <v>4848.21</v>
          </cell>
          <cell r="G397"/>
          <cell r="H397">
            <v>2771528276</v>
          </cell>
          <cell r="I397">
            <v>64264325.090000004</v>
          </cell>
          <cell r="J397">
            <v>13255.26</v>
          </cell>
          <cell r="K397"/>
          <cell r="L397">
            <v>43.12</v>
          </cell>
          <cell r="M397">
            <v>29.85</v>
          </cell>
          <cell r="N397">
            <v>144719.06</v>
          </cell>
          <cell r="O397"/>
          <cell r="P397">
            <v>315.77</v>
          </cell>
          <cell r="Q397">
            <v>1530919.27</v>
          </cell>
          <cell r="R397"/>
          <cell r="S397">
            <v>0.99460000000000004</v>
          </cell>
          <cell r="T397">
            <v>0.9</v>
          </cell>
          <cell r="U397"/>
          <cell r="V397">
            <v>57837892.579999998</v>
          </cell>
          <cell r="W397"/>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cell r="AH397">
            <v>395903.17</v>
          </cell>
          <cell r="AI397"/>
          <cell r="AJ397">
            <v>3460925.58</v>
          </cell>
          <cell r="AK397">
            <v>64298042.699999996</v>
          </cell>
          <cell r="AL397">
            <v>1.0005246707244302</v>
          </cell>
          <cell r="AM397"/>
        </row>
        <row r="398">
          <cell r="A398" t="str">
            <v>1902206000200</v>
          </cell>
          <cell r="B398" t="str">
            <v>MAERCKER SCHOOL DISTRICT 60</v>
          </cell>
          <cell r="C398" t="str">
            <v>DUPAGE</v>
          </cell>
          <cell r="D398" t="str">
            <v>Elementary</v>
          </cell>
          <cell r="E398"/>
          <cell r="F398">
            <v>1351.75</v>
          </cell>
          <cell r="G398"/>
          <cell r="H398">
            <v>626219341</v>
          </cell>
          <cell r="I398">
            <v>20452765.48</v>
          </cell>
          <cell r="J398">
            <v>15130.58</v>
          </cell>
          <cell r="K398"/>
          <cell r="L398">
            <v>30.61</v>
          </cell>
          <cell r="M398">
            <v>21.19</v>
          </cell>
          <cell r="N398">
            <v>28643.58</v>
          </cell>
          <cell r="O398"/>
          <cell r="P398">
            <v>82.99</v>
          </cell>
          <cell r="Q398">
            <v>112181.73</v>
          </cell>
          <cell r="R398"/>
          <cell r="S398">
            <v>0.90469999999999995</v>
          </cell>
          <cell r="T398">
            <v>0.9</v>
          </cell>
          <cell r="U398"/>
          <cell r="V398">
            <v>18407488.93</v>
          </cell>
          <cell r="W398"/>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cell r="AH398">
            <v>422676.76</v>
          </cell>
          <cell r="AI398"/>
          <cell r="AJ398">
            <v>1463502.88</v>
          </cell>
          <cell r="AK398">
            <v>20160258.489999998</v>
          </cell>
          <cell r="AL398">
            <v>0.98569841372864542</v>
          </cell>
          <cell r="AM398"/>
        </row>
        <row r="399">
          <cell r="A399" t="str">
            <v>1902206100200</v>
          </cell>
          <cell r="B399" t="str">
            <v>DARIEN SCHOOL DIST 61</v>
          </cell>
          <cell r="C399" t="str">
            <v>DUPAGE</v>
          </cell>
          <cell r="D399" t="str">
            <v>Elementary</v>
          </cell>
          <cell r="E399"/>
          <cell r="F399">
            <v>1252.3900000000001</v>
          </cell>
          <cell r="G399"/>
          <cell r="H399">
            <v>478481717</v>
          </cell>
          <cell r="I399">
            <v>18569107.129999999</v>
          </cell>
          <cell r="J399">
            <v>14826.93</v>
          </cell>
          <cell r="K399"/>
          <cell r="L399">
            <v>25.76</v>
          </cell>
          <cell r="M399">
            <v>17.829999999999998</v>
          </cell>
          <cell r="N399">
            <v>22330.11</v>
          </cell>
          <cell r="O399"/>
          <cell r="P399">
            <v>33.06</v>
          </cell>
          <cell r="Q399">
            <v>41404.01</v>
          </cell>
          <cell r="R399"/>
          <cell r="S399">
            <v>0.79559999999999997</v>
          </cell>
          <cell r="T399">
            <v>0.79559999999999997</v>
          </cell>
          <cell r="U399"/>
          <cell r="V399">
            <v>14773581.630000001</v>
          </cell>
          <cell r="W399"/>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cell r="AH399">
            <v>579380.51</v>
          </cell>
          <cell r="AI399"/>
          <cell r="AJ399">
            <v>1944702.93</v>
          </cell>
          <cell r="AK399">
            <v>17005380.899999999</v>
          </cell>
          <cell r="AL399">
            <v>0.91578883039165271</v>
          </cell>
          <cell r="AM399"/>
        </row>
        <row r="400">
          <cell r="A400" t="str">
            <v>1902206200200</v>
          </cell>
          <cell r="B400" t="str">
            <v>GOWER SCHOOL DIST 62</v>
          </cell>
          <cell r="C400" t="str">
            <v>DUPAGE</v>
          </cell>
          <cell r="D400" t="str">
            <v>Elementary</v>
          </cell>
          <cell r="E400"/>
          <cell r="F400">
            <v>885</v>
          </cell>
          <cell r="G400"/>
          <cell r="H400">
            <v>745817699</v>
          </cell>
          <cell r="I400">
            <v>12266117.449999999</v>
          </cell>
          <cell r="J400">
            <v>13860.01</v>
          </cell>
          <cell r="K400"/>
          <cell r="L400">
            <v>60.8</v>
          </cell>
          <cell r="M400">
            <v>42.09</v>
          </cell>
          <cell r="N400">
            <v>37249.65</v>
          </cell>
          <cell r="O400"/>
          <cell r="P400">
            <v>900.6</v>
          </cell>
          <cell r="Q400">
            <v>797031</v>
          </cell>
          <cell r="R400"/>
          <cell r="S400">
            <v>0.99990000000000001</v>
          </cell>
          <cell r="T400">
            <v>0.9</v>
          </cell>
          <cell r="U400"/>
          <cell r="V400">
            <v>11039505.699999999</v>
          </cell>
          <cell r="W400"/>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cell r="AH400">
            <v>107414.64</v>
          </cell>
          <cell r="AI400"/>
          <cell r="AJ400">
            <v>600195.42000000004</v>
          </cell>
          <cell r="AK400">
            <v>14334854.73</v>
          </cell>
          <cell r="AL400">
            <v>1.1686546120590098</v>
          </cell>
          <cell r="AM400"/>
        </row>
        <row r="401">
          <cell r="A401" t="str">
            <v>1902206300200</v>
          </cell>
          <cell r="B401" t="str">
            <v>CASS SCHOOL DIST 63</v>
          </cell>
          <cell r="C401" t="str">
            <v>DUPAGE</v>
          </cell>
          <cell r="D401" t="str">
            <v>Elementary</v>
          </cell>
          <cell r="E401"/>
          <cell r="F401">
            <v>742.8</v>
          </cell>
          <cell r="G401"/>
          <cell r="H401">
            <v>344834936</v>
          </cell>
          <cell r="I401">
            <v>10562720.279999999</v>
          </cell>
          <cell r="J401">
            <v>14220.14</v>
          </cell>
          <cell r="K401"/>
          <cell r="L401">
            <v>32.64</v>
          </cell>
          <cell r="M401">
            <v>22.59</v>
          </cell>
          <cell r="N401">
            <v>16779.849999999999</v>
          </cell>
          <cell r="O401"/>
          <cell r="P401">
            <v>110.46</v>
          </cell>
          <cell r="Q401">
            <v>82049.679999999993</v>
          </cell>
          <cell r="R401"/>
          <cell r="S401">
            <v>0.93440000000000001</v>
          </cell>
          <cell r="T401">
            <v>0.9</v>
          </cell>
          <cell r="U401"/>
          <cell r="V401">
            <v>9506448.25</v>
          </cell>
          <cell r="W401"/>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cell r="AH401">
            <v>86657.58</v>
          </cell>
          <cell r="AI401"/>
          <cell r="AJ401">
            <v>595794.47</v>
          </cell>
          <cell r="AK401">
            <v>10199720.600000001</v>
          </cell>
          <cell r="AL401">
            <v>0.96563388309285059</v>
          </cell>
          <cell r="AM401"/>
        </row>
        <row r="402">
          <cell r="A402" t="str">
            <v>1902206600200</v>
          </cell>
          <cell r="B402" t="str">
            <v>CENTER CASS SCHOOL DIST 66</v>
          </cell>
          <cell r="C402" t="str">
            <v>DUPAGE</v>
          </cell>
          <cell r="D402" t="str">
            <v>Elementary</v>
          </cell>
          <cell r="E402"/>
          <cell r="F402">
            <v>1092</v>
          </cell>
          <cell r="G402"/>
          <cell r="H402">
            <v>537562383</v>
          </cell>
          <cell r="I402">
            <v>14780819.050000001</v>
          </cell>
          <cell r="J402">
            <v>13535.54</v>
          </cell>
          <cell r="K402"/>
          <cell r="L402">
            <v>36.36</v>
          </cell>
          <cell r="M402">
            <v>25.17</v>
          </cell>
          <cell r="N402">
            <v>27485.64</v>
          </cell>
          <cell r="O402"/>
          <cell r="P402">
            <v>171.34</v>
          </cell>
          <cell r="Q402">
            <v>187103.28</v>
          </cell>
          <cell r="R402"/>
          <cell r="S402">
            <v>0.96989999999999998</v>
          </cell>
          <cell r="T402">
            <v>0.9</v>
          </cell>
          <cell r="U402"/>
          <cell r="V402">
            <v>13302737.140000001</v>
          </cell>
          <cell r="W402"/>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cell r="AH402">
            <v>84719.61</v>
          </cell>
          <cell r="AI402"/>
          <cell r="AJ402">
            <v>758795.82</v>
          </cell>
          <cell r="AK402">
            <v>14374404.860000001</v>
          </cell>
          <cell r="AL402">
            <v>0.97250394659286488</v>
          </cell>
          <cell r="AM402"/>
        </row>
        <row r="403">
          <cell r="A403" t="str">
            <v>1902206800200</v>
          </cell>
          <cell r="B403" t="str">
            <v>WOODRIDGE SCHOOL DIST 68</v>
          </cell>
          <cell r="C403" t="str">
            <v>DUPAGE</v>
          </cell>
          <cell r="D403" t="str">
            <v>Elementary</v>
          </cell>
          <cell r="E403"/>
          <cell r="F403">
            <v>2725.62</v>
          </cell>
          <cell r="G403"/>
          <cell r="H403">
            <v>851981654</v>
          </cell>
          <cell r="I403">
            <v>40865246.710000001</v>
          </cell>
          <cell r="J403">
            <v>14993</v>
          </cell>
          <cell r="K403"/>
          <cell r="L403">
            <v>20.84</v>
          </cell>
          <cell r="M403">
            <v>14.42</v>
          </cell>
          <cell r="N403">
            <v>39303.440000000002</v>
          </cell>
          <cell r="O403"/>
          <cell r="P403">
            <v>5.47</v>
          </cell>
          <cell r="Q403">
            <v>14909.14</v>
          </cell>
          <cell r="R403"/>
          <cell r="S403">
            <v>0.63160000000000005</v>
          </cell>
          <cell r="T403">
            <v>0.63160000000000005</v>
          </cell>
          <cell r="U403"/>
          <cell r="V403">
            <v>25810489.82</v>
          </cell>
          <cell r="W403"/>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cell r="AH403">
            <v>1644535.2</v>
          </cell>
          <cell r="AI403"/>
          <cell r="AJ403">
            <v>4122852.77</v>
          </cell>
          <cell r="AK403">
            <v>38566409.220000006</v>
          </cell>
          <cell r="AL403">
            <v>0.94374590452582652</v>
          </cell>
          <cell r="AM403"/>
        </row>
        <row r="404">
          <cell r="A404" t="str">
            <v>1902208601700</v>
          </cell>
          <cell r="B404" t="str">
            <v>HINSDALE TWP H S DIST 86</v>
          </cell>
          <cell r="C404" t="str">
            <v>DUPAGE</v>
          </cell>
          <cell r="D404" t="str">
            <v>High School</v>
          </cell>
          <cell r="E404"/>
          <cell r="F404">
            <v>3955.82</v>
          </cell>
          <cell r="G404"/>
          <cell r="H404">
            <v>6054001784</v>
          </cell>
          <cell r="I404">
            <v>58540051.460000001</v>
          </cell>
          <cell r="J404">
            <v>14798.46</v>
          </cell>
          <cell r="K404"/>
          <cell r="L404">
            <v>103.41</v>
          </cell>
          <cell r="M404">
            <v>31.81</v>
          </cell>
          <cell r="N404">
            <v>125834.63</v>
          </cell>
          <cell r="O404"/>
          <cell r="P404">
            <v>389.27</v>
          </cell>
          <cell r="Q404">
            <v>1539882.05</v>
          </cell>
          <cell r="R404"/>
          <cell r="S404">
            <v>0.99770000000000003</v>
          </cell>
          <cell r="T404">
            <v>0.9</v>
          </cell>
          <cell r="U404"/>
          <cell r="V404">
            <v>52686046.310000002</v>
          </cell>
          <cell r="W404"/>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cell r="AH404">
            <v>244950</v>
          </cell>
          <cell r="AI404"/>
          <cell r="AJ404">
            <v>2812426.91</v>
          </cell>
          <cell r="AK404">
            <v>87129051.5</v>
          </cell>
          <cell r="AL404">
            <v>1.4883664999771082</v>
          </cell>
          <cell r="AM404"/>
        </row>
        <row r="405">
          <cell r="A405" t="str">
            <v>1902208701700</v>
          </cell>
          <cell r="B405" t="str">
            <v>GLENBARD TWP H S DIST 87</v>
          </cell>
          <cell r="C405" t="str">
            <v>DUPAGE</v>
          </cell>
          <cell r="D405" t="str">
            <v>High School</v>
          </cell>
          <cell r="E405"/>
          <cell r="F405">
            <v>7884.98</v>
          </cell>
          <cell r="G405"/>
          <cell r="H405">
            <v>5441712798</v>
          </cell>
          <cell r="I405">
            <v>124814169.83</v>
          </cell>
          <cell r="J405">
            <v>15829.35</v>
          </cell>
          <cell r="K405"/>
          <cell r="L405">
            <v>43.59</v>
          </cell>
          <cell r="M405">
            <v>13.41</v>
          </cell>
          <cell r="N405">
            <v>105737.58</v>
          </cell>
          <cell r="O405"/>
          <cell r="P405">
            <v>1.76</v>
          </cell>
          <cell r="Q405">
            <v>13877.56</v>
          </cell>
          <cell r="R405"/>
          <cell r="S405">
            <v>0.57569999999999999</v>
          </cell>
          <cell r="T405">
            <v>0.57569999999999999</v>
          </cell>
          <cell r="U405"/>
          <cell r="V405">
            <v>71855517.569999993</v>
          </cell>
          <cell r="W405"/>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cell r="AH405">
            <v>1674710.52</v>
          </cell>
          <cell r="AI405"/>
          <cell r="AJ405">
            <v>7723245.0099999998</v>
          </cell>
          <cell r="AK405">
            <v>120034217.46000001</v>
          </cell>
          <cell r="AL405">
            <v>0.96170344780155648</v>
          </cell>
          <cell r="AM405"/>
        </row>
        <row r="406">
          <cell r="A406" t="str">
            <v>1902208801600</v>
          </cell>
          <cell r="B406" t="str">
            <v>DU PAGE HIGH SCHOOL DIST 88</v>
          </cell>
          <cell r="C406" t="str">
            <v>DUPAGE</v>
          </cell>
          <cell r="D406" t="str">
            <v>High School</v>
          </cell>
          <cell r="E406"/>
          <cell r="F406">
            <v>3859.5</v>
          </cell>
          <cell r="G406"/>
          <cell r="H406">
            <v>2825248349</v>
          </cell>
          <cell r="I406">
            <v>66136743.439999998</v>
          </cell>
          <cell r="J406">
            <v>17136.09</v>
          </cell>
          <cell r="K406"/>
          <cell r="L406">
            <v>42.71</v>
          </cell>
          <cell r="M406">
            <v>13.14</v>
          </cell>
          <cell r="N406">
            <v>50713.83</v>
          </cell>
          <cell r="O406"/>
          <cell r="P406">
            <v>1.1200000000000001</v>
          </cell>
          <cell r="Q406">
            <v>4322.6400000000003</v>
          </cell>
          <cell r="R406"/>
          <cell r="S406">
            <v>0.5605</v>
          </cell>
          <cell r="T406">
            <v>0.5605</v>
          </cell>
          <cell r="U406"/>
          <cell r="V406">
            <v>37069644.689999998</v>
          </cell>
          <cell r="W406"/>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cell r="AH406">
            <v>1943323.72</v>
          </cell>
          <cell r="AI406"/>
          <cell r="AJ406">
            <v>5122063.28</v>
          </cell>
          <cell r="AK406">
            <v>57204656.440000005</v>
          </cell>
          <cell r="AL406">
            <v>0.86494516458762016</v>
          </cell>
          <cell r="AM406"/>
        </row>
        <row r="407">
          <cell r="A407" t="str">
            <v>1902208900400</v>
          </cell>
          <cell r="B407" t="str">
            <v>GLEN ELLYN C C SCHOOL DIST 89</v>
          </cell>
          <cell r="C407" t="str">
            <v>DUPAGE</v>
          </cell>
          <cell r="D407" t="str">
            <v>Elementary</v>
          </cell>
          <cell r="E407"/>
          <cell r="F407">
            <v>2192.38</v>
          </cell>
          <cell r="G407"/>
          <cell r="H407">
            <v>861759342</v>
          </cell>
          <cell r="I407">
            <v>30120419.52</v>
          </cell>
          <cell r="J407">
            <v>13738.68</v>
          </cell>
          <cell r="K407"/>
          <cell r="L407">
            <v>28.61</v>
          </cell>
          <cell r="M407">
            <v>19.8</v>
          </cell>
          <cell r="N407">
            <v>43409.120000000003</v>
          </cell>
          <cell r="O407"/>
          <cell r="P407">
            <v>59.59</v>
          </cell>
          <cell r="Q407">
            <v>130643.92</v>
          </cell>
          <cell r="R407"/>
          <cell r="S407">
            <v>0.86629999999999996</v>
          </cell>
          <cell r="T407">
            <v>0.86629999999999996</v>
          </cell>
          <cell r="U407"/>
          <cell r="V407">
            <v>26093319.43</v>
          </cell>
          <cell r="W407"/>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cell r="AH407">
            <v>173682.69</v>
          </cell>
          <cell r="AI407"/>
          <cell r="AJ407">
            <v>1635618.85</v>
          </cell>
          <cell r="AK407">
            <v>31195109.420000002</v>
          </cell>
          <cell r="AL407">
            <v>1.0356797786062177</v>
          </cell>
          <cell r="AM407"/>
        </row>
        <row r="408">
          <cell r="A408" t="str">
            <v>1902209300400</v>
          </cell>
          <cell r="B408" t="str">
            <v>COMMUNITY CONSOLIDATED S D 93</v>
          </cell>
          <cell r="C408" t="str">
            <v>DUPAGE</v>
          </cell>
          <cell r="D408" t="str">
            <v>Elementary</v>
          </cell>
          <cell r="E408"/>
          <cell r="F408">
            <v>3216.96</v>
          </cell>
          <cell r="G408"/>
          <cell r="H408">
            <v>1208832430</v>
          </cell>
          <cell r="I408">
            <v>48670643.259999998</v>
          </cell>
          <cell r="J408">
            <v>15129.39</v>
          </cell>
          <cell r="K408"/>
          <cell r="L408">
            <v>24.83</v>
          </cell>
          <cell r="M408">
            <v>17.190000000000001</v>
          </cell>
          <cell r="N408">
            <v>55299.54</v>
          </cell>
          <cell r="O408"/>
          <cell r="P408">
            <v>26.11</v>
          </cell>
          <cell r="Q408">
            <v>83994.82</v>
          </cell>
          <cell r="R408"/>
          <cell r="S408">
            <v>0.76849999999999996</v>
          </cell>
          <cell r="T408">
            <v>0.76849999999999996</v>
          </cell>
          <cell r="U408"/>
          <cell r="V408">
            <v>37403389.340000004</v>
          </cell>
          <cell r="W408"/>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cell r="AH408">
            <v>862777.41</v>
          </cell>
          <cell r="AI408"/>
          <cell r="AJ408">
            <v>3815510.77</v>
          </cell>
          <cell r="AK408">
            <v>58218813.130000003</v>
          </cell>
          <cell r="AL408">
            <v>1.1961792413343173</v>
          </cell>
          <cell r="AM408"/>
        </row>
        <row r="409">
          <cell r="A409" t="str">
            <v>1902209401600</v>
          </cell>
          <cell r="B409" t="str">
            <v>COMMUNITY HIGH SCH DISTRICT 94</v>
          </cell>
          <cell r="C409" t="str">
            <v>DUPAGE</v>
          </cell>
          <cell r="D409" t="str">
            <v>High School</v>
          </cell>
          <cell r="E409"/>
          <cell r="F409">
            <v>2073</v>
          </cell>
          <cell r="G409"/>
          <cell r="H409">
            <v>1124723717</v>
          </cell>
          <cell r="I409">
            <v>37155073.450000003</v>
          </cell>
          <cell r="J409">
            <v>17923.330000000002</v>
          </cell>
          <cell r="K409"/>
          <cell r="L409">
            <v>30.27</v>
          </cell>
          <cell r="M409">
            <v>9.31</v>
          </cell>
          <cell r="N409">
            <v>19299.63</v>
          </cell>
          <cell r="O409"/>
          <cell r="P409">
            <v>7.67</v>
          </cell>
          <cell r="Q409">
            <v>15899.91</v>
          </cell>
          <cell r="R409"/>
          <cell r="S409">
            <v>0.3453</v>
          </cell>
          <cell r="T409">
            <v>0.3453</v>
          </cell>
          <cell r="U409"/>
          <cell r="V409">
            <v>12829646.859999999</v>
          </cell>
          <cell r="W409"/>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cell r="AH409">
            <v>963110.27</v>
          </cell>
          <cell r="AI409"/>
          <cell r="AJ409">
            <v>6099453.2000000002</v>
          </cell>
          <cell r="AK409">
            <v>26540443.440000001</v>
          </cell>
          <cell r="AL409">
            <v>0.71431546154028658</v>
          </cell>
          <cell r="AM409"/>
        </row>
        <row r="410">
          <cell r="A410" t="str">
            <v>1902209901600</v>
          </cell>
          <cell r="B410" t="str">
            <v>COMMUNITY HIGH SCHOOL DIST 99</v>
          </cell>
          <cell r="C410" t="str">
            <v>DUPAGE</v>
          </cell>
          <cell r="D410" t="str">
            <v>High School</v>
          </cell>
          <cell r="E410"/>
          <cell r="F410">
            <v>4844.6499999999996</v>
          </cell>
          <cell r="G410"/>
          <cell r="H410">
            <v>4538151148</v>
          </cell>
          <cell r="I410">
            <v>73523774.010000005</v>
          </cell>
          <cell r="J410">
            <v>15176.28</v>
          </cell>
          <cell r="K410"/>
          <cell r="L410">
            <v>61.72</v>
          </cell>
          <cell r="M410">
            <v>18.989999999999998</v>
          </cell>
          <cell r="N410">
            <v>91999.9</v>
          </cell>
          <cell r="O410"/>
          <cell r="P410">
            <v>47.74</v>
          </cell>
          <cell r="Q410">
            <v>231283.59</v>
          </cell>
          <cell r="R410"/>
          <cell r="S410">
            <v>0.83960000000000001</v>
          </cell>
          <cell r="T410">
            <v>0.83960000000000001</v>
          </cell>
          <cell r="U410"/>
          <cell r="V410">
            <v>61730560.649999999</v>
          </cell>
          <cell r="W410"/>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cell r="AH410">
            <v>558099.9</v>
          </cell>
          <cell r="AI410"/>
          <cell r="AJ410">
            <v>4015546.36</v>
          </cell>
          <cell r="AK410">
            <v>83938266.960000008</v>
          </cell>
          <cell r="AL410">
            <v>1.1416479647601268</v>
          </cell>
          <cell r="AM410"/>
        </row>
        <row r="411">
          <cell r="A411" t="str">
            <v>1902210001600</v>
          </cell>
          <cell r="B411" t="str">
            <v>FENTON COMM H S DIST 100</v>
          </cell>
          <cell r="C411" t="str">
            <v>DUPAGE</v>
          </cell>
          <cell r="D411" t="str">
            <v>High School</v>
          </cell>
          <cell r="E411"/>
          <cell r="F411">
            <v>1440.82</v>
          </cell>
          <cell r="G411"/>
          <cell r="H411">
            <v>1193091533</v>
          </cell>
          <cell r="I411">
            <v>24822441.670000002</v>
          </cell>
          <cell r="J411">
            <v>17227.990000000002</v>
          </cell>
          <cell r="K411"/>
          <cell r="L411">
            <v>48.06</v>
          </cell>
          <cell r="M411">
            <v>14.78</v>
          </cell>
          <cell r="N411">
            <v>21295.31</v>
          </cell>
          <cell r="O411"/>
          <cell r="P411">
            <v>7.29</v>
          </cell>
          <cell r="Q411">
            <v>10503.57</v>
          </cell>
          <cell r="R411"/>
          <cell r="S411">
            <v>0.65090000000000003</v>
          </cell>
          <cell r="T411">
            <v>0.65090000000000003</v>
          </cell>
          <cell r="U411"/>
          <cell r="V411">
            <v>16156927.279999999</v>
          </cell>
          <cell r="W411"/>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cell r="AH411">
            <v>807870.3</v>
          </cell>
          <cell r="AI411"/>
          <cell r="AJ411">
            <v>1779760.11</v>
          </cell>
          <cell r="AK411">
            <v>28194940.609999999</v>
          </cell>
          <cell r="AL411">
            <v>1.1358649155000713</v>
          </cell>
          <cell r="AM411"/>
        </row>
        <row r="412">
          <cell r="A412" t="str">
            <v>1902210801600</v>
          </cell>
          <cell r="B412" t="str">
            <v>LAKE PARK COMM H S DIST 108</v>
          </cell>
          <cell r="C412" t="str">
            <v>DUPAGE</v>
          </cell>
          <cell r="D412" t="str">
            <v>High School</v>
          </cell>
          <cell r="E412"/>
          <cell r="F412">
            <v>2566.9899999999998</v>
          </cell>
          <cell r="G412"/>
          <cell r="H412">
            <v>2001290693</v>
          </cell>
          <cell r="I412">
            <v>39809811.840000004</v>
          </cell>
          <cell r="J412">
            <v>15508.36</v>
          </cell>
          <cell r="K412"/>
          <cell r="L412">
            <v>50.27</v>
          </cell>
          <cell r="M412">
            <v>15.46</v>
          </cell>
          <cell r="N412">
            <v>39685.660000000003</v>
          </cell>
          <cell r="O412"/>
          <cell r="P412">
            <v>11.42</v>
          </cell>
          <cell r="Q412">
            <v>29315.02</v>
          </cell>
          <cell r="R412"/>
          <cell r="S412">
            <v>0.68630000000000002</v>
          </cell>
          <cell r="T412">
            <v>0.68630000000000002</v>
          </cell>
          <cell r="U412"/>
          <cell r="V412">
            <v>27321473.859999999</v>
          </cell>
          <cell r="W412"/>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cell r="AH412">
            <v>378789.7</v>
          </cell>
          <cell r="AI412"/>
          <cell r="AJ412">
            <v>1993050.39</v>
          </cell>
          <cell r="AK412">
            <v>42983320.770000003</v>
          </cell>
          <cell r="AL412">
            <v>1.0797167528134692</v>
          </cell>
          <cell r="AM412"/>
        </row>
        <row r="413">
          <cell r="A413" t="str">
            <v>1902218000400</v>
          </cell>
          <cell r="B413" t="str">
            <v>COMMUNITY CONS SCH DIST 180</v>
          </cell>
          <cell r="C413" t="str">
            <v>DUPAGE</v>
          </cell>
          <cell r="D413" t="str">
            <v>Elementary</v>
          </cell>
          <cell r="E413"/>
          <cell r="F413">
            <v>478.21</v>
          </cell>
          <cell r="G413"/>
          <cell r="H413">
            <v>307609617</v>
          </cell>
          <cell r="I413">
            <v>7658237.9900000002</v>
          </cell>
          <cell r="J413">
            <v>16014.38</v>
          </cell>
          <cell r="K413"/>
          <cell r="L413">
            <v>40.159999999999997</v>
          </cell>
          <cell r="M413">
            <v>27.8</v>
          </cell>
          <cell r="N413">
            <v>13294.23</v>
          </cell>
          <cell r="O413"/>
          <cell r="P413">
            <v>247.11</v>
          </cell>
          <cell r="Q413">
            <v>118170.47</v>
          </cell>
          <cell r="R413"/>
          <cell r="S413">
            <v>0.98799999999999999</v>
          </cell>
          <cell r="T413">
            <v>0.9</v>
          </cell>
          <cell r="U413"/>
          <cell r="V413">
            <v>6892414.1900000004</v>
          </cell>
          <cell r="W413"/>
          <cell r="X413">
            <v>451059.34</v>
          </cell>
          <cell r="Y413">
            <v>1851507.8099999998</v>
          </cell>
          <cell r="Z413">
            <v>9194981.3399999999</v>
          </cell>
          <cell r="AA413">
            <v>1</v>
          </cell>
          <cell r="AB413">
            <v>333054434</v>
          </cell>
          <cell r="AC413">
            <v>2.49331E-2</v>
          </cell>
          <cell r="AD413">
            <v>8304079.5</v>
          </cell>
          <cell r="AE413">
            <v>1270498.77</v>
          </cell>
          <cell r="AF413">
            <v>8162912.96</v>
          </cell>
          <cell r="AG413"/>
          <cell r="AH413">
            <v>1169080.48</v>
          </cell>
          <cell r="AI413"/>
          <cell r="AJ413">
            <v>1851507.81</v>
          </cell>
          <cell r="AK413">
            <v>10465480.110000001</v>
          </cell>
          <cell r="AL413">
            <v>1.3665650145197434</v>
          </cell>
          <cell r="AM413"/>
        </row>
        <row r="414">
          <cell r="A414" t="str">
            <v>1902218100400</v>
          </cell>
          <cell r="B414" t="str">
            <v>HINSDALE C C SCHOOL DIST 181</v>
          </cell>
          <cell r="C414" t="str">
            <v>DUPAGE</v>
          </cell>
          <cell r="D414" t="str">
            <v>Elementary</v>
          </cell>
          <cell r="E414"/>
          <cell r="F414">
            <v>3451.56</v>
          </cell>
          <cell r="G414"/>
          <cell r="H414">
            <v>2834621172</v>
          </cell>
          <cell r="I414">
            <v>43929106.479999997</v>
          </cell>
          <cell r="J414">
            <v>12727.31</v>
          </cell>
          <cell r="K414"/>
          <cell r="L414">
            <v>64.52</v>
          </cell>
          <cell r="M414">
            <v>44.66</v>
          </cell>
          <cell r="N414">
            <v>154146.66</v>
          </cell>
          <cell r="O414"/>
          <cell r="P414">
            <v>1061.45</v>
          </cell>
          <cell r="Q414">
            <v>3663658.36</v>
          </cell>
          <cell r="R414"/>
          <cell r="S414">
            <v>0.99990000000000001</v>
          </cell>
          <cell r="T414">
            <v>0.9</v>
          </cell>
          <cell r="U414"/>
          <cell r="V414">
            <v>39536195.829999998</v>
          </cell>
          <cell r="W414"/>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cell r="AH414">
            <v>75849.3</v>
          </cell>
          <cell r="AI414"/>
          <cell r="AJ414">
            <v>2255763.4300000002</v>
          </cell>
          <cell r="AK414">
            <v>65748610.93</v>
          </cell>
          <cell r="AL414">
            <v>1.4966981165422513</v>
          </cell>
          <cell r="AM414"/>
        </row>
        <row r="415">
          <cell r="A415" t="str">
            <v>1902220002600</v>
          </cell>
          <cell r="B415" t="str">
            <v>COMMUNITY UNIT SCHOOL DIST 200</v>
          </cell>
          <cell r="C415" t="str">
            <v>DUPAGE</v>
          </cell>
          <cell r="D415" t="str">
            <v>Unit</v>
          </cell>
          <cell r="E415"/>
          <cell r="F415">
            <v>11342.03</v>
          </cell>
          <cell r="G415"/>
          <cell r="H415">
            <v>3142870836</v>
          </cell>
          <cell r="I415">
            <v>165450091.28</v>
          </cell>
          <cell r="J415">
            <v>14587.34</v>
          </cell>
          <cell r="K415"/>
          <cell r="L415">
            <v>18.989999999999998</v>
          </cell>
          <cell r="M415">
            <v>18.989999999999998</v>
          </cell>
          <cell r="N415">
            <v>215385.14</v>
          </cell>
          <cell r="O415"/>
          <cell r="P415">
            <v>47.74</v>
          </cell>
          <cell r="Q415">
            <v>541468.51</v>
          </cell>
          <cell r="R415"/>
          <cell r="S415">
            <v>0.83960000000000001</v>
          </cell>
          <cell r="T415">
            <v>0.83960000000000001</v>
          </cell>
          <cell r="U415"/>
          <cell r="V415">
            <v>138911896.63</v>
          </cell>
          <cell r="W415"/>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cell r="AH415">
            <v>1946952.88</v>
          </cell>
          <cell r="AI415"/>
          <cell r="AJ415">
            <v>13784157.26</v>
          </cell>
          <cell r="AK415">
            <v>160985647.86999997</v>
          </cell>
          <cell r="AL415">
            <v>0.97301637384747885</v>
          </cell>
          <cell r="AM415"/>
        </row>
        <row r="416">
          <cell r="A416" t="str">
            <v>1902220102600</v>
          </cell>
          <cell r="B416" t="str">
            <v>WESTMONT C U SCHOOL DIST 201</v>
          </cell>
          <cell r="C416" t="str">
            <v>DUPAGE</v>
          </cell>
          <cell r="D416" t="str">
            <v>Unit</v>
          </cell>
          <cell r="E416"/>
          <cell r="F416">
            <v>1304.1199999999999</v>
          </cell>
          <cell r="G416"/>
          <cell r="H416">
            <v>498643837</v>
          </cell>
          <cell r="I416">
            <v>19664778.829999998</v>
          </cell>
          <cell r="J416">
            <v>15078.96</v>
          </cell>
          <cell r="K416"/>
          <cell r="L416">
            <v>25.35</v>
          </cell>
          <cell r="M416">
            <v>25.35</v>
          </cell>
          <cell r="N416">
            <v>33059.440000000002</v>
          </cell>
          <cell r="O416"/>
          <cell r="P416">
            <v>176.09</v>
          </cell>
          <cell r="Q416">
            <v>229642.49</v>
          </cell>
          <cell r="R416"/>
          <cell r="S416">
            <v>0.97170000000000001</v>
          </cell>
          <cell r="T416">
            <v>0.9</v>
          </cell>
          <cell r="U416"/>
          <cell r="V416">
            <v>17698300.940000001</v>
          </cell>
          <cell r="W416"/>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cell r="AH416">
            <v>387221.17</v>
          </cell>
          <cell r="AI416"/>
          <cell r="AJ416">
            <v>1328908.92</v>
          </cell>
          <cell r="AK416">
            <v>24515154.520000003</v>
          </cell>
          <cell r="AL416">
            <v>1.2466529490075127</v>
          </cell>
          <cell r="AM416"/>
        </row>
        <row r="417">
          <cell r="A417" t="str">
            <v>1902220202600</v>
          </cell>
          <cell r="B417" t="str">
            <v>LISLE C U SCH DIST 202</v>
          </cell>
          <cell r="C417" t="str">
            <v>DUPAGE</v>
          </cell>
          <cell r="D417" t="str">
            <v>Unit</v>
          </cell>
          <cell r="E417"/>
          <cell r="F417">
            <v>1456.25</v>
          </cell>
          <cell r="G417"/>
          <cell r="H417">
            <v>622577956</v>
          </cell>
          <cell r="I417">
            <v>20846403.399999999</v>
          </cell>
          <cell r="J417">
            <v>14315.12</v>
          </cell>
          <cell r="K417"/>
          <cell r="L417">
            <v>29.86</v>
          </cell>
          <cell r="M417">
            <v>29.86</v>
          </cell>
          <cell r="N417">
            <v>43483.62</v>
          </cell>
          <cell r="O417"/>
          <cell r="P417">
            <v>316.12</v>
          </cell>
          <cell r="Q417">
            <v>460349.75</v>
          </cell>
          <cell r="R417"/>
          <cell r="S417">
            <v>0.99460000000000004</v>
          </cell>
          <cell r="T417">
            <v>0.9</v>
          </cell>
          <cell r="U417"/>
          <cell r="V417">
            <v>18761763.059999999</v>
          </cell>
          <cell r="W417"/>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cell r="AH417">
            <v>319460.7</v>
          </cell>
          <cell r="AI417"/>
          <cell r="AJ417">
            <v>1257077.49</v>
          </cell>
          <cell r="AK417">
            <v>30882157.209999997</v>
          </cell>
          <cell r="AL417">
            <v>1.4814141613512093</v>
          </cell>
          <cell r="AM417"/>
        </row>
        <row r="418">
          <cell r="A418" t="str">
            <v>1902220302600</v>
          </cell>
          <cell r="B418" t="str">
            <v>NAPERVILLE C U DIST 203</v>
          </cell>
          <cell r="C418" t="str">
            <v>DUPAGE</v>
          </cell>
          <cell r="D418" t="str">
            <v>Unit</v>
          </cell>
          <cell r="E418"/>
          <cell r="F418">
            <v>15948.29</v>
          </cell>
          <cell r="G418"/>
          <cell r="H418">
            <v>4860360454</v>
          </cell>
          <cell r="I418">
            <v>220396865.09</v>
          </cell>
          <cell r="J418">
            <v>13819.46</v>
          </cell>
          <cell r="K418"/>
          <cell r="L418">
            <v>22.05</v>
          </cell>
          <cell r="M418">
            <v>22.05</v>
          </cell>
          <cell r="N418">
            <v>351659.79</v>
          </cell>
          <cell r="O418"/>
          <cell r="P418">
            <v>99.4</v>
          </cell>
          <cell r="Q418">
            <v>1585260.02</v>
          </cell>
          <cell r="R418"/>
          <cell r="S418">
            <v>0.92390000000000005</v>
          </cell>
          <cell r="T418">
            <v>0.9</v>
          </cell>
          <cell r="U418"/>
          <cell r="V418">
            <v>198357178.58000001</v>
          </cell>
          <cell r="W418"/>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cell r="AH418">
            <v>879557.14</v>
          </cell>
          <cell r="AI418"/>
          <cell r="AJ418">
            <v>12695703.720000001</v>
          </cell>
          <cell r="AK418">
            <v>264850663.09999999</v>
          </cell>
          <cell r="AL418">
            <v>1.2016988671406332</v>
          </cell>
          <cell r="AM418"/>
        </row>
        <row r="419">
          <cell r="A419" t="str">
            <v>1902220402600</v>
          </cell>
          <cell r="B419" t="str">
            <v>INDIAN PRAIRIE C U SCH DIST 204</v>
          </cell>
          <cell r="C419" t="str">
            <v>DUPAGE</v>
          </cell>
          <cell r="D419" t="str">
            <v>Unit</v>
          </cell>
          <cell r="E419"/>
          <cell r="F419">
            <v>25761.7</v>
          </cell>
          <cell r="G419"/>
          <cell r="H419">
            <v>5437411465</v>
          </cell>
          <cell r="I419">
            <v>370638261.60000002</v>
          </cell>
          <cell r="J419">
            <v>14387.18</v>
          </cell>
          <cell r="K419"/>
          <cell r="L419">
            <v>14.67</v>
          </cell>
          <cell r="M419">
            <v>14.67</v>
          </cell>
          <cell r="N419">
            <v>377924.13</v>
          </cell>
          <cell r="O419"/>
          <cell r="P419">
            <v>6.7</v>
          </cell>
          <cell r="Q419">
            <v>172603.39</v>
          </cell>
          <cell r="R419"/>
          <cell r="S419">
            <v>0.64510000000000001</v>
          </cell>
          <cell r="T419">
            <v>0.64510000000000001</v>
          </cell>
          <cell r="U419"/>
          <cell r="V419">
            <v>239098742.55000001</v>
          </cell>
          <cell r="W419"/>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cell r="AH419">
            <v>1482597.35</v>
          </cell>
          <cell r="AI419"/>
          <cell r="AJ419">
            <v>41665562.969999999</v>
          </cell>
          <cell r="AK419">
            <v>316260094.34000003</v>
          </cell>
          <cell r="AL419">
            <v>0.85328506823538375</v>
          </cell>
          <cell r="AM419"/>
        </row>
        <row r="420">
          <cell r="A420" t="str">
            <v>1902220502600</v>
          </cell>
          <cell r="B420" t="str">
            <v>ELMHURST SCHOOL DIST 205</v>
          </cell>
          <cell r="C420" t="str">
            <v>DUPAGE</v>
          </cell>
          <cell r="D420" t="str">
            <v>Unit</v>
          </cell>
          <cell r="E420"/>
          <cell r="F420">
            <v>8066</v>
          </cell>
          <cell r="G420"/>
          <cell r="H420">
            <v>2440002364</v>
          </cell>
          <cell r="I420">
            <v>112638470.83</v>
          </cell>
          <cell r="J420">
            <v>13964.6</v>
          </cell>
          <cell r="K420"/>
          <cell r="L420">
            <v>21.66</v>
          </cell>
          <cell r="M420">
            <v>21.66</v>
          </cell>
          <cell r="N420">
            <v>174709.56</v>
          </cell>
          <cell r="O420"/>
          <cell r="P420">
            <v>91.77</v>
          </cell>
          <cell r="Q420">
            <v>740216.82</v>
          </cell>
          <cell r="R420"/>
          <cell r="S420">
            <v>0.91559999999999997</v>
          </cell>
          <cell r="T420">
            <v>0.9</v>
          </cell>
          <cell r="U420"/>
          <cell r="V420">
            <v>101374623.73999999</v>
          </cell>
          <cell r="W420"/>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cell r="AH420">
            <v>494295.8</v>
          </cell>
          <cell r="AI420"/>
          <cell r="AJ420">
            <v>6521865.8499999996</v>
          </cell>
          <cell r="AK420">
            <v>124715650.05</v>
          </cell>
          <cell r="AL420">
            <v>1.1072207313452216</v>
          </cell>
          <cell r="AM420"/>
        </row>
        <row r="421">
          <cell r="A421" t="str">
            <v>2000000000092</v>
          </cell>
          <cell r="B421" t="str">
            <v>ALT SCH-EDWD/GLTN/HDIN/POP/SLNE/</v>
          </cell>
          <cell r="C421" t="str">
            <v>SALINE</v>
          </cell>
          <cell r="D421" t="str">
            <v>Regional</v>
          </cell>
          <cell r="E421"/>
          <cell r="F421">
            <v>32.32</v>
          </cell>
          <cell r="G421"/>
          <cell r="H421">
            <v>0</v>
          </cell>
          <cell r="I421">
            <v>452065.14</v>
          </cell>
          <cell r="J421">
            <v>13987.16</v>
          </cell>
          <cell r="K421"/>
          <cell r="L421">
            <v>0</v>
          </cell>
          <cell r="M421">
            <v>0</v>
          </cell>
          <cell r="N421">
            <v>0</v>
          </cell>
          <cell r="O421"/>
          <cell r="P421">
            <v>0</v>
          </cell>
          <cell r="Q421">
            <v>0</v>
          </cell>
          <cell r="R421"/>
          <cell r="S421">
            <v>0</v>
          </cell>
          <cell r="T421">
            <v>0.1</v>
          </cell>
          <cell r="U421"/>
          <cell r="V421">
            <v>45206.51</v>
          </cell>
          <cell r="W421"/>
          <cell r="X421">
            <v>0</v>
          </cell>
          <cell r="Y421">
            <v>286351.85000000003</v>
          </cell>
          <cell r="Z421">
            <v>331558.36000000004</v>
          </cell>
          <cell r="AA421">
            <v>0.73343049632183543</v>
          </cell>
          <cell r="AB421">
            <v>0</v>
          </cell>
          <cell r="AC421">
            <v>0</v>
          </cell>
          <cell r="AD421">
            <v>0</v>
          </cell>
          <cell r="AE421">
            <v>0</v>
          </cell>
          <cell r="AF421">
            <v>45206.51</v>
          </cell>
          <cell r="AG421"/>
          <cell r="AH421">
            <v>0</v>
          </cell>
          <cell r="AI421"/>
          <cell r="AJ421">
            <v>286351.84999999998</v>
          </cell>
          <cell r="AK421">
            <v>331558.36</v>
          </cell>
          <cell r="AL421">
            <v>0.73343049632183532</v>
          </cell>
          <cell r="AM421"/>
        </row>
        <row r="422">
          <cell r="A422" t="str">
            <v>2000000000093</v>
          </cell>
          <cell r="B422" t="str">
            <v>SAFE SCH-EDWD/GLTN/HDIN/POP/SLNE/</v>
          </cell>
          <cell r="C422" t="str">
            <v>SALINE</v>
          </cell>
          <cell r="D422" t="str">
            <v>Regional</v>
          </cell>
          <cell r="E422"/>
          <cell r="F422">
            <v>14.97</v>
          </cell>
          <cell r="G422"/>
          <cell r="H422">
            <v>0</v>
          </cell>
          <cell r="I422">
            <v>195885.21</v>
          </cell>
          <cell r="J422">
            <v>13085.18</v>
          </cell>
          <cell r="K422"/>
          <cell r="L422">
            <v>0</v>
          </cell>
          <cell r="M422">
            <v>0</v>
          </cell>
          <cell r="N422">
            <v>0</v>
          </cell>
          <cell r="O422"/>
          <cell r="P422">
            <v>0</v>
          </cell>
          <cell r="Q422">
            <v>0</v>
          </cell>
          <cell r="R422"/>
          <cell r="S422">
            <v>0</v>
          </cell>
          <cell r="T422">
            <v>0.1</v>
          </cell>
          <cell r="U422"/>
          <cell r="V422">
            <v>19588.52</v>
          </cell>
          <cell r="W422"/>
          <cell r="X422">
            <v>0</v>
          </cell>
          <cell r="Y422">
            <v>154744.93</v>
          </cell>
          <cell r="Z422">
            <v>174333.44999999998</v>
          </cell>
          <cell r="AA422">
            <v>0.88997760474106236</v>
          </cell>
          <cell r="AB422">
            <v>0</v>
          </cell>
          <cell r="AC422">
            <v>0</v>
          </cell>
          <cell r="AD422">
            <v>0</v>
          </cell>
          <cell r="AE422">
            <v>0</v>
          </cell>
          <cell r="AF422">
            <v>19588.52</v>
          </cell>
          <cell r="AG422"/>
          <cell r="AH422">
            <v>0</v>
          </cell>
          <cell r="AI422"/>
          <cell r="AJ422">
            <v>154744.93</v>
          </cell>
          <cell r="AK422">
            <v>174333.44999999998</v>
          </cell>
          <cell r="AL422">
            <v>0.88997760474106236</v>
          </cell>
          <cell r="AM422"/>
        </row>
        <row r="423">
          <cell r="A423" t="str">
            <v>2002400102600</v>
          </cell>
          <cell r="B423" t="str">
            <v>EDWARDS COUNTY C U SCH DIST 1</v>
          </cell>
          <cell r="C423" t="str">
            <v>EDWARDS</v>
          </cell>
          <cell r="D423" t="str">
            <v>Unit</v>
          </cell>
          <cell r="E423"/>
          <cell r="F423">
            <v>815.19</v>
          </cell>
          <cell r="G423"/>
          <cell r="H423">
            <v>84117160</v>
          </cell>
          <cell r="I423">
            <v>10923125.99</v>
          </cell>
          <cell r="J423">
            <v>13399.48</v>
          </cell>
          <cell r="K423"/>
          <cell r="L423">
            <v>7.7</v>
          </cell>
          <cell r="M423">
            <v>7.7</v>
          </cell>
          <cell r="N423">
            <v>6276.96</v>
          </cell>
          <cell r="O423"/>
          <cell r="P423">
            <v>19.18</v>
          </cell>
          <cell r="Q423">
            <v>15635.34</v>
          </cell>
          <cell r="R423"/>
          <cell r="S423">
            <v>0.26450000000000001</v>
          </cell>
          <cell r="T423">
            <v>0.26450000000000001</v>
          </cell>
          <cell r="U423"/>
          <cell r="V423">
            <v>2889166.82</v>
          </cell>
          <cell r="W423"/>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cell r="AH423">
            <v>202711.53</v>
          </cell>
          <cell r="AI423"/>
          <cell r="AJ423">
            <v>4634137.6500000004</v>
          </cell>
          <cell r="AK423">
            <v>8194256.9500000002</v>
          </cell>
          <cell r="AL423">
            <v>0.75017508335084215</v>
          </cell>
          <cell r="AM423"/>
        </row>
        <row r="424">
          <cell r="A424" t="str">
            <v>2003000702600</v>
          </cell>
          <cell r="B424" t="str">
            <v>GALLATIN C U SCHOOL DISTRICT 7</v>
          </cell>
          <cell r="C424" t="str">
            <v>GALLATIN</v>
          </cell>
          <cell r="D424" t="str">
            <v>Unit</v>
          </cell>
          <cell r="E424"/>
          <cell r="F424">
            <v>680.55</v>
          </cell>
          <cell r="G424"/>
          <cell r="H424">
            <v>76018835</v>
          </cell>
          <cell r="I424">
            <v>9517807.2200000007</v>
          </cell>
          <cell r="J424">
            <v>13985.46</v>
          </cell>
          <cell r="K424"/>
          <cell r="L424">
            <v>7.98</v>
          </cell>
          <cell r="M424">
            <v>7.98</v>
          </cell>
          <cell r="N424">
            <v>5430.78</v>
          </cell>
          <cell r="O424"/>
          <cell r="P424">
            <v>16.809999999999999</v>
          </cell>
          <cell r="Q424">
            <v>11440.04</v>
          </cell>
          <cell r="R424"/>
          <cell r="S424">
            <v>0.27789999999999998</v>
          </cell>
          <cell r="T424">
            <v>0.27789999999999998</v>
          </cell>
          <cell r="U424"/>
          <cell r="V424">
            <v>2644998.62</v>
          </cell>
          <cell r="W424"/>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cell r="AH424">
            <v>605296.12</v>
          </cell>
          <cell r="AI424"/>
          <cell r="AJ424">
            <v>3492901.23</v>
          </cell>
          <cell r="AK424">
            <v>7590782.6999999993</v>
          </cell>
          <cell r="AL424">
            <v>0.7975348233623919</v>
          </cell>
          <cell r="AM424"/>
        </row>
        <row r="425">
          <cell r="A425" t="str">
            <v>2003301002600</v>
          </cell>
          <cell r="B425" t="str">
            <v>HAMILTON CO C U SCHOOL DIST 10</v>
          </cell>
          <cell r="C425" t="str">
            <v>HAMILTON</v>
          </cell>
          <cell r="D425" t="str">
            <v>Unit</v>
          </cell>
          <cell r="E425"/>
          <cell r="F425">
            <v>1075.79</v>
          </cell>
          <cell r="G425"/>
          <cell r="H425">
            <v>118916529</v>
          </cell>
          <cell r="I425">
            <v>14739162.99</v>
          </cell>
          <cell r="J425">
            <v>13700.78</v>
          </cell>
          <cell r="K425"/>
          <cell r="L425">
            <v>8.06</v>
          </cell>
          <cell r="M425">
            <v>8.06</v>
          </cell>
          <cell r="N425">
            <v>8670.86</v>
          </cell>
          <cell r="O425"/>
          <cell r="P425">
            <v>16.16</v>
          </cell>
          <cell r="Q425">
            <v>17384.759999999998</v>
          </cell>
          <cell r="R425"/>
          <cell r="S425">
            <v>0.28170000000000001</v>
          </cell>
          <cell r="T425">
            <v>0.28170000000000001</v>
          </cell>
          <cell r="U425"/>
          <cell r="V425">
            <v>4152022.21</v>
          </cell>
          <cell r="W425"/>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cell r="AH425">
            <v>563342.34</v>
          </cell>
          <cell r="AI425"/>
          <cell r="AJ425">
            <v>6386882.6100000003</v>
          </cell>
          <cell r="AK425">
            <v>11589457.84</v>
          </cell>
          <cell r="AL425">
            <v>0.7863036624171289</v>
          </cell>
          <cell r="AM425"/>
        </row>
        <row r="426">
          <cell r="A426" t="str">
            <v>2003500102600</v>
          </cell>
          <cell r="B426" t="str">
            <v>HARDIN CO COMM UNIT DIST 1</v>
          </cell>
          <cell r="C426" t="str">
            <v>HARDIN</v>
          </cell>
          <cell r="D426" t="str">
            <v>Unit</v>
          </cell>
          <cell r="E426"/>
          <cell r="F426">
            <v>514.5</v>
          </cell>
          <cell r="G426"/>
          <cell r="H426">
            <v>34807803</v>
          </cell>
          <cell r="I426">
            <v>6991309.9800000004</v>
          </cell>
          <cell r="J426">
            <v>13588.55</v>
          </cell>
          <cell r="K426"/>
          <cell r="L426">
            <v>4.97</v>
          </cell>
          <cell r="M426">
            <v>4.97</v>
          </cell>
          <cell r="N426">
            <v>2557.06</v>
          </cell>
          <cell r="O426"/>
          <cell r="P426">
            <v>50.55</v>
          </cell>
          <cell r="Q426">
            <v>26007.97</v>
          </cell>
          <cell r="R426"/>
          <cell r="S426">
            <v>0.15340000000000001</v>
          </cell>
          <cell r="T426">
            <v>0.15340000000000001</v>
          </cell>
          <cell r="U426"/>
          <cell r="V426">
            <v>1072466.95</v>
          </cell>
          <cell r="W426"/>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cell r="AH426">
            <v>522608.73</v>
          </cell>
          <cell r="AI426"/>
          <cell r="AJ426">
            <v>3444410.7</v>
          </cell>
          <cell r="AK426">
            <v>5750829.6500000004</v>
          </cell>
          <cell r="AL426">
            <v>0.82256825494097174</v>
          </cell>
          <cell r="AM426"/>
        </row>
        <row r="427">
          <cell r="A427" t="str">
            <v>2007600102600</v>
          </cell>
          <cell r="B427" t="str">
            <v>POPE CO COMM UNIT DIST 1</v>
          </cell>
          <cell r="C427" t="str">
            <v>POPE</v>
          </cell>
          <cell r="D427" t="str">
            <v>Unit</v>
          </cell>
          <cell r="E427"/>
          <cell r="F427">
            <v>467.03</v>
          </cell>
          <cell r="G427"/>
          <cell r="H427">
            <v>59750690</v>
          </cell>
          <cell r="I427">
            <v>6519396.71</v>
          </cell>
          <cell r="J427">
            <v>13959.26</v>
          </cell>
          <cell r="K427"/>
          <cell r="L427">
            <v>9.16</v>
          </cell>
          <cell r="M427">
            <v>9.16</v>
          </cell>
          <cell r="N427">
            <v>4277.99</v>
          </cell>
          <cell r="O427"/>
          <cell r="P427">
            <v>8.52</v>
          </cell>
          <cell r="Q427">
            <v>3979.09</v>
          </cell>
          <cell r="R427"/>
          <cell r="S427">
            <v>0.33739999999999998</v>
          </cell>
          <cell r="T427">
            <v>0.33739999999999998</v>
          </cell>
          <cell r="U427"/>
          <cell r="V427">
            <v>2199644.44</v>
          </cell>
          <cell r="W427"/>
          <cell r="X427">
            <v>235752.87</v>
          </cell>
          <cell r="Y427">
            <v>2509024.27</v>
          </cell>
          <cell r="Z427">
            <v>4944421.58</v>
          </cell>
          <cell r="AA427">
            <v>0.75841704377581898</v>
          </cell>
          <cell r="AB427">
            <v>59750690</v>
          </cell>
          <cell r="AC427">
            <v>3.06488E-2</v>
          </cell>
          <cell r="AD427">
            <v>1831286.94</v>
          </cell>
          <cell r="AE427">
            <v>0</v>
          </cell>
          <cell r="AF427">
            <v>2199644.44</v>
          </cell>
          <cell r="AG427"/>
          <cell r="AH427">
            <v>197788.59</v>
          </cell>
          <cell r="AI427"/>
          <cell r="AJ427">
            <v>2461241.91</v>
          </cell>
          <cell r="AK427">
            <v>4896639.2200000007</v>
          </cell>
          <cell r="AL427">
            <v>0.75108778278350863</v>
          </cell>
          <cell r="AM427"/>
        </row>
        <row r="428">
          <cell r="A428" t="str">
            <v>2008300102600</v>
          </cell>
          <cell r="B428" t="str">
            <v>GALATIA C U SCHOOL DIST 1</v>
          </cell>
          <cell r="C428" t="str">
            <v>SALINE</v>
          </cell>
          <cell r="D428" t="str">
            <v>Unit</v>
          </cell>
          <cell r="E428"/>
          <cell r="F428">
            <v>386.21</v>
          </cell>
          <cell r="G428"/>
          <cell r="H428">
            <v>44398574</v>
          </cell>
          <cell r="I428">
            <v>5314282.51</v>
          </cell>
          <cell r="J428">
            <v>13760.08</v>
          </cell>
          <cell r="K428"/>
          <cell r="L428">
            <v>8.35</v>
          </cell>
          <cell r="M428">
            <v>8.35</v>
          </cell>
          <cell r="N428">
            <v>3224.85</v>
          </cell>
          <cell r="O428"/>
          <cell r="P428">
            <v>13.91</v>
          </cell>
          <cell r="Q428">
            <v>5372.18</v>
          </cell>
          <cell r="R428"/>
          <cell r="S428">
            <v>0.29599999999999999</v>
          </cell>
          <cell r="T428">
            <v>0.29599999999999999</v>
          </cell>
          <cell r="U428"/>
          <cell r="V428">
            <v>1573027.62</v>
          </cell>
          <cell r="W428"/>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cell r="AH428">
            <v>161512.14000000001</v>
          </cell>
          <cell r="AI428"/>
          <cell r="AJ428">
            <v>1968205.3</v>
          </cell>
          <cell r="AK428">
            <v>3686943.38</v>
          </cell>
          <cell r="AL428">
            <v>0.69378008659912216</v>
          </cell>
          <cell r="AM428"/>
        </row>
        <row r="429">
          <cell r="A429" t="str">
            <v>2008300202600</v>
          </cell>
          <cell r="B429" t="str">
            <v>CARRIER MILLS-STONEFORT CUSD 2</v>
          </cell>
          <cell r="C429" t="str">
            <v>SALINE</v>
          </cell>
          <cell r="D429" t="str">
            <v>Unit</v>
          </cell>
          <cell r="E429"/>
          <cell r="F429">
            <v>430.86</v>
          </cell>
          <cell r="G429"/>
          <cell r="H429">
            <v>20961779</v>
          </cell>
          <cell r="I429">
            <v>5974670.6399999997</v>
          </cell>
          <cell r="J429">
            <v>13866.84</v>
          </cell>
          <cell r="K429"/>
          <cell r="L429">
            <v>3.5</v>
          </cell>
          <cell r="M429">
            <v>3.5</v>
          </cell>
          <cell r="N429">
            <v>1508.01</v>
          </cell>
          <cell r="O429"/>
          <cell r="P429">
            <v>73.61</v>
          </cell>
          <cell r="Q429">
            <v>31715.599999999999</v>
          </cell>
          <cell r="R429"/>
          <cell r="S429">
            <v>0.10879999999999999</v>
          </cell>
          <cell r="T429">
            <v>0.10879999999999999</v>
          </cell>
          <cell r="U429"/>
          <cell r="V429">
            <v>650044.16000000003</v>
          </cell>
          <cell r="W429"/>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cell r="AH429">
            <v>455929.55</v>
          </cell>
          <cell r="AI429"/>
          <cell r="AJ429">
            <v>3195326.44</v>
          </cell>
          <cell r="AK429">
            <v>4188147.37</v>
          </cell>
          <cell r="AL429">
            <v>0.70098380686638162</v>
          </cell>
          <cell r="AM429"/>
        </row>
        <row r="430">
          <cell r="A430" t="str">
            <v>2008300302600</v>
          </cell>
          <cell r="B430" t="str">
            <v>HARRISBURG C U SCHOOL DIST 3</v>
          </cell>
          <cell r="C430" t="str">
            <v>SALINE</v>
          </cell>
          <cell r="D430" t="str">
            <v>Unit</v>
          </cell>
          <cell r="E430"/>
          <cell r="F430">
            <v>1722.36</v>
          </cell>
          <cell r="G430"/>
          <cell r="H430">
            <v>139064029</v>
          </cell>
          <cell r="I430">
            <v>24395235.710000001</v>
          </cell>
          <cell r="J430">
            <v>14163.84</v>
          </cell>
          <cell r="K430"/>
          <cell r="L430">
            <v>5.7</v>
          </cell>
          <cell r="M430">
            <v>5.7</v>
          </cell>
          <cell r="N430">
            <v>9817.4500000000007</v>
          </cell>
          <cell r="O430"/>
          <cell r="P430">
            <v>40.700000000000003</v>
          </cell>
          <cell r="Q430">
            <v>70100.05</v>
          </cell>
          <cell r="R430"/>
          <cell r="S430">
            <v>0.17960000000000001</v>
          </cell>
          <cell r="T430">
            <v>0.17960000000000001</v>
          </cell>
          <cell r="U430"/>
          <cell r="V430">
            <v>4381384.33</v>
          </cell>
          <cell r="W430"/>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cell r="AH430">
            <v>1712161.92</v>
          </cell>
          <cell r="AI430"/>
          <cell r="AJ430">
            <v>12387628.35</v>
          </cell>
          <cell r="AK430">
            <v>17961713.93</v>
          </cell>
          <cell r="AL430">
            <v>0.73627958112481784</v>
          </cell>
          <cell r="AM430"/>
        </row>
        <row r="431">
          <cell r="A431" t="str">
            <v>2008300402600</v>
          </cell>
          <cell r="B431" t="str">
            <v>ELDORADO COMM UNIT DISTRICT 4</v>
          </cell>
          <cell r="C431" t="str">
            <v>SALINE</v>
          </cell>
          <cell r="D431" t="str">
            <v>Unit</v>
          </cell>
          <cell r="E431"/>
          <cell r="F431">
            <v>1018.79</v>
          </cell>
          <cell r="G431"/>
          <cell r="H431">
            <v>63982570</v>
          </cell>
          <cell r="I431">
            <v>14246433.720000001</v>
          </cell>
          <cell r="J431">
            <v>13983.68</v>
          </cell>
          <cell r="K431"/>
          <cell r="L431">
            <v>4.49</v>
          </cell>
          <cell r="M431">
            <v>4.49</v>
          </cell>
          <cell r="N431">
            <v>4574.3599999999997</v>
          </cell>
          <cell r="O431"/>
          <cell r="P431">
            <v>57.6</v>
          </cell>
          <cell r="Q431">
            <v>58682.3</v>
          </cell>
          <cell r="R431"/>
          <cell r="S431">
            <v>0.13769999999999999</v>
          </cell>
          <cell r="T431">
            <v>0.13769999999999999</v>
          </cell>
          <cell r="U431"/>
          <cell r="V431">
            <v>1961733.92</v>
          </cell>
          <cell r="W431"/>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cell r="AH431">
            <v>1046173.96</v>
          </cell>
          <cell r="AI431"/>
          <cell r="AJ431">
            <v>7566299.8200000003</v>
          </cell>
          <cell r="AK431">
            <v>10432235.530000001</v>
          </cell>
          <cell r="AL431">
            <v>0.73226996559529145</v>
          </cell>
          <cell r="AM431"/>
        </row>
        <row r="432">
          <cell r="A432" t="str">
            <v>2009301702400</v>
          </cell>
          <cell r="B432" t="str">
            <v>ALLENDALE C C SCHOOL DIST 17</v>
          </cell>
          <cell r="C432" t="str">
            <v>WABASH</v>
          </cell>
          <cell r="D432" t="str">
            <v>Unit</v>
          </cell>
          <cell r="E432"/>
          <cell r="F432">
            <v>170.62</v>
          </cell>
          <cell r="G432"/>
          <cell r="H432">
            <v>15314704</v>
          </cell>
          <cell r="I432">
            <v>2236024.5099999998</v>
          </cell>
          <cell r="J432">
            <v>13105.28</v>
          </cell>
          <cell r="K432"/>
          <cell r="L432">
            <v>6.84</v>
          </cell>
          <cell r="M432">
            <v>6.84</v>
          </cell>
          <cell r="N432">
            <v>1167.04</v>
          </cell>
          <cell r="O432"/>
          <cell r="P432">
            <v>27.45</v>
          </cell>
          <cell r="Q432">
            <v>4683.51</v>
          </cell>
          <cell r="R432"/>
          <cell r="S432">
            <v>0.22570000000000001</v>
          </cell>
          <cell r="T432">
            <v>0.22570000000000001</v>
          </cell>
          <cell r="U432"/>
          <cell r="V432">
            <v>504670.73</v>
          </cell>
          <cell r="W432"/>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cell r="AH432">
            <v>71631.520000000004</v>
          </cell>
          <cell r="AI432"/>
          <cell r="AJ432">
            <v>1012024.03</v>
          </cell>
          <cell r="AK432">
            <v>1598368.44</v>
          </cell>
          <cell r="AL432">
            <v>0.71482599267214653</v>
          </cell>
          <cell r="AM432"/>
        </row>
        <row r="433">
          <cell r="A433" t="str">
            <v>2009334802600</v>
          </cell>
          <cell r="B433" t="str">
            <v>WABASH C U SCH DIST 348</v>
          </cell>
          <cell r="C433" t="str">
            <v>WABASH</v>
          </cell>
          <cell r="D433" t="str">
            <v>Unit</v>
          </cell>
          <cell r="E433"/>
          <cell r="F433">
            <v>1327.46</v>
          </cell>
          <cell r="G433"/>
          <cell r="H433">
            <v>151865212</v>
          </cell>
          <cell r="I433">
            <v>18214057.300000001</v>
          </cell>
          <cell r="J433">
            <v>13720.98</v>
          </cell>
          <cell r="K433"/>
          <cell r="L433">
            <v>8.33</v>
          </cell>
          <cell r="M433">
            <v>8.33</v>
          </cell>
          <cell r="N433">
            <v>11057.74</v>
          </cell>
          <cell r="O433"/>
          <cell r="P433">
            <v>14.06</v>
          </cell>
          <cell r="Q433">
            <v>18664.080000000002</v>
          </cell>
          <cell r="R433"/>
          <cell r="S433">
            <v>0.29499999999999998</v>
          </cell>
          <cell r="T433">
            <v>0.29499999999999998</v>
          </cell>
          <cell r="U433"/>
          <cell r="V433">
            <v>5373146.9000000004</v>
          </cell>
          <cell r="W433"/>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cell r="AH433">
            <v>584726.87</v>
          </cell>
          <cell r="AI433"/>
          <cell r="AJ433">
            <v>6743265.6100000003</v>
          </cell>
          <cell r="AK433">
            <v>14839404.440000001</v>
          </cell>
          <cell r="AL433">
            <v>0.81472261756857445</v>
          </cell>
          <cell r="AM433"/>
        </row>
        <row r="434">
          <cell r="A434" t="str">
            <v>2009600600400</v>
          </cell>
          <cell r="B434" t="str">
            <v>NEW HOPE C C SCHOOL DIST 6</v>
          </cell>
          <cell r="C434" t="str">
            <v>WAYNE</v>
          </cell>
          <cell r="D434" t="str">
            <v>Elementary</v>
          </cell>
          <cell r="E434"/>
          <cell r="F434">
            <v>191.75</v>
          </cell>
          <cell r="G434"/>
          <cell r="H434">
            <v>25542089</v>
          </cell>
          <cell r="I434">
            <v>2463701.37</v>
          </cell>
          <cell r="J434">
            <v>12848.5</v>
          </cell>
          <cell r="K434"/>
          <cell r="L434">
            <v>10.36</v>
          </cell>
          <cell r="M434">
            <v>7.17</v>
          </cell>
          <cell r="N434">
            <v>1374.84</v>
          </cell>
          <cell r="O434"/>
          <cell r="P434">
            <v>24.1</v>
          </cell>
          <cell r="Q434">
            <v>4621.17</v>
          </cell>
          <cell r="R434"/>
          <cell r="S434">
            <v>0.2402</v>
          </cell>
          <cell r="T434">
            <v>0.2402</v>
          </cell>
          <cell r="U434"/>
          <cell r="V434">
            <v>591781.06000000006</v>
          </cell>
          <cell r="W434"/>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cell r="AH434">
            <v>65547.02</v>
          </cell>
          <cell r="AI434"/>
          <cell r="AJ434">
            <v>1042890.17</v>
          </cell>
          <cell r="AK434">
            <v>1692010.87</v>
          </cell>
          <cell r="AL434">
            <v>0.68677595856514051</v>
          </cell>
          <cell r="AM434"/>
        </row>
        <row r="435">
          <cell r="A435" t="str">
            <v>2009601400400</v>
          </cell>
          <cell r="B435" t="str">
            <v>GEFF C C SCHOOL DISTRICT 14</v>
          </cell>
          <cell r="C435" t="str">
            <v>WAYNE</v>
          </cell>
          <cell r="D435" t="str">
            <v>Elementary</v>
          </cell>
          <cell r="E435"/>
          <cell r="F435">
            <v>92</v>
          </cell>
          <cell r="G435"/>
          <cell r="H435">
            <v>8597394</v>
          </cell>
          <cell r="I435">
            <v>1252566.07</v>
          </cell>
          <cell r="J435">
            <v>13614.84</v>
          </cell>
          <cell r="K435"/>
          <cell r="L435">
            <v>6.86</v>
          </cell>
          <cell r="M435">
            <v>4.74</v>
          </cell>
          <cell r="N435">
            <v>436.08</v>
          </cell>
          <cell r="O435"/>
          <cell r="P435">
            <v>53.87</v>
          </cell>
          <cell r="Q435">
            <v>4956.04</v>
          </cell>
          <cell r="R435"/>
          <cell r="S435">
            <v>0.14580000000000001</v>
          </cell>
          <cell r="T435">
            <v>0.14580000000000001</v>
          </cell>
          <cell r="U435"/>
          <cell r="V435">
            <v>182624.13</v>
          </cell>
          <cell r="W435"/>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cell r="AH435">
            <v>91787.520000000004</v>
          </cell>
          <cell r="AI435"/>
          <cell r="AJ435">
            <v>693747.65</v>
          </cell>
          <cell r="AK435">
            <v>913661.33000000007</v>
          </cell>
          <cell r="AL435">
            <v>0.72943164586918763</v>
          </cell>
          <cell r="AM435"/>
        </row>
        <row r="436">
          <cell r="A436" t="str">
            <v>2009601700400</v>
          </cell>
          <cell r="B436" t="str">
            <v>JASPER COMM CONS SCHOOL DIST 17</v>
          </cell>
          <cell r="C436" t="str">
            <v>WAYNE</v>
          </cell>
          <cell r="D436" t="str">
            <v>Elementary</v>
          </cell>
          <cell r="E436"/>
          <cell r="F436">
            <v>180.05</v>
          </cell>
          <cell r="G436"/>
          <cell r="H436">
            <v>14169314</v>
          </cell>
          <cell r="I436">
            <v>2332299.1800000002</v>
          </cell>
          <cell r="J436">
            <v>12953.61</v>
          </cell>
          <cell r="K436"/>
          <cell r="L436">
            <v>6.07</v>
          </cell>
          <cell r="M436">
            <v>4.2</v>
          </cell>
          <cell r="N436">
            <v>756.21</v>
          </cell>
          <cell r="O436"/>
          <cell r="P436">
            <v>62.09</v>
          </cell>
          <cell r="Q436">
            <v>11179.3</v>
          </cell>
          <cell r="R436"/>
          <cell r="S436">
            <v>0.12870000000000001</v>
          </cell>
          <cell r="T436">
            <v>0.12870000000000001</v>
          </cell>
          <cell r="U436"/>
          <cell r="V436">
            <v>300166.90000000002</v>
          </cell>
          <cell r="W436"/>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cell r="AH436">
            <v>91047.18</v>
          </cell>
          <cell r="AI436"/>
          <cell r="AJ436">
            <v>1262884.98</v>
          </cell>
          <cell r="AK436">
            <v>1607525.48</v>
          </cell>
          <cell r="AL436">
            <v>0.68924497070740298</v>
          </cell>
          <cell r="AM436"/>
        </row>
        <row r="437">
          <cell r="A437" t="str">
            <v>2009610002600</v>
          </cell>
          <cell r="B437" t="str">
            <v>WAYNE CITY C U SCHOOL DIST 100</v>
          </cell>
          <cell r="C437" t="str">
            <v>WAYNE</v>
          </cell>
          <cell r="D437" t="str">
            <v>Unit</v>
          </cell>
          <cell r="E437"/>
          <cell r="F437">
            <v>477.45</v>
          </cell>
          <cell r="G437"/>
          <cell r="H437">
            <v>59234322</v>
          </cell>
          <cell r="I437">
            <v>6404996.8200000003</v>
          </cell>
          <cell r="J437">
            <v>13415.01</v>
          </cell>
          <cell r="K437"/>
          <cell r="L437">
            <v>9.24</v>
          </cell>
          <cell r="M437">
            <v>9.24</v>
          </cell>
          <cell r="N437">
            <v>4411.63</v>
          </cell>
          <cell r="O437"/>
          <cell r="P437">
            <v>8.06</v>
          </cell>
          <cell r="Q437">
            <v>3848.24</v>
          </cell>
          <cell r="R437"/>
          <cell r="S437">
            <v>0.34160000000000001</v>
          </cell>
          <cell r="T437">
            <v>0.34160000000000001</v>
          </cell>
          <cell r="U437"/>
          <cell r="V437">
            <v>2187946.91</v>
          </cell>
          <cell r="W437"/>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cell r="AH437">
            <v>174898.78</v>
          </cell>
          <cell r="AI437"/>
          <cell r="AJ437">
            <v>2586311.02</v>
          </cell>
          <cell r="AK437">
            <v>5222374.12</v>
          </cell>
          <cell r="AL437">
            <v>0.81535936188021396</v>
          </cell>
          <cell r="AM437"/>
        </row>
        <row r="438">
          <cell r="A438" t="str">
            <v>2009611200400</v>
          </cell>
          <cell r="B438" t="str">
            <v>FAIRFIELD PUBLIC SCHOOL DIST 112</v>
          </cell>
          <cell r="C438" t="str">
            <v>WAYNE</v>
          </cell>
          <cell r="D438" t="str">
            <v>Elementary</v>
          </cell>
          <cell r="E438"/>
          <cell r="F438">
            <v>569.47</v>
          </cell>
          <cell r="G438"/>
          <cell r="H438">
            <v>61803354</v>
          </cell>
          <cell r="I438">
            <v>7672112.1900000004</v>
          </cell>
          <cell r="J438">
            <v>13472.37</v>
          </cell>
          <cell r="K438"/>
          <cell r="L438">
            <v>8.0500000000000007</v>
          </cell>
          <cell r="M438">
            <v>5.57</v>
          </cell>
          <cell r="N438">
            <v>3171.94</v>
          </cell>
          <cell r="O438"/>
          <cell r="P438">
            <v>42.38</v>
          </cell>
          <cell r="Q438">
            <v>24134.13</v>
          </cell>
          <cell r="R438"/>
          <cell r="S438">
            <v>0.17480000000000001</v>
          </cell>
          <cell r="T438">
            <v>0.17480000000000001</v>
          </cell>
          <cell r="U438"/>
          <cell r="V438">
            <v>1341085.21</v>
          </cell>
          <cell r="W438"/>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cell r="AH438">
            <v>414791.04</v>
          </cell>
          <cell r="AI438"/>
          <cell r="AJ438">
            <v>3875540.59</v>
          </cell>
          <cell r="AK438">
            <v>5477608.1600000001</v>
          </cell>
          <cell r="AL438">
            <v>0.71396351152680415</v>
          </cell>
          <cell r="AM438"/>
        </row>
        <row r="439">
          <cell r="A439" t="str">
            <v>2009620002600</v>
          </cell>
          <cell r="B439" t="str">
            <v>NORTH WAYNE C U SCHOOL DIST 200</v>
          </cell>
          <cell r="C439" t="str">
            <v>WAYNE</v>
          </cell>
          <cell r="D439" t="str">
            <v>Unit</v>
          </cell>
          <cell r="E439"/>
          <cell r="F439">
            <v>361.79</v>
          </cell>
          <cell r="G439"/>
          <cell r="H439">
            <v>44870581</v>
          </cell>
          <cell r="I439">
            <v>4855517.66</v>
          </cell>
          <cell r="J439">
            <v>13420.81</v>
          </cell>
          <cell r="K439"/>
          <cell r="L439">
            <v>9.24</v>
          </cell>
          <cell r="M439">
            <v>9.24</v>
          </cell>
          <cell r="N439">
            <v>3342.93</v>
          </cell>
          <cell r="O439"/>
          <cell r="P439">
            <v>8.06</v>
          </cell>
          <cell r="Q439">
            <v>2916.02</v>
          </cell>
          <cell r="R439"/>
          <cell r="S439">
            <v>0.34160000000000001</v>
          </cell>
          <cell r="T439">
            <v>0.34160000000000001</v>
          </cell>
          <cell r="U439"/>
          <cell r="V439">
            <v>1658644.83</v>
          </cell>
          <cell r="W439"/>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cell r="AH439">
            <v>125071.31</v>
          </cell>
          <cell r="AI439"/>
          <cell r="AJ439">
            <v>1936231.35</v>
          </cell>
          <cell r="AK439">
            <v>4462152.5199999996</v>
          </cell>
          <cell r="AL439">
            <v>0.91898595215901235</v>
          </cell>
          <cell r="AM439"/>
        </row>
        <row r="440">
          <cell r="A440" t="str">
            <v>2009622501600</v>
          </cell>
          <cell r="B440" t="str">
            <v>FAIRFIELD COMM H S DIST 225</v>
          </cell>
          <cell r="C440" t="str">
            <v>WAYNE</v>
          </cell>
          <cell r="D440" t="str">
            <v>High School</v>
          </cell>
          <cell r="E440"/>
          <cell r="F440">
            <v>438.5</v>
          </cell>
          <cell r="G440"/>
          <cell r="H440">
            <v>109855841</v>
          </cell>
          <cell r="I440">
            <v>6337567.0499999998</v>
          </cell>
          <cell r="J440">
            <v>14452.83</v>
          </cell>
          <cell r="K440"/>
          <cell r="L440">
            <v>17.329999999999998</v>
          </cell>
          <cell r="M440">
            <v>5.33</v>
          </cell>
          <cell r="N440">
            <v>2337.1999999999998</v>
          </cell>
          <cell r="O440"/>
          <cell r="P440">
            <v>45.56</v>
          </cell>
          <cell r="Q440">
            <v>19978.060000000001</v>
          </cell>
          <cell r="R440"/>
          <cell r="S440">
            <v>0.16600000000000001</v>
          </cell>
          <cell r="T440">
            <v>0.16600000000000001</v>
          </cell>
          <cell r="U440"/>
          <cell r="V440">
            <v>1052036.1299999999</v>
          </cell>
          <cell r="W440"/>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cell r="AH440">
            <v>181214.32</v>
          </cell>
          <cell r="AI440"/>
          <cell r="AJ440">
            <v>2855862.89</v>
          </cell>
          <cell r="AK440">
            <v>4448500.21</v>
          </cell>
          <cell r="AL440">
            <v>0.701925545702905</v>
          </cell>
          <cell r="AM440"/>
        </row>
        <row r="441">
          <cell r="A441" t="str">
            <v>2009700102600</v>
          </cell>
          <cell r="B441" t="str">
            <v>GRAYVILLE C U SCHOOL DIST 1</v>
          </cell>
          <cell r="C441" t="str">
            <v>WHITE</v>
          </cell>
          <cell r="D441" t="str">
            <v>Unit</v>
          </cell>
          <cell r="E441"/>
          <cell r="F441">
            <v>256.68</v>
          </cell>
          <cell r="G441"/>
          <cell r="H441">
            <v>26970521</v>
          </cell>
          <cell r="I441">
            <v>3478474.06</v>
          </cell>
          <cell r="J441">
            <v>13551.79</v>
          </cell>
          <cell r="K441"/>
          <cell r="L441">
            <v>7.75</v>
          </cell>
          <cell r="M441">
            <v>7.75</v>
          </cell>
          <cell r="N441">
            <v>1989.27</v>
          </cell>
          <cell r="O441"/>
          <cell r="P441">
            <v>18.739999999999998</v>
          </cell>
          <cell r="Q441">
            <v>4810.18</v>
          </cell>
          <cell r="R441"/>
          <cell r="S441">
            <v>0.26690000000000003</v>
          </cell>
          <cell r="T441">
            <v>0.26690000000000003</v>
          </cell>
          <cell r="U441"/>
          <cell r="V441">
            <v>928404.72</v>
          </cell>
          <cell r="W441"/>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cell r="AH441">
            <v>145425.01999999999</v>
          </cell>
          <cell r="AI441"/>
          <cell r="AJ441">
            <v>1618346.65</v>
          </cell>
          <cell r="AK441">
            <v>2982269.8499999996</v>
          </cell>
          <cell r="AL441">
            <v>0.85735003296244205</v>
          </cell>
          <cell r="AM441"/>
        </row>
        <row r="442">
          <cell r="A442" t="str">
            <v>2009700302600</v>
          </cell>
          <cell r="B442" t="str">
            <v>NORRIS CITY-OMAHA-ENFIELD CUSD 3</v>
          </cell>
          <cell r="C442" t="str">
            <v>WHITE</v>
          </cell>
          <cell r="D442" t="str">
            <v>Unit</v>
          </cell>
          <cell r="E442"/>
          <cell r="F442">
            <v>663.37</v>
          </cell>
          <cell r="G442"/>
          <cell r="H442">
            <v>63052172</v>
          </cell>
          <cell r="I442">
            <v>9050400.25</v>
          </cell>
          <cell r="J442">
            <v>13643.06</v>
          </cell>
          <cell r="K442"/>
          <cell r="L442">
            <v>6.96</v>
          </cell>
          <cell r="M442">
            <v>6.96</v>
          </cell>
          <cell r="N442">
            <v>4617.05</v>
          </cell>
          <cell r="O442"/>
          <cell r="P442">
            <v>26.21</v>
          </cell>
          <cell r="Q442">
            <v>17386.919999999998</v>
          </cell>
          <cell r="R442"/>
          <cell r="S442">
            <v>0.23089999999999999</v>
          </cell>
          <cell r="T442">
            <v>0.23089999999999999</v>
          </cell>
          <cell r="U442"/>
          <cell r="V442">
            <v>2089737.41</v>
          </cell>
          <cell r="W442"/>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cell r="AH442">
            <v>455395.48</v>
          </cell>
          <cell r="AI442"/>
          <cell r="AJ442">
            <v>4082463.54</v>
          </cell>
          <cell r="AK442">
            <v>6616355.7300000004</v>
          </cell>
          <cell r="AL442">
            <v>0.73105669884599855</v>
          </cell>
          <cell r="AM442"/>
        </row>
        <row r="443">
          <cell r="A443" t="str">
            <v>2009700502600</v>
          </cell>
          <cell r="B443" t="str">
            <v>CARMI-WHITE COUNTY C U S DIST 5</v>
          </cell>
          <cell r="C443" t="str">
            <v>WHITE</v>
          </cell>
          <cell r="D443" t="str">
            <v>Unit</v>
          </cell>
          <cell r="E443"/>
          <cell r="F443">
            <v>1258.05</v>
          </cell>
          <cell r="G443"/>
          <cell r="H443">
            <v>160750574</v>
          </cell>
          <cell r="I443">
            <v>17212830.879999999</v>
          </cell>
          <cell r="J443">
            <v>13682.15</v>
          </cell>
          <cell r="K443"/>
          <cell r="L443">
            <v>9.33</v>
          </cell>
          <cell r="M443">
            <v>9.33</v>
          </cell>
          <cell r="N443">
            <v>11737.6</v>
          </cell>
          <cell r="O443"/>
          <cell r="P443">
            <v>7.56</v>
          </cell>
          <cell r="Q443">
            <v>9510.85</v>
          </cell>
          <cell r="R443"/>
          <cell r="S443">
            <v>0.3463</v>
          </cell>
          <cell r="T443">
            <v>0.3463</v>
          </cell>
          <cell r="U443"/>
          <cell r="V443">
            <v>5960803.3300000001</v>
          </cell>
          <cell r="W443"/>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cell r="AH443">
            <v>709836.77</v>
          </cell>
          <cell r="AI443"/>
          <cell r="AJ443">
            <v>6034923.1100000003</v>
          </cell>
          <cell r="AK443">
            <v>13315051.539999999</v>
          </cell>
          <cell r="AL443">
            <v>0.7735538467104256</v>
          </cell>
          <cell r="AM443"/>
        </row>
        <row r="444">
          <cell r="A444" t="str">
            <v>2100000000092</v>
          </cell>
          <cell r="B444" t="str">
            <v>ALT SCH-FRANKLIN/WILLIAMSON ROE</v>
          </cell>
          <cell r="C444" t="str">
            <v>FRANKLIN</v>
          </cell>
          <cell r="D444" t="str">
            <v>Regional</v>
          </cell>
          <cell r="E444"/>
          <cell r="F444">
            <v>91.32</v>
          </cell>
          <cell r="G444"/>
          <cell r="H444">
            <v>0</v>
          </cell>
          <cell r="I444">
            <v>1324639.3600000001</v>
          </cell>
          <cell r="J444">
            <v>14505.46</v>
          </cell>
          <cell r="K444"/>
          <cell r="L444">
            <v>0</v>
          </cell>
          <cell r="M444">
            <v>0</v>
          </cell>
          <cell r="N444">
            <v>0</v>
          </cell>
          <cell r="O444"/>
          <cell r="P444">
            <v>0</v>
          </cell>
          <cell r="Q444">
            <v>0</v>
          </cell>
          <cell r="R444"/>
          <cell r="S444">
            <v>0</v>
          </cell>
          <cell r="T444">
            <v>0.1</v>
          </cell>
          <cell r="U444"/>
          <cell r="V444">
            <v>132463.93</v>
          </cell>
          <cell r="W444"/>
          <cell r="X444">
            <v>0</v>
          </cell>
          <cell r="Y444">
            <v>739297.9</v>
          </cell>
          <cell r="Z444">
            <v>871761.83000000007</v>
          </cell>
          <cell r="AA444">
            <v>0.65811258243149295</v>
          </cell>
          <cell r="AB444">
            <v>0</v>
          </cell>
          <cell r="AC444">
            <v>0</v>
          </cell>
          <cell r="AD444">
            <v>0</v>
          </cell>
          <cell r="AE444">
            <v>0</v>
          </cell>
          <cell r="AF444">
            <v>132463.93</v>
          </cell>
          <cell r="AG444"/>
          <cell r="AH444">
            <v>0</v>
          </cell>
          <cell r="AI444"/>
          <cell r="AJ444">
            <v>739297.9</v>
          </cell>
          <cell r="AK444">
            <v>871761.83000000007</v>
          </cell>
          <cell r="AL444">
            <v>0.65811258243149295</v>
          </cell>
          <cell r="AM444"/>
        </row>
        <row r="445">
          <cell r="A445" t="str">
            <v>2100000000093</v>
          </cell>
          <cell r="B445" t="str">
            <v>SAFE SCH-FRANKLIN/WILLIAMSON ROE</v>
          </cell>
          <cell r="C445" t="str">
            <v>FRANKLIN</v>
          </cell>
          <cell r="D445" t="str">
            <v>Regional</v>
          </cell>
          <cell r="E445"/>
          <cell r="F445">
            <v>18.32</v>
          </cell>
          <cell r="G445"/>
          <cell r="H445">
            <v>0</v>
          </cell>
          <cell r="I445">
            <v>229786.19</v>
          </cell>
          <cell r="J445">
            <v>12542.91</v>
          </cell>
          <cell r="K445"/>
          <cell r="L445">
            <v>0</v>
          </cell>
          <cell r="M445">
            <v>0</v>
          </cell>
          <cell r="N445">
            <v>0</v>
          </cell>
          <cell r="O445"/>
          <cell r="P445">
            <v>0</v>
          </cell>
          <cell r="Q445">
            <v>0</v>
          </cell>
          <cell r="R445"/>
          <cell r="S445">
            <v>0</v>
          </cell>
          <cell r="T445">
            <v>0.1</v>
          </cell>
          <cell r="U445"/>
          <cell r="V445">
            <v>22978.61</v>
          </cell>
          <cell r="W445"/>
          <cell r="X445">
            <v>0</v>
          </cell>
          <cell r="Y445">
            <v>180259.27999999997</v>
          </cell>
          <cell r="Z445">
            <v>203237.88999999996</v>
          </cell>
          <cell r="AA445">
            <v>0.88446520654700767</v>
          </cell>
          <cell r="AB445">
            <v>0</v>
          </cell>
          <cell r="AC445">
            <v>0</v>
          </cell>
          <cell r="AD445">
            <v>0</v>
          </cell>
          <cell r="AE445">
            <v>0</v>
          </cell>
          <cell r="AF445">
            <v>22978.61</v>
          </cell>
          <cell r="AG445"/>
          <cell r="AH445">
            <v>0</v>
          </cell>
          <cell r="AI445"/>
          <cell r="AJ445">
            <v>180259.28</v>
          </cell>
          <cell r="AK445">
            <v>203237.89</v>
          </cell>
          <cell r="AL445">
            <v>0.884465206547008</v>
          </cell>
          <cell r="AM445"/>
        </row>
        <row r="446">
          <cell r="A446" t="str">
            <v>2102804700400</v>
          </cell>
          <cell r="B446" t="str">
            <v>BENTON COMM CONS SCH DIST 47</v>
          </cell>
          <cell r="C446" t="str">
            <v>FRANKLIN</v>
          </cell>
          <cell r="D446" t="str">
            <v>Elementary</v>
          </cell>
          <cell r="E446"/>
          <cell r="F446">
            <v>1043.23</v>
          </cell>
          <cell r="G446"/>
          <cell r="H446">
            <v>113317109</v>
          </cell>
          <cell r="I446">
            <v>14095857.949999999</v>
          </cell>
          <cell r="J446">
            <v>13511.74</v>
          </cell>
          <cell r="K446"/>
          <cell r="L446">
            <v>8.0299999999999994</v>
          </cell>
          <cell r="M446">
            <v>5.55</v>
          </cell>
          <cell r="N446">
            <v>5789.92</v>
          </cell>
          <cell r="O446"/>
          <cell r="P446">
            <v>42.64</v>
          </cell>
          <cell r="Q446">
            <v>44483.32</v>
          </cell>
          <cell r="R446"/>
          <cell r="S446">
            <v>0.17399999999999999</v>
          </cell>
          <cell r="T446">
            <v>0.17399999999999999</v>
          </cell>
          <cell r="U446"/>
          <cell r="V446">
            <v>2452679.2799999998</v>
          </cell>
          <cell r="W446"/>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cell r="AH446">
            <v>883917.24</v>
          </cell>
          <cell r="AI446"/>
          <cell r="AJ446">
            <v>7132460.3600000003</v>
          </cell>
          <cell r="AK446">
            <v>10395699</v>
          </cell>
          <cell r="AL446">
            <v>0.73750026687804415</v>
          </cell>
          <cell r="AM446"/>
        </row>
        <row r="447">
          <cell r="A447" t="str">
            <v>2102809100400</v>
          </cell>
          <cell r="B447" t="str">
            <v>AKIN COMM CONS SCHOOL DIST 91</v>
          </cell>
          <cell r="C447" t="str">
            <v>FRANKLIN</v>
          </cell>
          <cell r="D447" t="str">
            <v>Elementary</v>
          </cell>
          <cell r="E447"/>
          <cell r="F447">
            <v>95.5</v>
          </cell>
          <cell r="G447"/>
          <cell r="H447">
            <v>41885280</v>
          </cell>
          <cell r="I447">
            <v>1196202.28</v>
          </cell>
          <cell r="J447">
            <v>12525.67</v>
          </cell>
          <cell r="K447"/>
          <cell r="L447">
            <v>35.01</v>
          </cell>
          <cell r="M447">
            <v>24.23</v>
          </cell>
          <cell r="N447">
            <v>2313.96</v>
          </cell>
          <cell r="O447"/>
          <cell r="P447">
            <v>147.62</v>
          </cell>
          <cell r="Q447">
            <v>14097.71</v>
          </cell>
          <cell r="R447"/>
          <cell r="S447">
            <v>0.95950000000000002</v>
          </cell>
          <cell r="T447">
            <v>0.9</v>
          </cell>
          <cell r="U447"/>
          <cell r="V447">
            <v>1076582.05</v>
          </cell>
          <cell r="W447"/>
          <cell r="X447">
            <v>41167.79</v>
          </cell>
          <cell r="Y447">
            <v>213587.96</v>
          </cell>
          <cell r="Z447">
            <v>1331337.8</v>
          </cell>
          <cell r="AA447">
            <v>1</v>
          </cell>
          <cell r="AB447">
            <v>57698049</v>
          </cell>
          <cell r="AC447">
            <v>2.6587E-2</v>
          </cell>
          <cell r="AD447">
            <v>1534018.02</v>
          </cell>
          <cell r="AE447">
            <v>411692.37</v>
          </cell>
          <cell r="AF447">
            <v>1488274.42</v>
          </cell>
          <cell r="AG447"/>
          <cell r="AH447">
            <v>93568.35</v>
          </cell>
          <cell r="AI447"/>
          <cell r="AJ447">
            <v>213587.96</v>
          </cell>
          <cell r="AK447">
            <v>1743030.17</v>
          </cell>
          <cell r="AL447">
            <v>1.457136639130967</v>
          </cell>
          <cell r="AM447"/>
        </row>
        <row r="448">
          <cell r="A448" t="str">
            <v>2102809902600</v>
          </cell>
          <cell r="B448" t="str">
            <v>CHRISTOPHER UNIT 99</v>
          </cell>
          <cell r="C448" t="str">
            <v>FRANKLIN</v>
          </cell>
          <cell r="D448" t="str">
            <v>Unit</v>
          </cell>
          <cell r="E448"/>
          <cell r="F448">
            <v>679.95</v>
          </cell>
          <cell r="G448"/>
          <cell r="H448">
            <v>31491438</v>
          </cell>
          <cell r="I448">
            <v>9727762.5299999993</v>
          </cell>
          <cell r="J448">
            <v>14306.58</v>
          </cell>
          <cell r="K448"/>
          <cell r="L448">
            <v>3.23</v>
          </cell>
          <cell r="M448">
            <v>3.23</v>
          </cell>
          <cell r="N448">
            <v>2196.23</v>
          </cell>
          <cell r="O448"/>
          <cell r="P448">
            <v>78.319999999999993</v>
          </cell>
          <cell r="Q448">
            <v>53253.68</v>
          </cell>
          <cell r="R448"/>
          <cell r="S448">
            <v>0.1017</v>
          </cell>
          <cell r="T448">
            <v>0.1017</v>
          </cell>
          <cell r="U448"/>
          <cell r="V448">
            <v>989313.44</v>
          </cell>
          <cell r="W448"/>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cell r="AH448">
            <v>763918.82</v>
          </cell>
          <cell r="AI448"/>
          <cell r="AJ448">
            <v>5794133.4800000004</v>
          </cell>
          <cell r="AK448">
            <v>7095529.0700000003</v>
          </cell>
          <cell r="AL448">
            <v>0.72941018534505697</v>
          </cell>
          <cell r="AM448"/>
        </row>
        <row r="449">
          <cell r="A449" t="str">
            <v>2102810301300</v>
          </cell>
          <cell r="B449" t="str">
            <v>BENTON CONS HIGH SCHOOL DIST 103</v>
          </cell>
          <cell r="C449" t="str">
            <v>FRANKLIN</v>
          </cell>
          <cell r="D449" t="str">
            <v>High School</v>
          </cell>
          <cell r="E449"/>
          <cell r="F449">
            <v>567</v>
          </cell>
          <cell r="G449"/>
          <cell r="H449">
            <v>128956182</v>
          </cell>
          <cell r="I449">
            <v>8421423.3599999994</v>
          </cell>
          <cell r="J449">
            <v>14852.59</v>
          </cell>
          <cell r="K449"/>
          <cell r="L449">
            <v>15.31</v>
          </cell>
          <cell r="M449">
            <v>4.71</v>
          </cell>
          <cell r="N449">
            <v>2670.57</v>
          </cell>
          <cell r="O449"/>
          <cell r="P449">
            <v>54.31</v>
          </cell>
          <cell r="Q449">
            <v>30793.77</v>
          </cell>
          <cell r="R449"/>
          <cell r="S449">
            <v>0.14480000000000001</v>
          </cell>
          <cell r="T449">
            <v>0.14480000000000001</v>
          </cell>
          <cell r="U449"/>
          <cell r="V449">
            <v>1219422.1000000001</v>
          </cell>
          <cell r="W449"/>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cell r="AH449">
            <v>353189.98</v>
          </cell>
          <cell r="AI449"/>
          <cell r="AJ449">
            <v>3754345.2</v>
          </cell>
          <cell r="AK449">
            <v>6168894.4000000004</v>
          </cell>
          <cell r="AL449">
            <v>0.73252396136512499</v>
          </cell>
          <cell r="AM449"/>
        </row>
        <row r="450">
          <cell r="A450" t="str">
            <v>2102811500400</v>
          </cell>
          <cell r="B450" t="str">
            <v>EWING NORTHERN C C DISTRICT 115</v>
          </cell>
          <cell r="C450" t="str">
            <v>FRANKLIN</v>
          </cell>
          <cell r="D450" t="str">
            <v>Elementary</v>
          </cell>
          <cell r="E450"/>
          <cell r="F450">
            <v>217</v>
          </cell>
          <cell r="G450"/>
          <cell r="H450">
            <v>22975570</v>
          </cell>
          <cell r="I450">
            <v>2780759.53</v>
          </cell>
          <cell r="J450">
            <v>12814.56</v>
          </cell>
          <cell r="K450"/>
          <cell r="L450">
            <v>8.26</v>
          </cell>
          <cell r="M450">
            <v>5.71</v>
          </cell>
          <cell r="N450">
            <v>1239.07</v>
          </cell>
          <cell r="O450"/>
          <cell r="P450">
            <v>40.57</v>
          </cell>
          <cell r="Q450">
            <v>8803.69</v>
          </cell>
          <cell r="R450"/>
          <cell r="S450">
            <v>0.18</v>
          </cell>
          <cell r="T450">
            <v>0.18</v>
          </cell>
          <cell r="U450"/>
          <cell r="V450">
            <v>500536.71</v>
          </cell>
          <cell r="W450"/>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cell r="AH450">
            <v>64671.17</v>
          </cell>
          <cell r="AI450"/>
          <cell r="AJ450">
            <v>1117857.8</v>
          </cell>
          <cell r="AK450">
            <v>1754838.4</v>
          </cell>
          <cell r="AL450">
            <v>0.63106442001477203</v>
          </cell>
          <cell r="AM450"/>
        </row>
        <row r="451">
          <cell r="A451" t="str">
            <v>2102816802600</v>
          </cell>
          <cell r="B451" t="str">
            <v>FRANKFORT COMM UNIT SCH DIST 168</v>
          </cell>
          <cell r="C451" t="str">
            <v>FRANKLIN</v>
          </cell>
          <cell r="D451" t="str">
            <v>Unit</v>
          </cell>
          <cell r="E451"/>
          <cell r="F451">
            <v>1457.3</v>
          </cell>
          <cell r="G451"/>
          <cell r="H451">
            <v>85411784</v>
          </cell>
          <cell r="I451">
            <v>20775017.23</v>
          </cell>
          <cell r="J451">
            <v>14255.82</v>
          </cell>
          <cell r="K451"/>
          <cell r="L451">
            <v>4.1100000000000003</v>
          </cell>
          <cell r="M451">
            <v>4.1100000000000003</v>
          </cell>
          <cell r="N451">
            <v>5989.5</v>
          </cell>
          <cell r="O451"/>
          <cell r="P451">
            <v>63.52</v>
          </cell>
          <cell r="Q451">
            <v>92567.69</v>
          </cell>
          <cell r="R451"/>
          <cell r="S451">
            <v>0.126</v>
          </cell>
          <cell r="T451">
            <v>0.126</v>
          </cell>
          <cell r="U451"/>
          <cell r="V451">
            <v>2617652.17</v>
          </cell>
          <cell r="W451"/>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cell r="AH451">
            <v>1948178.94</v>
          </cell>
          <cell r="AI451"/>
          <cell r="AJ451">
            <v>11978808.85</v>
          </cell>
          <cell r="AK451">
            <v>15756966.140000001</v>
          </cell>
          <cell r="AL451">
            <v>0.75845742824445306</v>
          </cell>
          <cell r="AM451"/>
        </row>
        <row r="452">
          <cell r="A452" t="str">
            <v>2102817402600</v>
          </cell>
          <cell r="B452" t="str">
            <v>THOMPSONVILLE CUSD 174</v>
          </cell>
          <cell r="C452" t="str">
            <v>FRANKLIN</v>
          </cell>
          <cell r="D452" t="str">
            <v>Unit</v>
          </cell>
          <cell r="E452"/>
          <cell r="F452">
            <v>288.52999999999997</v>
          </cell>
          <cell r="G452"/>
          <cell r="H452">
            <v>23921509</v>
          </cell>
          <cell r="I452">
            <v>3958855.48</v>
          </cell>
          <cell r="J452">
            <v>13720.77</v>
          </cell>
          <cell r="K452"/>
          <cell r="L452">
            <v>6.04</v>
          </cell>
          <cell r="M452">
            <v>6.04</v>
          </cell>
          <cell r="N452">
            <v>1742.72</v>
          </cell>
          <cell r="O452"/>
          <cell r="P452">
            <v>36.479999999999997</v>
          </cell>
          <cell r="Q452">
            <v>10525.57</v>
          </cell>
          <cell r="R452"/>
          <cell r="S452">
            <v>0.19270000000000001</v>
          </cell>
          <cell r="T452">
            <v>0.19270000000000001</v>
          </cell>
          <cell r="U452"/>
          <cell r="V452">
            <v>762871.45</v>
          </cell>
          <cell r="W452"/>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cell r="AH452">
            <v>163956.67000000001</v>
          </cell>
          <cell r="AI452"/>
          <cell r="AJ452">
            <v>1936659.65</v>
          </cell>
          <cell r="AK452">
            <v>2906396.04</v>
          </cell>
          <cell r="AL452">
            <v>0.73415057828784391</v>
          </cell>
          <cell r="AM452"/>
        </row>
        <row r="453">
          <cell r="A453" t="str">
            <v>2102818802600</v>
          </cell>
          <cell r="B453" t="str">
            <v>ZEIGLER-ROYALTON C U S DIST 188</v>
          </cell>
          <cell r="C453" t="str">
            <v>FRANKLIN</v>
          </cell>
          <cell r="D453" t="str">
            <v>Unit</v>
          </cell>
          <cell r="E453"/>
          <cell r="F453">
            <v>489.36</v>
          </cell>
          <cell r="G453"/>
          <cell r="H453">
            <v>23814148</v>
          </cell>
          <cell r="I453">
            <v>6946567.3899999997</v>
          </cell>
          <cell r="J453">
            <v>14195.2</v>
          </cell>
          <cell r="K453"/>
          <cell r="L453">
            <v>3.42</v>
          </cell>
          <cell r="M453">
            <v>3.42</v>
          </cell>
          <cell r="N453">
            <v>1673.61</v>
          </cell>
          <cell r="O453"/>
          <cell r="P453">
            <v>74.989999999999995</v>
          </cell>
          <cell r="Q453">
            <v>36697.1</v>
          </cell>
          <cell r="R453"/>
          <cell r="S453">
            <v>0.1067</v>
          </cell>
          <cell r="T453">
            <v>0.1067</v>
          </cell>
          <cell r="U453"/>
          <cell r="V453">
            <v>741198.74</v>
          </cell>
          <cell r="W453"/>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cell r="AH453">
            <v>795041.28000000003</v>
          </cell>
          <cell r="AI453"/>
          <cell r="AJ453">
            <v>4345242.82</v>
          </cell>
          <cell r="AK453">
            <v>5403231.5</v>
          </cell>
          <cell r="AL453">
            <v>0.77782755088193278</v>
          </cell>
          <cell r="AM453"/>
        </row>
        <row r="454">
          <cell r="A454" t="str">
            <v>2102819602600</v>
          </cell>
          <cell r="B454" t="str">
            <v>SESSER-VALIER COMM UNIT S D 196</v>
          </cell>
          <cell r="C454" t="str">
            <v>FRANKLIN</v>
          </cell>
          <cell r="D454" t="str">
            <v>Unit</v>
          </cell>
          <cell r="E454"/>
          <cell r="F454">
            <v>577.26</v>
          </cell>
          <cell r="G454"/>
          <cell r="H454">
            <v>33861944</v>
          </cell>
          <cell r="I454">
            <v>7824351.4299999997</v>
          </cell>
          <cell r="J454">
            <v>13554.29</v>
          </cell>
          <cell r="K454"/>
          <cell r="L454">
            <v>4.32</v>
          </cell>
          <cell r="M454">
            <v>4.32</v>
          </cell>
          <cell r="N454">
            <v>2493.7600000000002</v>
          </cell>
          <cell r="O454"/>
          <cell r="P454">
            <v>60.21</v>
          </cell>
          <cell r="Q454">
            <v>34756.82</v>
          </cell>
          <cell r="R454"/>
          <cell r="S454">
            <v>0.13239999999999999</v>
          </cell>
          <cell r="T454">
            <v>0.13239999999999999</v>
          </cell>
          <cell r="U454"/>
          <cell r="V454">
            <v>1035944.12</v>
          </cell>
          <cell r="W454"/>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cell r="AH454">
            <v>326230.40000000002</v>
          </cell>
          <cell r="AI454"/>
          <cell r="AJ454">
            <v>4047671.88</v>
          </cell>
          <cell r="AK454">
            <v>5925757.6699999999</v>
          </cell>
          <cell r="AL454">
            <v>0.75734809754065457</v>
          </cell>
          <cell r="AM454"/>
        </row>
        <row r="455">
          <cell r="A455" t="str">
            <v>2104400102600</v>
          </cell>
          <cell r="B455" t="str">
            <v>GOREVILLE COMM UNIT DIST 1</v>
          </cell>
          <cell r="C455" t="str">
            <v>JOHNSON</v>
          </cell>
          <cell r="D455" t="str">
            <v>Unit</v>
          </cell>
          <cell r="E455"/>
          <cell r="F455">
            <v>572.79</v>
          </cell>
          <cell r="G455"/>
          <cell r="H455">
            <v>67592826</v>
          </cell>
          <cell r="I455">
            <v>7587005.0099999998</v>
          </cell>
          <cell r="J455">
            <v>13245.7</v>
          </cell>
          <cell r="K455"/>
          <cell r="L455">
            <v>8.9</v>
          </cell>
          <cell r="M455">
            <v>8.9</v>
          </cell>
          <cell r="N455">
            <v>5097.83</v>
          </cell>
          <cell r="O455"/>
          <cell r="P455">
            <v>10.11</v>
          </cell>
          <cell r="Q455">
            <v>5790.9</v>
          </cell>
          <cell r="R455"/>
          <cell r="S455">
            <v>0.32379999999999998</v>
          </cell>
          <cell r="T455">
            <v>0.32379999999999998</v>
          </cell>
          <cell r="U455"/>
          <cell r="V455">
            <v>2456672.2200000002</v>
          </cell>
          <cell r="W455"/>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cell r="AH455">
            <v>181606.83</v>
          </cell>
          <cell r="AI455"/>
          <cell r="AJ455">
            <v>2410540.4</v>
          </cell>
          <cell r="AK455">
            <v>5577531.4000000004</v>
          </cell>
          <cell r="AL455">
            <v>0.73514270685844718</v>
          </cell>
          <cell r="AM455"/>
        </row>
        <row r="456">
          <cell r="A456" t="str">
            <v>2104403200300</v>
          </cell>
          <cell r="B456" t="str">
            <v>NEW SIMPSON HILL CONS DIST 32</v>
          </cell>
          <cell r="C456" t="str">
            <v>JOHNSON</v>
          </cell>
          <cell r="D456" t="str">
            <v>Elementary</v>
          </cell>
          <cell r="E456"/>
          <cell r="F456">
            <v>195.46</v>
          </cell>
          <cell r="G456"/>
          <cell r="H456">
            <v>24585996</v>
          </cell>
          <cell r="I456">
            <v>2536425.4700000002</v>
          </cell>
          <cell r="J456">
            <v>12976.69</v>
          </cell>
          <cell r="K456"/>
          <cell r="L456">
            <v>9.69</v>
          </cell>
          <cell r="M456">
            <v>6.7</v>
          </cell>
          <cell r="N456">
            <v>1309.58</v>
          </cell>
          <cell r="O456"/>
          <cell r="P456">
            <v>28.94</v>
          </cell>
          <cell r="Q456">
            <v>5656.61</v>
          </cell>
          <cell r="R456"/>
          <cell r="S456">
            <v>0.21970000000000001</v>
          </cell>
          <cell r="T456">
            <v>0.21970000000000001</v>
          </cell>
          <cell r="U456"/>
          <cell r="V456">
            <v>557252.67000000004</v>
          </cell>
          <cell r="W456"/>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cell r="AH456">
            <v>149979.01999999999</v>
          </cell>
          <cell r="AI456"/>
          <cell r="AJ456">
            <v>1294375.1499999999</v>
          </cell>
          <cell r="AK456">
            <v>2044894.54</v>
          </cell>
          <cell r="AL456">
            <v>0.80621116771863988</v>
          </cell>
          <cell r="AM456"/>
        </row>
        <row r="457">
          <cell r="A457" t="str">
            <v>2104404300300</v>
          </cell>
          <cell r="B457" t="str">
            <v>BUNCOMBE CONS SCHOOL DIST 43</v>
          </cell>
          <cell r="C457" t="str">
            <v>JOHNSON</v>
          </cell>
          <cell r="D457" t="str">
            <v>Elementary</v>
          </cell>
          <cell r="E457"/>
          <cell r="F457">
            <v>63.5</v>
          </cell>
          <cell r="G457"/>
          <cell r="H457">
            <v>9087716</v>
          </cell>
          <cell r="I457">
            <v>898629.1</v>
          </cell>
          <cell r="J457">
            <v>14151.63</v>
          </cell>
          <cell r="K457"/>
          <cell r="L457">
            <v>10.11</v>
          </cell>
          <cell r="M457">
            <v>6.99</v>
          </cell>
          <cell r="N457">
            <v>443.86</v>
          </cell>
          <cell r="O457"/>
          <cell r="P457">
            <v>25.9</v>
          </cell>
          <cell r="Q457">
            <v>1644.65</v>
          </cell>
          <cell r="R457"/>
          <cell r="S457">
            <v>0.23219999999999999</v>
          </cell>
          <cell r="T457">
            <v>0.23219999999999999</v>
          </cell>
          <cell r="U457"/>
          <cell r="V457">
            <v>208661.67</v>
          </cell>
          <cell r="W457"/>
          <cell r="X457">
            <v>190760.52</v>
          </cell>
          <cell r="Y457">
            <v>343064.17</v>
          </cell>
          <cell r="Z457">
            <v>742486.36</v>
          </cell>
          <cell r="AA457">
            <v>0.82624339674733438</v>
          </cell>
          <cell r="AB457">
            <v>9087716</v>
          </cell>
          <cell r="AC457">
            <v>1.10899E-2</v>
          </cell>
          <cell r="AD457">
            <v>100781.86</v>
          </cell>
          <cell r="AE457">
            <v>0</v>
          </cell>
          <cell r="AF457">
            <v>208661.67</v>
          </cell>
          <cell r="AG457"/>
          <cell r="AH457">
            <v>39031.660000000003</v>
          </cell>
          <cell r="AI457"/>
          <cell r="AJ457">
            <v>336282.16</v>
          </cell>
          <cell r="AK457">
            <v>735704.35</v>
          </cell>
          <cell r="AL457">
            <v>0.81869633422732468</v>
          </cell>
          <cell r="AM457"/>
        </row>
        <row r="458">
          <cell r="A458" t="str">
            <v>2104405500200</v>
          </cell>
          <cell r="B458" t="str">
            <v>VIENNA SCHOOL DIST 55</v>
          </cell>
          <cell r="C458" t="str">
            <v>JOHNSON</v>
          </cell>
          <cell r="D458" t="str">
            <v>Elementary</v>
          </cell>
          <cell r="E458"/>
          <cell r="F458">
            <v>380</v>
          </cell>
          <cell r="G458"/>
          <cell r="H458">
            <v>40452796</v>
          </cell>
          <cell r="I458">
            <v>5042233.99</v>
          </cell>
          <cell r="J458">
            <v>13269.03</v>
          </cell>
          <cell r="K458"/>
          <cell r="L458">
            <v>8.02</v>
          </cell>
          <cell r="M458">
            <v>5.55</v>
          </cell>
          <cell r="N458">
            <v>2109</v>
          </cell>
          <cell r="O458"/>
          <cell r="P458">
            <v>42.64</v>
          </cell>
          <cell r="Q458">
            <v>16203.2</v>
          </cell>
          <cell r="R458"/>
          <cell r="S458">
            <v>0.17399999999999999</v>
          </cell>
          <cell r="T458">
            <v>0.17399999999999999</v>
          </cell>
          <cell r="U458"/>
          <cell r="V458">
            <v>877348.71</v>
          </cell>
          <cell r="W458"/>
          <cell r="X458">
            <v>450194.32</v>
          </cell>
          <cell r="Y458">
            <v>2393976.73</v>
          </cell>
          <cell r="Z458">
            <v>3721519.76</v>
          </cell>
          <cell r="AA458">
            <v>0.7380696269512077</v>
          </cell>
          <cell r="AB458">
            <v>40452796</v>
          </cell>
          <cell r="AC458">
            <v>2.0659199999999999E-2</v>
          </cell>
          <cell r="AD458">
            <v>835722.4</v>
          </cell>
          <cell r="AE458">
            <v>0</v>
          </cell>
          <cell r="AF458">
            <v>877348.71</v>
          </cell>
          <cell r="AG458"/>
          <cell r="AH458">
            <v>232402.8</v>
          </cell>
          <cell r="AI458"/>
          <cell r="AJ458">
            <v>2333103.37</v>
          </cell>
          <cell r="AK458">
            <v>3660646.4000000004</v>
          </cell>
          <cell r="AL458">
            <v>0.72599693057878101</v>
          </cell>
          <cell r="AM458"/>
        </row>
        <row r="459">
          <cell r="A459" t="str">
            <v>2104406400200</v>
          </cell>
          <cell r="B459" t="str">
            <v>CYPRESS SCHOOL DIST 64</v>
          </cell>
          <cell r="C459" t="str">
            <v>JOHNSON</v>
          </cell>
          <cell r="D459" t="str">
            <v>Elementary</v>
          </cell>
          <cell r="E459"/>
          <cell r="F459">
            <v>100.32</v>
          </cell>
          <cell r="G459"/>
          <cell r="H459">
            <v>9492359</v>
          </cell>
          <cell r="I459">
            <v>1376847.59</v>
          </cell>
          <cell r="J459">
            <v>13724.55</v>
          </cell>
          <cell r="K459"/>
          <cell r="L459">
            <v>6.89</v>
          </cell>
          <cell r="M459">
            <v>4.7699999999999996</v>
          </cell>
          <cell r="N459">
            <v>478.52</v>
          </cell>
          <cell r="O459"/>
          <cell r="P459">
            <v>53.43</v>
          </cell>
          <cell r="Q459">
            <v>5360.09</v>
          </cell>
          <cell r="R459"/>
          <cell r="S459">
            <v>0.1467</v>
          </cell>
          <cell r="T459">
            <v>0.1467</v>
          </cell>
          <cell r="U459"/>
          <cell r="V459">
            <v>201983.54</v>
          </cell>
          <cell r="W459"/>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cell r="AH459">
            <v>46608.9</v>
          </cell>
          <cell r="AI459"/>
          <cell r="AJ459">
            <v>722480.51</v>
          </cell>
          <cell r="AK459">
            <v>1089268.4300000002</v>
          </cell>
          <cell r="AL459">
            <v>0.79113217607476805</v>
          </cell>
          <cell r="AM459"/>
        </row>
        <row r="460">
          <cell r="A460" t="str">
            <v>2104413301700</v>
          </cell>
          <cell r="B460" t="str">
            <v>VIENNA H S DISTRICT 133</v>
          </cell>
          <cell r="C460" t="str">
            <v>JOHNSON</v>
          </cell>
          <cell r="D460" t="str">
            <v>High School</v>
          </cell>
          <cell r="E460"/>
          <cell r="F460">
            <v>330.65</v>
          </cell>
          <cell r="G460"/>
          <cell r="H460">
            <v>83553060</v>
          </cell>
          <cell r="I460">
            <v>4805015.82</v>
          </cell>
          <cell r="J460">
            <v>14532.03</v>
          </cell>
          <cell r="K460"/>
          <cell r="L460">
            <v>17.38</v>
          </cell>
          <cell r="M460">
            <v>5.34</v>
          </cell>
          <cell r="N460">
            <v>1765.67</v>
          </cell>
          <cell r="O460"/>
          <cell r="P460">
            <v>45.42</v>
          </cell>
          <cell r="Q460">
            <v>15018.12</v>
          </cell>
          <cell r="R460"/>
          <cell r="S460">
            <v>0.16639999999999999</v>
          </cell>
          <cell r="T460">
            <v>0.16639999999999999</v>
          </cell>
          <cell r="U460"/>
          <cell r="V460">
            <v>799554.63</v>
          </cell>
          <cell r="W460"/>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cell r="AH460">
            <v>145855.12</v>
          </cell>
          <cell r="AI460"/>
          <cell r="AJ460">
            <v>2266883.31</v>
          </cell>
          <cell r="AK460">
            <v>4132954.87</v>
          </cell>
          <cell r="AL460">
            <v>0.86013345737538072</v>
          </cell>
          <cell r="AM460"/>
        </row>
        <row r="461">
          <cell r="A461" t="str">
            <v>2106100102600</v>
          </cell>
          <cell r="B461" t="str">
            <v>MASSAC UNIT DISTRICT #1</v>
          </cell>
          <cell r="C461" t="str">
            <v>MASSAC</v>
          </cell>
          <cell r="D461" t="str">
            <v>Unit</v>
          </cell>
          <cell r="E461"/>
          <cell r="F461">
            <v>1839.22</v>
          </cell>
          <cell r="G461"/>
          <cell r="H461">
            <v>142665495</v>
          </cell>
          <cell r="I461">
            <v>25686263.91</v>
          </cell>
          <cell r="J461">
            <v>13965.84</v>
          </cell>
          <cell r="K461"/>
          <cell r="L461">
            <v>5.55</v>
          </cell>
          <cell r="M461">
            <v>5.55</v>
          </cell>
          <cell r="N461">
            <v>10207.67</v>
          </cell>
          <cell r="O461"/>
          <cell r="P461">
            <v>42.64</v>
          </cell>
          <cell r="Q461">
            <v>78424.34</v>
          </cell>
          <cell r="R461"/>
          <cell r="S461">
            <v>0.17399999999999999</v>
          </cell>
          <cell r="T461">
            <v>0.17399999999999999</v>
          </cell>
          <cell r="U461"/>
          <cell r="V461">
            <v>4469409.92</v>
          </cell>
          <cell r="W461"/>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cell r="AH461">
            <v>1553160.65</v>
          </cell>
          <cell r="AI461"/>
          <cell r="AJ461">
            <v>12416431.52</v>
          </cell>
          <cell r="AK461">
            <v>20311146.030000001</v>
          </cell>
          <cell r="AL461">
            <v>0.79073959923352677</v>
          </cell>
          <cell r="AM461"/>
        </row>
        <row r="462">
          <cell r="A462" t="str">
            <v>2106103802600</v>
          </cell>
          <cell r="B462" t="str">
            <v>JOPPA-MAPLE GROVE UNIT DIST 38</v>
          </cell>
          <cell r="C462" t="str">
            <v>MASSAC</v>
          </cell>
          <cell r="D462" t="str">
            <v>Unit</v>
          </cell>
          <cell r="E462"/>
          <cell r="F462">
            <v>210.13</v>
          </cell>
          <cell r="G462"/>
          <cell r="H462">
            <v>26052675</v>
          </cell>
          <cell r="I462">
            <v>2913408.8</v>
          </cell>
          <cell r="J462">
            <v>13864.79</v>
          </cell>
          <cell r="K462"/>
          <cell r="L462">
            <v>8.94</v>
          </cell>
          <cell r="M462">
            <v>8.94</v>
          </cell>
          <cell r="N462">
            <v>1878.56</v>
          </cell>
          <cell r="O462"/>
          <cell r="P462">
            <v>9.85</v>
          </cell>
          <cell r="Q462">
            <v>2069.7800000000002</v>
          </cell>
          <cell r="R462"/>
          <cell r="S462">
            <v>0.32590000000000002</v>
          </cell>
          <cell r="T462">
            <v>0.32590000000000002</v>
          </cell>
          <cell r="U462"/>
          <cell r="V462">
            <v>949479.92</v>
          </cell>
          <cell r="W462"/>
          <cell r="X462">
            <v>2554429.92</v>
          </cell>
          <cell r="Y462">
            <v>529048.23</v>
          </cell>
          <cell r="Z462">
            <v>4032958.07</v>
          </cell>
          <cell r="AA462">
            <v>1</v>
          </cell>
          <cell r="AB462">
            <v>30259716</v>
          </cell>
          <cell r="AC462">
            <v>4.8485800000000003E-2</v>
          </cell>
          <cell r="AD462">
            <v>1467166.53</v>
          </cell>
          <cell r="AE462">
            <v>168714.06</v>
          </cell>
          <cell r="AF462">
            <v>1118193.98</v>
          </cell>
          <cell r="AG462"/>
          <cell r="AH462">
            <v>202154.26</v>
          </cell>
          <cell r="AI462"/>
          <cell r="AJ462">
            <v>529048.23</v>
          </cell>
          <cell r="AK462">
            <v>4201672.13</v>
          </cell>
          <cell r="AL462">
            <v>1.4421841967388855</v>
          </cell>
          <cell r="AM462"/>
        </row>
        <row r="463">
          <cell r="A463" t="str">
            <v>2110000102600</v>
          </cell>
          <cell r="B463" t="str">
            <v>JOHNSTON CITY C U SCH DIST 1</v>
          </cell>
          <cell r="C463" t="str">
            <v>WILLIAMSON</v>
          </cell>
          <cell r="D463" t="str">
            <v>Unit</v>
          </cell>
          <cell r="E463"/>
          <cell r="F463">
            <v>1013.36</v>
          </cell>
          <cell r="G463"/>
          <cell r="H463">
            <v>81930362</v>
          </cell>
          <cell r="I463">
            <v>14246486.84</v>
          </cell>
          <cell r="J463">
            <v>14058.66</v>
          </cell>
          <cell r="K463"/>
          <cell r="L463">
            <v>5.75</v>
          </cell>
          <cell r="M463">
            <v>5.75</v>
          </cell>
          <cell r="N463">
            <v>5826.82</v>
          </cell>
          <cell r="O463"/>
          <cell r="P463">
            <v>40.06</v>
          </cell>
          <cell r="Q463">
            <v>40595.199999999997</v>
          </cell>
          <cell r="R463"/>
          <cell r="S463">
            <v>0.18149999999999999</v>
          </cell>
          <cell r="T463">
            <v>0.18149999999999999</v>
          </cell>
          <cell r="U463"/>
          <cell r="V463">
            <v>2585737.36</v>
          </cell>
          <cell r="W463"/>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cell r="AH463">
            <v>1100566.45</v>
          </cell>
          <cell r="AI463"/>
          <cell r="AJ463">
            <v>6835657.3200000003</v>
          </cell>
          <cell r="AK463">
            <v>10440132.879999999</v>
          </cell>
          <cell r="AL463">
            <v>0.73282157189007024</v>
          </cell>
          <cell r="AM463"/>
        </row>
        <row r="464">
          <cell r="A464" t="str">
            <v>2110000202600</v>
          </cell>
          <cell r="B464" t="str">
            <v>MARION COMM UNIT SCH DIST 2</v>
          </cell>
          <cell r="C464" t="str">
            <v>WILLIAMSON</v>
          </cell>
          <cell r="D464" t="str">
            <v>Unit</v>
          </cell>
          <cell r="E464"/>
          <cell r="F464">
            <v>3623.44</v>
          </cell>
          <cell r="G464"/>
          <cell r="H464">
            <v>594258404</v>
          </cell>
          <cell r="I464">
            <v>50542154.770000003</v>
          </cell>
          <cell r="J464">
            <v>13948.66</v>
          </cell>
          <cell r="K464"/>
          <cell r="L464">
            <v>11.75</v>
          </cell>
          <cell r="M464">
            <v>11.75</v>
          </cell>
          <cell r="N464">
            <v>42575.42</v>
          </cell>
          <cell r="O464"/>
          <cell r="P464">
            <v>0.1</v>
          </cell>
          <cell r="Q464">
            <v>362.34</v>
          </cell>
          <cell r="R464"/>
          <cell r="S464">
            <v>0.48099999999999998</v>
          </cell>
          <cell r="T464">
            <v>0.48099999999999998</v>
          </cell>
          <cell r="U464"/>
          <cell r="V464">
            <v>24310776.440000001</v>
          </cell>
          <cell r="W464"/>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cell r="AH464">
            <v>2125738.34</v>
          </cell>
          <cell r="AI464"/>
          <cell r="AJ464">
            <v>11283192.83</v>
          </cell>
          <cell r="AK464">
            <v>38058603.160000004</v>
          </cell>
          <cell r="AL464">
            <v>0.75300713499833238</v>
          </cell>
          <cell r="AM464"/>
        </row>
        <row r="465">
          <cell r="A465" t="str">
            <v>2110000302600</v>
          </cell>
          <cell r="B465" t="str">
            <v>CRAB ORCHARD C U SCH DIST 3</v>
          </cell>
          <cell r="C465" t="str">
            <v>WILLIAMSON</v>
          </cell>
          <cell r="D465" t="str">
            <v>Unit</v>
          </cell>
          <cell r="E465"/>
          <cell r="F465">
            <v>466.52</v>
          </cell>
          <cell r="G465"/>
          <cell r="H465">
            <v>37389111</v>
          </cell>
          <cell r="I465">
            <v>6250448.8300000001</v>
          </cell>
          <cell r="J465">
            <v>13398.02</v>
          </cell>
          <cell r="K465"/>
          <cell r="L465">
            <v>5.98</v>
          </cell>
          <cell r="M465">
            <v>5.98</v>
          </cell>
          <cell r="N465">
            <v>2789.78</v>
          </cell>
          <cell r="O465"/>
          <cell r="P465">
            <v>37.21</v>
          </cell>
          <cell r="Q465">
            <v>17359.2</v>
          </cell>
          <cell r="R465"/>
          <cell r="S465">
            <v>0.1903</v>
          </cell>
          <cell r="T465">
            <v>0.1903</v>
          </cell>
          <cell r="U465"/>
          <cell r="V465">
            <v>1189460.4099999999</v>
          </cell>
          <cell r="W465"/>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cell r="AH465">
            <v>154400.72</v>
          </cell>
          <cell r="AI465"/>
          <cell r="AJ465">
            <v>2703712.35</v>
          </cell>
          <cell r="AK465">
            <v>4893218.0600000005</v>
          </cell>
          <cell r="AL465">
            <v>0.78285867032687961</v>
          </cell>
          <cell r="AM465"/>
        </row>
        <row r="466">
          <cell r="A466" t="str">
            <v>2110000402600</v>
          </cell>
          <cell r="B466" t="str">
            <v>HERRIN C U SCH DIST 4</v>
          </cell>
          <cell r="C466" t="str">
            <v>WILLIAMSON</v>
          </cell>
          <cell r="D466" t="str">
            <v>Unit</v>
          </cell>
          <cell r="E466"/>
          <cell r="F466">
            <v>2249.64</v>
          </cell>
          <cell r="G466"/>
          <cell r="H466">
            <v>178773458</v>
          </cell>
          <cell r="I466">
            <v>31771188.789999999</v>
          </cell>
          <cell r="J466">
            <v>14122.78</v>
          </cell>
          <cell r="K466"/>
          <cell r="L466">
            <v>5.62</v>
          </cell>
          <cell r="M466">
            <v>5.62</v>
          </cell>
          <cell r="N466">
            <v>12642.97</v>
          </cell>
          <cell r="O466"/>
          <cell r="P466">
            <v>41.73</v>
          </cell>
          <cell r="Q466">
            <v>93877.47</v>
          </cell>
          <cell r="R466"/>
          <cell r="S466">
            <v>0.17660000000000001</v>
          </cell>
          <cell r="T466">
            <v>0.17660000000000001</v>
          </cell>
          <cell r="U466"/>
          <cell r="V466">
            <v>5610791.9400000004</v>
          </cell>
          <cell r="W466"/>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cell r="AH466">
            <v>2190828.2000000002</v>
          </cell>
          <cell r="AI466"/>
          <cell r="AJ466">
            <v>15563934.09</v>
          </cell>
          <cell r="AK466">
            <v>22268529.359999999</v>
          </cell>
          <cell r="AL466">
            <v>0.70090324624582612</v>
          </cell>
          <cell r="AM466"/>
        </row>
        <row r="467">
          <cell r="A467" t="str">
            <v>2110000502600</v>
          </cell>
          <cell r="B467" t="str">
            <v>CARTERVILLE C U SCH DIST 5</v>
          </cell>
          <cell r="C467" t="str">
            <v>WILLIAMSON</v>
          </cell>
          <cell r="D467" t="str">
            <v>Unit</v>
          </cell>
          <cell r="E467"/>
          <cell r="F467">
            <v>2233.5</v>
          </cell>
          <cell r="G467"/>
          <cell r="H467">
            <v>210356931</v>
          </cell>
          <cell r="I467">
            <v>29663003.350000001</v>
          </cell>
          <cell r="J467">
            <v>13280.95</v>
          </cell>
          <cell r="K467"/>
          <cell r="L467">
            <v>7.09</v>
          </cell>
          <cell r="M467">
            <v>7.09</v>
          </cell>
          <cell r="N467">
            <v>15835.51</v>
          </cell>
          <cell r="O467"/>
          <cell r="P467">
            <v>24.9</v>
          </cell>
          <cell r="Q467">
            <v>55614.15</v>
          </cell>
          <cell r="R467"/>
          <cell r="S467">
            <v>0.23669999999999999</v>
          </cell>
          <cell r="T467">
            <v>0.23669999999999999</v>
          </cell>
          <cell r="U467"/>
          <cell r="V467">
            <v>7021232.8899999997</v>
          </cell>
          <cell r="W467"/>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cell r="AH467">
            <v>602747.93999999994</v>
          </cell>
          <cell r="AI467"/>
          <cell r="AJ467">
            <v>11645886.34</v>
          </cell>
          <cell r="AK467">
            <v>19471708.16</v>
          </cell>
          <cell r="AL467">
            <v>0.65643077102642744</v>
          </cell>
          <cell r="AM467"/>
        </row>
        <row r="468">
          <cell r="A468" t="str">
            <v>2400000000092</v>
          </cell>
          <cell r="B468" t="str">
            <v>ALT SCH-GRUNDY/KENDALL ROE</v>
          </cell>
          <cell r="C468" t="str">
            <v>GRUNDY</v>
          </cell>
          <cell r="D468" t="str">
            <v>Regional</v>
          </cell>
          <cell r="E468"/>
          <cell r="F468">
            <v>64.650000000000006</v>
          </cell>
          <cell r="G468"/>
          <cell r="H468">
            <v>0</v>
          </cell>
          <cell r="I468">
            <v>977448.13</v>
          </cell>
          <cell r="J468">
            <v>15119.07</v>
          </cell>
          <cell r="K468"/>
          <cell r="L468">
            <v>0</v>
          </cell>
          <cell r="M468">
            <v>0</v>
          </cell>
          <cell r="N468">
            <v>0</v>
          </cell>
          <cell r="O468"/>
          <cell r="P468">
            <v>0</v>
          </cell>
          <cell r="Q468">
            <v>0</v>
          </cell>
          <cell r="R468"/>
          <cell r="S468">
            <v>0</v>
          </cell>
          <cell r="T468">
            <v>0.1</v>
          </cell>
          <cell r="U468"/>
          <cell r="V468">
            <v>97744.81</v>
          </cell>
          <cell r="W468"/>
          <cell r="X468">
            <v>0</v>
          </cell>
          <cell r="Y468">
            <v>597582.61</v>
          </cell>
          <cell r="Z468">
            <v>695327.41999999993</v>
          </cell>
          <cell r="AA468">
            <v>0.71137014707880197</v>
          </cell>
          <cell r="AB468">
            <v>0</v>
          </cell>
          <cell r="AC468">
            <v>0</v>
          </cell>
          <cell r="AD468">
            <v>0</v>
          </cell>
          <cell r="AE468">
            <v>0</v>
          </cell>
          <cell r="AF468">
            <v>97744.81</v>
          </cell>
          <cell r="AG468"/>
          <cell r="AH468">
            <v>0</v>
          </cell>
          <cell r="AI468"/>
          <cell r="AJ468">
            <v>597582.61</v>
          </cell>
          <cell r="AK468">
            <v>695327.41999999993</v>
          </cell>
          <cell r="AL468">
            <v>0.71137014707880197</v>
          </cell>
          <cell r="AM468"/>
        </row>
        <row r="469">
          <cell r="A469" t="str">
            <v>2400000000093</v>
          </cell>
          <cell r="B469" t="str">
            <v>SAFE SCH-GRUNDY/KENDALL ROE</v>
          </cell>
          <cell r="C469" t="str">
            <v>GRUNDY</v>
          </cell>
          <cell r="D469" t="str">
            <v>Regional</v>
          </cell>
          <cell r="E469"/>
          <cell r="F469">
            <v>126.98</v>
          </cell>
          <cell r="G469"/>
          <cell r="H469">
            <v>0</v>
          </cell>
          <cell r="I469">
            <v>1945084.94</v>
          </cell>
          <cell r="J469">
            <v>15318.04</v>
          </cell>
          <cell r="K469"/>
          <cell r="L469">
            <v>0</v>
          </cell>
          <cell r="M469">
            <v>0</v>
          </cell>
          <cell r="N469">
            <v>0</v>
          </cell>
          <cell r="O469"/>
          <cell r="P469">
            <v>0</v>
          </cell>
          <cell r="Q469">
            <v>0</v>
          </cell>
          <cell r="R469"/>
          <cell r="S469">
            <v>0</v>
          </cell>
          <cell r="T469">
            <v>0.1</v>
          </cell>
          <cell r="U469"/>
          <cell r="V469">
            <v>194508.49</v>
          </cell>
          <cell r="W469"/>
          <cell r="X469">
            <v>0</v>
          </cell>
          <cell r="Y469">
            <v>1106309.5</v>
          </cell>
          <cell r="Z469">
            <v>1300817.99</v>
          </cell>
          <cell r="AA469">
            <v>0.66877181723488133</v>
          </cell>
          <cell r="AB469">
            <v>0</v>
          </cell>
          <cell r="AC469">
            <v>0</v>
          </cell>
          <cell r="AD469">
            <v>0</v>
          </cell>
          <cell r="AE469">
            <v>0</v>
          </cell>
          <cell r="AF469">
            <v>194508.49</v>
          </cell>
          <cell r="AG469"/>
          <cell r="AH469">
            <v>0</v>
          </cell>
          <cell r="AI469"/>
          <cell r="AJ469">
            <v>1106309.5</v>
          </cell>
          <cell r="AK469">
            <v>1300817.99</v>
          </cell>
          <cell r="AL469">
            <v>0.66877181723488133</v>
          </cell>
          <cell r="AM469"/>
        </row>
        <row r="470">
          <cell r="A470" t="str">
            <v>2403200102600</v>
          </cell>
          <cell r="B470" t="str">
            <v>COAL CITY C U SCHOOL DISTRICT 1</v>
          </cell>
          <cell r="C470" t="str">
            <v>GRUNDY</v>
          </cell>
          <cell r="D470" t="str">
            <v>Unit</v>
          </cell>
          <cell r="E470"/>
          <cell r="F470">
            <v>2020.55</v>
          </cell>
          <cell r="G470"/>
          <cell r="H470">
            <v>827897274</v>
          </cell>
          <cell r="I470">
            <v>28081943.890000001</v>
          </cell>
          <cell r="J470">
            <v>13898.16</v>
          </cell>
          <cell r="K470"/>
          <cell r="L470">
            <v>29.48</v>
          </cell>
          <cell r="M470">
            <v>29.48</v>
          </cell>
          <cell r="N470">
            <v>59565.81</v>
          </cell>
          <cell r="O470"/>
          <cell r="P470">
            <v>302.76</v>
          </cell>
          <cell r="Q470">
            <v>611741.71</v>
          </cell>
          <cell r="R470"/>
          <cell r="S470">
            <v>0.99370000000000003</v>
          </cell>
          <cell r="T470">
            <v>0.9</v>
          </cell>
          <cell r="U470"/>
          <cell r="V470">
            <v>25273749.5</v>
          </cell>
          <cell r="W470"/>
          <cell r="X470">
            <v>5289382.47</v>
          </cell>
          <cell r="Y470">
            <v>1351469.92</v>
          </cell>
          <cell r="Z470">
            <v>31914601.890000001</v>
          </cell>
          <cell r="AA470">
            <v>1</v>
          </cell>
          <cell r="AB470">
            <v>827897274</v>
          </cell>
          <cell r="AC470">
            <v>2.71325E-2</v>
          </cell>
          <cell r="AD470">
            <v>22462922.780000001</v>
          </cell>
          <cell r="AE470">
            <v>0</v>
          </cell>
          <cell r="AF470">
            <v>25273749.5</v>
          </cell>
          <cell r="AG470"/>
          <cell r="AH470">
            <v>292526.64</v>
          </cell>
          <cell r="AI470"/>
          <cell r="AJ470">
            <v>1351469.92</v>
          </cell>
          <cell r="AK470">
            <v>31914601.890000001</v>
          </cell>
          <cell r="AL470">
            <v>1.1364812213503785</v>
          </cell>
          <cell r="AM470"/>
        </row>
        <row r="471">
          <cell r="A471" t="str">
            <v>24032002C0200</v>
          </cell>
          <cell r="B471" t="str">
            <v>MAZON-VERONA-KINSMAN ESD 2C</v>
          </cell>
          <cell r="C471" t="str">
            <v>GRUNDY</v>
          </cell>
          <cell r="D471" t="str">
            <v>Elementary</v>
          </cell>
          <cell r="E471"/>
          <cell r="F471">
            <v>315.25</v>
          </cell>
          <cell r="G471"/>
          <cell r="H471">
            <v>105070707</v>
          </cell>
          <cell r="I471">
            <v>4303980.2699999996</v>
          </cell>
          <cell r="J471">
            <v>13652.59</v>
          </cell>
          <cell r="K471"/>
          <cell r="L471">
            <v>24.41</v>
          </cell>
          <cell r="M471">
            <v>16.89</v>
          </cell>
          <cell r="N471">
            <v>5324.57</v>
          </cell>
          <cell r="O471"/>
          <cell r="P471">
            <v>23.13</v>
          </cell>
          <cell r="Q471">
            <v>7291.73</v>
          </cell>
          <cell r="R471"/>
          <cell r="S471">
            <v>0.75519999999999998</v>
          </cell>
          <cell r="T471">
            <v>0.75519999999999998</v>
          </cell>
          <cell r="U471"/>
          <cell r="V471">
            <v>3250365.89</v>
          </cell>
          <cell r="W471"/>
          <cell r="X471">
            <v>879511.55</v>
          </cell>
          <cell r="Y471">
            <v>324043.01</v>
          </cell>
          <cell r="Z471">
            <v>4453920.45</v>
          </cell>
          <cell r="AA471">
            <v>1</v>
          </cell>
          <cell r="AB471">
            <v>105070707</v>
          </cell>
          <cell r="AC471">
            <v>3.2419099999999999E-2</v>
          </cell>
          <cell r="AD471">
            <v>3406297.75</v>
          </cell>
          <cell r="AE471">
            <v>117759.74</v>
          </cell>
          <cell r="AF471">
            <v>3368125.63</v>
          </cell>
          <cell r="AG471"/>
          <cell r="AH471">
            <v>68348.39</v>
          </cell>
          <cell r="AI471"/>
          <cell r="AJ471">
            <v>324043.01</v>
          </cell>
          <cell r="AK471">
            <v>4571680.1899999995</v>
          </cell>
          <cell r="AL471">
            <v>1.0621982219263286</v>
          </cell>
          <cell r="AM471"/>
        </row>
        <row r="472">
          <cell r="A472" t="str">
            <v>24032024C0400</v>
          </cell>
          <cell r="B472" t="str">
            <v>NETTLE CREEK C C SCH DIST 24C</v>
          </cell>
          <cell r="C472" t="str">
            <v>GRUNDY</v>
          </cell>
          <cell r="D472" t="str">
            <v>Elementary</v>
          </cell>
          <cell r="E472"/>
          <cell r="F472">
            <v>83.39</v>
          </cell>
          <cell r="G472"/>
          <cell r="H472">
            <v>43298242</v>
          </cell>
          <cell r="I472">
            <v>1046835.3</v>
          </cell>
          <cell r="J472">
            <v>12553.48</v>
          </cell>
          <cell r="K472"/>
          <cell r="L472">
            <v>41.36</v>
          </cell>
          <cell r="M472">
            <v>28.63</v>
          </cell>
          <cell r="N472">
            <v>2387.4499999999998</v>
          </cell>
          <cell r="O472"/>
          <cell r="P472">
            <v>273.89999999999998</v>
          </cell>
          <cell r="Q472">
            <v>22840.52</v>
          </cell>
          <cell r="R472"/>
          <cell r="S472">
            <v>0.99119999999999997</v>
          </cell>
          <cell r="T472">
            <v>0.9</v>
          </cell>
          <cell r="U472"/>
          <cell r="V472">
            <v>942151.77</v>
          </cell>
          <cell r="W472"/>
          <cell r="X472">
            <v>88984.8</v>
          </cell>
          <cell r="Y472">
            <v>42254.17</v>
          </cell>
          <cell r="Z472">
            <v>1073390.74</v>
          </cell>
          <cell r="AA472">
            <v>1</v>
          </cell>
          <cell r="AB472">
            <v>43298242</v>
          </cell>
          <cell r="AC472">
            <v>2.5095900000000001E-2</v>
          </cell>
          <cell r="AD472">
            <v>1086608.3500000001</v>
          </cell>
          <cell r="AE472">
            <v>130010.92</v>
          </cell>
          <cell r="AF472">
            <v>1072162.69</v>
          </cell>
          <cell r="AG472"/>
          <cell r="AH472">
            <v>4377.1499999999996</v>
          </cell>
          <cell r="AI472"/>
          <cell r="AJ472">
            <v>42254.17</v>
          </cell>
          <cell r="AK472">
            <v>1203401.6599999999</v>
          </cell>
          <cell r="AL472">
            <v>1.149561597703096</v>
          </cell>
          <cell r="AM472"/>
        </row>
        <row r="473">
          <cell r="A473" t="str">
            <v>2403205400200</v>
          </cell>
          <cell r="B473" t="str">
            <v>MORRIS SCHOOL DISTRICT 54</v>
          </cell>
          <cell r="C473" t="str">
            <v>GRUNDY</v>
          </cell>
          <cell r="D473" t="str">
            <v>Elementary</v>
          </cell>
          <cell r="E473"/>
          <cell r="F473">
            <v>1065.31</v>
          </cell>
          <cell r="G473"/>
          <cell r="H473">
            <v>239962508</v>
          </cell>
          <cell r="I473">
            <v>15933636.869999999</v>
          </cell>
          <cell r="J473">
            <v>14956.8</v>
          </cell>
          <cell r="K473"/>
          <cell r="L473">
            <v>15.06</v>
          </cell>
          <cell r="M473">
            <v>10.42</v>
          </cell>
          <cell r="N473">
            <v>11100.53</v>
          </cell>
          <cell r="O473"/>
          <cell r="P473">
            <v>2.75</v>
          </cell>
          <cell r="Q473">
            <v>2929.6</v>
          </cell>
          <cell r="R473"/>
          <cell r="S473">
            <v>0.40570000000000001</v>
          </cell>
          <cell r="T473">
            <v>0.40570000000000001</v>
          </cell>
          <cell r="U473"/>
          <cell r="V473">
            <v>6464276.4699999997</v>
          </cell>
          <cell r="W473"/>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cell r="AH473">
            <v>478723.12</v>
          </cell>
          <cell r="AI473"/>
          <cell r="AJ473">
            <v>4401567.45</v>
          </cell>
          <cell r="AK473">
            <v>12049786.370000001</v>
          </cell>
          <cell r="AL473">
            <v>0.7562483360398059</v>
          </cell>
          <cell r="AM473"/>
        </row>
        <row r="474">
          <cell r="A474" t="str">
            <v>24032060C0400</v>
          </cell>
          <cell r="B474" t="str">
            <v>SARATOGA COMM CONS S DIST 60C</v>
          </cell>
          <cell r="C474" t="str">
            <v>GRUNDY</v>
          </cell>
          <cell r="D474" t="str">
            <v>Elementary</v>
          </cell>
          <cell r="E474"/>
          <cell r="F474">
            <v>729.25</v>
          </cell>
          <cell r="G474"/>
          <cell r="H474">
            <v>241268195</v>
          </cell>
          <cell r="I474">
            <v>10506353.09</v>
          </cell>
          <cell r="J474">
            <v>14407.06</v>
          </cell>
          <cell r="K474"/>
          <cell r="L474">
            <v>22.96</v>
          </cell>
          <cell r="M474">
            <v>15.89</v>
          </cell>
          <cell r="N474">
            <v>11587.78</v>
          </cell>
          <cell r="O474"/>
          <cell r="P474">
            <v>14.51</v>
          </cell>
          <cell r="Q474">
            <v>10581.41</v>
          </cell>
          <cell r="R474"/>
          <cell r="S474">
            <v>0.70789999999999997</v>
          </cell>
          <cell r="T474">
            <v>0.70789999999999997</v>
          </cell>
          <cell r="U474"/>
          <cell r="V474">
            <v>7437447.3499999996</v>
          </cell>
          <cell r="W474"/>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cell r="AH474">
            <v>176247.82</v>
          </cell>
          <cell r="AI474"/>
          <cell r="AJ474">
            <v>1111162.24</v>
          </cell>
          <cell r="AK474">
            <v>8985701.6699999999</v>
          </cell>
          <cell r="AL474">
            <v>0.85526362887543117</v>
          </cell>
          <cell r="AM474"/>
        </row>
        <row r="475">
          <cell r="A475" t="str">
            <v>24032072C0400</v>
          </cell>
          <cell r="B475" t="str">
            <v>GARDNER COMM CONS SCH DIST 72C</v>
          </cell>
          <cell r="C475" t="str">
            <v>GRUNDY</v>
          </cell>
          <cell r="D475" t="str">
            <v>Elementary</v>
          </cell>
          <cell r="E475"/>
          <cell r="F475">
            <v>147.55000000000001</v>
          </cell>
          <cell r="G475"/>
          <cell r="H475">
            <v>24459809</v>
          </cell>
          <cell r="I475">
            <v>2024028.65</v>
          </cell>
          <cell r="J475">
            <v>13717.57</v>
          </cell>
          <cell r="K475"/>
          <cell r="L475">
            <v>12.08</v>
          </cell>
          <cell r="M475">
            <v>8.36</v>
          </cell>
          <cell r="N475">
            <v>1233.51</v>
          </cell>
          <cell r="O475"/>
          <cell r="P475">
            <v>13.83</v>
          </cell>
          <cell r="Q475">
            <v>2040.61</v>
          </cell>
          <cell r="R475"/>
          <cell r="S475">
            <v>0.29649999999999999</v>
          </cell>
          <cell r="T475">
            <v>0.29649999999999999</v>
          </cell>
          <cell r="U475"/>
          <cell r="V475">
            <v>600124.49</v>
          </cell>
          <cell r="W475"/>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cell r="AH475">
            <v>70581.88</v>
          </cell>
          <cell r="AI475"/>
          <cell r="AJ475">
            <v>1043073.22</v>
          </cell>
          <cell r="AK475">
            <v>1825772.3199999998</v>
          </cell>
          <cell r="AL475">
            <v>0.90204865430141012</v>
          </cell>
          <cell r="AM475"/>
        </row>
        <row r="476">
          <cell r="A476" t="str">
            <v>2403207301700</v>
          </cell>
          <cell r="B476" t="str">
            <v>GARDNER S WILMINGTON THS DIST 73</v>
          </cell>
          <cell r="C476" t="str">
            <v>GRUNDY</v>
          </cell>
          <cell r="D476" t="str">
            <v>High School</v>
          </cell>
          <cell r="E476"/>
          <cell r="F476">
            <v>170.82</v>
          </cell>
          <cell r="G476"/>
          <cell r="H476">
            <v>65277094</v>
          </cell>
          <cell r="I476">
            <v>2657394.41</v>
          </cell>
          <cell r="J476">
            <v>15556.69</v>
          </cell>
          <cell r="K476"/>
          <cell r="L476">
            <v>24.56</v>
          </cell>
          <cell r="M476">
            <v>7.55</v>
          </cell>
          <cell r="N476">
            <v>1289.69</v>
          </cell>
          <cell r="O476"/>
          <cell r="P476">
            <v>20.52</v>
          </cell>
          <cell r="Q476">
            <v>3505.22</v>
          </cell>
          <cell r="R476"/>
          <cell r="S476">
            <v>0.25750000000000001</v>
          </cell>
          <cell r="T476">
            <v>0.25750000000000001</v>
          </cell>
          <cell r="U476"/>
          <cell r="V476">
            <v>684279.06</v>
          </cell>
          <cell r="W476"/>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cell r="AH476">
            <v>52392.95</v>
          </cell>
          <cell r="AI476"/>
          <cell r="AJ476">
            <v>1139427.0900000001</v>
          </cell>
          <cell r="AK476">
            <v>2187305.4400000004</v>
          </cell>
          <cell r="AL476">
            <v>0.82310154328954144</v>
          </cell>
          <cell r="AM476"/>
        </row>
        <row r="477">
          <cell r="A477" t="str">
            <v>2403207400300</v>
          </cell>
          <cell r="B477" t="str">
            <v>SOUTH WILMINGTON CONS SCH DIST 74</v>
          </cell>
          <cell r="C477" t="str">
            <v>GRUNDY</v>
          </cell>
          <cell r="D477" t="str">
            <v>Elementary</v>
          </cell>
          <cell r="E477"/>
          <cell r="F477">
            <v>85</v>
          </cell>
          <cell r="G477"/>
          <cell r="H477">
            <v>20821328</v>
          </cell>
          <cell r="I477">
            <v>1126020.0900000001</v>
          </cell>
          <cell r="J477">
            <v>13247.29</v>
          </cell>
          <cell r="K477"/>
          <cell r="L477">
            <v>18.489999999999998</v>
          </cell>
          <cell r="M477">
            <v>12.8</v>
          </cell>
          <cell r="N477">
            <v>1088</v>
          </cell>
          <cell r="O477"/>
          <cell r="P477">
            <v>0.51</v>
          </cell>
          <cell r="Q477">
            <v>43.35</v>
          </cell>
          <cell r="R477"/>
          <cell r="S477">
            <v>0.54110000000000003</v>
          </cell>
          <cell r="T477">
            <v>0.54110000000000003</v>
          </cell>
          <cell r="U477"/>
          <cell r="V477">
            <v>609289.47</v>
          </cell>
          <cell r="W477"/>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cell r="AH477">
            <v>13186.26</v>
          </cell>
          <cell r="AI477"/>
          <cell r="AJ477">
            <v>243441.83</v>
          </cell>
          <cell r="AK477">
            <v>911876.39</v>
          </cell>
          <cell r="AL477">
            <v>0.80982248727018713</v>
          </cell>
          <cell r="AM477"/>
        </row>
        <row r="478">
          <cell r="A478" t="str">
            <v>2403207500200</v>
          </cell>
          <cell r="B478" t="str">
            <v>BRACEVILLE SCHOOL DIST 75</v>
          </cell>
          <cell r="C478" t="str">
            <v>GRUNDY</v>
          </cell>
          <cell r="D478" t="str">
            <v>Elementary</v>
          </cell>
          <cell r="E478"/>
          <cell r="F478">
            <v>119.25</v>
          </cell>
          <cell r="G478"/>
          <cell r="H478">
            <v>20183642</v>
          </cell>
          <cell r="I478">
            <v>1704453.76</v>
          </cell>
          <cell r="J478">
            <v>14293.11</v>
          </cell>
          <cell r="K478"/>
          <cell r="L478">
            <v>11.84</v>
          </cell>
          <cell r="M478">
            <v>8.19</v>
          </cell>
          <cell r="N478">
            <v>976.65</v>
          </cell>
          <cell r="O478"/>
          <cell r="P478">
            <v>15.13</v>
          </cell>
          <cell r="Q478">
            <v>1804.25</v>
          </cell>
          <cell r="R478"/>
          <cell r="S478">
            <v>0.28810000000000002</v>
          </cell>
          <cell r="T478">
            <v>0.28810000000000002</v>
          </cell>
          <cell r="U478"/>
          <cell r="V478">
            <v>491053.12</v>
          </cell>
          <cell r="W478"/>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cell r="AH478">
            <v>167269.39000000001</v>
          </cell>
          <cell r="AI478"/>
          <cell r="AJ478">
            <v>784027.59</v>
          </cell>
          <cell r="AK478">
            <v>1327183.1000000001</v>
          </cell>
          <cell r="AL478">
            <v>0.7786559724565365</v>
          </cell>
          <cell r="AM478"/>
        </row>
        <row r="479">
          <cell r="A479" t="str">
            <v>2403210101600</v>
          </cell>
          <cell r="B479" t="str">
            <v>MORRIS COMM HIGH SCH DIST 101</v>
          </cell>
          <cell r="C479" t="str">
            <v>GRUNDY</v>
          </cell>
          <cell r="D479" t="str">
            <v>High School</v>
          </cell>
          <cell r="E479"/>
          <cell r="F479">
            <v>921.5</v>
          </cell>
          <cell r="G479"/>
          <cell r="H479">
            <v>487562716</v>
          </cell>
          <cell r="I479">
            <v>14579916.25</v>
          </cell>
          <cell r="J479">
            <v>15821.93</v>
          </cell>
          <cell r="K479"/>
          <cell r="L479">
            <v>33.44</v>
          </cell>
          <cell r="M479">
            <v>10.28</v>
          </cell>
          <cell r="N479">
            <v>9473.02</v>
          </cell>
          <cell r="O479"/>
          <cell r="P479">
            <v>3.24</v>
          </cell>
          <cell r="Q479">
            <v>2985.66</v>
          </cell>
          <cell r="R479"/>
          <cell r="S479">
            <v>0.39789999999999998</v>
          </cell>
          <cell r="T479">
            <v>0.39789999999999998</v>
          </cell>
          <cell r="U479"/>
          <cell r="V479">
            <v>5801348.6699999999</v>
          </cell>
          <cell r="W479"/>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cell r="AH479">
            <v>156693.04999999999</v>
          </cell>
          <cell r="AI479"/>
          <cell r="AJ479">
            <v>2744272.33</v>
          </cell>
          <cell r="AK479">
            <v>10568770.449999999</v>
          </cell>
          <cell r="AL479">
            <v>0.72488553903730413</v>
          </cell>
          <cell r="AM479"/>
        </row>
        <row r="480">
          <cell r="A480" t="str">
            <v>2403211101600</v>
          </cell>
          <cell r="B480" t="str">
            <v>MINOOKA COMM H S DISTRICT 111</v>
          </cell>
          <cell r="C480" t="str">
            <v>GRUNDY</v>
          </cell>
          <cell r="D480" t="str">
            <v>High School</v>
          </cell>
          <cell r="E480"/>
          <cell r="F480">
            <v>2899.5</v>
          </cell>
          <cell r="G480"/>
          <cell r="H480">
            <v>1558772878</v>
          </cell>
          <cell r="I480">
            <v>43369596.689999998</v>
          </cell>
          <cell r="J480">
            <v>14957.61</v>
          </cell>
          <cell r="K480"/>
          <cell r="L480">
            <v>35.94</v>
          </cell>
          <cell r="M480">
            <v>11.05</v>
          </cell>
          <cell r="N480">
            <v>32039.47</v>
          </cell>
          <cell r="O480"/>
          <cell r="P480">
            <v>1.06</v>
          </cell>
          <cell r="Q480">
            <v>3073.47</v>
          </cell>
          <cell r="R480"/>
          <cell r="S480">
            <v>0.44109999999999999</v>
          </cell>
          <cell r="T480">
            <v>0.44109999999999999</v>
          </cell>
          <cell r="U480"/>
          <cell r="V480">
            <v>19130329.09</v>
          </cell>
          <cell r="W480"/>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cell r="AH480">
            <v>180048.06</v>
          </cell>
          <cell r="AI480"/>
          <cell r="AJ480">
            <v>6540061.8200000003</v>
          </cell>
          <cell r="AK480">
            <v>31421505.869999997</v>
          </cell>
          <cell r="AL480">
            <v>0.72450537399728809</v>
          </cell>
          <cell r="AM480"/>
        </row>
        <row r="481">
          <cell r="A481" t="str">
            <v>2403220100400</v>
          </cell>
          <cell r="B481" t="str">
            <v>MINOOKA COMM CONS S DIST 201</v>
          </cell>
          <cell r="C481" t="str">
            <v>GRUNDY</v>
          </cell>
          <cell r="D481" t="str">
            <v>Elementary</v>
          </cell>
          <cell r="E481"/>
          <cell r="F481">
            <v>4442.0600000000004</v>
          </cell>
          <cell r="G481"/>
          <cell r="H481">
            <v>1049048603</v>
          </cell>
          <cell r="I481">
            <v>60725983.130000003</v>
          </cell>
          <cell r="J481">
            <v>13670.68</v>
          </cell>
          <cell r="K481"/>
          <cell r="L481">
            <v>17.27</v>
          </cell>
          <cell r="M481">
            <v>11.95</v>
          </cell>
          <cell r="N481">
            <v>53082.61</v>
          </cell>
          <cell r="O481"/>
          <cell r="P481">
            <v>0.01</v>
          </cell>
          <cell r="Q481">
            <v>44.42</v>
          </cell>
          <cell r="R481"/>
          <cell r="S481">
            <v>0.49249999999999999</v>
          </cell>
          <cell r="T481">
            <v>0.49249999999999999</v>
          </cell>
          <cell r="U481"/>
          <cell r="V481">
            <v>29907546.690000001</v>
          </cell>
          <cell r="W481"/>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cell r="AH481">
            <v>404015.79</v>
          </cell>
          <cell r="AI481"/>
          <cell r="AJ481">
            <v>14900327.470000001</v>
          </cell>
          <cell r="AK481">
            <v>46093541.380000003</v>
          </cell>
          <cell r="AL481">
            <v>0.75904150092267109</v>
          </cell>
          <cell r="AM481"/>
        </row>
        <row r="482">
          <cell r="A482" t="str">
            <v>2404701801600</v>
          </cell>
          <cell r="B482" t="str">
            <v>NEWARK COMM H S DIST 18</v>
          </cell>
          <cell r="C482" t="str">
            <v>KENDALL</v>
          </cell>
          <cell r="D482" t="str">
            <v>High School</v>
          </cell>
          <cell r="E482"/>
          <cell r="F482">
            <v>171</v>
          </cell>
          <cell r="G482"/>
          <cell r="H482">
            <v>126273014</v>
          </cell>
          <cell r="I482">
            <v>2549439.15</v>
          </cell>
          <cell r="J482">
            <v>14909</v>
          </cell>
          <cell r="K482"/>
          <cell r="L482">
            <v>49.52</v>
          </cell>
          <cell r="M482">
            <v>15.23</v>
          </cell>
          <cell r="N482">
            <v>2604.33</v>
          </cell>
          <cell r="O482"/>
          <cell r="P482">
            <v>9.92</v>
          </cell>
          <cell r="Q482">
            <v>1696.32</v>
          </cell>
          <cell r="R482"/>
          <cell r="S482">
            <v>0.67449999999999999</v>
          </cell>
          <cell r="T482">
            <v>0.67449999999999999</v>
          </cell>
          <cell r="U482"/>
          <cell r="V482">
            <v>1719596.7</v>
          </cell>
          <cell r="W482"/>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cell r="AH482">
            <v>15332.8</v>
          </cell>
          <cell r="AI482"/>
          <cell r="AJ482">
            <v>128117.35</v>
          </cell>
          <cell r="AK482">
            <v>2710751.15</v>
          </cell>
          <cell r="AL482">
            <v>1.0632735242965106</v>
          </cell>
          <cell r="AM482"/>
        </row>
        <row r="483">
          <cell r="A483" t="str">
            <v>2404706600400</v>
          </cell>
          <cell r="B483" t="str">
            <v>NEWARK COMM CONS SCH DIST 66</v>
          </cell>
          <cell r="C483" t="str">
            <v>KENDALL</v>
          </cell>
          <cell r="D483" t="str">
            <v>Elementary</v>
          </cell>
          <cell r="E483"/>
          <cell r="F483">
            <v>233</v>
          </cell>
          <cell r="G483"/>
          <cell r="H483">
            <v>83331761</v>
          </cell>
          <cell r="I483">
            <v>3155214.54</v>
          </cell>
          <cell r="J483">
            <v>13541.69</v>
          </cell>
          <cell r="K483"/>
          <cell r="L483">
            <v>26.41</v>
          </cell>
          <cell r="M483">
            <v>18.28</v>
          </cell>
          <cell r="N483">
            <v>4259.24</v>
          </cell>
          <cell r="O483"/>
          <cell r="P483">
            <v>38.44</v>
          </cell>
          <cell r="Q483">
            <v>8956.52</v>
          </cell>
          <cell r="R483"/>
          <cell r="S483">
            <v>0.81340000000000001</v>
          </cell>
          <cell r="T483">
            <v>0.81340000000000001</v>
          </cell>
          <cell r="U483"/>
          <cell r="V483">
            <v>2566451.5</v>
          </cell>
          <cell r="W483"/>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cell r="AH483">
            <v>23310.720000000001</v>
          </cell>
          <cell r="AI483"/>
          <cell r="AJ483">
            <v>217243.18</v>
          </cell>
          <cell r="AK483">
            <v>3035242.1500000004</v>
          </cell>
          <cell r="AL483">
            <v>0.96197647149534249</v>
          </cell>
          <cell r="AM483"/>
        </row>
        <row r="484">
          <cell r="A484" t="str">
            <v>2404708802600</v>
          </cell>
          <cell r="B484" t="str">
            <v>PLANO COMM UNIT SCHOOL DIST 88</v>
          </cell>
          <cell r="C484" t="str">
            <v>KENDALL</v>
          </cell>
          <cell r="D484" t="str">
            <v>Unit</v>
          </cell>
          <cell r="E484"/>
          <cell r="F484">
            <v>2329.75</v>
          </cell>
          <cell r="G484"/>
          <cell r="H484">
            <v>252130155</v>
          </cell>
          <cell r="I484">
            <v>37842977.100000001</v>
          </cell>
          <cell r="J484">
            <v>16243.36</v>
          </cell>
          <cell r="K484"/>
          <cell r="L484">
            <v>6.66</v>
          </cell>
          <cell r="M484">
            <v>6.66</v>
          </cell>
          <cell r="N484">
            <v>15516.13</v>
          </cell>
          <cell r="O484"/>
          <cell r="P484">
            <v>29.37</v>
          </cell>
          <cell r="Q484">
            <v>68424.75</v>
          </cell>
          <cell r="R484"/>
          <cell r="S484">
            <v>0.218</v>
          </cell>
          <cell r="T484">
            <v>0.218</v>
          </cell>
          <cell r="U484"/>
          <cell r="V484">
            <v>8249769</v>
          </cell>
          <cell r="W484"/>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cell r="AH484">
            <v>1333793.98</v>
          </cell>
          <cell r="AI484"/>
          <cell r="AJ484">
            <v>16030548.74</v>
          </cell>
          <cell r="AK484">
            <v>29130247.729999997</v>
          </cell>
          <cell r="AL484">
            <v>0.7697662806238359</v>
          </cell>
          <cell r="AM484"/>
        </row>
        <row r="485">
          <cell r="A485" t="str">
            <v>2404709000400</v>
          </cell>
          <cell r="B485" t="str">
            <v>LISBON COMM CONS SCH DIST 90</v>
          </cell>
          <cell r="C485" t="str">
            <v>KENDALL</v>
          </cell>
          <cell r="D485" t="str">
            <v>Elementary</v>
          </cell>
          <cell r="E485"/>
          <cell r="F485">
            <v>116.5</v>
          </cell>
          <cell r="G485"/>
          <cell r="H485">
            <v>35504752</v>
          </cell>
          <cell r="I485">
            <v>1553142.85</v>
          </cell>
          <cell r="J485">
            <v>13331.69</v>
          </cell>
          <cell r="K485"/>
          <cell r="L485">
            <v>22.85</v>
          </cell>
          <cell r="M485">
            <v>15.81</v>
          </cell>
          <cell r="N485">
            <v>1841.86</v>
          </cell>
          <cell r="O485"/>
          <cell r="P485">
            <v>13.91</v>
          </cell>
          <cell r="Q485">
            <v>1620.51</v>
          </cell>
          <cell r="R485"/>
          <cell r="S485">
            <v>0.70389999999999997</v>
          </cell>
          <cell r="T485">
            <v>0.70389999999999997</v>
          </cell>
          <cell r="U485"/>
          <cell r="V485">
            <v>1093257.25</v>
          </cell>
          <cell r="W485"/>
          <cell r="X485">
            <v>158997.31</v>
          </cell>
          <cell r="Y485">
            <v>108782.2</v>
          </cell>
          <cell r="Z485">
            <v>1361036.76</v>
          </cell>
          <cell r="AA485">
            <v>0.87631138372107875</v>
          </cell>
          <cell r="AB485">
            <v>35504752</v>
          </cell>
          <cell r="AC485">
            <v>2.6945899999999998E-2</v>
          </cell>
          <cell r="AD485">
            <v>956707.49</v>
          </cell>
          <cell r="AE485">
            <v>0</v>
          </cell>
          <cell r="AF485">
            <v>1093257.25</v>
          </cell>
          <cell r="AG485"/>
          <cell r="AH485">
            <v>19465.240000000002</v>
          </cell>
          <cell r="AI485"/>
          <cell r="AJ485">
            <v>106374.57</v>
          </cell>
          <cell r="AK485">
            <v>1358629.1300000001</v>
          </cell>
          <cell r="AL485">
            <v>0.87476121723124178</v>
          </cell>
          <cell r="AM485"/>
        </row>
        <row r="486">
          <cell r="A486" t="str">
            <v>2404711502600</v>
          </cell>
          <cell r="B486" t="str">
            <v>YORKVILLE COMM UNIT SCH DIST 115</v>
          </cell>
          <cell r="C486" t="str">
            <v>KENDALL</v>
          </cell>
          <cell r="D486" t="str">
            <v>Unit</v>
          </cell>
          <cell r="E486"/>
          <cell r="F486">
            <v>6782.75</v>
          </cell>
          <cell r="G486"/>
          <cell r="H486">
            <v>900387811</v>
          </cell>
          <cell r="I486">
            <v>97251482.890000001</v>
          </cell>
          <cell r="J486">
            <v>14338.06</v>
          </cell>
          <cell r="K486"/>
          <cell r="L486">
            <v>9.25</v>
          </cell>
          <cell r="M486">
            <v>9.25</v>
          </cell>
          <cell r="N486">
            <v>62740.43</v>
          </cell>
          <cell r="O486"/>
          <cell r="P486">
            <v>8</v>
          </cell>
          <cell r="Q486">
            <v>54262</v>
          </cell>
          <cell r="R486"/>
          <cell r="S486">
            <v>0.34210000000000002</v>
          </cell>
          <cell r="T486">
            <v>0.34210000000000002</v>
          </cell>
          <cell r="U486"/>
          <cell r="V486">
            <v>33269732.289999999</v>
          </cell>
          <cell r="W486"/>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cell r="AH486">
            <v>607005.72</v>
          </cell>
          <cell r="AI486"/>
          <cell r="AJ486">
            <v>19474846.289999999</v>
          </cell>
          <cell r="AK486">
            <v>61928304.439999998</v>
          </cell>
          <cell r="AL486">
            <v>0.63678519442265336</v>
          </cell>
          <cell r="AM486"/>
        </row>
        <row r="487">
          <cell r="A487" t="str">
            <v>2404730802600</v>
          </cell>
          <cell r="B487" t="str">
            <v>OSWEGO COMM UNIT SCHOOL DIST 308</v>
          </cell>
          <cell r="C487" t="str">
            <v>KENDALL</v>
          </cell>
          <cell r="D487" t="str">
            <v>Unit</v>
          </cell>
          <cell r="E487"/>
          <cell r="F487">
            <v>16805.12</v>
          </cell>
          <cell r="G487"/>
          <cell r="H487">
            <v>1928821827</v>
          </cell>
          <cell r="I487">
            <v>246080288.94</v>
          </cell>
          <cell r="J487">
            <v>14643.17</v>
          </cell>
          <cell r="K487"/>
          <cell r="L487">
            <v>7.83</v>
          </cell>
          <cell r="M487">
            <v>7.83</v>
          </cell>
          <cell r="N487">
            <v>131584.07999999999</v>
          </cell>
          <cell r="O487"/>
          <cell r="P487">
            <v>18.059999999999999</v>
          </cell>
          <cell r="Q487">
            <v>303500.46000000002</v>
          </cell>
          <cell r="R487"/>
          <cell r="S487">
            <v>0.2707</v>
          </cell>
          <cell r="T487">
            <v>0.2707</v>
          </cell>
          <cell r="U487"/>
          <cell r="V487">
            <v>66613934.210000001</v>
          </cell>
          <cell r="W487"/>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cell r="AH487">
            <v>1550598.46</v>
          </cell>
          <cell r="AI487"/>
          <cell r="AJ487">
            <v>88495918.650000006</v>
          </cell>
          <cell r="AK487">
            <v>170824583.37</v>
          </cell>
          <cell r="AL487">
            <v>0.69418230978935069</v>
          </cell>
          <cell r="AM487"/>
        </row>
        <row r="488">
          <cell r="A488" t="str">
            <v>2600000000092</v>
          </cell>
          <cell r="B488" t="str">
            <v>ALT SCH-HANCOCK/MC DONOUGH ROE</v>
          </cell>
          <cell r="C488" t="str">
            <v>MCDONOUGH</v>
          </cell>
          <cell r="D488" t="str">
            <v>Regional</v>
          </cell>
          <cell r="E488"/>
          <cell r="F488">
            <v>54.3</v>
          </cell>
          <cell r="G488"/>
          <cell r="H488">
            <v>0</v>
          </cell>
          <cell r="I488">
            <v>776481.59</v>
          </cell>
          <cell r="J488">
            <v>14299.84</v>
          </cell>
          <cell r="K488"/>
          <cell r="L488">
            <v>0</v>
          </cell>
          <cell r="M488">
            <v>0</v>
          </cell>
          <cell r="N488">
            <v>0</v>
          </cell>
          <cell r="O488"/>
          <cell r="P488">
            <v>0</v>
          </cell>
          <cell r="Q488">
            <v>0</v>
          </cell>
          <cell r="R488"/>
          <cell r="S488">
            <v>0</v>
          </cell>
          <cell r="T488">
            <v>0.1</v>
          </cell>
          <cell r="U488"/>
          <cell r="V488">
            <v>77648.149999999994</v>
          </cell>
          <cell r="W488"/>
          <cell r="X488">
            <v>0</v>
          </cell>
          <cell r="Y488">
            <v>427966.55</v>
          </cell>
          <cell r="Z488">
            <v>505614.69999999995</v>
          </cell>
          <cell r="AA488">
            <v>0.65116122070582505</v>
          </cell>
          <cell r="AB488">
            <v>0</v>
          </cell>
          <cell r="AC488">
            <v>0</v>
          </cell>
          <cell r="AD488">
            <v>0</v>
          </cell>
          <cell r="AE488">
            <v>0</v>
          </cell>
          <cell r="AF488">
            <v>77648.149999999994</v>
          </cell>
          <cell r="AG488"/>
          <cell r="AH488">
            <v>0</v>
          </cell>
          <cell r="AI488"/>
          <cell r="AJ488">
            <v>427966.55</v>
          </cell>
          <cell r="AK488">
            <v>505614.69999999995</v>
          </cell>
          <cell r="AL488">
            <v>0.65116122070582505</v>
          </cell>
          <cell r="AM488"/>
        </row>
        <row r="489">
          <cell r="A489" t="str">
            <v>2600000000093</v>
          </cell>
          <cell r="B489" t="str">
            <v>SAFE SCH-HANCOCK/MC DONOUGH ROE</v>
          </cell>
          <cell r="C489" t="str">
            <v>MCDONOUGH</v>
          </cell>
          <cell r="D489" t="str">
            <v>Regional</v>
          </cell>
          <cell r="E489"/>
          <cell r="F489">
            <v>17.64</v>
          </cell>
          <cell r="G489"/>
          <cell r="H489">
            <v>0</v>
          </cell>
          <cell r="I489">
            <v>227350.56</v>
          </cell>
          <cell r="J489">
            <v>12888.35</v>
          </cell>
          <cell r="K489"/>
          <cell r="L489">
            <v>0</v>
          </cell>
          <cell r="M489">
            <v>0</v>
          </cell>
          <cell r="N489">
            <v>0</v>
          </cell>
          <cell r="O489"/>
          <cell r="P489">
            <v>0</v>
          </cell>
          <cell r="Q489">
            <v>0</v>
          </cell>
          <cell r="R489"/>
          <cell r="S489">
            <v>0</v>
          </cell>
          <cell r="T489">
            <v>0.1</v>
          </cell>
          <cell r="U489"/>
          <cell r="V489">
            <v>22735.05</v>
          </cell>
          <cell r="W489"/>
          <cell r="X489">
            <v>0</v>
          </cell>
          <cell r="Y489">
            <v>153229.45000000001</v>
          </cell>
          <cell r="Z489">
            <v>175964.5</v>
          </cell>
          <cell r="AA489">
            <v>0.77397874014473511</v>
          </cell>
          <cell r="AB489">
            <v>0</v>
          </cell>
          <cell r="AC489">
            <v>0</v>
          </cell>
          <cell r="AD489">
            <v>0</v>
          </cell>
          <cell r="AE489">
            <v>0</v>
          </cell>
          <cell r="AF489">
            <v>22735.05</v>
          </cell>
          <cell r="AG489"/>
          <cell r="AH489">
            <v>0</v>
          </cell>
          <cell r="AI489"/>
          <cell r="AJ489">
            <v>153229.45000000001</v>
          </cell>
          <cell r="AK489">
            <v>175964.5</v>
          </cell>
          <cell r="AL489">
            <v>0.77397874014473511</v>
          </cell>
          <cell r="AM489"/>
        </row>
        <row r="490">
          <cell r="A490" t="str">
            <v>2602900102600</v>
          </cell>
          <cell r="B490" t="str">
            <v>ASTORIA COMM UNIT SCH DIST 1</v>
          </cell>
          <cell r="C490" t="str">
            <v>FULTON</v>
          </cell>
          <cell r="D490" t="str">
            <v>Unit</v>
          </cell>
          <cell r="E490"/>
          <cell r="F490">
            <v>265.29000000000002</v>
          </cell>
          <cell r="G490"/>
          <cell r="H490">
            <v>31053071</v>
          </cell>
          <cell r="I490">
            <v>3543933.5</v>
          </cell>
          <cell r="J490">
            <v>13358.71</v>
          </cell>
          <cell r="K490"/>
          <cell r="L490">
            <v>8.76</v>
          </cell>
          <cell r="M490">
            <v>8.76</v>
          </cell>
          <cell r="N490">
            <v>2323.94</v>
          </cell>
          <cell r="O490"/>
          <cell r="P490">
            <v>11.02</v>
          </cell>
          <cell r="Q490">
            <v>2923.49</v>
          </cell>
          <cell r="R490"/>
          <cell r="S490">
            <v>0.31659999999999999</v>
          </cell>
          <cell r="T490">
            <v>0.31659999999999999</v>
          </cell>
          <cell r="U490"/>
          <cell r="V490">
            <v>1122009.3400000001</v>
          </cell>
          <cell r="W490"/>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cell r="AH490">
            <v>210362.73</v>
          </cell>
          <cell r="AI490"/>
          <cell r="AJ490">
            <v>1818978.18</v>
          </cell>
          <cell r="AK490">
            <v>3412814.7</v>
          </cell>
          <cell r="AL490">
            <v>0.96300190170046929</v>
          </cell>
          <cell r="AM490"/>
        </row>
        <row r="491">
          <cell r="A491" t="str">
            <v>2602900202600</v>
          </cell>
          <cell r="B491" t="str">
            <v>V I T COMM UNIT SCH DISTRICT 2</v>
          </cell>
          <cell r="C491" t="str">
            <v>FULTON</v>
          </cell>
          <cell r="D491" t="str">
            <v>Unit</v>
          </cell>
          <cell r="E491"/>
          <cell r="F491">
            <v>320</v>
          </cell>
          <cell r="G491"/>
          <cell r="H491">
            <v>48932562</v>
          </cell>
          <cell r="I491">
            <v>4218810.53</v>
          </cell>
          <cell r="J491">
            <v>13183.78</v>
          </cell>
          <cell r="K491"/>
          <cell r="L491">
            <v>11.59</v>
          </cell>
          <cell r="M491">
            <v>11.59</v>
          </cell>
          <cell r="N491">
            <v>3708.8</v>
          </cell>
          <cell r="O491"/>
          <cell r="P491">
            <v>0.24</v>
          </cell>
          <cell r="Q491">
            <v>76.8</v>
          </cell>
          <cell r="R491"/>
          <cell r="S491">
            <v>0.47189999999999999</v>
          </cell>
          <cell r="T491">
            <v>0.47189999999999999</v>
          </cell>
          <cell r="U491"/>
          <cell r="V491">
            <v>1990856.68</v>
          </cell>
          <cell r="W491"/>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cell r="AH491">
            <v>88849.72</v>
          </cell>
          <cell r="AI491"/>
          <cell r="AJ491">
            <v>768818.2</v>
          </cell>
          <cell r="AK491">
            <v>4940792.01</v>
          </cell>
          <cell r="AL491">
            <v>1.1711338954110364</v>
          </cell>
          <cell r="AM491"/>
        </row>
        <row r="492">
          <cell r="A492" t="str">
            <v>2602900302600</v>
          </cell>
          <cell r="B492" t="str">
            <v>COMM UNIT SCH DIST 3 FULTON CTY</v>
          </cell>
          <cell r="C492" t="str">
            <v>FULTON</v>
          </cell>
          <cell r="D492" t="str">
            <v>Unit</v>
          </cell>
          <cell r="E492"/>
          <cell r="F492">
            <v>376.46</v>
          </cell>
          <cell r="G492"/>
          <cell r="H492">
            <v>51278902</v>
          </cell>
          <cell r="I492">
            <v>5152832.18</v>
          </cell>
          <cell r="J492">
            <v>13687.59</v>
          </cell>
          <cell r="K492"/>
          <cell r="L492">
            <v>9.9499999999999993</v>
          </cell>
          <cell r="M492">
            <v>9.9499999999999993</v>
          </cell>
          <cell r="N492">
            <v>3745.77</v>
          </cell>
          <cell r="O492"/>
          <cell r="P492">
            <v>4.53</v>
          </cell>
          <cell r="Q492">
            <v>1705.36</v>
          </cell>
          <cell r="R492"/>
          <cell r="S492">
            <v>0.37969999999999998</v>
          </cell>
          <cell r="T492">
            <v>0.37969999999999998</v>
          </cell>
          <cell r="U492"/>
          <cell r="V492">
            <v>1956530.37</v>
          </cell>
          <cell r="W492"/>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cell r="AH492">
            <v>259782.15</v>
          </cell>
          <cell r="AI492"/>
          <cell r="AJ492">
            <v>1806182.91</v>
          </cell>
          <cell r="AK492">
            <v>5010414.7</v>
          </cell>
          <cell r="AL492">
            <v>0.97236131994502495</v>
          </cell>
          <cell r="AM492"/>
        </row>
        <row r="493">
          <cell r="A493" t="str">
            <v>2602900402600</v>
          </cell>
          <cell r="B493" t="str">
            <v>SPOON RIVER VALLEY C U S DIST 4</v>
          </cell>
          <cell r="C493" t="str">
            <v>FULTON</v>
          </cell>
          <cell r="D493" t="str">
            <v>Unit</v>
          </cell>
          <cell r="E493"/>
          <cell r="F493">
            <v>244.22</v>
          </cell>
          <cell r="G493"/>
          <cell r="H493">
            <v>52673364</v>
          </cell>
          <cell r="I493">
            <v>3250511.41</v>
          </cell>
          <cell r="J493">
            <v>13309.76</v>
          </cell>
          <cell r="K493"/>
          <cell r="L493">
            <v>16.2</v>
          </cell>
          <cell r="M493">
            <v>16.2</v>
          </cell>
          <cell r="N493">
            <v>3956.36</v>
          </cell>
          <cell r="O493"/>
          <cell r="P493">
            <v>16.97</v>
          </cell>
          <cell r="Q493">
            <v>4144.41</v>
          </cell>
          <cell r="R493"/>
          <cell r="S493">
            <v>0.72299999999999998</v>
          </cell>
          <cell r="T493">
            <v>0.72299999999999998</v>
          </cell>
          <cell r="U493"/>
          <cell r="V493">
            <v>2350119.7400000002</v>
          </cell>
          <cell r="W493"/>
          <cell r="X493">
            <v>1483476.68</v>
          </cell>
          <cell r="Y493">
            <v>723485.62</v>
          </cell>
          <cell r="Z493">
            <v>4557082.04</v>
          </cell>
          <cell r="AA493">
            <v>1</v>
          </cell>
          <cell r="AB493">
            <v>52673364</v>
          </cell>
          <cell r="AC493">
            <v>4.7783100000000002E-2</v>
          </cell>
          <cell r="AD493">
            <v>2516896.61</v>
          </cell>
          <cell r="AE493">
            <v>120579.67</v>
          </cell>
          <cell r="AF493">
            <v>2470699.41</v>
          </cell>
          <cell r="AG493"/>
          <cell r="AH493">
            <v>82281.61</v>
          </cell>
          <cell r="AI493"/>
          <cell r="AJ493">
            <v>723485.62</v>
          </cell>
          <cell r="AK493">
            <v>4677661.71</v>
          </cell>
          <cell r="AL493">
            <v>1.4390540810315138</v>
          </cell>
          <cell r="AM493"/>
        </row>
        <row r="494">
          <cell r="A494" t="str">
            <v>2602906602500</v>
          </cell>
          <cell r="B494" t="str">
            <v>CANTON UNION SCHOOL DIST 66</v>
          </cell>
          <cell r="C494" t="str">
            <v>FULTON</v>
          </cell>
          <cell r="D494" t="str">
            <v>Unit</v>
          </cell>
          <cell r="E494"/>
          <cell r="F494">
            <v>2118.9499999999998</v>
          </cell>
          <cell r="G494"/>
          <cell r="H494">
            <v>218923833</v>
          </cell>
          <cell r="I494">
            <v>29121730.23</v>
          </cell>
          <cell r="J494">
            <v>13743.47</v>
          </cell>
          <cell r="K494"/>
          <cell r="L494">
            <v>7.51</v>
          </cell>
          <cell r="M494">
            <v>7.51</v>
          </cell>
          <cell r="N494">
            <v>15913.31</v>
          </cell>
          <cell r="O494"/>
          <cell r="P494">
            <v>20.88</v>
          </cell>
          <cell r="Q494">
            <v>44243.67</v>
          </cell>
          <cell r="R494"/>
          <cell r="S494">
            <v>0.25569999999999998</v>
          </cell>
          <cell r="T494">
            <v>0.25569999999999998</v>
          </cell>
          <cell r="U494"/>
          <cell r="V494">
            <v>7446426.4100000001</v>
          </cell>
          <cell r="W494"/>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cell r="AH494">
            <v>1338807.8600000001</v>
          </cell>
          <cell r="AI494"/>
          <cell r="AJ494">
            <v>9664681.6400000006</v>
          </cell>
          <cell r="AK494">
            <v>30204149.770000003</v>
          </cell>
          <cell r="AL494">
            <v>1.0371687922198023</v>
          </cell>
          <cell r="AM494"/>
        </row>
        <row r="495">
          <cell r="A495" t="str">
            <v>2602909702600</v>
          </cell>
          <cell r="B495" t="str">
            <v>LEWISTOWN SCHOOL DIST 97</v>
          </cell>
          <cell r="C495" t="str">
            <v>FULTON</v>
          </cell>
          <cell r="D495" t="str">
            <v>Unit</v>
          </cell>
          <cell r="E495"/>
          <cell r="F495">
            <v>578.25</v>
          </cell>
          <cell r="G495"/>
          <cell r="H495">
            <v>68513347</v>
          </cell>
          <cell r="I495">
            <v>7945964.3099999996</v>
          </cell>
          <cell r="J495">
            <v>13741.39</v>
          </cell>
          <cell r="K495"/>
          <cell r="L495">
            <v>8.6199999999999992</v>
          </cell>
          <cell r="M495">
            <v>8.6199999999999992</v>
          </cell>
          <cell r="N495">
            <v>4984.51</v>
          </cell>
          <cell r="O495"/>
          <cell r="P495">
            <v>11.97</v>
          </cell>
          <cell r="Q495">
            <v>6921.65</v>
          </cell>
          <cell r="R495"/>
          <cell r="S495">
            <v>0.3095</v>
          </cell>
          <cell r="T495">
            <v>0.3095</v>
          </cell>
          <cell r="U495"/>
          <cell r="V495">
            <v>2459275.9500000002</v>
          </cell>
          <cell r="W495"/>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cell r="AH495">
            <v>323984.99</v>
          </cell>
          <cell r="AI495"/>
          <cell r="AJ495">
            <v>2810127.13</v>
          </cell>
          <cell r="AK495">
            <v>6892200.5499999998</v>
          </cell>
          <cell r="AL495">
            <v>0.86738377887327811</v>
          </cell>
          <cell r="AM495"/>
        </row>
        <row r="496">
          <cell r="A496" t="str">
            <v>2603430701600</v>
          </cell>
          <cell r="B496" t="str">
            <v>ILLINI WEST H S DIST 307</v>
          </cell>
          <cell r="C496" t="str">
            <v>HANCOCK</v>
          </cell>
          <cell r="D496" t="str">
            <v>High School</v>
          </cell>
          <cell r="E496"/>
          <cell r="F496">
            <v>335</v>
          </cell>
          <cell r="G496"/>
          <cell r="H496">
            <v>163377918</v>
          </cell>
          <cell r="I496">
            <v>4821538.74</v>
          </cell>
          <cell r="J496">
            <v>14392.65</v>
          </cell>
          <cell r="K496"/>
          <cell r="L496">
            <v>33.880000000000003</v>
          </cell>
          <cell r="M496">
            <v>10.42</v>
          </cell>
          <cell r="N496">
            <v>3490.7</v>
          </cell>
          <cell r="O496"/>
          <cell r="P496">
            <v>2.75</v>
          </cell>
          <cell r="Q496">
            <v>921.25</v>
          </cell>
          <cell r="R496"/>
          <cell r="S496">
            <v>0.40570000000000001</v>
          </cell>
          <cell r="T496">
            <v>0.40570000000000001</v>
          </cell>
          <cell r="U496"/>
          <cell r="V496">
            <v>1956098.26</v>
          </cell>
          <cell r="W496"/>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cell r="AH496">
            <v>118429.3</v>
          </cell>
          <cell r="AI496"/>
          <cell r="AJ496">
            <v>1199099.98</v>
          </cell>
          <cell r="AK496">
            <v>3554739.15</v>
          </cell>
          <cell r="AL496">
            <v>0.73726238482945383</v>
          </cell>
          <cell r="AM496"/>
        </row>
        <row r="497">
          <cell r="A497" t="str">
            <v>2603431602600</v>
          </cell>
          <cell r="B497" t="str">
            <v>WARSAW COMM UNIT SCH DISTRICT 316</v>
          </cell>
          <cell r="C497" t="str">
            <v>HANCOCK</v>
          </cell>
          <cell r="D497" t="str">
            <v>Unit</v>
          </cell>
          <cell r="E497"/>
          <cell r="F497">
            <v>371.12</v>
          </cell>
          <cell r="G497"/>
          <cell r="H497">
            <v>43997469</v>
          </cell>
          <cell r="I497">
            <v>4903969.66</v>
          </cell>
          <cell r="J497">
            <v>13213.97</v>
          </cell>
          <cell r="K497"/>
          <cell r="L497">
            <v>8.9700000000000006</v>
          </cell>
          <cell r="M497">
            <v>8.9700000000000006</v>
          </cell>
          <cell r="N497">
            <v>3328.94</v>
          </cell>
          <cell r="O497"/>
          <cell r="P497">
            <v>9.67</v>
          </cell>
          <cell r="Q497">
            <v>3588.73</v>
          </cell>
          <cell r="R497"/>
          <cell r="S497">
            <v>0.32740000000000002</v>
          </cell>
          <cell r="T497">
            <v>0.32740000000000002</v>
          </cell>
          <cell r="U497"/>
          <cell r="V497">
            <v>1605559.66</v>
          </cell>
          <cell r="W497"/>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cell r="AH497">
            <v>89950.97</v>
          </cell>
          <cell r="AI497"/>
          <cell r="AJ497">
            <v>1745595.83</v>
          </cell>
          <cell r="AK497">
            <v>3596164.76</v>
          </cell>
          <cell r="AL497">
            <v>0.73331708989406752</v>
          </cell>
          <cell r="AM497"/>
        </row>
        <row r="498">
          <cell r="A498" t="str">
            <v>2603431700400</v>
          </cell>
          <cell r="B498" t="str">
            <v>CARTHAGE ESD 317</v>
          </cell>
          <cell r="C498" t="str">
            <v>HANCOCK</v>
          </cell>
          <cell r="D498" t="str">
            <v>Elementary</v>
          </cell>
          <cell r="E498"/>
          <cell r="F498">
            <v>387.47</v>
          </cell>
          <cell r="G498"/>
          <cell r="H498">
            <v>88985543</v>
          </cell>
          <cell r="I498">
            <v>5092870.3499999996</v>
          </cell>
          <cell r="J498">
            <v>13143.9</v>
          </cell>
          <cell r="K498"/>
          <cell r="L498">
            <v>17.47</v>
          </cell>
          <cell r="M498">
            <v>12.09</v>
          </cell>
          <cell r="N498">
            <v>4684.51</v>
          </cell>
          <cell r="O498"/>
          <cell r="P498">
            <v>0</v>
          </cell>
          <cell r="Q498">
            <v>0</v>
          </cell>
          <cell r="R498"/>
          <cell r="S498">
            <v>0.50049999999999994</v>
          </cell>
          <cell r="T498">
            <v>0.50049999999999994</v>
          </cell>
          <cell r="U498"/>
          <cell r="V498">
            <v>2548981.61</v>
          </cell>
          <cell r="W498"/>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cell r="AH498">
            <v>163581.81</v>
          </cell>
          <cell r="AI498"/>
          <cell r="AJ498">
            <v>1166125.19</v>
          </cell>
          <cell r="AK498">
            <v>4054636.2199999997</v>
          </cell>
          <cell r="AL498">
            <v>0.79613968967421289</v>
          </cell>
          <cell r="AM498"/>
        </row>
        <row r="499">
          <cell r="A499" t="str">
            <v>2603432502600</v>
          </cell>
          <cell r="B499" t="str">
            <v>NAUVOO-COLUSA C U S DIST 325</v>
          </cell>
          <cell r="C499" t="str">
            <v>HANCOCK</v>
          </cell>
          <cell r="D499" t="str">
            <v>Unit</v>
          </cell>
          <cell r="E499"/>
          <cell r="F499">
            <v>228.63</v>
          </cell>
          <cell r="G499"/>
          <cell r="H499">
            <v>59818763</v>
          </cell>
          <cell r="I499">
            <v>2930941.28</v>
          </cell>
          <cell r="J499">
            <v>12819.58</v>
          </cell>
          <cell r="K499"/>
          <cell r="L499">
            <v>20.399999999999999</v>
          </cell>
          <cell r="M499">
            <v>20.399999999999999</v>
          </cell>
          <cell r="N499">
            <v>4664.05</v>
          </cell>
          <cell r="O499"/>
          <cell r="P499">
            <v>69.22</v>
          </cell>
          <cell r="Q499">
            <v>15825.76</v>
          </cell>
          <cell r="R499"/>
          <cell r="S499">
            <v>0.88400000000000001</v>
          </cell>
          <cell r="T499">
            <v>0.88400000000000001</v>
          </cell>
          <cell r="U499"/>
          <cell r="V499">
            <v>2590952.09</v>
          </cell>
          <cell r="W499"/>
          <cell r="X499">
            <v>329248.31</v>
          </cell>
          <cell r="Y499">
            <v>322575.06000000006</v>
          </cell>
          <cell r="Z499">
            <v>3242775.46</v>
          </cell>
          <cell r="AA499">
            <v>1</v>
          </cell>
          <cell r="AB499">
            <v>59818763</v>
          </cell>
          <cell r="AC499">
            <v>3.8020499999999999E-2</v>
          </cell>
          <cell r="AD499">
            <v>2274339.27</v>
          </cell>
          <cell r="AE499">
            <v>0</v>
          </cell>
          <cell r="AF499">
            <v>2590952.09</v>
          </cell>
          <cell r="AG499"/>
          <cell r="AH499">
            <v>113991.29</v>
          </cell>
          <cell r="AI499"/>
          <cell r="AJ499">
            <v>322575.06</v>
          </cell>
          <cell r="AK499">
            <v>3242775.46</v>
          </cell>
          <cell r="AL499">
            <v>1.1063938681159795</v>
          </cell>
          <cell r="AM499"/>
        </row>
        <row r="500">
          <cell r="A500" t="str">
            <v>2603432700400</v>
          </cell>
          <cell r="B500" t="str">
            <v>DALLAS ESD 327</v>
          </cell>
          <cell r="C500" t="str">
            <v>HANCOCK</v>
          </cell>
          <cell r="D500" t="str">
            <v>Elementary</v>
          </cell>
          <cell r="E500"/>
          <cell r="F500">
            <v>159.80000000000001</v>
          </cell>
          <cell r="G500"/>
          <cell r="H500">
            <v>26022081</v>
          </cell>
          <cell r="I500">
            <v>2107719.63</v>
          </cell>
          <cell r="J500">
            <v>13189.73</v>
          </cell>
          <cell r="K500"/>
          <cell r="L500">
            <v>12.34</v>
          </cell>
          <cell r="M500">
            <v>8.5399999999999991</v>
          </cell>
          <cell r="N500">
            <v>1364.69</v>
          </cell>
          <cell r="O500"/>
          <cell r="P500">
            <v>12.53</v>
          </cell>
          <cell r="Q500">
            <v>2002.29</v>
          </cell>
          <cell r="R500"/>
          <cell r="S500">
            <v>0.30549999999999999</v>
          </cell>
          <cell r="T500">
            <v>0.30549999999999999</v>
          </cell>
          <cell r="U500"/>
          <cell r="V500">
            <v>643908.34</v>
          </cell>
          <cell r="W500"/>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cell r="AH500">
            <v>242723.75</v>
          </cell>
          <cell r="AI500"/>
          <cell r="AJ500">
            <v>910198.88</v>
          </cell>
          <cell r="AK500">
            <v>1921353.46</v>
          </cell>
          <cell r="AL500">
            <v>0.91157924073611252</v>
          </cell>
          <cell r="AM500"/>
        </row>
        <row r="501">
          <cell r="A501" t="str">
            <v>2603432802400</v>
          </cell>
          <cell r="B501" t="str">
            <v>HAMILTON C C SCHOOL DIST 328</v>
          </cell>
          <cell r="C501" t="str">
            <v>HANCOCK</v>
          </cell>
          <cell r="D501" t="str">
            <v>Unit</v>
          </cell>
          <cell r="E501"/>
          <cell r="F501">
            <v>543.75</v>
          </cell>
          <cell r="G501"/>
          <cell r="H501">
            <v>75247041</v>
          </cell>
          <cell r="I501">
            <v>7316987.7999999998</v>
          </cell>
          <cell r="J501">
            <v>13456.52</v>
          </cell>
          <cell r="K501"/>
          <cell r="L501">
            <v>10.28</v>
          </cell>
          <cell r="M501">
            <v>10.28</v>
          </cell>
          <cell r="N501">
            <v>5589.75</v>
          </cell>
          <cell r="O501"/>
          <cell r="P501">
            <v>3.24</v>
          </cell>
          <cell r="Q501">
            <v>1761.75</v>
          </cell>
          <cell r="R501"/>
          <cell r="S501">
            <v>0.39789999999999998</v>
          </cell>
          <cell r="T501">
            <v>0.39789999999999998</v>
          </cell>
          <cell r="U501"/>
          <cell r="V501">
            <v>2911429.44</v>
          </cell>
          <cell r="W501"/>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cell r="AH501">
            <v>175583.78</v>
          </cell>
          <cell r="AI501"/>
          <cell r="AJ501">
            <v>1837335.82</v>
          </cell>
          <cell r="AK501">
            <v>5043225.83</v>
          </cell>
          <cell r="AL501">
            <v>0.6892489051300591</v>
          </cell>
          <cell r="AM501"/>
        </row>
        <row r="502">
          <cell r="A502" t="str">
            <v>2603433702600</v>
          </cell>
          <cell r="B502" t="str">
            <v>SOUTHEASTERN C U SCH DIST 337</v>
          </cell>
          <cell r="C502" t="str">
            <v>HANCOCK</v>
          </cell>
          <cell r="D502" t="str">
            <v>Unit</v>
          </cell>
          <cell r="E502"/>
          <cell r="F502">
            <v>421.04</v>
          </cell>
          <cell r="G502"/>
          <cell r="H502">
            <v>79222288</v>
          </cell>
          <cell r="I502">
            <v>5946142.3200000003</v>
          </cell>
          <cell r="J502">
            <v>14122.51</v>
          </cell>
          <cell r="K502"/>
          <cell r="L502">
            <v>13.32</v>
          </cell>
          <cell r="M502">
            <v>13.32</v>
          </cell>
          <cell r="N502">
            <v>5608.25</v>
          </cell>
          <cell r="O502"/>
          <cell r="P502">
            <v>1.53</v>
          </cell>
          <cell r="Q502">
            <v>644.19000000000005</v>
          </cell>
          <cell r="R502"/>
          <cell r="S502">
            <v>0.57069999999999999</v>
          </cell>
          <cell r="T502">
            <v>0.57069999999999999</v>
          </cell>
          <cell r="U502"/>
          <cell r="V502">
            <v>3393463.42</v>
          </cell>
          <cell r="W502"/>
          <cell r="X502">
            <v>245607.49</v>
          </cell>
          <cell r="Y502">
            <v>1989219.42</v>
          </cell>
          <cell r="Z502">
            <v>5628290.3300000001</v>
          </cell>
          <cell r="AA502">
            <v>0.94654483984836735</v>
          </cell>
          <cell r="AB502">
            <v>79222288</v>
          </cell>
          <cell r="AC502">
            <v>3.52185E-2</v>
          </cell>
          <cell r="AD502">
            <v>2790090.14</v>
          </cell>
          <cell r="AE502">
            <v>0</v>
          </cell>
          <cell r="AF502">
            <v>3393463.42</v>
          </cell>
          <cell r="AG502"/>
          <cell r="AH502">
            <v>436700.56</v>
          </cell>
          <cell r="AI502"/>
          <cell r="AJ502">
            <v>1965875.52</v>
          </cell>
          <cell r="AK502">
            <v>5604946.4299999997</v>
          </cell>
          <cell r="AL502">
            <v>0.94261894996149365</v>
          </cell>
          <cell r="AM502"/>
        </row>
        <row r="503">
          <cell r="A503" t="str">
            <v>2603434700400</v>
          </cell>
          <cell r="B503" t="str">
            <v>LA HARPE CUSD 347</v>
          </cell>
          <cell r="C503" t="str">
            <v>HANCOCK</v>
          </cell>
          <cell r="D503" t="str">
            <v>Elementary</v>
          </cell>
          <cell r="E503"/>
          <cell r="F503">
            <v>185.12</v>
          </cell>
          <cell r="G503"/>
          <cell r="H503">
            <v>52139478</v>
          </cell>
          <cell r="I503">
            <v>2506941.66</v>
          </cell>
          <cell r="J503">
            <v>13542.25</v>
          </cell>
          <cell r="K503"/>
          <cell r="L503">
            <v>20.79</v>
          </cell>
          <cell r="M503">
            <v>14.39</v>
          </cell>
          <cell r="N503">
            <v>2663.87</v>
          </cell>
          <cell r="O503"/>
          <cell r="P503">
            <v>5.33</v>
          </cell>
          <cell r="Q503">
            <v>986.68</v>
          </cell>
          <cell r="R503"/>
          <cell r="S503">
            <v>0.63</v>
          </cell>
          <cell r="T503">
            <v>0.63</v>
          </cell>
          <cell r="U503"/>
          <cell r="V503">
            <v>1579373.24</v>
          </cell>
          <cell r="W503"/>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cell r="AH503">
            <v>73394.77</v>
          </cell>
          <cell r="AI503"/>
          <cell r="AJ503">
            <v>508478.52</v>
          </cell>
          <cell r="AK503">
            <v>2300221.9400000004</v>
          </cell>
          <cell r="AL503">
            <v>0.917541072734816</v>
          </cell>
          <cell r="AM503"/>
        </row>
        <row r="504">
          <cell r="A504" t="str">
            <v>2606210302600</v>
          </cell>
          <cell r="B504" t="str">
            <v>WEST PRAIRIE</v>
          </cell>
          <cell r="C504" t="str">
            <v>MCDONOUGH</v>
          </cell>
          <cell r="D504" t="str">
            <v>Unit</v>
          </cell>
          <cell r="E504"/>
          <cell r="F504">
            <v>541.70000000000005</v>
          </cell>
          <cell r="G504"/>
          <cell r="H504">
            <v>117120542</v>
          </cell>
          <cell r="I504">
            <v>7330674.9100000001</v>
          </cell>
          <cell r="J504">
            <v>13532.72</v>
          </cell>
          <cell r="K504"/>
          <cell r="L504">
            <v>15.97</v>
          </cell>
          <cell r="M504">
            <v>15.97</v>
          </cell>
          <cell r="N504">
            <v>8650.94</v>
          </cell>
          <cell r="O504"/>
          <cell r="P504">
            <v>15.13</v>
          </cell>
          <cell r="Q504">
            <v>8195.92</v>
          </cell>
          <cell r="R504"/>
          <cell r="S504">
            <v>0.71179999999999999</v>
          </cell>
          <cell r="T504">
            <v>0.71179999999999999</v>
          </cell>
          <cell r="U504"/>
          <cell r="V504">
            <v>5217974.4000000004</v>
          </cell>
          <cell r="W504"/>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cell r="AH504">
            <v>278488.64</v>
          </cell>
          <cell r="AI504"/>
          <cell r="AJ504">
            <v>1449962.36</v>
          </cell>
          <cell r="AK504">
            <v>7163595.3500000006</v>
          </cell>
          <cell r="AL504">
            <v>0.97720816131512245</v>
          </cell>
          <cell r="AM504"/>
        </row>
        <row r="505">
          <cell r="A505" t="str">
            <v>2606217002600</v>
          </cell>
          <cell r="B505" t="str">
            <v>BUSHNELL PRAIRIE CITY CUS D 170</v>
          </cell>
          <cell r="C505" t="str">
            <v>MCDONOUGH</v>
          </cell>
          <cell r="D505" t="str">
            <v>Unit</v>
          </cell>
          <cell r="E505"/>
          <cell r="F505">
            <v>575.75</v>
          </cell>
          <cell r="G505"/>
          <cell r="H505">
            <v>72308430</v>
          </cell>
          <cell r="I505">
            <v>8085571.5700000003</v>
          </cell>
          <cell r="J505">
            <v>14043.54</v>
          </cell>
          <cell r="K505"/>
          <cell r="L505">
            <v>8.94</v>
          </cell>
          <cell r="M505">
            <v>8.94</v>
          </cell>
          <cell r="N505">
            <v>5147.2</v>
          </cell>
          <cell r="O505"/>
          <cell r="P505">
            <v>9.85</v>
          </cell>
          <cell r="Q505">
            <v>5671.13</v>
          </cell>
          <cell r="R505"/>
          <cell r="S505">
            <v>0.32590000000000002</v>
          </cell>
          <cell r="T505">
            <v>0.32590000000000002</v>
          </cell>
          <cell r="U505"/>
          <cell r="V505">
            <v>2635087.77</v>
          </cell>
          <cell r="W505"/>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cell r="AH505">
            <v>581096.82999999996</v>
          </cell>
          <cell r="AI505"/>
          <cell r="AJ505">
            <v>3443742.54</v>
          </cell>
          <cell r="AK505">
            <v>6685319.5</v>
          </cell>
          <cell r="AL505">
            <v>0.82682089226748379</v>
          </cell>
          <cell r="AM505"/>
        </row>
        <row r="506">
          <cell r="A506" t="str">
            <v>2606218502600</v>
          </cell>
          <cell r="B506" t="str">
            <v>MACOMB COMM UNIT SCH DIST 185</v>
          </cell>
          <cell r="C506" t="str">
            <v>MCDONOUGH</v>
          </cell>
          <cell r="D506" t="str">
            <v>Unit</v>
          </cell>
          <cell r="E506"/>
          <cell r="F506">
            <v>1892</v>
          </cell>
          <cell r="G506"/>
          <cell r="H506">
            <v>256560292</v>
          </cell>
          <cell r="I506">
            <v>25707478.780000001</v>
          </cell>
          <cell r="J506">
            <v>13587.46</v>
          </cell>
          <cell r="K506"/>
          <cell r="L506">
            <v>9.9700000000000006</v>
          </cell>
          <cell r="M506">
            <v>9.9700000000000006</v>
          </cell>
          <cell r="N506">
            <v>18863.240000000002</v>
          </cell>
          <cell r="O506"/>
          <cell r="P506">
            <v>4.45</v>
          </cell>
          <cell r="Q506">
            <v>8419.4</v>
          </cell>
          <cell r="R506"/>
          <cell r="S506">
            <v>0.38080000000000003</v>
          </cell>
          <cell r="T506">
            <v>0.38080000000000003</v>
          </cell>
          <cell r="U506"/>
          <cell r="V506">
            <v>9789407.9100000001</v>
          </cell>
          <cell r="W506"/>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cell r="AH506">
            <v>681044.96</v>
          </cell>
          <cell r="AI506"/>
          <cell r="AJ506">
            <v>5873848.4699999997</v>
          </cell>
          <cell r="AK506">
            <v>19060058.920000002</v>
          </cell>
          <cell r="AL506">
            <v>0.74142077809778906</v>
          </cell>
          <cell r="AM506"/>
        </row>
        <row r="507">
          <cell r="A507" t="str">
            <v>2608500502600</v>
          </cell>
          <cell r="B507" t="str">
            <v>SCHUYLER-INDUSTRY</v>
          </cell>
          <cell r="C507" t="str">
            <v>SCHUYLER</v>
          </cell>
          <cell r="D507" t="str">
            <v>Unit</v>
          </cell>
          <cell r="E507"/>
          <cell r="F507">
            <v>870.8</v>
          </cell>
          <cell r="G507"/>
          <cell r="H507">
            <v>150695397</v>
          </cell>
          <cell r="I507">
            <v>11952194.060000001</v>
          </cell>
          <cell r="J507">
            <v>13725.53</v>
          </cell>
          <cell r="K507"/>
          <cell r="L507">
            <v>12.6</v>
          </cell>
          <cell r="M507">
            <v>12.6</v>
          </cell>
          <cell r="N507">
            <v>10972.08</v>
          </cell>
          <cell r="O507"/>
          <cell r="P507">
            <v>0.27</v>
          </cell>
          <cell r="Q507">
            <v>235.11</v>
          </cell>
          <cell r="R507"/>
          <cell r="S507">
            <v>0.52969999999999995</v>
          </cell>
          <cell r="T507">
            <v>0.52969999999999995</v>
          </cell>
          <cell r="U507"/>
          <cell r="V507">
            <v>6331077.1900000004</v>
          </cell>
          <cell r="W507"/>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cell r="AH507">
            <v>273018.21000000002</v>
          </cell>
          <cell r="AI507"/>
          <cell r="AJ507">
            <v>3766460.97</v>
          </cell>
          <cell r="AK507">
            <v>10526366.08</v>
          </cell>
          <cell r="AL507">
            <v>0.88070575386892602</v>
          </cell>
          <cell r="AM507"/>
        </row>
        <row r="508">
          <cell r="A508" t="str">
            <v>2800000000093</v>
          </cell>
          <cell r="B508" t="str">
            <v>SAFE SCH-BUREAU/HENRY/STARK ROE</v>
          </cell>
          <cell r="C508" t="str">
            <v>HENRY</v>
          </cell>
          <cell r="D508" t="str">
            <v>Regional</v>
          </cell>
          <cell r="E508"/>
          <cell r="F508">
            <v>8.32</v>
          </cell>
          <cell r="G508"/>
          <cell r="H508">
            <v>0</v>
          </cell>
          <cell r="I508">
            <v>95428.82</v>
          </cell>
          <cell r="J508">
            <v>11469.81</v>
          </cell>
          <cell r="K508"/>
          <cell r="L508">
            <v>0</v>
          </cell>
          <cell r="M508">
            <v>0</v>
          </cell>
          <cell r="N508">
            <v>0</v>
          </cell>
          <cell r="O508"/>
          <cell r="P508">
            <v>0</v>
          </cell>
          <cell r="Q508">
            <v>0</v>
          </cell>
          <cell r="R508"/>
          <cell r="S508">
            <v>0</v>
          </cell>
          <cell r="T508">
            <v>0.1</v>
          </cell>
          <cell r="U508"/>
          <cell r="V508">
            <v>9542.8799999999992</v>
          </cell>
          <cell r="W508"/>
          <cell r="X508">
            <v>0</v>
          </cell>
          <cell r="Y508">
            <v>71746.31</v>
          </cell>
          <cell r="Z508">
            <v>81289.19</v>
          </cell>
          <cell r="AA508">
            <v>0.85183061050110431</v>
          </cell>
          <cell r="AB508">
            <v>0</v>
          </cell>
          <cell r="AC508">
            <v>0</v>
          </cell>
          <cell r="AD508">
            <v>0</v>
          </cell>
          <cell r="AE508">
            <v>0</v>
          </cell>
          <cell r="AF508">
            <v>9542.8799999999992</v>
          </cell>
          <cell r="AG508"/>
          <cell r="AH508">
            <v>0</v>
          </cell>
          <cell r="AI508"/>
          <cell r="AJ508">
            <v>71746.31</v>
          </cell>
          <cell r="AK508">
            <v>81289.19</v>
          </cell>
          <cell r="AL508">
            <v>0.85183061050110431</v>
          </cell>
          <cell r="AM508"/>
        </row>
        <row r="509">
          <cell r="A509" t="str">
            <v>2800601700400</v>
          </cell>
          <cell r="B509" t="str">
            <v>OHIO COMM CONS SCHOOL DIST 17</v>
          </cell>
          <cell r="C509" t="str">
            <v>BUREAU</v>
          </cell>
          <cell r="D509" t="str">
            <v>Elementary</v>
          </cell>
          <cell r="E509"/>
          <cell r="F509">
            <v>71</v>
          </cell>
          <cell r="G509"/>
          <cell r="H509">
            <v>47842219</v>
          </cell>
          <cell r="I509">
            <v>938682.25</v>
          </cell>
          <cell r="J509">
            <v>13220.87</v>
          </cell>
          <cell r="K509"/>
          <cell r="L509">
            <v>50.96</v>
          </cell>
          <cell r="M509">
            <v>35.28</v>
          </cell>
          <cell r="N509">
            <v>2504.88</v>
          </cell>
          <cell r="O509"/>
          <cell r="P509">
            <v>538.24</v>
          </cell>
          <cell r="Q509">
            <v>38215.040000000001</v>
          </cell>
          <cell r="R509"/>
          <cell r="S509">
            <v>0.99950000000000006</v>
          </cell>
          <cell r="T509">
            <v>0.9</v>
          </cell>
          <cell r="U509"/>
          <cell r="V509">
            <v>844814.02</v>
          </cell>
          <cell r="W509"/>
          <cell r="X509">
            <v>108121.98</v>
          </cell>
          <cell r="Y509">
            <v>143498.78</v>
          </cell>
          <cell r="Z509">
            <v>1096434.78</v>
          </cell>
          <cell r="AA509">
            <v>1</v>
          </cell>
          <cell r="AB509">
            <v>47842219</v>
          </cell>
          <cell r="AC509">
            <v>2.9837099999999998E-2</v>
          </cell>
          <cell r="AD509">
            <v>1427473.07</v>
          </cell>
          <cell r="AE509">
            <v>524393.14</v>
          </cell>
          <cell r="AF509">
            <v>1369207.16</v>
          </cell>
          <cell r="AG509"/>
          <cell r="AH509">
            <v>60328.01</v>
          </cell>
          <cell r="AI509"/>
          <cell r="AJ509">
            <v>143498.78</v>
          </cell>
          <cell r="AK509">
            <v>1620827.92</v>
          </cell>
          <cell r="AL509">
            <v>1.7267056237613951</v>
          </cell>
          <cell r="AM509"/>
        </row>
        <row r="510">
          <cell r="A510" t="str">
            <v>2800608400400</v>
          </cell>
          <cell r="B510" t="str">
            <v>MALDEN COMM CONS SCH DIST 84</v>
          </cell>
          <cell r="C510" t="str">
            <v>BUREAU</v>
          </cell>
          <cell r="D510" t="str">
            <v>Elementary</v>
          </cell>
          <cell r="E510"/>
          <cell r="F510">
            <v>79.03</v>
          </cell>
          <cell r="G510"/>
          <cell r="H510">
            <v>22531606</v>
          </cell>
          <cell r="I510">
            <v>1002866.51</v>
          </cell>
          <cell r="J510">
            <v>12689.69</v>
          </cell>
          <cell r="K510"/>
          <cell r="L510">
            <v>22.46</v>
          </cell>
          <cell r="M510">
            <v>15.54</v>
          </cell>
          <cell r="N510">
            <v>1228.1199999999999</v>
          </cell>
          <cell r="O510"/>
          <cell r="P510">
            <v>11.97</v>
          </cell>
          <cell r="Q510">
            <v>945.98</v>
          </cell>
          <cell r="R510"/>
          <cell r="S510">
            <v>0.69040000000000001</v>
          </cell>
          <cell r="T510">
            <v>0.69040000000000001</v>
          </cell>
          <cell r="U510"/>
          <cell r="V510">
            <v>692379.03</v>
          </cell>
          <cell r="W510"/>
          <cell r="X510">
            <v>104044.13</v>
          </cell>
          <cell r="Y510">
            <v>163443.17999999996</v>
          </cell>
          <cell r="Z510">
            <v>959866.34</v>
          </cell>
          <cell r="AA510">
            <v>0.95712273810000892</v>
          </cell>
          <cell r="AB510">
            <v>22531606</v>
          </cell>
          <cell r="AC510">
            <v>2.98228E-2</v>
          </cell>
          <cell r="AD510">
            <v>671955.57</v>
          </cell>
          <cell r="AE510">
            <v>0</v>
          </cell>
          <cell r="AF510">
            <v>692379.03</v>
          </cell>
          <cell r="AG510"/>
          <cell r="AH510">
            <v>28053.59</v>
          </cell>
          <cell r="AI510"/>
          <cell r="AJ510">
            <v>162240.31</v>
          </cell>
          <cell r="AK510">
            <v>958663.47</v>
          </cell>
          <cell r="AL510">
            <v>0.9559233062833058</v>
          </cell>
          <cell r="AM510"/>
        </row>
        <row r="511">
          <cell r="A511" t="str">
            <v>2800609400400</v>
          </cell>
          <cell r="B511" t="str">
            <v>LADD COMM CONS SCHOOL DIST 94</v>
          </cell>
          <cell r="C511" t="str">
            <v>BUREAU</v>
          </cell>
          <cell r="D511" t="str">
            <v>Elementary</v>
          </cell>
          <cell r="E511"/>
          <cell r="F511">
            <v>178.75</v>
          </cell>
          <cell r="G511"/>
          <cell r="H511">
            <v>41798413</v>
          </cell>
          <cell r="I511">
            <v>2354964.12</v>
          </cell>
          <cell r="J511">
            <v>13174.62</v>
          </cell>
          <cell r="K511"/>
          <cell r="L511">
            <v>17.739999999999998</v>
          </cell>
          <cell r="M511">
            <v>12.28</v>
          </cell>
          <cell r="N511">
            <v>2195.0500000000002</v>
          </cell>
          <cell r="O511"/>
          <cell r="P511">
            <v>0.03</v>
          </cell>
          <cell r="Q511">
            <v>5.36</v>
          </cell>
          <cell r="R511"/>
          <cell r="S511">
            <v>0.51139999999999997</v>
          </cell>
          <cell r="T511">
            <v>0.51139999999999997</v>
          </cell>
          <cell r="U511"/>
          <cell r="V511">
            <v>1204328.6499999999</v>
          </cell>
          <cell r="W511"/>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cell r="AH511">
            <v>37250.74</v>
          </cell>
          <cell r="AI511"/>
          <cell r="AJ511">
            <v>501491.84</v>
          </cell>
          <cell r="AK511">
            <v>1927314.5999999999</v>
          </cell>
          <cell r="AL511">
            <v>0.81840508041370919</v>
          </cell>
          <cell r="AM511"/>
        </row>
        <row r="512">
          <cell r="A512" t="str">
            <v>2800609800200</v>
          </cell>
          <cell r="B512" t="str">
            <v>DALZELL SCHOOL DISTRICT 98</v>
          </cell>
          <cell r="C512" t="str">
            <v>BUREAU</v>
          </cell>
          <cell r="D512" t="str">
            <v>Elementary</v>
          </cell>
          <cell r="E512"/>
          <cell r="F512">
            <v>61.62</v>
          </cell>
          <cell r="G512"/>
          <cell r="H512">
            <v>8850459</v>
          </cell>
          <cell r="I512">
            <v>816679.08</v>
          </cell>
          <cell r="J512">
            <v>13253.47</v>
          </cell>
          <cell r="K512"/>
          <cell r="L512">
            <v>10.83</v>
          </cell>
          <cell r="M512">
            <v>7.49</v>
          </cell>
          <cell r="N512">
            <v>461.53</v>
          </cell>
          <cell r="O512"/>
          <cell r="P512">
            <v>21.06</v>
          </cell>
          <cell r="Q512">
            <v>1297.71</v>
          </cell>
          <cell r="R512"/>
          <cell r="S512">
            <v>0.25469999999999998</v>
          </cell>
          <cell r="T512">
            <v>0.25469999999999998</v>
          </cell>
          <cell r="U512"/>
          <cell r="V512">
            <v>208008.16</v>
          </cell>
          <cell r="W512"/>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cell r="AH512">
            <v>14480.62</v>
          </cell>
          <cell r="AI512"/>
          <cell r="AJ512">
            <v>355548.72</v>
          </cell>
          <cell r="AK512">
            <v>598191.09</v>
          </cell>
          <cell r="AL512">
            <v>0.73246775220445215</v>
          </cell>
          <cell r="AM512"/>
        </row>
        <row r="513">
          <cell r="A513" t="str">
            <v>2800609900400</v>
          </cell>
          <cell r="B513" t="str">
            <v>SPRING VALLEY C C SCH DIST 99</v>
          </cell>
          <cell r="C513" t="str">
            <v>BUREAU</v>
          </cell>
          <cell r="D513" t="str">
            <v>Elementary</v>
          </cell>
          <cell r="E513"/>
          <cell r="F513">
            <v>572.04</v>
          </cell>
          <cell r="G513"/>
          <cell r="H513">
            <v>73241182</v>
          </cell>
          <cell r="I513">
            <v>8135697.5700000003</v>
          </cell>
          <cell r="J513">
            <v>14222.25</v>
          </cell>
          <cell r="K513"/>
          <cell r="L513">
            <v>9</v>
          </cell>
          <cell r="M513">
            <v>6.23</v>
          </cell>
          <cell r="N513">
            <v>3563.8</v>
          </cell>
          <cell r="O513"/>
          <cell r="P513">
            <v>34.22</v>
          </cell>
          <cell r="Q513">
            <v>19575.2</v>
          </cell>
          <cell r="R513"/>
          <cell r="S513">
            <v>0.20030000000000001</v>
          </cell>
          <cell r="T513">
            <v>0.20030000000000001</v>
          </cell>
          <cell r="U513"/>
          <cell r="V513">
            <v>1629580.22</v>
          </cell>
          <cell r="W513"/>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cell r="AH513">
            <v>585271.06000000006</v>
          </cell>
          <cell r="AI513"/>
          <cell r="AJ513">
            <v>3901304.45</v>
          </cell>
          <cell r="AK513">
            <v>5823799.7699999996</v>
          </cell>
          <cell r="AL513">
            <v>0.71583287356636582</v>
          </cell>
          <cell r="AM513"/>
        </row>
        <row r="514">
          <cell r="A514" t="str">
            <v>2800610302200</v>
          </cell>
          <cell r="B514" t="str">
            <v>DEPUE UNIT SCHOOL DIST 103</v>
          </cell>
          <cell r="C514" t="str">
            <v>BUREAU</v>
          </cell>
          <cell r="D514" t="str">
            <v>Unit</v>
          </cell>
          <cell r="E514"/>
          <cell r="F514">
            <v>311.7</v>
          </cell>
          <cell r="G514"/>
          <cell r="H514">
            <v>9506617</v>
          </cell>
          <cell r="I514">
            <v>4918742.37</v>
          </cell>
          <cell r="J514">
            <v>15780.37</v>
          </cell>
          <cell r="K514"/>
          <cell r="L514">
            <v>1.93</v>
          </cell>
          <cell r="M514">
            <v>1.93</v>
          </cell>
          <cell r="N514">
            <v>601.58000000000004</v>
          </cell>
          <cell r="O514"/>
          <cell r="P514">
            <v>103.02</v>
          </cell>
          <cell r="Q514">
            <v>32111.33</v>
          </cell>
          <cell r="R514"/>
          <cell r="S514">
            <v>7.2300000000000003E-2</v>
          </cell>
          <cell r="T514">
            <v>7.2300000000000003E-2</v>
          </cell>
          <cell r="U514"/>
          <cell r="V514">
            <v>355625.07</v>
          </cell>
          <cell r="W514"/>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cell r="AH514">
            <v>312725.96000000002</v>
          </cell>
          <cell r="AI514"/>
          <cell r="AJ514">
            <v>3224691.63</v>
          </cell>
          <cell r="AK514">
            <v>3884173.62</v>
          </cell>
          <cell r="AL514">
            <v>0.78966803459559931</v>
          </cell>
          <cell r="AM514"/>
        </row>
        <row r="515">
          <cell r="A515" t="str">
            <v>2800611500200</v>
          </cell>
          <cell r="B515" t="str">
            <v>PRINCETON ELEM SCHOOL DIST 115</v>
          </cell>
          <cell r="C515" t="str">
            <v>BUREAU</v>
          </cell>
          <cell r="D515" t="str">
            <v>Elementary</v>
          </cell>
          <cell r="E515"/>
          <cell r="F515">
            <v>983.2</v>
          </cell>
          <cell r="G515"/>
          <cell r="H515">
            <v>265577522</v>
          </cell>
          <cell r="I515">
            <v>12955248.91</v>
          </cell>
          <cell r="J515">
            <v>13176.61</v>
          </cell>
          <cell r="K515"/>
          <cell r="L515">
            <v>20.49</v>
          </cell>
          <cell r="M515">
            <v>14.18</v>
          </cell>
          <cell r="N515">
            <v>13941.77</v>
          </cell>
          <cell r="O515"/>
          <cell r="P515">
            <v>4.41</v>
          </cell>
          <cell r="Q515">
            <v>4335.91</v>
          </cell>
          <cell r="R515"/>
          <cell r="S515">
            <v>0.61850000000000005</v>
          </cell>
          <cell r="T515">
            <v>0.61850000000000005</v>
          </cell>
          <cell r="U515"/>
          <cell r="V515">
            <v>8012821.4500000002</v>
          </cell>
          <cell r="W515"/>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cell r="AH515">
            <v>525642.31000000006</v>
          </cell>
          <cell r="AI515"/>
          <cell r="AJ515">
            <v>1858899.6</v>
          </cell>
          <cell r="AK515">
            <v>11045377.959999999</v>
          </cell>
          <cell r="AL515">
            <v>0.85257937047231913</v>
          </cell>
          <cell r="AM515"/>
        </row>
        <row r="516">
          <cell r="A516" t="str">
            <v>2800630302600</v>
          </cell>
          <cell r="B516" t="str">
            <v>LA MOILLE C U SCHOOL DIST 303</v>
          </cell>
          <cell r="C516" t="str">
            <v>BUREAU</v>
          </cell>
          <cell r="D516" t="str">
            <v>Unit</v>
          </cell>
          <cell r="E516"/>
          <cell r="F516">
            <v>187.11</v>
          </cell>
          <cell r="G516"/>
          <cell r="H516">
            <v>52369986</v>
          </cell>
          <cell r="I516">
            <v>2490952.0299999998</v>
          </cell>
          <cell r="J516">
            <v>13312.76</v>
          </cell>
          <cell r="K516"/>
          <cell r="L516">
            <v>21.02</v>
          </cell>
          <cell r="M516">
            <v>21.02</v>
          </cell>
          <cell r="N516">
            <v>3933.05</v>
          </cell>
          <cell r="O516"/>
          <cell r="P516">
            <v>79.92</v>
          </cell>
          <cell r="Q516">
            <v>14953.83</v>
          </cell>
          <cell r="R516"/>
          <cell r="S516">
            <v>0.90049999999999997</v>
          </cell>
          <cell r="T516">
            <v>0.9</v>
          </cell>
          <cell r="U516"/>
          <cell r="V516">
            <v>2241856.8199999998</v>
          </cell>
          <cell r="W516"/>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cell r="AH516">
            <v>108474.21</v>
          </cell>
          <cell r="AI516"/>
          <cell r="AJ516">
            <v>569186.74</v>
          </cell>
          <cell r="AK516">
            <v>3519317.59</v>
          </cell>
          <cell r="AL516">
            <v>1.412840370916336</v>
          </cell>
          <cell r="AM516"/>
        </row>
        <row r="517">
          <cell r="A517" t="str">
            <v>2800634002600</v>
          </cell>
          <cell r="B517" t="str">
            <v>BUREAU VALLEY CUSD 340</v>
          </cell>
          <cell r="C517" t="str">
            <v>BUREAU</v>
          </cell>
          <cell r="D517" t="str">
            <v>Unit</v>
          </cell>
          <cell r="E517"/>
          <cell r="F517">
            <v>911.53</v>
          </cell>
          <cell r="G517"/>
          <cell r="H517">
            <v>208585204</v>
          </cell>
          <cell r="I517">
            <v>12107723.23</v>
          </cell>
          <cell r="J517">
            <v>13282.85</v>
          </cell>
          <cell r="K517"/>
          <cell r="L517">
            <v>17.22</v>
          </cell>
          <cell r="M517">
            <v>17.22</v>
          </cell>
          <cell r="N517">
            <v>15696.54</v>
          </cell>
          <cell r="O517"/>
          <cell r="P517">
            <v>26.41</v>
          </cell>
          <cell r="Q517">
            <v>24073.5</v>
          </cell>
          <cell r="R517"/>
          <cell r="S517">
            <v>0.76980000000000004</v>
          </cell>
          <cell r="T517">
            <v>0.76980000000000004</v>
          </cell>
          <cell r="U517"/>
          <cell r="V517">
            <v>9320525.3399999999</v>
          </cell>
          <cell r="W517"/>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cell r="AH517">
            <v>406763.63</v>
          </cell>
          <cell r="AI517"/>
          <cell r="AJ517">
            <v>3029181.13</v>
          </cell>
          <cell r="AK517">
            <v>14010454.609999999</v>
          </cell>
          <cell r="AL517">
            <v>1.157150220884261</v>
          </cell>
          <cell r="AM517"/>
        </row>
        <row r="518">
          <cell r="A518" t="str">
            <v>2800650001500</v>
          </cell>
          <cell r="B518" t="str">
            <v>PRINCETON HIGH SCH DIST 500</v>
          </cell>
          <cell r="C518" t="str">
            <v>BUREAU</v>
          </cell>
          <cell r="D518" t="str">
            <v>High School</v>
          </cell>
          <cell r="E518"/>
          <cell r="F518">
            <v>495.66</v>
          </cell>
          <cell r="G518"/>
          <cell r="H518">
            <v>284847131</v>
          </cell>
          <cell r="I518">
            <v>7156108.5199999996</v>
          </cell>
          <cell r="J518">
            <v>14437.53</v>
          </cell>
          <cell r="K518"/>
          <cell r="L518">
            <v>39.799999999999997</v>
          </cell>
          <cell r="M518">
            <v>12.24</v>
          </cell>
          <cell r="N518">
            <v>6066.87</v>
          </cell>
          <cell r="O518"/>
          <cell r="P518">
            <v>0.02</v>
          </cell>
          <cell r="Q518">
            <v>9.91</v>
          </cell>
          <cell r="R518"/>
          <cell r="S518">
            <v>0.5091</v>
          </cell>
          <cell r="T518">
            <v>0.5091</v>
          </cell>
          <cell r="U518"/>
          <cell r="V518">
            <v>3643174.84</v>
          </cell>
          <cell r="W518"/>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cell r="AH518">
            <v>101703.64</v>
          </cell>
          <cell r="AI518"/>
          <cell r="AJ518">
            <v>828395.53</v>
          </cell>
          <cell r="AK518">
            <v>5952949.7999999998</v>
          </cell>
          <cell r="AL518">
            <v>0.83186969333438787</v>
          </cell>
          <cell r="AM518"/>
        </row>
        <row r="519">
          <cell r="A519" t="str">
            <v>2800650201700</v>
          </cell>
          <cell r="B519" t="str">
            <v>HALL HIGH SCH DIST 502</v>
          </cell>
          <cell r="C519" t="str">
            <v>BUREAU</v>
          </cell>
          <cell r="D519" t="str">
            <v>High School</v>
          </cell>
          <cell r="E519"/>
          <cell r="F519">
            <v>399.5</v>
          </cell>
          <cell r="G519"/>
          <cell r="H519">
            <v>135421701</v>
          </cell>
          <cell r="I519">
            <v>6039323.1799999997</v>
          </cell>
          <cell r="J519">
            <v>15117.2</v>
          </cell>
          <cell r="K519"/>
          <cell r="L519">
            <v>22.42</v>
          </cell>
          <cell r="M519">
            <v>6.89</v>
          </cell>
          <cell r="N519">
            <v>2752.55</v>
          </cell>
          <cell r="O519"/>
          <cell r="P519">
            <v>26.93</v>
          </cell>
          <cell r="Q519">
            <v>10758.53</v>
          </cell>
          <cell r="R519"/>
          <cell r="S519">
            <v>0.22789999999999999</v>
          </cell>
          <cell r="T519">
            <v>0.22789999999999999</v>
          </cell>
          <cell r="U519"/>
          <cell r="V519">
            <v>1376361.75</v>
          </cell>
          <cell r="W519"/>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cell r="AH519">
            <v>195659.23</v>
          </cell>
          <cell r="AI519"/>
          <cell r="AJ519">
            <v>2188851.6800000002</v>
          </cell>
          <cell r="AK519">
            <v>4504626.4000000004</v>
          </cell>
          <cell r="AL519">
            <v>0.74588265369166762</v>
          </cell>
          <cell r="AM519"/>
        </row>
        <row r="520">
          <cell r="A520" t="str">
            <v>2800650501600</v>
          </cell>
          <cell r="B520" t="str">
            <v>OHIO COMMUNITY H S DIST 505</v>
          </cell>
          <cell r="C520" t="str">
            <v>BUREAU</v>
          </cell>
          <cell r="D520" t="str">
            <v>High School</v>
          </cell>
          <cell r="E520"/>
          <cell r="F520">
            <v>29.81</v>
          </cell>
          <cell r="G520"/>
          <cell r="H520">
            <v>49362343</v>
          </cell>
          <cell r="I520">
            <v>427229.18</v>
          </cell>
          <cell r="J520">
            <v>14331.74</v>
          </cell>
          <cell r="K520"/>
          <cell r="L520">
            <v>115.54</v>
          </cell>
          <cell r="M520">
            <v>35.549999999999997</v>
          </cell>
          <cell r="N520">
            <v>1059.74</v>
          </cell>
          <cell r="O520"/>
          <cell r="P520">
            <v>550.84</v>
          </cell>
          <cell r="Q520">
            <v>16420.54</v>
          </cell>
          <cell r="R520"/>
          <cell r="S520">
            <v>0.99960000000000004</v>
          </cell>
          <cell r="T520">
            <v>0.9</v>
          </cell>
          <cell r="U520"/>
          <cell r="V520">
            <v>384506.26</v>
          </cell>
          <cell r="W520"/>
          <cell r="X520">
            <v>98509.73</v>
          </cell>
          <cell r="Y520">
            <v>53316.27</v>
          </cell>
          <cell r="Z520">
            <v>536332.26</v>
          </cell>
          <cell r="AA520">
            <v>1</v>
          </cell>
          <cell r="AB520">
            <v>49362343</v>
          </cell>
          <cell r="AC520">
            <v>2.6591099999999999E-2</v>
          </cell>
          <cell r="AD520">
            <v>1312598.99</v>
          </cell>
          <cell r="AE520">
            <v>835283.45</v>
          </cell>
          <cell r="AF520">
            <v>1219789.71</v>
          </cell>
          <cell r="AG520"/>
          <cell r="AH520">
            <v>13464.57</v>
          </cell>
          <cell r="AI520"/>
          <cell r="AJ520">
            <v>53316.27</v>
          </cell>
          <cell r="AK520">
            <v>1371615.71</v>
          </cell>
          <cell r="AL520">
            <v>3.2104916382350099</v>
          </cell>
          <cell r="AM520"/>
        </row>
        <row r="521">
          <cell r="A521" t="str">
            <v>2803719000200</v>
          </cell>
          <cell r="B521" t="str">
            <v>COLONA SCHOOL DISTRICT 190</v>
          </cell>
          <cell r="C521" t="str">
            <v>HENRY</v>
          </cell>
          <cell r="D521" t="str">
            <v>Elementary</v>
          </cell>
          <cell r="E521"/>
          <cell r="F521">
            <v>357.72</v>
          </cell>
          <cell r="G521"/>
          <cell r="H521">
            <v>41927240</v>
          </cell>
          <cell r="I521">
            <v>4744325.16</v>
          </cell>
          <cell r="J521">
            <v>13262.67</v>
          </cell>
          <cell r="K521"/>
          <cell r="L521">
            <v>8.83</v>
          </cell>
          <cell r="M521">
            <v>6.11</v>
          </cell>
          <cell r="N521">
            <v>2185.66</v>
          </cell>
          <cell r="O521"/>
          <cell r="P521">
            <v>35.64</v>
          </cell>
          <cell r="Q521">
            <v>12749.14</v>
          </cell>
          <cell r="R521"/>
          <cell r="S521">
            <v>0.19550000000000001</v>
          </cell>
          <cell r="T521">
            <v>0.19550000000000001</v>
          </cell>
          <cell r="U521"/>
          <cell r="V521">
            <v>927515.56</v>
          </cell>
          <cell r="W521"/>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cell r="AH521">
            <v>169373.08</v>
          </cell>
          <cell r="AI521"/>
          <cell r="AJ521">
            <v>2294039.62</v>
          </cell>
          <cell r="AK521">
            <v>3583969.21</v>
          </cell>
          <cell r="AL521">
            <v>0.75542233913832324</v>
          </cell>
          <cell r="AM521"/>
        </row>
        <row r="522">
          <cell r="A522" t="str">
            <v>2803722302600</v>
          </cell>
          <cell r="B522" t="str">
            <v>ORION COMM UNIT SCHOOL DIST 223</v>
          </cell>
          <cell r="C522" t="str">
            <v>HENRY</v>
          </cell>
          <cell r="D522" t="str">
            <v>Unit</v>
          </cell>
          <cell r="E522"/>
          <cell r="F522">
            <v>967.25</v>
          </cell>
          <cell r="G522"/>
          <cell r="H522">
            <v>159750656</v>
          </cell>
          <cell r="I522">
            <v>12157470.32</v>
          </cell>
          <cell r="J522">
            <v>12569.1</v>
          </cell>
          <cell r="K522"/>
          <cell r="L522">
            <v>13.14</v>
          </cell>
          <cell r="M522">
            <v>13.14</v>
          </cell>
          <cell r="N522">
            <v>12709.66</v>
          </cell>
          <cell r="O522"/>
          <cell r="P522">
            <v>1.1200000000000001</v>
          </cell>
          <cell r="Q522">
            <v>1083.32</v>
          </cell>
          <cell r="R522"/>
          <cell r="S522">
            <v>0.5605</v>
          </cell>
          <cell r="T522">
            <v>0.5605</v>
          </cell>
          <cell r="U522"/>
          <cell r="V522">
            <v>6814262.1100000003</v>
          </cell>
          <cell r="W522"/>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cell r="AH522">
            <v>69317.009999999995</v>
          </cell>
          <cell r="AI522"/>
          <cell r="AJ522">
            <v>2292045.37</v>
          </cell>
          <cell r="AK522">
            <v>10082415.08</v>
          </cell>
          <cell r="AL522">
            <v>0.82931850250241856</v>
          </cell>
          <cell r="AM522"/>
        </row>
        <row r="523">
          <cell r="A523" t="str">
            <v>2803722402600</v>
          </cell>
          <cell r="B523" t="str">
            <v>GALVA COMM UNIT SCH DIST 224</v>
          </cell>
          <cell r="C523" t="str">
            <v>HENRY</v>
          </cell>
          <cell r="D523" t="str">
            <v>Unit</v>
          </cell>
          <cell r="E523"/>
          <cell r="F523">
            <v>441.46</v>
          </cell>
          <cell r="G523"/>
          <cell r="H523">
            <v>87092052</v>
          </cell>
          <cell r="I523">
            <v>6099812.6200000001</v>
          </cell>
          <cell r="J523">
            <v>13817.36</v>
          </cell>
          <cell r="K523"/>
          <cell r="L523">
            <v>14.27</v>
          </cell>
          <cell r="M523">
            <v>14.27</v>
          </cell>
          <cell r="N523">
            <v>6299.63</v>
          </cell>
          <cell r="O523"/>
          <cell r="P523">
            <v>4.79</v>
          </cell>
          <cell r="Q523">
            <v>2114.59</v>
          </cell>
          <cell r="R523"/>
          <cell r="S523">
            <v>0.62339999999999995</v>
          </cell>
          <cell r="T523">
            <v>0.62339999999999995</v>
          </cell>
          <cell r="U523"/>
          <cell r="V523">
            <v>3802623.18</v>
          </cell>
          <cell r="W523"/>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cell r="AH523">
            <v>215479.22</v>
          </cell>
          <cell r="AI523"/>
          <cell r="AJ523">
            <v>1178798.83</v>
          </cell>
          <cell r="AK523">
            <v>5492883.8200000003</v>
          </cell>
          <cell r="AL523">
            <v>0.90050041897844402</v>
          </cell>
          <cell r="AM523"/>
        </row>
        <row r="524">
          <cell r="A524" t="str">
            <v>2803722502600</v>
          </cell>
          <cell r="B524" t="str">
            <v>ALWOOD COMM UNIT SCH DIST 225</v>
          </cell>
          <cell r="C524" t="str">
            <v>HENRY</v>
          </cell>
          <cell r="D524" t="str">
            <v>Unit</v>
          </cell>
          <cell r="E524"/>
          <cell r="F524">
            <v>339.19</v>
          </cell>
          <cell r="G524"/>
          <cell r="H524">
            <v>93393257</v>
          </cell>
          <cell r="I524">
            <v>4341178.28</v>
          </cell>
          <cell r="J524">
            <v>12798.66</v>
          </cell>
          <cell r="K524"/>
          <cell r="L524">
            <v>21.51</v>
          </cell>
          <cell r="M524">
            <v>21.51</v>
          </cell>
          <cell r="N524">
            <v>7295.97</v>
          </cell>
          <cell r="O524"/>
          <cell r="P524">
            <v>88.92</v>
          </cell>
          <cell r="Q524">
            <v>30160.77</v>
          </cell>
          <cell r="R524"/>
          <cell r="S524">
            <v>0.91220000000000001</v>
          </cell>
          <cell r="T524">
            <v>0.9</v>
          </cell>
          <cell r="U524"/>
          <cell r="V524">
            <v>3907060.45</v>
          </cell>
          <cell r="W524"/>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cell r="AH524">
            <v>61797.55</v>
          </cell>
          <cell r="AI524"/>
          <cell r="AJ524">
            <v>511353.59</v>
          </cell>
          <cell r="AK524">
            <v>5417046.1799999997</v>
          </cell>
          <cell r="AL524">
            <v>1.2478285457560152</v>
          </cell>
          <cell r="AM524"/>
        </row>
        <row r="525">
          <cell r="A525" t="str">
            <v>2803722602600</v>
          </cell>
          <cell r="B525" t="str">
            <v>ANNAWAN COMM UNIT SCH DIST 226</v>
          </cell>
          <cell r="C525" t="str">
            <v>HENRY</v>
          </cell>
          <cell r="D525" t="str">
            <v>Unit</v>
          </cell>
          <cell r="E525"/>
          <cell r="F525">
            <v>316.25</v>
          </cell>
          <cell r="G525"/>
          <cell r="H525">
            <v>61883576</v>
          </cell>
          <cell r="I525">
            <v>4017076.14</v>
          </cell>
          <cell r="J525">
            <v>12702.21</v>
          </cell>
          <cell r="K525"/>
          <cell r="L525">
            <v>15.4</v>
          </cell>
          <cell r="M525">
            <v>15.4</v>
          </cell>
          <cell r="N525">
            <v>4870.25</v>
          </cell>
          <cell r="O525"/>
          <cell r="P525">
            <v>11.02</v>
          </cell>
          <cell r="Q525">
            <v>3485.07</v>
          </cell>
          <cell r="R525"/>
          <cell r="S525">
            <v>0.68330000000000002</v>
          </cell>
          <cell r="T525">
            <v>0.68330000000000002</v>
          </cell>
          <cell r="U525"/>
          <cell r="V525">
            <v>2744868.12</v>
          </cell>
          <cell r="W525"/>
          <cell r="X525">
            <v>605949.54</v>
          </cell>
          <cell r="Y525">
            <v>866221.37999999989</v>
          </cell>
          <cell r="Z525">
            <v>4217039.04</v>
          </cell>
          <cell r="AA525">
            <v>1</v>
          </cell>
          <cell r="AB525">
            <v>61883576</v>
          </cell>
          <cell r="AC525">
            <v>4.1632000000000002E-2</v>
          </cell>
          <cell r="AD525">
            <v>2576337.0299999998</v>
          </cell>
          <cell r="AE525">
            <v>0</v>
          </cell>
          <cell r="AF525">
            <v>2744868.12</v>
          </cell>
          <cell r="AG525"/>
          <cell r="AH525">
            <v>55834.37</v>
          </cell>
          <cell r="AI525"/>
          <cell r="AJ525">
            <v>866221.38</v>
          </cell>
          <cell r="AK525">
            <v>4217039.04</v>
          </cell>
          <cell r="AL525">
            <v>1.0497782200364267</v>
          </cell>
          <cell r="AM525"/>
        </row>
        <row r="526">
          <cell r="A526" t="str">
            <v>2803722702600</v>
          </cell>
          <cell r="B526" t="str">
            <v>CAMBRIDGE C U SCH DIST 227</v>
          </cell>
          <cell r="C526" t="str">
            <v>HENRY</v>
          </cell>
          <cell r="D526" t="str">
            <v>Unit</v>
          </cell>
          <cell r="E526"/>
          <cell r="F526">
            <v>428.57</v>
          </cell>
          <cell r="G526"/>
          <cell r="H526">
            <v>63957628</v>
          </cell>
          <cell r="I526">
            <v>5638160.1299999999</v>
          </cell>
          <cell r="J526">
            <v>13155.75</v>
          </cell>
          <cell r="K526"/>
          <cell r="L526">
            <v>11.34</v>
          </cell>
          <cell r="M526">
            <v>11.34</v>
          </cell>
          <cell r="N526">
            <v>4859.9799999999996</v>
          </cell>
          <cell r="O526"/>
          <cell r="P526">
            <v>0.54</v>
          </cell>
          <cell r="Q526">
            <v>231.42</v>
          </cell>
          <cell r="R526"/>
          <cell r="S526">
            <v>0.45760000000000001</v>
          </cell>
          <cell r="T526">
            <v>0.45760000000000001</v>
          </cell>
          <cell r="U526"/>
          <cell r="V526">
            <v>2580022.0699999998</v>
          </cell>
          <cell r="W526"/>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cell r="AH526">
            <v>109225.04</v>
          </cell>
          <cell r="AI526"/>
          <cell r="AJ526">
            <v>1262839.0900000001</v>
          </cell>
          <cell r="AK526">
            <v>4299563.87</v>
          </cell>
          <cell r="AL526">
            <v>0.76258278780031741</v>
          </cell>
          <cell r="AM526"/>
        </row>
        <row r="527">
          <cell r="A527" t="str">
            <v>2803722802600</v>
          </cell>
          <cell r="B527" t="str">
            <v>GENESEO COMM UNIT SCH DIST 228</v>
          </cell>
          <cell r="C527" t="str">
            <v>HENRY</v>
          </cell>
          <cell r="D527" t="str">
            <v>Unit</v>
          </cell>
          <cell r="E527"/>
          <cell r="F527">
            <v>2439.6999999999998</v>
          </cell>
          <cell r="G527"/>
          <cell r="H527">
            <v>400376162</v>
          </cell>
          <cell r="I527">
            <v>31099435.77</v>
          </cell>
          <cell r="J527">
            <v>12747.23</v>
          </cell>
          <cell r="K527"/>
          <cell r="L527">
            <v>12.87</v>
          </cell>
          <cell r="M527">
            <v>12.87</v>
          </cell>
          <cell r="N527">
            <v>31398.93</v>
          </cell>
          <cell r="O527"/>
          <cell r="P527">
            <v>0.62</v>
          </cell>
          <cell r="Q527">
            <v>1512.61</v>
          </cell>
          <cell r="R527"/>
          <cell r="S527">
            <v>0.54510000000000003</v>
          </cell>
          <cell r="T527">
            <v>0.54510000000000003</v>
          </cell>
          <cell r="U527"/>
          <cell r="V527">
            <v>16952302.43</v>
          </cell>
          <cell r="W527"/>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cell r="AH527">
            <v>214109.94</v>
          </cell>
          <cell r="AI527"/>
          <cell r="AJ527">
            <v>5418063.4000000004</v>
          </cell>
          <cell r="AK527">
            <v>24096640.039999999</v>
          </cell>
          <cell r="AL527">
            <v>0.77482563407934135</v>
          </cell>
          <cell r="AM527"/>
        </row>
        <row r="528">
          <cell r="A528" t="str">
            <v>2803722902600</v>
          </cell>
          <cell r="B528" t="str">
            <v>KEWANEE COMM UNIT SCH DIST 229</v>
          </cell>
          <cell r="C528" t="str">
            <v>HENRY</v>
          </cell>
          <cell r="D528" t="str">
            <v>Unit</v>
          </cell>
          <cell r="E528"/>
          <cell r="F528">
            <v>1781.37</v>
          </cell>
          <cell r="G528"/>
          <cell r="H528">
            <v>83978019</v>
          </cell>
          <cell r="I528">
            <v>26497845.579999998</v>
          </cell>
          <cell r="J528">
            <v>14874.98</v>
          </cell>
          <cell r="K528"/>
          <cell r="L528">
            <v>3.16</v>
          </cell>
          <cell r="M528">
            <v>3.16</v>
          </cell>
          <cell r="N528">
            <v>5629.12</v>
          </cell>
          <cell r="O528"/>
          <cell r="P528">
            <v>79.56</v>
          </cell>
          <cell r="Q528">
            <v>141725.79</v>
          </cell>
          <cell r="R528"/>
          <cell r="S528">
            <v>9.9900000000000003E-2</v>
          </cell>
          <cell r="T528">
            <v>9.9900000000000003E-2</v>
          </cell>
          <cell r="U528"/>
          <cell r="V528">
            <v>2647134.77</v>
          </cell>
          <cell r="W528"/>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cell r="AH528">
            <v>2233802.13</v>
          </cell>
          <cell r="AI528"/>
          <cell r="AJ528">
            <v>14405964.25</v>
          </cell>
          <cell r="AK528">
            <v>18826847.449999999</v>
          </cell>
          <cell r="AL528">
            <v>0.71050483682379439</v>
          </cell>
          <cell r="AM528"/>
        </row>
        <row r="529">
          <cell r="A529" t="str">
            <v>2803723002600</v>
          </cell>
          <cell r="B529" t="str">
            <v>WETHERSFIELD C U SCH DIST 230</v>
          </cell>
          <cell r="C529" t="str">
            <v>HENRY</v>
          </cell>
          <cell r="D529" t="str">
            <v>Unit</v>
          </cell>
          <cell r="E529"/>
          <cell r="F529">
            <v>495.78</v>
          </cell>
          <cell r="G529"/>
          <cell r="H529">
            <v>61522990</v>
          </cell>
          <cell r="I529">
            <v>6819074.3700000001</v>
          </cell>
          <cell r="J529">
            <v>13754.23</v>
          </cell>
          <cell r="K529"/>
          <cell r="L529">
            <v>9.02</v>
          </cell>
          <cell r="M529">
            <v>9.02</v>
          </cell>
          <cell r="N529">
            <v>4471.93</v>
          </cell>
          <cell r="O529"/>
          <cell r="P529">
            <v>9.36</v>
          </cell>
          <cell r="Q529">
            <v>4640.5</v>
          </cell>
          <cell r="R529"/>
          <cell r="S529">
            <v>0.33</v>
          </cell>
          <cell r="T529">
            <v>0.33</v>
          </cell>
          <cell r="U529"/>
          <cell r="V529">
            <v>2250294.54</v>
          </cell>
          <cell r="W529"/>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cell r="AH529">
            <v>220998.31</v>
          </cell>
          <cell r="AI529"/>
          <cell r="AJ529">
            <v>2334936.59</v>
          </cell>
          <cell r="AK529">
            <v>5219041.4499999993</v>
          </cell>
          <cell r="AL529">
            <v>0.7653592213278646</v>
          </cell>
          <cell r="AM529"/>
        </row>
        <row r="530">
          <cell r="A530" t="str">
            <v>2808800102600</v>
          </cell>
          <cell r="B530" t="str">
            <v>BRADFORD COMM UNIT SCH DIST 1</v>
          </cell>
          <cell r="C530" t="str">
            <v>STARK</v>
          </cell>
          <cell r="D530" t="str">
            <v>Unit</v>
          </cell>
          <cell r="E530"/>
          <cell r="F530">
            <v>211.75</v>
          </cell>
          <cell r="G530"/>
          <cell r="H530">
            <v>68262161</v>
          </cell>
          <cell r="I530">
            <v>2753394.76</v>
          </cell>
          <cell r="J530">
            <v>13003.04</v>
          </cell>
          <cell r="K530"/>
          <cell r="L530">
            <v>24.79</v>
          </cell>
          <cell r="M530">
            <v>24.79</v>
          </cell>
          <cell r="N530">
            <v>5249.28</v>
          </cell>
          <cell r="O530"/>
          <cell r="P530">
            <v>161.54</v>
          </cell>
          <cell r="Q530">
            <v>34206.089999999997</v>
          </cell>
          <cell r="R530"/>
          <cell r="S530">
            <v>0.96599999999999997</v>
          </cell>
          <cell r="T530">
            <v>0.9</v>
          </cell>
          <cell r="U530"/>
          <cell r="V530">
            <v>2478055.2799999998</v>
          </cell>
          <cell r="W530"/>
          <cell r="X530">
            <v>228001.13</v>
          </cell>
          <cell r="Y530">
            <v>262706.84999999998</v>
          </cell>
          <cell r="Z530">
            <v>2968763.26</v>
          </cell>
          <cell r="AA530">
            <v>1</v>
          </cell>
          <cell r="AB530">
            <v>68262161</v>
          </cell>
          <cell r="AC530">
            <v>4.2221399999999999E-2</v>
          </cell>
          <cell r="AD530">
            <v>2882124</v>
          </cell>
          <cell r="AE530">
            <v>363661.84</v>
          </cell>
          <cell r="AF530">
            <v>2841717.12</v>
          </cell>
          <cell r="AG530"/>
          <cell r="AH530">
            <v>95950.26</v>
          </cell>
          <cell r="AI530"/>
          <cell r="AJ530">
            <v>262706.84999999998</v>
          </cell>
          <cell r="AK530">
            <v>3332425.1</v>
          </cell>
          <cell r="AL530">
            <v>1.2102968845629678</v>
          </cell>
          <cell r="AM530"/>
        </row>
        <row r="531">
          <cell r="A531" t="str">
            <v>2808810002600</v>
          </cell>
          <cell r="B531" t="str">
            <v>STARK COUNTY C U SCH DIST 100</v>
          </cell>
          <cell r="C531" t="str">
            <v>STARK</v>
          </cell>
          <cell r="D531" t="str">
            <v>Unit</v>
          </cell>
          <cell r="E531"/>
          <cell r="F531">
            <v>613.94000000000005</v>
          </cell>
          <cell r="G531"/>
          <cell r="H531">
            <v>123641961</v>
          </cell>
          <cell r="I531">
            <v>8358343.0199999996</v>
          </cell>
          <cell r="J531">
            <v>13614.26</v>
          </cell>
          <cell r="K531"/>
          <cell r="L531">
            <v>14.79</v>
          </cell>
          <cell r="M531">
            <v>14.79</v>
          </cell>
          <cell r="N531">
            <v>9080.17</v>
          </cell>
          <cell r="O531"/>
          <cell r="P531">
            <v>7.34</v>
          </cell>
          <cell r="Q531">
            <v>4506.3100000000004</v>
          </cell>
          <cell r="R531"/>
          <cell r="S531">
            <v>0.65139999999999998</v>
          </cell>
          <cell r="T531">
            <v>0.65139999999999998</v>
          </cell>
          <cell r="U531"/>
          <cell r="V531">
            <v>5444624.6399999997</v>
          </cell>
          <cell r="W531"/>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cell r="AH531">
            <v>197179.6</v>
          </cell>
          <cell r="AI531"/>
          <cell r="AJ531">
            <v>1494990.93</v>
          </cell>
          <cell r="AK531">
            <v>7920982.5999999996</v>
          </cell>
          <cell r="AL531">
            <v>0.94767378905681721</v>
          </cell>
          <cell r="AM531"/>
        </row>
        <row r="532">
          <cell r="A532" t="str">
            <v>3000000000092</v>
          </cell>
          <cell r="B532" t="str">
            <v>ALT SCH-JACKSON/PERRY ROE</v>
          </cell>
          <cell r="C532" t="str">
            <v>JACKSON</v>
          </cell>
          <cell r="D532" t="str">
            <v>Regional</v>
          </cell>
          <cell r="E532"/>
          <cell r="F532">
            <v>5</v>
          </cell>
          <cell r="G532"/>
          <cell r="H532">
            <v>0</v>
          </cell>
          <cell r="I532">
            <v>61177.13</v>
          </cell>
          <cell r="J532">
            <v>12235.42</v>
          </cell>
          <cell r="K532"/>
          <cell r="L532">
            <v>0</v>
          </cell>
          <cell r="M532">
            <v>0</v>
          </cell>
          <cell r="N532">
            <v>0</v>
          </cell>
          <cell r="O532"/>
          <cell r="P532">
            <v>0</v>
          </cell>
          <cell r="Q532">
            <v>0</v>
          </cell>
          <cell r="R532"/>
          <cell r="S532">
            <v>0</v>
          </cell>
          <cell r="T532">
            <v>0.1</v>
          </cell>
          <cell r="U532"/>
          <cell r="V532">
            <v>6117.71</v>
          </cell>
          <cell r="W532"/>
          <cell r="X532">
            <v>0</v>
          </cell>
          <cell r="Y532">
            <v>62336.240000000005</v>
          </cell>
          <cell r="Z532">
            <v>68453.950000000012</v>
          </cell>
          <cell r="AA532">
            <v>1</v>
          </cell>
          <cell r="AB532">
            <v>0</v>
          </cell>
          <cell r="AC532">
            <v>0</v>
          </cell>
          <cell r="AD532">
            <v>0</v>
          </cell>
          <cell r="AE532">
            <v>0</v>
          </cell>
          <cell r="AF532">
            <v>6117.71</v>
          </cell>
          <cell r="AG532"/>
          <cell r="AH532">
            <v>0</v>
          </cell>
          <cell r="AI532"/>
          <cell r="AJ532">
            <v>62336.24</v>
          </cell>
          <cell r="AK532">
            <v>68453.95</v>
          </cell>
          <cell r="AL532">
            <v>1.1189467371221893</v>
          </cell>
          <cell r="AM532"/>
        </row>
        <row r="533">
          <cell r="A533" t="str">
            <v>3000000000093</v>
          </cell>
          <cell r="B533" t="str">
            <v>SAFE SCH-JACKSON/PERRY ROE</v>
          </cell>
          <cell r="C533" t="str">
            <v>JACKSON</v>
          </cell>
          <cell r="D533" t="str">
            <v>Regional</v>
          </cell>
          <cell r="E533"/>
          <cell r="F533">
            <v>21</v>
          </cell>
          <cell r="G533"/>
          <cell r="H533">
            <v>0</v>
          </cell>
          <cell r="I533">
            <v>287788.65999999997</v>
          </cell>
          <cell r="J533">
            <v>13704.22</v>
          </cell>
          <cell r="K533"/>
          <cell r="L533">
            <v>0</v>
          </cell>
          <cell r="M533">
            <v>0</v>
          </cell>
          <cell r="N533">
            <v>0</v>
          </cell>
          <cell r="O533"/>
          <cell r="P533">
            <v>0</v>
          </cell>
          <cell r="Q533">
            <v>0</v>
          </cell>
          <cell r="R533"/>
          <cell r="S533">
            <v>0</v>
          </cell>
          <cell r="T533">
            <v>0.1</v>
          </cell>
          <cell r="U533"/>
          <cell r="V533">
            <v>28778.86</v>
          </cell>
          <cell r="W533"/>
          <cell r="X533">
            <v>0</v>
          </cell>
          <cell r="Y533">
            <v>97541.85</v>
          </cell>
          <cell r="Z533">
            <v>126320.71</v>
          </cell>
          <cell r="AA533">
            <v>0.43893567592274141</v>
          </cell>
          <cell r="AB533">
            <v>0</v>
          </cell>
          <cell r="AC533">
            <v>0</v>
          </cell>
          <cell r="AD533">
            <v>0</v>
          </cell>
          <cell r="AE533">
            <v>0</v>
          </cell>
          <cell r="AF533">
            <v>28778.86</v>
          </cell>
          <cell r="AG533"/>
          <cell r="AH533">
            <v>0</v>
          </cell>
          <cell r="AI533"/>
          <cell r="AJ533">
            <v>97541.85</v>
          </cell>
          <cell r="AK533">
            <v>126320.71</v>
          </cell>
          <cell r="AL533">
            <v>0.43893567592274141</v>
          </cell>
          <cell r="AM533"/>
        </row>
        <row r="534">
          <cell r="A534" t="str">
            <v>3000000000095</v>
          </cell>
          <cell r="B534" t="str">
            <v>ALOP-JACKSON/PERRY ROE</v>
          </cell>
          <cell r="C534" t="str">
            <v>JACKSON</v>
          </cell>
          <cell r="D534" t="str">
            <v>Regional</v>
          </cell>
          <cell r="E534"/>
          <cell r="F534">
            <v>4.9800000000000004</v>
          </cell>
          <cell r="G534"/>
          <cell r="H534">
            <v>0</v>
          </cell>
          <cell r="I534">
            <v>64946.23</v>
          </cell>
          <cell r="J534">
            <v>13041.41</v>
          </cell>
          <cell r="K534"/>
          <cell r="L534">
            <v>0</v>
          </cell>
          <cell r="M534">
            <v>0</v>
          </cell>
          <cell r="N534">
            <v>0</v>
          </cell>
          <cell r="O534"/>
          <cell r="P534">
            <v>0</v>
          </cell>
          <cell r="Q534">
            <v>0</v>
          </cell>
          <cell r="R534"/>
          <cell r="S534">
            <v>0</v>
          </cell>
          <cell r="T534">
            <v>0.1</v>
          </cell>
          <cell r="U534"/>
          <cell r="V534">
            <v>6494.62</v>
          </cell>
          <cell r="W534"/>
          <cell r="X534">
            <v>0</v>
          </cell>
          <cell r="Y534">
            <v>72330.640000000014</v>
          </cell>
          <cell r="Z534">
            <v>78825.260000000009</v>
          </cell>
          <cell r="AA534">
            <v>1</v>
          </cell>
          <cell r="AB534">
            <v>0</v>
          </cell>
          <cell r="AC534">
            <v>0</v>
          </cell>
          <cell r="AD534">
            <v>0</v>
          </cell>
          <cell r="AE534">
            <v>0</v>
          </cell>
          <cell r="AF534">
            <v>6494.62</v>
          </cell>
          <cell r="AG534"/>
          <cell r="AH534">
            <v>0</v>
          </cell>
          <cell r="AI534"/>
          <cell r="AJ534">
            <v>72330.64</v>
          </cell>
          <cell r="AK534">
            <v>78825.259999999995</v>
          </cell>
          <cell r="AL534">
            <v>1.2137003179399326</v>
          </cell>
          <cell r="AM534"/>
        </row>
        <row r="535">
          <cell r="A535" t="str">
            <v>3000200102200</v>
          </cell>
          <cell r="B535" t="str">
            <v>CAIRO UNIT SCHOOL DISTRICT 1</v>
          </cell>
          <cell r="C535" t="str">
            <v>ALEXANDER</v>
          </cell>
          <cell r="D535" t="str">
            <v>Unit</v>
          </cell>
          <cell r="E535"/>
          <cell r="F535">
            <v>270</v>
          </cell>
          <cell r="G535"/>
          <cell r="H535">
            <v>17313216</v>
          </cell>
          <cell r="I535">
            <v>4007907.22</v>
          </cell>
          <cell r="J535">
            <v>14844.1</v>
          </cell>
          <cell r="K535"/>
          <cell r="L535">
            <v>4.3099999999999996</v>
          </cell>
          <cell r="M535">
            <v>4.3099999999999996</v>
          </cell>
          <cell r="N535">
            <v>1163.7</v>
          </cell>
          <cell r="O535"/>
          <cell r="P535">
            <v>60.37</v>
          </cell>
          <cell r="Q535">
            <v>16299.9</v>
          </cell>
          <cell r="R535"/>
          <cell r="S535">
            <v>0.1321</v>
          </cell>
          <cell r="T535">
            <v>0.1321</v>
          </cell>
          <cell r="U535"/>
          <cell r="V535">
            <v>529444.54</v>
          </cell>
          <cell r="W535"/>
          <cell r="X535">
            <v>957124.6</v>
          </cell>
          <cell r="Y535">
            <v>3570427.7899999996</v>
          </cell>
          <cell r="Z535">
            <v>5056996.93</v>
          </cell>
          <cell r="AA535">
            <v>1</v>
          </cell>
          <cell r="AB535">
            <v>17313216</v>
          </cell>
          <cell r="AC535">
            <v>3.10923E-2</v>
          </cell>
          <cell r="AD535">
            <v>538307.69999999995</v>
          </cell>
          <cell r="AE535">
            <v>1170.82</v>
          </cell>
          <cell r="AF535">
            <v>530615.36</v>
          </cell>
          <cell r="AG535"/>
          <cell r="AH535">
            <v>1372354.6</v>
          </cell>
          <cell r="AI535"/>
          <cell r="AJ535">
            <v>3570427.79</v>
          </cell>
          <cell r="AK535">
            <v>5058167.75</v>
          </cell>
          <cell r="AL535">
            <v>1.262047116449966</v>
          </cell>
          <cell r="AM535"/>
        </row>
        <row r="536">
          <cell r="A536" t="str">
            <v>3000200502600</v>
          </cell>
          <cell r="B536" t="str">
            <v>EGYPTIAN COMM UNIT SCH DIST 5</v>
          </cell>
          <cell r="C536" t="str">
            <v>ALEXANDER</v>
          </cell>
          <cell r="D536" t="str">
            <v>Unit</v>
          </cell>
          <cell r="E536"/>
          <cell r="F536">
            <v>343.25</v>
          </cell>
          <cell r="G536"/>
          <cell r="H536">
            <v>21546105</v>
          </cell>
          <cell r="I536">
            <v>4803397.8899999997</v>
          </cell>
          <cell r="J536">
            <v>13993.87</v>
          </cell>
          <cell r="K536"/>
          <cell r="L536">
            <v>4.4800000000000004</v>
          </cell>
          <cell r="M536">
            <v>4.4800000000000004</v>
          </cell>
          <cell r="N536">
            <v>1537.76</v>
          </cell>
          <cell r="O536"/>
          <cell r="P536">
            <v>57.76</v>
          </cell>
          <cell r="Q536">
            <v>19826.12</v>
          </cell>
          <cell r="R536"/>
          <cell r="S536">
            <v>0.13739999999999999</v>
          </cell>
          <cell r="T536">
            <v>0.13739999999999999</v>
          </cell>
          <cell r="U536"/>
          <cell r="V536">
            <v>659986.87</v>
          </cell>
          <cell r="W536"/>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cell r="AH536">
            <v>589188.06999999995</v>
          </cell>
          <cell r="AI536"/>
          <cell r="AJ536">
            <v>2978670.31</v>
          </cell>
          <cell r="AK536">
            <v>4202798.9399999995</v>
          </cell>
          <cell r="AL536">
            <v>0.87496373114324699</v>
          </cell>
          <cell r="AM536"/>
        </row>
        <row r="537">
          <cell r="A537" t="str">
            <v>3003908600300</v>
          </cell>
          <cell r="B537" t="str">
            <v>DESOTO CONS SCHOOL DISTRICT 86</v>
          </cell>
          <cell r="C537" t="str">
            <v>JACKSON</v>
          </cell>
          <cell r="D537" t="str">
            <v>Elementary</v>
          </cell>
          <cell r="E537"/>
          <cell r="F537">
            <v>168.8</v>
          </cell>
          <cell r="G537"/>
          <cell r="H537">
            <v>20879250</v>
          </cell>
          <cell r="I537">
            <v>2260521.12</v>
          </cell>
          <cell r="J537">
            <v>13391.71</v>
          </cell>
          <cell r="K537"/>
          <cell r="L537">
            <v>9.23</v>
          </cell>
          <cell r="M537">
            <v>6.39</v>
          </cell>
          <cell r="N537">
            <v>1078.6300000000001</v>
          </cell>
          <cell r="O537"/>
          <cell r="P537">
            <v>32.369999999999997</v>
          </cell>
          <cell r="Q537">
            <v>5464.05</v>
          </cell>
          <cell r="R537"/>
          <cell r="S537">
            <v>0.20680000000000001</v>
          </cell>
          <cell r="T537">
            <v>0.20680000000000001</v>
          </cell>
          <cell r="U537"/>
          <cell r="V537">
            <v>467475.76</v>
          </cell>
          <cell r="W537"/>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cell r="AH537">
            <v>149643.66</v>
          </cell>
          <cell r="AI537"/>
          <cell r="AJ537">
            <v>1007965.96</v>
          </cell>
          <cell r="AK537">
            <v>2277360.88</v>
          </cell>
          <cell r="AL537">
            <v>1.0074495035020949</v>
          </cell>
          <cell r="AM537"/>
        </row>
        <row r="538">
          <cell r="A538" t="str">
            <v>3003909500200</v>
          </cell>
          <cell r="B538" t="str">
            <v>CARBONDALE ELEM SCH DIST 95</v>
          </cell>
          <cell r="C538" t="str">
            <v>JACKSON</v>
          </cell>
          <cell r="D538" t="str">
            <v>Elementary</v>
          </cell>
          <cell r="E538"/>
          <cell r="F538">
            <v>1462.3</v>
          </cell>
          <cell r="G538"/>
          <cell r="H538">
            <v>305702814</v>
          </cell>
          <cell r="I538">
            <v>21443496.93</v>
          </cell>
          <cell r="J538">
            <v>14664.22</v>
          </cell>
          <cell r="K538"/>
          <cell r="L538">
            <v>14.25</v>
          </cell>
          <cell r="M538">
            <v>9.86</v>
          </cell>
          <cell r="N538">
            <v>14418.27</v>
          </cell>
          <cell r="O538"/>
          <cell r="P538">
            <v>4.92</v>
          </cell>
          <cell r="Q538">
            <v>7194.51</v>
          </cell>
          <cell r="R538"/>
          <cell r="S538">
            <v>0.37480000000000002</v>
          </cell>
          <cell r="T538">
            <v>0.37480000000000002</v>
          </cell>
          <cell r="U538"/>
          <cell r="V538">
            <v>8037022.6399999997</v>
          </cell>
          <cell r="W538"/>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cell r="AH538">
            <v>1952726.71</v>
          </cell>
          <cell r="AI538"/>
          <cell r="AJ538">
            <v>3548347.39</v>
          </cell>
          <cell r="AK538">
            <v>15261452.560000001</v>
          </cell>
          <cell r="AL538">
            <v>0.71170540000165916</v>
          </cell>
          <cell r="AM538"/>
        </row>
        <row r="539">
          <cell r="A539" t="str">
            <v>3003913000400</v>
          </cell>
          <cell r="B539" t="str">
            <v>GIANT CITY C C SCHOOL DIST 130</v>
          </cell>
          <cell r="C539" t="str">
            <v>JACKSON</v>
          </cell>
          <cell r="D539" t="str">
            <v>Elementary</v>
          </cell>
          <cell r="E539"/>
          <cell r="F539">
            <v>215.05</v>
          </cell>
          <cell r="G539"/>
          <cell r="H539">
            <v>42055215</v>
          </cell>
          <cell r="I539">
            <v>2714957.19</v>
          </cell>
          <cell r="J539">
            <v>12624.77</v>
          </cell>
          <cell r="K539"/>
          <cell r="L539">
            <v>15.49</v>
          </cell>
          <cell r="M539">
            <v>10.72</v>
          </cell>
          <cell r="N539">
            <v>2305.33</v>
          </cell>
          <cell r="O539"/>
          <cell r="P539">
            <v>1.84</v>
          </cell>
          <cell r="Q539">
            <v>395.69</v>
          </cell>
          <cell r="R539"/>
          <cell r="S539">
            <v>0.42249999999999999</v>
          </cell>
          <cell r="T539">
            <v>0.42249999999999999</v>
          </cell>
          <cell r="U539"/>
          <cell r="V539">
            <v>1147069.4099999999</v>
          </cell>
          <cell r="W539"/>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cell r="AH539">
            <v>69509.119999999995</v>
          </cell>
          <cell r="AI539"/>
          <cell r="AJ539">
            <v>691673.47</v>
          </cell>
          <cell r="AK539">
            <v>1862334.94</v>
          </cell>
          <cell r="AL539">
            <v>0.68595370374882414</v>
          </cell>
          <cell r="AM539"/>
        </row>
        <row r="540">
          <cell r="A540" t="str">
            <v>3003914000400</v>
          </cell>
          <cell r="B540" t="str">
            <v>UNITY POINT C C SCHOOL DIST 140</v>
          </cell>
          <cell r="C540" t="str">
            <v>JACKSON</v>
          </cell>
          <cell r="D540" t="str">
            <v>Elementary</v>
          </cell>
          <cell r="E540"/>
          <cell r="F540">
            <v>556.25</v>
          </cell>
          <cell r="G540"/>
          <cell r="H540">
            <v>75125350</v>
          </cell>
          <cell r="I540">
            <v>7530933.0499999998</v>
          </cell>
          <cell r="J540">
            <v>13538.75</v>
          </cell>
          <cell r="K540"/>
          <cell r="L540">
            <v>9.9700000000000006</v>
          </cell>
          <cell r="M540">
            <v>6.9</v>
          </cell>
          <cell r="N540">
            <v>3838.12</v>
          </cell>
          <cell r="O540"/>
          <cell r="P540">
            <v>26.83</v>
          </cell>
          <cell r="Q540">
            <v>14924.18</v>
          </cell>
          <cell r="R540"/>
          <cell r="S540">
            <v>0.2283</v>
          </cell>
          <cell r="T540">
            <v>0.2283</v>
          </cell>
          <cell r="U540"/>
          <cell r="V540">
            <v>1719312.01</v>
          </cell>
          <cell r="W540"/>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cell r="AH540">
            <v>331833</v>
          </cell>
          <cell r="AI540"/>
          <cell r="AJ540">
            <v>3400110.3</v>
          </cell>
          <cell r="AK540">
            <v>5243223.2799999993</v>
          </cell>
          <cell r="AL540">
            <v>0.69622492262097579</v>
          </cell>
          <cell r="AM540"/>
        </row>
        <row r="541">
          <cell r="A541" t="str">
            <v>3003916501600</v>
          </cell>
          <cell r="B541" t="str">
            <v>CARBONDALE COMM H S DISTRICT 165</v>
          </cell>
          <cell r="C541" t="str">
            <v>JACKSON</v>
          </cell>
          <cell r="D541" t="str">
            <v>High School</v>
          </cell>
          <cell r="E541"/>
          <cell r="F541">
            <v>969.5</v>
          </cell>
          <cell r="G541"/>
          <cell r="H541">
            <v>438538846</v>
          </cell>
          <cell r="I541">
            <v>14746235.07</v>
          </cell>
          <cell r="J541">
            <v>15210.14</v>
          </cell>
          <cell r="K541"/>
          <cell r="L541">
            <v>29.73</v>
          </cell>
          <cell r="M541">
            <v>9.14</v>
          </cell>
          <cell r="N541">
            <v>8861.23</v>
          </cell>
          <cell r="O541"/>
          <cell r="P541">
            <v>8.64</v>
          </cell>
          <cell r="Q541">
            <v>8376.48</v>
          </cell>
          <cell r="R541"/>
          <cell r="S541">
            <v>0.33629999999999999</v>
          </cell>
          <cell r="T541">
            <v>0.33629999999999999</v>
          </cell>
          <cell r="U541"/>
          <cell r="V541">
            <v>4959158.8499999996</v>
          </cell>
          <cell r="W541"/>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cell r="AH541">
            <v>680403.38</v>
          </cell>
          <cell r="AI541"/>
          <cell r="AJ541">
            <v>1613083.84</v>
          </cell>
          <cell r="AK541">
            <v>11338663.609999999</v>
          </cell>
          <cell r="AL541">
            <v>0.76891922285082626</v>
          </cell>
          <cell r="AM541"/>
        </row>
        <row r="542">
          <cell r="A542" t="str">
            <v>3003917602600</v>
          </cell>
          <cell r="B542" t="str">
            <v>TRICO COMM UNIT SCH DISTRICT 176</v>
          </cell>
          <cell r="C542" t="str">
            <v>JACKSON</v>
          </cell>
          <cell r="D542" t="str">
            <v>Unit</v>
          </cell>
          <cell r="E542"/>
          <cell r="F542">
            <v>818.54</v>
          </cell>
          <cell r="G542"/>
          <cell r="H542">
            <v>82599748</v>
          </cell>
          <cell r="I542">
            <v>11633713.560000001</v>
          </cell>
          <cell r="J542">
            <v>14212.76</v>
          </cell>
          <cell r="K542"/>
          <cell r="L542">
            <v>7.1</v>
          </cell>
          <cell r="M542">
            <v>7.1</v>
          </cell>
          <cell r="N542">
            <v>5811.63</v>
          </cell>
          <cell r="O542"/>
          <cell r="P542">
            <v>24.8</v>
          </cell>
          <cell r="Q542">
            <v>20299.79</v>
          </cell>
          <cell r="R542"/>
          <cell r="S542">
            <v>0.23710000000000001</v>
          </cell>
          <cell r="T542">
            <v>0.23710000000000001</v>
          </cell>
          <cell r="U542"/>
          <cell r="V542">
            <v>2758353.48</v>
          </cell>
          <cell r="W542"/>
          <cell r="X542">
            <v>4883829.47</v>
          </cell>
          <cell r="Y542">
            <v>4035866.99</v>
          </cell>
          <cell r="Z542">
            <v>11678049.939999999</v>
          </cell>
          <cell r="AA542">
            <v>1</v>
          </cell>
          <cell r="AB542">
            <v>82599748</v>
          </cell>
          <cell r="AC542">
            <v>3.04736E-2</v>
          </cell>
          <cell r="AD542">
            <v>2517111.6800000002</v>
          </cell>
          <cell r="AE542">
            <v>0</v>
          </cell>
          <cell r="AF542">
            <v>2758353.48</v>
          </cell>
          <cell r="AG542"/>
          <cell r="AH542">
            <v>509530.81</v>
          </cell>
          <cell r="AI542"/>
          <cell r="AJ542">
            <v>4035866.99</v>
          </cell>
          <cell r="AK542">
            <v>11678049.939999999</v>
          </cell>
          <cell r="AL542">
            <v>1.003811025582789</v>
          </cell>
          <cell r="AM542"/>
        </row>
        <row r="543">
          <cell r="A543" t="str">
            <v>3003918602600</v>
          </cell>
          <cell r="B543" t="str">
            <v>MURPHYSBORO C U SCH DIST 186</v>
          </cell>
          <cell r="C543" t="str">
            <v>JACKSON</v>
          </cell>
          <cell r="D543" t="str">
            <v>Unit</v>
          </cell>
          <cell r="E543"/>
          <cell r="F543">
            <v>1858.46</v>
          </cell>
          <cell r="G543"/>
          <cell r="H543">
            <v>160642859</v>
          </cell>
          <cell r="I543">
            <v>27042774.989999998</v>
          </cell>
          <cell r="J543">
            <v>14551.17</v>
          </cell>
          <cell r="K543"/>
          <cell r="L543">
            <v>5.94</v>
          </cell>
          <cell r="M543">
            <v>5.94</v>
          </cell>
          <cell r="N543">
            <v>11039.25</v>
          </cell>
          <cell r="O543"/>
          <cell r="P543">
            <v>37.69</v>
          </cell>
          <cell r="Q543">
            <v>70045.350000000006</v>
          </cell>
          <cell r="R543"/>
          <cell r="S543">
            <v>0.1888</v>
          </cell>
          <cell r="T543">
            <v>0.1888</v>
          </cell>
          <cell r="U543"/>
          <cell r="V543">
            <v>5105675.91</v>
          </cell>
          <cell r="W543"/>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cell r="AH543">
            <v>2142450.5</v>
          </cell>
          <cell r="AI543"/>
          <cell r="AJ543">
            <v>12379751.939999999</v>
          </cell>
          <cell r="AK543">
            <v>19172762.530000001</v>
          </cell>
          <cell r="AL543">
            <v>0.7089791094697121</v>
          </cell>
          <cell r="AM543"/>
        </row>
        <row r="544">
          <cell r="A544" t="str">
            <v>3003919602600</v>
          </cell>
          <cell r="B544" t="str">
            <v>ELVERADO C U SCHOOL DIST 196</v>
          </cell>
          <cell r="C544" t="str">
            <v>JACKSON</v>
          </cell>
          <cell r="D544" t="str">
            <v>Unit</v>
          </cell>
          <cell r="E544"/>
          <cell r="F544">
            <v>366.21</v>
          </cell>
          <cell r="G544"/>
          <cell r="H544">
            <v>28857904</v>
          </cell>
          <cell r="I544">
            <v>5147590.17</v>
          </cell>
          <cell r="J544">
            <v>14056.38</v>
          </cell>
          <cell r="K544"/>
          <cell r="L544">
            <v>5.6</v>
          </cell>
          <cell r="M544">
            <v>5.6</v>
          </cell>
          <cell r="N544">
            <v>2050.77</v>
          </cell>
          <cell r="O544"/>
          <cell r="P544">
            <v>41.99</v>
          </cell>
          <cell r="Q544">
            <v>15377.15</v>
          </cell>
          <cell r="R544"/>
          <cell r="S544">
            <v>0.1759</v>
          </cell>
          <cell r="T544">
            <v>0.1759</v>
          </cell>
          <cell r="U544"/>
          <cell r="V544">
            <v>905461.11</v>
          </cell>
          <cell r="W544"/>
          <cell r="X544">
            <v>273336.21999999997</v>
          </cell>
          <cell r="Y544">
            <v>2816686.64</v>
          </cell>
          <cell r="Z544">
            <v>3995483.97</v>
          </cell>
          <cell r="AA544">
            <v>0.77618532906631921</v>
          </cell>
          <cell r="AB544">
            <v>31455195</v>
          </cell>
          <cell r="AC544">
            <v>2.55347E-2</v>
          </cell>
          <cell r="AD544">
            <v>803198.96</v>
          </cell>
          <cell r="AE544">
            <v>0</v>
          </cell>
          <cell r="AF544">
            <v>905461.11</v>
          </cell>
          <cell r="AG544"/>
          <cell r="AH544">
            <v>380065.16</v>
          </cell>
          <cell r="AI544"/>
          <cell r="AJ544">
            <v>2731622.48</v>
          </cell>
          <cell r="AK544">
            <v>3910419.81</v>
          </cell>
          <cell r="AL544">
            <v>0.75966028391106355</v>
          </cell>
          <cell r="AM544"/>
        </row>
        <row r="545">
          <cell r="A545" t="str">
            <v>3007300500200</v>
          </cell>
          <cell r="B545" t="str">
            <v>TAMAROA SCHOOL DIST 5</v>
          </cell>
          <cell r="C545" t="str">
            <v>PERRY</v>
          </cell>
          <cell r="D545" t="str">
            <v>Elementary</v>
          </cell>
          <cell r="E545"/>
          <cell r="F545">
            <v>93</v>
          </cell>
          <cell r="G545"/>
          <cell r="H545">
            <v>9511419</v>
          </cell>
          <cell r="I545">
            <v>1189114.3500000001</v>
          </cell>
          <cell r="J545">
            <v>12786.17</v>
          </cell>
          <cell r="K545"/>
          <cell r="L545">
            <v>7.99</v>
          </cell>
          <cell r="M545">
            <v>5.53</v>
          </cell>
          <cell r="N545">
            <v>514.29</v>
          </cell>
          <cell r="O545"/>
          <cell r="P545">
            <v>42.9</v>
          </cell>
          <cell r="Q545">
            <v>3989.7</v>
          </cell>
          <cell r="R545"/>
          <cell r="S545">
            <v>0.17330000000000001</v>
          </cell>
          <cell r="T545">
            <v>0.17330000000000001</v>
          </cell>
          <cell r="U545"/>
          <cell r="V545">
            <v>206073.51</v>
          </cell>
          <cell r="W545"/>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cell r="AH545">
            <v>92739.24</v>
          </cell>
          <cell r="AI545"/>
          <cell r="AJ545">
            <v>698198.73</v>
          </cell>
          <cell r="AK545">
            <v>980102.54</v>
          </cell>
          <cell r="AL545">
            <v>0.82422900707572821</v>
          </cell>
          <cell r="AM545"/>
        </row>
        <row r="546">
          <cell r="A546" t="str">
            <v>3007305000200</v>
          </cell>
          <cell r="B546" t="str">
            <v>PINCKNEYVILLE SCH DIST 50</v>
          </cell>
          <cell r="C546" t="str">
            <v>PERRY</v>
          </cell>
          <cell r="D546" t="str">
            <v>Elementary</v>
          </cell>
          <cell r="E546"/>
          <cell r="F546">
            <v>502.39</v>
          </cell>
          <cell r="G546"/>
          <cell r="H546">
            <v>89310007</v>
          </cell>
          <cell r="I546">
            <v>6579968.5800000001</v>
          </cell>
          <cell r="J546">
            <v>13097.33</v>
          </cell>
          <cell r="K546"/>
          <cell r="L546">
            <v>13.57</v>
          </cell>
          <cell r="M546">
            <v>9.39</v>
          </cell>
          <cell r="N546">
            <v>4717.4399999999996</v>
          </cell>
          <cell r="O546"/>
          <cell r="P546">
            <v>7.23</v>
          </cell>
          <cell r="Q546">
            <v>3632.27</v>
          </cell>
          <cell r="R546"/>
          <cell r="S546">
            <v>0.34949999999999998</v>
          </cell>
          <cell r="T546">
            <v>0.34949999999999998</v>
          </cell>
          <cell r="U546"/>
          <cell r="V546">
            <v>2299699.0099999998</v>
          </cell>
          <cell r="W546"/>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cell r="AH546">
            <v>241320.32000000001</v>
          </cell>
          <cell r="AI546"/>
          <cell r="AJ546">
            <v>2501134.33</v>
          </cell>
          <cell r="AK546">
            <v>5329033.32</v>
          </cell>
          <cell r="AL546">
            <v>0.80988735055631533</v>
          </cell>
          <cell r="AM546"/>
        </row>
        <row r="547">
          <cell r="A547" t="str">
            <v>3007310101600</v>
          </cell>
          <cell r="B547" t="str">
            <v>PINCKNEYVILLE COMM H S DIST 101</v>
          </cell>
          <cell r="C547" t="str">
            <v>PERRY</v>
          </cell>
          <cell r="D547" t="str">
            <v>High School</v>
          </cell>
          <cell r="E547"/>
          <cell r="F547">
            <v>416.16</v>
          </cell>
          <cell r="G547"/>
          <cell r="H547">
            <v>135768235</v>
          </cell>
          <cell r="I547">
            <v>5940208.4299999997</v>
          </cell>
          <cell r="J547">
            <v>14273.85</v>
          </cell>
          <cell r="K547"/>
          <cell r="L547">
            <v>22.85</v>
          </cell>
          <cell r="M547">
            <v>7.03</v>
          </cell>
          <cell r="N547">
            <v>2925.6</v>
          </cell>
          <cell r="O547"/>
          <cell r="P547">
            <v>25.5</v>
          </cell>
          <cell r="Q547">
            <v>10612.08</v>
          </cell>
          <cell r="R547"/>
          <cell r="S547">
            <v>0.23400000000000001</v>
          </cell>
          <cell r="T547">
            <v>0.23400000000000001</v>
          </cell>
          <cell r="U547"/>
          <cell r="V547">
            <v>1390008.77</v>
          </cell>
          <cell r="W547"/>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cell r="AH547">
            <v>101786.9</v>
          </cell>
          <cell r="AI547"/>
          <cell r="AJ547">
            <v>2222809.84</v>
          </cell>
          <cell r="AK547">
            <v>4854788.6999999993</v>
          </cell>
          <cell r="AL547">
            <v>0.81727581737397037</v>
          </cell>
          <cell r="AM547"/>
        </row>
        <row r="548">
          <cell r="A548" t="str">
            <v>3007320400400</v>
          </cell>
          <cell r="B548" t="str">
            <v>COMMUNITY CONS SCH DIST 204</v>
          </cell>
          <cell r="C548" t="str">
            <v>PERRY</v>
          </cell>
          <cell r="D548" t="str">
            <v>Elementary</v>
          </cell>
          <cell r="E548"/>
          <cell r="F548">
            <v>181.25</v>
          </cell>
          <cell r="G548"/>
          <cell r="H548">
            <v>37858287</v>
          </cell>
          <cell r="I548">
            <v>2240064.79</v>
          </cell>
          <cell r="J548">
            <v>12358.97</v>
          </cell>
          <cell r="K548"/>
          <cell r="L548">
            <v>16.899999999999999</v>
          </cell>
          <cell r="M548">
            <v>11.7</v>
          </cell>
          <cell r="N548">
            <v>2120.62</v>
          </cell>
          <cell r="O548"/>
          <cell r="P548">
            <v>0.14000000000000001</v>
          </cell>
          <cell r="Q548">
            <v>25.37</v>
          </cell>
          <cell r="R548"/>
          <cell r="S548">
            <v>0.47820000000000001</v>
          </cell>
          <cell r="T548">
            <v>0.47820000000000001</v>
          </cell>
          <cell r="U548"/>
          <cell r="V548">
            <v>1071198.98</v>
          </cell>
          <cell r="W548"/>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cell r="AH548">
            <v>23587.54</v>
          </cell>
          <cell r="AI548"/>
          <cell r="AJ548">
            <v>215980.82</v>
          </cell>
          <cell r="AK548">
            <v>2030376.4200000002</v>
          </cell>
          <cell r="AL548">
            <v>0.90639182806850871</v>
          </cell>
          <cell r="AM548"/>
        </row>
        <row r="549">
          <cell r="A549" t="str">
            <v>3007330002600</v>
          </cell>
          <cell r="B549" t="str">
            <v>DU QUOIN C U SCHOOL DISTRICT 300</v>
          </cell>
          <cell r="C549" t="str">
            <v>PERRY</v>
          </cell>
          <cell r="D549" t="str">
            <v>Unit</v>
          </cell>
          <cell r="E549"/>
          <cell r="F549">
            <v>1352.11</v>
          </cell>
          <cell r="G549"/>
          <cell r="H549">
            <v>93671357</v>
          </cell>
          <cell r="I549">
            <v>18739209.879999999</v>
          </cell>
          <cell r="J549">
            <v>13859.23</v>
          </cell>
          <cell r="K549"/>
          <cell r="L549">
            <v>4.99</v>
          </cell>
          <cell r="M549">
            <v>4.99</v>
          </cell>
          <cell r="N549">
            <v>6747.02</v>
          </cell>
          <cell r="O549"/>
          <cell r="P549">
            <v>50.26</v>
          </cell>
          <cell r="Q549">
            <v>67957.039999999994</v>
          </cell>
          <cell r="R549"/>
          <cell r="S549">
            <v>0.15409999999999999</v>
          </cell>
          <cell r="T549">
            <v>0.15409999999999999</v>
          </cell>
          <cell r="U549"/>
          <cell r="V549">
            <v>2887712.24</v>
          </cell>
          <cell r="W549"/>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cell r="AH549">
            <v>965949.32</v>
          </cell>
          <cell r="AI549"/>
          <cell r="AJ549">
            <v>9559570.0700000003</v>
          </cell>
          <cell r="AK549">
            <v>13912832.190000001</v>
          </cell>
          <cell r="AL549">
            <v>0.74244497388595354</v>
          </cell>
          <cell r="AM549"/>
        </row>
        <row r="550">
          <cell r="A550" t="str">
            <v>3007710002600</v>
          </cell>
          <cell r="B550" t="str">
            <v>CENTURY COMM UNIT SCH DIST 100</v>
          </cell>
          <cell r="C550" t="str">
            <v>PULASKI</v>
          </cell>
          <cell r="D550" t="str">
            <v>Unit</v>
          </cell>
          <cell r="E550"/>
          <cell r="F550">
            <v>319.12</v>
          </cell>
          <cell r="G550"/>
          <cell r="H550">
            <v>21696338</v>
          </cell>
          <cell r="I550">
            <v>4373666.93</v>
          </cell>
          <cell r="J550">
            <v>13705.39</v>
          </cell>
          <cell r="K550"/>
          <cell r="L550">
            <v>4.96</v>
          </cell>
          <cell r="M550">
            <v>4.96</v>
          </cell>
          <cell r="N550">
            <v>1582.83</v>
          </cell>
          <cell r="O550"/>
          <cell r="P550">
            <v>50.69</v>
          </cell>
          <cell r="Q550">
            <v>16176.19</v>
          </cell>
          <cell r="R550"/>
          <cell r="S550">
            <v>0.15310000000000001</v>
          </cell>
          <cell r="T550">
            <v>0.15310000000000001</v>
          </cell>
          <cell r="U550"/>
          <cell r="V550">
            <v>669608.4</v>
          </cell>
          <cell r="W550"/>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cell r="AH550">
            <v>267431.81</v>
          </cell>
          <cell r="AI550"/>
          <cell r="AJ550">
            <v>2423748.64</v>
          </cell>
          <cell r="AK550">
            <v>3543863.92</v>
          </cell>
          <cell r="AL550">
            <v>0.81027293040807757</v>
          </cell>
          <cell r="AM550"/>
        </row>
        <row r="551">
          <cell r="A551" t="str">
            <v>3007710102600</v>
          </cell>
          <cell r="B551" t="str">
            <v>MERIDIAN C U SCH DISTRICT 101</v>
          </cell>
          <cell r="C551" t="str">
            <v>PULASKI</v>
          </cell>
          <cell r="D551" t="str">
            <v>Unit</v>
          </cell>
          <cell r="E551"/>
          <cell r="F551">
            <v>425.25</v>
          </cell>
          <cell r="G551"/>
          <cell r="H551">
            <v>27373553</v>
          </cell>
          <cell r="I551">
            <v>6321528.1600000001</v>
          </cell>
          <cell r="J551">
            <v>14865.43</v>
          </cell>
          <cell r="K551"/>
          <cell r="L551">
            <v>4.33</v>
          </cell>
          <cell r="M551">
            <v>4.33</v>
          </cell>
          <cell r="N551">
            <v>1841.33</v>
          </cell>
          <cell r="O551"/>
          <cell r="P551">
            <v>60.06</v>
          </cell>
          <cell r="Q551">
            <v>25540.51</v>
          </cell>
          <cell r="R551"/>
          <cell r="S551">
            <v>0.13270000000000001</v>
          </cell>
          <cell r="T551">
            <v>0.13270000000000001</v>
          </cell>
          <cell r="U551"/>
          <cell r="V551">
            <v>838866.78</v>
          </cell>
          <cell r="W551"/>
          <cell r="X551">
            <v>416650.84</v>
          </cell>
          <cell r="Y551">
            <v>3990466.5400000005</v>
          </cell>
          <cell r="Z551">
            <v>5245984.16</v>
          </cell>
          <cell r="AA551">
            <v>0.8298601267323944</v>
          </cell>
          <cell r="AB551">
            <v>27373553</v>
          </cell>
          <cell r="AC551">
            <v>2.85463E-2</v>
          </cell>
          <cell r="AD551">
            <v>781413.65</v>
          </cell>
          <cell r="AE551">
            <v>0</v>
          </cell>
          <cell r="AF551">
            <v>838866.78</v>
          </cell>
          <cell r="AG551"/>
          <cell r="AH551">
            <v>1279821.25</v>
          </cell>
          <cell r="AI551"/>
          <cell r="AJ551">
            <v>3772717.91</v>
          </cell>
          <cell r="AK551">
            <v>5028235.53</v>
          </cell>
          <cell r="AL551">
            <v>0.79541455843170683</v>
          </cell>
          <cell r="AM551"/>
        </row>
        <row r="552">
          <cell r="A552" t="str">
            <v>3009101600400</v>
          </cell>
          <cell r="B552" t="str">
            <v>LICK CREEK C C SCH DISTRICT 16</v>
          </cell>
          <cell r="C552" t="str">
            <v>UNION</v>
          </cell>
          <cell r="D552" t="str">
            <v>Elementary</v>
          </cell>
          <cell r="E552"/>
          <cell r="F552">
            <v>127.29</v>
          </cell>
          <cell r="G552"/>
          <cell r="H552">
            <v>20288564</v>
          </cell>
          <cell r="I552">
            <v>1604329.85</v>
          </cell>
          <cell r="J552">
            <v>12603.73</v>
          </cell>
          <cell r="K552"/>
          <cell r="L552">
            <v>12.64</v>
          </cell>
          <cell r="M552">
            <v>8.75</v>
          </cell>
          <cell r="N552">
            <v>1113.78</v>
          </cell>
          <cell r="O552"/>
          <cell r="P552">
            <v>11.08</v>
          </cell>
          <cell r="Q552">
            <v>1410.37</v>
          </cell>
          <cell r="R552"/>
          <cell r="S552">
            <v>0.31609999999999999</v>
          </cell>
          <cell r="T552">
            <v>0.31609999999999999</v>
          </cell>
          <cell r="U552"/>
          <cell r="V552">
            <v>507128.66</v>
          </cell>
          <cell r="W552"/>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cell r="AH552">
            <v>32488.42</v>
          </cell>
          <cell r="AI552"/>
          <cell r="AJ552">
            <v>591944.43999999994</v>
          </cell>
          <cell r="AK552">
            <v>1147898.94</v>
          </cell>
          <cell r="AL552">
            <v>0.71550058113049497</v>
          </cell>
          <cell r="AM552"/>
        </row>
        <row r="553">
          <cell r="A553" t="str">
            <v>3009101702200</v>
          </cell>
          <cell r="B553" t="str">
            <v>COBDEN SCH UNIT DIST 17</v>
          </cell>
          <cell r="C553" t="str">
            <v>UNION</v>
          </cell>
          <cell r="D553" t="str">
            <v>Unit</v>
          </cell>
          <cell r="E553"/>
          <cell r="F553">
            <v>463.45</v>
          </cell>
          <cell r="G553"/>
          <cell r="H553">
            <v>38387329</v>
          </cell>
          <cell r="I553">
            <v>6669058.7300000004</v>
          </cell>
          <cell r="J553">
            <v>14390.02</v>
          </cell>
          <cell r="K553"/>
          <cell r="L553">
            <v>5.75</v>
          </cell>
          <cell r="M553">
            <v>5.75</v>
          </cell>
          <cell r="N553">
            <v>2664.83</v>
          </cell>
          <cell r="O553"/>
          <cell r="P553">
            <v>40.06</v>
          </cell>
          <cell r="Q553">
            <v>18565.8</v>
          </cell>
          <cell r="R553"/>
          <cell r="S553">
            <v>0.18149999999999999</v>
          </cell>
          <cell r="T553">
            <v>0.18149999999999999</v>
          </cell>
          <cell r="U553"/>
          <cell r="V553">
            <v>1210434.1499999999</v>
          </cell>
          <cell r="W553"/>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cell r="AH553">
            <v>537876.01</v>
          </cell>
          <cell r="AI553"/>
          <cell r="AJ553">
            <v>3524939.7</v>
          </cell>
          <cell r="AK553">
            <v>4993284.1500000004</v>
          </cell>
          <cell r="AL553">
            <v>0.74872397322552897</v>
          </cell>
          <cell r="AM553"/>
        </row>
        <row r="554">
          <cell r="A554" t="str">
            <v>3009103700400</v>
          </cell>
          <cell r="B554" t="str">
            <v>ANNA C C SCH DIST 37</v>
          </cell>
          <cell r="C554" t="str">
            <v>UNION</v>
          </cell>
          <cell r="D554" t="str">
            <v>Elementary</v>
          </cell>
          <cell r="E554"/>
          <cell r="F554">
            <v>581.23</v>
          </cell>
          <cell r="G554"/>
          <cell r="H554">
            <v>88405641</v>
          </cell>
          <cell r="I554">
            <v>7938652.2999999998</v>
          </cell>
          <cell r="J554">
            <v>13658.36</v>
          </cell>
          <cell r="K554"/>
          <cell r="L554">
            <v>11.13</v>
          </cell>
          <cell r="M554">
            <v>7.7</v>
          </cell>
          <cell r="N554">
            <v>4475.47</v>
          </cell>
          <cell r="O554"/>
          <cell r="P554">
            <v>19.18</v>
          </cell>
          <cell r="Q554">
            <v>11147.99</v>
          </cell>
          <cell r="R554"/>
          <cell r="S554">
            <v>0.26450000000000001</v>
          </cell>
          <cell r="T554">
            <v>0.26450000000000001</v>
          </cell>
          <cell r="U554"/>
          <cell r="V554">
            <v>2099773.5299999998</v>
          </cell>
          <cell r="W554"/>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cell r="AH554">
            <v>385753.35</v>
          </cell>
          <cell r="AI554"/>
          <cell r="AJ554">
            <v>3587279.49</v>
          </cell>
          <cell r="AK554">
            <v>6118580.5199999996</v>
          </cell>
          <cell r="AL554">
            <v>0.77073290135153039</v>
          </cell>
          <cell r="AM554"/>
        </row>
        <row r="555">
          <cell r="A555" t="str">
            <v>3009104300400</v>
          </cell>
          <cell r="B555" t="str">
            <v>JONESBORO C C SCHOOL DIST 43</v>
          </cell>
          <cell r="C555" t="str">
            <v>UNION</v>
          </cell>
          <cell r="D555" t="str">
            <v>Elementary</v>
          </cell>
          <cell r="E555"/>
          <cell r="F555">
            <v>327.45999999999998</v>
          </cell>
          <cell r="G555"/>
          <cell r="H555">
            <v>30278825</v>
          </cell>
          <cell r="I555">
            <v>4272394.2699999996</v>
          </cell>
          <cell r="J555">
            <v>13047.07</v>
          </cell>
          <cell r="K555"/>
          <cell r="L555">
            <v>7.08</v>
          </cell>
          <cell r="M555">
            <v>4.9000000000000004</v>
          </cell>
          <cell r="N555">
            <v>1604.55</v>
          </cell>
          <cell r="O555"/>
          <cell r="P555">
            <v>51.55</v>
          </cell>
          <cell r="Q555">
            <v>16880.560000000001</v>
          </cell>
          <cell r="R555"/>
          <cell r="S555">
            <v>0.15110000000000001</v>
          </cell>
          <cell r="T555">
            <v>0.15110000000000001</v>
          </cell>
          <cell r="U555"/>
          <cell r="V555">
            <v>645558.77</v>
          </cell>
          <cell r="W555"/>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cell r="AH555">
            <v>322179.06</v>
          </cell>
          <cell r="AI555"/>
          <cell r="AJ555">
            <v>2482899.4</v>
          </cell>
          <cell r="AK555">
            <v>3314377.19</v>
          </cell>
          <cell r="AL555">
            <v>0.77576576049475887</v>
          </cell>
          <cell r="AM555"/>
        </row>
        <row r="556">
          <cell r="A556" t="str">
            <v>3009106602200</v>
          </cell>
          <cell r="B556" t="str">
            <v>DONGOLA SCH UNIT DIST 66</v>
          </cell>
          <cell r="C556" t="str">
            <v>UNION</v>
          </cell>
          <cell r="D556" t="str">
            <v>Unit</v>
          </cell>
          <cell r="E556"/>
          <cell r="F556">
            <v>235.03</v>
          </cell>
          <cell r="G556"/>
          <cell r="H556">
            <v>18098162</v>
          </cell>
          <cell r="I556">
            <v>3297763.1</v>
          </cell>
          <cell r="J556">
            <v>14031.24</v>
          </cell>
          <cell r="K556"/>
          <cell r="L556">
            <v>5.48</v>
          </cell>
          <cell r="M556">
            <v>5.48</v>
          </cell>
          <cell r="N556">
            <v>1287.96</v>
          </cell>
          <cell r="O556"/>
          <cell r="P556">
            <v>43.56</v>
          </cell>
          <cell r="Q556">
            <v>10237.9</v>
          </cell>
          <cell r="R556"/>
          <cell r="S556">
            <v>0.1714</v>
          </cell>
          <cell r="T556">
            <v>0.1714</v>
          </cell>
          <cell r="U556"/>
          <cell r="V556">
            <v>565236.59</v>
          </cell>
          <cell r="W556"/>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cell r="AH556">
            <v>203170.13</v>
          </cell>
          <cell r="AI556"/>
          <cell r="AJ556">
            <v>1812617.99</v>
          </cell>
          <cell r="AK556">
            <v>2550516.2000000002</v>
          </cell>
          <cell r="AL556">
            <v>0.77340795037702981</v>
          </cell>
          <cell r="AM556"/>
        </row>
        <row r="557">
          <cell r="A557" t="str">
            <v>3009108101600</v>
          </cell>
          <cell r="B557" t="str">
            <v>ANNA JONESBORO COMM H S DIST 81</v>
          </cell>
          <cell r="C557" t="str">
            <v>UNION</v>
          </cell>
          <cell r="D557" t="str">
            <v>High School</v>
          </cell>
          <cell r="E557"/>
          <cell r="F557">
            <v>505.15</v>
          </cell>
          <cell r="G557"/>
          <cell r="H557">
            <v>138981699</v>
          </cell>
          <cell r="I557">
            <v>7382431.9900000002</v>
          </cell>
          <cell r="J557">
            <v>14614.33</v>
          </cell>
          <cell r="K557"/>
          <cell r="L557">
            <v>18.82</v>
          </cell>
          <cell r="M557">
            <v>5.79</v>
          </cell>
          <cell r="N557">
            <v>2924.81</v>
          </cell>
          <cell r="O557"/>
          <cell r="P557">
            <v>39.56</v>
          </cell>
          <cell r="Q557">
            <v>19983.73</v>
          </cell>
          <cell r="R557"/>
          <cell r="S557">
            <v>0.183</v>
          </cell>
          <cell r="T557">
            <v>0.183</v>
          </cell>
          <cell r="U557"/>
          <cell r="V557">
            <v>1350985.05</v>
          </cell>
          <cell r="W557"/>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cell r="AH557">
            <v>185855.62</v>
          </cell>
          <cell r="AI557"/>
          <cell r="AJ557">
            <v>3115993.96</v>
          </cell>
          <cell r="AK557">
            <v>5237254.95</v>
          </cell>
          <cell r="AL557">
            <v>0.7094213610222504</v>
          </cell>
          <cell r="AM557"/>
        </row>
        <row r="558">
          <cell r="A558" t="str">
            <v>3009108402600</v>
          </cell>
          <cell r="B558" t="str">
            <v>SHAWNEE C U SCH DIST 84</v>
          </cell>
          <cell r="C558" t="str">
            <v>UNION</v>
          </cell>
          <cell r="D558" t="str">
            <v>Unit</v>
          </cell>
          <cell r="E558"/>
          <cell r="F558">
            <v>270.75</v>
          </cell>
          <cell r="G558"/>
          <cell r="H558">
            <v>62581841</v>
          </cell>
          <cell r="I558">
            <v>3800074.38</v>
          </cell>
          <cell r="J558">
            <v>14035.36</v>
          </cell>
          <cell r="K558"/>
          <cell r="L558">
            <v>16.46</v>
          </cell>
          <cell r="M558">
            <v>16.46</v>
          </cell>
          <cell r="N558">
            <v>4456.54</v>
          </cell>
          <cell r="O558"/>
          <cell r="P558">
            <v>19.18</v>
          </cell>
          <cell r="Q558">
            <v>5192.9799999999996</v>
          </cell>
          <cell r="R558"/>
          <cell r="S558">
            <v>0.73540000000000005</v>
          </cell>
          <cell r="T558">
            <v>0.73540000000000005</v>
          </cell>
          <cell r="U558"/>
          <cell r="V558">
            <v>2794574.69</v>
          </cell>
          <cell r="W558"/>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cell r="AH558">
            <v>496453.92</v>
          </cell>
          <cell r="AI558"/>
          <cell r="AJ558">
            <v>882777.21</v>
          </cell>
          <cell r="AK558">
            <v>5299615.3099999996</v>
          </cell>
          <cell r="AL558">
            <v>1.3946083102720741</v>
          </cell>
          <cell r="AM558"/>
        </row>
        <row r="559">
          <cell r="A559" t="str">
            <v>3100000000093</v>
          </cell>
          <cell r="B559" t="str">
            <v>SAFE SCH-KANE ROE</v>
          </cell>
          <cell r="C559" t="str">
            <v>KANE</v>
          </cell>
          <cell r="D559" t="str">
            <v>Regional</v>
          </cell>
          <cell r="E559"/>
          <cell r="F559">
            <v>88.98</v>
          </cell>
          <cell r="G559"/>
          <cell r="H559">
            <v>0</v>
          </cell>
          <cell r="I559">
            <v>1470802.1</v>
          </cell>
          <cell r="J559">
            <v>16529.580000000002</v>
          </cell>
          <cell r="K559"/>
          <cell r="L559">
            <v>0</v>
          </cell>
          <cell r="M559">
            <v>0</v>
          </cell>
          <cell r="N559">
            <v>0</v>
          </cell>
          <cell r="O559"/>
          <cell r="P559">
            <v>0</v>
          </cell>
          <cell r="Q559">
            <v>0</v>
          </cell>
          <cell r="R559"/>
          <cell r="S559">
            <v>0</v>
          </cell>
          <cell r="T559">
            <v>0.1</v>
          </cell>
          <cell r="U559"/>
          <cell r="V559">
            <v>147080.21</v>
          </cell>
          <cell r="W559"/>
          <cell r="X559">
            <v>0</v>
          </cell>
          <cell r="Y559">
            <v>1187188.27</v>
          </cell>
          <cell r="Z559">
            <v>1334268.48</v>
          </cell>
          <cell r="AA559">
            <v>0.9071706383884004</v>
          </cell>
          <cell r="AB559">
            <v>0</v>
          </cell>
          <cell r="AC559">
            <v>0</v>
          </cell>
          <cell r="AD559">
            <v>0</v>
          </cell>
          <cell r="AE559">
            <v>0</v>
          </cell>
          <cell r="AF559">
            <v>147080.21</v>
          </cell>
          <cell r="AG559"/>
          <cell r="AH559">
            <v>0</v>
          </cell>
          <cell r="AI559"/>
          <cell r="AJ559">
            <v>1187188.27</v>
          </cell>
          <cell r="AK559">
            <v>1334268.48</v>
          </cell>
          <cell r="AL559">
            <v>0.9071706383884004</v>
          </cell>
          <cell r="AM559"/>
        </row>
        <row r="560">
          <cell r="A560" t="str">
            <v>3100000000095</v>
          </cell>
          <cell r="B560" t="str">
            <v>ALOP-KANE ROE</v>
          </cell>
          <cell r="C560" t="str">
            <v>KANE</v>
          </cell>
          <cell r="D560" t="str">
            <v>Regional</v>
          </cell>
          <cell r="E560"/>
          <cell r="F560">
            <v>1057</v>
          </cell>
          <cell r="G560"/>
          <cell r="H560">
            <v>0</v>
          </cell>
          <cell r="I560">
            <v>17415299.640000001</v>
          </cell>
          <cell r="J560">
            <v>16476.150000000001</v>
          </cell>
          <cell r="K560"/>
          <cell r="L560">
            <v>0</v>
          </cell>
          <cell r="M560">
            <v>0</v>
          </cell>
          <cell r="N560">
            <v>0</v>
          </cell>
          <cell r="O560"/>
          <cell r="P560">
            <v>0</v>
          </cell>
          <cell r="Q560">
            <v>0</v>
          </cell>
          <cell r="R560"/>
          <cell r="S560">
            <v>0</v>
          </cell>
          <cell r="T560">
            <v>0.1</v>
          </cell>
          <cell r="U560"/>
          <cell r="V560">
            <v>1741529.96</v>
          </cell>
          <cell r="W560"/>
          <cell r="X560">
            <v>0</v>
          </cell>
          <cell r="Y560">
            <v>7552878.7300000004</v>
          </cell>
          <cell r="Z560">
            <v>9294408.6900000013</v>
          </cell>
          <cell r="AA560">
            <v>0.5336921489798726</v>
          </cell>
          <cell r="AB560">
            <v>0</v>
          </cell>
          <cell r="AC560">
            <v>0</v>
          </cell>
          <cell r="AD560">
            <v>0</v>
          </cell>
          <cell r="AE560">
            <v>0</v>
          </cell>
          <cell r="AF560">
            <v>1741529.96</v>
          </cell>
          <cell r="AG560"/>
          <cell r="AH560">
            <v>0</v>
          </cell>
          <cell r="AI560"/>
          <cell r="AJ560">
            <v>7552878.7300000004</v>
          </cell>
          <cell r="AK560">
            <v>9294408.6900000013</v>
          </cell>
          <cell r="AL560">
            <v>0.5336921489798726</v>
          </cell>
          <cell r="AM560"/>
        </row>
        <row r="561">
          <cell r="A561" t="str">
            <v>3104504602200</v>
          </cell>
          <cell r="B561" t="str">
            <v>SCHOOL DISTRICT 46</v>
          </cell>
          <cell r="C561" t="str">
            <v>KANE</v>
          </cell>
          <cell r="D561" t="str">
            <v>Unit</v>
          </cell>
          <cell r="E561"/>
          <cell r="F561">
            <v>35452.050000000003</v>
          </cell>
          <cell r="G561"/>
          <cell r="H561">
            <v>3249114359</v>
          </cell>
          <cell r="I561">
            <v>597930849.34000003</v>
          </cell>
          <cell r="J561">
            <v>16865.900000000001</v>
          </cell>
          <cell r="K561"/>
          <cell r="L561">
            <v>5.43</v>
          </cell>
          <cell r="M561">
            <v>5.43</v>
          </cell>
          <cell r="N561">
            <v>192504.63</v>
          </cell>
          <cell r="O561"/>
          <cell r="P561">
            <v>44.22</v>
          </cell>
          <cell r="Q561">
            <v>1567689.65</v>
          </cell>
          <cell r="R561"/>
          <cell r="S561">
            <v>0.1696</v>
          </cell>
          <cell r="T561">
            <v>0.1696</v>
          </cell>
          <cell r="U561"/>
          <cell r="V561">
            <v>101409072.04000001</v>
          </cell>
          <cell r="W561"/>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cell r="AH561">
            <v>28592050.34</v>
          </cell>
          <cell r="AI561"/>
          <cell r="AJ561">
            <v>236196809.91999999</v>
          </cell>
          <cell r="AK561">
            <v>378731434.14999998</v>
          </cell>
          <cell r="AL561">
            <v>0.63340340202892387</v>
          </cell>
          <cell r="AM561"/>
        </row>
        <row r="562">
          <cell r="A562" t="str">
            <v>3104510102200</v>
          </cell>
          <cell r="B562" t="str">
            <v>BATAVIA UNIT SCHOOL DIST 101</v>
          </cell>
          <cell r="C562" t="str">
            <v>KANE</v>
          </cell>
          <cell r="D562" t="str">
            <v>Unit</v>
          </cell>
          <cell r="E562"/>
          <cell r="F562">
            <v>5105.62</v>
          </cell>
          <cell r="G562"/>
          <cell r="H562">
            <v>1299021950</v>
          </cell>
          <cell r="I562">
            <v>71561192.879999995</v>
          </cell>
          <cell r="J562">
            <v>14016.16</v>
          </cell>
          <cell r="K562"/>
          <cell r="L562">
            <v>18.149999999999999</v>
          </cell>
          <cell r="M562">
            <v>18.149999999999999</v>
          </cell>
          <cell r="N562">
            <v>92667</v>
          </cell>
          <cell r="O562"/>
          <cell r="P562">
            <v>36.840000000000003</v>
          </cell>
          <cell r="Q562">
            <v>188091.04</v>
          </cell>
          <cell r="R562"/>
          <cell r="S562">
            <v>0.80840000000000001</v>
          </cell>
          <cell r="T562">
            <v>0.80840000000000001</v>
          </cell>
          <cell r="U562"/>
          <cell r="V562">
            <v>57850068.32</v>
          </cell>
          <cell r="W562"/>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cell r="AH562">
            <v>541747.17000000004</v>
          </cell>
          <cell r="AI562"/>
          <cell r="AJ562">
            <v>5203590.7300000004</v>
          </cell>
          <cell r="AK562">
            <v>74129560.070000008</v>
          </cell>
          <cell r="AL562">
            <v>1.0358905027520555</v>
          </cell>
          <cell r="AM562"/>
        </row>
        <row r="563">
          <cell r="A563" t="str">
            <v>3104512902200</v>
          </cell>
          <cell r="B563" t="str">
            <v>AURORA WEST UNIT SCHOOL DIST 129</v>
          </cell>
          <cell r="C563" t="str">
            <v>KANE</v>
          </cell>
          <cell r="D563" t="str">
            <v>Unit</v>
          </cell>
          <cell r="E563"/>
          <cell r="F563">
            <v>10857.88</v>
          </cell>
          <cell r="G563"/>
          <cell r="H563">
            <v>1519466377</v>
          </cell>
          <cell r="I563">
            <v>183960433.02000001</v>
          </cell>
          <cell r="J563">
            <v>16942.57</v>
          </cell>
          <cell r="K563"/>
          <cell r="L563">
            <v>8.25</v>
          </cell>
          <cell r="M563">
            <v>8.25</v>
          </cell>
          <cell r="N563">
            <v>89577.51</v>
          </cell>
          <cell r="O563"/>
          <cell r="P563">
            <v>14.66</v>
          </cell>
          <cell r="Q563">
            <v>159176.51999999999</v>
          </cell>
          <cell r="R563"/>
          <cell r="S563">
            <v>0.29099999999999998</v>
          </cell>
          <cell r="T563">
            <v>0.29099999999999998</v>
          </cell>
          <cell r="U563"/>
          <cell r="V563">
            <v>53532486</v>
          </cell>
          <cell r="W563"/>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cell r="AH563">
            <v>10334565.84</v>
          </cell>
          <cell r="AI563"/>
          <cell r="AJ563">
            <v>65072169.609999999</v>
          </cell>
          <cell r="AK563">
            <v>133815865.41</v>
          </cell>
          <cell r="AL563">
            <v>0.72741656025266943</v>
          </cell>
          <cell r="AM563"/>
        </row>
        <row r="564">
          <cell r="A564" t="str">
            <v>3104513102200</v>
          </cell>
          <cell r="B564" t="str">
            <v>AURORA EAST UNIT SCHOOL DIST 131</v>
          </cell>
          <cell r="C564" t="str">
            <v>KANE</v>
          </cell>
          <cell r="D564" t="str">
            <v>Unit</v>
          </cell>
          <cell r="E564"/>
          <cell r="F564">
            <v>12483.8</v>
          </cell>
          <cell r="G564"/>
          <cell r="H564">
            <v>607257734</v>
          </cell>
          <cell r="I564">
            <v>237369229.78999999</v>
          </cell>
          <cell r="J564">
            <v>19014.18</v>
          </cell>
          <cell r="K564"/>
          <cell r="L564">
            <v>2.5499999999999998</v>
          </cell>
          <cell r="M564">
            <v>2.5499999999999998</v>
          </cell>
          <cell r="N564">
            <v>31833.69</v>
          </cell>
          <cell r="O564"/>
          <cell r="P564">
            <v>90.82</v>
          </cell>
          <cell r="Q564">
            <v>1133778.71</v>
          </cell>
          <cell r="R564"/>
          <cell r="S564">
            <v>8.5400000000000004E-2</v>
          </cell>
          <cell r="T564">
            <v>8.5400000000000004E-2</v>
          </cell>
          <cell r="U564"/>
          <cell r="V564">
            <v>20271332.219999999</v>
          </cell>
          <cell r="W564"/>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cell r="AH564">
            <v>38781526</v>
          </cell>
          <cell r="AI564"/>
          <cell r="AJ564">
            <v>139029602.33000001</v>
          </cell>
          <cell r="AK564">
            <v>172100524.27000001</v>
          </cell>
          <cell r="AL564">
            <v>0.72503299784161979</v>
          </cell>
          <cell r="AM564"/>
        </row>
        <row r="565">
          <cell r="A565" t="str">
            <v>3104530002600</v>
          </cell>
          <cell r="B565" t="str">
            <v>COMM UNIT SCH DIST 300</v>
          </cell>
          <cell r="C565" t="str">
            <v>KANE</v>
          </cell>
          <cell r="D565" t="str">
            <v>Unit</v>
          </cell>
          <cell r="E565"/>
          <cell r="F565">
            <v>19900.45</v>
          </cell>
          <cell r="G565"/>
          <cell r="H565">
            <v>3466309038</v>
          </cell>
          <cell r="I565">
            <v>311379554.48000002</v>
          </cell>
          <cell r="J565">
            <v>15646.85</v>
          </cell>
          <cell r="K565"/>
          <cell r="L565">
            <v>11.13</v>
          </cell>
          <cell r="M565">
            <v>11.13</v>
          </cell>
          <cell r="N565">
            <v>221492</v>
          </cell>
          <cell r="O565"/>
          <cell r="P565">
            <v>0.9</v>
          </cell>
          <cell r="Q565">
            <v>17910.400000000001</v>
          </cell>
          <cell r="R565"/>
          <cell r="S565">
            <v>0.44569999999999999</v>
          </cell>
          <cell r="T565">
            <v>0.44569999999999999</v>
          </cell>
          <cell r="U565"/>
          <cell r="V565">
            <v>138781867.43000001</v>
          </cell>
          <cell r="W565"/>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cell r="AH565">
            <v>5784910.1100000003</v>
          </cell>
          <cell r="AI565"/>
          <cell r="AJ565">
            <v>65561651.140000001</v>
          </cell>
          <cell r="AK565">
            <v>227641701.95999998</v>
          </cell>
          <cell r="AL565">
            <v>0.73107466012069666</v>
          </cell>
          <cell r="AM565"/>
        </row>
        <row r="566">
          <cell r="A566" t="str">
            <v>3104530102600</v>
          </cell>
          <cell r="B566" t="str">
            <v>CENTRAL COMM UNIT SCH DIST 301</v>
          </cell>
          <cell r="C566" t="str">
            <v>KANE</v>
          </cell>
          <cell r="D566" t="str">
            <v>Unit</v>
          </cell>
          <cell r="E566"/>
          <cell r="F566">
            <v>4728.5</v>
          </cell>
          <cell r="G566"/>
          <cell r="H566">
            <v>706767875</v>
          </cell>
          <cell r="I566">
            <v>66374760.149999999</v>
          </cell>
          <cell r="J566">
            <v>14037.17</v>
          </cell>
          <cell r="K566"/>
          <cell r="L566">
            <v>10.64</v>
          </cell>
          <cell r="M566">
            <v>10.64</v>
          </cell>
          <cell r="N566">
            <v>50311.24</v>
          </cell>
          <cell r="O566"/>
          <cell r="P566">
            <v>2.0699999999999998</v>
          </cell>
          <cell r="Q566">
            <v>9787.99</v>
          </cell>
          <cell r="R566"/>
          <cell r="S566">
            <v>0.41799999999999998</v>
          </cell>
          <cell r="T566">
            <v>0.41799999999999998</v>
          </cell>
          <cell r="U566"/>
          <cell r="V566">
            <v>27744649.739999998</v>
          </cell>
          <cell r="W566"/>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cell r="AH566">
            <v>168387.15</v>
          </cell>
          <cell r="AI566"/>
          <cell r="AJ566">
            <v>8992790.0500000007</v>
          </cell>
          <cell r="AK566">
            <v>43714319.849999994</v>
          </cell>
          <cell r="AL566">
            <v>0.65859853581708194</v>
          </cell>
          <cell r="AM566"/>
        </row>
        <row r="567">
          <cell r="A567" t="str">
            <v>3104530202600</v>
          </cell>
          <cell r="B567" t="str">
            <v>KANELAND C U SCHOOL DIST 302</v>
          </cell>
          <cell r="C567" t="str">
            <v>KANE</v>
          </cell>
          <cell r="D567" t="str">
            <v>Unit</v>
          </cell>
          <cell r="E567"/>
          <cell r="F567">
            <v>3915.44</v>
          </cell>
          <cell r="G567"/>
          <cell r="H567">
            <v>826650269</v>
          </cell>
          <cell r="I567">
            <v>53373577.07</v>
          </cell>
          <cell r="J567">
            <v>13631.56</v>
          </cell>
          <cell r="K567"/>
          <cell r="L567">
            <v>15.48</v>
          </cell>
          <cell r="M567">
            <v>15.48</v>
          </cell>
          <cell r="N567">
            <v>60611.01</v>
          </cell>
          <cell r="O567"/>
          <cell r="P567">
            <v>11.56</v>
          </cell>
          <cell r="Q567">
            <v>45262.48</v>
          </cell>
          <cell r="R567"/>
          <cell r="S567">
            <v>0.68740000000000001</v>
          </cell>
          <cell r="T567">
            <v>0.68740000000000001</v>
          </cell>
          <cell r="U567"/>
          <cell r="V567">
            <v>36688996.869999997</v>
          </cell>
          <cell r="W567"/>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cell r="AH567">
            <v>261210.85</v>
          </cell>
          <cell r="AI567"/>
          <cell r="AJ567">
            <v>7241485.6699999999</v>
          </cell>
          <cell r="AK567">
            <v>52517414.460000008</v>
          </cell>
          <cell r="AL567">
            <v>0.98395905507931147</v>
          </cell>
          <cell r="AM567"/>
        </row>
        <row r="568">
          <cell r="A568" t="str">
            <v>3104530302600</v>
          </cell>
          <cell r="B568" t="str">
            <v>ST CHARLES C U SCHOOL DIST 303</v>
          </cell>
          <cell r="C568" t="str">
            <v>KANE</v>
          </cell>
          <cell r="D568" t="str">
            <v>Unit</v>
          </cell>
          <cell r="E568"/>
          <cell r="F568">
            <v>11715.3</v>
          </cell>
          <cell r="G568"/>
          <cell r="H568">
            <v>3139903004</v>
          </cell>
          <cell r="I568">
            <v>162182941.03</v>
          </cell>
          <cell r="J568">
            <v>13843.68</v>
          </cell>
          <cell r="K568"/>
          <cell r="L568">
            <v>19.36</v>
          </cell>
          <cell r="M568">
            <v>19.36</v>
          </cell>
          <cell r="N568">
            <v>226808.2</v>
          </cell>
          <cell r="O568"/>
          <cell r="P568">
            <v>52.99</v>
          </cell>
          <cell r="Q568">
            <v>620793.74</v>
          </cell>
          <cell r="R568"/>
          <cell r="S568">
            <v>0.85219999999999996</v>
          </cell>
          <cell r="T568">
            <v>0.85219999999999996</v>
          </cell>
          <cell r="U568"/>
          <cell r="V568">
            <v>138212302.34</v>
          </cell>
          <cell r="W568"/>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cell r="AH568">
            <v>693817.79</v>
          </cell>
          <cell r="AI568"/>
          <cell r="AJ568">
            <v>9611520.1099999994</v>
          </cell>
          <cell r="AK568">
            <v>170849487.39999998</v>
          </cell>
          <cell r="AL568">
            <v>1.0534368554113029</v>
          </cell>
          <cell r="AM568"/>
        </row>
        <row r="569">
          <cell r="A569" t="str">
            <v>3104530402600</v>
          </cell>
          <cell r="B569" t="str">
            <v>GENEVA COMM UNIT SCH DIST 304</v>
          </cell>
          <cell r="C569" t="str">
            <v>KANE</v>
          </cell>
          <cell r="D569" t="str">
            <v>Unit</v>
          </cell>
          <cell r="E569"/>
          <cell r="F569">
            <v>5168.95</v>
          </cell>
          <cell r="G569"/>
          <cell r="H569">
            <v>1470948455</v>
          </cell>
          <cell r="I569">
            <v>68861137.329999998</v>
          </cell>
          <cell r="J569">
            <v>13322.07</v>
          </cell>
          <cell r="K569"/>
          <cell r="L569">
            <v>21.36</v>
          </cell>
          <cell r="M569">
            <v>21.36</v>
          </cell>
          <cell r="N569">
            <v>110408.77</v>
          </cell>
          <cell r="O569"/>
          <cell r="P569">
            <v>86.11</v>
          </cell>
          <cell r="Q569">
            <v>445098.28</v>
          </cell>
          <cell r="R569"/>
          <cell r="S569">
            <v>0.90869999999999995</v>
          </cell>
          <cell r="T569">
            <v>0.9</v>
          </cell>
          <cell r="U569"/>
          <cell r="V569">
            <v>61975023.590000004</v>
          </cell>
          <cell r="W569"/>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cell r="AH569">
            <v>194064.3</v>
          </cell>
          <cell r="AI569"/>
          <cell r="AJ569">
            <v>4279264.78</v>
          </cell>
          <cell r="AK569">
            <v>81991594.329999998</v>
          </cell>
          <cell r="AL569">
            <v>1.1906802226788025</v>
          </cell>
          <cell r="AM569"/>
        </row>
        <row r="570">
          <cell r="A570" t="str">
            <v>3200000000092</v>
          </cell>
          <cell r="B570" t="str">
            <v>ALT SCH-IROQUOIS/KANKAKEE ROE</v>
          </cell>
          <cell r="C570" t="str">
            <v>KANKAKEE</v>
          </cell>
          <cell r="D570" t="str">
            <v>Regional</v>
          </cell>
          <cell r="E570"/>
          <cell r="F570">
            <v>119.98</v>
          </cell>
          <cell r="G570"/>
          <cell r="H570">
            <v>0</v>
          </cell>
          <cell r="I570">
            <v>1863528.77</v>
          </cell>
          <cell r="J570">
            <v>15531.99</v>
          </cell>
          <cell r="K570"/>
          <cell r="L570">
            <v>0</v>
          </cell>
          <cell r="M570">
            <v>0</v>
          </cell>
          <cell r="N570">
            <v>0</v>
          </cell>
          <cell r="O570"/>
          <cell r="P570">
            <v>0</v>
          </cell>
          <cell r="Q570">
            <v>0</v>
          </cell>
          <cell r="R570"/>
          <cell r="S570">
            <v>0</v>
          </cell>
          <cell r="T570">
            <v>0.1</v>
          </cell>
          <cell r="U570"/>
          <cell r="V570">
            <v>186352.87</v>
          </cell>
          <cell r="W570"/>
          <cell r="X570">
            <v>0</v>
          </cell>
          <cell r="Y570">
            <v>1055248.5899999999</v>
          </cell>
          <cell r="Z570">
            <v>1241601.46</v>
          </cell>
          <cell r="AA570">
            <v>0.66626363917096909</v>
          </cell>
          <cell r="AB570">
            <v>0</v>
          </cell>
          <cell r="AC570">
            <v>0</v>
          </cell>
          <cell r="AD570">
            <v>0</v>
          </cell>
          <cell r="AE570">
            <v>0</v>
          </cell>
          <cell r="AF570">
            <v>186352.87</v>
          </cell>
          <cell r="AG570"/>
          <cell r="AH570">
            <v>0</v>
          </cell>
          <cell r="AI570"/>
          <cell r="AJ570">
            <v>1055248.5900000001</v>
          </cell>
          <cell r="AK570">
            <v>1241601.46</v>
          </cell>
          <cell r="AL570">
            <v>0.66626363917096909</v>
          </cell>
          <cell r="AM570"/>
        </row>
        <row r="571">
          <cell r="A571" t="str">
            <v>3200000000093</v>
          </cell>
          <cell r="B571" t="str">
            <v>SAFE SCH-IROQUOIS/KANKAKEE ROE</v>
          </cell>
          <cell r="C571" t="str">
            <v>KANKAKEE</v>
          </cell>
          <cell r="D571" t="str">
            <v>Regional</v>
          </cell>
          <cell r="E571"/>
          <cell r="F571">
            <v>30</v>
          </cell>
          <cell r="G571"/>
          <cell r="H571">
            <v>0</v>
          </cell>
          <cell r="I571">
            <v>450256.32</v>
          </cell>
          <cell r="J571">
            <v>15008.54</v>
          </cell>
          <cell r="K571"/>
          <cell r="L571">
            <v>0</v>
          </cell>
          <cell r="M571">
            <v>0</v>
          </cell>
          <cell r="N571">
            <v>0</v>
          </cell>
          <cell r="O571"/>
          <cell r="P571">
            <v>0</v>
          </cell>
          <cell r="Q571">
            <v>0</v>
          </cell>
          <cell r="R571"/>
          <cell r="S571">
            <v>0</v>
          </cell>
          <cell r="T571">
            <v>0.1</v>
          </cell>
          <cell r="U571"/>
          <cell r="V571">
            <v>45025.63</v>
          </cell>
          <cell r="W571"/>
          <cell r="X571">
            <v>0</v>
          </cell>
          <cell r="Y571">
            <v>250872.73</v>
          </cell>
          <cell r="Z571">
            <v>295898.36</v>
          </cell>
          <cell r="AA571">
            <v>0.65717758275997096</v>
          </cell>
          <cell r="AB571">
            <v>0</v>
          </cell>
          <cell r="AC571">
            <v>0</v>
          </cell>
          <cell r="AD571">
            <v>0</v>
          </cell>
          <cell r="AE571">
            <v>0</v>
          </cell>
          <cell r="AF571">
            <v>45025.63</v>
          </cell>
          <cell r="AG571"/>
          <cell r="AH571">
            <v>0</v>
          </cell>
          <cell r="AI571"/>
          <cell r="AJ571">
            <v>250872.73</v>
          </cell>
          <cell r="AK571">
            <v>295898.36</v>
          </cell>
          <cell r="AL571">
            <v>0.65717758275997096</v>
          </cell>
          <cell r="AM571"/>
        </row>
        <row r="572">
          <cell r="A572" t="str">
            <v>3203800302600</v>
          </cell>
          <cell r="B572" t="str">
            <v>DONOVAN COMM UNIT SCHOOL DIST 3</v>
          </cell>
          <cell r="C572" t="str">
            <v>IROQUOIS</v>
          </cell>
          <cell r="D572" t="str">
            <v>Unit</v>
          </cell>
          <cell r="E572"/>
          <cell r="F572">
            <v>268.75</v>
          </cell>
          <cell r="G572"/>
          <cell r="H572">
            <v>48142836</v>
          </cell>
          <cell r="I572">
            <v>3537191.55</v>
          </cell>
          <cell r="J572">
            <v>13161.64</v>
          </cell>
          <cell r="K572"/>
          <cell r="L572">
            <v>13.61</v>
          </cell>
          <cell r="M572">
            <v>13.61</v>
          </cell>
          <cell r="N572">
            <v>3657.68</v>
          </cell>
          <cell r="O572"/>
          <cell r="P572">
            <v>2.34</v>
          </cell>
          <cell r="Q572">
            <v>628.87</v>
          </cell>
          <cell r="R572"/>
          <cell r="S572">
            <v>0.58689999999999998</v>
          </cell>
          <cell r="T572">
            <v>0.58689999999999998</v>
          </cell>
          <cell r="U572"/>
          <cell r="V572">
            <v>2075977.72</v>
          </cell>
          <cell r="W572"/>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cell r="AH572">
            <v>148685.29999999999</v>
          </cell>
          <cell r="AI572"/>
          <cell r="AJ572">
            <v>1193175.75</v>
          </cell>
          <cell r="AK572">
            <v>3873115.89</v>
          </cell>
          <cell r="AL572">
            <v>1.0949692249490985</v>
          </cell>
          <cell r="AM572"/>
        </row>
        <row r="573">
          <cell r="A573" t="str">
            <v>3203800402600</v>
          </cell>
          <cell r="B573" t="str">
            <v>CENTRAL COMM UNIT SCHOOL DIST 4</v>
          </cell>
          <cell r="C573" t="str">
            <v>IROQUOIS</v>
          </cell>
          <cell r="D573" t="str">
            <v>Unit</v>
          </cell>
          <cell r="E573"/>
          <cell r="F573">
            <v>938.63</v>
          </cell>
          <cell r="G573"/>
          <cell r="H573">
            <v>142156651</v>
          </cell>
          <cell r="I573">
            <v>12417535.619999999</v>
          </cell>
          <cell r="J573">
            <v>13229.42</v>
          </cell>
          <cell r="K573"/>
          <cell r="L573">
            <v>11.44</v>
          </cell>
          <cell r="M573">
            <v>11.44</v>
          </cell>
          <cell r="N573">
            <v>10737.92</v>
          </cell>
          <cell r="O573"/>
          <cell r="P573">
            <v>0.4</v>
          </cell>
          <cell r="Q573">
            <v>375.45</v>
          </cell>
          <cell r="R573"/>
          <cell r="S573">
            <v>0.46329999999999999</v>
          </cell>
          <cell r="T573">
            <v>0.46329999999999999</v>
          </cell>
          <cell r="U573"/>
          <cell r="V573">
            <v>5753044.25</v>
          </cell>
          <cell r="W573"/>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cell r="AH573">
            <v>281461.78000000003</v>
          </cell>
          <cell r="AI573"/>
          <cell r="AJ573">
            <v>3612624.44</v>
          </cell>
          <cell r="AK573">
            <v>10150681.98</v>
          </cell>
          <cell r="AL573">
            <v>0.81744738172130171</v>
          </cell>
          <cell r="AM573"/>
        </row>
        <row r="574">
          <cell r="A574" t="str">
            <v>3203800602600</v>
          </cell>
          <cell r="B574" t="str">
            <v>CISSNA PARK COMM UNIT SCH DIST 6</v>
          </cell>
          <cell r="C574" t="str">
            <v>IROQUOIS</v>
          </cell>
          <cell r="D574" t="str">
            <v>Unit</v>
          </cell>
          <cell r="E574"/>
          <cell r="F574">
            <v>273</v>
          </cell>
          <cell r="G574"/>
          <cell r="H574">
            <v>41053791</v>
          </cell>
          <cell r="I574">
            <v>3650506.24</v>
          </cell>
          <cell r="J574">
            <v>13371.81</v>
          </cell>
          <cell r="K574"/>
          <cell r="L574">
            <v>11.24</v>
          </cell>
          <cell r="M574">
            <v>11.24</v>
          </cell>
          <cell r="N574">
            <v>3068.52</v>
          </cell>
          <cell r="O574"/>
          <cell r="P574">
            <v>0.7</v>
          </cell>
          <cell r="Q574">
            <v>191.1</v>
          </cell>
          <cell r="R574"/>
          <cell r="S574">
            <v>0.45190000000000002</v>
          </cell>
          <cell r="T574">
            <v>0.45190000000000002</v>
          </cell>
          <cell r="U574"/>
          <cell r="V574">
            <v>1649663.76</v>
          </cell>
          <cell r="W574"/>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cell r="AH574">
            <v>42591.199999999997</v>
          </cell>
          <cell r="AI574"/>
          <cell r="AJ574">
            <v>789563.29</v>
          </cell>
          <cell r="AK574">
            <v>2864756.83</v>
          </cell>
          <cell r="AL574">
            <v>0.78475604249343778</v>
          </cell>
          <cell r="AM574"/>
        </row>
        <row r="575">
          <cell r="A575" t="str">
            <v>3203800902600</v>
          </cell>
          <cell r="B575" t="str">
            <v>IROQUOIS CO C U SCHOOL DIST 9</v>
          </cell>
          <cell r="C575" t="str">
            <v>IROQUOIS</v>
          </cell>
          <cell r="D575" t="str">
            <v>Unit</v>
          </cell>
          <cell r="E575"/>
          <cell r="F575">
            <v>851.71</v>
          </cell>
          <cell r="G575"/>
          <cell r="H575">
            <v>87151156</v>
          </cell>
          <cell r="I575">
            <v>12073071.060000001</v>
          </cell>
          <cell r="J575">
            <v>14175.09</v>
          </cell>
          <cell r="K575"/>
          <cell r="L575">
            <v>7.21</v>
          </cell>
          <cell r="M575">
            <v>7.21</v>
          </cell>
          <cell r="N575">
            <v>6140.82</v>
          </cell>
          <cell r="O575"/>
          <cell r="P575">
            <v>23.71</v>
          </cell>
          <cell r="Q575">
            <v>20194.04</v>
          </cell>
          <cell r="R575"/>
          <cell r="S575">
            <v>0.24199999999999999</v>
          </cell>
          <cell r="T575">
            <v>0.24199999999999999</v>
          </cell>
          <cell r="U575"/>
          <cell r="V575">
            <v>2921683.19</v>
          </cell>
          <cell r="W575"/>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cell r="AH575">
            <v>911976.24</v>
          </cell>
          <cell r="AI575"/>
          <cell r="AJ575">
            <v>5140142.37</v>
          </cell>
          <cell r="AK575">
            <v>9752398.6099999994</v>
          </cell>
          <cell r="AL575">
            <v>0.80778109907024753</v>
          </cell>
          <cell r="AM575"/>
        </row>
        <row r="576">
          <cell r="A576" t="str">
            <v>3203801002600</v>
          </cell>
          <cell r="B576" t="str">
            <v>IROQUOIS WEST C U S DIST 10</v>
          </cell>
          <cell r="C576" t="str">
            <v>IROQUOIS</v>
          </cell>
          <cell r="D576" t="str">
            <v>Unit</v>
          </cell>
          <cell r="E576"/>
          <cell r="F576">
            <v>822.37</v>
          </cell>
          <cell r="G576"/>
          <cell r="H576">
            <v>99271686</v>
          </cell>
          <cell r="I576">
            <v>11757623.41</v>
          </cell>
          <cell r="J576">
            <v>14297.24</v>
          </cell>
          <cell r="K576"/>
          <cell r="L576">
            <v>8.44</v>
          </cell>
          <cell r="M576">
            <v>8.44</v>
          </cell>
          <cell r="N576">
            <v>6940.8</v>
          </cell>
          <cell r="O576"/>
          <cell r="P576">
            <v>13.24</v>
          </cell>
          <cell r="Q576">
            <v>10888.17</v>
          </cell>
          <cell r="R576"/>
          <cell r="S576">
            <v>0.3004</v>
          </cell>
          <cell r="T576">
            <v>0.3004</v>
          </cell>
          <cell r="U576"/>
          <cell r="V576">
            <v>3531990.07</v>
          </cell>
          <cell r="W576"/>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cell r="AH576">
            <v>601812.81000000006</v>
          </cell>
          <cell r="AI576"/>
          <cell r="AJ576">
            <v>4547013.49</v>
          </cell>
          <cell r="AK576">
            <v>9003830.0800000001</v>
          </cell>
          <cell r="AL576">
            <v>0.76578656808672185</v>
          </cell>
          <cell r="AM576"/>
        </row>
        <row r="577">
          <cell r="A577" t="str">
            <v>3203812402600</v>
          </cell>
          <cell r="B577" t="str">
            <v>MILFORD AREA PUBLIC SCHL DIST 124</v>
          </cell>
          <cell r="C577" t="str">
            <v>IROQUOIS</v>
          </cell>
          <cell r="D577" t="str">
            <v>Unit</v>
          </cell>
          <cell r="E577"/>
          <cell r="F577">
            <v>490.2</v>
          </cell>
          <cell r="G577"/>
          <cell r="H577">
            <v>98634494</v>
          </cell>
          <cell r="I577">
            <v>6724112.1399999997</v>
          </cell>
          <cell r="J577">
            <v>13717.07</v>
          </cell>
          <cell r="K577"/>
          <cell r="L577">
            <v>14.66</v>
          </cell>
          <cell r="M577">
            <v>14.66</v>
          </cell>
          <cell r="N577">
            <v>7186.33</v>
          </cell>
          <cell r="O577"/>
          <cell r="P577">
            <v>6.65</v>
          </cell>
          <cell r="Q577">
            <v>3259.83</v>
          </cell>
          <cell r="R577"/>
          <cell r="S577">
            <v>0.64449999999999996</v>
          </cell>
          <cell r="T577">
            <v>0.64449999999999996</v>
          </cell>
          <cell r="U577"/>
          <cell r="V577">
            <v>4333690.2699999996</v>
          </cell>
          <cell r="W577"/>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cell r="AH577">
            <v>449815.61</v>
          </cell>
          <cell r="AI577"/>
          <cell r="AJ577">
            <v>1714836.24</v>
          </cell>
          <cell r="AK577">
            <v>6795209.1600000001</v>
          </cell>
          <cell r="AL577">
            <v>1.0105734435297506</v>
          </cell>
          <cell r="AM577"/>
        </row>
        <row r="578">
          <cell r="A578" t="str">
            <v>3203824902600</v>
          </cell>
          <cell r="B578" t="str">
            <v>CRESCENT-IROQUOIS</v>
          </cell>
          <cell r="C578" t="str">
            <v>IROQUOIS</v>
          </cell>
          <cell r="D578" t="str">
            <v>Unit</v>
          </cell>
          <cell r="E578"/>
          <cell r="F578">
            <v>101.6</v>
          </cell>
          <cell r="G578"/>
          <cell r="H578">
            <v>25123227</v>
          </cell>
          <cell r="I578">
            <v>1273938.99</v>
          </cell>
          <cell r="J578">
            <v>12538.76</v>
          </cell>
          <cell r="K578"/>
          <cell r="L578">
            <v>19.72</v>
          </cell>
          <cell r="M578">
            <v>19.72</v>
          </cell>
          <cell r="N578">
            <v>2003.55</v>
          </cell>
          <cell r="O578"/>
          <cell r="P578">
            <v>58.36</v>
          </cell>
          <cell r="Q578">
            <v>5929.37</v>
          </cell>
          <cell r="R578"/>
          <cell r="S578">
            <v>0.86380000000000001</v>
          </cell>
          <cell r="T578">
            <v>0.86380000000000001</v>
          </cell>
          <cell r="U578"/>
          <cell r="V578">
            <v>1100428.49</v>
          </cell>
          <cell r="W578"/>
          <cell r="X578">
            <v>157505.21</v>
          </cell>
          <cell r="Y578">
            <v>235587</v>
          </cell>
          <cell r="Z578">
            <v>1493520.7</v>
          </cell>
          <cell r="AA578">
            <v>1</v>
          </cell>
          <cell r="AB578">
            <v>25123227</v>
          </cell>
          <cell r="AC578">
            <v>5.2595900000000001E-2</v>
          </cell>
          <cell r="AD578">
            <v>1321378.73</v>
          </cell>
          <cell r="AE578">
            <v>190856.81</v>
          </cell>
          <cell r="AF578">
            <v>1291285.3</v>
          </cell>
          <cell r="AG578"/>
          <cell r="AH578">
            <v>28895.14</v>
          </cell>
          <cell r="AI578"/>
          <cell r="AJ578">
            <v>235587</v>
          </cell>
          <cell r="AK578">
            <v>1684377.51</v>
          </cell>
          <cell r="AL578">
            <v>1.3221806720901133</v>
          </cell>
          <cell r="AM578"/>
        </row>
        <row r="579">
          <cell r="A579" t="str">
            <v>3204600102600</v>
          </cell>
          <cell r="B579" t="str">
            <v>MOMENCE COMM UNIT SCH DIST 1</v>
          </cell>
          <cell r="C579" t="str">
            <v>KANKAKEE</v>
          </cell>
          <cell r="D579" t="str">
            <v>Unit</v>
          </cell>
          <cell r="E579"/>
          <cell r="F579">
            <v>936.25</v>
          </cell>
          <cell r="G579"/>
          <cell r="H579">
            <v>127770267</v>
          </cell>
          <cell r="I579">
            <v>14172419.82</v>
          </cell>
          <cell r="J579">
            <v>15137.43</v>
          </cell>
          <cell r="K579"/>
          <cell r="L579">
            <v>9.01</v>
          </cell>
          <cell r="M579">
            <v>9.01</v>
          </cell>
          <cell r="N579">
            <v>8435.61</v>
          </cell>
          <cell r="O579"/>
          <cell r="P579">
            <v>9.42</v>
          </cell>
          <cell r="Q579">
            <v>8819.4699999999993</v>
          </cell>
          <cell r="R579"/>
          <cell r="S579">
            <v>0.32950000000000002</v>
          </cell>
          <cell r="T579">
            <v>0.32950000000000002</v>
          </cell>
          <cell r="U579"/>
          <cell r="V579">
            <v>4669812.33</v>
          </cell>
          <cell r="W579"/>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cell r="AH579">
            <v>748968.35</v>
          </cell>
          <cell r="AI579"/>
          <cell r="AJ579">
            <v>5155439.18</v>
          </cell>
          <cell r="AK579">
            <v>10609688.1</v>
          </cell>
          <cell r="AL579">
            <v>0.74861514369110749</v>
          </cell>
          <cell r="AM579"/>
        </row>
        <row r="580">
          <cell r="A580" t="str">
            <v>3204600202600</v>
          </cell>
          <cell r="B580" t="str">
            <v>HERSCHER COMM UNIT SCH DIST 2</v>
          </cell>
          <cell r="C580" t="str">
            <v>KANKAKEE</v>
          </cell>
          <cell r="D580" t="str">
            <v>Unit</v>
          </cell>
          <cell r="E580"/>
          <cell r="F580">
            <v>1627.78</v>
          </cell>
          <cell r="G580"/>
          <cell r="H580">
            <v>327168622</v>
          </cell>
          <cell r="I580">
            <v>21440125.059999999</v>
          </cell>
          <cell r="J580">
            <v>13171.38</v>
          </cell>
          <cell r="K580"/>
          <cell r="L580">
            <v>15.25</v>
          </cell>
          <cell r="M580">
            <v>15.25</v>
          </cell>
          <cell r="N580">
            <v>24823.64</v>
          </cell>
          <cell r="O580"/>
          <cell r="P580">
            <v>10.039999999999999</v>
          </cell>
          <cell r="Q580">
            <v>16342.91</v>
          </cell>
          <cell r="R580"/>
          <cell r="S580">
            <v>0.67559999999999998</v>
          </cell>
          <cell r="T580">
            <v>0.67559999999999998</v>
          </cell>
          <cell r="U580"/>
          <cell r="V580">
            <v>14484948.49</v>
          </cell>
          <cell r="W580"/>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cell r="AH580">
            <v>234814.12</v>
          </cell>
          <cell r="AI580"/>
          <cell r="AJ580">
            <v>2850693.73</v>
          </cell>
          <cell r="AK580">
            <v>23177185.75</v>
          </cell>
          <cell r="AL580">
            <v>1.0810191491485639</v>
          </cell>
          <cell r="AM580"/>
        </row>
        <row r="581">
          <cell r="A581" t="str">
            <v>3204600502600</v>
          </cell>
          <cell r="B581" t="str">
            <v>MANTENO COMM UNIT SCH DIST 5</v>
          </cell>
          <cell r="C581" t="str">
            <v>KANKAKEE</v>
          </cell>
          <cell r="D581" t="str">
            <v>Unit</v>
          </cell>
          <cell r="E581"/>
          <cell r="F581">
            <v>1793.95</v>
          </cell>
          <cell r="G581"/>
          <cell r="H581">
            <v>291418081</v>
          </cell>
          <cell r="I581">
            <v>24610688.219999999</v>
          </cell>
          <cell r="J581">
            <v>13718.71</v>
          </cell>
          <cell r="K581"/>
          <cell r="L581">
            <v>11.84</v>
          </cell>
          <cell r="M581">
            <v>11.84</v>
          </cell>
          <cell r="N581">
            <v>21240.36</v>
          </cell>
          <cell r="O581"/>
          <cell r="P581">
            <v>0.05</v>
          </cell>
          <cell r="Q581">
            <v>89.69</v>
          </cell>
          <cell r="R581"/>
          <cell r="S581">
            <v>0.48620000000000002</v>
          </cell>
          <cell r="T581">
            <v>0.48620000000000002</v>
          </cell>
          <cell r="U581"/>
          <cell r="V581">
            <v>11965716.609999999</v>
          </cell>
          <cell r="W581"/>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cell r="AH581">
            <v>364134.89</v>
          </cell>
          <cell r="AI581"/>
          <cell r="AJ581">
            <v>5367585.2300000004</v>
          </cell>
          <cell r="AK581">
            <v>18487046.289999999</v>
          </cell>
          <cell r="AL581">
            <v>0.75117957388027889</v>
          </cell>
          <cell r="AM581"/>
        </row>
        <row r="582">
          <cell r="A582" t="str">
            <v>3204600602600</v>
          </cell>
          <cell r="B582" t="str">
            <v>GRANT PARK C U  SCHOOL DIST 6</v>
          </cell>
          <cell r="C582" t="str">
            <v>KANKAKEE</v>
          </cell>
          <cell r="D582" t="str">
            <v>Unit</v>
          </cell>
          <cell r="E582"/>
          <cell r="F582">
            <v>424.5</v>
          </cell>
          <cell r="G582"/>
          <cell r="H582">
            <v>79358491</v>
          </cell>
          <cell r="I582">
            <v>5830131.8200000003</v>
          </cell>
          <cell r="J582">
            <v>13734.11</v>
          </cell>
          <cell r="K582"/>
          <cell r="L582">
            <v>13.61</v>
          </cell>
          <cell r="M582">
            <v>13.61</v>
          </cell>
          <cell r="N582">
            <v>5777.44</v>
          </cell>
          <cell r="O582"/>
          <cell r="P582">
            <v>2.34</v>
          </cell>
          <cell r="Q582">
            <v>993.33</v>
          </cell>
          <cell r="R582"/>
          <cell r="S582">
            <v>0.58689999999999998</v>
          </cell>
          <cell r="T582">
            <v>0.58689999999999998</v>
          </cell>
          <cell r="U582"/>
          <cell r="V582">
            <v>3421704.36</v>
          </cell>
          <cell r="W582"/>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cell r="AH582">
            <v>81335.38</v>
          </cell>
          <cell r="AI582"/>
          <cell r="AJ582">
            <v>829251.64</v>
          </cell>
          <cell r="AK582">
            <v>5719116.6799999997</v>
          </cell>
          <cell r="AL582">
            <v>0.98095838251561174</v>
          </cell>
          <cell r="AM582"/>
        </row>
        <row r="583">
          <cell r="A583" t="str">
            <v>3204605300200</v>
          </cell>
          <cell r="B583" t="str">
            <v>BOURBONNAIS SCHOOL DIST 53</v>
          </cell>
          <cell r="C583" t="str">
            <v>KANKAKEE</v>
          </cell>
          <cell r="D583" t="str">
            <v>Elementary</v>
          </cell>
          <cell r="E583"/>
          <cell r="F583">
            <v>2257.89</v>
          </cell>
          <cell r="G583"/>
          <cell r="H583">
            <v>459670659</v>
          </cell>
          <cell r="I583">
            <v>31164804.699999999</v>
          </cell>
          <cell r="J583">
            <v>13802.62</v>
          </cell>
          <cell r="K583"/>
          <cell r="L583">
            <v>14.74</v>
          </cell>
          <cell r="M583">
            <v>10.199999999999999</v>
          </cell>
          <cell r="N583">
            <v>23030.47</v>
          </cell>
          <cell r="O583"/>
          <cell r="P583">
            <v>3.53</v>
          </cell>
          <cell r="Q583">
            <v>7970.35</v>
          </cell>
          <cell r="R583"/>
          <cell r="S583">
            <v>0.39350000000000002</v>
          </cell>
          <cell r="T583">
            <v>0.39350000000000002</v>
          </cell>
          <cell r="U583"/>
          <cell r="V583">
            <v>12263350.640000001</v>
          </cell>
          <cell r="W583"/>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cell r="AH583">
            <v>759146.19</v>
          </cell>
          <cell r="AI583"/>
          <cell r="AJ583">
            <v>8463861.8699999992</v>
          </cell>
          <cell r="AK583">
            <v>22455315.280000001</v>
          </cell>
          <cell r="AL583">
            <v>0.72053444570438785</v>
          </cell>
          <cell r="AM583"/>
        </row>
        <row r="584">
          <cell r="A584" t="str">
            <v>3204606100200</v>
          </cell>
          <cell r="B584" t="str">
            <v>BRADLEY SCHOOL DIST 61</v>
          </cell>
          <cell r="C584" t="str">
            <v>KANKAKEE</v>
          </cell>
          <cell r="D584" t="str">
            <v>Elementary</v>
          </cell>
          <cell r="E584"/>
          <cell r="F584">
            <v>1223.72</v>
          </cell>
          <cell r="G584"/>
          <cell r="H584">
            <v>237094300</v>
          </cell>
          <cell r="I584">
            <v>18069951.140000001</v>
          </cell>
          <cell r="J584">
            <v>14766.4</v>
          </cell>
          <cell r="K584"/>
          <cell r="L584">
            <v>13.12</v>
          </cell>
          <cell r="M584">
            <v>9.08</v>
          </cell>
          <cell r="N584">
            <v>11111.37</v>
          </cell>
          <cell r="O584"/>
          <cell r="P584">
            <v>9</v>
          </cell>
          <cell r="Q584">
            <v>11013.48</v>
          </cell>
          <cell r="R584"/>
          <cell r="S584">
            <v>0.3332</v>
          </cell>
          <cell r="T584">
            <v>0.3332</v>
          </cell>
          <cell r="U584"/>
          <cell r="V584">
            <v>6020907.71</v>
          </cell>
          <cell r="W584"/>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cell r="AH584">
            <v>1121290.8400000001</v>
          </cell>
          <cell r="AI584"/>
          <cell r="AJ584">
            <v>5858774.8499999996</v>
          </cell>
          <cell r="AK584">
            <v>14533601.369999999</v>
          </cell>
          <cell r="AL584">
            <v>0.80429666120281484</v>
          </cell>
          <cell r="AM584"/>
        </row>
        <row r="585">
          <cell r="A585" t="str">
            <v>3204611102500</v>
          </cell>
          <cell r="B585" t="str">
            <v>KANKAKEE SCHOOL DIST 111</v>
          </cell>
          <cell r="C585" t="str">
            <v>KANKAKEE</v>
          </cell>
          <cell r="D585" t="str">
            <v>Unit</v>
          </cell>
          <cell r="E585"/>
          <cell r="F585">
            <v>4489.5200000000004</v>
          </cell>
          <cell r="G585"/>
          <cell r="H585">
            <v>316856750</v>
          </cell>
          <cell r="I585">
            <v>73877154.629999995</v>
          </cell>
          <cell r="J585">
            <v>16455.46</v>
          </cell>
          <cell r="K585"/>
          <cell r="L585">
            <v>4.28</v>
          </cell>
          <cell r="M585">
            <v>4.28</v>
          </cell>
          <cell r="N585">
            <v>19215.14</v>
          </cell>
          <cell r="O585"/>
          <cell r="P585">
            <v>60.84</v>
          </cell>
          <cell r="Q585">
            <v>273142.39</v>
          </cell>
          <cell r="R585"/>
          <cell r="S585">
            <v>0.13120000000000001</v>
          </cell>
          <cell r="T585">
            <v>0.13120000000000001</v>
          </cell>
          <cell r="U585"/>
          <cell r="V585">
            <v>9692682.6799999997</v>
          </cell>
          <cell r="W585"/>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cell r="AH585">
            <v>11018960.26</v>
          </cell>
          <cell r="AI585"/>
          <cell r="AJ585">
            <v>38263250.869999997</v>
          </cell>
          <cell r="AK585">
            <v>55466957.459999993</v>
          </cell>
          <cell r="AL585">
            <v>0.750799861442904</v>
          </cell>
          <cell r="AM585"/>
        </row>
        <row r="586">
          <cell r="A586" t="str">
            <v>3204625600400</v>
          </cell>
          <cell r="B586" t="str">
            <v>ST ANNE C C SCHOOL DIST 256</v>
          </cell>
          <cell r="C586" t="str">
            <v>KANKAKEE</v>
          </cell>
          <cell r="D586" t="str">
            <v>Elementary</v>
          </cell>
          <cell r="E586"/>
          <cell r="F586">
            <v>277.39</v>
          </cell>
          <cell r="G586"/>
          <cell r="H586">
            <v>56665850</v>
          </cell>
          <cell r="I586">
            <v>3847618.64</v>
          </cell>
          <cell r="J586">
            <v>13870.79</v>
          </cell>
          <cell r="K586"/>
          <cell r="L586">
            <v>14.72</v>
          </cell>
          <cell r="M586">
            <v>10.19</v>
          </cell>
          <cell r="N586">
            <v>2826.6</v>
          </cell>
          <cell r="O586"/>
          <cell r="P586">
            <v>3.57</v>
          </cell>
          <cell r="Q586">
            <v>990.28</v>
          </cell>
          <cell r="R586"/>
          <cell r="S586">
            <v>0.39290000000000003</v>
          </cell>
          <cell r="T586">
            <v>0.39290000000000003</v>
          </cell>
          <cell r="U586"/>
          <cell r="V586">
            <v>1511729.36</v>
          </cell>
          <cell r="W586"/>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cell r="AH586">
            <v>148557.64000000001</v>
          </cell>
          <cell r="AI586"/>
          <cell r="AJ586">
            <v>1385025.56</v>
          </cell>
          <cell r="AK586">
            <v>3299969.1</v>
          </cell>
          <cell r="AL586">
            <v>0.85766532724771283</v>
          </cell>
          <cell r="AM586"/>
        </row>
        <row r="587">
          <cell r="A587" t="str">
            <v>3204625800400</v>
          </cell>
          <cell r="B587" t="str">
            <v>ST GEORGE C C SCHOOL DIST 258</v>
          </cell>
          <cell r="C587" t="str">
            <v>KANKAKEE</v>
          </cell>
          <cell r="D587" t="str">
            <v>Elementary</v>
          </cell>
          <cell r="E587"/>
          <cell r="F587">
            <v>383.47</v>
          </cell>
          <cell r="G587"/>
          <cell r="H587">
            <v>86172125</v>
          </cell>
          <cell r="I587">
            <v>4920949.54</v>
          </cell>
          <cell r="J587">
            <v>12832.68</v>
          </cell>
          <cell r="K587"/>
          <cell r="L587">
            <v>17.510000000000002</v>
          </cell>
          <cell r="M587">
            <v>12.12</v>
          </cell>
          <cell r="N587">
            <v>4647.6499999999996</v>
          </cell>
          <cell r="O587"/>
          <cell r="P587">
            <v>0</v>
          </cell>
          <cell r="Q587">
            <v>0</v>
          </cell>
          <cell r="R587"/>
          <cell r="S587">
            <v>0.50219999999999998</v>
          </cell>
          <cell r="T587">
            <v>0.50219999999999998</v>
          </cell>
          <cell r="U587"/>
          <cell r="V587">
            <v>2471300.85</v>
          </cell>
          <cell r="W587"/>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cell r="AH587">
            <v>59420.68</v>
          </cell>
          <cell r="AI587"/>
          <cell r="AJ587">
            <v>1418937.21</v>
          </cell>
          <cell r="AK587">
            <v>3920972.92</v>
          </cell>
          <cell r="AL587">
            <v>0.79679193784214253</v>
          </cell>
          <cell r="AM587"/>
        </row>
        <row r="588">
          <cell r="A588" t="str">
            <v>3204625900400</v>
          </cell>
          <cell r="B588" t="str">
            <v>PEMBROKE C C SCHOOL DISTRICT 259</v>
          </cell>
          <cell r="C588" t="str">
            <v>KANKAKEE</v>
          </cell>
          <cell r="D588" t="str">
            <v>Elementary</v>
          </cell>
          <cell r="E588"/>
          <cell r="F588">
            <v>162.21</v>
          </cell>
          <cell r="G588"/>
          <cell r="H588">
            <v>16495995</v>
          </cell>
          <cell r="I588">
            <v>2630639.9700000002</v>
          </cell>
          <cell r="J588">
            <v>16217.49</v>
          </cell>
          <cell r="K588"/>
          <cell r="L588">
            <v>6.27</v>
          </cell>
          <cell r="M588">
            <v>4.34</v>
          </cell>
          <cell r="N588">
            <v>703.99</v>
          </cell>
          <cell r="O588"/>
          <cell r="P588">
            <v>59.9</v>
          </cell>
          <cell r="Q588">
            <v>9716.3700000000008</v>
          </cell>
          <cell r="R588"/>
          <cell r="S588">
            <v>0.13300000000000001</v>
          </cell>
          <cell r="T588">
            <v>0.13300000000000001</v>
          </cell>
          <cell r="U588"/>
          <cell r="V588">
            <v>349875.11</v>
          </cell>
          <cell r="W588"/>
          <cell r="X588">
            <v>156756.78</v>
          </cell>
          <cell r="Y588">
            <v>2148013.3899999997</v>
          </cell>
          <cell r="Z588">
            <v>2654645.2799999998</v>
          </cell>
          <cell r="AA588">
            <v>1</v>
          </cell>
          <cell r="AB588">
            <v>16495995</v>
          </cell>
          <cell r="AC588">
            <v>1.41122E-2</v>
          </cell>
          <cell r="AD588">
            <v>232794.78</v>
          </cell>
          <cell r="AE588">
            <v>0</v>
          </cell>
          <cell r="AF588">
            <v>349875.11</v>
          </cell>
          <cell r="AG588"/>
          <cell r="AH588">
            <v>728590.85</v>
          </cell>
          <cell r="AI588"/>
          <cell r="AJ588">
            <v>2148013.39</v>
          </cell>
          <cell r="AK588">
            <v>2654645.2800000003</v>
          </cell>
          <cell r="AL588">
            <v>1.0091252738017207</v>
          </cell>
          <cell r="AM588"/>
        </row>
        <row r="589">
          <cell r="A589" t="str">
            <v>3204630201600</v>
          </cell>
          <cell r="B589" t="str">
            <v>ST ANNE COMM H S DIST 302</v>
          </cell>
          <cell r="C589" t="str">
            <v>KANKAKEE</v>
          </cell>
          <cell r="D589" t="str">
            <v>High School</v>
          </cell>
          <cell r="E589"/>
          <cell r="F589">
            <v>189.15</v>
          </cell>
          <cell r="G589"/>
          <cell r="H589">
            <v>73161845</v>
          </cell>
          <cell r="I589">
            <v>3153188.8</v>
          </cell>
          <cell r="J589">
            <v>16670.3</v>
          </cell>
          <cell r="K589"/>
          <cell r="L589">
            <v>23.2</v>
          </cell>
          <cell r="M589">
            <v>7.13</v>
          </cell>
          <cell r="N589">
            <v>1348.63</v>
          </cell>
          <cell r="O589"/>
          <cell r="P589">
            <v>24.5</v>
          </cell>
          <cell r="Q589">
            <v>4634.17</v>
          </cell>
          <cell r="R589"/>
          <cell r="S589">
            <v>0.2384</v>
          </cell>
          <cell r="T589">
            <v>0.2384</v>
          </cell>
          <cell r="U589"/>
          <cell r="V589">
            <v>751720.2</v>
          </cell>
          <cell r="W589"/>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cell r="AH589">
            <v>377024.96</v>
          </cell>
          <cell r="AI589"/>
          <cell r="AJ589">
            <v>1448865.46</v>
          </cell>
          <cell r="AK589">
            <v>2837208.8200000003</v>
          </cell>
          <cell r="AL589">
            <v>0.89979033922738794</v>
          </cell>
          <cell r="AM589"/>
        </row>
        <row r="590">
          <cell r="A590" t="str">
            <v>3204630701600</v>
          </cell>
          <cell r="B590" t="str">
            <v>BRADLEY BOURBONNAIS C HS D 307</v>
          </cell>
          <cell r="C590" t="str">
            <v>KANKAKEE</v>
          </cell>
          <cell r="D590" t="str">
            <v>High School</v>
          </cell>
          <cell r="E590"/>
          <cell r="F590">
            <v>1912.5</v>
          </cell>
          <cell r="G590"/>
          <cell r="H590">
            <v>785631727</v>
          </cell>
          <cell r="I590">
            <v>28828628.870000001</v>
          </cell>
          <cell r="J590">
            <v>15073.79</v>
          </cell>
          <cell r="K590"/>
          <cell r="L590">
            <v>27.25</v>
          </cell>
          <cell r="M590">
            <v>8.3800000000000008</v>
          </cell>
          <cell r="N590">
            <v>16026.75</v>
          </cell>
          <cell r="O590"/>
          <cell r="P590">
            <v>13.69</v>
          </cell>
          <cell r="Q590">
            <v>26182.12</v>
          </cell>
          <cell r="R590"/>
          <cell r="S590">
            <v>0.2974</v>
          </cell>
          <cell r="T590">
            <v>0.2974</v>
          </cell>
          <cell r="U590"/>
          <cell r="V590">
            <v>8573634.2200000007</v>
          </cell>
          <cell r="W590"/>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cell r="AH590">
            <v>492345.31</v>
          </cell>
          <cell r="AI590"/>
          <cell r="AJ590">
            <v>8598610.2100000009</v>
          </cell>
          <cell r="AK590">
            <v>21272791.550000001</v>
          </cell>
          <cell r="AL590">
            <v>0.73790507505326253</v>
          </cell>
          <cell r="AM590"/>
        </row>
        <row r="591">
          <cell r="A591" t="str">
            <v>3300000000092</v>
          </cell>
          <cell r="B591" t="str">
            <v>ALT-HENDERSON/KNOX/MERCER/WARREN</v>
          </cell>
          <cell r="C591" t="str">
            <v>WARREN</v>
          </cell>
          <cell r="D591" t="str">
            <v>Regional</v>
          </cell>
          <cell r="E591"/>
          <cell r="F591">
            <v>68</v>
          </cell>
          <cell r="G591"/>
          <cell r="H591">
            <v>0</v>
          </cell>
          <cell r="I591">
            <v>974352.81</v>
          </cell>
          <cell r="J591">
            <v>14328.71</v>
          </cell>
          <cell r="K591"/>
          <cell r="L591">
            <v>0</v>
          </cell>
          <cell r="M591">
            <v>0</v>
          </cell>
          <cell r="N591">
            <v>0</v>
          </cell>
          <cell r="O591"/>
          <cell r="P591">
            <v>0</v>
          </cell>
          <cell r="Q591">
            <v>0</v>
          </cell>
          <cell r="R591"/>
          <cell r="S591">
            <v>0</v>
          </cell>
          <cell r="T591">
            <v>0.1</v>
          </cell>
          <cell r="U591"/>
          <cell r="V591">
            <v>97435.28</v>
          </cell>
          <cell r="W591"/>
          <cell r="X591">
            <v>0</v>
          </cell>
          <cell r="Y591">
            <v>506566.95000000007</v>
          </cell>
          <cell r="Z591">
            <v>604002.2300000001</v>
          </cell>
          <cell r="AA591">
            <v>0.61990094737859902</v>
          </cell>
          <cell r="AB591">
            <v>0</v>
          </cell>
          <cell r="AC591">
            <v>0</v>
          </cell>
          <cell r="AD591">
            <v>0</v>
          </cell>
          <cell r="AE591">
            <v>0</v>
          </cell>
          <cell r="AF591">
            <v>97435.28</v>
          </cell>
          <cell r="AG591"/>
          <cell r="AH591">
            <v>0</v>
          </cell>
          <cell r="AI591"/>
          <cell r="AJ591">
            <v>506566.95</v>
          </cell>
          <cell r="AK591">
            <v>604002.23</v>
          </cell>
          <cell r="AL591">
            <v>0.61990094737859891</v>
          </cell>
          <cell r="AM591"/>
        </row>
        <row r="592">
          <cell r="A592" t="str">
            <v>3300000000093</v>
          </cell>
          <cell r="B592" t="str">
            <v>SAFE SCH-KNOX ROE</v>
          </cell>
          <cell r="C592" t="str">
            <v>PIATT</v>
          </cell>
          <cell r="D592" t="str">
            <v>Regional</v>
          </cell>
          <cell r="E592"/>
          <cell r="F592">
            <v>12.63</v>
          </cell>
          <cell r="G592"/>
          <cell r="H592">
            <v>0</v>
          </cell>
          <cell r="I592">
            <v>166594.81</v>
          </cell>
          <cell r="J592">
            <v>13190.4</v>
          </cell>
          <cell r="K592"/>
          <cell r="L592">
            <v>0</v>
          </cell>
          <cell r="M592">
            <v>0</v>
          </cell>
          <cell r="N592">
            <v>0</v>
          </cell>
          <cell r="O592"/>
          <cell r="P592">
            <v>0</v>
          </cell>
          <cell r="Q592">
            <v>0</v>
          </cell>
          <cell r="R592"/>
          <cell r="S592">
            <v>0</v>
          </cell>
          <cell r="T592">
            <v>0.1</v>
          </cell>
          <cell r="U592"/>
          <cell r="V592">
            <v>16659.48</v>
          </cell>
          <cell r="W592"/>
          <cell r="X592">
            <v>0</v>
          </cell>
          <cell r="Y592">
            <v>331284.47000000009</v>
          </cell>
          <cell r="Z592">
            <v>347943.95000000007</v>
          </cell>
          <cell r="AA592">
            <v>1</v>
          </cell>
          <cell r="AB592">
            <v>0</v>
          </cell>
          <cell r="AC592">
            <v>0</v>
          </cell>
          <cell r="AD592">
            <v>0</v>
          </cell>
          <cell r="AE592">
            <v>0</v>
          </cell>
          <cell r="AF592">
            <v>16659.48</v>
          </cell>
          <cell r="AG592"/>
          <cell r="AH592">
            <v>0</v>
          </cell>
          <cell r="AI592"/>
          <cell r="AJ592">
            <v>331284.46999999997</v>
          </cell>
          <cell r="AK592">
            <v>347943.94999999995</v>
          </cell>
          <cell r="AL592">
            <v>2.0885641635534742</v>
          </cell>
          <cell r="AM592"/>
        </row>
        <row r="593">
          <cell r="A593" t="str">
            <v>3303623502600</v>
          </cell>
          <cell r="B593" t="str">
            <v>WEST CENTRAL</v>
          </cell>
          <cell r="C593" t="str">
            <v>HENDERSON</v>
          </cell>
          <cell r="D593" t="str">
            <v>Unit</v>
          </cell>
          <cell r="E593"/>
          <cell r="F593">
            <v>693.12</v>
          </cell>
          <cell r="G593"/>
          <cell r="H593">
            <v>160463736</v>
          </cell>
          <cell r="I593">
            <v>9120138.0500000007</v>
          </cell>
          <cell r="J593">
            <v>13158.09</v>
          </cell>
          <cell r="K593"/>
          <cell r="L593">
            <v>17.59</v>
          </cell>
          <cell r="M593">
            <v>17.59</v>
          </cell>
          <cell r="N593">
            <v>12191.98</v>
          </cell>
          <cell r="O593"/>
          <cell r="P593">
            <v>30.36</v>
          </cell>
          <cell r="Q593">
            <v>21043.119999999999</v>
          </cell>
          <cell r="R593"/>
          <cell r="S593">
            <v>0.78569999999999995</v>
          </cell>
          <cell r="T593">
            <v>0.78569999999999995</v>
          </cell>
          <cell r="U593"/>
          <cell r="V593">
            <v>7165692.46</v>
          </cell>
          <cell r="W593"/>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cell r="AH593">
            <v>361844.6</v>
          </cell>
          <cell r="AI593"/>
          <cell r="AJ593">
            <v>1962222</v>
          </cell>
          <cell r="AK593">
            <v>9967744.4900000002</v>
          </cell>
          <cell r="AL593">
            <v>1.0929378958249432</v>
          </cell>
          <cell r="AM593"/>
        </row>
        <row r="594">
          <cell r="A594" t="str">
            <v>3304820202600</v>
          </cell>
          <cell r="B594" t="str">
            <v>KNOXVILLE C U SCHOOL DIST 202</v>
          </cell>
          <cell r="C594" t="str">
            <v>KNOX</v>
          </cell>
          <cell r="D594" t="str">
            <v>Unit</v>
          </cell>
          <cell r="E594"/>
          <cell r="F594">
            <v>941.19</v>
          </cell>
          <cell r="G594"/>
          <cell r="H594">
            <v>120092036</v>
          </cell>
          <cell r="I594">
            <v>12691334.800000001</v>
          </cell>
          <cell r="J594">
            <v>13484.34</v>
          </cell>
          <cell r="K594"/>
          <cell r="L594">
            <v>9.4600000000000009</v>
          </cell>
          <cell r="M594">
            <v>9.4600000000000009</v>
          </cell>
          <cell r="N594">
            <v>8903.65</v>
          </cell>
          <cell r="O594"/>
          <cell r="P594">
            <v>6.86</v>
          </cell>
          <cell r="Q594">
            <v>6456.56</v>
          </cell>
          <cell r="R594"/>
          <cell r="S594">
            <v>0.35320000000000001</v>
          </cell>
          <cell r="T594">
            <v>0.35320000000000001</v>
          </cell>
          <cell r="U594"/>
          <cell r="V594">
            <v>4482579.45</v>
          </cell>
          <cell r="W594"/>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cell r="AH594">
            <v>325528.78000000003</v>
          </cell>
          <cell r="AI594"/>
          <cell r="AJ594">
            <v>4539817.74</v>
          </cell>
          <cell r="AK594">
            <v>9778098.3000000007</v>
          </cell>
          <cell r="AL594">
            <v>0.77045468062193112</v>
          </cell>
          <cell r="AM594"/>
        </row>
        <row r="595">
          <cell r="A595" t="str">
            <v>3304820502600</v>
          </cell>
          <cell r="B595" t="str">
            <v>GALESBURG C U SCHOOL DIST 205</v>
          </cell>
          <cell r="C595" t="str">
            <v>KNOX</v>
          </cell>
          <cell r="D595" t="str">
            <v>Unit</v>
          </cell>
          <cell r="E595"/>
          <cell r="F595">
            <v>3796.88</v>
          </cell>
          <cell r="G595"/>
          <cell r="H595">
            <v>460733379</v>
          </cell>
          <cell r="I595">
            <v>56328639.460000001</v>
          </cell>
          <cell r="J595">
            <v>14835.5</v>
          </cell>
          <cell r="K595"/>
          <cell r="L595">
            <v>8.17</v>
          </cell>
          <cell r="M595">
            <v>8.17</v>
          </cell>
          <cell r="N595">
            <v>31020.5</v>
          </cell>
          <cell r="O595"/>
          <cell r="P595">
            <v>15.28</v>
          </cell>
          <cell r="Q595">
            <v>58016.32</v>
          </cell>
          <cell r="R595"/>
          <cell r="S595">
            <v>0.28710000000000002</v>
          </cell>
          <cell r="T595">
            <v>0.28710000000000002</v>
          </cell>
          <cell r="U595"/>
          <cell r="V595">
            <v>16171952.380000001</v>
          </cell>
          <cell r="W595"/>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cell r="AH595">
            <v>4428175.9800000004</v>
          </cell>
          <cell r="AI595"/>
          <cell r="AJ595">
            <v>21706368.07</v>
          </cell>
          <cell r="AK595">
            <v>43654503.909999996</v>
          </cell>
          <cell r="AL595">
            <v>0.77499659726381032</v>
          </cell>
          <cell r="AM595"/>
        </row>
        <row r="596">
          <cell r="A596" t="str">
            <v>3304820802600</v>
          </cell>
          <cell r="B596" t="str">
            <v>R O W V A COMM UNIT SCH DIST 208</v>
          </cell>
          <cell r="C596" t="str">
            <v>KNOX</v>
          </cell>
          <cell r="D596" t="str">
            <v>Unit</v>
          </cell>
          <cell r="E596"/>
          <cell r="F596">
            <v>563.53</v>
          </cell>
          <cell r="G596"/>
          <cell r="H596">
            <v>101684886</v>
          </cell>
          <cell r="I596">
            <v>7358439.96</v>
          </cell>
          <cell r="J596">
            <v>13057.76</v>
          </cell>
          <cell r="K596"/>
          <cell r="L596">
            <v>13.81</v>
          </cell>
          <cell r="M596">
            <v>13.81</v>
          </cell>
          <cell r="N596">
            <v>7782.34</v>
          </cell>
          <cell r="O596"/>
          <cell r="P596">
            <v>2.99</v>
          </cell>
          <cell r="Q596">
            <v>1684.95</v>
          </cell>
          <cell r="R596"/>
          <cell r="S596">
            <v>0.59809999999999997</v>
          </cell>
          <cell r="T596">
            <v>0.59809999999999997</v>
          </cell>
          <cell r="U596"/>
          <cell r="V596">
            <v>4401082.9400000004</v>
          </cell>
          <cell r="W596"/>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cell r="AH596">
            <v>172306.27</v>
          </cell>
          <cell r="AI596"/>
          <cell r="AJ596">
            <v>1524932.95</v>
          </cell>
          <cell r="AK596">
            <v>7253663.2600000007</v>
          </cell>
          <cell r="AL596">
            <v>0.98576101720343456</v>
          </cell>
          <cell r="AM596"/>
        </row>
        <row r="597">
          <cell r="A597" t="str">
            <v>3304821002600</v>
          </cell>
          <cell r="B597" t="str">
            <v>WILLIAMSFIELD C U S DIST 210</v>
          </cell>
          <cell r="C597" t="str">
            <v>KNOX</v>
          </cell>
          <cell r="D597" t="str">
            <v>Unit</v>
          </cell>
          <cell r="E597"/>
          <cell r="F597">
            <v>264.12</v>
          </cell>
          <cell r="G597"/>
          <cell r="H597">
            <v>94962235</v>
          </cell>
          <cell r="I597">
            <v>3374415.41</v>
          </cell>
          <cell r="J597">
            <v>12776.06</v>
          </cell>
          <cell r="K597"/>
          <cell r="L597">
            <v>28.14</v>
          </cell>
          <cell r="M597">
            <v>28.14</v>
          </cell>
          <cell r="N597">
            <v>7432.33</v>
          </cell>
          <cell r="O597"/>
          <cell r="P597">
            <v>257.92</v>
          </cell>
          <cell r="Q597">
            <v>68121.83</v>
          </cell>
          <cell r="R597"/>
          <cell r="S597">
            <v>0.98939999999999995</v>
          </cell>
          <cell r="T597">
            <v>0.9</v>
          </cell>
          <cell r="U597"/>
          <cell r="V597">
            <v>3036973.86</v>
          </cell>
          <cell r="W597"/>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cell r="AH597">
            <v>55300.62</v>
          </cell>
          <cell r="AI597"/>
          <cell r="AJ597">
            <v>204945.05</v>
          </cell>
          <cell r="AK597">
            <v>4056842.27</v>
          </cell>
          <cell r="AL597">
            <v>1.2022355807105563</v>
          </cell>
          <cell r="AM597"/>
        </row>
        <row r="598">
          <cell r="A598" t="str">
            <v>3304827602600</v>
          </cell>
          <cell r="B598" t="str">
            <v>ABINGDON - AVON CUSD 276</v>
          </cell>
          <cell r="C598" t="str">
            <v>KNOX</v>
          </cell>
          <cell r="D598" t="str">
            <v>Unit</v>
          </cell>
          <cell r="E598"/>
          <cell r="F598">
            <v>862.21</v>
          </cell>
          <cell r="G598"/>
          <cell r="H598">
            <v>108443112</v>
          </cell>
          <cell r="I598">
            <v>11908491.76</v>
          </cell>
          <cell r="J598">
            <v>13811.59</v>
          </cell>
          <cell r="K598"/>
          <cell r="L598">
            <v>9.1</v>
          </cell>
          <cell r="M598">
            <v>9.1</v>
          </cell>
          <cell r="N598">
            <v>7846.11</v>
          </cell>
          <cell r="O598"/>
          <cell r="P598">
            <v>8.8800000000000008</v>
          </cell>
          <cell r="Q598">
            <v>7656.42</v>
          </cell>
          <cell r="R598"/>
          <cell r="S598">
            <v>0.3342</v>
          </cell>
          <cell r="T598">
            <v>0.3342</v>
          </cell>
          <cell r="U598"/>
          <cell r="V598">
            <v>3979817.94</v>
          </cell>
          <cell r="W598"/>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cell r="AH598">
            <v>455597.66</v>
          </cell>
          <cell r="AI598"/>
          <cell r="AJ598">
            <v>4087160.14</v>
          </cell>
          <cell r="AK598">
            <v>8839494.5199999996</v>
          </cell>
          <cell r="AL598">
            <v>0.74228497597751197</v>
          </cell>
          <cell r="AM598"/>
        </row>
        <row r="599">
          <cell r="A599" t="str">
            <v>3306640402600</v>
          </cell>
          <cell r="B599" t="str">
            <v>MERCER COUNTY SD 404</v>
          </cell>
          <cell r="C599" t="str">
            <v>MERCER</v>
          </cell>
          <cell r="D599" t="str">
            <v>Unit</v>
          </cell>
          <cell r="E599"/>
          <cell r="F599">
            <v>1220.1199999999999</v>
          </cell>
          <cell r="G599"/>
          <cell r="H599">
            <v>175546360</v>
          </cell>
          <cell r="I599">
            <v>16401325.98</v>
          </cell>
          <cell r="J599">
            <v>13442.38</v>
          </cell>
          <cell r="K599"/>
          <cell r="L599">
            <v>10.7</v>
          </cell>
          <cell r="M599">
            <v>10.7</v>
          </cell>
          <cell r="N599">
            <v>13055.28</v>
          </cell>
          <cell r="O599"/>
          <cell r="P599">
            <v>1.9</v>
          </cell>
          <cell r="Q599">
            <v>2318.2199999999998</v>
          </cell>
          <cell r="R599"/>
          <cell r="S599">
            <v>0.4214</v>
          </cell>
          <cell r="T599">
            <v>0.4214</v>
          </cell>
          <cell r="U599"/>
          <cell r="V599">
            <v>6911518.7599999998</v>
          </cell>
          <cell r="W599"/>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cell r="AH599">
            <v>374176.88</v>
          </cell>
          <cell r="AI599"/>
          <cell r="AJ599">
            <v>3954516.19</v>
          </cell>
          <cell r="AK599">
            <v>14110692.699999999</v>
          </cell>
          <cell r="AL599">
            <v>0.86033853099479696</v>
          </cell>
          <cell r="AM599"/>
        </row>
        <row r="600">
          <cell r="A600" t="str">
            <v>3309423802600</v>
          </cell>
          <cell r="B600" t="str">
            <v>MONMOUTH-ROSEVILLE</v>
          </cell>
          <cell r="C600" t="str">
            <v>WARREN</v>
          </cell>
          <cell r="D600" t="str">
            <v>Unit</v>
          </cell>
          <cell r="E600"/>
          <cell r="F600">
            <v>1495</v>
          </cell>
          <cell r="G600"/>
          <cell r="H600">
            <v>146028154</v>
          </cell>
          <cell r="I600">
            <v>22746470.219999999</v>
          </cell>
          <cell r="J600">
            <v>15215.03</v>
          </cell>
          <cell r="K600"/>
          <cell r="L600">
            <v>6.41</v>
          </cell>
          <cell r="M600">
            <v>6.41</v>
          </cell>
          <cell r="N600">
            <v>9582.9500000000007</v>
          </cell>
          <cell r="O600"/>
          <cell r="P600">
            <v>32.14</v>
          </cell>
          <cell r="Q600">
            <v>48049.3</v>
          </cell>
          <cell r="R600"/>
          <cell r="S600">
            <v>0.20760000000000001</v>
          </cell>
          <cell r="T600">
            <v>0.20760000000000001</v>
          </cell>
          <cell r="U600"/>
          <cell r="V600">
            <v>4722167.21</v>
          </cell>
          <cell r="W600"/>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cell r="AH600">
            <v>1516431.4</v>
          </cell>
          <cell r="AI600"/>
          <cell r="AJ600">
            <v>10302225.01</v>
          </cell>
          <cell r="AK600">
            <v>16491750.300000001</v>
          </cell>
          <cell r="AL600">
            <v>0.72502459240904593</v>
          </cell>
          <cell r="AM600"/>
        </row>
        <row r="601">
          <cell r="A601" t="str">
            <v>3309430402600</v>
          </cell>
          <cell r="B601" t="str">
            <v>UNITED CUSD 304</v>
          </cell>
          <cell r="C601" t="str">
            <v>WARREN</v>
          </cell>
          <cell r="D601" t="str">
            <v>Unit</v>
          </cell>
          <cell r="E601"/>
          <cell r="F601">
            <v>887.87</v>
          </cell>
          <cell r="G601"/>
          <cell r="H601">
            <v>205985654</v>
          </cell>
          <cell r="I601">
            <v>11488255.82</v>
          </cell>
          <cell r="J601">
            <v>12939.11</v>
          </cell>
          <cell r="K601"/>
          <cell r="L601">
            <v>17.93</v>
          </cell>
          <cell r="M601">
            <v>17.93</v>
          </cell>
          <cell r="N601">
            <v>15919.5</v>
          </cell>
          <cell r="O601"/>
          <cell r="P601">
            <v>34.22</v>
          </cell>
          <cell r="Q601">
            <v>30382.91</v>
          </cell>
          <cell r="R601"/>
          <cell r="S601">
            <v>0.79959999999999998</v>
          </cell>
          <cell r="T601">
            <v>0.79959999999999998</v>
          </cell>
          <cell r="U601"/>
          <cell r="V601">
            <v>9186009.3499999996</v>
          </cell>
          <cell r="W601"/>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cell r="AH601">
            <v>365695.47</v>
          </cell>
          <cell r="AI601"/>
          <cell r="AJ601">
            <v>1485122.92</v>
          </cell>
          <cell r="AK601">
            <v>12252891.43</v>
          </cell>
          <cell r="AL601">
            <v>1.066558024297199</v>
          </cell>
          <cell r="AM601"/>
        </row>
        <row r="602">
          <cell r="A602" t="str">
            <v>3400000000093</v>
          </cell>
          <cell r="B602" t="str">
            <v>SAFE SCH-LAKE ROE</v>
          </cell>
          <cell r="C602" t="str">
            <v>LAKE</v>
          </cell>
          <cell r="D602" t="str">
            <v>Regional</v>
          </cell>
          <cell r="E602"/>
          <cell r="F602">
            <v>55</v>
          </cell>
          <cell r="G602"/>
          <cell r="H602">
            <v>0</v>
          </cell>
          <cell r="I602">
            <v>857833.04</v>
          </cell>
          <cell r="J602">
            <v>15596.96</v>
          </cell>
          <cell r="K602"/>
          <cell r="L602">
            <v>0</v>
          </cell>
          <cell r="M602">
            <v>0</v>
          </cell>
          <cell r="N602">
            <v>0</v>
          </cell>
          <cell r="O602"/>
          <cell r="P602">
            <v>0</v>
          </cell>
          <cell r="Q602">
            <v>0</v>
          </cell>
          <cell r="R602"/>
          <cell r="S602">
            <v>0</v>
          </cell>
          <cell r="T602">
            <v>0.1</v>
          </cell>
          <cell r="U602"/>
          <cell r="V602">
            <v>85783.3</v>
          </cell>
          <cell r="W602"/>
          <cell r="X602">
            <v>0</v>
          </cell>
          <cell r="Y602">
            <v>440376.51</v>
          </cell>
          <cell r="Z602">
            <v>526159.81000000006</v>
          </cell>
          <cell r="AA602">
            <v>0.6133592266392538</v>
          </cell>
          <cell r="AB602">
            <v>0</v>
          </cell>
          <cell r="AC602">
            <v>0</v>
          </cell>
          <cell r="AD602">
            <v>0</v>
          </cell>
          <cell r="AE602">
            <v>0</v>
          </cell>
          <cell r="AF602">
            <v>85783.3</v>
          </cell>
          <cell r="AG602"/>
          <cell r="AH602">
            <v>0</v>
          </cell>
          <cell r="AI602"/>
          <cell r="AJ602">
            <v>440376.51</v>
          </cell>
          <cell r="AK602">
            <v>526159.81000000006</v>
          </cell>
          <cell r="AL602">
            <v>0.6133592266392538</v>
          </cell>
          <cell r="AM602"/>
        </row>
        <row r="603">
          <cell r="A603" t="str">
            <v>3400000000095</v>
          </cell>
          <cell r="B603" t="str">
            <v>ALOP SCH-LAKE ROE</v>
          </cell>
          <cell r="C603" t="str">
            <v>LAKE</v>
          </cell>
          <cell r="D603" t="str">
            <v>Regional</v>
          </cell>
          <cell r="E603"/>
          <cell r="F603">
            <v>220.31</v>
          </cell>
          <cell r="G603"/>
          <cell r="H603">
            <v>0</v>
          </cell>
          <cell r="I603">
            <v>3433412.4</v>
          </cell>
          <cell r="J603">
            <v>15584.46</v>
          </cell>
          <cell r="K603"/>
          <cell r="L603">
            <v>0</v>
          </cell>
          <cell r="M603">
            <v>0</v>
          </cell>
          <cell r="N603">
            <v>0</v>
          </cell>
          <cell r="O603"/>
          <cell r="P603">
            <v>0</v>
          </cell>
          <cell r="Q603">
            <v>0</v>
          </cell>
          <cell r="R603"/>
          <cell r="S603">
            <v>0</v>
          </cell>
          <cell r="T603">
            <v>0.1</v>
          </cell>
          <cell r="U603"/>
          <cell r="V603">
            <v>343341.24</v>
          </cell>
          <cell r="W603"/>
          <cell r="X603">
            <v>0</v>
          </cell>
          <cell r="Y603">
            <v>4302036.2699999996</v>
          </cell>
          <cell r="Z603">
            <v>4645377.51</v>
          </cell>
          <cell r="AA603">
            <v>1</v>
          </cell>
          <cell r="AB603">
            <v>0</v>
          </cell>
          <cell r="AC603">
            <v>0</v>
          </cell>
          <cell r="AD603">
            <v>0</v>
          </cell>
          <cell r="AE603">
            <v>0</v>
          </cell>
          <cell r="AF603">
            <v>343341.24</v>
          </cell>
          <cell r="AG603"/>
          <cell r="AH603">
            <v>0</v>
          </cell>
          <cell r="AI603"/>
          <cell r="AJ603">
            <v>4302036.2699999996</v>
          </cell>
          <cell r="AK603">
            <v>4645377.51</v>
          </cell>
          <cell r="AL603">
            <v>1.3529914175180353</v>
          </cell>
          <cell r="AM603"/>
        </row>
        <row r="604">
          <cell r="A604" t="str">
            <v>3404900100200</v>
          </cell>
          <cell r="B604" t="str">
            <v>WINTHROP HARBOR SCHOOL DIST 1</v>
          </cell>
          <cell r="C604" t="str">
            <v>LAKE</v>
          </cell>
          <cell r="D604" t="str">
            <v>Elementary</v>
          </cell>
          <cell r="E604"/>
          <cell r="F604">
            <v>572.75</v>
          </cell>
          <cell r="G604"/>
          <cell r="H604">
            <v>115611035</v>
          </cell>
          <cell r="I604">
            <v>8402648.2200000007</v>
          </cell>
          <cell r="J604">
            <v>14670.7</v>
          </cell>
          <cell r="K604"/>
          <cell r="L604">
            <v>13.75</v>
          </cell>
          <cell r="M604">
            <v>9.51</v>
          </cell>
          <cell r="N604">
            <v>5446.85</v>
          </cell>
          <cell r="O604"/>
          <cell r="P604">
            <v>6.6</v>
          </cell>
          <cell r="Q604">
            <v>3780.15</v>
          </cell>
          <cell r="R604"/>
          <cell r="S604">
            <v>0.35589999999999999</v>
          </cell>
          <cell r="T604">
            <v>0.35589999999999999</v>
          </cell>
          <cell r="U604"/>
          <cell r="V604">
            <v>2990502.5</v>
          </cell>
          <cell r="W604"/>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cell r="AH604">
            <v>127005.32</v>
          </cell>
          <cell r="AI604"/>
          <cell r="AJ604">
            <v>1642614.87</v>
          </cell>
          <cell r="AK604">
            <v>5409957.4399999995</v>
          </cell>
          <cell r="AL604">
            <v>0.64383957275793213</v>
          </cell>
          <cell r="AM604"/>
        </row>
        <row r="605">
          <cell r="A605" t="str">
            <v>3404900300400</v>
          </cell>
          <cell r="B605" t="str">
            <v>BEACH PARK C C SCHOOL DIST 3</v>
          </cell>
          <cell r="C605" t="str">
            <v>LAKE</v>
          </cell>
          <cell r="D605" t="str">
            <v>Elementary</v>
          </cell>
          <cell r="E605"/>
          <cell r="F605">
            <v>2021.96</v>
          </cell>
          <cell r="G605"/>
          <cell r="H605">
            <v>335726391</v>
          </cell>
          <cell r="I605">
            <v>33167761.84</v>
          </cell>
          <cell r="J605">
            <v>16403.759999999998</v>
          </cell>
          <cell r="K605"/>
          <cell r="L605">
            <v>10.119999999999999</v>
          </cell>
          <cell r="M605">
            <v>7</v>
          </cell>
          <cell r="N605">
            <v>14153.72</v>
          </cell>
          <cell r="O605"/>
          <cell r="P605">
            <v>25.8</v>
          </cell>
          <cell r="Q605">
            <v>52166.559999999998</v>
          </cell>
          <cell r="R605"/>
          <cell r="S605">
            <v>0.23269999999999999</v>
          </cell>
          <cell r="T605">
            <v>0.23269999999999999</v>
          </cell>
          <cell r="U605"/>
          <cell r="V605">
            <v>7718138.1799999997</v>
          </cell>
          <cell r="W605"/>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cell r="AH605">
            <v>1462629.05</v>
          </cell>
          <cell r="AI605"/>
          <cell r="AJ605">
            <v>12674810.02</v>
          </cell>
          <cell r="AK605">
            <v>22273388.229999997</v>
          </cell>
          <cell r="AL605">
            <v>0.67153726975748196</v>
          </cell>
          <cell r="AM605"/>
        </row>
        <row r="606">
          <cell r="A606" t="str">
            <v>3404900600200</v>
          </cell>
          <cell r="B606" t="str">
            <v>ZION ELEMENTARY SCHOOL DISTRICT 6</v>
          </cell>
          <cell r="C606" t="str">
            <v>LAKE</v>
          </cell>
          <cell r="D606" t="str">
            <v>Elementary</v>
          </cell>
          <cell r="E606"/>
          <cell r="F606">
            <v>2131.21</v>
          </cell>
          <cell r="G606"/>
          <cell r="H606">
            <v>216565055</v>
          </cell>
          <cell r="I606">
            <v>37879697.729999997</v>
          </cell>
          <cell r="J606">
            <v>17773.79</v>
          </cell>
          <cell r="K606"/>
          <cell r="L606">
            <v>5.71</v>
          </cell>
          <cell r="M606">
            <v>3.95</v>
          </cell>
          <cell r="N606">
            <v>8418.27</v>
          </cell>
          <cell r="O606"/>
          <cell r="P606">
            <v>66.09</v>
          </cell>
          <cell r="Q606">
            <v>140851.66</v>
          </cell>
          <cell r="R606"/>
          <cell r="S606">
            <v>0.12130000000000001</v>
          </cell>
          <cell r="T606">
            <v>0.12130000000000001</v>
          </cell>
          <cell r="U606"/>
          <cell r="V606">
            <v>4594807.33</v>
          </cell>
          <cell r="W606"/>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cell r="AH606">
            <v>4921046.9000000004</v>
          </cell>
          <cell r="AI606"/>
          <cell r="AJ606">
            <v>25590072.27</v>
          </cell>
          <cell r="AK606">
            <v>35823377.950000003</v>
          </cell>
          <cell r="AL606">
            <v>0.94571446175053742</v>
          </cell>
          <cell r="AM606"/>
        </row>
        <row r="607">
          <cell r="A607" t="str">
            <v>3404902400400</v>
          </cell>
          <cell r="B607" t="str">
            <v>MILLBURN C C SCHOOL DIST 24</v>
          </cell>
          <cell r="C607" t="str">
            <v>LAKE</v>
          </cell>
          <cell r="D607" t="str">
            <v>Elementary</v>
          </cell>
          <cell r="E607"/>
          <cell r="F607">
            <v>1102</v>
          </cell>
          <cell r="G607"/>
          <cell r="H607">
            <v>229287092</v>
          </cell>
          <cell r="I607">
            <v>14605391.449999999</v>
          </cell>
          <cell r="J607">
            <v>13253.53</v>
          </cell>
          <cell r="K607"/>
          <cell r="L607">
            <v>15.69</v>
          </cell>
          <cell r="M607">
            <v>10.86</v>
          </cell>
          <cell r="N607">
            <v>11967.72</v>
          </cell>
          <cell r="O607"/>
          <cell r="P607">
            <v>1.48</v>
          </cell>
          <cell r="Q607">
            <v>1630.96</v>
          </cell>
          <cell r="R607"/>
          <cell r="S607">
            <v>0.4304</v>
          </cell>
          <cell r="T607">
            <v>0.4304</v>
          </cell>
          <cell r="U607"/>
          <cell r="V607">
            <v>6286160.4800000004</v>
          </cell>
          <cell r="W607"/>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cell r="AH607">
            <v>36444.300000000003</v>
          </cell>
          <cell r="AI607"/>
          <cell r="AJ607">
            <v>4479978.3600000003</v>
          </cell>
          <cell r="AK607">
            <v>13017891.66</v>
          </cell>
          <cell r="AL607">
            <v>0.89130727543766042</v>
          </cell>
          <cell r="AM607"/>
        </row>
        <row r="608">
          <cell r="A608" t="str">
            <v>3404903300200</v>
          </cell>
          <cell r="B608" t="str">
            <v>EMMONS SCHOOL DISTRICT 33</v>
          </cell>
          <cell r="C608" t="str">
            <v>LAKE</v>
          </cell>
          <cell r="D608" t="str">
            <v>Elementary</v>
          </cell>
          <cell r="E608"/>
          <cell r="F608">
            <v>301.63</v>
          </cell>
          <cell r="G608"/>
          <cell r="H608">
            <v>111981558</v>
          </cell>
          <cell r="I608">
            <v>3974421.68</v>
          </cell>
          <cell r="J608">
            <v>13176.48</v>
          </cell>
          <cell r="K608"/>
          <cell r="L608">
            <v>28.17</v>
          </cell>
          <cell r="M608">
            <v>19.5</v>
          </cell>
          <cell r="N608">
            <v>5881.78</v>
          </cell>
          <cell r="O608"/>
          <cell r="P608">
            <v>55.05</v>
          </cell>
          <cell r="Q608">
            <v>16604.73</v>
          </cell>
          <cell r="R608"/>
          <cell r="S608">
            <v>0.85680000000000001</v>
          </cell>
          <cell r="T608">
            <v>0.85680000000000001</v>
          </cell>
          <cell r="U608"/>
          <cell r="V608">
            <v>3405284.49</v>
          </cell>
          <cell r="W608"/>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cell r="AH608">
            <v>20991.22</v>
          </cell>
          <cell r="AI608"/>
          <cell r="AJ608">
            <v>217587.5</v>
          </cell>
          <cell r="AK608">
            <v>4258424.68</v>
          </cell>
          <cell r="AL608">
            <v>1.0714576919276466</v>
          </cell>
          <cell r="AM608"/>
        </row>
        <row r="609">
          <cell r="A609" t="str">
            <v>3404903400400</v>
          </cell>
          <cell r="B609" t="str">
            <v>ANTIOCH C C SCHOOL DISTRICT 34</v>
          </cell>
          <cell r="C609" t="str">
            <v>LAKE</v>
          </cell>
          <cell r="D609" t="str">
            <v>Elementary</v>
          </cell>
          <cell r="E609"/>
          <cell r="F609">
            <v>2607.21</v>
          </cell>
          <cell r="G609"/>
          <cell r="H609">
            <v>602336797</v>
          </cell>
          <cell r="I609">
            <v>36212649.619999997</v>
          </cell>
          <cell r="J609">
            <v>13889.42</v>
          </cell>
          <cell r="K609"/>
          <cell r="L609">
            <v>16.63</v>
          </cell>
          <cell r="M609">
            <v>11.51</v>
          </cell>
          <cell r="N609">
            <v>30008.98</v>
          </cell>
          <cell r="O609"/>
          <cell r="P609">
            <v>0.32</v>
          </cell>
          <cell r="Q609">
            <v>834.3</v>
          </cell>
          <cell r="R609"/>
          <cell r="S609">
            <v>0.46729999999999999</v>
          </cell>
          <cell r="T609">
            <v>0.46729999999999999</v>
          </cell>
          <cell r="U609"/>
          <cell r="V609">
            <v>16922171.16</v>
          </cell>
          <cell r="W609"/>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cell r="AH609">
            <v>357747.17</v>
          </cell>
          <cell r="AI609"/>
          <cell r="AJ609">
            <v>6292345.4400000004</v>
          </cell>
          <cell r="AK609">
            <v>28882390.310000002</v>
          </cell>
          <cell r="AL609">
            <v>0.79757738285045165</v>
          </cell>
          <cell r="AM609"/>
        </row>
        <row r="610">
          <cell r="A610" t="str">
            <v>3404903600200</v>
          </cell>
          <cell r="B610" t="str">
            <v>GRASS LAKE SCHOOL DIST 36</v>
          </cell>
          <cell r="C610" t="str">
            <v>LAKE</v>
          </cell>
          <cell r="D610" t="str">
            <v>Elementary</v>
          </cell>
          <cell r="E610"/>
          <cell r="F610">
            <v>172</v>
          </cell>
          <cell r="G610"/>
          <cell r="H610">
            <v>89474793</v>
          </cell>
          <cell r="I610">
            <v>2393275.59</v>
          </cell>
          <cell r="J610">
            <v>13914.39</v>
          </cell>
          <cell r="K610"/>
          <cell r="L610">
            <v>37.380000000000003</v>
          </cell>
          <cell r="M610">
            <v>25.87</v>
          </cell>
          <cell r="N610">
            <v>4449.6400000000003</v>
          </cell>
          <cell r="O610"/>
          <cell r="P610">
            <v>190.16</v>
          </cell>
          <cell r="Q610">
            <v>32707.52</v>
          </cell>
          <cell r="R610"/>
          <cell r="S610">
            <v>0.97619999999999996</v>
          </cell>
          <cell r="T610">
            <v>0.9</v>
          </cell>
          <cell r="U610"/>
          <cell r="V610">
            <v>2153948.0299999998</v>
          </cell>
          <cell r="W610"/>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cell r="AH610">
            <v>27066.52</v>
          </cell>
          <cell r="AI610"/>
          <cell r="AJ610">
            <v>151486.94</v>
          </cell>
          <cell r="AK610">
            <v>3562482.16</v>
          </cell>
          <cell r="AL610">
            <v>1.4885382088403787</v>
          </cell>
          <cell r="AM610"/>
        </row>
        <row r="611">
          <cell r="A611" t="str">
            <v>3404903700200</v>
          </cell>
          <cell r="B611" t="str">
            <v>GAVIN SCHOOL DIST 37</v>
          </cell>
          <cell r="C611" t="str">
            <v>LAKE</v>
          </cell>
          <cell r="D611" t="str">
            <v>Elementary</v>
          </cell>
          <cell r="E611"/>
          <cell r="F611">
            <v>734.8</v>
          </cell>
          <cell r="G611"/>
          <cell r="H611">
            <v>167149637</v>
          </cell>
          <cell r="I611">
            <v>11747754.130000001</v>
          </cell>
          <cell r="J611">
            <v>15987.68</v>
          </cell>
          <cell r="K611"/>
          <cell r="L611">
            <v>14.22</v>
          </cell>
          <cell r="M611">
            <v>9.84</v>
          </cell>
          <cell r="N611">
            <v>7230.43</v>
          </cell>
          <cell r="O611"/>
          <cell r="P611">
            <v>5.01</v>
          </cell>
          <cell r="Q611">
            <v>3681.34</v>
          </cell>
          <cell r="R611"/>
          <cell r="S611">
            <v>0.37369999999999998</v>
          </cell>
          <cell r="T611">
            <v>0.37369999999999998</v>
          </cell>
          <cell r="U611"/>
          <cell r="V611">
            <v>4390135.71</v>
          </cell>
          <cell r="W611"/>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cell r="AH611">
            <v>543135.65</v>
          </cell>
          <cell r="AI611"/>
          <cell r="AJ611">
            <v>2916684.64</v>
          </cell>
          <cell r="AK611">
            <v>7867187.8000000007</v>
          </cell>
          <cell r="AL611">
            <v>0.66967589829869889</v>
          </cell>
          <cell r="AM611"/>
        </row>
        <row r="612">
          <cell r="A612" t="str">
            <v>3404903800200</v>
          </cell>
          <cell r="B612" t="str">
            <v>BIG HOLLOW SCHOOL DIST 38</v>
          </cell>
          <cell r="C612" t="str">
            <v>LAKE</v>
          </cell>
          <cell r="D612" t="str">
            <v>Elementary</v>
          </cell>
          <cell r="E612"/>
          <cell r="F612">
            <v>1711.12</v>
          </cell>
          <cell r="G612"/>
          <cell r="H612">
            <v>336108723</v>
          </cell>
          <cell r="I612">
            <v>24570091.960000001</v>
          </cell>
          <cell r="J612">
            <v>14359.07</v>
          </cell>
          <cell r="K612"/>
          <cell r="L612">
            <v>13.67</v>
          </cell>
          <cell r="M612">
            <v>9.4600000000000009</v>
          </cell>
          <cell r="N612">
            <v>16187.19</v>
          </cell>
          <cell r="O612"/>
          <cell r="P612">
            <v>6.86</v>
          </cell>
          <cell r="Q612">
            <v>11738.28</v>
          </cell>
          <cell r="R612"/>
          <cell r="S612">
            <v>0.35320000000000001</v>
          </cell>
          <cell r="T612">
            <v>0.35320000000000001</v>
          </cell>
          <cell r="U612"/>
          <cell r="V612">
            <v>8678156.4800000004</v>
          </cell>
          <cell r="W612"/>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cell r="AH612">
            <v>219528.76</v>
          </cell>
          <cell r="AI612"/>
          <cell r="AJ612">
            <v>6901435.0700000003</v>
          </cell>
          <cell r="AK612">
            <v>16915647.48</v>
          </cell>
          <cell r="AL612">
            <v>0.68846496413357339</v>
          </cell>
          <cell r="AM612"/>
        </row>
        <row r="613">
          <cell r="A613" t="str">
            <v>3404904100400</v>
          </cell>
          <cell r="B613" t="str">
            <v>LAKE VILLA C C SCHOOL DIST 41</v>
          </cell>
          <cell r="C613" t="str">
            <v>LAKE</v>
          </cell>
          <cell r="D613" t="str">
            <v>Elementary</v>
          </cell>
          <cell r="E613"/>
          <cell r="F613">
            <v>2403.06</v>
          </cell>
          <cell r="G613"/>
          <cell r="H613">
            <v>516130491</v>
          </cell>
          <cell r="I613">
            <v>34520192.140000001</v>
          </cell>
          <cell r="J613">
            <v>14365.09</v>
          </cell>
          <cell r="K613"/>
          <cell r="L613">
            <v>14.95</v>
          </cell>
          <cell r="M613">
            <v>10.35</v>
          </cell>
          <cell r="N613">
            <v>24871.67</v>
          </cell>
          <cell r="O613"/>
          <cell r="P613">
            <v>2.99</v>
          </cell>
          <cell r="Q613">
            <v>7185.14</v>
          </cell>
          <cell r="R613"/>
          <cell r="S613">
            <v>0.40179999999999999</v>
          </cell>
          <cell r="T613">
            <v>0.40179999999999999</v>
          </cell>
          <cell r="U613"/>
          <cell r="V613">
            <v>13870213.199999999</v>
          </cell>
          <cell r="W613"/>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cell r="AH613">
            <v>349420.48</v>
          </cell>
          <cell r="AI613"/>
          <cell r="AJ613">
            <v>8276229.9500000002</v>
          </cell>
          <cell r="AK613">
            <v>24116569.010000002</v>
          </cell>
          <cell r="AL613">
            <v>0.69862209666136588</v>
          </cell>
          <cell r="AM613"/>
        </row>
        <row r="614">
          <cell r="A614" t="str">
            <v>3404904600400</v>
          </cell>
          <cell r="B614" t="str">
            <v>GRAYSLAKE C C SCHOOL DISTRICT 46</v>
          </cell>
          <cell r="C614" t="str">
            <v>LAKE</v>
          </cell>
          <cell r="D614" t="str">
            <v>Elementary</v>
          </cell>
          <cell r="E614"/>
          <cell r="F614">
            <v>3583.8</v>
          </cell>
          <cell r="G614"/>
          <cell r="H614">
            <v>606187579</v>
          </cell>
          <cell r="I614">
            <v>52073204.210000001</v>
          </cell>
          <cell r="J614">
            <v>14530.16</v>
          </cell>
          <cell r="K614"/>
          <cell r="L614">
            <v>11.64</v>
          </cell>
          <cell r="M614">
            <v>8.0500000000000007</v>
          </cell>
          <cell r="N614">
            <v>28849.59</v>
          </cell>
          <cell r="O614"/>
          <cell r="P614">
            <v>16.239999999999998</v>
          </cell>
          <cell r="Q614">
            <v>58200.91</v>
          </cell>
          <cell r="R614"/>
          <cell r="S614">
            <v>0.28120000000000001</v>
          </cell>
          <cell r="T614">
            <v>0.28120000000000001</v>
          </cell>
          <cell r="U614"/>
          <cell r="V614">
            <v>14642985.02</v>
          </cell>
          <cell r="W614"/>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cell r="AH614">
            <v>554805.93999999994</v>
          </cell>
          <cell r="AI614"/>
          <cell r="AJ614">
            <v>16113489.289999999</v>
          </cell>
          <cell r="AK614">
            <v>35208100.269999996</v>
          </cell>
          <cell r="AL614">
            <v>0.67612701780388473</v>
          </cell>
          <cell r="AM614"/>
        </row>
        <row r="615">
          <cell r="A615" t="str">
            <v>3404905000400</v>
          </cell>
          <cell r="B615" t="str">
            <v>WOODLAND C C SCHOOL DIST 50</v>
          </cell>
          <cell r="C615" t="str">
            <v>LAKE</v>
          </cell>
          <cell r="D615" t="str">
            <v>Elementary</v>
          </cell>
          <cell r="E615"/>
          <cell r="F615">
            <v>5283.05</v>
          </cell>
          <cell r="G615"/>
          <cell r="H615">
            <v>1622727959</v>
          </cell>
          <cell r="I615">
            <v>79148991.969999999</v>
          </cell>
          <cell r="J615">
            <v>14981.68</v>
          </cell>
          <cell r="K615"/>
          <cell r="L615">
            <v>20.5</v>
          </cell>
          <cell r="M615">
            <v>14.19</v>
          </cell>
          <cell r="N615">
            <v>74966.47</v>
          </cell>
          <cell r="O615"/>
          <cell r="P615">
            <v>4.45</v>
          </cell>
          <cell r="Q615">
            <v>23509.57</v>
          </cell>
          <cell r="R615"/>
          <cell r="S615">
            <v>0.61909999999999998</v>
          </cell>
          <cell r="T615">
            <v>0.61909999999999998</v>
          </cell>
          <cell r="U615"/>
          <cell r="V615">
            <v>49001140.920000002</v>
          </cell>
          <cell r="W615"/>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cell r="AH615">
            <v>1072527.3899999999</v>
          </cell>
          <cell r="AI615"/>
          <cell r="AJ615">
            <v>10595325.060000001</v>
          </cell>
          <cell r="AK615">
            <v>72886537.840000004</v>
          </cell>
          <cell r="AL615">
            <v>0.9208776514503979</v>
          </cell>
          <cell r="AM615"/>
        </row>
        <row r="616">
          <cell r="A616" t="str">
            <v>3404905600200</v>
          </cell>
          <cell r="B616" t="str">
            <v>GURNEE SCHOOL DIST 56</v>
          </cell>
          <cell r="C616" t="str">
            <v>LAKE</v>
          </cell>
          <cell r="D616" t="str">
            <v>Elementary</v>
          </cell>
          <cell r="E616"/>
          <cell r="F616">
            <v>1887.31</v>
          </cell>
          <cell r="G616"/>
          <cell r="H616">
            <v>539908534</v>
          </cell>
          <cell r="I616">
            <v>29328234.140000001</v>
          </cell>
          <cell r="J616">
            <v>15539.7</v>
          </cell>
          <cell r="K616"/>
          <cell r="L616">
            <v>18.399999999999999</v>
          </cell>
          <cell r="M616">
            <v>12.73</v>
          </cell>
          <cell r="N616">
            <v>24025.45</v>
          </cell>
          <cell r="O616"/>
          <cell r="P616">
            <v>0.42</v>
          </cell>
          <cell r="Q616">
            <v>792.67</v>
          </cell>
          <cell r="R616"/>
          <cell r="S616">
            <v>0.53720000000000001</v>
          </cell>
          <cell r="T616">
            <v>0.53720000000000001</v>
          </cell>
          <cell r="U616"/>
          <cell r="V616">
            <v>15755127.380000001</v>
          </cell>
          <cell r="W616"/>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cell r="AH616">
            <v>820248.31</v>
          </cell>
          <cell r="AI616"/>
          <cell r="AJ616">
            <v>2765640.45</v>
          </cell>
          <cell r="AK616">
            <v>23791227.390000001</v>
          </cell>
          <cell r="AL616">
            <v>0.81120558695866984</v>
          </cell>
          <cell r="AM616"/>
        </row>
        <row r="617">
          <cell r="A617" t="str">
            <v>3404906002600</v>
          </cell>
          <cell r="B617" t="str">
            <v>WAUKEGAN C U SCHOOL DIST 60</v>
          </cell>
          <cell r="C617" t="str">
            <v>LAKE</v>
          </cell>
          <cell r="D617" t="str">
            <v>Unit</v>
          </cell>
          <cell r="E617"/>
          <cell r="F617">
            <v>14361.29</v>
          </cell>
          <cell r="G617"/>
          <cell r="H617">
            <v>633666826</v>
          </cell>
          <cell r="I617">
            <v>264346192.91999999</v>
          </cell>
          <cell r="J617">
            <v>18406.849999999999</v>
          </cell>
          <cell r="K617"/>
          <cell r="L617">
            <v>2.39</v>
          </cell>
          <cell r="M617">
            <v>2.39</v>
          </cell>
          <cell r="N617">
            <v>34323.480000000003</v>
          </cell>
          <cell r="O617"/>
          <cell r="P617">
            <v>93.89</v>
          </cell>
          <cell r="Q617">
            <v>1348381.51</v>
          </cell>
          <cell r="R617"/>
          <cell r="S617">
            <v>8.1900000000000001E-2</v>
          </cell>
          <cell r="T617">
            <v>8.1900000000000001E-2</v>
          </cell>
          <cell r="U617"/>
          <cell r="V617">
            <v>21649953.199999999</v>
          </cell>
          <cell r="W617"/>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cell r="AH617">
            <v>34792431.840000004</v>
          </cell>
          <cell r="AI617"/>
          <cell r="AJ617">
            <v>151056018.06999999</v>
          </cell>
          <cell r="AK617">
            <v>199052360.07999998</v>
          </cell>
          <cell r="AL617">
            <v>0.75299877740338739</v>
          </cell>
          <cell r="AM617"/>
        </row>
        <row r="618">
          <cell r="A618" t="str">
            <v>3404906500200</v>
          </cell>
          <cell r="B618" t="str">
            <v>LAKE BLUFF ELEM SCHOOL DIST 65</v>
          </cell>
          <cell r="C618" t="str">
            <v>LAKE</v>
          </cell>
          <cell r="D618" t="str">
            <v>Elementary</v>
          </cell>
          <cell r="E618"/>
          <cell r="F618">
            <v>852.96</v>
          </cell>
          <cell r="G618"/>
          <cell r="H618">
            <v>652420803</v>
          </cell>
          <cell r="I618">
            <v>11243833.810000001</v>
          </cell>
          <cell r="J618">
            <v>13182.13</v>
          </cell>
          <cell r="K618"/>
          <cell r="L618">
            <v>58.02</v>
          </cell>
          <cell r="M618">
            <v>40.159999999999997</v>
          </cell>
          <cell r="N618">
            <v>34254.870000000003</v>
          </cell>
          <cell r="O618"/>
          <cell r="P618">
            <v>788.48</v>
          </cell>
          <cell r="Q618">
            <v>672541.9</v>
          </cell>
          <cell r="R618"/>
          <cell r="S618">
            <v>0.99990000000000001</v>
          </cell>
          <cell r="T618">
            <v>0.9</v>
          </cell>
          <cell r="U618"/>
          <cell r="V618">
            <v>10119450.42</v>
          </cell>
          <cell r="W618"/>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cell r="AH618">
            <v>30530</v>
          </cell>
          <cell r="AI618"/>
          <cell r="AJ618">
            <v>565077.06999999995</v>
          </cell>
          <cell r="AK618">
            <v>16759775.850000001</v>
          </cell>
          <cell r="AL618">
            <v>1.4905748460186465</v>
          </cell>
          <cell r="AM618"/>
        </row>
        <row r="619">
          <cell r="A619" t="str">
            <v>3404906700500</v>
          </cell>
          <cell r="B619" t="str">
            <v>LAKE FOREST SCHOOL DIST 67</v>
          </cell>
          <cell r="C619" t="str">
            <v>LAKE</v>
          </cell>
          <cell r="D619" t="str">
            <v>Elementary</v>
          </cell>
          <cell r="E619"/>
          <cell r="F619">
            <v>1628.75</v>
          </cell>
          <cell r="G619"/>
          <cell r="H619">
            <v>2323850786</v>
          </cell>
          <cell r="I619">
            <v>20479061.59</v>
          </cell>
          <cell r="J619">
            <v>12573.48</v>
          </cell>
          <cell r="K619"/>
          <cell r="L619">
            <v>113.47</v>
          </cell>
          <cell r="M619">
            <v>78.55</v>
          </cell>
          <cell r="N619">
            <v>127938.31</v>
          </cell>
          <cell r="O619"/>
          <cell r="P619">
            <v>4418.26</v>
          </cell>
          <cell r="Q619">
            <v>7196240.9699999997</v>
          </cell>
          <cell r="R619"/>
          <cell r="S619">
            <v>1</v>
          </cell>
          <cell r="T619">
            <v>0.9</v>
          </cell>
          <cell r="U619"/>
          <cell r="V619">
            <v>18431155.43</v>
          </cell>
          <cell r="W619"/>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cell r="AH619">
            <v>25677.15</v>
          </cell>
          <cell r="AI619"/>
          <cell r="AJ619">
            <v>1014478.8</v>
          </cell>
          <cell r="AK619">
            <v>35877621.759999998</v>
          </cell>
          <cell r="AL619">
            <v>1.7519172742524087</v>
          </cell>
          <cell r="AM619"/>
        </row>
        <row r="620">
          <cell r="A620" t="str">
            <v>3404906800200</v>
          </cell>
          <cell r="B620" t="str">
            <v>OAK GROVE SCHOOL DIST 68</v>
          </cell>
          <cell r="C620" t="str">
            <v>LAKE</v>
          </cell>
          <cell r="D620" t="str">
            <v>Elementary</v>
          </cell>
          <cell r="E620"/>
          <cell r="F620">
            <v>935</v>
          </cell>
          <cell r="G620"/>
          <cell r="H620">
            <v>562863922</v>
          </cell>
          <cell r="I620">
            <v>11928068.91</v>
          </cell>
          <cell r="J620">
            <v>12757.29</v>
          </cell>
          <cell r="K620"/>
          <cell r="L620">
            <v>47.18</v>
          </cell>
          <cell r="M620">
            <v>32.659999999999997</v>
          </cell>
          <cell r="N620">
            <v>30537.1</v>
          </cell>
          <cell r="O620"/>
          <cell r="P620">
            <v>423.53</v>
          </cell>
          <cell r="Q620">
            <v>396000.55</v>
          </cell>
          <cell r="R620"/>
          <cell r="S620">
            <v>0.99839999999999995</v>
          </cell>
          <cell r="T620">
            <v>0.9</v>
          </cell>
          <cell r="U620"/>
          <cell r="V620">
            <v>10735262.01</v>
          </cell>
          <cell r="W620"/>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cell r="AH620">
            <v>10529.3</v>
          </cell>
          <cell r="AI620"/>
          <cell r="AJ620">
            <v>435237.01</v>
          </cell>
          <cell r="AK620">
            <v>16539411.800000001</v>
          </cell>
          <cell r="AL620">
            <v>1.3865959297178474</v>
          </cell>
          <cell r="AM620"/>
        </row>
        <row r="621">
          <cell r="A621" t="str">
            <v>3404907000200</v>
          </cell>
          <cell r="B621" t="str">
            <v>LIBERTYVILLE SCHOOL DIST 70</v>
          </cell>
          <cell r="C621" t="str">
            <v>LAKE</v>
          </cell>
          <cell r="D621" t="str">
            <v>Elementary</v>
          </cell>
          <cell r="E621"/>
          <cell r="F621">
            <v>2160.14</v>
          </cell>
          <cell r="G621"/>
          <cell r="H621">
            <v>1051870529</v>
          </cell>
          <cell r="I621">
            <v>27681517.600000001</v>
          </cell>
          <cell r="J621">
            <v>12814.68</v>
          </cell>
          <cell r="K621"/>
          <cell r="L621">
            <v>37.99</v>
          </cell>
          <cell r="M621">
            <v>26.3</v>
          </cell>
          <cell r="N621">
            <v>56811.68</v>
          </cell>
          <cell r="O621"/>
          <cell r="P621">
            <v>202.2</v>
          </cell>
          <cell r="Q621">
            <v>436780.3</v>
          </cell>
          <cell r="R621"/>
          <cell r="S621">
            <v>0.97940000000000005</v>
          </cell>
          <cell r="T621">
            <v>0.9</v>
          </cell>
          <cell r="U621"/>
          <cell r="V621">
            <v>24913365.84</v>
          </cell>
          <cell r="W621"/>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cell r="AH621">
            <v>63069.3</v>
          </cell>
          <cell r="AI621"/>
          <cell r="AJ621">
            <v>1798307</v>
          </cell>
          <cell r="AK621">
            <v>33841703.739999995</v>
          </cell>
          <cell r="AL621">
            <v>1.222537876319324</v>
          </cell>
          <cell r="AM621"/>
        </row>
        <row r="622">
          <cell r="A622" t="str">
            <v>3404907200200</v>
          </cell>
          <cell r="B622" t="str">
            <v>RONDOUT SCHOOL DIST 72</v>
          </cell>
          <cell r="C622" t="str">
            <v>LAKE</v>
          </cell>
          <cell r="D622" t="str">
            <v>Elementary</v>
          </cell>
          <cell r="E622"/>
          <cell r="F622">
            <v>152</v>
          </cell>
          <cell r="G622"/>
          <cell r="H622">
            <v>300282159</v>
          </cell>
          <cell r="I622">
            <v>2022323.07</v>
          </cell>
          <cell r="J622">
            <v>13304.75</v>
          </cell>
          <cell r="K622"/>
          <cell r="L622">
            <v>148.47999999999999</v>
          </cell>
          <cell r="M622">
            <v>102.79</v>
          </cell>
          <cell r="N622">
            <v>15624.08</v>
          </cell>
          <cell r="O622"/>
          <cell r="P622">
            <v>8228.2999999999993</v>
          </cell>
          <cell r="Q622">
            <v>1250701.6000000001</v>
          </cell>
          <cell r="R622"/>
          <cell r="S622">
            <v>1</v>
          </cell>
          <cell r="T622">
            <v>0.9</v>
          </cell>
          <cell r="U622"/>
          <cell r="V622">
            <v>1820090.76</v>
          </cell>
          <cell r="W622"/>
          <cell r="X622">
            <v>141107.96</v>
          </cell>
          <cell r="Y622">
            <v>103892.56999999999</v>
          </cell>
          <cell r="Z622">
            <v>2065091.29</v>
          </cell>
          <cell r="AA622">
            <v>1</v>
          </cell>
          <cell r="AB622">
            <v>316259206</v>
          </cell>
          <cell r="AC622">
            <v>1.7136200000000001E-2</v>
          </cell>
          <cell r="AD622">
            <v>5419481</v>
          </cell>
          <cell r="AE622">
            <v>3239451.21</v>
          </cell>
          <cell r="AF622">
            <v>5059541.97</v>
          </cell>
          <cell r="AG622"/>
          <cell r="AH622">
            <v>5442.15</v>
          </cell>
          <cell r="AI622"/>
          <cell r="AJ622">
            <v>103892.57</v>
          </cell>
          <cell r="AK622">
            <v>5304542.5</v>
          </cell>
          <cell r="AL622">
            <v>2.6229946039234968</v>
          </cell>
          <cell r="AM622"/>
        </row>
        <row r="623">
          <cell r="A623" t="str">
            <v>3404907300400</v>
          </cell>
          <cell r="B623" t="str">
            <v>HAWTHORN C C SCHOOL DIST 73</v>
          </cell>
          <cell r="C623" t="str">
            <v>LAKE</v>
          </cell>
          <cell r="D623" t="str">
            <v>Elementary</v>
          </cell>
          <cell r="E623"/>
          <cell r="F623">
            <v>3630.54</v>
          </cell>
          <cell r="G623"/>
          <cell r="H623">
            <v>1306704023</v>
          </cell>
          <cell r="I623">
            <v>52840875.219999999</v>
          </cell>
          <cell r="J623">
            <v>14554.54</v>
          </cell>
          <cell r="K623"/>
          <cell r="L623">
            <v>24.72</v>
          </cell>
          <cell r="M623">
            <v>17.11</v>
          </cell>
          <cell r="N623">
            <v>62118.53</v>
          </cell>
          <cell r="O623"/>
          <cell r="P623">
            <v>25.3</v>
          </cell>
          <cell r="Q623">
            <v>91852.66</v>
          </cell>
          <cell r="R623"/>
          <cell r="S623">
            <v>0.76500000000000001</v>
          </cell>
          <cell r="T623">
            <v>0.76500000000000001</v>
          </cell>
          <cell r="U623"/>
          <cell r="V623">
            <v>40423269.539999999</v>
          </cell>
          <cell r="W623"/>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cell r="AH623">
            <v>557074.48</v>
          </cell>
          <cell r="AI623"/>
          <cell r="AJ623">
            <v>4370344.78</v>
          </cell>
          <cell r="AK623">
            <v>48910446.350000001</v>
          </cell>
          <cell r="AL623">
            <v>0.92561764252321943</v>
          </cell>
          <cell r="AM623"/>
        </row>
        <row r="624">
          <cell r="A624" t="str">
            <v>3404907500200</v>
          </cell>
          <cell r="B624" t="str">
            <v>MUNDELEIN ELEM SCHOOL DIST 75</v>
          </cell>
          <cell r="C624" t="str">
            <v>LAKE</v>
          </cell>
          <cell r="D624" t="str">
            <v>Elementary</v>
          </cell>
          <cell r="E624"/>
          <cell r="F624">
            <v>1582.7</v>
          </cell>
          <cell r="G624"/>
          <cell r="H624">
            <v>338608724</v>
          </cell>
          <cell r="I624">
            <v>25025451.579999998</v>
          </cell>
          <cell r="J624">
            <v>15811.87</v>
          </cell>
          <cell r="K624"/>
          <cell r="L624">
            <v>13.53</v>
          </cell>
          <cell r="M624">
            <v>9.36</v>
          </cell>
          <cell r="N624">
            <v>14814.07</v>
          </cell>
          <cell r="O624"/>
          <cell r="P624">
            <v>7.39</v>
          </cell>
          <cell r="Q624">
            <v>11696.15</v>
          </cell>
          <cell r="R624"/>
          <cell r="S624">
            <v>0.34789999999999999</v>
          </cell>
          <cell r="T624">
            <v>0.34789999999999999</v>
          </cell>
          <cell r="U624"/>
          <cell r="V624">
            <v>8706354.5999999996</v>
          </cell>
          <cell r="W624"/>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cell r="AH624">
            <v>572618.82999999996</v>
          </cell>
          <cell r="AI624"/>
          <cell r="AJ624">
            <v>6189546.5499999998</v>
          </cell>
          <cell r="AK624">
            <v>17364239.68</v>
          </cell>
          <cell r="AL624">
            <v>0.6938631906197954</v>
          </cell>
          <cell r="AM624"/>
        </row>
        <row r="625">
          <cell r="A625" t="str">
            <v>3404907600200</v>
          </cell>
          <cell r="B625" t="str">
            <v>DIAMOND LAKE SCHOOL DIST 76</v>
          </cell>
          <cell r="C625" t="str">
            <v>LAKE</v>
          </cell>
          <cell r="D625" t="str">
            <v>Elementary</v>
          </cell>
          <cell r="E625"/>
          <cell r="F625">
            <v>839.3</v>
          </cell>
          <cell r="G625"/>
          <cell r="H625">
            <v>289460868</v>
          </cell>
          <cell r="I625">
            <v>14196373.460000001</v>
          </cell>
          <cell r="J625">
            <v>16914.54</v>
          </cell>
          <cell r="K625"/>
          <cell r="L625">
            <v>20.38</v>
          </cell>
          <cell r="M625">
            <v>14.1</v>
          </cell>
          <cell r="N625">
            <v>11834.13</v>
          </cell>
          <cell r="O625"/>
          <cell r="P625">
            <v>4.08</v>
          </cell>
          <cell r="Q625">
            <v>3424.34</v>
          </cell>
          <cell r="R625"/>
          <cell r="S625">
            <v>0.61409999999999998</v>
          </cell>
          <cell r="T625">
            <v>0.61409999999999998</v>
          </cell>
          <cell r="U625"/>
          <cell r="V625">
            <v>8717992.9399999995</v>
          </cell>
          <cell r="W625"/>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cell r="AH625">
            <v>895948.42</v>
          </cell>
          <cell r="AI625"/>
          <cell r="AJ625">
            <v>1795292.55</v>
          </cell>
          <cell r="AK625">
            <v>13339863.869999999</v>
          </cell>
          <cell r="AL625">
            <v>0.93966701478984604</v>
          </cell>
          <cell r="AM625"/>
        </row>
        <row r="626">
          <cell r="A626" t="str">
            <v>3404907900200</v>
          </cell>
          <cell r="B626" t="str">
            <v>FREMONT SCHOOL DIST 79</v>
          </cell>
          <cell r="C626" t="str">
            <v>LAKE</v>
          </cell>
          <cell r="D626" t="str">
            <v>Elementary</v>
          </cell>
          <cell r="E626"/>
          <cell r="F626">
            <v>2083.14</v>
          </cell>
          <cell r="G626"/>
          <cell r="H626">
            <v>825705332</v>
          </cell>
          <cell r="I626">
            <v>27779141.539999999</v>
          </cell>
          <cell r="J626">
            <v>13335.22</v>
          </cell>
          <cell r="K626"/>
          <cell r="L626">
            <v>29.72</v>
          </cell>
          <cell r="M626">
            <v>20.57</v>
          </cell>
          <cell r="N626">
            <v>42850.18</v>
          </cell>
          <cell r="O626"/>
          <cell r="P626">
            <v>72.08</v>
          </cell>
          <cell r="Q626">
            <v>150152.73000000001</v>
          </cell>
          <cell r="R626"/>
          <cell r="S626">
            <v>0.88870000000000005</v>
          </cell>
          <cell r="T626">
            <v>0.88870000000000005</v>
          </cell>
          <cell r="U626"/>
          <cell r="V626">
            <v>24687323.079999998</v>
          </cell>
          <cell r="W626"/>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cell r="AH626">
            <v>105197.15</v>
          </cell>
          <cell r="AI626"/>
          <cell r="AJ626">
            <v>1803037.51</v>
          </cell>
          <cell r="AK626">
            <v>27406644.810000002</v>
          </cell>
          <cell r="AL626">
            <v>0.98659077605174994</v>
          </cell>
          <cell r="AM626"/>
        </row>
        <row r="627">
          <cell r="A627" t="str">
            <v>3404909502600</v>
          </cell>
          <cell r="B627" t="str">
            <v>LAKE ZURICH C U SCH DIST 95</v>
          </cell>
          <cell r="C627" t="str">
            <v>LAKE</v>
          </cell>
          <cell r="D627" t="str">
            <v>Unit</v>
          </cell>
          <cell r="E627"/>
          <cell r="F627">
            <v>5553.5</v>
          </cell>
          <cell r="G627"/>
          <cell r="H627">
            <v>1713951079</v>
          </cell>
          <cell r="I627">
            <v>77689247.120000005</v>
          </cell>
          <cell r="J627">
            <v>13989.24</v>
          </cell>
          <cell r="K627"/>
          <cell r="L627">
            <v>22.06</v>
          </cell>
          <cell r="M627">
            <v>22.06</v>
          </cell>
          <cell r="N627">
            <v>122510.21</v>
          </cell>
          <cell r="O627"/>
          <cell r="P627">
            <v>99.6</v>
          </cell>
          <cell r="Q627">
            <v>553128.6</v>
          </cell>
          <cell r="R627"/>
          <cell r="S627">
            <v>0.92420000000000002</v>
          </cell>
          <cell r="T627">
            <v>0.9</v>
          </cell>
          <cell r="U627"/>
          <cell r="V627">
            <v>69920322.400000006</v>
          </cell>
          <cell r="W627"/>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cell r="AH627">
            <v>262224.3</v>
          </cell>
          <cell r="AI627"/>
          <cell r="AJ627">
            <v>4041874.55</v>
          </cell>
          <cell r="AK627">
            <v>81991308.219999999</v>
          </cell>
          <cell r="AL627">
            <v>1.0553752450883578</v>
          </cell>
          <cell r="AM627"/>
        </row>
        <row r="628">
          <cell r="A628" t="str">
            <v>3404909600400</v>
          </cell>
          <cell r="B628" t="str">
            <v>KILDEER COUNTRYSIDE C C S DIST 96</v>
          </cell>
          <cell r="C628" t="str">
            <v>LAKE</v>
          </cell>
          <cell r="D628" t="str">
            <v>Elementary</v>
          </cell>
          <cell r="E628"/>
          <cell r="F628">
            <v>3422</v>
          </cell>
          <cell r="G628"/>
          <cell r="H628">
            <v>1314396472</v>
          </cell>
          <cell r="I628">
            <v>46558688.57</v>
          </cell>
          <cell r="J628">
            <v>13605.69</v>
          </cell>
          <cell r="K628"/>
          <cell r="L628">
            <v>28.23</v>
          </cell>
          <cell r="M628">
            <v>19.54</v>
          </cell>
          <cell r="N628">
            <v>66865.88</v>
          </cell>
          <cell r="O628"/>
          <cell r="P628">
            <v>55.65</v>
          </cell>
          <cell r="Q628">
            <v>190434.3</v>
          </cell>
          <cell r="R628"/>
          <cell r="S628">
            <v>0.85809999999999997</v>
          </cell>
          <cell r="T628">
            <v>0.85809999999999997</v>
          </cell>
          <cell r="U628"/>
          <cell r="V628">
            <v>39952010.659999996</v>
          </cell>
          <cell r="W628"/>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cell r="AH628">
            <v>118215</v>
          </cell>
          <cell r="AI628"/>
          <cell r="AJ628">
            <v>2479538.86</v>
          </cell>
          <cell r="AK628">
            <v>53204609.309999995</v>
          </cell>
          <cell r="AL628">
            <v>1.1427428680687171</v>
          </cell>
          <cell r="AM628"/>
        </row>
        <row r="629">
          <cell r="A629" t="str">
            <v>3404910200400</v>
          </cell>
          <cell r="B629" t="str">
            <v>APTAKISIC-TRIPP C C S DIST 102</v>
          </cell>
          <cell r="C629" t="str">
            <v>LAKE</v>
          </cell>
          <cell r="D629" t="str">
            <v>Elementary</v>
          </cell>
          <cell r="E629"/>
          <cell r="F629">
            <v>2425.81</v>
          </cell>
          <cell r="G629"/>
          <cell r="H629">
            <v>907318131</v>
          </cell>
          <cell r="I629">
            <v>34598753.060000002</v>
          </cell>
          <cell r="J629">
            <v>14262.76</v>
          </cell>
          <cell r="K629"/>
          <cell r="L629">
            <v>26.22</v>
          </cell>
          <cell r="M629">
            <v>18.149999999999999</v>
          </cell>
          <cell r="N629">
            <v>44028.45</v>
          </cell>
          <cell r="O629"/>
          <cell r="P629">
            <v>36.840000000000003</v>
          </cell>
          <cell r="Q629">
            <v>89366.84</v>
          </cell>
          <cell r="R629"/>
          <cell r="S629">
            <v>0.80840000000000001</v>
          </cell>
          <cell r="T629">
            <v>0.80840000000000001</v>
          </cell>
          <cell r="U629"/>
          <cell r="V629">
            <v>27969631.969999999</v>
          </cell>
          <cell r="W629"/>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cell r="AH629">
            <v>130784.89</v>
          </cell>
          <cell r="AI629"/>
          <cell r="AJ629">
            <v>1818895.29</v>
          </cell>
          <cell r="AK629">
            <v>34458997.32</v>
          </cell>
          <cell r="AL629">
            <v>0.99596067119073217</v>
          </cell>
          <cell r="AM629"/>
        </row>
        <row r="630">
          <cell r="A630" t="str">
            <v>3404910300200</v>
          </cell>
          <cell r="B630" t="str">
            <v>LINCOLNSHIRE-PRAIRIEVIEW S D 103</v>
          </cell>
          <cell r="C630" t="str">
            <v>LAKE</v>
          </cell>
          <cell r="D630" t="str">
            <v>Elementary</v>
          </cell>
          <cell r="E630"/>
          <cell r="F630">
            <v>1914</v>
          </cell>
          <cell r="G630"/>
          <cell r="H630">
            <v>1039441787</v>
          </cell>
          <cell r="I630">
            <v>24617238.09</v>
          </cell>
          <cell r="J630">
            <v>12861.67</v>
          </cell>
          <cell r="K630"/>
          <cell r="L630">
            <v>42.22</v>
          </cell>
          <cell r="M630">
            <v>29.22</v>
          </cell>
          <cell r="N630">
            <v>55927.08</v>
          </cell>
          <cell r="O630"/>
          <cell r="P630">
            <v>293.77</v>
          </cell>
          <cell r="Q630">
            <v>562275.78</v>
          </cell>
          <cell r="R630"/>
          <cell r="S630">
            <v>0.99309999999999998</v>
          </cell>
          <cell r="T630">
            <v>0.9</v>
          </cell>
          <cell r="U630"/>
          <cell r="V630">
            <v>22155514.280000001</v>
          </cell>
          <cell r="W630"/>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cell r="AH630">
            <v>28872.15</v>
          </cell>
          <cell r="AI630"/>
          <cell r="AJ630">
            <v>1036381.79</v>
          </cell>
          <cell r="AK630">
            <v>31544473.09</v>
          </cell>
          <cell r="AL630">
            <v>1.2813977333555537</v>
          </cell>
          <cell r="AM630"/>
        </row>
        <row r="631">
          <cell r="A631" t="str">
            <v>3404910600200</v>
          </cell>
          <cell r="B631" t="str">
            <v>BANNOCKBURN SCHOOL DIST 106</v>
          </cell>
          <cell r="C631" t="str">
            <v>LAKE</v>
          </cell>
          <cell r="D631" t="str">
            <v>Elementary</v>
          </cell>
          <cell r="E631"/>
          <cell r="F631">
            <v>177</v>
          </cell>
          <cell r="G631"/>
          <cell r="H631">
            <v>218155691</v>
          </cell>
          <cell r="I631">
            <v>2388146.42</v>
          </cell>
          <cell r="J631">
            <v>13492.35</v>
          </cell>
          <cell r="K631"/>
          <cell r="L631">
            <v>91.34</v>
          </cell>
          <cell r="M631">
            <v>63.23</v>
          </cell>
          <cell r="N631">
            <v>11191.71</v>
          </cell>
          <cell r="O631"/>
          <cell r="P631">
            <v>2616.3200000000002</v>
          </cell>
          <cell r="Q631">
            <v>463088.64000000001</v>
          </cell>
          <cell r="R631"/>
          <cell r="S631">
            <v>0.99990000000000001</v>
          </cell>
          <cell r="T631">
            <v>0.9</v>
          </cell>
          <cell r="U631"/>
          <cell r="V631">
            <v>2149331.77</v>
          </cell>
          <cell r="W631"/>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cell r="AH631">
            <v>37942.31</v>
          </cell>
          <cell r="AI631"/>
          <cell r="AJ631">
            <v>140906.95000000001</v>
          </cell>
          <cell r="AK631">
            <v>4897739.37</v>
          </cell>
          <cell r="AL631">
            <v>2.0508538877612037</v>
          </cell>
          <cell r="AM631"/>
        </row>
        <row r="632">
          <cell r="A632" t="str">
            <v>3404910900200</v>
          </cell>
          <cell r="B632" t="str">
            <v>DEERFIELD SCHOOL DIST 109</v>
          </cell>
          <cell r="C632" t="str">
            <v>LAKE</v>
          </cell>
          <cell r="D632" t="str">
            <v>Elementary</v>
          </cell>
          <cell r="E632"/>
          <cell r="F632">
            <v>2731.8</v>
          </cell>
          <cell r="G632"/>
          <cell r="H632">
            <v>1676695038</v>
          </cell>
          <cell r="I632">
            <v>34724212.189999998</v>
          </cell>
          <cell r="J632">
            <v>12711.11</v>
          </cell>
          <cell r="K632"/>
          <cell r="L632">
            <v>48.28</v>
          </cell>
          <cell r="M632">
            <v>33.42</v>
          </cell>
          <cell r="N632">
            <v>91296.75</v>
          </cell>
          <cell r="O632"/>
          <cell r="P632">
            <v>455.39</v>
          </cell>
          <cell r="Q632">
            <v>1244034.3999999999</v>
          </cell>
          <cell r="R632"/>
          <cell r="S632">
            <v>0.99890000000000001</v>
          </cell>
          <cell r="T632">
            <v>0.9</v>
          </cell>
          <cell r="U632"/>
          <cell r="V632">
            <v>31251790.969999999</v>
          </cell>
          <cell r="W632"/>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cell r="AH632">
            <v>53484.3</v>
          </cell>
          <cell r="AI632"/>
          <cell r="AJ632">
            <v>1829408.71</v>
          </cell>
          <cell r="AK632">
            <v>57454797.009999998</v>
          </cell>
          <cell r="AL632">
            <v>1.6546033267976066</v>
          </cell>
          <cell r="AM632"/>
        </row>
        <row r="633">
          <cell r="A633" t="str">
            <v>3404911200200</v>
          </cell>
          <cell r="B633" t="str">
            <v>NORTH SHORE SD 112</v>
          </cell>
          <cell r="C633" t="str">
            <v>LAKE</v>
          </cell>
          <cell r="D633" t="str">
            <v>Elementary</v>
          </cell>
          <cell r="E633"/>
          <cell r="F633">
            <v>3642.72</v>
          </cell>
          <cell r="G633"/>
          <cell r="H633">
            <v>2390311962</v>
          </cell>
          <cell r="I633">
            <v>50479754.049999997</v>
          </cell>
          <cell r="J633">
            <v>13857.7</v>
          </cell>
          <cell r="K633"/>
          <cell r="L633">
            <v>47.35</v>
          </cell>
          <cell r="M633">
            <v>32.78</v>
          </cell>
          <cell r="N633">
            <v>119408.36</v>
          </cell>
          <cell r="O633"/>
          <cell r="P633">
            <v>428.49</v>
          </cell>
          <cell r="Q633">
            <v>1560869.09</v>
          </cell>
          <cell r="R633"/>
          <cell r="S633">
            <v>0.99850000000000005</v>
          </cell>
          <cell r="T633">
            <v>0.9</v>
          </cell>
          <cell r="U633"/>
          <cell r="V633">
            <v>45431778.640000001</v>
          </cell>
          <cell r="W633"/>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cell r="AH633">
            <v>415434.76</v>
          </cell>
          <cell r="AI633"/>
          <cell r="AJ633">
            <v>3373338.44</v>
          </cell>
          <cell r="AK633">
            <v>78210149.279999986</v>
          </cell>
          <cell r="AL633">
            <v>1.5493369718587207</v>
          </cell>
          <cell r="AM633"/>
        </row>
        <row r="634">
          <cell r="A634" t="str">
            <v>3404911301700</v>
          </cell>
          <cell r="B634" t="str">
            <v>TOWNSHIP HIGH SCHOOL DIST 113</v>
          </cell>
          <cell r="C634" t="str">
            <v>LAKE</v>
          </cell>
          <cell r="D634" t="str">
            <v>High School</v>
          </cell>
          <cell r="E634"/>
          <cell r="F634">
            <v>3349.82</v>
          </cell>
          <cell r="G634"/>
          <cell r="H634">
            <v>4285142101</v>
          </cell>
          <cell r="I634">
            <v>49110896.079999998</v>
          </cell>
          <cell r="J634">
            <v>14660.75</v>
          </cell>
          <cell r="K634"/>
          <cell r="L634">
            <v>87.25</v>
          </cell>
          <cell r="M634">
            <v>26.84</v>
          </cell>
          <cell r="N634">
            <v>89909.16</v>
          </cell>
          <cell r="O634"/>
          <cell r="P634">
            <v>217.85</v>
          </cell>
          <cell r="Q634">
            <v>729758.28</v>
          </cell>
          <cell r="R634"/>
          <cell r="S634">
            <v>0.98299999999999998</v>
          </cell>
          <cell r="T634">
            <v>0.9</v>
          </cell>
          <cell r="U634"/>
          <cell r="V634">
            <v>44199806.469999999</v>
          </cell>
          <cell r="W634"/>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cell r="AH634">
            <v>146377.15</v>
          </cell>
          <cell r="AI634"/>
          <cell r="AJ634">
            <v>1854468.52</v>
          </cell>
          <cell r="AK634">
            <v>98236810.949999988</v>
          </cell>
          <cell r="AL634">
            <v>2.0003058138050571</v>
          </cell>
          <cell r="AM634"/>
        </row>
        <row r="635">
          <cell r="A635" t="str">
            <v>3404911400200</v>
          </cell>
          <cell r="B635" t="str">
            <v>FOX LAKE GRADE SCHOOL DIST 114</v>
          </cell>
          <cell r="C635" t="str">
            <v>LAKE</v>
          </cell>
          <cell r="D635" t="str">
            <v>Elementary</v>
          </cell>
          <cell r="E635"/>
          <cell r="F635">
            <v>626.71</v>
          </cell>
          <cell r="G635"/>
          <cell r="H635">
            <v>237985737</v>
          </cell>
          <cell r="I635">
            <v>9460023.1199999992</v>
          </cell>
          <cell r="J635">
            <v>15094.73</v>
          </cell>
          <cell r="K635"/>
          <cell r="L635">
            <v>25.15</v>
          </cell>
          <cell r="M635">
            <v>17.41</v>
          </cell>
          <cell r="N635">
            <v>10911.02</v>
          </cell>
          <cell r="O635"/>
          <cell r="P635">
            <v>28.4</v>
          </cell>
          <cell r="Q635">
            <v>17798.560000000001</v>
          </cell>
          <cell r="R635"/>
          <cell r="S635">
            <v>0.77810000000000001</v>
          </cell>
          <cell r="T635">
            <v>0.77810000000000001</v>
          </cell>
          <cell r="U635"/>
          <cell r="V635">
            <v>7360843.9800000004</v>
          </cell>
          <cell r="W635"/>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cell r="AH635">
            <v>451299.84000000003</v>
          </cell>
          <cell r="AI635"/>
          <cell r="AJ635">
            <v>1220753.8799999999</v>
          </cell>
          <cell r="AK635">
            <v>9305275.0800000001</v>
          </cell>
          <cell r="AL635">
            <v>0.98364189621557718</v>
          </cell>
          <cell r="AM635"/>
        </row>
        <row r="636">
          <cell r="A636" t="str">
            <v>3404911501600</v>
          </cell>
          <cell r="B636" t="str">
            <v>LAKE FOREST COMM H S DISTRICT 115</v>
          </cell>
          <cell r="C636" t="str">
            <v>LAKE</v>
          </cell>
          <cell r="D636" t="str">
            <v>High School</v>
          </cell>
          <cell r="E636"/>
          <cell r="F636">
            <v>1482.16</v>
          </cell>
          <cell r="G636"/>
          <cell r="H636">
            <v>3007778784</v>
          </cell>
          <cell r="I636">
            <v>21014648.73</v>
          </cell>
          <cell r="J636">
            <v>14178.39</v>
          </cell>
          <cell r="K636"/>
          <cell r="L636">
            <v>143.12</v>
          </cell>
          <cell r="M636">
            <v>44.03</v>
          </cell>
          <cell r="N636">
            <v>65259.5</v>
          </cell>
          <cell r="O636"/>
          <cell r="P636">
            <v>1020.8</v>
          </cell>
          <cell r="Q636">
            <v>1512988.92</v>
          </cell>
          <cell r="R636"/>
          <cell r="S636">
            <v>0.99990000000000001</v>
          </cell>
          <cell r="T636">
            <v>0.9</v>
          </cell>
          <cell r="U636"/>
          <cell r="V636">
            <v>18913183.850000001</v>
          </cell>
          <cell r="W636"/>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cell r="AH636">
            <v>32184.3</v>
          </cell>
          <cell r="AI636"/>
          <cell r="AJ636">
            <v>881079.66</v>
          </cell>
          <cell r="AK636">
            <v>39764371.579999991</v>
          </cell>
          <cell r="AL636">
            <v>1.8922215684354191</v>
          </cell>
          <cell r="AM636"/>
        </row>
        <row r="637">
          <cell r="A637" t="str">
            <v>3404911602600</v>
          </cell>
          <cell r="B637" t="str">
            <v>ROUND LAKE AREA SCHS - DIST 116</v>
          </cell>
          <cell r="C637" t="str">
            <v>LAKE</v>
          </cell>
          <cell r="D637" t="str">
            <v>Unit</v>
          </cell>
          <cell r="E637"/>
          <cell r="F637">
            <v>6502.03</v>
          </cell>
          <cell r="G637"/>
          <cell r="H637">
            <v>369800405</v>
          </cell>
          <cell r="I637">
            <v>117315678.58</v>
          </cell>
          <cell r="J637">
            <v>18042.93</v>
          </cell>
          <cell r="K637"/>
          <cell r="L637">
            <v>3.15</v>
          </cell>
          <cell r="M637">
            <v>3.15</v>
          </cell>
          <cell r="N637">
            <v>20481.39</v>
          </cell>
          <cell r="O637"/>
          <cell r="P637">
            <v>79.739999999999995</v>
          </cell>
          <cell r="Q637">
            <v>518471.87</v>
          </cell>
          <cell r="R637"/>
          <cell r="S637">
            <v>9.9699999999999997E-2</v>
          </cell>
          <cell r="T637">
            <v>9.9699999999999997E-2</v>
          </cell>
          <cell r="U637"/>
          <cell r="V637">
            <v>11696373.15</v>
          </cell>
          <cell r="W637"/>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cell r="AH637">
            <v>11689320.300000001</v>
          </cell>
          <cell r="AI637"/>
          <cell r="AJ637">
            <v>71359427.099999994</v>
          </cell>
          <cell r="AK637">
            <v>85176129.399999991</v>
          </cell>
          <cell r="AL637">
            <v>0.72604216615357697</v>
          </cell>
          <cell r="AM637"/>
        </row>
        <row r="638">
          <cell r="A638" t="str">
            <v>3404911701600</v>
          </cell>
          <cell r="B638" t="str">
            <v>ANTIOCH COMM HIGH SCH DIST 117</v>
          </cell>
          <cell r="C638" t="str">
            <v>LAKE</v>
          </cell>
          <cell r="D638" t="str">
            <v>High School</v>
          </cell>
          <cell r="E638"/>
          <cell r="F638">
            <v>2584.4899999999998</v>
          </cell>
          <cell r="G638"/>
          <cell r="H638">
            <v>1191289317</v>
          </cell>
          <cell r="I638">
            <v>39070181.380000003</v>
          </cell>
          <cell r="J638">
            <v>15117.17</v>
          </cell>
          <cell r="K638"/>
          <cell r="L638">
            <v>30.49</v>
          </cell>
          <cell r="M638">
            <v>9.3800000000000008</v>
          </cell>
          <cell r="N638">
            <v>24242.51</v>
          </cell>
          <cell r="O638"/>
          <cell r="P638">
            <v>7.29</v>
          </cell>
          <cell r="Q638">
            <v>18840.93</v>
          </cell>
          <cell r="R638"/>
          <cell r="S638">
            <v>0.34899999999999998</v>
          </cell>
          <cell r="T638">
            <v>0.34899999999999998</v>
          </cell>
          <cell r="U638"/>
          <cell r="V638">
            <v>13635493.300000001</v>
          </cell>
          <cell r="W638"/>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cell r="AH638">
            <v>204130.8</v>
          </cell>
          <cell r="AI638"/>
          <cell r="AJ638">
            <v>8985884.1400000006</v>
          </cell>
          <cell r="AK638">
            <v>31359304.879999999</v>
          </cell>
          <cell r="AL638">
            <v>0.80264037105424868</v>
          </cell>
          <cell r="AM638"/>
        </row>
        <row r="639">
          <cell r="A639" t="str">
            <v>3404911802600</v>
          </cell>
          <cell r="B639" t="str">
            <v>WAUCONDA COMM UNIT S DIST 118</v>
          </cell>
          <cell r="C639" t="str">
            <v>LAKE</v>
          </cell>
          <cell r="D639" t="str">
            <v>Unit</v>
          </cell>
          <cell r="E639"/>
          <cell r="F639">
            <v>4225.05</v>
          </cell>
          <cell r="G639"/>
          <cell r="H639">
            <v>744384087</v>
          </cell>
          <cell r="I639">
            <v>64313708.039999999</v>
          </cell>
          <cell r="J639">
            <v>15221.99</v>
          </cell>
          <cell r="K639"/>
          <cell r="L639">
            <v>11.57</v>
          </cell>
          <cell r="M639">
            <v>11.57</v>
          </cell>
          <cell r="N639">
            <v>48883.82</v>
          </cell>
          <cell r="O639"/>
          <cell r="P639">
            <v>0.26</v>
          </cell>
          <cell r="Q639">
            <v>1098.51</v>
          </cell>
          <cell r="R639"/>
          <cell r="S639">
            <v>0.47070000000000001</v>
          </cell>
          <cell r="T639">
            <v>0.47070000000000001</v>
          </cell>
          <cell r="U639"/>
          <cell r="V639">
            <v>30272462.370000001</v>
          </cell>
          <cell r="W639"/>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cell r="AH639">
            <v>1054069.1499999999</v>
          </cell>
          <cell r="AI639"/>
          <cell r="AJ639">
            <v>11194653.609999999</v>
          </cell>
          <cell r="AK639">
            <v>47606490.649999999</v>
          </cell>
          <cell r="AL639">
            <v>0.74022307375577034</v>
          </cell>
          <cell r="AM639"/>
        </row>
        <row r="640">
          <cell r="A640" t="str">
            <v>3404912001300</v>
          </cell>
          <cell r="B640" t="str">
            <v>MUNDELEIN CONS HIGH SCH DIST 120</v>
          </cell>
          <cell r="C640" t="str">
            <v>LAKE</v>
          </cell>
          <cell r="D640" t="str">
            <v>High School</v>
          </cell>
          <cell r="E640"/>
          <cell r="F640">
            <v>2187</v>
          </cell>
          <cell r="G640"/>
          <cell r="H640">
            <v>1319594122</v>
          </cell>
          <cell r="I640">
            <v>35862506.719999999</v>
          </cell>
          <cell r="J640">
            <v>16398.03</v>
          </cell>
          <cell r="K640"/>
          <cell r="L640">
            <v>36.79</v>
          </cell>
          <cell r="M640">
            <v>11.32</v>
          </cell>
          <cell r="N640">
            <v>24756.84</v>
          </cell>
          <cell r="O640"/>
          <cell r="P640">
            <v>0.56999999999999995</v>
          </cell>
          <cell r="Q640">
            <v>1246.5899999999999</v>
          </cell>
          <cell r="R640"/>
          <cell r="S640">
            <v>0.45650000000000002</v>
          </cell>
          <cell r="T640">
            <v>0.45650000000000002</v>
          </cell>
          <cell r="U640"/>
          <cell r="V640">
            <v>16371234.310000001</v>
          </cell>
          <cell r="W640"/>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cell r="AH640">
            <v>495491.36</v>
          </cell>
          <cell r="AI640"/>
          <cell r="AJ640">
            <v>2080615.69</v>
          </cell>
          <cell r="AK640">
            <v>26607342.640000001</v>
          </cell>
          <cell r="AL640">
            <v>0.74192645951214198</v>
          </cell>
          <cell r="AM640"/>
        </row>
        <row r="641">
          <cell r="A641" t="str">
            <v>3404912101700</v>
          </cell>
          <cell r="B641" t="str">
            <v>WARREN TWP HIGH SCH DIST 121</v>
          </cell>
          <cell r="C641" t="str">
            <v>LAKE</v>
          </cell>
          <cell r="D641" t="str">
            <v>High School</v>
          </cell>
          <cell r="E641"/>
          <cell r="F641">
            <v>3798.15</v>
          </cell>
          <cell r="G641"/>
          <cell r="H641">
            <v>2112478147</v>
          </cell>
          <cell r="I641">
            <v>60561071.869999997</v>
          </cell>
          <cell r="J641">
            <v>15944.88</v>
          </cell>
          <cell r="K641"/>
          <cell r="L641">
            <v>34.880000000000003</v>
          </cell>
          <cell r="M641">
            <v>10.73</v>
          </cell>
          <cell r="N641">
            <v>40754.14</v>
          </cell>
          <cell r="O641"/>
          <cell r="P641">
            <v>1.82</v>
          </cell>
          <cell r="Q641">
            <v>6912.63</v>
          </cell>
          <cell r="R641"/>
          <cell r="S641">
            <v>0.42309999999999998</v>
          </cell>
          <cell r="T641">
            <v>0.42309999999999998</v>
          </cell>
          <cell r="U641"/>
          <cell r="V641">
            <v>25623389.5</v>
          </cell>
          <cell r="W641"/>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cell r="AH641">
            <v>579742.48</v>
          </cell>
          <cell r="AI641"/>
          <cell r="AJ641">
            <v>7875166.1500000004</v>
          </cell>
          <cell r="AK641">
            <v>43388074.850000001</v>
          </cell>
          <cell r="AL641">
            <v>0.7164350549002263</v>
          </cell>
          <cell r="AM641"/>
        </row>
        <row r="642">
          <cell r="A642" t="str">
            <v>3404912401600</v>
          </cell>
          <cell r="B642" t="str">
            <v>GRANT COMM H S DISTRICT 124</v>
          </cell>
          <cell r="C642" t="str">
            <v>LAKE</v>
          </cell>
          <cell r="D642" t="str">
            <v>High School</v>
          </cell>
          <cell r="E642"/>
          <cell r="F642">
            <v>1815</v>
          </cell>
          <cell r="G642"/>
          <cell r="H642">
            <v>816294720</v>
          </cell>
          <cell r="I642">
            <v>28701098.210000001</v>
          </cell>
          <cell r="J642">
            <v>15813.27</v>
          </cell>
          <cell r="K642"/>
          <cell r="L642">
            <v>28.44</v>
          </cell>
          <cell r="M642">
            <v>8.75</v>
          </cell>
          <cell r="N642">
            <v>15881.25</v>
          </cell>
          <cell r="O642"/>
          <cell r="P642">
            <v>11.08</v>
          </cell>
          <cell r="Q642">
            <v>20110.2</v>
          </cell>
          <cell r="R642"/>
          <cell r="S642">
            <v>0.31609999999999999</v>
          </cell>
          <cell r="T642">
            <v>0.31609999999999999</v>
          </cell>
          <cell r="U642"/>
          <cell r="V642">
            <v>9072417.1400000006</v>
          </cell>
          <cell r="W642"/>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cell r="AH642">
            <v>365479.85</v>
          </cell>
          <cell r="AI642"/>
          <cell r="AJ642">
            <v>5710958.4699999997</v>
          </cell>
          <cell r="AK642">
            <v>19326400.420000002</v>
          </cell>
          <cell r="AL642">
            <v>0.67336797632594847</v>
          </cell>
          <cell r="AM642"/>
        </row>
        <row r="643">
          <cell r="A643" t="str">
            <v>3404912501300</v>
          </cell>
          <cell r="B643" t="str">
            <v>ADLAI E STEVENSON DIST 125</v>
          </cell>
          <cell r="C643" t="str">
            <v>LAKE</v>
          </cell>
          <cell r="D643" t="str">
            <v>High School</v>
          </cell>
          <cell r="E643"/>
          <cell r="F643">
            <v>4495.5</v>
          </cell>
          <cell r="G643"/>
          <cell r="H643">
            <v>3598365020</v>
          </cell>
          <cell r="I643">
            <v>65437633.450000003</v>
          </cell>
          <cell r="J643">
            <v>14556.25</v>
          </cell>
          <cell r="K643"/>
          <cell r="L643">
            <v>54.98</v>
          </cell>
          <cell r="M643">
            <v>16.91</v>
          </cell>
          <cell r="N643">
            <v>76018.899999999994</v>
          </cell>
          <cell r="O643"/>
          <cell r="P643">
            <v>23.32</v>
          </cell>
          <cell r="Q643">
            <v>104835.06</v>
          </cell>
          <cell r="R643"/>
          <cell r="S643">
            <v>0.75609999999999999</v>
          </cell>
          <cell r="T643">
            <v>0.75609999999999999</v>
          </cell>
          <cell r="U643"/>
          <cell r="V643">
            <v>49477394.649999999</v>
          </cell>
          <cell r="W643"/>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cell r="AH643">
            <v>158802.15</v>
          </cell>
          <cell r="AI643"/>
          <cell r="AJ643">
            <v>2536194.88</v>
          </cell>
          <cell r="AK643">
            <v>94732352.510000005</v>
          </cell>
          <cell r="AL643">
            <v>1.4476738768736754</v>
          </cell>
          <cell r="AM643"/>
        </row>
        <row r="644">
          <cell r="A644" t="str">
            <v>3404912601700</v>
          </cell>
          <cell r="B644" t="str">
            <v>ZION-BENTON TWP H S DIST 126</v>
          </cell>
          <cell r="C644" t="str">
            <v>LAKE</v>
          </cell>
          <cell r="D644" t="str">
            <v>High School</v>
          </cell>
          <cell r="E644"/>
          <cell r="F644">
            <v>2539.48</v>
          </cell>
          <cell r="G644"/>
          <cell r="H644">
            <v>709835318</v>
          </cell>
          <cell r="I644">
            <v>43648796.240000002</v>
          </cell>
          <cell r="J644">
            <v>17188.080000000002</v>
          </cell>
          <cell r="K644"/>
          <cell r="L644">
            <v>16.260000000000002</v>
          </cell>
          <cell r="M644">
            <v>5</v>
          </cell>
          <cell r="N644">
            <v>12697.4</v>
          </cell>
          <cell r="O644"/>
          <cell r="P644">
            <v>50.12</v>
          </cell>
          <cell r="Q644">
            <v>127278.73</v>
          </cell>
          <cell r="R644"/>
          <cell r="S644">
            <v>0.1545</v>
          </cell>
          <cell r="T644">
            <v>0.1545</v>
          </cell>
          <cell r="U644"/>
          <cell r="V644">
            <v>6743739.0099999998</v>
          </cell>
          <cell r="W644"/>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cell r="AH644">
            <v>1711129.92</v>
          </cell>
          <cell r="AI644"/>
          <cell r="AJ644">
            <v>22224196.210000001</v>
          </cell>
          <cell r="AK644">
            <v>36478130.280000001</v>
          </cell>
          <cell r="AL644">
            <v>0.83571904433348931</v>
          </cell>
          <cell r="AM644"/>
        </row>
        <row r="645">
          <cell r="A645" t="str">
            <v>3404912701600</v>
          </cell>
          <cell r="B645" t="str">
            <v>GRAYSLAKE COMM HIGH SCH DIST 127</v>
          </cell>
          <cell r="C645" t="str">
            <v>LAKE</v>
          </cell>
          <cell r="D645" t="str">
            <v>High School</v>
          </cell>
          <cell r="E645"/>
          <cell r="F645">
            <v>2705.49</v>
          </cell>
          <cell r="G645"/>
          <cell r="H645">
            <v>921073523</v>
          </cell>
          <cell r="I645">
            <v>41403004.689999998</v>
          </cell>
          <cell r="J645">
            <v>15303.32</v>
          </cell>
          <cell r="K645"/>
          <cell r="L645">
            <v>22.24</v>
          </cell>
          <cell r="M645">
            <v>6.84</v>
          </cell>
          <cell r="N645">
            <v>18505.55</v>
          </cell>
          <cell r="O645"/>
          <cell r="P645">
            <v>27.45</v>
          </cell>
          <cell r="Q645">
            <v>74265.7</v>
          </cell>
          <cell r="R645"/>
          <cell r="S645">
            <v>0.22570000000000001</v>
          </cell>
          <cell r="T645">
            <v>0.22570000000000001</v>
          </cell>
          <cell r="U645"/>
          <cell r="V645">
            <v>9344658.1500000004</v>
          </cell>
          <cell r="W645"/>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cell r="AH645">
            <v>253860.9</v>
          </cell>
          <cell r="AI645"/>
          <cell r="AJ645">
            <v>17274552.899999999</v>
          </cell>
          <cell r="AK645">
            <v>33743577.229999997</v>
          </cell>
          <cell r="AL645">
            <v>0.81500310140896681</v>
          </cell>
          <cell r="AM645"/>
        </row>
        <row r="646">
          <cell r="A646" t="str">
            <v>3404912801600</v>
          </cell>
          <cell r="B646" t="str">
            <v>LIBERTYVILLE COMM H SCH DIST 128</v>
          </cell>
          <cell r="C646" t="str">
            <v>LAKE</v>
          </cell>
          <cell r="D646" t="str">
            <v>High School</v>
          </cell>
          <cell r="E646"/>
          <cell r="F646">
            <v>3344.49</v>
          </cell>
          <cell r="G646"/>
          <cell r="H646">
            <v>3039045804</v>
          </cell>
          <cell r="I646">
            <v>48300986.920000002</v>
          </cell>
          <cell r="J646">
            <v>14441.95</v>
          </cell>
          <cell r="K646"/>
          <cell r="L646">
            <v>62.91</v>
          </cell>
          <cell r="M646">
            <v>19.350000000000001</v>
          </cell>
          <cell r="N646">
            <v>64715.88</v>
          </cell>
          <cell r="O646"/>
          <cell r="P646">
            <v>52.85</v>
          </cell>
          <cell r="Q646">
            <v>176756.29</v>
          </cell>
          <cell r="R646"/>
          <cell r="S646">
            <v>0.8518</v>
          </cell>
          <cell r="T646">
            <v>0.8518</v>
          </cell>
          <cell r="U646"/>
          <cell r="V646">
            <v>41142780.649999999</v>
          </cell>
          <cell r="W646"/>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cell r="AH646">
            <v>124012.15</v>
          </cell>
          <cell r="AI646"/>
          <cell r="AJ646">
            <v>2126481.4900000002</v>
          </cell>
          <cell r="AK646">
            <v>80806748.289999992</v>
          </cell>
          <cell r="AL646">
            <v>1.6729833786592945</v>
          </cell>
          <cell r="AM646"/>
        </row>
        <row r="647">
          <cell r="A647" t="str">
            <v>3404918702600</v>
          </cell>
          <cell r="B647" t="str">
            <v>NORTH CHICAGO SCHOOL DIST 187</v>
          </cell>
          <cell r="C647" t="str">
            <v>LAKE</v>
          </cell>
          <cell r="D647" t="str">
            <v>Unit</v>
          </cell>
          <cell r="E647"/>
          <cell r="F647">
            <v>3274</v>
          </cell>
          <cell r="G647"/>
          <cell r="H647">
            <v>203721491</v>
          </cell>
          <cell r="I647">
            <v>59298746.82</v>
          </cell>
          <cell r="J647">
            <v>18112.009999999998</v>
          </cell>
          <cell r="K647"/>
          <cell r="L647">
            <v>3.43</v>
          </cell>
          <cell r="M647">
            <v>3.43</v>
          </cell>
          <cell r="N647">
            <v>11229.82</v>
          </cell>
          <cell r="O647"/>
          <cell r="P647">
            <v>74.819999999999993</v>
          </cell>
          <cell r="Q647">
            <v>244960.68</v>
          </cell>
          <cell r="R647"/>
          <cell r="S647">
            <v>0.1069</v>
          </cell>
          <cell r="T647">
            <v>0.1069</v>
          </cell>
          <cell r="U647"/>
          <cell r="V647">
            <v>6339036.0300000003</v>
          </cell>
          <cell r="W647"/>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cell r="AH647">
            <v>7978707</v>
          </cell>
          <cell r="AI647"/>
          <cell r="AJ647">
            <v>36736047.740000002</v>
          </cell>
          <cell r="AK647">
            <v>48518906.120000005</v>
          </cell>
          <cell r="AL647">
            <v>0.81821132354243575</v>
          </cell>
          <cell r="AM647"/>
        </row>
        <row r="648">
          <cell r="A648" t="str">
            <v>3404922002600</v>
          </cell>
          <cell r="B648" t="str">
            <v>BARRINGTON C U SCHOOL DIST 220</v>
          </cell>
          <cell r="C648" t="str">
            <v>LAKE</v>
          </cell>
          <cell r="D648" t="str">
            <v>Unit</v>
          </cell>
          <cell r="E648"/>
          <cell r="F648">
            <v>8010.63</v>
          </cell>
          <cell r="G648"/>
          <cell r="H648">
            <v>2468826131</v>
          </cell>
          <cell r="I648">
            <v>111707873.01000001</v>
          </cell>
          <cell r="J648">
            <v>13944.95</v>
          </cell>
          <cell r="K648"/>
          <cell r="L648">
            <v>22.1</v>
          </cell>
          <cell r="M648">
            <v>22.1</v>
          </cell>
          <cell r="N648">
            <v>177034.92</v>
          </cell>
          <cell r="O648"/>
          <cell r="P648">
            <v>100.4</v>
          </cell>
          <cell r="Q648">
            <v>804267.25</v>
          </cell>
          <cell r="R648"/>
          <cell r="S648">
            <v>0.92500000000000004</v>
          </cell>
          <cell r="T648">
            <v>0.9</v>
          </cell>
          <cell r="U648"/>
          <cell r="V648">
            <v>100537085.7</v>
          </cell>
          <cell r="W648"/>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cell r="AH648">
            <v>496233.32</v>
          </cell>
          <cell r="AI648"/>
          <cell r="AJ648">
            <v>6547104.5199999996</v>
          </cell>
          <cell r="AK648">
            <v>147621371.47000003</v>
          </cell>
          <cell r="AL648">
            <v>1.3214947836020929</v>
          </cell>
          <cell r="AM648"/>
        </row>
        <row r="649">
          <cell r="A649" t="str">
            <v>3500000000092</v>
          </cell>
          <cell r="B649" t="str">
            <v>La Salle/Marshall/Putnam ROE TAOEP</v>
          </cell>
          <cell r="C649" t="str">
            <v>LASALLE</v>
          </cell>
          <cell r="D649" t="str">
            <v>Regional</v>
          </cell>
          <cell r="E649"/>
          <cell r="F649">
            <v>33</v>
          </cell>
          <cell r="G649"/>
          <cell r="H649">
            <v>0</v>
          </cell>
          <cell r="I649">
            <v>452292.46</v>
          </cell>
          <cell r="J649">
            <v>13705.83</v>
          </cell>
          <cell r="K649"/>
          <cell r="L649">
            <v>0</v>
          </cell>
          <cell r="M649">
            <v>0</v>
          </cell>
          <cell r="N649">
            <v>0</v>
          </cell>
          <cell r="O649"/>
          <cell r="P649">
            <v>0</v>
          </cell>
          <cell r="Q649">
            <v>0</v>
          </cell>
          <cell r="R649"/>
          <cell r="S649">
            <v>0</v>
          </cell>
          <cell r="T649">
            <v>0.1</v>
          </cell>
          <cell r="U649"/>
          <cell r="V649">
            <v>45229.24</v>
          </cell>
          <cell r="W649"/>
          <cell r="X649">
            <v>0</v>
          </cell>
          <cell r="Y649">
            <v>232602.05000000002</v>
          </cell>
          <cell r="Z649">
            <v>277831.29000000004</v>
          </cell>
          <cell r="AA649">
            <v>0.61427353885138836</v>
          </cell>
          <cell r="AB649">
            <v>0</v>
          </cell>
          <cell r="AC649">
            <v>0</v>
          </cell>
          <cell r="AD649">
            <v>0</v>
          </cell>
          <cell r="AE649">
            <v>0</v>
          </cell>
          <cell r="AF649">
            <v>45229.24</v>
          </cell>
          <cell r="AG649"/>
          <cell r="AH649">
            <v>0</v>
          </cell>
          <cell r="AI649"/>
          <cell r="AJ649">
            <v>232602.05</v>
          </cell>
          <cell r="AK649">
            <v>277831.28999999998</v>
          </cell>
          <cell r="AL649">
            <v>0.61427353885138825</v>
          </cell>
          <cell r="AM649"/>
        </row>
        <row r="650">
          <cell r="A650" t="str">
            <v>3500000000093</v>
          </cell>
          <cell r="B650" t="str">
            <v>SAFE SCH-LA SALLE ROE</v>
          </cell>
          <cell r="C650" t="str">
            <v>LASALLE</v>
          </cell>
          <cell r="D650" t="str">
            <v>Regional</v>
          </cell>
          <cell r="E650"/>
          <cell r="F650">
            <v>33.32</v>
          </cell>
          <cell r="G650"/>
          <cell r="H650">
            <v>0</v>
          </cell>
          <cell r="I650">
            <v>455685.95</v>
          </cell>
          <cell r="J650">
            <v>13676.04</v>
          </cell>
          <cell r="K650"/>
          <cell r="L650">
            <v>0</v>
          </cell>
          <cell r="M650">
            <v>0</v>
          </cell>
          <cell r="N650">
            <v>0</v>
          </cell>
          <cell r="O650"/>
          <cell r="P650">
            <v>0</v>
          </cell>
          <cell r="Q650">
            <v>0</v>
          </cell>
          <cell r="R650"/>
          <cell r="S650">
            <v>0</v>
          </cell>
          <cell r="T650">
            <v>0.1</v>
          </cell>
          <cell r="U650"/>
          <cell r="V650">
            <v>45568.59</v>
          </cell>
          <cell r="W650"/>
          <cell r="X650">
            <v>0</v>
          </cell>
          <cell r="Y650">
            <v>376154.19999999995</v>
          </cell>
          <cell r="Z650">
            <v>421722.78999999992</v>
          </cell>
          <cell r="AA650">
            <v>0.92546805535698418</v>
          </cell>
          <cell r="AB650">
            <v>0</v>
          </cell>
          <cell r="AC650">
            <v>0</v>
          </cell>
          <cell r="AD650">
            <v>0</v>
          </cell>
          <cell r="AE650">
            <v>0</v>
          </cell>
          <cell r="AF650">
            <v>45568.59</v>
          </cell>
          <cell r="AG650"/>
          <cell r="AH650">
            <v>0</v>
          </cell>
          <cell r="AI650"/>
          <cell r="AJ650">
            <v>376154.2</v>
          </cell>
          <cell r="AK650">
            <v>421722.79000000004</v>
          </cell>
          <cell r="AL650">
            <v>0.9254680553569844</v>
          </cell>
          <cell r="AM650"/>
        </row>
        <row r="651">
          <cell r="A651" t="str">
            <v>3500000000095</v>
          </cell>
          <cell r="B651" t="str">
            <v>LaSalle/Marshall/Putnam ROE</v>
          </cell>
          <cell r="C651" t="str">
            <v>LASALLE</v>
          </cell>
          <cell r="D651" t="str">
            <v>Regional</v>
          </cell>
          <cell r="E651"/>
          <cell r="F651">
            <v>12</v>
          </cell>
          <cell r="G651"/>
          <cell r="H651">
            <v>0</v>
          </cell>
          <cell r="I651">
            <v>160887.37</v>
          </cell>
          <cell r="J651">
            <v>13407.28</v>
          </cell>
          <cell r="K651"/>
          <cell r="L651">
            <v>0</v>
          </cell>
          <cell r="M651">
            <v>0</v>
          </cell>
          <cell r="N651">
            <v>0</v>
          </cell>
          <cell r="O651"/>
          <cell r="P651">
            <v>0</v>
          </cell>
          <cell r="Q651">
            <v>0</v>
          </cell>
          <cell r="R651"/>
          <cell r="S651">
            <v>0</v>
          </cell>
          <cell r="T651">
            <v>0.1</v>
          </cell>
          <cell r="U651"/>
          <cell r="V651">
            <v>16088.73</v>
          </cell>
          <cell r="W651"/>
          <cell r="X651">
            <v>0</v>
          </cell>
          <cell r="Y651">
            <v>50764.32</v>
          </cell>
          <cell r="Z651">
            <v>66853.05</v>
          </cell>
          <cell r="AA651">
            <v>0.41552702365636285</v>
          </cell>
          <cell r="AB651">
            <v>0</v>
          </cell>
          <cell r="AC651">
            <v>0</v>
          </cell>
          <cell r="AD651">
            <v>0</v>
          </cell>
          <cell r="AE651">
            <v>0</v>
          </cell>
          <cell r="AF651">
            <v>16088.73</v>
          </cell>
          <cell r="AG651"/>
          <cell r="AH651">
            <v>0</v>
          </cell>
          <cell r="AI651"/>
          <cell r="AJ651">
            <v>50764.32</v>
          </cell>
          <cell r="AK651">
            <v>66853.05</v>
          </cell>
          <cell r="AL651">
            <v>0.41552702365636285</v>
          </cell>
          <cell r="AM651"/>
        </row>
        <row r="652">
          <cell r="A652" t="str">
            <v>3505000102600</v>
          </cell>
          <cell r="B652" t="str">
            <v>LELAND COMM UNIT SCH DIST 1</v>
          </cell>
          <cell r="C652" t="str">
            <v>LASALLE</v>
          </cell>
          <cell r="D652" t="str">
            <v>Unit</v>
          </cell>
          <cell r="E652"/>
          <cell r="F652">
            <v>248.28</v>
          </cell>
          <cell r="G652"/>
          <cell r="H652">
            <v>58442209</v>
          </cell>
          <cell r="I652">
            <v>3225195.43</v>
          </cell>
          <cell r="J652">
            <v>12990.15</v>
          </cell>
          <cell r="K652"/>
          <cell r="L652">
            <v>18.12</v>
          </cell>
          <cell r="M652">
            <v>18.12</v>
          </cell>
          <cell r="N652">
            <v>4498.83</v>
          </cell>
          <cell r="O652"/>
          <cell r="P652">
            <v>36.479999999999997</v>
          </cell>
          <cell r="Q652">
            <v>9057.25</v>
          </cell>
          <cell r="R652"/>
          <cell r="S652">
            <v>0.80720000000000003</v>
          </cell>
          <cell r="T652">
            <v>0.80720000000000003</v>
          </cell>
          <cell r="U652"/>
          <cell r="V652">
            <v>2603377.75</v>
          </cell>
          <cell r="W652"/>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cell r="AH652">
            <v>57298.93</v>
          </cell>
          <cell r="AI652"/>
          <cell r="AJ652">
            <v>352300.68</v>
          </cell>
          <cell r="AK652">
            <v>3730490.67</v>
          </cell>
          <cell r="AL652">
            <v>1.1566712005417916</v>
          </cell>
          <cell r="AM652"/>
        </row>
        <row r="653">
          <cell r="A653" t="str">
            <v>3505000202600</v>
          </cell>
          <cell r="B653" t="str">
            <v>COMMUNITY UNIT SCH DIST 2</v>
          </cell>
          <cell r="C653" t="str">
            <v>LASALLE</v>
          </cell>
          <cell r="D653" t="str">
            <v>Unit</v>
          </cell>
          <cell r="E653"/>
          <cell r="F653">
            <v>622.27</v>
          </cell>
          <cell r="G653"/>
          <cell r="H653">
            <v>179122679</v>
          </cell>
          <cell r="I653">
            <v>8208528.4100000001</v>
          </cell>
          <cell r="J653">
            <v>13191.26</v>
          </cell>
          <cell r="K653"/>
          <cell r="L653">
            <v>21.82</v>
          </cell>
          <cell r="M653">
            <v>21.82</v>
          </cell>
          <cell r="N653">
            <v>13577.93</v>
          </cell>
          <cell r="O653"/>
          <cell r="P653">
            <v>94.86</v>
          </cell>
          <cell r="Q653">
            <v>59028.53</v>
          </cell>
          <cell r="R653"/>
          <cell r="S653">
            <v>0.91910000000000003</v>
          </cell>
          <cell r="T653">
            <v>0.9</v>
          </cell>
          <cell r="U653"/>
          <cell r="V653">
            <v>7387675.5599999996</v>
          </cell>
          <cell r="W653"/>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cell r="AH653">
            <v>263893.90000000002</v>
          </cell>
          <cell r="AI653"/>
          <cell r="AJ653">
            <v>869414.56</v>
          </cell>
          <cell r="AK653">
            <v>12227730.51</v>
          </cell>
          <cell r="AL653">
            <v>1.4896373502348639</v>
          </cell>
          <cell r="AM653"/>
        </row>
        <row r="654">
          <cell r="A654" t="str">
            <v>3505000902600</v>
          </cell>
          <cell r="B654" t="str">
            <v>EARLVILLE COMM UNIT SCH DIST 9</v>
          </cell>
          <cell r="C654" t="str">
            <v>LASALLE</v>
          </cell>
          <cell r="D654" t="str">
            <v>Unit</v>
          </cell>
          <cell r="E654"/>
          <cell r="F654">
            <v>357.78</v>
          </cell>
          <cell r="G654"/>
          <cell r="H654">
            <v>69472730</v>
          </cell>
          <cell r="I654">
            <v>4917480.97</v>
          </cell>
          <cell r="J654">
            <v>13744.42</v>
          </cell>
          <cell r="K654"/>
          <cell r="L654">
            <v>14.12</v>
          </cell>
          <cell r="M654">
            <v>14.12</v>
          </cell>
          <cell r="N654">
            <v>5051.8500000000004</v>
          </cell>
          <cell r="O654"/>
          <cell r="P654">
            <v>4.16</v>
          </cell>
          <cell r="Q654">
            <v>1488.36</v>
          </cell>
          <cell r="R654"/>
          <cell r="S654">
            <v>0.61519999999999997</v>
          </cell>
          <cell r="T654">
            <v>0.61519999999999997</v>
          </cell>
          <cell r="U654"/>
          <cell r="V654">
            <v>3025234.29</v>
          </cell>
          <cell r="W654"/>
          <cell r="X654">
            <v>553218.92000000004</v>
          </cell>
          <cell r="Y654">
            <v>1402395.8</v>
          </cell>
          <cell r="Z654">
            <v>4980849.01</v>
          </cell>
          <cell r="AA654">
            <v>1</v>
          </cell>
          <cell r="AB654">
            <v>69472730</v>
          </cell>
          <cell r="AC654">
            <v>4.7201199999999999E-2</v>
          </cell>
          <cell r="AD654">
            <v>3279196.22</v>
          </cell>
          <cell r="AE654">
            <v>156237.37</v>
          </cell>
          <cell r="AF654">
            <v>3181471.66</v>
          </cell>
          <cell r="AG654"/>
          <cell r="AH654">
            <v>197648.92</v>
          </cell>
          <cell r="AI654"/>
          <cell r="AJ654">
            <v>1402395.8</v>
          </cell>
          <cell r="AK654">
            <v>5137086.38</v>
          </cell>
          <cell r="AL654">
            <v>1.0446581107969188</v>
          </cell>
          <cell r="AM654"/>
        </row>
        <row r="655">
          <cell r="A655" t="str">
            <v>3505001750400</v>
          </cell>
          <cell r="B655" t="str">
            <v>DIMMICK C C SCHOOL DIST 175</v>
          </cell>
          <cell r="C655" t="str">
            <v>LASALLE</v>
          </cell>
          <cell r="D655" t="str">
            <v>Elementary</v>
          </cell>
          <cell r="E655"/>
          <cell r="F655">
            <v>155.44999999999999</v>
          </cell>
          <cell r="G655"/>
          <cell r="H655">
            <v>129053436</v>
          </cell>
          <cell r="I655">
            <v>1935437.92</v>
          </cell>
          <cell r="J655">
            <v>12450.54</v>
          </cell>
          <cell r="K655"/>
          <cell r="L655">
            <v>66.67</v>
          </cell>
          <cell r="M655">
            <v>46.15</v>
          </cell>
          <cell r="N655">
            <v>7174.01</v>
          </cell>
          <cell r="O655"/>
          <cell r="P655">
            <v>1160.76</v>
          </cell>
          <cell r="Q655">
            <v>180440.14</v>
          </cell>
          <cell r="R655"/>
          <cell r="S655">
            <v>0.99990000000000001</v>
          </cell>
          <cell r="T655">
            <v>0.9</v>
          </cell>
          <cell r="U655"/>
          <cell r="V655">
            <v>1741894.12</v>
          </cell>
          <cell r="W655"/>
          <cell r="X655">
            <v>877733.58</v>
          </cell>
          <cell r="Y655">
            <v>214214.17</v>
          </cell>
          <cell r="Z655">
            <v>2833841.87</v>
          </cell>
          <cell r="AA655">
            <v>1</v>
          </cell>
          <cell r="AB655">
            <v>129053436</v>
          </cell>
          <cell r="AC655">
            <v>1.3417E-2</v>
          </cell>
          <cell r="AD655">
            <v>1731509.95</v>
          </cell>
          <cell r="AE655">
            <v>0</v>
          </cell>
          <cell r="AF655">
            <v>1741894.12</v>
          </cell>
          <cell r="AG655"/>
          <cell r="AH655">
            <v>23312.35</v>
          </cell>
          <cell r="AI655"/>
          <cell r="AJ655">
            <v>214214.17</v>
          </cell>
          <cell r="AK655">
            <v>2833841.87</v>
          </cell>
          <cell r="AL655">
            <v>1.4641863945705891</v>
          </cell>
          <cell r="AM655"/>
        </row>
        <row r="656">
          <cell r="A656" t="str">
            <v>3505004001700</v>
          </cell>
          <cell r="B656" t="str">
            <v>STREATOR TWP H S DIST 40</v>
          </cell>
          <cell r="C656" t="str">
            <v>LASALLE</v>
          </cell>
          <cell r="D656" t="str">
            <v>High School</v>
          </cell>
          <cell r="E656"/>
          <cell r="F656">
            <v>798.5</v>
          </cell>
          <cell r="G656"/>
          <cell r="H656">
            <v>226950027</v>
          </cell>
          <cell r="I656">
            <v>11907618.68</v>
          </cell>
          <cell r="J656">
            <v>14912.48</v>
          </cell>
          <cell r="K656"/>
          <cell r="L656">
            <v>19.05</v>
          </cell>
          <cell r="M656">
            <v>5.86</v>
          </cell>
          <cell r="N656">
            <v>4679.21</v>
          </cell>
          <cell r="O656"/>
          <cell r="P656">
            <v>38.68</v>
          </cell>
          <cell r="Q656">
            <v>30885.98</v>
          </cell>
          <cell r="R656"/>
          <cell r="S656">
            <v>0.1857</v>
          </cell>
          <cell r="T656">
            <v>0.1857</v>
          </cell>
          <cell r="U656"/>
          <cell r="V656">
            <v>2211244.7799999998</v>
          </cell>
          <cell r="W656"/>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cell r="AH656">
            <v>591368.64</v>
          </cell>
          <cell r="AI656"/>
          <cell r="AJ656">
            <v>5209996.97</v>
          </cell>
          <cell r="AK656">
            <v>9963501.0199999996</v>
          </cell>
          <cell r="AL656">
            <v>0.83673329552739761</v>
          </cell>
          <cell r="AM656"/>
        </row>
        <row r="657">
          <cell r="A657" t="str">
            <v>3505004400200</v>
          </cell>
          <cell r="B657" t="str">
            <v>STREATOR ELEM SCHOOL DIST 44</v>
          </cell>
          <cell r="C657" t="str">
            <v>LASALLE</v>
          </cell>
          <cell r="D657" t="str">
            <v>Elementary</v>
          </cell>
          <cell r="E657"/>
          <cell r="F657">
            <v>1445.79</v>
          </cell>
          <cell r="G657"/>
          <cell r="H657">
            <v>152130810</v>
          </cell>
          <cell r="I657">
            <v>20799295.059999999</v>
          </cell>
          <cell r="J657">
            <v>14386.11</v>
          </cell>
          <cell r="K657"/>
          <cell r="L657">
            <v>7.31</v>
          </cell>
          <cell r="M657">
            <v>5.0599999999999996</v>
          </cell>
          <cell r="N657">
            <v>7315.69</v>
          </cell>
          <cell r="O657"/>
          <cell r="P657">
            <v>49.28</v>
          </cell>
          <cell r="Q657">
            <v>71248.53</v>
          </cell>
          <cell r="R657"/>
          <cell r="S657">
            <v>0.1565</v>
          </cell>
          <cell r="T657">
            <v>0.1565</v>
          </cell>
          <cell r="U657"/>
          <cell r="V657">
            <v>3255089.67</v>
          </cell>
          <cell r="W657"/>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cell r="AH657">
            <v>1968048.86</v>
          </cell>
          <cell r="AI657"/>
          <cell r="AJ657">
            <v>10357278.66</v>
          </cell>
          <cell r="AK657">
            <v>15939274.810000001</v>
          </cell>
          <cell r="AL657">
            <v>0.76633726114369582</v>
          </cell>
          <cell r="AM657"/>
        </row>
        <row r="658">
          <cell r="A658" t="str">
            <v>3505006500400</v>
          </cell>
          <cell r="B658" t="str">
            <v>Allen Otter Creek CCSD 65</v>
          </cell>
          <cell r="C658" t="str">
            <v>LASALLE</v>
          </cell>
          <cell r="D658" t="str">
            <v>Elementary</v>
          </cell>
          <cell r="E658"/>
          <cell r="F658">
            <v>96</v>
          </cell>
          <cell r="G658"/>
          <cell r="H658">
            <v>70930336</v>
          </cell>
          <cell r="I658">
            <v>1193144.95</v>
          </cell>
          <cell r="J658">
            <v>12428.59</v>
          </cell>
          <cell r="K658"/>
          <cell r="L658">
            <v>59.44</v>
          </cell>
          <cell r="M658">
            <v>41.15</v>
          </cell>
          <cell r="N658">
            <v>3950.4</v>
          </cell>
          <cell r="O658"/>
          <cell r="P658">
            <v>845.06</v>
          </cell>
          <cell r="Q658">
            <v>81125.759999999995</v>
          </cell>
          <cell r="R658"/>
          <cell r="S658">
            <v>0.99990000000000001</v>
          </cell>
          <cell r="T658">
            <v>0.9</v>
          </cell>
          <cell r="U658"/>
          <cell r="V658">
            <v>1073830.45</v>
          </cell>
          <cell r="W658"/>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cell r="AH658">
            <v>15444.01</v>
          </cell>
          <cell r="AI658"/>
          <cell r="AJ658">
            <v>62728.33</v>
          </cell>
          <cell r="AK658">
            <v>1566831.35</v>
          </cell>
          <cell r="AL658">
            <v>1.3131944697917886</v>
          </cell>
          <cell r="AM658"/>
        </row>
        <row r="659">
          <cell r="A659" t="str">
            <v>3505007900400</v>
          </cell>
          <cell r="B659" t="str">
            <v>TONICA COMM CONS SCH DIST 79</v>
          </cell>
          <cell r="C659" t="str">
            <v>LASALLE</v>
          </cell>
          <cell r="D659" t="str">
            <v>Elementary</v>
          </cell>
          <cell r="E659"/>
          <cell r="F659">
            <v>126.3</v>
          </cell>
          <cell r="G659"/>
          <cell r="H659">
            <v>46259568</v>
          </cell>
          <cell r="I659">
            <v>1575813.68</v>
          </cell>
          <cell r="J659">
            <v>12476.75</v>
          </cell>
          <cell r="K659"/>
          <cell r="L659">
            <v>29.35</v>
          </cell>
          <cell r="M659">
            <v>20.309999999999999</v>
          </cell>
          <cell r="N659">
            <v>2565.15</v>
          </cell>
          <cell r="O659"/>
          <cell r="P659">
            <v>67.73</v>
          </cell>
          <cell r="Q659">
            <v>8554.2900000000009</v>
          </cell>
          <cell r="R659"/>
          <cell r="S659">
            <v>0.88139999999999996</v>
          </cell>
          <cell r="T659">
            <v>0.88139999999999996</v>
          </cell>
          <cell r="U659"/>
          <cell r="V659">
            <v>1388922.17</v>
          </cell>
          <cell r="W659"/>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cell r="AH659">
            <v>23609</v>
          </cell>
          <cell r="AI659"/>
          <cell r="AJ659">
            <v>605377.62</v>
          </cell>
          <cell r="AK659">
            <v>2171233.89</v>
          </cell>
          <cell r="AL659">
            <v>1.3778493723953458</v>
          </cell>
          <cell r="AM659"/>
        </row>
        <row r="660">
          <cell r="A660" t="str">
            <v>3505008200400</v>
          </cell>
          <cell r="B660" t="str">
            <v>DEER PARK C C SCHOOL DIST 82</v>
          </cell>
          <cell r="C660" t="str">
            <v>LASALLE</v>
          </cell>
          <cell r="D660" t="str">
            <v>Elementary</v>
          </cell>
          <cell r="E660"/>
          <cell r="F660">
            <v>47.54</v>
          </cell>
          <cell r="G660"/>
          <cell r="H660">
            <v>39354150</v>
          </cell>
          <cell r="I660">
            <v>572219.28</v>
          </cell>
          <cell r="J660">
            <v>12036.58</v>
          </cell>
          <cell r="K660"/>
          <cell r="L660">
            <v>68.77</v>
          </cell>
          <cell r="M660">
            <v>47.61</v>
          </cell>
          <cell r="N660">
            <v>2263.37</v>
          </cell>
          <cell r="O660"/>
          <cell r="P660">
            <v>1262.3800000000001</v>
          </cell>
          <cell r="Q660">
            <v>60013.54</v>
          </cell>
          <cell r="R660"/>
          <cell r="S660">
            <v>0.99990000000000001</v>
          </cell>
          <cell r="T660">
            <v>0.9</v>
          </cell>
          <cell r="U660"/>
          <cell r="V660">
            <v>514997.35</v>
          </cell>
          <cell r="W660"/>
          <cell r="X660">
            <v>112458.94</v>
          </cell>
          <cell r="Y660">
            <v>102628.61</v>
          </cell>
          <cell r="Z660">
            <v>730084.9</v>
          </cell>
          <cell r="AA660">
            <v>1</v>
          </cell>
          <cell r="AB660">
            <v>39354150</v>
          </cell>
          <cell r="AC660">
            <v>2.5928400000000001E-2</v>
          </cell>
          <cell r="AD660">
            <v>1020390.14</v>
          </cell>
          <cell r="AE660">
            <v>454853.51</v>
          </cell>
          <cell r="AF660">
            <v>969850.86</v>
          </cell>
          <cell r="AG660"/>
          <cell r="AH660">
            <v>49645.61</v>
          </cell>
          <cell r="AI660"/>
          <cell r="AJ660">
            <v>102628.61</v>
          </cell>
          <cell r="AK660">
            <v>1184938.4100000001</v>
          </cell>
          <cell r="AL660">
            <v>2.0707768008096479</v>
          </cell>
          <cell r="AM660"/>
        </row>
        <row r="661">
          <cell r="A661" t="str">
            <v>3505009500400</v>
          </cell>
          <cell r="B661" t="str">
            <v>GRAND RIDGE C C SCHOOL DIST 95</v>
          </cell>
          <cell r="C661" t="str">
            <v>LASALLE</v>
          </cell>
          <cell r="D661" t="str">
            <v>Elementary</v>
          </cell>
          <cell r="E661"/>
          <cell r="F661">
            <v>198.75</v>
          </cell>
          <cell r="G661"/>
          <cell r="H661">
            <v>89502247</v>
          </cell>
          <cell r="I661">
            <v>2439903.35</v>
          </cell>
          <cell r="J661">
            <v>12276.24</v>
          </cell>
          <cell r="K661"/>
          <cell r="L661">
            <v>36.68</v>
          </cell>
          <cell r="M661">
            <v>25.39</v>
          </cell>
          <cell r="N661">
            <v>5046.26</v>
          </cell>
          <cell r="O661"/>
          <cell r="P661">
            <v>177.15</v>
          </cell>
          <cell r="Q661">
            <v>35208.559999999998</v>
          </cell>
          <cell r="R661"/>
          <cell r="S661">
            <v>0.97199999999999998</v>
          </cell>
          <cell r="T661">
            <v>0.9</v>
          </cell>
          <cell r="U661"/>
          <cell r="V661">
            <v>2195913.0099999998</v>
          </cell>
          <cell r="W661"/>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cell r="AH661">
            <v>31007.919999999998</v>
          </cell>
          <cell r="AI661"/>
          <cell r="AJ661">
            <v>247866.48</v>
          </cell>
          <cell r="AK661">
            <v>2677593.0299999998</v>
          </cell>
          <cell r="AL661">
            <v>1.0974176620561629</v>
          </cell>
          <cell r="AM661"/>
        </row>
        <row r="662">
          <cell r="A662" t="str">
            <v>3505012001700</v>
          </cell>
          <cell r="B662" t="str">
            <v>LA SALLE-PERU TWP H S D 120</v>
          </cell>
          <cell r="C662" t="str">
            <v>LASALLE</v>
          </cell>
          <cell r="D662" t="str">
            <v>High School</v>
          </cell>
          <cell r="E662"/>
          <cell r="F662">
            <v>1181.48</v>
          </cell>
          <cell r="G662"/>
          <cell r="H662">
            <v>586682335</v>
          </cell>
          <cell r="I662">
            <v>17562984.219999999</v>
          </cell>
          <cell r="J662">
            <v>14865.24</v>
          </cell>
          <cell r="K662"/>
          <cell r="L662">
            <v>33.4</v>
          </cell>
          <cell r="M662">
            <v>10.27</v>
          </cell>
          <cell r="N662">
            <v>12133.79</v>
          </cell>
          <cell r="O662"/>
          <cell r="P662">
            <v>3.27</v>
          </cell>
          <cell r="Q662">
            <v>3863.43</v>
          </cell>
          <cell r="R662"/>
          <cell r="S662">
            <v>0.39739999999999998</v>
          </cell>
          <cell r="T662">
            <v>0.39739999999999998</v>
          </cell>
          <cell r="U662"/>
          <cell r="V662">
            <v>6979529.9199999999</v>
          </cell>
          <cell r="W662"/>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cell r="AH662">
            <v>436337.3</v>
          </cell>
          <cell r="AI662"/>
          <cell r="AJ662">
            <v>2490611.85</v>
          </cell>
          <cell r="AK662">
            <v>15577619.9</v>
          </cell>
          <cell r="AL662">
            <v>0.88695746149227028</v>
          </cell>
          <cell r="AM662"/>
        </row>
        <row r="663">
          <cell r="A663" t="str">
            <v>3505012200200</v>
          </cell>
          <cell r="B663" t="str">
            <v>LASALLE ELEM SCHOOL DIST 122</v>
          </cell>
          <cell r="C663" t="str">
            <v>LASALLE</v>
          </cell>
          <cell r="D663" t="str">
            <v>Elementary</v>
          </cell>
          <cell r="E663"/>
          <cell r="F663">
            <v>846.88</v>
          </cell>
          <cell r="G663"/>
          <cell r="H663">
            <v>94142193</v>
          </cell>
          <cell r="I663">
            <v>12741033.779999999</v>
          </cell>
          <cell r="J663">
            <v>15044.67</v>
          </cell>
          <cell r="K663"/>
          <cell r="L663">
            <v>7.38</v>
          </cell>
          <cell r="M663">
            <v>5.0999999999999996</v>
          </cell>
          <cell r="N663">
            <v>4319.08</v>
          </cell>
          <cell r="O663"/>
          <cell r="P663">
            <v>48.72</v>
          </cell>
          <cell r="Q663">
            <v>41259.99</v>
          </cell>
          <cell r="R663"/>
          <cell r="S663">
            <v>0.15790000000000001</v>
          </cell>
          <cell r="T663">
            <v>0.15790000000000001</v>
          </cell>
          <cell r="U663"/>
          <cell r="V663">
            <v>2011809.23</v>
          </cell>
          <cell r="W663"/>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cell r="AH663">
            <v>1480934.23</v>
          </cell>
          <cell r="AI663"/>
          <cell r="AJ663">
            <v>6456370.9100000001</v>
          </cell>
          <cell r="AK663">
            <v>9441814.870000001</v>
          </cell>
          <cell r="AL663">
            <v>0.7410556343411564</v>
          </cell>
          <cell r="AM663"/>
        </row>
        <row r="664">
          <cell r="A664" t="str">
            <v>3505012400200</v>
          </cell>
          <cell r="B664" t="str">
            <v>PERU ELEM SCHOOL DISTRICT 124</v>
          </cell>
          <cell r="C664" t="str">
            <v>LASALLE</v>
          </cell>
          <cell r="D664" t="str">
            <v>Elementary</v>
          </cell>
          <cell r="E664"/>
          <cell r="F664">
            <v>856.65</v>
          </cell>
          <cell r="G664"/>
          <cell r="H664">
            <v>194014161</v>
          </cell>
          <cell r="I664">
            <v>11641875</v>
          </cell>
          <cell r="J664">
            <v>13590</v>
          </cell>
          <cell r="K664"/>
          <cell r="L664">
            <v>16.66</v>
          </cell>
          <cell r="M664">
            <v>11.53</v>
          </cell>
          <cell r="N664">
            <v>9877.17</v>
          </cell>
          <cell r="O664"/>
          <cell r="P664">
            <v>0.3</v>
          </cell>
          <cell r="Q664">
            <v>256.99</v>
          </cell>
          <cell r="R664"/>
          <cell r="S664">
            <v>0.46850000000000003</v>
          </cell>
          <cell r="T664">
            <v>0.46850000000000003</v>
          </cell>
          <cell r="U664"/>
          <cell r="V664">
            <v>5454218.4299999997</v>
          </cell>
          <cell r="W664"/>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cell r="AH664">
            <v>346078.27</v>
          </cell>
          <cell r="AI664"/>
          <cell r="AJ664">
            <v>1829045.6</v>
          </cell>
          <cell r="AK664">
            <v>8987069.4900000002</v>
          </cell>
          <cell r="AL664">
            <v>0.77196065839909811</v>
          </cell>
          <cell r="AM664"/>
        </row>
        <row r="665">
          <cell r="A665" t="str">
            <v>3505012500200</v>
          </cell>
          <cell r="B665" t="str">
            <v>OGLESBY ELEM SCH DIST 125</v>
          </cell>
          <cell r="C665" t="str">
            <v>LASALLE</v>
          </cell>
          <cell r="D665" t="str">
            <v>Elementary</v>
          </cell>
          <cell r="E665"/>
          <cell r="F665">
            <v>396.38</v>
          </cell>
          <cell r="G665"/>
          <cell r="H665">
            <v>59230334</v>
          </cell>
          <cell r="I665">
            <v>5347626.6100000003</v>
          </cell>
          <cell r="J665">
            <v>13491.16</v>
          </cell>
          <cell r="K665"/>
          <cell r="L665">
            <v>11.07</v>
          </cell>
          <cell r="M665">
            <v>7.66</v>
          </cell>
          <cell r="N665">
            <v>3036.27</v>
          </cell>
          <cell r="O665"/>
          <cell r="P665">
            <v>19.53</v>
          </cell>
          <cell r="Q665">
            <v>7741.3</v>
          </cell>
          <cell r="R665"/>
          <cell r="S665">
            <v>0.2626</v>
          </cell>
          <cell r="T665">
            <v>0.2626</v>
          </cell>
          <cell r="U665"/>
          <cell r="V665">
            <v>1404286.74</v>
          </cell>
          <cell r="W665"/>
          <cell r="X665">
            <v>968982.01</v>
          </cell>
          <cell r="Y665">
            <v>2361109.41</v>
          </cell>
          <cell r="Z665">
            <v>4734378.16</v>
          </cell>
          <cell r="AA665">
            <v>0.88532324810164709</v>
          </cell>
          <cell r="AB665">
            <v>59230334</v>
          </cell>
          <cell r="AC665">
            <v>2.78937E-2</v>
          </cell>
          <cell r="AD665">
            <v>1652153.16</v>
          </cell>
          <cell r="AE665">
            <v>65089.72</v>
          </cell>
          <cell r="AF665">
            <v>1469376.46</v>
          </cell>
          <cell r="AG665"/>
          <cell r="AH665">
            <v>190161.05</v>
          </cell>
          <cell r="AI665"/>
          <cell r="AJ665">
            <v>2339302.35</v>
          </cell>
          <cell r="AK665">
            <v>4777660.82</v>
          </cell>
          <cell r="AL665">
            <v>0.89341705553372586</v>
          </cell>
          <cell r="AM665"/>
        </row>
        <row r="666">
          <cell r="A666" t="str">
            <v>3505014001700</v>
          </cell>
          <cell r="B666" t="str">
            <v>OTTAWA TWP H S DIST 140</v>
          </cell>
          <cell r="C666" t="str">
            <v>LASALLE</v>
          </cell>
          <cell r="D666" t="str">
            <v>High School</v>
          </cell>
          <cell r="E666"/>
          <cell r="F666">
            <v>1215.82</v>
          </cell>
          <cell r="G666"/>
          <cell r="H666">
            <v>651171255</v>
          </cell>
          <cell r="I666">
            <v>18014974.850000001</v>
          </cell>
          <cell r="J666">
            <v>14817.13</v>
          </cell>
          <cell r="K666"/>
          <cell r="L666">
            <v>36.14</v>
          </cell>
          <cell r="M666">
            <v>11.12</v>
          </cell>
          <cell r="N666">
            <v>13519.91</v>
          </cell>
          <cell r="O666"/>
          <cell r="P666">
            <v>0.92</v>
          </cell>
          <cell r="Q666">
            <v>1118.55</v>
          </cell>
          <cell r="R666"/>
          <cell r="S666">
            <v>0.4451</v>
          </cell>
          <cell r="T666">
            <v>0.4451</v>
          </cell>
          <cell r="U666"/>
          <cell r="V666">
            <v>8018465.2999999998</v>
          </cell>
          <cell r="W666"/>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cell r="AH666">
            <v>484360.57</v>
          </cell>
          <cell r="AI666"/>
          <cell r="AJ666">
            <v>2615692.1800000002</v>
          </cell>
          <cell r="AK666">
            <v>17710837.82</v>
          </cell>
          <cell r="AL666">
            <v>0.98311754345857438</v>
          </cell>
          <cell r="AM666"/>
        </row>
        <row r="667">
          <cell r="A667" t="str">
            <v>3505014100200</v>
          </cell>
          <cell r="B667" t="str">
            <v>OTTAWA ELEM SCHOOL DIST 141</v>
          </cell>
          <cell r="C667" t="str">
            <v>LASALLE</v>
          </cell>
          <cell r="D667" t="str">
            <v>Elementary</v>
          </cell>
          <cell r="E667"/>
          <cell r="F667">
            <v>1680.03</v>
          </cell>
          <cell r="G667"/>
          <cell r="H667">
            <v>312092825</v>
          </cell>
          <cell r="I667">
            <v>23131722.210000001</v>
          </cell>
          <cell r="J667">
            <v>13768.63</v>
          </cell>
          <cell r="K667"/>
          <cell r="L667">
            <v>13.49</v>
          </cell>
          <cell r="M667">
            <v>9.33</v>
          </cell>
          <cell r="N667">
            <v>15674.67</v>
          </cell>
          <cell r="O667"/>
          <cell r="P667">
            <v>7.56</v>
          </cell>
          <cell r="Q667">
            <v>12701.02</v>
          </cell>
          <cell r="R667"/>
          <cell r="S667">
            <v>0.3463</v>
          </cell>
          <cell r="T667">
            <v>0.3463</v>
          </cell>
          <cell r="U667"/>
          <cell r="V667">
            <v>8010515.4000000004</v>
          </cell>
          <cell r="W667"/>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cell r="AH667">
            <v>1175854.46</v>
          </cell>
          <cell r="AI667"/>
          <cell r="AJ667">
            <v>7088879.3700000001</v>
          </cell>
          <cell r="AK667">
            <v>20531866.57</v>
          </cell>
          <cell r="AL667">
            <v>0.8876064818521785</v>
          </cell>
          <cell r="AM667"/>
        </row>
        <row r="668">
          <cell r="A668" t="str">
            <v>3505015000200</v>
          </cell>
          <cell r="B668" t="str">
            <v>MARSEILLES ELEM SCHOOL DIST 150</v>
          </cell>
          <cell r="C668" t="str">
            <v>LASALLE</v>
          </cell>
          <cell r="D668" t="str">
            <v>Elementary</v>
          </cell>
          <cell r="E668"/>
          <cell r="F668">
            <v>476.89</v>
          </cell>
          <cell r="G668"/>
          <cell r="H668">
            <v>62356162</v>
          </cell>
          <cell r="I668">
            <v>6567094.29</v>
          </cell>
          <cell r="J668">
            <v>13770.66</v>
          </cell>
          <cell r="K668"/>
          <cell r="L668">
            <v>9.49</v>
          </cell>
          <cell r="M668">
            <v>6.57</v>
          </cell>
          <cell r="N668">
            <v>3133.16</v>
          </cell>
          <cell r="O668"/>
          <cell r="P668">
            <v>30.36</v>
          </cell>
          <cell r="Q668">
            <v>14478.38</v>
          </cell>
          <cell r="R668"/>
          <cell r="S668">
            <v>0.2142</v>
          </cell>
          <cell r="T668">
            <v>0.2142</v>
          </cell>
          <cell r="U668"/>
          <cell r="V668">
            <v>1406671.59</v>
          </cell>
          <cell r="W668"/>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cell r="AH668">
            <v>416112.4</v>
          </cell>
          <cell r="AI668"/>
          <cell r="AJ668">
            <v>2951979.26</v>
          </cell>
          <cell r="AK668">
            <v>5559885.3300000001</v>
          </cell>
          <cell r="AL668">
            <v>0.84662791251014613</v>
          </cell>
          <cell r="AM668"/>
        </row>
        <row r="669">
          <cell r="A669" t="str">
            <v>3505016001700</v>
          </cell>
          <cell r="B669" t="str">
            <v>SENECA TWP H S DIST 160</v>
          </cell>
          <cell r="C669" t="str">
            <v>LASALLE</v>
          </cell>
          <cell r="D669" t="str">
            <v>High School</v>
          </cell>
          <cell r="E669"/>
          <cell r="F669">
            <v>392.31</v>
          </cell>
          <cell r="G669"/>
          <cell r="H669">
            <v>720845832</v>
          </cell>
          <cell r="I669">
            <v>5389497.0800000001</v>
          </cell>
          <cell r="J669">
            <v>13737.85</v>
          </cell>
          <cell r="K669"/>
          <cell r="L669">
            <v>133.75</v>
          </cell>
          <cell r="M669">
            <v>41.15</v>
          </cell>
          <cell r="N669">
            <v>16143.55</v>
          </cell>
          <cell r="O669"/>
          <cell r="P669">
            <v>845.06</v>
          </cell>
          <cell r="Q669">
            <v>331525.48</v>
          </cell>
          <cell r="R669"/>
          <cell r="S669">
            <v>0.99990000000000001</v>
          </cell>
          <cell r="T669">
            <v>0.9</v>
          </cell>
          <cell r="U669"/>
          <cell r="V669">
            <v>4850547.37</v>
          </cell>
          <cell r="W669"/>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cell r="AH669">
            <v>71737.899999999994</v>
          </cell>
          <cell r="AI669"/>
          <cell r="AJ669">
            <v>305213.33</v>
          </cell>
          <cell r="AK669">
            <v>13888638.540000001</v>
          </cell>
          <cell r="AL669">
            <v>2.5769822923811661</v>
          </cell>
          <cell r="AM669"/>
        </row>
        <row r="670">
          <cell r="A670" t="str">
            <v>3505017000400</v>
          </cell>
          <cell r="B670" t="str">
            <v>SENECA COMM CONS SCH DIST 170</v>
          </cell>
          <cell r="C670" t="str">
            <v>LASALLE</v>
          </cell>
          <cell r="D670" t="str">
            <v>Elementary</v>
          </cell>
          <cell r="E670"/>
          <cell r="F670">
            <v>441.98</v>
          </cell>
          <cell r="G670"/>
          <cell r="H670">
            <v>574648258</v>
          </cell>
          <cell r="I670">
            <v>5489519.3499999996</v>
          </cell>
          <cell r="J670">
            <v>12420.28</v>
          </cell>
          <cell r="K670"/>
          <cell r="L670">
            <v>104.68</v>
          </cell>
          <cell r="M670">
            <v>72.47</v>
          </cell>
          <cell r="N670">
            <v>32030.29</v>
          </cell>
          <cell r="O670"/>
          <cell r="P670">
            <v>3646.95</v>
          </cell>
          <cell r="Q670">
            <v>1611878.96</v>
          </cell>
          <cell r="R670"/>
          <cell r="S670">
            <v>1</v>
          </cell>
          <cell r="T670">
            <v>0.9</v>
          </cell>
          <cell r="U670"/>
          <cell r="V670">
            <v>4940567.41</v>
          </cell>
          <cell r="W670"/>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cell r="AH670">
            <v>101250</v>
          </cell>
          <cell r="AI670"/>
          <cell r="AJ670">
            <v>438332.08</v>
          </cell>
          <cell r="AK670">
            <v>9446430.3900000006</v>
          </cell>
          <cell r="AL670">
            <v>1.7208119304652785</v>
          </cell>
          <cell r="AM670"/>
        </row>
        <row r="671">
          <cell r="A671" t="str">
            <v>3505018500400</v>
          </cell>
          <cell r="B671" t="str">
            <v>WALTHAM C C SCHOOL DIST 185</v>
          </cell>
          <cell r="C671" t="str">
            <v>LASALLE</v>
          </cell>
          <cell r="D671" t="str">
            <v>Elementary</v>
          </cell>
          <cell r="E671"/>
          <cell r="F671">
            <v>222</v>
          </cell>
          <cell r="G671"/>
          <cell r="H671">
            <v>81761663</v>
          </cell>
          <cell r="I671">
            <v>2619638.13</v>
          </cell>
          <cell r="J671">
            <v>11800.17</v>
          </cell>
          <cell r="K671"/>
          <cell r="L671">
            <v>31.21</v>
          </cell>
          <cell r="M671">
            <v>21.6</v>
          </cell>
          <cell r="N671">
            <v>4795.2</v>
          </cell>
          <cell r="O671"/>
          <cell r="P671">
            <v>90.63</v>
          </cell>
          <cell r="Q671">
            <v>20119.86</v>
          </cell>
          <cell r="R671"/>
          <cell r="S671">
            <v>0.9143</v>
          </cell>
          <cell r="T671">
            <v>0.9</v>
          </cell>
          <cell r="U671"/>
          <cell r="V671">
            <v>2357674.31</v>
          </cell>
          <cell r="W671"/>
          <cell r="X671">
            <v>381141.38</v>
          </cell>
          <cell r="Y671">
            <v>166315.06000000003</v>
          </cell>
          <cell r="Z671">
            <v>2905130.75</v>
          </cell>
          <cell r="AA671">
            <v>1</v>
          </cell>
          <cell r="AB671">
            <v>81761663</v>
          </cell>
          <cell r="AC671">
            <v>2.85791E-2</v>
          </cell>
          <cell r="AD671">
            <v>2336674.7400000002</v>
          </cell>
          <cell r="AE671">
            <v>0</v>
          </cell>
          <cell r="AF671">
            <v>2357674.31</v>
          </cell>
          <cell r="AG671"/>
          <cell r="AH671">
            <v>25883.14</v>
          </cell>
          <cell r="AI671"/>
          <cell r="AJ671">
            <v>166315.06</v>
          </cell>
          <cell r="AK671">
            <v>2905130.75</v>
          </cell>
          <cell r="AL671">
            <v>1.1089817012245122</v>
          </cell>
          <cell r="AM671"/>
        </row>
        <row r="672">
          <cell r="A672" t="str">
            <v>3505019500400</v>
          </cell>
          <cell r="B672" t="str">
            <v>WALLACE C C SCHOOL DIST 195</v>
          </cell>
          <cell r="C672" t="str">
            <v>LASALLE</v>
          </cell>
          <cell r="D672" t="str">
            <v>Elementary</v>
          </cell>
          <cell r="E672"/>
          <cell r="F672">
            <v>352.31</v>
          </cell>
          <cell r="G672"/>
          <cell r="H672">
            <v>105053112</v>
          </cell>
          <cell r="I672">
            <v>4362518.8099999996</v>
          </cell>
          <cell r="J672">
            <v>12382.61</v>
          </cell>
          <cell r="K672"/>
          <cell r="L672">
            <v>24.08</v>
          </cell>
          <cell r="M672">
            <v>16.670000000000002</v>
          </cell>
          <cell r="N672">
            <v>5873</v>
          </cell>
          <cell r="O672"/>
          <cell r="P672">
            <v>21.06</v>
          </cell>
          <cell r="Q672">
            <v>7419.64</v>
          </cell>
          <cell r="R672"/>
          <cell r="S672">
            <v>0.74519999999999997</v>
          </cell>
          <cell r="T672">
            <v>0.74519999999999997</v>
          </cell>
          <cell r="U672"/>
          <cell r="V672">
            <v>3250949.01</v>
          </cell>
          <cell r="W672"/>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cell r="AH672">
            <v>40312.839999999997</v>
          </cell>
          <cell r="AI672"/>
          <cell r="AJ672">
            <v>351011.37</v>
          </cell>
          <cell r="AK672">
            <v>3832063.19</v>
          </cell>
          <cell r="AL672">
            <v>0.87840611282086378</v>
          </cell>
          <cell r="AM672"/>
        </row>
        <row r="673">
          <cell r="A673" t="str">
            <v>3505021000400</v>
          </cell>
          <cell r="B673" t="str">
            <v>MILLER TWP CC SCH DIST 210</v>
          </cell>
          <cell r="C673" t="str">
            <v>LASALLE</v>
          </cell>
          <cell r="D673" t="str">
            <v>Elementary</v>
          </cell>
          <cell r="E673"/>
          <cell r="F673">
            <v>193.25</v>
          </cell>
          <cell r="G673"/>
          <cell r="H673">
            <v>61704428</v>
          </cell>
          <cell r="I673">
            <v>2361714.0299999998</v>
          </cell>
          <cell r="J673">
            <v>12221.02</v>
          </cell>
          <cell r="K673"/>
          <cell r="L673">
            <v>26.12</v>
          </cell>
          <cell r="M673">
            <v>18.079999999999998</v>
          </cell>
          <cell r="N673">
            <v>3493.96</v>
          </cell>
          <cell r="O673"/>
          <cell r="P673">
            <v>36</v>
          </cell>
          <cell r="Q673">
            <v>6957</v>
          </cell>
          <cell r="R673"/>
          <cell r="S673">
            <v>0.80559999999999998</v>
          </cell>
          <cell r="T673">
            <v>0.80559999999999998</v>
          </cell>
          <cell r="U673"/>
          <cell r="V673">
            <v>1902596.82</v>
          </cell>
          <cell r="W673"/>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cell r="AH673">
            <v>24213.25</v>
          </cell>
          <cell r="AI673"/>
          <cell r="AJ673">
            <v>207200.95</v>
          </cell>
          <cell r="AK673">
            <v>2203796.8400000003</v>
          </cell>
          <cell r="AL673">
            <v>0.93313449977684237</v>
          </cell>
          <cell r="AM673"/>
        </row>
        <row r="674">
          <cell r="A674" t="str">
            <v>3505023000400</v>
          </cell>
          <cell r="B674" t="str">
            <v>RUTLAND C C SCHOOL DIST 230</v>
          </cell>
          <cell r="C674" t="str">
            <v>LASALLE</v>
          </cell>
          <cell r="D674" t="str">
            <v>Elementary</v>
          </cell>
          <cell r="E674"/>
          <cell r="F674">
            <v>69.3</v>
          </cell>
          <cell r="G674"/>
          <cell r="H674">
            <v>36895599</v>
          </cell>
          <cell r="I674">
            <v>836397.96</v>
          </cell>
          <cell r="J674">
            <v>12069.23</v>
          </cell>
          <cell r="K674"/>
          <cell r="L674">
            <v>44.11</v>
          </cell>
          <cell r="M674">
            <v>30.53</v>
          </cell>
          <cell r="N674">
            <v>2115.7199999999998</v>
          </cell>
          <cell r="O674"/>
          <cell r="P674">
            <v>340.4</v>
          </cell>
          <cell r="Q674">
            <v>23589.72</v>
          </cell>
          <cell r="R674"/>
          <cell r="S674">
            <v>0.99590000000000001</v>
          </cell>
          <cell r="T674">
            <v>0.9</v>
          </cell>
          <cell r="U674"/>
          <cell r="V674">
            <v>752758.16</v>
          </cell>
          <cell r="W674"/>
          <cell r="X674">
            <v>840844.11</v>
          </cell>
          <cell r="Y674">
            <v>72740.73</v>
          </cell>
          <cell r="Z674">
            <v>1666343</v>
          </cell>
          <cell r="AA674">
            <v>1</v>
          </cell>
          <cell r="AB674">
            <v>36895599</v>
          </cell>
          <cell r="AC674">
            <v>2.7422200000000001E-2</v>
          </cell>
          <cell r="AD674">
            <v>1011758.49</v>
          </cell>
          <cell r="AE674">
            <v>233100.29</v>
          </cell>
          <cell r="AF674">
            <v>985858.45</v>
          </cell>
          <cell r="AG674"/>
          <cell r="AH674">
            <v>27524.560000000001</v>
          </cell>
          <cell r="AI674"/>
          <cell r="AJ674">
            <v>72740.73</v>
          </cell>
          <cell r="AK674">
            <v>1899443.29</v>
          </cell>
          <cell r="AL674">
            <v>2.2709802998563031</v>
          </cell>
          <cell r="AM674"/>
        </row>
        <row r="675">
          <cell r="A675" t="str">
            <v>3505028001700</v>
          </cell>
          <cell r="B675" t="str">
            <v>MENDOTA TWP H S DIST 280</v>
          </cell>
          <cell r="C675" t="str">
            <v>LASALLE</v>
          </cell>
          <cell r="D675" t="str">
            <v>High School</v>
          </cell>
          <cell r="E675"/>
          <cell r="F675">
            <v>495.65</v>
          </cell>
          <cell r="G675"/>
          <cell r="H675">
            <v>238828904</v>
          </cell>
          <cell r="I675">
            <v>7558194.79</v>
          </cell>
          <cell r="J675">
            <v>15249.05</v>
          </cell>
          <cell r="K675"/>
          <cell r="L675">
            <v>31.59</v>
          </cell>
          <cell r="M675">
            <v>9.7200000000000006</v>
          </cell>
          <cell r="N675">
            <v>4817.71</v>
          </cell>
          <cell r="O675"/>
          <cell r="P675">
            <v>5.56</v>
          </cell>
          <cell r="Q675">
            <v>2755.81</v>
          </cell>
          <cell r="R675"/>
          <cell r="S675">
            <v>0.36720000000000003</v>
          </cell>
          <cell r="T675">
            <v>0.36720000000000003</v>
          </cell>
          <cell r="U675"/>
          <cell r="V675">
            <v>2775369.12</v>
          </cell>
          <cell r="W675"/>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cell r="AH675">
            <v>296600.46999999997</v>
          </cell>
          <cell r="AI675"/>
          <cell r="AJ675">
            <v>1850492.98</v>
          </cell>
          <cell r="AK675">
            <v>7024646.5800000001</v>
          </cell>
          <cell r="AL675">
            <v>0.92940798367542465</v>
          </cell>
          <cell r="AM675"/>
        </row>
        <row r="676">
          <cell r="A676" t="str">
            <v>3505028900400</v>
          </cell>
          <cell r="B676" t="str">
            <v>MENDOTA C C SCHOOL DIST 289</v>
          </cell>
          <cell r="C676" t="str">
            <v>LASALLE</v>
          </cell>
          <cell r="D676" t="str">
            <v>Elementary</v>
          </cell>
          <cell r="E676"/>
          <cell r="F676">
            <v>1004.05</v>
          </cell>
          <cell r="G676"/>
          <cell r="H676">
            <v>236800225</v>
          </cell>
          <cell r="I676">
            <v>14679217.220000001</v>
          </cell>
          <cell r="J676">
            <v>14620</v>
          </cell>
          <cell r="K676"/>
          <cell r="L676">
            <v>16.13</v>
          </cell>
          <cell r="M676">
            <v>11.16</v>
          </cell>
          <cell r="N676">
            <v>11205.19</v>
          </cell>
          <cell r="O676"/>
          <cell r="P676">
            <v>0.84</v>
          </cell>
          <cell r="Q676">
            <v>843.4</v>
          </cell>
          <cell r="R676"/>
          <cell r="S676">
            <v>0.44740000000000002</v>
          </cell>
          <cell r="T676">
            <v>0.44740000000000002</v>
          </cell>
          <cell r="U676"/>
          <cell r="V676">
            <v>6567481.7800000003</v>
          </cell>
          <cell r="W676"/>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cell r="AH676">
            <v>961872.62</v>
          </cell>
          <cell r="AI676"/>
          <cell r="AJ676">
            <v>3771582.26</v>
          </cell>
          <cell r="AK676">
            <v>12657010.049999999</v>
          </cell>
          <cell r="AL676">
            <v>0.86224012222907875</v>
          </cell>
          <cell r="AM676"/>
        </row>
        <row r="677">
          <cell r="A677" t="str">
            <v>3505042502600</v>
          </cell>
          <cell r="B677" t="str">
            <v>LOSTANT COMM UNIT SCH DIST 425</v>
          </cell>
          <cell r="C677" t="str">
            <v>LASALLE</v>
          </cell>
          <cell r="D677" t="str">
            <v>Unit</v>
          </cell>
          <cell r="E677"/>
          <cell r="F677">
            <v>96.75</v>
          </cell>
          <cell r="G677"/>
          <cell r="H677">
            <v>30571864</v>
          </cell>
          <cell r="I677">
            <v>1246509.1499999999</v>
          </cell>
          <cell r="J677">
            <v>12883.81</v>
          </cell>
          <cell r="K677"/>
          <cell r="L677">
            <v>24.52</v>
          </cell>
          <cell r="M677">
            <v>24.52</v>
          </cell>
          <cell r="N677">
            <v>2372.31</v>
          </cell>
          <cell r="O677"/>
          <cell r="P677">
            <v>154.75</v>
          </cell>
          <cell r="Q677">
            <v>14972.06</v>
          </cell>
          <cell r="R677"/>
          <cell r="S677">
            <v>0.96299999999999997</v>
          </cell>
          <cell r="T677">
            <v>0.9</v>
          </cell>
          <cell r="U677"/>
          <cell r="V677">
            <v>1121858.23</v>
          </cell>
          <cell r="W677"/>
          <cell r="X677">
            <v>183829.44</v>
          </cell>
          <cell r="Y677">
            <v>178692.71999999997</v>
          </cell>
          <cell r="Z677">
            <v>1484380.39</v>
          </cell>
          <cell r="AA677">
            <v>1</v>
          </cell>
          <cell r="AB677">
            <v>30571864</v>
          </cell>
          <cell r="AC677">
            <v>5.4146899999999998E-2</v>
          </cell>
          <cell r="AD677">
            <v>1655371.66</v>
          </cell>
          <cell r="AE677">
            <v>480162.08</v>
          </cell>
          <cell r="AF677">
            <v>1602020.31</v>
          </cell>
          <cell r="AG677"/>
          <cell r="AH677">
            <v>70091.45</v>
          </cell>
          <cell r="AI677"/>
          <cell r="AJ677">
            <v>178692.72</v>
          </cell>
          <cell r="AK677">
            <v>1964542.47</v>
          </cell>
          <cell r="AL677">
            <v>1.5760353383687558</v>
          </cell>
          <cell r="AM677"/>
        </row>
        <row r="678">
          <cell r="A678" t="str">
            <v>3505900502600</v>
          </cell>
          <cell r="B678" t="str">
            <v>HENRY-SENACHWINE CUSD 5</v>
          </cell>
          <cell r="C678" t="str">
            <v>MARSHALL</v>
          </cell>
          <cell r="D678" t="str">
            <v>Unit</v>
          </cell>
          <cell r="E678"/>
          <cell r="F678">
            <v>481.87</v>
          </cell>
          <cell r="G678"/>
          <cell r="H678">
            <v>109686316</v>
          </cell>
          <cell r="I678">
            <v>6416317.9500000002</v>
          </cell>
          <cell r="J678">
            <v>13315.45</v>
          </cell>
          <cell r="K678"/>
          <cell r="L678">
            <v>17.09</v>
          </cell>
          <cell r="M678">
            <v>17.09</v>
          </cell>
          <cell r="N678">
            <v>8235.15</v>
          </cell>
          <cell r="O678"/>
          <cell r="P678">
            <v>25.1</v>
          </cell>
          <cell r="Q678">
            <v>12094.93</v>
          </cell>
          <cell r="R678"/>
          <cell r="S678">
            <v>0.7641</v>
          </cell>
          <cell r="T678">
            <v>0.7641</v>
          </cell>
          <cell r="U678"/>
          <cell r="V678">
            <v>4902708.54</v>
          </cell>
          <cell r="W678"/>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cell r="AH678">
            <v>242350.95</v>
          </cell>
          <cell r="AI678"/>
          <cell r="AJ678">
            <v>698265.04</v>
          </cell>
          <cell r="AK678">
            <v>7673481.6299999999</v>
          </cell>
          <cell r="AL678">
            <v>1.1959322604952891</v>
          </cell>
          <cell r="AM678"/>
        </row>
        <row r="679">
          <cell r="A679" t="str">
            <v>3505900702600</v>
          </cell>
          <cell r="B679" t="str">
            <v>MIDLAND COMMUNITY UNIT DIST 7</v>
          </cell>
          <cell r="C679" t="str">
            <v>MARSHALL</v>
          </cell>
          <cell r="D679" t="str">
            <v>Unit</v>
          </cell>
          <cell r="E679"/>
          <cell r="F679">
            <v>638.79</v>
          </cell>
          <cell r="G679"/>
          <cell r="H679">
            <v>118951303</v>
          </cell>
          <cell r="I679">
            <v>8701081.3599999994</v>
          </cell>
          <cell r="J679">
            <v>13621.19</v>
          </cell>
          <cell r="K679"/>
          <cell r="L679">
            <v>13.67</v>
          </cell>
          <cell r="M679">
            <v>13.67</v>
          </cell>
          <cell r="N679">
            <v>8732.25</v>
          </cell>
          <cell r="O679"/>
          <cell r="P679">
            <v>2.52</v>
          </cell>
          <cell r="Q679">
            <v>1609.75</v>
          </cell>
          <cell r="R679"/>
          <cell r="S679">
            <v>0.59030000000000005</v>
          </cell>
          <cell r="T679">
            <v>0.59030000000000005</v>
          </cell>
          <cell r="U679"/>
          <cell r="V679">
            <v>5136248.32</v>
          </cell>
          <cell r="W679"/>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cell r="AH679">
            <v>226300.25</v>
          </cell>
          <cell r="AI679"/>
          <cell r="AJ679">
            <v>1197197.1200000001</v>
          </cell>
          <cell r="AK679">
            <v>6816426.5200000005</v>
          </cell>
          <cell r="AL679">
            <v>0.78339992904054412</v>
          </cell>
          <cell r="AM679"/>
        </row>
        <row r="680">
          <cell r="A680" t="str">
            <v>3507853502600</v>
          </cell>
          <cell r="B680" t="str">
            <v>PUTNAM CO C U SCHOOL DIST 535</v>
          </cell>
          <cell r="C680" t="str">
            <v>PUTNAM</v>
          </cell>
          <cell r="D680" t="str">
            <v>Unit</v>
          </cell>
          <cell r="E680"/>
          <cell r="F680">
            <v>712.62</v>
          </cell>
          <cell r="G680"/>
          <cell r="H680">
            <v>142270774</v>
          </cell>
          <cell r="I680">
            <v>9368079.6400000006</v>
          </cell>
          <cell r="J680">
            <v>13145.96</v>
          </cell>
          <cell r="K680"/>
          <cell r="L680">
            <v>15.18</v>
          </cell>
          <cell r="M680">
            <v>15.18</v>
          </cell>
          <cell r="N680">
            <v>10817.57</v>
          </cell>
          <cell r="O680"/>
          <cell r="P680">
            <v>9.61</v>
          </cell>
          <cell r="Q680">
            <v>6848.27</v>
          </cell>
          <cell r="R680"/>
          <cell r="S680">
            <v>0.67190000000000005</v>
          </cell>
          <cell r="T680">
            <v>0.67190000000000005</v>
          </cell>
          <cell r="U680"/>
          <cell r="V680">
            <v>6294412.71</v>
          </cell>
          <cell r="W680"/>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cell r="AH680">
            <v>181577.2</v>
          </cell>
          <cell r="AI680"/>
          <cell r="AJ680">
            <v>902335.38</v>
          </cell>
          <cell r="AK680">
            <v>16949585.300000001</v>
          </cell>
          <cell r="AL680">
            <v>1.8092913330527578</v>
          </cell>
          <cell r="AM680"/>
        </row>
        <row r="681">
          <cell r="A681" t="str">
            <v>3900000000092</v>
          </cell>
          <cell r="B681" t="str">
            <v>ALT SCH-MACON/PIATT ROE</v>
          </cell>
          <cell r="C681" t="str">
            <v>MACON</v>
          </cell>
          <cell r="D681" t="str">
            <v>Regional</v>
          </cell>
          <cell r="E681"/>
          <cell r="F681">
            <v>125</v>
          </cell>
          <cell r="G681"/>
          <cell r="H681">
            <v>0</v>
          </cell>
          <cell r="I681">
            <v>1872218.91</v>
          </cell>
          <cell r="J681">
            <v>14977.75</v>
          </cell>
          <cell r="K681"/>
          <cell r="L681">
            <v>0</v>
          </cell>
          <cell r="M681">
            <v>0</v>
          </cell>
          <cell r="N681">
            <v>0</v>
          </cell>
          <cell r="O681"/>
          <cell r="P681">
            <v>0</v>
          </cell>
          <cell r="Q681">
            <v>0</v>
          </cell>
          <cell r="R681"/>
          <cell r="S681">
            <v>0</v>
          </cell>
          <cell r="T681">
            <v>0.1</v>
          </cell>
          <cell r="U681"/>
          <cell r="V681">
            <v>187221.89</v>
          </cell>
          <cell r="W681"/>
          <cell r="X681">
            <v>0</v>
          </cell>
          <cell r="Y681">
            <v>939079.34</v>
          </cell>
          <cell r="Z681">
            <v>1126301.23</v>
          </cell>
          <cell r="AA681">
            <v>0.60158629099628103</v>
          </cell>
          <cell r="AB681">
            <v>0</v>
          </cell>
          <cell r="AC681">
            <v>0</v>
          </cell>
          <cell r="AD681">
            <v>0</v>
          </cell>
          <cell r="AE681">
            <v>0</v>
          </cell>
          <cell r="AF681">
            <v>187221.89</v>
          </cell>
          <cell r="AG681"/>
          <cell r="AH681">
            <v>0</v>
          </cell>
          <cell r="AI681"/>
          <cell r="AJ681">
            <v>939079.34</v>
          </cell>
          <cell r="AK681">
            <v>1126301.23</v>
          </cell>
          <cell r="AL681">
            <v>0.60158629099628103</v>
          </cell>
          <cell r="AM681"/>
        </row>
        <row r="682">
          <cell r="A682" t="str">
            <v>3900000000093</v>
          </cell>
          <cell r="B682" t="str">
            <v>SAFE SCH-MACON/PIATT ROE</v>
          </cell>
          <cell r="C682" t="str">
            <v>MACON</v>
          </cell>
          <cell r="D682" t="str">
            <v>Regional</v>
          </cell>
          <cell r="E682"/>
          <cell r="F682">
            <v>56</v>
          </cell>
          <cell r="G682"/>
          <cell r="H682">
            <v>0</v>
          </cell>
          <cell r="I682">
            <v>804776.42</v>
          </cell>
          <cell r="J682">
            <v>14371</v>
          </cell>
          <cell r="K682"/>
          <cell r="L682">
            <v>0</v>
          </cell>
          <cell r="M682">
            <v>0</v>
          </cell>
          <cell r="N682">
            <v>0</v>
          </cell>
          <cell r="O682"/>
          <cell r="P682">
            <v>0</v>
          </cell>
          <cell r="Q682">
            <v>0</v>
          </cell>
          <cell r="R682"/>
          <cell r="S682">
            <v>0</v>
          </cell>
          <cell r="T682">
            <v>0.1</v>
          </cell>
          <cell r="U682"/>
          <cell r="V682">
            <v>80477.64</v>
          </cell>
          <cell r="W682"/>
          <cell r="X682">
            <v>0</v>
          </cell>
          <cell r="Y682">
            <v>431037.9</v>
          </cell>
          <cell r="Z682">
            <v>511515.54000000004</v>
          </cell>
          <cell r="AA682">
            <v>0.63559956192553457</v>
          </cell>
          <cell r="AB682">
            <v>0</v>
          </cell>
          <cell r="AC682">
            <v>0</v>
          </cell>
          <cell r="AD682">
            <v>0</v>
          </cell>
          <cell r="AE682">
            <v>0</v>
          </cell>
          <cell r="AF682">
            <v>80477.64</v>
          </cell>
          <cell r="AG682"/>
          <cell r="AH682">
            <v>0</v>
          </cell>
          <cell r="AI682"/>
          <cell r="AJ682">
            <v>431037.9</v>
          </cell>
          <cell r="AK682">
            <v>511515.54000000004</v>
          </cell>
          <cell r="AL682">
            <v>0.63559956192553457</v>
          </cell>
          <cell r="AM682"/>
        </row>
        <row r="683">
          <cell r="A683" t="str">
            <v>3905500102600</v>
          </cell>
          <cell r="B683" t="str">
            <v>ARGENTA-OREANA COMM UNIT SCH D 1</v>
          </cell>
          <cell r="C683" t="str">
            <v>MACON</v>
          </cell>
          <cell r="D683" t="str">
            <v>Unit</v>
          </cell>
          <cell r="E683"/>
          <cell r="F683">
            <v>872.29</v>
          </cell>
          <cell r="G683"/>
          <cell r="H683">
            <v>139211331</v>
          </cell>
          <cell r="I683">
            <v>11742712.300000001</v>
          </cell>
          <cell r="J683">
            <v>13461.93</v>
          </cell>
          <cell r="K683"/>
          <cell r="L683">
            <v>11.85</v>
          </cell>
          <cell r="M683">
            <v>11.85</v>
          </cell>
          <cell r="N683">
            <v>10336.629999999999</v>
          </cell>
          <cell r="O683"/>
          <cell r="P683">
            <v>0.05</v>
          </cell>
          <cell r="Q683">
            <v>43.61</v>
          </cell>
          <cell r="R683"/>
          <cell r="S683">
            <v>0.48680000000000001</v>
          </cell>
          <cell r="T683">
            <v>0.48680000000000001</v>
          </cell>
          <cell r="U683"/>
          <cell r="V683">
            <v>5716352.3399999999</v>
          </cell>
          <cell r="W683"/>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cell r="AH683">
            <v>352584.73</v>
          </cell>
          <cell r="AI683"/>
          <cell r="AJ683">
            <v>2489797.38</v>
          </cell>
          <cell r="AK683">
            <v>8720981.120000001</v>
          </cell>
          <cell r="AL683">
            <v>0.74267178631294584</v>
          </cell>
          <cell r="AM683"/>
        </row>
        <row r="684">
          <cell r="A684" t="str">
            <v>3905500202600</v>
          </cell>
          <cell r="B684" t="str">
            <v>MAROA FORSYTH C U SCH DIST 2</v>
          </cell>
          <cell r="C684" t="str">
            <v>MACON</v>
          </cell>
          <cell r="D684" t="str">
            <v>Unit</v>
          </cell>
          <cell r="E684"/>
          <cell r="F684">
            <v>1126.1300000000001</v>
          </cell>
          <cell r="G684"/>
          <cell r="H684">
            <v>229398458</v>
          </cell>
          <cell r="I684">
            <v>14504097.380000001</v>
          </cell>
          <cell r="J684">
            <v>12879.59</v>
          </cell>
          <cell r="K684"/>
          <cell r="L684">
            <v>15.81</v>
          </cell>
          <cell r="M684">
            <v>15.81</v>
          </cell>
          <cell r="N684">
            <v>17804.11</v>
          </cell>
          <cell r="O684"/>
          <cell r="P684">
            <v>13.91</v>
          </cell>
          <cell r="Q684">
            <v>15664.46</v>
          </cell>
          <cell r="R684"/>
          <cell r="S684">
            <v>0.70389999999999997</v>
          </cell>
          <cell r="T684">
            <v>0.70389999999999997</v>
          </cell>
          <cell r="U684"/>
          <cell r="V684">
            <v>10209434.140000001</v>
          </cell>
          <cell r="W684"/>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cell r="AH684">
            <v>86496.51</v>
          </cell>
          <cell r="AI684"/>
          <cell r="AJ684">
            <v>1684132.41</v>
          </cell>
          <cell r="AK684">
            <v>12246112.940000001</v>
          </cell>
          <cell r="AL684">
            <v>0.84432092664286851</v>
          </cell>
          <cell r="AM684"/>
        </row>
        <row r="685">
          <cell r="A685" t="str">
            <v>3905500302600</v>
          </cell>
          <cell r="B685" t="str">
            <v>MT ZION COMM UNIT SCH DIST 3</v>
          </cell>
          <cell r="C685" t="str">
            <v>MACON</v>
          </cell>
          <cell r="D685" t="str">
            <v>Unit</v>
          </cell>
          <cell r="E685"/>
          <cell r="F685">
            <v>2370.77</v>
          </cell>
          <cell r="G685"/>
          <cell r="H685">
            <v>298564028</v>
          </cell>
          <cell r="I685">
            <v>30449563.02</v>
          </cell>
          <cell r="J685">
            <v>12843.74</v>
          </cell>
          <cell r="K685"/>
          <cell r="L685">
            <v>9.8000000000000007</v>
          </cell>
          <cell r="M685">
            <v>9.8000000000000007</v>
          </cell>
          <cell r="N685">
            <v>23233.54</v>
          </cell>
          <cell r="O685"/>
          <cell r="P685">
            <v>5.19</v>
          </cell>
          <cell r="Q685">
            <v>12304.29</v>
          </cell>
          <cell r="R685"/>
          <cell r="S685">
            <v>0.37159999999999999</v>
          </cell>
          <cell r="T685">
            <v>0.37159999999999999</v>
          </cell>
          <cell r="U685"/>
          <cell r="V685">
            <v>11315057.609999999</v>
          </cell>
          <cell r="W685"/>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cell r="AH685">
            <v>180239.13</v>
          </cell>
          <cell r="AI685"/>
          <cell r="AJ685">
            <v>9044086.1300000008</v>
          </cell>
          <cell r="AK685">
            <v>21205101.130000003</v>
          </cell>
          <cell r="AL685">
            <v>0.69640083557429011</v>
          </cell>
          <cell r="AM685"/>
        </row>
        <row r="686">
          <cell r="A686" t="str">
            <v>3905500902600</v>
          </cell>
          <cell r="B686" t="str">
            <v>SANGAMON VALLEY CUSD 9</v>
          </cell>
          <cell r="C686" t="str">
            <v>MACON</v>
          </cell>
          <cell r="D686" t="str">
            <v>Unit</v>
          </cell>
          <cell r="E686"/>
          <cell r="F686">
            <v>613.70000000000005</v>
          </cell>
          <cell r="G686"/>
          <cell r="H686">
            <v>98431490</v>
          </cell>
          <cell r="I686">
            <v>8225702.8600000003</v>
          </cell>
          <cell r="J686">
            <v>13403.45</v>
          </cell>
          <cell r="K686"/>
          <cell r="L686">
            <v>11.96</v>
          </cell>
          <cell r="M686">
            <v>11.96</v>
          </cell>
          <cell r="N686">
            <v>7339.85</v>
          </cell>
          <cell r="O686"/>
          <cell r="P686">
            <v>0.01</v>
          </cell>
          <cell r="Q686">
            <v>6.13</v>
          </cell>
          <cell r="R686"/>
          <cell r="S686">
            <v>0.49309999999999998</v>
          </cell>
          <cell r="T686">
            <v>0.49309999999999998</v>
          </cell>
          <cell r="U686"/>
          <cell r="V686">
            <v>4056094.08</v>
          </cell>
          <cell r="W686"/>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cell r="AH686">
            <v>149435.85</v>
          </cell>
          <cell r="AI686"/>
          <cell r="AJ686">
            <v>1597802.74</v>
          </cell>
          <cell r="AK686">
            <v>7563187.4299999997</v>
          </cell>
          <cell r="AL686">
            <v>0.91945789420358415</v>
          </cell>
          <cell r="AM686"/>
        </row>
        <row r="687">
          <cell r="A687" t="str">
            <v>3905501102600</v>
          </cell>
          <cell r="B687" t="str">
            <v>WARRENSBURG-LATHAM C U DIST 11</v>
          </cell>
          <cell r="C687" t="str">
            <v>MACON</v>
          </cell>
          <cell r="D687" t="str">
            <v>Unit</v>
          </cell>
          <cell r="E687"/>
          <cell r="F687">
            <v>928.21</v>
          </cell>
          <cell r="G687"/>
          <cell r="H687">
            <v>155617949</v>
          </cell>
          <cell r="I687">
            <v>12131616.82</v>
          </cell>
          <cell r="J687">
            <v>13069.9</v>
          </cell>
          <cell r="K687"/>
          <cell r="L687">
            <v>12.82</v>
          </cell>
          <cell r="M687">
            <v>12.82</v>
          </cell>
          <cell r="N687">
            <v>11899.65</v>
          </cell>
          <cell r="O687"/>
          <cell r="P687">
            <v>0.54</v>
          </cell>
          <cell r="Q687">
            <v>501.23</v>
          </cell>
          <cell r="R687"/>
          <cell r="S687">
            <v>0.5423</v>
          </cell>
          <cell r="T687">
            <v>0.5423</v>
          </cell>
          <cell r="U687"/>
          <cell r="V687">
            <v>6578975.7999999998</v>
          </cell>
          <cell r="W687"/>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cell r="AH687">
            <v>110933.83</v>
          </cell>
          <cell r="AI687"/>
          <cell r="AJ687">
            <v>2146676.4900000002</v>
          </cell>
          <cell r="AK687">
            <v>9260786.2699999996</v>
          </cell>
          <cell r="AL687">
            <v>0.76335960881428488</v>
          </cell>
          <cell r="AM687"/>
        </row>
        <row r="688">
          <cell r="A688" t="str">
            <v>3905501502600</v>
          </cell>
          <cell r="B688" t="str">
            <v>MERIDIAN COMM UNIT SCH DIST 15</v>
          </cell>
          <cell r="C688" t="str">
            <v>MACON</v>
          </cell>
          <cell r="D688" t="str">
            <v>Unit</v>
          </cell>
          <cell r="E688"/>
          <cell r="F688">
            <v>909.63</v>
          </cell>
          <cell r="G688"/>
          <cell r="H688">
            <v>128880477</v>
          </cell>
          <cell r="I688">
            <v>12211236.890000001</v>
          </cell>
          <cell r="J688">
            <v>13424.39</v>
          </cell>
          <cell r="K688"/>
          <cell r="L688">
            <v>10.55</v>
          </cell>
          <cell r="M688">
            <v>10.55</v>
          </cell>
          <cell r="N688">
            <v>9596.59</v>
          </cell>
          <cell r="O688"/>
          <cell r="P688">
            <v>2.34</v>
          </cell>
          <cell r="Q688">
            <v>2128.5300000000002</v>
          </cell>
          <cell r="R688"/>
          <cell r="S688">
            <v>0.41299999999999998</v>
          </cell>
          <cell r="T688">
            <v>0.41299999999999998</v>
          </cell>
          <cell r="U688"/>
          <cell r="V688">
            <v>5043240.83</v>
          </cell>
          <cell r="W688"/>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cell r="AH688">
            <v>285556.96000000002</v>
          </cell>
          <cell r="AI688"/>
          <cell r="AJ688">
            <v>3346729.56</v>
          </cell>
          <cell r="AK688">
            <v>9107653.4399999995</v>
          </cell>
          <cell r="AL688">
            <v>0.74584200781973353</v>
          </cell>
          <cell r="AM688"/>
        </row>
        <row r="689">
          <cell r="A689" t="str">
            <v>3905506102500</v>
          </cell>
          <cell r="B689" t="str">
            <v>DECATUR SCHOOL DISTRICT 61</v>
          </cell>
          <cell r="C689" t="str">
            <v>MACON</v>
          </cell>
          <cell r="D689" t="str">
            <v>Unit</v>
          </cell>
          <cell r="E689"/>
          <cell r="F689">
            <v>7689.12</v>
          </cell>
          <cell r="G689"/>
          <cell r="H689">
            <v>695216249</v>
          </cell>
          <cell r="I689">
            <v>117397572.91</v>
          </cell>
          <cell r="J689">
            <v>15268.01</v>
          </cell>
          <cell r="K689"/>
          <cell r="L689">
            <v>5.92</v>
          </cell>
          <cell r="M689">
            <v>5.92</v>
          </cell>
          <cell r="N689">
            <v>45519.59</v>
          </cell>
          <cell r="O689"/>
          <cell r="P689">
            <v>37.94</v>
          </cell>
          <cell r="Q689">
            <v>291725.21000000002</v>
          </cell>
          <cell r="R689"/>
          <cell r="S689">
            <v>0.188</v>
          </cell>
          <cell r="T689">
            <v>0.188</v>
          </cell>
          <cell r="U689"/>
          <cell r="V689">
            <v>22070743.699999999</v>
          </cell>
          <cell r="W689"/>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cell r="AH689">
            <v>20031407.48</v>
          </cell>
          <cell r="AI689"/>
          <cell r="AJ689">
            <v>55224829.560000002</v>
          </cell>
          <cell r="AK689">
            <v>91921993.75</v>
          </cell>
          <cell r="AL689">
            <v>0.78299739484793074</v>
          </cell>
          <cell r="AM689"/>
        </row>
        <row r="690">
          <cell r="A690" t="str">
            <v>3907400502600</v>
          </cell>
          <cell r="B690" t="str">
            <v>BEMENT COMM UNIT SCHOOL DIST 5</v>
          </cell>
          <cell r="C690" t="str">
            <v>PIATT</v>
          </cell>
          <cell r="D690" t="str">
            <v>Unit</v>
          </cell>
          <cell r="E690"/>
          <cell r="F690">
            <v>273</v>
          </cell>
          <cell r="G690"/>
          <cell r="H690">
            <v>71909267</v>
          </cell>
          <cell r="I690">
            <v>3599748.73</v>
          </cell>
          <cell r="J690">
            <v>13185.89</v>
          </cell>
          <cell r="K690"/>
          <cell r="L690">
            <v>19.97</v>
          </cell>
          <cell r="M690">
            <v>19.97</v>
          </cell>
          <cell r="N690">
            <v>5451.81</v>
          </cell>
          <cell r="O690"/>
          <cell r="P690">
            <v>62.25</v>
          </cell>
          <cell r="Q690">
            <v>16994.25</v>
          </cell>
          <cell r="R690"/>
          <cell r="S690">
            <v>0.87150000000000005</v>
          </cell>
          <cell r="T690">
            <v>0.87150000000000005</v>
          </cell>
          <cell r="U690"/>
          <cell r="V690">
            <v>3137181.01</v>
          </cell>
          <cell r="W690"/>
          <cell r="X690">
            <v>279390.11</v>
          </cell>
          <cell r="Y690">
            <v>432836.97000000009</v>
          </cell>
          <cell r="Z690">
            <v>3849408.09</v>
          </cell>
          <cell r="AA690">
            <v>1</v>
          </cell>
          <cell r="AB690">
            <v>71909267</v>
          </cell>
          <cell r="AC690">
            <v>4.08952E-2</v>
          </cell>
          <cell r="AD690">
            <v>2940743.85</v>
          </cell>
          <cell r="AE690">
            <v>0</v>
          </cell>
          <cell r="AF690">
            <v>3137181.01</v>
          </cell>
          <cell r="AG690"/>
          <cell r="AH690">
            <v>157942.5</v>
          </cell>
          <cell r="AI690"/>
          <cell r="AJ690">
            <v>432836.97</v>
          </cell>
          <cell r="AK690">
            <v>3849408.09</v>
          </cell>
          <cell r="AL690">
            <v>1.0693546629850468</v>
          </cell>
          <cell r="AM690"/>
        </row>
        <row r="691">
          <cell r="A691" t="str">
            <v>3907402502600</v>
          </cell>
          <cell r="B691" t="str">
            <v>MONTICELLO C U SCHOOL DIST 25</v>
          </cell>
          <cell r="C691" t="str">
            <v>PIATT</v>
          </cell>
          <cell r="D691" t="str">
            <v>Unit</v>
          </cell>
          <cell r="E691"/>
          <cell r="F691">
            <v>1603</v>
          </cell>
          <cell r="G691"/>
          <cell r="H691">
            <v>277589164</v>
          </cell>
          <cell r="I691">
            <v>19906074.449999999</v>
          </cell>
          <cell r="J691">
            <v>12418.01</v>
          </cell>
          <cell r="K691"/>
          <cell r="L691">
            <v>13.94</v>
          </cell>
          <cell r="M691">
            <v>13.94</v>
          </cell>
          <cell r="N691">
            <v>22345.82</v>
          </cell>
          <cell r="O691"/>
          <cell r="P691">
            <v>3.45</v>
          </cell>
          <cell r="Q691">
            <v>5530.35</v>
          </cell>
          <cell r="R691"/>
          <cell r="S691">
            <v>0.60529999999999995</v>
          </cell>
          <cell r="T691">
            <v>0.60529999999999995</v>
          </cell>
          <cell r="U691"/>
          <cell r="V691">
            <v>12049146.859999999</v>
          </cell>
          <cell r="W691"/>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cell r="AH691">
            <v>107850.36</v>
          </cell>
          <cell r="AI691"/>
          <cell r="AJ691">
            <v>1021084.93</v>
          </cell>
          <cell r="AK691">
            <v>37323901.75</v>
          </cell>
          <cell r="AL691">
            <v>1.8750006106804249</v>
          </cell>
          <cell r="AM691"/>
        </row>
        <row r="692">
          <cell r="A692" t="str">
            <v>3907405702600</v>
          </cell>
          <cell r="B692" t="str">
            <v>DELAND-WELDON C U SCH DIST 57</v>
          </cell>
          <cell r="C692" t="str">
            <v>PIATT</v>
          </cell>
          <cell r="D692" t="str">
            <v>Unit</v>
          </cell>
          <cell r="E692"/>
          <cell r="F692">
            <v>163.38</v>
          </cell>
          <cell r="G692"/>
          <cell r="H692">
            <v>70999186</v>
          </cell>
          <cell r="I692">
            <v>2152532.87</v>
          </cell>
          <cell r="J692">
            <v>13175</v>
          </cell>
          <cell r="K692"/>
          <cell r="L692">
            <v>32.979999999999997</v>
          </cell>
          <cell r="M692">
            <v>32.979999999999997</v>
          </cell>
          <cell r="N692">
            <v>5388.27</v>
          </cell>
          <cell r="O692"/>
          <cell r="P692">
            <v>436.81</v>
          </cell>
          <cell r="Q692">
            <v>71366.009999999995</v>
          </cell>
          <cell r="R692"/>
          <cell r="S692">
            <v>0.99860000000000004</v>
          </cell>
          <cell r="T692">
            <v>0.9</v>
          </cell>
          <cell r="U692"/>
          <cell r="V692">
            <v>1937279.58</v>
          </cell>
          <cell r="W692"/>
          <cell r="X692">
            <v>254669.42</v>
          </cell>
          <cell r="Y692">
            <v>191132.93999999997</v>
          </cell>
          <cell r="Z692">
            <v>2383081.94</v>
          </cell>
          <cell r="AA692">
            <v>1</v>
          </cell>
          <cell r="AB692">
            <v>70999186</v>
          </cell>
          <cell r="AC692">
            <v>4.1365399999999997E-2</v>
          </cell>
          <cell r="AD692">
            <v>2936909.72</v>
          </cell>
          <cell r="AE692">
            <v>899667.12</v>
          </cell>
          <cell r="AF692">
            <v>2836946.7</v>
          </cell>
          <cell r="AG692"/>
          <cell r="AH692">
            <v>74261.55</v>
          </cell>
          <cell r="AI692"/>
          <cell r="AJ692">
            <v>191132.94</v>
          </cell>
          <cell r="AK692">
            <v>3282749.06</v>
          </cell>
          <cell r="AL692">
            <v>1.5250633826558011</v>
          </cell>
          <cell r="AM692"/>
        </row>
        <row r="693">
          <cell r="A693" t="str">
            <v>3907410002600</v>
          </cell>
          <cell r="B693" t="str">
            <v>CERRO GORDO C U SCHOOL DIST 100</v>
          </cell>
          <cell r="C693" t="str">
            <v>PIATT</v>
          </cell>
          <cell r="D693" t="str">
            <v>Unit</v>
          </cell>
          <cell r="E693"/>
          <cell r="F693">
            <v>428.22</v>
          </cell>
          <cell r="G693"/>
          <cell r="H693">
            <v>81580616</v>
          </cell>
          <cell r="I693">
            <v>5461909.5</v>
          </cell>
          <cell r="J693">
            <v>12754.91</v>
          </cell>
          <cell r="K693"/>
          <cell r="L693">
            <v>14.93</v>
          </cell>
          <cell r="M693">
            <v>14.93</v>
          </cell>
          <cell r="N693">
            <v>6393.32</v>
          </cell>
          <cell r="O693"/>
          <cell r="P693">
            <v>8.1199999999999992</v>
          </cell>
          <cell r="Q693">
            <v>3477.14</v>
          </cell>
          <cell r="R693"/>
          <cell r="S693">
            <v>0.65890000000000004</v>
          </cell>
          <cell r="T693">
            <v>0.65890000000000004</v>
          </cell>
          <cell r="U693"/>
          <cell r="V693">
            <v>3598852.16</v>
          </cell>
          <cell r="W693"/>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cell r="AH693">
            <v>134783.4</v>
          </cell>
          <cell r="AI693"/>
          <cell r="AJ693">
            <v>1394569.22</v>
          </cell>
          <cell r="AK693">
            <v>5287236.18</v>
          </cell>
          <cell r="AL693">
            <v>0.9680197337579467</v>
          </cell>
          <cell r="AM693"/>
        </row>
        <row r="694">
          <cell r="A694" t="str">
            <v>4000000000092</v>
          </cell>
          <cell r="B694" t="str">
            <v>ALT SCH-CALHOUN/GREENE/JERSY/MACO</v>
          </cell>
          <cell r="C694" t="str">
            <v>MACOUPIN</v>
          </cell>
          <cell r="D694" t="str">
            <v>Regional</v>
          </cell>
          <cell r="E694"/>
          <cell r="F694">
            <v>13</v>
          </cell>
          <cell r="G694"/>
          <cell r="H694">
            <v>0</v>
          </cell>
          <cell r="I694">
            <v>174028.23</v>
          </cell>
          <cell r="J694">
            <v>13386.78</v>
          </cell>
          <cell r="K694"/>
          <cell r="L694">
            <v>0</v>
          </cell>
          <cell r="M694">
            <v>0</v>
          </cell>
          <cell r="N694">
            <v>0</v>
          </cell>
          <cell r="O694"/>
          <cell r="P694">
            <v>0</v>
          </cell>
          <cell r="Q694">
            <v>0</v>
          </cell>
          <cell r="R694"/>
          <cell r="S694">
            <v>0</v>
          </cell>
          <cell r="T694">
            <v>0.1</v>
          </cell>
          <cell r="U694"/>
          <cell r="V694">
            <v>17402.82</v>
          </cell>
          <cell r="W694"/>
          <cell r="X694">
            <v>0</v>
          </cell>
          <cell r="Y694">
            <v>91872.26999999999</v>
          </cell>
          <cell r="Z694">
            <v>109275.09</v>
          </cell>
          <cell r="AA694">
            <v>0.62791588468146797</v>
          </cell>
          <cell r="AB694">
            <v>0</v>
          </cell>
          <cell r="AC694">
            <v>0</v>
          </cell>
          <cell r="AD694">
            <v>0</v>
          </cell>
          <cell r="AE694">
            <v>0</v>
          </cell>
          <cell r="AF694">
            <v>17402.82</v>
          </cell>
          <cell r="AG694"/>
          <cell r="AH694">
            <v>0</v>
          </cell>
          <cell r="AI694"/>
          <cell r="AJ694">
            <v>91872.27</v>
          </cell>
          <cell r="AK694">
            <v>109275.09</v>
          </cell>
          <cell r="AL694">
            <v>0.62791588468146797</v>
          </cell>
          <cell r="AM694"/>
        </row>
        <row r="695">
          <cell r="A695" t="str">
            <v>4000000000093</v>
          </cell>
          <cell r="B695" t="str">
            <v>SAFE SCH-CALHOUN/GREENE/JERSY/MAC</v>
          </cell>
          <cell r="C695" t="str">
            <v>MACOUPIN</v>
          </cell>
          <cell r="D695" t="str">
            <v>Regional</v>
          </cell>
          <cell r="E695"/>
          <cell r="F695">
            <v>81</v>
          </cell>
          <cell r="G695"/>
          <cell r="H695">
            <v>0</v>
          </cell>
          <cell r="I695">
            <v>1161538.3799999999</v>
          </cell>
          <cell r="J695">
            <v>14339.98</v>
          </cell>
          <cell r="K695"/>
          <cell r="L695">
            <v>0</v>
          </cell>
          <cell r="M695">
            <v>0</v>
          </cell>
          <cell r="N695">
            <v>0</v>
          </cell>
          <cell r="O695"/>
          <cell r="P695">
            <v>0</v>
          </cell>
          <cell r="Q695">
            <v>0</v>
          </cell>
          <cell r="R695"/>
          <cell r="S695">
            <v>0</v>
          </cell>
          <cell r="T695">
            <v>0.1</v>
          </cell>
          <cell r="U695"/>
          <cell r="V695">
            <v>116153.83</v>
          </cell>
          <cell r="W695"/>
          <cell r="X695">
            <v>0</v>
          </cell>
          <cell r="Y695">
            <v>410183.99</v>
          </cell>
          <cell r="Z695">
            <v>526337.81999999995</v>
          </cell>
          <cell r="AA695">
            <v>0.45313855233952749</v>
          </cell>
          <cell r="AB695">
            <v>0</v>
          </cell>
          <cell r="AC695">
            <v>0</v>
          </cell>
          <cell r="AD695">
            <v>0</v>
          </cell>
          <cell r="AE695">
            <v>0</v>
          </cell>
          <cell r="AF695">
            <v>116153.83</v>
          </cell>
          <cell r="AG695"/>
          <cell r="AH695">
            <v>0</v>
          </cell>
          <cell r="AI695"/>
          <cell r="AJ695">
            <v>410183.99</v>
          </cell>
          <cell r="AK695">
            <v>526337.81999999995</v>
          </cell>
          <cell r="AL695">
            <v>0.45313855233952749</v>
          </cell>
          <cell r="AM695"/>
        </row>
        <row r="696">
          <cell r="A696" t="str">
            <v>4000704002600</v>
          </cell>
          <cell r="B696" t="str">
            <v>CALHOUN COMM UNIT SCH DIST 40</v>
          </cell>
          <cell r="C696" t="str">
            <v>CALHOUN</v>
          </cell>
          <cell r="D696" t="str">
            <v>Unit</v>
          </cell>
          <cell r="E696"/>
          <cell r="F696">
            <v>483.5</v>
          </cell>
          <cell r="G696"/>
          <cell r="H696">
            <v>50558985</v>
          </cell>
          <cell r="I696">
            <v>6439110.9000000004</v>
          </cell>
          <cell r="J696">
            <v>13317.7</v>
          </cell>
          <cell r="K696"/>
          <cell r="L696">
            <v>7.85</v>
          </cell>
          <cell r="M696">
            <v>7.85</v>
          </cell>
          <cell r="N696">
            <v>3795.47</v>
          </cell>
          <cell r="O696"/>
          <cell r="P696">
            <v>17.89</v>
          </cell>
          <cell r="Q696">
            <v>8649.81</v>
          </cell>
          <cell r="R696"/>
          <cell r="S696">
            <v>0.27160000000000001</v>
          </cell>
          <cell r="T696">
            <v>0.27160000000000001</v>
          </cell>
          <cell r="U696"/>
          <cell r="V696">
            <v>1748862.52</v>
          </cell>
          <cell r="W696"/>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cell r="AH696">
            <v>145824.78</v>
          </cell>
          <cell r="AI696"/>
          <cell r="AJ696">
            <v>2184658.13</v>
          </cell>
          <cell r="AK696">
            <v>4281569.6099999994</v>
          </cell>
          <cell r="AL696">
            <v>0.66493180137649111</v>
          </cell>
          <cell r="AM696"/>
        </row>
        <row r="697">
          <cell r="A697" t="str">
            <v>4000704202600</v>
          </cell>
          <cell r="B697" t="str">
            <v>BRUSSELS COMM UNIT SCHOOL DIST 42</v>
          </cell>
          <cell r="C697" t="str">
            <v>CALHOUN</v>
          </cell>
          <cell r="D697" t="str">
            <v>Unit</v>
          </cell>
          <cell r="E697"/>
          <cell r="F697">
            <v>102.62</v>
          </cell>
          <cell r="G697"/>
          <cell r="H697">
            <v>25400570</v>
          </cell>
          <cell r="I697">
            <v>1322934.45</v>
          </cell>
          <cell r="J697">
            <v>12891.58</v>
          </cell>
          <cell r="K697"/>
          <cell r="L697">
            <v>19.2</v>
          </cell>
          <cell r="M697">
            <v>19.2</v>
          </cell>
          <cell r="N697">
            <v>1970.3</v>
          </cell>
          <cell r="O697"/>
          <cell r="P697">
            <v>50.69</v>
          </cell>
          <cell r="Q697">
            <v>5201.8</v>
          </cell>
          <cell r="R697"/>
          <cell r="S697">
            <v>0.8468</v>
          </cell>
          <cell r="T697">
            <v>0.8468</v>
          </cell>
          <cell r="U697"/>
          <cell r="V697">
            <v>1120260.8899999999</v>
          </cell>
          <cell r="W697"/>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cell r="AH697">
            <v>39224.559999999998</v>
          </cell>
          <cell r="AI697"/>
          <cell r="AJ697">
            <v>307220.96000000002</v>
          </cell>
          <cell r="AK697">
            <v>1587555.63</v>
          </cell>
          <cell r="AL697">
            <v>1.2000259196515746</v>
          </cell>
          <cell r="AM697"/>
        </row>
        <row r="698">
          <cell r="A698" t="str">
            <v>4003100102600</v>
          </cell>
          <cell r="B698" t="str">
            <v>CARROLLTON C U SCHOOL DIST 1</v>
          </cell>
          <cell r="C698" t="str">
            <v>GREENE</v>
          </cell>
          <cell r="D698" t="str">
            <v>Unit</v>
          </cell>
          <cell r="E698"/>
          <cell r="F698">
            <v>464.28</v>
          </cell>
          <cell r="G698"/>
          <cell r="H698">
            <v>69886871</v>
          </cell>
          <cell r="I698">
            <v>6460511.1799999997</v>
          </cell>
          <cell r="J698">
            <v>13915.11</v>
          </cell>
          <cell r="K698"/>
          <cell r="L698">
            <v>10.81</v>
          </cell>
          <cell r="M698">
            <v>10.81</v>
          </cell>
          <cell r="N698">
            <v>5018.8599999999997</v>
          </cell>
          <cell r="O698"/>
          <cell r="P698">
            <v>1.61</v>
          </cell>
          <cell r="Q698">
            <v>747.49</v>
          </cell>
          <cell r="R698"/>
          <cell r="S698">
            <v>0.42759999999999998</v>
          </cell>
          <cell r="T698">
            <v>0.42759999999999998</v>
          </cell>
          <cell r="U698"/>
          <cell r="V698">
            <v>2762514.58</v>
          </cell>
          <cell r="W698"/>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cell r="AH698">
            <v>293247.59999999998</v>
          </cell>
          <cell r="AI698"/>
          <cell r="AJ698">
            <v>2210540.71</v>
          </cell>
          <cell r="AK698">
            <v>5360055.3900000006</v>
          </cell>
          <cell r="AL698">
            <v>0.82966428517193602</v>
          </cell>
          <cell r="AM698"/>
        </row>
        <row r="699">
          <cell r="A699" t="str">
            <v>4003100302600</v>
          </cell>
          <cell r="B699" t="str">
            <v>NORTH GREENE UNIT SCHOOL DIST 3</v>
          </cell>
          <cell r="C699" t="str">
            <v>GREENE</v>
          </cell>
          <cell r="D699" t="str">
            <v>Unit</v>
          </cell>
          <cell r="E699"/>
          <cell r="F699">
            <v>764.96</v>
          </cell>
          <cell r="G699"/>
          <cell r="H699">
            <v>80988742</v>
          </cell>
          <cell r="I699">
            <v>10734212.949999999</v>
          </cell>
          <cell r="J699">
            <v>14032.38</v>
          </cell>
          <cell r="K699"/>
          <cell r="L699">
            <v>7.54</v>
          </cell>
          <cell r="M699">
            <v>7.54</v>
          </cell>
          <cell r="N699">
            <v>5767.79</v>
          </cell>
          <cell r="O699"/>
          <cell r="P699">
            <v>20.61</v>
          </cell>
          <cell r="Q699">
            <v>15765.82</v>
          </cell>
          <cell r="R699"/>
          <cell r="S699">
            <v>0.2571</v>
          </cell>
          <cell r="T699">
            <v>0.2571</v>
          </cell>
          <cell r="U699"/>
          <cell r="V699">
            <v>2759766.14</v>
          </cell>
          <cell r="W699"/>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cell r="AH699">
            <v>827813.64</v>
          </cell>
          <cell r="AI699"/>
          <cell r="AJ699">
            <v>4818764.7</v>
          </cell>
          <cell r="AK699">
            <v>8154299.3800000008</v>
          </cell>
          <cell r="AL699">
            <v>0.75965507839119228</v>
          </cell>
          <cell r="AM699"/>
        </row>
        <row r="700">
          <cell r="A700" t="str">
            <v>4003101002600</v>
          </cell>
          <cell r="B700" t="str">
            <v>GREENFIELD C U SCHOOL DIST 10</v>
          </cell>
          <cell r="C700" t="str">
            <v>GREENE</v>
          </cell>
          <cell r="D700" t="str">
            <v>Unit</v>
          </cell>
          <cell r="E700"/>
          <cell r="F700">
            <v>394.28</v>
          </cell>
          <cell r="G700"/>
          <cell r="H700">
            <v>59616370</v>
          </cell>
          <cell r="I700">
            <v>5220398.9400000004</v>
          </cell>
          <cell r="J700">
            <v>13240.33</v>
          </cell>
          <cell r="K700"/>
          <cell r="L700">
            <v>11.41</v>
          </cell>
          <cell r="M700">
            <v>11.41</v>
          </cell>
          <cell r="N700">
            <v>4498.7299999999996</v>
          </cell>
          <cell r="O700"/>
          <cell r="P700">
            <v>0.44</v>
          </cell>
          <cell r="Q700">
            <v>173.48</v>
          </cell>
          <cell r="R700"/>
          <cell r="S700">
            <v>0.46160000000000001</v>
          </cell>
          <cell r="T700">
            <v>0.46160000000000001</v>
          </cell>
          <cell r="U700"/>
          <cell r="V700">
            <v>2409736.15</v>
          </cell>
          <cell r="W700"/>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cell r="AH700">
            <v>134004.04</v>
          </cell>
          <cell r="AI700"/>
          <cell r="AJ700">
            <v>1327233.9099999999</v>
          </cell>
          <cell r="AK700">
            <v>4090119.38</v>
          </cell>
          <cell r="AL700">
            <v>0.78348789565879418</v>
          </cell>
          <cell r="AM700"/>
        </row>
        <row r="701">
          <cell r="A701" t="str">
            <v>4004210002600</v>
          </cell>
          <cell r="B701" t="str">
            <v>JERSEY C U SCH DIST 100</v>
          </cell>
          <cell r="C701" t="str">
            <v>JERSEY</v>
          </cell>
          <cell r="D701" t="str">
            <v>Unit</v>
          </cell>
          <cell r="E701"/>
          <cell r="F701">
            <v>2305.12</v>
          </cell>
          <cell r="G701"/>
          <cell r="H701">
            <v>353515660</v>
          </cell>
          <cell r="I701">
            <v>31672953.09</v>
          </cell>
          <cell r="J701">
            <v>13740.26</v>
          </cell>
          <cell r="K701"/>
          <cell r="L701">
            <v>11.16</v>
          </cell>
          <cell r="M701">
            <v>11.16</v>
          </cell>
          <cell r="N701">
            <v>25725.13</v>
          </cell>
          <cell r="O701"/>
          <cell r="P701">
            <v>0.84</v>
          </cell>
          <cell r="Q701">
            <v>1936.3</v>
          </cell>
          <cell r="R701"/>
          <cell r="S701">
            <v>0.44740000000000002</v>
          </cell>
          <cell r="T701">
            <v>0.44740000000000002</v>
          </cell>
          <cell r="U701"/>
          <cell r="V701">
            <v>14170479.210000001</v>
          </cell>
          <cell r="W701"/>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cell r="AH701">
            <v>1128028.08</v>
          </cell>
          <cell r="AI701"/>
          <cell r="AJ701">
            <v>8120278.9400000004</v>
          </cell>
          <cell r="AK701">
            <v>24356037.510000002</v>
          </cell>
          <cell r="AL701">
            <v>0.76898536870847878</v>
          </cell>
          <cell r="AM701"/>
        </row>
        <row r="702">
          <cell r="A702" t="str">
            <v>4005600102600</v>
          </cell>
          <cell r="B702" t="str">
            <v>CARLINVILLE C U SCHOOL DIST 1</v>
          </cell>
          <cell r="C702" t="str">
            <v>MACOUPIN</v>
          </cell>
          <cell r="D702" t="str">
            <v>Unit</v>
          </cell>
          <cell r="E702"/>
          <cell r="F702">
            <v>1260.95</v>
          </cell>
          <cell r="G702"/>
          <cell r="H702">
            <v>167620133</v>
          </cell>
          <cell r="I702">
            <v>17546446.969999999</v>
          </cell>
          <cell r="J702">
            <v>13915.25</v>
          </cell>
          <cell r="K702"/>
          <cell r="L702">
            <v>9.5500000000000007</v>
          </cell>
          <cell r="M702">
            <v>9.5500000000000007</v>
          </cell>
          <cell r="N702">
            <v>12042.07</v>
          </cell>
          <cell r="O702"/>
          <cell r="P702">
            <v>6.4</v>
          </cell>
          <cell r="Q702">
            <v>8070.08</v>
          </cell>
          <cell r="R702"/>
          <cell r="S702">
            <v>0.35809999999999997</v>
          </cell>
          <cell r="T702">
            <v>0.35809999999999997</v>
          </cell>
          <cell r="U702"/>
          <cell r="V702">
            <v>6283382.6500000004</v>
          </cell>
          <cell r="W702"/>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cell r="AH702">
            <v>515429.78</v>
          </cell>
          <cell r="AI702"/>
          <cell r="AJ702">
            <v>5648787.2999999998</v>
          </cell>
          <cell r="AK702">
            <v>13320444.23</v>
          </cell>
          <cell r="AL702">
            <v>0.75915336322929661</v>
          </cell>
          <cell r="AM702"/>
        </row>
        <row r="703">
          <cell r="A703" t="str">
            <v>4005600202600</v>
          </cell>
          <cell r="B703" t="str">
            <v>NORTHWESTERN C U SCH DIST 2</v>
          </cell>
          <cell r="C703" t="str">
            <v>MACOUPIN</v>
          </cell>
          <cell r="D703" t="str">
            <v>Unit</v>
          </cell>
          <cell r="E703"/>
          <cell r="F703">
            <v>301.64</v>
          </cell>
          <cell r="G703"/>
          <cell r="H703">
            <v>30628933</v>
          </cell>
          <cell r="I703">
            <v>4235337.3</v>
          </cell>
          <cell r="J703">
            <v>14041.03</v>
          </cell>
          <cell r="K703"/>
          <cell r="L703">
            <v>7.23</v>
          </cell>
          <cell r="M703">
            <v>7.23</v>
          </cell>
          <cell r="N703">
            <v>2180.85</v>
          </cell>
          <cell r="O703"/>
          <cell r="P703">
            <v>23.52</v>
          </cell>
          <cell r="Q703">
            <v>7094.57</v>
          </cell>
          <cell r="R703"/>
          <cell r="S703">
            <v>0.2429</v>
          </cell>
          <cell r="T703">
            <v>0.2429</v>
          </cell>
          <cell r="U703"/>
          <cell r="V703">
            <v>1028763.43</v>
          </cell>
          <cell r="W703"/>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cell r="AH703">
            <v>169875.21</v>
          </cell>
          <cell r="AI703"/>
          <cell r="AJ703">
            <v>1731028.74</v>
          </cell>
          <cell r="AK703">
            <v>3171132.19</v>
          </cell>
          <cell r="AL703">
            <v>0.74873191091533609</v>
          </cell>
          <cell r="AM703"/>
        </row>
        <row r="704">
          <cell r="A704" t="str">
            <v>4005600502600</v>
          </cell>
          <cell r="B704" t="str">
            <v>MOUNT OLIVE C U SCHOOL DIST 5</v>
          </cell>
          <cell r="C704" t="str">
            <v>MACOUPIN</v>
          </cell>
          <cell r="D704" t="str">
            <v>Unit</v>
          </cell>
          <cell r="E704"/>
          <cell r="F704">
            <v>445.12</v>
          </cell>
          <cell r="G704"/>
          <cell r="H704">
            <v>42179146</v>
          </cell>
          <cell r="I704">
            <v>6116460.7300000004</v>
          </cell>
          <cell r="J704">
            <v>13741.15</v>
          </cell>
          <cell r="K704"/>
          <cell r="L704">
            <v>6.89</v>
          </cell>
          <cell r="M704">
            <v>6.89</v>
          </cell>
          <cell r="N704">
            <v>3066.87</v>
          </cell>
          <cell r="O704"/>
          <cell r="P704">
            <v>26.93</v>
          </cell>
          <cell r="Q704">
            <v>11987.08</v>
          </cell>
          <cell r="R704"/>
          <cell r="S704">
            <v>0.22789999999999999</v>
          </cell>
          <cell r="T704">
            <v>0.22789999999999999</v>
          </cell>
          <cell r="U704"/>
          <cell r="V704">
            <v>1393941.4</v>
          </cell>
          <cell r="W704"/>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cell r="AH704">
            <v>200098.76</v>
          </cell>
          <cell r="AI704"/>
          <cell r="AJ704">
            <v>2499823.5499999998</v>
          </cell>
          <cell r="AK704">
            <v>4511553.99</v>
          </cell>
          <cell r="AL704">
            <v>0.73760859247763044</v>
          </cell>
          <cell r="AM704"/>
        </row>
        <row r="705">
          <cell r="A705" t="str">
            <v>4005600602600</v>
          </cell>
          <cell r="B705" t="str">
            <v>STAUNTON COMM UNIT SCH DIST 6</v>
          </cell>
          <cell r="C705" t="str">
            <v>MACOUPIN</v>
          </cell>
          <cell r="D705" t="str">
            <v>Unit</v>
          </cell>
          <cell r="E705"/>
          <cell r="F705">
            <v>1164.69</v>
          </cell>
          <cell r="G705"/>
          <cell r="H705">
            <v>123260854</v>
          </cell>
          <cell r="I705">
            <v>15894878.25</v>
          </cell>
          <cell r="J705">
            <v>13647.3</v>
          </cell>
          <cell r="K705"/>
          <cell r="L705">
            <v>7.75</v>
          </cell>
          <cell r="M705">
            <v>7.75</v>
          </cell>
          <cell r="N705">
            <v>9026.34</v>
          </cell>
          <cell r="O705"/>
          <cell r="P705">
            <v>18.739999999999998</v>
          </cell>
          <cell r="Q705">
            <v>21826.29</v>
          </cell>
          <cell r="R705"/>
          <cell r="S705">
            <v>0.26690000000000003</v>
          </cell>
          <cell r="T705">
            <v>0.26690000000000003</v>
          </cell>
          <cell r="U705"/>
          <cell r="V705">
            <v>4242343</v>
          </cell>
          <cell r="W705"/>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cell r="AH705">
            <v>353253.86</v>
          </cell>
          <cell r="AI705"/>
          <cell r="AJ705">
            <v>6255159.5099999998</v>
          </cell>
          <cell r="AK705">
            <v>11237965.27</v>
          </cell>
          <cell r="AL705">
            <v>0.70701801506406625</v>
          </cell>
          <cell r="AM705"/>
        </row>
        <row r="706">
          <cell r="A706" t="str">
            <v>4005600702600</v>
          </cell>
          <cell r="B706" t="str">
            <v>GILLESPIE COMM UNIT SCH DIST 7</v>
          </cell>
          <cell r="C706" t="str">
            <v>MACOUPIN</v>
          </cell>
          <cell r="D706" t="str">
            <v>Unit</v>
          </cell>
          <cell r="E706"/>
          <cell r="F706">
            <v>1083.6199999999999</v>
          </cell>
          <cell r="G706"/>
          <cell r="H706">
            <v>62464076</v>
          </cell>
          <cell r="I706">
            <v>15467516.26</v>
          </cell>
          <cell r="J706">
            <v>14273.93</v>
          </cell>
          <cell r="K706"/>
          <cell r="L706">
            <v>4.03</v>
          </cell>
          <cell r="M706">
            <v>4.03</v>
          </cell>
          <cell r="N706">
            <v>4366.9799999999996</v>
          </cell>
          <cell r="O706"/>
          <cell r="P706">
            <v>64.8</v>
          </cell>
          <cell r="Q706">
            <v>70218.570000000007</v>
          </cell>
          <cell r="R706"/>
          <cell r="S706">
            <v>0.1237</v>
          </cell>
          <cell r="T706">
            <v>0.1237</v>
          </cell>
          <cell r="U706"/>
          <cell r="V706">
            <v>1913331.76</v>
          </cell>
          <cell r="W706"/>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cell r="AH706">
            <v>987175.2</v>
          </cell>
          <cell r="AI706"/>
          <cell r="AJ706">
            <v>8997722.5399999991</v>
          </cell>
          <cell r="AK706">
            <v>11447181.84</v>
          </cell>
          <cell r="AL706">
            <v>0.74007886253872279</v>
          </cell>
          <cell r="AM706"/>
        </row>
        <row r="707">
          <cell r="A707" t="str">
            <v>4005600802600</v>
          </cell>
          <cell r="B707" t="str">
            <v>BUNKER HILL C U SCHOOL DIST 8</v>
          </cell>
          <cell r="C707" t="str">
            <v>MACOUPIN</v>
          </cell>
          <cell r="D707" t="str">
            <v>Unit</v>
          </cell>
          <cell r="E707"/>
          <cell r="F707">
            <v>540.14</v>
          </cell>
          <cell r="G707"/>
          <cell r="H707">
            <v>54714808</v>
          </cell>
          <cell r="I707">
            <v>7468689.8899999997</v>
          </cell>
          <cell r="J707">
            <v>13827.32</v>
          </cell>
          <cell r="K707"/>
          <cell r="L707">
            <v>7.32</v>
          </cell>
          <cell r="M707">
            <v>7.32</v>
          </cell>
          <cell r="N707">
            <v>3953.82</v>
          </cell>
          <cell r="O707"/>
          <cell r="P707">
            <v>22.65</v>
          </cell>
          <cell r="Q707">
            <v>12234.17</v>
          </cell>
          <cell r="R707"/>
          <cell r="S707">
            <v>0.247</v>
          </cell>
          <cell r="T707">
            <v>0.247</v>
          </cell>
          <cell r="U707"/>
          <cell r="V707">
            <v>1844766.4</v>
          </cell>
          <cell r="W707"/>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cell r="AH707">
            <v>284888.69</v>
          </cell>
          <cell r="AI707"/>
          <cell r="AJ707">
            <v>3246320.51</v>
          </cell>
          <cell r="AK707">
            <v>5395198.0499999998</v>
          </cell>
          <cell r="AL707">
            <v>0.72237542721163917</v>
          </cell>
          <cell r="AM707"/>
        </row>
        <row r="708">
          <cell r="A708" t="str">
            <v>4005600902600</v>
          </cell>
          <cell r="B708" t="str">
            <v>SOUTHWESTERN C U SCH DIST 9</v>
          </cell>
          <cell r="C708" t="str">
            <v>MACOUPIN</v>
          </cell>
          <cell r="D708" t="str">
            <v>Unit</v>
          </cell>
          <cell r="E708"/>
          <cell r="F708">
            <v>1210.46</v>
          </cell>
          <cell r="G708"/>
          <cell r="H708">
            <v>152594313</v>
          </cell>
          <cell r="I708">
            <v>16278121.949999999</v>
          </cell>
          <cell r="J708">
            <v>13447.88</v>
          </cell>
          <cell r="K708"/>
          <cell r="L708">
            <v>9.3699999999999992</v>
          </cell>
          <cell r="M708">
            <v>9.3699999999999992</v>
          </cell>
          <cell r="N708">
            <v>11342.01</v>
          </cell>
          <cell r="O708"/>
          <cell r="P708">
            <v>7.34</v>
          </cell>
          <cell r="Q708">
            <v>8884.77</v>
          </cell>
          <cell r="R708"/>
          <cell r="S708">
            <v>0.34849999999999998</v>
          </cell>
          <cell r="T708">
            <v>0.34849999999999998</v>
          </cell>
          <cell r="U708"/>
          <cell r="V708">
            <v>5672925.4900000002</v>
          </cell>
          <cell r="W708"/>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cell r="AH708">
            <v>395005.5</v>
          </cell>
          <cell r="AI708"/>
          <cell r="AJ708">
            <v>6585266.7699999996</v>
          </cell>
          <cell r="AK708">
            <v>12643051.93</v>
          </cell>
          <cell r="AL708">
            <v>0.77668983982516482</v>
          </cell>
          <cell r="AM708"/>
        </row>
        <row r="709">
          <cell r="A709" t="str">
            <v>4005603402600</v>
          </cell>
          <cell r="B709" t="str">
            <v>NORTH MAC CUSD 34</v>
          </cell>
          <cell r="C709" t="str">
            <v>MACOUPIN</v>
          </cell>
          <cell r="D709" t="str">
            <v>Unit</v>
          </cell>
          <cell r="E709"/>
          <cell r="F709">
            <v>1102.96</v>
          </cell>
          <cell r="G709"/>
          <cell r="H709">
            <v>142422128</v>
          </cell>
          <cell r="I709">
            <v>15532949.33</v>
          </cell>
          <cell r="J709">
            <v>14082.96</v>
          </cell>
          <cell r="K709"/>
          <cell r="L709">
            <v>9.16</v>
          </cell>
          <cell r="M709">
            <v>9.16</v>
          </cell>
          <cell r="N709">
            <v>10103.11</v>
          </cell>
          <cell r="O709"/>
          <cell r="P709">
            <v>8.52</v>
          </cell>
          <cell r="Q709">
            <v>9397.2099999999991</v>
          </cell>
          <cell r="R709"/>
          <cell r="S709">
            <v>0.33739999999999998</v>
          </cell>
          <cell r="T709">
            <v>0.33739999999999998</v>
          </cell>
          <cell r="U709"/>
          <cell r="V709">
            <v>5240817.0999999996</v>
          </cell>
          <cell r="W709"/>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cell r="AH709">
            <v>750769.98</v>
          </cell>
          <cell r="AI709"/>
          <cell r="AJ709">
            <v>6181637.4100000001</v>
          </cell>
          <cell r="AK709">
            <v>12463291.300000001</v>
          </cell>
          <cell r="AL709">
            <v>0.8023776447869222</v>
          </cell>
          <cell r="AM709"/>
        </row>
        <row r="710">
          <cell r="A710" t="str">
            <v>4100000000093</v>
          </cell>
          <cell r="B710" t="str">
            <v>SAFE SCH-MADISON ROE</v>
          </cell>
          <cell r="C710" t="str">
            <v>MADISON</v>
          </cell>
          <cell r="D710" t="str">
            <v>Regional</v>
          </cell>
          <cell r="E710"/>
          <cell r="F710">
            <v>56</v>
          </cell>
          <cell r="G710"/>
          <cell r="H710">
            <v>0</v>
          </cell>
          <cell r="I710">
            <v>798479.21</v>
          </cell>
          <cell r="J710">
            <v>14258.55</v>
          </cell>
          <cell r="K710"/>
          <cell r="L710">
            <v>0</v>
          </cell>
          <cell r="M710">
            <v>0</v>
          </cell>
          <cell r="N710">
            <v>0</v>
          </cell>
          <cell r="O710"/>
          <cell r="P710">
            <v>0</v>
          </cell>
          <cell r="Q710">
            <v>0</v>
          </cell>
          <cell r="R710"/>
          <cell r="S710">
            <v>0</v>
          </cell>
          <cell r="T710">
            <v>0.1</v>
          </cell>
          <cell r="U710"/>
          <cell r="V710">
            <v>79847.92</v>
          </cell>
          <cell r="W710"/>
          <cell r="X710">
            <v>0</v>
          </cell>
          <cell r="Y710">
            <v>465180.03</v>
          </cell>
          <cell r="Z710">
            <v>545027.95000000007</v>
          </cell>
          <cell r="AA710">
            <v>0.68258251833507366</v>
          </cell>
          <cell r="AB710">
            <v>0</v>
          </cell>
          <cell r="AC710">
            <v>0</v>
          </cell>
          <cell r="AD710">
            <v>0</v>
          </cell>
          <cell r="AE710">
            <v>0</v>
          </cell>
          <cell r="AF710">
            <v>79847.92</v>
          </cell>
          <cell r="AG710"/>
          <cell r="AH710">
            <v>0</v>
          </cell>
          <cell r="AI710"/>
          <cell r="AJ710">
            <v>465180.03</v>
          </cell>
          <cell r="AK710">
            <v>545027.95000000007</v>
          </cell>
          <cell r="AL710">
            <v>0.68258251833507366</v>
          </cell>
          <cell r="AM710"/>
        </row>
        <row r="711">
          <cell r="A711" t="str">
            <v>4105700102600</v>
          </cell>
          <cell r="B711" t="str">
            <v>ROXANA COMM UNIT SCHOOL DIST 1</v>
          </cell>
          <cell r="C711" t="str">
            <v>MADISON</v>
          </cell>
          <cell r="D711" t="str">
            <v>Unit</v>
          </cell>
          <cell r="E711"/>
          <cell r="F711">
            <v>1637.87</v>
          </cell>
          <cell r="G711"/>
          <cell r="H711">
            <v>518568220</v>
          </cell>
          <cell r="I711">
            <v>22526138.579999998</v>
          </cell>
          <cell r="J711">
            <v>13753.31</v>
          </cell>
          <cell r="K711"/>
          <cell r="L711">
            <v>23.02</v>
          </cell>
          <cell r="M711">
            <v>23.02</v>
          </cell>
          <cell r="N711">
            <v>37703.760000000002</v>
          </cell>
          <cell r="O711"/>
          <cell r="P711">
            <v>119.68</v>
          </cell>
          <cell r="Q711">
            <v>196020.28</v>
          </cell>
          <cell r="R711"/>
          <cell r="S711">
            <v>0.94199999999999995</v>
          </cell>
          <cell r="T711">
            <v>0.9</v>
          </cell>
          <cell r="U711"/>
          <cell r="V711">
            <v>20273524.719999999</v>
          </cell>
          <cell r="W711"/>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cell r="AH711">
            <v>868593.79</v>
          </cell>
          <cell r="AI711"/>
          <cell r="AJ711">
            <v>2086248.46</v>
          </cell>
          <cell r="AK711">
            <v>26774838.66</v>
          </cell>
          <cell r="AL711">
            <v>1.1886120013384025</v>
          </cell>
          <cell r="AM711"/>
        </row>
        <row r="712">
          <cell r="A712" t="str">
            <v>4105700202600</v>
          </cell>
          <cell r="B712" t="str">
            <v>TRIAD COMM UNIT SCHOOL DIST 2</v>
          </cell>
          <cell r="C712" t="str">
            <v>MADISON</v>
          </cell>
          <cell r="D712" t="str">
            <v>Unit</v>
          </cell>
          <cell r="E712"/>
          <cell r="F712">
            <v>3875.25</v>
          </cell>
          <cell r="G712"/>
          <cell r="H712">
            <v>573138841</v>
          </cell>
          <cell r="I712">
            <v>49520780.18</v>
          </cell>
          <cell r="J712">
            <v>12778.73</v>
          </cell>
          <cell r="K712"/>
          <cell r="L712">
            <v>11.57</v>
          </cell>
          <cell r="M712">
            <v>11.57</v>
          </cell>
          <cell r="N712">
            <v>44836.639999999999</v>
          </cell>
          <cell r="O712"/>
          <cell r="P712">
            <v>0.26</v>
          </cell>
          <cell r="Q712">
            <v>1007.56</v>
          </cell>
          <cell r="R712"/>
          <cell r="S712">
            <v>0.47070000000000001</v>
          </cell>
          <cell r="T712">
            <v>0.47070000000000001</v>
          </cell>
          <cell r="U712"/>
          <cell r="V712">
            <v>23309431.23</v>
          </cell>
          <cell r="W712"/>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cell r="AH712">
            <v>294514.05</v>
          </cell>
          <cell r="AI712"/>
          <cell r="AJ712">
            <v>11133958.199999999</v>
          </cell>
          <cell r="AK712">
            <v>35456430.899999999</v>
          </cell>
          <cell r="AL712">
            <v>0.71599095917151601</v>
          </cell>
          <cell r="AM712"/>
        </row>
        <row r="713">
          <cell r="A713" t="str">
            <v>4105700302600</v>
          </cell>
          <cell r="B713" t="str">
            <v>VENICE COMM UNIT SCHOOL DIST 3</v>
          </cell>
          <cell r="C713" t="str">
            <v>MADISON</v>
          </cell>
          <cell r="D713" t="str">
            <v>Unit</v>
          </cell>
          <cell r="E713"/>
          <cell r="F713">
            <v>87.5</v>
          </cell>
          <cell r="G713"/>
          <cell r="H713">
            <v>8789528</v>
          </cell>
          <cell r="I713">
            <v>1299294.25</v>
          </cell>
          <cell r="J713">
            <v>14849.07</v>
          </cell>
          <cell r="K713"/>
          <cell r="L713">
            <v>6.76</v>
          </cell>
          <cell r="M713">
            <v>6.76</v>
          </cell>
          <cell r="N713">
            <v>591.5</v>
          </cell>
          <cell r="O713"/>
          <cell r="P713">
            <v>28.3</v>
          </cell>
          <cell r="Q713">
            <v>2476.25</v>
          </cell>
          <cell r="R713"/>
          <cell r="S713">
            <v>0.2223</v>
          </cell>
          <cell r="T713">
            <v>0.2223</v>
          </cell>
          <cell r="U713"/>
          <cell r="V713">
            <v>288833.11</v>
          </cell>
          <cell r="W713"/>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cell r="AH713">
            <v>476085.75</v>
          </cell>
          <cell r="AI713"/>
          <cell r="AJ713">
            <v>660389.02</v>
          </cell>
          <cell r="AK713">
            <v>4880121.0299999993</v>
          </cell>
          <cell r="AL713">
            <v>3.7559783166900025</v>
          </cell>
          <cell r="AM713"/>
        </row>
        <row r="714">
          <cell r="A714" t="str">
            <v>4105700502600</v>
          </cell>
          <cell r="B714" t="str">
            <v>HIGHLAND COMM UNIT SCH DIST 5</v>
          </cell>
          <cell r="C714" t="str">
            <v>MADISON</v>
          </cell>
          <cell r="D714" t="str">
            <v>Unit</v>
          </cell>
          <cell r="E714"/>
          <cell r="F714">
            <v>2719.95</v>
          </cell>
          <cell r="G714"/>
          <cell r="H714">
            <v>429105593</v>
          </cell>
          <cell r="I714">
            <v>35591383.880000003</v>
          </cell>
          <cell r="J714">
            <v>13085.3</v>
          </cell>
          <cell r="K714"/>
          <cell r="L714">
            <v>12.05</v>
          </cell>
          <cell r="M714">
            <v>12.05</v>
          </cell>
          <cell r="N714">
            <v>32775.39</v>
          </cell>
          <cell r="O714"/>
          <cell r="P714">
            <v>0</v>
          </cell>
          <cell r="Q714">
            <v>0</v>
          </cell>
          <cell r="R714"/>
          <cell r="S714">
            <v>0.49819999999999998</v>
          </cell>
          <cell r="T714">
            <v>0.49819999999999998</v>
          </cell>
          <cell r="U714"/>
          <cell r="V714">
            <v>17731627.440000001</v>
          </cell>
          <cell r="W714"/>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cell r="AH714">
            <v>394516.8</v>
          </cell>
          <cell r="AI714"/>
          <cell r="AJ714">
            <v>7698266.0599999996</v>
          </cell>
          <cell r="AK714">
            <v>27360190.530000001</v>
          </cell>
          <cell r="AL714">
            <v>0.7687307305118477</v>
          </cell>
          <cell r="AM714"/>
        </row>
        <row r="715">
          <cell r="A715" t="str">
            <v>4105700702600</v>
          </cell>
          <cell r="B715" t="str">
            <v>EDWARDSVILLE C U SCHOOL DIST 7</v>
          </cell>
          <cell r="C715" t="str">
            <v>MADISON</v>
          </cell>
          <cell r="D715" t="str">
            <v>Unit</v>
          </cell>
          <cell r="E715"/>
          <cell r="F715">
            <v>7221.64</v>
          </cell>
          <cell r="G715"/>
          <cell r="H715">
            <v>1547812056</v>
          </cell>
          <cell r="I715">
            <v>93214353.019999996</v>
          </cell>
          <cell r="J715">
            <v>12907.64</v>
          </cell>
          <cell r="K715"/>
          <cell r="L715">
            <v>16.600000000000001</v>
          </cell>
          <cell r="M715">
            <v>16.600000000000001</v>
          </cell>
          <cell r="N715">
            <v>119879.22</v>
          </cell>
          <cell r="O715"/>
          <cell r="P715">
            <v>20.43</v>
          </cell>
          <cell r="Q715">
            <v>147538.1</v>
          </cell>
          <cell r="R715"/>
          <cell r="S715">
            <v>0.7419</v>
          </cell>
          <cell r="T715">
            <v>0.7419</v>
          </cell>
          <cell r="U715"/>
          <cell r="V715">
            <v>69155728.5</v>
          </cell>
          <cell r="W715"/>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cell r="AH715">
            <v>543048.89</v>
          </cell>
          <cell r="AI715"/>
          <cell r="AJ715">
            <v>9430607.5</v>
          </cell>
          <cell r="AK715">
            <v>82485951.549999997</v>
          </cell>
          <cell r="AL715">
            <v>0.88490612097368604</v>
          </cell>
          <cell r="AM715"/>
        </row>
        <row r="716">
          <cell r="A716" t="str">
            <v>4105700802600</v>
          </cell>
          <cell r="B716" t="str">
            <v>BETHALTO C U SCHOOL DIST 8</v>
          </cell>
          <cell r="C716" t="str">
            <v>MADISON</v>
          </cell>
          <cell r="D716" t="str">
            <v>Unit</v>
          </cell>
          <cell r="E716"/>
          <cell r="F716">
            <v>2319.88</v>
          </cell>
          <cell r="G716"/>
          <cell r="H716">
            <v>231234610</v>
          </cell>
          <cell r="I716">
            <v>31877150.940000001</v>
          </cell>
          <cell r="J716">
            <v>13740.86</v>
          </cell>
          <cell r="K716"/>
          <cell r="L716">
            <v>7.25</v>
          </cell>
          <cell r="M716">
            <v>7.25</v>
          </cell>
          <cell r="N716">
            <v>16819.13</v>
          </cell>
          <cell r="O716"/>
          <cell r="P716">
            <v>23.32</v>
          </cell>
          <cell r="Q716">
            <v>54099.6</v>
          </cell>
          <cell r="R716"/>
          <cell r="S716">
            <v>0.24379999999999999</v>
          </cell>
          <cell r="T716">
            <v>0.24379999999999999</v>
          </cell>
          <cell r="U716"/>
          <cell r="V716">
            <v>7771649.3899999997</v>
          </cell>
          <cell r="W716"/>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cell r="AH716">
            <v>976908.92</v>
          </cell>
          <cell r="AI716"/>
          <cell r="AJ716">
            <v>13372517.449999999</v>
          </cell>
          <cell r="AK716">
            <v>22554529.129999999</v>
          </cell>
          <cell r="AL716">
            <v>0.70754532525358738</v>
          </cell>
          <cell r="AM716"/>
        </row>
        <row r="717">
          <cell r="A717" t="str">
            <v>4105700902600</v>
          </cell>
          <cell r="B717" t="str">
            <v>GRANITE CITY C U SCHOOL DIST 9</v>
          </cell>
          <cell r="C717" t="str">
            <v>MADISON</v>
          </cell>
          <cell r="D717" t="str">
            <v>Unit</v>
          </cell>
          <cell r="E717"/>
          <cell r="F717">
            <v>5668.81</v>
          </cell>
          <cell r="G717"/>
          <cell r="H717">
            <v>541724818</v>
          </cell>
          <cell r="I717">
            <v>84415369.980000004</v>
          </cell>
          <cell r="J717">
            <v>14891.19</v>
          </cell>
          <cell r="K717"/>
          <cell r="L717">
            <v>6.41</v>
          </cell>
          <cell r="M717">
            <v>6.41</v>
          </cell>
          <cell r="N717">
            <v>36337.07</v>
          </cell>
          <cell r="O717"/>
          <cell r="P717">
            <v>32.14</v>
          </cell>
          <cell r="Q717">
            <v>182195.55</v>
          </cell>
          <cell r="R717"/>
          <cell r="S717">
            <v>0.20760000000000001</v>
          </cell>
          <cell r="T717">
            <v>0.20760000000000001</v>
          </cell>
          <cell r="U717"/>
          <cell r="V717">
            <v>17524630.800000001</v>
          </cell>
          <cell r="W717"/>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cell r="AH717">
            <v>6381233.3700000001</v>
          </cell>
          <cell r="AI717"/>
          <cell r="AJ717">
            <v>31723046.370000001</v>
          </cell>
          <cell r="AK717">
            <v>79039192.75</v>
          </cell>
          <cell r="AL717">
            <v>0.93631281564869351</v>
          </cell>
          <cell r="AM717"/>
        </row>
        <row r="718">
          <cell r="A718" t="str">
            <v>4105701002600</v>
          </cell>
          <cell r="B718" t="str">
            <v>COLLINSVILLE C U SCH DIST 10</v>
          </cell>
          <cell r="C718" t="str">
            <v>MADISON</v>
          </cell>
          <cell r="D718" t="str">
            <v>Unit</v>
          </cell>
          <cell r="E718"/>
          <cell r="F718">
            <v>5980.38</v>
          </cell>
          <cell r="G718"/>
          <cell r="H718">
            <v>822569480</v>
          </cell>
          <cell r="I718">
            <v>88977576.150000006</v>
          </cell>
          <cell r="J718">
            <v>14878.24</v>
          </cell>
          <cell r="K718"/>
          <cell r="L718">
            <v>9.24</v>
          </cell>
          <cell r="M718">
            <v>9.24</v>
          </cell>
          <cell r="N718">
            <v>55258.71</v>
          </cell>
          <cell r="O718"/>
          <cell r="P718">
            <v>8.06</v>
          </cell>
          <cell r="Q718">
            <v>48201.86</v>
          </cell>
          <cell r="R718"/>
          <cell r="S718">
            <v>0.34160000000000001</v>
          </cell>
          <cell r="T718">
            <v>0.34160000000000001</v>
          </cell>
          <cell r="U718"/>
          <cell r="V718">
            <v>30394740.010000002</v>
          </cell>
          <cell r="W718"/>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cell r="AH718">
            <v>4359089.59</v>
          </cell>
          <cell r="AI718"/>
          <cell r="AJ718">
            <v>29487966.260000002</v>
          </cell>
          <cell r="AK718">
            <v>64039033.849999994</v>
          </cell>
          <cell r="AL718">
            <v>0.7197210423224143</v>
          </cell>
          <cell r="AM718"/>
        </row>
        <row r="719">
          <cell r="A719" t="str">
            <v>4105701102600</v>
          </cell>
          <cell r="B719" t="str">
            <v>ALTON COMM UNIT SCHOOL DIST 11</v>
          </cell>
          <cell r="C719" t="str">
            <v>MADISON</v>
          </cell>
          <cell r="D719" t="str">
            <v>Unit</v>
          </cell>
          <cell r="E719"/>
          <cell r="F719">
            <v>5675.52</v>
          </cell>
          <cell r="G719"/>
          <cell r="H719">
            <v>752402468</v>
          </cell>
          <cell r="I719">
            <v>82685580.189999998</v>
          </cell>
          <cell r="J719">
            <v>14568.81</v>
          </cell>
          <cell r="K719"/>
          <cell r="L719">
            <v>9.09</v>
          </cell>
          <cell r="M719">
            <v>9.09</v>
          </cell>
          <cell r="N719">
            <v>51590.47</v>
          </cell>
          <cell r="O719"/>
          <cell r="P719">
            <v>8.94</v>
          </cell>
          <cell r="Q719">
            <v>50739.14</v>
          </cell>
          <cell r="R719"/>
          <cell r="S719">
            <v>0.3337</v>
          </cell>
          <cell r="T719">
            <v>0.3337</v>
          </cell>
          <cell r="U719"/>
          <cell r="V719">
            <v>27592178.100000001</v>
          </cell>
          <cell r="W719"/>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cell r="AH719">
            <v>6097163.8200000003</v>
          </cell>
          <cell r="AI719"/>
          <cell r="AJ719">
            <v>24847617.52</v>
          </cell>
          <cell r="AK719">
            <v>70490725.640000001</v>
          </cell>
          <cell r="AL719">
            <v>0.85251534158703479</v>
          </cell>
          <cell r="AM719"/>
        </row>
        <row r="720">
          <cell r="A720" t="str">
            <v>4105701202600</v>
          </cell>
          <cell r="B720" t="str">
            <v>MADISON COMM UNIT SCH DIST 12</v>
          </cell>
          <cell r="C720" t="str">
            <v>MADISON</v>
          </cell>
          <cell r="D720" t="str">
            <v>Unit</v>
          </cell>
          <cell r="E720"/>
          <cell r="F720">
            <v>618.75</v>
          </cell>
          <cell r="G720"/>
          <cell r="H720">
            <v>22928662</v>
          </cell>
          <cell r="I720">
            <v>9886744.9000000004</v>
          </cell>
          <cell r="J720">
            <v>15978.57</v>
          </cell>
          <cell r="K720"/>
          <cell r="L720">
            <v>2.31</v>
          </cell>
          <cell r="M720">
            <v>2.31</v>
          </cell>
          <cell r="N720">
            <v>1429.31</v>
          </cell>
          <cell r="O720"/>
          <cell r="P720">
            <v>95.45</v>
          </cell>
          <cell r="Q720">
            <v>59059.68</v>
          </cell>
          <cell r="R720"/>
          <cell r="S720">
            <v>8.0100000000000005E-2</v>
          </cell>
          <cell r="T720">
            <v>8.0100000000000005E-2</v>
          </cell>
          <cell r="U720"/>
          <cell r="V720">
            <v>791928.26</v>
          </cell>
          <cell r="W720"/>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cell r="AH720">
            <v>2056031.7</v>
          </cell>
          <cell r="AI720"/>
          <cell r="AJ720">
            <v>5347784.03</v>
          </cell>
          <cell r="AK720">
            <v>9402818.620000001</v>
          </cell>
          <cell r="AL720">
            <v>0.95105302251704715</v>
          </cell>
          <cell r="AM720"/>
        </row>
        <row r="721">
          <cell r="A721" t="str">
            <v>4105701300200</v>
          </cell>
          <cell r="B721" t="str">
            <v>EAST ALTON SCHOOL DISTRICT 13</v>
          </cell>
          <cell r="C721" t="str">
            <v>MADISON</v>
          </cell>
          <cell r="D721" t="str">
            <v>Elementary</v>
          </cell>
          <cell r="E721"/>
          <cell r="F721">
            <v>643.30999999999995</v>
          </cell>
          <cell r="G721"/>
          <cell r="H721">
            <v>63895871</v>
          </cell>
          <cell r="I721">
            <v>9248816.5700000003</v>
          </cell>
          <cell r="J721">
            <v>14376.92</v>
          </cell>
          <cell r="K721"/>
          <cell r="L721">
            <v>6.9</v>
          </cell>
          <cell r="M721">
            <v>4.7699999999999996</v>
          </cell>
          <cell r="N721">
            <v>3068.58</v>
          </cell>
          <cell r="O721"/>
          <cell r="P721">
            <v>53.43</v>
          </cell>
          <cell r="Q721">
            <v>34372.050000000003</v>
          </cell>
          <cell r="R721"/>
          <cell r="S721">
            <v>0.1467</v>
          </cell>
          <cell r="T721">
            <v>0.1467</v>
          </cell>
          <cell r="U721"/>
          <cell r="V721">
            <v>1356801.39</v>
          </cell>
          <cell r="W721"/>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cell r="AH721">
            <v>826091.73</v>
          </cell>
          <cell r="AI721"/>
          <cell r="AJ721">
            <v>4330923.32</v>
          </cell>
          <cell r="AK721">
            <v>8479305.1300000008</v>
          </cell>
          <cell r="AL721">
            <v>0.91679892944400787</v>
          </cell>
          <cell r="AM721"/>
        </row>
        <row r="722">
          <cell r="A722" t="str">
            <v>4105701401600</v>
          </cell>
          <cell r="B722" t="str">
            <v>EAST ALTON-WOOD RIVER C H S D 14</v>
          </cell>
          <cell r="C722" t="str">
            <v>MADISON</v>
          </cell>
          <cell r="D722" t="str">
            <v>High School</v>
          </cell>
          <cell r="E722"/>
          <cell r="F722">
            <v>549.15</v>
          </cell>
          <cell r="G722"/>
          <cell r="H722">
            <v>187392143</v>
          </cell>
          <cell r="I722">
            <v>8519418.6199999992</v>
          </cell>
          <cell r="J722">
            <v>15513.82</v>
          </cell>
          <cell r="K722"/>
          <cell r="L722">
            <v>21.99</v>
          </cell>
          <cell r="M722">
            <v>6.76</v>
          </cell>
          <cell r="N722">
            <v>3712.25</v>
          </cell>
          <cell r="O722"/>
          <cell r="P722">
            <v>28.3</v>
          </cell>
          <cell r="Q722">
            <v>15540.94</v>
          </cell>
          <cell r="R722"/>
          <cell r="S722">
            <v>0.2223</v>
          </cell>
          <cell r="T722">
            <v>0.2223</v>
          </cell>
          <cell r="U722"/>
          <cell r="V722">
            <v>1893866.75</v>
          </cell>
          <cell r="W722"/>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cell r="AH722">
            <v>483852.28</v>
          </cell>
          <cell r="AI722"/>
          <cell r="AJ722">
            <v>2530709.4500000002</v>
          </cell>
          <cell r="AK722">
            <v>8532123.6600000001</v>
          </cell>
          <cell r="AL722">
            <v>1.0014913036401538</v>
          </cell>
          <cell r="AM722"/>
        </row>
        <row r="723">
          <cell r="A723" t="str">
            <v>4105701500300</v>
          </cell>
          <cell r="B723" t="str">
            <v>WOOD RIVER-HARTFORD ELEM S D 15</v>
          </cell>
          <cell r="C723" t="str">
            <v>MADISON</v>
          </cell>
          <cell r="D723" t="str">
            <v>Elementary</v>
          </cell>
          <cell r="E723"/>
          <cell r="F723">
            <v>570.87</v>
          </cell>
          <cell r="G723"/>
          <cell r="H723">
            <v>123483844</v>
          </cell>
          <cell r="I723">
            <v>7827160.0800000001</v>
          </cell>
          <cell r="J723">
            <v>13710.93</v>
          </cell>
          <cell r="K723"/>
          <cell r="L723">
            <v>15.77</v>
          </cell>
          <cell r="M723">
            <v>10.91</v>
          </cell>
          <cell r="N723">
            <v>6228.19</v>
          </cell>
          <cell r="O723"/>
          <cell r="P723">
            <v>1.36</v>
          </cell>
          <cell r="Q723">
            <v>776.38</v>
          </cell>
          <cell r="R723"/>
          <cell r="S723">
            <v>0.43319999999999997</v>
          </cell>
          <cell r="T723">
            <v>0.43319999999999997</v>
          </cell>
          <cell r="U723"/>
          <cell r="V723">
            <v>3390725.74</v>
          </cell>
          <cell r="W723"/>
          <cell r="X723">
            <v>3501029.58</v>
          </cell>
          <cell r="Y723">
            <v>2026759.94</v>
          </cell>
          <cell r="Z723">
            <v>8918515.2599999998</v>
          </cell>
          <cell r="AA723">
            <v>1</v>
          </cell>
          <cell r="AB723">
            <v>123483844</v>
          </cell>
          <cell r="AC723">
            <v>2.9475700000000001E-2</v>
          </cell>
          <cell r="AD723">
            <v>3639772.74</v>
          </cell>
          <cell r="AE723">
            <v>107887.16</v>
          </cell>
          <cell r="AF723">
            <v>3498612.9</v>
          </cell>
          <cell r="AG723"/>
          <cell r="AH723">
            <v>642847.12</v>
          </cell>
          <cell r="AI723"/>
          <cell r="AJ723">
            <v>2026759.94</v>
          </cell>
          <cell r="AK723">
            <v>9026402.4199999999</v>
          </cell>
          <cell r="AL723">
            <v>1.1532155121069148</v>
          </cell>
          <cell r="AM723"/>
        </row>
        <row r="724">
          <cell r="A724" t="str">
            <v>4400000000093</v>
          </cell>
          <cell r="B724" t="str">
            <v>SAFE SCH-MC HENRY ROE</v>
          </cell>
          <cell r="C724" t="str">
            <v>MCHENRY</v>
          </cell>
          <cell r="D724" t="str">
            <v>Regional</v>
          </cell>
          <cell r="E724"/>
          <cell r="F724">
            <v>17.64</v>
          </cell>
          <cell r="G724"/>
          <cell r="H724">
            <v>0</v>
          </cell>
          <cell r="I724">
            <v>254339.83</v>
          </cell>
          <cell r="J724">
            <v>14418.35</v>
          </cell>
          <cell r="K724"/>
          <cell r="L724">
            <v>0</v>
          </cell>
          <cell r="M724">
            <v>0</v>
          </cell>
          <cell r="N724">
            <v>0</v>
          </cell>
          <cell r="O724"/>
          <cell r="P724">
            <v>0</v>
          </cell>
          <cell r="Q724">
            <v>0</v>
          </cell>
          <cell r="R724"/>
          <cell r="S724">
            <v>0</v>
          </cell>
          <cell r="T724">
            <v>0.1</v>
          </cell>
          <cell r="U724"/>
          <cell r="V724">
            <v>25433.98</v>
          </cell>
          <cell r="W724"/>
          <cell r="X724">
            <v>0</v>
          </cell>
          <cell r="Y724">
            <v>208866.11999999997</v>
          </cell>
          <cell r="Z724">
            <v>234300.09999999998</v>
          </cell>
          <cell r="AA724">
            <v>0.92120884094323718</v>
          </cell>
          <cell r="AB724">
            <v>0</v>
          </cell>
          <cell r="AC724">
            <v>0</v>
          </cell>
          <cell r="AD724">
            <v>0</v>
          </cell>
          <cell r="AE724">
            <v>0</v>
          </cell>
          <cell r="AF724">
            <v>25433.98</v>
          </cell>
          <cell r="AG724"/>
          <cell r="AH724">
            <v>0</v>
          </cell>
          <cell r="AI724"/>
          <cell r="AJ724">
            <v>208866.12</v>
          </cell>
          <cell r="AK724">
            <v>234300.1</v>
          </cell>
          <cell r="AL724">
            <v>0.92120884094323729</v>
          </cell>
          <cell r="AM724"/>
        </row>
        <row r="725">
          <cell r="A725" t="str">
            <v>4406300200300</v>
          </cell>
          <cell r="B725" t="str">
            <v>NIPPERSINK SCHOOL DISTRICT 2</v>
          </cell>
          <cell r="C725" t="str">
            <v>MCHENRY</v>
          </cell>
          <cell r="D725" t="str">
            <v>Elementary</v>
          </cell>
          <cell r="E725"/>
          <cell r="F725">
            <v>1093.54</v>
          </cell>
          <cell r="G725"/>
          <cell r="H725">
            <v>349397073</v>
          </cell>
          <cell r="I725">
            <v>14493232.289999999</v>
          </cell>
          <cell r="J725">
            <v>13253.49</v>
          </cell>
          <cell r="K725"/>
          <cell r="L725">
            <v>24.1</v>
          </cell>
          <cell r="M725">
            <v>16.68</v>
          </cell>
          <cell r="N725">
            <v>18240.240000000002</v>
          </cell>
          <cell r="O725"/>
          <cell r="P725">
            <v>21.16</v>
          </cell>
          <cell r="Q725">
            <v>23139.3</v>
          </cell>
          <cell r="R725"/>
          <cell r="S725">
            <v>0.74560000000000004</v>
          </cell>
          <cell r="T725">
            <v>0.74560000000000004</v>
          </cell>
          <cell r="U725"/>
          <cell r="V725">
            <v>10806153.99</v>
          </cell>
          <cell r="W725"/>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cell r="AH725">
            <v>114259.89</v>
          </cell>
          <cell r="AI725"/>
          <cell r="AJ725">
            <v>1186020.3700000001</v>
          </cell>
          <cell r="AK725">
            <v>13803673.900000002</v>
          </cell>
          <cell r="AL725">
            <v>0.95242204249525642</v>
          </cell>
          <cell r="AM725"/>
        </row>
        <row r="726">
          <cell r="A726" t="str">
            <v>4406300300300</v>
          </cell>
          <cell r="B726" t="str">
            <v>FOX RIVER GROVE CONS S D 3</v>
          </cell>
          <cell r="C726" t="str">
            <v>MCHENRY</v>
          </cell>
          <cell r="D726" t="str">
            <v>Elementary</v>
          </cell>
          <cell r="E726"/>
          <cell r="F726">
            <v>406.47</v>
          </cell>
          <cell r="G726"/>
          <cell r="H726">
            <v>102743756</v>
          </cell>
          <cell r="I726">
            <v>5472733.6399999997</v>
          </cell>
          <cell r="J726">
            <v>13464.05</v>
          </cell>
          <cell r="K726"/>
          <cell r="L726">
            <v>18.77</v>
          </cell>
          <cell r="M726">
            <v>12.99</v>
          </cell>
          <cell r="N726">
            <v>5280.04</v>
          </cell>
          <cell r="O726"/>
          <cell r="P726">
            <v>0.82</v>
          </cell>
          <cell r="Q726">
            <v>333.3</v>
          </cell>
          <cell r="R726"/>
          <cell r="S726">
            <v>0.55200000000000005</v>
          </cell>
          <cell r="T726">
            <v>0.55200000000000005</v>
          </cell>
          <cell r="U726"/>
          <cell r="V726">
            <v>3020948.96</v>
          </cell>
          <cell r="W726"/>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cell r="AH726">
            <v>46153.34</v>
          </cell>
          <cell r="AI726"/>
          <cell r="AJ726">
            <v>1253852.0900000001</v>
          </cell>
          <cell r="AK726">
            <v>5895590.5099999998</v>
          </cell>
          <cell r="AL726">
            <v>1.0772661155860674</v>
          </cell>
          <cell r="AM726"/>
        </row>
        <row r="727">
          <cell r="A727" t="str">
            <v>4406301202600</v>
          </cell>
          <cell r="B727" t="str">
            <v>JOHNSBURG C U SCHOOL DIST 12</v>
          </cell>
          <cell r="C727" t="str">
            <v>MCHENRY</v>
          </cell>
          <cell r="D727" t="str">
            <v>Unit</v>
          </cell>
          <cell r="E727"/>
          <cell r="F727">
            <v>1653.36</v>
          </cell>
          <cell r="G727"/>
          <cell r="H727">
            <v>350855386</v>
          </cell>
          <cell r="I727">
            <v>23299278.559999999</v>
          </cell>
          <cell r="J727">
            <v>14092.07</v>
          </cell>
          <cell r="K727"/>
          <cell r="L727">
            <v>15.05</v>
          </cell>
          <cell r="M727">
            <v>15.05</v>
          </cell>
          <cell r="N727">
            <v>24883.06</v>
          </cell>
          <cell r="O727"/>
          <cell r="P727">
            <v>8.82</v>
          </cell>
          <cell r="Q727">
            <v>14582.63</v>
          </cell>
          <cell r="R727"/>
          <cell r="S727">
            <v>0.66520000000000001</v>
          </cell>
          <cell r="T727">
            <v>0.66520000000000001</v>
          </cell>
          <cell r="U727"/>
          <cell r="V727">
            <v>15498680.09</v>
          </cell>
          <cell r="W727"/>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cell r="AH727">
            <v>237615.12</v>
          </cell>
          <cell r="AI727"/>
          <cell r="AJ727">
            <v>3281893.59</v>
          </cell>
          <cell r="AK727">
            <v>20292597.059999999</v>
          </cell>
          <cell r="AL727">
            <v>0.8709538798698323</v>
          </cell>
          <cell r="AM727"/>
        </row>
        <row r="728">
          <cell r="A728" t="str">
            <v>4406301500400</v>
          </cell>
          <cell r="B728" t="str">
            <v>MCHENRY C C SCHOOL DIST 15</v>
          </cell>
          <cell r="C728" t="str">
            <v>MCHENRY</v>
          </cell>
          <cell r="D728" t="str">
            <v>Elementary</v>
          </cell>
          <cell r="E728"/>
          <cell r="F728">
            <v>4071.47</v>
          </cell>
          <cell r="G728"/>
          <cell r="H728">
            <v>995939067</v>
          </cell>
          <cell r="I728">
            <v>61384973.640000001</v>
          </cell>
          <cell r="J728">
            <v>15076.85</v>
          </cell>
          <cell r="K728"/>
          <cell r="L728">
            <v>16.22</v>
          </cell>
          <cell r="M728">
            <v>11.22</v>
          </cell>
          <cell r="N728">
            <v>45681.89</v>
          </cell>
          <cell r="O728"/>
          <cell r="P728">
            <v>0.73</v>
          </cell>
          <cell r="Q728">
            <v>2972.17</v>
          </cell>
          <cell r="R728"/>
          <cell r="S728">
            <v>0.45079999999999998</v>
          </cell>
          <cell r="T728">
            <v>0.45079999999999998</v>
          </cell>
          <cell r="U728"/>
          <cell r="V728">
            <v>27672346.109999999</v>
          </cell>
          <cell r="W728"/>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cell r="AH728">
            <v>1585531.67</v>
          </cell>
          <cell r="AI728"/>
          <cell r="AJ728">
            <v>9689377.5299999993</v>
          </cell>
          <cell r="AK728">
            <v>48424071.359999999</v>
          </cell>
          <cell r="AL728">
            <v>0.78885871392548179</v>
          </cell>
          <cell r="AM728"/>
        </row>
        <row r="729">
          <cell r="A729" t="str">
            <v>4406301800400</v>
          </cell>
          <cell r="B729" t="str">
            <v>RILEY C C SCHOOL DIST 18</v>
          </cell>
          <cell r="C729" t="str">
            <v>MCHENRY</v>
          </cell>
          <cell r="D729" t="str">
            <v>Elementary</v>
          </cell>
          <cell r="E729"/>
          <cell r="F729">
            <v>277.3</v>
          </cell>
          <cell r="G729"/>
          <cell r="H729">
            <v>112384554</v>
          </cell>
          <cell r="I729">
            <v>3797908.99</v>
          </cell>
          <cell r="J729">
            <v>13696.02</v>
          </cell>
          <cell r="K729"/>
          <cell r="L729">
            <v>29.59</v>
          </cell>
          <cell r="M729">
            <v>20.48</v>
          </cell>
          <cell r="N729">
            <v>5679.1</v>
          </cell>
          <cell r="O729"/>
          <cell r="P729">
            <v>70.56</v>
          </cell>
          <cell r="Q729">
            <v>19566.28</v>
          </cell>
          <cell r="R729"/>
          <cell r="S729">
            <v>0.88619999999999999</v>
          </cell>
          <cell r="T729">
            <v>0.88619999999999999</v>
          </cell>
          <cell r="U729"/>
          <cell r="V729">
            <v>3365706.94</v>
          </cell>
          <cell r="W729"/>
          <cell r="X729">
            <v>105374.91</v>
          </cell>
          <cell r="Y729">
            <v>240529.51</v>
          </cell>
          <cell r="Z729">
            <v>3711611.3600000003</v>
          </cell>
          <cell r="AA729">
            <v>0.97727759400574787</v>
          </cell>
          <cell r="AB729">
            <v>123897290</v>
          </cell>
          <cell r="AC729">
            <v>1.23468E-2</v>
          </cell>
          <cell r="AD729">
            <v>1529735.06</v>
          </cell>
          <cell r="AE729">
            <v>0</v>
          </cell>
          <cell r="AF729">
            <v>3365706.94</v>
          </cell>
          <cell r="AG729"/>
          <cell r="AH729">
            <v>38571.83</v>
          </cell>
          <cell r="AI729"/>
          <cell r="AJ729">
            <v>239653.06</v>
          </cell>
          <cell r="AK729">
            <v>3710734.91</v>
          </cell>
          <cell r="AL729">
            <v>0.97704682228312167</v>
          </cell>
          <cell r="AM729"/>
        </row>
        <row r="730">
          <cell r="A730" t="str">
            <v>4406301902400</v>
          </cell>
          <cell r="B730" t="str">
            <v>ALDEN HEBRON SCHOOL DIST 19</v>
          </cell>
          <cell r="C730" t="str">
            <v>MCHENRY</v>
          </cell>
          <cell r="D730" t="str">
            <v>Unit</v>
          </cell>
          <cell r="E730"/>
          <cell r="F730">
            <v>392.75</v>
          </cell>
          <cell r="G730"/>
          <cell r="H730">
            <v>80994616</v>
          </cell>
          <cell r="I730">
            <v>6206872.1500000004</v>
          </cell>
          <cell r="J730">
            <v>15803.62</v>
          </cell>
          <cell r="K730"/>
          <cell r="L730">
            <v>13.04</v>
          </cell>
          <cell r="M730">
            <v>13.04</v>
          </cell>
          <cell r="N730">
            <v>5121.46</v>
          </cell>
          <cell r="O730"/>
          <cell r="P730">
            <v>0.92</v>
          </cell>
          <cell r="Q730">
            <v>361.33</v>
          </cell>
          <cell r="R730"/>
          <cell r="S730">
            <v>0.55479999999999996</v>
          </cell>
          <cell r="T730">
            <v>0.55479999999999996</v>
          </cell>
          <cell r="U730"/>
          <cell r="V730">
            <v>3443572.66</v>
          </cell>
          <cell r="W730"/>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cell r="AH730">
            <v>191833.48</v>
          </cell>
          <cell r="AI730"/>
          <cell r="AJ730">
            <v>550286.02</v>
          </cell>
          <cell r="AK730">
            <v>4850343.1400000006</v>
          </cell>
          <cell r="AL730">
            <v>0.78144724472857074</v>
          </cell>
          <cell r="AM730"/>
        </row>
        <row r="731">
          <cell r="A731" t="str">
            <v>4406302600400</v>
          </cell>
          <cell r="B731" t="str">
            <v>CARY C C SCHOOL DIST 26</v>
          </cell>
          <cell r="C731" t="str">
            <v>MCHENRY</v>
          </cell>
          <cell r="D731" t="str">
            <v>Elementary</v>
          </cell>
          <cell r="E731"/>
          <cell r="F731">
            <v>2280.89</v>
          </cell>
          <cell r="G731"/>
          <cell r="H731">
            <v>601120329</v>
          </cell>
          <cell r="I731">
            <v>32878865.010000002</v>
          </cell>
          <cell r="J731">
            <v>14414.92</v>
          </cell>
          <cell r="K731"/>
          <cell r="L731">
            <v>18.28</v>
          </cell>
          <cell r="M731">
            <v>12.65</v>
          </cell>
          <cell r="N731">
            <v>28853.25</v>
          </cell>
          <cell r="O731"/>
          <cell r="P731">
            <v>0.32</v>
          </cell>
          <cell r="Q731">
            <v>729.88</v>
          </cell>
          <cell r="R731"/>
          <cell r="S731">
            <v>0.53259999999999996</v>
          </cell>
          <cell r="T731">
            <v>0.53259999999999996</v>
          </cell>
          <cell r="U731"/>
          <cell r="V731">
            <v>17511283.5</v>
          </cell>
          <cell r="W731"/>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cell r="AH731">
            <v>254418.88</v>
          </cell>
          <cell r="AI731"/>
          <cell r="AJ731">
            <v>3652797.7</v>
          </cell>
          <cell r="AK731">
            <v>23888740.609999999</v>
          </cell>
          <cell r="AL731">
            <v>0.72656828642759763</v>
          </cell>
          <cell r="AM731"/>
        </row>
        <row r="732">
          <cell r="A732" t="str">
            <v>4406303600200</v>
          </cell>
          <cell r="B732" t="str">
            <v>HARRISON SCHOOL DISTRICT 36</v>
          </cell>
          <cell r="C732" t="str">
            <v>MCHENRY</v>
          </cell>
          <cell r="D732" t="str">
            <v>Elementary</v>
          </cell>
          <cell r="E732"/>
          <cell r="F732">
            <v>368.25</v>
          </cell>
          <cell r="G732"/>
          <cell r="H732">
            <v>73659280</v>
          </cell>
          <cell r="I732">
            <v>5827920.8799999999</v>
          </cell>
          <cell r="J732">
            <v>15825.99</v>
          </cell>
          <cell r="K732"/>
          <cell r="L732">
            <v>12.63</v>
          </cell>
          <cell r="M732">
            <v>8.74</v>
          </cell>
          <cell r="N732">
            <v>3218.5</v>
          </cell>
          <cell r="O732"/>
          <cell r="P732">
            <v>11.15</v>
          </cell>
          <cell r="Q732">
            <v>4105.9799999999996</v>
          </cell>
          <cell r="R732"/>
          <cell r="S732">
            <v>0.31559999999999999</v>
          </cell>
          <cell r="T732">
            <v>0.31559999999999999</v>
          </cell>
          <cell r="U732"/>
          <cell r="V732">
            <v>1839291.82</v>
          </cell>
          <cell r="W732"/>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cell r="AH732">
            <v>318014.71999999997</v>
          </cell>
          <cell r="AI732"/>
          <cell r="AJ732">
            <v>1557512.29</v>
          </cell>
          <cell r="AK732">
            <v>3899858.6399999997</v>
          </cell>
          <cell r="AL732">
            <v>0.66916808246030957</v>
          </cell>
          <cell r="AM732"/>
        </row>
        <row r="733">
          <cell r="A733" t="str">
            <v>4406304600300</v>
          </cell>
          <cell r="B733" t="str">
            <v>PRAIRIE GROVE C SCH DIST 46</v>
          </cell>
          <cell r="C733" t="str">
            <v>MCHENRY</v>
          </cell>
          <cell r="D733" t="str">
            <v>Elementary</v>
          </cell>
          <cell r="E733"/>
          <cell r="F733">
            <v>775.5</v>
          </cell>
          <cell r="G733"/>
          <cell r="H733">
            <v>247884426</v>
          </cell>
          <cell r="I733">
            <v>10269830.65</v>
          </cell>
          <cell r="J733">
            <v>13242.85</v>
          </cell>
          <cell r="K733"/>
          <cell r="L733">
            <v>24.13</v>
          </cell>
          <cell r="M733">
            <v>16.7</v>
          </cell>
          <cell r="N733">
            <v>12950.85</v>
          </cell>
          <cell r="O733"/>
          <cell r="P733">
            <v>21.34</v>
          </cell>
          <cell r="Q733">
            <v>16549.169999999998</v>
          </cell>
          <cell r="R733"/>
          <cell r="S733">
            <v>0.74650000000000005</v>
          </cell>
          <cell r="T733">
            <v>0.74650000000000005</v>
          </cell>
          <cell r="U733"/>
          <cell r="V733">
            <v>7666428.5800000001</v>
          </cell>
          <cell r="W733"/>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cell r="AH733">
            <v>51464.12</v>
          </cell>
          <cell r="AI733"/>
          <cell r="AJ733">
            <v>710930.78</v>
          </cell>
          <cell r="AK733">
            <v>11377599.49</v>
          </cell>
          <cell r="AL733">
            <v>1.107866320074129</v>
          </cell>
          <cell r="AM733"/>
        </row>
        <row r="734">
          <cell r="A734" t="str">
            <v>4406304700400</v>
          </cell>
          <cell r="B734" t="str">
            <v>CRYSTAL LAKE C C SCH DIST 47</v>
          </cell>
          <cell r="C734" t="str">
            <v>MCHENRY</v>
          </cell>
          <cell r="D734" t="str">
            <v>Elementary</v>
          </cell>
          <cell r="E734"/>
          <cell r="F734">
            <v>7030.71</v>
          </cell>
          <cell r="G734"/>
          <cell r="H734">
            <v>1774213006</v>
          </cell>
          <cell r="I734">
            <v>101682408.45</v>
          </cell>
          <cell r="J734">
            <v>14462.6</v>
          </cell>
          <cell r="K734"/>
          <cell r="L734">
            <v>17.440000000000001</v>
          </cell>
          <cell r="M734">
            <v>12.07</v>
          </cell>
          <cell r="N734">
            <v>84860.66</v>
          </cell>
          <cell r="O734"/>
          <cell r="P734">
            <v>0</v>
          </cell>
          <cell r="Q734">
            <v>0</v>
          </cell>
          <cell r="R734"/>
          <cell r="S734">
            <v>0.49940000000000001</v>
          </cell>
          <cell r="T734">
            <v>0.49940000000000001</v>
          </cell>
          <cell r="U734"/>
          <cell r="V734">
            <v>50780194.770000003</v>
          </cell>
          <cell r="W734"/>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cell r="AH734">
            <v>1033388.56</v>
          </cell>
          <cell r="AI734"/>
          <cell r="AJ734">
            <v>13686866.880000001</v>
          </cell>
          <cell r="AK734">
            <v>78468404.540000007</v>
          </cell>
          <cell r="AL734">
            <v>0.77170088451027441</v>
          </cell>
          <cell r="AM734"/>
        </row>
        <row r="735">
          <cell r="A735" t="str">
            <v>4406305002600</v>
          </cell>
          <cell r="B735" t="str">
            <v>HARVARD C U SCHOOL DIST 50</v>
          </cell>
          <cell r="C735" t="str">
            <v>MCHENRY</v>
          </cell>
          <cell r="D735" t="str">
            <v>Unit</v>
          </cell>
          <cell r="E735"/>
          <cell r="F735">
            <v>2441.46</v>
          </cell>
          <cell r="G735"/>
          <cell r="H735">
            <v>234410563</v>
          </cell>
          <cell r="I735">
            <v>43213460.619999997</v>
          </cell>
          <cell r="J735">
            <v>17699.84</v>
          </cell>
          <cell r="K735"/>
          <cell r="L735">
            <v>5.42</v>
          </cell>
          <cell r="M735">
            <v>5.42</v>
          </cell>
          <cell r="N735">
            <v>13232.71</v>
          </cell>
          <cell r="O735"/>
          <cell r="P735">
            <v>44.35</v>
          </cell>
          <cell r="Q735">
            <v>108278.75</v>
          </cell>
          <cell r="R735"/>
          <cell r="S735">
            <v>0.16930000000000001</v>
          </cell>
          <cell r="T735">
            <v>0.16930000000000001</v>
          </cell>
          <cell r="U735"/>
          <cell r="V735">
            <v>7316038.8799999999</v>
          </cell>
          <cell r="W735"/>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cell r="AH735">
            <v>2874083.01</v>
          </cell>
          <cell r="AI735"/>
          <cell r="AJ735">
            <v>19873695.91</v>
          </cell>
          <cell r="AK735">
            <v>30550758.68</v>
          </cell>
          <cell r="AL735">
            <v>0.70697320329537638</v>
          </cell>
          <cell r="AM735"/>
        </row>
        <row r="736">
          <cell r="A736" t="str">
            <v>4406315401600</v>
          </cell>
          <cell r="B736" t="str">
            <v>MARENGO COMM HS DIST 154</v>
          </cell>
          <cell r="C736" t="str">
            <v>MCHENRY</v>
          </cell>
          <cell r="D736" t="str">
            <v>High School</v>
          </cell>
          <cell r="E736"/>
          <cell r="F736">
            <v>665</v>
          </cell>
          <cell r="G736"/>
          <cell r="H736">
            <v>331697741</v>
          </cell>
          <cell r="I736">
            <v>10378051.52</v>
          </cell>
          <cell r="J736">
            <v>15606.09</v>
          </cell>
          <cell r="K736"/>
          <cell r="L736">
            <v>31.96</v>
          </cell>
          <cell r="M736">
            <v>9.83</v>
          </cell>
          <cell r="N736">
            <v>6536.95</v>
          </cell>
          <cell r="O736"/>
          <cell r="P736">
            <v>5.0599999999999996</v>
          </cell>
          <cell r="Q736">
            <v>3364.9</v>
          </cell>
          <cell r="R736"/>
          <cell r="S736">
            <v>0.37319999999999998</v>
          </cell>
          <cell r="T736">
            <v>0.37319999999999998</v>
          </cell>
          <cell r="U736"/>
          <cell r="V736">
            <v>3873088.82</v>
          </cell>
          <cell r="W736"/>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cell r="AH736">
            <v>154430.39999999999</v>
          </cell>
          <cell r="AI736"/>
          <cell r="AJ736">
            <v>1266528.97</v>
          </cell>
          <cell r="AK736">
            <v>8191024.5200000005</v>
          </cell>
          <cell r="AL736">
            <v>0.78926419898906042</v>
          </cell>
          <cell r="AM736"/>
        </row>
        <row r="737">
          <cell r="A737" t="str">
            <v>4406315501600</v>
          </cell>
          <cell r="B737" t="str">
            <v>COMMUNITY HIGH SCHOOL DIST 155</v>
          </cell>
          <cell r="C737" t="str">
            <v>MCHENRY</v>
          </cell>
          <cell r="D737" t="str">
            <v>High School</v>
          </cell>
          <cell r="E737"/>
          <cell r="F737">
            <v>5543.31</v>
          </cell>
          <cell r="G737"/>
          <cell r="H737">
            <v>2722722415</v>
          </cell>
          <cell r="I737">
            <v>84854152.859999999</v>
          </cell>
          <cell r="J737">
            <v>15307.48</v>
          </cell>
          <cell r="K737"/>
          <cell r="L737">
            <v>32.08</v>
          </cell>
          <cell r="M737">
            <v>9.8699999999999992</v>
          </cell>
          <cell r="N737">
            <v>54712.46</v>
          </cell>
          <cell r="O737"/>
          <cell r="P737">
            <v>4.88</v>
          </cell>
          <cell r="Q737">
            <v>27051.35</v>
          </cell>
          <cell r="R737"/>
          <cell r="S737">
            <v>0.37540000000000001</v>
          </cell>
          <cell r="T737">
            <v>0.37540000000000001</v>
          </cell>
          <cell r="U737"/>
          <cell r="V737">
            <v>31854248.98</v>
          </cell>
          <cell r="W737"/>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cell r="AH737">
            <v>395761.16</v>
          </cell>
          <cell r="AI737"/>
          <cell r="AJ737">
            <v>15796489.66</v>
          </cell>
          <cell r="AK737">
            <v>67919890.280000001</v>
          </cell>
          <cell r="AL737">
            <v>0.80043095111750551</v>
          </cell>
          <cell r="AM737"/>
        </row>
        <row r="738">
          <cell r="A738" t="str">
            <v>4406315601600</v>
          </cell>
          <cell r="B738" t="str">
            <v>MCHENRY COMM H S DIST 156</v>
          </cell>
          <cell r="C738" t="str">
            <v>MCHENRY</v>
          </cell>
          <cell r="D738" t="str">
            <v>High School</v>
          </cell>
          <cell r="E738"/>
          <cell r="F738">
            <v>2187</v>
          </cell>
          <cell r="G738"/>
          <cell r="H738">
            <v>1048067039</v>
          </cell>
          <cell r="I738">
            <v>35251390.350000001</v>
          </cell>
          <cell r="J738">
            <v>16118.6</v>
          </cell>
          <cell r="K738"/>
          <cell r="L738">
            <v>29.73</v>
          </cell>
          <cell r="M738">
            <v>9.14</v>
          </cell>
          <cell r="N738">
            <v>19989.18</v>
          </cell>
          <cell r="O738"/>
          <cell r="P738">
            <v>8.64</v>
          </cell>
          <cell r="Q738">
            <v>18895.68</v>
          </cell>
          <cell r="R738"/>
          <cell r="S738">
            <v>0.33629999999999999</v>
          </cell>
          <cell r="T738">
            <v>0.33629999999999999</v>
          </cell>
          <cell r="U738"/>
          <cell r="V738">
            <v>11855042.57</v>
          </cell>
          <cell r="W738"/>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cell r="AH738">
            <v>464976.83</v>
          </cell>
          <cell r="AI738"/>
          <cell r="AJ738">
            <v>6820486.0899999999</v>
          </cell>
          <cell r="AK738">
            <v>23974796.350000001</v>
          </cell>
          <cell r="AL738">
            <v>0.6801092414217359</v>
          </cell>
          <cell r="AM738"/>
        </row>
        <row r="739">
          <cell r="A739" t="str">
            <v>4406315701600</v>
          </cell>
          <cell r="B739" t="str">
            <v>RICHMOND-BURTON COMM H SC D 157</v>
          </cell>
          <cell r="C739" t="str">
            <v>MCHENRY</v>
          </cell>
          <cell r="D739" t="str">
            <v>High School</v>
          </cell>
          <cell r="E739"/>
          <cell r="F739">
            <v>572.82000000000005</v>
          </cell>
          <cell r="G739"/>
          <cell r="H739">
            <v>349723757</v>
          </cell>
          <cell r="I739">
            <v>8441543.1699999999</v>
          </cell>
          <cell r="J739">
            <v>14736.81</v>
          </cell>
          <cell r="K739"/>
          <cell r="L739">
            <v>41.42</v>
          </cell>
          <cell r="M739">
            <v>12.74</v>
          </cell>
          <cell r="N739">
            <v>7297.72</v>
          </cell>
          <cell r="O739"/>
          <cell r="P739">
            <v>0.43</v>
          </cell>
          <cell r="Q739">
            <v>246.31</v>
          </cell>
          <cell r="R739"/>
          <cell r="S739">
            <v>0.53769999999999996</v>
          </cell>
          <cell r="T739">
            <v>0.53769999999999996</v>
          </cell>
          <cell r="U739"/>
          <cell r="V739">
            <v>4539017.76</v>
          </cell>
          <cell r="W739"/>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cell r="AH739">
            <v>51676.03</v>
          </cell>
          <cell r="AI739"/>
          <cell r="AJ739">
            <v>1444640.12</v>
          </cell>
          <cell r="AK739">
            <v>9244977.7899999991</v>
          </cell>
          <cell r="AL739">
            <v>1.0951762733211254</v>
          </cell>
          <cell r="AM739"/>
        </row>
        <row r="740">
          <cell r="A740" t="str">
            <v>4406315802200</v>
          </cell>
          <cell r="B740" t="str">
            <v>HUNTLEY CONS SCHOOL DIST 158</v>
          </cell>
          <cell r="C740" t="str">
            <v>MCHENRY</v>
          </cell>
          <cell r="D740" t="str">
            <v>Unit</v>
          </cell>
          <cell r="E740"/>
          <cell r="F740">
            <v>8658.2800000000007</v>
          </cell>
          <cell r="G740"/>
          <cell r="H740">
            <v>1365121807</v>
          </cell>
          <cell r="I740">
            <v>122781155.04000001</v>
          </cell>
          <cell r="J740">
            <v>14180.77</v>
          </cell>
          <cell r="K740"/>
          <cell r="L740">
            <v>11.11</v>
          </cell>
          <cell r="M740">
            <v>11.11</v>
          </cell>
          <cell r="N740">
            <v>96193.49</v>
          </cell>
          <cell r="O740"/>
          <cell r="P740">
            <v>0.94</v>
          </cell>
          <cell r="Q740">
            <v>8138.78</v>
          </cell>
          <cell r="R740"/>
          <cell r="S740">
            <v>0.44450000000000001</v>
          </cell>
          <cell r="T740">
            <v>0.44450000000000001</v>
          </cell>
          <cell r="U740"/>
          <cell r="V740">
            <v>54576223.409999996</v>
          </cell>
          <cell r="W740"/>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cell r="AH740">
            <v>434282.15</v>
          </cell>
          <cell r="AI740"/>
          <cell r="AJ740">
            <v>28983477.91</v>
          </cell>
          <cell r="AK740">
            <v>88781697.359999999</v>
          </cell>
          <cell r="AL740">
            <v>0.72308895718627531</v>
          </cell>
          <cell r="AM740"/>
        </row>
        <row r="741">
          <cell r="A741" t="str">
            <v>4406316500300</v>
          </cell>
          <cell r="B741" t="str">
            <v>MARENGO-UNION ELEM CONS DIST 165</v>
          </cell>
          <cell r="C741" t="str">
            <v>MCHENRY</v>
          </cell>
          <cell r="D741" t="str">
            <v>Elementary</v>
          </cell>
          <cell r="E741"/>
          <cell r="F741">
            <v>999.75</v>
          </cell>
          <cell r="G741"/>
          <cell r="H741">
            <v>219579255</v>
          </cell>
          <cell r="I741">
            <v>15067163.07</v>
          </cell>
          <cell r="J741">
            <v>15070.93</v>
          </cell>
          <cell r="K741"/>
          <cell r="L741">
            <v>14.57</v>
          </cell>
          <cell r="M741">
            <v>10.08</v>
          </cell>
          <cell r="N741">
            <v>10077.48</v>
          </cell>
          <cell r="O741"/>
          <cell r="P741">
            <v>4</v>
          </cell>
          <cell r="Q741">
            <v>3999</v>
          </cell>
          <cell r="R741"/>
          <cell r="S741">
            <v>0.38690000000000002</v>
          </cell>
          <cell r="T741">
            <v>0.38690000000000002</v>
          </cell>
          <cell r="U741"/>
          <cell r="V741">
            <v>5829485.3899999997</v>
          </cell>
          <cell r="W741"/>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cell r="AH741">
            <v>518459.2</v>
          </cell>
          <cell r="AI741"/>
          <cell r="AJ741">
            <v>2586219.67</v>
          </cell>
          <cell r="AK741">
            <v>10984269.57</v>
          </cell>
          <cell r="AL741">
            <v>0.72902042136058198</v>
          </cell>
          <cell r="AM741"/>
        </row>
        <row r="742">
          <cell r="A742" t="str">
            <v>4406320002600</v>
          </cell>
          <cell r="B742" t="str">
            <v>WOODSTOCK C U SCHOOL DIST 200</v>
          </cell>
          <cell r="C742" t="str">
            <v>MCHENRY</v>
          </cell>
          <cell r="D742" t="str">
            <v>Unit</v>
          </cell>
          <cell r="E742"/>
          <cell r="F742">
            <v>5815.2</v>
          </cell>
          <cell r="G742"/>
          <cell r="H742">
            <v>867296614</v>
          </cell>
          <cell r="I742">
            <v>91317684.239999995</v>
          </cell>
          <cell r="J742">
            <v>15703.27</v>
          </cell>
          <cell r="K742"/>
          <cell r="L742">
            <v>9.49</v>
          </cell>
          <cell r="M742">
            <v>9.49</v>
          </cell>
          <cell r="N742">
            <v>55186.239999999998</v>
          </cell>
          <cell r="O742"/>
          <cell r="P742">
            <v>6.7</v>
          </cell>
          <cell r="Q742">
            <v>38961.839999999997</v>
          </cell>
          <cell r="R742"/>
          <cell r="S742">
            <v>0.3548</v>
          </cell>
          <cell r="T742">
            <v>0.3548</v>
          </cell>
          <cell r="U742"/>
          <cell r="V742">
            <v>32399514.359999999</v>
          </cell>
          <cell r="W742"/>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cell r="AH742">
            <v>2241371.58</v>
          </cell>
          <cell r="AI742"/>
          <cell r="AJ742">
            <v>22975385.469999999</v>
          </cell>
          <cell r="AK742">
            <v>64950920.390000001</v>
          </cell>
          <cell r="AL742">
            <v>0.71126333229494521</v>
          </cell>
          <cell r="AM742"/>
        </row>
        <row r="743">
          <cell r="A743" t="str">
            <v>4500000000092</v>
          </cell>
          <cell r="B743" t="str">
            <v>ALT SCH-MONROE/RANDOLPH ROE</v>
          </cell>
          <cell r="C743" t="str">
            <v>MONROE</v>
          </cell>
          <cell r="D743" t="str">
            <v>Regional</v>
          </cell>
          <cell r="E743"/>
          <cell r="F743">
            <v>3.33</v>
          </cell>
          <cell r="G743"/>
          <cell r="H743">
            <v>0</v>
          </cell>
          <cell r="I743">
            <v>38550.300000000003</v>
          </cell>
          <cell r="J743">
            <v>11576.66</v>
          </cell>
          <cell r="K743"/>
          <cell r="L743">
            <v>0</v>
          </cell>
          <cell r="M743">
            <v>0</v>
          </cell>
          <cell r="N743">
            <v>0</v>
          </cell>
          <cell r="O743"/>
          <cell r="P743">
            <v>0</v>
          </cell>
          <cell r="Q743">
            <v>0</v>
          </cell>
          <cell r="R743"/>
          <cell r="S743">
            <v>0</v>
          </cell>
          <cell r="T743">
            <v>0.1</v>
          </cell>
          <cell r="U743"/>
          <cell r="V743">
            <v>3855.03</v>
          </cell>
          <cell r="W743"/>
          <cell r="X743">
            <v>0</v>
          </cell>
          <cell r="Y743">
            <v>461602.16000000003</v>
          </cell>
          <cell r="Z743">
            <v>465457.19000000006</v>
          </cell>
          <cell r="AA743">
            <v>1</v>
          </cell>
          <cell r="AB743">
            <v>0</v>
          </cell>
          <cell r="AC743">
            <v>0</v>
          </cell>
          <cell r="AD743">
            <v>0</v>
          </cell>
          <cell r="AE743">
            <v>0</v>
          </cell>
          <cell r="AF743">
            <v>3855.03</v>
          </cell>
          <cell r="AG743"/>
          <cell r="AH743">
            <v>0</v>
          </cell>
          <cell r="AI743"/>
          <cell r="AJ743">
            <v>461602.16</v>
          </cell>
          <cell r="AK743">
            <v>465457.19</v>
          </cell>
          <cell r="AL743">
            <v>12.07402251084946</v>
          </cell>
          <cell r="AM743"/>
        </row>
        <row r="744">
          <cell r="A744" t="str">
            <v>4500000000093</v>
          </cell>
          <cell r="B744" t="str">
            <v>SAFE SCH-MONROE/RANDOLPH ROE</v>
          </cell>
          <cell r="C744" t="str">
            <v>MONROE</v>
          </cell>
          <cell r="D744" t="str">
            <v>Regional</v>
          </cell>
          <cell r="E744"/>
          <cell r="F744">
            <v>32.65</v>
          </cell>
          <cell r="G744"/>
          <cell r="H744">
            <v>0</v>
          </cell>
          <cell r="I744">
            <v>428463.38</v>
          </cell>
          <cell r="J744">
            <v>13122.92</v>
          </cell>
          <cell r="K744"/>
          <cell r="L744">
            <v>0</v>
          </cell>
          <cell r="M744">
            <v>0</v>
          </cell>
          <cell r="N744">
            <v>0</v>
          </cell>
          <cell r="O744"/>
          <cell r="P744">
            <v>0</v>
          </cell>
          <cell r="Q744">
            <v>0</v>
          </cell>
          <cell r="R744"/>
          <cell r="S744">
            <v>0</v>
          </cell>
          <cell r="T744">
            <v>0.1</v>
          </cell>
          <cell r="U744"/>
          <cell r="V744">
            <v>42846.33</v>
          </cell>
          <cell r="W744"/>
          <cell r="X744">
            <v>0</v>
          </cell>
          <cell r="Y744">
            <v>241766.65000000002</v>
          </cell>
          <cell r="Z744">
            <v>284612.98000000004</v>
          </cell>
          <cell r="AA744">
            <v>0.66426442325129409</v>
          </cell>
          <cell r="AB744">
            <v>0</v>
          </cell>
          <cell r="AC744">
            <v>0</v>
          </cell>
          <cell r="AD744">
            <v>0</v>
          </cell>
          <cell r="AE744">
            <v>0</v>
          </cell>
          <cell r="AF744">
            <v>42846.33</v>
          </cell>
          <cell r="AG744"/>
          <cell r="AH744">
            <v>0</v>
          </cell>
          <cell r="AI744"/>
          <cell r="AJ744">
            <v>241766.65</v>
          </cell>
          <cell r="AK744">
            <v>284612.98</v>
          </cell>
          <cell r="AL744">
            <v>0.66426442325129387</v>
          </cell>
          <cell r="AM744"/>
        </row>
        <row r="745">
          <cell r="A745" t="str">
            <v>4506700302600</v>
          </cell>
          <cell r="B745" t="str">
            <v>VALMEYER COMM UNIT SCH DIST 3</v>
          </cell>
          <cell r="C745" t="str">
            <v>MONROE</v>
          </cell>
          <cell r="D745" t="str">
            <v>Unit</v>
          </cell>
          <cell r="E745"/>
          <cell r="F745">
            <v>355.12</v>
          </cell>
          <cell r="G745"/>
          <cell r="H745">
            <v>62154474</v>
          </cell>
          <cell r="I745">
            <v>4589180.4000000004</v>
          </cell>
          <cell r="J745">
            <v>12922.9</v>
          </cell>
          <cell r="K745"/>
          <cell r="L745">
            <v>13.54</v>
          </cell>
          <cell r="M745">
            <v>13.54</v>
          </cell>
          <cell r="N745">
            <v>4808.32</v>
          </cell>
          <cell r="O745"/>
          <cell r="P745">
            <v>2.13</v>
          </cell>
          <cell r="Q745">
            <v>756.4</v>
          </cell>
          <cell r="R745"/>
          <cell r="S745">
            <v>0.58299999999999996</v>
          </cell>
          <cell r="T745">
            <v>0.58299999999999996</v>
          </cell>
          <cell r="U745"/>
          <cell r="V745">
            <v>2675492.17</v>
          </cell>
          <cell r="W745"/>
          <cell r="X745">
            <v>912700.38</v>
          </cell>
          <cell r="Y745">
            <v>1057343.3999999999</v>
          </cell>
          <cell r="Z745">
            <v>4645535.9499999993</v>
          </cell>
          <cell r="AA745">
            <v>1</v>
          </cell>
          <cell r="AB745">
            <v>68967184</v>
          </cell>
          <cell r="AC745">
            <v>3.03649E-2</v>
          </cell>
          <cell r="AD745">
            <v>2094181.64</v>
          </cell>
          <cell r="AE745">
            <v>0</v>
          </cell>
          <cell r="AF745">
            <v>2675492.17</v>
          </cell>
          <cell r="AG745"/>
          <cell r="AH745">
            <v>26265.84</v>
          </cell>
          <cell r="AI745"/>
          <cell r="AJ745">
            <v>1057343.3999999999</v>
          </cell>
          <cell r="AK745">
            <v>4645535.9499999993</v>
          </cell>
          <cell r="AL745">
            <v>1.0122800903621045</v>
          </cell>
          <cell r="AM745"/>
        </row>
        <row r="746">
          <cell r="A746" t="str">
            <v>4506700402600</v>
          </cell>
          <cell r="B746" t="str">
            <v>COLUMBIA COMM UNIT SCH DIST 4</v>
          </cell>
          <cell r="C746" t="str">
            <v>MONROE</v>
          </cell>
          <cell r="D746" t="str">
            <v>Unit</v>
          </cell>
          <cell r="E746"/>
          <cell r="F746">
            <v>1972.5</v>
          </cell>
          <cell r="G746"/>
          <cell r="H746">
            <v>398315721</v>
          </cell>
          <cell r="I746">
            <v>24969324.18</v>
          </cell>
          <cell r="J746">
            <v>12658.71</v>
          </cell>
          <cell r="K746"/>
          <cell r="L746">
            <v>15.95</v>
          </cell>
          <cell r="M746">
            <v>15.95</v>
          </cell>
          <cell r="N746">
            <v>31461.37</v>
          </cell>
          <cell r="O746"/>
          <cell r="P746">
            <v>14.97</v>
          </cell>
          <cell r="Q746">
            <v>29528.32</v>
          </cell>
          <cell r="R746"/>
          <cell r="S746">
            <v>0.71089999999999998</v>
          </cell>
          <cell r="T746">
            <v>0.71089999999999998</v>
          </cell>
          <cell r="U746"/>
          <cell r="V746">
            <v>17750692.550000001</v>
          </cell>
          <cell r="W746"/>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cell r="AH746">
            <v>78810</v>
          </cell>
          <cell r="AI746"/>
          <cell r="AJ746">
            <v>3369553.88</v>
          </cell>
          <cell r="AK746">
            <v>21996279.169999998</v>
          </cell>
          <cell r="AL746">
            <v>0.88093209938051265</v>
          </cell>
          <cell r="AM746"/>
        </row>
        <row r="747">
          <cell r="A747" t="str">
            <v>4506700502600</v>
          </cell>
          <cell r="B747" t="str">
            <v>WATERLOO COMM UNIT SCH DIST 5</v>
          </cell>
          <cell r="C747" t="str">
            <v>MONROE</v>
          </cell>
          <cell r="D747" t="str">
            <v>Unit</v>
          </cell>
          <cell r="E747"/>
          <cell r="F747">
            <v>2707.25</v>
          </cell>
          <cell r="G747"/>
          <cell r="H747">
            <v>514484564</v>
          </cell>
          <cell r="I747">
            <v>34769483.729999997</v>
          </cell>
          <cell r="J747">
            <v>12843.1</v>
          </cell>
          <cell r="K747"/>
          <cell r="L747">
            <v>14.79</v>
          </cell>
          <cell r="M747">
            <v>14.79</v>
          </cell>
          <cell r="N747">
            <v>40040.22</v>
          </cell>
          <cell r="O747"/>
          <cell r="P747">
            <v>7.34</v>
          </cell>
          <cell r="Q747">
            <v>19871.21</v>
          </cell>
          <cell r="R747"/>
          <cell r="S747">
            <v>0.65139999999999998</v>
          </cell>
          <cell r="T747">
            <v>0.65139999999999998</v>
          </cell>
          <cell r="U747"/>
          <cell r="V747">
            <v>22648841.699999999</v>
          </cell>
          <cell r="W747"/>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cell r="AH747">
            <v>208011.58</v>
          </cell>
          <cell r="AI747"/>
          <cell r="AJ747">
            <v>4605527.4400000004</v>
          </cell>
          <cell r="AK747">
            <v>28365977.260000002</v>
          </cell>
          <cell r="AL747">
            <v>0.81582969365533353</v>
          </cell>
          <cell r="AM747"/>
        </row>
        <row r="748">
          <cell r="A748" t="str">
            <v>4507900102200</v>
          </cell>
          <cell r="B748" t="str">
            <v>COULTERVILLE UNIT SCHOOL DIST 1</v>
          </cell>
          <cell r="C748" t="str">
            <v>RANDOLPH</v>
          </cell>
          <cell r="D748" t="str">
            <v>Unit</v>
          </cell>
          <cell r="E748"/>
          <cell r="F748">
            <v>211.78</v>
          </cell>
          <cell r="G748"/>
          <cell r="H748">
            <v>19135537</v>
          </cell>
          <cell r="I748">
            <v>2924610.92</v>
          </cell>
          <cell r="J748">
            <v>13809.66</v>
          </cell>
          <cell r="K748"/>
          <cell r="L748">
            <v>6.54</v>
          </cell>
          <cell r="M748">
            <v>6.54</v>
          </cell>
          <cell r="N748">
            <v>1385.04</v>
          </cell>
          <cell r="O748"/>
          <cell r="P748">
            <v>30.69</v>
          </cell>
          <cell r="Q748">
            <v>6499.52</v>
          </cell>
          <cell r="R748"/>
          <cell r="S748">
            <v>0.21299999999999999</v>
          </cell>
          <cell r="T748">
            <v>0.21299999999999999</v>
          </cell>
          <cell r="U748"/>
          <cell r="V748">
            <v>622942.12</v>
          </cell>
          <cell r="W748"/>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cell r="AH748">
            <v>224584.82</v>
          </cell>
          <cell r="AI748"/>
          <cell r="AJ748">
            <v>1275442.42</v>
          </cell>
          <cell r="AK748">
            <v>2028891.69</v>
          </cell>
          <cell r="AL748">
            <v>0.69373046381157599</v>
          </cell>
          <cell r="AM748"/>
        </row>
        <row r="749">
          <cell r="A749" t="str">
            <v>4507912201900</v>
          </cell>
          <cell r="B749" t="str">
            <v>CHESTER N H SCHOOL DIST 122</v>
          </cell>
          <cell r="C749" t="str">
            <v>RANDOLPH</v>
          </cell>
          <cell r="D749" t="str">
            <v>High School</v>
          </cell>
          <cell r="E749"/>
          <cell r="F749">
            <v>38.99</v>
          </cell>
          <cell r="G749"/>
          <cell r="H749">
            <v>9941066</v>
          </cell>
          <cell r="I749">
            <v>566168.47</v>
          </cell>
          <cell r="J749">
            <v>14520.86</v>
          </cell>
          <cell r="K749"/>
          <cell r="L749">
            <v>17.55</v>
          </cell>
          <cell r="M749">
            <v>5.4</v>
          </cell>
          <cell r="N749">
            <v>210.54</v>
          </cell>
          <cell r="O749"/>
          <cell r="P749">
            <v>44.62</v>
          </cell>
          <cell r="Q749">
            <v>1739.73</v>
          </cell>
          <cell r="R749"/>
          <cell r="S749">
            <v>0.16850000000000001</v>
          </cell>
          <cell r="T749">
            <v>0.16850000000000001</v>
          </cell>
          <cell r="U749"/>
          <cell r="V749">
            <v>95399.38</v>
          </cell>
          <cell r="W749"/>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cell r="AH749">
            <v>22137.279999999999</v>
          </cell>
          <cell r="AI749"/>
          <cell r="AJ749">
            <v>305298.58</v>
          </cell>
          <cell r="AK749">
            <v>526370.07000000007</v>
          </cell>
          <cell r="AL749">
            <v>0.92970572875596569</v>
          </cell>
          <cell r="AM749"/>
        </row>
        <row r="750">
          <cell r="A750" t="str">
            <v>4507913202600</v>
          </cell>
          <cell r="B750" t="str">
            <v>RED BUD C U SCHOOL DIST 132</v>
          </cell>
          <cell r="C750" t="str">
            <v>RANDOLPH</v>
          </cell>
          <cell r="D750" t="str">
            <v>Unit</v>
          </cell>
          <cell r="E750"/>
          <cell r="F750">
            <v>952.87</v>
          </cell>
          <cell r="G750"/>
          <cell r="H750">
            <v>216937402</v>
          </cell>
          <cell r="I750">
            <v>12466342.43</v>
          </cell>
          <cell r="J750">
            <v>13082.94</v>
          </cell>
          <cell r="K750"/>
          <cell r="L750">
            <v>17.399999999999999</v>
          </cell>
          <cell r="M750">
            <v>17.399999999999999</v>
          </cell>
          <cell r="N750">
            <v>16579.93</v>
          </cell>
          <cell r="O750"/>
          <cell r="P750">
            <v>28.3</v>
          </cell>
          <cell r="Q750">
            <v>26966.22</v>
          </cell>
          <cell r="R750"/>
          <cell r="S750">
            <v>0.77759999999999996</v>
          </cell>
          <cell r="T750">
            <v>0.77759999999999996</v>
          </cell>
          <cell r="U750"/>
          <cell r="V750">
            <v>9693827.8699999992</v>
          </cell>
          <cell r="W750"/>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cell r="AH750">
            <v>259313.96</v>
          </cell>
          <cell r="AI750"/>
          <cell r="AJ750">
            <v>823117.7</v>
          </cell>
          <cell r="AK750">
            <v>18592340.41</v>
          </cell>
          <cell r="AL750">
            <v>1.4914029928504058</v>
          </cell>
          <cell r="AM750"/>
        </row>
        <row r="751">
          <cell r="A751" t="str">
            <v>4507913400400</v>
          </cell>
          <cell r="B751" t="str">
            <v>PRAIRIE DU ROCHER C C S D 134</v>
          </cell>
          <cell r="C751" t="str">
            <v>RANDOLPH</v>
          </cell>
          <cell r="D751" t="str">
            <v>Elementary</v>
          </cell>
          <cell r="E751"/>
          <cell r="F751">
            <v>114.5</v>
          </cell>
          <cell r="G751"/>
          <cell r="H751">
            <v>11567835</v>
          </cell>
          <cell r="I751">
            <v>1426836.13</v>
          </cell>
          <cell r="J751">
            <v>12461.45</v>
          </cell>
          <cell r="K751"/>
          <cell r="L751">
            <v>8.1</v>
          </cell>
          <cell r="M751">
            <v>5.6</v>
          </cell>
          <cell r="N751">
            <v>641.20000000000005</v>
          </cell>
          <cell r="O751"/>
          <cell r="P751">
            <v>41.99</v>
          </cell>
          <cell r="Q751">
            <v>4807.8500000000004</v>
          </cell>
          <cell r="R751"/>
          <cell r="S751">
            <v>0.1759</v>
          </cell>
          <cell r="T751">
            <v>0.1759</v>
          </cell>
          <cell r="U751"/>
          <cell r="V751">
            <v>250980.47</v>
          </cell>
          <cell r="W751"/>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cell r="AH751">
            <v>37102.44</v>
          </cell>
          <cell r="AI751"/>
          <cell r="AJ751">
            <v>829057.55</v>
          </cell>
          <cell r="AK751">
            <v>1292230.55</v>
          </cell>
          <cell r="AL751">
            <v>0.90566150017521641</v>
          </cell>
          <cell r="AM751"/>
        </row>
        <row r="752">
          <cell r="A752" t="str">
            <v>4507913802600</v>
          </cell>
          <cell r="B752" t="str">
            <v>STEELEVILLE C U SCH DIST 138</v>
          </cell>
          <cell r="C752" t="str">
            <v>RANDOLPH</v>
          </cell>
          <cell r="D752" t="str">
            <v>Unit</v>
          </cell>
          <cell r="E752"/>
          <cell r="F752">
            <v>396.45</v>
          </cell>
          <cell r="G752"/>
          <cell r="H752">
            <v>44287409</v>
          </cell>
          <cell r="I752">
            <v>5260761.07</v>
          </cell>
          <cell r="J752">
            <v>13269.67</v>
          </cell>
          <cell r="K752"/>
          <cell r="L752">
            <v>8.41</v>
          </cell>
          <cell r="M752">
            <v>8.41</v>
          </cell>
          <cell r="N752">
            <v>3334.14</v>
          </cell>
          <cell r="O752"/>
          <cell r="P752">
            <v>13.46</v>
          </cell>
          <cell r="Q752">
            <v>5336.21</v>
          </cell>
          <cell r="R752"/>
          <cell r="S752">
            <v>0.2989</v>
          </cell>
          <cell r="T752">
            <v>0.2989</v>
          </cell>
          <cell r="U752"/>
          <cell r="V752">
            <v>1572441.48</v>
          </cell>
          <cell r="W752"/>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cell r="AH752">
            <v>111492.5</v>
          </cell>
          <cell r="AI752"/>
          <cell r="AJ752">
            <v>2018872.84</v>
          </cell>
          <cell r="AK752">
            <v>3844936.95</v>
          </cell>
          <cell r="AL752">
            <v>0.73087085667625651</v>
          </cell>
          <cell r="AM752"/>
        </row>
        <row r="753">
          <cell r="A753" t="str">
            <v>4507913902600</v>
          </cell>
          <cell r="B753" t="str">
            <v>CHESTER COMM UNIT SCH DIST 139</v>
          </cell>
          <cell r="C753" t="str">
            <v>RANDOLPH</v>
          </cell>
          <cell r="D753" t="str">
            <v>Unit</v>
          </cell>
          <cell r="E753"/>
          <cell r="F753">
            <v>913.04</v>
          </cell>
          <cell r="G753"/>
          <cell r="H753">
            <v>92601603</v>
          </cell>
          <cell r="I753">
            <v>12890532.74</v>
          </cell>
          <cell r="J753">
            <v>14118.25</v>
          </cell>
          <cell r="K753"/>
          <cell r="L753">
            <v>7.18</v>
          </cell>
          <cell r="M753">
            <v>7.18</v>
          </cell>
          <cell r="N753">
            <v>6555.62</v>
          </cell>
          <cell r="O753"/>
          <cell r="P753">
            <v>24.01</v>
          </cell>
          <cell r="Q753">
            <v>21922.09</v>
          </cell>
          <cell r="R753"/>
          <cell r="S753">
            <v>0.2407</v>
          </cell>
          <cell r="T753">
            <v>0.2407</v>
          </cell>
          <cell r="U753"/>
          <cell r="V753">
            <v>3102751.23</v>
          </cell>
          <cell r="W753"/>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cell r="AH753">
            <v>533454.6</v>
          </cell>
          <cell r="AI753"/>
          <cell r="AJ753">
            <v>5637058.6100000003</v>
          </cell>
          <cell r="AK753">
            <v>9442836.8000000007</v>
          </cell>
          <cell r="AL753">
            <v>0.73254046131843586</v>
          </cell>
          <cell r="AM753"/>
        </row>
        <row r="754">
          <cell r="A754" t="str">
            <v>4507914002600</v>
          </cell>
          <cell r="B754" t="str">
            <v>SPARTA C U SCHOOL DIST 140</v>
          </cell>
          <cell r="C754" t="str">
            <v>RANDOLPH</v>
          </cell>
          <cell r="D754" t="str">
            <v>Unit</v>
          </cell>
          <cell r="E754"/>
          <cell r="F754">
            <v>1124.27</v>
          </cell>
          <cell r="G754"/>
          <cell r="H754">
            <v>109418652</v>
          </cell>
          <cell r="I754">
            <v>15535407.140000001</v>
          </cell>
          <cell r="J754">
            <v>13818.21</v>
          </cell>
          <cell r="K754"/>
          <cell r="L754">
            <v>7.04</v>
          </cell>
          <cell r="M754">
            <v>7.04</v>
          </cell>
          <cell r="N754">
            <v>7914.86</v>
          </cell>
          <cell r="O754"/>
          <cell r="P754">
            <v>25.4</v>
          </cell>
          <cell r="Q754">
            <v>28556.45</v>
          </cell>
          <cell r="R754"/>
          <cell r="S754">
            <v>0.2344</v>
          </cell>
          <cell r="T754">
            <v>0.2344</v>
          </cell>
          <cell r="U754"/>
          <cell r="V754">
            <v>3641499.43</v>
          </cell>
          <cell r="W754"/>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cell r="AH754">
            <v>922726.91</v>
          </cell>
          <cell r="AI754"/>
          <cell r="AJ754">
            <v>6487807.71</v>
          </cell>
          <cell r="AK754">
            <v>12140689.210000001</v>
          </cell>
          <cell r="AL754">
            <v>0.78148510049283459</v>
          </cell>
          <cell r="AM754"/>
        </row>
        <row r="755">
          <cell r="A755" t="str">
            <v>4700000000093</v>
          </cell>
          <cell r="B755" t="str">
            <v>SAFE SCH-LEE/OGLE ROE</v>
          </cell>
          <cell r="C755" t="str">
            <v>LEE</v>
          </cell>
          <cell r="D755" t="str">
            <v>Regional</v>
          </cell>
          <cell r="E755"/>
          <cell r="F755">
            <v>39</v>
          </cell>
          <cell r="G755"/>
          <cell r="H755">
            <v>0</v>
          </cell>
          <cell r="I755">
            <v>535712.21</v>
          </cell>
          <cell r="J755">
            <v>13736.21</v>
          </cell>
          <cell r="K755"/>
          <cell r="L755">
            <v>0</v>
          </cell>
          <cell r="M755">
            <v>0</v>
          </cell>
          <cell r="N755">
            <v>0</v>
          </cell>
          <cell r="O755"/>
          <cell r="P755">
            <v>0</v>
          </cell>
          <cell r="Q755">
            <v>0</v>
          </cell>
          <cell r="R755"/>
          <cell r="S755">
            <v>0</v>
          </cell>
          <cell r="T755">
            <v>0.1</v>
          </cell>
          <cell r="U755"/>
          <cell r="V755">
            <v>53571.22</v>
          </cell>
          <cell r="W755"/>
          <cell r="X755">
            <v>0</v>
          </cell>
          <cell r="Y755">
            <v>254714.6</v>
          </cell>
          <cell r="Z755">
            <v>308285.82</v>
          </cell>
          <cell r="AA755">
            <v>0.57546909375091526</v>
          </cell>
          <cell r="AB755">
            <v>0</v>
          </cell>
          <cell r="AC755">
            <v>0</v>
          </cell>
          <cell r="AD755">
            <v>0</v>
          </cell>
          <cell r="AE755">
            <v>0</v>
          </cell>
          <cell r="AF755">
            <v>53571.22</v>
          </cell>
          <cell r="AG755"/>
          <cell r="AH755">
            <v>0</v>
          </cell>
          <cell r="AI755"/>
          <cell r="AJ755">
            <v>254714.6</v>
          </cell>
          <cell r="AK755">
            <v>308285.82</v>
          </cell>
          <cell r="AL755">
            <v>0.57546909375091526</v>
          </cell>
          <cell r="AM755"/>
        </row>
        <row r="756">
          <cell r="A756" t="str">
            <v>4700000000095</v>
          </cell>
          <cell r="B756" t="str">
            <v>ALOP-LEE/OGLE ROE</v>
          </cell>
          <cell r="C756" t="str">
            <v>LEE</v>
          </cell>
          <cell r="D756" t="str">
            <v>Regional</v>
          </cell>
          <cell r="E756"/>
          <cell r="F756">
            <v>85.32</v>
          </cell>
          <cell r="G756"/>
          <cell r="H756">
            <v>0</v>
          </cell>
          <cell r="I756">
            <v>1221472.8600000001</v>
          </cell>
          <cell r="J756">
            <v>14316.37</v>
          </cell>
          <cell r="K756"/>
          <cell r="L756">
            <v>0</v>
          </cell>
          <cell r="M756">
            <v>0</v>
          </cell>
          <cell r="N756">
            <v>0</v>
          </cell>
          <cell r="O756"/>
          <cell r="P756">
            <v>0</v>
          </cell>
          <cell r="Q756">
            <v>0</v>
          </cell>
          <cell r="R756"/>
          <cell r="S756">
            <v>0</v>
          </cell>
          <cell r="T756">
            <v>0.1</v>
          </cell>
          <cell r="U756"/>
          <cell r="V756">
            <v>122147.28</v>
          </cell>
          <cell r="W756"/>
          <cell r="X756">
            <v>0</v>
          </cell>
          <cell r="Y756">
            <v>609252.74</v>
          </cell>
          <cell r="Z756">
            <v>731400.02</v>
          </cell>
          <cell r="AA756">
            <v>0.59878532217244673</v>
          </cell>
          <cell r="AB756">
            <v>0</v>
          </cell>
          <cell r="AC756">
            <v>0</v>
          </cell>
          <cell r="AD756">
            <v>0</v>
          </cell>
          <cell r="AE756">
            <v>0</v>
          </cell>
          <cell r="AF756">
            <v>122147.28</v>
          </cell>
          <cell r="AG756"/>
          <cell r="AH756">
            <v>0</v>
          </cell>
          <cell r="AI756"/>
          <cell r="AJ756">
            <v>609252.74</v>
          </cell>
          <cell r="AK756">
            <v>731400.02</v>
          </cell>
          <cell r="AL756">
            <v>0.59878532217244673</v>
          </cell>
          <cell r="AM756"/>
        </row>
        <row r="757">
          <cell r="A757" t="str">
            <v>4705217002200</v>
          </cell>
          <cell r="B757" t="str">
            <v>DIXON UNIT SCHOOL DIST 170</v>
          </cell>
          <cell r="C757" t="str">
            <v>LEE</v>
          </cell>
          <cell r="D757" t="str">
            <v>Unit</v>
          </cell>
          <cell r="E757"/>
          <cell r="F757">
            <v>2462.5300000000002</v>
          </cell>
          <cell r="G757"/>
          <cell r="H757">
            <v>390036100</v>
          </cell>
          <cell r="I757">
            <v>34871861.109999999</v>
          </cell>
          <cell r="J757">
            <v>14160.98</v>
          </cell>
          <cell r="K757"/>
          <cell r="L757">
            <v>11.18</v>
          </cell>
          <cell r="M757">
            <v>11.18</v>
          </cell>
          <cell r="N757">
            <v>27531.08</v>
          </cell>
          <cell r="O757"/>
          <cell r="P757">
            <v>0.81</v>
          </cell>
          <cell r="Q757">
            <v>1994.64</v>
          </cell>
          <cell r="R757"/>
          <cell r="S757">
            <v>0.44850000000000001</v>
          </cell>
          <cell r="T757">
            <v>0.44850000000000001</v>
          </cell>
          <cell r="U757"/>
          <cell r="V757">
            <v>15640029.699999999</v>
          </cell>
          <cell r="W757"/>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cell r="AH757">
            <v>1285148.05</v>
          </cell>
          <cell r="AI757"/>
          <cell r="AJ757">
            <v>6620346.4100000001</v>
          </cell>
          <cell r="AK757">
            <v>29383435.349999998</v>
          </cell>
          <cell r="AL757">
            <v>0.84261161907340476</v>
          </cell>
          <cell r="AM757"/>
        </row>
        <row r="758">
          <cell r="A758" t="str">
            <v>4705222000200</v>
          </cell>
          <cell r="B758" t="str">
            <v>STEWARD ELEM SCHOOL DIST 220</v>
          </cell>
          <cell r="C758" t="str">
            <v>LEE</v>
          </cell>
          <cell r="D758" t="str">
            <v>Elementary</v>
          </cell>
          <cell r="E758"/>
          <cell r="F758">
            <v>68.5</v>
          </cell>
          <cell r="G758"/>
          <cell r="H758">
            <v>28463302</v>
          </cell>
          <cell r="I758">
            <v>826140.25</v>
          </cell>
          <cell r="J758">
            <v>12060.44</v>
          </cell>
          <cell r="K758"/>
          <cell r="L758">
            <v>34.450000000000003</v>
          </cell>
          <cell r="M758">
            <v>23.85</v>
          </cell>
          <cell r="N758">
            <v>1633.72</v>
          </cell>
          <cell r="O758"/>
          <cell r="P758">
            <v>138.53</v>
          </cell>
          <cell r="Q758">
            <v>9489.2999999999993</v>
          </cell>
          <cell r="R758"/>
          <cell r="S758">
            <v>0.95450000000000002</v>
          </cell>
          <cell r="T758">
            <v>0.9</v>
          </cell>
          <cell r="U758"/>
          <cell r="V758">
            <v>743526.22</v>
          </cell>
          <cell r="W758"/>
          <cell r="X758">
            <v>108945.03</v>
          </cell>
          <cell r="Y758">
            <v>53960.88</v>
          </cell>
          <cell r="Z758">
            <v>906432.13</v>
          </cell>
          <cell r="AA758">
            <v>1</v>
          </cell>
          <cell r="AB758">
            <v>31143182</v>
          </cell>
          <cell r="AC758">
            <v>2.6799E-2</v>
          </cell>
          <cell r="AD758">
            <v>834606.13</v>
          </cell>
          <cell r="AE758">
            <v>81971.91</v>
          </cell>
          <cell r="AF758">
            <v>825498.13</v>
          </cell>
          <cell r="AG758"/>
          <cell r="AH758">
            <v>16162.9</v>
          </cell>
          <cell r="AI758"/>
          <cell r="AJ758">
            <v>53960.88</v>
          </cell>
          <cell r="AK758">
            <v>988404.04</v>
          </cell>
          <cell r="AL758">
            <v>1.1964119167417397</v>
          </cell>
          <cell r="AM758"/>
        </row>
        <row r="759">
          <cell r="A759" t="str">
            <v>4705227102600</v>
          </cell>
          <cell r="B759" t="str">
            <v>PAW PAW CUSD 271</v>
          </cell>
          <cell r="C759" t="str">
            <v>LEE</v>
          </cell>
          <cell r="D759" t="str">
            <v>Unit</v>
          </cell>
          <cell r="E759"/>
          <cell r="F759">
            <v>171.03</v>
          </cell>
          <cell r="G759"/>
          <cell r="H759">
            <v>48205759</v>
          </cell>
          <cell r="I759">
            <v>2244240.25</v>
          </cell>
          <cell r="J759">
            <v>13121.9</v>
          </cell>
          <cell r="K759"/>
          <cell r="L759">
            <v>21.47</v>
          </cell>
          <cell r="M759">
            <v>21.47</v>
          </cell>
          <cell r="N759">
            <v>3672.01</v>
          </cell>
          <cell r="O759"/>
          <cell r="P759">
            <v>88.17</v>
          </cell>
          <cell r="Q759">
            <v>15079.71</v>
          </cell>
          <cell r="R759"/>
          <cell r="S759">
            <v>0.9113</v>
          </cell>
          <cell r="T759">
            <v>0.9</v>
          </cell>
          <cell r="U759"/>
          <cell r="V759">
            <v>2019816.22</v>
          </cell>
          <cell r="W759"/>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cell r="AH759">
            <v>132791.51999999999</v>
          </cell>
          <cell r="AI759"/>
          <cell r="AJ759">
            <v>283816.02</v>
          </cell>
          <cell r="AK759">
            <v>3169691.96</v>
          </cell>
          <cell r="AL759">
            <v>1.412367486056807</v>
          </cell>
          <cell r="AM759"/>
        </row>
        <row r="760">
          <cell r="A760" t="str">
            <v>4705227202600</v>
          </cell>
          <cell r="B760" t="str">
            <v>AMBOY COMM UNIT SCHOOL DIST 272</v>
          </cell>
          <cell r="C760" t="str">
            <v>LEE</v>
          </cell>
          <cell r="D760" t="str">
            <v>Unit</v>
          </cell>
          <cell r="E760"/>
          <cell r="F760">
            <v>689.6</v>
          </cell>
          <cell r="G760"/>
          <cell r="H760">
            <v>156193474</v>
          </cell>
          <cell r="I760">
            <v>9082149.8000000007</v>
          </cell>
          <cell r="J760">
            <v>13170.17</v>
          </cell>
          <cell r="K760"/>
          <cell r="L760">
            <v>17.190000000000001</v>
          </cell>
          <cell r="M760">
            <v>17.190000000000001</v>
          </cell>
          <cell r="N760">
            <v>11854.22</v>
          </cell>
          <cell r="O760"/>
          <cell r="P760">
            <v>26.11</v>
          </cell>
          <cell r="Q760">
            <v>18005.45</v>
          </cell>
          <cell r="R760"/>
          <cell r="S760">
            <v>0.76849999999999996</v>
          </cell>
          <cell r="T760">
            <v>0.76849999999999996</v>
          </cell>
          <cell r="U760"/>
          <cell r="V760">
            <v>6979632.1200000001</v>
          </cell>
          <cell r="W760"/>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cell r="AH760">
            <v>256391.8</v>
          </cell>
          <cell r="AI760"/>
          <cell r="AJ760">
            <v>870006.86</v>
          </cell>
          <cell r="AK760">
            <v>8886584.7799999993</v>
          </cell>
          <cell r="AL760">
            <v>0.97846710037748974</v>
          </cell>
          <cell r="AM760"/>
        </row>
        <row r="761">
          <cell r="A761" t="str">
            <v>4705227502600</v>
          </cell>
          <cell r="B761" t="str">
            <v>ASHTON COMM UNIT SCH DIST 275</v>
          </cell>
          <cell r="C761" t="str">
            <v>LEE</v>
          </cell>
          <cell r="D761" t="str">
            <v>Unit</v>
          </cell>
          <cell r="E761"/>
          <cell r="F761">
            <v>486.7</v>
          </cell>
          <cell r="G761"/>
          <cell r="H761">
            <v>109079892</v>
          </cell>
          <cell r="I761">
            <v>6578062.1399999997</v>
          </cell>
          <cell r="J761">
            <v>13515.64</v>
          </cell>
          <cell r="K761"/>
          <cell r="L761">
            <v>16.579999999999998</v>
          </cell>
          <cell r="M761">
            <v>16.579999999999998</v>
          </cell>
          <cell r="N761">
            <v>8069.48</v>
          </cell>
          <cell r="O761"/>
          <cell r="P761">
            <v>20.25</v>
          </cell>
          <cell r="Q761">
            <v>9855.67</v>
          </cell>
          <cell r="R761"/>
          <cell r="S761">
            <v>0.74099999999999999</v>
          </cell>
          <cell r="T761">
            <v>0.74099999999999999</v>
          </cell>
          <cell r="U761"/>
          <cell r="V761">
            <v>4874344.04</v>
          </cell>
          <cell r="W761"/>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cell r="AH761">
            <v>140223.5</v>
          </cell>
          <cell r="AI761"/>
          <cell r="AJ761">
            <v>726449.88</v>
          </cell>
          <cell r="AK761">
            <v>6303699.6299999999</v>
          </cell>
          <cell r="AL761">
            <v>0.95829128637571681</v>
          </cell>
          <cell r="AM761"/>
        </row>
        <row r="762">
          <cell r="A762" t="str">
            <v>4707114400300</v>
          </cell>
          <cell r="B762" t="str">
            <v>KINGS CONSOLIDATED SCH DIST 144</v>
          </cell>
          <cell r="C762" t="str">
            <v>OGLE</v>
          </cell>
          <cell r="D762" t="str">
            <v>Elementary</v>
          </cell>
          <cell r="E762"/>
          <cell r="F762">
            <v>87.98</v>
          </cell>
          <cell r="G762"/>
          <cell r="H762">
            <v>28957257</v>
          </cell>
          <cell r="I762">
            <v>1113834.05</v>
          </cell>
          <cell r="J762">
            <v>12660.08</v>
          </cell>
          <cell r="K762"/>
          <cell r="L762">
            <v>25.99</v>
          </cell>
          <cell r="M762">
            <v>17.989999999999998</v>
          </cell>
          <cell r="N762">
            <v>1582.76</v>
          </cell>
          <cell r="O762"/>
          <cell r="P762">
            <v>34.92</v>
          </cell>
          <cell r="Q762">
            <v>3072.26</v>
          </cell>
          <cell r="R762"/>
          <cell r="S762">
            <v>0.80200000000000005</v>
          </cell>
          <cell r="T762">
            <v>0.80200000000000005</v>
          </cell>
          <cell r="U762"/>
          <cell r="V762">
            <v>893294.9</v>
          </cell>
          <cell r="W762"/>
          <cell r="X762">
            <v>123394.78</v>
          </cell>
          <cell r="Y762">
            <v>115077.15999999999</v>
          </cell>
          <cell r="Z762">
            <v>1131766.8400000001</v>
          </cell>
          <cell r="AA762">
            <v>1</v>
          </cell>
          <cell r="AB762">
            <v>28957257</v>
          </cell>
          <cell r="AC762">
            <v>4.05306E-2</v>
          </cell>
          <cell r="AD762">
            <v>1173655</v>
          </cell>
          <cell r="AE762">
            <v>224848.8</v>
          </cell>
          <cell r="AF762">
            <v>1118143.7</v>
          </cell>
          <cell r="AG762"/>
          <cell r="AH762">
            <v>64866.6</v>
          </cell>
          <cell r="AI762"/>
          <cell r="AJ762">
            <v>115077.16</v>
          </cell>
          <cell r="AK762">
            <v>1356615.64</v>
          </cell>
          <cell r="AL762">
            <v>1.2179692657088368</v>
          </cell>
          <cell r="AM762"/>
        </row>
        <row r="763">
          <cell r="A763" t="str">
            <v>4707116100400</v>
          </cell>
          <cell r="B763" t="str">
            <v>CRESTON COMM CONS SCHOOL DIST 161</v>
          </cell>
          <cell r="C763" t="str">
            <v>OGLE</v>
          </cell>
          <cell r="D763" t="str">
            <v>Elementary</v>
          </cell>
          <cell r="E763"/>
          <cell r="F763">
            <v>89.8</v>
          </cell>
          <cell r="G763"/>
          <cell r="H763">
            <v>38872964</v>
          </cell>
          <cell r="I763">
            <v>1117511.04</v>
          </cell>
          <cell r="J763">
            <v>12444.44</v>
          </cell>
          <cell r="K763"/>
          <cell r="L763">
            <v>34.78</v>
          </cell>
          <cell r="M763">
            <v>24.07</v>
          </cell>
          <cell r="N763">
            <v>2161.48</v>
          </cell>
          <cell r="O763"/>
          <cell r="P763">
            <v>143.76</v>
          </cell>
          <cell r="Q763">
            <v>12909.64</v>
          </cell>
          <cell r="R763"/>
          <cell r="S763">
            <v>0.95750000000000002</v>
          </cell>
          <cell r="T763">
            <v>0.9</v>
          </cell>
          <cell r="U763"/>
          <cell r="V763">
            <v>1005759.93</v>
          </cell>
          <cell r="W763"/>
          <cell r="X763">
            <v>49427.69</v>
          </cell>
          <cell r="Y763">
            <v>111848.66</v>
          </cell>
          <cell r="Z763">
            <v>1167036.28</v>
          </cell>
          <cell r="AA763">
            <v>1</v>
          </cell>
          <cell r="AB763">
            <v>38872964</v>
          </cell>
          <cell r="AC763">
            <v>3.4550299999999999E-2</v>
          </cell>
          <cell r="AD763">
            <v>1343072.56</v>
          </cell>
          <cell r="AE763">
            <v>303581.36</v>
          </cell>
          <cell r="AF763">
            <v>1309341.29</v>
          </cell>
          <cell r="AG763"/>
          <cell r="AH763">
            <v>40323.25</v>
          </cell>
          <cell r="AI763"/>
          <cell r="AJ763">
            <v>111848.66</v>
          </cell>
          <cell r="AK763">
            <v>1470617.64</v>
          </cell>
          <cell r="AL763">
            <v>1.3159759388148862</v>
          </cell>
          <cell r="AM763"/>
        </row>
        <row r="764">
          <cell r="A764" t="str">
            <v>4707121201700</v>
          </cell>
          <cell r="B764" t="str">
            <v>ROCHELLE TWP HIGH SCH DIST 212</v>
          </cell>
          <cell r="C764" t="str">
            <v>OGLE</v>
          </cell>
          <cell r="D764" t="str">
            <v>High School</v>
          </cell>
          <cell r="E764"/>
          <cell r="F764">
            <v>867.99</v>
          </cell>
          <cell r="G764"/>
          <cell r="H764">
            <v>439785595</v>
          </cell>
          <cell r="I764">
            <v>13093437.1</v>
          </cell>
          <cell r="J764">
            <v>15084.77</v>
          </cell>
          <cell r="K764"/>
          <cell r="L764">
            <v>33.58</v>
          </cell>
          <cell r="M764">
            <v>10.33</v>
          </cell>
          <cell r="N764">
            <v>8966.33</v>
          </cell>
          <cell r="O764"/>
          <cell r="P764">
            <v>3.06</v>
          </cell>
          <cell r="Q764">
            <v>2656.04</v>
          </cell>
          <cell r="R764"/>
          <cell r="S764">
            <v>0.4007</v>
          </cell>
          <cell r="T764">
            <v>0.4007</v>
          </cell>
          <cell r="U764"/>
          <cell r="V764">
            <v>5246540.24</v>
          </cell>
          <cell r="W764"/>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cell r="AH764">
            <v>295720.92</v>
          </cell>
          <cell r="AI764"/>
          <cell r="AJ764">
            <v>2238722.4500000002</v>
          </cell>
          <cell r="AK764">
            <v>11221577.170000002</v>
          </cell>
          <cell r="AL764">
            <v>0.85703830738225351</v>
          </cell>
          <cell r="AM764"/>
        </row>
        <row r="765">
          <cell r="A765" t="str">
            <v>4707122002600</v>
          </cell>
          <cell r="B765" t="str">
            <v>OREGON C U SCHOOL DIST-220</v>
          </cell>
          <cell r="C765" t="str">
            <v>OGLE</v>
          </cell>
          <cell r="D765" t="str">
            <v>Unit</v>
          </cell>
          <cell r="E765"/>
          <cell r="F765">
            <v>1328.71</v>
          </cell>
          <cell r="G765"/>
          <cell r="H765">
            <v>211682706</v>
          </cell>
          <cell r="I765">
            <v>18160114.5</v>
          </cell>
          <cell r="J765">
            <v>13667.47</v>
          </cell>
          <cell r="K765"/>
          <cell r="L765">
            <v>11.65</v>
          </cell>
          <cell r="M765">
            <v>11.65</v>
          </cell>
          <cell r="N765">
            <v>15479.47</v>
          </cell>
          <cell r="O765"/>
          <cell r="P765">
            <v>0.18</v>
          </cell>
          <cell r="Q765">
            <v>239.16</v>
          </cell>
          <cell r="R765"/>
          <cell r="S765">
            <v>0.4753</v>
          </cell>
          <cell r="T765">
            <v>0.4753</v>
          </cell>
          <cell r="U765"/>
          <cell r="V765">
            <v>8631502.4199999999</v>
          </cell>
          <cell r="W765"/>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cell r="AH765">
            <v>769545.24</v>
          </cell>
          <cell r="AI765"/>
          <cell r="AJ765">
            <v>3387287.01</v>
          </cell>
          <cell r="AK765">
            <v>15497060.529999999</v>
          </cell>
          <cell r="AL765">
            <v>0.85335698351461386</v>
          </cell>
          <cell r="AM765"/>
        </row>
        <row r="766">
          <cell r="A766" t="str">
            <v>4707122102600</v>
          </cell>
          <cell r="B766" t="str">
            <v>FORRESTVILLE VALLEY C U S D 221</v>
          </cell>
          <cell r="C766" t="str">
            <v>OGLE</v>
          </cell>
          <cell r="D766" t="str">
            <v>Unit</v>
          </cell>
          <cell r="E766"/>
          <cell r="F766">
            <v>744.69</v>
          </cell>
          <cell r="G766"/>
          <cell r="H766">
            <v>119830560</v>
          </cell>
          <cell r="I766">
            <v>9907026.0700000003</v>
          </cell>
          <cell r="J766">
            <v>13303.55</v>
          </cell>
          <cell r="K766"/>
          <cell r="L766">
            <v>12.09</v>
          </cell>
          <cell r="M766">
            <v>12.09</v>
          </cell>
          <cell r="N766">
            <v>9003.2999999999993</v>
          </cell>
          <cell r="O766"/>
          <cell r="P766">
            <v>0</v>
          </cell>
          <cell r="Q766">
            <v>0</v>
          </cell>
          <cell r="R766"/>
          <cell r="S766">
            <v>0.50049999999999994</v>
          </cell>
          <cell r="T766">
            <v>0.50049999999999994</v>
          </cell>
          <cell r="U766"/>
          <cell r="V766">
            <v>4958466.54</v>
          </cell>
          <cell r="W766"/>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cell r="AH766">
            <v>227831.2</v>
          </cell>
          <cell r="AI766"/>
          <cell r="AJ766">
            <v>2326626.86</v>
          </cell>
          <cell r="AK766">
            <v>7984467.8499999996</v>
          </cell>
          <cell r="AL766">
            <v>0.80593992521915303</v>
          </cell>
          <cell r="AM766"/>
        </row>
        <row r="767">
          <cell r="A767" t="str">
            <v>4707122202600</v>
          </cell>
          <cell r="B767" t="str">
            <v>POLO COMM UNIT SCHOOL DIST 222</v>
          </cell>
          <cell r="C767" t="str">
            <v>OGLE</v>
          </cell>
          <cell r="D767" t="str">
            <v>Unit</v>
          </cell>
          <cell r="E767"/>
          <cell r="F767">
            <v>542.02</v>
          </cell>
          <cell r="G767"/>
          <cell r="H767">
            <v>93531528</v>
          </cell>
          <cell r="I767">
            <v>7458141.9800000004</v>
          </cell>
          <cell r="J767">
            <v>13759.9</v>
          </cell>
          <cell r="K767"/>
          <cell r="L767">
            <v>12.54</v>
          </cell>
          <cell r="M767">
            <v>12.54</v>
          </cell>
          <cell r="N767">
            <v>6796.93</v>
          </cell>
          <cell r="O767"/>
          <cell r="P767">
            <v>0.21</v>
          </cell>
          <cell r="Q767">
            <v>113.82</v>
          </cell>
          <cell r="R767"/>
          <cell r="S767">
            <v>0.52629999999999999</v>
          </cell>
          <cell r="T767">
            <v>0.52629999999999999</v>
          </cell>
          <cell r="U767"/>
          <cell r="V767">
            <v>3925220.12</v>
          </cell>
          <cell r="W767"/>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cell r="AH767">
            <v>242784.46</v>
          </cell>
          <cell r="AI767"/>
          <cell r="AJ767">
            <v>1593345.51</v>
          </cell>
          <cell r="AK767">
            <v>6131010.6500000004</v>
          </cell>
          <cell r="AL767">
            <v>0.82205603841293462</v>
          </cell>
          <cell r="AM767"/>
        </row>
        <row r="768">
          <cell r="A768" t="str">
            <v>4707122302600</v>
          </cell>
          <cell r="B768" t="str">
            <v>MERIDIAN C U SCH DIST 223</v>
          </cell>
          <cell r="C768" t="str">
            <v>OGLE</v>
          </cell>
          <cell r="D768" t="str">
            <v>Unit</v>
          </cell>
          <cell r="E768"/>
          <cell r="F768">
            <v>1476.12</v>
          </cell>
          <cell r="G768"/>
          <cell r="H768">
            <v>199839009</v>
          </cell>
          <cell r="I768">
            <v>19350733.469999999</v>
          </cell>
          <cell r="J768">
            <v>13109.18</v>
          </cell>
          <cell r="K768"/>
          <cell r="L768">
            <v>10.32</v>
          </cell>
          <cell r="M768">
            <v>10.32</v>
          </cell>
          <cell r="N768">
            <v>15233.55</v>
          </cell>
          <cell r="O768"/>
          <cell r="P768">
            <v>3.09</v>
          </cell>
          <cell r="Q768">
            <v>4561.21</v>
          </cell>
          <cell r="R768"/>
          <cell r="S768">
            <v>0.40010000000000001</v>
          </cell>
          <cell r="T768">
            <v>0.40010000000000001</v>
          </cell>
          <cell r="U768"/>
          <cell r="V768">
            <v>7742228.46</v>
          </cell>
          <cell r="W768"/>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cell r="AH768">
            <v>255541.83</v>
          </cell>
          <cell r="AI768"/>
          <cell r="AJ768">
            <v>6660946.4500000002</v>
          </cell>
          <cell r="AK768">
            <v>15815481.489999998</v>
          </cell>
          <cell r="AL768">
            <v>0.81730656434905669</v>
          </cell>
          <cell r="AM768"/>
        </row>
        <row r="769">
          <cell r="A769" t="str">
            <v>4707122602600</v>
          </cell>
          <cell r="B769" t="str">
            <v>BYRON COMM UNIT SCHOOL DIST 226</v>
          </cell>
          <cell r="C769" t="str">
            <v>OGLE</v>
          </cell>
          <cell r="D769" t="str">
            <v>Unit</v>
          </cell>
          <cell r="E769"/>
          <cell r="F769">
            <v>1440.7</v>
          </cell>
          <cell r="G769"/>
          <cell r="H769">
            <v>671008483</v>
          </cell>
          <cell r="I769">
            <v>17955059.66</v>
          </cell>
          <cell r="J769">
            <v>12462.73</v>
          </cell>
          <cell r="K769"/>
          <cell r="L769">
            <v>37.369999999999997</v>
          </cell>
          <cell r="M769">
            <v>37.369999999999997</v>
          </cell>
          <cell r="N769">
            <v>53838.95</v>
          </cell>
          <cell r="O769"/>
          <cell r="P769">
            <v>639.58000000000004</v>
          </cell>
          <cell r="Q769">
            <v>921442.9</v>
          </cell>
          <cell r="R769"/>
          <cell r="S769">
            <v>0.99980000000000002</v>
          </cell>
          <cell r="T769">
            <v>0.9</v>
          </cell>
          <cell r="U769"/>
          <cell r="V769">
            <v>16159553.689999999</v>
          </cell>
          <cell r="W769"/>
          <cell r="X769">
            <v>939568.51</v>
          </cell>
          <cell r="Y769">
            <v>982864.47</v>
          </cell>
          <cell r="Z769">
            <v>18081986.669999998</v>
          </cell>
          <cell r="AA769">
            <v>1</v>
          </cell>
          <cell r="AB769">
            <v>671008483</v>
          </cell>
          <cell r="AC769">
            <v>2.9807E-2</v>
          </cell>
          <cell r="AD769">
            <v>20000749.850000001</v>
          </cell>
          <cell r="AE769">
            <v>3457076.54</v>
          </cell>
          <cell r="AF769">
            <v>19616630.23</v>
          </cell>
          <cell r="AG769"/>
          <cell r="AH769">
            <v>134426.5</v>
          </cell>
          <cell r="AI769"/>
          <cell r="AJ769">
            <v>982864.47</v>
          </cell>
          <cell r="AK769">
            <v>21539063.210000001</v>
          </cell>
          <cell r="AL769">
            <v>1.1996096709154571</v>
          </cell>
          <cell r="AM769"/>
        </row>
        <row r="770">
          <cell r="A770" t="str">
            <v>4707123100400</v>
          </cell>
          <cell r="B770" t="str">
            <v>ROCHELLE COMM CONS DIST 231</v>
          </cell>
          <cell r="C770" t="str">
            <v>OGLE</v>
          </cell>
          <cell r="D770" t="str">
            <v>Elementary</v>
          </cell>
          <cell r="E770"/>
          <cell r="F770">
            <v>1431.22</v>
          </cell>
          <cell r="G770"/>
          <cell r="H770">
            <v>317213123</v>
          </cell>
          <cell r="I770">
            <v>20518120.120000001</v>
          </cell>
          <cell r="J770">
            <v>14336.1</v>
          </cell>
          <cell r="K770"/>
          <cell r="L770">
            <v>15.46</v>
          </cell>
          <cell r="M770">
            <v>10.7</v>
          </cell>
          <cell r="N770">
            <v>15314.05</v>
          </cell>
          <cell r="O770"/>
          <cell r="P770">
            <v>1.9</v>
          </cell>
          <cell r="Q770">
            <v>2719.31</v>
          </cell>
          <cell r="R770"/>
          <cell r="S770">
            <v>0.4214</v>
          </cell>
          <cell r="T770">
            <v>0.4214</v>
          </cell>
          <cell r="U770"/>
          <cell r="V770">
            <v>8646335.8100000005</v>
          </cell>
          <cell r="W770"/>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cell r="AH770">
            <v>1221523.45</v>
          </cell>
          <cell r="AI770"/>
          <cell r="AJ770">
            <v>5441050.0099999998</v>
          </cell>
          <cell r="AK770">
            <v>16672858.880000001</v>
          </cell>
          <cell r="AL770">
            <v>0.81259193252057049</v>
          </cell>
          <cell r="AM770"/>
        </row>
        <row r="771">
          <cell r="A771" t="str">
            <v>4707126900400</v>
          </cell>
          <cell r="B771" t="str">
            <v>ESWOOD C C DISTRICT 269</v>
          </cell>
          <cell r="C771" t="str">
            <v>OGLE</v>
          </cell>
          <cell r="D771" t="str">
            <v>Elementary</v>
          </cell>
          <cell r="E771"/>
          <cell r="F771">
            <v>73.47</v>
          </cell>
          <cell r="G771"/>
          <cell r="H771">
            <v>32239692</v>
          </cell>
          <cell r="I771">
            <v>937061.46</v>
          </cell>
          <cell r="J771">
            <v>12754.34</v>
          </cell>
          <cell r="K771"/>
          <cell r="L771">
            <v>34.4</v>
          </cell>
          <cell r="M771">
            <v>23.81</v>
          </cell>
          <cell r="N771">
            <v>1749.32</v>
          </cell>
          <cell r="O771"/>
          <cell r="P771">
            <v>137.59</v>
          </cell>
          <cell r="Q771">
            <v>10108.73</v>
          </cell>
          <cell r="R771"/>
          <cell r="S771">
            <v>0.95399999999999996</v>
          </cell>
          <cell r="T771">
            <v>0.9</v>
          </cell>
          <cell r="U771"/>
          <cell r="V771">
            <v>843355.31</v>
          </cell>
          <cell r="W771"/>
          <cell r="X771">
            <v>133843.71</v>
          </cell>
          <cell r="Y771">
            <v>96947.810000000012</v>
          </cell>
          <cell r="Z771">
            <v>1074146.83</v>
          </cell>
          <cell r="AA771">
            <v>1</v>
          </cell>
          <cell r="AB771">
            <v>32239692</v>
          </cell>
          <cell r="AC771">
            <v>3.32403E-2</v>
          </cell>
          <cell r="AD771">
            <v>1071657.03</v>
          </cell>
          <cell r="AE771">
            <v>205471.54</v>
          </cell>
          <cell r="AF771">
            <v>1048826.8500000001</v>
          </cell>
          <cell r="AG771"/>
          <cell r="AH771">
            <v>32678.71</v>
          </cell>
          <cell r="AI771"/>
          <cell r="AJ771">
            <v>96947.81</v>
          </cell>
          <cell r="AK771">
            <v>1279618.3700000001</v>
          </cell>
          <cell r="AL771">
            <v>1.3655650398854309</v>
          </cell>
          <cell r="AM771"/>
        </row>
        <row r="772">
          <cell r="A772" t="str">
            <v>4709800102600</v>
          </cell>
          <cell r="B772" t="str">
            <v>ERIE COMM UNIT SCH DIST 1</v>
          </cell>
          <cell r="C772" t="str">
            <v>WHITESIDE</v>
          </cell>
          <cell r="D772" t="str">
            <v>Unit</v>
          </cell>
          <cell r="E772"/>
          <cell r="F772">
            <v>574.21</v>
          </cell>
          <cell r="G772"/>
          <cell r="H772">
            <v>359991247</v>
          </cell>
          <cell r="I772">
            <v>7195508.1699999999</v>
          </cell>
          <cell r="J772">
            <v>12531.14</v>
          </cell>
          <cell r="K772"/>
          <cell r="L772">
            <v>50.02</v>
          </cell>
          <cell r="M772">
            <v>50.02</v>
          </cell>
          <cell r="N772">
            <v>28721.98</v>
          </cell>
          <cell r="O772"/>
          <cell r="P772">
            <v>1439.44</v>
          </cell>
          <cell r="Q772">
            <v>826540.84</v>
          </cell>
          <cell r="R772"/>
          <cell r="S772">
            <v>0.99990000000000001</v>
          </cell>
          <cell r="T772">
            <v>0.9</v>
          </cell>
          <cell r="U772"/>
          <cell r="V772">
            <v>6475957.3499999996</v>
          </cell>
          <cell r="W772"/>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cell r="AH772">
            <v>96476.61</v>
          </cell>
          <cell r="AI772"/>
          <cell r="AJ772">
            <v>415785.28</v>
          </cell>
          <cell r="AK772">
            <v>22731661.620000001</v>
          </cell>
          <cell r="AL772">
            <v>3.1591461065633117</v>
          </cell>
          <cell r="AM772"/>
        </row>
        <row r="773">
          <cell r="A773" t="str">
            <v>4709800202600</v>
          </cell>
          <cell r="B773" t="str">
            <v>RIVER BEND COMM UNIT DIST 2</v>
          </cell>
          <cell r="C773" t="str">
            <v>WHITESIDE</v>
          </cell>
          <cell r="D773" t="str">
            <v>Unit</v>
          </cell>
          <cell r="E773"/>
          <cell r="F773">
            <v>897</v>
          </cell>
          <cell r="G773"/>
          <cell r="H773">
            <v>126674228</v>
          </cell>
          <cell r="I773">
            <v>11697915.84</v>
          </cell>
          <cell r="J773">
            <v>13041.15</v>
          </cell>
          <cell r="K773"/>
          <cell r="L773">
            <v>10.82</v>
          </cell>
          <cell r="M773">
            <v>10.82</v>
          </cell>
          <cell r="N773">
            <v>9705.5400000000009</v>
          </cell>
          <cell r="O773"/>
          <cell r="P773">
            <v>1.58</v>
          </cell>
          <cell r="Q773">
            <v>1417.26</v>
          </cell>
          <cell r="R773"/>
          <cell r="S773">
            <v>0.42809999999999998</v>
          </cell>
          <cell r="T773">
            <v>0.42809999999999998</v>
          </cell>
          <cell r="U773"/>
          <cell r="V773">
            <v>5007877.7699999996</v>
          </cell>
          <cell r="W773"/>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cell r="AH773">
            <v>148427.71</v>
          </cell>
          <cell r="AI773"/>
          <cell r="AJ773">
            <v>2828035.88</v>
          </cell>
          <cell r="AK773">
            <v>8775826.129999999</v>
          </cell>
          <cell r="AL773">
            <v>0.7502042457846918</v>
          </cell>
          <cell r="AM773"/>
        </row>
        <row r="774">
          <cell r="A774" t="str">
            <v>4709800302600</v>
          </cell>
          <cell r="B774" t="str">
            <v>PROPHETSTOWN-LYNDON-TAMPICO CUSD3</v>
          </cell>
          <cell r="C774" t="str">
            <v>WHITESIDE</v>
          </cell>
          <cell r="D774" t="str">
            <v>Unit</v>
          </cell>
          <cell r="E774"/>
          <cell r="F774">
            <v>714.95</v>
          </cell>
          <cell r="G774"/>
          <cell r="H774">
            <v>110519666</v>
          </cell>
          <cell r="I774">
            <v>9711401.9199999999</v>
          </cell>
          <cell r="J774">
            <v>13583.33</v>
          </cell>
          <cell r="K774"/>
          <cell r="L774">
            <v>11.38</v>
          </cell>
          <cell r="M774">
            <v>11.38</v>
          </cell>
          <cell r="N774">
            <v>8136.13</v>
          </cell>
          <cell r="O774"/>
          <cell r="P774">
            <v>0.48</v>
          </cell>
          <cell r="Q774">
            <v>343.17</v>
          </cell>
          <cell r="R774"/>
          <cell r="S774">
            <v>0.45989999999999998</v>
          </cell>
          <cell r="T774">
            <v>0.45989999999999998</v>
          </cell>
          <cell r="U774"/>
          <cell r="V774">
            <v>4466273.74</v>
          </cell>
          <cell r="W774"/>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cell r="AH774">
            <v>365205.43</v>
          </cell>
          <cell r="AI774"/>
          <cell r="AJ774">
            <v>2764226.14</v>
          </cell>
          <cell r="AK774">
            <v>8295601.0600000005</v>
          </cell>
          <cell r="AL774">
            <v>0.85421251517927088</v>
          </cell>
          <cell r="AM774"/>
        </row>
        <row r="775">
          <cell r="A775" t="str">
            <v>4709800502600</v>
          </cell>
          <cell r="B775" t="str">
            <v>STERLING C U DIST 5</v>
          </cell>
          <cell r="C775" t="str">
            <v>WHITESIDE</v>
          </cell>
          <cell r="D775" t="str">
            <v>Unit</v>
          </cell>
          <cell r="E775"/>
          <cell r="F775">
            <v>3139.95</v>
          </cell>
          <cell r="G775"/>
          <cell r="H775">
            <v>332786213</v>
          </cell>
          <cell r="I775">
            <v>44107229.810000002</v>
          </cell>
          <cell r="J775">
            <v>14047.11</v>
          </cell>
          <cell r="K775"/>
          <cell r="L775">
            <v>7.54</v>
          </cell>
          <cell r="M775">
            <v>7.54</v>
          </cell>
          <cell r="N775">
            <v>23675.22</v>
          </cell>
          <cell r="O775"/>
          <cell r="P775">
            <v>20.61</v>
          </cell>
          <cell r="Q775">
            <v>64714.36</v>
          </cell>
          <cell r="R775"/>
          <cell r="S775">
            <v>0.2571</v>
          </cell>
          <cell r="T775">
            <v>0.2571</v>
          </cell>
          <cell r="U775"/>
          <cell r="V775">
            <v>11339968.779999999</v>
          </cell>
          <cell r="W775"/>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cell r="AH775">
            <v>1977134.51</v>
          </cell>
          <cell r="AI775"/>
          <cell r="AJ775">
            <v>15824891.92</v>
          </cell>
          <cell r="AK775">
            <v>36203747.640000001</v>
          </cell>
          <cell r="AL775">
            <v>0.82081209352648754</v>
          </cell>
          <cell r="AM775"/>
        </row>
        <row r="776">
          <cell r="A776" t="str">
            <v>4709800602600</v>
          </cell>
          <cell r="B776" t="str">
            <v>MORRISON COMM UNIT SCH DIST 6</v>
          </cell>
          <cell r="C776" t="str">
            <v>WHITESIDE</v>
          </cell>
          <cell r="D776" t="str">
            <v>Unit</v>
          </cell>
          <cell r="E776"/>
          <cell r="F776">
            <v>952.79</v>
          </cell>
          <cell r="G776"/>
          <cell r="H776">
            <v>133440371</v>
          </cell>
          <cell r="I776">
            <v>12610217.960000001</v>
          </cell>
          <cell r="J776">
            <v>13235.04</v>
          </cell>
          <cell r="K776"/>
          <cell r="L776">
            <v>10.58</v>
          </cell>
          <cell r="M776">
            <v>10.58</v>
          </cell>
          <cell r="N776">
            <v>10080.51</v>
          </cell>
          <cell r="O776"/>
          <cell r="P776">
            <v>2.25</v>
          </cell>
          <cell r="Q776">
            <v>2143.77</v>
          </cell>
          <cell r="R776"/>
          <cell r="S776">
            <v>0.41460000000000002</v>
          </cell>
          <cell r="T776">
            <v>0.41460000000000002</v>
          </cell>
          <cell r="U776"/>
          <cell r="V776">
            <v>5228196.3600000003</v>
          </cell>
          <cell r="W776"/>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cell r="AH776">
            <v>177890.12</v>
          </cell>
          <cell r="AI776"/>
          <cell r="AJ776">
            <v>3307868.5</v>
          </cell>
          <cell r="AK776">
            <v>9725178.1500000004</v>
          </cell>
          <cell r="AL776">
            <v>0.77121412023555536</v>
          </cell>
          <cell r="AM776"/>
        </row>
        <row r="777">
          <cell r="A777" t="str">
            <v>4709801300200</v>
          </cell>
          <cell r="B777" t="str">
            <v>ROCK FALLS ELEMENTARY SCH DIST 13</v>
          </cell>
          <cell r="C777" t="str">
            <v>WHITESIDE</v>
          </cell>
          <cell r="D777" t="str">
            <v>Elementary</v>
          </cell>
          <cell r="E777"/>
          <cell r="F777">
            <v>774.38</v>
          </cell>
          <cell r="G777"/>
          <cell r="H777">
            <v>72084233</v>
          </cell>
          <cell r="I777">
            <v>11506016.9</v>
          </cell>
          <cell r="J777">
            <v>14858.36</v>
          </cell>
          <cell r="K777"/>
          <cell r="L777">
            <v>6.26</v>
          </cell>
          <cell r="M777">
            <v>4.33</v>
          </cell>
          <cell r="N777">
            <v>3353.06</v>
          </cell>
          <cell r="O777"/>
          <cell r="P777">
            <v>60.06</v>
          </cell>
          <cell r="Q777">
            <v>46509.26</v>
          </cell>
          <cell r="R777"/>
          <cell r="S777">
            <v>0.13270000000000001</v>
          </cell>
          <cell r="T777">
            <v>0.13270000000000001</v>
          </cell>
          <cell r="U777"/>
          <cell r="V777">
            <v>1526848.44</v>
          </cell>
          <cell r="W777"/>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cell r="AH777">
            <v>1655719.37</v>
          </cell>
          <cell r="AI777"/>
          <cell r="AJ777">
            <v>6835621.5300000003</v>
          </cell>
          <cell r="AK777">
            <v>9139586.4100000001</v>
          </cell>
          <cell r="AL777">
            <v>0.79433104343867245</v>
          </cell>
          <cell r="AM777"/>
        </row>
        <row r="778">
          <cell r="A778" t="str">
            <v>4709802000200</v>
          </cell>
          <cell r="B778" t="str">
            <v>EAST COLOMA - NELSON CESD 20</v>
          </cell>
          <cell r="C778" t="str">
            <v>WHITESIDE</v>
          </cell>
          <cell r="D778" t="str">
            <v>Elementary</v>
          </cell>
          <cell r="E778"/>
          <cell r="F778">
            <v>226.38</v>
          </cell>
          <cell r="G778"/>
          <cell r="H778">
            <v>61501541</v>
          </cell>
          <cell r="I778">
            <v>3014645.71</v>
          </cell>
          <cell r="J778">
            <v>13316.74</v>
          </cell>
          <cell r="K778"/>
          <cell r="L778">
            <v>20.399999999999999</v>
          </cell>
          <cell r="M778">
            <v>14.12</v>
          </cell>
          <cell r="N778">
            <v>3196.48</v>
          </cell>
          <cell r="O778"/>
          <cell r="P778">
            <v>4.16</v>
          </cell>
          <cell r="Q778">
            <v>941.74</v>
          </cell>
          <cell r="R778"/>
          <cell r="S778">
            <v>0.61519999999999997</v>
          </cell>
          <cell r="T778">
            <v>0.61519999999999997</v>
          </cell>
          <cell r="U778"/>
          <cell r="V778">
            <v>1854610.04</v>
          </cell>
          <cell r="W778"/>
          <cell r="X778">
            <v>581001.65</v>
          </cell>
          <cell r="Y778">
            <v>797725.34</v>
          </cell>
          <cell r="Z778">
            <v>3233337.03</v>
          </cell>
          <cell r="AA778">
            <v>1</v>
          </cell>
          <cell r="AB778">
            <v>61501541</v>
          </cell>
          <cell r="AC778">
            <v>3.0275400000000001E-2</v>
          </cell>
          <cell r="AD778">
            <v>1861983.75</v>
          </cell>
          <cell r="AE778">
            <v>4536.3</v>
          </cell>
          <cell r="AF778">
            <v>1859146.34</v>
          </cell>
          <cell r="AG778"/>
          <cell r="AH778">
            <v>130715.81</v>
          </cell>
          <cell r="AI778"/>
          <cell r="AJ778">
            <v>797725.34</v>
          </cell>
          <cell r="AK778">
            <v>3237873.33</v>
          </cell>
          <cell r="AL778">
            <v>1.0740477128902819</v>
          </cell>
          <cell r="AM778"/>
        </row>
        <row r="779">
          <cell r="A779" t="str">
            <v>4709814500400</v>
          </cell>
          <cell r="B779" t="str">
            <v>MONTMORENCY C C SCH DIST 145</v>
          </cell>
          <cell r="C779" t="str">
            <v>WHITESIDE</v>
          </cell>
          <cell r="D779" t="str">
            <v>Elementary</v>
          </cell>
          <cell r="E779"/>
          <cell r="F779">
            <v>222.63</v>
          </cell>
          <cell r="G779"/>
          <cell r="H779">
            <v>52136869</v>
          </cell>
          <cell r="I779">
            <v>2755234.6</v>
          </cell>
          <cell r="J779">
            <v>12375.84</v>
          </cell>
          <cell r="K779"/>
          <cell r="L779">
            <v>18.920000000000002</v>
          </cell>
          <cell r="M779">
            <v>13.09</v>
          </cell>
          <cell r="N779">
            <v>2914.22</v>
          </cell>
          <cell r="O779"/>
          <cell r="P779">
            <v>1.02</v>
          </cell>
          <cell r="Q779">
            <v>227.08</v>
          </cell>
          <cell r="R779"/>
          <cell r="S779">
            <v>0.55759999999999998</v>
          </cell>
          <cell r="T779">
            <v>0.55759999999999998</v>
          </cell>
          <cell r="U779"/>
          <cell r="V779">
            <v>1536318.81</v>
          </cell>
          <cell r="W779"/>
          <cell r="X779">
            <v>277638.81</v>
          </cell>
          <cell r="Y779">
            <v>970575.52999999991</v>
          </cell>
          <cell r="Z779">
            <v>2784533.15</v>
          </cell>
          <cell r="AA779">
            <v>1</v>
          </cell>
          <cell r="AB779">
            <v>52136869</v>
          </cell>
          <cell r="AC779">
            <v>2.6104200000000001E-2</v>
          </cell>
          <cell r="AD779">
            <v>1360991.25</v>
          </cell>
          <cell r="AE779">
            <v>0</v>
          </cell>
          <cell r="AF779">
            <v>1536318.81</v>
          </cell>
          <cell r="AG779"/>
          <cell r="AH779">
            <v>52285.71</v>
          </cell>
          <cell r="AI779"/>
          <cell r="AJ779">
            <v>970575.53</v>
          </cell>
          <cell r="AK779">
            <v>2784533.1500000004</v>
          </cell>
          <cell r="AL779">
            <v>1.01063377688419</v>
          </cell>
          <cell r="AM779"/>
        </row>
        <row r="780">
          <cell r="A780" t="str">
            <v>4709830101700</v>
          </cell>
          <cell r="B780" t="str">
            <v>ROCK FALLS TWP H S DIST 301</v>
          </cell>
          <cell r="C780" t="str">
            <v>WHITESIDE</v>
          </cell>
          <cell r="D780" t="str">
            <v>High School</v>
          </cell>
          <cell r="E780"/>
          <cell r="F780">
            <v>593.49</v>
          </cell>
          <cell r="G780"/>
          <cell r="H780">
            <v>184339990</v>
          </cell>
          <cell r="I780">
            <v>9000889.8699999992</v>
          </cell>
          <cell r="J780">
            <v>15166.03</v>
          </cell>
          <cell r="K780"/>
          <cell r="L780">
            <v>20.48</v>
          </cell>
          <cell r="M780">
            <v>6.3</v>
          </cell>
          <cell r="N780">
            <v>3738.98</v>
          </cell>
          <cell r="O780"/>
          <cell r="P780">
            <v>33.4</v>
          </cell>
          <cell r="Q780">
            <v>19822.560000000001</v>
          </cell>
          <cell r="R780"/>
          <cell r="S780">
            <v>0.2031</v>
          </cell>
          <cell r="T780">
            <v>0.2031</v>
          </cell>
          <cell r="U780"/>
          <cell r="V780">
            <v>1828080.73</v>
          </cell>
          <cell r="W780"/>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cell r="AH780">
            <v>457221.84</v>
          </cell>
          <cell r="AI780"/>
          <cell r="AJ780">
            <v>3720837.47</v>
          </cell>
          <cell r="AK780">
            <v>7466379.9500000002</v>
          </cell>
          <cell r="AL780">
            <v>0.82951575431285673</v>
          </cell>
          <cell r="AM780"/>
        </row>
        <row r="781">
          <cell r="A781" t="str">
            <v>4800000000092</v>
          </cell>
          <cell r="B781" t="str">
            <v>ALT SCH-PEORIA ROE</v>
          </cell>
          <cell r="C781" t="str">
            <v>PEORIA</v>
          </cell>
          <cell r="D781" t="str">
            <v>Regional</v>
          </cell>
          <cell r="E781"/>
          <cell r="F781">
            <v>34.99</v>
          </cell>
          <cell r="G781"/>
          <cell r="H781">
            <v>0</v>
          </cell>
          <cell r="I781">
            <v>514136.4</v>
          </cell>
          <cell r="J781">
            <v>14693.8</v>
          </cell>
          <cell r="K781"/>
          <cell r="L781">
            <v>0</v>
          </cell>
          <cell r="M781">
            <v>0</v>
          </cell>
          <cell r="N781">
            <v>0</v>
          </cell>
          <cell r="O781"/>
          <cell r="P781">
            <v>0</v>
          </cell>
          <cell r="Q781">
            <v>0</v>
          </cell>
          <cell r="R781"/>
          <cell r="S781">
            <v>0</v>
          </cell>
          <cell r="T781">
            <v>0.1</v>
          </cell>
          <cell r="U781"/>
          <cell r="V781">
            <v>51413.64</v>
          </cell>
          <cell r="W781"/>
          <cell r="X781">
            <v>0</v>
          </cell>
          <cell r="Y781">
            <v>398224.8</v>
          </cell>
          <cell r="Z781">
            <v>449638.44</v>
          </cell>
          <cell r="AA781">
            <v>0.87455087793822806</v>
          </cell>
          <cell r="AB781">
            <v>0</v>
          </cell>
          <cell r="AC781">
            <v>0</v>
          </cell>
          <cell r="AD781">
            <v>0</v>
          </cell>
          <cell r="AE781">
            <v>0</v>
          </cell>
          <cell r="AF781">
            <v>51413.64</v>
          </cell>
          <cell r="AG781"/>
          <cell r="AH781">
            <v>0</v>
          </cell>
          <cell r="AI781"/>
          <cell r="AJ781">
            <v>398224.8</v>
          </cell>
          <cell r="AK781">
            <v>449638.44</v>
          </cell>
          <cell r="AL781">
            <v>0.87455087793822806</v>
          </cell>
          <cell r="AM781"/>
        </row>
        <row r="782">
          <cell r="A782" t="str">
            <v>4800000000093</v>
          </cell>
          <cell r="B782" t="str">
            <v>SAFE SCH-PEORIA ROE</v>
          </cell>
          <cell r="C782" t="str">
            <v>PEORIA</v>
          </cell>
          <cell r="D782" t="str">
            <v>Regional</v>
          </cell>
          <cell r="E782"/>
          <cell r="F782">
            <v>48</v>
          </cell>
          <cell r="G782"/>
          <cell r="H782">
            <v>0</v>
          </cell>
          <cell r="I782">
            <v>626674.25</v>
          </cell>
          <cell r="J782">
            <v>13055.71</v>
          </cell>
          <cell r="K782"/>
          <cell r="L782">
            <v>0</v>
          </cell>
          <cell r="M782">
            <v>0</v>
          </cell>
          <cell r="N782">
            <v>0</v>
          </cell>
          <cell r="O782"/>
          <cell r="P782">
            <v>0</v>
          </cell>
          <cell r="Q782">
            <v>0</v>
          </cell>
          <cell r="R782"/>
          <cell r="S782">
            <v>0</v>
          </cell>
          <cell r="T782">
            <v>0.1</v>
          </cell>
          <cell r="U782"/>
          <cell r="V782">
            <v>62667.42</v>
          </cell>
          <cell r="W782"/>
          <cell r="X782">
            <v>0</v>
          </cell>
          <cell r="Y782">
            <v>289479.52</v>
          </cell>
          <cell r="Z782">
            <v>352146.94</v>
          </cell>
          <cell r="AA782">
            <v>0.56192980643452317</v>
          </cell>
          <cell r="AB782">
            <v>0</v>
          </cell>
          <cell r="AC782">
            <v>0</v>
          </cell>
          <cell r="AD782">
            <v>0</v>
          </cell>
          <cell r="AE782">
            <v>0</v>
          </cell>
          <cell r="AF782">
            <v>62667.42</v>
          </cell>
          <cell r="AG782"/>
          <cell r="AH782">
            <v>0</v>
          </cell>
          <cell r="AI782"/>
          <cell r="AJ782">
            <v>289479.52</v>
          </cell>
          <cell r="AK782">
            <v>352146.94</v>
          </cell>
          <cell r="AL782">
            <v>0.56192980643452317</v>
          </cell>
          <cell r="AM782"/>
        </row>
        <row r="783">
          <cell r="A783" t="str">
            <v>4807206200200</v>
          </cell>
          <cell r="B783" t="str">
            <v>PLEASANT VALLEY SCH DIST 62</v>
          </cell>
          <cell r="C783" t="str">
            <v>PEORIA</v>
          </cell>
          <cell r="D783" t="str">
            <v>Elementary</v>
          </cell>
          <cell r="E783"/>
          <cell r="F783">
            <v>430.81</v>
          </cell>
          <cell r="G783"/>
          <cell r="H783">
            <v>43583831</v>
          </cell>
          <cell r="I783">
            <v>6368485.5</v>
          </cell>
          <cell r="J783">
            <v>14782.58</v>
          </cell>
          <cell r="K783"/>
          <cell r="L783">
            <v>6.84</v>
          </cell>
          <cell r="M783">
            <v>4.7300000000000004</v>
          </cell>
          <cell r="N783">
            <v>2037.73</v>
          </cell>
          <cell r="O783"/>
          <cell r="P783">
            <v>54.02</v>
          </cell>
          <cell r="Q783">
            <v>23272.35</v>
          </cell>
          <cell r="R783"/>
          <cell r="S783">
            <v>0.1454</v>
          </cell>
          <cell r="T783">
            <v>0.1454</v>
          </cell>
          <cell r="U783"/>
          <cell r="V783">
            <v>925977.79</v>
          </cell>
          <cell r="W783"/>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cell r="AH783">
            <v>946898.69</v>
          </cell>
          <cell r="AI783"/>
          <cell r="AJ783">
            <v>3416443.66</v>
          </cell>
          <cell r="AK783">
            <v>4544106.46</v>
          </cell>
          <cell r="AL783">
            <v>0.71353015720927682</v>
          </cell>
          <cell r="AM783"/>
        </row>
        <row r="784">
          <cell r="A784" t="str">
            <v>4807206300200</v>
          </cell>
          <cell r="B784" t="str">
            <v>NORWOOD ELEM SCHOOL DIST 63</v>
          </cell>
          <cell r="C784" t="str">
            <v>PEORIA</v>
          </cell>
          <cell r="D784" t="str">
            <v>Elementary</v>
          </cell>
          <cell r="E784"/>
          <cell r="F784">
            <v>386.73</v>
          </cell>
          <cell r="G784"/>
          <cell r="H784">
            <v>50699611</v>
          </cell>
          <cell r="I784">
            <v>5162795.88</v>
          </cell>
          <cell r="J784">
            <v>13349.87</v>
          </cell>
          <cell r="K784"/>
          <cell r="L784">
            <v>9.82</v>
          </cell>
          <cell r="M784">
            <v>6.79</v>
          </cell>
          <cell r="N784">
            <v>2625.89</v>
          </cell>
          <cell r="O784"/>
          <cell r="P784">
            <v>27.98</v>
          </cell>
          <cell r="Q784">
            <v>10820.7</v>
          </cell>
          <cell r="R784"/>
          <cell r="S784">
            <v>0.22359999999999999</v>
          </cell>
          <cell r="T784">
            <v>0.22359999999999999</v>
          </cell>
          <cell r="U784"/>
          <cell r="V784">
            <v>1154401.1499999999</v>
          </cell>
          <cell r="W784"/>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cell r="AH784">
            <v>240354.1</v>
          </cell>
          <cell r="AI784"/>
          <cell r="AJ784">
            <v>2248272.9</v>
          </cell>
          <cell r="AK784">
            <v>3720090.45</v>
          </cell>
          <cell r="AL784">
            <v>0.72055733685136514</v>
          </cell>
          <cell r="AM784"/>
        </row>
        <row r="785">
          <cell r="A785" t="str">
            <v>4807206600200</v>
          </cell>
          <cell r="B785" t="str">
            <v>BARTONVILLE SCHOOL DIST 66</v>
          </cell>
          <cell r="C785" t="str">
            <v>PEORIA</v>
          </cell>
          <cell r="D785" t="str">
            <v>Elementary</v>
          </cell>
          <cell r="E785"/>
          <cell r="F785">
            <v>212.57</v>
          </cell>
          <cell r="G785"/>
          <cell r="H785">
            <v>30969329</v>
          </cell>
          <cell r="I785">
            <v>2863761.34</v>
          </cell>
          <cell r="J785">
            <v>13472.08</v>
          </cell>
          <cell r="K785"/>
          <cell r="L785">
            <v>10.81</v>
          </cell>
          <cell r="M785">
            <v>7.48</v>
          </cell>
          <cell r="N785">
            <v>1590.02</v>
          </cell>
          <cell r="O785"/>
          <cell r="P785">
            <v>21.16</v>
          </cell>
          <cell r="Q785">
            <v>4497.9799999999996</v>
          </cell>
          <cell r="R785"/>
          <cell r="S785">
            <v>0.25430000000000003</v>
          </cell>
          <cell r="T785">
            <v>0.25430000000000003</v>
          </cell>
          <cell r="U785"/>
          <cell r="V785">
            <v>728254.5</v>
          </cell>
          <cell r="W785"/>
          <cell r="X785">
            <v>1129741.22</v>
          </cell>
          <cell r="Y785">
            <v>869514.63</v>
          </cell>
          <cell r="Z785">
            <v>2727510.35</v>
          </cell>
          <cell r="AA785">
            <v>0.95242236561514593</v>
          </cell>
          <cell r="AB785">
            <v>30969329</v>
          </cell>
          <cell r="AC785">
            <v>3.16315E-2</v>
          </cell>
          <cell r="AD785">
            <v>979606.33</v>
          </cell>
          <cell r="AE785">
            <v>63918.77</v>
          </cell>
          <cell r="AF785">
            <v>792173.27</v>
          </cell>
          <cell r="AG785"/>
          <cell r="AH785">
            <v>211772.16</v>
          </cell>
          <cell r="AI785"/>
          <cell r="AJ785">
            <v>859439.01</v>
          </cell>
          <cell r="AK785">
            <v>2781353.5</v>
          </cell>
          <cell r="AL785">
            <v>0.97122391490905458</v>
          </cell>
          <cell r="AM785"/>
        </row>
        <row r="786">
          <cell r="A786" t="str">
            <v>4807206800200</v>
          </cell>
          <cell r="B786" t="str">
            <v>OAK GROVE SCHOOL DIST 68</v>
          </cell>
          <cell r="C786" t="str">
            <v>PEORIA</v>
          </cell>
          <cell r="D786" t="str">
            <v>Elementary</v>
          </cell>
          <cell r="E786"/>
          <cell r="F786">
            <v>275.75</v>
          </cell>
          <cell r="G786"/>
          <cell r="H786">
            <v>60095288</v>
          </cell>
          <cell r="I786">
            <v>3588245.77</v>
          </cell>
          <cell r="J786">
            <v>13012.67</v>
          </cell>
          <cell r="K786"/>
          <cell r="L786">
            <v>16.739999999999998</v>
          </cell>
          <cell r="M786">
            <v>11.58</v>
          </cell>
          <cell r="N786">
            <v>3193.18</v>
          </cell>
          <cell r="O786"/>
          <cell r="P786">
            <v>0.25</v>
          </cell>
          <cell r="Q786">
            <v>68.930000000000007</v>
          </cell>
          <cell r="R786"/>
          <cell r="S786">
            <v>0.4713</v>
          </cell>
          <cell r="T786">
            <v>0.4713</v>
          </cell>
          <cell r="U786"/>
          <cell r="V786">
            <v>1691140.23</v>
          </cell>
          <cell r="W786"/>
          <cell r="X786">
            <v>274100.06</v>
          </cell>
          <cell r="Y786">
            <v>1206274.01</v>
          </cell>
          <cell r="Z786">
            <v>3171514.3</v>
          </cell>
          <cell r="AA786">
            <v>0.88386206054107597</v>
          </cell>
          <cell r="AB786">
            <v>60095288</v>
          </cell>
          <cell r="AC786">
            <v>2.96504E-2</v>
          </cell>
          <cell r="AD786">
            <v>1781849.32</v>
          </cell>
          <cell r="AE786">
            <v>42751.19</v>
          </cell>
          <cell r="AF786">
            <v>1733891.42</v>
          </cell>
          <cell r="AG786"/>
          <cell r="AH786">
            <v>108458.7</v>
          </cell>
          <cell r="AI786"/>
          <cell r="AJ786">
            <v>1193677.8400000001</v>
          </cell>
          <cell r="AK786">
            <v>3201669.3200000003</v>
          </cell>
          <cell r="AL786">
            <v>0.89226589403880219</v>
          </cell>
          <cell r="AM786"/>
        </row>
        <row r="787">
          <cell r="A787" t="str">
            <v>4807206900200</v>
          </cell>
          <cell r="B787" t="str">
            <v>PLEASANT HILL SCHOOL DIST 69</v>
          </cell>
          <cell r="C787" t="str">
            <v>PEORIA</v>
          </cell>
          <cell r="D787" t="str">
            <v>Elementary</v>
          </cell>
          <cell r="E787"/>
          <cell r="F787">
            <v>179.47</v>
          </cell>
          <cell r="G787"/>
          <cell r="H787">
            <v>15728344</v>
          </cell>
          <cell r="I787">
            <v>2586523.6</v>
          </cell>
          <cell r="J787">
            <v>14412.01</v>
          </cell>
          <cell r="K787"/>
          <cell r="L787">
            <v>6.08</v>
          </cell>
          <cell r="M787">
            <v>4.2</v>
          </cell>
          <cell r="N787">
            <v>753.77</v>
          </cell>
          <cell r="O787"/>
          <cell r="P787">
            <v>62.09</v>
          </cell>
          <cell r="Q787">
            <v>11143.29</v>
          </cell>
          <cell r="R787"/>
          <cell r="S787">
            <v>0.12870000000000001</v>
          </cell>
          <cell r="T787">
            <v>0.12870000000000001</v>
          </cell>
          <cell r="U787"/>
          <cell r="V787">
            <v>332885.58</v>
          </cell>
          <cell r="W787"/>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cell r="AH787">
            <v>271308.83</v>
          </cell>
          <cell r="AI787"/>
          <cell r="AJ787">
            <v>1587859.28</v>
          </cell>
          <cell r="AK787">
            <v>2115341.0300000003</v>
          </cell>
          <cell r="AL787">
            <v>0.81783171435203617</v>
          </cell>
          <cell r="AM787"/>
        </row>
        <row r="788">
          <cell r="A788" t="str">
            <v>4807207000200</v>
          </cell>
          <cell r="B788" t="str">
            <v>MONROE SCHOOL DIST 70</v>
          </cell>
          <cell r="C788" t="str">
            <v>PEORIA</v>
          </cell>
          <cell r="D788" t="str">
            <v>Elementary</v>
          </cell>
          <cell r="E788"/>
          <cell r="F788">
            <v>284.64</v>
          </cell>
          <cell r="G788"/>
          <cell r="H788">
            <v>50085250</v>
          </cell>
          <cell r="I788">
            <v>3633860.58</v>
          </cell>
          <cell r="J788">
            <v>12766.51</v>
          </cell>
          <cell r="K788"/>
          <cell r="L788">
            <v>13.78</v>
          </cell>
          <cell r="M788">
            <v>9.5399999999999991</v>
          </cell>
          <cell r="N788">
            <v>2715.46</v>
          </cell>
          <cell r="O788"/>
          <cell r="P788">
            <v>6.45</v>
          </cell>
          <cell r="Q788">
            <v>1835.92</v>
          </cell>
          <cell r="R788"/>
          <cell r="S788">
            <v>0.35749999999999998</v>
          </cell>
          <cell r="T788">
            <v>0.35749999999999998</v>
          </cell>
          <cell r="U788"/>
          <cell r="V788">
            <v>1299105.1499999999</v>
          </cell>
          <cell r="W788"/>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cell r="AH788">
            <v>32385.3</v>
          </cell>
          <cell r="AI788"/>
          <cell r="AJ788">
            <v>1005491.43</v>
          </cell>
          <cell r="AK788">
            <v>2639354.79</v>
          </cell>
          <cell r="AL788">
            <v>0.72632252445964784</v>
          </cell>
          <cell r="AM788"/>
        </row>
        <row r="789">
          <cell r="A789" t="str">
            <v>4807215002500</v>
          </cell>
          <cell r="B789" t="str">
            <v>PEORIA SCHOOL DISTRICT 150</v>
          </cell>
          <cell r="C789" t="str">
            <v>PEORIA</v>
          </cell>
          <cell r="D789" t="str">
            <v>Unit</v>
          </cell>
          <cell r="E789"/>
          <cell r="F789">
            <v>12197.55</v>
          </cell>
          <cell r="G789"/>
          <cell r="H789">
            <v>1288773797</v>
          </cell>
          <cell r="I789">
            <v>186779374.77000001</v>
          </cell>
          <cell r="J789">
            <v>15312.85</v>
          </cell>
          <cell r="K789"/>
          <cell r="L789">
            <v>6.89</v>
          </cell>
          <cell r="M789">
            <v>6.89</v>
          </cell>
          <cell r="N789">
            <v>84041.11</v>
          </cell>
          <cell r="O789"/>
          <cell r="P789">
            <v>26.93</v>
          </cell>
          <cell r="Q789">
            <v>328480.02</v>
          </cell>
          <cell r="R789"/>
          <cell r="S789">
            <v>0.22789999999999999</v>
          </cell>
          <cell r="T789">
            <v>0.22789999999999999</v>
          </cell>
          <cell r="U789"/>
          <cell r="V789">
            <v>42567019.509999998</v>
          </cell>
          <cell r="W789"/>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cell r="AH789">
            <v>28518580.699999999</v>
          </cell>
          <cell r="AI789"/>
          <cell r="AJ789">
            <v>66462017.32</v>
          </cell>
          <cell r="AK789">
            <v>153525609.30000001</v>
          </cell>
          <cell r="AL789">
            <v>0.82196232581381823</v>
          </cell>
          <cell r="AM789"/>
        </row>
        <row r="790">
          <cell r="A790" t="str">
            <v>4807226502600</v>
          </cell>
          <cell r="B790" t="str">
            <v>FARMINGTON CENTRAL C U S D 265</v>
          </cell>
          <cell r="C790" t="str">
            <v>PEORIA</v>
          </cell>
          <cell r="D790" t="str">
            <v>Unit</v>
          </cell>
          <cell r="E790"/>
          <cell r="F790">
            <v>1165.6099999999999</v>
          </cell>
          <cell r="G790"/>
          <cell r="H790">
            <v>167867509</v>
          </cell>
          <cell r="I790">
            <v>15302431.859999999</v>
          </cell>
          <cell r="J790">
            <v>13128.26</v>
          </cell>
          <cell r="K790"/>
          <cell r="L790">
            <v>10.96</v>
          </cell>
          <cell r="M790">
            <v>10.96</v>
          </cell>
          <cell r="N790">
            <v>12775.08</v>
          </cell>
          <cell r="O790"/>
          <cell r="P790">
            <v>1.25</v>
          </cell>
          <cell r="Q790">
            <v>1457.01</v>
          </cell>
          <cell r="R790"/>
          <cell r="S790">
            <v>0.436</v>
          </cell>
          <cell r="T790">
            <v>0.436</v>
          </cell>
          <cell r="U790"/>
          <cell r="V790">
            <v>6671860.29</v>
          </cell>
          <cell r="W790"/>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cell r="AH790">
            <v>320953.53000000003</v>
          </cell>
          <cell r="AI790"/>
          <cell r="AJ790">
            <v>4266755.88</v>
          </cell>
          <cell r="AK790">
            <v>11749150.129999999</v>
          </cell>
          <cell r="AL790">
            <v>0.76779627169664777</v>
          </cell>
          <cell r="AM790"/>
        </row>
        <row r="791">
          <cell r="A791" t="str">
            <v>4807230902600</v>
          </cell>
          <cell r="B791" t="str">
            <v>BRIMFIELD C U SCHOOL DIST 309</v>
          </cell>
          <cell r="C791" t="str">
            <v>PEORIA</v>
          </cell>
          <cell r="D791" t="str">
            <v>Unit</v>
          </cell>
          <cell r="E791"/>
          <cell r="F791">
            <v>616.62</v>
          </cell>
          <cell r="G791"/>
          <cell r="H791">
            <v>121783135</v>
          </cell>
          <cell r="I791">
            <v>7715983.96</v>
          </cell>
          <cell r="J791">
            <v>12513.35</v>
          </cell>
          <cell r="K791"/>
          <cell r="L791">
            <v>15.78</v>
          </cell>
          <cell r="M791">
            <v>15.78</v>
          </cell>
          <cell r="N791">
            <v>9730.26</v>
          </cell>
          <cell r="O791"/>
          <cell r="P791">
            <v>13.69</v>
          </cell>
          <cell r="Q791">
            <v>8441.52</v>
          </cell>
          <cell r="R791"/>
          <cell r="S791">
            <v>0.70250000000000001</v>
          </cell>
          <cell r="T791">
            <v>0.70250000000000001</v>
          </cell>
          <cell r="U791"/>
          <cell r="V791">
            <v>5420478.7300000004</v>
          </cell>
          <cell r="W791"/>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cell r="AH791">
            <v>41836.699999999997</v>
          </cell>
          <cell r="AI791"/>
          <cell r="AJ791">
            <v>1249952.95</v>
          </cell>
          <cell r="AK791">
            <v>7049926.7600000007</v>
          </cell>
          <cell r="AL791">
            <v>0.91367825497656951</v>
          </cell>
          <cell r="AM791"/>
        </row>
        <row r="792">
          <cell r="A792" t="str">
            <v>4807231001600</v>
          </cell>
          <cell r="B792" t="str">
            <v>LIMESTONE COMM HIGH SCH DIST 310</v>
          </cell>
          <cell r="C792" t="str">
            <v>PEORIA</v>
          </cell>
          <cell r="D792" t="str">
            <v>High School</v>
          </cell>
          <cell r="E792"/>
          <cell r="F792">
            <v>904.15</v>
          </cell>
          <cell r="G792"/>
          <cell r="H792">
            <v>322217900</v>
          </cell>
          <cell r="I792">
            <v>13219620.779999999</v>
          </cell>
          <cell r="J792">
            <v>14621.04</v>
          </cell>
          <cell r="K792"/>
          <cell r="L792">
            <v>24.37</v>
          </cell>
          <cell r="M792">
            <v>7.49</v>
          </cell>
          <cell r="N792">
            <v>6772.08</v>
          </cell>
          <cell r="O792"/>
          <cell r="P792">
            <v>21.06</v>
          </cell>
          <cell r="Q792">
            <v>19041.39</v>
          </cell>
          <cell r="R792"/>
          <cell r="S792">
            <v>0.25469999999999998</v>
          </cell>
          <cell r="T792">
            <v>0.25469999999999998</v>
          </cell>
          <cell r="U792"/>
          <cell r="V792">
            <v>3367037.41</v>
          </cell>
          <cell r="W792"/>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cell r="AH792">
            <v>316689.59999999998</v>
          </cell>
          <cell r="AI792"/>
          <cell r="AJ792">
            <v>2948647.34</v>
          </cell>
          <cell r="AK792">
            <v>13995801.27</v>
          </cell>
          <cell r="AL792">
            <v>1.0587142780354399</v>
          </cell>
          <cell r="AM792"/>
        </row>
        <row r="793">
          <cell r="A793" t="str">
            <v>4807231600400</v>
          </cell>
          <cell r="B793" t="str">
            <v>LIMESTONE WALTERS C C S DIST 316</v>
          </cell>
          <cell r="C793" t="str">
            <v>PEORIA</v>
          </cell>
          <cell r="D793" t="str">
            <v>Elementary</v>
          </cell>
          <cell r="E793"/>
          <cell r="F793">
            <v>194.14</v>
          </cell>
          <cell r="G793"/>
          <cell r="H793">
            <v>49653869</v>
          </cell>
          <cell r="I793">
            <v>2357039.52</v>
          </cell>
          <cell r="J793">
            <v>12140.92</v>
          </cell>
          <cell r="K793"/>
          <cell r="L793">
            <v>21.06</v>
          </cell>
          <cell r="M793">
            <v>14.58</v>
          </cell>
          <cell r="N793">
            <v>2830.56</v>
          </cell>
          <cell r="O793"/>
          <cell r="P793">
            <v>6.25</v>
          </cell>
          <cell r="Q793">
            <v>1213.3699999999999</v>
          </cell>
          <cell r="R793"/>
          <cell r="S793">
            <v>0.64019999999999999</v>
          </cell>
          <cell r="T793">
            <v>0.64019999999999999</v>
          </cell>
          <cell r="U793"/>
          <cell r="V793">
            <v>1508976.7</v>
          </cell>
          <cell r="W793"/>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cell r="AH793">
            <v>8992.15</v>
          </cell>
          <cell r="AI793"/>
          <cell r="AJ793">
            <v>135735.70000000001</v>
          </cell>
          <cell r="AK793">
            <v>1750004.2999999998</v>
          </cell>
          <cell r="AL793">
            <v>0.74245861605239427</v>
          </cell>
          <cell r="AM793"/>
        </row>
        <row r="794">
          <cell r="A794" t="str">
            <v>4807232102600</v>
          </cell>
          <cell r="B794" t="str">
            <v>IL VALLEY CENTRAL UNIT DIST 321</v>
          </cell>
          <cell r="C794" t="str">
            <v>PEORIA</v>
          </cell>
          <cell r="D794" t="str">
            <v>Unit</v>
          </cell>
          <cell r="E794"/>
          <cell r="F794">
            <v>1924.46</v>
          </cell>
          <cell r="G794"/>
          <cell r="H794">
            <v>271836156</v>
          </cell>
          <cell r="I794">
            <v>25495382.809999999</v>
          </cell>
          <cell r="J794">
            <v>13248.07</v>
          </cell>
          <cell r="K794"/>
          <cell r="L794">
            <v>10.66</v>
          </cell>
          <cell r="M794">
            <v>10.66</v>
          </cell>
          <cell r="N794">
            <v>20514.740000000002</v>
          </cell>
          <cell r="O794"/>
          <cell r="P794">
            <v>2.0099999999999998</v>
          </cell>
          <cell r="Q794">
            <v>3868.16</v>
          </cell>
          <cell r="R794"/>
          <cell r="S794">
            <v>0.41909999999999997</v>
          </cell>
          <cell r="T794">
            <v>0.41909999999999997</v>
          </cell>
          <cell r="U794"/>
          <cell r="V794">
            <v>10685114.93</v>
          </cell>
          <cell r="W794"/>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cell r="AH794">
            <v>416189.76</v>
          </cell>
          <cell r="AI794"/>
          <cell r="AJ794">
            <v>5107214.9000000004</v>
          </cell>
          <cell r="AK794">
            <v>19480644.600000001</v>
          </cell>
          <cell r="AL794">
            <v>0.76408519711887402</v>
          </cell>
          <cell r="AM794"/>
        </row>
        <row r="795">
          <cell r="A795" t="str">
            <v>4807232202600</v>
          </cell>
          <cell r="B795" t="str">
            <v>ELMWOOD C U SCHOOL DISTRICT 322</v>
          </cell>
          <cell r="C795" t="str">
            <v>PEORIA</v>
          </cell>
          <cell r="D795" t="str">
            <v>Unit</v>
          </cell>
          <cell r="E795"/>
          <cell r="F795">
            <v>628.12</v>
          </cell>
          <cell r="G795"/>
          <cell r="H795">
            <v>89329320</v>
          </cell>
          <cell r="I795">
            <v>8032123.8899999997</v>
          </cell>
          <cell r="J795">
            <v>12787.56</v>
          </cell>
          <cell r="K795"/>
          <cell r="L795">
            <v>11.12</v>
          </cell>
          <cell r="M795">
            <v>11.12</v>
          </cell>
          <cell r="N795">
            <v>6984.69</v>
          </cell>
          <cell r="O795"/>
          <cell r="P795">
            <v>0.92</v>
          </cell>
          <cell r="Q795">
            <v>577.87</v>
          </cell>
          <cell r="R795"/>
          <cell r="S795">
            <v>0.4451</v>
          </cell>
          <cell r="T795">
            <v>0.4451</v>
          </cell>
          <cell r="U795"/>
          <cell r="V795">
            <v>3575098.34</v>
          </cell>
          <cell r="W795"/>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cell r="AH795">
            <v>60403.42</v>
          </cell>
          <cell r="AI795"/>
          <cell r="AJ795">
            <v>1836557.18</v>
          </cell>
          <cell r="AK795">
            <v>6208217.8899999997</v>
          </cell>
          <cell r="AL795">
            <v>0.77292357227323594</v>
          </cell>
          <cell r="AM795"/>
        </row>
        <row r="796">
          <cell r="A796" t="str">
            <v>4807232302600</v>
          </cell>
          <cell r="B796" t="str">
            <v>DUNLAP C U SCHOOL DIST 323</v>
          </cell>
          <cell r="C796" t="str">
            <v>PEORIA</v>
          </cell>
          <cell r="D796" t="str">
            <v>Unit</v>
          </cell>
          <cell r="E796"/>
          <cell r="F796">
            <v>4653.75</v>
          </cell>
          <cell r="G796"/>
          <cell r="H796">
            <v>867773243</v>
          </cell>
          <cell r="I796">
            <v>59026308.140000001</v>
          </cell>
          <cell r="J796">
            <v>12683.6</v>
          </cell>
          <cell r="K796"/>
          <cell r="L796">
            <v>14.7</v>
          </cell>
          <cell r="M796">
            <v>14.7</v>
          </cell>
          <cell r="N796">
            <v>68410.12</v>
          </cell>
          <cell r="O796"/>
          <cell r="P796">
            <v>6.86</v>
          </cell>
          <cell r="Q796">
            <v>31924.720000000001</v>
          </cell>
          <cell r="R796"/>
          <cell r="S796">
            <v>0.64670000000000005</v>
          </cell>
          <cell r="T796">
            <v>0.64670000000000005</v>
          </cell>
          <cell r="U796"/>
          <cell r="V796">
            <v>38172313.469999999</v>
          </cell>
          <cell r="W796"/>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cell r="AH796">
            <v>173240</v>
          </cell>
          <cell r="AI796"/>
          <cell r="AJ796">
            <v>3734635.55</v>
          </cell>
          <cell r="AK796">
            <v>44683413.349999994</v>
          </cell>
          <cell r="AL796">
            <v>0.75700843840713894</v>
          </cell>
          <cell r="AM796"/>
        </row>
        <row r="797">
          <cell r="A797" t="str">
            <v>4807232502600</v>
          </cell>
          <cell r="B797" t="str">
            <v>PEORIA HGHTS C U SCH DIST 325</v>
          </cell>
          <cell r="C797" t="str">
            <v>PEORIA</v>
          </cell>
          <cell r="D797" t="str">
            <v>Unit</v>
          </cell>
          <cell r="E797"/>
          <cell r="F797">
            <v>699.75</v>
          </cell>
          <cell r="G797"/>
          <cell r="H797">
            <v>108239808</v>
          </cell>
          <cell r="I797">
            <v>10024273.74</v>
          </cell>
          <cell r="J797">
            <v>14325.5</v>
          </cell>
          <cell r="K797"/>
          <cell r="L797">
            <v>10.79</v>
          </cell>
          <cell r="M797">
            <v>10.79</v>
          </cell>
          <cell r="N797">
            <v>7550.3</v>
          </cell>
          <cell r="O797"/>
          <cell r="P797">
            <v>1.66</v>
          </cell>
          <cell r="Q797">
            <v>1161.58</v>
          </cell>
          <cell r="R797"/>
          <cell r="S797">
            <v>0.4264</v>
          </cell>
          <cell r="T797">
            <v>0.4264</v>
          </cell>
          <cell r="U797"/>
          <cell r="V797">
            <v>4274350.32</v>
          </cell>
          <cell r="W797"/>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cell r="AH797">
            <v>437167.17</v>
          </cell>
          <cell r="AI797"/>
          <cell r="AJ797">
            <v>1355031.61</v>
          </cell>
          <cell r="AK797">
            <v>8509883.8200000003</v>
          </cell>
          <cell r="AL797">
            <v>0.84892771693203983</v>
          </cell>
          <cell r="AM797"/>
        </row>
        <row r="798">
          <cell r="A798" t="str">
            <v>4807232602600</v>
          </cell>
          <cell r="B798" t="str">
            <v>PRINCEVILLE C U SCH DIST 326</v>
          </cell>
          <cell r="C798" t="str">
            <v>PEORIA</v>
          </cell>
          <cell r="D798" t="str">
            <v>Unit</v>
          </cell>
          <cell r="E798"/>
          <cell r="F798">
            <v>641.61</v>
          </cell>
          <cell r="G798"/>
          <cell r="H798">
            <v>103554082</v>
          </cell>
          <cell r="I798">
            <v>8273036.5099999998</v>
          </cell>
          <cell r="J798">
            <v>12894.18</v>
          </cell>
          <cell r="K798"/>
          <cell r="L798">
            <v>12.51</v>
          </cell>
          <cell r="M798">
            <v>12.51</v>
          </cell>
          <cell r="N798">
            <v>8026.54</v>
          </cell>
          <cell r="O798"/>
          <cell r="P798">
            <v>0.18</v>
          </cell>
          <cell r="Q798">
            <v>115.48</v>
          </cell>
          <cell r="R798"/>
          <cell r="S798">
            <v>0.52459999999999996</v>
          </cell>
          <cell r="T798">
            <v>0.52459999999999996</v>
          </cell>
          <cell r="U798"/>
          <cell r="V798">
            <v>4340034.95</v>
          </cell>
          <cell r="W798"/>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cell r="AH798">
            <v>89977.34</v>
          </cell>
          <cell r="AI798"/>
          <cell r="AJ798">
            <v>1911270.79</v>
          </cell>
          <cell r="AK798">
            <v>7354092.1600000001</v>
          </cell>
          <cell r="AL798">
            <v>0.88892296693127981</v>
          </cell>
          <cell r="AM798"/>
        </row>
        <row r="799">
          <cell r="A799" t="str">
            <v>4807232702600</v>
          </cell>
          <cell r="B799" t="str">
            <v>ILLINI BLUFFS CU SCH DIST 327</v>
          </cell>
          <cell r="C799" t="str">
            <v>PEORIA</v>
          </cell>
          <cell r="D799" t="str">
            <v>Unit</v>
          </cell>
          <cell r="E799"/>
          <cell r="F799">
            <v>845.63</v>
          </cell>
          <cell r="G799"/>
          <cell r="H799">
            <v>123229145</v>
          </cell>
          <cell r="I799">
            <v>10860478.890000001</v>
          </cell>
          <cell r="J799">
            <v>12843.06</v>
          </cell>
          <cell r="K799"/>
          <cell r="L799">
            <v>11.34</v>
          </cell>
          <cell r="M799">
            <v>11.34</v>
          </cell>
          <cell r="N799">
            <v>9589.44</v>
          </cell>
          <cell r="O799"/>
          <cell r="P799">
            <v>0.54</v>
          </cell>
          <cell r="Q799">
            <v>456.64</v>
          </cell>
          <cell r="R799"/>
          <cell r="S799">
            <v>0.45760000000000001</v>
          </cell>
          <cell r="T799">
            <v>0.45760000000000001</v>
          </cell>
          <cell r="U799"/>
          <cell r="V799">
            <v>4969755.1399999997</v>
          </cell>
          <cell r="W799"/>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cell r="AH799">
            <v>97048.85</v>
          </cell>
          <cell r="AI799"/>
          <cell r="AJ799">
            <v>1281197.71</v>
          </cell>
          <cell r="AK799">
            <v>10933907.050000001</v>
          </cell>
          <cell r="AL799">
            <v>1.0067610425602513</v>
          </cell>
          <cell r="AM799"/>
        </row>
        <row r="800">
          <cell r="A800" t="str">
            <v>4807232800300</v>
          </cell>
          <cell r="B800" t="str">
            <v>HOLLIS CONS SCHOOL DIST 328</v>
          </cell>
          <cell r="C800" t="str">
            <v>PEORIA</v>
          </cell>
          <cell r="D800" t="str">
            <v>Elementary</v>
          </cell>
          <cell r="E800"/>
          <cell r="F800">
            <v>82.71</v>
          </cell>
          <cell r="G800"/>
          <cell r="H800">
            <v>21566168</v>
          </cell>
          <cell r="I800">
            <v>964807.36</v>
          </cell>
          <cell r="J800">
            <v>11664.94</v>
          </cell>
          <cell r="K800"/>
          <cell r="L800">
            <v>22.35</v>
          </cell>
          <cell r="M800">
            <v>15.47</v>
          </cell>
          <cell r="N800">
            <v>1279.52</v>
          </cell>
          <cell r="O800"/>
          <cell r="P800">
            <v>11.49</v>
          </cell>
          <cell r="Q800">
            <v>950.33</v>
          </cell>
          <cell r="R800"/>
          <cell r="S800">
            <v>0.68679999999999997</v>
          </cell>
          <cell r="T800">
            <v>0.68679999999999997</v>
          </cell>
          <cell r="U800"/>
          <cell r="V800">
            <v>662629.68999999994</v>
          </cell>
          <cell r="W800"/>
          <cell r="X800">
            <v>2861062.89</v>
          </cell>
          <cell r="Y800">
            <v>45852.94000000001</v>
          </cell>
          <cell r="Z800">
            <v>3569545.52</v>
          </cell>
          <cell r="AA800">
            <v>1</v>
          </cell>
          <cell r="AB800">
            <v>21566168</v>
          </cell>
          <cell r="AC800">
            <v>2.1675199999999999E-2</v>
          </cell>
          <cell r="AD800">
            <v>467451</v>
          </cell>
          <cell r="AE800">
            <v>0</v>
          </cell>
          <cell r="AF800">
            <v>662629.68999999994</v>
          </cell>
          <cell r="AG800"/>
          <cell r="AH800">
            <v>5847.78</v>
          </cell>
          <cell r="AI800"/>
          <cell r="AJ800">
            <v>45852.94</v>
          </cell>
          <cell r="AK800">
            <v>3569545.52</v>
          </cell>
          <cell r="AL800">
            <v>3.6997494712312311</v>
          </cell>
          <cell r="AM800"/>
        </row>
        <row r="801">
          <cell r="A801" t="str">
            <v>4900000000093</v>
          </cell>
          <cell r="B801" t="str">
            <v>SAFE SCH-ROCK ISLAND ROE</v>
          </cell>
          <cell r="C801" t="str">
            <v>ROCK ISLAND</v>
          </cell>
          <cell r="D801" t="str">
            <v>Regional</v>
          </cell>
          <cell r="E801"/>
          <cell r="F801">
            <v>10.33</v>
          </cell>
          <cell r="G801"/>
          <cell r="H801">
            <v>0</v>
          </cell>
          <cell r="I801">
            <v>130938.98</v>
          </cell>
          <cell r="J801">
            <v>12675.6</v>
          </cell>
          <cell r="K801"/>
          <cell r="L801">
            <v>0</v>
          </cell>
          <cell r="M801">
            <v>0</v>
          </cell>
          <cell r="N801">
            <v>0</v>
          </cell>
          <cell r="O801"/>
          <cell r="P801">
            <v>0</v>
          </cell>
          <cell r="Q801">
            <v>0</v>
          </cell>
          <cell r="R801"/>
          <cell r="S801">
            <v>0</v>
          </cell>
          <cell r="T801">
            <v>0.1</v>
          </cell>
          <cell r="U801"/>
          <cell r="V801">
            <v>13093.89</v>
          </cell>
          <cell r="W801"/>
          <cell r="X801">
            <v>0</v>
          </cell>
          <cell r="Y801">
            <v>100071.93000000001</v>
          </cell>
          <cell r="Z801">
            <v>113165.82</v>
          </cell>
          <cell r="AA801">
            <v>0.86426379677006804</v>
          </cell>
          <cell r="AB801">
            <v>0</v>
          </cell>
          <cell r="AC801">
            <v>0</v>
          </cell>
          <cell r="AD801">
            <v>0</v>
          </cell>
          <cell r="AE801">
            <v>0</v>
          </cell>
          <cell r="AF801">
            <v>13093.89</v>
          </cell>
          <cell r="AG801"/>
          <cell r="AH801">
            <v>0</v>
          </cell>
          <cell r="AI801"/>
          <cell r="AJ801">
            <v>100071.93</v>
          </cell>
          <cell r="AK801">
            <v>113165.81999999999</v>
          </cell>
          <cell r="AL801">
            <v>0.86426379677006793</v>
          </cell>
          <cell r="AM801"/>
        </row>
        <row r="802">
          <cell r="A802" t="str">
            <v>4908102900200</v>
          </cell>
          <cell r="B802" t="str">
            <v>HAMPTON SCHOOL DISTRICT 29</v>
          </cell>
          <cell r="C802" t="str">
            <v>ROCK ISLAND</v>
          </cell>
          <cell r="D802" t="str">
            <v>Elementary</v>
          </cell>
          <cell r="E802"/>
          <cell r="F802">
            <v>235.5</v>
          </cell>
          <cell r="G802"/>
          <cell r="H802">
            <v>44679040</v>
          </cell>
          <cell r="I802">
            <v>2903423.77</v>
          </cell>
          <cell r="J802">
            <v>12328.76</v>
          </cell>
          <cell r="K802"/>
          <cell r="L802">
            <v>15.38</v>
          </cell>
          <cell r="M802">
            <v>10.64</v>
          </cell>
          <cell r="N802">
            <v>2505.7199999999998</v>
          </cell>
          <cell r="O802"/>
          <cell r="P802">
            <v>2.0699999999999998</v>
          </cell>
          <cell r="Q802">
            <v>487.48</v>
          </cell>
          <cell r="R802"/>
          <cell r="S802">
            <v>0.41799999999999998</v>
          </cell>
          <cell r="T802">
            <v>0.41799999999999998</v>
          </cell>
          <cell r="U802"/>
          <cell r="V802">
            <v>1213631.1299999999</v>
          </cell>
          <cell r="W802"/>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cell r="AH802">
            <v>35438.79</v>
          </cell>
          <cell r="AI802"/>
          <cell r="AJ802">
            <v>723351.46</v>
          </cell>
          <cell r="AK802">
            <v>2105391.6399999997</v>
          </cell>
          <cell r="AL802">
            <v>0.72514100826556216</v>
          </cell>
          <cell r="AM802"/>
        </row>
        <row r="803">
          <cell r="A803" t="str">
            <v>4908103001700</v>
          </cell>
          <cell r="B803" t="str">
            <v>UNITED TWP HS DISTRICT 30</v>
          </cell>
          <cell r="C803" t="str">
            <v>ROCK ISLAND</v>
          </cell>
          <cell r="D803" t="str">
            <v>High School</v>
          </cell>
          <cell r="E803"/>
          <cell r="F803">
            <v>1743.5</v>
          </cell>
          <cell r="G803"/>
          <cell r="H803">
            <v>566477935</v>
          </cell>
          <cell r="I803">
            <v>26578016.850000001</v>
          </cell>
          <cell r="J803">
            <v>15244.05</v>
          </cell>
          <cell r="K803"/>
          <cell r="L803">
            <v>21.31</v>
          </cell>
          <cell r="M803">
            <v>6.55</v>
          </cell>
          <cell r="N803">
            <v>11419.92</v>
          </cell>
          <cell r="O803"/>
          <cell r="P803">
            <v>30.58</v>
          </cell>
          <cell r="Q803">
            <v>53316.23</v>
          </cell>
          <cell r="R803"/>
          <cell r="S803">
            <v>0.21340000000000001</v>
          </cell>
          <cell r="T803">
            <v>0.21340000000000001</v>
          </cell>
          <cell r="U803"/>
          <cell r="V803">
            <v>5671748.79</v>
          </cell>
          <cell r="W803"/>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cell r="AH803">
            <v>1074327.32</v>
          </cell>
          <cell r="AI803"/>
          <cell r="AJ803">
            <v>7854009.2400000002</v>
          </cell>
          <cell r="AK803">
            <v>22092479.399999999</v>
          </cell>
          <cell r="AL803">
            <v>0.83123129632600856</v>
          </cell>
          <cell r="AM803"/>
        </row>
        <row r="804">
          <cell r="A804" t="str">
            <v>4908103400200</v>
          </cell>
          <cell r="B804" t="str">
            <v>SILVIS SCHOOL DISTRICT 34</v>
          </cell>
          <cell r="C804" t="str">
            <v>ROCK ISLAND</v>
          </cell>
          <cell r="D804" t="str">
            <v>Elementary</v>
          </cell>
          <cell r="E804"/>
          <cell r="F804">
            <v>594.13</v>
          </cell>
          <cell r="G804"/>
          <cell r="H804">
            <v>79872340</v>
          </cell>
          <cell r="I804">
            <v>8549821.0099999998</v>
          </cell>
          <cell r="J804">
            <v>14390.48</v>
          </cell>
          <cell r="K804"/>
          <cell r="L804">
            <v>9.34</v>
          </cell>
          <cell r="M804">
            <v>6.46</v>
          </cell>
          <cell r="N804">
            <v>3838.07</v>
          </cell>
          <cell r="O804"/>
          <cell r="P804">
            <v>31.58</v>
          </cell>
          <cell r="Q804">
            <v>18762.62</v>
          </cell>
          <cell r="R804"/>
          <cell r="S804">
            <v>0.20960000000000001</v>
          </cell>
          <cell r="T804">
            <v>0.20960000000000001</v>
          </cell>
          <cell r="U804"/>
          <cell r="V804">
            <v>1792042.48</v>
          </cell>
          <cell r="W804"/>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cell r="AH804">
            <v>509480.38</v>
          </cell>
          <cell r="AI804"/>
          <cell r="AJ804">
            <v>3223654.23</v>
          </cell>
          <cell r="AK804">
            <v>6552395.9499999993</v>
          </cell>
          <cell r="AL804">
            <v>0.76637814316068353</v>
          </cell>
          <cell r="AM804"/>
        </row>
        <row r="805">
          <cell r="A805" t="str">
            <v>4908103600200</v>
          </cell>
          <cell r="B805" t="str">
            <v>CARBON CLIFF-BARSTOW SCH DIST 36</v>
          </cell>
          <cell r="C805" t="str">
            <v>ROCK ISLAND</v>
          </cell>
          <cell r="D805" t="str">
            <v>Elementary</v>
          </cell>
          <cell r="E805"/>
          <cell r="F805">
            <v>263.25</v>
          </cell>
          <cell r="G805"/>
          <cell r="H805">
            <v>28172885</v>
          </cell>
          <cell r="I805">
            <v>3666115.71</v>
          </cell>
          <cell r="J805">
            <v>13926.36</v>
          </cell>
          <cell r="K805"/>
          <cell r="L805">
            <v>7.68</v>
          </cell>
          <cell r="M805">
            <v>5.31</v>
          </cell>
          <cell r="N805">
            <v>1397.85</v>
          </cell>
          <cell r="O805"/>
          <cell r="P805">
            <v>45.83</v>
          </cell>
          <cell r="Q805">
            <v>12064.74</v>
          </cell>
          <cell r="R805"/>
          <cell r="S805">
            <v>0.1653</v>
          </cell>
          <cell r="T805">
            <v>0.1653</v>
          </cell>
          <cell r="U805"/>
          <cell r="V805">
            <v>606008.92000000004</v>
          </cell>
          <cell r="W805"/>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cell r="AH805">
            <v>848360.85</v>
          </cell>
          <cell r="AI805"/>
          <cell r="AJ805">
            <v>1985436.24</v>
          </cell>
          <cell r="AK805">
            <v>2931875.2800000003</v>
          </cell>
          <cell r="AL805">
            <v>0.79972251612320233</v>
          </cell>
          <cell r="AM805"/>
        </row>
        <row r="806">
          <cell r="A806" t="str">
            <v>4908103700200</v>
          </cell>
          <cell r="B806" t="str">
            <v>EAST MOLINE SCHOOL DISTRICT 37</v>
          </cell>
          <cell r="C806" t="str">
            <v>ROCK ISLAND</v>
          </cell>
          <cell r="D806" t="str">
            <v>Elementary</v>
          </cell>
          <cell r="E806"/>
          <cell r="F806">
            <v>2518.71</v>
          </cell>
          <cell r="G806"/>
          <cell r="H806">
            <v>371823062</v>
          </cell>
          <cell r="I806">
            <v>37976055.840000004</v>
          </cell>
          <cell r="J806">
            <v>15077.58</v>
          </cell>
          <cell r="K806"/>
          <cell r="L806">
            <v>9.7899999999999991</v>
          </cell>
          <cell r="M806">
            <v>6.77</v>
          </cell>
          <cell r="N806">
            <v>17051.66</v>
          </cell>
          <cell r="O806"/>
          <cell r="P806">
            <v>28.19</v>
          </cell>
          <cell r="Q806">
            <v>71002.429999999993</v>
          </cell>
          <cell r="R806"/>
          <cell r="S806">
            <v>0.22270000000000001</v>
          </cell>
          <cell r="T806">
            <v>0.22270000000000001</v>
          </cell>
          <cell r="U806"/>
          <cell r="V806">
            <v>8457267.6300000008</v>
          </cell>
          <cell r="W806"/>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cell r="AH806">
            <v>2716928.87</v>
          </cell>
          <cell r="AI806"/>
          <cell r="AJ806">
            <v>14238346.51</v>
          </cell>
          <cell r="AK806">
            <v>31713570.909999996</v>
          </cell>
          <cell r="AL806">
            <v>0.83509385607644482</v>
          </cell>
          <cell r="AM806"/>
        </row>
        <row r="807">
          <cell r="A807" t="str">
            <v>4908104002200</v>
          </cell>
          <cell r="B807" t="str">
            <v>MOLINE UNIT SCHOOL DISTRICT 40</v>
          </cell>
          <cell r="C807" t="str">
            <v>ROCK ISLAND</v>
          </cell>
          <cell r="D807" t="str">
            <v>Unit</v>
          </cell>
          <cell r="E807"/>
          <cell r="F807">
            <v>6914.75</v>
          </cell>
          <cell r="G807"/>
          <cell r="H807">
            <v>890442662</v>
          </cell>
          <cell r="I807">
            <v>101552839.34</v>
          </cell>
          <cell r="J807">
            <v>14686.4</v>
          </cell>
          <cell r="K807"/>
          <cell r="L807">
            <v>8.76</v>
          </cell>
          <cell r="M807">
            <v>8.76</v>
          </cell>
          <cell r="N807">
            <v>60573.21</v>
          </cell>
          <cell r="O807"/>
          <cell r="P807">
            <v>11.02</v>
          </cell>
          <cell r="Q807">
            <v>76200.539999999994</v>
          </cell>
          <cell r="R807"/>
          <cell r="S807">
            <v>0.31659999999999999</v>
          </cell>
          <cell r="T807">
            <v>0.31659999999999999</v>
          </cell>
          <cell r="U807"/>
          <cell r="V807">
            <v>32151628.93</v>
          </cell>
          <cell r="W807"/>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cell r="AH807">
            <v>4556868.51</v>
          </cell>
          <cell r="AI807"/>
          <cell r="AJ807">
            <v>25435560.850000001</v>
          </cell>
          <cell r="AK807">
            <v>77581671.219999999</v>
          </cell>
          <cell r="AL807">
            <v>0.76395373801667643</v>
          </cell>
          <cell r="AM807"/>
        </row>
        <row r="808">
          <cell r="A808" t="str">
            <v>4908104102500</v>
          </cell>
          <cell r="B808" t="str">
            <v>ROCK ISLAND SCHOOL DISTRICT 41</v>
          </cell>
          <cell r="C808" t="str">
            <v>ROCK ISLAND</v>
          </cell>
          <cell r="D808" t="str">
            <v>Unit</v>
          </cell>
          <cell r="E808"/>
          <cell r="F808">
            <v>5863.78</v>
          </cell>
          <cell r="G808"/>
          <cell r="H808">
            <v>575641643</v>
          </cell>
          <cell r="I808">
            <v>86853095.799999997</v>
          </cell>
          <cell r="J808">
            <v>14811.79</v>
          </cell>
          <cell r="K808"/>
          <cell r="L808">
            <v>6.62</v>
          </cell>
          <cell r="M808">
            <v>6.62</v>
          </cell>
          <cell r="N808">
            <v>38818.22</v>
          </cell>
          <cell r="O808"/>
          <cell r="P808">
            <v>29.81</v>
          </cell>
          <cell r="Q808">
            <v>174799.28</v>
          </cell>
          <cell r="R808"/>
          <cell r="S808">
            <v>0.21629999999999999</v>
          </cell>
          <cell r="T808">
            <v>0.21629999999999999</v>
          </cell>
          <cell r="U808"/>
          <cell r="V808">
            <v>18786324.620000001</v>
          </cell>
          <cell r="W808"/>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cell r="AH808">
            <v>6549869.2699999996</v>
          </cell>
          <cell r="AI808"/>
          <cell r="AJ808">
            <v>32675196.530000001</v>
          </cell>
          <cell r="AK808">
            <v>70217921.650000006</v>
          </cell>
          <cell r="AL808">
            <v>0.8084676890699849</v>
          </cell>
          <cell r="AM808"/>
        </row>
        <row r="809">
          <cell r="A809" t="str">
            <v>4908110002600</v>
          </cell>
          <cell r="B809" t="str">
            <v>RIVERDALE C U SCHOOL DIST 100</v>
          </cell>
          <cell r="C809" t="str">
            <v>ROCK ISLAND</v>
          </cell>
          <cell r="D809" t="str">
            <v>Unit</v>
          </cell>
          <cell r="E809"/>
          <cell r="F809">
            <v>1036.6300000000001</v>
          </cell>
          <cell r="G809"/>
          <cell r="H809">
            <v>172009719</v>
          </cell>
          <cell r="I809">
            <v>13031547.66</v>
          </cell>
          <cell r="J809">
            <v>12571.06</v>
          </cell>
          <cell r="K809"/>
          <cell r="L809">
            <v>13.19</v>
          </cell>
          <cell r="M809">
            <v>13.19</v>
          </cell>
          <cell r="N809">
            <v>13673.14</v>
          </cell>
          <cell r="O809"/>
          <cell r="P809">
            <v>1.23</v>
          </cell>
          <cell r="Q809">
            <v>1275.05</v>
          </cell>
          <cell r="R809"/>
          <cell r="S809">
            <v>0.56330000000000002</v>
          </cell>
          <cell r="T809">
            <v>0.56330000000000002</v>
          </cell>
          <cell r="U809"/>
          <cell r="V809">
            <v>7340670.79</v>
          </cell>
          <cell r="W809"/>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cell r="AH809">
            <v>113886.36</v>
          </cell>
          <cell r="AI809"/>
          <cell r="AJ809">
            <v>2245803.69</v>
          </cell>
          <cell r="AK809">
            <v>10664398.01</v>
          </cell>
          <cell r="AL809">
            <v>0.81835237749496903</v>
          </cell>
          <cell r="AM809"/>
        </row>
        <row r="810">
          <cell r="A810" t="str">
            <v>4908120002600</v>
          </cell>
          <cell r="B810" t="str">
            <v>SHERRARD COMM UNIT SCH DIST 200</v>
          </cell>
          <cell r="C810" t="str">
            <v>ROCK ISLAND</v>
          </cell>
          <cell r="D810" t="str">
            <v>Unit</v>
          </cell>
          <cell r="E810"/>
          <cell r="F810">
            <v>1328.61</v>
          </cell>
          <cell r="G810"/>
          <cell r="H810">
            <v>182281085</v>
          </cell>
          <cell r="I810">
            <v>17364112.809999999</v>
          </cell>
          <cell r="J810">
            <v>13069.38</v>
          </cell>
          <cell r="K810"/>
          <cell r="L810">
            <v>10.49</v>
          </cell>
          <cell r="M810">
            <v>10.49</v>
          </cell>
          <cell r="N810">
            <v>13937.11</v>
          </cell>
          <cell r="O810"/>
          <cell r="P810">
            <v>2.52</v>
          </cell>
          <cell r="Q810">
            <v>3348.09</v>
          </cell>
          <cell r="R810"/>
          <cell r="S810">
            <v>0.40960000000000002</v>
          </cell>
          <cell r="T810">
            <v>0.40960000000000002</v>
          </cell>
          <cell r="U810"/>
          <cell r="V810">
            <v>7112340.5999999996</v>
          </cell>
          <cell r="W810"/>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cell r="AH810">
            <v>236291.04</v>
          </cell>
          <cell r="AI810"/>
          <cell r="AJ810">
            <v>5626386.8899999997</v>
          </cell>
          <cell r="AK810">
            <v>13427951.309999999</v>
          </cell>
          <cell r="AL810">
            <v>0.77331629072732333</v>
          </cell>
          <cell r="AM810"/>
        </row>
        <row r="811">
          <cell r="A811" t="str">
            <v>4908130002600</v>
          </cell>
          <cell r="B811" t="str">
            <v>ROCKRIDGE C U SCHOOL DIST 300</v>
          </cell>
          <cell r="C811" t="str">
            <v>ROCK ISLAND</v>
          </cell>
          <cell r="D811" t="str">
            <v>Unit</v>
          </cell>
          <cell r="E811"/>
          <cell r="F811">
            <v>1038.6099999999999</v>
          </cell>
          <cell r="G811"/>
          <cell r="H811">
            <v>228105167</v>
          </cell>
          <cell r="I811">
            <v>12820798.880000001</v>
          </cell>
          <cell r="J811">
            <v>12344.18</v>
          </cell>
          <cell r="K811"/>
          <cell r="L811">
            <v>17.79</v>
          </cell>
          <cell r="M811">
            <v>17.79</v>
          </cell>
          <cell r="N811">
            <v>18476.87</v>
          </cell>
          <cell r="O811"/>
          <cell r="P811">
            <v>32.6</v>
          </cell>
          <cell r="Q811">
            <v>33858.68</v>
          </cell>
          <cell r="R811"/>
          <cell r="S811">
            <v>0.79400000000000004</v>
          </cell>
          <cell r="T811">
            <v>0.79400000000000004</v>
          </cell>
          <cell r="U811"/>
          <cell r="V811">
            <v>10179714.310000001</v>
          </cell>
          <cell r="W811"/>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cell r="AH811">
            <v>73413.34</v>
          </cell>
          <cell r="AI811"/>
          <cell r="AJ811">
            <v>1357415.34</v>
          </cell>
          <cell r="AK811">
            <v>12777195.970000001</v>
          </cell>
          <cell r="AL811">
            <v>0.99659904890419748</v>
          </cell>
          <cell r="AM811"/>
        </row>
        <row r="812">
          <cell r="A812" t="str">
            <v>5000000000093</v>
          </cell>
          <cell r="B812" t="str">
            <v>SAFE SCH-ST CLAIR ROE</v>
          </cell>
          <cell r="C812" t="str">
            <v>ST CLAIR</v>
          </cell>
          <cell r="D812" t="str">
            <v>Regional</v>
          </cell>
          <cell r="E812"/>
          <cell r="F812">
            <v>62</v>
          </cell>
          <cell r="G812"/>
          <cell r="H812">
            <v>0</v>
          </cell>
          <cell r="I812">
            <v>865877.28</v>
          </cell>
          <cell r="J812">
            <v>13965.76</v>
          </cell>
          <cell r="K812"/>
          <cell r="L812">
            <v>0</v>
          </cell>
          <cell r="M812">
            <v>0</v>
          </cell>
          <cell r="N812">
            <v>0</v>
          </cell>
          <cell r="O812"/>
          <cell r="P812">
            <v>0</v>
          </cell>
          <cell r="Q812">
            <v>0</v>
          </cell>
          <cell r="R812"/>
          <cell r="S812">
            <v>0</v>
          </cell>
          <cell r="T812">
            <v>0.1</v>
          </cell>
          <cell r="U812"/>
          <cell r="V812">
            <v>86587.72</v>
          </cell>
          <cell r="W812"/>
          <cell r="X812">
            <v>0</v>
          </cell>
          <cell r="Y812">
            <v>408676.80000000005</v>
          </cell>
          <cell r="Z812">
            <v>495264.52</v>
          </cell>
          <cell r="AA812">
            <v>0.571980038556965</v>
          </cell>
          <cell r="AB812">
            <v>0</v>
          </cell>
          <cell r="AC812">
            <v>0</v>
          </cell>
          <cell r="AD812">
            <v>0</v>
          </cell>
          <cell r="AE812">
            <v>0</v>
          </cell>
          <cell r="AF812">
            <v>86587.72</v>
          </cell>
          <cell r="AG812"/>
          <cell r="AH812">
            <v>0</v>
          </cell>
          <cell r="AI812"/>
          <cell r="AJ812">
            <v>408676.8</v>
          </cell>
          <cell r="AK812">
            <v>495264.52</v>
          </cell>
          <cell r="AL812">
            <v>0.571980038556965</v>
          </cell>
          <cell r="AM812"/>
        </row>
        <row r="813">
          <cell r="A813" t="str">
            <v>5008200902600</v>
          </cell>
          <cell r="B813" t="str">
            <v>LEBANON COMM UNIT SCH DIST 9</v>
          </cell>
          <cell r="C813" t="str">
            <v>ST CLAIR</v>
          </cell>
          <cell r="D813" t="str">
            <v>Unit</v>
          </cell>
          <cell r="E813"/>
          <cell r="F813">
            <v>510.2</v>
          </cell>
          <cell r="G813"/>
          <cell r="H813">
            <v>87550717</v>
          </cell>
          <cell r="I813">
            <v>7025256.3899999997</v>
          </cell>
          <cell r="J813">
            <v>13769.61</v>
          </cell>
          <cell r="K813"/>
          <cell r="L813">
            <v>12.46</v>
          </cell>
          <cell r="M813">
            <v>12.46</v>
          </cell>
          <cell r="N813">
            <v>6357.09</v>
          </cell>
          <cell r="O813"/>
          <cell r="P813">
            <v>0.14000000000000001</v>
          </cell>
          <cell r="Q813">
            <v>71.42</v>
          </cell>
          <cell r="R813"/>
          <cell r="S813">
            <v>0.52170000000000005</v>
          </cell>
          <cell r="T813">
            <v>0.52170000000000005</v>
          </cell>
          <cell r="U813"/>
          <cell r="V813">
            <v>3665076.25</v>
          </cell>
          <cell r="W813"/>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cell r="AH813">
            <v>216625.16</v>
          </cell>
          <cell r="AI813"/>
          <cell r="AJ813">
            <v>1763355.07</v>
          </cell>
          <cell r="AK813">
            <v>6119832.8900000006</v>
          </cell>
          <cell r="AL813">
            <v>0.87111879627783961</v>
          </cell>
          <cell r="AM813"/>
        </row>
        <row r="814">
          <cell r="A814" t="str">
            <v>5008201902600</v>
          </cell>
          <cell r="B814" t="str">
            <v>MASCOUTAH C U DISTRICT 19</v>
          </cell>
          <cell r="C814" t="str">
            <v>ST CLAIR</v>
          </cell>
          <cell r="D814" t="str">
            <v>Unit</v>
          </cell>
          <cell r="E814"/>
          <cell r="F814">
            <v>4036.29</v>
          </cell>
          <cell r="G814"/>
          <cell r="H814">
            <v>271237779</v>
          </cell>
          <cell r="I814">
            <v>51299929.409999996</v>
          </cell>
          <cell r="J814">
            <v>12709.67</v>
          </cell>
          <cell r="K814"/>
          <cell r="L814">
            <v>5.28</v>
          </cell>
          <cell r="M814">
            <v>5.28</v>
          </cell>
          <cell r="N814">
            <v>21311.61</v>
          </cell>
          <cell r="O814"/>
          <cell r="P814">
            <v>46.24</v>
          </cell>
          <cell r="Q814">
            <v>186638.04</v>
          </cell>
          <cell r="R814"/>
          <cell r="S814">
            <v>0.16420000000000001</v>
          </cell>
          <cell r="T814">
            <v>0.16420000000000001</v>
          </cell>
          <cell r="U814"/>
          <cell r="V814">
            <v>8423448.4000000004</v>
          </cell>
          <cell r="W814"/>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cell r="AH814">
            <v>158685</v>
          </cell>
          <cell r="AI814"/>
          <cell r="AJ814">
            <v>23802351.09</v>
          </cell>
          <cell r="AK814">
            <v>32996197.619999997</v>
          </cell>
          <cell r="AL814">
            <v>0.64320161839380585</v>
          </cell>
          <cell r="AM814"/>
        </row>
        <row r="815">
          <cell r="A815" t="str">
            <v>5008203000300</v>
          </cell>
          <cell r="B815" t="str">
            <v>ST LIBORY CONS SCH DIST 30</v>
          </cell>
          <cell r="C815" t="str">
            <v>ST CLAIR</v>
          </cell>
          <cell r="D815" t="str">
            <v>Elementary</v>
          </cell>
          <cell r="E815"/>
          <cell r="F815">
            <v>65.5</v>
          </cell>
          <cell r="G815"/>
          <cell r="H815">
            <v>13445128</v>
          </cell>
          <cell r="I815">
            <v>797455.47</v>
          </cell>
          <cell r="J815">
            <v>12174.89</v>
          </cell>
          <cell r="K815"/>
          <cell r="L815">
            <v>16.86</v>
          </cell>
          <cell r="M815">
            <v>11.67</v>
          </cell>
          <cell r="N815">
            <v>764.38</v>
          </cell>
          <cell r="O815"/>
          <cell r="P815">
            <v>0.16</v>
          </cell>
          <cell r="Q815">
            <v>10.48</v>
          </cell>
          <cell r="R815"/>
          <cell r="S815">
            <v>0.47649999999999998</v>
          </cell>
          <cell r="T815">
            <v>0.47649999999999998</v>
          </cell>
          <cell r="U815"/>
          <cell r="V815">
            <v>379987.53</v>
          </cell>
          <cell r="W815"/>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cell r="AH815">
            <v>7999.72</v>
          </cell>
          <cell r="AI815"/>
          <cell r="AJ815">
            <v>269923.51</v>
          </cell>
          <cell r="AK815">
            <v>737575.15999999992</v>
          </cell>
          <cell r="AL815">
            <v>0.92491077903070873</v>
          </cell>
          <cell r="AM815"/>
        </row>
        <row r="816">
          <cell r="A816" t="str">
            <v>5008204002600</v>
          </cell>
          <cell r="B816" t="str">
            <v>MARISSA C U SCH DIST 40</v>
          </cell>
          <cell r="C816" t="str">
            <v>ST CLAIR</v>
          </cell>
          <cell r="D816" t="str">
            <v>Unit</v>
          </cell>
          <cell r="E816"/>
          <cell r="F816">
            <v>487.38</v>
          </cell>
          <cell r="G816"/>
          <cell r="H816">
            <v>39725167</v>
          </cell>
          <cell r="I816">
            <v>6808977.7599999998</v>
          </cell>
          <cell r="J816">
            <v>13970.57</v>
          </cell>
          <cell r="K816"/>
          <cell r="L816">
            <v>5.83</v>
          </cell>
          <cell r="M816">
            <v>5.83</v>
          </cell>
          <cell r="N816">
            <v>2841.42</v>
          </cell>
          <cell r="O816"/>
          <cell r="P816">
            <v>39.06</v>
          </cell>
          <cell r="Q816">
            <v>19037.060000000001</v>
          </cell>
          <cell r="R816"/>
          <cell r="S816">
            <v>0.1845</v>
          </cell>
          <cell r="T816">
            <v>0.1845</v>
          </cell>
          <cell r="U816"/>
          <cell r="V816">
            <v>1256256.3899999999</v>
          </cell>
          <cell r="W816"/>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cell r="AH816">
            <v>407562.38</v>
          </cell>
          <cell r="AI816"/>
          <cell r="AJ816">
            <v>3251022.68</v>
          </cell>
          <cell r="AK816">
            <v>5354916.62</v>
          </cell>
          <cell r="AL816">
            <v>0.78644942144736862</v>
          </cell>
          <cell r="AM816"/>
        </row>
        <row r="817">
          <cell r="A817" t="str">
            <v>5008206002600</v>
          </cell>
          <cell r="B817" t="str">
            <v>NEW ATHENS C U SCHOOL DIST 60</v>
          </cell>
          <cell r="C817" t="str">
            <v>ST CLAIR</v>
          </cell>
          <cell r="D817" t="str">
            <v>Unit</v>
          </cell>
          <cell r="E817"/>
          <cell r="F817">
            <v>465.45</v>
          </cell>
          <cell r="G817"/>
          <cell r="H817">
            <v>67351041</v>
          </cell>
          <cell r="I817">
            <v>6295032.2699999996</v>
          </cell>
          <cell r="J817">
            <v>13524.61</v>
          </cell>
          <cell r="K817"/>
          <cell r="L817">
            <v>10.69</v>
          </cell>
          <cell r="M817">
            <v>10.69</v>
          </cell>
          <cell r="N817">
            <v>4975.66</v>
          </cell>
          <cell r="O817"/>
          <cell r="P817">
            <v>1.93</v>
          </cell>
          <cell r="Q817">
            <v>898.31</v>
          </cell>
          <cell r="R817"/>
          <cell r="S817">
            <v>0.42080000000000001</v>
          </cell>
          <cell r="T817">
            <v>0.42080000000000001</v>
          </cell>
          <cell r="U817"/>
          <cell r="V817">
            <v>2648949.5699999998</v>
          </cell>
          <cell r="W817"/>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cell r="AH817">
            <v>127349.91</v>
          </cell>
          <cell r="AI817"/>
          <cell r="AJ817">
            <v>1356088.57</v>
          </cell>
          <cell r="AK817">
            <v>4917282.6800000006</v>
          </cell>
          <cell r="AL817">
            <v>0.78113700916738926</v>
          </cell>
          <cell r="AM817"/>
        </row>
        <row r="818">
          <cell r="A818" t="str">
            <v>5008207000400</v>
          </cell>
          <cell r="B818" t="str">
            <v>FREEBURG C C SCHOOL DIST 70</v>
          </cell>
          <cell r="C818" t="str">
            <v>ST CLAIR</v>
          </cell>
          <cell r="D818" t="str">
            <v>Elementary</v>
          </cell>
          <cell r="E818"/>
          <cell r="F818">
            <v>773.25</v>
          </cell>
          <cell r="G818"/>
          <cell r="H818">
            <v>175863185</v>
          </cell>
          <cell r="I818">
            <v>9712183.2200000007</v>
          </cell>
          <cell r="J818">
            <v>12560.21</v>
          </cell>
          <cell r="K818"/>
          <cell r="L818">
            <v>18.100000000000001</v>
          </cell>
          <cell r="M818">
            <v>12.53</v>
          </cell>
          <cell r="N818">
            <v>9688.82</v>
          </cell>
          <cell r="O818"/>
          <cell r="P818">
            <v>0.2</v>
          </cell>
          <cell r="Q818">
            <v>154.65</v>
          </cell>
          <cell r="R818"/>
          <cell r="S818">
            <v>0.52569999999999995</v>
          </cell>
          <cell r="T818">
            <v>0.52569999999999995</v>
          </cell>
          <cell r="U818"/>
          <cell r="V818">
            <v>5105694.71</v>
          </cell>
          <cell r="W818"/>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cell r="AH818">
            <v>97674.89</v>
          </cell>
          <cell r="AI818"/>
          <cell r="AJ818">
            <v>1474211.12</v>
          </cell>
          <cell r="AK818">
            <v>7354639.0700000003</v>
          </cell>
          <cell r="AL818">
            <v>0.75725909441811368</v>
          </cell>
          <cell r="AM818"/>
        </row>
        <row r="819">
          <cell r="A819" t="str">
            <v>5008207701600</v>
          </cell>
          <cell r="B819" t="str">
            <v>FREEBURG COMM H S DIST 77</v>
          </cell>
          <cell r="C819" t="str">
            <v>ST CLAIR</v>
          </cell>
          <cell r="D819" t="str">
            <v>High School</v>
          </cell>
          <cell r="E819"/>
          <cell r="F819">
            <v>685.65</v>
          </cell>
          <cell r="G819"/>
          <cell r="H819">
            <v>302549194</v>
          </cell>
          <cell r="I819">
            <v>9502471.4100000001</v>
          </cell>
          <cell r="J819">
            <v>13859.07</v>
          </cell>
          <cell r="K819"/>
          <cell r="L819">
            <v>31.83</v>
          </cell>
          <cell r="M819">
            <v>9.7899999999999991</v>
          </cell>
          <cell r="N819">
            <v>6712.51</v>
          </cell>
          <cell r="O819"/>
          <cell r="P819">
            <v>5.24</v>
          </cell>
          <cell r="Q819">
            <v>3592.8</v>
          </cell>
          <cell r="R819"/>
          <cell r="S819">
            <v>0.371</v>
          </cell>
          <cell r="T819">
            <v>0.371</v>
          </cell>
          <cell r="U819"/>
          <cell r="V819">
            <v>3525416.89</v>
          </cell>
          <cell r="W819"/>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cell r="AH819">
            <v>32184.3</v>
          </cell>
          <cell r="AI819"/>
          <cell r="AJ819">
            <v>1705540.6</v>
          </cell>
          <cell r="AK819">
            <v>7026831.4900000002</v>
          </cell>
          <cell r="AL819">
            <v>0.73947409961215549</v>
          </cell>
          <cell r="AM819"/>
        </row>
        <row r="820">
          <cell r="A820" t="str">
            <v>5008208500200</v>
          </cell>
          <cell r="B820" t="str">
            <v>SHILOH VILLAGE SCHOOL DIST 85</v>
          </cell>
          <cell r="C820" t="str">
            <v>ST CLAIR</v>
          </cell>
          <cell r="D820" t="str">
            <v>Elementary</v>
          </cell>
          <cell r="E820"/>
          <cell r="F820">
            <v>566.25</v>
          </cell>
          <cell r="G820"/>
          <cell r="H820">
            <v>95630309</v>
          </cell>
          <cell r="I820">
            <v>7155075.29</v>
          </cell>
          <cell r="J820">
            <v>12635.89</v>
          </cell>
          <cell r="K820"/>
          <cell r="L820">
            <v>13.36</v>
          </cell>
          <cell r="M820">
            <v>9.24</v>
          </cell>
          <cell r="N820">
            <v>5232.1499999999996</v>
          </cell>
          <cell r="O820"/>
          <cell r="P820">
            <v>8.06</v>
          </cell>
          <cell r="Q820">
            <v>4563.97</v>
          </cell>
          <cell r="R820"/>
          <cell r="S820">
            <v>0.34160000000000001</v>
          </cell>
          <cell r="T820">
            <v>0.34160000000000001</v>
          </cell>
          <cell r="U820"/>
          <cell r="V820">
            <v>2444173.71</v>
          </cell>
          <cell r="W820"/>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cell r="AH820">
            <v>70759.34</v>
          </cell>
          <cell r="AI820"/>
          <cell r="AJ820">
            <v>2393291.19</v>
          </cell>
          <cell r="AK820">
            <v>4912739.9499999993</v>
          </cell>
          <cell r="AL820">
            <v>0.68660912022352727</v>
          </cell>
          <cell r="AM820"/>
        </row>
        <row r="821">
          <cell r="A821" t="str">
            <v>5008209000400</v>
          </cell>
          <cell r="B821" t="str">
            <v>O FALLON C C SCHOOL DIST 90</v>
          </cell>
          <cell r="C821" t="str">
            <v>ST CLAIR</v>
          </cell>
          <cell r="D821" t="str">
            <v>Elementary</v>
          </cell>
          <cell r="E821"/>
          <cell r="F821">
            <v>3869.75</v>
          </cell>
          <cell r="G821"/>
          <cell r="H821">
            <v>735483390</v>
          </cell>
          <cell r="I821">
            <v>48086987.359999999</v>
          </cell>
          <cell r="J821">
            <v>12426.38</v>
          </cell>
          <cell r="K821"/>
          <cell r="L821">
            <v>15.29</v>
          </cell>
          <cell r="M821">
            <v>10.58</v>
          </cell>
          <cell r="N821">
            <v>40941.949999999997</v>
          </cell>
          <cell r="O821"/>
          <cell r="P821">
            <v>2.25</v>
          </cell>
          <cell r="Q821">
            <v>8706.93</v>
          </cell>
          <cell r="R821"/>
          <cell r="S821">
            <v>0.41460000000000002</v>
          </cell>
          <cell r="T821">
            <v>0.41460000000000002</v>
          </cell>
          <cell r="U821"/>
          <cell r="V821">
            <v>19936864.949999999</v>
          </cell>
          <cell r="W821"/>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cell r="AH821">
            <v>306342.96000000002</v>
          </cell>
          <cell r="AI821"/>
          <cell r="AJ821">
            <v>11196814.15</v>
          </cell>
          <cell r="AK821">
            <v>31661500.159999996</v>
          </cell>
          <cell r="AL821">
            <v>0.65842137131545175</v>
          </cell>
          <cell r="AM821"/>
        </row>
        <row r="822">
          <cell r="A822" t="str">
            <v>5008210400200</v>
          </cell>
          <cell r="B822" t="str">
            <v>CENTRAL SCHOOL DIST 104</v>
          </cell>
          <cell r="C822" t="str">
            <v>ST CLAIR</v>
          </cell>
          <cell r="D822" t="str">
            <v>Elementary</v>
          </cell>
          <cell r="E822"/>
          <cell r="F822">
            <v>570</v>
          </cell>
          <cell r="G822"/>
          <cell r="H822">
            <v>188918784</v>
          </cell>
          <cell r="I822">
            <v>7793262.9000000004</v>
          </cell>
          <cell r="J822">
            <v>13672.39</v>
          </cell>
          <cell r="K822"/>
          <cell r="L822">
            <v>24.24</v>
          </cell>
          <cell r="M822">
            <v>16.78</v>
          </cell>
          <cell r="N822">
            <v>9564.6</v>
          </cell>
          <cell r="O822"/>
          <cell r="P822">
            <v>22.09</v>
          </cell>
          <cell r="Q822">
            <v>12591.3</v>
          </cell>
          <cell r="R822"/>
          <cell r="S822">
            <v>0.75019999999999998</v>
          </cell>
          <cell r="T822">
            <v>0.75019999999999998</v>
          </cell>
          <cell r="U822"/>
          <cell r="V822">
            <v>5846505.8200000003</v>
          </cell>
          <cell r="W822"/>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cell r="AH822">
            <v>241373</v>
          </cell>
          <cell r="AI822"/>
          <cell r="AJ822">
            <v>758581.48</v>
          </cell>
          <cell r="AK822">
            <v>6731574.2699999996</v>
          </cell>
          <cell r="AL822">
            <v>0.86376840565714774</v>
          </cell>
          <cell r="AM822"/>
        </row>
        <row r="823">
          <cell r="A823" t="str">
            <v>5008210500200</v>
          </cell>
          <cell r="B823" t="str">
            <v>PONTIAC-W HOLLIDAY SCH DIST 105</v>
          </cell>
          <cell r="C823" t="str">
            <v>ST CLAIR</v>
          </cell>
          <cell r="D823" t="str">
            <v>Elementary</v>
          </cell>
          <cell r="E823"/>
          <cell r="F823">
            <v>630.23</v>
          </cell>
          <cell r="G823"/>
          <cell r="H823">
            <v>248444183</v>
          </cell>
          <cell r="I823">
            <v>8385012.5199999996</v>
          </cell>
          <cell r="J823">
            <v>13304.68</v>
          </cell>
          <cell r="K823"/>
          <cell r="L823">
            <v>29.62</v>
          </cell>
          <cell r="M823">
            <v>20.5</v>
          </cell>
          <cell r="N823">
            <v>12919.71</v>
          </cell>
          <cell r="O823"/>
          <cell r="P823">
            <v>70.89</v>
          </cell>
          <cell r="Q823">
            <v>44677</v>
          </cell>
          <cell r="R823"/>
          <cell r="S823">
            <v>0.88680000000000003</v>
          </cell>
          <cell r="T823">
            <v>0.88680000000000003</v>
          </cell>
          <cell r="U823"/>
          <cell r="V823">
            <v>7435829.0999999996</v>
          </cell>
          <cell r="W823"/>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cell r="AH823">
            <v>221260.52</v>
          </cell>
          <cell r="AI823"/>
          <cell r="AJ823">
            <v>677467.62</v>
          </cell>
          <cell r="AK823">
            <v>9086691.0299999993</v>
          </cell>
          <cell r="AL823">
            <v>1.0836824641974416</v>
          </cell>
          <cell r="AM823"/>
        </row>
        <row r="824">
          <cell r="A824" t="str">
            <v>5008211000400</v>
          </cell>
          <cell r="B824" t="str">
            <v>GRANT COMM CONS SCH DIST 110</v>
          </cell>
          <cell r="C824" t="str">
            <v>ST CLAIR</v>
          </cell>
          <cell r="D824" t="str">
            <v>Elementary</v>
          </cell>
          <cell r="E824"/>
          <cell r="F824">
            <v>541.14</v>
          </cell>
          <cell r="G824"/>
          <cell r="H824">
            <v>112945759</v>
          </cell>
          <cell r="I824">
            <v>7600122.0300000003</v>
          </cell>
          <cell r="J824">
            <v>14044.65</v>
          </cell>
          <cell r="K824"/>
          <cell r="L824">
            <v>14.86</v>
          </cell>
          <cell r="M824">
            <v>10.28</v>
          </cell>
          <cell r="N824">
            <v>5562.91</v>
          </cell>
          <cell r="O824"/>
          <cell r="P824">
            <v>3.24</v>
          </cell>
          <cell r="Q824">
            <v>1753.29</v>
          </cell>
          <cell r="R824"/>
          <cell r="S824">
            <v>0.39789999999999998</v>
          </cell>
          <cell r="T824">
            <v>0.39789999999999998</v>
          </cell>
          <cell r="U824"/>
          <cell r="V824">
            <v>3024088.55</v>
          </cell>
          <cell r="W824"/>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cell r="AH824">
            <v>386345.46</v>
          </cell>
          <cell r="AI824"/>
          <cell r="AJ824">
            <v>1930970.65</v>
          </cell>
          <cell r="AK824">
            <v>5611376.4699999997</v>
          </cell>
          <cell r="AL824">
            <v>0.73832715420228578</v>
          </cell>
          <cell r="AM824"/>
        </row>
        <row r="825">
          <cell r="A825" t="str">
            <v>5008211300200</v>
          </cell>
          <cell r="B825" t="str">
            <v>WOLF BRANCH SCH DIST 113</v>
          </cell>
          <cell r="C825" t="str">
            <v>ST CLAIR</v>
          </cell>
          <cell r="D825" t="str">
            <v>Elementary</v>
          </cell>
          <cell r="E825"/>
          <cell r="F825">
            <v>756.25</v>
          </cell>
          <cell r="G825"/>
          <cell r="H825">
            <v>191231104</v>
          </cell>
          <cell r="I825">
            <v>9372062.9199999999</v>
          </cell>
          <cell r="J825">
            <v>12392.81</v>
          </cell>
          <cell r="K825"/>
          <cell r="L825">
            <v>20.399999999999999</v>
          </cell>
          <cell r="M825">
            <v>14.12</v>
          </cell>
          <cell r="N825">
            <v>10678.25</v>
          </cell>
          <cell r="O825"/>
          <cell r="P825">
            <v>4.16</v>
          </cell>
          <cell r="Q825">
            <v>3146</v>
          </cell>
          <cell r="R825"/>
          <cell r="S825">
            <v>0.61519999999999997</v>
          </cell>
          <cell r="T825">
            <v>0.61519999999999997</v>
          </cell>
          <cell r="U825"/>
          <cell r="V825">
            <v>5765693.0999999996</v>
          </cell>
          <cell r="W825"/>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cell r="AH825">
            <v>41367.919999999998</v>
          </cell>
          <cell r="AI825"/>
          <cell r="AJ825">
            <v>1263373.21</v>
          </cell>
          <cell r="AK825">
            <v>7126105.3299999991</v>
          </cell>
          <cell r="AL825">
            <v>0.76035611271803105</v>
          </cell>
          <cell r="AM825"/>
        </row>
        <row r="826">
          <cell r="A826" t="str">
            <v>5008211500200</v>
          </cell>
          <cell r="B826" t="str">
            <v>WHITESIDE SCHOOL DIST 115</v>
          </cell>
          <cell r="C826" t="str">
            <v>ST CLAIR</v>
          </cell>
          <cell r="D826" t="str">
            <v>Elementary</v>
          </cell>
          <cell r="E826"/>
          <cell r="F826">
            <v>1148.23</v>
          </cell>
          <cell r="G826"/>
          <cell r="H826">
            <v>247790790</v>
          </cell>
          <cell r="I826">
            <v>15460250.08</v>
          </cell>
          <cell r="J826">
            <v>13464.41</v>
          </cell>
          <cell r="K826"/>
          <cell r="L826">
            <v>16.02</v>
          </cell>
          <cell r="M826">
            <v>11.09</v>
          </cell>
          <cell r="N826">
            <v>12733.87</v>
          </cell>
          <cell r="O826"/>
          <cell r="P826">
            <v>0.98</v>
          </cell>
          <cell r="Q826">
            <v>1125.26</v>
          </cell>
          <cell r="R826"/>
          <cell r="S826">
            <v>0.44340000000000002</v>
          </cell>
          <cell r="T826">
            <v>0.44340000000000002</v>
          </cell>
          <cell r="U826"/>
          <cell r="V826">
            <v>6855074.8799999999</v>
          </cell>
          <cell r="W826"/>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cell r="AH826">
            <v>453294.96</v>
          </cell>
          <cell r="AI826"/>
          <cell r="AJ826">
            <v>3948238.31</v>
          </cell>
          <cell r="AK826">
            <v>11087665.880000001</v>
          </cell>
          <cell r="AL826">
            <v>0.71717247926949446</v>
          </cell>
          <cell r="AM826"/>
        </row>
        <row r="827">
          <cell r="A827" t="str">
            <v>5008211600200</v>
          </cell>
          <cell r="B827" t="str">
            <v>HIGH MOUNT SCHOOL DIST 116</v>
          </cell>
          <cell r="C827" t="str">
            <v>ST CLAIR</v>
          </cell>
          <cell r="D827" t="str">
            <v>Elementary</v>
          </cell>
          <cell r="E827"/>
          <cell r="F827">
            <v>326.95999999999998</v>
          </cell>
          <cell r="G827"/>
          <cell r="H827">
            <v>48161630</v>
          </cell>
          <cell r="I827">
            <v>4601249.76</v>
          </cell>
          <cell r="J827">
            <v>14072.82</v>
          </cell>
          <cell r="K827"/>
          <cell r="L827">
            <v>10.46</v>
          </cell>
          <cell r="M827">
            <v>7.24</v>
          </cell>
          <cell r="N827">
            <v>2367.19</v>
          </cell>
          <cell r="O827"/>
          <cell r="P827">
            <v>23.42</v>
          </cell>
          <cell r="Q827">
            <v>7657.4</v>
          </cell>
          <cell r="R827"/>
          <cell r="S827">
            <v>0.24340000000000001</v>
          </cell>
          <cell r="T827">
            <v>0.24340000000000001</v>
          </cell>
          <cell r="U827"/>
          <cell r="V827">
            <v>1119944.19</v>
          </cell>
          <cell r="W827"/>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cell r="AH827">
            <v>257366.98</v>
          </cell>
          <cell r="AI827"/>
          <cell r="AJ827">
            <v>2290209.23</v>
          </cell>
          <cell r="AK827">
            <v>3674179.98</v>
          </cell>
          <cell r="AL827">
            <v>0.79851783138153321</v>
          </cell>
          <cell r="AM827"/>
        </row>
        <row r="828">
          <cell r="A828" t="str">
            <v>5008211800200</v>
          </cell>
          <cell r="B828" t="str">
            <v>BELLEVILLE SCHOOL DIST 118</v>
          </cell>
          <cell r="C828" t="str">
            <v>ST CLAIR</v>
          </cell>
          <cell r="D828" t="str">
            <v>Elementary</v>
          </cell>
          <cell r="E828"/>
          <cell r="F828">
            <v>3305.21</v>
          </cell>
          <cell r="G828"/>
          <cell r="H828">
            <v>357590779</v>
          </cell>
          <cell r="I828">
            <v>46868965.390000001</v>
          </cell>
          <cell r="J828">
            <v>14180.32</v>
          </cell>
          <cell r="K828"/>
          <cell r="L828">
            <v>7.62</v>
          </cell>
          <cell r="M828">
            <v>5.27</v>
          </cell>
          <cell r="N828">
            <v>17418.45</v>
          </cell>
          <cell r="O828"/>
          <cell r="P828">
            <v>46.37</v>
          </cell>
          <cell r="Q828">
            <v>153262.57999999999</v>
          </cell>
          <cell r="R828"/>
          <cell r="S828">
            <v>0.16389999999999999</v>
          </cell>
          <cell r="T828">
            <v>0.16389999999999999</v>
          </cell>
          <cell r="U828"/>
          <cell r="V828">
            <v>7681823.4199999999</v>
          </cell>
          <cell r="W828"/>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cell r="AH828">
            <v>3510244.7</v>
          </cell>
          <cell r="AI828"/>
          <cell r="AJ828">
            <v>23884618.98</v>
          </cell>
          <cell r="AK828">
            <v>35523211.450000003</v>
          </cell>
          <cell r="AL828">
            <v>0.75792608508442272</v>
          </cell>
          <cell r="AM828"/>
        </row>
        <row r="829">
          <cell r="A829" t="str">
            <v>5008211900200</v>
          </cell>
          <cell r="B829" t="str">
            <v>BELLE VALLEY SCHOOL DIST 119</v>
          </cell>
          <cell r="C829" t="str">
            <v>ST CLAIR</v>
          </cell>
          <cell r="D829" t="str">
            <v>Elementary</v>
          </cell>
          <cell r="E829"/>
          <cell r="F829">
            <v>968.89</v>
          </cell>
          <cell r="G829"/>
          <cell r="H829">
            <v>95007412</v>
          </cell>
          <cell r="I829">
            <v>13708793.58</v>
          </cell>
          <cell r="J829">
            <v>14148.96</v>
          </cell>
          <cell r="K829"/>
          <cell r="L829">
            <v>6.93</v>
          </cell>
          <cell r="M829">
            <v>4.79</v>
          </cell>
          <cell r="N829">
            <v>4640.9799999999996</v>
          </cell>
          <cell r="O829"/>
          <cell r="P829">
            <v>53.14</v>
          </cell>
          <cell r="Q829">
            <v>51486.81</v>
          </cell>
          <cell r="R829"/>
          <cell r="S829">
            <v>0.1474</v>
          </cell>
          <cell r="T829">
            <v>0.1474</v>
          </cell>
          <cell r="U829"/>
          <cell r="V829">
            <v>2020676.17</v>
          </cell>
          <cell r="W829"/>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cell r="AH829">
            <v>638413.16</v>
          </cell>
          <cell r="AI829"/>
          <cell r="AJ829">
            <v>6832618.6900000004</v>
          </cell>
          <cell r="AK829">
            <v>9382885.6600000001</v>
          </cell>
          <cell r="AL829">
            <v>0.68444284358390639</v>
          </cell>
          <cell r="AM829"/>
        </row>
        <row r="830">
          <cell r="A830" t="str">
            <v>5008213000400</v>
          </cell>
          <cell r="B830" t="str">
            <v>SMITHTON C C SCHOOL DIST 130</v>
          </cell>
          <cell r="C830" t="str">
            <v>ST CLAIR</v>
          </cell>
          <cell r="D830" t="str">
            <v>Elementary</v>
          </cell>
          <cell r="E830"/>
          <cell r="F830">
            <v>557.72</v>
          </cell>
          <cell r="G830"/>
          <cell r="H830">
            <v>111338619</v>
          </cell>
          <cell r="I830">
            <v>6746951.8300000001</v>
          </cell>
          <cell r="J830">
            <v>12097.38</v>
          </cell>
          <cell r="K830"/>
          <cell r="L830">
            <v>16.5</v>
          </cell>
          <cell r="M830">
            <v>11.42</v>
          </cell>
          <cell r="N830">
            <v>6369.16</v>
          </cell>
          <cell r="O830"/>
          <cell r="P830">
            <v>0.43</v>
          </cell>
          <cell r="Q830">
            <v>239.81</v>
          </cell>
          <cell r="R830"/>
          <cell r="S830">
            <v>0.4622</v>
          </cell>
          <cell r="T830">
            <v>0.4622</v>
          </cell>
          <cell r="U830"/>
          <cell r="V830">
            <v>3118441.13</v>
          </cell>
          <cell r="W830"/>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cell r="AH830">
            <v>25915</v>
          </cell>
          <cell r="AI830"/>
          <cell r="AJ830">
            <v>1475809.51</v>
          </cell>
          <cell r="AK830">
            <v>4713097.37</v>
          </cell>
          <cell r="AL830">
            <v>0.69855210008220858</v>
          </cell>
          <cell r="AM830"/>
        </row>
        <row r="831">
          <cell r="A831" t="str">
            <v>5008216000400</v>
          </cell>
          <cell r="B831" t="str">
            <v>MILLSTADT C C  SCH DIST 160</v>
          </cell>
          <cell r="C831" t="str">
            <v>ST CLAIR</v>
          </cell>
          <cell r="D831" t="str">
            <v>Elementary</v>
          </cell>
          <cell r="E831"/>
          <cell r="F831">
            <v>706.63</v>
          </cell>
          <cell r="G831"/>
          <cell r="H831">
            <v>213275985</v>
          </cell>
          <cell r="I831">
            <v>8832744.2799999993</v>
          </cell>
          <cell r="J831">
            <v>12499.81</v>
          </cell>
          <cell r="K831"/>
          <cell r="L831">
            <v>24.14</v>
          </cell>
          <cell r="M831">
            <v>16.71</v>
          </cell>
          <cell r="N831">
            <v>11807.78</v>
          </cell>
          <cell r="O831"/>
          <cell r="P831">
            <v>21.43</v>
          </cell>
          <cell r="Q831">
            <v>15143.08</v>
          </cell>
          <cell r="R831"/>
          <cell r="S831">
            <v>0.747</v>
          </cell>
          <cell r="T831">
            <v>0.747</v>
          </cell>
          <cell r="U831"/>
          <cell r="V831">
            <v>6598059.9699999997</v>
          </cell>
          <cell r="W831"/>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cell r="AH831">
            <v>84159.42</v>
          </cell>
          <cell r="AI831"/>
          <cell r="AJ831">
            <v>1098448.77</v>
          </cell>
          <cell r="AK831">
            <v>7938282.7699999996</v>
          </cell>
          <cell r="AL831">
            <v>0.8987334534267758</v>
          </cell>
          <cell r="AM831"/>
        </row>
        <row r="832">
          <cell r="A832" t="str">
            <v>5008217500200</v>
          </cell>
          <cell r="B832" t="str">
            <v>HARMONY EMGE SCHOOL DIST 175</v>
          </cell>
          <cell r="C832" t="str">
            <v>ST CLAIR</v>
          </cell>
          <cell r="D832" t="str">
            <v>Elementary</v>
          </cell>
          <cell r="E832"/>
          <cell r="F832">
            <v>719.97</v>
          </cell>
          <cell r="G832"/>
          <cell r="H832">
            <v>137699851</v>
          </cell>
          <cell r="I832">
            <v>10187364.27</v>
          </cell>
          <cell r="J832">
            <v>14149.7</v>
          </cell>
          <cell r="K832"/>
          <cell r="L832">
            <v>13.51</v>
          </cell>
          <cell r="M832">
            <v>9.35</v>
          </cell>
          <cell r="N832">
            <v>6731.71</v>
          </cell>
          <cell r="O832"/>
          <cell r="P832">
            <v>7.45</v>
          </cell>
          <cell r="Q832">
            <v>5363.77</v>
          </cell>
          <cell r="R832"/>
          <cell r="S832">
            <v>0.34739999999999999</v>
          </cell>
          <cell r="T832">
            <v>0.34739999999999999</v>
          </cell>
          <cell r="U832"/>
          <cell r="V832">
            <v>3539090.34</v>
          </cell>
          <cell r="W832"/>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cell r="AH832">
            <v>494131.38</v>
          </cell>
          <cell r="AI832"/>
          <cell r="AJ832">
            <v>2998852.37</v>
          </cell>
          <cell r="AK832">
            <v>7437206.4900000002</v>
          </cell>
          <cell r="AL832">
            <v>0.73004226538764971</v>
          </cell>
          <cell r="AM832"/>
        </row>
        <row r="833">
          <cell r="A833" t="str">
            <v>5008218100200</v>
          </cell>
          <cell r="B833" t="str">
            <v>SIGNAL HILL SCH DIST 181</v>
          </cell>
          <cell r="C833" t="str">
            <v>ST CLAIR</v>
          </cell>
          <cell r="D833" t="str">
            <v>Elementary</v>
          </cell>
          <cell r="E833"/>
          <cell r="F833">
            <v>279.38</v>
          </cell>
          <cell r="G833"/>
          <cell r="H833">
            <v>40545503</v>
          </cell>
          <cell r="I833">
            <v>3857633.06</v>
          </cell>
          <cell r="J833">
            <v>13807.83</v>
          </cell>
          <cell r="K833"/>
          <cell r="L833">
            <v>10.51</v>
          </cell>
          <cell r="M833">
            <v>7.27</v>
          </cell>
          <cell r="N833">
            <v>2031.09</v>
          </cell>
          <cell r="O833"/>
          <cell r="P833">
            <v>23.13</v>
          </cell>
          <cell r="Q833">
            <v>6462.05</v>
          </cell>
          <cell r="R833"/>
          <cell r="S833">
            <v>0.2447</v>
          </cell>
          <cell r="T833">
            <v>0.2447</v>
          </cell>
          <cell r="U833"/>
          <cell r="V833">
            <v>943962.8</v>
          </cell>
          <cell r="W833"/>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cell r="AH833">
            <v>190441.83</v>
          </cell>
          <cell r="AI833"/>
          <cell r="AJ833">
            <v>1676767.64</v>
          </cell>
          <cell r="AK833">
            <v>2954000.15</v>
          </cell>
          <cell r="AL833">
            <v>0.76575457127589008</v>
          </cell>
          <cell r="AM833"/>
        </row>
        <row r="834">
          <cell r="A834" t="str">
            <v>5008218702600</v>
          </cell>
          <cell r="B834" t="str">
            <v>CAHOKIA COMM UNIT SCH DIST 187</v>
          </cell>
          <cell r="C834" t="str">
            <v>ST CLAIR</v>
          </cell>
          <cell r="D834" t="str">
            <v>Unit</v>
          </cell>
          <cell r="E834"/>
          <cell r="F834">
            <v>3027.29</v>
          </cell>
          <cell r="G834"/>
          <cell r="H834">
            <v>74273157</v>
          </cell>
          <cell r="I834">
            <v>48549934.399999999</v>
          </cell>
          <cell r="J834">
            <v>16037.42</v>
          </cell>
          <cell r="K834"/>
          <cell r="L834">
            <v>1.52</v>
          </cell>
          <cell r="M834">
            <v>1.52</v>
          </cell>
          <cell r="N834">
            <v>4601.4799999999996</v>
          </cell>
          <cell r="O834"/>
          <cell r="P834">
            <v>111.51</v>
          </cell>
          <cell r="Q834">
            <v>337573.1</v>
          </cell>
          <cell r="R834"/>
          <cell r="S834">
            <v>6.4600000000000005E-2</v>
          </cell>
          <cell r="T834">
            <v>6.4600000000000005E-2</v>
          </cell>
          <cell r="U834"/>
          <cell r="V834">
            <v>3136325.76</v>
          </cell>
          <cell r="W834"/>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cell r="AH834">
            <v>10058673.85</v>
          </cell>
          <cell r="AI834"/>
          <cell r="AJ834">
            <v>32431759.800000001</v>
          </cell>
          <cell r="AK834">
            <v>42716725.480000004</v>
          </cell>
          <cell r="AL834">
            <v>0.87985135320800778</v>
          </cell>
          <cell r="AM834"/>
        </row>
        <row r="835">
          <cell r="A835" t="str">
            <v>5008218802200</v>
          </cell>
          <cell r="B835" t="str">
            <v>BROOKLYN UNIT DISTRICT 188</v>
          </cell>
          <cell r="C835" t="str">
            <v>ST CLAIR</v>
          </cell>
          <cell r="D835" t="str">
            <v>Unit</v>
          </cell>
          <cell r="E835"/>
          <cell r="F835">
            <v>146.44999999999999</v>
          </cell>
          <cell r="G835"/>
          <cell r="H835">
            <v>4758311</v>
          </cell>
          <cell r="I835">
            <v>2061662.11</v>
          </cell>
          <cell r="J835">
            <v>14077.58</v>
          </cell>
          <cell r="K835"/>
          <cell r="L835">
            <v>2.2999999999999998</v>
          </cell>
          <cell r="M835">
            <v>2.2999999999999998</v>
          </cell>
          <cell r="N835">
            <v>336.83</v>
          </cell>
          <cell r="O835"/>
          <cell r="P835">
            <v>95.64</v>
          </cell>
          <cell r="Q835">
            <v>14006.47</v>
          </cell>
          <cell r="R835"/>
          <cell r="S835">
            <v>7.9899999999999999E-2</v>
          </cell>
          <cell r="T835">
            <v>7.9899999999999999E-2</v>
          </cell>
          <cell r="U835"/>
          <cell r="V835">
            <v>164726.79999999999</v>
          </cell>
          <cell r="W835"/>
          <cell r="X835">
            <v>802517.04</v>
          </cell>
          <cell r="Y835">
            <v>1076675.6499999999</v>
          </cell>
          <cell r="Z835">
            <v>2043919.49</v>
          </cell>
          <cell r="AA835">
            <v>0.99139402139955901</v>
          </cell>
          <cell r="AB835">
            <v>4758311</v>
          </cell>
          <cell r="AC835">
            <v>4.82794E-2</v>
          </cell>
          <cell r="AD835">
            <v>229728.4</v>
          </cell>
          <cell r="AE835">
            <v>5193.62</v>
          </cell>
          <cell r="AF835">
            <v>169920.42</v>
          </cell>
          <cell r="AG835"/>
          <cell r="AH835">
            <v>410212.25</v>
          </cell>
          <cell r="AI835"/>
          <cell r="AJ835">
            <v>1073145.3700000001</v>
          </cell>
          <cell r="AK835">
            <v>2045582.83</v>
          </cell>
          <cell r="AL835">
            <v>0.9922008170388309</v>
          </cell>
          <cell r="AM835"/>
        </row>
        <row r="836">
          <cell r="A836" t="str">
            <v>5008218902200</v>
          </cell>
          <cell r="B836" t="str">
            <v>EAST ST LOUIS SCHOOL DIST 189</v>
          </cell>
          <cell r="C836" t="str">
            <v>ST CLAIR</v>
          </cell>
          <cell r="D836" t="str">
            <v>Unit</v>
          </cell>
          <cell r="E836"/>
          <cell r="F836">
            <v>4441.8599999999997</v>
          </cell>
          <cell r="G836"/>
          <cell r="H836">
            <v>102694617</v>
          </cell>
          <cell r="I836">
            <v>70918718.549999997</v>
          </cell>
          <cell r="J836">
            <v>15965.99</v>
          </cell>
          <cell r="K836"/>
          <cell r="L836">
            <v>1.44</v>
          </cell>
          <cell r="M836">
            <v>1.44</v>
          </cell>
          <cell r="N836">
            <v>6396.27</v>
          </cell>
          <cell r="O836"/>
          <cell r="P836">
            <v>113.2</v>
          </cell>
          <cell r="Q836">
            <v>502818.55</v>
          </cell>
          <cell r="R836"/>
          <cell r="S836">
            <v>6.3100000000000003E-2</v>
          </cell>
          <cell r="T836">
            <v>6.3100000000000003E-2</v>
          </cell>
          <cell r="U836"/>
          <cell r="V836">
            <v>4474971.1399999997</v>
          </cell>
          <cell r="W836"/>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cell r="AH836">
            <v>18713044.449999999</v>
          </cell>
          <cell r="AI836"/>
          <cell r="AJ836">
            <v>60510001.170000002</v>
          </cell>
          <cell r="AK836">
            <v>76726154.280000001</v>
          </cell>
          <cell r="AL836">
            <v>1.081888616274215</v>
          </cell>
          <cell r="AM836"/>
        </row>
        <row r="837">
          <cell r="A837" t="str">
            <v>5008219602600</v>
          </cell>
          <cell r="B837" t="str">
            <v>DUPO COMM UNIT SCH DISTRICT 196</v>
          </cell>
          <cell r="C837" t="str">
            <v>ST CLAIR</v>
          </cell>
          <cell r="D837" t="str">
            <v>Unit</v>
          </cell>
          <cell r="E837"/>
          <cell r="F837">
            <v>888.28</v>
          </cell>
          <cell r="G837"/>
          <cell r="H837">
            <v>78618328</v>
          </cell>
          <cell r="I837">
            <v>12831009.84</v>
          </cell>
          <cell r="J837">
            <v>14444.78</v>
          </cell>
          <cell r="K837"/>
          <cell r="L837">
            <v>6.12</v>
          </cell>
          <cell r="M837">
            <v>6.12</v>
          </cell>
          <cell r="N837">
            <v>5436.27</v>
          </cell>
          <cell r="O837"/>
          <cell r="P837">
            <v>35.520000000000003</v>
          </cell>
          <cell r="Q837">
            <v>31551.7</v>
          </cell>
          <cell r="R837"/>
          <cell r="S837">
            <v>0.19589999999999999</v>
          </cell>
          <cell r="T837">
            <v>0.19589999999999999</v>
          </cell>
          <cell r="U837"/>
          <cell r="V837">
            <v>2513594.8199999998</v>
          </cell>
          <cell r="W837"/>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cell r="AH837">
            <v>691525</v>
          </cell>
          <cell r="AI837"/>
          <cell r="AJ837">
            <v>6289248.2199999997</v>
          </cell>
          <cell r="AK837">
            <v>9902121.3300000001</v>
          </cell>
          <cell r="AL837">
            <v>0.77173359333968061</v>
          </cell>
          <cell r="AM837"/>
        </row>
        <row r="838">
          <cell r="A838" t="str">
            <v>5008220101700</v>
          </cell>
          <cell r="B838" t="str">
            <v>BELLEVILLE TWP HS DIST 201</v>
          </cell>
          <cell r="C838" t="str">
            <v>ST CLAIR</v>
          </cell>
          <cell r="D838" t="str">
            <v>High School</v>
          </cell>
          <cell r="E838"/>
          <cell r="F838">
            <v>4701</v>
          </cell>
          <cell r="G838"/>
          <cell r="H838">
            <v>1658189962</v>
          </cell>
          <cell r="I838">
            <v>70269153.609999999</v>
          </cell>
          <cell r="J838">
            <v>14947.7</v>
          </cell>
          <cell r="K838"/>
          <cell r="L838">
            <v>23.59</v>
          </cell>
          <cell r="M838">
            <v>7.25</v>
          </cell>
          <cell r="N838">
            <v>34082.25</v>
          </cell>
          <cell r="O838"/>
          <cell r="P838">
            <v>23.32</v>
          </cell>
          <cell r="Q838">
            <v>109627.32</v>
          </cell>
          <cell r="R838"/>
          <cell r="S838">
            <v>0.24379999999999999</v>
          </cell>
          <cell r="T838">
            <v>0.24379999999999999</v>
          </cell>
          <cell r="U838"/>
          <cell r="V838">
            <v>17131619.649999999</v>
          </cell>
          <cell r="W838"/>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cell r="AH838">
            <v>1562716.35</v>
          </cell>
          <cell r="AI838"/>
          <cell r="AJ838">
            <v>24231831.420000002</v>
          </cell>
          <cell r="AK838">
            <v>48503139.439999998</v>
          </cell>
          <cell r="AL838">
            <v>0.69024795302355146</v>
          </cell>
          <cell r="AM838"/>
        </row>
        <row r="839">
          <cell r="A839" t="str">
            <v>5008220301700</v>
          </cell>
          <cell r="B839" t="str">
            <v>O FALLON TWP HIGH SCH DIST 203</v>
          </cell>
          <cell r="C839" t="str">
            <v>ST CLAIR</v>
          </cell>
          <cell r="D839" t="str">
            <v>High School</v>
          </cell>
          <cell r="E839"/>
          <cell r="F839">
            <v>2484.5</v>
          </cell>
          <cell r="G839"/>
          <cell r="H839">
            <v>1052787334</v>
          </cell>
          <cell r="I839">
            <v>34740918.780000001</v>
          </cell>
          <cell r="J839">
            <v>13983.06</v>
          </cell>
          <cell r="K839"/>
          <cell r="L839">
            <v>30.3</v>
          </cell>
          <cell r="M839">
            <v>9.32</v>
          </cell>
          <cell r="N839">
            <v>23155.54</v>
          </cell>
          <cell r="O839"/>
          <cell r="P839">
            <v>7.61</v>
          </cell>
          <cell r="Q839">
            <v>18907.04</v>
          </cell>
          <cell r="R839"/>
          <cell r="S839">
            <v>0.3458</v>
          </cell>
          <cell r="T839">
            <v>0.3458</v>
          </cell>
          <cell r="U839"/>
          <cell r="V839">
            <v>12013409.710000001</v>
          </cell>
          <cell r="W839"/>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cell r="AH839">
            <v>179882.55</v>
          </cell>
          <cell r="AI839"/>
          <cell r="AJ839">
            <v>9176635.7599999998</v>
          </cell>
          <cell r="AK839">
            <v>23364016.82</v>
          </cell>
          <cell r="AL839">
            <v>0.67252155787688694</v>
          </cell>
          <cell r="AM839"/>
        </row>
        <row r="840">
          <cell r="A840" t="str">
            <v>5100000000092</v>
          </cell>
          <cell r="B840" t="str">
            <v>ALT SCH-SANGAMON ROE</v>
          </cell>
          <cell r="C840" t="str">
            <v>SANGAMON</v>
          </cell>
          <cell r="D840" t="str">
            <v>Regional</v>
          </cell>
          <cell r="E840"/>
          <cell r="F840">
            <v>59</v>
          </cell>
          <cell r="G840"/>
          <cell r="H840">
            <v>0</v>
          </cell>
          <cell r="I840">
            <v>874282.87</v>
          </cell>
          <cell r="J840">
            <v>14818.35</v>
          </cell>
          <cell r="K840"/>
          <cell r="L840">
            <v>0</v>
          </cell>
          <cell r="M840">
            <v>0</v>
          </cell>
          <cell r="N840">
            <v>0</v>
          </cell>
          <cell r="O840"/>
          <cell r="P840">
            <v>0</v>
          </cell>
          <cell r="Q840">
            <v>0</v>
          </cell>
          <cell r="R840"/>
          <cell r="S840">
            <v>0</v>
          </cell>
          <cell r="T840">
            <v>0.1</v>
          </cell>
          <cell r="U840"/>
          <cell r="V840">
            <v>87428.28</v>
          </cell>
          <cell r="W840"/>
          <cell r="X840">
            <v>0</v>
          </cell>
          <cell r="Y840">
            <v>438983.65</v>
          </cell>
          <cell r="Z840">
            <v>526411.93000000005</v>
          </cell>
          <cell r="AA840">
            <v>0.60210710750858021</v>
          </cell>
          <cell r="AB840">
            <v>0</v>
          </cell>
          <cell r="AC840">
            <v>0</v>
          </cell>
          <cell r="AD840">
            <v>0</v>
          </cell>
          <cell r="AE840">
            <v>0</v>
          </cell>
          <cell r="AF840">
            <v>87428.28</v>
          </cell>
          <cell r="AG840"/>
          <cell r="AH840">
            <v>0</v>
          </cell>
          <cell r="AI840"/>
          <cell r="AJ840">
            <v>438983.65</v>
          </cell>
          <cell r="AK840">
            <v>526411.93000000005</v>
          </cell>
          <cell r="AL840">
            <v>0.60210710750858021</v>
          </cell>
          <cell r="AM840"/>
        </row>
        <row r="841">
          <cell r="A841" t="str">
            <v>5100000000093</v>
          </cell>
          <cell r="B841" t="str">
            <v>SAFE SCH-SANGAMON ROE</v>
          </cell>
          <cell r="C841" t="str">
            <v>SANGAMON</v>
          </cell>
          <cell r="D841" t="str">
            <v>Regional</v>
          </cell>
          <cell r="E841"/>
          <cell r="F841">
            <v>45</v>
          </cell>
          <cell r="G841"/>
          <cell r="H841">
            <v>0</v>
          </cell>
          <cell r="I841">
            <v>633246.71</v>
          </cell>
          <cell r="J841">
            <v>14072.14</v>
          </cell>
          <cell r="K841"/>
          <cell r="L841">
            <v>0</v>
          </cell>
          <cell r="M841">
            <v>0</v>
          </cell>
          <cell r="N841">
            <v>0</v>
          </cell>
          <cell r="O841"/>
          <cell r="P841">
            <v>0</v>
          </cell>
          <cell r="Q841">
            <v>0</v>
          </cell>
          <cell r="R841"/>
          <cell r="S841">
            <v>0</v>
          </cell>
          <cell r="T841">
            <v>0.1</v>
          </cell>
          <cell r="U841"/>
          <cell r="V841">
            <v>63324.67</v>
          </cell>
          <cell r="W841"/>
          <cell r="X841">
            <v>0</v>
          </cell>
          <cell r="Y841">
            <v>322640.15000000002</v>
          </cell>
          <cell r="Z841">
            <v>385964.82</v>
          </cell>
          <cell r="AA841">
            <v>0.60950150060787534</v>
          </cell>
          <cell r="AB841">
            <v>0</v>
          </cell>
          <cell r="AC841">
            <v>0</v>
          </cell>
          <cell r="AD841">
            <v>0</v>
          </cell>
          <cell r="AE841">
            <v>0</v>
          </cell>
          <cell r="AF841">
            <v>63324.67</v>
          </cell>
          <cell r="AG841"/>
          <cell r="AH841">
            <v>0</v>
          </cell>
          <cell r="AI841"/>
          <cell r="AJ841">
            <v>322640.15000000002</v>
          </cell>
          <cell r="AK841">
            <v>385964.82</v>
          </cell>
          <cell r="AL841">
            <v>0.60950150060787534</v>
          </cell>
          <cell r="AM841"/>
        </row>
        <row r="842">
          <cell r="A842" t="str">
            <v>5100000000095</v>
          </cell>
          <cell r="B842" t="str">
            <v>ALOP - SANGAMON ROE</v>
          </cell>
          <cell r="C842" t="str">
            <v>SANGAMON</v>
          </cell>
          <cell r="D842" t="str">
            <v>Regional</v>
          </cell>
          <cell r="E842"/>
          <cell r="F842">
            <v>163</v>
          </cell>
          <cell r="G842"/>
          <cell r="H842">
            <v>0</v>
          </cell>
          <cell r="I842">
            <v>2125690.0299999998</v>
          </cell>
          <cell r="J842">
            <v>13041.04</v>
          </cell>
          <cell r="K842"/>
          <cell r="L842">
            <v>0</v>
          </cell>
          <cell r="M842">
            <v>0</v>
          </cell>
          <cell r="N842">
            <v>0</v>
          </cell>
          <cell r="O842"/>
          <cell r="P842">
            <v>0</v>
          </cell>
          <cell r="Q842">
            <v>0</v>
          </cell>
          <cell r="R842"/>
          <cell r="S842">
            <v>0</v>
          </cell>
          <cell r="T842">
            <v>0.1</v>
          </cell>
          <cell r="U842"/>
          <cell r="V842">
            <v>212569</v>
          </cell>
          <cell r="W842"/>
          <cell r="X842">
            <v>0</v>
          </cell>
          <cell r="Y842">
            <v>862994.14999999991</v>
          </cell>
          <cell r="Z842">
            <v>1075563.1499999999</v>
          </cell>
          <cell r="AA842">
            <v>0.50598306188602671</v>
          </cell>
          <cell r="AB842">
            <v>0</v>
          </cell>
          <cell r="AC842">
            <v>0</v>
          </cell>
          <cell r="AD842">
            <v>0</v>
          </cell>
          <cell r="AE842">
            <v>0</v>
          </cell>
          <cell r="AF842">
            <v>212569</v>
          </cell>
          <cell r="AG842"/>
          <cell r="AH842">
            <v>0</v>
          </cell>
          <cell r="AI842"/>
          <cell r="AJ842">
            <v>862994.15</v>
          </cell>
          <cell r="AK842">
            <v>1075563.1499999999</v>
          </cell>
          <cell r="AL842">
            <v>0.50598306188602671</v>
          </cell>
          <cell r="AM842"/>
        </row>
        <row r="843">
          <cell r="A843" t="str">
            <v>5106520002600</v>
          </cell>
          <cell r="B843" t="str">
            <v>GREENVIEW C U SCH DIST 200</v>
          </cell>
          <cell r="C843" t="str">
            <v>MENARD</v>
          </cell>
          <cell r="D843" t="str">
            <v>Unit</v>
          </cell>
          <cell r="E843"/>
          <cell r="F843">
            <v>194.5</v>
          </cell>
          <cell r="G843"/>
          <cell r="H843">
            <v>37834835</v>
          </cell>
          <cell r="I843">
            <v>2550365.73</v>
          </cell>
          <cell r="J843">
            <v>13112.42</v>
          </cell>
          <cell r="K843"/>
          <cell r="L843">
            <v>14.83</v>
          </cell>
          <cell r="M843">
            <v>14.83</v>
          </cell>
          <cell r="N843">
            <v>2884.43</v>
          </cell>
          <cell r="O843"/>
          <cell r="P843">
            <v>7.56</v>
          </cell>
          <cell r="Q843">
            <v>1470.42</v>
          </cell>
          <cell r="R843"/>
          <cell r="S843">
            <v>0.65359999999999996</v>
          </cell>
          <cell r="T843">
            <v>0.65359999999999996</v>
          </cell>
          <cell r="U843"/>
          <cell r="V843">
            <v>1666919.04</v>
          </cell>
          <cell r="W843"/>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cell r="AH843">
            <v>96246.720000000001</v>
          </cell>
          <cell r="AI843"/>
          <cell r="AJ843">
            <v>570867.98</v>
          </cell>
          <cell r="AK843">
            <v>2665255.58</v>
          </cell>
          <cell r="AL843">
            <v>1.0450483821392942</v>
          </cell>
          <cell r="AM843"/>
        </row>
        <row r="844">
          <cell r="A844" t="str">
            <v>5106520202600</v>
          </cell>
          <cell r="B844" t="str">
            <v>PORTA COMM UNIT SCHOOL DIST 202</v>
          </cell>
          <cell r="C844" t="str">
            <v>MENARD</v>
          </cell>
          <cell r="D844" t="str">
            <v>Unit</v>
          </cell>
          <cell r="E844"/>
          <cell r="F844">
            <v>971.78</v>
          </cell>
          <cell r="G844"/>
          <cell r="H844">
            <v>175128995</v>
          </cell>
          <cell r="I844">
            <v>13244920.57</v>
          </cell>
          <cell r="J844">
            <v>13629.54</v>
          </cell>
          <cell r="K844"/>
          <cell r="L844">
            <v>13.22</v>
          </cell>
          <cell r="M844">
            <v>13.22</v>
          </cell>
          <cell r="N844">
            <v>12846.93</v>
          </cell>
          <cell r="O844"/>
          <cell r="P844">
            <v>1.29</v>
          </cell>
          <cell r="Q844">
            <v>1253.5899999999999</v>
          </cell>
          <cell r="R844"/>
          <cell r="S844">
            <v>0.56499999999999995</v>
          </cell>
          <cell r="T844">
            <v>0.56499999999999995</v>
          </cell>
          <cell r="U844"/>
          <cell r="V844">
            <v>7483380.1200000001</v>
          </cell>
          <cell r="W844"/>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cell r="AH844">
            <v>260115.28</v>
          </cell>
          <cell r="AI844"/>
          <cell r="AJ844">
            <v>2051476.67</v>
          </cell>
          <cell r="AK844">
            <v>10308441.810000001</v>
          </cell>
          <cell r="AL844">
            <v>0.77829396979162102</v>
          </cell>
          <cell r="AM844"/>
        </row>
        <row r="845">
          <cell r="A845" t="str">
            <v>5106521302600</v>
          </cell>
          <cell r="B845" t="str">
            <v>ATHENS COMM UNIT SCH DIST 213</v>
          </cell>
          <cell r="C845" t="str">
            <v>MENARD</v>
          </cell>
          <cell r="D845" t="str">
            <v>Unit</v>
          </cell>
          <cell r="E845"/>
          <cell r="F845">
            <v>985.28</v>
          </cell>
          <cell r="G845"/>
          <cell r="H845">
            <v>135212661</v>
          </cell>
          <cell r="I845">
            <v>13172011.73</v>
          </cell>
          <cell r="J845">
            <v>13368.8</v>
          </cell>
          <cell r="K845"/>
          <cell r="L845">
            <v>10.26</v>
          </cell>
          <cell r="M845">
            <v>10.26</v>
          </cell>
          <cell r="N845">
            <v>10108.969999999999</v>
          </cell>
          <cell r="O845"/>
          <cell r="P845">
            <v>3.31</v>
          </cell>
          <cell r="Q845">
            <v>3261.27</v>
          </cell>
          <cell r="R845"/>
          <cell r="S845">
            <v>0.39679999999999999</v>
          </cell>
          <cell r="T845">
            <v>0.39679999999999999</v>
          </cell>
          <cell r="U845"/>
          <cell r="V845">
            <v>5226654.25</v>
          </cell>
          <cell r="W845"/>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cell r="AH845">
            <v>141170.57999999999</v>
          </cell>
          <cell r="AI845"/>
          <cell r="AJ845">
            <v>3916175.2</v>
          </cell>
          <cell r="AK845">
            <v>9511489.5500000007</v>
          </cell>
          <cell r="AL845">
            <v>0.72209847250113257</v>
          </cell>
          <cell r="AM845"/>
        </row>
        <row r="846">
          <cell r="A846" t="str">
            <v>5108400102600</v>
          </cell>
          <cell r="B846" t="str">
            <v>TRI CITY COMM UNIT SCH DIST 1</v>
          </cell>
          <cell r="C846" t="str">
            <v>SANGAMON</v>
          </cell>
          <cell r="D846" t="str">
            <v>Unit</v>
          </cell>
          <cell r="E846"/>
          <cell r="F846">
            <v>526.22</v>
          </cell>
          <cell r="G846"/>
          <cell r="H846">
            <v>86748887</v>
          </cell>
          <cell r="I846">
            <v>7067343.1699999999</v>
          </cell>
          <cell r="J846">
            <v>13430.39</v>
          </cell>
          <cell r="K846"/>
          <cell r="L846">
            <v>12.27</v>
          </cell>
          <cell r="M846">
            <v>12.27</v>
          </cell>
          <cell r="N846">
            <v>6456.71</v>
          </cell>
          <cell r="O846"/>
          <cell r="P846">
            <v>0.03</v>
          </cell>
          <cell r="Q846">
            <v>15.78</v>
          </cell>
          <cell r="R846"/>
          <cell r="S846">
            <v>0.51080000000000003</v>
          </cell>
          <cell r="T846">
            <v>0.51080000000000003</v>
          </cell>
          <cell r="U846"/>
          <cell r="V846">
            <v>3609998.89</v>
          </cell>
          <cell r="W846"/>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cell r="AH846">
            <v>151723.43</v>
          </cell>
          <cell r="AI846"/>
          <cell r="AJ846">
            <v>1315318.23</v>
          </cell>
          <cell r="AK846">
            <v>5252940.4800000004</v>
          </cell>
          <cell r="AL846">
            <v>0.74326947958294776</v>
          </cell>
          <cell r="AM846"/>
        </row>
        <row r="847">
          <cell r="A847" t="str">
            <v>51084003A2600</v>
          </cell>
          <cell r="B847" t="str">
            <v>ROCHESTER COMM UNIT SCH DIST 3A</v>
          </cell>
          <cell r="C847" t="str">
            <v>SANGAMON</v>
          </cell>
          <cell r="D847" t="str">
            <v>Unit</v>
          </cell>
          <cell r="E847"/>
          <cell r="F847">
            <v>2065.46</v>
          </cell>
          <cell r="G847"/>
          <cell r="H847">
            <v>283713546</v>
          </cell>
          <cell r="I847">
            <v>26521094</v>
          </cell>
          <cell r="J847">
            <v>12840.28</v>
          </cell>
          <cell r="K847"/>
          <cell r="L847">
            <v>10.69</v>
          </cell>
          <cell r="M847">
            <v>10.69</v>
          </cell>
          <cell r="N847">
            <v>22079.759999999998</v>
          </cell>
          <cell r="O847"/>
          <cell r="P847">
            <v>1.93</v>
          </cell>
          <cell r="Q847">
            <v>3986.33</v>
          </cell>
          <cell r="R847"/>
          <cell r="S847">
            <v>0.42080000000000001</v>
          </cell>
          <cell r="T847">
            <v>0.42080000000000001</v>
          </cell>
          <cell r="U847"/>
          <cell r="V847">
            <v>11160076.35</v>
          </cell>
          <cell r="W847"/>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cell r="AH847">
            <v>95374.3</v>
          </cell>
          <cell r="AI847"/>
          <cell r="AJ847">
            <v>7633266.3099999996</v>
          </cell>
          <cell r="AK847">
            <v>19250055.739999998</v>
          </cell>
          <cell r="AL847">
            <v>0.72583942954992731</v>
          </cell>
          <cell r="AM847"/>
        </row>
        <row r="848">
          <cell r="A848" t="str">
            <v>5108400502600</v>
          </cell>
          <cell r="B848" t="str">
            <v>BALL CHATHAM C U SCHOOL DIST 5</v>
          </cell>
          <cell r="C848" t="str">
            <v>SANGAMON</v>
          </cell>
          <cell r="D848" t="str">
            <v>Unit</v>
          </cell>
          <cell r="E848"/>
          <cell r="F848">
            <v>4586.6099999999997</v>
          </cell>
          <cell r="G848"/>
          <cell r="H848">
            <v>810953998</v>
          </cell>
          <cell r="I848">
            <v>59995160.340000004</v>
          </cell>
          <cell r="J848">
            <v>13080.5</v>
          </cell>
          <cell r="K848"/>
          <cell r="L848">
            <v>13.51</v>
          </cell>
          <cell r="M848">
            <v>13.51</v>
          </cell>
          <cell r="N848">
            <v>61965.1</v>
          </cell>
          <cell r="O848"/>
          <cell r="P848">
            <v>2.04</v>
          </cell>
          <cell r="Q848">
            <v>9356.68</v>
          </cell>
          <cell r="R848"/>
          <cell r="S848">
            <v>0.58130000000000004</v>
          </cell>
          <cell r="T848">
            <v>0.58130000000000004</v>
          </cell>
          <cell r="U848"/>
          <cell r="V848">
            <v>34875186.700000003</v>
          </cell>
          <cell r="W848"/>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cell r="AH848">
            <v>304072</v>
          </cell>
          <cell r="AI848"/>
          <cell r="AJ848">
            <v>8185360.4199999999</v>
          </cell>
          <cell r="AK848">
            <v>43925925.650000006</v>
          </cell>
          <cell r="AL848">
            <v>0.73215781741504393</v>
          </cell>
          <cell r="AM848"/>
        </row>
        <row r="849">
          <cell r="A849" t="str">
            <v>5108400802600</v>
          </cell>
          <cell r="B849" t="str">
            <v>PLEASANT PLAINS C U SCHOOL DIST 8</v>
          </cell>
          <cell r="C849" t="str">
            <v>SANGAMON</v>
          </cell>
          <cell r="D849" t="str">
            <v>Unit</v>
          </cell>
          <cell r="E849"/>
          <cell r="F849">
            <v>1234.53</v>
          </cell>
          <cell r="G849"/>
          <cell r="H849">
            <v>233683519</v>
          </cell>
          <cell r="I849">
            <v>15829008.98</v>
          </cell>
          <cell r="J849">
            <v>12821.89</v>
          </cell>
          <cell r="K849"/>
          <cell r="L849">
            <v>14.76</v>
          </cell>
          <cell r="M849">
            <v>14.76</v>
          </cell>
          <cell r="N849">
            <v>18221.66</v>
          </cell>
          <cell r="O849"/>
          <cell r="P849">
            <v>7.18</v>
          </cell>
          <cell r="Q849">
            <v>8863.92</v>
          </cell>
          <cell r="R849"/>
          <cell r="S849">
            <v>0.64990000000000003</v>
          </cell>
          <cell r="T849">
            <v>0.64990000000000003</v>
          </cell>
          <cell r="U849"/>
          <cell r="V849">
            <v>10287272.93</v>
          </cell>
          <cell r="W849"/>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cell r="AH849">
            <v>62597.15</v>
          </cell>
          <cell r="AI849"/>
          <cell r="AJ849">
            <v>1803090.18</v>
          </cell>
          <cell r="AK849">
            <v>12992652.620000001</v>
          </cell>
          <cell r="AL849">
            <v>0.82081276448931551</v>
          </cell>
          <cell r="AM849"/>
        </row>
        <row r="850">
          <cell r="A850" t="str">
            <v>5108401002600</v>
          </cell>
          <cell r="B850" t="str">
            <v>AUBURN COMM UNIT SCHOOL DIST 10</v>
          </cell>
          <cell r="C850" t="str">
            <v>SANGAMON</v>
          </cell>
          <cell r="D850" t="str">
            <v>Unit</v>
          </cell>
          <cell r="E850"/>
          <cell r="F850">
            <v>1090.95</v>
          </cell>
          <cell r="G850"/>
          <cell r="H850">
            <v>125826508</v>
          </cell>
          <cell r="I850">
            <v>14892047.98</v>
          </cell>
          <cell r="J850">
            <v>13650.53</v>
          </cell>
          <cell r="K850"/>
          <cell r="L850">
            <v>8.44</v>
          </cell>
          <cell r="M850">
            <v>8.44</v>
          </cell>
          <cell r="N850">
            <v>9207.61</v>
          </cell>
          <cell r="O850"/>
          <cell r="P850">
            <v>13.24</v>
          </cell>
          <cell r="Q850">
            <v>14444.17</v>
          </cell>
          <cell r="R850"/>
          <cell r="S850">
            <v>0.3004</v>
          </cell>
          <cell r="T850">
            <v>0.3004</v>
          </cell>
          <cell r="U850"/>
          <cell r="V850">
            <v>4473571.21</v>
          </cell>
          <cell r="W850"/>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cell r="AH850">
            <v>298619.3</v>
          </cell>
          <cell r="AI850"/>
          <cell r="AJ850">
            <v>5992532.5300000003</v>
          </cell>
          <cell r="AK850">
            <v>11377232.52</v>
          </cell>
          <cell r="AL850">
            <v>0.76398038303929772</v>
          </cell>
          <cell r="AM850"/>
        </row>
        <row r="851">
          <cell r="A851" t="str">
            <v>5108401102600</v>
          </cell>
          <cell r="B851" t="str">
            <v>PAWNEE COMM UNIT SCHOOL DIST 11</v>
          </cell>
          <cell r="C851" t="str">
            <v>SANGAMON</v>
          </cell>
          <cell r="D851" t="str">
            <v>Unit</v>
          </cell>
          <cell r="E851"/>
          <cell r="F851">
            <v>529.94000000000005</v>
          </cell>
          <cell r="G851"/>
          <cell r="H851">
            <v>84481340</v>
          </cell>
          <cell r="I851">
            <v>6846446.2800000003</v>
          </cell>
          <cell r="J851">
            <v>12919.28</v>
          </cell>
          <cell r="K851"/>
          <cell r="L851">
            <v>12.33</v>
          </cell>
          <cell r="M851">
            <v>12.33</v>
          </cell>
          <cell r="N851">
            <v>6534.16</v>
          </cell>
          <cell r="O851"/>
          <cell r="P851">
            <v>0.06</v>
          </cell>
          <cell r="Q851">
            <v>31.79</v>
          </cell>
          <cell r="R851"/>
          <cell r="S851">
            <v>0.51429999999999998</v>
          </cell>
          <cell r="T851">
            <v>0.51429999999999998</v>
          </cell>
          <cell r="U851"/>
          <cell r="V851">
            <v>3521127.32</v>
          </cell>
          <cell r="W851"/>
          <cell r="X851">
            <v>7220874.46</v>
          </cell>
          <cell r="Y851">
            <v>525171.99</v>
          </cell>
          <cell r="Z851">
            <v>11267173.77</v>
          </cell>
          <cell r="AA851">
            <v>1</v>
          </cell>
          <cell r="AB851">
            <v>84481340</v>
          </cell>
          <cell r="AC851">
            <v>3.3642699999999998E-2</v>
          </cell>
          <cell r="AD851">
            <v>2842180.37</v>
          </cell>
          <cell r="AE851">
            <v>0</v>
          </cell>
          <cell r="AF851">
            <v>3521127.32</v>
          </cell>
          <cell r="AG851"/>
          <cell r="AH851">
            <v>91782.6</v>
          </cell>
          <cell r="AI851"/>
          <cell r="AJ851">
            <v>525171.99</v>
          </cell>
          <cell r="AK851">
            <v>11267173.77</v>
          </cell>
          <cell r="AL851">
            <v>1.6456966591432891</v>
          </cell>
          <cell r="AM851"/>
        </row>
        <row r="852">
          <cell r="A852" t="str">
            <v>5108401402600</v>
          </cell>
          <cell r="B852" t="str">
            <v>RIVERTON C U SCHOOL DIST 14</v>
          </cell>
          <cell r="C852" t="str">
            <v>SANGAMON</v>
          </cell>
          <cell r="D852" t="str">
            <v>Unit</v>
          </cell>
          <cell r="E852"/>
          <cell r="F852">
            <v>1210.1099999999999</v>
          </cell>
          <cell r="G852"/>
          <cell r="H852">
            <v>127531339</v>
          </cell>
          <cell r="I852">
            <v>17256757.809999999</v>
          </cell>
          <cell r="J852">
            <v>14260.48</v>
          </cell>
          <cell r="K852"/>
          <cell r="L852">
            <v>7.39</v>
          </cell>
          <cell r="M852">
            <v>7.39</v>
          </cell>
          <cell r="N852">
            <v>8942.7099999999991</v>
          </cell>
          <cell r="O852"/>
          <cell r="P852">
            <v>21.99</v>
          </cell>
          <cell r="Q852">
            <v>26610.31</v>
          </cell>
          <cell r="R852"/>
          <cell r="S852">
            <v>0.25019999999999998</v>
          </cell>
          <cell r="T852">
            <v>0.25019999999999998</v>
          </cell>
          <cell r="U852"/>
          <cell r="V852">
            <v>4317640.8</v>
          </cell>
          <cell r="W852"/>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cell r="AH852">
            <v>583933.24</v>
          </cell>
          <cell r="AI852"/>
          <cell r="AJ852">
            <v>7718164.5099999998</v>
          </cell>
          <cell r="AK852">
            <v>12380724.469999999</v>
          </cell>
          <cell r="AL852">
            <v>0.7174420946457033</v>
          </cell>
          <cell r="AM852"/>
        </row>
        <row r="853">
          <cell r="A853" t="str">
            <v>5108401502600</v>
          </cell>
          <cell r="B853" t="str">
            <v>WILLIAMSVILLE C U SCHOOL DIST 15</v>
          </cell>
          <cell r="C853" t="str">
            <v>SANGAMON</v>
          </cell>
          <cell r="D853" t="str">
            <v>Unit</v>
          </cell>
          <cell r="E853"/>
          <cell r="F853">
            <v>1452.86</v>
          </cell>
          <cell r="G853"/>
          <cell r="H853">
            <v>198380170</v>
          </cell>
          <cell r="I853">
            <v>18297362.109999999</v>
          </cell>
          <cell r="J853">
            <v>12594.02</v>
          </cell>
          <cell r="K853"/>
          <cell r="L853">
            <v>10.84</v>
          </cell>
          <cell r="M853">
            <v>10.84</v>
          </cell>
          <cell r="N853">
            <v>15749</v>
          </cell>
          <cell r="O853"/>
          <cell r="P853">
            <v>1.53</v>
          </cell>
          <cell r="Q853">
            <v>2222.87</v>
          </cell>
          <cell r="R853"/>
          <cell r="S853">
            <v>0.42920000000000003</v>
          </cell>
          <cell r="T853">
            <v>0.42920000000000003</v>
          </cell>
          <cell r="U853"/>
          <cell r="V853">
            <v>7853227.8099999996</v>
          </cell>
          <cell r="W853"/>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cell r="AH853">
            <v>60112.15</v>
          </cell>
          <cell r="AI853"/>
          <cell r="AJ853">
            <v>4921686.17</v>
          </cell>
          <cell r="AK853">
            <v>13081846.959999999</v>
          </cell>
          <cell r="AL853">
            <v>0.71495808419566764</v>
          </cell>
          <cell r="AM853"/>
        </row>
        <row r="854">
          <cell r="A854" t="str">
            <v>5108401602600</v>
          </cell>
          <cell r="B854" t="str">
            <v>COMMUNITY UNIT SCHOOL DIST 16</v>
          </cell>
          <cell r="C854" t="str">
            <v>SANGAMON</v>
          </cell>
          <cell r="D854" t="str">
            <v>Unit</v>
          </cell>
          <cell r="E854"/>
          <cell r="F854">
            <v>813.27</v>
          </cell>
          <cell r="G854"/>
          <cell r="H854">
            <v>191160218</v>
          </cell>
          <cell r="I854">
            <v>10815927.800000001</v>
          </cell>
          <cell r="J854">
            <v>13299.3</v>
          </cell>
          <cell r="K854"/>
          <cell r="L854">
            <v>17.670000000000002</v>
          </cell>
          <cell r="M854">
            <v>17.670000000000002</v>
          </cell>
          <cell r="N854">
            <v>14370.48</v>
          </cell>
          <cell r="O854"/>
          <cell r="P854">
            <v>31.24</v>
          </cell>
          <cell r="Q854">
            <v>25406.55</v>
          </cell>
          <cell r="R854"/>
          <cell r="S854">
            <v>0.78900000000000003</v>
          </cell>
          <cell r="T854">
            <v>0.78900000000000003</v>
          </cell>
          <cell r="U854"/>
          <cell r="V854">
            <v>8533767.0299999993</v>
          </cell>
          <cell r="W854"/>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cell r="AH854">
            <v>155964.19</v>
          </cell>
          <cell r="AI854"/>
          <cell r="AJ854">
            <v>832491.53</v>
          </cell>
          <cell r="AK854">
            <v>9652831.5999999978</v>
          </cell>
          <cell r="AL854">
            <v>0.89246450036399072</v>
          </cell>
          <cell r="AM854"/>
        </row>
        <row r="855">
          <cell r="A855" t="str">
            <v>5108418602500</v>
          </cell>
          <cell r="B855" t="str">
            <v>SPRINGFIELD SCHOOL DISTRICT 186</v>
          </cell>
          <cell r="C855" t="str">
            <v>SANGAMON</v>
          </cell>
          <cell r="D855" t="str">
            <v>Unit</v>
          </cell>
          <cell r="E855"/>
          <cell r="F855">
            <v>12452.03</v>
          </cell>
          <cell r="G855"/>
          <cell r="H855">
            <v>2003840520</v>
          </cell>
          <cell r="I855">
            <v>187941446.47999999</v>
          </cell>
          <cell r="J855">
            <v>15093.23</v>
          </cell>
          <cell r="K855"/>
          <cell r="L855">
            <v>10.66</v>
          </cell>
          <cell r="M855">
            <v>10.66</v>
          </cell>
          <cell r="N855">
            <v>132738.63</v>
          </cell>
          <cell r="O855"/>
          <cell r="P855">
            <v>2.0099999999999998</v>
          </cell>
          <cell r="Q855">
            <v>25028.58</v>
          </cell>
          <cell r="R855"/>
          <cell r="S855">
            <v>0.41909999999999997</v>
          </cell>
          <cell r="T855">
            <v>0.41909999999999997</v>
          </cell>
          <cell r="U855"/>
          <cell r="V855">
            <v>78766260.209999993</v>
          </cell>
          <cell r="W855"/>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cell r="AH855">
            <v>21894325.32</v>
          </cell>
          <cell r="AI855"/>
          <cell r="AJ855">
            <v>46238402.549999997</v>
          </cell>
          <cell r="AK855">
            <v>157477674.05000001</v>
          </cell>
          <cell r="AL855">
            <v>0.83790817299449794</v>
          </cell>
          <cell r="AM855"/>
        </row>
        <row r="856">
          <cell r="A856" t="str">
            <v>5300000000092</v>
          </cell>
          <cell r="B856" t="str">
            <v>ALT SCH-TAZEWELL ROE</v>
          </cell>
          <cell r="C856" t="str">
            <v>TAZEWELL</v>
          </cell>
          <cell r="D856" t="str">
            <v>Regional</v>
          </cell>
          <cell r="E856"/>
          <cell r="F856">
            <v>7.65</v>
          </cell>
          <cell r="G856"/>
          <cell r="H856">
            <v>0</v>
          </cell>
          <cell r="I856">
            <v>100197.34</v>
          </cell>
          <cell r="J856">
            <v>13097.69</v>
          </cell>
          <cell r="K856"/>
          <cell r="L856">
            <v>0</v>
          </cell>
          <cell r="M856">
            <v>0</v>
          </cell>
          <cell r="N856">
            <v>0</v>
          </cell>
          <cell r="O856"/>
          <cell r="P856">
            <v>0</v>
          </cell>
          <cell r="Q856">
            <v>0</v>
          </cell>
          <cell r="R856"/>
          <cell r="S856">
            <v>0</v>
          </cell>
          <cell r="T856">
            <v>0.1</v>
          </cell>
          <cell r="U856"/>
          <cell r="V856">
            <v>10019.73</v>
          </cell>
          <cell r="W856"/>
          <cell r="X856">
            <v>0</v>
          </cell>
          <cell r="Y856">
            <v>75326.439999999988</v>
          </cell>
          <cell r="Z856">
            <v>85346.169999999984</v>
          </cell>
          <cell r="AA856">
            <v>0.85178079577761234</v>
          </cell>
          <cell r="AB856">
            <v>0</v>
          </cell>
          <cell r="AC856">
            <v>0</v>
          </cell>
          <cell r="AD856">
            <v>0</v>
          </cell>
          <cell r="AE856">
            <v>0</v>
          </cell>
          <cell r="AF856">
            <v>10019.73</v>
          </cell>
          <cell r="AG856"/>
          <cell r="AH856">
            <v>0</v>
          </cell>
          <cell r="AI856"/>
          <cell r="AJ856">
            <v>75326.44</v>
          </cell>
          <cell r="AK856">
            <v>85346.17</v>
          </cell>
          <cell r="AL856">
            <v>0.85178079577761245</v>
          </cell>
          <cell r="AM856"/>
        </row>
        <row r="857">
          <cell r="A857" t="str">
            <v>5300000000093</v>
          </cell>
          <cell r="B857" t="str">
            <v>SAFE SCH-TAZEWELL ROE</v>
          </cell>
          <cell r="C857" t="str">
            <v>TAZEWELL</v>
          </cell>
          <cell r="D857" t="str">
            <v>Regional</v>
          </cell>
          <cell r="E857"/>
          <cell r="F857">
            <v>13.66</v>
          </cell>
          <cell r="G857"/>
          <cell r="H857">
            <v>0</v>
          </cell>
          <cell r="I857">
            <v>168833.95</v>
          </cell>
          <cell r="J857">
            <v>12359.73</v>
          </cell>
          <cell r="K857"/>
          <cell r="L857">
            <v>0</v>
          </cell>
          <cell r="M857">
            <v>0</v>
          </cell>
          <cell r="N857">
            <v>0</v>
          </cell>
          <cell r="O857"/>
          <cell r="P857">
            <v>0</v>
          </cell>
          <cell r="Q857">
            <v>0</v>
          </cell>
          <cell r="R857"/>
          <cell r="S857">
            <v>0</v>
          </cell>
          <cell r="T857">
            <v>0.1</v>
          </cell>
          <cell r="U857"/>
          <cell r="V857">
            <v>16883.39</v>
          </cell>
          <cell r="W857"/>
          <cell r="X857">
            <v>0</v>
          </cell>
          <cell r="Y857">
            <v>303834.57000000007</v>
          </cell>
          <cell r="Z857">
            <v>320717.96000000008</v>
          </cell>
          <cell r="AA857">
            <v>1</v>
          </cell>
          <cell r="AB857">
            <v>0</v>
          </cell>
          <cell r="AC857">
            <v>0</v>
          </cell>
          <cell r="AD857">
            <v>0</v>
          </cell>
          <cell r="AE857">
            <v>0</v>
          </cell>
          <cell r="AF857">
            <v>16883.39</v>
          </cell>
          <cell r="AG857"/>
          <cell r="AH857">
            <v>0</v>
          </cell>
          <cell r="AI857"/>
          <cell r="AJ857">
            <v>303834.57</v>
          </cell>
          <cell r="AK857">
            <v>320717.96000000002</v>
          </cell>
          <cell r="AL857">
            <v>1.8996058553389292</v>
          </cell>
          <cell r="AM857"/>
        </row>
        <row r="858">
          <cell r="A858" t="str">
            <v>5306012602600</v>
          </cell>
          <cell r="B858" t="str">
            <v>HAVANA COMM UNIT SCHOOL DIST 126</v>
          </cell>
          <cell r="C858" t="str">
            <v>MASON</v>
          </cell>
          <cell r="D858" t="str">
            <v>Unit</v>
          </cell>
          <cell r="E858"/>
          <cell r="F858">
            <v>812.63</v>
          </cell>
          <cell r="G858"/>
          <cell r="H858">
            <v>90335916</v>
          </cell>
          <cell r="I858">
            <v>11187396.890000001</v>
          </cell>
          <cell r="J858">
            <v>13766.9</v>
          </cell>
          <cell r="K858"/>
          <cell r="L858">
            <v>8.07</v>
          </cell>
          <cell r="M858">
            <v>8.07</v>
          </cell>
          <cell r="N858">
            <v>6557.92</v>
          </cell>
          <cell r="O858"/>
          <cell r="P858">
            <v>16.079999999999998</v>
          </cell>
          <cell r="Q858">
            <v>13067.09</v>
          </cell>
          <cell r="R858"/>
          <cell r="S858">
            <v>0.28220000000000001</v>
          </cell>
          <cell r="T858">
            <v>0.28220000000000001</v>
          </cell>
          <cell r="U858"/>
          <cell r="V858">
            <v>3157083.4</v>
          </cell>
          <cell r="W858"/>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cell r="AH858">
            <v>497675.36</v>
          </cell>
          <cell r="AI858"/>
          <cell r="AJ858">
            <v>3170783.43</v>
          </cell>
          <cell r="AK858">
            <v>12342795.42</v>
          </cell>
          <cell r="AL858">
            <v>1.1032767981113432</v>
          </cell>
          <cell r="AM858"/>
        </row>
        <row r="859">
          <cell r="A859" t="str">
            <v>5306018902600</v>
          </cell>
          <cell r="B859" t="str">
            <v>ILLINI CENTRAL C U SCH DIST 189</v>
          </cell>
          <cell r="C859" t="str">
            <v>MASON</v>
          </cell>
          <cell r="D859" t="str">
            <v>Unit</v>
          </cell>
          <cell r="E859"/>
          <cell r="F859">
            <v>607.14</v>
          </cell>
          <cell r="G859"/>
          <cell r="H859">
            <v>104898266</v>
          </cell>
          <cell r="I859">
            <v>8123677.4400000004</v>
          </cell>
          <cell r="J859">
            <v>13380.23</v>
          </cell>
          <cell r="K859"/>
          <cell r="L859">
            <v>12.91</v>
          </cell>
          <cell r="M859">
            <v>12.91</v>
          </cell>
          <cell r="N859">
            <v>7838.17</v>
          </cell>
          <cell r="O859"/>
          <cell r="P859">
            <v>0.68</v>
          </cell>
          <cell r="Q859">
            <v>412.85</v>
          </cell>
          <cell r="R859"/>
          <cell r="S859">
            <v>0.5474</v>
          </cell>
          <cell r="T859">
            <v>0.5474</v>
          </cell>
          <cell r="U859"/>
          <cell r="V859">
            <v>4446901.03</v>
          </cell>
          <cell r="W859"/>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cell r="AH859">
            <v>321860.31</v>
          </cell>
          <cell r="AI859"/>
          <cell r="AJ859">
            <v>2225669.21</v>
          </cell>
          <cell r="AK859">
            <v>7962060.8199999994</v>
          </cell>
          <cell r="AL859">
            <v>0.98010548533054498</v>
          </cell>
          <cell r="AM859"/>
        </row>
        <row r="860">
          <cell r="A860" t="str">
            <v>5306019102600</v>
          </cell>
          <cell r="B860" t="str">
            <v>MIDWEST CENTRAL CUSD 191</v>
          </cell>
          <cell r="C860" t="str">
            <v>MASON</v>
          </cell>
          <cell r="D860" t="str">
            <v>Unit</v>
          </cell>
          <cell r="E860"/>
          <cell r="F860">
            <v>825.29</v>
          </cell>
          <cell r="G860"/>
          <cell r="H860">
            <v>103701667</v>
          </cell>
          <cell r="I860">
            <v>11285374.01</v>
          </cell>
          <cell r="J860">
            <v>13674.43</v>
          </cell>
          <cell r="K860"/>
          <cell r="L860">
            <v>9.18</v>
          </cell>
          <cell r="M860">
            <v>9.18</v>
          </cell>
          <cell r="N860">
            <v>7576.16</v>
          </cell>
          <cell r="O860"/>
          <cell r="P860">
            <v>8.41</v>
          </cell>
          <cell r="Q860">
            <v>6940.68</v>
          </cell>
          <cell r="R860"/>
          <cell r="S860">
            <v>0.33839999999999998</v>
          </cell>
          <cell r="T860">
            <v>0.33839999999999998</v>
          </cell>
          <cell r="U860"/>
          <cell r="V860">
            <v>3818970.56</v>
          </cell>
          <cell r="W860"/>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cell r="AH860">
            <v>491451.07</v>
          </cell>
          <cell r="AI860"/>
          <cell r="AJ860">
            <v>4220520.28</v>
          </cell>
          <cell r="AK860">
            <v>8675498.7899999991</v>
          </cell>
          <cell r="AL860">
            <v>0.76873826089526287</v>
          </cell>
          <cell r="AM860"/>
        </row>
        <row r="861">
          <cell r="A861" t="str">
            <v>5309005000200</v>
          </cell>
          <cell r="B861" t="str">
            <v>DISTRICT 50 SCHOOLS</v>
          </cell>
          <cell r="C861" t="str">
            <v>TAZEWELL</v>
          </cell>
          <cell r="D861" t="str">
            <v>Elementary</v>
          </cell>
          <cell r="E861"/>
          <cell r="F861">
            <v>624.72</v>
          </cell>
          <cell r="G861"/>
          <cell r="H861">
            <v>88314553</v>
          </cell>
          <cell r="I861">
            <v>8479681.5299999993</v>
          </cell>
          <cell r="J861">
            <v>13573.57</v>
          </cell>
          <cell r="K861"/>
          <cell r="L861">
            <v>10.41</v>
          </cell>
          <cell r="M861">
            <v>7.2</v>
          </cell>
          <cell r="N861">
            <v>4497.9799999999996</v>
          </cell>
          <cell r="O861"/>
          <cell r="P861">
            <v>23.81</v>
          </cell>
          <cell r="Q861">
            <v>14874.58</v>
          </cell>
          <cell r="R861"/>
          <cell r="S861">
            <v>0.24160000000000001</v>
          </cell>
          <cell r="T861">
            <v>0.24160000000000001</v>
          </cell>
          <cell r="U861"/>
          <cell r="V861">
            <v>2048691.05</v>
          </cell>
          <cell r="W861"/>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cell r="AH861">
            <v>474352.67</v>
          </cell>
          <cell r="AI861"/>
          <cell r="AJ861">
            <v>3937332.22</v>
          </cell>
          <cell r="AK861">
            <v>6342212.8200000003</v>
          </cell>
          <cell r="AL861">
            <v>0.74793054403777837</v>
          </cell>
          <cell r="AM861"/>
        </row>
        <row r="862">
          <cell r="A862" t="str">
            <v>5309005100200</v>
          </cell>
          <cell r="B862" t="str">
            <v>CENTRAL SCHOOL DISTRICT 51</v>
          </cell>
          <cell r="C862" t="str">
            <v>TAZEWELL</v>
          </cell>
          <cell r="D862" t="str">
            <v>Elementary</v>
          </cell>
          <cell r="E862"/>
          <cell r="F862">
            <v>1336.32</v>
          </cell>
          <cell r="G862"/>
          <cell r="H862">
            <v>267817166</v>
          </cell>
          <cell r="I862">
            <v>15926547.18</v>
          </cell>
          <cell r="J862">
            <v>11918.21</v>
          </cell>
          <cell r="K862"/>
          <cell r="L862">
            <v>16.809999999999999</v>
          </cell>
          <cell r="M862">
            <v>11.63</v>
          </cell>
          <cell r="N862">
            <v>15541.4</v>
          </cell>
          <cell r="O862"/>
          <cell r="P862">
            <v>0.2</v>
          </cell>
          <cell r="Q862">
            <v>267.26</v>
          </cell>
          <cell r="R862"/>
          <cell r="S862">
            <v>0.47420000000000001</v>
          </cell>
          <cell r="T862">
            <v>0.47420000000000001</v>
          </cell>
          <cell r="U862"/>
          <cell r="V862">
            <v>7552368.6699999999</v>
          </cell>
          <cell r="W862"/>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cell r="AH862">
            <v>57627.15</v>
          </cell>
          <cell r="AI862"/>
          <cell r="AJ862">
            <v>3205520.83</v>
          </cell>
          <cell r="AK862">
            <v>11032608.699999999</v>
          </cell>
          <cell r="AL862">
            <v>0.69271817521467316</v>
          </cell>
          <cell r="AM862"/>
        </row>
        <row r="863">
          <cell r="A863" t="str">
            <v>5309005200200</v>
          </cell>
          <cell r="B863" t="str">
            <v>WASHINGTON SCHOOL DIST 52</v>
          </cell>
          <cell r="C863" t="str">
            <v>TAZEWELL</v>
          </cell>
          <cell r="D863" t="str">
            <v>Elementary</v>
          </cell>
          <cell r="E863"/>
          <cell r="F863">
            <v>868.72</v>
          </cell>
          <cell r="G863"/>
          <cell r="H863">
            <v>155398525</v>
          </cell>
          <cell r="I863">
            <v>10748502.59</v>
          </cell>
          <cell r="J863">
            <v>12372.8</v>
          </cell>
          <cell r="K863"/>
          <cell r="L863">
            <v>14.45</v>
          </cell>
          <cell r="M863">
            <v>10</v>
          </cell>
          <cell r="N863">
            <v>8687.2000000000007</v>
          </cell>
          <cell r="O863"/>
          <cell r="P863">
            <v>4.32</v>
          </cell>
          <cell r="Q863">
            <v>3752.87</v>
          </cell>
          <cell r="R863"/>
          <cell r="S863">
            <v>0.38250000000000001</v>
          </cell>
          <cell r="T863">
            <v>0.38250000000000001</v>
          </cell>
          <cell r="U863"/>
          <cell r="V863">
            <v>4111302.24</v>
          </cell>
          <cell r="W863"/>
          <cell r="X863">
            <v>327731.33</v>
          </cell>
          <cell r="Y863">
            <v>3316336.6799999997</v>
          </cell>
          <cell r="Z863">
            <v>7755370.25</v>
          </cell>
          <cell r="AA863">
            <v>0.72153029550509695</v>
          </cell>
          <cell r="AB863">
            <v>155398525</v>
          </cell>
          <cell r="AC863">
            <v>2.56376E-2</v>
          </cell>
          <cell r="AD863">
            <v>3984045.22</v>
          </cell>
          <cell r="AE863">
            <v>0</v>
          </cell>
          <cell r="AF863">
            <v>4111302.24</v>
          </cell>
          <cell r="AG863"/>
          <cell r="AH863">
            <v>92328.56</v>
          </cell>
          <cell r="AI863"/>
          <cell r="AJ863">
            <v>3290625.97</v>
          </cell>
          <cell r="AK863">
            <v>7729659.540000001</v>
          </cell>
          <cell r="AL863">
            <v>0.71913826835669037</v>
          </cell>
          <cell r="AM863"/>
        </row>
        <row r="864">
          <cell r="A864" t="str">
            <v>5309007600200</v>
          </cell>
          <cell r="B864" t="str">
            <v>CREVE COEUR SCHOOL DISTRICT 76</v>
          </cell>
          <cell r="C864" t="str">
            <v>TAZEWELL</v>
          </cell>
          <cell r="D864" t="str">
            <v>Elementary</v>
          </cell>
          <cell r="E864"/>
          <cell r="F864">
            <v>493.32</v>
          </cell>
          <cell r="G864"/>
          <cell r="H864">
            <v>59887849</v>
          </cell>
          <cell r="I864">
            <v>6990821.8200000003</v>
          </cell>
          <cell r="J864">
            <v>14170.96</v>
          </cell>
          <cell r="K864"/>
          <cell r="L864">
            <v>8.56</v>
          </cell>
          <cell r="M864">
            <v>5.92</v>
          </cell>
          <cell r="N864">
            <v>2920.45</v>
          </cell>
          <cell r="O864"/>
          <cell r="P864">
            <v>37.94</v>
          </cell>
          <cell r="Q864">
            <v>18716.560000000001</v>
          </cell>
          <cell r="R864"/>
          <cell r="S864">
            <v>0.188</v>
          </cell>
          <cell r="T864">
            <v>0.188</v>
          </cell>
          <cell r="U864"/>
          <cell r="V864">
            <v>1314274.5</v>
          </cell>
          <cell r="W864"/>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cell r="AH864">
            <v>1010346.56</v>
          </cell>
          <cell r="AI864"/>
          <cell r="AJ864">
            <v>3727390</v>
          </cell>
          <cell r="AK864">
            <v>5357085.18</v>
          </cell>
          <cell r="AL864">
            <v>0.76630263478807981</v>
          </cell>
          <cell r="AM864"/>
        </row>
        <row r="865">
          <cell r="A865" t="str">
            <v>5309008500200</v>
          </cell>
          <cell r="B865" t="str">
            <v>ROBEIN SCHOOL DISTRICT 85</v>
          </cell>
          <cell r="C865" t="str">
            <v>TAZEWELL</v>
          </cell>
          <cell r="D865" t="str">
            <v>Elementary</v>
          </cell>
          <cell r="E865"/>
          <cell r="F865">
            <v>160.04</v>
          </cell>
          <cell r="G865"/>
          <cell r="H865">
            <v>28413816</v>
          </cell>
          <cell r="I865">
            <v>2032635.65</v>
          </cell>
          <cell r="J865">
            <v>12700.79</v>
          </cell>
          <cell r="K865"/>
          <cell r="L865">
            <v>13.97</v>
          </cell>
          <cell r="M865">
            <v>9.67</v>
          </cell>
          <cell r="N865">
            <v>1547.58</v>
          </cell>
          <cell r="O865"/>
          <cell r="P865">
            <v>5.8</v>
          </cell>
          <cell r="Q865">
            <v>928.23</v>
          </cell>
          <cell r="R865"/>
          <cell r="S865">
            <v>0.36449999999999999</v>
          </cell>
          <cell r="T865">
            <v>0.36449999999999999</v>
          </cell>
          <cell r="U865"/>
          <cell r="V865">
            <v>740895.69</v>
          </cell>
          <cell r="W865"/>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cell r="AH865">
            <v>24893.1</v>
          </cell>
          <cell r="AI865"/>
          <cell r="AJ865">
            <v>389546.65</v>
          </cell>
          <cell r="AK865">
            <v>1546825.33</v>
          </cell>
          <cell r="AL865">
            <v>0.76099488366250001</v>
          </cell>
          <cell r="AM865"/>
        </row>
        <row r="866">
          <cell r="A866" t="str">
            <v>5309008600200</v>
          </cell>
          <cell r="B866" t="str">
            <v>EAST PEORIA SCHOOL DISTRICT 86</v>
          </cell>
          <cell r="C866" t="str">
            <v>TAZEWELL</v>
          </cell>
          <cell r="D866" t="str">
            <v>Elementary</v>
          </cell>
          <cell r="E866"/>
          <cell r="F866">
            <v>1415.97</v>
          </cell>
          <cell r="G866"/>
          <cell r="H866">
            <v>377395189</v>
          </cell>
          <cell r="I866">
            <v>18434279.010000002</v>
          </cell>
          <cell r="J866">
            <v>13018.83</v>
          </cell>
          <cell r="K866"/>
          <cell r="L866">
            <v>20.47</v>
          </cell>
          <cell r="M866">
            <v>14.17</v>
          </cell>
          <cell r="N866">
            <v>20064.29</v>
          </cell>
          <cell r="O866"/>
          <cell r="P866">
            <v>4.3600000000000003</v>
          </cell>
          <cell r="Q866">
            <v>6173.62</v>
          </cell>
          <cell r="R866"/>
          <cell r="S866">
            <v>0.61799999999999999</v>
          </cell>
          <cell r="T866">
            <v>0.61799999999999999</v>
          </cell>
          <cell r="U866"/>
          <cell r="V866">
            <v>11392384.42</v>
          </cell>
          <cell r="W866"/>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cell r="AH866">
            <v>993205.82</v>
          </cell>
          <cell r="AI866"/>
          <cell r="AJ866">
            <v>2509024.42</v>
          </cell>
          <cell r="AK866">
            <v>22545604.539999999</v>
          </cell>
          <cell r="AL866">
            <v>1.2230261095521955</v>
          </cell>
          <cell r="AM866"/>
        </row>
        <row r="867">
          <cell r="A867" t="str">
            <v>5309009800200</v>
          </cell>
          <cell r="B867" t="str">
            <v>RANKIN COMMUNITY SCHOOL DIST 98</v>
          </cell>
          <cell r="C867" t="str">
            <v>TAZEWELL</v>
          </cell>
          <cell r="D867" t="str">
            <v>Elementary</v>
          </cell>
          <cell r="E867"/>
          <cell r="F867">
            <v>189.5</v>
          </cell>
          <cell r="G867"/>
          <cell r="H867">
            <v>66878267</v>
          </cell>
          <cell r="I867">
            <v>2290694.29</v>
          </cell>
          <cell r="J867">
            <v>12088.09</v>
          </cell>
          <cell r="K867"/>
          <cell r="L867">
            <v>29.19</v>
          </cell>
          <cell r="M867">
            <v>20.2</v>
          </cell>
          <cell r="N867">
            <v>3827.9</v>
          </cell>
          <cell r="O867"/>
          <cell r="P867">
            <v>65.930000000000007</v>
          </cell>
          <cell r="Q867">
            <v>12493.73</v>
          </cell>
          <cell r="R867"/>
          <cell r="S867">
            <v>0.87829999999999997</v>
          </cell>
          <cell r="T867">
            <v>0.87829999999999997</v>
          </cell>
          <cell r="U867"/>
          <cell r="V867">
            <v>2011916.79</v>
          </cell>
          <cell r="W867"/>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cell r="AH867">
            <v>200766.17</v>
          </cell>
          <cell r="AI867"/>
          <cell r="AJ867">
            <v>407737.56</v>
          </cell>
          <cell r="AK867">
            <v>2970044.26</v>
          </cell>
          <cell r="AL867">
            <v>1.2965694606066354</v>
          </cell>
          <cell r="AM867"/>
        </row>
        <row r="868">
          <cell r="A868" t="str">
            <v>5309010200200</v>
          </cell>
          <cell r="B868" t="str">
            <v>N PEKIN &amp; MARQUETTE HGHT S D 102</v>
          </cell>
          <cell r="C868" t="str">
            <v>TAZEWELL</v>
          </cell>
          <cell r="D868" t="str">
            <v>Elementary</v>
          </cell>
          <cell r="E868"/>
          <cell r="F868">
            <v>414.97</v>
          </cell>
          <cell r="G868"/>
          <cell r="H868">
            <v>67142534</v>
          </cell>
          <cell r="I868">
            <v>5511946.3799999999</v>
          </cell>
          <cell r="J868">
            <v>13282.75</v>
          </cell>
          <cell r="K868"/>
          <cell r="L868">
            <v>12.18</v>
          </cell>
          <cell r="M868">
            <v>8.43</v>
          </cell>
          <cell r="N868">
            <v>3498.19</v>
          </cell>
          <cell r="O868"/>
          <cell r="P868">
            <v>13.32</v>
          </cell>
          <cell r="Q868">
            <v>5527.4</v>
          </cell>
          <cell r="R868"/>
          <cell r="S868">
            <v>0.2999</v>
          </cell>
          <cell r="T868">
            <v>0.2999</v>
          </cell>
          <cell r="U868"/>
          <cell r="V868">
            <v>1653032.71</v>
          </cell>
          <cell r="W868"/>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cell r="AH868">
            <v>286340.44</v>
          </cell>
          <cell r="AI868"/>
          <cell r="AJ868">
            <v>2471528.27</v>
          </cell>
          <cell r="AK868">
            <v>4673652.6899999995</v>
          </cell>
          <cell r="AL868">
            <v>0.84791330825681932</v>
          </cell>
          <cell r="AM868"/>
        </row>
        <row r="869">
          <cell r="A869" t="str">
            <v>5309010800200</v>
          </cell>
          <cell r="B869" t="str">
            <v>PEKIN PUBLIC SCHOOL DIST 108</v>
          </cell>
          <cell r="C869" t="str">
            <v>TAZEWELL</v>
          </cell>
          <cell r="D869" t="str">
            <v>Elementary</v>
          </cell>
          <cell r="E869"/>
          <cell r="F869">
            <v>3106.9</v>
          </cell>
          <cell r="G869"/>
          <cell r="H869">
            <v>475869129</v>
          </cell>
          <cell r="I869">
            <v>42524188.490000002</v>
          </cell>
          <cell r="J869">
            <v>13687.01</v>
          </cell>
          <cell r="K869"/>
          <cell r="L869">
            <v>11.19</v>
          </cell>
          <cell r="M869">
            <v>7.74</v>
          </cell>
          <cell r="N869">
            <v>24047.4</v>
          </cell>
          <cell r="O869"/>
          <cell r="P869">
            <v>18.829999999999998</v>
          </cell>
          <cell r="Q869">
            <v>58502.92</v>
          </cell>
          <cell r="R869"/>
          <cell r="S869">
            <v>0.26640000000000003</v>
          </cell>
          <cell r="T869">
            <v>0.26640000000000003</v>
          </cell>
          <cell r="U869"/>
          <cell r="V869">
            <v>11328443.810000001</v>
          </cell>
          <cell r="W869"/>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cell r="AH869">
            <v>2495493.56</v>
          </cell>
          <cell r="AI869"/>
          <cell r="AJ869">
            <v>13177711.5</v>
          </cell>
          <cell r="AK869">
            <v>39016366.450000003</v>
          </cell>
          <cell r="AL869">
            <v>0.91750995928294088</v>
          </cell>
          <cell r="AM869"/>
        </row>
        <row r="870">
          <cell r="A870" t="str">
            <v>5309013700200</v>
          </cell>
          <cell r="B870" t="str">
            <v>SOUTH PEKIN SCHOOL DIST 137</v>
          </cell>
          <cell r="C870" t="str">
            <v>TAZEWELL</v>
          </cell>
          <cell r="D870" t="str">
            <v>Elementary</v>
          </cell>
          <cell r="E870"/>
          <cell r="F870">
            <v>172.13</v>
          </cell>
          <cell r="G870"/>
          <cell r="H870">
            <v>15273462</v>
          </cell>
          <cell r="I870">
            <v>2273801.61</v>
          </cell>
          <cell r="J870">
            <v>13209.79</v>
          </cell>
          <cell r="K870"/>
          <cell r="L870">
            <v>6.71</v>
          </cell>
          <cell r="M870">
            <v>4.6399999999999997</v>
          </cell>
          <cell r="N870">
            <v>798.68</v>
          </cell>
          <cell r="O870"/>
          <cell r="P870">
            <v>55.35</v>
          </cell>
          <cell r="Q870">
            <v>9527.39</v>
          </cell>
          <cell r="R870"/>
          <cell r="S870">
            <v>0.14249999999999999</v>
          </cell>
          <cell r="T870">
            <v>0.14249999999999999</v>
          </cell>
          <cell r="U870"/>
          <cell r="V870">
            <v>324016.71999999997</v>
          </cell>
          <cell r="W870"/>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cell r="AH870">
            <v>181494.46</v>
          </cell>
          <cell r="AI870"/>
          <cell r="AJ870">
            <v>1523088.49</v>
          </cell>
          <cell r="AK870">
            <v>1946909.43</v>
          </cell>
          <cell r="AL870">
            <v>0.85623539953426286</v>
          </cell>
          <cell r="AM870"/>
        </row>
        <row r="871">
          <cell r="A871" t="str">
            <v>5309030301600</v>
          </cell>
          <cell r="B871" t="str">
            <v>PEKIN COMM H S DIST 303</v>
          </cell>
          <cell r="C871" t="str">
            <v>TAZEWELL</v>
          </cell>
          <cell r="D871" t="str">
            <v>High School</v>
          </cell>
          <cell r="E871"/>
          <cell r="F871">
            <v>1778.66</v>
          </cell>
          <cell r="G871"/>
          <cell r="H871">
            <v>642107779</v>
          </cell>
          <cell r="I871">
            <v>26411599.350000001</v>
          </cell>
          <cell r="J871">
            <v>14849.15</v>
          </cell>
          <cell r="K871"/>
          <cell r="L871">
            <v>24.31</v>
          </cell>
          <cell r="M871">
            <v>7.48</v>
          </cell>
          <cell r="N871">
            <v>13304.37</v>
          </cell>
          <cell r="O871"/>
          <cell r="P871">
            <v>21.16</v>
          </cell>
          <cell r="Q871">
            <v>37636.44</v>
          </cell>
          <cell r="R871"/>
          <cell r="S871">
            <v>0.25430000000000003</v>
          </cell>
          <cell r="T871">
            <v>0.25430000000000003</v>
          </cell>
          <cell r="U871"/>
          <cell r="V871">
            <v>6716469.71</v>
          </cell>
          <cell r="W871"/>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cell r="AH871">
            <v>877820.8</v>
          </cell>
          <cell r="AI871"/>
          <cell r="AJ871">
            <v>5411113.1200000001</v>
          </cell>
          <cell r="AK871">
            <v>25596914.280000001</v>
          </cell>
          <cell r="AL871">
            <v>0.96915426971293961</v>
          </cell>
          <cell r="AM871"/>
        </row>
        <row r="872">
          <cell r="A872" t="str">
            <v>5309030801600</v>
          </cell>
          <cell r="B872" t="str">
            <v>WASHINGTON COMM H S DIST 308</v>
          </cell>
          <cell r="C872" t="str">
            <v>TAZEWELL</v>
          </cell>
          <cell r="D872" t="str">
            <v>High School</v>
          </cell>
          <cell r="E872"/>
          <cell r="F872">
            <v>1471.5</v>
          </cell>
          <cell r="G872"/>
          <cell r="H872">
            <v>504060835</v>
          </cell>
          <cell r="I872">
            <v>20166679.440000001</v>
          </cell>
          <cell r="J872">
            <v>13704.84</v>
          </cell>
          <cell r="K872"/>
          <cell r="L872">
            <v>24.99</v>
          </cell>
          <cell r="M872">
            <v>7.68</v>
          </cell>
          <cell r="N872">
            <v>11301.12</v>
          </cell>
          <cell r="O872"/>
          <cell r="P872">
            <v>19.36</v>
          </cell>
          <cell r="Q872">
            <v>28488.240000000002</v>
          </cell>
          <cell r="R872"/>
          <cell r="S872">
            <v>0.2636</v>
          </cell>
          <cell r="T872">
            <v>0.2636</v>
          </cell>
          <cell r="U872"/>
          <cell r="V872">
            <v>5315936.7</v>
          </cell>
          <cell r="W872"/>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cell r="AH872">
            <v>100230.71</v>
          </cell>
          <cell r="AI872"/>
          <cell r="AJ872">
            <v>4626463.3600000003</v>
          </cell>
          <cell r="AK872">
            <v>12504974.510000002</v>
          </cell>
          <cell r="AL872">
            <v>0.62008098790903377</v>
          </cell>
          <cell r="AM872"/>
        </row>
        <row r="873">
          <cell r="A873" t="str">
            <v>5309030901600</v>
          </cell>
          <cell r="B873" t="str">
            <v>EAST PEORIA COMM H S DIST 309</v>
          </cell>
          <cell r="C873" t="str">
            <v>TAZEWELL</v>
          </cell>
          <cell r="D873" t="str">
            <v>High School</v>
          </cell>
          <cell r="E873"/>
          <cell r="F873">
            <v>957.66</v>
          </cell>
          <cell r="G873"/>
          <cell r="H873">
            <v>458924305</v>
          </cell>
          <cell r="I873">
            <v>14331965.380000001</v>
          </cell>
          <cell r="J873">
            <v>14965.6</v>
          </cell>
          <cell r="K873"/>
          <cell r="L873">
            <v>32.020000000000003</v>
          </cell>
          <cell r="M873">
            <v>9.85</v>
          </cell>
          <cell r="N873">
            <v>9432.9500000000007</v>
          </cell>
          <cell r="O873"/>
          <cell r="P873">
            <v>4.97</v>
          </cell>
          <cell r="Q873">
            <v>4759.57</v>
          </cell>
          <cell r="R873"/>
          <cell r="S873">
            <v>0.37430000000000002</v>
          </cell>
          <cell r="T873">
            <v>0.37430000000000002</v>
          </cell>
          <cell r="U873"/>
          <cell r="V873">
            <v>5364454.6399999997</v>
          </cell>
          <cell r="W873"/>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cell r="AH873">
            <v>527243.30000000005</v>
          </cell>
          <cell r="AI873"/>
          <cell r="AJ873">
            <v>1496023.36</v>
          </cell>
          <cell r="AK873">
            <v>14197413.82</v>
          </cell>
          <cell r="AL873">
            <v>0.99061178586240761</v>
          </cell>
          <cell r="AM873"/>
        </row>
        <row r="874">
          <cell r="A874" t="str">
            <v>5309060600400</v>
          </cell>
          <cell r="B874" t="str">
            <v>SPRING LAKE C C SCH DIST 606</v>
          </cell>
          <cell r="C874" t="str">
            <v>TAZEWELL</v>
          </cell>
          <cell r="D874" t="str">
            <v>Elementary</v>
          </cell>
          <cell r="E874"/>
          <cell r="F874">
            <v>61.75</v>
          </cell>
          <cell r="G874"/>
          <cell r="H874">
            <v>13215179</v>
          </cell>
          <cell r="I874">
            <v>716264.33</v>
          </cell>
          <cell r="J874">
            <v>11599.42</v>
          </cell>
          <cell r="K874"/>
          <cell r="L874">
            <v>18.45</v>
          </cell>
          <cell r="M874">
            <v>12.77</v>
          </cell>
          <cell r="N874">
            <v>788.54</v>
          </cell>
          <cell r="O874"/>
          <cell r="P874">
            <v>0.47</v>
          </cell>
          <cell r="Q874">
            <v>29.02</v>
          </cell>
          <cell r="R874"/>
          <cell r="S874">
            <v>0.53939999999999999</v>
          </cell>
          <cell r="T874">
            <v>0.53939999999999999</v>
          </cell>
          <cell r="U874"/>
          <cell r="V874">
            <v>386352.97</v>
          </cell>
          <cell r="W874"/>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cell r="AH874">
            <v>10179.18</v>
          </cell>
          <cell r="AI874"/>
          <cell r="AJ874">
            <v>251387.62</v>
          </cell>
          <cell r="AK874">
            <v>720780.17999999993</v>
          </cell>
          <cell r="AL874">
            <v>1.0063047255194182</v>
          </cell>
          <cell r="AM874"/>
        </row>
        <row r="875">
          <cell r="A875" t="str">
            <v>5309070102600</v>
          </cell>
          <cell r="B875" t="str">
            <v>DEER CREEK-MACKINAW CUSD 701</v>
          </cell>
          <cell r="C875" t="str">
            <v>TAZEWELL</v>
          </cell>
          <cell r="D875" t="str">
            <v>Unit</v>
          </cell>
          <cell r="E875"/>
          <cell r="F875">
            <v>964.53</v>
          </cell>
          <cell r="G875"/>
          <cell r="H875">
            <v>127369674</v>
          </cell>
          <cell r="I875">
            <v>12403683.58</v>
          </cell>
          <cell r="J875">
            <v>12859.82</v>
          </cell>
          <cell r="K875"/>
          <cell r="L875">
            <v>10.26</v>
          </cell>
          <cell r="M875">
            <v>10.26</v>
          </cell>
          <cell r="N875">
            <v>9896.07</v>
          </cell>
          <cell r="O875"/>
          <cell r="P875">
            <v>3.31</v>
          </cell>
          <cell r="Q875">
            <v>3192.59</v>
          </cell>
          <cell r="R875"/>
          <cell r="S875">
            <v>0.39679999999999999</v>
          </cell>
          <cell r="T875">
            <v>0.39679999999999999</v>
          </cell>
          <cell r="U875"/>
          <cell r="V875">
            <v>4921781.6399999997</v>
          </cell>
          <cell r="W875"/>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cell r="AH875">
            <v>88413.26</v>
          </cell>
          <cell r="AI875"/>
          <cell r="AJ875">
            <v>3810037.81</v>
          </cell>
          <cell r="AK875">
            <v>9441800.4500000011</v>
          </cell>
          <cell r="AL875">
            <v>0.76120939308901658</v>
          </cell>
          <cell r="AM875"/>
        </row>
        <row r="876">
          <cell r="A876" t="str">
            <v>5309070202600</v>
          </cell>
          <cell r="B876" t="str">
            <v>TREMONT COMM UNIT DIST 702</v>
          </cell>
          <cell r="C876" t="str">
            <v>TAZEWELL</v>
          </cell>
          <cell r="D876" t="str">
            <v>Unit</v>
          </cell>
          <cell r="E876"/>
          <cell r="F876">
            <v>942.94</v>
          </cell>
          <cell r="G876"/>
          <cell r="H876">
            <v>124449637</v>
          </cell>
          <cell r="I876">
            <v>11831127.810000001</v>
          </cell>
          <cell r="J876">
            <v>12547.06</v>
          </cell>
          <cell r="K876"/>
          <cell r="L876">
            <v>10.51</v>
          </cell>
          <cell r="M876">
            <v>10.51</v>
          </cell>
          <cell r="N876">
            <v>9910.2900000000009</v>
          </cell>
          <cell r="O876"/>
          <cell r="P876">
            <v>2.46</v>
          </cell>
          <cell r="Q876">
            <v>2319.63</v>
          </cell>
          <cell r="R876"/>
          <cell r="S876">
            <v>0.41070000000000001</v>
          </cell>
          <cell r="T876">
            <v>0.41070000000000001</v>
          </cell>
          <cell r="U876"/>
          <cell r="V876">
            <v>4859044.1900000004</v>
          </cell>
          <cell r="W876"/>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cell r="AH876">
            <v>45319.3</v>
          </cell>
          <cell r="AI876"/>
          <cell r="AJ876">
            <v>2980742.43</v>
          </cell>
          <cell r="AK876">
            <v>8687329.5600000005</v>
          </cell>
          <cell r="AL876">
            <v>0.7342773824704375</v>
          </cell>
          <cell r="AM876"/>
        </row>
        <row r="877">
          <cell r="A877" t="str">
            <v>5309070302600</v>
          </cell>
          <cell r="B877" t="str">
            <v>DELAVAN COMM UNIT DIST 703</v>
          </cell>
          <cell r="C877" t="str">
            <v>TAZEWELL</v>
          </cell>
          <cell r="D877" t="str">
            <v>Unit</v>
          </cell>
          <cell r="E877"/>
          <cell r="F877">
            <v>421.12</v>
          </cell>
          <cell r="G877"/>
          <cell r="H877">
            <v>62712109</v>
          </cell>
          <cell r="I877">
            <v>5521980.3899999997</v>
          </cell>
          <cell r="J877">
            <v>13112.6</v>
          </cell>
          <cell r="K877"/>
          <cell r="L877">
            <v>11.35</v>
          </cell>
          <cell r="M877">
            <v>11.35</v>
          </cell>
          <cell r="N877">
            <v>4779.71</v>
          </cell>
          <cell r="O877"/>
          <cell r="P877">
            <v>0.53</v>
          </cell>
          <cell r="Q877">
            <v>223.19</v>
          </cell>
          <cell r="R877"/>
          <cell r="S877">
            <v>0.4582</v>
          </cell>
          <cell r="T877">
            <v>0.4582</v>
          </cell>
          <cell r="U877"/>
          <cell r="V877">
            <v>2530171.41</v>
          </cell>
          <cell r="W877"/>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cell r="AH877">
            <v>115526.71</v>
          </cell>
          <cell r="AI877"/>
          <cell r="AJ877">
            <v>1189716.08</v>
          </cell>
          <cell r="AK877">
            <v>5119540.76</v>
          </cell>
          <cell r="AL877">
            <v>0.92712041666631129</v>
          </cell>
          <cell r="AM877"/>
        </row>
        <row r="878">
          <cell r="A878" t="str">
            <v>5309070902600</v>
          </cell>
          <cell r="B878" t="str">
            <v>MORTON C U SCHOOL DISTRICT 709</v>
          </cell>
          <cell r="C878" t="str">
            <v>TAZEWELL</v>
          </cell>
          <cell r="D878" t="str">
            <v>Unit</v>
          </cell>
          <cell r="E878"/>
          <cell r="F878">
            <v>3185.5</v>
          </cell>
          <cell r="G878"/>
          <cell r="H878">
            <v>592034881</v>
          </cell>
          <cell r="I878">
            <v>39987610.369999997</v>
          </cell>
          <cell r="J878">
            <v>12553</v>
          </cell>
          <cell r="K878"/>
          <cell r="L878">
            <v>14.8</v>
          </cell>
          <cell r="M878">
            <v>14.8</v>
          </cell>
          <cell r="N878">
            <v>47145.4</v>
          </cell>
          <cell r="O878"/>
          <cell r="P878">
            <v>7.39</v>
          </cell>
          <cell r="Q878">
            <v>23540.84</v>
          </cell>
          <cell r="R878"/>
          <cell r="S878">
            <v>0.65200000000000002</v>
          </cell>
          <cell r="T878">
            <v>0.65200000000000002</v>
          </cell>
          <cell r="U878"/>
          <cell r="V878">
            <v>26071921.960000001</v>
          </cell>
          <cell r="W878"/>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cell r="AH878">
            <v>184590.13</v>
          </cell>
          <cell r="AI878"/>
          <cell r="AJ878">
            <v>2551674.85</v>
          </cell>
          <cell r="AK878">
            <v>36216561.670000002</v>
          </cell>
          <cell r="AL878">
            <v>0.90569457226608474</v>
          </cell>
          <cell r="AM878"/>
        </row>
        <row r="879">
          <cell r="A879" t="str">
            <v>5310200100400</v>
          </cell>
          <cell r="B879" t="str">
            <v>METAMORA C C SCH DIST 1</v>
          </cell>
          <cell r="C879" t="str">
            <v>WOODFORD</v>
          </cell>
          <cell r="D879" t="str">
            <v>Elementary</v>
          </cell>
          <cell r="E879"/>
          <cell r="F879">
            <v>825.21</v>
          </cell>
          <cell r="G879"/>
          <cell r="H879">
            <v>178833255</v>
          </cell>
          <cell r="I879">
            <v>10034598.92</v>
          </cell>
          <cell r="J879">
            <v>12160.05</v>
          </cell>
          <cell r="K879"/>
          <cell r="L879">
            <v>17.82</v>
          </cell>
          <cell r="M879">
            <v>12.33</v>
          </cell>
          <cell r="N879">
            <v>10174.83</v>
          </cell>
          <cell r="O879"/>
          <cell r="P879">
            <v>0.06</v>
          </cell>
          <cell r="Q879">
            <v>49.51</v>
          </cell>
          <cell r="R879"/>
          <cell r="S879">
            <v>0.51429999999999998</v>
          </cell>
          <cell r="T879">
            <v>0.51429999999999998</v>
          </cell>
          <cell r="U879"/>
          <cell r="V879">
            <v>5160794.22</v>
          </cell>
          <cell r="W879"/>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cell r="AH879">
            <v>72001.83</v>
          </cell>
          <cell r="AI879"/>
          <cell r="AJ879">
            <v>1933192.67</v>
          </cell>
          <cell r="AK879">
            <v>7296331.4699999997</v>
          </cell>
          <cell r="AL879">
            <v>0.7271173993270077</v>
          </cell>
          <cell r="AM879"/>
        </row>
        <row r="880">
          <cell r="A880" t="str">
            <v>5310200200400</v>
          </cell>
          <cell r="B880" t="str">
            <v>RIVERVIEW C C SCHOOL DISTRICT 2</v>
          </cell>
          <cell r="C880" t="str">
            <v>WOODFORD</v>
          </cell>
          <cell r="D880" t="str">
            <v>Elementary</v>
          </cell>
          <cell r="E880"/>
          <cell r="F880">
            <v>211.75</v>
          </cell>
          <cell r="G880"/>
          <cell r="H880">
            <v>45941878</v>
          </cell>
          <cell r="I880">
            <v>2779774.98</v>
          </cell>
          <cell r="J880">
            <v>13127.62</v>
          </cell>
          <cell r="K880"/>
          <cell r="L880">
            <v>16.52</v>
          </cell>
          <cell r="M880">
            <v>11.43</v>
          </cell>
          <cell r="N880">
            <v>2420.3000000000002</v>
          </cell>
          <cell r="O880"/>
          <cell r="P880">
            <v>0.42</v>
          </cell>
          <cell r="Q880">
            <v>88.93</v>
          </cell>
          <cell r="R880"/>
          <cell r="S880">
            <v>0.4627</v>
          </cell>
          <cell r="T880">
            <v>0.4627</v>
          </cell>
          <cell r="U880"/>
          <cell r="V880">
            <v>1286201.8799999999</v>
          </cell>
          <cell r="W880"/>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cell r="AH880">
            <v>72943.850000000006</v>
          </cell>
          <cell r="AI880"/>
          <cell r="AJ880">
            <v>548491.81999999995</v>
          </cell>
          <cell r="AK880">
            <v>1947543.42</v>
          </cell>
          <cell r="AL880">
            <v>0.70061189629097242</v>
          </cell>
          <cell r="AM880"/>
        </row>
        <row r="881">
          <cell r="A881" t="str">
            <v>5310200602600</v>
          </cell>
          <cell r="B881" t="str">
            <v>FIELDCREST CUSD #6</v>
          </cell>
          <cell r="C881" t="str">
            <v>WOODFORD</v>
          </cell>
          <cell r="D881" t="str">
            <v>Unit</v>
          </cell>
          <cell r="E881"/>
          <cell r="F881">
            <v>856.19</v>
          </cell>
          <cell r="G881"/>
          <cell r="H881">
            <v>179216843</v>
          </cell>
          <cell r="I881">
            <v>11361384.73</v>
          </cell>
          <cell r="J881">
            <v>13269.7</v>
          </cell>
          <cell r="K881"/>
          <cell r="L881">
            <v>15.77</v>
          </cell>
          <cell r="M881">
            <v>15.77</v>
          </cell>
          <cell r="N881">
            <v>13502.11</v>
          </cell>
          <cell r="O881"/>
          <cell r="P881">
            <v>13.61</v>
          </cell>
          <cell r="Q881">
            <v>11652.74</v>
          </cell>
          <cell r="R881"/>
          <cell r="S881">
            <v>0.70199999999999996</v>
          </cell>
          <cell r="T881">
            <v>0.70199999999999996</v>
          </cell>
          <cell r="U881"/>
          <cell r="V881">
            <v>7975692.0800000001</v>
          </cell>
          <cell r="W881"/>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cell r="AH881">
            <v>420567.35</v>
          </cell>
          <cell r="AI881"/>
          <cell r="AJ881">
            <v>2659043.83</v>
          </cell>
          <cell r="AK881">
            <v>12575669.959999999</v>
          </cell>
          <cell r="AL881">
            <v>1.1068782775037669</v>
          </cell>
          <cell r="AM881"/>
        </row>
        <row r="882">
          <cell r="A882" t="str">
            <v>5310201102600</v>
          </cell>
          <cell r="B882" t="str">
            <v>EL PASO-GRIDLEY CUSD 11</v>
          </cell>
          <cell r="C882" t="str">
            <v>WOODFORD</v>
          </cell>
          <cell r="D882" t="str">
            <v>Unit</v>
          </cell>
          <cell r="E882"/>
          <cell r="F882">
            <v>1157.27</v>
          </cell>
          <cell r="G882"/>
          <cell r="H882">
            <v>188131187</v>
          </cell>
          <cell r="I882">
            <v>15117346.18</v>
          </cell>
          <cell r="J882">
            <v>13062.93</v>
          </cell>
          <cell r="K882"/>
          <cell r="L882">
            <v>12.44</v>
          </cell>
          <cell r="M882">
            <v>12.44</v>
          </cell>
          <cell r="N882">
            <v>14396.43</v>
          </cell>
          <cell r="O882"/>
          <cell r="P882">
            <v>0.12</v>
          </cell>
          <cell r="Q882">
            <v>138.87</v>
          </cell>
          <cell r="R882"/>
          <cell r="S882">
            <v>0.52059999999999995</v>
          </cell>
          <cell r="T882">
            <v>0.52059999999999995</v>
          </cell>
          <cell r="U882"/>
          <cell r="V882">
            <v>7870090.4199999999</v>
          </cell>
          <cell r="W882"/>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cell r="AH882">
            <v>186562.2</v>
          </cell>
          <cell r="AI882"/>
          <cell r="AJ882">
            <v>2695416.69</v>
          </cell>
          <cell r="AK882">
            <v>12645806.209999999</v>
          </cell>
          <cell r="AL882">
            <v>0.83650966640759949</v>
          </cell>
          <cell r="AM882"/>
        </row>
        <row r="883">
          <cell r="A883" t="str">
            <v>5310202102600</v>
          </cell>
          <cell r="B883" t="str">
            <v>LOWPOINT-WASHBURN C U S DIST 21</v>
          </cell>
          <cell r="C883" t="str">
            <v>WOODFORD</v>
          </cell>
          <cell r="D883" t="str">
            <v>Unit</v>
          </cell>
          <cell r="E883"/>
          <cell r="F883">
            <v>311.79000000000002</v>
          </cell>
          <cell r="G883"/>
          <cell r="H883">
            <v>58913388</v>
          </cell>
          <cell r="I883">
            <v>4250450.93</v>
          </cell>
          <cell r="J883">
            <v>13632.41</v>
          </cell>
          <cell r="K883"/>
          <cell r="L883">
            <v>13.86</v>
          </cell>
          <cell r="M883">
            <v>13.86</v>
          </cell>
          <cell r="N883">
            <v>4321.3999999999996</v>
          </cell>
          <cell r="O883"/>
          <cell r="P883">
            <v>3.16</v>
          </cell>
          <cell r="Q883">
            <v>985.25</v>
          </cell>
          <cell r="R883"/>
          <cell r="S883">
            <v>0.60089999999999999</v>
          </cell>
          <cell r="T883">
            <v>0.60089999999999999</v>
          </cell>
          <cell r="U883"/>
          <cell r="V883">
            <v>2554095.96</v>
          </cell>
          <cell r="W883"/>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cell r="AH883">
            <v>183680.63</v>
          </cell>
          <cell r="AI883"/>
          <cell r="AJ883">
            <v>979480.71</v>
          </cell>
          <cell r="AK883">
            <v>3847526.17</v>
          </cell>
          <cell r="AL883">
            <v>0.90520423206014999</v>
          </cell>
          <cell r="AM883"/>
        </row>
        <row r="884">
          <cell r="A884" t="str">
            <v>5310206002600</v>
          </cell>
          <cell r="B884" t="str">
            <v>ROANOKE BENSON C U S DIST 60</v>
          </cell>
          <cell r="C884" t="str">
            <v>WOODFORD</v>
          </cell>
          <cell r="D884" t="str">
            <v>Unit</v>
          </cell>
          <cell r="E884"/>
          <cell r="F884">
            <v>457.85</v>
          </cell>
          <cell r="G884"/>
          <cell r="H884">
            <v>92035037</v>
          </cell>
          <cell r="I884">
            <v>5681457.7199999997</v>
          </cell>
          <cell r="J884">
            <v>12408.99</v>
          </cell>
          <cell r="K884"/>
          <cell r="L884">
            <v>16.190000000000001</v>
          </cell>
          <cell r="M884">
            <v>16.190000000000001</v>
          </cell>
          <cell r="N884">
            <v>7412.59</v>
          </cell>
          <cell r="O884"/>
          <cell r="P884">
            <v>16.89</v>
          </cell>
          <cell r="Q884">
            <v>7733.08</v>
          </cell>
          <cell r="R884"/>
          <cell r="S884">
            <v>0.72250000000000003</v>
          </cell>
          <cell r="T884">
            <v>0.72250000000000003</v>
          </cell>
          <cell r="U884"/>
          <cell r="V884">
            <v>4104853.2</v>
          </cell>
          <cell r="W884"/>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cell r="AH884">
            <v>80987.95</v>
          </cell>
          <cell r="AI884"/>
          <cell r="AJ884">
            <v>949776.58</v>
          </cell>
          <cell r="AK884">
            <v>6211366.7200000007</v>
          </cell>
          <cell r="AL884">
            <v>1.0932699011619154</v>
          </cell>
          <cell r="AM884"/>
        </row>
        <row r="885">
          <cell r="A885" t="str">
            <v>5310206900200</v>
          </cell>
          <cell r="B885" t="str">
            <v>GERMANTOWN HILLS SCHOOL DIST 69</v>
          </cell>
          <cell r="C885" t="str">
            <v>WOODFORD</v>
          </cell>
          <cell r="D885" t="str">
            <v>Elementary</v>
          </cell>
          <cell r="E885"/>
          <cell r="F885">
            <v>823.46</v>
          </cell>
          <cell r="G885"/>
          <cell r="H885">
            <v>159073885</v>
          </cell>
          <cell r="I885">
            <v>9930867.7699999996</v>
          </cell>
          <cell r="J885">
            <v>12059.92</v>
          </cell>
          <cell r="K885"/>
          <cell r="L885">
            <v>16.010000000000002</v>
          </cell>
          <cell r="M885">
            <v>11.08</v>
          </cell>
          <cell r="N885">
            <v>9123.93</v>
          </cell>
          <cell r="O885"/>
          <cell r="P885">
            <v>1</v>
          </cell>
          <cell r="Q885">
            <v>823.46</v>
          </cell>
          <cell r="R885"/>
          <cell r="S885">
            <v>0.44280000000000003</v>
          </cell>
          <cell r="T885">
            <v>0.44280000000000003</v>
          </cell>
          <cell r="U885"/>
          <cell r="V885">
            <v>4397388.24</v>
          </cell>
          <cell r="W885"/>
          <cell r="X885">
            <v>51371.22</v>
          </cell>
          <cell r="Y885">
            <v>2251282</v>
          </cell>
          <cell r="Z885">
            <v>6700041.46</v>
          </cell>
          <cell r="AA885">
            <v>0.67466827825862796</v>
          </cell>
          <cell r="AB885">
            <v>159073885</v>
          </cell>
          <cell r="AC885">
            <v>2.59128E-2</v>
          </cell>
          <cell r="AD885">
            <v>4122049.76</v>
          </cell>
          <cell r="AE885">
            <v>0</v>
          </cell>
          <cell r="AF885">
            <v>4397388.24</v>
          </cell>
          <cell r="AG885"/>
          <cell r="AH885">
            <v>44137.15</v>
          </cell>
          <cell r="AI885"/>
          <cell r="AJ885">
            <v>2236922.7799999998</v>
          </cell>
          <cell r="AK885">
            <v>6685682.2400000002</v>
          </cell>
          <cell r="AL885">
            <v>0.67322236030537752</v>
          </cell>
          <cell r="AM885"/>
        </row>
        <row r="886">
          <cell r="A886" t="str">
            <v>5310212201700</v>
          </cell>
          <cell r="B886" t="str">
            <v>METAMORA TWP H S DIST 122</v>
          </cell>
          <cell r="C886" t="str">
            <v>WOODFORD</v>
          </cell>
          <cell r="D886" t="str">
            <v>High School</v>
          </cell>
          <cell r="E886"/>
          <cell r="F886">
            <v>935.83</v>
          </cell>
          <cell r="G886"/>
          <cell r="H886">
            <v>383849018</v>
          </cell>
          <cell r="I886">
            <v>12650915.76</v>
          </cell>
          <cell r="J886">
            <v>13518.39</v>
          </cell>
          <cell r="K886"/>
          <cell r="L886">
            <v>30.34</v>
          </cell>
          <cell r="M886">
            <v>9.33</v>
          </cell>
          <cell r="N886">
            <v>8731.2900000000009</v>
          </cell>
          <cell r="O886"/>
          <cell r="P886">
            <v>7.56</v>
          </cell>
          <cell r="Q886">
            <v>7074.87</v>
          </cell>
          <cell r="R886"/>
          <cell r="S886">
            <v>0.3463</v>
          </cell>
          <cell r="T886">
            <v>0.3463</v>
          </cell>
          <cell r="U886"/>
          <cell r="V886">
            <v>4381012.12</v>
          </cell>
          <cell r="W886"/>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cell r="AH886">
            <v>47094.3</v>
          </cell>
          <cell r="AI886"/>
          <cell r="AJ886">
            <v>2483770.4300000002</v>
          </cell>
          <cell r="AK886">
            <v>8998648.3699999992</v>
          </cell>
          <cell r="AL886">
            <v>0.71130410957696544</v>
          </cell>
          <cell r="AM886"/>
        </row>
        <row r="887">
          <cell r="A887" t="str">
            <v>5310214002600</v>
          </cell>
          <cell r="B887" t="str">
            <v>EUREKA C U DIST 140</v>
          </cell>
          <cell r="C887" t="str">
            <v>WOODFORD</v>
          </cell>
          <cell r="D887" t="str">
            <v>Unit</v>
          </cell>
          <cell r="E887"/>
          <cell r="F887">
            <v>1518.04</v>
          </cell>
          <cell r="G887"/>
          <cell r="H887">
            <v>231782299</v>
          </cell>
          <cell r="I887">
            <v>19316729.309999999</v>
          </cell>
          <cell r="J887">
            <v>12724.78</v>
          </cell>
          <cell r="K887"/>
          <cell r="L887">
            <v>11.99</v>
          </cell>
          <cell r="M887">
            <v>11.99</v>
          </cell>
          <cell r="N887">
            <v>18201.29</v>
          </cell>
          <cell r="O887"/>
          <cell r="P887">
            <v>0</v>
          </cell>
          <cell r="Q887">
            <v>0</v>
          </cell>
          <cell r="R887"/>
          <cell r="S887">
            <v>0.49480000000000002</v>
          </cell>
          <cell r="T887">
            <v>0.49480000000000002</v>
          </cell>
          <cell r="U887"/>
          <cell r="V887">
            <v>9557917.6600000001</v>
          </cell>
          <cell r="W887"/>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cell r="AH887">
            <v>176246.91</v>
          </cell>
          <cell r="AI887"/>
          <cell r="AJ887">
            <v>3928010.12</v>
          </cell>
          <cell r="AK887">
            <v>15616935.66</v>
          </cell>
          <cell r="AL887">
            <v>0.80846686876309504</v>
          </cell>
          <cell r="AM887"/>
        </row>
        <row r="888">
          <cell r="A888" t="str">
            <v>5400000000092</v>
          </cell>
          <cell r="B888" t="str">
            <v>Vermilion ROE TAOEP</v>
          </cell>
          <cell r="C888" t="str">
            <v>VERMILION</v>
          </cell>
          <cell r="D888" t="str">
            <v>Regional</v>
          </cell>
          <cell r="E888"/>
          <cell r="F888">
            <v>6</v>
          </cell>
          <cell r="G888"/>
          <cell r="H888">
            <v>0</v>
          </cell>
          <cell r="I888">
            <v>86811.55</v>
          </cell>
          <cell r="J888">
            <v>14468.59</v>
          </cell>
          <cell r="K888"/>
          <cell r="L888">
            <v>0</v>
          </cell>
          <cell r="M888">
            <v>0</v>
          </cell>
          <cell r="N888">
            <v>0</v>
          </cell>
          <cell r="O888"/>
          <cell r="P888">
            <v>0</v>
          </cell>
          <cell r="Q888">
            <v>0</v>
          </cell>
          <cell r="R888"/>
          <cell r="S888">
            <v>0</v>
          </cell>
          <cell r="T888">
            <v>0.1</v>
          </cell>
          <cell r="U888"/>
          <cell r="V888">
            <v>8681.15</v>
          </cell>
          <cell r="W888"/>
          <cell r="X888">
            <v>0</v>
          </cell>
          <cell r="Y888">
            <v>29109.730000000003</v>
          </cell>
          <cell r="Z888">
            <v>37790.880000000005</v>
          </cell>
          <cell r="AA888">
            <v>0.43532087608158138</v>
          </cell>
          <cell r="AB888">
            <v>0</v>
          </cell>
          <cell r="AC888">
            <v>0</v>
          </cell>
          <cell r="AD888">
            <v>0</v>
          </cell>
          <cell r="AE888">
            <v>0</v>
          </cell>
          <cell r="AF888">
            <v>8681.15</v>
          </cell>
          <cell r="AG888"/>
          <cell r="AH888">
            <v>0</v>
          </cell>
          <cell r="AI888"/>
          <cell r="AJ888">
            <v>29109.73</v>
          </cell>
          <cell r="AK888">
            <v>37790.879999999997</v>
          </cell>
          <cell r="AL888">
            <v>0.43532087608158127</v>
          </cell>
          <cell r="AM888"/>
        </row>
        <row r="889">
          <cell r="A889" t="str">
            <v>5400000000093</v>
          </cell>
          <cell r="B889" t="str">
            <v>SAFE SCH-VERMILION ROE</v>
          </cell>
          <cell r="C889" t="str">
            <v>VERMILION</v>
          </cell>
          <cell r="D889" t="str">
            <v>Regional</v>
          </cell>
          <cell r="E889"/>
          <cell r="F889">
            <v>28.99</v>
          </cell>
          <cell r="G889"/>
          <cell r="H889">
            <v>0</v>
          </cell>
          <cell r="I889">
            <v>415688.25</v>
          </cell>
          <cell r="J889">
            <v>14339.02</v>
          </cell>
          <cell r="K889"/>
          <cell r="L889">
            <v>0</v>
          </cell>
          <cell r="M889">
            <v>0</v>
          </cell>
          <cell r="N889">
            <v>0</v>
          </cell>
          <cell r="O889"/>
          <cell r="P889">
            <v>0</v>
          </cell>
          <cell r="Q889">
            <v>0</v>
          </cell>
          <cell r="R889"/>
          <cell r="S889">
            <v>0</v>
          </cell>
          <cell r="T889">
            <v>0.1</v>
          </cell>
          <cell r="U889"/>
          <cell r="V889">
            <v>41568.82</v>
          </cell>
          <cell r="W889"/>
          <cell r="X889">
            <v>0</v>
          </cell>
          <cell r="Y889">
            <v>243241.49999999997</v>
          </cell>
          <cell r="Z889">
            <v>284810.31999999995</v>
          </cell>
          <cell r="AA889">
            <v>0.68515364579104643</v>
          </cell>
          <cell r="AB889">
            <v>0</v>
          </cell>
          <cell r="AC889">
            <v>0</v>
          </cell>
          <cell r="AD889">
            <v>0</v>
          </cell>
          <cell r="AE889">
            <v>0</v>
          </cell>
          <cell r="AF889">
            <v>41568.82</v>
          </cell>
          <cell r="AG889"/>
          <cell r="AH889">
            <v>0</v>
          </cell>
          <cell r="AI889"/>
          <cell r="AJ889">
            <v>243241.5</v>
          </cell>
          <cell r="AK889">
            <v>284810.32</v>
          </cell>
          <cell r="AL889">
            <v>0.68515364579104654</v>
          </cell>
          <cell r="AM889"/>
        </row>
        <row r="890">
          <cell r="A890" t="str">
            <v>5409200102600</v>
          </cell>
          <cell r="B890" t="str">
            <v>BISMARCK HENNING C U SCHOOL DIST</v>
          </cell>
          <cell r="C890" t="str">
            <v>VERMILION</v>
          </cell>
          <cell r="D890" t="str">
            <v>Unit</v>
          </cell>
          <cell r="E890"/>
          <cell r="F890">
            <v>796.62</v>
          </cell>
          <cell r="G890"/>
          <cell r="H890">
            <v>90051269</v>
          </cell>
          <cell r="I890">
            <v>10645888.65</v>
          </cell>
          <cell r="J890">
            <v>13363.82</v>
          </cell>
          <cell r="K890"/>
          <cell r="L890">
            <v>8.4499999999999993</v>
          </cell>
          <cell r="M890">
            <v>8.4499999999999993</v>
          </cell>
          <cell r="N890">
            <v>6731.43</v>
          </cell>
          <cell r="O890"/>
          <cell r="P890">
            <v>13.17</v>
          </cell>
          <cell r="Q890">
            <v>10491.48</v>
          </cell>
          <cell r="R890"/>
          <cell r="S890">
            <v>0.3009</v>
          </cell>
          <cell r="T890">
            <v>0.3009</v>
          </cell>
          <cell r="U890"/>
          <cell r="V890">
            <v>3203347.89</v>
          </cell>
          <cell r="W890"/>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cell r="AH890">
            <v>156468.95000000001</v>
          </cell>
          <cell r="AI890"/>
          <cell r="AJ890">
            <v>3641977.3</v>
          </cell>
          <cell r="AK890">
            <v>7375669.6799999997</v>
          </cell>
          <cell r="AL890">
            <v>0.69281860091595071</v>
          </cell>
          <cell r="AM890"/>
        </row>
        <row r="891">
          <cell r="A891" t="str">
            <v>5409200202600</v>
          </cell>
          <cell r="B891" t="str">
            <v>WESTVILLE C U SCHOOL DIST 2</v>
          </cell>
          <cell r="C891" t="str">
            <v>VERMILION</v>
          </cell>
          <cell r="D891" t="str">
            <v>Unit</v>
          </cell>
          <cell r="E891"/>
          <cell r="F891">
            <v>1180.3</v>
          </cell>
          <cell r="G891"/>
          <cell r="H891">
            <v>57059085</v>
          </cell>
          <cell r="I891">
            <v>16326818.23</v>
          </cell>
          <cell r="J891">
            <v>13832.76</v>
          </cell>
          <cell r="K891"/>
          <cell r="L891">
            <v>3.49</v>
          </cell>
          <cell r="M891">
            <v>3.49</v>
          </cell>
          <cell r="N891">
            <v>4119.24</v>
          </cell>
          <cell r="O891"/>
          <cell r="P891">
            <v>73.78</v>
          </cell>
          <cell r="Q891">
            <v>87082.53</v>
          </cell>
          <cell r="R891"/>
          <cell r="S891">
            <v>0.1085</v>
          </cell>
          <cell r="T891">
            <v>0.1085</v>
          </cell>
          <cell r="U891"/>
          <cell r="V891">
            <v>1771459.77</v>
          </cell>
          <cell r="W891"/>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cell r="AH891">
            <v>596197.25</v>
          </cell>
          <cell r="AI891"/>
          <cell r="AJ891">
            <v>9256700.7699999996</v>
          </cell>
          <cell r="AK891">
            <v>11753921.699999999</v>
          </cell>
          <cell r="AL891">
            <v>0.71991502167902799</v>
          </cell>
          <cell r="AM891"/>
        </row>
        <row r="892">
          <cell r="A892" t="str">
            <v>5409200402600</v>
          </cell>
          <cell r="B892" t="str">
            <v>GEORGETOWN-RIDGE FARM C U D 4</v>
          </cell>
          <cell r="C892" t="str">
            <v>VERMILION</v>
          </cell>
          <cell r="D892" t="str">
            <v>Unit</v>
          </cell>
          <cell r="E892"/>
          <cell r="F892">
            <v>856.96</v>
          </cell>
          <cell r="G892"/>
          <cell r="H892">
            <v>76849604</v>
          </cell>
          <cell r="I892">
            <v>12245678.99</v>
          </cell>
          <cell r="J892">
            <v>14289.67</v>
          </cell>
          <cell r="K892"/>
          <cell r="L892">
            <v>6.27</v>
          </cell>
          <cell r="M892">
            <v>6.27</v>
          </cell>
          <cell r="N892">
            <v>5373.13</v>
          </cell>
          <cell r="O892"/>
          <cell r="P892">
            <v>33.75</v>
          </cell>
          <cell r="Q892">
            <v>28922.400000000001</v>
          </cell>
          <cell r="R892"/>
          <cell r="S892">
            <v>0.2019</v>
          </cell>
          <cell r="T892">
            <v>0.2019</v>
          </cell>
          <cell r="U892"/>
          <cell r="V892">
            <v>2472402.58</v>
          </cell>
          <cell r="W892"/>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cell r="AH892">
            <v>854646.32</v>
          </cell>
          <cell r="AI892"/>
          <cell r="AJ892">
            <v>6164573.8799999999</v>
          </cell>
          <cell r="AK892">
            <v>9300145.6899999995</v>
          </cell>
          <cell r="AL892">
            <v>0.75946345626033751</v>
          </cell>
          <cell r="AM892"/>
        </row>
        <row r="893">
          <cell r="A893" t="str">
            <v>5409200702600</v>
          </cell>
          <cell r="B893" t="str">
            <v>ROSSVILLE-ALVIN CU SCH DIST 7</v>
          </cell>
          <cell r="C893" t="str">
            <v>VERMILION</v>
          </cell>
          <cell r="D893" t="str">
            <v>Unit</v>
          </cell>
          <cell r="E893"/>
          <cell r="F893">
            <v>349.87</v>
          </cell>
          <cell r="G893"/>
          <cell r="H893">
            <v>45627799</v>
          </cell>
          <cell r="I893">
            <v>4867014.79</v>
          </cell>
          <cell r="J893">
            <v>13910.92</v>
          </cell>
          <cell r="K893"/>
          <cell r="L893">
            <v>9.3699999999999992</v>
          </cell>
          <cell r="M893">
            <v>9.3699999999999992</v>
          </cell>
          <cell r="N893">
            <v>3278.28</v>
          </cell>
          <cell r="O893"/>
          <cell r="P893">
            <v>7.34</v>
          </cell>
          <cell r="Q893">
            <v>2568.04</v>
          </cell>
          <cell r="R893"/>
          <cell r="S893">
            <v>0.34849999999999998</v>
          </cell>
          <cell r="T893">
            <v>0.34849999999999998</v>
          </cell>
          <cell r="U893"/>
          <cell r="V893">
            <v>1696154.65</v>
          </cell>
          <cell r="W893"/>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cell r="AH893">
            <v>140964.79999999999</v>
          </cell>
          <cell r="AI893"/>
          <cell r="AJ893">
            <v>1892690.15</v>
          </cell>
          <cell r="AK893">
            <v>4115062.73</v>
          </cell>
          <cell r="AL893">
            <v>0.84550035443800242</v>
          </cell>
          <cell r="AM893"/>
        </row>
        <row r="894">
          <cell r="A894" t="str">
            <v>5409201002600</v>
          </cell>
          <cell r="B894" t="str">
            <v>POTOMAC C U SCH DIST 10</v>
          </cell>
          <cell r="C894" t="str">
            <v>VERMILION</v>
          </cell>
          <cell r="D894" t="str">
            <v>Unit</v>
          </cell>
          <cell r="E894"/>
          <cell r="F894">
            <v>195.97</v>
          </cell>
          <cell r="G894"/>
          <cell r="H894">
            <v>24718784</v>
          </cell>
          <cell r="I894">
            <v>2613111.5699999998</v>
          </cell>
          <cell r="J894">
            <v>13334.24</v>
          </cell>
          <cell r="K894"/>
          <cell r="L894">
            <v>9.4499999999999993</v>
          </cell>
          <cell r="M894">
            <v>9.4499999999999993</v>
          </cell>
          <cell r="N894">
            <v>1851.91</v>
          </cell>
          <cell r="O894"/>
          <cell r="P894">
            <v>6.91</v>
          </cell>
          <cell r="Q894">
            <v>1354.15</v>
          </cell>
          <cell r="R894"/>
          <cell r="S894">
            <v>0.35270000000000001</v>
          </cell>
          <cell r="T894">
            <v>0.35270000000000001</v>
          </cell>
          <cell r="U894"/>
          <cell r="V894">
            <v>921644.45</v>
          </cell>
          <cell r="W894"/>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cell r="AH894">
            <v>63588.6</v>
          </cell>
          <cell r="AI894"/>
          <cell r="AJ894">
            <v>1025909.12</v>
          </cell>
          <cell r="AK894">
            <v>2382357.2000000002</v>
          </cell>
          <cell r="AL894">
            <v>0.91169364039056333</v>
          </cell>
          <cell r="AM894"/>
        </row>
        <row r="895">
          <cell r="A895" t="str">
            <v>5409201102600</v>
          </cell>
          <cell r="B895" t="str">
            <v>HOOPESTON AREA C U SCH DIST 11</v>
          </cell>
          <cell r="C895" t="str">
            <v>VERMILION</v>
          </cell>
          <cell r="D895" t="str">
            <v>Unit</v>
          </cell>
          <cell r="E895"/>
          <cell r="F895">
            <v>1092</v>
          </cell>
          <cell r="G895"/>
          <cell r="H895">
            <v>89737371</v>
          </cell>
          <cell r="I895">
            <v>15578088.84</v>
          </cell>
          <cell r="J895">
            <v>14265.64</v>
          </cell>
          <cell r="K895"/>
          <cell r="L895">
            <v>5.76</v>
          </cell>
          <cell r="M895">
            <v>5.76</v>
          </cell>
          <cell r="N895">
            <v>6289.92</v>
          </cell>
          <cell r="O895"/>
          <cell r="P895">
            <v>39.94</v>
          </cell>
          <cell r="Q895">
            <v>43614.48</v>
          </cell>
          <cell r="R895"/>
          <cell r="S895">
            <v>0.18190000000000001</v>
          </cell>
          <cell r="T895">
            <v>0.18190000000000001</v>
          </cell>
          <cell r="U895"/>
          <cell r="V895">
            <v>2833654.35</v>
          </cell>
          <cell r="W895"/>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cell r="AH895">
            <v>1252674.29</v>
          </cell>
          <cell r="AI895"/>
          <cell r="AJ895">
            <v>7412360.9500000002</v>
          </cell>
          <cell r="AK895">
            <v>12579718.59</v>
          </cell>
          <cell r="AL895">
            <v>0.80752643788363454</v>
          </cell>
          <cell r="AM895"/>
        </row>
        <row r="896">
          <cell r="A896" t="str">
            <v>5409206100300</v>
          </cell>
          <cell r="B896" t="str">
            <v>ARMSTRONG-ELLIS CONS SCH DIST 61</v>
          </cell>
          <cell r="C896" t="str">
            <v>VERMILION</v>
          </cell>
          <cell r="D896" t="str">
            <v>Elementary</v>
          </cell>
          <cell r="E896"/>
          <cell r="F896">
            <v>85.25</v>
          </cell>
          <cell r="G896"/>
          <cell r="H896">
            <v>47898852</v>
          </cell>
          <cell r="I896">
            <v>1055490.19</v>
          </cell>
          <cell r="J896">
            <v>12381.11</v>
          </cell>
          <cell r="K896"/>
          <cell r="L896">
            <v>45.38</v>
          </cell>
          <cell r="M896">
            <v>31.41</v>
          </cell>
          <cell r="N896">
            <v>2677.7</v>
          </cell>
          <cell r="O896"/>
          <cell r="P896">
            <v>373.64</v>
          </cell>
          <cell r="Q896">
            <v>31852.81</v>
          </cell>
          <cell r="R896"/>
          <cell r="S896">
            <v>0.99719999999999998</v>
          </cell>
          <cell r="T896">
            <v>0.9</v>
          </cell>
          <cell r="U896"/>
          <cell r="V896">
            <v>949941.17</v>
          </cell>
          <cell r="W896"/>
          <cell r="X896">
            <v>256591.44</v>
          </cell>
          <cell r="Y896">
            <v>90318.3</v>
          </cell>
          <cell r="Z896">
            <v>1296850.9100000001</v>
          </cell>
          <cell r="AA896">
            <v>1</v>
          </cell>
          <cell r="AB896">
            <v>47898852</v>
          </cell>
          <cell r="AC896">
            <v>1.9004199999999999E-2</v>
          </cell>
          <cell r="AD896">
            <v>910279.36</v>
          </cell>
          <cell r="AE896">
            <v>0</v>
          </cell>
          <cell r="AF896">
            <v>949941.17</v>
          </cell>
          <cell r="AG896"/>
          <cell r="AH896">
            <v>37721.5</v>
          </cell>
          <cell r="AI896"/>
          <cell r="AJ896">
            <v>90318.3</v>
          </cell>
          <cell r="AK896">
            <v>1296850.9100000001</v>
          </cell>
          <cell r="AL896">
            <v>1.2286716847647823</v>
          </cell>
          <cell r="AM896"/>
        </row>
        <row r="897">
          <cell r="A897" t="str">
            <v>5409207602600</v>
          </cell>
          <cell r="B897" t="str">
            <v>OAKWOOD COMM UNIT DIST #76</v>
          </cell>
          <cell r="C897" t="str">
            <v>VERMILION</v>
          </cell>
          <cell r="D897" t="str">
            <v>Unit</v>
          </cell>
          <cell r="E897"/>
          <cell r="F897">
            <v>868.71</v>
          </cell>
          <cell r="G897"/>
          <cell r="H897">
            <v>92239911</v>
          </cell>
          <cell r="I897">
            <v>11704687.6</v>
          </cell>
          <cell r="J897">
            <v>13473.64</v>
          </cell>
          <cell r="K897"/>
          <cell r="L897">
            <v>7.88</v>
          </cell>
          <cell r="M897">
            <v>7.88</v>
          </cell>
          <cell r="N897">
            <v>6845.43</v>
          </cell>
          <cell r="O897"/>
          <cell r="P897">
            <v>17.64</v>
          </cell>
          <cell r="Q897">
            <v>15324.04</v>
          </cell>
          <cell r="R897"/>
          <cell r="S897">
            <v>0.27310000000000001</v>
          </cell>
          <cell r="T897">
            <v>0.27310000000000001</v>
          </cell>
          <cell r="U897"/>
          <cell r="V897">
            <v>3196550.18</v>
          </cell>
          <cell r="W897"/>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cell r="AH897">
            <v>285826.56</v>
          </cell>
          <cell r="AI897"/>
          <cell r="AJ897">
            <v>4618213.6900000004</v>
          </cell>
          <cell r="AK897">
            <v>9342776.9699999988</v>
          </cell>
          <cell r="AL897">
            <v>0.79820814440190602</v>
          </cell>
          <cell r="AM897"/>
        </row>
        <row r="898">
          <cell r="A898" t="str">
            <v>5409211802400</v>
          </cell>
          <cell r="B898" t="str">
            <v>DANVILLE C C SCHOOL DIST 118</v>
          </cell>
          <cell r="C898" t="str">
            <v>VERMILION</v>
          </cell>
          <cell r="D898" t="str">
            <v>Unit</v>
          </cell>
          <cell r="E898"/>
          <cell r="F898">
            <v>4689.3</v>
          </cell>
          <cell r="G898"/>
          <cell r="H898">
            <v>340657480</v>
          </cell>
          <cell r="I898">
            <v>70929696.090000004</v>
          </cell>
          <cell r="J898">
            <v>15125.86</v>
          </cell>
          <cell r="K898"/>
          <cell r="L898">
            <v>4.8</v>
          </cell>
          <cell r="M898">
            <v>4.8</v>
          </cell>
          <cell r="N898">
            <v>22508.639999999999</v>
          </cell>
          <cell r="O898"/>
          <cell r="P898">
            <v>52.99</v>
          </cell>
          <cell r="Q898">
            <v>248486</v>
          </cell>
          <cell r="R898"/>
          <cell r="S898">
            <v>0.1477</v>
          </cell>
          <cell r="T898">
            <v>0.1477</v>
          </cell>
          <cell r="U898"/>
          <cell r="V898">
            <v>10476316.109999999</v>
          </cell>
          <cell r="W898"/>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cell r="AH898">
            <v>10818331.68</v>
          </cell>
          <cell r="AI898"/>
          <cell r="AJ898">
            <v>37998368.509999998</v>
          </cell>
          <cell r="AK898">
            <v>61790787.979999997</v>
          </cell>
          <cell r="AL898">
            <v>0.87115540297248706</v>
          </cell>
          <cell r="AM898"/>
        </row>
        <row r="899">
          <cell r="A899" t="str">
            <v>5409222501700</v>
          </cell>
          <cell r="B899" t="str">
            <v>ARMSTRONG TWP HS DIST 225</v>
          </cell>
          <cell r="C899" t="str">
            <v>VERMILION</v>
          </cell>
          <cell r="D899" t="str">
            <v>High School</v>
          </cell>
          <cell r="E899"/>
          <cell r="F899">
            <v>74.5</v>
          </cell>
          <cell r="G899"/>
          <cell r="H899">
            <v>69350477</v>
          </cell>
          <cell r="I899">
            <v>1013087.23</v>
          </cell>
          <cell r="J899">
            <v>13598.48</v>
          </cell>
          <cell r="K899"/>
          <cell r="L899">
            <v>68.45</v>
          </cell>
          <cell r="M899">
            <v>21.06</v>
          </cell>
          <cell r="N899">
            <v>1568.97</v>
          </cell>
          <cell r="O899"/>
          <cell r="P899">
            <v>80.64</v>
          </cell>
          <cell r="Q899">
            <v>6007.68</v>
          </cell>
          <cell r="R899"/>
          <cell r="S899">
            <v>0.90149999999999997</v>
          </cell>
          <cell r="T899">
            <v>0.9</v>
          </cell>
          <cell r="U899"/>
          <cell r="V899">
            <v>911778.5</v>
          </cell>
          <cell r="W899"/>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cell r="AH899">
            <v>7222.24</v>
          </cell>
          <cell r="AI899"/>
          <cell r="AJ899">
            <v>49744.81</v>
          </cell>
          <cell r="AK899">
            <v>1971941.9200000002</v>
          </cell>
          <cell r="AL899">
            <v>1.9464680450073388</v>
          </cell>
          <cell r="AM899"/>
        </row>
        <row r="900">
          <cell r="A900" t="str">
            <v>5409251202600</v>
          </cell>
          <cell r="B900" t="str">
            <v>SALT FORK CUD 512</v>
          </cell>
          <cell r="C900" t="str">
            <v>VERMILION</v>
          </cell>
          <cell r="D900" t="str">
            <v>Unit</v>
          </cell>
          <cell r="E900"/>
          <cell r="F900">
            <v>823.2</v>
          </cell>
          <cell r="G900"/>
          <cell r="H900">
            <v>120337770</v>
          </cell>
          <cell r="I900">
            <v>10780760.17</v>
          </cell>
          <cell r="J900">
            <v>13096.16</v>
          </cell>
          <cell r="K900"/>
          <cell r="L900">
            <v>11.16</v>
          </cell>
          <cell r="M900">
            <v>11.16</v>
          </cell>
          <cell r="N900">
            <v>9186.91</v>
          </cell>
          <cell r="O900"/>
          <cell r="P900">
            <v>0.84</v>
          </cell>
          <cell r="Q900">
            <v>691.48</v>
          </cell>
          <cell r="R900"/>
          <cell r="S900">
            <v>0.44740000000000002</v>
          </cell>
          <cell r="T900">
            <v>0.44740000000000002</v>
          </cell>
          <cell r="U900"/>
          <cell r="V900">
            <v>4823312.0999999996</v>
          </cell>
          <cell r="W900"/>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cell r="AH900">
            <v>202818.01</v>
          </cell>
          <cell r="AI900"/>
          <cell r="AJ900">
            <v>2741917.65</v>
          </cell>
          <cell r="AK900">
            <v>8650952.540000001</v>
          </cell>
          <cell r="AL900">
            <v>0.80244364994532669</v>
          </cell>
          <cell r="AM900"/>
        </row>
        <row r="901">
          <cell r="A901" t="str">
            <v>5600000000092</v>
          </cell>
          <cell r="B901" t="str">
            <v>ALT SCH-WILL ROE</v>
          </cell>
          <cell r="C901" t="str">
            <v>WILL</v>
          </cell>
          <cell r="D901" t="str">
            <v>Regional</v>
          </cell>
          <cell r="E901"/>
          <cell r="F901">
            <v>44.639999999999993</v>
          </cell>
          <cell r="G901"/>
          <cell r="H901">
            <v>0</v>
          </cell>
          <cell r="I901">
            <v>689716.66</v>
          </cell>
          <cell r="J901">
            <v>15450.64</v>
          </cell>
          <cell r="K901"/>
          <cell r="L901">
            <v>0</v>
          </cell>
          <cell r="M901">
            <v>0</v>
          </cell>
          <cell r="N901">
            <v>0</v>
          </cell>
          <cell r="O901"/>
          <cell r="P901">
            <v>0</v>
          </cell>
          <cell r="Q901">
            <v>0</v>
          </cell>
          <cell r="R901"/>
          <cell r="S901">
            <v>0</v>
          </cell>
          <cell r="T901">
            <v>0.1</v>
          </cell>
          <cell r="U901"/>
          <cell r="V901">
            <v>68971.66</v>
          </cell>
          <cell r="W901"/>
          <cell r="X901">
            <v>0</v>
          </cell>
          <cell r="Y901">
            <v>512995.04</v>
          </cell>
          <cell r="Z901">
            <v>581966.69999999995</v>
          </cell>
          <cell r="AA901">
            <v>0.84377648641980019</v>
          </cell>
          <cell r="AB901">
            <v>0</v>
          </cell>
          <cell r="AC901">
            <v>0</v>
          </cell>
          <cell r="AD901">
            <v>0</v>
          </cell>
          <cell r="AE901">
            <v>0</v>
          </cell>
          <cell r="AF901">
            <v>68971.66</v>
          </cell>
          <cell r="AG901"/>
          <cell r="AH901">
            <v>0</v>
          </cell>
          <cell r="AI901"/>
          <cell r="AJ901">
            <v>512995.04</v>
          </cell>
          <cell r="AK901">
            <v>581966.69999999995</v>
          </cell>
          <cell r="AL901">
            <v>0.84377648641980019</v>
          </cell>
          <cell r="AM901"/>
        </row>
        <row r="902">
          <cell r="A902" t="str">
            <v>5600000000093</v>
          </cell>
          <cell r="B902" t="str">
            <v>SAFE SCH-WILL ROE</v>
          </cell>
          <cell r="C902" t="str">
            <v>WILL</v>
          </cell>
          <cell r="D902" t="str">
            <v>Regional</v>
          </cell>
          <cell r="E902"/>
          <cell r="F902">
            <v>53</v>
          </cell>
          <cell r="G902"/>
          <cell r="H902">
            <v>0</v>
          </cell>
          <cell r="I902">
            <v>791336.86</v>
          </cell>
          <cell r="J902">
            <v>14930.88</v>
          </cell>
          <cell r="K902"/>
          <cell r="L902">
            <v>0</v>
          </cell>
          <cell r="M902">
            <v>0</v>
          </cell>
          <cell r="N902">
            <v>0</v>
          </cell>
          <cell r="O902"/>
          <cell r="P902">
            <v>0</v>
          </cell>
          <cell r="Q902">
            <v>0</v>
          </cell>
          <cell r="R902"/>
          <cell r="S902">
            <v>0</v>
          </cell>
          <cell r="T902">
            <v>0.1</v>
          </cell>
          <cell r="U902"/>
          <cell r="V902">
            <v>79133.679999999993</v>
          </cell>
          <cell r="W902"/>
          <cell r="X902">
            <v>0</v>
          </cell>
          <cell r="Y902">
            <v>543013.95000000007</v>
          </cell>
          <cell r="Z902">
            <v>622147.63000000012</v>
          </cell>
          <cell r="AA902">
            <v>0.78619821904921772</v>
          </cell>
          <cell r="AB902">
            <v>0</v>
          </cell>
          <cell r="AC902">
            <v>0</v>
          </cell>
          <cell r="AD902">
            <v>0</v>
          </cell>
          <cell r="AE902">
            <v>0</v>
          </cell>
          <cell r="AF902">
            <v>79133.679999999993</v>
          </cell>
          <cell r="AG902"/>
          <cell r="AH902">
            <v>0</v>
          </cell>
          <cell r="AI902"/>
          <cell r="AJ902">
            <v>543013.94999999995</v>
          </cell>
          <cell r="AK902">
            <v>622147.62999999989</v>
          </cell>
          <cell r="AL902">
            <v>0.78619821904921738</v>
          </cell>
          <cell r="AM902"/>
        </row>
        <row r="903">
          <cell r="A903" t="str">
            <v>5600000000095</v>
          </cell>
          <cell r="B903" t="str">
            <v>ALOP-WILL ROE</v>
          </cell>
          <cell r="C903" t="str">
            <v>WILL</v>
          </cell>
          <cell r="D903" t="str">
            <v>Regional</v>
          </cell>
          <cell r="E903"/>
          <cell r="F903">
            <v>18</v>
          </cell>
          <cell r="G903"/>
          <cell r="H903">
            <v>0</v>
          </cell>
          <cell r="I903">
            <v>286362.26</v>
          </cell>
          <cell r="J903">
            <v>15909.01</v>
          </cell>
          <cell r="K903"/>
          <cell r="L903">
            <v>0</v>
          </cell>
          <cell r="M903">
            <v>0</v>
          </cell>
          <cell r="N903">
            <v>0</v>
          </cell>
          <cell r="O903"/>
          <cell r="P903">
            <v>0</v>
          </cell>
          <cell r="Q903">
            <v>0</v>
          </cell>
          <cell r="R903"/>
          <cell r="S903">
            <v>0</v>
          </cell>
          <cell r="T903">
            <v>0.1</v>
          </cell>
          <cell r="U903"/>
          <cell r="V903">
            <v>28636.22</v>
          </cell>
          <cell r="W903"/>
          <cell r="X903">
            <v>0</v>
          </cell>
          <cell r="Y903">
            <v>108876.05000000002</v>
          </cell>
          <cell r="Z903">
            <v>137512.27000000002</v>
          </cell>
          <cell r="AA903">
            <v>0.48020388580534323</v>
          </cell>
          <cell r="AB903">
            <v>0</v>
          </cell>
          <cell r="AC903">
            <v>0</v>
          </cell>
          <cell r="AD903">
            <v>0</v>
          </cell>
          <cell r="AE903">
            <v>0</v>
          </cell>
          <cell r="AF903">
            <v>28636.22</v>
          </cell>
          <cell r="AG903"/>
          <cell r="AH903">
            <v>0</v>
          </cell>
          <cell r="AI903"/>
          <cell r="AJ903">
            <v>108876.05</v>
          </cell>
          <cell r="AK903">
            <v>137512.27000000002</v>
          </cell>
          <cell r="AL903">
            <v>0.48020388580534323</v>
          </cell>
          <cell r="AM903"/>
        </row>
        <row r="904">
          <cell r="A904" t="str">
            <v>5609901700200</v>
          </cell>
          <cell r="B904" t="str">
            <v>CHANNAHON SCHOOL DISTRICT 17</v>
          </cell>
          <cell r="C904" t="str">
            <v>WILL</v>
          </cell>
          <cell r="D904" t="str">
            <v>Elementary</v>
          </cell>
          <cell r="E904"/>
          <cell r="F904">
            <v>1186.21</v>
          </cell>
          <cell r="G904"/>
          <cell r="H904">
            <v>678176151</v>
          </cell>
          <cell r="I904">
            <v>15538589.789999999</v>
          </cell>
          <cell r="J904">
            <v>13099.35</v>
          </cell>
          <cell r="K904"/>
          <cell r="L904">
            <v>43.64</v>
          </cell>
          <cell r="M904">
            <v>30.21</v>
          </cell>
          <cell r="N904">
            <v>35835.4</v>
          </cell>
          <cell r="O904"/>
          <cell r="P904">
            <v>328.69</v>
          </cell>
          <cell r="Q904">
            <v>389895.36</v>
          </cell>
          <cell r="R904"/>
          <cell r="S904">
            <v>0.99539999999999995</v>
          </cell>
          <cell r="T904">
            <v>0.9</v>
          </cell>
          <cell r="U904"/>
          <cell r="V904">
            <v>13984730.810000001</v>
          </cell>
          <cell r="W904"/>
          <cell r="X904">
            <v>1400076.57</v>
          </cell>
          <cell r="Y904">
            <v>560669.11</v>
          </cell>
          <cell r="Z904">
            <v>15945476.49</v>
          </cell>
          <cell r="AA904">
            <v>1</v>
          </cell>
          <cell r="AB904">
            <v>678176151</v>
          </cell>
          <cell r="AC904">
            <v>2.88595E-2</v>
          </cell>
          <cell r="AD904">
            <v>19571824.620000001</v>
          </cell>
          <cell r="AE904">
            <v>5028384.42</v>
          </cell>
          <cell r="AF904">
            <v>19013115.23</v>
          </cell>
          <cell r="AG904"/>
          <cell r="AH904">
            <v>78143.95</v>
          </cell>
          <cell r="AI904"/>
          <cell r="AJ904">
            <v>560669.11</v>
          </cell>
          <cell r="AK904">
            <v>20973860.91</v>
          </cell>
          <cell r="AL904">
            <v>1.3497917889239808</v>
          </cell>
          <cell r="AM904"/>
        </row>
        <row r="905">
          <cell r="A905" t="str">
            <v>56099030C0400</v>
          </cell>
          <cell r="B905" t="str">
            <v>TROY COMM CONS SCH DIST 30C</v>
          </cell>
          <cell r="C905" t="str">
            <v>WILL</v>
          </cell>
          <cell r="D905" t="str">
            <v>Elementary</v>
          </cell>
          <cell r="E905"/>
          <cell r="F905">
            <v>3908.87</v>
          </cell>
          <cell r="G905"/>
          <cell r="H905">
            <v>1207906973</v>
          </cell>
          <cell r="I905">
            <v>57173030.200000003</v>
          </cell>
          <cell r="J905">
            <v>14626.48</v>
          </cell>
          <cell r="K905"/>
          <cell r="L905">
            <v>21.12</v>
          </cell>
          <cell r="M905">
            <v>14.62</v>
          </cell>
          <cell r="N905">
            <v>57147.67</v>
          </cell>
          <cell r="O905"/>
          <cell r="P905">
            <v>6.45</v>
          </cell>
          <cell r="Q905">
            <v>25212.21</v>
          </cell>
          <cell r="R905"/>
          <cell r="S905">
            <v>0.64239999999999997</v>
          </cell>
          <cell r="T905">
            <v>0.64239999999999997</v>
          </cell>
          <cell r="U905"/>
          <cell r="V905">
            <v>36727954.600000001</v>
          </cell>
          <cell r="W905"/>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cell r="AH905">
            <v>837862.89</v>
          </cell>
          <cell r="AI905"/>
          <cell r="AJ905">
            <v>5072250.37</v>
          </cell>
          <cell r="AK905">
            <v>47278193.149999999</v>
          </cell>
          <cell r="AL905">
            <v>0.82693173660052033</v>
          </cell>
          <cell r="AM905"/>
        </row>
        <row r="906">
          <cell r="A906" t="str">
            <v>56099033C0400</v>
          </cell>
          <cell r="B906" t="str">
            <v>HOMER COMM CONS SCH DIST 33C</v>
          </cell>
          <cell r="C906" t="str">
            <v>WILL</v>
          </cell>
          <cell r="D906" t="str">
            <v>Elementary</v>
          </cell>
          <cell r="E906"/>
          <cell r="F906">
            <v>3661.64</v>
          </cell>
          <cell r="G906"/>
          <cell r="H906">
            <v>1148407798</v>
          </cell>
          <cell r="I906">
            <v>49075777.780000001</v>
          </cell>
          <cell r="J906">
            <v>13402.67</v>
          </cell>
          <cell r="K906"/>
          <cell r="L906">
            <v>23.4</v>
          </cell>
          <cell r="M906">
            <v>16.2</v>
          </cell>
          <cell r="N906">
            <v>59318.559999999998</v>
          </cell>
          <cell r="O906"/>
          <cell r="P906">
            <v>16.97</v>
          </cell>
          <cell r="Q906">
            <v>62138.03</v>
          </cell>
          <cell r="R906"/>
          <cell r="S906">
            <v>0.72299999999999998</v>
          </cell>
          <cell r="T906">
            <v>0.72299999999999998</v>
          </cell>
          <cell r="U906"/>
          <cell r="V906">
            <v>35481787.329999998</v>
          </cell>
          <cell r="W906"/>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cell r="AH906">
            <v>279904.15000000002</v>
          </cell>
          <cell r="AI906"/>
          <cell r="AJ906">
            <v>3682447.23</v>
          </cell>
          <cell r="AK906">
            <v>47108285.729999997</v>
          </cell>
          <cell r="AL906">
            <v>0.95990910100661064</v>
          </cell>
          <cell r="AM906"/>
        </row>
        <row r="907">
          <cell r="A907" t="str">
            <v>56099070C0400</v>
          </cell>
          <cell r="B907" t="str">
            <v>LARAWAY C C SCHOOL DIST 70C</v>
          </cell>
          <cell r="C907" t="str">
            <v>WILL</v>
          </cell>
          <cell r="D907" t="str">
            <v>Elementary</v>
          </cell>
          <cell r="E907"/>
          <cell r="F907">
            <v>408.21</v>
          </cell>
          <cell r="G907"/>
          <cell r="H907">
            <v>345189476</v>
          </cell>
          <cell r="I907">
            <v>6660747.5599999996</v>
          </cell>
          <cell r="J907">
            <v>16316.96</v>
          </cell>
          <cell r="K907"/>
          <cell r="L907">
            <v>51.82</v>
          </cell>
          <cell r="M907">
            <v>35.869999999999997</v>
          </cell>
          <cell r="N907">
            <v>14642.49</v>
          </cell>
          <cell r="O907"/>
          <cell r="P907">
            <v>565.96</v>
          </cell>
          <cell r="Q907">
            <v>231030.53</v>
          </cell>
          <cell r="R907"/>
          <cell r="S907">
            <v>0.99960000000000004</v>
          </cell>
          <cell r="T907">
            <v>0.9</v>
          </cell>
          <cell r="U907"/>
          <cell r="V907">
            <v>5994672.7999999998</v>
          </cell>
          <cell r="W907"/>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cell r="AH907">
            <v>791350.83</v>
          </cell>
          <cell r="AI907"/>
          <cell r="AJ907">
            <v>1004468.51</v>
          </cell>
          <cell r="AK907">
            <v>17186248.040000003</v>
          </cell>
          <cell r="AL907">
            <v>2.5802281028047256</v>
          </cell>
          <cell r="AM907"/>
        </row>
        <row r="908">
          <cell r="A908" t="str">
            <v>5609908100200</v>
          </cell>
          <cell r="B908" t="str">
            <v>UNION SCHOOL DIST 81</v>
          </cell>
          <cell r="C908" t="str">
            <v>WILL</v>
          </cell>
          <cell r="D908" t="str">
            <v>Elementary</v>
          </cell>
          <cell r="E908"/>
          <cell r="F908">
            <v>113.05</v>
          </cell>
          <cell r="G908"/>
          <cell r="H908">
            <v>110817994</v>
          </cell>
          <cell r="I908">
            <v>1686441.39</v>
          </cell>
          <cell r="J908">
            <v>14917.65</v>
          </cell>
          <cell r="K908"/>
          <cell r="L908">
            <v>65.709999999999994</v>
          </cell>
          <cell r="M908">
            <v>45.49</v>
          </cell>
          <cell r="N908">
            <v>5142.6400000000003</v>
          </cell>
          <cell r="O908"/>
          <cell r="P908">
            <v>1116.22</v>
          </cell>
          <cell r="Q908">
            <v>126188.67</v>
          </cell>
          <cell r="R908"/>
          <cell r="S908">
            <v>0.99990000000000001</v>
          </cell>
          <cell r="T908">
            <v>0.9</v>
          </cell>
          <cell r="U908"/>
          <cell r="V908">
            <v>1517797.25</v>
          </cell>
          <cell r="W908"/>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cell r="AH908">
            <v>67469.69</v>
          </cell>
          <cell r="AI908"/>
          <cell r="AJ908">
            <v>130829.72</v>
          </cell>
          <cell r="AK908">
            <v>3661794.9000000004</v>
          </cell>
          <cell r="AL908">
            <v>2.171314652091171</v>
          </cell>
          <cell r="AM908"/>
        </row>
        <row r="909">
          <cell r="A909" t="str">
            <v>5609908400200</v>
          </cell>
          <cell r="B909" t="str">
            <v>ROCKDALE SCHOOL DISTRICT 84</v>
          </cell>
          <cell r="C909" t="str">
            <v>WILL</v>
          </cell>
          <cell r="D909" t="str">
            <v>Elementary</v>
          </cell>
          <cell r="E909"/>
          <cell r="F909">
            <v>244.06</v>
          </cell>
          <cell r="G909"/>
          <cell r="H909">
            <v>84511869</v>
          </cell>
          <cell r="I909">
            <v>4022764.51</v>
          </cell>
          <cell r="J909">
            <v>16482.68</v>
          </cell>
          <cell r="K909"/>
          <cell r="L909">
            <v>21</v>
          </cell>
          <cell r="M909">
            <v>14.53</v>
          </cell>
          <cell r="N909">
            <v>3546.19</v>
          </cell>
          <cell r="O909"/>
          <cell r="P909">
            <v>6</v>
          </cell>
          <cell r="Q909">
            <v>1464.36</v>
          </cell>
          <cell r="R909"/>
          <cell r="S909">
            <v>0.63749999999999996</v>
          </cell>
          <cell r="T909">
            <v>0.63749999999999996</v>
          </cell>
          <cell r="U909"/>
          <cell r="V909">
            <v>2564512.37</v>
          </cell>
          <cell r="W909"/>
          <cell r="X909">
            <v>4188392.9</v>
          </cell>
          <cell r="Y909">
            <v>672462.0199999999</v>
          </cell>
          <cell r="Z909">
            <v>7425367.2899999991</v>
          </cell>
          <cell r="AA909">
            <v>1</v>
          </cell>
          <cell r="AB909">
            <v>85731052</v>
          </cell>
          <cell r="AC909">
            <v>2.1482000000000001E-2</v>
          </cell>
          <cell r="AD909">
            <v>1841674.45</v>
          </cell>
          <cell r="AE909">
            <v>0</v>
          </cell>
          <cell r="AF909">
            <v>2564512.37</v>
          </cell>
          <cell r="AG909"/>
          <cell r="AH909">
            <v>398591.64</v>
          </cell>
          <cell r="AI909"/>
          <cell r="AJ909">
            <v>672462.02</v>
          </cell>
          <cell r="AK909">
            <v>7425367.2899999991</v>
          </cell>
          <cell r="AL909">
            <v>1.8458369291917611</v>
          </cell>
          <cell r="AM909"/>
        </row>
        <row r="910">
          <cell r="A910" t="str">
            <v>5609908600500</v>
          </cell>
          <cell r="B910" t="str">
            <v>JOLIET SCHOOL DIST 86</v>
          </cell>
          <cell r="C910" t="str">
            <v>WILL</v>
          </cell>
          <cell r="D910" t="str">
            <v>Elementary</v>
          </cell>
          <cell r="E910"/>
          <cell r="F910">
            <v>9751.1299999999992</v>
          </cell>
          <cell r="G910"/>
          <cell r="H910">
            <v>945370408</v>
          </cell>
          <cell r="I910">
            <v>169022418.06999999</v>
          </cell>
          <cell r="J910">
            <v>17333.62</v>
          </cell>
          <cell r="K910"/>
          <cell r="L910">
            <v>5.59</v>
          </cell>
          <cell r="M910">
            <v>3.87</v>
          </cell>
          <cell r="N910">
            <v>37736.870000000003</v>
          </cell>
          <cell r="O910"/>
          <cell r="P910">
            <v>67.400000000000006</v>
          </cell>
          <cell r="Q910">
            <v>657226.16</v>
          </cell>
          <cell r="R910"/>
          <cell r="S910">
            <v>0.11899999999999999</v>
          </cell>
          <cell r="T910">
            <v>0.11899999999999999</v>
          </cell>
          <cell r="U910"/>
          <cell r="V910">
            <v>20113667.75</v>
          </cell>
          <cell r="W910"/>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cell r="AH910">
            <v>24483419.719999999</v>
          </cell>
          <cell r="AI910"/>
          <cell r="AJ910">
            <v>96128462.900000006</v>
          </cell>
          <cell r="AK910">
            <v>123196889.97</v>
          </cell>
          <cell r="AL910">
            <v>0.72887899354852725</v>
          </cell>
          <cell r="AM910"/>
        </row>
        <row r="911">
          <cell r="A911" t="str">
            <v>5609908800200</v>
          </cell>
          <cell r="B911" t="str">
            <v>CHANEY-MONGE SCH DISTRICT 88</v>
          </cell>
          <cell r="C911" t="str">
            <v>WILL</v>
          </cell>
          <cell r="D911" t="str">
            <v>Elementary</v>
          </cell>
          <cell r="E911"/>
          <cell r="F911">
            <v>456.05</v>
          </cell>
          <cell r="G911"/>
          <cell r="H911">
            <v>65321249</v>
          </cell>
          <cell r="I911">
            <v>7692891.3899999997</v>
          </cell>
          <cell r="J911">
            <v>16868.52</v>
          </cell>
          <cell r="K911"/>
          <cell r="L911">
            <v>8.49</v>
          </cell>
          <cell r="M911">
            <v>5.87</v>
          </cell>
          <cell r="N911">
            <v>2677.01</v>
          </cell>
          <cell r="O911"/>
          <cell r="P911">
            <v>38.56</v>
          </cell>
          <cell r="Q911">
            <v>17585.28</v>
          </cell>
          <cell r="R911"/>
          <cell r="S911">
            <v>0.18609999999999999</v>
          </cell>
          <cell r="T911">
            <v>0.18609999999999999</v>
          </cell>
          <cell r="U911"/>
          <cell r="V911">
            <v>1431647.08</v>
          </cell>
          <cell r="W911"/>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cell r="AH911">
            <v>579755.48</v>
          </cell>
          <cell r="AI911"/>
          <cell r="AJ911">
            <v>3429754.8799999999</v>
          </cell>
          <cell r="AK911">
            <v>5097965.8</v>
          </cell>
          <cell r="AL911">
            <v>0.66268526897791025</v>
          </cell>
          <cell r="AM911"/>
        </row>
        <row r="912">
          <cell r="A912" t="str">
            <v>56099088A0200</v>
          </cell>
          <cell r="B912" t="str">
            <v>RICHLAND SCHOOL DIST 88A</v>
          </cell>
          <cell r="C912" t="str">
            <v>WILL</v>
          </cell>
          <cell r="D912" t="str">
            <v>Elementary</v>
          </cell>
          <cell r="E912"/>
          <cell r="F912">
            <v>812.72</v>
          </cell>
          <cell r="G912"/>
          <cell r="H912">
            <v>308959550</v>
          </cell>
          <cell r="I912">
            <v>12305879.960000001</v>
          </cell>
          <cell r="J912">
            <v>15141.59</v>
          </cell>
          <cell r="K912"/>
          <cell r="L912">
            <v>25.1</v>
          </cell>
          <cell r="M912">
            <v>17.37</v>
          </cell>
          <cell r="N912">
            <v>14116.94</v>
          </cell>
          <cell r="O912"/>
          <cell r="P912">
            <v>27.98</v>
          </cell>
          <cell r="Q912">
            <v>22739.9</v>
          </cell>
          <cell r="R912"/>
          <cell r="S912">
            <v>0.77629999999999999</v>
          </cell>
          <cell r="T912">
            <v>0.77629999999999999</v>
          </cell>
          <cell r="U912"/>
          <cell r="V912">
            <v>9553054.6099999994</v>
          </cell>
          <cell r="W912"/>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cell r="AH912">
            <v>311835.99</v>
          </cell>
          <cell r="AI912"/>
          <cell r="AJ912">
            <v>1123744.83</v>
          </cell>
          <cell r="AK912">
            <v>10991049.57</v>
          </cell>
          <cell r="AL912">
            <v>0.89315429743554886</v>
          </cell>
          <cell r="AM912"/>
        </row>
        <row r="913">
          <cell r="A913" t="str">
            <v>5609908900200</v>
          </cell>
          <cell r="B913" t="str">
            <v>FAIRMONT SCHOOL DISTRICT 89</v>
          </cell>
          <cell r="C913" t="str">
            <v>WILL</v>
          </cell>
          <cell r="D913" t="str">
            <v>Elementary</v>
          </cell>
          <cell r="E913"/>
          <cell r="F913">
            <v>281.47000000000003</v>
          </cell>
          <cell r="G913"/>
          <cell r="H913">
            <v>69196153</v>
          </cell>
          <cell r="I913">
            <v>5005512.79</v>
          </cell>
          <cell r="J913">
            <v>17783.46</v>
          </cell>
          <cell r="K913"/>
          <cell r="L913">
            <v>13.82</v>
          </cell>
          <cell r="M913">
            <v>9.56</v>
          </cell>
          <cell r="N913">
            <v>2690.85</v>
          </cell>
          <cell r="O913"/>
          <cell r="P913">
            <v>6.35</v>
          </cell>
          <cell r="Q913">
            <v>1787.33</v>
          </cell>
          <cell r="R913"/>
          <cell r="S913">
            <v>0.35859999999999997</v>
          </cell>
          <cell r="T913">
            <v>0.35859999999999997</v>
          </cell>
          <cell r="U913"/>
          <cell r="V913">
            <v>1794976.88</v>
          </cell>
          <cell r="W913"/>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cell r="AH913">
            <v>943188.75</v>
          </cell>
          <cell r="AI913"/>
          <cell r="AJ913">
            <v>1478811.64</v>
          </cell>
          <cell r="AK913">
            <v>3755287.76</v>
          </cell>
          <cell r="AL913">
            <v>0.75023037949324667</v>
          </cell>
          <cell r="AM913"/>
        </row>
        <row r="914">
          <cell r="A914" t="str">
            <v>5609909000200</v>
          </cell>
          <cell r="B914" t="str">
            <v>TAFT SCHOOL DISTRICT 90</v>
          </cell>
          <cell r="C914" t="str">
            <v>WILL</v>
          </cell>
          <cell r="D914" t="str">
            <v>Elementary</v>
          </cell>
          <cell r="E914"/>
          <cell r="F914">
            <v>273.88</v>
          </cell>
          <cell r="G914"/>
          <cell r="H914">
            <v>60546558</v>
          </cell>
          <cell r="I914">
            <v>4058833.33</v>
          </cell>
          <cell r="J914">
            <v>14819.75</v>
          </cell>
          <cell r="K914"/>
          <cell r="L914">
            <v>14.91</v>
          </cell>
          <cell r="M914">
            <v>10.32</v>
          </cell>
          <cell r="N914">
            <v>2826.44</v>
          </cell>
          <cell r="O914"/>
          <cell r="P914">
            <v>3.09</v>
          </cell>
          <cell r="Q914">
            <v>846.28</v>
          </cell>
          <cell r="R914"/>
          <cell r="S914">
            <v>0.40010000000000001</v>
          </cell>
          <cell r="T914">
            <v>0.40010000000000001</v>
          </cell>
          <cell r="U914"/>
          <cell r="V914">
            <v>1623939.21</v>
          </cell>
          <cell r="W914"/>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cell r="AH914">
            <v>109580.82</v>
          </cell>
          <cell r="AI914"/>
          <cell r="AJ914">
            <v>1146497.47</v>
          </cell>
          <cell r="AK914">
            <v>2849877.4299999997</v>
          </cell>
          <cell r="AL914">
            <v>0.70214201921910391</v>
          </cell>
          <cell r="AM914"/>
        </row>
        <row r="915">
          <cell r="A915" t="str">
            <v>5609909100200</v>
          </cell>
          <cell r="B915" t="str">
            <v>LOCKPORT SCHOOL DIST 91</v>
          </cell>
          <cell r="C915" t="str">
            <v>WILL</v>
          </cell>
          <cell r="D915" t="str">
            <v>Elementary</v>
          </cell>
          <cell r="E915"/>
          <cell r="F915">
            <v>534.23</v>
          </cell>
          <cell r="G915"/>
          <cell r="H915">
            <v>143506994</v>
          </cell>
          <cell r="I915">
            <v>7532097.1200000001</v>
          </cell>
          <cell r="J915">
            <v>14098.97</v>
          </cell>
          <cell r="K915"/>
          <cell r="L915">
            <v>19.05</v>
          </cell>
          <cell r="M915">
            <v>13.18</v>
          </cell>
          <cell r="N915">
            <v>7041.15</v>
          </cell>
          <cell r="O915"/>
          <cell r="P915">
            <v>1.21</v>
          </cell>
          <cell r="Q915">
            <v>646.41</v>
          </cell>
          <cell r="R915"/>
          <cell r="S915">
            <v>0.56269999999999998</v>
          </cell>
          <cell r="T915">
            <v>0.56269999999999998</v>
          </cell>
          <cell r="U915"/>
          <cell r="V915">
            <v>4238311.04</v>
          </cell>
          <cell r="W915"/>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cell r="AH915">
            <v>151682.41</v>
          </cell>
          <cell r="AI915"/>
          <cell r="AJ915">
            <v>1001582.75</v>
          </cell>
          <cell r="AK915">
            <v>6156248.0499999998</v>
          </cell>
          <cell r="AL915">
            <v>0.81733519256586529</v>
          </cell>
          <cell r="AM915"/>
        </row>
        <row r="916">
          <cell r="A916" t="str">
            <v>5609909200200</v>
          </cell>
          <cell r="B916" t="str">
            <v>WILL COUNTY SCHOOL DISTRICT 92</v>
          </cell>
          <cell r="C916" t="str">
            <v>WILL</v>
          </cell>
          <cell r="D916" t="str">
            <v>Elementary</v>
          </cell>
          <cell r="E916"/>
          <cell r="F916">
            <v>1385.47</v>
          </cell>
          <cell r="G916"/>
          <cell r="H916">
            <v>797625392</v>
          </cell>
          <cell r="I916">
            <v>19035723.309999999</v>
          </cell>
          <cell r="J916">
            <v>13739.54</v>
          </cell>
          <cell r="K916"/>
          <cell r="L916">
            <v>41.9</v>
          </cell>
          <cell r="M916">
            <v>29</v>
          </cell>
          <cell r="N916">
            <v>40178.629999999997</v>
          </cell>
          <cell r="O916"/>
          <cell r="P916">
            <v>286.27999999999997</v>
          </cell>
          <cell r="Q916">
            <v>396632.35</v>
          </cell>
          <cell r="R916"/>
          <cell r="S916">
            <v>0.99239999999999995</v>
          </cell>
          <cell r="T916">
            <v>0.9</v>
          </cell>
          <cell r="U916"/>
          <cell r="V916">
            <v>17132150.969999999</v>
          </cell>
          <cell r="W916"/>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cell r="AH916">
            <v>226069.5</v>
          </cell>
          <cell r="AI916"/>
          <cell r="AJ916">
            <v>1445063.15</v>
          </cell>
          <cell r="AK916">
            <v>25456358.489999998</v>
          </cell>
          <cell r="AL916">
            <v>1.337293995895972</v>
          </cell>
          <cell r="AM916"/>
        </row>
        <row r="917">
          <cell r="A917" t="str">
            <v>5609911400200</v>
          </cell>
          <cell r="B917" t="str">
            <v>MANHATTAN SCHOOL DIST 114</v>
          </cell>
          <cell r="C917" t="str">
            <v>WILL</v>
          </cell>
          <cell r="D917" t="str">
            <v>Elementary</v>
          </cell>
          <cell r="E917"/>
          <cell r="F917">
            <v>1793.5</v>
          </cell>
          <cell r="G917"/>
          <cell r="H917">
            <v>320682529</v>
          </cell>
          <cell r="I917">
            <v>23516660.420000002</v>
          </cell>
          <cell r="J917">
            <v>13112.16</v>
          </cell>
          <cell r="K917"/>
          <cell r="L917">
            <v>13.63</v>
          </cell>
          <cell r="M917">
            <v>9.43</v>
          </cell>
          <cell r="N917">
            <v>16912.7</v>
          </cell>
          <cell r="O917"/>
          <cell r="P917">
            <v>7.02</v>
          </cell>
          <cell r="Q917">
            <v>12590.37</v>
          </cell>
          <cell r="R917"/>
          <cell r="S917">
            <v>0.35160000000000002</v>
          </cell>
          <cell r="T917">
            <v>0.35160000000000002</v>
          </cell>
          <cell r="U917"/>
          <cell r="V917">
            <v>8268457.7999999998</v>
          </cell>
          <cell r="W917"/>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cell r="AH917">
            <v>74138.490000000005</v>
          </cell>
          <cell r="AI917"/>
          <cell r="AJ917">
            <v>5112801.43</v>
          </cell>
          <cell r="AK917">
            <v>15253259.560000001</v>
          </cell>
          <cell r="AL917">
            <v>0.64861503664132936</v>
          </cell>
          <cell r="AM917"/>
        </row>
        <row r="918">
          <cell r="A918" t="str">
            <v>5609912200200</v>
          </cell>
          <cell r="B918" t="str">
            <v>NEW LENOX SCHOOL DIST 122</v>
          </cell>
          <cell r="C918" t="str">
            <v>WILL</v>
          </cell>
          <cell r="D918" t="str">
            <v>Elementary</v>
          </cell>
          <cell r="E918"/>
          <cell r="F918">
            <v>4835.29</v>
          </cell>
          <cell r="G918"/>
          <cell r="H918">
            <v>1448016669</v>
          </cell>
          <cell r="I918">
            <v>63593162.579999998</v>
          </cell>
          <cell r="J918">
            <v>13151.88</v>
          </cell>
          <cell r="K918"/>
          <cell r="L918">
            <v>22.77</v>
          </cell>
          <cell r="M918">
            <v>15.76</v>
          </cell>
          <cell r="N918">
            <v>76204.17</v>
          </cell>
          <cell r="O918"/>
          <cell r="P918">
            <v>13.54</v>
          </cell>
          <cell r="Q918">
            <v>65469.82</v>
          </cell>
          <cell r="R918"/>
          <cell r="S918">
            <v>0.70150000000000001</v>
          </cell>
          <cell r="T918">
            <v>0.70150000000000001</v>
          </cell>
          <cell r="U918"/>
          <cell r="V918">
            <v>44610603.539999999</v>
          </cell>
          <cell r="W918"/>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cell r="AH918">
            <v>258319.3</v>
          </cell>
          <cell r="AI918"/>
          <cell r="AJ918">
            <v>5317640.5599999996</v>
          </cell>
          <cell r="AK918">
            <v>51544362.920000002</v>
          </cell>
          <cell r="AL918">
            <v>0.81053309552198094</v>
          </cell>
          <cell r="AM918"/>
        </row>
        <row r="919">
          <cell r="A919" t="str">
            <v>56099157C0400</v>
          </cell>
          <cell r="B919" t="str">
            <v>FRANKFORT C C SCH DIST 157C</v>
          </cell>
          <cell r="C919" t="str">
            <v>WILL</v>
          </cell>
          <cell r="D919" t="str">
            <v>Elementary</v>
          </cell>
          <cell r="E919"/>
          <cell r="F919">
            <v>2625.75</v>
          </cell>
          <cell r="G919"/>
          <cell r="H919">
            <v>902055764</v>
          </cell>
          <cell r="I919">
            <v>33557100.840000004</v>
          </cell>
          <cell r="J919">
            <v>12780</v>
          </cell>
          <cell r="K919"/>
          <cell r="L919">
            <v>26.88</v>
          </cell>
          <cell r="M919">
            <v>18.600000000000001</v>
          </cell>
          <cell r="N919">
            <v>48838.95</v>
          </cell>
          <cell r="O919"/>
          <cell r="P919">
            <v>42.51</v>
          </cell>
          <cell r="Q919">
            <v>111620.63</v>
          </cell>
          <cell r="R919"/>
          <cell r="S919">
            <v>0.82550000000000001</v>
          </cell>
          <cell r="T919">
            <v>0.82550000000000001</v>
          </cell>
          <cell r="U919"/>
          <cell r="V919">
            <v>27701386.739999998</v>
          </cell>
          <cell r="W919"/>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cell r="AH919">
            <v>70879.3</v>
          </cell>
          <cell r="AI919"/>
          <cell r="AJ919">
            <v>1852289.44</v>
          </cell>
          <cell r="AK919">
            <v>33047965.629999999</v>
          </cell>
          <cell r="AL919">
            <v>0.9848277950938743</v>
          </cell>
          <cell r="AM919"/>
        </row>
        <row r="920">
          <cell r="A920" t="str">
            <v>5609915900200</v>
          </cell>
          <cell r="B920" t="str">
            <v>MOKENA SCHOOL DIST 159</v>
          </cell>
          <cell r="C920" t="str">
            <v>WILL</v>
          </cell>
          <cell r="D920" t="str">
            <v>Elementary</v>
          </cell>
          <cell r="E920"/>
          <cell r="F920">
            <v>1512.75</v>
          </cell>
          <cell r="G920"/>
          <cell r="H920">
            <v>620522302</v>
          </cell>
          <cell r="I920">
            <v>20100396.32</v>
          </cell>
          <cell r="J920">
            <v>13287.32</v>
          </cell>
          <cell r="K920"/>
          <cell r="L920">
            <v>30.87</v>
          </cell>
          <cell r="M920">
            <v>21.37</v>
          </cell>
          <cell r="N920">
            <v>32327.46</v>
          </cell>
          <cell r="O920"/>
          <cell r="P920">
            <v>86.3</v>
          </cell>
          <cell r="Q920">
            <v>130550.32</v>
          </cell>
          <cell r="R920"/>
          <cell r="S920">
            <v>0.90900000000000003</v>
          </cell>
          <cell r="T920">
            <v>0.9</v>
          </cell>
          <cell r="U920"/>
          <cell r="V920">
            <v>18090356.68</v>
          </cell>
          <cell r="W920"/>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cell r="AH920">
            <v>127055.02</v>
          </cell>
          <cell r="AI920"/>
          <cell r="AJ920">
            <v>1484654.16</v>
          </cell>
          <cell r="AK920">
            <v>20003324</v>
          </cell>
          <cell r="AL920">
            <v>0.99517062656603383</v>
          </cell>
          <cell r="AM920"/>
        </row>
        <row r="921">
          <cell r="A921" t="str">
            <v>5609916100200</v>
          </cell>
          <cell r="B921" t="str">
            <v>SUMMIT HILL SCHOOL DIST 161</v>
          </cell>
          <cell r="C921" t="str">
            <v>WILL</v>
          </cell>
          <cell r="D921" t="str">
            <v>Elementary</v>
          </cell>
          <cell r="E921"/>
          <cell r="F921">
            <v>2564.1999999999998</v>
          </cell>
          <cell r="G921"/>
          <cell r="H921">
            <v>933742308</v>
          </cell>
          <cell r="I921">
            <v>34074065.140000001</v>
          </cell>
          <cell r="J921">
            <v>13288.38</v>
          </cell>
          <cell r="K921"/>
          <cell r="L921">
            <v>27.4</v>
          </cell>
          <cell r="M921">
            <v>18.96</v>
          </cell>
          <cell r="N921">
            <v>48617.23</v>
          </cell>
          <cell r="O921"/>
          <cell r="P921">
            <v>47.33</v>
          </cell>
          <cell r="Q921">
            <v>121363.58</v>
          </cell>
          <cell r="R921"/>
          <cell r="S921">
            <v>0.83850000000000002</v>
          </cell>
          <cell r="T921">
            <v>0.83850000000000002</v>
          </cell>
          <cell r="U921"/>
          <cell r="V921">
            <v>28571103.609999999</v>
          </cell>
          <cell r="W921"/>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cell r="AH921">
            <v>187715.88</v>
          </cell>
          <cell r="AI921"/>
          <cell r="AJ921">
            <v>3028091.54</v>
          </cell>
          <cell r="AK921">
            <v>34395093.730000004</v>
          </cell>
          <cell r="AL921">
            <v>1.0094214936985357</v>
          </cell>
          <cell r="AM921"/>
        </row>
        <row r="922">
          <cell r="A922" t="str">
            <v>56099200U2600</v>
          </cell>
          <cell r="B922" t="str">
            <v>BEECHER C U SCH DIST 200U</v>
          </cell>
          <cell r="C922" t="str">
            <v>WILL</v>
          </cell>
          <cell r="D922" t="str">
            <v>Unit</v>
          </cell>
          <cell r="E922"/>
          <cell r="F922">
            <v>1059.05</v>
          </cell>
          <cell r="G922"/>
          <cell r="H922">
            <v>159976009</v>
          </cell>
          <cell r="I922">
            <v>15383327.710000001</v>
          </cell>
          <cell r="J922">
            <v>14525.59</v>
          </cell>
          <cell r="K922"/>
          <cell r="L922">
            <v>10.39</v>
          </cell>
          <cell r="M922">
            <v>10.39</v>
          </cell>
          <cell r="N922">
            <v>11003.52</v>
          </cell>
          <cell r="O922"/>
          <cell r="P922">
            <v>2.85</v>
          </cell>
          <cell r="Q922">
            <v>3018.29</v>
          </cell>
          <cell r="R922"/>
          <cell r="S922">
            <v>0.40400000000000003</v>
          </cell>
          <cell r="T922">
            <v>0.40400000000000003</v>
          </cell>
          <cell r="U922"/>
          <cell r="V922">
            <v>6214864.3899999997</v>
          </cell>
          <cell r="W922"/>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cell r="AH922">
            <v>120346.97</v>
          </cell>
          <cell r="AI922"/>
          <cell r="AJ922">
            <v>2882617.53</v>
          </cell>
          <cell r="AK922">
            <v>10627111.039999999</v>
          </cell>
          <cell r="AL922">
            <v>0.69082003844277451</v>
          </cell>
          <cell r="AM922"/>
        </row>
        <row r="923">
          <cell r="A923" t="str">
            <v>56099201U2600</v>
          </cell>
          <cell r="B923" t="str">
            <v>CRETE MONEE C U SCHOOL DIST 201U</v>
          </cell>
          <cell r="C923" t="str">
            <v>WILL</v>
          </cell>
          <cell r="D923" t="str">
            <v>Unit</v>
          </cell>
          <cell r="E923"/>
          <cell r="F923">
            <v>4320.96</v>
          </cell>
          <cell r="G923"/>
          <cell r="H923">
            <v>622593063</v>
          </cell>
          <cell r="I923">
            <v>68015820.129999995</v>
          </cell>
          <cell r="J923">
            <v>15740.9</v>
          </cell>
          <cell r="K923"/>
          <cell r="L923">
            <v>9.15</v>
          </cell>
          <cell r="M923">
            <v>9.15</v>
          </cell>
          <cell r="N923">
            <v>39536.78</v>
          </cell>
          <cell r="O923"/>
          <cell r="P923">
            <v>8.58</v>
          </cell>
          <cell r="Q923">
            <v>37073.83</v>
          </cell>
          <cell r="R923"/>
          <cell r="S923">
            <v>0.33679999999999999</v>
          </cell>
          <cell r="T923">
            <v>0.33679999999999999</v>
          </cell>
          <cell r="U923"/>
          <cell r="V923">
            <v>22907728.210000001</v>
          </cell>
          <cell r="W923"/>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cell r="AH923">
            <v>2939580.01</v>
          </cell>
          <cell r="AI923"/>
          <cell r="AJ923">
            <v>18012875.100000001</v>
          </cell>
          <cell r="AK923">
            <v>49600210.490000002</v>
          </cell>
          <cell r="AL923">
            <v>0.72924520200150689</v>
          </cell>
          <cell r="AM923"/>
        </row>
        <row r="924">
          <cell r="A924" t="str">
            <v>5609920202200</v>
          </cell>
          <cell r="B924" t="str">
            <v>PLAINFIELD SCHOOL DIST 202</v>
          </cell>
          <cell r="C924" t="str">
            <v>WILL</v>
          </cell>
          <cell r="D924" t="str">
            <v>Unit</v>
          </cell>
          <cell r="E924"/>
          <cell r="F924">
            <v>24751.8</v>
          </cell>
          <cell r="G924"/>
          <cell r="H924">
            <v>3407955916</v>
          </cell>
          <cell r="I924">
            <v>365842209.93000001</v>
          </cell>
          <cell r="J924">
            <v>14780.42</v>
          </cell>
          <cell r="K924"/>
          <cell r="L924">
            <v>9.31</v>
          </cell>
          <cell r="M924">
            <v>9.31</v>
          </cell>
          <cell r="N924">
            <v>230439.25</v>
          </cell>
          <cell r="O924"/>
          <cell r="P924">
            <v>7.67</v>
          </cell>
          <cell r="Q924">
            <v>189846.3</v>
          </cell>
          <cell r="R924"/>
          <cell r="S924">
            <v>0.3453</v>
          </cell>
          <cell r="T924">
            <v>0.3453</v>
          </cell>
          <cell r="U924"/>
          <cell r="V924">
            <v>126325315.08</v>
          </cell>
          <cell r="W924"/>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cell r="AH924">
            <v>2910817.51</v>
          </cell>
          <cell r="AI924"/>
          <cell r="AJ924">
            <v>110446408.93000001</v>
          </cell>
          <cell r="AK924">
            <v>252082538.72</v>
          </cell>
          <cell r="AL924">
            <v>0.689047168089853</v>
          </cell>
          <cell r="AM924"/>
        </row>
        <row r="925">
          <cell r="A925" t="str">
            <v>5609920300400</v>
          </cell>
          <cell r="B925" t="str">
            <v>ELWOOD C C SCH DIST 203</v>
          </cell>
          <cell r="C925" t="str">
            <v>WILL</v>
          </cell>
          <cell r="D925" t="str">
            <v>Elementary</v>
          </cell>
          <cell r="E925"/>
          <cell r="F925">
            <v>280.54000000000002</v>
          </cell>
          <cell r="G925"/>
          <cell r="H925">
            <v>151864298</v>
          </cell>
          <cell r="I925">
            <v>3991787.2</v>
          </cell>
          <cell r="J925">
            <v>14228.94</v>
          </cell>
          <cell r="K925"/>
          <cell r="L925">
            <v>38.04</v>
          </cell>
          <cell r="M925">
            <v>26.33</v>
          </cell>
          <cell r="N925">
            <v>7386.61</v>
          </cell>
          <cell r="O925"/>
          <cell r="P925">
            <v>203.06</v>
          </cell>
          <cell r="Q925">
            <v>56966.45</v>
          </cell>
          <cell r="R925"/>
          <cell r="S925">
            <v>0.97960000000000003</v>
          </cell>
          <cell r="T925">
            <v>0.9</v>
          </cell>
          <cell r="U925"/>
          <cell r="V925">
            <v>3592608.48</v>
          </cell>
          <cell r="W925"/>
          <cell r="X925">
            <v>332474.51</v>
          </cell>
          <cell r="Y925">
            <v>318917.51</v>
          </cell>
          <cell r="Z925">
            <v>4244000.5</v>
          </cell>
          <cell r="AA925">
            <v>1</v>
          </cell>
          <cell r="AB925">
            <v>157002397</v>
          </cell>
          <cell r="AC925">
            <v>2.3850300000000001E-2</v>
          </cell>
          <cell r="AD925">
            <v>3744554.26</v>
          </cell>
          <cell r="AE925">
            <v>136751.20000000001</v>
          </cell>
          <cell r="AF925">
            <v>3729359.68</v>
          </cell>
          <cell r="AG925"/>
          <cell r="AH925">
            <v>58767.06</v>
          </cell>
          <cell r="AI925"/>
          <cell r="AJ925">
            <v>318917.51</v>
          </cell>
          <cell r="AK925">
            <v>4380751.7</v>
          </cell>
          <cell r="AL925">
            <v>1.0974411912538824</v>
          </cell>
          <cell r="AM925"/>
        </row>
        <row r="926">
          <cell r="A926" t="str">
            <v>5609920401700</v>
          </cell>
          <cell r="B926" t="str">
            <v>JOLIET TWP HS DIST 204</v>
          </cell>
          <cell r="C926" t="str">
            <v>WILL</v>
          </cell>
          <cell r="D926" t="str">
            <v>High School</v>
          </cell>
          <cell r="E926"/>
          <cell r="F926">
            <v>6814</v>
          </cell>
          <cell r="G926"/>
          <cell r="H926">
            <v>3179430082</v>
          </cell>
          <cell r="I926">
            <v>117503724.25</v>
          </cell>
          <cell r="J926">
            <v>17244.45</v>
          </cell>
          <cell r="K926"/>
          <cell r="L926">
            <v>27.05</v>
          </cell>
          <cell r="M926">
            <v>8.32</v>
          </cell>
          <cell r="N926">
            <v>56692.480000000003</v>
          </cell>
          <cell r="O926"/>
          <cell r="P926">
            <v>14.13</v>
          </cell>
          <cell r="Q926">
            <v>96281.82</v>
          </cell>
          <cell r="R926"/>
          <cell r="S926">
            <v>0.29449999999999998</v>
          </cell>
          <cell r="T926">
            <v>0.29449999999999998</v>
          </cell>
          <cell r="U926"/>
          <cell r="V926">
            <v>34604846.789999999</v>
          </cell>
          <cell r="W926"/>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cell r="AH926">
            <v>5923846.4199999999</v>
          </cell>
          <cell r="AI926"/>
          <cell r="AJ926">
            <v>23111042.91</v>
          </cell>
          <cell r="AK926">
            <v>96113907.459999993</v>
          </cell>
          <cell r="AL926">
            <v>0.81796477578454274</v>
          </cell>
          <cell r="AM926"/>
        </row>
        <row r="927">
          <cell r="A927" t="str">
            <v>5609920501700</v>
          </cell>
          <cell r="B927" t="str">
            <v>LOCKPORT TWP HS DIST 205</v>
          </cell>
          <cell r="C927" t="str">
            <v>WILL</v>
          </cell>
          <cell r="D927" t="str">
            <v>High School</v>
          </cell>
          <cell r="E927"/>
          <cell r="F927">
            <v>3838.5</v>
          </cell>
          <cell r="G927"/>
          <cell r="H927">
            <v>2626733816</v>
          </cell>
          <cell r="I927">
            <v>59411952.770000003</v>
          </cell>
          <cell r="J927">
            <v>15477.9</v>
          </cell>
          <cell r="K927"/>
          <cell r="L927">
            <v>44.21</v>
          </cell>
          <cell r="M927">
            <v>13.6</v>
          </cell>
          <cell r="N927">
            <v>52203.6</v>
          </cell>
          <cell r="O927"/>
          <cell r="P927">
            <v>2.31</v>
          </cell>
          <cell r="Q927">
            <v>8866.93</v>
          </cell>
          <cell r="R927"/>
          <cell r="S927">
            <v>0.58640000000000003</v>
          </cell>
          <cell r="T927">
            <v>0.58640000000000003</v>
          </cell>
          <cell r="U927"/>
          <cell r="V927">
            <v>34839169.100000001</v>
          </cell>
          <cell r="W927"/>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cell r="AH927">
            <v>493571.65</v>
          </cell>
          <cell r="AI927"/>
          <cell r="AJ927">
            <v>3479661.99</v>
          </cell>
          <cell r="AK927">
            <v>49858559.520000003</v>
          </cell>
          <cell r="AL927">
            <v>0.83920082063311718</v>
          </cell>
          <cell r="AM927"/>
        </row>
        <row r="928">
          <cell r="A928" t="str">
            <v>56099207U2600</v>
          </cell>
          <cell r="B928" t="str">
            <v>PEOTONE C U SCH DIST 207U</v>
          </cell>
          <cell r="C928" t="str">
            <v>WILL</v>
          </cell>
          <cell r="D928" t="str">
            <v>Unit</v>
          </cell>
          <cell r="E928"/>
          <cell r="F928">
            <v>1294.78</v>
          </cell>
          <cell r="G928"/>
          <cell r="H928">
            <v>386491125</v>
          </cell>
          <cell r="I928">
            <v>18223297.93</v>
          </cell>
          <cell r="J928">
            <v>14074.43</v>
          </cell>
          <cell r="K928"/>
          <cell r="L928">
            <v>21.2</v>
          </cell>
          <cell r="M928">
            <v>21.2</v>
          </cell>
          <cell r="N928">
            <v>27449.33</v>
          </cell>
          <cell r="O928"/>
          <cell r="P928">
            <v>83.17</v>
          </cell>
          <cell r="Q928">
            <v>107686.85</v>
          </cell>
          <cell r="R928"/>
          <cell r="S928">
            <v>0.90490000000000004</v>
          </cell>
          <cell r="T928">
            <v>0.9</v>
          </cell>
          <cell r="U928"/>
          <cell r="V928">
            <v>16400968.130000001</v>
          </cell>
          <cell r="W928"/>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cell r="AH928">
            <v>190932.4</v>
          </cell>
          <cell r="AI928"/>
          <cell r="AJ928">
            <v>1566401.54</v>
          </cell>
          <cell r="AK928">
            <v>20132700.149999999</v>
          </cell>
          <cell r="AL928">
            <v>1.1047780828330012</v>
          </cell>
          <cell r="AM928"/>
        </row>
        <row r="929">
          <cell r="A929" t="str">
            <v>56099209U2600</v>
          </cell>
          <cell r="B929" t="str">
            <v>WILMINGTON C U SCH DIST 209U</v>
          </cell>
          <cell r="C929" t="str">
            <v>WILL</v>
          </cell>
          <cell r="D929" t="str">
            <v>Unit</v>
          </cell>
          <cell r="E929"/>
          <cell r="F929">
            <v>1252.75</v>
          </cell>
          <cell r="G929"/>
          <cell r="H929">
            <v>232265085</v>
          </cell>
          <cell r="I929">
            <v>18288312.440000001</v>
          </cell>
          <cell r="J929">
            <v>14598.53</v>
          </cell>
          <cell r="K929"/>
          <cell r="L929">
            <v>12.7</v>
          </cell>
          <cell r="M929">
            <v>12.7</v>
          </cell>
          <cell r="N929">
            <v>15909.92</v>
          </cell>
          <cell r="O929"/>
          <cell r="P929">
            <v>0.38</v>
          </cell>
          <cell r="Q929">
            <v>476.04</v>
          </cell>
          <cell r="R929"/>
          <cell r="S929">
            <v>0.53539999999999999</v>
          </cell>
          <cell r="T929">
            <v>0.53539999999999999</v>
          </cell>
          <cell r="U929"/>
          <cell r="V929">
            <v>9791562.4800000004</v>
          </cell>
          <cell r="W929"/>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cell r="AH929">
            <v>388242.53</v>
          </cell>
          <cell r="AI929"/>
          <cell r="AJ929">
            <v>2601130.8199999998</v>
          </cell>
          <cell r="AK929">
            <v>13954741.890000001</v>
          </cell>
          <cell r="AL929">
            <v>0.76304152916145174</v>
          </cell>
          <cell r="AM929"/>
        </row>
        <row r="930">
          <cell r="A930" t="str">
            <v>5609921001600</v>
          </cell>
          <cell r="B930" t="str">
            <v>LINCOLN WAY COMM H S DIST 210</v>
          </cell>
          <cell r="C930" t="str">
            <v>WILL</v>
          </cell>
          <cell r="D930" t="str">
            <v>High School</v>
          </cell>
          <cell r="E930"/>
          <cell r="F930">
            <v>6695.48</v>
          </cell>
          <cell r="G930"/>
          <cell r="H930">
            <v>4202053913</v>
          </cell>
          <cell r="I930">
            <v>98579273.549999997</v>
          </cell>
          <cell r="J930">
            <v>14723.25</v>
          </cell>
          <cell r="K930"/>
          <cell r="L930">
            <v>42.62</v>
          </cell>
          <cell r="M930">
            <v>13.11</v>
          </cell>
          <cell r="N930">
            <v>87777.74</v>
          </cell>
          <cell r="O930"/>
          <cell r="P930">
            <v>1.06</v>
          </cell>
          <cell r="Q930">
            <v>7097.2</v>
          </cell>
          <cell r="R930"/>
          <cell r="S930">
            <v>0.55879999999999996</v>
          </cell>
          <cell r="T930">
            <v>0.55879999999999996</v>
          </cell>
          <cell r="U930"/>
          <cell r="V930">
            <v>55086098.049999997</v>
          </cell>
          <cell r="W930"/>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cell r="AH930">
            <v>288615</v>
          </cell>
          <cell r="AI930"/>
          <cell r="AJ930">
            <v>9435303.5600000005</v>
          </cell>
          <cell r="AK930">
            <v>72004996.689999998</v>
          </cell>
          <cell r="AL930">
            <v>0.73042734133639797</v>
          </cell>
          <cell r="AM930"/>
        </row>
        <row r="931">
          <cell r="A931" t="str">
            <v>56099255U2600</v>
          </cell>
          <cell r="B931" t="str">
            <v>REED CUSTER C U SCH DIST 255U</v>
          </cell>
          <cell r="C931" t="str">
            <v>WILL</v>
          </cell>
          <cell r="D931" t="str">
            <v>Unit</v>
          </cell>
          <cell r="E931"/>
          <cell r="F931">
            <v>1341.69</v>
          </cell>
          <cell r="G931"/>
          <cell r="H931">
            <v>678884435</v>
          </cell>
          <cell r="I931">
            <v>19347537.190000001</v>
          </cell>
          <cell r="J931">
            <v>14420.27</v>
          </cell>
          <cell r="K931"/>
          <cell r="L931">
            <v>35.08</v>
          </cell>
          <cell r="M931">
            <v>35.08</v>
          </cell>
          <cell r="N931">
            <v>47066.48</v>
          </cell>
          <cell r="O931"/>
          <cell r="P931">
            <v>529</v>
          </cell>
          <cell r="Q931">
            <v>709754.01</v>
          </cell>
          <cell r="R931"/>
          <cell r="S931">
            <v>0.99950000000000006</v>
          </cell>
          <cell r="T931">
            <v>0.9</v>
          </cell>
          <cell r="U931"/>
          <cell r="V931">
            <v>17412783.469999999</v>
          </cell>
          <cell r="W931"/>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cell r="AH931">
            <v>386324.06</v>
          </cell>
          <cell r="AI931"/>
          <cell r="AJ931">
            <v>1170361.3600000001</v>
          </cell>
          <cell r="AK931">
            <v>27243716.580000002</v>
          </cell>
          <cell r="AL931">
            <v>1.4081232310064369</v>
          </cell>
          <cell r="AM931"/>
        </row>
        <row r="932">
          <cell r="A932" t="str">
            <v>56099365U2600</v>
          </cell>
          <cell r="B932" t="str">
            <v>VALLEY VIEW CUSD #365U</v>
          </cell>
          <cell r="C932" t="str">
            <v>WILL</v>
          </cell>
          <cell r="D932" t="str">
            <v>Unit</v>
          </cell>
          <cell r="E932"/>
          <cell r="F932">
            <v>15070.44</v>
          </cell>
          <cell r="G932"/>
          <cell r="H932">
            <v>2554617689</v>
          </cell>
          <cell r="I932">
            <v>245910973.34999999</v>
          </cell>
          <cell r="J932">
            <v>16317.43</v>
          </cell>
          <cell r="K932"/>
          <cell r="L932">
            <v>10.38</v>
          </cell>
          <cell r="M932">
            <v>10.38</v>
          </cell>
          <cell r="N932">
            <v>156431.16</v>
          </cell>
          <cell r="O932"/>
          <cell r="P932">
            <v>2.89</v>
          </cell>
          <cell r="Q932">
            <v>43553.57</v>
          </cell>
          <cell r="R932"/>
          <cell r="S932">
            <v>0.40350000000000003</v>
          </cell>
          <cell r="T932">
            <v>0.40350000000000003</v>
          </cell>
          <cell r="U932"/>
          <cell r="V932">
            <v>99225077.739999995</v>
          </cell>
          <cell r="W932"/>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cell r="AH932">
            <v>9417963.3699999992</v>
          </cell>
          <cell r="AI932"/>
          <cell r="AJ932">
            <v>48803547.810000002</v>
          </cell>
          <cell r="AK932">
            <v>205292969.38999999</v>
          </cell>
          <cell r="AL932">
            <v>0.83482638693723832</v>
          </cell>
          <cell r="AM932"/>
        </row>
        <row r="933">
          <cell r="A933" t="str">
            <v>6510890108000</v>
          </cell>
          <cell r="B933" t="str">
            <v>ILLINOIS STATE UNIVERSITY LAB SCH</v>
          </cell>
          <cell r="C933" t="str">
            <v>MCLEAN</v>
          </cell>
          <cell r="D933" t="str">
            <v>Labs</v>
          </cell>
          <cell r="E933"/>
          <cell r="F933">
            <v>1042</v>
          </cell>
          <cell r="G933"/>
          <cell r="H933">
            <v>0</v>
          </cell>
          <cell r="I933">
            <v>12899513.34</v>
          </cell>
          <cell r="J933">
            <v>12379.57</v>
          </cell>
          <cell r="K933"/>
          <cell r="L933">
            <v>0</v>
          </cell>
          <cell r="M933">
            <v>0</v>
          </cell>
          <cell r="N933">
            <v>0</v>
          </cell>
          <cell r="O933"/>
          <cell r="P933">
            <v>0</v>
          </cell>
          <cell r="Q933">
            <v>0</v>
          </cell>
          <cell r="R933"/>
          <cell r="S933">
            <v>0</v>
          </cell>
          <cell r="T933">
            <v>0.1</v>
          </cell>
          <cell r="U933"/>
          <cell r="V933">
            <v>1289951.33</v>
          </cell>
          <cell r="W933"/>
          <cell r="X933">
            <v>0</v>
          </cell>
          <cell r="Y933">
            <v>6958477.2199999997</v>
          </cell>
          <cell r="Z933">
            <v>8248428.5499999998</v>
          </cell>
          <cell r="AA933">
            <v>0.63943718903119484</v>
          </cell>
          <cell r="AB933">
            <v>0</v>
          </cell>
          <cell r="AC933">
            <v>0</v>
          </cell>
          <cell r="AD933">
            <v>0</v>
          </cell>
          <cell r="AE933">
            <v>0</v>
          </cell>
          <cell r="AF933">
            <v>1289951.33</v>
          </cell>
          <cell r="AG933"/>
          <cell r="AH933">
            <v>0</v>
          </cell>
          <cell r="AI933"/>
          <cell r="AJ933">
            <v>6958477.2199999997</v>
          </cell>
          <cell r="AK933">
            <v>8248428.5499999998</v>
          </cell>
          <cell r="AL933">
            <v>0.63943718903119484</v>
          </cell>
          <cell r="AM933"/>
        </row>
        <row r="934">
          <cell r="A934" t="str">
            <v>6510890208000</v>
          </cell>
          <cell r="B934" t="str">
            <v>UNIVERSITY OF ILLINOIS LAB SCHOOL</v>
          </cell>
          <cell r="C934" t="str">
            <v>CHAMPAIGN</v>
          </cell>
          <cell r="D934" t="str">
            <v>Labs</v>
          </cell>
          <cell r="E934"/>
          <cell r="F934">
            <v>310.81</v>
          </cell>
          <cell r="G934"/>
          <cell r="H934">
            <v>0</v>
          </cell>
          <cell r="I934">
            <v>3913544.39</v>
          </cell>
          <cell r="J934">
            <v>12591.43</v>
          </cell>
          <cell r="K934"/>
          <cell r="L934">
            <v>0</v>
          </cell>
          <cell r="M934">
            <v>0</v>
          </cell>
          <cell r="N934">
            <v>0</v>
          </cell>
          <cell r="O934"/>
          <cell r="P934">
            <v>0</v>
          </cell>
          <cell r="Q934">
            <v>0</v>
          </cell>
          <cell r="R934"/>
          <cell r="S934">
            <v>0</v>
          </cell>
          <cell r="T934">
            <v>0.1</v>
          </cell>
          <cell r="U934"/>
          <cell r="V934">
            <v>391354.43</v>
          </cell>
          <cell r="W934"/>
          <cell r="X934">
            <v>0</v>
          </cell>
          <cell r="Y934">
            <v>2231579.4700000002</v>
          </cell>
          <cell r="Z934">
            <v>2622933.9000000004</v>
          </cell>
          <cell r="AA934">
            <v>0.67021953467608431</v>
          </cell>
          <cell r="AB934">
            <v>0</v>
          </cell>
          <cell r="AC934">
            <v>0</v>
          </cell>
          <cell r="AD934">
            <v>0</v>
          </cell>
          <cell r="AE934">
            <v>0</v>
          </cell>
          <cell r="AF934">
            <v>391354.43</v>
          </cell>
          <cell r="AG934"/>
          <cell r="AH934">
            <v>0</v>
          </cell>
          <cell r="AI934"/>
          <cell r="AJ934">
            <v>2231579.4700000002</v>
          </cell>
          <cell r="AK934">
            <v>2622933.9000000004</v>
          </cell>
          <cell r="AL934">
            <v>0.67021953467608431</v>
          </cell>
          <cell r="AM934"/>
        </row>
        <row r="935">
          <cell r="A935"/>
          <cell r="B935"/>
          <cell r="C935"/>
          <cell r="D935"/>
          <cell r="E935"/>
          <cell r="F935">
            <v>1825203.3799999983</v>
          </cell>
          <cell r="G935">
            <v>7</v>
          </cell>
          <cell r="H935">
            <v>475341047777</v>
          </cell>
          <cell r="I935">
            <v>28085929931.529984</v>
          </cell>
          <cell r="J935">
            <v>13186262.879999995</v>
          </cell>
          <cell r="K935"/>
          <cell r="L935">
            <v>16230.569999999998</v>
          </cell>
          <cell r="M935">
            <v>11220.430000000015</v>
          </cell>
          <cell r="N935">
            <v>22057303.049999993</v>
          </cell>
          <cell r="O935"/>
          <cell r="P935">
            <v>87785.019999999829</v>
          </cell>
          <cell r="Q935">
            <v>88568066.230000138</v>
          </cell>
          <cell r="R935"/>
          <cell r="S935">
            <v>411.37360000000092</v>
          </cell>
          <cell r="T935">
            <v>411.48120000000046</v>
          </cell>
          <cell r="U935"/>
          <cell r="V935">
            <v>12871401476.009983</v>
          </cell>
          <cell r="W935"/>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cell r="AH935">
            <v>1741234852.6000001</v>
          </cell>
          <cell r="AI935">
            <v>1741234852.6000001</v>
          </cell>
          <cell r="AJ935">
            <v>7588319216.5399952</v>
          </cell>
          <cell r="AK935">
            <v>24646145895.130005</v>
          </cell>
          <cell r="AL935">
            <v>880.26489070961895</v>
          </cell>
          <cell r="AM935"/>
        </row>
        <row r="936">
          <cell r="A936"/>
          <cell r="B936"/>
          <cell r="AH936"/>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cell r="G7">
            <v>2</v>
          </cell>
          <cell r="H7"/>
          <cell r="I7">
            <v>2</v>
          </cell>
          <cell r="J7" t="str">
            <v>Avg</v>
          </cell>
        </row>
        <row r="8">
          <cell r="A8" t="str">
            <v>0100000000093</v>
          </cell>
          <cell r="B8" t="str">
            <v>SAFE SCH-ADAMS/PIKE ROE</v>
          </cell>
          <cell r="C8">
            <v>0</v>
          </cell>
          <cell r="D8">
            <v>0</v>
          </cell>
          <cell r="E8">
            <v>0</v>
          </cell>
          <cell r="F8"/>
          <cell r="G8">
            <v>0</v>
          </cell>
          <cell r="H8"/>
          <cell r="I8">
            <v>0</v>
          </cell>
          <cell r="J8" t="str">
            <v>CY</v>
          </cell>
        </row>
        <row r="9">
          <cell r="A9" t="str">
            <v>0100100102600</v>
          </cell>
          <cell r="B9" t="str">
            <v>Payson CUSD 1</v>
          </cell>
          <cell r="C9">
            <v>4</v>
          </cell>
          <cell r="D9">
            <v>2</v>
          </cell>
          <cell r="E9">
            <v>0</v>
          </cell>
          <cell r="F9"/>
          <cell r="G9">
            <v>2</v>
          </cell>
          <cell r="H9"/>
          <cell r="I9">
            <v>2</v>
          </cell>
          <cell r="J9" t="str">
            <v>Avg</v>
          </cell>
        </row>
        <row r="10">
          <cell r="A10" t="str">
            <v>0100100202600</v>
          </cell>
          <cell r="B10" t="str">
            <v>Liberty CUSD 2</v>
          </cell>
          <cell r="C10">
            <v>0</v>
          </cell>
          <cell r="D10">
            <v>0</v>
          </cell>
          <cell r="E10">
            <v>0</v>
          </cell>
          <cell r="F10"/>
          <cell r="G10">
            <v>0</v>
          </cell>
          <cell r="H10"/>
          <cell r="I10">
            <v>0</v>
          </cell>
          <cell r="J10" t="str">
            <v>CY</v>
          </cell>
        </row>
        <row r="11">
          <cell r="A11" t="str">
            <v>0100100302600</v>
          </cell>
          <cell r="B11" t="str">
            <v>Central CUSD 3</v>
          </cell>
          <cell r="C11">
            <v>0</v>
          </cell>
          <cell r="D11">
            <v>3</v>
          </cell>
          <cell r="E11">
            <v>0</v>
          </cell>
          <cell r="F11"/>
          <cell r="G11">
            <v>1</v>
          </cell>
          <cell r="H11"/>
          <cell r="I11">
            <v>1</v>
          </cell>
          <cell r="J11" t="str">
            <v>Avg</v>
          </cell>
        </row>
        <row r="12">
          <cell r="A12" t="str">
            <v>0100100402600</v>
          </cell>
          <cell r="B12" t="str">
            <v>CUSD 4</v>
          </cell>
          <cell r="C12">
            <v>10</v>
          </cell>
          <cell r="D12">
            <v>10</v>
          </cell>
          <cell r="E12">
            <v>9</v>
          </cell>
          <cell r="F12"/>
          <cell r="G12">
            <v>9.66</v>
          </cell>
          <cell r="H12"/>
          <cell r="I12">
            <v>9.66</v>
          </cell>
          <cell r="J12" t="str">
            <v>Avg</v>
          </cell>
        </row>
        <row r="13">
          <cell r="A13" t="str">
            <v>0100117202200</v>
          </cell>
          <cell r="B13" t="str">
            <v>Quincy SD 172</v>
          </cell>
          <cell r="C13">
            <v>21.5</v>
          </cell>
          <cell r="D13">
            <v>31</v>
          </cell>
          <cell r="E13">
            <v>27.5</v>
          </cell>
          <cell r="F13"/>
          <cell r="G13">
            <v>26.66</v>
          </cell>
          <cell r="H13"/>
          <cell r="I13">
            <v>27.5</v>
          </cell>
          <cell r="J13" t="str">
            <v>CY</v>
          </cell>
        </row>
        <row r="14">
          <cell r="A14" t="str">
            <v>0100500102600</v>
          </cell>
          <cell r="B14" t="str">
            <v>Brown County CUSD 1</v>
          </cell>
          <cell r="C14">
            <v>6.5</v>
          </cell>
          <cell r="D14">
            <v>7</v>
          </cell>
          <cell r="E14">
            <v>5</v>
          </cell>
          <cell r="F14"/>
          <cell r="G14">
            <v>6.16</v>
          </cell>
          <cell r="H14"/>
          <cell r="I14">
            <v>6.16</v>
          </cell>
          <cell r="J14" t="str">
            <v>Avg</v>
          </cell>
        </row>
        <row r="15">
          <cell r="A15" t="str">
            <v>0100901502600</v>
          </cell>
          <cell r="B15" t="str">
            <v>Beardstown CUSD 15</v>
          </cell>
          <cell r="C15">
            <v>664</v>
          </cell>
          <cell r="D15">
            <v>695.5</v>
          </cell>
          <cell r="E15">
            <v>788</v>
          </cell>
          <cell r="F15"/>
          <cell r="G15">
            <v>715.83</v>
          </cell>
          <cell r="H15"/>
          <cell r="I15">
            <v>788</v>
          </cell>
          <cell r="J15" t="str">
            <v>CY</v>
          </cell>
        </row>
        <row r="16">
          <cell r="A16" t="str">
            <v>0100906402600</v>
          </cell>
          <cell r="B16" t="str">
            <v>Virginia CUSD 64</v>
          </cell>
          <cell r="C16">
            <v>0</v>
          </cell>
          <cell r="D16">
            <v>2</v>
          </cell>
          <cell r="E16">
            <v>2</v>
          </cell>
          <cell r="F16"/>
          <cell r="G16">
            <v>1.33</v>
          </cell>
          <cell r="H16"/>
          <cell r="I16">
            <v>2</v>
          </cell>
          <cell r="J16" t="str">
            <v>CY</v>
          </cell>
        </row>
        <row r="17">
          <cell r="A17" t="str">
            <v>0100926202600</v>
          </cell>
          <cell r="B17" t="str">
            <v>A-C Central CUSD 262</v>
          </cell>
          <cell r="C17">
            <v>0</v>
          </cell>
          <cell r="D17">
            <v>0</v>
          </cell>
          <cell r="E17">
            <v>0</v>
          </cell>
          <cell r="F17"/>
          <cell r="G17">
            <v>0</v>
          </cell>
          <cell r="H17"/>
          <cell r="I17">
            <v>0</v>
          </cell>
          <cell r="J17" t="str">
            <v>CY</v>
          </cell>
        </row>
        <row r="18">
          <cell r="A18" t="str">
            <v>0106900102600</v>
          </cell>
          <cell r="B18" t="str">
            <v>Franklin CUSD 1</v>
          </cell>
          <cell r="C18">
            <v>0</v>
          </cell>
          <cell r="D18">
            <v>0</v>
          </cell>
          <cell r="E18">
            <v>0</v>
          </cell>
          <cell r="F18"/>
          <cell r="G18">
            <v>0</v>
          </cell>
          <cell r="H18"/>
          <cell r="I18">
            <v>0</v>
          </cell>
          <cell r="J18" t="str">
            <v>CY</v>
          </cell>
        </row>
        <row r="19">
          <cell r="A19" t="str">
            <v>0106900602600</v>
          </cell>
          <cell r="B19" t="str">
            <v>Waverly CUSD 6</v>
          </cell>
          <cell r="C19">
            <v>5</v>
          </cell>
          <cell r="D19">
            <v>2</v>
          </cell>
          <cell r="E19">
            <v>0</v>
          </cell>
          <cell r="F19"/>
          <cell r="G19">
            <v>2.33</v>
          </cell>
          <cell r="H19"/>
          <cell r="I19">
            <v>2.33</v>
          </cell>
          <cell r="J19" t="str">
            <v>Avg</v>
          </cell>
        </row>
        <row r="20">
          <cell r="A20" t="str">
            <v>0106901102600</v>
          </cell>
          <cell r="B20" t="str">
            <v>Meredosia-Chambersburg CUSD 11</v>
          </cell>
          <cell r="C20">
            <v>0</v>
          </cell>
          <cell r="D20">
            <v>0</v>
          </cell>
          <cell r="E20">
            <v>0</v>
          </cell>
          <cell r="F20"/>
          <cell r="G20">
            <v>0</v>
          </cell>
          <cell r="H20"/>
          <cell r="I20">
            <v>0</v>
          </cell>
          <cell r="J20" t="str">
            <v>CY</v>
          </cell>
        </row>
        <row r="21">
          <cell r="A21" t="str">
            <v>0106902702600</v>
          </cell>
          <cell r="B21" t="str">
            <v>Triopia CUSD 27</v>
          </cell>
          <cell r="C21">
            <v>0</v>
          </cell>
          <cell r="D21">
            <v>0</v>
          </cell>
          <cell r="E21">
            <v>0</v>
          </cell>
          <cell r="F21"/>
          <cell r="G21">
            <v>0</v>
          </cell>
          <cell r="H21"/>
          <cell r="I21">
            <v>0</v>
          </cell>
          <cell r="J21" t="str">
            <v>CY</v>
          </cell>
        </row>
        <row r="22">
          <cell r="A22" t="str">
            <v>0106911702200</v>
          </cell>
          <cell r="B22" t="str">
            <v>Jacksonville SD 117</v>
          </cell>
          <cell r="C22">
            <v>68</v>
          </cell>
          <cell r="D22">
            <v>64.5</v>
          </cell>
          <cell r="E22">
            <v>78.5</v>
          </cell>
          <cell r="F22"/>
          <cell r="G22">
            <v>70.33</v>
          </cell>
          <cell r="H22"/>
          <cell r="I22">
            <v>78.5</v>
          </cell>
          <cell r="J22" t="str">
            <v>CY</v>
          </cell>
        </row>
        <row r="23">
          <cell r="A23" t="str">
            <v>0107500302600</v>
          </cell>
          <cell r="B23" t="str">
            <v>Pleasant Hill CUSD 3</v>
          </cell>
          <cell r="C23">
            <v>0</v>
          </cell>
          <cell r="D23">
            <v>0</v>
          </cell>
          <cell r="E23">
            <v>0</v>
          </cell>
          <cell r="F23"/>
          <cell r="G23">
            <v>0</v>
          </cell>
          <cell r="H23"/>
          <cell r="I23">
            <v>0</v>
          </cell>
          <cell r="J23" t="str">
            <v>CY</v>
          </cell>
        </row>
        <row r="24">
          <cell r="A24" t="str">
            <v>0107500402600</v>
          </cell>
          <cell r="B24" t="str">
            <v>Griggsville-Perry CUSD 4</v>
          </cell>
          <cell r="C24">
            <v>0</v>
          </cell>
          <cell r="D24">
            <v>0</v>
          </cell>
          <cell r="E24">
            <v>0</v>
          </cell>
          <cell r="F24"/>
          <cell r="G24">
            <v>0</v>
          </cell>
          <cell r="H24"/>
          <cell r="I24">
            <v>0</v>
          </cell>
          <cell r="J24" t="str">
            <v>CY</v>
          </cell>
        </row>
        <row r="25">
          <cell r="A25" t="str">
            <v>0107501002600</v>
          </cell>
          <cell r="B25" t="str">
            <v>Pikeland CUSD 10</v>
          </cell>
          <cell r="C25">
            <v>7</v>
          </cell>
          <cell r="D25">
            <v>10</v>
          </cell>
          <cell r="E25">
            <v>1.5</v>
          </cell>
          <cell r="F25"/>
          <cell r="G25">
            <v>6.16</v>
          </cell>
          <cell r="H25"/>
          <cell r="I25">
            <v>6.16</v>
          </cell>
          <cell r="J25" t="str">
            <v>Avg</v>
          </cell>
        </row>
        <row r="26">
          <cell r="A26" t="str">
            <v>0107501202600</v>
          </cell>
          <cell r="B26" t="str">
            <v>Western CUSD 12</v>
          </cell>
          <cell r="C26">
            <v>1</v>
          </cell>
          <cell r="D26">
            <v>3</v>
          </cell>
          <cell r="E26">
            <v>0</v>
          </cell>
          <cell r="F26"/>
          <cell r="G26">
            <v>1.33</v>
          </cell>
          <cell r="H26"/>
          <cell r="I26">
            <v>1.33</v>
          </cell>
          <cell r="J26" t="str">
            <v>Avg</v>
          </cell>
        </row>
        <row r="27">
          <cell r="A27" t="str">
            <v>0108600102600</v>
          </cell>
          <cell r="B27" t="str">
            <v>Winchester CUSD 1</v>
          </cell>
          <cell r="C27">
            <v>0</v>
          </cell>
          <cell r="D27">
            <v>0</v>
          </cell>
          <cell r="E27">
            <v>0</v>
          </cell>
          <cell r="F27"/>
          <cell r="G27">
            <v>0</v>
          </cell>
          <cell r="H27"/>
          <cell r="I27">
            <v>0</v>
          </cell>
          <cell r="J27" t="str">
            <v>CY</v>
          </cell>
        </row>
        <row r="28">
          <cell r="A28" t="str">
            <v>0108600202600</v>
          </cell>
          <cell r="B28" t="str">
            <v>Scott-Morgan CUSD 2</v>
          </cell>
          <cell r="C28">
            <v>0</v>
          </cell>
          <cell r="D28">
            <v>0</v>
          </cell>
          <cell r="E28">
            <v>0</v>
          </cell>
          <cell r="F28"/>
          <cell r="G28">
            <v>0</v>
          </cell>
          <cell r="H28"/>
          <cell r="I28">
            <v>0</v>
          </cell>
          <cell r="J28" t="str">
            <v>CY</v>
          </cell>
        </row>
        <row r="29">
          <cell r="A29" t="str">
            <v>0300000000092</v>
          </cell>
          <cell r="B29" t="str">
            <v>ALT SCH-BOND/EFFINGHAM/FAYETTE RO</v>
          </cell>
          <cell r="C29">
            <v>1</v>
          </cell>
          <cell r="D29">
            <v>0</v>
          </cell>
          <cell r="E29">
            <v>0</v>
          </cell>
          <cell r="F29"/>
          <cell r="G29">
            <v>0.33</v>
          </cell>
          <cell r="H29"/>
          <cell r="I29">
            <v>0.33</v>
          </cell>
          <cell r="J29" t="str">
            <v>Avg</v>
          </cell>
        </row>
        <row r="30">
          <cell r="A30" t="str">
            <v>0300000000093</v>
          </cell>
          <cell r="B30" t="str">
            <v>SAFE SCH-BOND/EFFINGHAM/FAYETTE R</v>
          </cell>
          <cell r="C30">
            <v>0</v>
          </cell>
          <cell r="D30">
            <v>0</v>
          </cell>
          <cell r="E30">
            <v>2</v>
          </cell>
          <cell r="F30"/>
          <cell r="G30">
            <v>0.66</v>
          </cell>
          <cell r="H30"/>
          <cell r="I30">
            <v>2</v>
          </cell>
          <cell r="J30" t="str">
            <v>CY</v>
          </cell>
        </row>
        <row r="31">
          <cell r="A31" t="str">
            <v>0300300102600</v>
          </cell>
          <cell r="B31" t="str">
            <v>Mulberry Grove CUSD 1</v>
          </cell>
          <cell r="C31">
            <v>0</v>
          </cell>
          <cell r="D31">
            <v>0</v>
          </cell>
          <cell r="E31">
            <v>0</v>
          </cell>
          <cell r="F31"/>
          <cell r="G31">
            <v>0</v>
          </cell>
          <cell r="H31"/>
          <cell r="I31">
            <v>0</v>
          </cell>
          <cell r="J31" t="str">
            <v>CY</v>
          </cell>
        </row>
        <row r="32">
          <cell r="A32" t="str">
            <v>0300300202600</v>
          </cell>
          <cell r="B32" t="str">
            <v>Bond County CUSD 2</v>
          </cell>
          <cell r="C32">
            <v>2</v>
          </cell>
          <cell r="D32">
            <v>2</v>
          </cell>
          <cell r="E32">
            <v>1.5</v>
          </cell>
          <cell r="F32"/>
          <cell r="G32">
            <v>1.83</v>
          </cell>
          <cell r="H32"/>
          <cell r="I32">
            <v>1.83</v>
          </cell>
          <cell r="J32" t="str">
            <v>Avg</v>
          </cell>
        </row>
        <row r="33">
          <cell r="A33" t="str">
            <v>0301100102600</v>
          </cell>
          <cell r="B33" t="str">
            <v>Morrisonville CUSD 1</v>
          </cell>
          <cell r="C33">
            <v>0</v>
          </cell>
          <cell r="D33">
            <v>0</v>
          </cell>
          <cell r="E33">
            <v>0</v>
          </cell>
          <cell r="F33"/>
          <cell r="G33">
            <v>0</v>
          </cell>
          <cell r="H33"/>
          <cell r="I33">
            <v>0</v>
          </cell>
          <cell r="J33" t="str">
            <v>CY</v>
          </cell>
        </row>
        <row r="34">
          <cell r="A34" t="str">
            <v>0301100302600</v>
          </cell>
          <cell r="B34" t="str">
            <v>Taylorville CUSD 3</v>
          </cell>
          <cell r="C34">
            <v>1</v>
          </cell>
          <cell r="D34">
            <v>1</v>
          </cell>
          <cell r="E34">
            <v>1</v>
          </cell>
          <cell r="F34"/>
          <cell r="G34">
            <v>1</v>
          </cell>
          <cell r="H34"/>
          <cell r="I34">
            <v>1</v>
          </cell>
          <cell r="J34" t="str">
            <v>CY</v>
          </cell>
        </row>
        <row r="35">
          <cell r="A35" t="str">
            <v>0301100402600</v>
          </cell>
          <cell r="B35" t="str">
            <v>Edinburg CUSD 4</v>
          </cell>
          <cell r="C35">
            <v>0</v>
          </cell>
          <cell r="D35">
            <v>0</v>
          </cell>
          <cell r="E35">
            <v>0</v>
          </cell>
          <cell r="F35"/>
          <cell r="G35">
            <v>0</v>
          </cell>
          <cell r="H35"/>
          <cell r="I35">
            <v>0</v>
          </cell>
          <cell r="J35" t="str">
            <v>CY</v>
          </cell>
        </row>
        <row r="36">
          <cell r="A36" t="str">
            <v>0301100802600</v>
          </cell>
          <cell r="B36" t="str">
            <v>Pana CUSD 8</v>
          </cell>
          <cell r="C36">
            <v>4</v>
          </cell>
          <cell r="D36">
            <v>3</v>
          </cell>
          <cell r="E36">
            <v>3</v>
          </cell>
          <cell r="F36"/>
          <cell r="G36">
            <v>3.33</v>
          </cell>
          <cell r="H36"/>
          <cell r="I36">
            <v>3.33</v>
          </cell>
          <cell r="J36" t="str">
            <v>Avg</v>
          </cell>
        </row>
        <row r="37">
          <cell r="A37" t="str">
            <v>0301101402400</v>
          </cell>
          <cell r="B37" t="str">
            <v>South Fork SD 14</v>
          </cell>
          <cell r="C37">
            <v>0</v>
          </cell>
          <cell r="D37">
            <v>0</v>
          </cell>
          <cell r="E37">
            <v>0</v>
          </cell>
          <cell r="F37"/>
          <cell r="G37">
            <v>0</v>
          </cell>
          <cell r="H37"/>
          <cell r="I37">
            <v>0</v>
          </cell>
          <cell r="J37" t="str">
            <v>CY</v>
          </cell>
        </row>
        <row r="38">
          <cell r="A38" t="str">
            <v>0302501002600</v>
          </cell>
          <cell r="B38" t="str">
            <v>Altamont CUSD 10</v>
          </cell>
          <cell r="C38">
            <v>1</v>
          </cell>
          <cell r="D38">
            <v>1</v>
          </cell>
          <cell r="E38">
            <v>0</v>
          </cell>
          <cell r="F38"/>
          <cell r="G38">
            <v>0.66</v>
          </cell>
          <cell r="H38"/>
          <cell r="I38">
            <v>0.66</v>
          </cell>
          <cell r="J38" t="str">
            <v>Avg</v>
          </cell>
        </row>
        <row r="39">
          <cell r="A39" t="str">
            <v>0302502002600</v>
          </cell>
          <cell r="B39" t="str">
            <v>Beecher City CUSD 20</v>
          </cell>
          <cell r="C39">
            <v>2</v>
          </cell>
          <cell r="D39">
            <v>2</v>
          </cell>
          <cell r="E39">
            <v>1</v>
          </cell>
          <cell r="F39"/>
          <cell r="G39">
            <v>1.66</v>
          </cell>
          <cell r="H39"/>
          <cell r="I39">
            <v>1.66</v>
          </cell>
          <cell r="J39" t="str">
            <v>Avg</v>
          </cell>
        </row>
        <row r="40">
          <cell r="A40" t="str">
            <v>0302503002600</v>
          </cell>
          <cell r="B40" t="str">
            <v>Dieterich CUSD 30</v>
          </cell>
          <cell r="C40">
            <v>0</v>
          </cell>
          <cell r="D40">
            <v>0</v>
          </cell>
          <cell r="E40">
            <v>0</v>
          </cell>
          <cell r="F40"/>
          <cell r="G40">
            <v>0</v>
          </cell>
          <cell r="H40"/>
          <cell r="I40">
            <v>0</v>
          </cell>
          <cell r="J40" t="str">
            <v>CY</v>
          </cell>
        </row>
        <row r="41">
          <cell r="A41" t="str">
            <v>0302504002600</v>
          </cell>
          <cell r="B41" t="str">
            <v>Effingham CUSD 40</v>
          </cell>
          <cell r="C41">
            <v>54.5</v>
          </cell>
          <cell r="D41">
            <v>73</v>
          </cell>
          <cell r="E41">
            <v>82.5</v>
          </cell>
          <cell r="F41"/>
          <cell r="G41">
            <v>70</v>
          </cell>
          <cell r="H41"/>
          <cell r="I41">
            <v>82.5</v>
          </cell>
          <cell r="J41" t="str">
            <v>CY</v>
          </cell>
        </row>
        <row r="42">
          <cell r="A42" t="str">
            <v>0302505002600</v>
          </cell>
          <cell r="B42" t="str">
            <v>Teutopolis CUSD 50</v>
          </cell>
          <cell r="C42">
            <v>1</v>
          </cell>
          <cell r="D42">
            <v>1</v>
          </cell>
          <cell r="E42">
            <v>1</v>
          </cell>
          <cell r="F42"/>
          <cell r="G42">
            <v>1</v>
          </cell>
          <cell r="H42"/>
          <cell r="I42">
            <v>1</v>
          </cell>
          <cell r="J42" t="str">
            <v>CY</v>
          </cell>
        </row>
        <row r="43">
          <cell r="A43" t="str">
            <v>0302620102600</v>
          </cell>
          <cell r="B43" t="str">
            <v>Brownstown CUSD 201</v>
          </cell>
          <cell r="C43">
            <v>0</v>
          </cell>
          <cell r="D43">
            <v>0</v>
          </cell>
          <cell r="E43">
            <v>0</v>
          </cell>
          <cell r="F43"/>
          <cell r="G43">
            <v>0</v>
          </cell>
          <cell r="H43"/>
          <cell r="I43">
            <v>0</v>
          </cell>
          <cell r="J43" t="str">
            <v>CY</v>
          </cell>
        </row>
        <row r="44">
          <cell r="A44" t="str">
            <v>0302620202600</v>
          </cell>
          <cell r="B44" t="str">
            <v>St Elmo CUSD 202</v>
          </cell>
          <cell r="C44">
            <v>3</v>
          </cell>
          <cell r="D44">
            <v>0</v>
          </cell>
          <cell r="E44">
            <v>3</v>
          </cell>
          <cell r="F44"/>
          <cell r="G44">
            <v>2</v>
          </cell>
          <cell r="H44"/>
          <cell r="I44">
            <v>3</v>
          </cell>
          <cell r="J44" t="str">
            <v>CY</v>
          </cell>
        </row>
        <row r="45">
          <cell r="A45" t="str">
            <v>0302620302600</v>
          </cell>
          <cell r="B45" t="str">
            <v>Vandalia CUSD 203</v>
          </cell>
          <cell r="C45">
            <v>0</v>
          </cell>
          <cell r="D45">
            <v>0</v>
          </cell>
          <cell r="E45">
            <v>2.5</v>
          </cell>
          <cell r="F45"/>
          <cell r="G45">
            <v>0.83</v>
          </cell>
          <cell r="H45"/>
          <cell r="I45">
            <v>2.5</v>
          </cell>
          <cell r="J45" t="str">
            <v>CY</v>
          </cell>
        </row>
        <row r="46">
          <cell r="A46" t="str">
            <v>0302620402600</v>
          </cell>
          <cell r="B46" t="str">
            <v>Ramsey CUSD 204</v>
          </cell>
          <cell r="C46">
            <v>0</v>
          </cell>
          <cell r="D46">
            <v>0</v>
          </cell>
          <cell r="E46">
            <v>0</v>
          </cell>
          <cell r="F46"/>
          <cell r="G46">
            <v>0</v>
          </cell>
          <cell r="H46"/>
          <cell r="I46">
            <v>0</v>
          </cell>
          <cell r="J46" t="str">
            <v>CY</v>
          </cell>
        </row>
        <row r="47">
          <cell r="A47" t="str">
            <v>0306800202600</v>
          </cell>
          <cell r="B47" t="str">
            <v>Panhandle CUSD 2</v>
          </cell>
          <cell r="C47">
            <v>3</v>
          </cell>
          <cell r="D47">
            <v>4</v>
          </cell>
          <cell r="E47">
            <v>9</v>
          </cell>
          <cell r="F47"/>
          <cell r="G47">
            <v>5.33</v>
          </cell>
          <cell r="H47"/>
          <cell r="I47">
            <v>9</v>
          </cell>
          <cell r="J47" t="str">
            <v>CY</v>
          </cell>
        </row>
        <row r="48">
          <cell r="A48" t="str">
            <v>0306800302600</v>
          </cell>
          <cell r="B48" t="str">
            <v>Hillsboro CUSD 3</v>
          </cell>
          <cell r="C48">
            <v>0</v>
          </cell>
          <cell r="D48">
            <v>3</v>
          </cell>
          <cell r="E48">
            <v>0</v>
          </cell>
          <cell r="F48"/>
          <cell r="G48">
            <v>1</v>
          </cell>
          <cell r="H48"/>
          <cell r="I48">
            <v>1</v>
          </cell>
          <cell r="J48" t="str">
            <v>Avg</v>
          </cell>
        </row>
        <row r="49">
          <cell r="A49" t="str">
            <v>0306801202600</v>
          </cell>
          <cell r="B49" t="str">
            <v>Litchfield CUSD 12</v>
          </cell>
          <cell r="C49">
            <v>8</v>
          </cell>
          <cell r="D49">
            <v>4</v>
          </cell>
          <cell r="E49">
            <v>3</v>
          </cell>
          <cell r="F49"/>
          <cell r="G49">
            <v>5</v>
          </cell>
          <cell r="H49"/>
          <cell r="I49">
            <v>5</v>
          </cell>
          <cell r="J49" t="str">
            <v>Avg</v>
          </cell>
        </row>
        <row r="50">
          <cell r="A50" t="str">
            <v>0306802202600</v>
          </cell>
          <cell r="B50" t="str">
            <v>Nokomis CUSD 22</v>
          </cell>
          <cell r="C50">
            <v>0</v>
          </cell>
          <cell r="D50">
            <v>0</v>
          </cell>
          <cell r="E50">
            <v>0</v>
          </cell>
          <cell r="F50"/>
          <cell r="G50">
            <v>0</v>
          </cell>
          <cell r="H50"/>
          <cell r="I50">
            <v>0</v>
          </cell>
          <cell r="J50" t="str">
            <v>CY</v>
          </cell>
        </row>
        <row r="51">
          <cell r="A51" t="str">
            <v>0400000000092</v>
          </cell>
          <cell r="B51" t="str">
            <v>ALT SCH-BOONE/WINNEBAGO ROE</v>
          </cell>
          <cell r="C51">
            <v>0</v>
          </cell>
          <cell r="D51">
            <v>0</v>
          </cell>
          <cell r="E51">
            <v>1</v>
          </cell>
          <cell r="F51"/>
          <cell r="G51">
            <v>0.33</v>
          </cell>
          <cell r="H51"/>
          <cell r="I51">
            <v>1</v>
          </cell>
          <cell r="J51" t="str">
            <v>CY</v>
          </cell>
        </row>
        <row r="52">
          <cell r="A52" t="str">
            <v>0400000000093</v>
          </cell>
          <cell r="B52" t="str">
            <v>SAFE SCH-BOONE/WINNEBAGO ROE</v>
          </cell>
          <cell r="C52">
            <v>12</v>
          </cell>
          <cell r="D52">
            <v>10</v>
          </cell>
          <cell r="E52">
            <v>17</v>
          </cell>
          <cell r="F52"/>
          <cell r="G52">
            <v>13</v>
          </cell>
          <cell r="H52"/>
          <cell r="I52">
            <v>17</v>
          </cell>
          <cell r="J52" t="str">
            <v>CY</v>
          </cell>
        </row>
        <row r="53">
          <cell r="A53" t="str">
            <v>0400000000095</v>
          </cell>
          <cell r="B53" t="str">
            <v>ALOP-BOONE/WINNEBAGO ROE</v>
          </cell>
          <cell r="C53">
            <v>12</v>
          </cell>
          <cell r="D53">
            <v>3</v>
          </cell>
          <cell r="E53">
            <v>5</v>
          </cell>
          <cell r="F53"/>
          <cell r="G53">
            <v>6.66</v>
          </cell>
          <cell r="H53"/>
          <cell r="I53">
            <v>6.66</v>
          </cell>
          <cell r="J53" t="str">
            <v>Avg</v>
          </cell>
        </row>
        <row r="54">
          <cell r="A54" t="str">
            <v>0400410002600</v>
          </cell>
          <cell r="B54" t="str">
            <v>Belvidere CUSD 100</v>
          </cell>
          <cell r="C54">
            <v>1286</v>
          </cell>
          <cell r="D54">
            <v>1473.5</v>
          </cell>
          <cell r="E54">
            <v>1643</v>
          </cell>
          <cell r="F54"/>
          <cell r="G54">
            <v>1467.5</v>
          </cell>
          <cell r="H54"/>
          <cell r="I54">
            <v>1643</v>
          </cell>
          <cell r="J54" t="str">
            <v>CY</v>
          </cell>
        </row>
        <row r="55">
          <cell r="A55" t="str">
            <v>0400420002600</v>
          </cell>
          <cell r="B55" t="str">
            <v>North Boone CUSD 200</v>
          </cell>
          <cell r="C55">
            <v>134.5</v>
          </cell>
          <cell r="D55">
            <v>132</v>
          </cell>
          <cell r="E55">
            <v>128</v>
          </cell>
          <cell r="F55"/>
          <cell r="G55">
            <v>131.5</v>
          </cell>
          <cell r="H55"/>
          <cell r="I55">
            <v>131.5</v>
          </cell>
          <cell r="J55" t="str">
            <v>Avg</v>
          </cell>
        </row>
        <row r="56">
          <cell r="A56" t="str">
            <v>0410112202200</v>
          </cell>
          <cell r="B56" t="str">
            <v>Harlem UD 122</v>
          </cell>
          <cell r="C56">
            <v>252</v>
          </cell>
          <cell r="D56">
            <v>282.5</v>
          </cell>
          <cell r="E56">
            <v>321.5</v>
          </cell>
          <cell r="F56"/>
          <cell r="G56">
            <v>285.33</v>
          </cell>
          <cell r="H56"/>
          <cell r="I56">
            <v>321.5</v>
          </cell>
          <cell r="J56" t="str">
            <v>CY</v>
          </cell>
        </row>
        <row r="57">
          <cell r="A57" t="str">
            <v>0410113100400</v>
          </cell>
          <cell r="B57" t="str">
            <v>Kinnikinnick CCSD 131</v>
          </cell>
          <cell r="C57">
            <v>33.5</v>
          </cell>
          <cell r="D57">
            <v>27.5</v>
          </cell>
          <cell r="E57">
            <v>36.5</v>
          </cell>
          <cell r="F57"/>
          <cell r="G57">
            <v>32.5</v>
          </cell>
          <cell r="H57"/>
          <cell r="I57">
            <v>36.5</v>
          </cell>
          <cell r="J57" t="str">
            <v>CY</v>
          </cell>
        </row>
        <row r="58">
          <cell r="A58" t="str">
            <v>0410113300400</v>
          </cell>
          <cell r="B58" t="str">
            <v>Prairie Hill CCSD 133</v>
          </cell>
          <cell r="C58">
            <v>9</v>
          </cell>
          <cell r="D58">
            <v>15</v>
          </cell>
          <cell r="E58">
            <v>19</v>
          </cell>
          <cell r="F58"/>
          <cell r="G58">
            <v>14.33</v>
          </cell>
          <cell r="H58"/>
          <cell r="I58">
            <v>19</v>
          </cell>
          <cell r="J58" t="str">
            <v>CY</v>
          </cell>
        </row>
        <row r="59">
          <cell r="A59" t="str">
            <v>0410113400400</v>
          </cell>
          <cell r="B59" t="str">
            <v>Shirland CCSD 134</v>
          </cell>
          <cell r="C59">
            <v>2</v>
          </cell>
          <cell r="D59">
            <v>1</v>
          </cell>
          <cell r="E59">
            <v>2.5</v>
          </cell>
          <cell r="F59"/>
          <cell r="G59">
            <v>1.83</v>
          </cell>
          <cell r="H59"/>
          <cell r="I59">
            <v>2.5</v>
          </cell>
          <cell r="J59" t="str">
            <v>CY</v>
          </cell>
        </row>
        <row r="60">
          <cell r="A60" t="str">
            <v>0410114000400</v>
          </cell>
          <cell r="B60" t="str">
            <v>Rockton SD 140</v>
          </cell>
          <cell r="C60">
            <v>20.5</v>
          </cell>
          <cell r="D60">
            <v>21.5</v>
          </cell>
          <cell r="E60">
            <v>33</v>
          </cell>
          <cell r="F60"/>
          <cell r="G60">
            <v>25</v>
          </cell>
          <cell r="H60"/>
          <cell r="I60">
            <v>33</v>
          </cell>
          <cell r="J60" t="str">
            <v>CY</v>
          </cell>
        </row>
        <row r="61">
          <cell r="A61" t="str">
            <v>0410120502500</v>
          </cell>
          <cell r="B61" t="str">
            <v>Rockford SD 205</v>
          </cell>
          <cell r="C61">
            <v>4927</v>
          </cell>
          <cell r="D61">
            <v>5285</v>
          </cell>
          <cell r="E61">
            <v>5692.5</v>
          </cell>
          <cell r="F61"/>
          <cell r="G61">
            <v>5301.5</v>
          </cell>
          <cell r="H61"/>
          <cell r="I61">
            <v>5692.5</v>
          </cell>
          <cell r="J61" t="str">
            <v>CY</v>
          </cell>
        </row>
        <row r="62">
          <cell r="A62" t="str">
            <v>0410120701600</v>
          </cell>
          <cell r="B62" t="str">
            <v>Hononegah CHD 207</v>
          </cell>
          <cell r="C62">
            <v>12.5</v>
          </cell>
          <cell r="D62">
            <v>11</v>
          </cell>
          <cell r="E62">
            <v>5.5</v>
          </cell>
          <cell r="F62"/>
          <cell r="G62">
            <v>9.66</v>
          </cell>
          <cell r="H62"/>
          <cell r="I62">
            <v>9.66</v>
          </cell>
          <cell r="J62" t="str">
            <v>Avg</v>
          </cell>
        </row>
        <row r="63">
          <cell r="A63" t="str">
            <v>0410132002600</v>
          </cell>
          <cell r="B63" t="str">
            <v>County of Winnebago SD 320</v>
          </cell>
          <cell r="C63">
            <v>84.5</v>
          </cell>
          <cell r="D63">
            <v>81</v>
          </cell>
          <cell r="E63">
            <v>92.5</v>
          </cell>
          <cell r="F63"/>
          <cell r="G63">
            <v>86</v>
          </cell>
          <cell r="H63"/>
          <cell r="I63">
            <v>92.5</v>
          </cell>
          <cell r="J63" t="str">
            <v>CY</v>
          </cell>
        </row>
        <row r="64">
          <cell r="A64" t="str">
            <v>0410132102600</v>
          </cell>
          <cell r="B64" t="str">
            <v>Pecatonica CUSD 321</v>
          </cell>
          <cell r="C64">
            <v>8</v>
          </cell>
          <cell r="D64">
            <v>10.5</v>
          </cell>
          <cell r="E64">
            <v>14</v>
          </cell>
          <cell r="F64"/>
          <cell r="G64">
            <v>10.83</v>
          </cell>
          <cell r="H64"/>
          <cell r="I64">
            <v>14</v>
          </cell>
          <cell r="J64" t="str">
            <v>CY</v>
          </cell>
        </row>
        <row r="65">
          <cell r="A65" t="str">
            <v>0410132202600</v>
          </cell>
          <cell r="B65" t="str">
            <v>Durand CUSD 322</v>
          </cell>
          <cell r="C65">
            <v>0</v>
          </cell>
          <cell r="D65">
            <v>0.5</v>
          </cell>
          <cell r="E65">
            <v>7.5</v>
          </cell>
          <cell r="F65"/>
          <cell r="G65">
            <v>2.66</v>
          </cell>
          <cell r="H65"/>
          <cell r="I65">
            <v>7.5</v>
          </cell>
          <cell r="J65" t="str">
            <v>CY</v>
          </cell>
        </row>
        <row r="66">
          <cell r="A66" t="str">
            <v>0410132302600</v>
          </cell>
          <cell r="B66" t="str">
            <v>Winnebago CUSD 323</v>
          </cell>
          <cell r="C66">
            <v>25</v>
          </cell>
          <cell r="D66">
            <v>26</v>
          </cell>
          <cell r="E66">
            <v>22.5</v>
          </cell>
          <cell r="F66"/>
          <cell r="G66">
            <v>24.5</v>
          </cell>
          <cell r="H66"/>
          <cell r="I66">
            <v>24.5</v>
          </cell>
          <cell r="J66" t="str">
            <v>Avg</v>
          </cell>
        </row>
        <row r="67">
          <cell r="A67" t="str">
            <v>0500000000093</v>
          </cell>
          <cell r="B67" t="str">
            <v>SAFE SCH-INTERMEDIATE SERVICE CEN</v>
          </cell>
          <cell r="C67">
            <v>5</v>
          </cell>
          <cell r="D67">
            <v>7</v>
          </cell>
          <cell r="E67">
            <v>11</v>
          </cell>
          <cell r="F67"/>
          <cell r="G67">
            <v>7.66</v>
          </cell>
          <cell r="H67"/>
          <cell r="I67">
            <v>11</v>
          </cell>
          <cell r="J67" t="str">
            <v>CY</v>
          </cell>
        </row>
        <row r="68">
          <cell r="A68" t="str">
            <v>0500000000095</v>
          </cell>
          <cell r="B68" t="str">
            <v>Region 05 North Cook ISC 1 ALOP</v>
          </cell>
          <cell r="C68">
            <v>0</v>
          </cell>
          <cell r="D68">
            <v>1</v>
          </cell>
          <cell r="E68">
            <v>130</v>
          </cell>
          <cell r="F68"/>
          <cell r="G68">
            <v>65.5</v>
          </cell>
          <cell r="H68"/>
          <cell r="I68">
            <v>130</v>
          </cell>
          <cell r="J68" t="str">
            <v>CY</v>
          </cell>
        </row>
        <row r="69">
          <cell r="A69" t="str">
            <v>0501601500400</v>
          </cell>
          <cell r="B69" t="str">
            <v>Palatine CCSD 15</v>
          </cell>
          <cell r="C69">
            <v>3245</v>
          </cell>
          <cell r="D69">
            <v>3110</v>
          </cell>
          <cell r="E69">
            <v>3156</v>
          </cell>
          <cell r="F69"/>
          <cell r="G69">
            <v>3170.33</v>
          </cell>
          <cell r="H69"/>
          <cell r="I69">
            <v>3170.33</v>
          </cell>
          <cell r="J69" t="str">
            <v>Avg</v>
          </cell>
        </row>
        <row r="70">
          <cell r="A70" t="str">
            <v>0501602100400</v>
          </cell>
          <cell r="B70" t="str">
            <v>Wheeling CCSD 21</v>
          </cell>
          <cell r="C70">
            <v>2778.5</v>
          </cell>
          <cell r="D70">
            <v>2778</v>
          </cell>
          <cell r="E70">
            <v>3035.5</v>
          </cell>
          <cell r="F70"/>
          <cell r="G70">
            <v>2864</v>
          </cell>
          <cell r="H70"/>
          <cell r="I70">
            <v>3035.5</v>
          </cell>
          <cell r="J70" t="str">
            <v>CY</v>
          </cell>
        </row>
        <row r="71">
          <cell r="A71" t="str">
            <v>0501602300200</v>
          </cell>
          <cell r="B71" t="str">
            <v>Prospect Heights SD 23</v>
          </cell>
          <cell r="C71">
            <v>437</v>
          </cell>
          <cell r="D71">
            <v>448.5</v>
          </cell>
          <cell r="E71">
            <v>465</v>
          </cell>
          <cell r="F71"/>
          <cell r="G71">
            <v>450.16</v>
          </cell>
          <cell r="H71"/>
          <cell r="I71">
            <v>465</v>
          </cell>
          <cell r="J71" t="str">
            <v>CY</v>
          </cell>
        </row>
        <row r="72">
          <cell r="A72" t="str">
            <v>0501602500200</v>
          </cell>
          <cell r="B72" t="str">
            <v>Arlington Heights SD 25</v>
          </cell>
          <cell r="C72">
            <v>578</v>
          </cell>
          <cell r="D72">
            <v>472.5</v>
          </cell>
          <cell r="E72">
            <v>540.5</v>
          </cell>
          <cell r="F72"/>
          <cell r="G72">
            <v>530.33000000000004</v>
          </cell>
          <cell r="H72"/>
          <cell r="I72">
            <v>540.5</v>
          </cell>
          <cell r="J72" t="str">
            <v>CY</v>
          </cell>
        </row>
        <row r="73">
          <cell r="A73" t="str">
            <v>0501602600200</v>
          </cell>
          <cell r="B73" t="str">
            <v>River Trails SD 26</v>
          </cell>
          <cell r="C73">
            <v>309.5</v>
          </cell>
          <cell r="D73">
            <v>304.5</v>
          </cell>
          <cell r="E73">
            <v>294.5</v>
          </cell>
          <cell r="F73"/>
          <cell r="G73">
            <v>302.83</v>
          </cell>
          <cell r="H73"/>
          <cell r="I73">
            <v>302.83</v>
          </cell>
          <cell r="J73" t="str">
            <v>Avg</v>
          </cell>
        </row>
        <row r="74">
          <cell r="A74" t="str">
            <v>0501602700200</v>
          </cell>
          <cell r="B74" t="str">
            <v>Northbrook ESD 27</v>
          </cell>
          <cell r="C74">
            <v>66.5</v>
          </cell>
          <cell r="D74">
            <v>62.5</v>
          </cell>
          <cell r="E74">
            <v>69.5</v>
          </cell>
          <cell r="F74"/>
          <cell r="G74">
            <v>66.16</v>
          </cell>
          <cell r="H74"/>
          <cell r="I74">
            <v>69.5</v>
          </cell>
          <cell r="J74" t="str">
            <v>CY</v>
          </cell>
        </row>
        <row r="75">
          <cell r="A75" t="str">
            <v>0501602800200</v>
          </cell>
          <cell r="B75" t="str">
            <v>Northbrook SD 28</v>
          </cell>
          <cell r="C75">
            <v>138</v>
          </cell>
          <cell r="D75">
            <v>104</v>
          </cell>
          <cell r="E75">
            <v>109</v>
          </cell>
          <cell r="F75"/>
          <cell r="G75">
            <v>117</v>
          </cell>
          <cell r="H75"/>
          <cell r="I75">
            <v>117</v>
          </cell>
          <cell r="J75" t="str">
            <v>Avg</v>
          </cell>
        </row>
        <row r="76">
          <cell r="A76" t="str">
            <v>0501602900200</v>
          </cell>
          <cell r="B76" t="str">
            <v>Sunset Ridge SD 29</v>
          </cell>
          <cell r="C76">
            <v>20</v>
          </cell>
          <cell r="D76">
            <v>16</v>
          </cell>
          <cell r="E76">
            <v>14</v>
          </cell>
          <cell r="F76"/>
          <cell r="G76">
            <v>16.66</v>
          </cell>
          <cell r="H76"/>
          <cell r="I76">
            <v>16.66</v>
          </cell>
          <cell r="J76" t="str">
            <v>Avg</v>
          </cell>
        </row>
        <row r="77">
          <cell r="A77" t="str">
            <v>0501603000200</v>
          </cell>
          <cell r="B77" t="str">
            <v>Northbrook/Glenview SD 30</v>
          </cell>
          <cell r="C77">
            <v>91.5</v>
          </cell>
          <cell r="D77">
            <v>81.5</v>
          </cell>
          <cell r="E77">
            <v>91.5</v>
          </cell>
          <cell r="F77"/>
          <cell r="G77">
            <v>88.16</v>
          </cell>
          <cell r="H77"/>
          <cell r="I77">
            <v>91.5</v>
          </cell>
          <cell r="J77" t="str">
            <v>CY</v>
          </cell>
        </row>
        <row r="78">
          <cell r="A78" t="str">
            <v>0501603100200</v>
          </cell>
          <cell r="B78" t="str">
            <v>West Northfield SD 31</v>
          </cell>
          <cell r="C78">
            <v>182.5</v>
          </cell>
          <cell r="D78">
            <v>192</v>
          </cell>
          <cell r="E78">
            <v>216</v>
          </cell>
          <cell r="F78"/>
          <cell r="G78">
            <v>196.83</v>
          </cell>
          <cell r="H78"/>
          <cell r="I78">
            <v>216</v>
          </cell>
          <cell r="J78" t="str">
            <v>CY</v>
          </cell>
        </row>
        <row r="79">
          <cell r="A79" t="str">
            <v>0501603400400</v>
          </cell>
          <cell r="B79" t="str">
            <v>Glenview CCSD 34</v>
          </cell>
          <cell r="C79">
            <v>756.5</v>
          </cell>
          <cell r="D79">
            <v>721.5</v>
          </cell>
          <cell r="E79">
            <v>764</v>
          </cell>
          <cell r="F79"/>
          <cell r="G79">
            <v>747.33</v>
          </cell>
          <cell r="H79"/>
          <cell r="I79">
            <v>764</v>
          </cell>
          <cell r="J79" t="str">
            <v>CY</v>
          </cell>
        </row>
        <row r="80">
          <cell r="A80" t="str">
            <v>0501603500200</v>
          </cell>
          <cell r="B80" t="str">
            <v>Glencoe SD 35</v>
          </cell>
          <cell r="C80">
            <v>24</v>
          </cell>
          <cell r="D80">
            <v>21.5</v>
          </cell>
          <cell r="E80">
            <v>26.5</v>
          </cell>
          <cell r="F80"/>
          <cell r="G80">
            <v>24</v>
          </cell>
          <cell r="H80"/>
          <cell r="I80">
            <v>26.5</v>
          </cell>
          <cell r="J80" t="str">
            <v>CY</v>
          </cell>
        </row>
        <row r="81">
          <cell r="A81" t="str">
            <v>0501603600200</v>
          </cell>
          <cell r="B81" t="str">
            <v>Winnetka SD 36</v>
          </cell>
          <cell r="C81">
            <v>19</v>
          </cell>
          <cell r="D81">
            <v>10</v>
          </cell>
          <cell r="E81">
            <v>24.5</v>
          </cell>
          <cell r="F81"/>
          <cell r="G81">
            <v>17.829999999999998</v>
          </cell>
          <cell r="H81"/>
          <cell r="I81">
            <v>24.5</v>
          </cell>
          <cell r="J81" t="str">
            <v>CY</v>
          </cell>
        </row>
        <row r="82">
          <cell r="A82" t="str">
            <v>0501603700200</v>
          </cell>
          <cell r="B82" t="str">
            <v>Avoca SD 37</v>
          </cell>
          <cell r="C82">
            <v>85.5</v>
          </cell>
          <cell r="D82">
            <v>110</v>
          </cell>
          <cell r="E82">
            <v>99.5</v>
          </cell>
          <cell r="F82"/>
          <cell r="G82">
            <v>98.33</v>
          </cell>
          <cell r="H82"/>
          <cell r="I82">
            <v>99.5</v>
          </cell>
          <cell r="J82" t="str">
            <v>CY</v>
          </cell>
        </row>
        <row r="83">
          <cell r="A83" t="str">
            <v>0501603800200</v>
          </cell>
          <cell r="B83" t="str">
            <v>Kenilworth SD 38</v>
          </cell>
          <cell r="C83">
            <v>6</v>
          </cell>
          <cell r="D83">
            <v>5</v>
          </cell>
          <cell r="E83">
            <v>6</v>
          </cell>
          <cell r="F83"/>
          <cell r="G83">
            <v>5.66</v>
          </cell>
          <cell r="H83"/>
          <cell r="I83">
            <v>6</v>
          </cell>
          <cell r="J83" t="str">
            <v>CY</v>
          </cell>
        </row>
        <row r="84">
          <cell r="A84" t="str">
            <v>0501603900200</v>
          </cell>
          <cell r="B84" t="str">
            <v>Wilmette SD 39</v>
          </cell>
          <cell r="C84">
            <v>143</v>
          </cell>
          <cell r="D84">
            <v>121.5</v>
          </cell>
          <cell r="E84">
            <v>137</v>
          </cell>
          <cell r="F84"/>
          <cell r="G84">
            <v>133.83000000000001</v>
          </cell>
          <cell r="H84"/>
          <cell r="I84">
            <v>137</v>
          </cell>
          <cell r="J84" t="str">
            <v>CY</v>
          </cell>
        </row>
        <row r="85">
          <cell r="A85" t="str">
            <v>0501605400400</v>
          </cell>
          <cell r="B85" t="str">
            <v>Schaumburg CCSD 54</v>
          </cell>
          <cell r="C85">
            <v>3134</v>
          </cell>
          <cell r="D85">
            <v>3145.5</v>
          </cell>
          <cell r="E85">
            <v>3472</v>
          </cell>
          <cell r="F85"/>
          <cell r="G85">
            <v>3250.5</v>
          </cell>
          <cell r="H85"/>
          <cell r="I85">
            <v>3472</v>
          </cell>
          <cell r="J85" t="str">
            <v>CY</v>
          </cell>
        </row>
        <row r="86">
          <cell r="A86" t="str">
            <v>0501605700200</v>
          </cell>
          <cell r="B86" t="str">
            <v>Mount Prospect SD 57</v>
          </cell>
          <cell r="C86">
            <v>169</v>
          </cell>
          <cell r="D86">
            <v>182.5</v>
          </cell>
          <cell r="E86">
            <v>208.5</v>
          </cell>
          <cell r="F86"/>
          <cell r="G86">
            <v>186.66</v>
          </cell>
          <cell r="H86"/>
          <cell r="I86">
            <v>208.5</v>
          </cell>
          <cell r="J86" t="str">
            <v>CY</v>
          </cell>
        </row>
        <row r="87">
          <cell r="A87" t="str">
            <v>0501605900400</v>
          </cell>
          <cell r="B87" t="str">
            <v>Comm Cons SD 59</v>
          </cell>
          <cell r="C87">
            <v>2726</v>
          </cell>
          <cell r="D87">
            <v>2621.5</v>
          </cell>
          <cell r="E87">
            <v>2614</v>
          </cell>
          <cell r="F87"/>
          <cell r="G87">
            <v>2653.83</v>
          </cell>
          <cell r="H87"/>
          <cell r="I87">
            <v>2653.83</v>
          </cell>
          <cell r="J87" t="str">
            <v>Avg</v>
          </cell>
        </row>
        <row r="88">
          <cell r="A88" t="str">
            <v>0501606200400</v>
          </cell>
          <cell r="B88" t="str">
            <v>CCSD 62</v>
          </cell>
          <cell r="C88">
            <v>1502</v>
          </cell>
          <cell r="D88">
            <v>1556</v>
          </cell>
          <cell r="E88">
            <v>1707</v>
          </cell>
          <cell r="F88"/>
          <cell r="G88">
            <v>1588.33</v>
          </cell>
          <cell r="H88"/>
          <cell r="I88">
            <v>1707</v>
          </cell>
          <cell r="J88" t="str">
            <v>CY</v>
          </cell>
        </row>
        <row r="89">
          <cell r="A89" t="str">
            <v>0501606300200</v>
          </cell>
          <cell r="B89" t="str">
            <v>East Maine SD 63</v>
          </cell>
          <cell r="C89">
            <v>1466.5</v>
          </cell>
          <cell r="D89">
            <v>1574</v>
          </cell>
          <cell r="E89">
            <v>1598</v>
          </cell>
          <cell r="F89"/>
          <cell r="G89">
            <v>1546.16</v>
          </cell>
          <cell r="H89"/>
          <cell r="I89">
            <v>1598</v>
          </cell>
          <cell r="J89" t="str">
            <v>CY</v>
          </cell>
        </row>
        <row r="90">
          <cell r="A90" t="str">
            <v>0501606400400</v>
          </cell>
          <cell r="B90" t="str">
            <v>Park Ridge CCSD 64</v>
          </cell>
          <cell r="C90">
            <v>323</v>
          </cell>
          <cell r="D90">
            <v>278.5</v>
          </cell>
          <cell r="E90">
            <v>336.5</v>
          </cell>
          <cell r="F90"/>
          <cell r="G90">
            <v>312.66000000000003</v>
          </cell>
          <cell r="H90"/>
          <cell r="I90">
            <v>336.5</v>
          </cell>
          <cell r="J90" t="str">
            <v>CY</v>
          </cell>
        </row>
        <row r="91">
          <cell r="A91" t="str">
            <v>0501606500400</v>
          </cell>
          <cell r="B91" t="str">
            <v>Evanston CCSD 65</v>
          </cell>
          <cell r="C91">
            <v>1090.5</v>
          </cell>
          <cell r="D91">
            <v>924</v>
          </cell>
          <cell r="E91">
            <v>1040</v>
          </cell>
          <cell r="F91"/>
          <cell r="G91">
            <v>1018.16</v>
          </cell>
          <cell r="H91"/>
          <cell r="I91">
            <v>1040</v>
          </cell>
          <cell r="J91" t="str">
            <v>CY</v>
          </cell>
        </row>
        <row r="92">
          <cell r="A92" t="str">
            <v>0501606700200</v>
          </cell>
          <cell r="B92" t="str">
            <v>Golf ESD 67</v>
          </cell>
          <cell r="C92">
            <v>118.5</v>
          </cell>
          <cell r="D92">
            <v>112</v>
          </cell>
          <cell r="E92">
            <v>125</v>
          </cell>
          <cell r="F92"/>
          <cell r="G92">
            <v>118.5</v>
          </cell>
          <cell r="H92"/>
          <cell r="I92">
            <v>125</v>
          </cell>
          <cell r="J92" t="str">
            <v>CY</v>
          </cell>
        </row>
        <row r="93">
          <cell r="A93" t="str">
            <v>0501606800200</v>
          </cell>
          <cell r="B93" t="str">
            <v>Skokie SD 68</v>
          </cell>
          <cell r="C93">
            <v>417</v>
          </cell>
          <cell r="D93">
            <v>466</v>
          </cell>
          <cell r="E93">
            <v>495.5</v>
          </cell>
          <cell r="F93"/>
          <cell r="G93">
            <v>459.5</v>
          </cell>
          <cell r="H93"/>
          <cell r="I93">
            <v>495.5</v>
          </cell>
          <cell r="J93" t="str">
            <v>CY</v>
          </cell>
        </row>
        <row r="94">
          <cell r="A94" t="str">
            <v>0501606900200</v>
          </cell>
          <cell r="B94" t="str">
            <v>Skokie SD 69</v>
          </cell>
          <cell r="C94">
            <v>583</v>
          </cell>
          <cell r="D94">
            <v>618</v>
          </cell>
          <cell r="E94">
            <v>707</v>
          </cell>
          <cell r="F94"/>
          <cell r="G94">
            <v>636</v>
          </cell>
          <cell r="H94"/>
          <cell r="I94">
            <v>707</v>
          </cell>
          <cell r="J94" t="str">
            <v>CY</v>
          </cell>
        </row>
        <row r="95">
          <cell r="A95" t="str">
            <v>0501607000200</v>
          </cell>
          <cell r="B95" t="str">
            <v>Morton Grove SD 70</v>
          </cell>
          <cell r="C95">
            <v>149</v>
          </cell>
          <cell r="D95">
            <v>165</v>
          </cell>
          <cell r="E95">
            <v>168.5</v>
          </cell>
          <cell r="F95"/>
          <cell r="G95">
            <v>160.83000000000001</v>
          </cell>
          <cell r="H95"/>
          <cell r="I95">
            <v>168.5</v>
          </cell>
          <cell r="J95" t="str">
            <v>CY</v>
          </cell>
        </row>
        <row r="96">
          <cell r="A96" t="str">
            <v>0501607100200</v>
          </cell>
          <cell r="B96" t="str">
            <v>Niles ESD 71</v>
          </cell>
          <cell r="C96">
            <v>85.5</v>
          </cell>
          <cell r="D96">
            <v>77.5</v>
          </cell>
          <cell r="E96">
            <v>102.5</v>
          </cell>
          <cell r="F96"/>
          <cell r="G96">
            <v>88.5</v>
          </cell>
          <cell r="H96"/>
          <cell r="I96">
            <v>102.5</v>
          </cell>
          <cell r="J96" t="str">
            <v>CY</v>
          </cell>
        </row>
        <row r="97">
          <cell r="A97" t="str">
            <v>0501607200200</v>
          </cell>
          <cell r="B97" t="str">
            <v>Fairview SD 72</v>
          </cell>
          <cell r="C97">
            <v>81.5</v>
          </cell>
          <cell r="D97">
            <v>85</v>
          </cell>
          <cell r="E97">
            <v>99</v>
          </cell>
          <cell r="F97"/>
          <cell r="G97">
            <v>88.5</v>
          </cell>
          <cell r="H97"/>
          <cell r="I97">
            <v>99</v>
          </cell>
          <cell r="J97" t="str">
            <v>CY</v>
          </cell>
        </row>
        <row r="98">
          <cell r="A98" t="str">
            <v>0501607300200</v>
          </cell>
          <cell r="B98" t="str">
            <v>East Prairie SD 73</v>
          </cell>
          <cell r="C98">
            <v>128.5</v>
          </cell>
          <cell r="D98">
            <v>133.5</v>
          </cell>
          <cell r="E98">
            <v>138.5</v>
          </cell>
          <cell r="F98"/>
          <cell r="G98">
            <v>133.5</v>
          </cell>
          <cell r="H98"/>
          <cell r="I98">
            <v>138.5</v>
          </cell>
          <cell r="J98" t="str">
            <v>CY</v>
          </cell>
        </row>
        <row r="99">
          <cell r="A99" t="str">
            <v>0501607350200</v>
          </cell>
          <cell r="B99" t="str">
            <v>Skokie SD 73-5</v>
          </cell>
          <cell r="C99">
            <v>209.5</v>
          </cell>
          <cell r="D99">
            <v>214</v>
          </cell>
          <cell r="E99">
            <v>232.5</v>
          </cell>
          <cell r="F99"/>
          <cell r="G99">
            <v>218.66</v>
          </cell>
          <cell r="H99"/>
          <cell r="I99">
            <v>232.5</v>
          </cell>
          <cell r="J99" t="str">
            <v>CY</v>
          </cell>
        </row>
        <row r="100">
          <cell r="A100" t="str">
            <v>0501607400200</v>
          </cell>
          <cell r="B100" t="str">
            <v>Lincolnwood SD 74</v>
          </cell>
          <cell r="C100">
            <v>231.5</v>
          </cell>
          <cell r="D100">
            <v>225</v>
          </cell>
          <cell r="E100">
            <v>220</v>
          </cell>
          <cell r="F100"/>
          <cell r="G100">
            <v>225.5</v>
          </cell>
          <cell r="H100"/>
          <cell r="I100">
            <v>225.5</v>
          </cell>
          <cell r="J100" t="str">
            <v>Avg</v>
          </cell>
        </row>
        <row r="101">
          <cell r="A101" t="str">
            <v>0501620201700</v>
          </cell>
          <cell r="B101" t="str">
            <v>Evanston Twp HSD 202</v>
          </cell>
          <cell r="C101">
            <v>198.5</v>
          </cell>
          <cell r="D101">
            <v>227.5</v>
          </cell>
          <cell r="E101">
            <v>297</v>
          </cell>
          <cell r="F101"/>
          <cell r="G101">
            <v>241</v>
          </cell>
          <cell r="H101"/>
          <cell r="I101">
            <v>297</v>
          </cell>
          <cell r="J101" t="str">
            <v>CY</v>
          </cell>
        </row>
        <row r="102">
          <cell r="A102" t="str">
            <v>0501620301700</v>
          </cell>
          <cell r="B102" t="str">
            <v>New Trier Twp HSD 203</v>
          </cell>
          <cell r="C102">
            <v>23</v>
          </cell>
          <cell r="D102">
            <v>12.5</v>
          </cell>
          <cell r="E102">
            <v>12.5</v>
          </cell>
          <cell r="F102"/>
          <cell r="G102">
            <v>16</v>
          </cell>
          <cell r="H102"/>
          <cell r="I102">
            <v>16</v>
          </cell>
          <cell r="J102" t="str">
            <v>Avg</v>
          </cell>
        </row>
        <row r="103">
          <cell r="A103" t="str">
            <v>0501620701700</v>
          </cell>
          <cell r="B103" t="str">
            <v>Maine Township HSD 207</v>
          </cell>
          <cell r="C103">
            <v>372</v>
          </cell>
          <cell r="D103">
            <v>572</v>
          </cell>
          <cell r="E103">
            <v>710.5</v>
          </cell>
          <cell r="F103"/>
          <cell r="G103">
            <v>551.5</v>
          </cell>
          <cell r="H103"/>
          <cell r="I103">
            <v>710.5</v>
          </cell>
          <cell r="J103" t="str">
            <v>CY</v>
          </cell>
        </row>
        <row r="104">
          <cell r="A104" t="str">
            <v>0501621101700</v>
          </cell>
          <cell r="B104" t="str">
            <v>Township HSD 211</v>
          </cell>
          <cell r="C104">
            <v>903.5</v>
          </cell>
          <cell r="D104">
            <v>1072.5</v>
          </cell>
          <cell r="E104">
            <v>1402.5</v>
          </cell>
          <cell r="F104"/>
          <cell r="G104">
            <v>1126.1600000000001</v>
          </cell>
          <cell r="H104"/>
          <cell r="I104">
            <v>1402.5</v>
          </cell>
          <cell r="J104" t="str">
            <v>CY</v>
          </cell>
        </row>
        <row r="105">
          <cell r="A105" t="str">
            <v>0501621401700</v>
          </cell>
          <cell r="B105" t="str">
            <v>Township HSD 214</v>
          </cell>
          <cell r="C105">
            <v>840</v>
          </cell>
          <cell r="D105">
            <v>1006</v>
          </cell>
          <cell r="E105">
            <v>1398</v>
          </cell>
          <cell r="F105"/>
          <cell r="G105">
            <v>1081.33</v>
          </cell>
          <cell r="H105"/>
          <cell r="I105">
            <v>1398</v>
          </cell>
          <cell r="J105" t="str">
            <v>CY</v>
          </cell>
        </row>
        <row r="106">
          <cell r="A106" t="str">
            <v>0501621901700</v>
          </cell>
          <cell r="B106" t="str">
            <v>Niles Twp HSD 219</v>
          </cell>
          <cell r="C106">
            <v>387</v>
          </cell>
          <cell r="D106">
            <v>406.5</v>
          </cell>
          <cell r="E106">
            <v>494.5</v>
          </cell>
          <cell r="F106"/>
          <cell r="G106">
            <v>429.33</v>
          </cell>
          <cell r="H106"/>
          <cell r="I106">
            <v>494.5</v>
          </cell>
          <cell r="J106" t="str">
            <v>CY</v>
          </cell>
        </row>
        <row r="107">
          <cell r="A107" t="str">
            <v>0501622501700</v>
          </cell>
          <cell r="B107" t="str">
            <v>Northfield Twp HSD 225</v>
          </cell>
          <cell r="C107">
            <v>193.5</v>
          </cell>
          <cell r="D107">
            <v>241.5</v>
          </cell>
          <cell r="E107">
            <v>298.5</v>
          </cell>
          <cell r="F107"/>
          <cell r="G107">
            <v>244.5</v>
          </cell>
          <cell r="H107"/>
          <cell r="I107">
            <v>298.5</v>
          </cell>
          <cell r="J107" t="str">
            <v>CY</v>
          </cell>
        </row>
        <row r="108">
          <cell r="A108" t="str">
            <v>0600000000093</v>
          </cell>
          <cell r="B108" t="str">
            <v>SAFE SCH-INTERMEDIATE SERVICE CEN</v>
          </cell>
          <cell r="C108">
            <v>14</v>
          </cell>
          <cell r="D108">
            <v>22</v>
          </cell>
          <cell r="E108">
            <v>21</v>
          </cell>
          <cell r="F108"/>
          <cell r="G108">
            <v>19</v>
          </cell>
          <cell r="H108"/>
          <cell r="I108">
            <v>21</v>
          </cell>
          <cell r="J108" t="str">
            <v>CY</v>
          </cell>
        </row>
        <row r="109">
          <cell r="A109" t="str">
            <v>0600000000095</v>
          </cell>
          <cell r="B109" t="str">
            <v>ALOP SCH-INTERMEDIATE SERVICE CEN</v>
          </cell>
          <cell r="C109">
            <v>287</v>
          </cell>
          <cell r="D109">
            <v>414</v>
          </cell>
          <cell r="E109">
            <v>592</v>
          </cell>
          <cell r="F109"/>
          <cell r="G109">
            <v>431</v>
          </cell>
          <cell r="H109"/>
          <cell r="I109">
            <v>592</v>
          </cell>
          <cell r="J109" t="str">
            <v>CY</v>
          </cell>
        </row>
        <row r="110">
          <cell r="A110" t="str">
            <v>0601607800200</v>
          </cell>
          <cell r="B110" t="str">
            <v>Rosemont ESD 78</v>
          </cell>
          <cell r="C110">
            <v>33</v>
          </cell>
          <cell r="D110">
            <v>35.5</v>
          </cell>
          <cell r="E110">
            <v>35</v>
          </cell>
          <cell r="F110"/>
          <cell r="G110">
            <v>34.5</v>
          </cell>
          <cell r="H110"/>
          <cell r="I110">
            <v>35</v>
          </cell>
          <cell r="J110" t="str">
            <v>CY</v>
          </cell>
        </row>
        <row r="111">
          <cell r="A111" t="str">
            <v>0601607900200</v>
          </cell>
          <cell r="B111" t="str">
            <v>Pennoyer SD 79</v>
          </cell>
          <cell r="C111">
            <v>100.5</v>
          </cell>
          <cell r="D111">
            <v>69</v>
          </cell>
          <cell r="E111">
            <v>91</v>
          </cell>
          <cell r="F111"/>
          <cell r="G111">
            <v>86.83</v>
          </cell>
          <cell r="H111"/>
          <cell r="I111">
            <v>91</v>
          </cell>
          <cell r="J111" t="str">
            <v>CY</v>
          </cell>
        </row>
        <row r="112">
          <cell r="A112" t="str">
            <v>0601608000200</v>
          </cell>
          <cell r="B112" t="str">
            <v>Norridge SD 80</v>
          </cell>
          <cell r="C112">
            <v>182.5</v>
          </cell>
          <cell r="D112">
            <v>194</v>
          </cell>
          <cell r="E112">
            <v>239</v>
          </cell>
          <cell r="F112"/>
          <cell r="G112">
            <v>205.16</v>
          </cell>
          <cell r="H112"/>
          <cell r="I112">
            <v>239</v>
          </cell>
          <cell r="J112" t="str">
            <v>CY</v>
          </cell>
        </row>
        <row r="113">
          <cell r="A113" t="str">
            <v>0601608100200</v>
          </cell>
          <cell r="B113" t="str">
            <v>Schiller Park SD 81</v>
          </cell>
          <cell r="C113">
            <v>337.5</v>
          </cell>
          <cell r="D113">
            <v>378</v>
          </cell>
          <cell r="E113">
            <v>438</v>
          </cell>
          <cell r="F113"/>
          <cell r="G113">
            <v>384.5</v>
          </cell>
          <cell r="H113"/>
          <cell r="I113">
            <v>438</v>
          </cell>
          <cell r="J113" t="str">
            <v>CY</v>
          </cell>
        </row>
        <row r="114">
          <cell r="A114" t="str">
            <v>0601608300200</v>
          </cell>
          <cell r="B114" t="str">
            <v>Mannheim SD 83</v>
          </cell>
          <cell r="C114">
            <v>1030.5</v>
          </cell>
          <cell r="D114">
            <v>1031</v>
          </cell>
          <cell r="E114">
            <v>988.5</v>
          </cell>
          <cell r="F114"/>
          <cell r="G114">
            <v>1016.66</v>
          </cell>
          <cell r="H114"/>
          <cell r="I114">
            <v>1016.66</v>
          </cell>
          <cell r="J114" t="str">
            <v>Avg</v>
          </cell>
        </row>
        <row r="115">
          <cell r="A115" t="str">
            <v>0601608400200</v>
          </cell>
          <cell r="B115" t="str">
            <v>Franklin Park SD 84</v>
          </cell>
          <cell r="C115">
            <v>331</v>
          </cell>
          <cell r="D115">
            <v>335.5</v>
          </cell>
          <cell r="E115">
            <v>343.5</v>
          </cell>
          <cell r="F115"/>
          <cell r="G115">
            <v>336.66</v>
          </cell>
          <cell r="H115"/>
          <cell r="I115">
            <v>343.5</v>
          </cell>
          <cell r="J115" t="str">
            <v>CY</v>
          </cell>
        </row>
        <row r="116">
          <cell r="A116" t="str">
            <v>0601608450200</v>
          </cell>
          <cell r="B116" t="str">
            <v>Rhodes SD 84-5</v>
          </cell>
          <cell r="C116">
            <v>250.5</v>
          </cell>
          <cell r="D116">
            <v>232</v>
          </cell>
          <cell r="E116">
            <v>224.5</v>
          </cell>
          <cell r="F116"/>
          <cell r="G116">
            <v>235.66</v>
          </cell>
          <cell r="H116"/>
          <cell r="I116">
            <v>235.66</v>
          </cell>
          <cell r="J116" t="str">
            <v>Avg</v>
          </cell>
        </row>
        <row r="117">
          <cell r="A117" t="str">
            <v>0601608550200</v>
          </cell>
          <cell r="B117" t="str">
            <v>River Grove SD 85-5</v>
          </cell>
          <cell r="C117">
            <v>138.5</v>
          </cell>
          <cell r="D117">
            <v>139.5</v>
          </cell>
          <cell r="E117">
            <v>204.5</v>
          </cell>
          <cell r="F117"/>
          <cell r="G117">
            <v>160.83000000000001</v>
          </cell>
          <cell r="H117"/>
          <cell r="I117">
            <v>204.5</v>
          </cell>
          <cell r="J117" t="str">
            <v>CY</v>
          </cell>
        </row>
        <row r="118">
          <cell r="A118" t="str">
            <v>0601608600200</v>
          </cell>
          <cell r="B118" t="str">
            <v>Union Ridge SD 86</v>
          </cell>
          <cell r="C118">
            <v>203.5</v>
          </cell>
          <cell r="D118">
            <v>196.5</v>
          </cell>
          <cell r="E118">
            <v>221.5</v>
          </cell>
          <cell r="F118"/>
          <cell r="G118">
            <v>207.16</v>
          </cell>
          <cell r="H118"/>
          <cell r="I118">
            <v>221.5</v>
          </cell>
          <cell r="J118" t="str">
            <v>CY</v>
          </cell>
        </row>
        <row r="119">
          <cell r="A119" t="str">
            <v>0601608700200</v>
          </cell>
          <cell r="B119" t="str">
            <v>Berkeley SD 87</v>
          </cell>
          <cell r="C119">
            <v>895</v>
          </cell>
          <cell r="D119">
            <v>846</v>
          </cell>
          <cell r="E119">
            <v>818.5</v>
          </cell>
          <cell r="F119"/>
          <cell r="G119">
            <v>853.16</v>
          </cell>
          <cell r="H119"/>
          <cell r="I119">
            <v>853.16</v>
          </cell>
          <cell r="J119" t="str">
            <v>Avg</v>
          </cell>
        </row>
        <row r="120">
          <cell r="A120" t="str">
            <v>0601608800200</v>
          </cell>
          <cell r="B120" t="str">
            <v>Bellwood SD 88</v>
          </cell>
          <cell r="C120">
            <v>712</v>
          </cell>
          <cell r="D120">
            <v>686.5</v>
          </cell>
          <cell r="E120">
            <v>668</v>
          </cell>
          <cell r="F120"/>
          <cell r="G120">
            <v>688.83</v>
          </cell>
          <cell r="H120"/>
          <cell r="I120">
            <v>688.83</v>
          </cell>
          <cell r="J120" t="str">
            <v>Avg</v>
          </cell>
        </row>
        <row r="121">
          <cell r="A121" t="str">
            <v>0601608900200</v>
          </cell>
          <cell r="B121" t="str">
            <v>Maywood-Melrose Park-Broadview 89</v>
          </cell>
          <cell r="C121">
            <v>1403</v>
          </cell>
          <cell r="D121">
            <v>1430</v>
          </cell>
          <cell r="E121">
            <v>1426</v>
          </cell>
          <cell r="F121"/>
          <cell r="G121">
            <v>1419.66</v>
          </cell>
          <cell r="H121"/>
          <cell r="I121">
            <v>1426</v>
          </cell>
          <cell r="J121" t="str">
            <v>CY</v>
          </cell>
        </row>
        <row r="122">
          <cell r="A122" t="str">
            <v>0601609000200</v>
          </cell>
          <cell r="B122" t="str">
            <v>River Forest SD 90</v>
          </cell>
          <cell r="C122">
            <v>36.5</v>
          </cell>
          <cell r="D122">
            <v>44.5</v>
          </cell>
          <cell r="E122">
            <v>47</v>
          </cell>
          <cell r="F122"/>
          <cell r="G122">
            <v>42.66</v>
          </cell>
          <cell r="H122"/>
          <cell r="I122">
            <v>47</v>
          </cell>
          <cell r="J122" t="str">
            <v>CY</v>
          </cell>
        </row>
        <row r="123">
          <cell r="A123" t="str">
            <v>0601609100200</v>
          </cell>
          <cell r="B123" t="str">
            <v>Forest Park SD 91</v>
          </cell>
          <cell r="C123">
            <v>32.5</v>
          </cell>
          <cell r="D123">
            <v>47</v>
          </cell>
          <cell r="E123">
            <v>57.5</v>
          </cell>
          <cell r="F123"/>
          <cell r="G123">
            <v>45.66</v>
          </cell>
          <cell r="H123"/>
          <cell r="I123">
            <v>57.5</v>
          </cell>
          <cell r="J123" t="str">
            <v>CY</v>
          </cell>
        </row>
        <row r="124">
          <cell r="A124" t="str">
            <v>0601609200200</v>
          </cell>
          <cell r="B124" t="str">
            <v>Lindop SD 92</v>
          </cell>
          <cell r="C124">
            <v>38.5</v>
          </cell>
          <cell r="D124">
            <v>37</v>
          </cell>
          <cell r="E124">
            <v>37.5</v>
          </cell>
          <cell r="F124"/>
          <cell r="G124">
            <v>37.659999999999997</v>
          </cell>
          <cell r="H124"/>
          <cell r="I124">
            <v>37.659999999999997</v>
          </cell>
          <cell r="J124" t="str">
            <v>Avg</v>
          </cell>
        </row>
        <row r="125">
          <cell r="A125" t="str">
            <v>0601609250200</v>
          </cell>
          <cell r="B125" t="str">
            <v>Westchester SD 92-5</v>
          </cell>
          <cell r="C125">
            <v>107.5</v>
          </cell>
          <cell r="D125">
            <v>129.5</v>
          </cell>
          <cell r="E125">
            <v>147.5</v>
          </cell>
          <cell r="F125"/>
          <cell r="G125">
            <v>128.16</v>
          </cell>
          <cell r="H125"/>
          <cell r="I125">
            <v>147.5</v>
          </cell>
          <cell r="J125" t="str">
            <v>CY</v>
          </cell>
        </row>
        <row r="126">
          <cell r="A126" t="str">
            <v>0601609300200</v>
          </cell>
          <cell r="B126" t="str">
            <v>Hillside SD 93</v>
          </cell>
          <cell r="C126">
            <v>108</v>
          </cell>
          <cell r="D126">
            <v>95.5</v>
          </cell>
          <cell r="E126">
            <v>105</v>
          </cell>
          <cell r="F126"/>
          <cell r="G126">
            <v>102.83</v>
          </cell>
          <cell r="H126"/>
          <cell r="I126">
            <v>105</v>
          </cell>
          <cell r="J126" t="str">
            <v>CY</v>
          </cell>
        </row>
        <row r="127">
          <cell r="A127" t="str">
            <v>0601609400200</v>
          </cell>
          <cell r="B127" t="str">
            <v>Komarek SD 94</v>
          </cell>
          <cell r="C127">
            <v>51.5</v>
          </cell>
          <cell r="D127">
            <v>63.5</v>
          </cell>
          <cell r="E127">
            <v>94.5</v>
          </cell>
          <cell r="F127"/>
          <cell r="G127">
            <v>69.83</v>
          </cell>
          <cell r="H127"/>
          <cell r="I127">
            <v>94.5</v>
          </cell>
          <cell r="J127" t="str">
            <v>CY</v>
          </cell>
        </row>
        <row r="128">
          <cell r="A128" t="str">
            <v>0601609500200</v>
          </cell>
          <cell r="B128" t="str">
            <v>Brookfield Lagrange Park SD 95</v>
          </cell>
          <cell r="C128">
            <v>47</v>
          </cell>
          <cell r="D128">
            <v>70.5</v>
          </cell>
          <cell r="E128">
            <v>76.5</v>
          </cell>
          <cell r="F128"/>
          <cell r="G128">
            <v>64.66</v>
          </cell>
          <cell r="H128"/>
          <cell r="I128">
            <v>76.5</v>
          </cell>
          <cell r="J128" t="str">
            <v>CY</v>
          </cell>
        </row>
        <row r="129">
          <cell r="A129" t="str">
            <v>0601609600200</v>
          </cell>
          <cell r="B129" t="str">
            <v>Riverside SD 96</v>
          </cell>
          <cell r="C129">
            <v>86</v>
          </cell>
          <cell r="D129">
            <v>96</v>
          </cell>
          <cell r="E129">
            <v>105.5</v>
          </cell>
          <cell r="F129"/>
          <cell r="G129">
            <v>95.83</v>
          </cell>
          <cell r="H129"/>
          <cell r="I129">
            <v>105.5</v>
          </cell>
          <cell r="J129" t="str">
            <v>CY</v>
          </cell>
        </row>
        <row r="130">
          <cell r="A130" t="str">
            <v>0601609700200</v>
          </cell>
          <cell r="B130" t="str">
            <v>Oak Park ESD 97</v>
          </cell>
          <cell r="C130">
            <v>143.5</v>
          </cell>
          <cell r="D130">
            <v>122</v>
          </cell>
          <cell r="E130">
            <v>148.5</v>
          </cell>
          <cell r="F130"/>
          <cell r="G130">
            <v>138</v>
          </cell>
          <cell r="H130"/>
          <cell r="I130">
            <v>148.5</v>
          </cell>
          <cell r="J130" t="str">
            <v>CY</v>
          </cell>
        </row>
        <row r="131">
          <cell r="A131" t="str">
            <v>0601609800200</v>
          </cell>
          <cell r="B131" t="str">
            <v>Berwyn North SD 98</v>
          </cell>
          <cell r="C131">
            <v>920</v>
          </cell>
          <cell r="D131">
            <v>789</v>
          </cell>
          <cell r="E131">
            <v>822</v>
          </cell>
          <cell r="F131"/>
          <cell r="G131">
            <v>843.66</v>
          </cell>
          <cell r="H131"/>
          <cell r="I131">
            <v>843.66</v>
          </cell>
          <cell r="J131" t="str">
            <v>Avg</v>
          </cell>
        </row>
        <row r="132">
          <cell r="A132" t="str">
            <v>0601609900200</v>
          </cell>
          <cell r="B132" t="str">
            <v>Cicero SD 99</v>
          </cell>
          <cell r="C132">
            <v>5863</v>
          </cell>
          <cell r="D132">
            <v>5284</v>
          </cell>
          <cell r="E132">
            <v>5143.5</v>
          </cell>
          <cell r="F132"/>
          <cell r="G132">
            <v>5430.16</v>
          </cell>
          <cell r="H132"/>
          <cell r="I132">
            <v>5430.16</v>
          </cell>
          <cell r="J132" t="str">
            <v>Avg</v>
          </cell>
        </row>
        <row r="133">
          <cell r="A133" t="str">
            <v>0601610000200</v>
          </cell>
          <cell r="B133" t="str">
            <v>Berwyn South SD 100</v>
          </cell>
          <cell r="C133">
            <v>1048.5</v>
          </cell>
          <cell r="D133">
            <v>989</v>
          </cell>
          <cell r="E133">
            <v>906</v>
          </cell>
          <cell r="F133"/>
          <cell r="G133">
            <v>981.16</v>
          </cell>
          <cell r="H133"/>
          <cell r="I133">
            <v>981.16</v>
          </cell>
          <cell r="J133" t="str">
            <v>Avg</v>
          </cell>
        </row>
        <row r="134">
          <cell r="A134" t="str">
            <v>0601610100200</v>
          </cell>
          <cell r="B134" t="str">
            <v>Western Springs SD 101</v>
          </cell>
          <cell r="C134">
            <v>1</v>
          </cell>
          <cell r="D134">
            <v>1.5</v>
          </cell>
          <cell r="E134">
            <v>1</v>
          </cell>
          <cell r="F134"/>
          <cell r="G134">
            <v>1.1599999999999999</v>
          </cell>
          <cell r="H134"/>
          <cell r="I134">
            <v>1.1599999999999999</v>
          </cell>
          <cell r="J134" t="str">
            <v>Avg</v>
          </cell>
        </row>
        <row r="135">
          <cell r="A135" t="str">
            <v>0601610200200</v>
          </cell>
          <cell r="B135" t="str">
            <v>La Grange SD 102</v>
          </cell>
          <cell r="C135">
            <v>164</v>
          </cell>
          <cell r="D135">
            <v>173</v>
          </cell>
          <cell r="E135">
            <v>192</v>
          </cell>
          <cell r="F135"/>
          <cell r="G135">
            <v>176.33</v>
          </cell>
          <cell r="H135"/>
          <cell r="I135">
            <v>192</v>
          </cell>
          <cell r="J135" t="str">
            <v>CY</v>
          </cell>
        </row>
        <row r="136">
          <cell r="A136" t="str">
            <v>0601610300200</v>
          </cell>
          <cell r="B136" t="str">
            <v>Lyons SD 103</v>
          </cell>
          <cell r="C136">
            <v>727.5</v>
          </cell>
          <cell r="D136">
            <v>776.5</v>
          </cell>
          <cell r="E136">
            <v>765</v>
          </cell>
          <cell r="F136"/>
          <cell r="G136">
            <v>756.33</v>
          </cell>
          <cell r="H136"/>
          <cell r="I136">
            <v>765</v>
          </cell>
          <cell r="J136" t="str">
            <v>CY</v>
          </cell>
        </row>
        <row r="137">
          <cell r="A137" t="str">
            <v>0601610500200</v>
          </cell>
          <cell r="B137" t="str">
            <v>La Grange SD 105 South</v>
          </cell>
          <cell r="C137">
            <v>195</v>
          </cell>
          <cell r="D137">
            <v>172</v>
          </cell>
          <cell r="E137">
            <v>166</v>
          </cell>
          <cell r="F137"/>
          <cell r="G137">
            <v>177.66</v>
          </cell>
          <cell r="H137"/>
          <cell r="I137">
            <v>177.66</v>
          </cell>
          <cell r="J137" t="str">
            <v>Avg</v>
          </cell>
        </row>
        <row r="138">
          <cell r="A138" t="str">
            <v>0601610600200</v>
          </cell>
          <cell r="B138" t="str">
            <v>LaGrange Highlands SD 106</v>
          </cell>
          <cell r="C138">
            <v>34.5</v>
          </cell>
          <cell r="D138">
            <v>42.5</v>
          </cell>
          <cell r="E138">
            <v>44.5</v>
          </cell>
          <cell r="F138"/>
          <cell r="G138">
            <v>40.5</v>
          </cell>
          <cell r="H138"/>
          <cell r="I138">
            <v>44.5</v>
          </cell>
          <cell r="J138" t="str">
            <v>CY</v>
          </cell>
        </row>
        <row r="139">
          <cell r="A139" t="str">
            <v>0601610700200</v>
          </cell>
          <cell r="B139" t="str">
            <v>Pleasantdale SD 107</v>
          </cell>
          <cell r="C139">
            <v>108.5</v>
          </cell>
          <cell r="D139">
            <v>94</v>
          </cell>
          <cell r="E139">
            <v>93</v>
          </cell>
          <cell r="F139"/>
          <cell r="G139">
            <v>98.5</v>
          </cell>
          <cell r="H139"/>
          <cell r="I139">
            <v>98.5</v>
          </cell>
          <cell r="J139" t="str">
            <v>Avg</v>
          </cell>
        </row>
        <row r="140">
          <cell r="A140" t="str">
            <v>0601620001300</v>
          </cell>
          <cell r="B140" t="str">
            <v>Oak Park - River Forest SD 200</v>
          </cell>
          <cell r="C140">
            <v>26.5</v>
          </cell>
          <cell r="D140">
            <v>29</v>
          </cell>
          <cell r="E140">
            <v>29</v>
          </cell>
          <cell r="F140"/>
          <cell r="G140">
            <v>28.16</v>
          </cell>
          <cell r="H140"/>
          <cell r="I140">
            <v>29</v>
          </cell>
          <cell r="J140" t="str">
            <v>CY</v>
          </cell>
        </row>
        <row r="141">
          <cell r="A141" t="str">
            <v>0601620101700</v>
          </cell>
          <cell r="B141" t="str">
            <v>J S Morton HSD 201</v>
          </cell>
          <cell r="C141">
            <v>1635.5</v>
          </cell>
          <cell r="D141">
            <v>1869</v>
          </cell>
          <cell r="E141">
            <v>2231</v>
          </cell>
          <cell r="F141"/>
          <cell r="G141">
            <v>1911.83</v>
          </cell>
          <cell r="H141"/>
          <cell r="I141">
            <v>2231</v>
          </cell>
          <cell r="J141" t="str">
            <v>CY</v>
          </cell>
        </row>
        <row r="142">
          <cell r="A142" t="str">
            <v>0601620401700</v>
          </cell>
          <cell r="B142" t="str">
            <v>Lyons Twp HSD 204</v>
          </cell>
          <cell r="C142">
            <v>94.5</v>
          </cell>
          <cell r="D142">
            <v>132.5</v>
          </cell>
          <cell r="E142">
            <v>147.5</v>
          </cell>
          <cell r="F142"/>
          <cell r="G142">
            <v>124.83</v>
          </cell>
          <cell r="H142"/>
          <cell r="I142">
            <v>147.5</v>
          </cell>
          <cell r="J142" t="str">
            <v>CY</v>
          </cell>
        </row>
        <row r="143">
          <cell r="A143" t="str">
            <v>0601620801700</v>
          </cell>
          <cell r="B143" t="str">
            <v>Riverside-Brookfield Twp SD 208</v>
          </cell>
          <cell r="C143">
            <v>23</v>
          </cell>
          <cell r="D143">
            <v>19.5</v>
          </cell>
          <cell r="E143">
            <v>25.5</v>
          </cell>
          <cell r="F143"/>
          <cell r="G143">
            <v>22.66</v>
          </cell>
          <cell r="H143"/>
          <cell r="I143">
            <v>25.5</v>
          </cell>
          <cell r="J143" t="str">
            <v>CY</v>
          </cell>
        </row>
        <row r="144">
          <cell r="A144" t="str">
            <v>0601620901700</v>
          </cell>
          <cell r="B144" t="str">
            <v>Proviso Twp HSD 209</v>
          </cell>
          <cell r="C144">
            <v>585.5</v>
          </cell>
          <cell r="D144">
            <v>730.5</v>
          </cell>
          <cell r="E144">
            <v>775.5</v>
          </cell>
          <cell r="F144"/>
          <cell r="G144">
            <v>697.16</v>
          </cell>
          <cell r="H144"/>
          <cell r="I144">
            <v>775.5</v>
          </cell>
          <cell r="J144" t="str">
            <v>CY</v>
          </cell>
        </row>
        <row r="145">
          <cell r="A145" t="str">
            <v>0601621201600</v>
          </cell>
          <cell r="B145" t="str">
            <v>Leyden CHSD 212</v>
          </cell>
          <cell r="C145">
            <v>392.5</v>
          </cell>
          <cell r="D145">
            <v>425.5</v>
          </cell>
          <cell r="E145">
            <v>388.5</v>
          </cell>
          <cell r="F145"/>
          <cell r="G145">
            <v>402.16</v>
          </cell>
          <cell r="H145"/>
          <cell r="I145">
            <v>402.16</v>
          </cell>
          <cell r="J145" t="str">
            <v>Avg</v>
          </cell>
        </row>
        <row r="146">
          <cell r="A146" t="str">
            <v>0601623401600</v>
          </cell>
          <cell r="B146" t="str">
            <v>Ridgewood CHSD 234</v>
          </cell>
          <cell r="C146">
            <v>36</v>
          </cell>
          <cell r="D146">
            <v>24.5</v>
          </cell>
          <cell r="E146">
            <v>68</v>
          </cell>
          <cell r="F146"/>
          <cell r="G146">
            <v>42.83</v>
          </cell>
          <cell r="H146"/>
          <cell r="I146">
            <v>68</v>
          </cell>
          <cell r="J146" t="str">
            <v>CY</v>
          </cell>
        </row>
        <row r="147">
          <cell r="A147" t="str">
            <v>0601640102600</v>
          </cell>
          <cell r="B147" t="str">
            <v>Elmwood Park CUSD 401</v>
          </cell>
          <cell r="C147">
            <v>537.5</v>
          </cell>
          <cell r="D147">
            <v>620.5</v>
          </cell>
          <cell r="E147">
            <v>768</v>
          </cell>
          <cell r="F147"/>
          <cell r="G147">
            <v>642</v>
          </cell>
          <cell r="H147"/>
          <cell r="I147">
            <v>768</v>
          </cell>
          <cell r="J147" t="str">
            <v>CY</v>
          </cell>
        </row>
        <row r="148">
          <cell r="A148" t="str">
            <v>0700000000092</v>
          </cell>
          <cell r="B148" t="str">
            <v>Region 07 South Cook ISC 4 TAOEP</v>
          </cell>
          <cell r="C148">
            <v>0</v>
          </cell>
          <cell r="D148">
            <v>0</v>
          </cell>
          <cell r="E148">
            <v>0</v>
          </cell>
          <cell r="F148"/>
          <cell r="G148">
            <v>0</v>
          </cell>
          <cell r="H148"/>
          <cell r="I148">
            <v>0</v>
          </cell>
          <cell r="J148" t="str">
            <v>CY</v>
          </cell>
        </row>
        <row r="149">
          <cell r="A149" t="str">
            <v>0700000000093</v>
          </cell>
          <cell r="B149" t="str">
            <v>SAFE SCH-INTERMEDIATE SERVICE CEN</v>
          </cell>
          <cell r="C149">
            <v>4</v>
          </cell>
          <cell r="D149">
            <v>11</v>
          </cell>
          <cell r="E149">
            <v>15</v>
          </cell>
          <cell r="F149"/>
          <cell r="G149">
            <v>10</v>
          </cell>
          <cell r="H149"/>
          <cell r="I149">
            <v>15</v>
          </cell>
          <cell r="J149" t="str">
            <v>CY</v>
          </cell>
        </row>
        <row r="150">
          <cell r="A150" t="str">
            <v>0700000000095</v>
          </cell>
          <cell r="B150" t="str">
            <v>SOUTH COOK ISC 4 ALOP</v>
          </cell>
          <cell r="C150">
            <v>0</v>
          </cell>
          <cell r="D150">
            <v>0</v>
          </cell>
          <cell r="E150">
            <v>4</v>
          </cell>
          <cell r="F150"/>
          <cell r="G150">
            <v>4</v>
          </cell>
          <cell r="H150"/>
          <cell r="I150">
            <v>4</v>
          </cell>
          <cell r="J150" t="str">
            <v>CY</v>
          </cell>
        </row>
        <row r="151">
          <cell r="A151" t="str">
            <v>0701610400200</v>
          </cell>
          <cell r="B151" t="str">
            <v>Summit SD 104</v>
          </cell>
          <cell r="C151">
            <v>812.5</v>
          </cell>
          <cell r="D151">
            <v>773.5</v>
          </cell>
          <cell r="E151">
            <v>812</v>
          </cell>
          <cell r="F151"/>
          <cell r="G151">
            <v>799.33</v>
          </cell>
          <cell r="H151"/>
          <cell r="I151">
            <v>812</v>
          </cell>
          <cell r="J151" t="str">
            <v>CY</v>
          </cell>
        </row>
        <row r="152">
          <cell r="A152" t="str">
            <v>0701610800200</v>
          </cell>
          <cell r="B152" t="str">
            <v>Willow Springs SD 108</v>
          </cell>
          <cell r="C152">
            <v>62.5</v>
          </cell>
          <cell r="D152">
            <v>70.5</v>
          </cell>
          <cell r="E152">
            <v>6</v>
          </cell>
          <cell r="F152"/>
          <cell r="G152">
            <v>46.33</v>
          </cell>
          <cell r="H152"/>
          <cell r="I152">
            <v>46.33</v>
          </cell>
          <cell r="J152" t="str">
            <v>Avg</v>
          </cell>
        </row>
        <row r="153">
          <cell r="A153" t="str">
            <v>0701610900200</v>
          </cell>
          <cell r="B153" t="str">
            <v>Indian Springs SD 109</v>
          </cell>
          <cell r="C153">
            <v>805.5</v>
          </cell>
          <cell r="D153">
            <v>785.5</v>
          </cell>
          <cell r="E153">
            <v>846.5</v>
          </cell>
          <cell r="F153"/>
          <cell r="G153">
            <v>812.5</v>
          </cell>
          <cell r="H153"/>
          <cell r="I153">
            <v>846.5</v>
          </cell>
          <cell r="J153" t="str">
            <v>CY</v>
          </cell>
        </row>
        <row r="154">
          <cell r="A154" t="str">
            <v>0701611000200</v>
          </cell>
          <cell r="B154" t="str">
            <v>Central Stickney SD 110</v>
          </cell>
          <cell r="C154">
            <v>155</v>
          </cell>
          <cell r="D154">
            <v>138</v>
          </cell>
          <cell r="E154">
            <v>146</v>
          </cell>
          <cell r="F154"/>
          <cell r="G154">
            <v>146.33000000000001</v>
          </cell>
          <cell r="H154"/>
          <cell r="I154">
            <v>146.33000000000001</v>
          </cell>
          <cell r="J154" t="str">
            <v>Avg</v>
          </cell>
        </row>
        <row r="155">
          <cell r="A155" t="str">
            <v>0701611100200</v>
          </cell>
          <cell r="B155" t="str">
            <v>Burbank SD 111</v>
          </cell>
          <cell r="C155">
            <v>1182</v>
          </cell>
          <cell r="D155">
            <v>1276</v>
          </cell>
          <cell r="E155">
            <v>1343.5</v>
          </cell>
          <cell r="F155"/>
          <cell r="G155">
            <v>1267.1600000000001</v>
          </cell>
          <cell r="H155"/>
          <cell r="I155">
            <v>1343.5</v>
          </cell>
          <cell r="J155" t="str">
            <v>CY</v>
          </cell>
        </row>
        <row r="156">
          <cell r="A156" t="str">
            <v>07016113A0200</v>
          </cell>
          <cell r="B156" t="str">
            <v>Lemont-Bromberek CSD 113A</v>
          </cell>
          <cell r="C156">
            <v>192</v>
          </cell>
          <cell r="D156">
            <v>176.5</v>
          </cell>
          <cell r="E156">
            <v>199.5</v>
          </cell>
          <cell r="F156"/>
          <cell r="G156">
            <v>189.33</v>
          </cell>
          <cell r="H156"/>
          <cell r="I156">
            <v>199.5</v>
          </cell>
          <cell r="J156" t="str">
            <v>CY</v>
          </cell>
        </row>
        <row r="157">
          <cell r="A157" t="str">
            <v>0701611700200</v>
          </cell>
          <cell r="B157" t="str">
            <v>North Palos SD 117</v>
          </cell>
          <cell r="C157">
            <v>1279</v>
          </cell>
          <cell r="D157">
            <v>1293</v>
          </cell>
          <cell r="E157">
            <v>1367.5</v>
          </cell>
          <cell r="F157"/>
          <cell r="G157">
            <v>1313.16</v>
          </cell>
          <cell r="H157"/>
          <cell r="I157">
            <v>1367.5</v>
          </cell>
          <cell r="J157" t="str">
            <v>CY</v>
          </cell>
        </row>
        <row r="158">
          <cell r="A158" t="str">
            <v>0701611800400</v>
          </cell>
          <cell r="B158" t="str">
            <v>Palos CCSD 118</v>
          </cell>
          <cell r="C158">
            <v>270</v>
          </cell>
          <cell r="D158">
            <v>343.5</v>
          </cell>
          <cell r="E158">
            <v>416</v>
          </cell>
          <cell r="F158"/>
          <cell r="G158">
            <v>343.16</v>
          </cell>
          <cell r="H158"/>
          <cell r="I158">
            <v>416</v>
          </cell>
          <cell r="J158" t="str">
            <v>CY</v>
          </cell>
        </row>
        <row r="159">
          <cell r="A159" t="str">
            <v>0701612200200</v>
          </cell>
          <cell r="B159" t="str">
            <v>Ridgeland SD 122</v>
          </cell>
          <cell r="C159">
            <v>843.5</v>
          </cell>
          <cell r="D159">
            <v>835</v>
          </cell>
          <cell r="E159">
            <v>880.5</v>
          </cell>
          <cell r="F159"/>
          <cell r="G159">
            <v>853</v>
          </cell>
          <cell r="H159"/>
          <cell r="I159">
            <v>880.5</v>
          </cell>
          <cell r="J159" t="str">
            <v>CY</v>
          </cell>
        </row>
        <row r="160">
          <cell r="A160" t="str">
            <v>0701612300200</v>
          </cell>
          <cell r="B160" t="str">
            <v>Oak Lawn-Hometown SD 123</v>
          </cell>
          <cell r="C160">
            <v>577.5</v>
          </cell>
          <cell r="D160">
            <v>661.5</v>
          </cell>
          <cell r="E160">
            <v>716</v>
          </cell>
          <cell r="F160"/>
          <cell r="G160">
            <v>651.66</v>
          </cell>
          <cell r="H160"/>
          <cell r="I160">
            <v>716</v>
          </cell>
          <cell r="J160" t="str">
            <v>CY</v>
          </cell>
        </row>
        <row r="161">
          <cell r="A161" t="str">
            <v>0701612400200</v>
          </cell>
          <cell r="B161" t="str">
            <v>Evergreen Park ESD 124</v>
          </cell>
          <cell r="C161">
            <v>184.5</v>
          </cell>
          <cell r="D161">
            <v>163</v>
          </cell>
          <cell r="E161">
            <v>199.5</v>
          </cell>
          <cell r="F161"/>
          <cell r="G161">
            <v>182.33</v>
          </cell>
          <cell r="H161"/>
          <cell r="I161">
            <v>199.5</v>
          </cell>
          <cell r="J161" t="str">
            <v>CY</v>
          </cell>
        </row>
        <row r="162">
          <cell r="A162" t="str">
            <v>0701612500200</v>
          </cell>
          <cell r="B162" t="str">
            <v>Atwood Heights SD 125</v>
          </cell>
          <cell r="C162">
            <v>44</v>
          </cell>
          <cell r="D162">
            <v>48</v>
          </cell>
          <cell r="E162">
            <v>55</v>
          </cell>
          <cell r="F162"/>
          <cell r="G162">
            <v>49</v>
          </cell>
          <cell r="H162"/>
          <cell r="I162">
            <v>55</v>
          </cell>
          <cell r="J162" t="str">
            <v>CY</v>
          </cell>
        </row>
        <row r="163">
          <cell r="A163" t="str">
            <v>0701612600200</v>
          </cell>
          <cell r="B163" t="str">
            <v>Alsip-Hazlgrn-Oaklwn SD 126</v>
          </cell>
          <cell r="C163">
            <v>277.5</v>
          </cell>
          <cell r="D163">
            <v>315.5</v>
          </cell>
          <cell r="E163">
            <v>357</v>
          </cell>
          <cell r="F163"/>
          <cell r="G163">
            <v>316.66000000000003</v>
          </cell>
          <cell r="H163"/>
          <cell r="I163">
            <v>357</v>
          </cell>
          <cell r="J163" t="str">
            <v>CY</v>
          </cell>
        </row>
        <row r="164">
          <cell r="A164" t="str">
            <v>0701612700200</v>
          </cell>
          <cell r="B164" t="str">
            <v>Worth SD 127</v>
          </cell>
          <cell r="C164">
            <v>217.5</v>
          </cell>
          <cell r="D164">
            <v>234.5</v>
          </cell>
          <cell r="E164">
            <v>227.5</v>
          </cell>
          <cell r="F164"/>
          <cell r="G164">
            <v>226.5</v>
          </cell>
          <cell r="H164"/>
          <cell r="I164">
            <v>227.5</v>
          </cell>
          <cell r="J164" t="str">
            <v>CY</v>
          </cell>
        </row>
        <row r="165">
          <cell r="A165" t="str">
            <v>0701612750200</v>
          </cell>
          <cell r="B165" t="str">
            <v>Chicago Ridge SD 127-5</v>
          </cell>
          <cell r="C165">
            <v>515</v>
          </cell>
          <cell r="D165">
            <v>517.5</v>
          </cell>
          <cell r="E165">
            <v>552.5</v>
          </cell>
          <cell r="F165"/>
          <cell r="G165">
            <v>528.33000000000004</v>
          </cell>
          <cell r="H165"/>
          <cell r="I165">
            <v>552.5</v>
          </cell>
          <cell r="J165" t="str">
            <v>CY</v>
          </cell>
        </row>
        <row r="166">
          <cell r="A166" t="str">
            <v>0701612800200</v>
          </cell>
          <cell r="B166" t="str">
            <v>Palos Heights SD 128</v>
          </cell>
          <cell r="C166">
            <v>39.5</v>
          </cell>
          <cell r="D166">
            <v>49</v>
          </cell>
          <cell r="E166">
            <v>57.5</v>
          </cell>
          <cell r="F166"/>
          <cell r="G166">
            <v>48.66</v>
          </cell>
          <cell r="H166"/>
          <cell r="I166">
            <v>57.5</v>
          </cell>
          <cell r="J166" t="str">
            <v>CY</v>
          </cell>
        </row>
        <row r="167">
          <cell r="A167" t="str">
            <v>0701613000200</v>
          </cell>
          <cell r="B167" t="str">
            <v>Cook County SD 130</v>
          </cell>
          <cell r="C167">
            <v>913</v>
          </cell>
          <cell r="D167">
            <v>738.5</v>
          </cell>
          <cell r="E167">
            <v>698.5</v>
          </cell>
          <cell r="F167"/>
          <cell r="G167">
            <v>783.33</v>
          </cell>
          <cell r="H167"/>
          <cell r="I167">
            <v>783.33</v>
          </cell>
          <cell r="J167" t="str">
            <v>Avg</v>
          </cell>
        </row>
        <row r="168">
          <cell r="A168" t="str">
            <v>0701613200200</v>
          </cell>
          <cell r="B168" t="str">
            <v>Calumet Public SD 132</v>
          </cell>
          <cell r="C168">
            <v>75</v>
          </cell>
          <cell r="D168">
            <v>84.5</v>
          </cell>
          <cell r="E168">
            <v>107.5</v>
          </cell>
          <cell r="F168"/>
          <cell r="G168">
            <v>89</v>
          </cell>
          <cell r="H168"/>
          <cell r="I168">
            <v>107.5</v>
          </cell>
          <cell r="J168" t="str">
            <v>CY</v>
          </cell>
        </row>
        <row r="169">
          <cell r="A169" t="str">
            <v>0701613300200</v>
          </cell>
          <cell r="B169" t="str">
            <v>Gen George Patton SD 133</v>
          </cell>
          <cell r="C169">
            <v>0</v>
          </cell>
          <cell r="D169">
            <v>0</v>
          </cell>
          <cell r="E169">
            <v>0</v>
          </cell>
          <cell r="F169"/>
          <cell r="G169">
            <v>0</v>
          </cell>
          <cell r="H169"/>
          <cell r="I169">
            <v>0</v>
          </cell>
          <cell r="J169" t="str">
            <v>CY</v>
          </cell>
        </row>
        <row r="170">
          <cell r="A170" t="str">
            <v>0701613500200</v>
          </cell>
          <cell r="B170" t="str">
            <v>Orland SD 135</v>
          </cell>
          <cell r="C170">
            <v>742</v>
          </cell>
          <cell r="D170">
            <v>768.5</v>
          </cell>
          <cell r="E170">
            <v>796.5</v>
          </cell>
          <cell r="F170"/>
          <cell r="G170">
            <v>769</v>
          </cell>
          <cell r="H170"/>
          <cell r="I170">
            <v>796.5</v>
          </cell>
          <cell r="J170" t="str">
            <v>CY</v>
          </cell>
        </row>
        <row r="171">
          <cell r="A171" t="str">
            <v>0701614000200</v>
          </cell>
          <cell r="B171" t="str">
            <v>Kirby SD 140</v>
          </cell>
          <cell r="C171">
            <v>176.5</v>
          </cell>
          <cell r="D171">
            <v>266.5</v>
          </cell>
          <cell r="E171">
            <v>348</v>
          </cell>
          <cell r="F171"/>
          <cell r="G171">
            <v>263.66000000000003</v>
          </cell>
          <cell r="H171"/>
          <cell r="I171">
            <v>348</v>
          </cell>
          <cell r="J171" t="str">
            <v>CY</v>
          </cell>
        </row>
        <row r="172">
          <cell r="A172" t="str">
            <v>0701614200200</v>
          </cell>
          <cell r="B172" t="str">
            <v>Forest Ridge SD 142</v>
          </cell>
          <cell r="C172">
            <v>149.5</v>
          </cell>
          <cell r="D172">
            <v>154.5</v>
          </cell>
          <cell r="E172">
            <v>150.5</v>
          </cell>
          <cell r="F172"/>
          <cell r="G172">
            <v>151.5</v>
          </cell>
          <cell r="H172"/>
          <cell r="I172">
            <v>151.5</v>
          </cell>
          <cell r="J172" t="str">
            <v>Avg</v>
          </cell>
        </row>
        <row r="173">
          <cell r="A173" t="str">
            <v>0701614300200</v>
          </cell>
          <cell r="B173" t="str">
            <v>Midlothian SD 143</v>
          </cell>
          <cell r="C173">
            <v>307</v>
          </cell>
          <cell r="D173">
            <v>257</v>
          </cell>
          <cell r="E173">
            <v>259.5</v>
          </cell>
          <cell r="F173"/>
          <cell r="G173">
            <v>274.5</v>
          </cell>
          <cell r="H173"/>
          <cell r="I173">
            <v>274.5</v>
          </cell>
          <cell r="J173" t="str">
            <v>Avg</v>
          </cell>
        </row>
        <row r="174">
          <cell r="A174" t="str">
            <v>0701614350200</v>
          </cell>
          <cell r="B174" t="str">
            <v>Posen-Robbins ESD 143-5</v>
          </cell>
          <cell r="C174">
            <v>457</v>
          </cell>
          <cell r="D174">
            <v>414.5</v>
          </cell>
          <cell r="E174">
            <v>452</v>
          </cell>
          <cell r="F174"/>
          <cell r="G174">
            <v>441.16</v>
          </cell>
          <cell r="H174"/>
          <cell r="I174">
            <v>452</v>
          </cell>
          <cell r="J174" t="str">
            <v>CY</v>
          </cell>
        </row>
        <row r="175">
          <cell r="A175" t="str">
            <v>0701614400200</v>
          </cell>
          <cell r="B175" t="str">
            <v>Prairie-Hills ESD 144</v>
          </cell>
          <cell r="C175">
            <v>133</v>
          </cell>
          <cell r="D175">
            <v>157.5</v>
          </cell>
          <cell r="E175">
            <v>171.5</v>
          </cell>
          <cell r="F175"/>
          <cell r="G175">
            <v>154</v>
          </cell>
          <cell r="H175"/>
          <cell r="I175">
            <v>171.5</v>
          </cell>
          <cell r="J175" t="str">
            <v>CY</v>
          </cell>
        </row>
        <row r="176">
          <cell r="A176" t="str">
            <v>0701614500200</v>
          </cell>
          <cell r="B176" t="str">
            <v>Arbor Park SD 145</v>
          </cell>
          <cell r="C176">
            <v>185.5</v>
          </cell>
          <cell r="D176">
            <v>199</v>
          </cell>
          <cell r="E176">
            <v>216</v>
          </cell>
          <cell r="F176"/>
          <cell r="G176">
            <v>200.16</v>
          </cell>
          <cell r="H176"/>
          <cell r="I176">
            <v>216</v>
          </cell>
          <cell r="J176" t="str">
            <v>CY</v>
          </cell>
        </row>
        <row r="177">
          <cell r="A177" t="str">
            <v>0701614600400</v>
          </cell>
          <cell r="B177" t="str">
            <v>CCSD 146</v>
          </cell>
          <cell r="C177">
            <v>346</v>
          </cell>
          <cell r="D177">
            <v>355</v>
          </cell>
          <cell r="E177">
            <v>349.5</v>
          </cell>
          <cell r="F177"/>
          <cell r="G177">
            <v>350.16</v>
          </cell>
          <cell r="H177"/>
          <cell r="I177">
            <v>350.16</v>
          </cell>
          <cell r="J177" t="str">
            <v>Avg</v>
          </cell>
        </row>
        <row r="178">
          <cell r="A178" t="str">
            <v>0701614700200</v>
          </cell>
          <cell r="B178" t="str">
            <v>W Harvey-Dixmoor PSD 147</v>
          </cell>
          <cell r="C178">
            <v>223</v>
          </cell>
          <cell r="D178">
            <v>231</v>
          </cell>
          <cell r="E178">
            <v>224.5</v>
          </cell>
          <cell r="F178"/>
          <cell r="G178">
            <v>226.16</v>
          </cell>
          <cell r="H178"/>
          <cell r="I178">
            <v>226.16</v>
          </cell>
          <cell r="J178" t="str">
            <v>Avg</v>
          </cell>
        </row>
        <row r="179">
          <cell r="A179" t="str">
            <v>0701614800200</v>
          </cell>
          <cell r="B179" t="str">
            <v>Dolton SD 148</v>
          </cell>
          <cell r="C179">
            <v>86.5</v>
          </cell>
          <cell r="D179">
            <v>76</v>
          </cell>
          <cell r="E179">
            <v>84.5</v>
          </cell>
          <cell r="F179"/>
          <cell r="G179">
            <v>82.33</v>
          </cell>
          <cell r="H179"/>
          <cell r="I179">
            <v>84.5</v>
          </cell>
          <cell r="J179" t="str">
            <v>CY</v>
          </cell>
        </row>
        <row r="180">
          <cell r="A180" t="str">
            <v>0701614900200</v>
          </cell>
          <cell r="B180" t="str">
            <v>Dolton SD 149</v>
          </cell>
          <cell r="C180">
            <v>107.5</v>
          </cell>
          <cell r="D180">
            <v>98.5</v>
          </cell>
          <cell r="E180">
            <v>98</v>
          </cell>
          <cell r="F180"/>
          <cell r="G180">
            <v>101.33</v>
          </cell>
          <cell r="H180"/>
          <cell r="I180">
            <v>101.33</v>
          </cell>
          <cell r="J180" t="str">
            <v>Avg</v>
          </cell>
        </row>
        <row r="181">
          <cell r="A181" t="str">
            <v>0701615000200</v>
          </cell>
          <cell r="B181" t="str">
            <v>South Holland SD 150</v>
          </cell>
          <cell r="C181">
            <v>0</v>
          </cell>
          <cell r="D181">
            <v>0</v>
          </cell>
          <cell r="E181">
            <v>0</v>
          </cell>
          <cell r="F181"/>
          <cell r="G181">
            <v>0</v>
          </cell>
          <cell r="H181"/>
          <cell r="I181">
            <v>0</v>
          </cell>
          <cell r="J181" t="str">
            <v>CY</v>
          </cell>
        </row>
        <row r="182">
          <cell r="A182" t="str">
            <v>0701615100200</v>
          </cell>
          <cell r="B182" t="str">
            <v>South Holland SD 151</v>
          </cell>
          <cell r="C182">
            <v>310.5</v>
          </cell>
          <cell r="D182">
            <v>308.5</v>
          </cell>
          <cell r="E182">
            <v>318.5</v>
          </cell>
          <cell r="F182"/>
          <cell r="G182">
            <v>312.5</v>
          </cell>
          <cell r="H182"/>
          <cell r="I182">
            <v>318.5</v>
          </cell>
          <cell r="J182" t="str">
            <v>CY</v>
          </cell>
        </row>
        <row r="183">
          <cell r="A183" t="str">
            <v>0701615200200</v>
          </cell>
          <cell r="B183" t="str">
            <v>Harvey SD 152</v>
          </cell>
          <cell r="C183">
            <v>377</v>
          </cell>
          <cell r="D183">
            <v>393.5</v>
          </cell>
          <cell r="E183">
            <v>376</v>
          </cell>
          <cell r="F183"/>
          <cell r="G183">
            <v>382.16</v>
          </cell>
          <cell r="H183"/>
          <cell r="I183">
            <v>382.16</v>
          </cell>
          <cell r="J183" t="str">
            <v>Avg</v>
          </cell>
        </row>
        <row r="184">
          <cell r="A184" t="str">
            <v>0701615250200</v>
          </cell>
          <cell r="B184" t="str">
            <v>Hazel Crest SD 152-5</v>
          </cell>
          <cell r="C184">
            <v>0</v>
          </cell>
          <cell r="D184">
            <v>12</v>
          </cell>
          <cell r="E184">
            <v>13</v>
          </cell>
          <cell r="F184"/>
          <cell r="G184">
            <v>8.33</v>
          </cell>
          <cell r="H184"/>
          <cell r="I184">
            <v>13</v>
          </cell>
          <cell r="J184" t="str">
            <v>CY</v>
          </cell>
        </row>
        <row r="185">
          <cell r="A185" t="str">
            <v>0701615300200</v>
          </cell>
          <cell r="B185" t="str">
            <v>Homewood SD 153</v>
          </cell>
          <cell r="C185">
            <v>59.5</v>
          </cell>
          <cell r="D185">
            <v>62.5</v>
          </cell>
          <cell r="E185">
            <v>53</v>
          </cell>
          <cell r="F185"/>
          <cell r="G185">
            <v>58.33</v>
          </cell>
          <cell r="H185"/>
          <cell r="I185">
            <v>58.33</v>
          </cell>
          <cell r="J185" t="str">
            <v>Avg</v>
          </cell>
        </row>
        <row r="186">
          <cell r="A186" t="str">
            <v>0701615400200</v>
          </cell>
          <cell r="B186" t="str">
            <v>Thornton SD 154</v>
          </cell>
          <cell r="C186">
            <v>35</v>
          </cell>
          <cell r="D186">
            <v>34.5</v>
          </cell>
          <cell r="E186">
            <v>33.5</v>
          </cell>
          <cell r="F186"/>
          <cell r="G186">
            <v>34.33</v>
          </cell>
          <cell r="H186"/>
          <cell r="I186">
            <v>34.33</v>
          </cell>
          <cell r="J186" t="str">
            <v>Avg</v>
          </cell>
        </row>
        <row r="187">
          <cell r="A187" t="str">
            <v>0701615450200</v>
          </cell>
          <cell r="B187" t="str">
            <v>Burnham SD 154-5</v>
          </cell>
          <cell r="C187">
            <v>46.5</v>
          </cell>
          <cell r="D187">
            <v>47.5</v>
          </cell>
          <cell r="E187">
            <v>42</v>
          </cell>
          <cell r="F187"/>
          <cell r="G187">
            <v>45.33</v>
          </cell>
          <cell r="H187"/>
          <cell r="I187">
            <v>45.33</v>
          </cell>
          <cell r="J187" t="str">
            <v>Avg</v>
          </cell>
        </row>
        <row r="188">
          <cell r="A188" t="str">
            <v>0701615500200</v>
          </cell>
          <cell r="B188" t="str">
            <v>Calumet City SD 155</v>
          </cell>
          <cell r="C188">
            <v>168.5</v>
          </cell>
          <cell r="D188">
            <v>167</v>
          </cell>
          <cell r="E188">
            <v>179.5</v>
          </cell>
          <cell r="F188"/>
          <cell r="G188">
            <v>171.66</v>
          </cell>
          <cell r="H188"/>
          <cell r="I188">
            <v>179.5</v>
          </cell>
          <cell r="J188" t="str">
            <v>CY</v>
          </cell>
        </row>
        <row r="189">
          <cell r="A189" t="str">
            <v>0701615600200</v>
          </cell>
          <cell r="B189" t="str">
            <v>Lincoln ESD 156</v>
          </cell>
          <cell r="C189">
            <v>149</v>
          </cell>
          <cell r="D189">
            <v>162.5</v>
          </cell>
          <cell r="E189">
            <v>156.5</v>
          </cell>
          <cell r="F189"/>
          <cell r="G189">
            <v>156</v>
          </cell>
          <cell r="H189"/>
          <cell r="I189">
            <v>156.5</v>
          </cell>
          <cell r="J189" t="str">
            <v>CY</v>
          </cell>
        </row>
        <row r="190">
          <cell r="A190" t="str">
            <v>0701615700200</v>
          </cell>
          <cell r="B190" t="str">
            <v>Hoover-Schrum Memorial SD 157</v>
          </cell>
          <cell r="C190">
            <v>115.5</v>
          </cell>
          <cell r="D190">
            <v>125.5</v>
          </cell>
          <cell r="E190">
            <v>143.5</v>
          </cell>
          <cell r="F190"/>
          <cell r="G190">
            <v>128.16</v>
          </cell>
          <cell r="H190"/>
          <cell r="I190">
            <v>143.5</v>
          </cell>
          <cell r="J190" t="str">
            <v>CY</v>
          </cell>
        </row>
        <row r="191">
          <cell r="A191" t="str">
            <v>0701615800200</v>
          </cell>
          <cell r="B191" t="str">
            <v>Lansing SD 158</v>
          </cell>
          <cell r="C191">
            <v>146</v>
          </cell>
          <cell r="D191">
            <v>129</v>
          </cell>
          <cell r="E191">
            <v>136</v>
          </cell>
          <cell r="F191"/>
          <cell r="G191">
            <v>137</v>
          </cell>
          <cell r="H191"/>
          <cell r="I191">
            <v>137</v>
          </cell>
          <cell r="J191" t="str">
            <v>Avg</v>
          </cell>
        </row>
        <row r="192">
          <cell r="A192" t="str">
            <v>0701615900200</v>
          </cell>
          <cell r="B192" t="str">
            <v>ESD 159</v>
          </cell>
          <cell r="C192">
            <v>94</v>
          </cell>
          <cell r="D192">
            <v>83</v>
          </cell>
          <cell r="E192">
            <v>97.5</v>
          </cell>
          <cell r="F192"/>
          <cell r="G192">
            <v>91.5</v>
          </cell>
          <cell r="H192"/>
          <cell r="I192">
            <v>97.5</v>
          </cell>
          <cell r="J192" t="str">
            <v>CY</v>
          </cell>
        </row>
        <row r="193">
          <cell r="A193" t="str">
            <v>0701616000200</v>
          </cell>
          <cell r="B193" t="str">
            <v>Country Club Hills SD 160</v>
          </cell>
          <cell r="C193">
            <v>23.5</v>
          </cell>
          <cell r="D193">
            <v>3.5</v>
          </cell>
          <cell r="E193">
            <v>22.5</v>
          </cell>
          <cell r="F193"/>
          <cell r="G193">
            <v>16.5</v>
          </cell>
          <cell r="H193"/>
          <cell r="I193">
            <v>22.5</v>
          </cell>
          <cell r="J193" t="str">
            <v>CY</v>
          </cell>
        </row>
        <row r="194">
          <cell r="A194" t="str">
            <v>0701616100200</v>
          </cell>
          <cell r="B194" t="str">
            <v>Flossmoor SD 161</v>
          </cell>
          <cell r="C194">
            <v>108.5</v>
          </cell>
          <cell r="D194">
            <v>110.5</v>
          </cell>
          <cell r="E194">
            <v>132</v>
          </cell>
          <cell r="F194"/>
          <cell r="G194">
            <v>117</v>
          </cell>
          <cell r="H194"/>
          <cell r="I194">
            <v>132</v>
          </cell>
          <cell r="J194" t="str">
            <v>CY</v>
          </cell>
        </row>
        <row r="195">
          <cell r="A195" t="str">
            <v>0701616200200</v>
          </cell>
          <cell r="B195" t="str">
            <v>Matteson ESD 162</v>
          </cell>
          <cell r="C195">
            <v>46.5</v>
          </cell>
          <cell r="D195">
            <v>48</v>
          </cell>
          <cell r="E195">
            <v>58.5</v>
          </cell>
          <cell r="F195"/>
          <cell r="G195">
            <v>51</v>
          </cell>
          <cell r="H195"/>
          <cell r="I195">
            <v>58.5</v>
          </cell>
          <cell r="J195" t="str">
            <v>CY</v>
          </cell>
        </row>
        <row r="196">
          <cell r="A196" t="str">
            <v>0701616300200</v>
          </cell>
          <cell r="B196" t="str">
            <v>Park Forest SD 163</v>
          </cell>
          <cell r="C196">
            <v>46</v>
          </cell>
          <cell r="D196">
            <v>61.5</v>
          </cell>
          <cell r="E196">
            <v>75</v>
          </cell>
          <cell r="F196"/>
          <cell r="G196">
            <v>60.83</v>
          </cell>
          <cell r="H196"/>
          <cell r="I196">
            <v>75</v>
          </cell>
          <cell r="J196" t="str">
            <v>CY</v>
          </cell>
        </row>
        <row r="197">
          <cell r="A197" t="str">
            <v>0701616700200</v>
          </cell>
          <cell r="B197" t="str">
            <v>Brookwood SD 167</v>
          </cell>
          <cell r="C197">
            <v>124</v>
          </cell>
          <cell r="D197">
            <v>117</v>
          </cell>
          <cell r="E197">
            <v>112</v>
          </cell>
          <cell r="F197"/>
          <cell r="G197">
            <v>117.66</v>
          </cell>
          <cell r="H197"/>
          <cell r="I197">
            <v>117.66</v>
          </cell>
          <cell r="J197" t="str">
            <v>Avg</v>
          </cell>
        </row>
        <row r="198">
          <cell r="A198" t="str">
            <v>0701616800400</v>
          </cell>
          <cell r="B198" t="str">
            <v>CCSD 168</v>
          </cell>
          <cell r="C198">
            <v>77.5</v>
          </cell>
          <cell r="D198">
            <v>73.5</v>
          </cell>
          <cell r="E198">
            <v>71</v>
          </cell>
          <cell r="F198"/>
          <cell r="G198">
            <v>74</v>
          </cell>
          <cell r="H198"/>
          <cell r="I198">
            <v>74</v>
          </cell>
          <cell r="J198" t="str">
            <v>Avg</v>
          </cell>
        </row>
        <row r="199">
          <cell r="A199" t="str">
            <v>0701616900200</v>
          </cell>
          <cell r="B199" t="str">
            <v>Ford Heights SD 169</v>
          </cell>
          <cell r="C199">
            <v>0</v>
          </cell>
          <cell r="D199">
            <v>0</v>
          </cell>
          <cell r="E199">
            <v>0</v>
          </cell>
          <cell r="F199"/>
          <cell r="G199">
            <v>0</v>
          </cell>
          <cell r="H199"/>
          <cell r="I199">
            <v>0</v>
          </cell>
          <cell r="J199" t="str">
            <v>CY</v>
          </cell>
        </row>
        <row r="200">
          <cell r="A200" t="str">
            <v>0701617000200</v>
          </cell>
          <cell r="B200" t="str">
            <v>Chicago Heights SD 170</v>
          </cell>
          <cell r="C200">
            <v>856.5</v>
          </cell>
          <cell r="D200">
            <v>885.5</v>
          </cell>
          <cell r="E200">
            <v>865</v>
          </cell>
          <cell r="F200"/>
          <cell r="G200">
            <v>869</v>
          </cell>
          <cell r="H200"/>
          <cell r="I200">
            <v>869</v>
          </cell>
          <cell r="J200" t="str">
            <v>Avg</v>
          </cell>
        </row>
        <row r="201">
          <cell r="A201" t="str">
            <v>0701617100200</v>
          </cell>
          <cell r="B201" t="str">
            <v>Sunnybrook SD 171</v>
          </cell>
          <cell r="C201">
            <v>134.5</v>
          </cell>
          <cell r="D201">
            <v>141.5</v>
          </cell>
          <cell r="E201">
            <v>136</v>
          </cell>
          <cell r="F201"/>
          <cell r="G201">
            <v>137.33000000000001</v>
          </cell>
          <cell r="H201"/>
          <cell r="I201">
            <v>137.33000000000001</v>
          </cell>
          <cell r="J201" t="str">
            <v>Avg</v>
          </cell>
        </row>
        <row r="202">
          <cell r="A202" t="str">
            <v>0701617200200</v>
          </cell>
          <cell r="B202" t="str">
            <v>Sandridge SD 172</v>
          </cell>
          <cell r="C202">
            <v>29.5</v>
          </cell>
          <cell r="D202">
            <v>34.5</v>
          </cell>
          <cell r="E202">
            <v>30</v>
          </cell>
          <cell r="F202"/>
          <cell r="G202">
            <v>31.33</v>
          </cell>
          <cell r="H202"/>
          <cell r="I202">
            <v>31.33</v>
          </cell>
          <cell r="J202" t="str">
            <v>Avg</v>
          </cell>
        </row>
        <row r="203">
          <cell r="A203" t="str">
            <v>0701619400200</v>
          </cell>
          <cell r="B203" t="str">
            <v>Steger SD 194</v>
          </cell>
          <cell r="C203">
            <v>123.5</v>
          </cell>
          <cell r="D203">
            <v>137.5</v>
          </cell>
          <cell r="E203">
            <v>158.5</v>
          </cell>
          <cell r="F203"/>
          <cell r="G203">
            <v>139.83000000000001</v>
          </cell>
          <cell r="H203"/>
          <cell r="I203">
            <v>158.5</v>
          </cell>
          <cell r="J203" t="str">
            <v>CY</v>
          </cell>
        </row>
        <row r="204">
          <cell r="A204" t="str">
            <v>0701620501700</v>
          </cell>
          <cell r="B204" t="str">
            <v>Thornton Twp HSD 205</v>
          </cell>
          <cell r="C204">
            <v>341</v>
          </cell>
          <cell r="D204">
            <v>341.5</v>
          </cell>
          <cell r="E204">
            <v>397</v>
          </cell>
          <cell r="F204"/>
          <cell r="G204">
            <v>359.83</v>
          </cell>
          <cell r="H204"/>
          <cell r="I204">
            <v>397</v>
          </cell>
          <cell r="J204" t="str">
            <v>CY</v>
          </cell>
        </row>
        <row r="205">
          <cell r="A205" t="str">
            <v>0701620601700</v>
          </cell>
          <cell r="B205" t="str">
            <v>Bloom Twp HSD 206</v>
          </cell>
          <cell r="C205">
            <v>438</v>
          </cell>
          <cell r="D205">
            <v>440</v>
          </cell>
          <cell r="E205">
            <v>460</v>
          </cell>
          <cell r="F205"/>
          <cell r="G205">
            <v>446</v>
          </cell>
          <cell r="H205"/>
          <cell r="I205">
            <v>460</v>
          </cell>
          <cell r="J205" t="str">
            <v>CY</v>
          </cell>
        </row>
        <row r="206">
          <cell r="A206" t="str">
            <v>0701621001700</v>
          </cell>
          <cell r="B206" t="str">
            <v>Lemont Twp HSD 210</v>
          </cell>
          <cell r="C206">
            <v>35</v>
          </cell>
          <cell r="D206">
            <v>35</v>
          </cell>
          <cell r="E206">
            <v>45.5</v>
          </cell>
          <cell r="F206"/>
          <cell r="G206">
            <v>38.5</v>
          </cell>
          <cell r="H206"/>
          <cell r="I206">
            <v>45.5</v>
          </cell>
          <cell r="J206" t="str">
            <v>CY</v>
          </cell>
        </row>
        <row r="207">
          <cell r="A207" t="str">
            <v>0701621501700</v>
          </cell>
          <cell r="B207" t="str">
            <v>Thornton Fractional Twp HSD 215</v>
          </cell>
          <cell r="C207">
            <v>113.5</v>
          </cell>
          <cell r="D207">
            <v>154.5</v>
          </cell>
          <cell r="E207">
            <v>168</v>
          </cell>
          <cell r="F207"/>
          <cell r="G207">
            <v>145.33000000000001</v>
          </cell>
          <cell r="H207"/>
          <cell r="I207">
            <v>168</v>
          </cell>
          <cell r="J207" t="str">
            <v>CY</v>
          </cell>
        </row>
        <row r="208">
          <cell r="A208" t="str">
            <v>0701621701600</v>
          </cell>
          <cell r="B208" t="str">
            <v>Argo CHSD 217</v>
          </cell>
          <cell r="C208">
            <v>244</v>
          </cell>
          <cell r="D208">
            <v>293.5</v>
          </cell>
          <cell r="E208">
            <v>327</v>
          </cell>
          <cell r="F208"/>
          <cell r="G208">
            <v>288.16000000000003</v>
          </cell>
          <cell r="H208"/>
          <cell r="I208">
            <v>327</v>
          </cell>
          <cell r="J208" t="str">
            <v>CY</v>
          </cell>
        </row>
        <row r="209">
          <cell r="A209" t="str">
            <v>0701621801600</v>
          </cell>
          <cell r="B209" t="str">
            <v>CHSD 218</v>
          </cell>
          <cell r="C209">
            <v>505.5</v>
          </cell>
          <cell r="D209">
            <v>569.5</v>
          </cell>
          <cell r="E209">
            <v>658</v>
          </cell>
          <cell r="F209"/>
          <cell r="G209">
            <v>577.66</v>
          </cell>
          <cell r="H209"/>
          <cell r="I209">
            <v>658</v>
          </cell>
          <cell r="J209" t="str">
            <v>CY</v>
          </cell>
        </row>
        <row r="210">
          <cell r="A210" t="str">
            <v>0701622001700</v>
          </cell>
          <cell r="B210" t="str">
            <v>Reavis Twp HSD 220</v>
          </cell>
          <cell r="C210">
            <v>325</v>
          </cell>
          <cell r="D210">
            <v>377</v>
          </cell>
          <cell r="E210">
            <v>431.5</v>
          </cell>
          <cell r="F210"/>
          <cell r="G210">
            <v>377.83</v>
          </cell>
          <cell r="H210"/>
          <cell r="I210">
            <v>431.5</v>
          </cell>
          <cell r="J210" t="str">
            <v>CY</v>
          </cell>
        </row>
        <row r="211">
          <cell r="A211" t="str">
            <v>0701622701700</v>
          </cell>
          <cell r="B211" t="str">
            <v>Rich Twp HSD 227</v>
          </cell>
          <cell r="C211">
            <v>116</v>
          </cell>
          <cell r="D211">
            <v>167</v>
          </cell>
          <cell r="E211">
            <v>185.5</v>
          </cell>
          <cell r="F211"/>
          <cell r="G211">
            <v>156.16</v>
          </cell>
          <cell r="H211"/>
          <cell r="I211">
            <v>185.5</v>
          </cell>
          <cell r="J211" t="str">
            <v>CY</v>
          </cell>
        </row>
        <row r="212">
          <cell r="A212" t="str">
            <v>0701622801600</v>
          </cell>
          <cell r="B212" t="str">
            <v>Bremen CHSD 228</v>
          </cell>
          <cell r="C212">
            <v>224</v>
          </cell>
          <cell r="D212">
            <v>289.5</v>
          </cell>
          <cell r="E212">
            <v>339</v>
          </cell>
          <cell r="F212"/>
          <cell r="G212">
            <v>284.16000000000003</v>
          </cell>
          <cell r="H212"/>
          <cell r="I212">
            <v>339</v>
          </cell>
          <cell r="J212" t="str">
            <v>CY</v>
          </cell>
        </row>
        <row r="213">
          <cell r="A213" t="str">
            <v>0701622901600</v>
          </cell>
          <cell r="B213" t="str">
            <v>Oak Lawn CHSD 229</v>
          </cell>
          <cell r="C213">
            <v>136.5</v>
          </cell>
          <cell r="D213">
            <v>187</v>
          </cell>
          <cell r="E213">
            <v>218</v>
          </cell>
          <cell r="F213"/>
          <cell r="G213">
            <v>180.5</v>
          </cell>
          <cell r="H213"/>
          <cell r="I213">
            <v>218</v>
          </cell>
          <cell r="J213" t="str">
            <v>CY</v>
          </cell>
        </row>
        <row r="214">
          <cell r="A214" t="str">
            <v>0701623001300</v>
          </cell>
          <cell r="B214" t="str">
            <v>Cons HSD 230</v>
          </cell>
          <cell r="C214">
            <v>380.5</v>
          </cell>
          <cell r="D214">
            <v>434</v>
          </cell>
          <cell r="E214">
            <v>502.5</v>
          </cell>
          <cell r="F214"/>
          <cell r="G214">
            <v>439</v>
          </cell>
          <cell r="H214"/>
          <cell r="I214">
            <v>502.5</v>
          </cell>
          <cell r="J214" t="str">
            <v>CY</v>
          </cell>
        </row>
        <row r="215">
          <cell r="A215" t="str">
            <v>0701623101600</v>
          </cell>
          <cell r="B215" t="str">
            <v>Evergreen Park CHSD 231</v>
          </cell>
          <cell r="C215">
            <v>27.5</v>
          </cell>
          <cell r="D215">
            <v>40.5</v>
          </cell>
          <cell r="E215">
            <v>43</v>
          </cell>
          <cell r="F215"/>
          <cell r="G215">
            <v>37</v>
          </cell>
          <cell r="H215"/>
          <cell r="I215">
            <v>43</v>
          </cell>
          <cell r="J215" t="str">
            <v>CY</v>
          </cell>
        </row>
        <row r="216">
          <cell r="A216" t="str">
            <v>0701623301600</v>
          </cell>
          <cell r="B216" t="str">
            <v>Homewood Flossmoor CHSD 233</v>
          </cell>
          <cell r="C216">
            <v>5</v>
          </cell>
          <cell r="D216">
            <v>4.5</v>
          </cell>
          <cell r="E216">
            <v>9</v>
          </cell>
          <cell r="F216"/>
          <cell r="G216">
            <v>6.16</v>
          </cell>
          <cell r="H216"/>
          <cell r="I216">
            <v>9</v>
          </cell>
          <cell r="J216" t="str">
            <v>CY</v>
          </cell>
        </row>
        <row r="217">
          <cell r="A217" t="str">
            <v>0800000000092</v>
          </cell>
          <cell r="B217" t="str">
            <v>ALT SCH-CAROLL/JODAVIESS/STEPHENS</v>
          </cell>
          <cell r="C217">
            <v>2</v>
          </cell>
          <cell r="D217">
            <v>3</v>
          </cell>
          <cell r="E217">
            <v>0</v>
          </cell>
          <cell r="F217"/>
          <cell r="G217">
            <v>1.66</v>
          </cell>
          <cell r="H217"/>
          <cell r="I217">
            <v>1.66</v>
          </cell>
          <cell r="J217" t="str">
            <v>Avg</v>
          </cell>
        </row>
        <row r="218">
          <cell r="A218" t="str">
            <v>0800000000093</v>
          </cell>
          <cell r="B218" t="str">
            <v>SAFE SCH-CARROLL/JO DAVIESS/STEPH</v>
          </cell>
          <cell r="C218">
            <v>0</v>
          </cell>
          <cell r="D218">
            <v>1</v>
          </cell>
          <cell r="E218">
            <v>2</v>
          </cell>
          <cell r="F218"/>
          <cell r="G218">
            <v>1</v>
          </cell>
          <cell r="H218"/>
          <cell r="I218">
            <v>2</v>
          </cell>
          <cell r="J218" t="str">
            <v>CY</v>
          </cell>
        </row>
        <row r="219">
          <cell r="A219" t="str">
            <v>0800830802600</v>
          </cell>
          <cell r="B219" t="str">
            <v>Eastland CUSD 308</v>
          </cell>
          <cell r="C219">
            <v>0</v>
          </cell>
          <cell r="D219">
            <v>0</v>
          </cell>
          <cell r="E219">
            <v>0</v>
          </cell>
          <cell r="F219"/>
          <cell r="G219">
            <v>0</v>
          </cell>
          <cell r="H219"/>
          <cell r="I219">
            <v>0</v>
          </cell>
          <cell r="J219" t="str">
            <v>CY</v>
          </cell>
        </row>
        <row r="220">
          <cell r="A220" t="str">
            <v>0800831402600</v>
          </cell>
          <cell r="B220" t="str">
            <v>West Carroll CUSD 314</v>
          </cell>
          <cell r="C220">
            <v>0</v>
          </cell>
          <cell r="D220">
            <v>0</v>
          </cell>
          <cell r="E220">
            <v>0</v>
          </cell>
          <cell r="F220"/>
          <cell r="G220">
            <v>0</v>
          </cell>
          <cell r="H220"/>
          <cell r="I220">
            <v>0</v>
          </cell>
          <cell r="J220" t="str">
            <v>CY</v>
          </cell>
        </row>
        <row r="221">
          <cell r="A221" t="str">
            <v>0800839902600</v>
          </cell>
          <cell r="B221" t="str">
            <v>Chadwick-Milledgeville CUSD 399</v>
          </cell>
          <cell r="C221">
            <v>0</v>
          </cell>
          <cell r="D221">
            <v>0</v>
          </cell>
          <cell r="E221">
            <v>0</v>
          </cell>
          <cell r="F221"/>
          <cell r="G221">
            <v>0</v>
          </cell>
          <cell r="H221"/>
          <cell r="I221">
            <v>0</v>
          </cell>
          <cell r="J221" t="str">
            <v>CY</v>
          </cell>
        </row>
        <row r="222">
          <cell r="A222" t="str">
            <v>0804311902200</v>
          </cell>
          <cell r="B222" t="str">
            <v>East Dubuque USD 119</v>
          </cell>
          <cell r="C222">
            <v>15</v>
          </cell>
          <cell r="D222">
            <v>20.5</v>
          </cell>
          <cell r="E222">
            <v>16</v>
          </cell>
          <cell r="F222"/>
          <cell r="G222">
            <v>17.16</v>
          </cell>
          <cell r="H222"/>
          <cell r="I222">
            <v>17.16</v>
          </cell>
          <cell r="J222" t="str">
            <v>Avg</v>
          </cell>
        </row>
        <row r="223">
          <cell r="A223" t="str">
            <v>0804312002200</v>
          </cell>
          <cell r="B223" t="str">
            <v>Galena USD 120</v>
          </cell>
          <cell r="C223">
            <v>62.5</v>
          </cell>
          <cell r="D223">
            <v>58.5</v>
          </cell>
          <cell r="E223">
            <v>58.5</v>
          </cell>
          <cell r="F223"/>
          <cell r="G223">
            <v>59.83</v>
          </cell>
          <cell r="H223"/>
          <cell r="I223">
            <v>59.83</v>
          </cell>
          <cell r="J223" t="str">
            <v>Avg</v>
          </cell>
        </row>
        <row r="224">
          <cell r="A224" t="str">
            <v>0804320502600</v>
          </cell>
          <cell r="B224" t="str">
            <v>Warren CUSD 205</v>
          </cell>
          <cell r="C224">
            <v>0.5</v>
          </cell>
          <cell r="D224">
            <v>0.5</v>
          </cell>
          <cell r="E224">
            <v>0</v>
          </cell>
          <cell r="F224"/>
          <cell r="G224">
            <v>0.33</v>
          </cell>
          <cell r="H224"/>
          <cell r="I224">
            <v>0.33</v>
          </cell>
          <cell r="J224" t="str">
            <v>Avg</v>
          </cell>
        </row>
        <row r="225">
          <cell r="A225" t="str">
            <v>0804320602600</v>
          </cell>
          <cell r="B225" t="str">
            <v>Stockton CUSD 206</v>
          </cell>
          <cell r="C225">
            <v>3.5</v>
          </cell>
          <cell r="D225">
            <v>3</v>
          </cell>
          <cell r="E225">
            <v>3.5</v>
          </cell>
          <cell r="F225"/>
          <cell r="G225">
            <v>3.33</v>
          </cell>
          <cell r="H225"/>
          <cell r="I225">
            <v>3.5</v>
          </cell>
          <cell r="J225" t="str">
            <v>CY</v>
          </cell>
        </row>
        <row r="226">
          <cell r="A226" t="str">
            <v>0804321002600</v>
          </cell>
          <cell r="B226" t="str">
            <v>River Ridge CUSD 210</v>
          </cell>
          <cell r="C226">
            <v>6</v>
          </cell>
          <cell r="D226">
            <v>5.5</v>
          </cell>
          <cell r="E226">
            <v>4.5</v>
          </cell>
          <cell r="F226"/>
          <cell r="G226">
            <v>5.33</v>
          </cell>
          <cell r="H226"/>
          <cell r="I226">
            <v>5.33</v>
          </cell>
          <cell r="J226" t="str">
            <v>Avg</v>
          </cell>
        </row>
        <row r="227">
          <cell r="A227" t="str">
            <v>0804321102600</v>
          </cell>
          <cell r="B227" t="str">
            <v>Scales Mound CUSD 211</v>
          </cell>
          <cell r="C227">
            <v>1</v>
          </cell>
          <cell r="D227">
            <v>0</v>
          </cell>
          <cell r="E227">
            <v>0</v>
          </cell>
          <cell r="F227"/>
          <cell r="G227">
            <v>0.33</v>
          </cell>
          <cell r="H227"/>
          <cell r="I227">
            <v>0.33</v>
          </cell>
          <cell r="J227" t="str">
            <v>Avg</v>
          </cell>
        </row>
        <row r="228">
          <cell r="A228" t="str">
            <v>0808914502200</v>
          </cell>
          <cell r="B228" t="str">
            <v>Freeport SD 145</v>
          </cell>
          <cell r="C228">
            <v>218</v>
          </cell>
          <cell r="D228">
            <v>236.5</v>
          </cell>
          <cell r="E228">
            <v>234</v>
          </cell>
          <cell r="F228"/>
          <cell r="G228">
            <v>229.5</v>
          </cell>
          <cell r="H228"/>
          <cell r="I228">
            <v>234</v>
          </cell>
          <cell r="J228" t="str">
            <v>CY</v>
          </cell>
        </row>
        <row r="229">
          <cell r="A229" t="str">
            <v>0808920002600</v>
          </cell>
          <cell r="B229" t="str">
            <v>Pearl City CUSD 200</v>
          </cell>
          <cell r="C229">
            <v>0</v>
          </cell>
          <cell r="D229">
            <v>12.5</v>
          </cell>
          <cell r="E229">
            <v>19</v>
          </cell>
          <cell r="F229"/>
          <cell r="G229">
            <v>10.5</v>
          </cell>
          <cell r="H229"/>
          <cell r="I229">
            <v>19</v>
          </cell>
          <cell r="J229" t="str">
            <v>CY</v>
          </cell>
        </row>
        <row r="230">
          <cell r="A230" t="str">
            <v>0808920102600</v>
          </cell>
          <cell r="B230" t="str">
            <v>Dakota CUSD 201</v>
          </cell>
          <cell r="C230">
            <v>0</v>
          </cell>
          <cell r="D230">
            <v>0</v>
          </cell>
          <cell r="E230">
            <v>0</v>
          </cell>
          <cell r="F230"/>
          <cell r="G230">
            <v>0</v>
          </cell>
          <cell r="H230"/>
          <cell r="I230">
            <v>0</v>
          </cell>
          <cell r="J230" t="str">
            <v>CY</v>
          </cell>
        </row>
        <row r="231">
          <cell r="A231" t="str">
            <v>0808920202600</v>
          </cell>
          <cell r="B231" t="str">
            <v>Lena Winslow CUSD 202</v>
          </cell>
          <cell r="C231">
            <v>21.5</v>
          </cell>
          <cell r="D231">
            <v>22</v>
          </cell>
          <cell r="E231">
            <v>23</v>
          </cell>
          <cell r="F231"/>
          <cell r="G231">
            <v>22.16</v>
          </cell>
          <cell r="H231"/>
          <cell r="I231">
            <v>23</v>
          </cell>
          <cell r="J231" t="str">
            <v>CY</v>
          </cell>
        </row>
        <row r="232">
          <cell r="A232" t="str">
            <v>0808920302600</v>
          </cell>
          <cell r="B232" t="str">
            <v>Orangeville CUSD 203</v>
          </cell>
          <cell r="C232">
            <v>0</v>
          </cell>
          <cell r="D232">
            <v>0</v>
          </cell>
          <cell r="E232">
            <v>0</v>
          </cell>
          <cell r="F232"/>
          <cell r="G232">
            <v>0</v>
          </cell>
          <cell r="H232"/>
          <cell r="I232">
            <v>0</v>
          </cell>
          <cell r="J232" t="str">
            <v>CY</v>
          </cell>
        </row>
        <row r="233">
          <cell r="A233" t="str">
            <v>0900000000092</v>
          </cell>
          <cell r="B233" t="str">
            <v>Champaign/Ford ROE TAOEP</v>
          </cell>
          <cell r="C233">
            <v>0</v>
          </cell>
          <cell r="D233">
            <v>0</v>
          </cell>
          <cell r="E233">
            <v>0</v>
          </cell>
          <cell r="F233"/>
          <cell r="G233">
            <v>0</v>
          </cell>
          <cell r="H233"/>
          <cell r="I233">
            <v>0</v>
          </cell>
          <cell r="J233" t="str">
            <v>CY</v>
          </cell>
        </row>
        <row r="234">
          <cell r="A234" t="str">
            <v>0900000000093</v>
          </cell>
          <cell r="B234" t="str">
            <v>SAFE SCH-CHAMPAIGN/FORD ROE</v>
          </cell>
          <cell r="C234">
            <v>4</v>
          </cell>
          <cell r="D234">
            <v>5</v>
          </cell>
          <cell r="E234">
            <v>3</v>
          </cell>
          <cell r="F234"/>
          <cell r="G234">
            <v>4</v>
          </cell>
          <cell r="H234"/>
          <cell r="I234">
            <v>4</v>
          </cell>
          <cell r="J234" t="str">
            <v>Avg</v>
          </cell>
        </row>
        <row r="235">
          <cell r="A235" t="str">
            <v>0901000102600</v>
          </cell>
          <cell r="B235" t="str">
            <v>Fisher CUSD 1</v>
          </cell>
          <cell r="C235">
            <v>0</v>
          </cell>
          <cell r="D235">
            <v>0</v>
          </cell>
          <cell r="E235">
            <v>0</v>
          </cell>
          <cell r="F235"/>
          <cell r="G235">
            <v>0</v>
          </cell>
          <cell r="H235"/>
          <cell r="I235">
            <v>0</v>
          </cell>
          <cell r="J235" t="str">
            <v>CY</v>
          </cell>
        </row>
        <row r="236">
          <cell r="A236" t="str">
            <v>0901000302600</v>
          </cell>
          <cell r="B236" t="str">
            <v>Mahomet-Seymour CUSD 3</v>
          </cell>
          <cell r="C236">
            <v>37</v>
          </cell>
          <cell r="D236">
            <v>52</v>
          </cell>
          <cell r="E236">
            <v>45</v>
          </cell>
          <cell r="F236"/>
          <cell r="G236">
            <v>44.66</v>
          </cell>
          <cell r="H236"/>
          <cell r="I236">
            <v>45</v>
          </cell>
          <cell r="J236" t="str">
            <v>CY</v>
          </cell>
        </row>
        <row r="237">
          <cell r="A237" t="str">
            <v>0901000402600</v>
          </cell>
          <cell r="B237" t="str">
            <v>Champaign CUSD 4</v>
          </cell>
          <cell r="C237">
            <v>1213</v>
          </cell>
          <cell r="D237">
            <v>1325</v>
          </cell>
          <cell r="E237">
            <v>1461</v>
          </cell>
          <cell r="F237"/>
          <cell r="G237">
            <v>1333</v>
          </cell>
          <cell r="H237"/>
          <cell r="I237">
            <v>1461</v>
          </cell>
          <cell r="J237" t="str">
            <v>CY</v>
          </cell>
        </row>
        <row r="238">
          <cell r="A238" t="str">
            <v>0901000702600</v>
          </cell>
          <cell r="B238" t="str">
            <v>Tolono CUSD 7</v>
          </cell>
          <cell r="C238">
            <v>6.5</v>
          </cell>
          <cell r="D238">
            <v>5</v>
          </cell>
          <cell r="E238">
            <v>5</v>
          </cell>
          <cell r="F238"/>
          <cell r="G238">
            <v>5.5</v>
          </cell>
          <cell r="H238"/>
          <cell r="I238">
            <v>5.5</v>
          </cell>
          <cell r="J238" t="str">
            <v>Avg</v>
          </cell>
        </row>
        <row r="239">
          <cell r="A239" t="str">
            <v>0901000802600</v>
          </cell>
          <cell r="B239" t="str">
            <v>Heritage CUSD 8</v>
          </cell>
          <cell r="C239">
            <v>0</v>
          </cell>
          <cell r="D239">
            <v>0</v>
          </cell>
          <cell r="E239">
            <v>0</v>
          </cell>
          <cell r="F239"/>
          <cell r="G239">
            <v>0</v>
          </cell>
          <cell r="H239"/>
          <cell r="I239">
            <v>0</v>
          </cell>
          <cell r="J239" t="str">
            <v>CY</v>
          </cell>
        </row>
        <row r="240">
          <cell r="A240" t="str">
            <v>0901011602200</v>
          </cell>
          <cell r="B240" t="str">
            <v>Urbana SD 116</v>
          </cell>
          <cell r="C240">
            <v>807.5</v>
          </cell>
          <cell r="D240">
            <v>775</v>
          </cell>
          <cell r="E240">
            <v>869.5</v>
          </cell>
          <cell r="F240"/>
          <cell r="G240">
            <v>817.33</v>
          </cell>
          <cell r="H240"/>
          <cell r="I240">
            <v>869.5</v>
          </cell>
          <cell r="J240" t="str">
            <v>CY</v>
          </cell>
        </row>
        <row r="241">
          <cell r="A241" t="str">
            <v>0901013000400</v>
          </cell>
          <cell r="B241" t="str">
            <v>Thomasboro CCSD 130</v>
          </cell>
          <cell r="C241">
            <v>9</v>
          </cell>
          <cell r="D241">
            <v>11</v>
          </cell>
          <cell r="E241">
            <v>8.5</v>
          </cell>
          <cell r="F241"/>
          <cell r="G241">
            <v>9.5</v>
          </cell>
          <cell r="H241"/>
          <cell r="I241">
            <v>9.5</v>
          </cell>
          <cell r="J241" t="str">
            <v>Avg</v>
          </cell>
        </row>
        <row r="242">
          <cell r="A242" t="str">
            <v>0901013700200</v>
          </cell>
          <cell r="B242" t="str">
            <v>Rantoul City SD 137</v>
          </cell>
          <cell r="C242">
            <v>351</v>
          </cell>
          <cell r="D242">
            <v>372</v>
          </cell>
          <cell r="E242">
            <v>375.5</v>
          </cell>
          <cell r="F242"/>
          <cell r="G242">
            <v>366.16</v>
          </cell>
          <cell r="H242"/>
          <cell r="I242">
            <v>375.5</v>
          </cell>
          <cell r="J242" t="str">
            <v>CY</v>
          </cell>
        </row>
        <row r="243">
          <cell r="A243" t="str">
            <v>0901014200400</v>
          </cell>
          <cell r="B243" t="str">
            <v>Ludlow CCSD 142</v>
          </cell>
          <cell r="C243">
            <v>17</v>
          </cell>
          <cell r="D243">
            <v>16</v>
          </cell>
          <cell r="E243">
            <v>2</v>
          </cell>
          <cell r="F243"/>
          <cell r="G243">
            <v>11.66</v>
          </cell>
          <cell r="H243"/>
          <cell r="I243">
            <v>11.66</v>
          </cell>
          <cell r="J243" t="str">
            <v>Avg</v>
          </cell>
        </row>
        <row r="244">
          <cell r="A244" t="str">
            <v>0901016900400</v>
          </cell>
          <cell r="B244" t="str">
            <v>St Joseph CCSD 169</v>
          </cell>
          <cell r="C244">
            <v>1</v>
          </cell>
          <cell r="D244">
            <v>4</v>
          </cell>
          <cell r="E244">
            <v>8</v>
          </cell>
          <cell r="F244"/>
          <cell r="G244">
            <v>4.33</v>
          </cell>
          <cell r="H244"/>
          <cell r="I244">
            <v>8</v>
          </cell>
          <cell r="J244" t="str">
            <v>CY</v>
          </cell>
        </row>
        <row r="245">
          <cell r="A245" t="str">
            <v>0901018800400</v>
          </cell>
          <cell r="B245" t="str">
            <v>Gifford CCSD 188</v>
          </cell>
          <cell r="C245">
            <v>0</v>
          </cell>
          <cell r="D245">
            <v>0</v>
          </cell>
          <cell r="E245">
            <v>0</v>
          </cell>
          <cell r="F245"/>
          <cell r="G245">
            <v>0</v>
          </cell>
          <cell r="H245"/>
          <cell r="I245">
            <v>0</v>
          </cell>
          <cell r="J245" t="str">
            <v>CY</v>
          </cell>
        </row>
        <row r="246">
          <cell r="A246" t="str">
            <v>0901019301700</v>
          </cell>
          <cell r="B246" t="str">
            <v>Rantoul Township HSD 193</v>
          </cell>
          <cell r="C246">
            <v>110.5</v>
          </cell>
          <cell r="D246">
            <v>130</v>
          </cell>
          <cell r="E246">
            <v>143</v>
          </cell>
          <cell r="F246"/>
          <cell r="G246">
            <v>127.83</v>
          </cell>
          <cell r="H246"/>
          <cell r="I246">
            <v>143</v>
          </cell>
          <cell r="J246" t="str">
            <v>CY</v>
          </cell>
        </row>
        <row r="247">
          <cell r="A247" t="str">
            <v>0901019700400</v>
          </cell>
          <cell r="B247" t="str">
            <v>Prairieview-Ogden CCSD 197</v>
          </cell>
          <cell r="C247">
            <v>0</v>
          </cell>
          <cell r="D247">
            <v>2</v>
          </cell>
          <cell r="E247">
            <v>0</v>
          </cell>
          <cell r="F247"/>
          <cell r="G247">
            <v>0.66</v>
          </cell>
          <cell r="H247"/>
          <cell r="I247">
            <v>0.66</v>
          </cell>
          <cell r="J247" t="str">
            <v>Avg</v>
          </cell>
        </row>
        <row r="248">
          <cell r="A248" t="str">
            <v>0901030501600</v>
          </cell>
          <cell r="B248" t="str">
            <v>St Joseph Ogden CHSD 305</v>
          </cell>
          <cell r="C248">
            <v>0</v>
          </cell>
          <cell r="D248">
            <v>1</v>
          </cell>
          <cell r="E248">
            <v>0</v>
          </cell>
          <cell r="F248"/>
          <cell r="G248">
            <v>0.33</v>
          </cell>
          <cell r="H248"/>
          <cell r="I248">
            <v>0.33</v>
          </cell>
          <cell r="J248" t="str">
            <v>Avg</v>
          </cell>
        </row>
        <row r="249">
          <cell r="A249" t="str">
            <v>0902700502600</v>
          </cell>
          <cell r="B249" t="str">
            <v>Gibson City-Melvin-Sibley CUSD 5</v>
          </cell>
          <cell r="C249">
            <v>16</v>
          </cell>
          <cell r="D249">
            <v>21.5</v>
          </cell>
          <cell r="E249">
            <v>24</v>
          </cell>
          <cell r="F249"/>
          <cell r="G249">
            <v>20.5</v>
          </cell>
          <cell r="H249"/>
          <cell r="I249">
            <v>24</v>
          </cell>
          <cell r="J249" t="str">
            <v>CY</v>
          </cell>
        </row>
        <row r="250">
          <cell r="A250" t="str">
            <v>0902701002600</v>
          </cell>
          <cell r="B250" t="str">
            <v>Paxton-Buckley-Loda CUD 10</v>
          </cell>
          <cell r="C250">
            <v>22.5</v>
          </cell>
          <cell r="D250">
            <v>40</v>
          </cell>
          <cell r="E250">
            <v>41</v>
          </cell>
          <cell r="F250"/>
          <cell r="G250">
            <v>34.5</v>
          </cell>
          <cell r="H250"/>
          <cell r="I250">
            <v>41</v>
          </cell>
          <cell r="J250" t="str">
            <v>CY</v>
          </cell>
        </row>
        <row r="251">
          <cell r="A251" t="str">
            <v>1100000000092</v>
          </cell>
          <cell r="B251" t="str">
            <v>ALT SCH-CLK/CLS/CMBN/DGLAS/EDGR/M</v>
          </cell>
          <cell r="C251">
            <v>0</v>
          </cell>
          <cell r="D251">
            <v>0</v>
          </cell>
          <cell r="E251">
            <v>0</v>
          </cell>
          <cell r="F251"/>
          <cell r="G251">
            <v>0</v>
          </cell>
          <cell r="H251"/>
          <cell r="I251">
            <v>0</v>
          </cell>
          <cell r="J251" t="str">
            <v>CY</v>
          </cell>
        </row>
        <row r="252">
          <cell r="A252" t="str">
            <v>1100000000093</v>
          </cell>
          <cell r="B252" t="str">
            <v>SAFE SCH-CLK/CLS/CMBN/DGLAS/EDGR/</v>
          </cell>
          <cell r="C252">
            <v>0</v>
          </cell>
          <cell r="D252">
            <v>0</v>
          </cell>
          <cell r="E252">
            <v>2</v>
          </cell>
          <cell r="F252"/>
          <cell r="G252">
            <v>0.66</v>
          </cell>
          <cell r="H252"/>
          <cell r="I252">
            <v>2</v>
          </cell>
          <cell r="J252" t="str">
            <v>CY</v>
          </cell>
        </row>
        <row r="253">
          <cell r="A253" t="str">
            <v>11012002C2600</v>
          </cell>
          <cell r="B253" t="str">
            <v>Marshall CUSD 2C</v>
          </cell>
          <cell r="C253">
            <v>3</v>
          </cell>
          <cell r="D253">
            <v>6.5</v>
          </cell>
          <cell r="E253">
            <v>7</v>
          </cell>
          <cell r="F253"/>
          <cell r="G253">
            <v>5.5</v>
          </cell>
          <cell r="H253"/>
          <cell r="I253">
            <v>7</v>
          </cell>
          <cell r="J253" t="str">
            <v>CY</v>
          </cell>
        </row>
        <row r="254">
          <cell r="A254" t="str">
            <v>11012003C2600</v>
          </cell>
          <cell r="B254" t="str">
            <v>Martinsville CUSD 3C</v>
          </cell>
          <cell r="C254">
            <v>0</v>
          </cell>
          <cell r="D254">
            <v>0</v>
          </cell>
          <cell r="E254">
            <v>0</v>
          </cell>
          <cell r="F254"/>
          <cell r="G254">
            <v>0</v>
          </cell>
          <cell r="H254"/>
          <cell r="I254">
            <v>0</v>
          </cell>
          <cell r="J254" t="str">
            <v>CY</v>
          </cell>
        </row>
        <row r="255">
          <cell r="A255" t="str">
            <v>11012004C2600</v>
          </cell>
          <cell r="B255" t="str">
            <v>Casey-Westfield CUSD 4C</v>
          </cell>
          <cell r="C255">
            <v>4</v>
          </cell>
          <cell r="D255">
            <v>5</v>
          </cell>
          <cell r="E255">
            <v>4</v>
          </cell>
          <cell r="F255"/>
          <cell r="G255">
            <v>4.33</v>
          </cell>
          <cell r="H255"/>
          <cell r="I255">
            <v>4.33</v>
          </cell>
          <cell r="J255" t="str">
            <v>Avg</v>
          </cell>
        </row>
        <row r="256">
          <cell r="A256" t="str">
            <v>1101500102600</v>
          </cell>
          <cell r="B256" t="str">
            <v>Charleston CUSD 1</v>
          </cell>
          <cell r="C256">
            <v>25.5</v>
          </cell>
          <cell r="D256">
            <v>27.5</v>
          </cell>
          <cell r="E256">
            <v>44</v>
          </cell>
          <cell r="F256"/>
          <cell r="G256">
            <v>32.33</v>
          </cell>
          <cell r="H256"/>
          <cell r="I256">
            <v>44</v>
          </cell>
          <cell r="J256" t="str">
            <v>CY</v>
          </cell>
        </row>
        <row r="257">
          <cell r="A257" t="str">
            <v>1101500202600</v>
          </cell>
          <cell r="B257" t="str">
            <v>Mattoon CUSD 2</v>
          </cell>
          <cell r="C257">
            <v>5.5</v>
          </cell>
          <cell r="D257">
            <v>22</v>
          </cell>
          <cell r="E257">
            <v>28.5</v>
          </cell>
          <cell r="F257"/>
          <cell r="G257">
            <v>18.66</v>
          </cell>
          <cell r="H257"/>
          <cell r="I257">
            <v>28.5</v>
          </cell>
          <cell r="J257" t="str">
            <v>CY</v>
          </cell>
        </row>
        <row r="258">
          <cell r="A258" t="str">
            <v>1101500502600</v>
          </cell>
          <cell r="B258" t="str">
            <v>Oakland CUSD 5</v>
          </cell>
          <cell r="C258">
            <v>0</v>
          </cell>
          <cell r="D258">
            <v>0</v>
          </cell>
          <cell r="E258">
            <v>0</v>
          </cell>
          <cell r="F258"/>
          <cell r="G258">
            <v>0</v>
          </cell>
          <cell r="H258"/>
          <cell r="I258">
            <v>0</v>
          </cell>
          <cell r="J258" t="str">
            <v>CY</v>
          </cell>
        </row>
        <row r="259">
          <cell r="A259" t="str">
            <v>1101800302600</v>
          </cell>
          <cell r="B259" t="str">
            <v>Neoga CUSD 3</v>
          </cell>
          <cell r="C259">
            <v>1</v>
          </cell>
          <cell r="D259">
            <v>0</v>
          </cell>
          <cell r="E259">
            <v>0</v>
          </cell>
          <cell r="F259"/>
          <cell r="G259">
            <v>0.33</v>
          </cell>
          <cell r="H259"/>
          <cell r="I259">
            <v>0.33</v>
          </cell>
          <cell r="J259" t="str">
            <v>Avg</v>
          </cell>
        </row>
        <row r="260">
          <cell r="A260" t="str">
            <v>1101807702600</v>
          </cell>
          <cell r="B260" t="str">
            <v>Cumberland CUSD 77</v>
          </cell>
          <cell r="C260">
            <v>2</v>
          </cell>
          <cell r="D260">
            <v>2</v>
          </cell>
          <cell r="E260">
            <v>1</v>
          </cell>
          <cell r="F260"/>
          <cell r="G260">
            <v>1.66</v>
          </cell>
          <cell r="H260"/>
          <cell r="I260">
            <v>1.66</v>
          </cell>
          <cell r="J260" t="str">
            <v>Avg</v>
          </cell>
        </row>
        <row r="261">
          <cell r="A261" t="str">
            <v>1102130102600</v>
          </cell>
          <cell r="B261" t="str">
            <v>Tuscola CUSD 301</v>
          </cell>
          <cell r="C261">
            <v>0</v>
          </cell>
          <cell r="D261">
            <v>9.5</v>
          </cell>
          <cell r="E261">
            <v>1</v>
          </cell>
          <cell r="F261"/>
          <cell r="G261">
            <v>3.5</v>
          </cell>
          <cell r="H261"/>
          <cell r="I261">
            <v>3.5</v>
          </cell>
          <cell r="J261" t="str">
            <v>Avg</v>
          </cell>
        </row>
        <row r="262">
          <cell r="A262" t="str">
            <v>1102130202600</v>
          </cell>
          <cell r="B262" t="str">
            <v>Villa Grove CUSD 302</v>
          </cell>
          <cell r="C262">
            <v>11.5</v>
          </cell>
          <cell r="D262">
            <v>14.5</v>
          </cell>
          <cell r="E262">
            <v>15</v>
          </cell>
          <cell r="F262"/>
          <cell r="G262">
            <v>13.66</v>
          </cell>
          <cell r="H262"/>
          <cell r="I262">
            <v>15</v>
          </cell>
          <cell r="J262" t="str">
            <v>CY</v>
          </cell>
        </row>
        <row r="263">
          <cell r="A263" t="str">
            <v>1102130502600</v>
          </cell>
          <cell r="B263" t="str">
            <v>Arthur CUSD 305</v>
          </cell>
          <cell r="C263">
            <v>38.5</v>
          </cell>
          <cell r="D263">
            <v>33</v>
          </cell>
          <cell r="E263">
            <v>42</v>
          </cell>
          <cell r="F263"/>
          <cell r="G263">
            <v>37.83</v>
          </cell>
          <cell r="H263"/>
          <cell r="I263">
            <v>42</v>
          </cell>
          <cell r="J263" t="str">
            <v>CY</v>
          </cell>
        </row>
        <row r="264">
          <cell r="A264" t="str">
            <v>1102130602600</v>
          </cell>
          <cell r="B264" t="str">
            <v>Arcola CUSD 306</v>
          </cell>
          <cell r="C264">
            <v>106</v>
          </cell>
          <cell r="D264">
            <v>108.5</v>
          </cell>
          <cell r="E264">
            <v>115.5</v>
          </cell>
          <cell r="F264"/>
          <cell r="G264">
            <v>110</v>
          </cell>
          <cell r="H264"/>
          <cell r="I264">
            <v>115.5</v>
          </cell>
          <cell r="J264" t="str">
            <v>CY</v>
          </cell>
        </row>
        <row r="265">
          <cell r="A265" t="str">
            <v>1102300102600</v>
          </cell>
          <cell r="B265" t="str">
            <v>Shiloh CUSD 1</v>
          </cell>
          <cell r="C265">
            <v>0</v>
          </cell>
          <cell r="D265">
            <v>0</v>
          </cell>
          <cell r="E265">
            <v>0</v>
          </cell>
          <cell r="F265"/>
          <cell r="G265">
            <v>0</v>
          </cell>
          <cell r="H265"/>
          <cell r="I265">
            <v>0</v>
          </cell>
          <cell r="J265" t="str">
            <v>CY</v>
          </cell>
        </row>
        <row r="266">
          <cell r="A266" t="str">
            <v>1102300302600</v>
          </cell>
          <cell r="B266" t="str">
            <v>Kansas CUSD 3</v>
          </cell>
          <cell r="C266">
            <v>0</v>
          </cell>
          <cell r="D266">
            <v>0</v>
          </cell>
          <cell r="E266">
            <v>0</v>
          </cell>
          <cell r="F266"/>
          <cell r="G266">
            <v>0</v>
          </cell>
          <cell r="H266"/>
          <cell r="I266">
            <v>0</v>
          </cell>
          <cell r="J266" t="str">
            <v>CY</v>
          </cell>
        </row>
        <row r="267">
          <cell r="A267" t="str">
            <v>1102300402600</v>
          </cell>
          <cell r="B267" t="str">
            <v>Paris CUSD 4</v>
          </cell>
          <cell r="C267">
            <v>2</v>
          </cell>
          <cell r="D267">
            <v>0</v>
          </cell>
          <cell r="E267">
            <v>1</v>
          </cell>
          <cell r="F267"/>
          <cell r="G267">
            <v>1</v>
          </cell>
          <cell r="H267"/>
          <cell r="I267">
            <v>1</v>
          </cell>
          <cell r="J267" t="str">
            <v>CY</v>
          </cell>
        </row>
        <row r="268">
          <cell r="A268" t="str">
            <v>1102300602600</v>
          </cell>
          <cell r="B268" t="str">
            <v>Edgar County CUD 6</v>
          </cell>
          <cell r="C268">
            <v>0</v>
          </cell>
          <cell r="D268">
            <v>0</v>
          </cell>
          <cell r="E268">
            <v>0</v>
          </cell>
          <cell r="F268"/>
          <cell r="G268">
            <v>0</v>
          </cell>
          <cell r="H268"/>
          <cell r="I268">
            <v>0</v>
          </cell>
          <cell r="J268" t="str">
            <v>CY</v>
          </cell>
        </row>
        <row r="269">
          <cell r="A269" t="str">
            <v>1102309502500</v>
          </cell>
          <cell r="B269" t="str">
            <v>Paris-Union SD 95</v>
          </cell>
          <cell r="C269">
            <v>2.5</v>
          </cell>
          <cell r="D269">
            <v>0</v>
          </cell>
          <cell r="E269">
            <v>2</v>
          </cell>
          <cell r="F269"/>
          <cell r="G269">
            <v>1.5</v>
          </cell>
          <cell r="H269"/>
          <cell r="I269">
            <v>2</v>
          </cell>
          <cell r="J269" t="str">
            <v>CY</v>
          </cell>
        </row>
        <row r="270">
          <cell r="A270" t="str">
            <v>1107030002600</v>
          </cell>
          <cell r="B270" t="str">
            <v>Sullivan CUSD 300</v>
          </cell>
          <cell r="C270">
            <v>0.5</v>
          </cell>
          <cell r="D270">
            <v>0</v>
          </cell>
          <cell r="E270">
            <v>0.5</v>
          </cell>
          <cell r="F270"/>
          <cell r="G270">
            <v>0.33</v>
          </cell>
          <cell r="H270"/>
          <cell r="I270">
            <v>0.5</v>
          </cell>
          <cell r="J270" t="str">
            <v>CY</v>
          </cell>
        </row>
        <row r="271">
          <cell r="A271" t="str">
            <v>1107030202600</v>
          </cell>
          <cell r="B271" t="str">
            <v>Okaw Valley CUSD 302</v>
          </cell>
          <cell r="C271">
            <v>0</v>
          </cell>
          <cell r="D271">
            <v>0</v>
          </cell>
          <cell r="E271">
            <v>0</v>
          </cell>
          <cell r="F271"/>
          <cell r="G271">
            <v>0</v>
          </cell>
          <cell r="H271"/>
          <cell r="I271">
            <v>0</v>
          </cell>
          <cell r="J271" t="str">
            <v>CY</v>
          </cell>
        </row>
        <row r="272">
          <cell r="A272" t="str">
            <v>1108700102600</v>
          </cell>
          <cell r="B272" t="str">
            <v>Windsor CUSD 1</v>
          </cell>
          <cell r="C272">
            <v>0</v>
          </cell>
          <cell r="D272">
            <v>0</v>
          </cell>
          <cell r="E272">
            <v>1.5</v>
          </cell>
          <cell r="F272"/>
          <cell r="G272">
            <v>0.5</v>
          </cell>
          <cell r="H272"/>
          <cell r="I272">
            <v>1.5</v>
          </cell>
          <cell r="J272" t="str">
            <v>CY</v>
          </cell>
        </row>
        <row r="273">
          <cell r="A273" t="str">
            <v>11087003A2600</v>
          </cell>
          <cell r="B273" t="str">
            <v>Cowden-Herrick CUSD 3A</v>
          </cell>
          <cell r="C273">
            <v>0</v>
          </cell>
          <cell r="D273">
            <v>0</v>
          </cell>
          <cell r="E273">
            <v>0</v>
          </cell>
          <cell r="F273"/>
          <cell r="G273">
            <v>0</v>
          </cell>
          <cell r="H273"/>
          <cell r="I273">
            <v>0</v>
          </cell>
          <cell r="J273" t="str">
            <v>CY</v>
          </cell>
        </row>
        <row r="274">
          <cell r="A274" t="str">
            <v>1108700402600</v>
          </cell>
          <cell r="B274" t="str">
            <v>Shelbyville CUSD 4</v>
          </cell>
          <cell r="C274">
            <v>1</v>
          </cell>
          <cell r="D274">
            <v>0</v>
          </cell>
          <cell r="E274">
            <v>0</v>
          </cell>
          <cell r="F274"/>
          <cell r="G274">
            <v>0.33</v>
          </cell>
          <cell r="H274"/>
          <cell r="I274">
            <v>0.33</v>
          </cell>
          <cell r="J274" t="str">
            <v>Avg</v>
          </cell>
        </row>
        <row r="275">
          <cell r="A275" t="str">
            <v>11087005A2600</v>
          </cell>
          <cell r="B275" t="str">
            <v>Stewardson-Strasburg CUD 5A</v>
          </cell>
          <cell r="C275">
            <v>0</v>
          </cell>
          <cell r="D275">
            <v>0</v>
          </cell>
          <cell r="E275">
            <v>0</v>
          </cell>
          <cell r="F275"/>
          <cell r="G275">
            <v>0</v>
          </cell>
          <cell r="H275"/>
          <cell r="I275">
            <v>0</v>
          </cell>
          <cell r="J275" t="str">
            <v>CY</v>
          </cell>
        </row>
        <row r="276">
          <cell r="A276" t="str">
            <v>1108702102600</v>
          </cell>
          <cell r="B276" t="str">
            <v>Central A &amp; M CUD 21</v>
          </cell>
          <cell r="C276">
            <v>0</v>
          </cell>
          <cell r="D276">
            <v>0</v>
          </cell>
          <cell r="E276">
            <v>0</v>
          </cell>
          <cell r="F276"/>
          <cell r="G276">
            <v>0</v>
          </cell>
          <cell r="H276"/>
          <cell r="I276">
            <v>0</v>
          </cell>
          <cell r="J276" t="str">
            <v>CY</v>
          </cell>
        </row>
        <row r="277">
          <cell r="A277" t="str">
            <v>1200000000092</v>
          </cell>
          <cell r="B277" t="str">
            <v>ALT SCH-CLAY/CWFORD/JSPER/LWRNCE/</v>
          </cell>
          <cell r="C277">
            <v>0</v>
          </cell>
          <cell r="D277">
            <v>0</v>
          </cell>
          <cell r="E277">
            <v>0</v>
          </cell>
          <cell r="F277"/>
          <cell r="G277">
            <v>0</v>
          </cell>
          <cell r="H277"/>
          <cell r="I277">
            <v>0</v>
          </cell>
          <cell r="J277" t="str">
            <v>CY</v>
          </cell>
        </row>
        <row r="278">
          <cell r="A278" t="str">
            <v>1200000000093</v>
          </cell>
          <cell r="B278" t="str">
            <v>SAFE SCH-CLAY/CWFORD/JSPER/LWRNCE</v>
          </cell>
          <cell r="C278">
            <v>0</v>
          </cell>
          <cell r="D278">
            <v>0</v>
          </cell>
          <cell r="E278">
            <v>0</v>
          </cell>
          <cell r="F278"/>
          <cell r="G278">
            <v>0</v>
          </cell>
          <cell r="H278"/>
          <cell r="I278">
            <v>0</v>
          </cell>
          <cell r="J278" t="str">
            <v>CY</v>
          </cell>
        </row>
        <row r="279">
          <cell r="A279" t="str">
            <v>1201301002600</v>
          </cell>
          <cell r="B279" t="str">
            <v>Clay City CUSD 10</v>
          </cell>
          <cell r="C279">
            <v>0</v>
          </cell>
          <cell r="D279">
            <v>0</v>
          </cell>
          <cell r="E279">
            <v>0</v>
          </cell>
          <cell r="F279"/>
          <cell r="G279">
            <v>0</v>
          </cell>
          <cell r="H279"/>
          <cell r="I279">
            <v>0</v>
          </cell>
          <cell r="J279" t="str">
            <v>CY</v>
          </cell>
        </row>
        <row r="280">
          <cell r="A280" t="str">
            <v>1201302502600</v>
          </cell>
          <cell r="B280" t="str">
            <v>North Clay CUSD 25</v>
          </cell>
          <cell r="C280">
            <v>10.5</v>
          </cell>
          <cell r="D280">
            <v>7</v>
          </cell>
          <cell r="E280">
            <v>8.5</v>
          </cell>
          <cell r="F280"/>
          <cell r="G280">
            <v>8.66</v>
          </cell>
          <cell r="H280"/>
          <cell r="I280">
            <v>8.66</v>
          </cell>
          <cell r="J280" t="str">
            <v>Avg</v>
          </cell>
        </row>
        <row r="281">
          <cell r="A281" t="str">
            <v>1201303502600</v>
          </cell>
          <cell r="B281" t="str">
            <v>Flora CUSD 35</v>
          </cell>
          <cell r="C281">
            <v>0</v>
          </cell>
          <cell r="D281">
            <v>4</v>
          </cell>
          <cell r="E281">
            <v>4</v>
          </cell>
          <cell r="F281"/>
          <cell r="G281">
            <v>2.66</v>
          </cell>
          <cell r="H281"/>
          <cell r="I281">
            <v>4</v>
          </cell>
          <cell r="J281" t="str">
            <v>CY</v>
          </cell>
        </row>
        <row r="282">
          <cell r="A282" t="str">
            <v>1201700102600</v>
          </cell>
          <cell r="B282" t="str">
            <v>Hutsonville CUSD 1</v>
          </cell>
          <cell r="C282">
            <v>0</v>
          </cell>
          <cell r="D282">
            <v>0</v>
          </cell>
          <cell r="E282">
            <v>0</v>
          </cell>
          <cell r="F282"/>
          <cell r="G282">
            <v>0</v>
          </cell>
          <cell r="H282"/>
          <cell r="I282">
            <v>0</v>
          </cell>
          <cell r="J282" t="str">
            <v>CY</v>
          </cell>
        </row>
        <row r="283">
          <cell r="A283" t="str">
            <v>1201700202600</v>
          </cell>
          <cell r="B283" t="str">
            <v>Robinson CUSD 2</v>
          </cell>
          <cell r="C283">
            <v>1</v>
          </cell>
          <cell r="D283">
            <v>0</v>
          </cell>
          <cell r="E283">
            <v>0.5</v>
          </cell>
          <cell r="F283"/>
          <cell r="G283">
            <v>0.5</v>
          </cell>
          <cell r="H283"/>
          <cell r="I283">
            <v>0.5</v>
          </cell>
          <cell r="J283" t="str">
            <v>CY</v>
          </cell>
        </row>
        <row r="284">
          <cell r="A284" t="str">
            <v>1201700302600</v>
          </cell>
          <cell r="B284" t="str">
            <v>Palestine CUSD 3</v>
          </cell>
          <cell r="C284">
            <v>0</v>
          </cell>
          <cell r="D284">
            <v>0</v>
          </cell>
          <cell r="E284">
            <v>0</v>
          </cell>
          <cell r="F284"/>
          <cell r="G284">
            <v>0</v>
          </cell>
          <cell r="H284"/>
          <cell r="I284">
            <v>0</v>
          </cell>
          <cell r="J284" t="str">
            <v>CY</v>
          </cell>
        </row>
        <row r="285">
          <cell r="A285" t="str">
            <v>1201700402600</v>
          </cell>
          <cell r="B285" t="str">
            <v>Oblong CUSD 4</v>
          </cell>
          <cell r="C285">
            <v>0</v>
          </cell>
          <cell r="D285">
            <v>0</v>
          </cell>
          <cell r="E285">
            <v>0</v>
          </cell>
          <cell r="F285"/>
          <cell r="G285">
            <v>0</v>
          </cell>
          <cell r="H285"/>
          <cell r="I285">
            <v>0</v>
          </cell>
          <cell r="J285" t="str">
            <v>CY</v>
          </cell>
        </row>
        <row r="286">
          <cell r="A286" t="str">
            <v>1204000102600</v>
          </cell>
          <cell r="B286" t="str">
            <v>Jasper County CUD 1</v>
          </cell>
          <cell r="C286">
            <v>6.5</v>
          </cell>
          <cell r="D286">
            <v>7</v>
          </cell>
          <cell r="E286">
            <v>8</v>
          </cell>
          <cell r="F286"/>
          <cell r="G286">
            <v>7.16</v>
          </cell>
          <cell r="H286"/>
          <cell r="I286">
            <v>8</v>
          </cell>
          <cell r="J286" t="str">
            <v>CY</v>
          </cell>
        </row>
        <row r="287">
          <cell r="A287" t="str">
            <v>1205101002600</v>
          </cell>
          <cell r="B287" t="str">
            <v>Red Hill CUSD 10</v>
          </cell>
          <cell r="C287">
            <v>1</v>
          </cell>
          <cell r="D287">
            <v>0</v>
          </cell>
          <cell r="E287">
            <v>0</v>
          </cell>
          <cell r="F287"/>
          <cell r="G287">
            <v>0.33</v>
          </cell>
          <cell r="H287"/>
          <cell r="I287">
            <v>0.33</v>
          </cell>
          <cell r="J287" t="str">
            <v>Avg</v>
          </cell>
        </row>
        <row r="288">
          <cell r="A288" t="str">
            <v>1205102002600</v>
          </cell>
          <cell r="B288" t="str">
            <v>Lawrence County CUD 20</v>
          </cell>
          <cell r="C288">
            <v>8</v>
          </cell>
          <cell r="D288">
            <v>1</v>
          </cell>
          <cell r="E288">
            <v>3</v>
          </cell>
          <cell r="F288"/>
          <cell r="G288">
            <v>4</v>
          </cell>
          <cell r="H288"/>
          <cell r="I288">
            <v>4</v>
          </cell>
          <cell r="J288" t="str">
            <v>Avg</v>
          </cell>
        </row>
        <row r="289">
          <cell r="A289" t="str">
            <v>1208000102600</v>
          </cell>
          <cell r="B289" t="str">
            <v>Richland County CUSD 1</v>
          </cell>
          <cell r="C289">
            <v>6</v>
          </cell>
          <cell r="D289">
            <v>3</v>
          </cell>
          <cell r="E289">
            <v>13</v>
          </cell>
          <cell r="F289"/>
          <cell r="G289">
            <v>7.33</v>
          </cell>
          <cell r="H289"/>
          <cell r="I289">
            <v>13</v>
          </cell>
          <cell r="J289" t="str">
            <v>CY</v>
          </cell>
        </row>
        <row r="290">
          <cell r="A290" t="str">
            <v>1300000000092</v>
          </cell>
          <cell r="B290" t="str">
            <v>ALT SCH-CLINTON/MARION/WASHINGTON</v>
          </cell>
          <cell r="C290">
            <v>0</v>
          </cell>
          <cell r="D290">
            <v>0</v>
          </cell>
          <cell r="E290">
            <v>0</v>
          </cell>
          <cell r="F290"/>
          <cell r="G290">
            <v>0</v>
          </cell>
          <cell r="H290"/>
          <cell r="I290">
            <v>0</v>
          </cell>
          <cell r="J290" t="str">
            <v>CY</v>
          </cell>
        </row>
        <row r="291">
          <cell r="A291" t="str">
            <v>1300000000093</v>
          </cell>
          <cell r="B291" t="str">
            <v>SAFE SCH-CLINTON/MARION/WASHINGTO</v>
          </cell>
          <cell r="C291">
            <v>1</v>
          </cell>
          <cell r="D291">
            <v>0</v>
          </cell>
          <cell r="E291">
            <v>0</v>
          </cell>
          <cell r="F291"/>
          <cell r="G291">
            <v>0.33</v>
          </cell>
          <cell r="H291"/>
          <cell r="I291">
            <v>0.33</v>
          </cell>
          <cell r="J291" t="str">
            <v>Avg</v>
          </cell>
        </row>
        <row r="292">
          <cell r="A292" t="str">
            <v>1301400102600</v>
          </cell>
          <cell r="B292" t="str">
            <v>Carlyle CUSD 1</v>
          </cell>
          <cell r="C292">
            <v>1</v>
          </cell>
          <cell r="D292">
            <v>1</v>
          </cell>
          <cell r="E292">
            <v>0</v>
          </cell>
          <cell r="F292"/>
          <cell r="G292">
            <v>0.66</v>
          </cell>
          <cell r="H292"/>
          <cell r="I292">
            <v>0.66</v>
          </cell>
          <cell r="J292" t="str">
            <v>Avg</v>
          </cell>
        </row>
        <row r="293">
          <cell r="A293" t="str">
            <v>1301400302600</v>
          </cell>
          <cell r="B293" t="str">
            <v>Wesclin CUSD 3</v>
          </cell>
          <cell r="C293">
            <v>42</v>
          </cell>
          <cell r="D293">
            <v>48</v>
          </cell>
          <cell r="E293">
            <v>50</v>
          </cell>
          <cell r="F293"/>
          <cell r="G293">
            <v>46.66</v>
          </cell>
          <cell r="H293"/>
          <cell r="I293">
            <v>50</v>
          </cell>
          <cell r="J293" t="str">
            <v>CY</v>
          </cell>
        </row>
        <row r="294">
          <cell r="A294" t="str">
            <v>1301401200400</v>
          </cell>
          <cell r="B294" t="str">
            <v>Breese ESD 12</v>
          </cell>
          <cell r="C294">
            <v>33.5</v>
          </cell>
          <cell r="D294">
            <v>36.5</v>
          </cell>
          <cell r="E294">
            <v>36.5</v>
          </cell>
          <cell r="F294"/>
          <cell r="G294">
            <v>35.5</v>
          </cell>
          <cell r="H294"/>
          <cell r="I294">
            <v>36.5</v>
          </cell>
          <cell r="J294" t="str">
            <v>CY</v>
          </cell>
        </row>
        <row r="295">
          <cell r="A295" t="str">
            <v>1301402100200</v>
          </cell>
          <cell r="B295" t="str">
            <v>Aviston SD 21</v>
          </cell>
          <cell r="C295">
            <v>0</v>
          </cell>
          <cell r="D295">
            <v>0</v>
          </cell>
          <cell r="E295">
            <v>0</v>
          </cell>
          <cell r="F295"/>
          <cell r="G295">
            <v>0</v>
          </cell>
          <cell r="H295"/>
          <cell r="I295">
            <v>0</v>
          </cell>
          <cell r="J295" t="str">
            <v>CY</v>
          </cell>
        </row>
        <row r="296">
          <cell r="A296" t="str">
            <v>1301404600200</v>
          </cell>
          <cell r="B296" t="str">
            <v>Willow Grove SD 46</v>
          </cell>
          <cell r="C296">
            <v>0</v>
          </cell>
          <cell r="D296">
            <v>0</v>
          </cell>
          <cell r="E296">
            <v>1</v>
          </cell>
          <cell r="F296"/>
          <cell r="G296">
            <v>0.33</v>
          </cell>
          <cell r="H296"/>
          <cell r="I296">
            <v>1</v>
          </cell>
          <cell r="J296" t="str">
            <v>CY</v>
          </cell>
        </row>
        <row r="297">
          <cell r="A297" t="str">
            <v>1301405700200</v>
          </cell>
          <cell r="B297" t="str">
            <v>Bartelso SD 57</v>
          </cell>
          <cell r="C297">
            <v>0</v>
          </cell>
          <cell r="D297">
            <v>0</v>
          </cell>
          <cell r="E297">
            <v>0.5</v>
          </cell>
          <cell r="F297"/>
          <cell r="G297">
            <v>0.16</v>
          </cell>
          <cell r="H297"/>
          <cell r="I297">
            <v>0.5</v>
          </cell>
          <cell r="J297" t="str">
            <v>CY</v>
          </cell>
        </row>
        <row r="298">
          <cell r="A298" t="str">
            <v>1301406000200</v>
          </cell>
          <cell r="B298" t="str">
            <v>Germantown SD 60</v>
          </cell>
          <cell r="C298">
            <v>0</v>
          </cell>
          <cell r="D298">
            <v>0</v>
          </cell>
          <cell r="E298">
            <v>0</v>
          </cell>
          <cell r="F298"/>
          <cell r="G298">
            <v>0</v>
          </cell>
          <cell r="H298"/>
          <cell r="I298">
            <v>0</v>
          </cell>
          <cell r="J298" t="str">
            <v>CY</v>
          </cell>
        </row>
        <row r="299">
          <cell r="A299" t="str">
            <v>1301406200200</v>
          </cell>
          <cell r="B299" t="str">
            <v>Damiansville SD 62</v>
          </cell>
          <cell r="C299">
            <v>0</v>
          </cell>
          <cell r="D299">
            <v>0</v>
          </cell>
          <cell r="E299">
            <v>0</v>
          </cell>
          <cell r="F299"/>
          <cell r="G299">
            <v>0</v>
          </cell>
          <cell r="H299"/>
          <cell r="I299">
            <v>0</v>
          </cell>
          <cell r="J299" t="str">
            <v>CY</v>
          </cell>
        </row>
        <row r="300">
          <cell r="A300" t="str">
            <v>1301406300200</v>
          </cell>
          <cell r="B300" t="str">
            <v>Albers SD 63</v>
          </cell>
          <cell r="C300">
            <v>0</v>
          </cell>
          <cell r="D300">
            <v>0</v>
          </cell>
          <cell r="E300">
            <v>0</v>
          </cell>
          <cell r="F300"/>
          <cell r="G300">
            <v>0</v>
          </cell>
          <cell r="H300"/>
          <cell r="I300">
            <v>0</v>
          </cell>
          <cell r="J300" t="str">
            <v>CY</v>
          </cell>
        </row>
        <row r="301">
          <cell r="A301" t="str">
            <v>1301407101600</v>
          </cell>
          <cell r="B301" t="str">
            <v>Central CHSD 71</v>
          </cell>
          <cell r="C301">
            <v>2</v>
          </cell>
          <cell r="D301">
            <v>1</v>
          </cell>
          <cell r="E301">
            <v>0.5</v>
          </cell>
          <cell r="F301"/>
          <cell r="G301">
            <v>1.1599999999999999</v>
          </cell>
          <cell r="H301"/>
          <cell r="I301">
            <v>1.1599999999999999</v>
          </cell>
          <cell r="J301" t="str">
            <v>Avg</v>
          </cell>
        </row>
        <row r="302">
          <cell r="A302" t="str">
            <v>1301414150200</v>
          </cell>
          <cell r="B302" t="str">
            <v>St Rose SD 14-15</v>
          </cell>
          <cell r="C302">
            <v>0</v>
          </cell>
          <cell r="D302">
            <v>0</v>
          </cell>
          <cell r="E302">
            <v>0</v>
          </cell>
          <cell r="F302"/>
          <cell r="G302">
            <v>0</v>
          </cell>
          <cell r="H302"/>
          <cell r="I302">
            <v>0</v>
          </cell>
          <cell r="J302" t="str">
            <v>CY</v>
          </cell>
        </row>
        <row r="303">
          <cell r="A303" t="str">
            <v>1301418600200</v>
          </cell>
          <cell r="B303" t="str">
            <v>North Wamac SD 186</v>
          </cell>
          <cell r="C303">
            <v>0</v>
          </cell>
          <cell r="D303">
            <v>0</v>
          </cell>
          <cell r="E303">
            <v>0.5</v>
          </cell>
          <cell r="F303"/>
          <cell r="G303">
            <v>0.16</v>
          </cell>
          <cell r="H303"/>
          <cell r="I303">
            <v>0.5</v>
          </cell>
          <cell r="J303" t="str">
            <v>CY</v>
          </cell>
        </row>
        <row r="304">
          <cell r="A304" t="str">
            <v>1304100102600</v>
          </cell>
          <cell r="B304" t="str">
            <v>Waltonville CUSD 1</v>
          </cell>
          <cell r="C304">
            <v>0</v>
          </cell>
          <cell r="D304">
            <v>0</v>
          </cell>
          <cell r="E304">
            <v>0</v>
          </cell>
          <cell r="F304"/>
          <cell r="G304">
            <v>0</v>
          </cell>
          <cell r="H304"/>
          <cell r="I304">
            <v>0</v>
          </cell>
          <cell r="J304" t="str">
            <v>CY</v>
          </cell>
        </row>
        <row r="305">
          <cell r="A305" t="str">
            <v>1304100200400</v>
          </cell>
          <cell r="B305" t="str">
            <v>Rome CCSD 2</v>
          </cell>
          <cell r="C305">
            <v>0</v>
          </cell>
          <cell r="D305">
            <v>0</v>
          </cell>
          <cell r="E305">
            <v>0</v>
          </cell>
          <cell r="F305"/>
          <cell r="G305">
            <v>0</v>
          </cell>
          <cell r="H305"/>
          <cell r="I305">
            <v>0</v>
          </cell>
          <cell r="J305" t="str">
            <v>CY</v>
          </cell>
        </row>
        <row r="306">
          <cell r="A306" t="str">
            <v>1304100300400</v>
          </cell>
          <cell r="B306" t="str">
            <v>Field CCSD 3</v>
          </cell>
          <cell r="C306">
            <v>0</v>
          </cell>
          <cell r="D306">
            <v>0</v>
          </cell>
          <cell r="E306">
            <v>0</v>
          </cell>
          <cell r="F306"/>
          <cell r="G306">
            <v>0</v>
          </cell>
          <cell r="H306"/>
          <cell r="I306">
            <v>0</v>
          </cell>
          <cell r="J306" t="str">
            <v>CY</v>
          </cell>
        </row>
        <row r="307">
          <cell r="A307" t="str">
            <v>1304100500400</v>
          </cell>
          <cell r="B307" t="str">
            <v>Opdyke-Belle-Rive CCSD 5</v>
          </cell>
          <cell r="C307">
            <v>0</v>
          </cell>
          <cell r="D307">
            <v>0</v>
          </cell>
          <cell r="E307">
            <v>0</v>
          </cell>
          <cell r="F307"/>
          <cell r="G307">
            <v>0</v>
          </cell>
          <cell r="H307"/>
          <cell r="I307">
            <v>0</v>
          </cell>
          <cell r="J307" t="str">
            <v>CY</v>
          </cell>
        </row>
        <row r="308">
          <cell r="A308" t="str">
            <v>1304100600400</v>
          </cell>
          <cell r="B308" t="str">
            <v>Grand Prairie CCSD 6</v>
          </cell>
          <cell r="C308">
            <v>0</v>
          </cell>
          <cell r="D308">
            <v>0</v>
          </cell>
          <cell r="E308">
            <v>0</v>
          </cell>
          <cell r="F308"/>
          <cell r="G308">
            <v>0</v>
          </cell>
          <cell r="H308"/>
          <cell r="I308">
            <v>0</v>
          </cell>
          <cell r="J308" t="str">
            <v>CY</v>
          </cell>
        </row>
        <row r="309">
          <cell r="A309" t="str">
            <v>1304101200400</v>
          </cell>
          <cell r="B309" t="str">
            <v>McClellan CCSD 12</v>
          </cell>
          <cell r="C309">
            <v>0</v>
          </cell>
          <cell r="D309">
            <v>0</v>
          </cell>
          <cell r="E309">
            <v>0</v>
          </cell>
          <cell r="F309"/>
          <cell r="G309">
            <v>0</v>
          </cell>
          <cell r="H309"/>
          <cell r="I309">
            <v>0</v>
          </cell>
          <cell r="J309" t="str">
            <v>CY</v>
          </cell>
        </row>
        <row r="310">
          <cell r="A310" t="str">
            <v>1304107900200</v>
          </cell>
          <cell r="B310" t="str">
            <v>Summersville SD 79</v>
          </cell>
          <cell r="C310">
            <v>0</v>
          </cell>
          <cell r="D310">
            <v>0.5</v>
          </cell>
          <cell r="E310">
            <v>1</v>
          </cell>
          <cell r="F310"/>
          <cell r="G310">
            <v>0.5</v>
          </cell>
          <cell r="H310"/>
          <cell r="I310">
            <v>1</v>
          </cell>
          <cell r="J310" t="str">
            <v>CY</v>
          </cell>
        </row>
        <row r="311">
          <cell r="A311" t="str">
            <v>1304108000200</v>
          </cell>
          <cell r="B311" t="str">
            <v>Mount Vernon SD 80</v>
          </cell>
          <cell r="C311">
            <v>52.5</v>
          </cell>
          <cell r="D311">
            <v>26.5</v>
          </cell>
          <cell r="E311">
            <v>23</v>
          </cell>
          <cell r="F311"/>
          <cell r="G311">
            <v>34</v>
          </cell>
          <cell r="H311"/>
          <cell r="I311">
            <v>34</v>
          </cell>
          <cell r="J311" t="str">
            <v>Avg</v>
          </cell>
        </row>
        <row r="312">
          <cell r="A312" t="str">
            <v>1304108200200</v>
          </cell>
          <cell r="B312" t="str">
            <v>Bethel SD 82</v>
          </cell>
          <cell r="C312">
            <v>0</v>
          </cell>
          <cell r="D312">
            <v>0</v>
          </cell>
          <cell r="E312">
            <v>0</v>
          </cell>
          <cell r="F312"/>
          <cell r="G312">
            <v>0</v>
          </cell>
          <cell r="H312"/>
          <cell r="I312">
            <v>0</v>
          </cell>
          <cell r="J312" t="str">
            <v>CY</v>
          </cell>
        </row>
        <row r="313">
          <cell r="A313" t="str">
            <v>1304109900400</v>
          </cell>
          <cell r="B313" t="str">
            <v>Farrington CCSD 99</v>
          </cell>
          <cell r="C313">
            <v>0</v>
          </cell>
          <cell r="D313">
            <v>0</v>
          </cell>
          <cell r="E313">
            <v>0</v>
          </cell>
          <cell r="F313"/>
          <cell r="G313">
            <v>0</v>
          </cell>
          <cell r="H313"/>
          <cell r="I313">
            <v>0</v>
          </cell>
          <cell r="J313" t="str">
            <v>CY</v>
          </cell>
        </row>
        <row r="314">
          <cell r="A314" t="str">
            <v>1304117800400</v>
          </cell>
          <cell r="B314" t="str">
            <v>Spring Garden Community Consolidated School District 178</v>
          </cell>
          <cell r="C314">
            <v>0</v>
          </cell>
          <cell r="D314">
            <v>0</v>
          </cell>
          <cell r="E314">
            <v>0</v>
          </cell>
          <cell r="F314"/>
          <cell r="G314">
            <v>0</v>
          </cell>
          <cell r="H314"/>
          <cell r="I314">
            <v>0</v>
          </cell>
          <cell r="J314" t="str">
            <v>CY</v>
          </cell>
        </row>
        <row r="315">
          <cell r="A315" t="str">
            <v>1304120101700</v>
          </cell>
          <cell r="B315" t="str">
            <v>Mt Vernon Twp HSD 201</v>
          </cell>
          <cell r="C315">
            <v>3</v>
          </cell>
          <cell r="D315">
            <v>5</v>
          </cell>
          <cell r="E315">
            <v>9</v>
          </cell>
          <cell r="F315"/>
          <cell r="G315">
            <v>5.66</v>
          </cell>
          <cell r="H315"/>
          <cell r="I315">
            <v>9</v>
          </cell>
          <cell r="J315" t="str">
            <v>CY</v>
          </cell>
        </row>
        <row r="316">
          <cell r="A316" t="str">
            <v>1304120902700</v>
          </cell>
          <cell r="B316" t="str">
            <v>Woodlawn Unit School District 209</v>
          </cell>
          <cell r="C316">
            <v>0.5</v>
          </cell>
          <cell r="D316">
            <v>0</v>
          </cell>
          <cell r="E316">
            <v>0</v>
          </cell>
          <cell r="F316"/>
          <cell r="G316">
            <v>0.16</v>
          </cell>
          <cell r="H316"/>
          <cell r="I316">
            <v>0.16</v>
          </cell>
          <cell r="J316" t="str">
            <v>Avg</v>
          </cell>
        </row>
        <row r="317">
          <cell r="A317" t="str">
            <v>1304131802700</v>
          </cell>
          <cell r="B317" t="str">
            <v>Bluford Unit School District 318</v>
          </cell>
          <cell r="C317">
            <v>0</v>
          </cell>
          <cell r="D317">
            <v>0</v>
          </cell>
          <cell r="E317">
            <v>0</v>
          </cell>
          <cell r="F317"/>
          <cell r="G317">
            <v>0</v>
          </cell>
          <cell r="H317"/>
          <cell r="I317">
            <v>0</v>
          </cell>
          <cell r="J317" t="str">
            <v>CY</v>
          </cell>
        </row>
        <row r="318">
          <cell r="A318" t="str">
            <v>1305800100300</v>
          </cell>
          <cell r="B318" t="str">
            <v>Raccoon Cons SD 1</v>
          </cell>
          <cell r="C318">
            <v>0</v>
          </cell>
          <cell r="D318">
            <v>0</v>
          </cell>
          <cell r="E318">
            <v>0</v>
          </cell>
          <cell r="F318"/>
          <cell r="G318">
            <v>0</v>
          </cell>
          <cell r="H318"/>
          <cell r="I318">
            <v>0</v>
          </cell>
          <cell r="J318" t="str">
            <v>CY</v>
          </cell>
        </row>
        <row r="319">
          <cell r="A319" t="str">
            <v>1305800200300</v>
          </cell>
          <cell r="B319" t="str">
            <v>Kell Cons SD 2</v>
          </cell>
          <cell r="C319">
            <v>0</v>
          </cell>
          <cell r="D319">
            <v>0</v>
          </cell>
          <cell r="E319">
            <v>0</v>
          </cell>
          <cell r="F319"/>
          <cell r="G319">
            <v>0</v>
          </cell>
          <cell r="H319"/>
          <cell r="I319">
            <v>0</v>
          </cell>
          <cell r="J319" t="str">
            <v>CY</v>
          </cell>
        </row>
        <row r="320">
          <cell r="A320" t="str">
            <v>1305800700400</v>
          </cell>
          <cell r="B320" t="str">
            <v>Iuka CCSD 7</v>
          </cell>
          <cell r="C320">
            <v>0</v>
          </cell>
          <cell r="D320">
            <v>0</v>
          </cell>
          <cell r="E320">
            <v>0</v>
          </cell>
          <cell r="F320"/>
          <cell r="G320">
            <v>0</v>
          </cell>
          <cell r="H320"/>
          <cell r="I320">
            <v>0</v>
          </cell>
          <cell r="J320" t="str">
            <v>CY</v>
          </cell>
        </row>
        <row r="321">
          <cell r="A321" t="str">
            <v>1305801000400</v>
          </cell>
          <cell r="B321" t="str">
            <v>Selmaville CCSD 10</v>
          </cell>
          <cell r="C321">
            <v>4.5</v>
          </cell>
          <cell r="D321">
            <v>5</v>
          </cell>
          <cell r="E321">
            <v>5</v>
          </cell>
          <cell r="F321"/>
          <cell r="G321">
            <v>4.83</v>
          </cell>
          <cell r="H321"/>
          <cell r="I321">
            <v>5</v>
          </cell>
          <cell r="J321" t="str">
            <v>CY</v>
          </cell>
        </row>
        <row r="322">
          <cell r="A322" t="str">
            <v>1305810002600</v>
          </cell>
          <cell r="B322" t="str">
            <v>Patoka CUSD 100</v>
          </cell>
          <cell r="C322">
            <v>0</v>
          </cell>
          <cell r="D322">
            <v>0</v>
          </cell>
          <cell r="E322">
            <v>0</v>
          </cell>
          <cell r="F322"/>
          <cell r="G322">
            <v>0</v>
          </cell>
          <cell r="H322"/>
          <cell r="I322">
            <v>0</v>
          </cell>
          <cell r="J322" t="str">
            <v>CY</v>
          </cell>
        </row>
        <row r="323">
          <cell r="A323" t="str">
            <v>1305811100200</v>
          </cell>
          <cell r="B323" t="str">
            <v>Salem SD 111</v>
          </cell>
          <cell r="C323">
            <v>2</v>
          </cell>
          <cell r="D323">
            <v>1</v>
          </cell>
          <cell r="E323">
            <v>5</v>
          </cell>
          <cell r="F323"/>
          <cell r="G323">
            <v>2.66</v>
          </cell>
          <cell r="H323"/>
          <cell r="I323">
            <v>5</v>
          </cell>
          <cell r="J323" t="str">
            <v>CY</v>
          </cell>
        </row>
        <row r="324">
          <cell r="A324" t="str">
            <v>1305813300200</v>
          </cell>
          <cell r="B324" t="str">
            <v>Central City SD 133</v>
          </cell>
          <cell r="C324">
            <v>1.5</v>
          </cell>
          <cell r="D324">
            <v>5</v>
          </cell>
          <cell r="E324">
            <v>4</v>
          </cell>
          <cell r="F324"/>
          <cell r="G324">
            <v>3.5</v>
          </cell>
          <cell r="H324"/>
          <cell r="I324">
            <v>4</v>
          </cell>
          <cell r="J324" t="str">
            <v>CY</v>
          </cell>
        </row>
        <row r="325">
          <cell r="A325" t="str">
            <v>1305813500200</v>
          </cell>
          <cell r="B325" t="str">
            <v>Centralia SD 135</v>
          </cell>
          <cell r="C325">
            <v>0</v>
          </cell>
          <cell r="D325">
            <v>0</v>
          </cell>
          <cell r="E325">
            <v>0</v>
          </cell>
          <cell r="F325"/>
          <cell r="G325">
            <v>0</v>
          </cell>
          <cell r="H325"/>
          <cell r="I325">
            <v>0</v>
          </cell>
          <cell r="J325" t="str">
            <v>CY</v>
          </cell>
        </row>
        <row r="326">
          <cell r="A326" t="str">
            <v>1305820001700</v>
          </cell>
          <cell r="B326" t="str">
            <v>Centralia HSD 200</v>
          </cell>
          <cell r="C326">
            <v>0</v>
          </cell>
          <cell r="D326">
            <v>0</v>
          </cell>
          <cell r="E326">
            <v>0</v>
          </cell>
          <cell r="F326"/>
          <cell r="G326">
            <v>0</v>
          </cell>
          <cell r="H326"/>
          <cell r="I326">
            <v>0</v>
          </cell>
          <cell r="J326" t="str">
            <v>CY</v>
          </cell>
        </row>
        <row r="327">
          <cell r="A327" t="str">
            <v>1305840102600</v>
          </cell>
          <cell r="B327" t="str">
            <v>South Central CUD 401</v>
          </cell>
          <cell r="C327">
            <v>0</v>
          </cell>
          <cell r="D327">
            <v>0</v>
          </cell>
          <cell r="E327">
            <v>0</v>
          </cell>
          <cell r="F327"/>
          <cell r="G327">
            <v>0</v>
          </cell>
          <cell r="H327"/>
          <cell r="I327">
            <v>0</v>
          </cell>
          <cell r="J327" t="str">
            <v>CY</v>
          </cell>
        </row>
        <row r="328">
          <cell r="A328" t="str">
            <v>1305850102600</v>
          </cell>
          <cell r="B328" t="str">
            <v>Sandoval CUSD 501</v>
          </cell>
          <cell r="C328">
            <v>0</v>
          </cell>
          <cell r="D328">
            <v>0</v>
          </cell>
          <cell r="E328">
            <v>0</v>
          </cell>
          <cell r="F328"/>
          <cell r="G328">
            <v>0</v>
          </cell>
          <cell r="H328"/>
          <cell r="I328">
            <v>0</v>
          </cell>
          <cell r="J328" t="str">
            <v>CY</v>
          </cell>
        </row>
        <row r="329">
          <cell r="A329" t="str">
            <v>1305860001600</v>
          </cell>
          <cell r="B329" t="str">
            <v>Salem CHSD 600</v>
          </cell>
          <cell r="C329">
            <v>0</v>
          </cell>
          <cell r="D329">
            <v>0</v>
          </cell>
          <cell r="E329">
            <v>0</v>
          </cell>
          <cell r="F329"/>
          <cell r="G329">
            <v>0</v>
          </cell>
          <cell r="H329"/>
          <cell r="I329">
            <v>0</v>
          </cell>
          <cell r="J329" t="str">
            <v>CY</v>
          </cell>
        </row>
        <row r="330">
          <cell r="A330" t="str">
            <v>1305872202600</v>
          </cell>
          <cell r="B330" t="str">
            <v>Odin PSD 722</v>
          </cell>
          <cell r="C330">
            <v>0</v>
          </cell>
          <cell r="D330">
            <v>0</v>
          </cell>
          <cell r="E330">
            <v>0</v>
          </cell>
          <cell r="F330"/>
          <cell r="G330">
            <v>0</v>
          </cell>
          <cell r="H330"/>
          <cell r="I330">
            <v>0</v>
          </cell>
          <cell r="J330" t="str">
            <v>CY</v>
          </cell>
        </row>
        <row r="331">
          <cell r="A331" t="str">
            <v>1309500100400</v>
          </cell>
          <cell r="B331" t="str">
            <v>Oakdale CCSD 1</v>
          </cell>
          <cell r="C331">
            <v>0</v>
          </cell>
          <cell r="D331">
            <v>0.5</v>
          </cell>
          <cell r="E331">
            <v>1</v>
          </cell>
          <cell r="F331"/>
          <cell r="G331">
            <v>0.5</v>
          </cell>
          <cell r="H331"/>
          <cell r="I331">
            <v>1</v>
          </cell>
          <cell r="J331" t="str">
            <v>CY</v>
          </cell>
        </row>
        <row r="332">
          <cell r="A332" t="str">
            <v>1309501002600</v>
          </cell>
          <cell r="B332" t="str">
            <v>West Washington Co CUD 10</v>
          </cell>
          <cell r="C332">
            <v>5</v>
          </cell>
          <cell r="D332">
            <v>1</v>
          </cell>
          <cell r="E332">
            <v>0</v>
          </cell>
          <cell r="F332"/>
          <cell r="G332">
            <v>2</v>
          </cell>
          <cell r="H332"/>
          <cell r="I332">
            <v>2</v>
          </cell>
          <cell r="J332" t="str">
            <v>Avg</v>
          </cell>
        </row>
        <row r="333">
          <cell r="A333" t="str">
            <v>1309501100400</v>
          </cell>
          <cell r="B333" t="str">
            <v>Irvington CCSD 11</v>
          </cell>
          <cell r="C333">
            <v>0</v>
          </cell>
          <cell r="D333">
            <v>0</v>
          </cell>
          <cell r="E333">
            <v>0</v>
          </cell>
          <cell r="F333"/>
          <cell r="G333">
            <v>0</v>
          </cell>
          <cell r="H333"/>
          <cell r="I333">
            <v>0</v>
          </cell>
          <cell r="J333" t="str">
            <v>CY</v>
          </cell>
        </row>
        <row r="334">
          <cell r="A334" t="str">
            <v>1309501500400</v>
          </cell>
          <cell r="B334" t="str">
            <v>Ashley CCSD 15</v>
          </cell>
          <cell r="C334">
            <v>0</v>
          </cell>
          <cell r="D334">
            <v>0</v>
          </cell>
          <cell r="E334">
            <v>0</v>
          </cell>
          <cell r="F334"/>
          <cell r="G334">
            <v>0</v>
          </cell>
          <cell r="H334"/>
          <cell r="I334">
            <v>0</v>
          </cell>
          <cell r="J334" t="str">
            <v>CY</v>
          </cell>
        </row>
        <row r="335">
          <cell r="A335" t="str">
            <v>1309504900400</v>
          </cell>
          <cell r="B335" t="str">
            <v>Nashville CCSD 49</v>
          </cell>
          <cell r="C335">
            <v>0</v>
          </cell>
          <cell r="D335">
            <v>0</v>
          </cell>
          <cell r="E335">
            <v>0</v>
          </cell>
          <cell r="F335"/>
          <cell r="G335">
            <v>0</v>
          </cell>
          <cell r="H335"/>
          <cell r="I335">
            <v>0</v>
          </cell>
          <cell r="J335" t="str">
            <v>CY</v>
          </cell>
        </row>
        <row r="336">
          <cell r="A336" t="str">
            <v>1309509901600</v>
          </cell>
          <cell r="B336" t="str">
            <v>Nashville CHSD 99</v>
          </cell>
          <cell r="C336">
            <v>1</v>
          </cell>
          <cell r="D336">
            <v>1</v>
          </cell>
          <cell r="E336">
            <v>0</v>
          </cell>
          <cell r="F336"/>
          <cell r="G336">
            <v>0.66</v>
          </cell>
          <cell r="H336"/>
          <cell r="I336">
            <v>0.66</v>
          </cell>
          <cell r="J336" t="str">
            <v>Avg</v>
          </cell>
        </row>
        <row r="337">
          <cell r="A337" t="str">
            <v>1501629902500</v>
          </cell>
          <cell r="B337" t="str">
            <v>City of Chicago SD 299</v>
          </cell>
          <cell r="C337">
            <v>70636</v>
          </cell>
          <cell r="D337">
            <v>71675</v>
          </cell>
          <cell r="E337">
            <v>75119</v>
          </cell>
          <cell r="F337"/>
          <cell r="G337">
            <v>72476.66</v>
          </cell>
          <cell r="H337"/>
          <cell r="I337">
            <v>75119</v>
          </cell>
          <cell r="J337" t="str">
            <v>CY</v>
          </cell>
        </row>
        <row r="338">
          <cell r="A338" t="str">
            <v>1600000000093</v>
          </cell>
          <cell r="B338" t="str">
            <v>SAFE SCH-DE KALB ROE</v>
          </cell>
          <cell r="C338">
            <v>0</v>
          </cell>
          <cell r="D338">
            <v>3</v>
          </cell>
          <cell r="E338">
            <v>2</v>
          </cell>
          <cell r="F338"/>
          <cell r="G338">
            <v>1.66</v>
          </cell>
          <cell r="H338"/>
          <cell r="I338">
            <v>2</v>
          </cell>
          <cell r="J338" t="str">
            <v>CY</v>
          </cell>
        </row>
        <row r="339">
          <cell r="A339" t="str">
            <v>1601942402600</v>
          </cell>
          <cell r="B339" t="str">
            <v>Genoa Kingston CUSD 424</v>
          </cell>
          <cell r="C339">
            <v>127.5</v>
          </cell>
          <cell r="D339">
            <v>113</v>
          </cell>
          <cell r="E339">
            <v>123</v>
          </cell>
          <cell r="F339"/>
          <cell r="G339">
            <v>121.16</v>
          </cell>
          <cell r="H339"/>
          <cell r="I339">
            <v>123</v>
          </cell>
          <cell r="J339" t="str">
            <v>CY</v>
          </cell>
        </row>
        <row r="340">
          <cell r="A340" t="str">
            <v>1601942502600</v>
          </cell>
          <cell r="B340" t="str">
            <v>Indian Creek CUSD 425</v>
          </cell>
          <cell r="C340">
            <v>14</v>
          </cell>
          <cell r="D340">
            <v>14.5</v>
          </cell>
          <cell r="E340">
            <v>15</v>
          </cell>
          <cell r="F340"/>
          <cell r="G340">
            <v>14.5</v>
          </cell>
          <cell r="H340"/>
          <cell r="I340">
            <v>15</v>
          </cell>
          <cell r="J340" t="str">
            <v>CY</v>
          </cell>
        </row>
        <row r="341">
          <cell r="A341" t="str">
            <v>1601942602600</v>
          </cell>
          <cell r="B341" t="str">
            <v>Hiawatha CUSD 426</v>
          </cell>
          <cell r="C341">
            <v>9</v>
          </cell>
          <cell r="D341">
            <v>12</v>
          </cell>
          <cell r="E341">
            <v>14</v>
          </cell>
          <cell r="F341"/>
          <cell r="G341">
            <v>11.66</v>
          </cell>
          <cell r="H341"/>
          <cell r="I341">
            <v>14</v>
          </cell>
          <cell r="J341" t="str">
            <v>CY</v>
          </cell>
        </row>
        <row r="342">
          <cell r="A342" t="str">
            <v>1601942702600</v>
          </cell>
          <cell r="B342" t="str">
            <v>Sycamore CUSD 427</v>
          </cell>
          <cell r="C342">
            <v>72</v>
          </cell>
          <cell r="D342">
            <v>82</v>
          </cell>
          <cell r="E342">
            <v>86.5</v>
          </cell>
          <cell r="F342"/>
          <cell r="G342">
            <v>80.16</v>
          </cell>
          <cell r="H342"/>
          <cell r="I342">
            <v>86.5</v>
          </cell>
          <cell r="J342" t="str">
            <v>CY</v>
          </cell>
        </row>
        <row r="343">
          <cell r="A343" t="str">
            <v>1601942802600</v>
          </cell>
          <cell r="B343" t="str">
            <v>DeKalb CUSD 428</v>
          </cell>
          <cell r="C343">
            <v>892.5</v>
          </cell>
          <cell r="D343">
            <v>969.5</v>
          </cell>
          <cell r="E343">
            <v>1030</v>
          </cell>
          <cell r="F343"/>
          <cell r="G343">
            <v>964</v>
          </cell>
          <cell r="H343"/>
          <cell r="I343">
            <v>1030</v>
          </cell>
          <cell r="J343" t="str">
            <v>CY</v>
          </cell>
        </row>
        <row r="344">
          <cell r="A344" t="str">
            <v>1601942902600</v>
          </cell>
          <cell r="B344" t="str">
            <v>Hinckley Big Rock CUSD 429</v>
          </cell>
          <cell r="C344">
            <v>28</v>
          </cell>
          <cell r="D344">
            <v>34</v>
          </cell>
          <cell r="E344">
            <v>29.5</v>
          </cell>
          <cell r="F344"/>
          <cell r="G344">
            <v>30.5</v>
          </cell>
          <cell r="H344"/>
          <cell r="I344">
            <v>30.5</v>
          </cell>
          <cell r="J344" t="str">
            <v>Avg</v>
          </cell>
        </row>
        <row r="345">
          <cell r="A345" t="str">
            <v>1601943002600</v>
          </cell>
          <cell r="B345" t="str">
            <v>Sandwich CUSD 430</v>
          </cell>
          <cell r="C345">
            <v>82.5</v>
          </cell>
          <cell r="D345">
            <v>86.5</v>
          </cell>
          <cell r="E345">
            <v>81.5</v>
          </cell>
          <cell r="F345"/>
          <cell r="G345">
            <v>83.5</v>
          </cell>
          <cell r="H345"/>
          <cell r="I345">
            <v>83.5</v>
          </cell>
          <cell r="J345" t="str">
            <v>Avg</v>
          </cell>
        </row>
        <row r="346">
          <cell r="A346" t="str">
            <v>1601943202600</v>
          </cell>
          <cell r="B346" t="str">
            <v>Somonauk CUSD 432</v>
          </cell>
          <cell r="C346">
            <v>0</v>
          </cell>
          <cell r="D346">
            <v>0</v>
          </cell>
          <cell r="E346">
            <v>0</v>
          </cell>
          <cell r="F346"/>
          <cell r="G346">
            <v>0</v>
          </cell>
          <cell r="H346"/>
          <cell r="I346">
            <v>0</v>
          </cell>
          <cell r="J346" t="str">
            <v>CY</v>
          </cell>
        </row>
        <row r="347">
          <cell r="A347" t="str">
            <v>1700000000093</v>
          </cell>
          <cell r="B347" t="str">
            <v>SAFE SCH-DE WITT/LIVINGSTON/MCLEA</v>
          </cell>
          <cell r="C347">
            <v>0</v>
          </cell>
          <cell r="D347">
            <v>0</v>
          </cell>
          <cell r="E347">
            <v>0</v>
          </cell>
          <cell r="F347"/>
          <cell r="G347">
            <v>0</v>
          </cell>
          <cell r="H347"/>
          <cell r="I347">
            <v>0</v>
          </cell>
          <cell r="J347" t="str">
            <v>CY</v>
          </cell>
        </row>
        <row r="348">
          <cell r="A348" t="str">
            <v>1700000000095</v>
          </cell>
          <cell r="B348" t="str">
            <v>ALOP-DE WITT/LIVINGSTON/MCLEAN</v>
          </cell>
          <cell r="C348">
            <v>0</v>
          </cell>
          <cell r="D348">
            <v>2</v>
          </cell>
          <cell r="E348">
            <v>4</v>
          </cell>
          <cell r="F348"/>
          <cell r="G348">
            <v>2</v>
          </cell>
          <cell r="H348"/>
          <cell r="I348">
            <v>4</v>
          </cell>
          <cell r="J348" t="str">
            <v>CY</v>
          </cell>
        </row>
        <row r="349">
          <cell r="A349" t="str">
            <v>1702001502600</v>
          </cell>
          <cell r="B349" t="str">
            <v>Clinton CUSD 15</v>
          </cell>
          <cell r="C349">
            <v>19</v>
          </cell>
          <cell r="D349">
            <v>21.5</v>
          </cell>
          <cell r="E349">
            <v>25</v>
          </cell>
          <cell r="F349"/>
          <cell r="G349">
            <v>21.83</v>
          </cell>
          <cell r="H349"/>
          <cell r="I349">
            <v>25</v>
          </cell>
          <cell r="J349" t="str">
            <v>CY</v>
          </cell>
        </row>
        <row r="350">
          <cell r="A350" t="str">
            <v>1702001802600</v>
          </cell>
          <cell r="B350" t="str">
            <v>Blue Ridge CUSD 18</v>
          </cell>
          <cell r="C350">
            <v>3</v>
          </cell>
          <cell r="D350">
            <v>2</v>
          </cell>
          <cell r="E350">
            <v>1</v>
          </cell>
          <cell r="F350"/>
          <cell r="G350">
            <v>2</v>
          </cell>
          <cell r="H350"/>
          <cell r="I350">
            <v>2</v>
          </cell>
          <cell r="J350" t="str">
            <v>Avg</v>
          </cell>
        </row>
        <row r="351">
          <cell r="A351" t="str">
            <v>1705300502600</v>
          </cell>
          <cell r="B351" t="str">
            <v>Woodland CUSD 5</v>
          </cell>
          <cell r="C351">
            <v>0</v>
          </cell>
          <cell r="D351">
            <v>0.5</v>
          </cell>
          <cell r="E351">
            <v>0</v>
          </cell>
          <cell r="F351"/>
          <cell r="G351">
            <v>0.16</v>
          </cell>
          <cell r="H351"/>
          <cell r="I351">
            <v>0.16</v>
          </cell>
          <cell r="J351" t="str">
            <v>Avg</v>
          </cell>
        </row>
        <row r="352">
          <cell r="A352" t="str">
            <v>17053006J2600</v>
          </cell>
          <cell r="B352" t="str">
            <v>Tri Point CUSD 6-J</v>
          </cell>
          <cell r="C352">
            <v>0</v>
          </cell>
          <cell r="D352">
            <v>0</v>
          </cell>
          <cell r="E352">
            <v>0</v>
          </cell>
          <cell r="F352"/>
          <cell r="G352">
            <v>0</v>
          </cell>
          <cell r="H352"/>
          <cell r="I352">
            <v>0</v>
          </cell>
          <cell r="J352" t="str">
            <v>CY</v>
          </cell>
        </row>
        <row r="353">
          <cell r="A353" t="str">
            <v>1705300802600</v>
          </cell>
          <cell r="B353" t="str">
            <v>Prairie Central CUSD 8</v>
          </cell>
          <cell r="C353">
            <v>48.5</v>
          </cell>
          <cell r="D353">
            <v>41</v>
          </cell>
          <cell r="E353">
            <v>35</v>
          </cell>
          <cell r="F353"/>
          <cell r="G353">
            <v>41.5</v>
          </cell>
          <cell r="H353"/>
          <cell r="I353">
            <v>41.5</v>
          </cell>
          <cell r="J353" t="str">
            <v>Avg</v>
          </cell>
        </row>
        <row r="354">
          <cell r="A354" t="str">
            <v>1705307402700</v>
          </cell>
          <cell r="B354" t="str">
            <v>Flanagan-Cornell Dist 74</v>
          </cell>
          <cell r="C354">
            <v>0</v>
          </cell>
          <cell r="D354">
            <v>0</v>
          </cell>
          <cell r="E354">
            <v>0</v>
          </cell>
          <cell r="F354"/>
          <cell r="G354">
            <v>0</v>
          </cell>
          <cell r="H354"/>
          <cell r="I354">
            <v>0</v>
          </cell>
          <cell r="J354" t="str">
            <v>CY</v>
          </cell>
        </row>
        <row r="355">
          <cell r="A355" t="str">
            <v>1705309001700</v>
          </cell>
          <cell r="B355" t="str">
            <v>Pontiac Twp HSD 90</v>
          </cell>
          <cell r="C355">
            <v>0</v>
          </cell>
          <cell r="D355">
            <v>1</v>
          </cell>
          <cell r="E355">
            <v>10.5</v>
          </cell>
          <cell r="F355"/>
          <cell r="G355">
            <v>3.83</v>
          </cell>
          <cell r="H355"/>
          <cell r="I355">
            <v>10.5</v>
          </cell>
          <cell r="J355" t="str">
            <v>CY</v>
          </cell>
        </row>
        <row r="356">
          <cell r="A356" t="str">
            <v>1705323001700</v>
          </cell>
          <cell r="B356" t="str">
            <v>Dwight Twp HSD 230</v>
          </cell>
          <cell r="C356">
            <v>3</v>
          </cell>
          <cell r="D356">
            <v>4</v>
          </cell>
          <cell r="E356">
            <v>0</v>
          </cell>
          <cell r="F356"/>
          <cell r="G356">
            <v>2.33</v>
          </cell>
          <cell r="H356"/>
          <cell r="I356">
            <v>2.33</v>
          </cell>
          <cell r="J356" t="str">
            <v>Avg</v>
          </cell>
        </row>
        <row r="357">
          <cell r="A357" t="str">
            <v>1705323200200</v>
          </cell>
          <cell r="B357" t="str">
            <v>Dwight Common SD 232</v>
          </cell>
          <cell r="C357">
            <v>3</v>
          </cell>
          <cell r="D357">
            <v>2</v>
          </cell>
          <cell r="E357">
            <v>15</v>
          </cell>
          <cell r="F357"/>
          <cell r="G357">
            <v>6.66</v>
          </cell>
          <cell r="H357"/>
          <cell r="I357">
            <v>15</v>
          </cell>
          <cell r="J357" t="str">
            <v>CY</v>
          </cell>
        </row>
        <row r="358">
          <cell r="A358" t="str">
            <v>1705342500400</v>
          </cell>
          <cell r="B358" t="str">
            <v>Rooks Creek CCSD 425</v>
          </cell>
          <cell r="C358">
            <v>0</v>
          </cell>
          <cell r="D358">
            <v>0</v>
          </cell>
          <cell r="E358">
            <v>0</v>
          </cell>
          <cell r="F358"/>
          <cell r="G358">
            <v>0</v>
          </cell>
          <cell r="H358"/>
          <cell r="I358">
            <v>0</v>
          </cell>
          <cell r="J358" t="str">
            <v>CY</v>
          </cell>
        </row>
        <row r="359">
          <cell r="A359" t="str">
            <v>1705342600400</v>
          </cell>
          <cell r="B359" t="str">
            <v>Cornell CCSD 426</v>
          </cell>
          <cell r="C359">
            <v>0</v>
          </cell>
          <cell r="D359">
            <v>0</v>
          </cell>
          <cell r="E359">
            <v>0</v>
          </cell>
          <cell r="F359"/>
          <cell r="G359">
            <v>0</v>
          </cell>
          <cell r="H359"/>
          <cell r="I359">
            <v>0</v>
          </cell>
          <cell r="J359" t="str">
            <v>CY</v>
          </cell>
        </row>
        <row r="360">
          <cell r="A360" t="str">
            <v>1705342900400</v>
          </cell>
          <cell r="B360" t="str">
            <v>Pontiac CCSD 429</v>
          </cell>
          <cell r="C360">
            <v>7</v>
          </cell>
          <cell r="D360">
            <v>10</v>
          </cell>
          <cell r="E360">
            <v>14</v>
          </cell>
          <cell r="F360"/>
          <cell r="G360">
            <v>10.33</v>
          </cell>
          <cell r="H360"/>
          <cell r="I360">
            <v>14</v>
          </cell>
          <cell r="J360" t="str">
            <v>CY</v>
          </cell>
        </row>
        <row r="361">
          <cell r="A361" t="str">
            <v>1705343500400</v>
          </cell>
          <cell r="B361" t="str">
            <v>Odell CCSD 435</v>
          </cell>
          <cell r="C361">
            <v>0</v>
          </cell>
          <cell r="D361">
            <v>0</v>
          </cell>
          <cell r="E361">
            <v>0</v>
          </cell>
          <cell r="F361"/>
          <cell r="G361">
            <v>0</v>
          </cell>
          <cell r="H361"/>
          <cell r="I361">
            <v>0</v>
          </cell>
          <cell r="J361" t="str">
            <v>CY</v>
          </cell>
        </row>
        <row r="362">
          <cell r="A362" t="str">
            <v>1705343800400</v>
          </cell>
          <cell r="B362" t="str">
            <v>Saunemin CCSD 438</v>
          </cell>
          <cell r="C362">
            <v>0</v>
          </cell>
          <cell r="D362">
            <v>0</v>
          </cell>
          <cell r="E362">
            <v>0</v>
          </cell>
          <cell r="F362"/>
          <cell r="G362">
            <v>0</v>
          </cell>
          <cell r="H362"/>
          <cell r="I362">
            <v>0</v>
          </cell>
          <cell r="J362" t="str">
            <v>CY</v>
          </cell>
        </row>
        <row r="363">
          <cell r="A363" t="str">
            <v>1705402102600</v>
          </cell>
          <cell r="B363" t="str">
            <v>Hartsburg Emden CUSD 21</v>
          </cell>
          <cell r="C363">
            <v>0</v>
          </cell>
          <cell r="D363">
            <v>0</v>
          </cell>
          <cell r="E363">
            <v>0</v>
          </cell>
          <cell r="F363"/>
          <cell r="G363">
            <v>0</v>
          </cell>
          <cell r="H363"/>
          <cell r="I363">
            <v>0</v>
          </cell>
          <cell r="J363" t="str">
            <v>CY</v>
          </cell>
        </row>
        <row r="364">
          <cell r="A364" t="str">
            <v>1705402302600</v>
          </cell>
          <cell r="B364" t="str">
            <v>Mt Pulaski CUSD 23</v>
          </cell>
          <cell r="C364">
            <v>0</v>
          </cell>
          <cell r="D364">
            <v>0</v>
          </cell>
          <cell r="E364">
            <v>0</v>
          </cell>
          <cell r="F364"/>
          <cell r="G364">
            <v>0</v>
          </cell>
          <cell r="H364"/>
          <cell r="I364">
            <v>0</v>
          </cell>
          <cell r="J364" t="str">
            <v>CY</v>
          </cell>
        </row>
        <row r="365">
          <cell r="A365" t="str">
            <v>1705402700200</v>
          </cell>
          <cell r="B365" t="str">
            <v>Lincoln ESD 27</v>
          </cell>
          <cell r="C365">
            <v>1</v>
          </cell>
          <cell r="D365">
            <v>0</v>
          </cell>
          <cell r="E365">
            <v>2.5</v>
          </cell>
          <cell r="F365"/>
          <cell r="G365">
            <v>1.1599999999999999</v>
          </cell>
          <cell r="H365"/>
          <cell r="I365">
            <v>2.5</v>
          </cell>
          <cell r="J365" t="str">
            <v>CY</v>
          </cell>
        </row>
        <row r="366">
          <cell r="A366" t="str">
            <v>1705406100400</v>
          </cell>
          <cell r="B366" t="str">
            <v>Chester-East Lincoln CCSD 61</v>
          </cell>
          <cell r="C366">
            <v>5</v>
          </cell>
          <cell r="D366">
            <v>3</v>
          </cell>
          <cell r="E366">
            <v>0.5</v>
          </cell>
          <cell r="F366"/>
          <cell r="G366">
            <v>2.83</v>
          </cell>
          <cell r="H366"/>
          <cell r="I366">
            <v>2.83</v>
          </cell>
          <cell r="J366" t="str">
            <v>Avg</v>
          </cell>
        </row>
        <row r="367">
          <cell r="A367" t="str">
            <v>1705408800200</v>
          </cell>
          <cell r="B367" t="str">
            <v>New Holland-Middletown ED 88</v>
          </cell>
          <cell r="C367">
            <v>0</v>
          </cell>
          <cell r="D367">
            <v>0</v>
          </cell>
          <cell r="E367">
            <v>0</v>
          </cell>
          <cell r="F367"/>
          <cell r="G367">
            <v>0</v>
          </cell>
          <cell r="H367"/>
          <cell r="I367">
            <v>0</v>
          </cell>
          <cell r="J367" t="str">
            <v>CY</v>
          </cell>
        </row>
        <row r="368">
          <cell r="A368" t="str">
            <v>1705409200400</v>
          </cell>
          <cell r="B368" t="str">
            <v>West Lincoln-Broadwell ESD 92</v>
          </cell>
          <cell r="C368">
            <v>0</v>
          </cell>
          <cell r="D368">
            <v>0</v>
          </cell>
          <cell r="E368">
            <v>0</v>
          </cell>
          <cell r="F368"/>
          <cell r="G368">
            <v>0</v>
          </cell>
          <cell r="H368"/>
          <cell r="I368">
            <v>0</v>
          </cell>
          <cell r="J368" t="str">
            <v>CY</v>
          </cell>
        </row>
        <row r="369">
          <cell r="A369" t="str">
            <v>1705440401600</v>
          </cell>
          <cell r="B369" t="str">
            <v>Lincoln CHSD 404</v>
          </cell>
          <cell r="C369">
            <v>0.5</v>
          </cell>
          <cell r="D369">
            <v>1</v>
          </cell>
          <cell r="E369">
            <v>4.5</v>
          </cell>
          <cell r="F369"/>
          <cell r="G369">
            <v>2</v>
          </cell>
          <cell r="H369"/>
          <cell r="I369">
            <v>4.5</v>
          </cell>
          <cell r="J369" t="str">
            <v>CY</v>
          </cell>
        </row>
        <row r="370">
          <cell r="A370" t="str">
            <v>1706400202600</v>
          </cell>
          <cell r="B370" t="str">
            <v>LeRoy CUSD 2</v>
          </cell>
          <cell r="C370">
            <v>0</v>
          </cell>
          <cell r="D370">
            <v>0</v>
          </cell>
          <cell r="E370">
            <v>0</v>
          </cell>
          <cell r="F370"/>
          <cell r="G370">
            <v>0</v>
          </cell>
          <cell r="H370"/>
          <cell r="I370">
            <v>0</v>
          </cell>
          <cell r="J370" t="str">
            <v>CY</v>
          </cell>
        </row>
        <row r="371">
          <cell r="A371" t="str">
            <v>1706400302600</v>
          </cell>
          <cell r="B371" t="str">
            <v>Tri Valley CUSD 3</v>
          </cell>
          <cell r="C371">
            <v>4</v>
          </cell>
          <cell r="D371">
            <v>4</v>
          </cell>
          <cell r="E371">
            <v>0</v>
          </cell>
          <cell r="F371"/>
          <cell r="G371">
            <v>2.66</v>
          </cell>
          <cell r="H371"/>
          <cell r="I371">
            <v>2.66</v>
          </cell>
          <cell r="J371" t="str">
            <v>Avg</v>
          </cell>
        </row>
        <row r="372">
          <cell r="A372" t="str">
            <v>1706400402600</v>
          </cell>
          <cell r="B372" t="str">
            <v>Heyworth CUSD 4</v>
          </cell>
          <cell r="C372">
            <v>3.5</v>
          </cell>
          <cell r="D372">
            <v>1</v>
          </cell>
          <cell r="E372">
            <v>0</v>
          </cell>
          <cell r="F372"/>
          <cell r="G372">
            <v>1.5</v>
          </cell>
          <cell r="H372"/>
          <cell r="I372">
            <v>1.5</v>
          </cell>
          <cell r="J372" t="str">
            <v>Avg</v>
          </cell>
        </row>
        <row r="373">
          <cell r="A373" t="str">
            <v>1706400502600</v>
          </cell>
          <cell r="B373" t="str">
            <v>McLean County USD 5</v>
          </cell>
          <cell r="C373">
            <v>572.5</v>
          </cell>
          <cell r="D373">
            <v>598.5</v>
          </cell>
          <cell r="E373">
            <v>694.5</v>
          </cell>
          <cell r="F373"/>
          <cell r="G373">
            <v>621.83000000000004</v>
          </cell>
          <cell r="H373"/>
          <cell r="I373">
            <v>694.5</v>
          </cell>
          <cell r="J373" t="str">
            <v>CY</v>
          </cell>
        </row>
        <row r="374">
          <cell r="A374" t="str">
            <v>1706400702600</v>
          </cell>
          <cell r="B374" t="str">
            <v>Lexington CUSD 7</v>
          </cell>
          <cell r="C374">
            <v>1</v>
          </cell>
          <cell r="D374">
            <v>1</v>
          </cell>
          <cell r="E374">
            <v>0</v>
          </cell>
          <cell r="F374"/>
          <cell r="G374">
            <v>0.66</v>
          </cell>
          <cell r="H374"/>
          <cell r="I374">
            <v>0.66</v>
          </cell>
          <cell r="J374" t="str">
            <v>Avg</v>
          </cell>
        </row>
        <row r="375">
          <cell r="A375" t="str">
            <v>1706401602600</v>
          </cell>
          <cell r="B375" t="str">
            <v>Olympia CUSD 16</v>
          </cell>
          <cell r="C375">
            <v>7.5</v>
          </cell>
          <cell r="D375">
            <v>7.5</v>
          </cell>
          <cell r="E375">
            <v>9.5</v>
          </cell>
          <cell r="F375"/>
          <cell r="G375">
            <v>8.16</v>
          </cell>
          <cell r="H375"/>
          <cell r="I375">
            <v>9.5</v>
          </cell>
          <cell r="J375" t="str">
            <v>CY</v>
          </cell>
        </row>
        <row r="376">
          <cell r="A376" t="str">
            <v>1706401902600</v>
          </cell>
          <cell r="B376" t="str">
            <v>Ridgeview CUSD 19</v>
          </cell>
          <cell r="C376">
            <v>0</v>
          </cell>
          <cell r="D376">
            <v>0</v>
          </cell>
          <cell r="E376">
            <v>0</v>
          </cell>
          <cell r="F376"/>
          <cell r="G376">
            <v>0</v>
          </cell>
          <cell r="H376"/>
          <cell r="I376">
            <v>0</v>
          </cell>
          <cell r="J376" t="str">
            <v>CY</v>
          </cell>
        </row>
        <row r="377">
          <cell r="A377" t="str">
            <v>1706408702500</v>
          </cell>
          <cell r="B377" t="str">
            <v>Bloomington SD 87</v>
          </cell>
          <cell r="C377">
            <v>363.5</v>
          </cell>
          <cell r="D377">
            <v>401</v>
          </cell>
          <cell r="E377">
            <v>461.5</v>
          </cell>
          <cell r="F377"/>
          <cell r="G377">
            <v>408.66</v>
          </cell>
          <cell r="H377"/>
          <cell r="I377">
            <v>461.5</v>
          </cell>
          <cell r="J377" t="str">
            <v>CY</v>
          </cell>
        </row>
        <row r="378">
          <cell r="A378" t="str">
            <v>1900000000093</v>
          </cell>
          <cell r="B378" t="str">
            <v>SAFE SCH-DU PAGE ROE</v>
          </cell>
          <cell r="C378">
            <v>5</v>
          </cell>
          <cell r="D378">
            <v>4</v>
          </cell>
          <cell r="E378">
            <v>13</v>
          </cell>
          <cell r="F378"/>
          <cell r="G378">
            <v>7.33</v>
          </cell>
          <cell r="H378"/>
          <cell r="I378">
            <v>13</v>
          </cell>
          <cell r="J378" t="str">
            <v>CY</v>
          </cell>
        </row>
        <row r="379">
          <cell r="A379" t="str">
            <v>1900000000095</v>
          </cell>
          <cell r="B379" t="str">
            <v>ALOP-DU PAGE ROE</v>
          </cell>
          <cell r="C379">
            <v>10</v>
          </cell>
          <cell r="D379">
            <v>13</v>
          </cell>
          <cell r="E379">
            <v>16</v>
          </cell>
          <cell r="F379"/>
          <cell r="G379">
            <v>13</v>
          </cell>
          <cell r="H379"/>
          <cell r="I379">
            <v>16</v>
          </cell>
          <cell r="J379" t="str">
            <v>CY</v>
          </cell>
        </row>
        <row r="380">
          <cell r="A380" t="str">
            <v>1902200200200</v>
          </cell>
          <cell r="B380" t="str">
            <v>Bensenville SD 2</v>
          </cell>
          <cell r="C380">
            <v>961.5</v>
          </cell>
          <cell r="D380">
            <v>856</v>
          </cell>
          <cell r="E380">
            <v>942.5</v>
          </cell>
          <cell r="F380"/>
          <cell r="G380">
            <v>920</v>
          </cell>
          <cell r="H380"/>
          <cell r="I380">
            <v>942.5</v>
          </cell>
          <cell r="J380" t="str">
            <v>CY</v>
          </cell>
        </row>
        <row r="381">
          <cell r="A381" t="str">
            <v>1902200400200</v>
          </cell>
          <cell r="B381" t="str">
            <v>Addison SD 4</v>
          </cell>
          <cell r="C381">
            <v>1562.5</v>
          </cell>
          <cell r="D381">
            <v>1703</v>
          </cell>
          <cell r="E381">
            <v>1749.5</v>
          </cell>
          <cell r="F381"/>
          <cell r="G381">
            <v>1671.66</v>
          </cell>
          <cell r="H381"/>
          <cell r="I381">
            <v>1749.5</v>
          </cell>
          <cell r="J381" t="str">
            <v>CY</v>
          </cell>
        </row>
        <row r="382">
          <cell r="A382" t="str">
            <v>1902200700200</v>
          </cell>
          <cell r="B382" t="str">
            <v>Wood Dale SD 7</v>
          </cell>
          <cell r="C382">
            <v>417.5</v>
          </cell>
          <cell r="D382">
            <v>367</v>
          </cell>
          <cell r="E382">
            <v>386</v>
          </cell>
          <cell r="F382"/>
          <cell r="G382">
            <v>390.16</v>
          </cell>
          <cell r="H382"/>
          <cell r="I382">
            <v>390.16</v>
          </cell>
          <cell r="J382" t="str">
            <v>Avg</v>
          </cell>
        </row>
        <row r="383">
          <cell r="A383" t="str">
            <v>1902201000200</v>
          </cell>
          <cell r="B383" t="str">
            <v>Itasca SD 10</v>
          </cell>
          <cell r="C383">
            <v>101.5</v>
          </cell>
          <cell r="D383">
            <v>109</v>
          </cell>
          <cell r="E383">
            <v>138</v>
          </cell>
          <cell r="F383"/>
          <cell r="G383">
            <v>116.16</v>
          </cell>
          <cell r="H383"/>
          <cell r="I383">
            <v>138</v>
          </cell>
          <cell r="J383" t="str">
            <v>CY</v>
          </cell>
        </row>
        <row r="384">
          <cell r="A384" t="str">
            <v>1902201100200</v>
          </cell>
          <cell r="B384" t="str">
            <v>Medinah SD 11</v>
          </cell>
          <cell r="C384">
            <v>153</v>
          </cell>
          <cell r="D384">
            <v>161.5</v>
          </cell>
          <cell r="E384">
            <v>186</v>
          </cell>
          <cell r="F384"/>
          <cell r="G384">
            <v>166.83</v>
          </cell>
          <cell r="H384"/>
          <cell r="I384">
            <v>186</v>
          </cell>
          <cell r="J384" t="str">
            <v>CY</v>
          </cell>
        </row>
        <row r="385">
          <cell r="A385" t="str">
            <v>1902201200200</v>
          </cell>
          <cell r="B385" t="str">
            <v>Roselle SD 12</v>
          </cell>
          <cell r="C385">
            <v>103</v>
          </cell>
          <cell r="D385">
            <v>104.5</v>
          </cell>
          <cell r="E385">
            <v>124.5</v>
          </cell>
          <cell r="F385"/>
          <cell r="G385">
            <v>110.66</v>
          </cell>
          <cell r="H385"/>
          <cell r="I385">
            <v>124.5</v>
          </cell>
          <cell r="J385" t="str">
            <v>CY</v>
          </cell>
        </row>
        <row r="386">
          <cell r="A386" t="str">
            <v>1902201300200</v>
          </cell>
          <cell r="B386" t="str">
            <v>Bloomingdale SD 13</v>
          </cell>
          <cell r="C386">
            <v>39</v>
          </cell>
          <cell r="D386">
            <v>52.5</v>
          </cell>
          <cell r="E386">
            <v>73</v>
          </cell>
          <cell r="F386"/>
          <cell r="G386">
            <v>54.83</v>
          </cell>
          <cell r="H386"/>
          <cell r="I386">
            <v>73</v>
          </cell>
          <cell r="J386" t="str">
            <v>CY</v>
          </cell>
        </row>
        <row r="387">
          <cell r="A387" t="str">
            <v>1902201500200</v>
          </cell>
          <cell r="B387" t="str">
            <v>Marquardt SD 15</v>
          </cell>
          <cell r="C387">
            <v>783</v>
          </cell>
          <cell r="D387">
            <v>783.5</v>
          </cell>
          <cell r="E387">
            <v>768</v>
          </cell>
          <cell r="F387"/>
          <cell r="G387">
            <v>778.16</v>
          </cell>
          <cell r="H387"/>
          <cell r="I387">
            <v>778.16</v>
          </cell>
          <cell r="J387" t="str">
            <v>Avg</v>
          </cell>
        </row>
        <row r="388">
          <cell r="A388" t="str">
            <v>1902201600200</v>
          </cell>
          <cell r="B388" t="str">
            <v>Queen Bee SD 16</v>
          </cell>
          <cell r="C388">
            <v>668.5</v>
          </cell>
          <cell r="D388">
            <v>648.5</v>
          </cell>
          <cell r="E388">
            <v>684.5</v>
          </cell>
          <cell r="F388"/>
          <cell r="G388">
            <v>667.16</v>
          </cell>
          <cell r="H388"/>
          <cell r="I388">
            <v>684.5</v>
          </cell>
          <cell r="J388" t="str">
            <v>CY</v>
          </cell>
        </row>
        <row r="389">
          <cell r="A389" t="str">
            <v>1902202000200</v>
          </cell>
          <cell r="B389" t="str">
            <v>Keeneyville SD 20</v>
          </cell>
          <cell r="C389">
            <v>295</v>
          </cell>
          <cell r="D389">
            <v>306.5</v>
          </cell>
          <cell r="E389">
            <v>329.5</v>
          </cell>
          <cell r="F389"/>
          <cell r="G389">
            <v>310.33</v>
          </cell>
          <cell r="H389"/>
          <cell r="I389">
            <v>329.5</v>
          </cell>
          <cell r="J389" t="str">
            <v>CY</v>
          </cell>
        </row>
        <row r="390">
          <cell r="A390" t="str">
            <v>1902202500200</v>
          </cell>
          <cell r="B390" t="str">
            <v>Benjamin SD 25</v>
          </cell>
          <cell r="C390">
            <v>74</v>
          </cell>
          <cell r="D390">
            <v>103</v>
          </cell>
          <cell r="E390">
            <v>111.5</v>
          </cell>
          <cell r="F390"/>
          <cell r="G390">
            <v>96.16</v>
          </cell>
          <cell r="H390"/>
          <cell r="I390">
            <v>111.5</v>
          </cell>
          <cell r="J390" t="str">
            <v>CY</v>
          </cell>
        </row>
        <row r="391">
          <cell r="A391" t="str">
            <v>1902203300200</v>
          </cell>
          <cell r="B391" t="str">
            <v>West Chicago ESD 33</v>
          </cell>
          <cell r="C391">
            <v>2305.5</v>
          </cell>
          <cell r="D391">
            <v>2142.5</v>
          </cell>
          <cell r="E391">
            <v>2094</v>
          </cell>
          <cell r="F391"/>
          <cell r="G391">
            <v>2180.66</v>
          </cell>
          <cell r="H391"/>
          <cell r="I391">
            <v>2180.66</v>
          </cell>
          <cell r="J391" t="str">
            <v>Avg</v>
          </cell>
        </row>
        <row r="392">
          <cell r="A392" t="str">
            <v>1902203400200</v>
          </cell>
          <cell r="B392" t="str">
            <v>Winfield SD 34</v>
          </cell>
          <cell r="C392">
            <v>26</v>
          </cell>
          <cell r="D392">
            <v>30</v>
          </cell>
          <cell r="E392">
            <v>41.5</v>
          </cell>
          <cell r="F392"/>
          <cell r="G392">
            <v>32.5</v>
          </cell>
          <cell r="H392"/>
          <cell r="I392">
            <v>41.5</v>
          </cell>
          <cell r="J392" t="str">
            <v>CY</v>
          </cell>
        </row>
        <row r="393">
          <cell r="A393" t="str">
            <v>1902204100200</v>
          </cell>
          <cell r="B393" t="str">
            <v>Glen Ellyn SD 41</v>
          </cell>
          <cell r="C393">
            <v>465.5</v>
          </cell>
          <cell r="D393">
            <v>412.5</v>
          </cell>
          <cell r="E393">
            <v>452</v>
          </cell>
          <cell r="F393"/>
          <cell r="G393">
            <v>443.33</v>
          </cell>
          <cell r="H393"/>
          <cell r="I393">
            <v>452</v>
          </cell>
          <cell r="J393" t="str">
            <v>CY</v>
          </cell>
        </row>
        <row r="394">
          <cell r="A394" t="str">
            <v>1902204400200</v>
          </cell>
          <cell r="B394" t="str">
            <v>Lombard SD 44</v>
          </cell>
          <cell r="C394">
            <v>492</v>
          </cell>
          <cell r="D394">
            <v>448.5</v>
          </cell>
          <cell r="E394">
            <v>462.5</v>
          </cell>
          <cell r="F394"/>
          <cell r="G394">
            <v>467.66</v>
          </cell>
          <cell r="H394"/>
          <cell r="I394">
            <v>467.66</v>
          </cell>
          <cell r="J394" t="str">
            <v>Avg</v>
          </cell>
        </row>
        <row r="395">
          <cell r="A395" t="str">
            <v>1902204500200</v>
          </cell>
          <cell r="B395" t="str">
            <v>SD 45 DuPage County</v>
          </cell>
          <cell r="C395">
            <v>835</v>
          </cell>
          <cell r="D395">
            <v>817</v>
          </cell>
          <cell r="E395">
            <v>877.5</v>
          </cell>
          <cell r="F395"/>
          <cell r="G395">
            <v>843.16</v>
          </cell>
          <cell r="H395"/>
          <cell r="I395">
            <v>877.5</v>
          </cell>
          <cell r="J395" t="str">
            <v>CY</v>
          </cell>
        </row>
        <row r="396">
          <cell r="A396" t="str">
            <v>1902204800200</v>
          </cell>
          <cell r="B396" t="str">
            <v>Salt Creek SD 48</v>
          </cell>
          <cell r="C396">
            <v>77</v>
          </cell>
          <cell r="D396">
            <v>69</v>
          </cell>
          <cell r="E396">
            <v>60</v>
          </cell>
          <cell r="F396"/>
          <cell r="G396">
            <v>68.66</v>
          </cell>
          <cell r="H396"/>
          <cell r="I396">
            <v>68.66</v>
          </cell>
          <cell r="J396" t="str">
            <v>Avg</v>
          </cell>
        </row>
        <row r="397">
          <cell r="A397" t="str">
            <v>1902205300200</v>
          </cell>
          <cell r="B397" t="str">
            <v>Butler SD 53</v>
          </cell>
          <cell r="C397">
            <v>21</v>
          </cell>
          <cell r="D397">
            <v>13.5</v>
          </cell>
          <cell r="E397">
            <v>20.5</v>
          </cell>
          <cell r="F397"/>
          <cell r="G397">
            <v>18.329999999999998</v>
          </cell>
          <cell r="H397"/>
          <cell r="I397">
            <v>20.5</v>
          </cell>
          <cell r="J397" t="str">
            <v>CY</v>
          </cell>
        </row>
        <row r="398">
          <cell r="A398" t="str">
            <v>1902205800200</v>
          </cell>
          <cell r="B398" t="str">
            <v>Downers Grove GSD 58</v>
          </cell>
          <cell r="C398">
            <v>258</v>
          </cell>
          <cell r="D398">
            <v>235.5</v>
          </cell>
          <cell r="E398">
            <v>250.5</v>
          </cell>
          <cell r="F398"/>
          <cell r="G398">
            <v>248</v>
          </cell>
          <cell r="H398"/>
          <cell r="I398">
            <v>250.5</v>
          </cell>
          <cell r="J398" t="str">
            <v>CY</v>
          </cell>
        </row>
        <row r="399">
          <cell r="A399" t="str">
            <v>1902206000200</v>
          </cell>
          <cell r="B399" t="str">
            <v>Maercker SD 60</v>
          </cell>
          <cell r="C399">
            <v>329</v>
          </cell>
          <cell r="D399">
            <v>317.5</v>
          </cell>
          <cell r="E399">
            <v>370</v>
          </cell>
          <cell r="F399"/>
          <cell r="G399">
            <v>338.83</v>
          </cell>
          <cell r="H399"/>
          <cell r="I399">
            <v>370</v>
          </cell>
          <cell r="J399" t="str">
            <v>CY</v>
          </cell>
        </row>
        <row r="400">
          <cell r="A400" t="str">
            <v>1902206100200</v>
          </cell>
          <cell r="B400" t="str">
            <v>Darien SD 61</v>
          </cell>
          <cell r="C400">
            <v>190</v>
          </cell>
          <cell r="D400">
            <v>159</v>
          </cell>
          <cell r="E400">
            <v>159.5</v>
          </cell>
          <cell r="F400"/>
          <cell r="G400">
            <v>169.5</v>
          </cell>
          <cell r="H400"/>
          <cell r="I400">
            <v>169.5</v>
          </cell>
          <cell r="J400" t="str">
            <v>Avg</v>
          </cell>
        </row>
        <row r="401">
          <cell r="A401" t="str">
            <v>1902206200200</v>
          </cell>
          <cell r="B401" t="str">
            <v>Gower SD 62</v>
          </cell>
          <cell r="C401">
            <v>71</v>
          </cell>
          <cell r="D401">
            <v>89</v>
          </cell>
          <cell r="E401">
            <v>101.5</v>
          </cell>
          <cell r="F401"/>
          <cell r="G401">
            <v>87.16</v>
          </cell>
          <cell r="H401"/>
          <cell r="I401">
            <v>101.5</v>
          </cell>
          <cell r="J401" t="str">
            <v>CY</v>
          </cell>
        </row>
        <row r="402">
          <cell r="A402" t="str">
            <v>1902206300200</v>
          </cell>
          <cell r="B402" t="str">
            <v>Cass SD 63</v>
          </cell>
          <cell r="C402">
            <v>104.5</v>
          </cell>
          <cell r="D402">
            <v>103.5</v>
          </cell>
          <cell r="E402">
            <v>84</v>
          </cell>
          <cell r="F402"/>
          <cell r="G402">
            <v>97.33</v>
          </cell>
          <cell r="H402"/>
          <cell r="I402">
            <v>97.33</v>
          </cell>
          <cell r="J402" t="str">
            <v>Avg</v>
          </cell>
        </row>
        <row r="403">
          <cell r="A403" t="str">
            <v>1902206600200</v>
          </cell>
          <cell r="B403" t="str">
            <v>Center Cass SD 66</v>
          </cell>
          <cell r="C403">
            <v>90.5</v>
          </cell>
          <cell r="D403">
            <v>81.5</v>
          </cell>
          <cell r="E403">
            <v>68.5</v>
          </cell>
          <cell r="F403"/>
          <cell r="G403">
            <v>80.16</v>
          </cell>
          <cell r="H403"/>
          <cell r="I403">
            <v>80.16</v>
          </cell>
          <cell r="J403" t="str">
            <v>Avg</v>
          </cell>
        </row>
        <row r="404">
          <cell r="A404" t="str">
            <v>1902206800200</v>
          </cell>
          <cell r="B404" t="str">
            <v>Woodridge SD 68</v>
          </cell>
          <cell r="C404">
            <v>590.5</v>
          </cell>
          <cell r="D404">
            <v>538</v>
          </cell>
          <cell r="E404">
            <v>502.5</v>
          </cell>
          <cell r="F404"/>
          <cell r="G404">
            <v>543.66</v>
          </cell>
          <cell r="H404"/>
          <cell r="I404">
            <v>543.66</v>
          </cell>
          <cell r="J404" t="str">
            <v>Avg</v>
          </cell>
        </row>
        <row r="405">
          <cell r="A405" t="str">
            <v>1902208601700</v>
          </cell>
          <cell r="B405" t="str">
            <v>Hinsdale Twp HSD 86</v>
          </cell>
          <cell r="C405">
            <v>80</v>
          </cell>
          <cell r="D405">
            <v>91</v>
          </cell>
          <cell r="E405">
            <v>108.5</v>
          </cell>
          <cell r="F405"/>
          <cell r="G405">
            <v>93.16</v>
          </cell>
          <cell r="H405"/>
          <cell r="I405">
            <v>108.5</v>
          </cell>
          <cell r="J405" t="str">
            <v>CY</v>
          </cell>
        </row>
        <row r="406">
          <cell r="A406" t="str">
            <v>1902208701700</v>
          </cell>
          <cell r="B406" t="str">
            <v>Glenbard Twp HSD 87</v>
          </cell>
          <cell r="C406">
            <v>534</v>
          </cell>
          <cell r="D406">
            <v>652.5</v>
          </cell>
          <cell r="E406">
            <v>686.5</v>
          </cell>
          <cell r="F406"/>
          <cell r="G406">
            <v>624.33000000000004</v>
          </cell>
          <cell r="H406"/>
          <cell r="I406">
            <v>686.5</v>
          </cell>
          <cell r="J406" t="str">
            <v>CY</v>
          </cell>
        </row>
        <row r="407">
          <cell r="A407" t="str">
            <v>1902208801600</v>
          </cell>
          <cell r="B407" t="str">
            <v>DuPage HSD 88</v>
          </cell>
          <cell r="C407">
            <v>365</v>
          </cell>
          <cell r="D407">
            <v>490</v>
          </cell>
          <cell r="E407">
            <v>652</v>
          </cell>
          <cell r="F407"/>
          <cell r="G407">
            <v>502.33</v>
          </cell>
          <cell r="H407"/>
          <cell r="I407">
            <v>652</v>
          </cell>
          <cell r="J407" t="str">
            <v>CY</v>
          </cell>
        </row>
        <row r="408">
          <cell r="A408" t="str">
            <v>1902208900400</v>
          </cell>
          <cell r="B408" t="str">
            <v>CCSD 89</v>
          </cell>
          <cell r="C408">
            <v>230</v>
          </cell>
          <cell r="D408">
            <v>218.5</v>
          </cell>
          <cell r="E408">
            <v>218.5</v>
          </cell>
          <cell r="F408"/>
          <cell r="G408">
            <v>222.33</v>
          </cell>
          <cell r="H408"/>
          <cell r="I408">
            <v>222.33</v>
          </cell>
          <cell r="J408" t="str">
            <v>Avg</v>
          </cell>
        </row>
        <row r="409">
          <cell r="A409" t="str">
            <v>1902209300400</v>
          </cell>
          <cell r="B409" t="str">
            <v>CCSD 93</v>
          </cell>
          <cell r="C409">
            <v>704</v>
          </cell>
          <cell r="D409">
            <v>794.5</v>
          </cell>
          <cell r="E409">
            <v>915.5</v>
          </cell>
          <cell r="F409"/>
          <cell r="G409">
            <v>804.66</v>
          </cell>
          <cell r="H409"/>
          <cell r="I409">
            <v>915.5</v>
          </cell>
          <cell r="J409" t="str">
            <v>CY</v>
          </cell>
        </row>
        <row r="410">
          <cell r="A410" t="str">
            <v>1902209401600</v>
          </cell>
          <cell r="B410" t="str">
            <v>CHSD 94</v>
          </cell>
          <cell r="C410">
            <v>470.5</v>
          </cell>
          <cell r="D410">
            <v>508.5</v>
          </cell>
          <cell r="E410">
            <v>565.5</v>
          </cell>
          <cell r="F410"/>
          <cell r="G410">
            <v>514.83000000000004</v>
          </cell>
          <cell r="H410"/>
          <cell r="I410">
            <v>565.5</v>
          </cell>
          <cell r="J410" t="str">
            <v>CY</v>
          </cell>
        </row>
        <row r="411">
          <cell r="A411" t="str">
            <v>1902209901600</v>
          </cell>
          <cell r="B411" t="str">
            <v>CHSD 99</v>
          </cell>
          <cell r="C411">
            <v>144.5</v>
          </cell>
          <cell r="D411">
            <v>146.5</v>
          </cell>
          <cell r="E411">
            <v>186</v>
          </cell>
          <cell r="F411"/>
          <cell r="G411">
            <v>159</v>
          </cell>
          <cell r="H411"/>
          <cell r="I411">
            <v>186</v>
          </cell>
          <cell r="J411" t="str">
            <v>CY</v>
          </cell>
        </row>
        <row r="412">
          <cell r="A412" t="str">
            <v>1902210001600</v>
          </cell>
          <cell r="B412" t="str">
            <v>Fenton CHSD 100</v>
          </cell>
          <cell r="C412">
            <v>185.5</v>
          </cell>
          <cell r="D412">
            <v>269</v>
          </cell>
          <cell r="E412">
            <v>309.5</v>
          </cell>
          <cell r="F412"/>
          <cell r="G412">
            <v>254.66</v>
          </cell>
          <cell r="H412"/>
          <cell r="I412">
            <v>309.5</v>
          </cell>
          <cell r="J412" t="str">
            <v>CY</v>
          </cell>
        </row>
        <row r="413">
          <cell r="A413" t="str">
            <v>1902210801600</v>
          </cell>
          <cell r="B413" t="str">
            <v>Lake Park CHSD 108</v>
          </cell>
          <cell r="C413">
            <v>75.5</v>
          </cell>
          <cell r="D413">
            <v>111.5</v>
          </cell>
          <cell r="E413">
            <v>155.5</v>
          </cell>
          <cell r="F413"/>
          <cell r="G413">
            <v>114.16</v>
          </cell>
          <cell r="H413"/>
          <cell r="I413">
            <v>155.5</v>
          </cell>
          <cell r="J413" t="str">
            <v>CY</v>
          </cell>
        </row>
        <row r="414">
          <cell r="A414" t="str">
            <v>1902218000400</v>
          </cell>
          <cell r="B414" t="str">
            <v>CCSD 180</v>
          </cell>
          <cell r="C414">
            <v>38.5</v>
          </cell>
          <cell r="D414">
            <v>27</v>
          </cell>
          <cell r="E414">
            <v>24</v>
          </cell>
          <cell r="F414"/>
          <cell r="G414">
            <v>29.83</v>
          </cell>
          <cell r="H414"/>
          <cell r="I414">
            <v>29.83</v>
          </cell>
          <cell r="J414" t="str">
            <v>Avg</v>
          </cell>
        </row>
        <row r="415">
          <cell r="A415" t="str">
            <v>1902218100400</v>
          </cell>
          <cell r="B415" t="str">
            <v>Hinsdale CCSD 181</v>
          </cell>
          <cell r="C415">
            <v>129</v>
          </cell>
          <cell r="D415">
            <v>136</v>
          </cell>
          <cell r="E415">
            <v>167</v>
          </cell>
          <cell r="F415"/>
          <cell r="G415">
            <v>144</v>
          </cell>
          <cell r="H415"/>
          <cell r="I415">
            <v>167</v>
          </cell>
          <cell r="J415" t="str">
            <v>CY</v>
          </cell>
        </row>
        <row r="416">
          <cell r="A416" t="str">
            <v>1902220002600</v>
          </cell>
          <cell r="B416" t="str">
            <v>CUSD 200</v>
          </cell>
          <cell r="C416">
            <v>1210.5</v>
          </cell>
          <cell r="D416">
            <v>1128</v>
          </cell>
          <cell r="E416">
            <v>1206</v>
          </cell>
          <cell r="F416"/>
          <cell r="G416">
            <v>1181.5</v>
          </cell>
          <cell r="H416"/>
          <cell r="I416">
            <v>1206</v>
          </cell>
          <cell r="J416" t="str">
            <v>CY</v>
          </cell>
        </row>
        <row r="417">
          <cell r="A417" t="str">
            <v>1902220102600</v>
          </cell>
          <cell r="B417" t="str">
            <v>CUSD 201</v>
          </cell>
          <cell r="C417">
            <v>104.5</v>
          </cell>
          <cell r="D417">
            <v>108.5</v>
          </cell>
          <cell r="E417">
            <v>112.5</v>
          </cell>
          <cell r="F417"/>
          <cell r="G417">
            <v>108.5</v>
          </cell>
          <cell r="H417"/>
          <cell r="I417">
            <v>112.5</v>
          </cell>
          <cell r="J417" t="str">
            <v>CY</v>
          </cell>
        </row>
        <row r="418">
          <cell r="A418" t="str">
            <v>1902220202600</v>
          </cell>
          <cell r="B418" t="str">
            <v>Lisle CUSD 202</v>
          </cell>
          <cell r="C418">
            <v>90</v>
          </cell>
          <cell r="D418">
            <v>89.5</v>
          </cell>
          <cell r="E418">
            <v>79</v>
          </cell>
          <cell r="F418"/>
          <cell r="G418">
            <v>86.16</v>
          </cell>
          <cell r="H418"/>
          <cell r="I418">
            <v>86.16</v>
          </cell>
          <cell r="J418" t="str">
            <v>Avg</v>
          </cell>
        </row>
        <row r="419">
          <cell r="A419" t="str">
            <v>1902220302600</v>
          </cell>
          <cell r="B419" t="str">
            <v>Naperville CUSD 203</v>
          </cell>
          <cell r="C419">
            <v>1136.5</v>
          </cell>
          <cell r="D419">
            <v>1156</v>
          </cell>
          <cell r="E419">
            <v>1230.5</v>
          </cell>
          <cell r="F419"/>
          <cell r="G419">
            <v>1174.33</v>
          </cell>
          <cell r="H419"/>
          <cell r="I419">
            <v>1230.5</v>
          </cell>
          <cell r="J419" t="str">
            <v>CY</v>
          </cell>
        </row>
        <row r="420">
          <cell r="A420" t="str">
            <v>1902220402600</v>
          </cell>
          <cell r="B420" t="str">
            <v>Indian Prairie CUSD 204</v>
          </cell>
          <cell r="C420">
            <v>2845.5</v>
          </cell>
          <cell r="D420">
            <v>2633</v>
          </cell>
          <cell r="E420">
            <v>3261</v>
          </cell>
          <cell r="F420"/>
          <cell r="G420">
            <v>2913.16</v>
          </cell>
          <cell r="H420"/>
          <cell r="I420">
            <v>3261</v>
          </cell>
          <cell r="J420" t="str">
            <v>CY</v>
          </cell>
        </row>
        <row r="421">
          <cell r="A421" t="str">
            <v>1902220502600</v>
          </cell>
          <cell r="B421" t="str">
            <v>Elmhurst SD 205</v>
          </cell>
          <cell r="C421">
            <v>825.5</v>
          </cell>
          <cell r="D421">
            <v>805.5</v>
          </cell>
          <cell r="E421">
            <v>848.5</v>
          </cell>
          <cell r="F421"/>
          <cell r="G421">
            <v>826.5</v>
          </cell>
          <cell r="H421"/>
          <cell r="I421">
            <v>848.5</v>
          </cell>
          <cell r="J421" t="str">
            <v>CY</v>
          </cell>
        </row>
        <row r="422">
          <cell r="A422" t="str">
            <v>2000000000092</v>
          </cell>
          <cell r="B422" t="str">
            <v>ALT SCH-EDWD/GLTN/HDIN/POP/SLNE/</v>
          </cell>
          <cell r="C422">
            <v>0</v>
          </cell>
          <cell r="D422">
            <v>0</v>
          </cell>
          <cell r="E422">
            <v>0</v>
          </cell>
          <cell r="F422"/>
          <cell r="G422">
            <v>0</v>
          </cell>
          <cell r="H422"/>
          <cell r="I422">
            <v>0</v>
          </cell>
          <cell r="J422" t="str">
            <v>CY</v>
          </cell>
        </row>
        <row r="423">
          <cell r="A423" t="str">
            <v>2000000000093</v>
          </cell>
          <cell r="B423" t="str">
            <v>SAFE SCH-EDWD/GLTN/HDIN/POP/SLNE/</v>
          </cell>
          <cell r="C423">
            <v>0</v>
          </cell>
          <cell r="D423">
            <v>0</v>
          </cell>
          <cell r="E423">
            <v>0</v>
          </cell>
          <cell r="F423"/>
          <cell r="G423">
            <v>0</v>
          </cell>
          <cell r="H423"/>
          <cell r="I423">
            <v>0</v>
          </cell>
          <cell r="J423" t="str">
            <v>CY</v>
          </cell>
        </row>
        <row r="424">
          <cell r="A424" t="str">
            <v>2002400102600</v>
          </cell>
          <cell r="B424" t="str">
            <v>Edwards County CUSD 1</v>
          </cell>
          <cell r="C424">
            <v>1</v>
          </cell>
          <cell r="D424">
            <v>0.5</v>
          </cell>
          <cell r="E424">
            <v>6</v>
          </cell>
          <cell r="F424"/>
          <cell r="G424">
            <v>2.5</v>
          </cell>
          <cell r="H424"/>
          <cell r="I424">
            <v>6</v>
          </cell>
          <cell r="J424" t="str">
            <v>CY</v>
          </cell>
        </row>
        <row r="425">
          <cell r="A425" t="str">
            <v>2003000702600</v>
          </cell>
          <cell r="B425" t="str">
            <v>Gallatin CUSD 7</v>
          </cell>
          <cell r="C425">
            <v>8</v>
          </cell>
          <cell r="D425">
            <v>9</v>
          </cell>
          <cell r="E425">
            <v>9.5</v>
          </cell>
          <cell r="F425"/>
          <cell r="G425">
            <v>8.83</v>
          </cell>
          <cell r="H425"/>
          <cell r="I425">
            <v>9.5</v>
          </cell>
          <cell r="J425" t="str">
            <v>CY</v>
          </cell>
        </row>
        <row r="426">
          <cell r="A426" t="str">
            <v>2003301002600</v>
          </cell>
          <cell r="B426" t="str">
            <v>Hamilton Co CUSD 10</v>
          </cell>
          <cell r="C426">
            <v>0</v>
          </cell>
          <cell r="D426">
            <v>0</v>
          </cell>
          <cell r="E426">
            <v>0</v>
          </cell>
          <cell r="F426"/>
          <cell r="G426">
            <v>0</v>
          </cell>
          <cell r="H426"/>
          <cell r="I426">
            <v>0</v>
          </cell>
          <cell r="J426" t="str">
            <v>CY</v>
          </cell>
        </row>
        <row r="427">
          <cell r="A427" t="str">
            <v>2003500102600</v>
          </cell>
          <cell r="B427" t="str">
            <v>Hardin County CUSD 1</v>
          </cell>
          <cell r="C427">
            <v>0</v>
          </cell>
          <cell r="D427">
            <v>0</v>
          </cell>
          <cell r="E427">
            <v>0</v>
          </cell>
          <cell r="F427"/>
          <cell r="G427">
            <v>0</v>
          </cell>
          <cell r="H427"/>
          <cell r="I427">
            <v>0</v>
          </cell>
          <cell r="J427" t="str">
            <v>CY</v>
          </cell>
        </row>
        <row r="428">
          <cell r="A428" t="str">
            <v>2007600102600</v>
          </cell>
          <cell r="B428" t="str">
            <v>Pope Co CUD 1</v>
          </cell>
          <cell r="C428">
            <v>0</v>
          </cell>
          <cell r="D428">
            <v>0</v>
          </cell>
          <cell r="E428">
            <v>0</v>
          </cell>
          <cell r="F428"/>
          <cell r="G428">
            <v>0</v>
          </cell>
          <cell r="H428"/>
          <cell r="I428">
            <v>0</v>
          </cell>
          <cell r="J428" t="str">
            <v>CY</v>
          </cell>
        </row>
        <row r="429">
          <cell r="A429" t="str">
            <v>2008300102600</v>
          </cell>
          <cell r="B429" t="str">
            <v>Galatia CUSD 1</v>
          </cell>
          <cell r="C429">
            <v>0</v>
          </cell>
          <cell r="D429">
            <v>0</v>
          </cell>
          <cell r="E429">
            <v>0</v>
          </cell>
          <cell r="F429"/>
          <cell r="G429">
            <v>0</v>
          </cell>
          <cell r="H429"/>
          <cell r="I429">
            <v>0</v>
          </cell>
          <cell r="J429" t="str">
            <v>CY</v>
          </cell>
        </row>
        <row r="430">
          <cell r="A430" t="str">
            <v>2008300202600</v>
          </cell>
          <cell r="B430" t="str">
            <v>Carrier Mills-Stonefort CUSD 2</v>
          </cell>
          <cell r="C430">
            <v>0</v>
          </cell>
          <cell r="D430">
            <v>0</v>
          </cell>
          <cell r="E430">
            <v>1</v>
          </cell>
          <cell r="F430"/>
          <cell r="G430">
            <v>0.33</v>
          </cell>
          <cell r="H430"/>
          <cell r="I430">
            <v>1</v>
          </cell>
          <cell r="J430" t="str">
            <v>CY</v>
          </cell>
        </row>
        <row r="431">
          <cell r="A431" t="str">
            <v>2008300302600</v>
          </cell>
          <cell r="B431" t="str">
            <v>Harrisburg CUSD 3</v>
          </cell>
          <cell r="C431">
            <v>10</v>
          </cell>
          <cell r="D431">
            <v>8</v>
          </cell>
          <cell r="E431">
            <v>1</v>
          </cell>
          <cell r="F431"/>
          <cell r="G431">
            <v>6.33</v>
          </cell>
          <cell r="H431"/>
          <cell r="I431">
            <v>6.33</v>
          </cell>
          <cell r="J431" t="str">
            <v>Avg</v>
          </cell>
        </row>
        <row r="432">
          <cell r="A432" t="str">
            <v>2008300402600</v>
          </cell>
          <cell r="B432" t="str">
            <v>Eldorado CUSD 4</v>
          </cell>
          <cell r="C432">
            <v>0</v>
          </cell>
          <cell r="D432">
            <v>0</v>
          </cell>
          <cell r="E432">
            <v>0</v>
          </cell>
          <cell r="F432"/>
          <cell r="G432">
            <v>0</v>
          </cell>
          <cell r="H432"/>
          <cell r="I432">
            <v>0</v>
          </cell>
          <cell r="J432" t="str">
            <v>CY</v>
          </cell>
        </row>
        <row r="433">
          <cell r="A433" t="str">
            <v>2009301702400</v>
          </cell>
          <cell r="B433" t="str">
            <v>Allendale CCSD 17</v>
          </cell>
          <cell r="C433">
            <v>0</v>
          </cell>
          <cell r="D433">
            <v>0</v>
          </cell>
          <cell r="E433">
            <v>0</v>
          </cell>
          <cell r="F433"/>
          <cell r="G433">
            <v>0</v>
          </cell>
          <cell r="H433"/>
          <cell r="I433">
            <v>0</v>
          </cell>
          <cell r="J433" t="str">
            <v>CY</v>
          </cell>
        </row>
        <row r="434">
          <cell r="A434" t="str">
            <v>2009334802600</v>
          </cell>
          <cell r="B434" t="str">
            <v>Wabash CUSD 348</v>
          </cell>
          <cell r="C434">
            <v>2</v>
          </cell>
          <cell r="D434">
            <v>7</v>
          </cell>
          <cell r="E434">
            <v>2.5</v>
          </cell>
          <cell r="F434"/>
          <cell r="G434">
            <v>3.83</v>
          </cell>
          <cell r="H434"/>
          <cell r="I434">
            <v>3.83</v>
          </cell>
          <cell r="J434" t="str">
            <v>Avg</v>
          </cell>
        </row>
        <row r="435">
          <cell r="A435" t="str">
            <v>2009600600400</v>
          </cell>
          <cell r="B435" t="str">
            <v>New Hope CCSD 6</v>
          </cell>
          <cell r="C435">
            <v>0</v>
          </cell>
          <cell r="D435">
            <v>0</v>
          </cell>
          <cell r="E435">
            <v>0</v>
          </cell>
          <cell r="F435"/>
          <cell r="G435">
            <v>0</v>
          </cell>
          <cell r="H435"/>
          <cell r="I435">
            <v>0</v>
          </cell>
          <cell r="J435" t="str">
            <v>CY</v>
          </cell>
        </row>
        <row r="436">
          <cell r="A436" t="str">
            <v>2009601400400</v>
          </cell>
          <cell r="B436" t="str">
            <v>Geff CCSD 14</v>
          </cell>
          <cell r="C436">
            <v>0</v>
          </cell>
          <cell r="D436">
            <v>0</v>
          </cell>
          <cell r="E436">
            <v>0</v>
          </cell>
          <cell r="F436"/>
          <cell r="G436">
            <v>0</v>
          </cell>
          <cell r="H436"/>
          <cell r="I436">
            <v>0</v>
          </cell>
          <cell r="J436" t="str">
            <v>CY</v>
          </cell>
        </row>
        <row r="437">
          <cell r="A437" t="str">
            <v>2009601700400</v>
          </cell>
          <cell r="B437" t="str">
            <v>Jasper CCSD 17</v>
          </cell>
          <cell r="C437">
            <v>0</v>
          </cell>
          <cell r="D437">
            <v>0</v>
          </cell>
          <cell r="E437">
            <v>0</v>
          </cell>
          <cell r="F437"/>
          <cell r="G437">
            <v>0</v>
          </cell>
          <cell r="H437"/>
          <cell r="I437">
            <v>0</v>
          </cell>
          <cell r="J437" t="str">
            <v>CY</v>
          </cell>
        </row>
        <row r="438">
          <cell r="A438" t="str">
            <v>2009610002600</v>
          </cell>
          <cell r="B438" t="str">
            <v>Wayne City CUSD 100</v>
          </cell>
          <cell r="C438">
            <v>0</v>
          </cell>
          <cell r="D438">
            <v>2</v>
          </cell>
          <cell r="E438">
            <v>0</v>
          </cell>
          <cell r="F438"/>
          <cell r="G438">
            <v>0.66</v>
          </cell>
          <cell r="H438"/>
          <cell r="I438">
            <v>0.66</v>
          </cell>
          <cell r="J438" t="str">
            <v>Avg</v>
          </cell>
        </row>
        <row r="439">
          <cell r="A439" t="str">
            <v>2009611200400</v>
          </cell>
          <cell r="B439" t="str">
            <v>Fairfield PSD 112</v>
          </cell>
          <cell r="C439">
            <v>0</v>
          </cell>
          <cell r="D439">
            <v>0</v>
          </cell>
          <cell r="E439">
            <v>0</v>
          </cell>
          <cell r="F439"/>
          <cell r="G439">
            <v>0</v>
          </cell>
          <cell r="H439"/>
          <cell r="I439">
            <v>0</v>
          </cell>
          <cell r="J439" t="str">
            <v>CY</v>
          </cell>
        </row>
        <row r="440">
          <cell r="A440" t="str">
            <v>2009620002600</v>
          </cell>
          <cell r="B440" t="str">
            <v>North Wayne CUSD 200</v>
          </cell>
          <cell r="C440">
            <v>0</v>
          </cell>
          <cell r="D440">
            <v>0</v>
          </cell>
          <cell r="E440">
            <v>0</v>
          </cell>
          <cell r="F440"/>
          <cell r="G440">
            <v>0</v>
          </cell>
          <cell r="H440"/>
          <cell r="I440">
            <v>0</v>
          </cell>
          <cell r="J440" t="str">
            <v>CY</v>
          </cell>
        </row>
        <row r="441">
          <cell r="A441" t="str">
            <v>2009622501600</v>
          </cell>
          <cell r="B441" t="str">
            <v>Fairfield Comm H S Dist 225</v>
          </cell>
          <cell r="C441">
            <v>0</v>
          </cell>
          <cell r="D441">
            <v>0</v>
          </cell>
          <cell r="E441">
            <v>0</v>
          </cell>
          <cell r="F441"/>
          <cell r="G441">
            <v>0</v>
          </cell>
          <cell r="H441"/>
          <cell r="I441">
            <v>0</v>
          </cell>
          <cell r="J441" t="str">
            <v>CY</v>
          </cell>
        </row>
        <row r="442">
          <cell r="A442" t="str">
            <v>2009700102600</v>
          </cell>
          <cell r="B442" t="str">
            <v>Grayville CUSD 1</v>
          </cell>
          <cell r="C442">
            <v>0</v>
          </cell>
          <cell r="D442">
            <v>0.5</v>
          </cell>
          <cell r="E442">
            <v>0</v>
          </cell>
          <cell r="F442"/>
          <cell r="G442">
            <v>0.16</v>
          </cell>
          <cell r="H442"/>
          <cell r="I442">
            <v>0.16</v>
          </cell>
          <cell r="J442" t="str">
            <v>Avg</v>
          </cell>
        </row>
        <row r="443">
          <cell r="A443" t="str">
            <v>2009700302600</v>
          </cell>
          <cell r="B443" t="str">
            <v>Norris City-Omaha-Enfield CUSD 3</v>
          </cell>
          <cell r="C443">
            <v>4</v>
          </cell>
          <cell r="D443">
            <v>3</v>
          </cell>
          <cell r="E443">
            <v>0</v>
          </cell>
          <cell r="F443"/>
          <cell r="G443">
            <v>2.33</v>
          </cell>
          <cell r="H443"/>
          <cell r="I443">
            <v>2.33</v>
          </cell>
          <cell r="J443" t="str">
            <v>Avg</v>
          </cell>
        </row>
        <row r="444">
          <cell r="A444" t="str">
            <v>2009700502600</v>
          </cell>
          <cell r="B444" t="str">
            <v>Carmi-White County CUSD 5</v>
          </cell>
          <cell r="C444">
            <v>6</v>
          </cell>
          <cell r="D444">
            <v>9.5</v>
          </cell>
          <cell r="E444">
            <v>9</v>
          </cell>
          <cell r="F444"/>
          <cell r="G444">
            <v>8.16</v>
          </cell>
          <cell r="H444"/>
          <cell r="I444">
            <v>9</v>
          </cell>
          <cell r="J444" t="str">
            <v>CY</v>
          </cell>
        </row>
        <row r="445">
          <cell r="A445" t="str">
            <v>2100000000092</v>
          </cell>
          <cell r="B445" t="str">
            <v>ALT SCH-FRANKLIN/WILLIAMSON ROE</v>
          </cell>
          <cell r="C445">
            <v>1</v>
          </cell>
          <cell r="D445">
            <v>0</v>
          </cell>
          <cell r="E445">
            <v>0</v>
          </cell>
          <cell r="F445"/>
          <cell r="G445">
            <v>0.33</v>
          </cell>
          <cell r="H445"/>
          <cell r="I445">
            <v>0.33</v>
          </cell>
          <cell r="J445" t="str">
            <v>Avg</v>
          </cell>
        </row>
        <row r="446">
          <cell r="A446" t="str">
            <v>2100000000093</v>
          </cell>
          <cell r="B446" t="str">
            <v>SAFE SCH-FRANKLIN/WILLIAMSON ROE</v>
          </cell>
          <cell r="C446">
            <v>0</v>
          </cell>
          <cell r="D446">
            <v>0</v>
          </cell>
          <cell r="E446">
            <v>0</v>
          </cell>
          <cell r="F446"/>
          <cell r="G446">
            <v>0</v>
          </cell>
          <cell r="H446"/>
          <cell r="I446">
            <v>0</v>
          </cell>
          <cell r="J446" t="str">
            <v>CY</v>
          </cell>
        </row>
        <row r="447">
          <cell r="A447" t="str">
            <v>2102804700400</v>
          </cell>
          <cell r="B447" t="str">
            <v>Benton CCSD 47</v>
          </cell>
          <cell r="C447">
            <v>10.5</v>
          </cell>
          <cell r="D447">
            <v>9.5</v>
          </cell>
          <cell r="E447">
            <v>9</v>
          </cell>
          <cell r="F447"/>
          <cell r="G447">
            <v>9.66</v>
          </cell>
          <cell r="H447"/>
          <cell r="I447">
            <v>9.66</v>
          </cell>
          <cell r="J447" t="str">
            <v>Avg</v>
          </cell>
        </row>
        <row r="448">
          <cell r="A448" t="str">
            <v>2102809100400</v>
          </cell>
          <cell r="B448" t="str">
            <v>Akin CCSD 91</v>
          </cell>
          <cell r="C448">
            <v>0</v>
          </cell>
          <cell r="D448">
            <v>0</v>
          </cell>
          <cell r="E448">
            <v>0</v>
          </cell>
          <cell r="F448"/>
          <cell r="G448">
            <v>0</v>
          </cell>
          <cell r="H448"/>
          <cell r="I448">
            <v>0</v>
          </cell>
          <cell r="J448" t="str">
            <v>CY</v>
          </cell>
        </row>
        <row r="449">
          <cell r="A449" t="str">
            <v>2102809902600</v>
          </cell>
          <cell r="B449" t="str">
            <v>Christopher USD 99</v>
          </cell>
          <cell r="C449">
            <v>1</v>
          </cell>
          <cell r="D449">
            <v>1.5</v>
          </cell>
          <cell r="E449">
            <v>2</v>
          </cell>
          <cell r="F449"/>
          <cell r="G449">
            <v>1.5</v>
          </cell>
          <cell r="H449"/>
          <cell r="I449">
            <v>2</v>
          </cell>
          <cell r="J449" t="str">
            <v>CY</v>
          </cell>
        </row>
        <row r="450">
          <cell r="A450" t="str">
            <v>2102810301300</v>
          </cell>
          <cell r="B450" t="str">
            <v>Benton Cons HSD 103</v>
          </cell>
          <cell r="C450">
            <v>0</v>
          </cell>
          <cell r="D450">
            <v>2</v>
          </cell>
          <cell r="E450">
            <v>5</v>
          </cell>
          <cell r="F450"/>
          <cell r="G450">
            <v>2.33</v>
          </cell>
          <cell r="H450"/>
          <cell r="I450">
            <v>5</v>
          </cell>
          <cell r="J450" t="str">
            <v>CY</v>
          </cell>
        </row>
        <row r="451">
          <cell r="A451" t="str">
            <v>2102811500400</v>
          </cell>
          <cell r="B451" t="str">
            <v>Ewing Northern CCSD 115</v>
          </cell>
          <cell r="C451">
            <v>0</v>
          </cell>
          <cell r="D451">
            <v>0</v>
          </cell>
          <cell r="E451">
            <v>0</v>
          </cell>
          <cell r="F451"/>
          <cell r="G451">
            <v>0</v>
          </cell>
          <cell r="H451"/>
          <cell r="I451">
            <v>0</v>
          </cell>
          <cell r="J451" t="str">
            <v>CY</v>
          </cell>
        </row>
        <row r="452">
          <cell r="A452" t="str">
            <v>2102816802600</v>
          </cell>
          <cell r="B452" t="str">
            <v>Frankfort CUSD 168</v>
          </cell>
          <cell r="C452">
            <v>1</v>
          </cell>
          <cell r="D452">
            <v>2.5</v>
          </cell>
          <cell r="E452">
            <v>0</v>
          </cell>
          <cell r="F452"/>
          <cell r="G452">
            <v>1.1599999999999999</v>
          </cell>
          <cell r="H452"/>
          <cell r="I452">
            <v>1.1599999999999999</v>
          </cell>
          <cell r="J452" t="str">
            <v>Avg</v>
          </cell>
        </row>
        <row r="453">
          <cell r="A453" t="str">
            <v>2102817402600</v>
          </cell>
          <cell r="B453" t="str">
            <v>Thompsonville CUSD 174</v>
          </cell>
          <cell r="C453">
            <v>0</v>
          </cell>
          <cell r="D453">
            <v>0</v>
          </cell>
          <cell r="E453">
            <v>0</v>
          </cell>
          <cell r="F453"/>
          <cell r="G453">
            <v>0</v>
          </cell>
          <cell r="H453"/>
          <cell r="I453">
            <v>0</v>
          </cell>
          <cell r="J453" t="str">
            <v>CY</v>
          </cell>
        </row>
        <row r="454">
          <cell r="A454" t="str">
            <v>2102818802600</v>
          </cell>
          <cell r="B454" t="str">
            <v>Zeigler-Royalton CUSD 188</v>
          </cell>
          <cell r="C454">
            <v>1</v>
          </cell>
          <cell r="D454">
            <v>1</v>
          </cell>
          <cell r="E454">
            <v>0</v>
          </cell>
          <cell r="F454"/>
          <cell r="G454">
            <v>0.66</v>
          </cell>
          <cell r="H454"/>
          <cell r="I454">
            <v>0.66</v>
          </cell>
          <cell r="J454" t="str">
            <v>Avg</v>
          </cell>
        </row>
        <row r="455">
          <cell r="A455" t="str">
            <v>2102819602600</v>
          </cell>
          <cell r="B455" t="str">
            <v>Sesser-Valier CUSD 196</v>
          </cell>
          <cell r="C455">
            <v>0</v>
          </cell>
          <cell r="D455">
            <v>0</v>
          </cell>
          <cell r="E455">
            <v>0</v>
          </cell>
          <cell r="F455"/>
          <cell r="G455">
            <v>0</v>
          </cell>
          <cell r="H455"/>
          <cell r="I455">
            <v>0</v>
          </cell>
          <cell r="J455" t="str">
            <v>CY</v>
          </cell>
        </row>
        <row r="456">
          <cell r="A456" t="str">
            <v>2104400102600</v>
          </cell>
          <cell r="B456" t="str">
            <v>Goreville CUD 1</v>
          </cell>
          <cell r="C456">
            <v>0</v>
          </cell>
          <cell r="D456">
            <v>0</v>
          </cell>
          <cell r="E456">
            <v>0</v>
          </cell>
          <cell r="F456"/>
          <cell r="G456">
            <v>0</v>
          </cell>
          <cell r="H456"/>
          <cell r="I456">
            <v>0</v>
          </cell>
          <cell r="J456" t="str">
            <v>CY</v>
          </cell>
        </row>
        <row r="457">
          <cell r="A457" t="str">
            <v>2104403200300</v>
          </cell>
          <cell r="B457" t="str">
            <v>New Simpson Hill SD 32</v>
          </cell>
          <cell r="C457">
            <v>0</v>
          </cell>
          <cell r="D457">
            <v>0</v>
          </cell>
          <cell r="E457">
            <v>0</v>
          </cell>
          <cell r="F457"/>
          <cell r="G457">
            <v>0</v>
          </cell>
          <cell r="H457"/>
          <cell r="I457">
            <v>0</v>
          </cell>
          <cell r="J457" t="str">
            <v>CY</v>
          </cell>
        </row>
        <row r="458">
          <cell r="A458" t="str">
            <v>2104404300300</v>
          </cell>
          <cell r="B458" t="str">
            <v>Buncombe Cons SD 43</v>
          </cell>
          <cell r="C458">
            <v>0</v>
          </cell>
          <cell r="D458">
            <v>0</v>
          </cell>
          <cell r="E458">
            <v>0</v>
          </cell>
          <cell r="F458"/>
          <cell r="G458">
            <v>0</v>
          </cell>
          <cell r="H458"/>
          <cell r="I458">
            <v>0</v>
          </cell>
          <cell r="J458" t="str">
            <v>CY</v>
          </cell>
        </row>
        <row r="459">
          <cell r="A459" t="str">
            <v>2104405500200</v>
          </cell>
          <cell r="B459" t="str">
            <v>Vienna SD 55</v>
          </cell>
          <cell r="C459">
            <v>4</v>
          </cell>
          <cell r="D459">
            <v>2</v>
          </cell>
          <cell r="E459">
            <v>2</v>
          </cell>
          <cell r="F459"/>
          <cell r="G459">
            <v>2.66</v>
          </cell>
          <cell r="H459"/>
          <cell r="I459">
            <v>2.66</v>
          </cell>
          <cell r="J459" t="str">
            <v>Avg</v>
          </cell>
        </row>
        <row r="460">
          <cell r="A460" t="str">
            <v>2104406400200</v>
          </cell>
          <cell r="B460" t="str">
            <v>Cypress SD 64</v>
          </cell>
          <cell r="C460">
            <v>0</v>
          </cell>
          <cell r="D460">
            <v>0</v>
          </cell>
          <cell r="E460">
            <v>0</v>
          </cell>
          <cell r="F460"/>
          <cell r="G460">
            <v>0</v>
          </cell>
          <cell r="H460"/>
          <cell r="I460">
            <v>0</v>
          </cell>
          <cell r="J460" t="str">
            <v>CY</v>
          </cell>
        </row>
        <row r="461">
          <cell r="A461" t="str">
            <v>2104413301700</v>
          </cell>
          <cell r="B461" t="str">
            <v>Vienna HSD 133</v>
          </cell>
          <cell r="C461">
            <v>2.5</v>
          </cell>
          <cell r="D461">
            <v>2</v>
          </cell>
          <cell r="E461">
            <v>1</v>
          </cell>
          <cell r="F461"/>
          <cell r="G461">
            <v>1.83</v>
          </cell>
          <cell r="H461"/>
          <cell r="I461">
            <v>1.83</v>
          </cell>
          <cell r="J461" t="str">
            <v>Avg</v>
          </cell>
        </row>
        <row r="462">
          <cell r="A462" t="str">
            <v>2106100102600</v>
          </cell>
          <cell r="B462" t="str">
            <v>Massac UD 1</v>
          </cell>
          <cell r="C462">
            <v>0</v>
          </cell>
          <cell r="D462">
            <v>0</v>
          </cell>
          <cell r="E462">
            <v>0</v>
          </cell>
          <cell r="F462"/>
          <cell r="G462">
            <v>0</v>
          </cell>
          <cell r="H462"/>
          <cell r="I462">
            <v>0</v>
          </cell>
          <cell r="J462" t="str">
            <v>CY</v>
          </cell>
        </row>
        <row r="463">
          <cell r="A463" t="str">
            <v>2106103802600</v>
          </cell>
          <cell r="B463" t="str">
            <v>Joppa-Maple Grove UD 38</v>
          </cell>
          <cell r="C463">
            <v>0</v>
          </cell>
          <cell r="D463">
            <v>0</v>
          </cell>
          <cell r="E463">
            <v>0</v>
          </cell>
          <cell r="F463"/>
          <cell r="G463">
            <v>0</v>
          </cell>
          <cell r="H463"/>
          <cell r="I463">
            <v>0</v>
          </cell>
          <cell r="J463" t="str">
            <v>CY</v>
          </cell>
        </row>
        <row r="464">
          <cell r="A464" t="str">
            <v>2110000102600</v>
          </cell>
          <cell r="B464" t="str">
            <v>Johnston City CUSD 1</v>
          </cell>
          <cell r="C464">
            <v>0</v>
          </cell>
          <cell r="D464">
            <v>0</v>
          </cell>
          <cell r="E464">
            <v>0</v>
          </cell>
          <cell r="F464"/>
          <cell r="G464">
            <v>0</v>
          </cell>
          <cell r="H464"/>
          <cell r="I464">
            <v>0</v>
          </cell>
          <cell r="J464" t="str">
            <v>CY</v>
          </cell>
        </row>
        <row r="465">
          <cell r="A465" t="str">
            <v>2110000202600</v>
          </cell>
          <cell r="B465" t="str">
            <v>Marion CUSD 2</v>
          </cell>
          <cell r="C465">
            <v>20.5</v>
          </cell>
          <cell r="D465">
            <v>25</v>
          </cell>
          <cell r="E465">
            <v>28</v>
          </cell>
          <cell r="F465"/>
          <cell r="G465">
            <v>24.5</v>
          </cell>
          <cell r="H465"/>
          <cell r="I465">
            <v>28</v>
          </cell>
          <cell r="J465" t="str">
            <v>CY</v>
          </cell>
        </row>
        <row r="466">
          <cell r="A466" t="str">
            <v>2110000302600</v>
          </cell>
          <cell r="B466" t="str">
            <v>Crab Orchard CUSD 3</v>
          </cell>
          <cell r="C466">
            <v>0</v>
          </cell>
          <cell r="D466">
            <v>0</v>
          </cell>
          <cell r="E466">
            <v>0</v>
          </cell>
          <cell r="F466"/>
          <cell r="G466">
            <v>0</v>
          </cell>
          <cell r="H466"/>
          <cell r="I466">
            <v>0</v>
          </cell>
          <cell r="J466" t="str">
            <v>CY</v>
          </cell>
        </row>
        <row r="467">
          <cell r="A467" t="str">
            <v>2110000402600</v>
          </cell>
          <cell r="B467" t="str">
            <v>Herrin CUSD 4</v>
          </cell>
          <cell r="C467">
            <v>5</v>
          </cell>
          <cell r="D467">
            <v>17.5</v>
          </cell>
          <cell r="E467">
            <v>18.5</v>
          </cell>
          <cell r="F467"/>
          <cell r="G467">
            <v>13.66</v>
          </cell>
          <cell r="H467"/>
          <cell r="I467">
            <v>18.5</v>
          </cell>
          <cell r="J467" t="str">
            <v>CY</v>
          </cell>
        </row>
        <row r="468">
          <cell r="A468" t="str">
            <v>2110000502600</v>
          </cell>
          <cell r="B468" t="str">
            <v>Carterville CUSD 5</v>
          </cell>
          <cell r="C468">
            <v>11</v>
          </cell>
          <cell r="D468">
            <v>9</v>
          </cell>
          <cell r="E468">
            <v>19.5</v>
          </cell>
          <cell r="F468"/>
          <cell r="G468">
            <v>13.16</v>
          </cell>
          <cell r="H468"/>
          <cell r="I468">
            <v>19.5</v>
          </cell>
          <cell r="J468" t="str">
            <v>CY</v>
          </cell>
        </row>
        <row r="469">
          <cell r="A469" t="str">
            <v>2400000000092</v>
          </cell>
          <cell r="B469" t="str">
            <v>ALT SCH-GRUNDY/KENDALL ROE</v>
          </cell>
          <cell r="C469">
            <v>2</v>
          </cell>
          <cell r="D469">
            <v>3</v>
          </cell>
          <cell r="E469">
            <v>1</v>
          </cell>
          <cell r="F469"/>
          <cell r="G469">
            <v>2</v>
          </cell>
          <cell r="H469"/>
          <cell r="I469">
            <v>2</v>
          </cell>
          <cell r="J469" t="str">
            <v>Avg</v>
          </cell>
        </row>
        <row r="470">
          <cell r="A470" t="str">
            <v>2400000000093</v>
          </cell>
          <cell r="B470" t="str">
            <v>SAFE SCH-GRUNDY/KENDALL ROE</v>
          </cell>
          <cell r="C470">
            <v>7</v>
          </cell>
          <cell r="D470">
            <v>6</v>
          </cell>
          <cell r="E470">
            <v>6</v>
          </cell>
          <cell r="F470"/>
          <cell r="G470">
            <v>6.33</v>
          </cell>
          <cell r="H470"/>
          <cell r="I470">
            <v>6.33</v>
          </cell>
          <cell r="J470" t="str">
            <v>Avg</v>
          </cell>
        </row>
        <row r="471">
          <cell r="A471" t="str">
            <v>2403200102600</v>
          </cell>
          <cell r="B471" t="str">
            <v>Coal City CUSD 1</v>
          </cell>
          <cell r="C471">
            <v>1</v>
          </cell>
          <cell r="D471">
            <v>17</v>
          </cell>
          <cell r="E471">
            <v>20</v>
          </cell>
          <cell r="F471"/>
          <cell r="G471">
            <v>12.66</v>
          </cell>
          <cell r="H471"/>
          <cell r="I471">
            <v>20</v>
          </cell>
          <cell r="J471" t="str">
            <v>CY</v>
          </cell>
        </row>
        <row r="472">
          <cell r="A472" t="str">
            <v>24032002C0200</v>
          </cell>
          <cell r="B472" t="str">
            <v>Mazon-Verona-Kinsman ESD 2C</v>
          </cell>
          <cell r="C472">
            <v>2</v>
          </cell>
          <cell r="D472">
            <v>2.5</v>
          </cell>
          <cell r="E472">
            <v>3</v>
          </cell>
          <cell r="F472"/>
          <cell r="G472">
            <v>2.5</v>
          </cell>
          <cell r="H472"/>
          <cell r="I472">
            <v>3</v>
          </cell>
          <cell r="J472" t="str">
            <v>CY</v>
          </cell>
        </row>
        <row r="473">
          <cell r="A473" t="str">
            <v>24032024C0400</v>
          </cell>
          <cell r="B473" t="str">
            <v>Nettle Creek CCSD 24C</v>
          </cell>
          <cell r="C473">
            <v>5</v>
          </cell>
          <cell r="D473">
            <v>2</v>
          </cell>
          <cell r="E473">
            <v>2</v>
          </cell>
          <cell r="F473"/>
          <cell r="G473">
            <v>3</v>
          </cell>
          <cell r="H473"/>
          <cell r="I473">
            <v>3</v>
          </cell>
          <cell r="J473" t="str">
            <v>Avg</v>
          </cell>
        </row>
        <row r="474">
          <cell r="A474" t="str">
            <v>2403205400200</v>
          </cell>
          <cell r="B474" t="str">
            <v>Morris SD 54</v>
          </cell>
          <cell r="C474">
            <v>86</v>
          </cell>
          <cell r="D474">
            <v>97</v>
          </cell>
          <cell r="E474">
            <v>107.5</v>
          </cell>
          <cell r="F474"/>
          <cell r="G474">
            <v>96.83</v>
          </cell>
          <cell r="H474"/>
          <cell r="I474">
            <v>107.5</v>
          </cell>
          <cell r="J474" t="str">
            <v>CY</v>
          </cell>
        </row>
        <row r="475">
          <cell r="A475" t="str">
            <v>24032060C0400</v>
          </cell>
          <cell r="B475" t="str">
            <v>Saratoga CCSD 60C</v>
          </cell>
          <cell r="C475">
            <v>38.5</v>
          </cell>
          <cell r="D475">
            <v>44</v>
          </cell>
          <cell r="E475">
            <v>51</v>
          </cell>
          <cell r="F475"/>
          <cell r="G475">
            <v>44.5</v>
          </cell>
          <cell r="H475"/>
          <cell r="I475">
            <v>51</v>
          </cell>
          <cell r="J475" t="str">
            <v>CY</v>
          </cell>
        </row>
        <row r="476">
          <cell r="A476" t="str">
            <v>24032072C0400</v>
          </cell>
          <cell r="B476" t="str">
            <v>Gardner CCSD 72C</v>
          </cell>
          <cell r="C476">
            <v>0</v>
          </cell>
          <cell r="D476">
            <v>1</v>
          </cell>
          <cell r="E476">
            <v>0</v>
          </cell>
          <cell r="F476"/>
          <cell r="G476">
            <v>0.33</v>
          </cell>
          <cell r="H476"/>
          <cell r="I476">
            <v>0.33</v>
          </cell>
          <cell r="J476" t="str">
            <v>Avg</v>
          </cell>
        </row>
        <row r="477">
          <cell r="A477" t="str">
            <v>2403207301700</v>
          </cell>
          <cell r="B477" t="str">
            <v>Gardner S Wilmington Twp HSD 73</v>
          </cell>
          <cell r="C477">
            <v>0</v>
          </cell>
          <cell r="D477">
            <v>0.5</v>
          </cell>
          <cell r="E477">
            <v>1</v>
          </cell>
          <cell r="F477"/>
          <cell r="G477">
            <v>0.5</v>
          </cell>
          <cell r="H477"/>
          <cell r="I477">
            <v>1</v>
          </cell>
          <cell r="J477" t="str">
            <v>CY</v>
          </cell>
        </row>
        <row r="478">
          <cell r="A478" t="str">
            <v>2403207400300</v>
          </cell>
          <cell r="B478" t="str">
            <v>South Wilmington CCSD 74</v>
          </cell>
          <cell r="C478">
            <v>0</v>
          </cell>
          <cell r="D478">
            <v>0</v>
          </cell>
          <cell r="E478">
            <v>1</v>
          </cell>
          <cell r="F478"/>
          <cell r="G478">
            <v>0.33</v>
          </cell>
          <cell r="H478"/>
          <cell r="I478">
            <v>1</v>
          </cell>
          <cell r="J478" t="str">
            <v>CY</v>
          </cell>
        </row>
        <row r="479">
          <cell r="A479" t="str">
            <v>2403207500200</v>
          </cell>
          <cell r="B479" t="str">
            <v>Braceville SD 75</v>
          </cell>
          <cell r="C479">
            <v>0</v>
          </cell>
          <cell r="D479">
            <v>4.5</v>
          </cell>
          <cell r="E479">
            <v>0</v>
          </cell>
          <cell r="F479"/>
          <cell r="G479">
            <v>1.5</v>
          </cell>
          <cell r="H479"/>
          <cell r="I479">
            <v>1.5</v>
          </cell>
          <cell r="J479" t="str">
            <v>Avg</v>
          </cell>
        </row>
        <row r="480">
          <cell r="A480" t="str">
            <v>2403210101600</v>
          </cell>
          <cell r="B480" t="str">
            <v>Morris CHSD 101</v>
          </cell>
          <cell r="C480">
            <v>16.5</v>
          </cell>
          <cell r="D480">
            <v>24.5</v>
          </cell>
          <cell r="E480">
            <v>32.5</v>
          </cell>
          <cell r="F480"/>
          <cell r="G480">
            <v>24.5</v>
          </cell>
          <cell r="H480"/>
          <cell r="I480">
            <v>32.5</v>
          </cell>
          <cell r="J480" t="str">
            <v>CY</v>
          </cell>
        </row>
        <row r="481">
          <cell r="A481" t="str">
            <v>2403211101600</v>
          </cell>
          <cell r="B481" t="str">
            <v>Minooka CHSD 111</v>
          </cell>
          <cell r="C481">
            <v>21</v>
          </cell>
          <cell r="D481">
            <v>34</v>
          </cell>
          <cell r="E481">
            <v>23.5</v>
          </cell>
          <cell r="F481"/>
          <cell r="G481">
            <v>26.16</v>
          </cell>
          <cell r="H481"/>
          <cell r="I481">
            <v>26.16</v>
          </cell>
          <cell r="J481" t="str">
            <v>Avg</v>
          </cell>
        </row>
        <row r="482">
          <cell r="A482" t="str">
            <v>2403220100400</v>
          </cell>
          <cell r="B482" t="str">
            <v>Minooka CCSD 201</v>
          </cell>
          <cell r="C482">
            <v>112.5</v>
          </cell>
          <cell r="D482">
            <v>147</v>
          </cell>
          <cell r="E482">
            <v>198</v>
          </cell>
          <cell r="F482"/>
          <cell r="G482">
            <v>152.5</v>
          </cell>
          <cell r="H482"/>
          <cell r="I482">
            <v>198</v>
          </cell>
          <cell r="J482" t="str">
            <v>CY</v>
          </cell>
        </row>
        <row r="483">
          <cell r="A483" t="str">
            <v>2404701801600</v>
          </cell>
          <cell r="B483" t="str">
            <v>Newark CHSD 18</v>
          </cell>
          <cell r="C483">
            <v>2</v>
          </cell>
          <cell r="D483">
            <v>2.5</v>
          </cell>
          <cell r="E483">
            <v>2</v>
          </cell>
          <cell r="F483"/>
          <cell r="G483">
            <v>2.16</v>
          </cell>
          <cell r="H483"/>
          <cell r="I483">
            <v>2.16</v>
          </cell>
          <cell r="J483" t="str">
            <v>Avg</v>
          </cell>
        </row>
        <row r="484">
          <cell r="A484" t="str">
            <v>2404706600400</v>
          </cell>
          <cell r="B484" t="str">
            <v>Newark CCSD 66</v>
          </cell>
          <cell r="C484">
            <v>3</v>
          </cell>
          <cell r="D484">
            <v>6</v>
          </cell>
          <cell r="E484">
            <v>9</v>
          </cell>
          <cell r="F484"/>
          <cell r="G484">
            <v>6</v>
          </cell>
          <cell r="H484"/>
          <cell r="I484">
            <v>9</v>
          </cell>
          <cell r="J484" t="str">
            <v>CY</v>
          </cell>
        </row>
        <row r="485">
          <cell r="A485" t="str">
            <v>2404708802600</v>
          </cell>
          <cell r="B485" t="str">
            <v>Plano CUSD 88</v>
          </cell>
          <cell r="C485">
            <v>389</v>
          </cell>
          <cell r="D485">
            <v>441</v>
          </cell>
          <cell r="E485">
            <v>486.5</v>
          </cell>
          <cell r="F485"/>
          <cell r="G485">
            <v>438.83</v>
          </cell>
          <cell r="H485"/>
          <cell r="I485">
            <v>486.5</v>
          </cell>
          <cell r="J485" t="str">
            <v>CY</v>
          </cell>
        </row>
        <row r="486">
          <cell r="A486" t="str">
            <v>2404709000400</v>
          </cell>
          <cell r="B486" t="str">
            <v>Lisbon CCSD 90</v>
          </cell>
          <cell r="C486">
            <v>0</v>
          </cell>
          <cell r="D486">
            <v>0</v>
          </cell>
          <cell r="E486">
            <v>0</v>
          </cell>
          <cell r="F486"/>
          <cell r="G486">
            <v>0</v>
          </cell>
          <cell r="H486"/>
          <cell r="I486">
            <v>0</v>
          </cell>
          <cell r="J486" t="str">
            <v>CY</v>
          </cell>
        </row>
        <row r="487">
          <cell r="A487" t="str">
            <v>2404711502600</v>
          </cell>
          <cell r="B487" t="str">
            <v>Yorkville CUSD 115</v>
          </cell>
          <cell r="C487">
            <v>374.5</v>
          </cell>
          <cell r="D487">
            <v>430</v>
          </cell>
          <cell r="E487">
            <v>528.5</v>
          </cell>
          <cell r="F487"/>
          <cell r="G487">
            <v>444.33</v>
          </cell>
          <cell r="H487"/>
          <cell r="I487">
            <v>528.5</v>
          </cell>
          <cell r="J487" t="str">
            <v>CY</v>
          </cell>
        </row>
        <row r="488">
          <cell r="A488" t="str">
            <v>2404730802600</v>
          </cell>
          <cell r="B488" t="str">
            <v>CUSD 308</v>
          </cell>
          <cell r="C488">
            <v>1501.5</v>
          </cell>
          <cell r="D488">
            <v>1784</v>
          </cell>
          <cell r="E488">
            <v>2015.5</v>
          </cell>
          <cell r="F488"/>
          <cell r="G488">
            <v>1767</v>
          </cell>
          <cell r="H488"/>
          <cell r="I488">
            <v>2015.5</v>
          </cell>
          <cell r="J488" t="str">
            <v>CY</v>
          </cell>
        </row>
        <row r="489">
          <cell r="A489" t="str">
            <v>2600000000092</v>
          </cell>
          <cell r="B489" t="str">
            <v>ALT SCH-HANCOCK/MC DONOUGH ROE</v>
          </cell>
          <cell r="C489">
            <v>0</v>
          </cell>
          <cell r="D489">
            <v>0</v>
          </cell>
          <cell r="E489">
            <v>0</v>
          </cell>
          <cell r="F489"/>
          <cell r="G489">
            <v>0</v>
          </cell>
          <cell r="H489"/>
          <cell r="I489">
            <v>0</v>
          </cell>
          <cell r="J489" t="str">
            <v>CY</v>
          </cell>
        </row>
        <row r="490">
          <cell r="A490" t="str">
            <v>2600000000093</v>
          </cell>
          <cell r="B490" t="str">
            <v>SAFE SCH-HANCOCK/MC DONOUGH ROE</v>
          </cell>
          <cell r="C490">
            <v>0</v>
          </cell>
          <cell r="D490">
            <v>0</v>
          </cell>
          <cell r="E490">
            <v>0</v>
          </cell>
          <cell r="F490"/>
          <cell r="G490">
            <v>0</v>
          </cell>
          <cell r="H490"/>
          <cell r="I490">
            <v>0</v>
          </cell>
          <cell r="J490" t="str">
            <v>CY</v>
          </cell>
        </row>
        <row r="491">
          <cell r="A491" t="str">
            <v>2602900102600</v>
          </cell>
          <cell r="B491" t="str">
            <v>Astoria CUSD 1</v>
          </cell>
          <cell r="C491">
            <v>0</v>
          </cell>
          <cell r="D491">
            <v>0</v>
          </cell>
          <cell r="E491">
            <v>0.5</v>
          </cell>
          <cell r="F491"/>
          <cell r="G491">
            <v>0.16</v>
          </cell>
          <cell r="H491"/>
          <cell r="I491">
            <v>0.5</v>
          </cell>
          <cell r="J491" t="str">
            <v>CY</v>
          </cell>
        </row>
        <row r="492">
          <cell r="A492" t="str">
            <v>2602900202600</v>
          </cell>
          <cell r="B492" t="str">
            <v>V I T CUSD 2</v>
          </cell>
          <cell r="C492">
            <v>0</v>
          </cell>
          <cell r="D492">
            <v>0</v>
          </cell>
          <cell r="E492">
            <v>0</v>
          </cell>
          <cell r="F492"/>
          <cell r="G492">
            <v>0</v>
          </cell>
          <cell r="H492"/>
          <cell r="I492">
            <v>0</v>
          </cell>
          <cell r="J492" t="str">
            <v>CY</v>
          </cell>
        </row>
        <row r="493">
          <cell r="A493" t="str">
            <v>2602900302600</v>
          </cell>
          <cell r="B493" t="str">
            <v>CUSD 3 Fulton County</v>
          </cell>
          <cell r="C493">
            <v>1.5</v>
          </cell>
          <cell r="D493">
            <v>6</v>
          </cell>
          <cell r="E493">
            <v>6</v>
          </cell>
          <cell r="F493"/>
          <cell r="G493">
            <v>4.5</v>
          </cell>
          <cell r="H493"/>
          <cell r="I493">
            <v>6</v>
          </cell>
          <cell r="J493" t="str">
            <v>CY</v>
          </cell>
        </row>
        <row r="494">
          <cell r="A494" t="str">
            <v>2602900402600</v>
          </cell>
          <cell r="B494" t="str">
            <v>Spoon River Valley CUSD 4</v>
          </cell>
          <cell r="C494">
            <v>0</v>
          </cell>
          <cell r="D494">
            <v>0</v>
          </cell>
          <cell r="E494">
            <v>0</v>
          </cell>
          <cell r="F494"/>
          <cell r="G494">
            <v>0</v>
          </cell>
          <cell r="H494"/>
          <cell r="I494">
            <v>0</v>
          </cell>
          <cell r="J494" t="str">
            <v>CY</v>
          </cell>
        </row>
        <row r="495">
          <cell r="A495" t="str">
            <v>2602906602500</v>
          </cell>
          <cell r="B495" t="str">
            <v>Canton Union SD 66</v>
          </cell>
          <cell r="C495">
            <v>13.5</v>
          </cell>
          <cell r="D495">
            <v>11.5</v>
          </cell>
          <cell r="E495">
            <v>10.5</v>
          </cell>
          <cell r="F495"/>
          <cell r="G495">
            <v>11.83</v>
          </cell>
          <cell r="H495"/>
          <cell r="I495">
            <v>11.83</v>
          </cell>
          <cell r="J495" t="str">
            <v>Avg</v>
          </cell>
        </row>
        <row r="496">
          <cell r="A496" t="str">
            <v>2602909702600</v>
          </cell>
          <cell r="B496" t="str">
            <v>Lewistown CUSD 97</v>
          </cell>
          <cell r="C496">
            <v>0</v>
          </cell>
          <cell r="D496">
            <v>2</v>
          </cell>
          <cell r="E496">
            <v>0</v>
          </cell>
          <cell r="F496"/>
          <cell r="G496">
            <v>0.66</v>
          </cell>
          <cell r="H496"/>
          <cell r="I496">
            <v>0.66</v>
          </cell>
          <cell r="J496" t="str">
            <v>Avg</v>
          </cell>
        </row>
        <row r="497">
          <cell r="A497" t="str">
            <v>2603430701600</v>
          </cell>
          <cell r="B497" t="str">
            <v>Illini West H S Dist 307</v>
          </cell>
          <cell r="C497">
            <v>0</v>
          </cell>
          <cell r="D497">
            <v>9.5</v>
          </cell>
          <cell r="E497">
            <v>1</v>
          </cell>
          <cell r="F497"/>
          <cell r="G497">
            <v>3.5</v>
          </cell>
          <cell r="H497"/>
          <cell r="I497">
            <v>3.5</v>
          </cell>
          <cell r="J497" t="str">
            <v>Avg</v>
          </cell>
        </row>
        <row r="498">
          <cell r="A498" t="str">
            <v>2603431602600</v>
          </cell>
          <cell r="B498" t="str">
            <v>Warsaw CUSD 316</v>
          </cell>
          <cell r="C498">
            <v>0</v>
          </cell>
          <cell r="D498">
            <v>0</v>
          </cell>
          <cell r="E498">
            <v>0</v>
          </cell>
          <cell r="F498"/>
          <cell r="G498">
            <v>0</v>
          </cell>
          <cell r="H498"/>
          <cell r="I498">
            <v>0</v>
          </cell>
          <cell r="J498" t="str">
            <v>CY</v>
          </cell>
        </row>
        <row r="499">
          <cell r="A499" t="str">
            <v>2603431700400</v>
          </cell>
          <cell r="B499" t="str">
            <v>Carthage ESD 317</v>
          </cell>
          <cell r="C499">
            <v>6</v>
          </cell>
          <cell r="D499">
            <v>11</v>
          </cell>
          <cell r="E499">
            <v>1</v>
          </cell>
          <cell r="F499"/>
          <cell r="G499">
            <v>6</v>
          </cell>
          <cell r="H499"/>
          <cell r="I499">
            <v>6</v>
          </cell>
          <cell r="J499" t="str">
            <v>Avg</v>
          </cell>
        </row>
        <row r="500">
          <cell r="A500" t="str">
            <v>2603432502600</v>
          </cell>
          <cell r="B500" t="str">
            <v>Nauvoo-Colusa CUSD 325</v>
          </cell>
          <cell r="C500">
            <v>0</v>
          </cell>
          <cell r="D500">
            <v>0</v>
          </cell>
          <cell r="E500">
            <v>0</v>
          </cell>
          <cell r="F500"/>
          <cell r="G500">
            <v>0</v>
          </cell>
          <cell r="H500"/>
          <cell r="I500">
            <v>0</v>
          </cell>
          <cell r="J500" t="str">
            <v>CY</v>
          </cell>
        </row>
        <row r="501">
          <cell r="A501" t="str">
            <v>2603432700400</v>
          </cell>
          <cell r="B501" t="str">
            <v>Dallas ESD 327</v>
          </cell>
          <cell r="C501">
            <v>0</v>
          </cell>
          <cell r="D501">
            <v>0</v>
          </cell>
          <cell r="E501">
            <v>0</v>
          </cell>
          <cell r="F501"/>
          <cell r="G501">
            <v>0</v>
          </cell>
          <cell r="H501"/>
          <cell r="I501">
            <v>0</v>
          </cell>
          <cell r="J501" t="str">
            <v>CY</v>
          </cell>
        </row>
        <row r="502">
          <cell r="A502" t="str">
            <v>2603432802400</v>
          </cell>
          <cell r="B502" t="str">
            <v>Hamilton CCSD 328</v>
          </cell>
          <cell r="C502">
            <v>2</v>
          </cell>
          <cell r="D502">
            <v>2</v>
          </cell>
          <cell r="E502">
            <v>0</v>
          </cell>
          <cell r="F502"/>
          <cell r="G502">
            <v>1.33</v>
          </cell>
          <cell r="H502"/>
          <cell r="I502">
            <v>1.33</v>
          </cell>
          <cell r="J502" t="str">
            <v>Avg</v>
          </cell>
        </row>
        <row r="503">
          <cell r="A503" t="str">
            <v>2603433702600</v>
          </cell>
          <cell r="B503" t="str">
            <v>Southeastern CUSD 337</v>
          </cell>
          <cell r="C503">
            <v>0</v>
          </cell>
          <cell r="D503">
            <v>0</v>
          </cell>
          <cell r="E503">
            <v>0</v>
          </cell>
          <cell r="F503"/>
          <cell r="G503">
            <v>0</v>
          </cell>
          <cell r="H503"/>
          <cell r="I503">
            <v>0</v>
          </cell>
          <cell r="J503" t="str">
            <v>CY</v>
          </cell>
        </row>
        <row r="504">
          <cell r="A504" t="str">
            <v>2603434700400</v>
          </cell>
          <cell r="B504" t="str">
            <v>La Harpe CSD 347</v>
          </cell>
          <cell r="C504">
            <v>0</v>
          </cell>
          <cell r="D504">
            <v>0</v>
          </cell>
          <cell r="E504">
            <v>0</v>
          </cell>
          <cell r="F504"/>
          <cell r="G504">
            <v>0</v>
          </cell>
          <cell r="H504"/>
          <cell r="I504">
            <v>0</v>
          </cell>
          <cell r="J504" t="str">
            <v>CY</v>
          </cell>
        </row>
        <row r="505">
          <cell r="A505" t="str">
            <v>2606210302600</v>
          </cell>
          <cell r="B505" t="str">
            <v>West Prairie CUSD 103</v>
          </cell>
          <cell r="C505">
            <v>0</v>
          </cell>
          <cell r="D505">
            <v>0</v>
          </cell>
          <cell r="E505">
            <v>0</v>
          </cell>
          <cell r="F505"/>
          <cell r="G505">
            <v>0</v>
          </cell>
          <cell r="H505"/>
          <cell r="I505">
            <v>0</v>
          </cell>
          <cell r="J505" t="str">
            <v>CY</v>
          </cell>
        </row>
        <row r="506">
          <cell r="A506" t="str">
            <v>2606217002600</v>
          </cell>
          <cell r="B506" t="str">
            <v>Bushnell Prairie City CUSD 170</v>
          </cell>
          <cell r="C506">
            <v>1</v>
          </cell>
          <cell r="D506">
            <v>2</v>
          </cell>
          <cell r="E506">
            <v>1</v>
          </cell>
          <cell r="F506"/>
          <cell r="G506">
            <v>1.33</v>
          </cell>
          <cell r="H506"/>
          <cell r="I506">
            <v>1.33</v>
          </cell>
          <cell r="J506" t="str">
            <v>Avg</v>
          </cell>
        </row>
        <row r="507">
          <cell r="A507" t="str">
            <v>2606218502600</v>
          </cell>
          <cell r="B507" t="str">
            <v>Macomb CUSD 185</v>
          </cell>
          <cell r="C507">
            <v>48.5</v>
          </cell>
          <cell r="D507">
            <v>26</v>
          </cell>
          <cell r="E507">
            <v>33.5</v>
          </cell>
          <cell r="F507"/>
          <cell r="G507">
            <v>36</v>
          </cell>
          <cell r="H507"/>
          <cell r="I507">
            <v>36</v>
          </cell>
          <cell r="J507" t="str">
            <v>Avg</v>
          </cell>
        </row>
        <row r="508">
          <cell r="A508" t="str">
            <v>2608500502600</v>
          </cell>
          <cell r="B508" t="str">
            <v>Schuyler-Industry CUSD 5</v>
          </cell>
          <cell r="C508">
            <v>31</v>
          </cell>
          <cell r="D508">
            <v>40</v>
          </cell>
          <cell r="E508">
            <v>42</v>
          </cell>
          <cell r="F508"/>
          <cell r="G508">
            <v>37.659999999999997</v>
          </cell>
          <cell r="H508"/>
          <cell r="I508">
            <v>42</v>
          </cell>
          <cell r="J508" t="str">
            <v>CY</v>
          </cell>
        </row>
        <row r="509">
          <cell r="A509" t="str">
            <v>2800000000093</v>
          </cell>
          <cell r="B509" t="str">
            <v>SAFE SCH-BUREAU/HENRY/STARK ROE</v>
          </cell>
          <cell r="C509">
            <v>0</v>
          </cell>
          <cell r="D509">
            <v>0</v>
          </cell>
          <cell r="E509">
            <v>0</v>
          </cell>
          <cell r="F509"/>
          <cell r="G509">
            <v>0</v>
          </cell>
          <cell r="H509"/>
          <cell r="I509">
            <v>0</v>
          </cell>
          <cell r="J509" t="str">
            <v>CY</v>
          </cell>
        </row>
        <row r="510">
          <cell r="A510" t="str">
            <v>2800601700400</v>
          </cell>
          <cell r="B510" t="str">
            <v>Ohio CCSD 17</v>
          </cell>
          <cell r="C510">
            <v>0</v>
          </cell>
          <cell r="D510">
            <v>0</v>
          </cell>
          <cell r="E510">
            <v>0</v>
          </cell>
          <cell r="F510"/>
          <cell r="G510">
            <v>0</v>
          </cell>
          <cell r="H510"/>
          <cell r="I510">
            <v>0</v>
          </cell>
          <cell r="J510" t="str">
            <v>CY</v>
          </cell>
        </row>
        <row r="511">
          <cell r="A511" t="str">
            <v>2800608400400</v>
          </cell>
          <cell r="B511" t="str">
            <v>Malden CCSD 84</v>
          </cell>
          <cell r="C511">
            <v>0</v>
          </cell>
          <cell r="D511">
            <v>0</v>
          </cell>
          <cell r="E511">
            <v>0</v>
          </cell>
          <cell r="F511"/>
          <cell r="G511">
            <v>0</v>
          </cell>
          <cell r="H511"/>
          <cell r="I511">
            <v>0</v>
          </cell>
          <cell r="J511" t="str">
            <v>CY</v>
          </cell>
        </row>
        <row r="512">
          <cell r="A512" t="str">
            <v>2800609400400</v>
          </cell>
          <cell r="B512" t="str">
            <v>Ladd CCSD 94</v>
          </cell>
          <cell r="C512">
            <v>1</v>
          </cell>
          <cell r="D512">
            <v>0</v>
          </cell>
          <cell r="E512">
            <v>0</v>
          </cell>
          <cell r="F512"/>
          <cell r="G512">
            <v>0.33</v>
          </cell>
          <cell r="H512"/>
          <cell r="I512">
            <v>0.33</v>
          </cell>
          <cell r="J512" t="str">
            <v>Avg</v>
          </cell>
        </row>
        <row r="513">
          <cell r="A513" t="str">
            <v>2800609800200</v>
          </cell>
          <cell r="B513" t="str">
            <v>Dalzell SD 98</v>
          </cell>
          <cell r="C513">
            <v>0</v>
          </cell>
          <cell r="D513">
            <v>0</v>
          </cell>
          <cell r="E513">
            <v>0</v>
          </cell>
          <cell r="F513"/>
          <cell r="G513">
            <v>0</v>
          </cell>
          <cell r="H513"/>
          <cell r="I513">
            <v>0</v>
          </cell>
          <cell r="J513" t="str">
            <v>CY</v>
          </cell>
        </row>
        <row r="514">
          <cell r="A514" t="str">
            <v>2800609900400</v>
          </cell>
          <cell r="B514" t="str">
            <v>Spring Valley CCSD 99</v>
          </cell>
          <cell r="C514">
            <v>68</v>
          </cell>
          <cell r="D514">
            <v>76.5</v>
          </cell>
          <cell r="E514">
            <v>76.5</v>
          </cell>
          <cell r="F514"/>
          <cell r="G514">
            <v>73.66</v>
          </cell>
          <cell r="H514"/>
          <cell r="I514">
            <v>76.5</v>
          </cell>
          <cell r="J514" t="str">
            <v>CY</v>
          </cell>
        </row>
        <row r="515">
          <cell r="A515" t="str">
            <v>2800610302200</v>
          </cell>
          <cell r="B515" t="str">
            <v>DePue USD 103</v>
          </cell>
          <cell r="C515">
            <v>128</v>
          </cell>
          <cell r="D515">
            <v>123.5</v>
          </cell>
          <cell r="E515">
            <v>131.5</v>
          </cell>
          <cell r="F515"/>
          <cell r="G515">
            <v>127.66</v>
          </cell>
          <cell r="H515"/>
          <cell r="I515">
            <v>131.5</v>
          </cell>
          <cell r="J515" t="str">
            <v>CY</v>
          </cell>
        </row>
        <row r="516">
          <cell r="A516" t="str">
            <v>2800611500200</v>
          </cell>
          <cell r="B516" t="str">
            <v>Princeton ESD 115</v>
          </cell>
          <cell r="C516">
            <v>1</v>
          </cell>
          <cell r="D516">
            <v>0</v>
          </cell>
          <cell r="E516">
            <v>0.5</v>
          </cell>
          <cell r="F516"/>
          <cell r="G516">
            <v>0.5</v>
          </cell>
          <cell r="H516"/>
          <cell r="I516">
            <v>0.5</v>
          </cell>
          <cell r="J516" t="str">
            <v>CY</v>
          </cell>
        </row>
        <row r="517">
          <cell r="A517" t="str">
            <v>2800630302600</v>
          </cell>
          <cell r="B517" t="str">
            <v>La Moille CUSD 303</v>
          </cell>
          <cell r="C517">
            <v>0</v>
          </cell>
          <cell r="D517">
            <v>0</v>
          </cell>
          <cell r="E517">
            <v>0</v>
          </cell>
          <cell r="F517"/>
          <cell r="G517">
            <v>0</v>
          </cell>
          <cell r="H517"/>
          <cell r="I517">
            <v>0</v>
          </cell>
          <cell r="J517" t="str">
            <v>CY</v>
          </cell>
        </row>
        <row r="518">
          <cell r="A518" t="str">
            <v>2800634002600</v>
          </cell>
          <cell r="B518" t="str">
            <v>Bureau Valley CUSD 340</v>
          </cell>
          <cell r="C518">
            <v>2</v>
          </cell>
          <cell r="D518">
            <v>2</v>
          </cell>
          <cell r="E518">
            <v>3</v>
          </cell>
          <cell r="F518"/>
          <cell r="G518">
            <v>2.33</v>
          </cell>
          <cell r="H518"/>
          <cell r="I518">
            <v>3</v>
          </cell>
          <cell r="J518" t="str">
            <v>CY</v>
          </cell>
        </row>
        <row r="519">
          <cell r="A519" t="str">
            <v>2800650001500</v>
          </cell>
          <cell r="B519" t="str">
            <v>Princeton HSD 500</v>
          </cell>
          <cell r="C519">
            <v>0</v>
          </cell>
          <cell r="D519">
            <v>0</v>
          </cell>
          <cell r="E519">
            <v>0</v>
          </cell>
          <cell r="F519"/>
          <cell r="G519">
            <v>0</v>
          </cell>
          <cell r="H519"/>
          <cell r="I519">
            <v>0</v>
          </cell>
          <cell r="J519" t="str">
            <v>CY</v>
          </cell>
        </row>
        <row r="520">
          <cell r="A520" t="str">
            <v>2800650201700</v>
          </cell>
          <cell r="B520" t="str">
            <v>Hall HSD 502</v>
          </cell>
          <cell r="C520">
            <v>0</v>
          </cell>
          <cell r="D520">
            <v>32.5</v>
          </cell>
          <cell r="E520">
            <v>33</v>
          </cell>
          <cell r="F520"/>
          <cell r="G520">
            <v>21.83</v>
          </cell>
          <cell r="H520"/>
          <cell r="I520">
            <v>33</v>
          </cell>
          <cell r="J520" t="str">
            <v>CY</v>
          </cell>
        </row>
        <row r="521">
          <cell r="A521" t="str">
            <v>2800650501600</v>
          </cell>
          <cell r="B521" t="str">
            <v>Ohio CHSD 505</v>
          </cell>
          <cell r="C521">
            <v>0</v>
          </cell>
          <cell r="D521">
            <v>0</v>
          </cell>
          <cell r="E521">
            <v>0</v>
          </cell>
          <cell r="F521"/>
          <cell r="G521">
            <v>0</v>
          </cell>
          <cell r="H521"/>
          <cell r="I521">
            <v>0</v>
          </cell>
          <cell r="J521" t="str">
            <v>CY</v>
          </cell>
        </row>
        <row r="522">
          <cell r="A522" t="str">
            <v>2803719000200</v>
          </cell>
          <cell r="B522" t="str">
            <v>Colona SD 190</v>
          </cell>
          <cell r="C522">
            <v>3.5</v>
          </cell>
          <cell r="D522">
            <v>4</v>
          </cell>
          <cell r="E522">
            <v>5</v>
          </cell>
          <cell r="F522"/>
          <cell r="G522">
            <v>4.16</v>
          </cell>
          <cell r="H522"/>
          <cell r="I522">
            <v>5</v>
          </cell>
          <cell r="J522" t="str">
            <v>CY</v>
          </cell>
        </row>
        <row r="523">
          <cell r="A523" t="str">
            <v>2803722302600</v>
          </cell>
          <cell r="B523" t="str">
            <v>Orion CUSD 223</v>
          </cell>
          <cell r="C523">
            <v>0</v>
          </cell>
          <cell r="D523">
            <v>0</v>
          </cell>
          <cell r="E523">
            <v>0</v>
          </cell>
          <cell r="F523"/>
          <cell r="G523">
            <v>0</v>
          </cell>
          <cell r="H523"/>
          <cell r="I523">
            <v>0</v>
          </cell>
          <cell r="J523" t="str">
            <v>CY</v>
          </cell>
        </row>
        <row r="524">
          <cell r="A524" t="str">
            <v>2803722402600</v>
          </cell>
          <cell r="B524" t="str">
            <v>Galva CUSD 224</v>
          </cell>
          <cell r="C524">
            <v>0</v>
          </cell>
          <cell r="D524">
            <v>0</v>
          </cell>
          <cell r="E524">
            <v>0</v>
          </cell>
          <cell r="F524"/>
          <cell r="G524">
            <v>0</v>
          </cell>
          <cell r="H524"/>
          <cell r="I524">
            <v>0</v>
          </cell>
          <cell r="J524" t="str">
            <v>CY</v>
          </cell>
        </row>
        <row r="525">
          <cell r="A525" t="str">
            <v>2803722502600</v>
          </cell>
          <cell r="B525" t="str">
            <v>AlWood CUSD 225</v>
          </cell>
          <cell r="C525">
            <v>0</v>
          </cell>
          <cell r="D525">
            <v>0</v>
          </cell>
          <cell r="E525">
            <v>0</v>
          </cell>
          <cell r="F525"/>
          <cell r="G525">
            <v>0</v>
          </cell>
          <cell r="H525"/>
          <cell r="I525">
            <v>0</v>
          </cell>
          <cell r="J525" t="str">
            <v>CY</v>
          </cell>
        </row>
        <row r="526">
          <cell r="A526" t="str">
            <v>2803722602600</v>
          </cell>
          <cell r="B526" t="str">
            <v>Annawan CUSD 226</v>
          </cell>
          <cell r="C526">
            <v>0</v>
          </cell>
          <cell r="D526">
            <v>0</v>
          </cell>
          <cell r="E526">
            <v>0</v>
          </cell>
          <cell r="F526"/>
          <cell r="G526">
            <v>0</v>
          </cell>
          <cell r="H526"/>
          <cell r="I526">
            <v>0</v>
          </cell>
          <cell r="J526" t="str">
            <v>CY</v>
          </cell>
        </row>
        <row r="527">
          <cell r="A527" t="str">
            <v>2803722702600</v>
          </cell>
          <cell r="B527" t="str">
            <v>Cambridge CUSD 227</v>
          </cell>
          <cell r="C527">
            <v>0</v>
          </cell>
          <cell r="D527">
            <v>0</v>
          </cell>
          <cell r="E527">
            <v>0.5</v>
          </cell>
          <cell r="F527"/>
          <cell r="G527">
            <v>0.16</v>
          </cell>
          <cell r="H527"/>
          <cell r="I527">
            <v>0.5</v>
          </cell>
          <cell r="J527" t="str">
            <v>CY</v>
          </cell>
        </row>
        <row r="528">
          <cell r="A528" t="str">
            <v>2803722802600</v>
          </cell>
          <cell r="B528" t="str">
            <v>Geneseo CUSD 228</v>
          </cell>
          <cell r="C528">
            <v>12</v>
          </cell>
          <cell r="D528">
            <v>12.5</v>
          </cell>
          <cell r="E528">
            <v>13</v>
          </cell>
          <cell r="F528"/>
          <cell r="G528">
            <v>12.5</v>
          </cell>
          <cell r="H528"/>
          <cell r="I528">
            <v>13</v>
          </cell>
          <cell r="J528" t="str">
            <v>CY</v>
          </cell>
        </row>
        <row r="529">
          <cell r="A529" t="str">
            <v>2803722902600</v>
          </cell>
          <cell r="B529" t="str">
            <v>Kewanee CUSD 229</v>
          </cell>
          <cell r="C529">
            <v>137</v>
          </cell>
          <cell r="D529">
            <v>146.5</v>
          </cell>
          <cell r="E529">
            <v>158</v>
          </cell>
          <cell r="F529"/>
          <cell r="G529">
            <v>147.16</v>
          </cell>
          <cell r="H529"/>
          <cell r="I529">
            <v>158</v>
          </cell>
          <cell r="J529" t="str">
            <v>CY</v>
          </cell>
        </row>
        <row r="530">
          <cell r="A530" t="str">
            <v>2803723002600</v>
          </cell>
          <cell r="B530" t="str">
            <v>Wethersfield CUSD 230</v>
          </cell>
          <cell r="C530">
            <v>5.5</v>
          </cell>
          <cell r="D530">
            <v>6</v>
          </cell>
          <cell r="E530">
            <v>9</v>
          </cell>
          <cell r="F530"/>
          <cell r="G530">
            <v>6.83</v>
          </cell>
          <cell r="H530"/>
          <cell r="I530">
            <v>9</v>
          </cell>
          <cell r="J530" t="str">
            <v>CY</v>
          </cell>
        </row>
        <row r="531">
          <cell r="A531" t="str">
            <v>2808800102600</v>
          </cell>
          <cell r="B531" t="str">
            <v>Bradford CUSD 1</v>
          </cell>
          <cell r="C531">
            <v>0</v>
          </cell>
          <cell r="D531">
            <v>0</v>
          </cell>
          <cell r="E531">
            <v>0</v>
          </cell>
          <cell r="F531"/>
          <cell r="G531">
            <v>0</v>
          </cell>
          <cell r="H531"/>
          <cell r="I531">
            <v>0</v>
          </cell>
          <cell r="J531" t="str">
            <v>CY</v>
          </cell>
        </row>
        <row r="532">
          <cell r="A532" t="str">
            <v>2808810002600</v>
          </cell>
          <cell r="B532" t="str">
            <v>Stark County CUSD 100</v>
          </cell>
          <cell r="C532">
            <v>3.5</v>
          </cell>
          <cell r="D532">
            <v>4</v>
          </cell>
          <cell r="E532">
            <v>3</v>
          </cell>
          <cell r="F532"/>
          <cell r="G532">
            <v>3.5</v>
          </cell>
          <cell r="H532"/>
          <cell r="I532">
            <v>3.5</v>
          </cell>
          <cell r="J532" t="str">
            <v>Avg</v>
          </cell>
        </row>
        <row r="533">
          <cell r="A533" t="str">
            <v>3000000000092</v>
          </cell>
          <cell r="B533" t="str">
            <v>ALT SCH-JACKSON/PERRY ROE</v>
          </cell>
          <cell r="C533">
            <v>0</v>
          </cell>
          <cell r="D533">
            <v>0</v>
          </cell>
          <cell r="E533">
            <v>0</v>
          </cell>
          <cell r="F533"/>
          <cell r="G533">
            <v>0</v>
          </cell>
          <cell r="H533"/>
          <cell r="I533">
            <v>0</v>
          </cell>
          <cell r="J533" t="str">
            <v>CY</v>
          </cell>
        </row>
        <row r="534">
          <cell r="A534" t="str">
            <v>3000000000093</v>
          </cell>
          <cell r="B534" t="str">
            <v>SAFE SCH-JACKSON/PERRY ROE</v>
          </cell>
          <cell r="C534">
            <v>0</v>
          </cell>
          <cell r="D534">
            <v>0</v>
          </cell>
          <cell r="E534">
            <v>0</v>
          </cell>
          <cell r="F534"/>
          <cell r="G534">
            <v>0</v>
          </cell>
          <cell r="H534"/>
          <cell r="I534">
            <v>0</v>
          </cell>
          <cell r="J534" t="str">
            <v>CY</v>
          </cell>
        </row>
        <row r="535">
          <cell r="A535" t="str">
            <v>3000000000095</v>
          </cell>
          <cell r="B535" t="str">
            <v>ALOP-JACKSON/PERRY ROE</v>
          </cell>
          <cell r="C535">
            <v>0</v>
          </cell>
          <cell r="D535">
            <v>0</v>
          </cell>
          <cell r="E535">
            <v>0</v>
          </cell>
          <cell r="F535"/>
          <cell r="G535">
            <v>0</v>
          </cell>
          <cell r="H535"/>
          <cell r="I535">
            <v>0</v>
          </cell>
          <cell r="J535" t="str">
            <v>CY</v>
          </cell>
        </row>
        <row r="536">
          <cell r="A536" t="str">
            <v>3000200102200</v>
          </cell>
          <cell r="B536" t="str">
            <v>Cairo USD 1</v>
          </cell>
          <cell r="C536">
            <v>0</v>
          </cell>
          <cell r="D536">
            <v>0</v>
          </cell>
          <cell r="E536">
            <v>0</v>
          </cell>
          <cell r="F536"/>
          <cell r="G536">
            <v>0</v>
          </cell>
          <cell r="H536"/>
          <cell r="I536">
            <v>0</v>
          </cell>
          <cell r="J536" t="str">
            <v>CY</v>
          </cell>
        </row>
        <row r="537">
          <cell r="A537" t="str">
            <v>3000200502600</v>
          </cell>
          <cell r="B537" t="str">
            <v>Egyptian CUSD 5</v>
          </cell>
          <cell r="C537">
            <v>0</v>
          </cell>
          <cell r="D537">
            <v>0</v>
          </cell>
          <cell r="E537">
            <v>0</v>
          </cell>
          <cell r="F537"/>
          <cell r="G537">
            <v>0</v>
          </cell>
          <cell r="H537"/>
          <cell r="I537">
            <v>0</v>
          </cell>
          <cell r="J537" t="str">
            <v>CY</v>
          </cell>
        </row>
        <row r="538">
          <cell r="A538" t="str">
            <v>3003908600300</v>
          </cell>
          <cell r="B538" t="str">
            <v>DeSoto Cons SD 86</v>
          </cell>
          <cell r="C538">
            <v>0</v>
          </cell>
          <cell r="D538">
            <v>0</v>
          </cell>
          <cell r="E538">
            <v>0</v>
          </cell>
          <cell r="F538"/>
          <cell r="G538">
            <v>0</v>
          </cell>
          <cell r="H538"/>
          <cell r="I538">
            <v>0</v>
          </cell>
          <cell r="J538" t="str">
            <v>CY</v>
          </cell>
        </row>
        <row r="539">
          <cell r="A539" t="str">
            <v>3003909500200</v>
          </cell>
          <cell r="B539" t="str">
            <v>Carbondale ESD 95</v>
          </cell>
          <cell r="C539">
            <v>125.5</v>
          </cell>
          <cell r="D539">
            <v>92.5</v>
          </cell>
          <cell r="E539">
            <v>84</v>
          </cell>
          <cell r="F539"/>
          <cell r="G539">
            <v>100.66</v>
          </cell>
          <cell r="H539"/>
          <cell r="I539">
            <v>100.66</v>
          </cell>
          <cell r="J539" t="str">
            <v>Avg</v>
          </cell>
        </row>
        <row r="540">
          <cell r="A540" t="str">
            <v>3003913000400</v>
          </cell>
          <cell r="B540" t="str">
            <v>Giant City CCSD 130</v>
          </cell>
          <cell r="C540">
            <v>0</v>
          </cell>
          <cell r="D540">
            <v>2</v>
          </cell>
          <cell r="E540">
            <v>0</v>
          </cell>
          <cell r="F540"/>
          <cell r="G540">
            <v>0.66</v>
          </cell>
          <cell r="H540"/>
          <cell r="I540">
            <v>0.66</v>
          </cell>
          <cell r="J540" t="str">
            <v>Avg</v>
          </cell>
        </row>
        <row r="541">
          <cell r="A541" t="str">
            <v>3003914000400</v>
          </cell>
          <cell r="B541" t="str">
            <v>Unity Point CCSD 140</v>
          </cell>
          <cell r="C541">
            <v>69.5</v>
          </cell>
          <cell r="D541">
            <v>65</v>
          </cell>
          <cell r="E541">
            <v>64.5</v>
          </cell>
          <cell r="F541"/>
          <cell r="G541">
            <v>66.33</v>
          </cell>
          <cell r="H541"/>
          <cell r="I541">
            <v>66.33</v>
          </cell>
          <cell r="J541" t="str">
            <v>Avg</v>
          </cell>
        </row>
        <row r="542">
          <cell r="A542" t="str">
            <v>3003916501600</v>
          </cell>
          <cell r="B542" t="str">
            <v>Carbondale CHSD 165</v>
          </cell>
          <cell r="C542">
            <v>33</v>
          </cell>
          <cell r="D542">
            <v>32.5</v>
          </cell>
          <cell r="E542">
            <v>37</v>
          </cell>
          <cell r="F542"/>
          <cell r="G542">
            <v>34.159999999999997</v>
          </cell>
          <cell r="H542"/>
          <cell r="I542">
            <v>37</v>
          </cell>
          <cell r="J542" t="str">
            <v>CY</v>
          </cell>
        </row>
        <row r="543">
          <cell r="A543" t="str">
            <v>3003917602600</v>
          </cell>
          <cell r="B543" t="str">
            <v>Trico CUSD 176</v>
          </cell>
          <cell r="C543">
            <v>59</v>
          </cell>
          <cell r="D543">
            <v>66</v>
          </cell>
          <cell r="E543">
            <v>85</v>
          </cell>
          <cell r="F543"/>
          <cell r="G543">
            <v>70</v>
          </cell>
          <cell r="H543"/>
          <cell r="I543">
            <v>85</v>
          </cell>
          <cell r="J543" t="str">
            <v>CY</v>
          </cell>
        </row>
        <row r="544">
          <cell r="A544" t="str">
            <v>3003918602600</v>
          </cell>
          <cell r="B544" t="str">
            <v>Murphysboro CUSD 186</v>
          </cell>
          <cell r="C544">
            <v>45.5</v>
          </cell>
          <cell r="D544">
            <v>43</v>
          </cell>
          <cell r="E544">
            <v>60.5</v>
          </cell>
          <cell r="F544"/>
          <cell r="G544">
            <v>49.66</v>
          </cell>
          <cell r="H544"/>
          <cell r="I544">
            <v>60.5</v>
          </cell>
          <cell r="J544" t="str">
            <v>CY</v>
          </cell>
        </row>
        <row r="545">
          <cell r="A545" t="str">
            <v>3003919602600</v>
          </cell>
          <cell r="B545" t="str">
            <v>Elverado CUSD 196</v>
          </cell>
          <cell r="C545">
            <v>3</v>
          </cell>
          <cell r="D545">
            <v>3</v>
          </cell>
          <cell r="E545">
            <v>2</v>
          </cell>
          <cell r="F545"/>
          <cell r="G545">
            <v>2.66</v>
          </cell>
          <cell r="H545"/>
          <cell r="I545">
            <v>2.66</v>
          </cell>
          <cell r="J545" t="str">
            <v>Avg</v>
          </cell>
        </row>
        <row r="546">
          <cell r="A546" t="str">
            <v>3007300500200</v>
          </cell>
          <cell r="B546" t="str">
            <v>Tamaroa School Dist 5</v>
          </cell>
          <cell r="C546">
            <v>0</v>
          </cell>
          <cell r="D546">
            <v>0</v>
          </cell>
          <cell r="E546">
            <v>0</v>
          </cell>
          <cell r="F546"/>
          <cell r="G546">
            <v>0</v>
          </cell>
          <cell r="H546"/>
          <cell r="I546">
            <v>0</v>
          </cell>
          <cell r="J546" t="str">
            <v>CY</v>
          </cell>
        </row>
        <row r="547">
          <cell r="A547" t="str">
            <v>3007305000200</v>
          </cell>
          <cell r="B547" t="str">
            <v>Pinckneyville SD 50</v>
          </cell>
          <cell r="C547">
            <v>0</v>
          </cell>
          <cell r="D547">
            <v>1.5</v>
          </cell>
          <cell r="E547">
            <v>0</v>
          </cell>
          <cell r="F547"/>
          <cell r="G547">
            <v>0.5</v>
          </cell>
          <cell r="H547"/>
          <cell r="I547">
            <v>0.5</v>
          </cell>
          <cell r="J547" t="str">
            <v>Avg</v>
          </cell>
        </row>
        <row r="548">
          <cell r="A548" t="str">
            <v>3007310101600</v>
          </cell>
          <cell r="B548" t="str">
            <v>Pinckneyville CHSD 101</v>
          </cell>
          <cell r="C548">
            <v>0</v>
          </cell>
          <cell r="D548">
            <v>0</v>
          </cell>
          <cell r="E548">
            <v>0</v>
          </cell>
          <cell r="F548"/>
          <cell r="G548">
            <v>0</v>
          </cell>
          <cell r="H548"/>
          <cell r="I548">
            <v>0</v>
          </cell>
          <cell r="J548" t="str">
            <v>CY</v>
          </cell>
        </row>
        <row r="549">
          <cell r="A549" t="str">
            <v>3007320400400</v>
          </cell>
          <cell r="B549" t="str">
            <v>CCSD 204</v>
          </cell>
          <cell r="C549">
            <v>0</v>
          </cell>
          <cell r="D549">
            <v>0</v>
          </cell>
          <cell r="E549">
            <v>0</v>
          </cell>
          <cell r="F549"/>
          <cell r="G549">
            <v>0</v>
          </cell>
          <cell r="H549"/>
          <cell r="I549">
            <v>0</v>
          </cell>
          <cell r="J549" t="str">
            <v>CY</v>
          </cell>
        </row>
        <row r="550">
          <cell r="A550" t="str">
            <v>3007330002600</v>
          </cell>
          <cell r="B550" t="str">
            <v>Du Quoin CUSD 300</v>
          </cell>
          <cell r="C550">
            <v>0</v>
          </cell>
          <cell r="D550">
            <v>0</v>
          </cell>
          <cell r="E550">
            <v>0</v>
          </cell>
          <cell r="F550"/>
          <cell r="G550">
            <v>0</v>
          </cell>
          <cell r="H550"/>
          <cell r="I550">
            <v>0</v>
          </cell>
          <cell r="J550" t="str">
            <v>CY</v>
          </cell>
        </row>
        <row r="551">
          <cell r="A551" t="str">
            <v>3007710002600</v>
          </cell>
          <cell r="B551" t="str">
            <v>Century CUSD 100</v>
          </cell>
          <cell r="C551">
            <v>0</v>
          </cell>
          <cell r="D551">
            <v>0</v>
          </cell>
          <cell r="E551">
            <v>0</v>
          </cell>
          <cell r="F551"/>
          <cell r="G551">
            <v>0</v>
          </cell>
          <cell r="H551"/>
          <cell r="I551">
            <v>0</v>
          </cell>
          <cell r="J551" t="str">
            <v>CY</v>
          </cell>
        </row>
        <row r="552">
          <cell r="A552" t="str">
            <v>3007710102600</v>
          </cell>
          <cell r="B552" t="str">
            <v>Meridian CUSD 101</v>
          </cell>
          <cell r="C552">
            <v>0</v>
          </cell>
          <cell r="D552">
            <v>0</v>
          </cell>
          <cell r="E552">
            <v>0</v>
          </cell>
          <cell r="F552"/>
          <cell r="G552">
            <v>0</v>
          </cell>
          <cell r="H552"/>
          <cell r="I552">
            <v>0</v>
          </cell>
          <cell r="J552" t="str">
            <v>CY</v>
          </cell>
        </row>
        <row r="553">
          <cell r="A553" t="str">
            <v>3009101600400</v>
          </cell>
          <cell r="B553" t="str">
            <v>Lick Creek CCSD 16</v>
          </cell>
          <cell r="C553">
            <v>0</v>
          </cell>
          <cell r="D553">
            <v>0</v>
          </cell>
          <cell r="E553">
            <v>0</v>
          </cell>
          <cell r="F553"/>
          <cell r="G553">
            <v>0</v>
          </cell>
          <cell r="H553"/>
          <cell r="I553">
            <v>0</v>
          </cell>
          <cell r="J553" t="str">
            <v>CY</v>
          </cell>
        </row>
        <row r="554">
          <cell r="A554" t="str">
            <v>3009101702200</v>
          </cell>
          <cell r="B554" t="str">
            <v>Cobden SUD 17</v>
          </cell>
          <cell r="C554">
            <v>50.5</v>
          </cell>
          <cell r="D554">
            <v>53</v>
          </cell>
          <cell r="E554">
            <v>55</v>
          </cell>
          <cell r="F554"/>
          <cell r="G554">
            <v>52.83</v>
          </cell>
          <cell r="H554"/>
          <cell r="I554">
            <v>55</v>
          </cell>
          <cell r="J554" t="str">
            <v>CY</v>
          </cell>
        </row>
        <row r="555">
          <cell r="A555" t="str">
            <v>3009103700400</v>
          </cell>
          <cell r="B555" t="str">
            <v>Anna CCSD 37</v>
          </cell>
          <cell r="C555">
            <v>14.5</v>
          </cell>
          <cell r="D555">
            <v>15.5</v>
          </cell>
          <cell r="E555">
            <v>15</v>
          </cell>
          <cell r="F555"/>
          <cell r="G555">
            <v>15</v>
          </cell>
          <cell r="H555"/>
          <cell r="I555">
            <v>15</v>
          </cell>
          <cell r="J555" t="str">
            <v>CY</v>
          </cell>
        </row>
        <row r="556">
          <cell r="A556" t="str">
            <v>3009104300400</v>
          </cell>
          <cell r="B556" t="str">
            <v>County of Union Sch Dist No43</v>
          </cell>
          <cell r="C556">
            <v>2</v>
          </cell>
          <cell r="D556">
            <v>3</v>
          </cell>
          <cell r="E556">
            <v>3</v>
          </cell>
          <cell r="F556"/>
          <cell r="G556">
            <v>2.66</v>
          </cell>
          <cell r="H556"/>
          <cell r="I556">
            <v>3</v>
          </cell>
          <cell r="J556" t="str">
            <v>CY</v>
          </cell>
        </row>
        <row r="557">
          <cell r="A557" t="str">
            <v>3009106602200</v>
          </cell>
          <cell r="B557" t="str">
            <v>Dongola USD 66</v>
          </cell>
          <cell r="C557">
            <v>0</v>
          </cell>
          <cell r="D557">
            <v>0</v>
          </cell>
          <cell r="E557">
            <v>0</v>
          </cell>
          <cell r="F557"/>
          <cell r="G557">
            <v>0</v>
          </cell>
          <cell r="H557"/>
          <cell r="I557">
            <v>0</v>
          </cell>
          <cell r="J557" t="str">
            <v>CY</v>
          </cell>
        </row>
        <row r="558">
          <cell r="A558" t="str">
            <v>3009108101600</v>
          </cell>
          <cell r="B558" t="str">
            <v>Anna Jonesboro CHSD 81</v>
          </cell>
          <cell r="C558">
            <v>4</v>
          </cell>
          <cell r="D558">
            <v>3</v>
          </cell>
          <cell r="E558">
            <v>2</v>
          </cell>
          <cell r="F558"/>
          <cell r="G558">
            <v>3</v>
          </cell>
          <cell r="H558"/>
          <cell r="I558">
            <v>3</v>
          </cell>
          <cell r="J558" t="str">
            <v>Avg</v>
          </cell>
        </row>
        <row r="559">
          <cell r="A559" t="str">
            <v>3009108402600</v>
          </cell>
          <cell r="B559" t="str">
            <v>Shawnee CUSD 84</v>
          </cell>
          <cell r="C559">
            <v>0</v>
          </cell>
          <cell r="D559">
            <v>0</v>
          </cell>
          <cell r="E559">
            <v>0</v>
          </cell>
          <cell r="F559"/>
          <cell r="G559">
            <v>0</v>
          </cell>
          <cell r="H559"/>
          <cell r="I559">
            <v>0</v>
          </cell>
          <cell r="J559" t="str">
            <v>CY</v>
          </cell>
        </row>
        <row r="560">
          <cell r="A560" t="str">
            <v>3100000000093</v>
          </cell>
          <cell r="B560" t="str">
            <v>SAFE SCH-KANE ROE</v>
          </cell>
          <cell r="C560">
            <v>21</v>
          </cell>
          <cell r="D560">
            <v>12</v>
          </cell>
          <cell r="E560">
            <v>14</v>
          </cell>
          <cell r="F560"/>
          <cell r="G560">
            <v>15.66</v>
          </cell>
          <cell r="H560"/>
          <cell r="I560">
            <v>15.66</v>
          </cell>
          <cell r="J560" t="str">
            <v>Avg</v>
          </cell>
        </row>
        <row r="561">
          <cell r="A561" t="str">
            <v>3100000000095</v>
          </cell>
          <cell r="B561" t="str">
            <v>ALOP-KANE ROE</v>
          </cell>
          <cell r="C561">
            <v>89</v>
          </cell>
          <cell r="D561">
            <v>88</v>
          </cell>
          <cell r="E561">
            <v>128</v>
          </cell>
          <cell r="F561"/>
          <cell r="G561">
            <v>101.66</v>
          </cell>
          <cell r="H561"/>
          <cell r="I561">
            <v>128</v>
          </cell>
          <cell r="J561" t="str">
            <v>CY</v>
          </cell>
        </row>
        <row r="562">
          <cell r="A562" t="str">
            <v>3104504602200</v>
          </cell>
          <cell r="B562" t="str">
            <v>SD U-46</v>
          </cell>
          <cell r="C562">
            <v>9692.5</v>
          </cell>
          <cell r="D562">
            <v>10017</v>
          </cell>
          <cell r="E562">
            <v>10350.5</v>
          </cell>
          <cell r="F562"/>
          <cell r="G562">
            <v>10020</v>
          </cell>
          <cell r="H562"/>
          <cell r="I562">
            <v>10350.5</v>
          </cell>
          <cell r="J562" t="str">
            <v>CY</v>
          </cell>
        </row>
        <row r="563">
          <cell r="A563" t="str">
            <v>3104510102200</v>
          </cell>
          <cell r="B563" t="str">
            <v>Batavia USD 101</v>
          </cell>
          <cell r="C563">
            <v>218.5</v>
          </cell>
          <cell r="D563">
            <v>246</v>
          </cell>
          <cell r="E563">
            <v>276.5</v>
          </cell>
          <cell r="F563"/>
          <cell r="G563">
            <v>247</v>
          </cell>
          <cell r="H563"/>
          <cell r="I563">
            <v>276.5</v>
          </cell>
          <cell r="J563" t="str">
            <v>CY</v>
          </cell>
        </row>
        <row r="564">
          <cell r="A564" t="str">
            <v>3104512902200</v>
          </cell>
          <cell r="B564" t="str">
            <v>Aurora West USD 129</v>
          </cell>
          <cell r="C564">
            <v>2614</v>
          </cell>
          <cell r="D564">
            <v>2661</v>
          </cell>
          <cell r="E564">
            <v>2801.5</v>
          </cell>
          <cell r="F564"/>
          <cell r="G564">
            <v>2692.16</v>
          </cell>
          <cell r="H564"/>
          <cell r="I564">
            <v>2801.5</v>
          </cell>
          <cell r="J564" t="str">
            <v>CY</v>
          </cell>
        </row>
        <row r="565">
          <cell r="A565" t="str">
            <v>3104513102200</v>
          </cell>
          <cell r="B565" t="str">
            <v>Aurora East USD 131</v>
          </cell>
          <cell r="C565">
            <v>5398</v>
          </cell>
          <cell r="D565">
            <v>5627</v>
          </cell>
          <cell r="E565">
            <v>5899</v>
          </cell>
          <cell r="F565"/>
          <cell r="G565">
            <v>5641.33</v>
          </cell>
          <cell r="H565"/>
          <cell r="I565">
            <v>5899</v>
          </cell>
          <cell r="J565" t="str">
            <v>CY</v>
          </cell>
        </row>
        <row r="566">
          <cell r="A566" t="str">
            <v>3104530002600</v>
          </cell>
          <cell r="B566" t="str">
            <v>CUSD 300</v>
          </cell>
          <cell r="C566">
            <v>3249</v>
          </cell>
          <cell r="D566">
            <v>3445.5</v>
          </cell>
          <cell r="E566">
            <v>3791</v>
          </cell>
          <cell r="F566"/>
          <cell r="G566">
            <v>3495.16</v>
          </cell>
          <cell r="H566"/>
          <cell r="I566">
            <v>3791</v>
          </cell>
          <cell r="J566" t="str">
            <v>CY</v>
          </cell>
        </row>
        <row r="567">
          <cell r="A567" t="str">
            <v>3104530102600</v>
          </cell>
          <cell r="B567" t="str">
            <v>Central CUSD 301</v>
          </cell>
          <cell r="C567">
            <v>316.5</v>
          </cell>
          <cell r="D567">
            <v>394.5</v>
          </cell>
          <cell r="E567">
            <v>450</v>
          </cell>
          <cell r="F567"/>
          <cell r="G567">
            <v>387</v>
          </cell>
          <cell r="H567"/>
          <cell r="I567">
            <v>450</v>
          </cell>
          <cell r="J567" t="str">
            <v>CY</v>
          </cell>
        </row>
        <row r="568">
          <cell r="A568" t="str">
            <v>3104530202600</v>
          </cell>
          <cell r="B568" t="str">
            <v>Kaneland CUSD 302</v>
          </cell>
          <cell r="C568">
            <v>63</v>
          </cell>
          <cell r="D568">
            <v>92.5</v>
          </cell>
          <cell r="E568">
            <v>97</v>
          </cell>
          <cell r="F568"/>
          <cell r="G568">
            <v>84.16</v>
          </cell>
          <cell r="H568"/>
          <cell r="I568">
            <v>97</v>
          </cell>
          <cell r="J568" t="str">
            <v>CY</v>
          </cell>
        </row>
        <row r="569">
          <cell r="A569" t="str">
            <v>3104530302600</v>
          </cell>
          <cell r="B569" t="str">
            <v>St Charles CUSD 303</v>
          </cell>
          <cell r="C569">
            <v>679</v>
          </cell>
          <cell r="D569">
            <v>677.5</v>
          </cell>
          <cell r="E569">
            <v>808</v>
          </cell>
          <cell r="F569"/>
          <cell r="G569">
            <v>721.5</v>
          </cell>
          <cell r="H569"/>
          <cell r="I569">
            <v>808</v>
          </cell>
          <cell r="J569" t="str">
            <v>CY</v>
          </cell>
        </row>
        <row r="570">
          <cell r="A570" t="str">
            <v>3104530402600</v>
          </cell>
          <cell r="B570" t="str">
            <v>Geneva CUSD 304</v>
          </cell>
          <cell r="C570">
            <v>103</v>
          </cell>
          <cell r="D570">
            <v>108.5</v>
          </cell>
          <cell r="E570">
            <v>118.5</v>
          </cell>
          <cell r="F570"/>
          <cell r="G570">
            <v>110</v>
          </cell>
          <cell r="H570"/>
          <cell r="I570">
            <v>118.5</v>
          </cell>
          <cell r="J570" t="str">
            <v>CY</v>
          </cell>
        </row>
        <row r="571">
          <cell r="A571" t="str">
            <v>3200000000092</v>
          </cell>
          <cell r="B571" t="str">
            <v>ALT SCH-IROQUOIS/KANKAKEE ROE</v>
          </cell>
          <cell r="C571">
            <v>2</v>
          </cell>
          <cell r="D571">
            <v>6</v>
          </cell>
          <cell r="E571">
            <v>2</v>
          </cell>
          <cell r="F571"/>
          <cell r="G571">
            <v>3.33</v>
          </cell>
          <cell r="H571"/>
          <cell r="I571">
            <v>3.33</v>
          </cell>
          <cell r="J571" t="str">
            <v>Avg</v>
          </cell>
        </row>
        <row r="572">
          <cell r="A572" t="str">
            <v>3200000000093</v>
          </cell>
          <cell r="B572" t="str">
            <v>SAFE SCH-IROQUOIS/KANKAKEE ROE</v>
          </cell>
          <cell r="C572">
            <v>0</v>
          </cell>
          <cell r="D572">
            <v>0</v>
          </cell>
          <cell r="E572">
            <v>0</v>
          </cell>
          <cell r="F572"/>
          <cell r="G572">
            <v>0</v>
          </cell>
          <cell r="H572"/>
          <cell r="I572">
            <v>0</v>
          </cell>
          <cell r="J572" t="str">
            <v>CY</v>
          </cell>
        </row>
        <row r="573">
          <cell r="A573" t="str">
            <v>3203800302600</v>
          </cell>
          <cell r="B573" t="str">
            <v>Donovan CUSD 3</v>
          </cell>
          <cell r="C573">
            <v>1</v>
          </cell>
          <cell r="D573">
            <v>3.5</v>
          </cell>
          <cell r="E573">
            <v>3</v>
          </cell>
          <cell r="F573"/>
          <cell r="G573">
            <v>2.5</v>
          </cell>
          <cell r="H573"/>
          <cell r="I573">
            <v>3</v>
          </cell>
          <cell r="J573" t="str">
            <v>CY</v>
          </cell>
        </row>
        <row r="574">
          <cell r="A574" t="str">
            <v>3203800402600</v>
          </cell>
          <cell r="B574" t="str">
            <v>Central CUSD 4</v>
          </cell>
          <cell r="C574">
            <v>4</v>
          </cell>
          <cell r="D574">
            <v>3</v>
          </cell>
          <cell r="E574">
            <v>2.5</v>
          </cell>
          <cell r="F574"/>
          <cell r="G574">
            <v>3.16</v>
          </cell>
          <cell r="H574"/>
          <cell r="I574">
            <v>3.16</v>
          </cell>
          <cell r="J574" t="str">
            <v>Avg</v>
          </cell>
        </row>
        <row r="575">
          <cell r="A575" t="str">
            <v>3203800602600</v>
          </cell>
          <cell r="B575" t="str">
            <v>Cissna Park CUSD 6</v>
          </cell>
          <cell r="C575">
            <v>0</v>
          </cell>
          <cell r="D575">
            <v>0</v>
          </cell>
          <cell r="E575">
            <v>0</v>
          </cell>
          <cell r="F575"/>
          <cell r="G575">
            <v>0</v>
          </cell>
          <cell r="H575"/>
          <cell r="I575">
            <v>0</v>
          </cell>
          <cell r="J575" t="str">
            <v>CY</v>
          </cell>
        </row>
        <row r="576">
          <cell r="A576" t="str">
            <v>3203800902600</v>
          </cell>
          <cell r="B576" t="str">
            <v>Iroquois County CUSD 9</v>
          </cell>
          <cell r="C576">
            <v>20.5</v>
          </cell>
          <cell r="D576">
            <v>21</v>
          </cell>
          <cell r="E576">
            <v>22</v>
          </cell>
          <cell r="F576"/>
          <cell r="G576">
            <v>21.16</v>
          </cell>
          <cell r="H576"/>
          <cell r="I576">
            <v>22</v>
          </cell>
          <cell r="J576" t="str">
            <v>CY</v>
          </cell>
        </row>
        <row r="577">
          <cell r="A577" t="str">
            <v>3203801002600</v>
          </cell>
          <cell r="B577" t="str">
            <v>Iroquois West CUSD 10</v>
          </cell>
          <cell r="C577">
            <v>34.5</v>
          </cell>
          <cell r="D577">
            <v>28.5</v>
          </cell>
          <cell r="E577">
            <v>29</v>
          </cell>
          <cell r="F577"/>
          <cell r="G577">
            <v>30.66</v>
          </cell>
          <cell r="H577"/>
          <cell r="I577">
            <v>30.66</v>
          </cell>
          <cell r="J577" t="str">
            <v>Avg</v>
          </cell>
        </row>
        <row r="578">
          <cell r="A578" t="str">
            <v>3203812402600</v>
          </cell>
          <cell r="B578" t="str">
            <v>Milford Area Public Schools District 124</v>
          </cell>
          <cell r="C578">
            <v>3.5</v>
          </cell>
          <cell r="D578">
            <v>9</v>
          </cell>
          <cell r="E578">
            <v>10</v>
          </cell>
          <cell r="F578"/>
          <cell r="G578">
            <v>7.5</v>
          </cell>
          <cell r="H578"/>
          <cell r="I578">
            <v>10</v>
          </cell>
          <cell r="J578" t="str">
            <v>CY</v>
          </cell>
        </row>
        <row r="579">
          <cell r="A579" t="str">
            <v>3203824902600</v>
          </cell>
          <cell r="B579" t="str">
            <v>Crescent Iroquois CUSD 249</v>
          </cell>
          <cell r="C579">
            <v>0</v>
          </cell>
          <cell r="D579">
            <v>0</v>
          </cell>
          <cell r="E579">
            <v>0</v>
          </cell>
          <cell r="F579"/>
          <cell r="G579">
            <v>0</v>
          </cell>
          <cell r="H579"/>
          <cell r="I579">
            <v>0</v>
          </cell>
          <cell r="J579" t="str">
            <v>CY</v>
          </cell>
        </row>
        <row r="580">
          <cell r="A580" t="str">
            <v>3204600102600</v>
          </cell>
          <cell r="B580" t="str">
            <v>Momence CUSD 1</v>
          </cell>
          <cell r="C580">
            <v>98</v>
          </cell>
          <cell r="D580">
            <v>109</v>
          </cell>
          <cell r="E580">
            <v>101</v>
          </cell>
          <cell r="F580"/>
          <cell r="G580">
            <v>102.66</v>
          </cell>
          <cell r="H580"/>
          <cell r="I580">
            <v>102.66</v>
          </cell>
          <cell r="J580" t="str">
            <v>Avg</v>
          </cell>
        </row>
        <row r="581">
          <cell r="A581" t="str">
            <v>3204600202600</v>
          </cell>
          <cell r="B581" t="str">
            <v>Herscher CUSD 2</v>
          </cell>
          <cell r="C581">
            <v>13</v>
          </cell>
          <cell r="D581">
            <v>16</v>
          </cell>
          <cell r="E581">
            <v>13.5</v>
          </cell>
          <cell r="F581"/>
          <cell r="G581">
            <v>14.16</v>
          </cell>
          <cell r="H581"/>
          <cell r="I581">
            <v>14.16</v>
          </cell>
          <cell r="J581" t="str">
            <v>Avg</v>
          </cell>
        </row>
        <row r="582">
          <cell r="A582" t="str">
            <v>3204600502600</v>
          </cell>
          <cell r="B582" t="str">
            <v>Manteno CUSD 5</v>
          </cell>
          <cell r="C582">
            <v>33</v>
          </cell>
          <cell r="D582">
            <v>39.5</v>
          </cell>
          <cell r="E582">
            <v>40</v>
          </cell>
          <cell r="F582"/>
          <cell r="G582">
            <v>37.5</v>
          </cell>
          <cell r="H582"/>
          <cell r="I582">
            <v>40</v>
          </cell>
          <cell r="J582" t="str">
            <v>CY</v>
          </cell>
        </row>
        <row r="583">
          <cell r="A583" t="str">
            <v>3204600602600</v>
          </cell>
          <cell r="B583" t="str">
            <v>Grant Park CUSD 6</v>
          </cell>
          <cell r="C583">
            <v>3.5</v>
          </cell>
          <cell r="D583">
            <v>7.5</v>
          </cell>
          <cell r="E583">
            <v>13</v>
          </cell>
          <cell r="F583"/>
          <cell r="G583">
            <v>8</v>
          </cell>
          <cell r="H583"/>
          <cell r="I583">
            <v>13</v>
          </cell>
          <cell r="J583" t="str">
            <v>CY</v>
          </cell>
        </row>
        <row r="584">
          <cell r="A584" t="str">
            <v>3204605300200</v>
          </cell>
          <cell r="B584" t="str">
            <v>Bourbonnais SD 53</v>
          </cell>
          <cell r="C584">
            <v>84.5</v>
          </cell>
          <cell r="D584">
            <v>70.5</v>
          </cell>
          <cell r="E584">
            <v>80</v>
          </cell>
          <cell r="F584"/>
          <cell r="G584">
            <v>78.33</v>
          </cell>
          <cell r="H584"/>
          <cell r="I584">
            <v>80</v>
          </cell>
          <cell r="J584" t="str">
            <v>CY</v>
          </cell>
        </row>
        <row r="585">
          <cell r="A585" t="str">
            <v>3204606100200</v>
          </cell>
          <cell r="B585" t="str">
            <v>Bradley SD 61</v>
          </cell>
          <cell r="C585">
            <v>93.5</v>
          </cell>
          <cell r="D585">
            <v>85.5</v>
          </cell>
          <cell r="E585">
            <v>85.5</v>
          </cell>
          <cell r="F585"/>
          <cell r="G585">
            <v>88.16</v>
          </cell>
          <cell r="H585"/>
          <cell r="I585">
            <v>88.16</v>
          </cell>
          <cell r="J585" t="str">
            <v>Avg</v>
          </cell>
        </row>
        <row r="586">
          <cell r="A586" t="str">
            <v>3204611102500</v>
          </cell>
          <cell r="B586" t="str">
            <v>Kankakee SD 111</v>
          </cell>
          <cell r="C586">
            <v>749.5</v>
          </cell>
          <cell r="D586">
            <v>811</v>
          </cell>
          <cell r="E586">
            <v>837</v>
          </cell>
          <cell r="F586"/>
          <cell r="G586">
            <v>799.16</v>
          </cell>
          <cell r="H586"/>
          <cell r="I586">
            <v>837</v>
          </cell>
          <cell r="J586" t="str">
            <v>CY</v>
          </cell>
        </row>
        <row r="587">
          <cell r="A587" t="str">
            <v>3204625600400</v>
          </cell>
          <cell r="B587" t="str">
            <v>St Anne CCSD 256</v>
          </cell>
          <cell r="C587">
            <v>6</v>
          </cell>
          <cell r="D587">
            <v>10</v>
          </cell>
          <cell r="E587">
            <v>0.5</v>
          </cell>
          <cell r="F587"/>
          <cell r="G587">
            <v>5.5</v>
          </cell>
          <cell r="H587"/>
          <cell r="I587">
            <v>5.5</v>
          </cell>
          <cell r="J587" t="str">
            <v>Avg</v>
          </cell>
        </row>
        <row r="588">
          <cell r="A588" t="str">
            <v>3204625800400</v>
          </cell>
          <cell r="B588" t="str">
            <v>St George CCSD 258</v>
          </cell>
          <cell r="C588">
            <v>10.5</v>
          </cell>
          <cell r="D588">
            <v>11.5</v>
          </cell>
          <cell r="E588">
            <v>13</v>
          </cell>
          <cell r="F588"/>
          <cell r="G588">
            <v>11.66</v>
          </cell>
          <cell r="H588"/>
          <cell r="I588">
            <v>13</v>
          </cell>
          <cell r="J588" t="str">
            <v>CY</v>
          </cell>
        </row>
        <row r="589">
          <cell r="A589" t="str">
            <v>3204625900400</v>
          </cell>
          <cell r="B589" t="str">
            <v>Pembroke CCSD 259</v>
          </cell>
          <cell r="C589">
            <v>30.5</v>
          </cell>
          <cell r="D589">
            <v>39</v>
          </cell>
          <cell r="E589">
            <v>39</v>
          </cell>
          <cell r="F589"/>
          <cell r="G589">
            <v>36.159999999999997</v>
          </cell>
          <cell r="H589"/>
          <cell r="I589">
            <v>39</v>
          </cell>
          <cell r="J589" t="str">
            <v>CY</v>
          </cell>
        </row>
        <row r="590">
          <cell r="A590" t="str">
            <v>3204630201600</v>
          </cell>
          <cell r="B590" t="str">
            <v>St Anne CHSD 302</v>
          </cell>
          <cell r="C590">
            <v>13</v>
          </cell>
          <cell r="D590">
            <v>10</v>
          </cell>
          <cell r="E590">
            <v>17.5</v>
          </cell>
          <cell r="F590"/>
          <cell r="G590">
            <v>13.5</v>
          </cell>
          <cell r="H590"/>
          <cell r="I590">
            <v>17.5</v>
          </cell>
          <cell r="J590" t="str">
            <v>CY</v>
          </cell>
        </row>
        <row r="591">
          <cell r="A591" t="str">
            <v>3204630701600</v>
          </cell>
          <cell r="B591" t="str">
            <v>Bradley Bourbonnais CHSD 307</v>
          </cell>
          <cell r="C591">
            <v>53</v>
          </cell>
          <cell r="D591">
            <v>54.5</v>
          </cell>
          <cell r="E591">
            <v>61.5</v>
          </cell>
          <cell r="F591"/>
          <cell r="G591">
            <v>56.33</v>
          </cell>
          <cell r="H591"/>
          <cell r="I591">
            <v>61.5</v>
          </cell>
          <cell r="J591" t="str">
            <v>CY</v>
          </cell>
        </row>
        <row r="592">
          <cell r="A592" t="str">
            <v>3300000000092</v>
          </cell>
          <cell r="B592" t="str">
            <v>ALT-HENDERSON/KNOX/MERCER/WARREN</v>
          </cell>
          <cell r="C592">
            <v>0</v>
          </cell>
          <cell r="D592">
            <v>0</v>
          </cell>
          <cell r="E592">
            <v>0</v>
          </cell>
          <cell r="F592"/>
          <cell r="G592">
            <v>0</v>
          </cell>
          <cell r="H592"/>
          <cell r="I592">
            <v>0</v>
          </cell>
          <cell r="J592" t="str">
            <v>CY</v>
          </cell>
        </row>
        <row r="593">
          <cell r="A593" t="str">
            <v>3300000000093</v>
          </cell>
          <cell r="B593" t="str">
            <v>SAFE SCH-KNOX ROE</v>
          </cell>
          <cell r="C593">
            <v>0</v>
          </cell>
          <cell r="D593">
            <v>0</v>
          </cell>
          <cell r="E593">
            <v>0</v>
          </cell>
          <cell r="F593"/>
          <cell r="G593">
            <v>0</v>
          </cell>
          <cell r="H593"/>
          <cell r="I593">
            <v>0</v>
          </cell>
          <cell r="J593" t="str">
            <v>CY</v>
          </cell>
        </row>
        <row r="594">
          <cell r="A594" t="str">
            <v>3303623502600</v>
          </cell>
          <cell r="B594" t="str">
            <v>West Central CUSD 235</v>
          </cell>
          <cell r="C594">
            <v>0</v>
          </cell>
          <cell r="D594">
            <v>0</v>
          </cell>
          <cell r="E594">
            <v>0</v>
          </cell>
          <cell r="F594"/>
          <cell r="G594">
            <v>0</v>
          </cell>
          <cell r="H594"/>
          <cell r="I594">
            <v>0</v>
          </cell>
          <cell r="J594" t="str">
            <v>CY</v>
          </cell>
        </row>
        <row r="595">
          <cell r="A595" t="str">
            <v>3304820202600</v>
          </cell>
          <cell r="B595" t="str">
            <v>Knoxville CUSD 202</v>
          </cell>
          <cell r="C595">
            <v>0</v>
          </cell>
          <cell r="D595">
            <v>0</v>
          </cell>
          <cell r="E595">
            <v>0</v>
          </cell>
          <cell r="F595"/>
          <cell r="G595">
            <v>0</v>
          </cell>
          <cell r="H595"/>
          <cell r="I595">
            <v>0</v>
          </cell>
          <cell r="J595" t="str">
            <v>CY</v>
          </cell>
        </row>
        <row r="596">
          <cell r="A596" t="str">
            <v>3304820502600</v>
          </cell>
          <cell r="B596" t="str">
            <v>Galesburg CUSD 205</v>
          </cell>
          <cell r="C596">
            <v>266</v>
          </cell>
          <cell r="D596">
            <v>247.5</v>
          </cell>
          <cell r="E596">
            <v>251.5</v>
          </cell>
          <cell r="F596"/>
          <cell r="G596">
            <v>255</v>
          </cell>
          <cell r="H596"/>
          <cell r="I596">
            <v>255</v>
          </cell>
          <cell r="J596" t="str">
            <v>Avg</v>
          </cell>
        </row>
        <row r="597">
          <cell r="A597" t="str">
            <v>3304820802600</v>
          </cell>
          <cell r="B597" t="str">
            <v>R O W V A CUSD 208</v>
          </cell>
          <cell r="C597">
            <v>0</v>
          </cell>
          <cell r="D597">
            <v>0</v>
          </cell>
          <cell r="E597">
            <v>0</v>
          </cell>
          <cell r="F597"/>
          <cell r="G597">
            <v>0</v>
          </cell>
          <cell r="H597"/>
          <cell r="I597">
            <v>0</v>
          </cell>
          <cell r="J597" t="str">
            <v>CY</v>
          </cell>
        </row>
        <row r="598">
          <cell r="A598" t="str">
            <v>3304821002600</v>
          </cell>
          <cell r="B598" t="str">
            <v>Williamsfield CUSD 210</v>
          </cell>
          <cell r="C598">
            <v>0</v>
          </cell>
          <cell r="D598">
            <v>0</v>
          </cell>
          <cell r="E598">
            <v>0</v>
          </cell>
          <cell r="F598"/>
          <cell r="G598">
            <v>0</v>
          </cell>
          <cell r="H598"/>
          <cell r="I598">
            <v>0</v>
          </cell>
          <cell r="J598" t="str">
            <v>CY</v>
          </cell>
        </row>
        <row r="599">
          <cell r="A599" t="str">
            <v>3304827602600</v>
          </cell>
          <cell r="B599" t="str">
            <v>Abingdon-Avon CUSD 276</v>
          </cell>
          <cell r="C599">
            <v>0</v>
          </cell>
          <cell r="D599">
            <v>0</v>
          </cell>
          <cell r="E599">
            <v>0</v>
          </cell>
          <cell r="F599"/>
          <cell r="G599">
            <v>0</v>
          </cell>
          <cell r="H599"/>
          <cell r="I599">
            <v>0</v>
          </cell>
          <cell r="J599" t="str">
            <v>CY</v>
          </cell>
        </row>
        <row r="600">
          <cell r="A600" t="str">
            <v>3306640402600</v>
          </cell>
          <cell r="B600" t="str">
            <v>Mercer County School District 404</v>
          </cell>
          <cell r="C600">
            <v>0.5</v>
          </cell>
          <cell r="D600">
            <v>0</v>
          </cell>
          <cell r="E600">
            <v>4.5</v>
          </cell>
          <cell r="F600"/>
          <cell r="G600">
            <v>1.66</v>
          </cell>
          <cell r="H600"/>
          <cell r="I600">
            <v>4.5</v>
          </cell>
          <cell r="J600" t="str">
            <v>CY</v>
          </cell>
        </row>
        <row r="601">
          <cell r="A601" t="str">
            <v>3309423802600</v>
          </cell>
          <cell r="B601" t="str">
            <v>Monmouth-Roseville CUSD 238</v>
          </cell>
          <cell r="C601">
            <v>317</v>
          </cell>
          <cell r="D601">
            <v>305.5</v>
          </cell>
          <cell r="E601">
            <v>341.5</v>
          </cell>
          <cell r="F601"/>
          <cell r="G601">
            <v>321.33</v>
          </cell>
          <cell r="H601"/>
          <cell r="I601">
            <v>341.5</v>
          </cell>
          <cell r="J601" t="str">
            <v>CY</v>
          </cell>
        </row>
        <row r="602">
          <cell r="A602" t="str">
            <v>3309430402600</v>
          </cell>
          <cell r="B602" t="str">
            <v>United CUSD 304</v>
          </cell>
          <cell r="C602">
            <v>0</v>
          </cell>
          <cell r="D602">
            <v>0</v>
          </cell>
          <cell r="E602">
            <v>0</v>
          </cell>
          <cell r="F602"/>
          <cell r="G602">
            <v>0</v>
          </cell>
          <cell r="H602"/>
          <cell r="I602">
            <v>0</v>
          </cell>
          <cell r="J602" t="str">
            <v>CY</v>
          </cell>
        </row>
        <row r="603">
          <cell r="A603" t="str">
            <v>3400000000093</v>
          </cell>
          <cell r="B603" t="str">
            <v>SAFE SCH-LAKE ROE</v>
          </cell>
          <cell r="C603">
            <v>4</v>
          </cell>
          <cell r="D603">
            <v>5</v>
          </cell>
          <cell r="E603">
            <v>13</v>
          </cell>
          <cell r="F603"/>
          <cell r="G603">
            <v>7.33</v>
          </cell>
          <cell r="H603"/>
          <cell r="I603">
            <v>13</v>
          </cell>
          <cell r="J603" t="str">
            <v>CY</v>
          </cell>
        </row>
        <row r="604">
          <cell r="A604" t="str">
            <v>3400000000095</v>
          </cell>
          <cell r="B604" t="str">
            <v>ALOP SCH-LAKE ROE</v>
          </cell>
          <cell r="C604">
            <v>70</v>
          </cell>
          <cell r="D604">
            <v>7</v>
          </cell>
          <cell r="E604">
            <v>10</v>
          </cell>
          <cell r="F604"/>
          <cell r="G604">
            <v>29</v>
          </cell>
          <cell r="H604"/>
          <cell r="I604">
            <v>29</v>
          </cell>
          <cell r="J604" t="str">
            <v>Avg</v>
          </cell>
        </row>
        <row r="605">
          <cell r="A605" t="str">
            <v>3404900100200</v>
          </cell>
          <cell r="B605" t="str">
            <v>Winthrop Harbor SD 1</v>
          </cell>
          <cell r="C605">
            <v>38.5</v>
          </cell>
          <cell r="D605">
            <v>48</v>
          </cell>
          <cell r="E605">
            <v>48</v>
          </cell>
          <cell r="F605"/>
          <cell r="G605">
            <v>44.83</v>
          </cell>
          <cell r="H605"/>
          <cell r="I605">
            <v>48</v>
          </cell>
          <cell r="J605" t="str">
            <v>CY</v>
          </cell>
        </row>
        <row r="606">
          <cell r="A606" t="str">
            <v>3404900300400</v>
          </cell>
          <cell r="B606" t="str">
            <v>Beach Park CCSD 3</v>
          </cell>
          <cell r="C606">
            <v>537.5</v>
          </cell>
          <cell r="D606">
            <v>578</v>
          </cell>
          <cell r="E606">
            <v>611.5</v>
          </cell>
          <cell r="F606"/>
          <cell r="G606">
            <v>575.66</v>
          </cell>
          <cell r="H606"/>
          <cell r="I606">
            <v>611.5</v>
          </cell>
          <cell r="J606" t="str">
            <v>CY</v>
          </cell>
        </row>
        <row r="607">
          <cell r="A607" t="str">
            <v>3404900600200</v>
          </cell>
          <cell r="B607" t="str">
            <v>Zion ESD 6</v>
          </cell>
          <cell r="C607">
            <v>661</v>
          </cell>
          <cell r="D607">
            <v>718</v>
          </cell>
          <cell r="E607">
            <v>737</v>
          </cell>
          <cell r="F607"/>
          <cell r="G607">
            <v>705.33</v>
          </cell>
          <cell r="H607"/>
          <cell r="I607">
            <v>737</v>
          </cell>
          <cell r="J607" t="str">
            <v>CY</v>
          </cell>
        </row>
        <row r="608">
          <cell r="A608" t="str">
            <v>3404902400400</v>
          </cell>
          <cell r="B608" t="str">
            <v>Millburn CCSD 24</v>
          </cell>
          <cell r="C608">
            <v>64.5</v>
          </cell>
          <cell r="D608">
            <v>65</v>
          </cell>
          <cell r="E608">
            <v>63</v>
          </cell>
          <cell r="F608"/>
          <cell r="G608">
            <v>64.16</v>
          </cell>
          <cell r="H608"/>
          <cell r="I608">
            <v>64.16</v>
          </cell>
          <cell r="J608" t="str">
            <v>Avg</v>
          </cell>
        </row>
        <row r="609">
          <cell r="A609" t="str">
            <v>3404903300200</v>
          </cell>
          <cell r="B609" t="str">
            <v>Emmons SD 33</v>
          </cell>
          <cell r="C609">
            <v>5.5</v>
          </cell>
          <cell r="D609">
            <v>8</v>
          </cell>
          <cell r="E609">
            <v>13.5</v>
          </cell>
          <cell r="F609"/>
          <cell r="G609">
            <v>9</v>
          </cell>
          <cell r="H609"/>
          <cell r="I609">
            <v>13.5</v>
          </cell>
          <cell r="J609" t="str">
            <v>CY</v>
          </cell>
        </row>
        <row r="610">
          <cell r="A610" t="str">
            <v>3404903400400</v>
          </cell>
          <cell r="B610" t="str">
            <v>Antioch CCSD 34</v>
          </cell>
          <cell r="C610">
            <v>152.5</v>
          </cell>
          <cell r="D610">
            <v>170</v>
          </cell>
          <cell r="E610">
            <v>185</v>
          </cell>
          <cell r="F610"/>
          <cell r="G610">
            <v>169.16</v>
          </cell>
          <cell r="H610"/>
          <cell r="I610">
            <v>185</v>
          </cell>
          <cell r="J610" t="str">
            <v>CY</v>
          </cell>
        </row>
        <row r="611">
          <cell r="A611" t="str">
            <v>3404903600200</v>
          </cell>
          <cell r="B611" t="str">
            <v>Grass Lake SD 36</v>
          </cell>
          <cell r="C611">
            <v>3</v>
          </cell>
          <cell r="D611">
            <v>4</v>
          </cell>
          <cell r="E611">
            <v>10</v>
          </cell>
          <cell r="F611"/>
          <cell r="G611">
            <v>5.66</v>
          </cell>
          <cell r="H611"/>
          <cell r="I611">
            <v>10</v>
          </cell>
          <cell r="J611" t="str">
            <v>CY</v>
          </cell>
        </row>
        <row r="612">
          <cell r="A612" t="str">
            <v>3404903700200</v>
          </cell>
          <cell r="B612" t="str">
            <v>Gavin SD 37</v>
          </cell>
          <cell r="C612">
            <v>90</v>
          </cell>
          <cell r="D612">
            <v>124.5</v>
          </cell>
          <cell r="E612">
            <v>177</v>
          </cell>
          <cell r="F612"/>
          <cell r="G612">
            <v>130.5</v>
          </cell>
          <cell r="H612"/>
          <cell r="I612">
            <v>177</v>
          </cell>
          <cell r="J612" t="str">
            <v>CY</v>
          </cell>
        </row>
        <row r="613">
          <cell r="A613" t="str">
            <v>3404903800200</v>
          </cell>
          <cell r="B613" t="str">
            <v>Big Hollow SD 38</v>
          </cell>
          <cell r="C613">
            <v>170</v>
          </cell>
          <cell r="D613">
            <v>204</v>
          </cell>
          <cell r="E613">
            <v>238</v>
          </cell>
          <cell r="F613"/>
          <cell r="G613">
            <v>204</v>
          </cell>
          <cell r="H613"/>
          <cell r="I613">
            <v>238</v>
          </cell>
          <cell r="J613" t="str">
            <v>CY</v>
          </cell>
        </row>
        <row r="614">
          <cell r="A614" t="str">
            <v>3404904100400</v>
          </cell>
          <cell r="B614" t="str">
            <v>Lake Villa CCSD 41</v>
          </cell>
          <cell r="C614">
            <v>288</v>
          </cell>
          <cell r="D614">
            <v>333.5</v>
          </cell>
          <cell r="E614">
            <v>339.5</v>
          </cell>
          <cell r="F614"/>
          <cell r="G614">
            <v>320.33</v>
          </cell>
          <cell r="H614"/>
          <cell r="I614">
            <v>339.5</v>
          </cell>
          <cell r="J614" t="str">
            <v>CY</v>
          </cell>
        </row>
        <row r="615">
          <cell r="A615" t="str">
            <v>3404904600400</v>
          </cell>
          <cell r="B615" t="str">
            <v>Grayslake CCSD 46</v>
          </cell>
          <cell r="C615">
            <v>630</v>
          </cell>
          <cell r="D615">
            <v>634.5</v>
          </cell>
          <cell r="E615">
            <v>684</v>
          </cell>
          <cell r="F615"/>
          <cell r="G615">
            <v>649.5</v>
          </cell>
          <cell r="H615"/>
          <cell r="I615">
            <v>684</v>
          </cell>
          <cell r="J615" t="str">
            <v>CY</v>
          </cell>
        </row>
        <row r="616">
          <cell r="A616" t="str">
            <v>3404905000400</v>
          </cell>
          <cell r="B616" t="str">
            <v>Woodland CCSD 50</v>
          </cell>
          <cell r="C616">
            <v>1217.5</v>
          </cell>
          <cell r="D616">
            <v>1272.5</v>
          </cell>
          <cell r="E616">
            <v>1310.5</v>
          </cell>
          <cell r="F616"/>
          <cell r="G616">
            <v>1266.83</v>
          </cell>
          <cell r="H616"/>
          <cell r="I616">
            <v>1310.5</v>
          </cell>
          <cell r="J616" t="str">
            <v>CY</v>
          </cell>
        </row>
        <row r="617">
          <cell r="A617" t="str">
            <v>3404905600200</v>
          </cell>
          <cell r="B617" t="str">
            <v>Gurnee SD 56</v>
          </cell>
          <cell r="C617">
            <v>433.5</v>
          </cell>
          <cell r="D617">
            <v>438.5</v>
          </cell>
          <cell r="E617">
            <v>434</v>
          </cell>
          <cell r="F617"/>
          <cell r="G617">
            <v>435.33</v>
          </cell>
          <cell r="H617"/>
          <cell r="I617">
            <v>435.33</v>
          </cell>
          <cell r="J617" t="str">
            <v>Avg</v>
          </cell>
        </row>
        <row r="618">
          <cell r="A618" t="str">
            <v>3404906002600</v>
          </cell>
          <cell r="B618" t="str">
            <v>Waukegan CUSD 60</v>
          </cell>
          <cell r="C618">
            <v>4738.5</v>
          </cell>
          <cell r="D618">
            <v>5233</v>
          </cell>
          <cell r="E618">
            <v>5586.5</v>
          </cell>
          <cell r="F618"/>
          <cell r="G618">
            <v>5186</v>
          </cell>
          <cell r="H618"/>
          <cell r="I618">
            <v>5586.5</v>
          </cell>
          <cell r="J618" t="str">
            <v>CY</v>
          </cell>
        </row>
        <row r="619">
          <cell r="A619" t="str">
            <v>3404906500200</v>
          </cell>
          <cell r="B619" t="str">
            <v>Lake Bluff ESD 65</v>
          </cell>
          <cell r="C619">
            <v>70</v>
          </cell>
          <cell r="D619">
            <v>77.5</v>
          </cell>
          <cell r="E619">
            <v>75.5</v>
          </cell>
          <cell r="F619"/>
          <cell r="G619">
            <v>74.33</v>
          </cell>
          <cell r="H619"/>
          <cell r="I619">
            <v>75.5</v>
          </cell>
          <cell r="J619" t="str">
            <v>CY</v>
          </cell>
        </row>
        <row r="620">
          <cell r="A620" t="str">
            <v>3404906700500</v>
          </cell>
          <cell r="B620" t="str">
            <v>Lake Forest SD 67</v>
          </cell>
          <cell r="C620">
            <v>55</v>
          </cell>
          <cell r="D620">
            <v>59.5</v>
          </cell>
          <cell r="E620">
            <v>70</v>
          </cell>
          <cell r="F620"/>
          <cell r="G620">
            <v>61.5</v>
          </cell>
          <cell r="H620"/>
          <cell r="I620">
            <v>70</v>
          </cell>
          <cell r="J620" t="str">
            <v>CY</v>
          </cell>
        </row>
        <row r="621">
          <cell r="A621" t="str">
            <v>3404906800200</v>
          </cell>
          <cell r="B621" t="str">
            <v>Oak Grove SD 68</v>
          </cell>
          <cell r="C621">
            <v>68</v>
          </cell>
          <cell r="D621">
            <v>54.5</v>
          </cell>
          <cell r="E621">
            <v>54.5</v>
          </cell>
          <cell r="F621"/>
          <cell r="G621">
            <v>59</v>
          </cell>
          <cell r="H621"/>
          <cell r="I621">
            <v>59</v>
          </cell>
          <cell r="J621" t="str">
            <v>Avg</v>
          </cell>
        </row>
        <row r="622">
          <cell r="A622" t="str">
            <v>3404907000200</v>
          </cell>
          <cell r="B622" t="str">
            <v>Libertyville SD 70</v>
          </cell>
          <cell r="C622">
            <v>64.5</v>
          </cell>
          <cell r="D622">
            <v>86</v>
          </cell>
          <cell r="E622">
            <v>108.5</v>
          </cell>
          <cell r="F622"/>
          <cell r="G622">
            <v>86.33</v>
          </cell>
          <cell r="H622"/>
          <cell r="I622">
            <v>108.5</v>
          </cell>
          <cell r="J622" t="str">
            <v>CY</v>
          </cell>
        </row>
        <row r="623">
          <cell r="A623" t="str">
            <v>3404907200200</v>
          </cell>
          <cell r="B623" t="str">
            <v>Rondout SD 72</v>
          </cell>
          <cell r="C623">
            <v>8.5</v>
          </cell>
          <cell r="D623">
            <v>16.5</v>
          </cell>
          <cell r="E623">
            <v>20.5</v>
          </cell>
          <cell r="F623"/>
          <cell r="G623">
            <v>15.16</v>
          </cell>
          <cell r="H623"/>
          <cell r="I623">
            <v>20.5</v>
          </cell>
          <cell r="J623" t="str">
            <v>CY</v>
          </cell>
        </row>
        <row r="624">
          <cell r="A624" t="str">
            <v>3404907300400</v>
          </cell>
          <cell r="B624" t="str">
            <v>Hawthorn CCSD 73</v>
          </cell>
          <cell r="C624">
            <v>928</v>
          </cell>
          <cell r="D624">
            <v>878</v>
          </cell>
          <cell r="E624">
            <v>951.5</v>
          </cell>
          <cell r="F624"/>
          <cell r="G624">
            <v>919.16</v>
          </cell>
          <cell r="H624"/>
          <cell r="I624">
            <v>951.5</v>
          </cell>
          <cell r="J624" t="str">
            <v>CY</v>
          </cell>
        </row>
        <row r="625">
          <cell r="A625" t="str">
            <v>3404907500200</v>
          </cell>
          <cell r="B625" t="str">
            <v>Mundelein ESD 75</v>
          </cell>
          <cell r="C625">
            <v>490</v>
          </cell>
          <cell r="D625">
            <v>487</v>
          </cell>
          <cell r="E625">
            <v>501</v>
          </cell>
          <cell r="F625"/>
          <cell r="G625">
            <v>492.66</v>
          </cell>
          <cell r="H625"/>
          <cell r="I625">
            <v>501</v>
          </cell>
          <cell r="J625" t="str">
            <v>CY</v>
          </cell>
        </row>
        <row r="626">
          <cell r="A626" t="str">
            <v>3404907600200</v>
          </cell>
          <cell r="B626" t="str">
            <v>Diamond Lake SD 76</v>
          </cell>
          <cell r="C626">
            <v>385.5</v>
          </cell>
          <cell r="D626">
            <v>373</v>
          </cell>
          <cell r="E626">
            <v>380.5</v>
          </cell>
          <cell r="F626"/>
          <cell r="G626">
            <v>379.66</v>
          </cell>
          <cell r="H626"/>
          <cell r="I626">
            <v>380.5</v>
          </cell>
          <cell r="J626" t="str">
            <v>CY</v>
          </cell>
        </row>
        <row r="627">
          <cell r="A627" t="str">
            <v>3404907900200</v>
          </cell>
          <cell r="B627" t="str">
            <v>Fremont SD 79</v>
          </cell>
          <cell r="C627">
            <v>227.5</v>
          </cell>
          <cell r="D627">
            <v>232.5</v>
          </cell>
          <cell r="E627">
            <v>244.5</v>
          </cell>
          <cell r="F627"/>
          <cell r="G627">
            <v>234.83</v>
          </cell>
          <cell r="H627"/>
          <cell r="I627">
            <v>244.5</v>
          </cell>
          <cell r="J627" t="str">
            <v>CY</v>
          </cell>
        </row>
        <row r="628">
          <cell r="A628" t="str">
            <v>3404909502600</v>
          </cell>
          <cell r="B628" t="str">
            <v>Lake Zurich CUSD 95</v>
          </cell>
          <cell r="C628">
            <v>454.5</v>
          </cell>
          <cell r="D628">
            <v>523.5</v>
          </cell>
          <cell r="E628">
            <v>661.5</v>
          </cell>
          <cell r="F628"/>
          <cell r="G628">
            <v>546.5</v>
          </cell>
          <cell r="H628"/>
          <cell r="I628">
            <v>661.5</v>
          </cell>
          <cell r="J628" t="str">
            <v>CY</v>
          </cell>
        </row>
        <row r="629">
          <cell r="A629" t="str">
            <v>3404909600400</v>
          </cell>
          <cell r="B629" t="str">
            <v>Kildeer Countryside CCSD 96</v>
          </cell>
          <cell r="C629">
            <v>598</v>
          </cell>
          <cell r="D629">
            <v>656.5</v>
          </cell>
          <cell r="E629">
            <v>716</v>
          </cell>
          <cell r="F629"/>
          <cell r="G629">
            <v>656.83</v>
          </cell>
          <cell r="H629"/>
          <cell r="I629">
            <v>716</v>
          </cell>
          <cell r="J629" t="str">
            <v>CY</v>
          </cell>
        </row>
        <row r="630">
          <cell r="A630" t="str">
            <v>3404910200400</v>
          </cell>
          <cell r="B630" t="str">
            <v>Aptakisic-Tripp CCSD 102</v>
          </cell>
          <cell r="C630">
            <v>694.5</v>
          </cell>
          <cell r="D630">
            <v>691.5</v>
          </cell>
          <cell r="E630">
            <v>759.5</v>
          </cell>
          <cell r="F630"/>
          <cell r="G630">
            <v>715.16</v>
          </cell>
          <cell r="H630"/>
          <cell r="I630">
            <v>759.5</v>
          </cell>
          <cell r="J630" t="str">
            <v>CY</v>
          </cell>
        </row>
        <row r="631">
          <cell r="A631" t="str">
            <v>3404910300200</v>
          </cell>
          <cell r="B631" t="str">
            <v>Lincolnshire-Prairieview SD 103</v>
          </cell>
          <cell r="C631">
            <v>165</v>
          </cell>
          <cell r="D631">
            <v>180.5</v>
          </cell>
          <cell r="E631">
            <v>206</v>
          </cell>
          <cell r="F631"/>
          <cell r="G631">
            <v>183.83</v>
          </cell>
          <cell r="H631"/>
          <cell r="I631">
            <v>206</v>
          </cell>
          <cell r="J631" t="str">
            <v>CY</v>
          </cell>
        </row>
        <row r="632">
          <cell r="A632" t="str">
            <v>3404910600200</v>
          </cell>
          <cell r="B632" t="str">
            <v>Bannockburn SD 106</v>
          </cell>
          <cell r="C632">
            <v>10</v>
          </cell>
          <cell r="D632">
            <v>0</v>
          </cell>
          <cell r="E632">
            <v>2</v>
          </cell>
          <cell r="F632"/>
          <cell r="G632">
            <v>4</v>
          </cell>
          <cell r="H632"/>
          <cell r="I632">
            <v>4</v>
          </cell>
          <cell r="J632" t="str">
            <v>Avg</v>
          </cell>
        </row>
        <row r="633">
          <cell r="A633" t="str">
            <v>3404910900200</v>
          </cell>
          <cell r="B633" t="str">
            <v>Deerfield SD 109</v>
          </cell>
          <cell r="C633">
            <v>109.5</v>
          </cell>
          <cell r="D633">
            <v>105</v>
          </cell>
          <cell r="E633">
            <v>102</v>
          </cell>
          <cell r="F633"/>
          <cell r="G633">
            <v>105.5</v>
          </cell>
          <cell r="H633"/>
          <cell r="I633">
            <v>105.5</v>
          </cell>
          <cell r="J633" t="str">
            <v>Avg</v>
          </cell>
        </row>
        <row r="634">
          <cell r="A634" t="str">
            <v>3404911200200</v>
          </cell>
          <cell r="B634" t="str">
            <v>North Shore SD 112</v>
          </cell>
          <cell r="C634">
            <v>707</v>
          </cell>
          <cell r="D634">
            <v>583.5</v>
          </cell>
          <cell r="E634">
            <v>579</v>
          </cell>
          <cell r="F634"/>
          <cell r="G634">
            <v>623.16</v>
          </cell>
          <cell r="H634"/>
          <cell r="I634">
            <v>623.16</v>
          </cell>
          <cell r="J634" t="str">
            <v>Avg</v>
          </cell>
        </row>
        <row r="635">
          <cell r="A635" t="str">
            <v>3404911301700</v>
          </cell>
          <cell r="B635" t="str">
            <v>Twp HSD 113</v>
          </cell>
          <cell r="C635">
            <v>143.5</v>
          </cell>
          <cell r="D635">
            <v>167</v>
          </cell>
          <cell r="E635">
            <v>174.5</v>
          </cell>
          <cell r="F635"/>
          <cell r="G635">
            <v>161.66</v>
          </cell>
          <cell r="H635"/>
          <cell r="I635">
            <v>174.5</v>
          </cell>
          <cell r="J635" t="str">
            <v>CY</v>
          </cell>
        </row>
        <row r="636">
          <cell r="A636" t="str">
            <v>3404911400200</v>
          </cell>
          <cell r="B636" t="str">
            <v>Fox Lake GSD 114</v>
          </cell>
          <cell r="C636">
            <v>58.5</v>
          </cell>
          <cell r="D636">
            <v>66</v>
          </cell>
          <cell r="E636">
            <v>69</v>
          </cell>
          <cell r="F636"/>
          <cell r="G636">
            <v>64.5</v>
          </cell>
          <cell r="H636"/>
          <cell r="I636">
            <v>69</v>
          </cell>
          <cell r="J636" t="str">
            <v>CY</v>
          </cell>
        </row>
        <row r="637">
          <cell r="A637" t="str">
            <v>3404911501600</v>
          </cell>
          <cell r="B637" t="str">
            <v>Lake Forest CHSD 115</v>
          </cell>
          <cell r="C637">
            <v>13.5</v>
          </cell>
          <cell r="D637">
            <v>23</v>
          </cell>
          <cell r="E637">
            <v>36</v>
          </cell>
          <cell r="F637"/>
          <cell r="G637">
            <v>24.16</v>
          </cell>
          <cell r="H637"/>
          <cell r="I637">
            <v>36</v>
          </cell>
          <cell r="J637" t="str">
            <v>CY</v>
          </cell>
        </row>
        <row r="638">
          <cell r="A638" t="str">
            <v>3404911602600</v>
          </cell>
          <cell r="B638" t="str">
            <v>Round Lake CUSD 116</v>
          </cell>
          <cell r="C638">
            <v>2209</v>
          </cell>
          <cell r="D638">
            <v>2333</v>
          </cell>
          <cell r="E638">
            <v>2488.5</v>
          </cell>
          <cell r="F638"/>
          <cell r="G638">
            <v>2343.5</v>
          </cell>
          <cell r="H638"/>
          <cell r="I638">
            <v>2488.5</v>
          </cell>
          <cell r="J638" t="str">
            <v>CY</v>
          </cell>
        </row>
        <row r="639">
          <cell r="A639" t="str">
            <v>3404911701600</v>
          </cell>
          <cell r="B639" t="str">
            <v>CHSD 117</v>
          </cell>
          <cell r="C639">
            <v>45</v>
          </cell>
          <cell r="D639">
            <v>50</v>
          </cell>
          <cell r="E639">
            <v>86</v>
          </cell>
          <cell r="F639"/>
          <cell r="G639">
            <v>60.33</v>
          </cell>
          <cell r="H639"/>
          <cell r="I639">
            <v>86</v>
          </cell>
          <cell r="J639" t="str">
            <v>CY</v>
          </cell>
        </row>
        <row r="640">
          <cell r="A640" t="str">
            <v>3404911802600</v>
          </cell>
          <cell r="B640" t="str">
            <v>Wauconda CUSD 118</v>
          </cell>
          <cell r="C640">
            <v>586.5</v>
          </cell>
          <cell r="D640">
            <v>588</v>
          </cell>
          <cell r="E640">
            <v>634.5</v>
          </cell>
          <cell r="F640"/>
          <cell r="G640">
            <v>603</v>
          </cell>
          <cell r="H640"/>
          <cell r="I640">
            <v>634.5</v>
          </cell>
          <cell r="J640" t="str">
            <v>CY</v>
          </cell>
        </row>
        <row r="641">
          <cell r="A641" t="str">
            <v>3404912001300</v>
          </cell>
          <cell r="B641" t="str">
            <v>Mundelein Cons HSD 120</v>
          </cell>
          <cell r="C641">
            <v>181</v>
          </cell>
          <cell r="D641">
            <v>242</v>
          </cell>
          <cell r="E641">
            <v>302.5</v>
          </cell>
          <cell r="F641"/>
          <cell r="G641">
            <v>241.83</v>
          </cell>
          <cell r="H641"/>
          <cell r="I641">
            <v>302.5</v>
          </cell>
          <cell r="J641" t="str">
            <v>CY</v>
          </cell>
        </row>
        <row r="642">
          <cell r="A642" t="str">
            <v>3404912101700</v>
          </cell>
          <cell r="B642" t="str">
            <v>Warren Twp HSD 121</v>
          </cell>
          <cell r="C642">
            <v>230</v>
          </cell>
          <cell r="D642">
            <v>278</v>
          </cell>
          <cell r="E642">
            <v>346</v>
          </cell>
          <cell r="F642"/>
          <cell r="G642">
            <v>284.66000000000003</v>
          </cell>
          <cell r="H642"/>
          <cell r="I642">
            <v>346</v>
          </cell>
          <cell r="J642" t="str">
            <v>CY</v>
          </cell>
        </row>
        <row r="643">
          <cell r="A643" t="str">
            <v>3404912401600</v>
          </cell>
          <cell r="B643" t="str">
            <v>Grant CHSD 124</v>
          </cell>
          <cell r="C643">
            <v>44</v>
          </cell>
          <cell r="D643">
            <v>51.5</v>
          </cell>
          <cell r="E643">
            <v>74.5</v>
          </cell>
          <cell r="F643"/>
          <cell r="G643">
            <v>56.66</v>
          </cell>
          <cell r="H643"/>
          <cell r="I643">
            <v>74.5</v>
          </cell>
          <cell r="J643" t="str">
            <v>CY</v>
          </cell>
        </row>
        <row r="644">
          <cell r="A644" t="str">
            <v>3404912501300</v>
          </cell>
          <cell r="B644" t="str">
            <v>Adlai E Stevenson HSD 125</v>
          </cell>
          <cell r="C644">
            <v>122</v>
          </cell>
          <cell r="D644">
            <v>174</v>
          </cell>
          <cell r="E644">
            <v>266.5</v>
          </cell>
          <cell r="F644"/>
          <cell r="G644">
            <v>187.5</v>
          </cell>
          <cell r="H644"/>
          <cell r="I644">
            <v>266.5</v>
          </cell>
          <cell r="J644" t="str">
            <v>CY</v>
          </cell>
        </row>
        <row r="645">
          <cell r="A645" t="str">
            <v>3404912601700</v>
          </cell>
          <cell r="B645" t="str">
            <v>Zion-Benton Twp HSD 126</v>
          </cell>
          <cell r="C645">
            <v>216</v>
          </cell>
          <cell r="D645">
            <v>240.5</v>
          </cell>
          <cell r="E645">
            <v>306</v>
          </cell>
          <cell r="F645"/>
          <cell r="G645">
            <v>254.16</v>
          </cell>
          <cell r="H645"/>
          <cell r="I645">
            <v>306</v>
          </cell>
          <cell r="J645" t="str">
            <v>CY</v>
          </cell>
        </row>
        <row r="646">
          <cell r="A646" t="str">
            <v>3404912701600</v>
          </cell>
          <cell r="B646" t="str">
            <v>Grayslake CHSD 127</v>
          </cell>
          <cell r="C646">
            <v>113</v>
          </cell>
          <cell r="D646">
            <v>137</v>
          </cell>
          <cell r="E646">
            <v>163.5</v>
          </cell>
          <cell r="F646"/>
          <cell r="G646">
            <v>137.83000000000001</v>
          </cell>
          <cell r="H646"/>
          <cell r="I646">
            <v>163.5</v>
          </cell>
          <cell r="J646" t="str">
            <v>CY</v>
          </cell>
        </row>
        <row r="647">
          <cell r="A647" t="str">
            <v>3404912801600</v>
          </cell>
          <cell r="B647" t="str">
            <v>CHSD 128</v>
          </cell>
          <cell r="C647">
            <v>66.5</v>
          </cell>
          <cell r="D647">
            <v>69.5</v>
          </cell>
          <cell r="E647">
            <v>107</v>
          </cell>
          <cell r="F647"/>
          <cell r="G647">
            <v>81</v>
          </cell>
          <cell r="H647"/>
          <cell r="I647">
            <v>107</v>
          </cell>
          <cell r="J647" t="str">
            <v>CY</v>
          </cell>
        </row>
        <row r="648">
          <cell r="A648" t="str">
            <v>3404918702600</v>
          </cell>
          <cell r="B648" t="str">
            <v>North Chicago SD 187</v>
          </cell>
          <cell r="C648">
            <v>1053</v>
          </cell>
          <cell r="D648">
            <v>1182.5</v>
          </cell>
          <cell r="E648">
            <v>1276.5</v>
          </cell>
          <cell r="F648"/>
          <cell r="G648">
            <v>1170.6600000000001</v>
          </cell>
          <cell r="H648"/>
          <cell r="I648">
            <v>1276.5</v>
          </cell>
          <cell r="J648" t="str">
            <v>CY</v>
          </cell>
        </row>
        <row r="649">
          <cell r="A649" t="str">
            <v>3404922002600</v>
          </cell>
          <cell r="B649" t="str">
            <v>Barrington CUSD 220</v>
          </cell>
          <cell r="C649">
            <v>753</v>
          </cell>
          <cell r="D649">
            <v>745</v>
          </cell>
          <cell r="E649">
            <v>801.5</v>
          </cell>
          <cell r="F649"/>
          <cell r="G649">
            <v>766.5</v>
          </cell>
          <cell r="H649"/>
          <cell r="I649">
            <v>801.5</v>
          </cell>
          <cell r="J649" t="str">
            <v>CY</v>
          </cell>
        </row>
        <row r="650">
          <cell r="A650" t="str">
            <v>3500000000092</v>
          </cell>
          <cell r="B650" t="str">
            <v>La Salle/Marshall/Putnam ROE TAOEP</v>
          </cell>
          <cell r="C650">
            <v>0</v>
          </cell>
          <cell r="D650">
            <v>0</v>
          </cell>
          <cell r="E650">
            <v>2</v>
          </cell>
          <cell r="F650"/>
          <cell r="G650">
            <v>1</v>
          </cell>
          <cell r="H650"/>
          <cell r="I650">
            <v>2</v>
          </cell>
          <cell r="J650" t="str">
            <v>CY</v>
          </cell>
        </row>
        <row r="651">
          <cell r="A651" t="str">
            <v>3500000000093</v>
          </cell>
          <cell r="B651" t="str">
            <v>SAFE SCH-LA SALLE ROE</v>
          </cell>
          <cell r="C651">
            <v>1</v>
          </cell>
          <cell r="D651">
            <v>2</v>
          </cell>
          <cell r="E651">
            <v>2</v>
          </cell>
          <cell r="F651"/>
          <cell r="G651">
            <v>1.66</v>
          </cell>
          <cell r="H651"/>
          <cell r="I651">
            <v>2</v>
          </cell>
          <cell r="J651" t="str">
            <v>CY</v>
          </cell>
        </row>
        <row r="652">
          <cell r="A652" t="str">
            <v>3500000000095</v>
          </cell>
          <cell r="B652" t="str">
            <v>LaSalle/Marshall/Putnam ROE</v>
          </cell>
          <cell r="C652">
            <v>0</v>
          </cell>
          <cell r="D652">
            <v>0</v>
          </cell>
          <cell r="E652">
            <v>1</v>
          </cell>
          <cell r="F652"/>
          <cell r="G652">
            <v>1</v>
          </cell>
          <cell r="H652"/>
          <cell r="I652">
            <v>1</v>
          </cell>
          <cell r="J652" t="str">
            <v>CY</v>
          </cell>
        </row>
        <row r="653">
          <cell r="A653" t="str">
            <v>3505000102600</v>
          </cell>
          <cell r="B653" t="str">
            <v>Leland CUSD 1</v>
          </cell>
          <cell r="C653">
            <v>8</v>
          </cell>
          <cell r="D653">
            <v>7.5</v>
          </cell>
          <cell r="E653">
            <v>0.5</v>
          </cell>
          <cell r="F653"/>
          <cell r="G653">
            <v>5.33</v>
          </cell>
          <cell r="H653"/>
          <cell r="I653">
            <v>5.33</v>
          </cell>
          <cell r="J653" t="str">
            <v>Avg</v>
          </cell>
        </row>
        <row r="654">
          <cell r="A654" t="str">
            <v>3505000202600</v>
          </cell>
          <cell r="B654" t="str">
            <v>Serena CUSD 2</v>
          </cell>
          <cell r="C654">
            <v>3.5</v>
          </cell>
          <cell r="D654">
            <v>8.5</v>
          </cell>
          <cell r="E654">
            <v>15.5</v>
          </cell>
          <cell r="F654"/>
          <cell r="G654">
            <v>9.16</v>
          </cell>
          <cell r="H654"/>
          <cell r="I654">
            <v>15.5</v>
          </cell>
          <cell r="J654" t="str">
            <v>CY</v>
          </cell>
        </row>
        <row r="655">
          <cell r="A655" t="str">
            <v>3505000902600</v>
          </cell>
          <cell r="B655" t="str">
            <v>Earlville CUSD 9</v>
          </cell>
          <cell r="C655">
            <v>8</v>
          </cell>
          <cell r="D655">
            <v>7.5</v>
          </cell>
          <cell r="E655">
            <v>10</v>
          </cell>
          <cell r="F655"/>
          <cell r="G655">
            <v>8.5</v>
          </cell>
          <cell r="H655"/>
          <cell r="I655">
            <v>10</v>
          </cell>
          <cell r="J655" t="str">
            <v>CY</v>
          </cell>
        </row>
        <row r="656">
          <cell r="A656" t="str">
            <v>3505001750400</v>
          </cell>
          <cell r="B656" t="str">
            <v>Dimmick Community Consolidated SD #175</v>
          </cell>
          <cell r="C656">
            <v>8</v>
          </cell>
          <cell r="D656">
            <v>12</v>
          </cell>
          <cell r="E656">
            <v>8</v>
          </cell>
          <cell r="F656"/>
          <cell r="G656">
            <v>9.33</v>
          </cell>
          <cell r="H656"/>
          <cell r="I656">
            <v>9.33</v>
          </cell>
          <cell r="J656" t="str">
            <v>Avg</v>
          </cell>
        </row>
        <row r="657">
          <cell r="A657" t="str">
            <v>3505004001700</v>
          </cell>
          <cell r="B657" t="str">
            <v>Streator Twp HSD 40</v>
          </cell>
          <cell r="C657">
            <v>10</v>
          </cell>
          <cell r="D657">
            <v>7</v>
          </cell>
          <cell r="E657">
            <v>14.5</v>
          </cell>
          <cell r="F657"/>
          <cell r="G657">
            <v>10.5</v>
          </cell>
          <cell r="H657"/>
          <cell r="I657">
            <v>14.5</v>
          </cell>
          <cell r="J657" t="str">
            <v>CY</v>
          </cell>
        </row>
        <row r="658">
          <cell r="A658" t="str">
            <v>3505004400200</v>
          </cell>
          <cell r="B658" t="str">
            <v>Streator ESD 44</v>
          </cell>
          <cell r="C658">
            <v>132</v>
          </cell>
          <cell r="D658">
            <v>133.5</v>
          </cell>
          <cell r="E658">
            <v>132.5</v>
          </cell>
          <cell r="F658"/>
          <cell r="G658">
            <v>132.66</v>
          </cell>
          <cell r="H658"/>
          <cell r="I658">
            <v>132.66</v>
          </cell>
          <cell r="J658" t="str">
            <v>Avg</v>
          </cell>
        </row>
        <row r="659">
          <cell r="A659" t="str">
            <v>3505006500400</v>
          </cell>
          <cell r="B659" t="str">
            <v>Allen-Otter Creek CCSD 65</v>
          </cell>
          <cell r="C659">
            <v>0</v>
          </cell>
          <cell r="D659">
            <v>0</v>
          </cell>
          <cell r="E659">
            <v>1</v>
          </cell>
          <cell r="F659"/>
          <cell r="G659">
            <v>0.33</v>
          </cell>
          <cell r="H659"/>
          <cell r="I659">
            <v>1</v>
          </cell>
          <cell r="J659" t="str">
            <v>CY</v>
          </cell>
        </row>
        <row r="660">
          <cell r="A660" t="str">
            <v>3505007900400</v>
          </cell>
          <cell r="B660" t="str">
            <v>Tonica CCSD 79</v>
          </cell>
          <cell r="C660">
            <v>7</v>
          </cell>
          <cell r="D660">
            <v>6.5</v>
          </cell>
          <cell r="E660">
            <v>7</v>
          </cell>
          <cell r="F660"/>
          <cell r="G660">
            <v>6.83</v>
          </cell>
          <cell r="H660"/>
          <cell r="I660">
            <v>7</v>
          </cell>
          <cell r="J660" t="str">
            <v>CY</v>
          </cell>
        </row>
        <row r="661">
          <cell r="A661" t="str">
            <v>3505008200400</v>
          </cell>
          <cell r="B661" t="str">
            <v>Deer Park CCSD 82</v>
          </cell>
          <cell r="C661">
            <v>0</v>
          </cell>
          <cell r="D661">
            <v>0</v>
          </cell>
          <cell r="E661">
            <v>0</v>
          </cell>
          <cell r="F661"/>
          <cell r="G661">
            <v>0</v>
          </cell>
          <cell r="H661"/>
          <cell r="I661">
            <v>0</v>
          </cell>
          <cell r="J661" t="str">
            <v>CY</v>
          </cell>
        </row>
        <row r="662">
          <cell r="A662" t="str">
            <v>3505009500400</v>
          </cell>
          <cell r="B662" t="str">
            <v>Grand Ridge CCSD 95</v>
          </cell>
          <cell r="C662">
            <v>0</v>
          </cell>
          <cell r="D662">
            <v>0</v>
          </cell>
          <cell r="E662">
            <v>0</v>
          </cell>
          <cell r="F662"/>
          <cell r="G662">
            <v>0</v>
          </cell>
          <cell r="H662"/>
          <cell r="I662">
            <v>0</v>
          </cell>
          <cell r="J662" t="str">
            <v>CY</v>
          </cell>
        </row>
        <row r="663">
          <cell r="A663" t="str">
            <v>3505012001700</v>
          </cell>
          <cell r="B663" t="str">
            <v>La Salle-Peru Twp HSD 120</v>
          </cell>
          <cell r="C663">
            <v>23.5</v>
          </cell>
          <cell r="D663">
            <v>25</v>
          </cell>
          <cell r="E663">
            <v>29.5</v>
          </cell>
          <cell r="F663"/>
          <cell r="G663">
            <v>26</v>
          </cell>
          <cell r="H663"/>
          <cell r="I663">
            <v>29.5</v>
          </cell>
          <cell r="J663" t="str">
            <v>CY</v>
          </cell>
        </row>
        <row r="664">
          <cell r="A664" t="str">
            <v>3505012200200</v>
          </cell>
          <cell r="B664" t="str">
            <v>La Salle ESD 122</v>
          </cell>
          <cell r="C664">
            <v>132</v>
          </cell>
          <cell r="D664">
            <v>135</v>
          </cell>
          <cell r="E664">
            <v>137</v>
          </cell>
          <cell r="F664"/>
          <cell r="G664">
            <v>134.66</v>
          </cell>
          <cell r="H664"/>
          <cell r="I664">
            <v>137</v>
          </cell>
          <cell r="J664" t="str">
            <v>CY</v>
          </cell>
        </row>
        <row r="665">
          <cell r="A665" t="str">
            <v>3505012400200</v>
          </cell>
          <cell r="B665" t="str">
            <v>Peru ESD 124</v>
          </cell>
          <cell r="C665">
            <v>1</v>
          </cell>
          <cell r="D665">
            <v>0</v>
          </cell>
          <cell r="E665">
            <v>77</v>
          </cell>
          <cell r="F665"/>
          <cell r="G665">
            <v>26</v>
          </cell>
          <cell r="H665"/>
          <cell r="I665">
            <v>77</v>
          </cell>
          <cell r="J665" t="str">
            <v>CY</v>
          </cell>
        </row>
        <row r="666">
          <cell r="A666" t="str">
            <v>3505012500200</v>
          </cell>
          <cell r="B666" t="str">
            <v>Oglesby ESD 125</v>
          </cell>
          <cell r="C666">
            <v>17</v>
          </cell>
          <cell r="D666">
            <v>12</v>
          </cell>
          <cell r="E666">
            <v>13</v>
          </cell>
          <cell r="F666"/>
          <cell r="G666">
            <v>14</v>
          </cell>
          <cell r="H666"/>
          <cell r="I666">
            <v>14</v>
          </cell>
          <cell r="J666" t="str">
            <v>Avg</v>
          </cell>
        </row>
        <row r="667">
          <cell r="A667" t="str">
            <v>3505014001700</v>
          </cell>
          <cell r="B667" t="str">
            <v>Ottawa Twp HSD 140</v>
          </cell>
          <cell r="C667">
            <v>23</v>
          </cell>
          <cell r="D667">
            <v>37.5</v>
          </cell>
          <cell r="E667">
            <v>35</v>
          </cell>
          <cell r="F667"/>
          <cell r="G667">
            <v>31.83</v>
          </cell>
          <cell r="H667"/>
          <cell r="I667">
            <v>35</v>
          </cell>
          <cell r="J667" t="str">
            <v>CY</v>
          </cell>
        </row>
        <row r="668">
          <cell r="A668" t="str">
            <v>3505014100200</v>
          </cell>
          <cell r="B668" t="str">
            <v>Ottawa ESD 141</v>
          </cell>
          <cell r="C668">
            <v>122</v>
          </cell>
          <cell r="D668">
            <v>93.5</v>
          </cell>
          <cell r="E668">
            <v>102.5</v>
          </cell>
          <cell r="F668"/>
          <cell r="G668">
            <v>106</v>
          </cell>
          <cell r="H668"/>
          <cell r="I668">
            <v>106</v>
          </cell>
          <cell r="J668" t="str">
            <v>Avg</v>
          </cell>
        </row>
        <row r="669">
          <cell r="A669" t="str">
            <v>3505015000200</v>
          </cell>
          <cell r="B669" t="str">
            <v>Marseilles ESD 150</v>
          </cell>
          <cell r="C669">
            <v>15.5</v>
          </cell>
          <cell r="D669">
            <v>20.5</v>
          </cell>
          <cell r="E669">
            <v>29</v>
          </cell>
          <cell r="F669"/>
          <cell r="G669">
            <v>21.66</v>
          </cell>
          <cell r="H669"/>
          <cell r="I669">
            <v>29</v>
          </cell>
          <cell r="J669" t="str">
            <v>CY</v>
          </cell>
        </row>
        <row r="670">
          <cell r="A670" t="str">
            <v>3505016001700</v>
          </cell>
          <cell r="B670" t="str">
            <v>Seneca Twp HSD 160</v>
          </cell>
          <cell r="C670">
            <v>4</v>
          </cell>
          <cell r="D670">
            <v>3</v>
          </cell>
          <cell r="E670">
            <v>5</v>
          </cell>
          <cell r="F670"/>
          <cell r="G670">
            <v>4</v>
          </cell>
          <cell r="H670"/>
          <cell r="I670">
            <v>5</v>
          </cell>
          <cell r="J670" t="str">
            <v>CY</v>
          </cell>
        </row>
        <row r="671">
          <cell r="A671" t="str">
            <v>3505017000400</v>
          </cell>
          <cell r="B671" t="str">
            <v>Seneca CCSD 170</v>
          </cell>
          <cell r="C671">
            <v>1</v>
          </cell>
          <cell r="D671">
            <v>1</v>
          </cell>
          <cell r="E671">
            <v>0</v>
          </cell>
          <cell r="F671"/>
          <cell r="G671">
            <v>0.66</v>
          </cell>
          <cell r="H671"/>
          <cell r="I671">
            <v>0.66</v>
          </cell>
          <cell r="J671" t="str">
            <v>Avg</v>
          </cell>
        </row>
        <row r="672">
          <cell r="A672" t="str">
            <v>3505018500400</v>
          </cell>
          <cell r="B672" t="str">
            <v>Waltham CCSD 185</v>
          </cell>
          <cell r="C672">
            <v>0</v>
          </cell>
          <cell r="D672">
            <v>3</v>
          </cell>
          <cell r="E672">
            <v>2</v>
          </cell>
          <cell r="F672"/>
          <cell r="G672">
            <v>1.66</v>
          </cell>
          <cell r="H672"/>
          <cell r="I672">
            <v>2</v>
          </cell>
          <cell r="J672" t="str">
            <v>CY</v>
          </cell>
        </row>
        <row r="673">
          <cell r="A673" t="str">
            <v>3505019500400</v>
          </cell>
          <cell r="B673" t="str">
            <v>Wallace CCSD 195</v>
          </cell>
          <cell r="C673">
            <v>0</v>
          </cell>
          <cell r="D673">
            <v>6</v>
          </cell>
          <cell r="E673">
            <v>6.5</v>
          </cell>
          <cell r="F673"/>
          <cell r="G673">
            <v>4.16</v>
          </cell>
          <cell r="H673"/>
          <cell r="I673">
            <v>6.5</v>
          </cell>
          <cell r="J673" t="str">
            <v>CY</v>
          </cell>
        </row>
        <row r="674">
          <cell r="A674" t="str">
            <v>3505021000400</v>
          </cell>
          <cell r="B674" t="str">
            <v>Miller Twp CCSD 210</v>
          </cell>
          <cell r="C674">
            <v>0</v>
          </cell>
          <cell r="D674">
            <v>0</v>
          </cell>
          <cell r="E674">
            <v>0</v>
          </cell>
          <cell r="F674"/>
          <cell r="G674">
            <v>0</v>
          </cell>
          <cell r="H674"/>
          <cell r="I674">
            <v>0</v>
          </cell>
          <cell r="J674" t="str">
            <v>CY</v>
          </cell>
        </row>
        <row r="675">
          <cell r="A675" t="str">
            <v>3505023000400</v>
          </cell>
          <cell r="B675" t="str">
            <v>Rutland CCSD 230</v>
          </cell>
          <cell r="C675">
            <v>0</v>
          </cell>
          <cell r="D675">
            <v>1.5</v>
          </cell>
          <cell r="E675">
            <v>0</v>
          </cell>
          <cell r="F675"/>
          <cell r="G675">
            <v>0.5</v>
          </cell>
          <cell r="H675"/>
          <cell r="I675">
            <v>0.5</v>
          </cell>
          <cell r="J675" t="str">
            <v>Avg</v>
          </cell>
        </row>
        <row r="676">
          <cell r="A676" t="str">
            <v>3505028001700</v>
          </cell>
          <cell r="B676" t="str">
            <v>Mendota Twp HSD 280</v>
          </cell>
          <cell r="C676">
            <v>52</v>
          </cell>
          <cell r="D676">
            <v>50</v>
          </cell>
          <cell r="E676">
            <v>51</v>
          </cell>
          <cell r="F676"/>
          <cell r="G676">
            <v>51</v>
          </cell>
          <cell r="H676"/>
          <cell r="I676">
            <v>51</v>
          </cell>
          <cell r="J676" t="str">
            <v>CY</v>
          </cell>
        </row>
        <row r="677">
          <cell r="A677" t="str">
            <v>3505028900400</v>
          </cell>
          <cell r="B677" t="str">
            <v>Mendota CCSD 289</v>
          </cell>
          <cell r="C677">
            <v>259</v>
          </cell>
          <cell r="D677">
            <v>253.5</v>
          </cell>
          <cell r="E677">
            <v>231.5</v>
          </cell>
          <cell r="F677"/>
          <cell r="G677">
            <v>248</v>
          </cell>
          <cell r="H677"/>
          <cell r="I677">
            <v>248</v>
          </cell>
          <cell r="J677" t="str">
            <v>Avg</v>
          </cell>
        </row>
        <row r="678">
          <cell r="A678" t="str">
            <v>3505042502600</v>
          </cell>
          <cell r="B678" t="str">
            <v>Lostant CUSD 425</v>
          </cell>
          <cell r="C678">
            <v>0</v>
          </cell>
          <cell r="D678">
            <v>0</v>
          </cell>
          <cell r="E678">
            <v>1</v>
          </cell>
          <cell r="F678"/>
          <cell r="G678">
            <v>0.33</v>
          </cell>
          <cell r="H678"/>
          <cell r="I678">
            <v>1</v>
          </cell>
          <cell r="J678" t="str">
            <v>CY</v>
          </cell>
        </row>
        <row r="679">
          <cell r="A679" t="str">
            <v>3505900502600</v>
          </cell>
          <cell r="B679" t="str">
            <v>Henry-Senachwine CUSD 5</v>
          </cell>
          <cell r="C679">
            <v>0</v>
          </cell>
          <cell r="D679">
            <v>1.5</v>
          </cell>
          <cell r="E679">
            <v>1</v>
          </cell>
          <cell r="F679"/>
          <cell r="G679">
            <v>0.83</v>
          </cell>
          <cell r="H679"/>
          <cell r="I679">
            <v>1</v>
          </cell>
          <cell r="J679" t="str">
            <v>CY</v>
          </cell>
        </row>
        <row r="680">
          <cell r="A680" t="str">
            <v>3505900702600</v>
          </cell>
          <cell r="B680" t="str">
            <v>Midland CUSD 7</v>
          </cell>
          <cell r="C680">
            <v>0</v>
          </cell>
          <cell r="D680">
            <v>0</v>
          </cell>
          <cell r="E680">
            <v>0</v>
          </cell>
          <cell r="F680"/>
          <cell r="G680">
            <v>0</v>
          </cell>
          <cell r="H680"/>
          <cell r="I680">
            <v>0</v>
          </cell>
          <cell r="J680" t="str">
            <v>CY</v>
          </cell>
        </row>
        <row r="681">
          <cell r="A681" t="str">
            <v>3507853502600</v>
          </cell>
          <cell r="B681" t="str">
            <v>Putnam County CUSD 535</v>
          </cell>
          <cell r="C681">
            <v>21</v>
          </cell>
          <cell r="D681">
            <v>18.5</v>
          </cell>
          <cell r="E681">
            <v>16.5</v>
          </cell>
          <cell r="F681"/>
          <cell r="G681">
            <v>18.66</v>
          </cell>
          <cell r="H681"/>
          <cell r="I681">
            <v>18.66</v>
          </cell>
          <cell r="J681" t="str">
            <v>Avg</v>
          </cell>
        </row>
        <row r="682">
          <cell r="A682" t="str">
            <v>3900000000092</v>
          </cell>
          <cell r="B682" t="str">
            <v>ALT SCH-MACON/PIATT ROE</v>
          </cell>
          <cell r="C682">
            <v>1</v>
          </cell>
          <cell r="D682">
            <v>0</v>
          </cell>
          <cell r="E682">
            <v>0</v>
          </cell>
          <cell r="F682"/>
          <cell r="G682">
            <v>0.33</v>
          </cell>
          <cell r="H682"/>
          <cell r="I682">
            <v>0.33</v>
          </cell>
          <cell r="J682" t="str">
            <v>Avg</v>
          </cell>
        </row>
        <row r="683">
          <cell r="A683" t="str">
            <v>3900000000093</v>
          </cell>
          <cell r="B683" t="str">
            <v>SAFE SCH-MACON/PIATT ROE</v>
          </cell>
          <cell r="C683">
            <v>0</v>
          </cell>
          <cell r="D683">
            <v>0</v>
          </cell>
          <cell r="E683">
            <v>0</v>
          </cell>
          <cell r="F683"/>
          <cell r="G683">
            <v>0</v>
          </cell>
          <cell r="H683"/>
          <cell r="I683">
            <v>0</v>
          </cell>
          <cell r="J683" t="str">
            <v>CY</v>
          </cell>
        </row>
        <row r="684">
          <cell r="A684" t="str">
            <v>3905500102600</v>
          </cell>
          <cell r="B684" t="str">
            <v>Argenta-Oreana CUSD 1</v>
          </cell>
          <cell r="C684">
            <v>0.5</v>
          </cell>
          <cell r="D684">
            <v>0.5</v>
          </cell>
          <cell r="E684">
            <v>0</v>
          </cell>
          <cell r="F684"/>
          <cell r="G684">
            <v>0.33</v>
          </cell>
          <cell r="H684"/>
          <cell r="I684">
            <v>0.33</v>
          </cell>
          <cell r="J684" t="str">
            <v>Avg</v>
          </cell>
        </row>
        <row r="685">
          <cell r="A685" t="str">
            <v>3905500202600</v>
          </cell>
          <cell r="B685" t="str">
            <v>Maroa Forsyth CUSD 2</v>
          </cell>
          <cell r="C685">
            <v>34.5</v>
          </cell>
          <cell r="D685">
            <v>33</v>
          </cell>
          <cell r="E685">
            <v>27</v>
          </cell>
          <cell r="F685"/>
          <cell r="G685">
            <v>31.5</v>
          </cell>
          <cell r="H685"/>
          <cell r="I685">
            <v>31.5</v>
          </cell>
          <cell r="J685" t="str">
            <v>Avg</v>
          </cell>
        </row>
        <row r="686">
          <cell r="A686" t="str">
            <v>3905500302600</v>
          </cell>
          <cell r="B686" t="str">
            <v>Mt Zion CUSD 3</v>
          </cell>
          <cell r="C686">
            <v>17</v>
          </cell>
          <cell r="D686">
            <v>21</v>
          </cell>
          <cell r="E686">
            <v>29.5</v>
          </cell>
          <cell r="F686"/>
          <cell r="G686">
            <v>22.5</v>
          </cell>
          <cell r="H686"/>
          <cell r="I686">
            <v>29.5</v>
          </cell>
          <cell r="J686" t="str">
            <v>CY</v>
          </cell>
        </row>
        <row r="687">
          <cell r="A687" t="str">
            <v>3905500902600</v>
          </cell>
          <cell r="B687" t="str">
            <v>Sangamon Valley CUSD 9</v>
          </cell>
          <cell r="C687">
            <v>0</v>
          </cell>
          <cell r="D687">
            <v>3</v>
          </cell>
          <cell r="E687">
            <v>3</v>
          </cell>
          <cell r="F687"/>
          <cell r="G687">
            <v>2</v>
          </cell>
          <cell r="H687"/>
          <cell r="I687">
            <v>3</v>
          </cell>
          <cell r="J687" t="str">
            <v>CY</v>
          </cell>
        </row>
        <row r="688">
          <cell r="A688" t="str">
            <v>3905501102600</v>
          </cell>
          <cell r="B688" t="str">
            <v>Warrensburg-Latham CUSD 11</v>
          </cell>
          <cell r="C688">
            <v>4</v>
          </cell>
          <cell r="D688">
            <v>3</v>
          </cell>
          <cell r="E688">
            <v>7</v>
          </cell>
          <cell r="F688"/>
          <cell r="G688">
            <v>4.66</v>
          </cell>
          <cell r="H688"/>
          <cell r="I688">
            <v>7</v>
          </cell>
          <cell r="J688" t="str">
            <v>CY</v>
          </cell>
        </row>
        <row r="689">
          <cell r="A689" t="str">
            <v>3905501502600</v>
          </cell>
          <cell r="B689" t="str">
            <v>Meridian CUSD 15</v>
          </cell>
          <cell r="C689">
            <v>2</v>
          </cell>
          <cell r="D689">
            <v>0</v>
          </cell>
          <cell r="E689">
            <v>0</v>
          </cell>
          <cell r="F689"/>
          <cell r="G689">
            <v>0.66</v>
          </cell>
          <cell r="H689"/>
          <cell r="I689">
            <v>0.66</v>
          </cell>
          <cell r="J689" t="str">
            <v>Avg</v>
          </cell>
        </row>
        <row r="690">
          <cell r="A690" t="str">
            <v>3905506102500</v>
          </cell>
          <cell r="B690" t="str">
            <v>Decatur SD 61</v>
          </cell>
          <cell r="C690">
            <v>158</v>
          </cell>
          <cell r="D690">
            <v>162.5</v>
          </cell>
          <cell r="E690">
            <v>179</v>
          </cell>
          <cell r="F690"/>
          <cell r="G690">
            <v>166.5</v>
          </cell>
          <cell r="H690"/>
          <cell r="I690">
            <v>179</v>
          </cell>
          <cell r="J690" t="str">
            <v>CY</v>
          </cell>
        </row>
        <row r="691">
          <cell r="A691" t="str">
            <v>3907400502600</v>
          </cell>
          <cell r="B691" t="str">
            <v>Bement CUSD 5</v>
          </cell>
          <cell r="C691">
            <v>0</v>
          </cell>
          <cell r="D691">
            <v>1</v>
          </cell>
          <cell r="E691">
            <v>1</v>
          </cell>
          <cell r="F691"/>
          <cell r="G691">
            <v>0.66</v>
          </cell>
          <cell r="H691"/>
          <cell r="I691">
            <v>1</v>
          </cell>
          <cell r="J691" t="str">
            <v>CY</v>
          </cell>
        </row>
        <row r="692">
          <cell r="A692" t="str">
            <v>3907402502600</v>
          </cell>
          <cell r="B692" t="str">
            <v>Monticello CUSD 25</v>
          </cell>
          <cell r="C692">
            <v>8</v>
          </cell>
          <cell r="D692">
            <v>1</v>
          </cell>
          <cell r="E692">
            <v>2.5</v>
          </cell>
          <cell r="F692"/>
          <cell r="G692">
            <v>3.83</v>
          </cell>
          <cell r="H692"/>
          <cell r="I692">
            <v>3.83</v>
          </cell>
          <cell r="J692" t="str">
            <v>Avg</v>
          </cell>
        </row>
        <row r="693">
          <cell r="A693" t="str">
            <v>3907405702600</v>
          </cell>
          <cell r="B693" t="str">
            <v>Deland-Weldon CUSD 57</v>
          </cell>
          <cell r="C693">
            <v>0</v>
          </cell>
          <cell r="D693">
            <v>0</v>
          </cell>
          <cell r="E693">
            <v>0</v>
          </cell>
          <cell r="F693"/>
          <cell r="G693">
            <v>0</v>
          </cell>
          <cell r="H693"/>
          <cell r="I693">
            <v>0</v>
          </cell>
          <cell r="J693" t="str">
            <v>CY</v>
          </cell>
        </row>
        <row r="694">
          <cell r="A694" t="str">
            <v>3907410002600</v>
          </cell>
          <cell r="B694" t="str">
            <v>Cerro Gordo CUSD 100</v>
          </cell>
          <cell r="C694">
            <v>0</v>
          </cell>
          <cell r="D694">
            <v>0</v>
          </cell>
          <cell r="E694">
            <v>0</v>
          </cell>
          <cell r="F694"/>
          <cell r="G694">
            <v>0</v>
          </cell>
          <cell r="H694"/>
          <cell r="I694">
            <v>0</v>
          </cell>
          <cell r="J694" t="str">
            <v>CY</v>
          </cell>
        </row>
        <row r="695">
          <cell r="A695" t="str">
            <v>4000000000092</v>
          </cell>
          <cell r="B695" t="str">
            <v>ALT SCH-CALHOUN/GREENE/JERSY/MACO</v>
          </cell>
          <cell r="C695">
            <v>0</v>
          </cell>
          <cell r="D695">
            <v>0</v>
          </cell>
          <cell r="E695">
            <v>0</v>
          </cell>
          <cell r="F695"/>
          <cell r="G695">
            <v>0</v>
          </cell>
          <cell r="H695"/>
          <cell r="I695">
            <v>0</v>
          </cell>
          <cell r="J695" t="str">
            <v>CY</v>
          </cell>
        </row>
        <row r="696">
          <cell r="A696" t="str">
            <v>4000000000093</v>
          </cell>
          <cell r="B696" t="str">
            <v>SAFE SCH-CALHOUN/GREENE/JERSY/MAC</v>
          </cell>
          <cell r="C696">
            <v>0</v>
          </cell>
          <cell r="D696">
            <v>0</v>
          </cell>
          <cell r="E696">
            <v>0</v>
          </cell>
          <cell r="F696"/>
          <cell r="G696">
            <v>0</v>
          </cell>
          <cell r="H696"/>
          <cell r="I696">
            <v>0</v>
          </cell>
          <cell r="J696" t="str">
            <v>CY</v>
          </cell>
        </row>
        <row r="697">
          <cell r="A697" t="str">
            <v>4000704002600</v>
          </cell>
          <cell r="B697" t="str">
            <v>Calhoun CUSD 40</v>
          </cell>
          <cell r="C697">
            <v>0</v>
          </cell>
          <cell r="D697">
            <v>0</v>
          </cell>
          <cell r="E697">
            <v>0</v>
          </cell>
          <cell r="F697"/>
          <cell r="G697">
            <v>0</v>
          </cell>
          <cell r="H697"/>
          <cell r="I697">
            <v>0</v>
          </cell>
          <cell r="J697" t="str">
            <v>CY</v>
          </cell>
        </row>
        <row r="698">
          <cell r="A698" t="str">
            <v>4000704202600</v>
          </cell>
          <cell r="B698" t="str">
            <v>Brussels CUSD 42</v>
          </cell>
          <cell r="C698">
            <v>0</v>
          </cell>
          <cell r="D698">
            <v>0</v>
          </cell>
          <cell r="E698">
            <v>0</v>
          </cell>
          <cell r="F698"/>
          <cell r="G698">
            <v>0</v>
          </cell>
          <cell r="H698"/>
          <cell r="I698">
            <v>0</v>
          </cell>
          <cell r="J698" t="str">
            <v>CY</v>
          </cell>
        </row>
        <row r="699">
          <cell r="A699" t="str">
            <v>4003100102600</v>
          </cell>
          <cell r="B699" t="str">
            <v>Carrollton CUSD 1</v>
          </cell>
          <cell r="C699">
            <v>0</v>
          </cell>
          <cell r="D699">
            <v>3</v>
          </cell>
          <cell r="E699">
            <v>0</v>
          </cell>
          <cell r="F699"/>
          <cell r="G699">
            <v>1</v>
          </cell>
          <cell r="H699"/>
          <cell r="I699">
            <v>1</v>
          </cell>
          <cell r="J699" t="str">
            <v>Avg</v>
          </cell>
        </row>
        <row r="700">
          <cell r="A700" t="str">
            <v>4003100302600</v>
          </cell>
          <cell r="B700" t="str">
            <v>North Greene CUSD 3</v>
          </cell>
          <cell r="C700">
            <v>0</v>
          </cell>
          <cell r="D700">
            <v>0</v>
          </cell>
          <cell r="E700">
            <v>1</v>
          </cell>
          <cell r="F700"/>
          <cell r="G700">
            <v>0.33</v>
          </cell>
          <cell r="H700"/>
          <cell r="I700">
            <v>1</v>
          </cell>
          <cell r="J700" t="str">
            <v>CY</v>
          </cell>
        </row>
        <row r="701">
          <cell r="A701" t="str">
            <v>4003101002600</v>
          </cell>
          <cell r="B701" t="str">
            <v>Greenfield CUSD 10</v>
          </cell>
          <cell r="C701">
            <v>0</v>
          </cell>
          <cell r="D701">
            <v>0</v>
          </cell>
          <cell r="E701">
            <v>0</v>
          </cell>
          <cell r="F701"/>
          <cell r="G701">
            <v>0</v>
          </cell>
          <cell r="H701"/>
          <cell r="I701">
            <v>0</v>
          </cell>
          <cell r="J701" t="str">
            <v>CY</v>
          </cell>
        </row>
        <row r="702">
          <cell r="A702" t="str">
            <v>4004210002600</v>
          </cell>
          <cell r="B702" t="str">
            <v>Jersey CUSD 100</v>
          </cell>
          <cell r="C702">
            <v>6.5</v>
          </cell>
          <cell r="D702">
            <v>8</v>
          </cell>
          <cell r="E702">
            <v>7</v>
          </cell>
          <cell r="F702"/>
          <cell r="G702">
            <v>7.16</v>
          </cell>
          <cell r="H702"/>
          <cell r="I702">
            <v>7.16</v>
          </cell>
          <cell r="J702" t="str">
            <v>Avg</v>
          </cell>
        </row>
        <row r="703">
          <cell r="A703" t="str">
            <v>4005600102600</v>
          </cell>
          <cell r="B703" t="str">
            <v>Carlinville CUSD 1</v>
          </cell>
          <cell r="C703">
            <v>4</v>
          </cell>
          <cell r="D703">
            <v>4</v>
          </cell>
          <cell r="E703">
            <v>3</v>
          </cell>
          <cell r="F703"/>
          <cell r="G703">
            <v>3.66</v>
          </cell>
          <cell r="H703"/>
          <cell r="I703">
            <v>3.66</v>
          </cell>
          <cell r="J703" t="str">
            <v>Avg</v>
          </cell>
        </row>
        <row r="704">
          <cell r="A704" t="str">
            <v>4005600202600</v>
          </cell>
          <cell r="B704" t="str">
            <v>Northwestern CUSD 2</v>
          </cell>
          <cell r="C704">
            <v>0</v>
          </cell>
          <cell r="D704">
            <v>0</v>
          </cell>
          <cell r="E704">
            <v>0</v>
          </cell>
          <cell r="F704"/>
          <cell r="G704">
            <v>0</v>
          </cell>
          <cell r="H704"/>
          <cell r="I704">
            <v>0</v>
          </cell>
          <cell r="J704" t="str">
            <v>CY</v>
          </cell>
        </row>
        <row r="705">
          <cell r="A705" t="str">
            <v>4005600502600</v>
          </cell>
          <cell r="B705" t="str">
            <v>Mount Olive CUSD 5</v>
          </cell>
          <cell r="C705">
            <v>0</v>
          </cell>
          <cell r="D705">
            <v>0</v>
          </cell>
          <cell r="E705">
            <v>0</v>
          </cell>
          <cell r="F705"/>
          <cell r="G705">
            <v>0</v>
          </cell>
          <cell r="H705"/>
          <cell r="I705">
            <v>0</v>
          </cell>
          <cell r="J705" t="str">
            <v>CY</v>
          </cell>
        </row>
        <row r="706">
          <cell r="A706" t="str">
            <v>4005600602600</v>
          </cell>
          <cell r="B706" t="str">
            <v>Staunton CUSD 6</v>
          </cell>
          <cell r="C706">
            <v>0</v>
          </cell>
          <cell r="D706">
            <v>0</v>
          </cell>
          <cell r="E706">
            <v>0</v>
          </cell>
          <cell r="F706"/>
          <cell r="G706">
            <v>0</v>
          </cell>
          <cell r="H706"/>
          <cell r="I706">
            <v>0</v>
          </cell>
          <cell r="J706" t="str">
            <v>CY</v>
          </cell>
        </row>
        <row r="707">
          <cell r="A707" t="str">
            <v>4005600702600</v>
          </cell>
          <cell r="B707" t="str">
            <v>Gillespie CUSD 7</v>
          </cell>
          <cell r="C707">
            <v>0</v>
          </cell>
          <cell r="D707">
            <v>0</v>
          </cell>
          <cell r="E707">
            <v>0</v>
          </cell>
          <cell r="F707"/>
          <cell r="G707">
            <v>0</v>
          </cell>
          <cell r="H707"/>
          <cell r="I707">
            <v>0</v>
          </cell>
          <cell r="J707" t="str">
            <v>CY</v>
          </cell>
        </row>
        <row r="708">
          <cell r="A708" t="str">
            <v>4005600802600</v>
          </cell>
          <cell r="B708" t="str">
            <v>Bunker Hill CUSD 8</v>
          </cell>
          <cell r="C708">
            <v>0</v>
          </cell>
          <cell r="D708">
            <v>0</v>
          </cell>
          <cell r="E708">
            <v>0</v>
          </cell>
          <cell r="F708"/>
          <cell r="G708">
            <v>0</v>
          </cell>
          <cell r="H708"/>
          <cell r="I708">
            <v>0</v>
          </cell>
          <cell r="J708" t="str">
            <v>CY</v>
          </cell>
        </row>
        <row r="709">
          <cell r="A709" t="str">
            <v>4005600902600</v>
          </cell>
          <cell r="B709" t="str">
            <v>Southwestern CUSD 9</v>
          </cell>
          <cell r="C709">
            <v>0</v>
          </cell>
          <cell r="D709">
            <v>1</v>
          </cell>
          <cell r="E709">
            <v>1</v>
          </cell>
          <cell r="F709"/>
          <cell r="G709">
            <v>0.66</v>
          </cell>
          <cell r="H709"/>
          <cell r="I709">
            <v>1</v>
          </cell>
          <cell r="J709" t="str">
            <v>CY</v>
          </cell>
        </row>
        <row r="710">
          <cell r="A710" t="str">
            <v>4005603402600</v>
          </cell>
          <cell r="B710" t="str">
            <v>North Mac CUSD 34</v>
          </cell>
          <cell r="C710">
            <v>0</v>
          </cell>
          <cell r="D710">
            <v>0</v>
          </cell>
          <cell r="E710">
            <v>0</v>
          </cell>
          <cell r="F710"/>
          <cell r="G710">
            <v>0</v>
          </cell>
          <cell r="H710"/>
          <cell r="I710">
            <v>0</v>
          </cell>
          <cell r="J710" t="str">
            <v>CY</v>
          </cell>
        </row>
        <row r="711">
          <cell r="A711" t="str">
            <v>4100000000093</v>
          </cell>
          <cell r="B711" t="str">
            <v>SAFE SCH-MADISON ROE</v>
          </cell>
          <cell r="C711">
            <v>1</v>
          </cell>
          <cell r="D711">
            <v>2</v>
          </cell>
          <cell r="E711">
            <v>1</v>
          </cell>
          <cell r="F711"/>
          <cell r="G711">
            <v>1.33</v>
          </cell>
          <cell r="H711"/>
          <cell r="I711">
            <v>1.33</v>
          </cell>
          <cell r="J711" t="str">
            <v>Avg</v>
          </cell>
        </row>
        <row r="712">
          <cell r="A712" t="str">
            <v>4105700102600</v>
          </cell>
          <cell r="B712" t="str">
            <v>Roxana CUSD 1</v>
          </cell>
          <cell r="C712">
            <v>4</v>
          </cell>
          <cell r="D712">
            <v>6</v>
          </cell>
          <cell r="E712">
            <v>7</v>
          </cell>
          <cell r="F712"/>
          <cell r="G712">
            <v>5.66</v>
          </cell>
          <cell r="H712"/>
          <cell r="I712">
            <v>7</v>
          </cell>
          <cell r="J712" t="str">
            <v>CY</v>
          </cell>
        </row>
        <row r="713">
          <cell r="A713" t="str">
            <v>4105700202600</v>
          </cell>
          <cell r="B713" t="str">
            <v>Triad CUSD 2</v>
          </cell>
          <cell r="C713">
            <v>12.5</v>
          </cell>
          <cell r="D713">
            <v>6</v>
          </cell>
          <cell r="E713">
            <v>7</v>
          </cell>
          <cell r="F713"/>
          <cell r="G713">
            <v>8.5</v>
          </cell>
          <cell r="H713"/>
          <cell r="I713">
            <v>8.5</v>
          </cell>
          <cell r="J713" t="str">
            <v>Avg</v>
          </cell>
        </row>
        <row r="714">
          <cell r="A714" t="str">
            <v>4105700302600</v>
          </cell>
          <cell r="B714" t="str">
            <v>Venice CUSD 3</v>
          </cell>
          <cell r="C714">
            <v>0</v>
          </cell>
          <cell r="D714">
            <v>0</v>
          </cell>
          <cell r="E714">
            <v>0</v>
          </cell>
          <cell r="F714"/>
          <cell r="G714">
            <v>0</v>
          </cell>
          <cell r="H714"/>
          <cell r="I714">
            <v>0</v>
          </cell>
          <cell r="J714" t="str">
            <v>CY</v>
          </cell>
        </row>
        <row r="715">
          <cell r="A715" t="str">
            <v>4105700502600</v>
          </cell>
          <cell r="B715" t="str">
            <v>Highland CUSD 5</v>
          </cell>
          <cell r="C715">
            <v>22</v>
          </cell>
          <cell r="D715">
            <v>25</v>
          </cell>
          <cell r="E715">
            <v>18</v>
          </cell>
          <cell r="F715"/>
          <cell r="G715">
            <v>21.66</v>
          </cell>
          <cell r="H715"/>
          <cell r="I715">
            <v>21.66</v>
          </cell>
          <cell r="J715" t="str">
            <v>Avg</v>
          </cell>
        </row>
        <row r="716">
          <cell r="A716" t="str">
            <v>4105700702600</v>
          </cell>
          <cell r="B716" t="str">
            <v>Edwardsville CUSD 7</v>
          </cell>
          <cell r="C716">
            <v>64.5</v>
          </cell>
          <cell r="D716">
            <v>77</v>
          </cell>
          <cell r="E716">
            <v>108</v>
          </cell>
          <cell r="F716"/>
          <cell r="G716">
            <v>83.16</v>
          </cell>
          <cell r="H716"/>
          <cell r="I716">
            <v>108</v>
          </cell>
          <cell r="J716" t="str">
            <v>CY</v>
          </cell>
        </row>
        <row r="717">
          <cell r="A717" t="str">
            <v>4105700802600</v>
          </cell>
          <cell r="B717" t="str">
            <v>Bethalto CUSD 8</v>
          </cell>
          <cell r="C717">
            <v>16</v>
          </cell>
          <cell r="D717">
            <v>12</v>
          </cell>
          <cell r="E717">
            <v>12</v>
          </cell>
          <cell r="F717"/>
          <cell r="G717">
            <v>13.33</v>
          </cell>
          <cell r="H717"/>
          <cell r="I717">
            <v>13.33</v>
          </cell>
          <cell r="J717" t="str">
            <v>Avg</v>
          </cell>
        </row>
        <row r="718">
          <cell r="A718" t="str">
            <v>4105700902600</v>
          </cell>
          <cell r="B718" t="str">
            <v>Granite City CUSD 9</v>
          </cell>
          <cell r="C718">
            <v>278</v>
          </cell>
          <cell r="D718">
            <v>300.5</v>
          </cell>
          <cell r="E718">
            <v>336</v>
          </cell>
          <cell r="F718"/>
          <cell r="G718">
            <v>304.83</v>
          </cell>
          <cell r="H718"/>
          <cell r="I718">
            <v>336</v>
          </cell>
          <cell r="J718" t="str">
            <v>CY</v>
          </cell>
        </row>
        <row r="719">
          <cell r="A719" t="str">
            <v>4105701002600</v>
          </cell>
          <cell r="B719" t="str">
            <v>Collinsville CUSD 10</v>
          </cell>
          <cell r="C719">
            <v>762</v>
          </cell>
          <cell r="D719">
            <v>814</v>
          </cell>
          <cell r="E719">
            <v>851.5</v>
          </cell>
          <cell r="F719"/>
          <cell r="G719">
            <v>809.16</v>
          </cell>
          <cell r="H719"/>
          <cell r="I719">
            <v>851.5</v>
          </cell>
          <cell r="J719" t="str">
            <v>CY</v>
          </cell>
        </row>
        <row r="720">
          <cell r="A720" t="str">
            <v>4105701102600</v>
          </cell>
          <cell r="B720" t="str">
            <v>Alton CUSD 11</v>
          </cell>
          <cell r="C720">
            <v>36.5</v>
          </cell>
          <cell r="D720">
            <v>39.5</v>
          </cell>
          <cell r="E720">
            <v>53.5</v>
          </cell>
          <cell r="F720"/>
          <cell r="G720">
            <v>43.16</v>
          </cell>
          <cell r="H720"/>
          <cell r="I720">
            <v>53.5</v>
          </cell>
          <cell r="J720" t="str">
            <v>CY</v>
          </cell>
        </row>
        <row r="721">
          <cell r="A721" t="str">
            <v>4105701202600</v>
          </cell>
          <cell r="B721" t="str">
            <v>Madison CUSD 12</v>
          </cell>
          <cell r="C721">
            <v>1</v>
          </cell>
          <cell r="D721">
            <v>0</v>
          </cell>
          <cell r="E721">
            <v>13.5</v>
          </cell>
          <cell r="F721"/>
          <cell r="G721">
            <v>4.83</v>
          </cell>
          <cell r="H721"/>
          <cell r="I721">
            <v>13.5</v>
          </cell>
          <cell r="J721" t="str">
            <v>CY</v>
          </cell>
        </row>
        <row r="722">
          <cell r="A722" t="str">
            <v>4105701300200</v>
          </cell>
          <cell r="B722" t="str">
            <v>East Alton SD 13</v>
          </cell>
          <cell r="C722">
            <v>1</v>
          </cell>
          <cell r="D722">
            <v>0</v>
          </cell>
          <cell r="E722">
            <v>1</v>
          </cell>
          <cell r="F722"/>
          <cell r="G722">
            <v>0.66</v>
          </cell>
          <cell r="H722"/>
          <cell r="I722">
            <v>1</v>
          </cell>
          <cell r="J722" t="str">
            <v>CY</v>
          </cell>
        </row>
        <row r="723">
          <cell r="A723" t="str">
            <v>4105701401600</v>
          </cell>
          <cell r="B723" t="str">
            <v>East Alton-Wood River CHSD 14</v>
          </cell>
          <cell r="C723">
            <v>2.5</v>
          </cell>
          <cell r="D723">
            <v>2</v>
          </cell>
          <cell r="E723">
            <v>1</v>
          </cell>
          <cell r="F723"/>
          <cell r="G723">
            <v>1.83</v>
          </cell>
          <cell r="H723"/>
          <cell r="I723">
            <v>1.83</v>
          </cell>
          <cell r="J723" t="str">
            <v>Avg</v>
          </cell>
        </row>
        <row r="724">
          <cell r="A724" t="str">
            <v>4105701500300</v>
          </cell>
          <cell r="B724" t="str">
            <v>Wood River-Hartford ESD 15</v>
          </cell>
          <cell r="C724">
            <v>0</v>
          </cell>
          <cell r="D724">
            <v>0</v>
          </cell>
          <cell r="E724">
            <v>0</v>
          </cell>
          <cell r="F724"/>
          <cell r="G724">
            <v>0</v>
          </cell>
          <cell r="H724"/>
          <cell r="I724">
            <v>0</v>
          </cell>
          <cell r="J724" t="str">
            <v>CY</v>
          </cell>
        </row>
        <row r="725">
          <cell r="A725" t="str">
            <v>4400000000093</v>
          </cell>
          <cell r="B725" t="str">
            <v>SAFE SCH-MC HENRY ROE</v>
          </cell>
          <cell r="C725">
            <v>6</v>
          </cell>
          <cell r="D725">
            <v>2</v>
          </cell>
          <cell r="E725">
            <v>1</v>
          </cell>
          <cell r="F725"/>
          <cell r="G725">
            <v>3</v>
          </cell>
          <cell r="H725"/>
          <cell r="I725">
            <v>3</v>
          </cell>
          <cell r="J725" t="str">
            <v>Avg</v>
          </cell>
        </row>
        <row r="726">
          <cell r="A726" t="str">
            <v>4406300200300</v>
          </cell>
          <cell r="B726" t="str">
            <v>Nippersink SD 2</v>
          </cell>
          <cell r="C726">
            <v>16</v>
          </cell>
          <cell r="D726">
            <v>18</v>
          </cell>
          <cell r="E726">
            <v>19.5</v>
          </cell>
          <cell r="F726"/>
          <cell r="G726">
            <v>17.829999999999998</v>
          </cell>
          <cell r="H726"/>
          <cell r="I726">
            <v>19.5</v>
          </cell>
          <cell r="J726" t="str">
            <v>CY</v>
          </cell>
        </row>
        <row r="727">
          <cell r="A727" t="str">
            <v>4406300300300</v>
          </cell>
          <cell r="B727" t="str">
            <v>Fox River Grove Cons SD 3</v>
          </cell>
          <cell r="C727">
            <v>17</v>
          </cell>
          <cell r="D727">
            <v>21</v>
          </cell>
          <cell r="E727">
            <v>25</v>
          </cell>
          <cell r="F727"/>
          <cell r="G727">
            <v>21</v>
          </cell>
          <cell r="H727"/>
          <cell r="I727">
            <v>25</v>
          </cell>
          <cell r="J727" t="str">
            <v>CY</v>
          </cell>
        </row>
        <row r="728">
          <cell r="A728" t="str">
            <v>4406301202600</v>
          </cell>
          <cell r="B728" t="str">
            <v>Johnsburg CUSD 12</v>
          </cell>
          <cell r="C728">
            <v>51</v>
          </cell>
          <cell r="D728">
            <v>64.5</v>
          </cell>
          <cell r="E728">
            <v>73.5</v>
          </cell>
          <cell r="F728"/>
          <cell r="G728">
            <v>63</v>
          </cell>
          <cell r="H728"/>
          <cell r="I728">
            <v>73.5</v>
          </cell>
          <cell r="J728" t="str">
            <v>CY</v>
          </cell>
        </row>
        <row r="729">
          <cell r="A729" t="str">
            <v>4406301500400</v>
          </cell>
          <cell r="B729" t="str">
            <v>McHenry CCSD 15</v>
          </cell>
          <cell r="C729">
            <v>601</v>
          </cell>
          <cell r="D729">
            <v>626.5</v>
          </cell>
          <cell r="E729">
            <v>638</v>
          </cell>
          <cell r="F729"/>
          <cell r="G729">
            <v>621.83000000000004</v>
          </cell>
          <cell r="H729"/>
          <cell r="I729">
            <v>638</v>
          </cell>
          <cell r="J729" t="str">
            <v>CY</v>
          </cell>
        </row>
        <row r="730">
          <cell r="A730" t="str">
            <v>4406301800400</v>
          </cell>
          <cell r="B730" t="str">
            <v>Riley CCSD 18</v>
          </cell>
          <cell r="C730">
            <v>20</v>
          </cell>
          <cell r="D730">
            <v>20.5</v>
          </cell>
          <cell r="E730">
            <v>26.5</v>
          </cell>
          <cell r="F730"/>
          <cell r="G730">
            <v>22.33</v>
          </cell>
          <cell r="H730"/>
          <cell r="I730">
            <v>26.5</v>
          </cell>
          <cell r="J730" t="str">
            <v>CY</v>
          </cell>
        </row>
        <row r="731">
          <cell r="A731" t="str">
            <v>4406301902400</v>
          </cell>
          <cell r="B731" t="str">
            <v>Alden Hebron SD 19</v>
          </cell>
          <cell r="C731">
            <v>41</v>
          </cell>
          <cell r="D731">
            <v>38.5</v>
          </cell>
          <cell r="E731">
            <v>48.5</v>
          </cell>
          <cell r="F731"/>
          <cell r="G731">
            <v>42.66</v>
          </cell>
          <cell r="H731"/>
          <cell r="I731">
            <v>48.5</v>
          </cell>
          <cell r="J731" t="str">
            <v>CY</v>
          </cell>
        </row>
        <row r="732">
          <cell r="A732" t="str">
            <v>4406302600400</v>
          </cell>
          <cell r="B732" t="str">
            <v>Cary CCSD 26</v>
          </cell>
          <cell r="C732">
            <v>292.5</v>
          </cell>
          <cell r="D732">
            <v>315.5</v>
          </cell>
          <cell r="E732">
            <v>332.5</v>
          </cell>
          <cell r="F732"/>
          <cell r="G732">
            <v>313.5</v>
          </cell>
          <cell r="H732"/>
          <cell r="I732">
            <v>332.5</v>
          </cell>
          <cell r="J732" t="str">
            <v>CY</v>
          </cell>
        </row>
        <row r="733">
          <cell r="A733" t="str">
            <v>4406303600200</v>
          </cell>
          <cell r="B733" t="str">
            <v>Harrison SD 36</v>
          </cell>
          <cell r="C733">
            <v>26</v>
          </cell>
          <cell r="D733">
            <v>36</v>
          </cell>
          <cell r="E733">
            <v>47.5</v>
          </cell>
          <cell r="F733"/>
          <cell r="G733">
            <v>36.5</v>
          </cell>
          <cell r="H733"/>
          <cell r="I733">
            <v>47.5</v>
          </cell>
          <cell r="J733" t="str">
            <v>CY</v>
          </cell>
        </row>
        <row r="734">
          <cell r="A734" t="str">
            <v>4406304600300</v>
          </cell>
          <cell r="B734" t="str">
            <v>Prairie Grove CSD 46</v>
          </cell>
          <cell r="C734">
            <v>28.5</v>
          </cell>
          <cell r="D734">
            <v>44</v>
          </cell>
          <cell r="E734">
            <v>46</v>
          </cell>
          <cell r="F734"/>
          <cell r="G734">
            <v>39.5</v>
          </cell>
          <cell r="H734"/>
          <cell r="I734">
            <v>46</v>
          </cell>
          <cell r="J734" t="str">
            <v>CY</v>
          </cell>
        </row>
        <row r="735">
          <cell r="A735" t="str">
            <v>4406304700400</v>
          </cell>
          <cell r="B735" t="str">
            <v>Crystal Lake CCSD 47</v>
          </cell>
          <cell r="C735">
            <v>890</v>
          </cell>
          <cell r="D735">
            <v>943</v>
          </cell>
          <cell r="E735">
            <v>1013.5</v>
          </cell>
          <cell r="F735"/>
          <cell r="G735">
            <v>948.83</v>
          </cell>
          <cell r="H735"/>
          <cell r="I735">
            <v>1013.5</v>
          </cell>
          <cell r="J735" t="str">
            <v>CY</v>
          </cell>
        </row>
        <row r="736">
          <cell r="A736" t="str">
            <v>4406305002600</v>
          </cell>
          <cell r="B736" t="str">
            <v>Harvard CUSD 50</v>
          </cell>
          <cell r="C736">
            <v>957</v>
          </cell>
          <cell r="D736">
            <v>916.5</v>
          </cell>
          <cell r="E736">
            <v>965.5</v>
          </cell>
          <cell r="F736"/>
          <cell r="G736">
            <v>946.33</v>
          </cell>
          <cell r="H736"/>
          <cell r="I736">
            <v>965.5</v>
          </cell>
          <cell r="J736" t="str">
            <v>CY</v>
          </cell>
        </row>
        <row r="737">
          <cell r="A737" t="str">
            <v>4406315401600</v>
          </cell>
          <cell r="B737" t="str">
            <v>Marengo CHSD 154</v>
          </cell>
          <cell r="C737">
            <v>15</v>
          </cell>
          <cell r="D737">
            <v>17.5</v>
          </cell>
          <cell r="E737">
            <v>1</v>
          </cell>
          <cell r="F737"/>
          <cell r="G737">
            <v>11.16</v>
          </cell>
          <cell r="H737"/>
          <cell r="I737">
            <v>11.16</v>
          </cell>
          <cell r="J737" t="str">
            <v>Avg</v>
          </cell>
        </row>
        <row r="738">
          <cell r="A738" t="str">
            <v>4406315501600</v>
          </cell>
          <cell r="B738" t="str">
            <v>CHSD 155</v>
          </cell>
          <cell r="C738">
            <v>163</v>
          </cell>
          <cell r="D738">
            <v>210</v>
          </cell>
          <cell r="E738">
            <v>223.5</v>
          </cell>
          <cell r="F738"/>
          <cell r="G738">
            <v>198.83</v>
          </cell>
          <cell r="H738"/>
          <cell r="I738">
            <v>223.5</v>
          </cell>
          <cell r="J738" t="str">
            <v>CY</v>
          </cell>
        </row>
        <row r="739">
          <cell r="A739" t="str">
            <v>4406315601600</v>
          </cell>
          <cell r="B739" t="str">
            <v>McHenry CHSD 156</v>
          </cell>
          <cell r="C739">
            <v>102.5</v>
          </cell>
          <cell r="D739">
            <v>117.5</v>
          </cell>
          <cell r="E739">
            <v>149.5</v>
          </cell>
          <cell r="F739"/>
          <cell r="G739">
            <v>123.16</v>
          </cell>
          <cell r="H739"/>
          <cell r="I739">
            <v>149.5</v>
          </cell>
          <cell r="J739" t="str">
            <v>CY</v>
          </cell>
        </row>
        <row r="740">
          <cell r="A740" t="str">
            <v>4406315701600</v>
          </cell>
          <cell r="B740" t="str">
            <v>Richmond-Burton CHSD 157</v>
          </cell>
          <cell r="C740">
            <v>6</v>
          </cell>
          <cell r="D740">
            <v>9.5</v>
          </cell>
          <cell r="E740">
            <v>8</v>
          </cell>
          <cell r="F740"/>
          <cell r="G740">
            <v>7.83</v>
          </cell>
          <cell r="H740"/>
          <cell r="I740">
            <v>8</v>
          </cell>
          <cell r="J740" t="str">
            <v>CY</v>
          </cell>
        </row>
        <row r="741">
          <cell r="A741" t="str">
            <v>4406315802200</v>
          </cell>
          <cell r="B741" t="str">
            <v>Huntley Community School District 158</v>
          </cell>
          <cell r="C741">
            <v>483</v>
          </cell>
          <cell r="D741">
            <v>592</v>
          </cell>
          <cell r="E741">
            <v>724</v>
          </cell>
          <cell r="F741"/>
          <cell r="G741">
            <v>599.66</v>
          </cell>
          <cell r="H741"/>
          <cell r="I741">
            <v>724</v>
          </cell>
          <cell r="J741" t="str">
            <v>CY</v>
          </cell>
        </row>
        <row r="742">
          <cell r="A742" t="str">
            <v>4406316500300</v>
          </cell>
          <cell r="B742" t="str">
            <v>Marengo-Union E Cons D 165</v>
          </cell>
          <cell r="C742">
            <v>90.5</v>
          </cell>
          <cell r="D742">
            <v>103</v>
          </cell>
          <cell r="E742">
            <v>115</v>
          </cell>
          <cell r="F742"/>
          <cell r="G742">
            <v>102.83</v>
          </cell>
          <cell r="H742"/>
          <cell r="I742">
            <v>115</v>
          </cell>
          <cell r="J742" t="str">
            <v>CY</v>
          </cell>
        </row>
        <row r="743">
          <cell r="A743" t="str">
            <v>4406320002600</v>
          </cell>
          <cell r="B743" t="str">
            <v>Woodstock CUSD 200</v>
          </cell>
          <cell r="C743">
            <v>984.5</v>
          </cell>
          <cell r="D743">
            <v>1055</v>
          </cell>
          <cell r="E743">
            <v>1103</v>
          </cell>
          <cell r="F743"/>
          <cell r="G743">
            <v>1047.5</v>
          </cell>
          <cell r="H743"/>
          <cell r="I743">
            <v>1103</v>
          </cell>
          <cell r="J743" t="str">
            <v>CY</v>
          </cell>
        </row>
        <row r="744">
          <cell r="A744" t="str">
            <v>4500000000092</v>
          </cell>
          <cell r="B744" t="str">
            <v>ALT SCH-MONROE/RANDOLPH ROE</v>
          </cell>
          <cell r="C744">
            <v>0</v>
          </cell>
          <cell r="D744">
            <v>0</v>
          </cell>
          <cell r="E744">
            <v>0</v>
          </cell>
          <cell r="F744"/>
          <cell r="G744">
            <v>0</v>
          </cell>
          <cell r="H744"/>
          <cell r="I744">
            <v>0</v>
          </cell>
          <cell r="J744" t="str">
            <v>CY</v>
          </cell>
        </row>
        <row r="745">
          <cell r="A745" t="str">
            <v>4500000000093</v>
          </cell>
          <cell r="B745" t="str">
            <v>SAFE SCH-MONROE/RANDOLPH ROE</v>
          </cell>
          <cell r="C745">
            <v>0</v>
          </cell>
          <cell r="D745">
            <v>1</v>
          </cell>
          <cell r="E745">
            <v>0</v>
          </cell>
          <cell r="F745"/>
          <cell r="G745">
            <v>0.33</v>
          </cell>
          <cell r="H745"/>
          <cell r="I745">
            <v>0.33</v>
          </cell>
          <cell r="J745" t="str">
            <v>Avg</v>
          </cell>
        </row>
        <row r="746">
          <cell r="A746" t="str">
            <v>4506700302600</v>
          </cell>
          <cell r="B746" t="str">
            <v>Valmeyer CUSD 3</v>
          </cell>
          <cell r="C746">
            <v>0</v>
          </cell>
          <cell r="D746">
            <v>0</v>
          </cell>
          <cell r="E746">
            <v>0</v>
          </cell>
          <cell r="F746"/>
          <cell r="G746">
            <v>0</v>
          </cell>
          <cell r="H746"/>
          <cell r="I746">
            <v>0</v>
          </cell>
          <cell r="J746" t="str">
            <v>CY</v>
          </cell>
        </row>
        <row r="747">
          <cell r="A747" t="str">
            <v>4506700402600</v>
          </cell>
          <cell r="B747" t="str">
            <v>Columbia CUSD 4</v>
          </cell>
          <cell r="C747">
            <v>7.5</v>
          </cell>
          <cell r="D747">
            <v>9</v>
          </cell>
          <cell r="E747">
            <v>10</v>
          </cell>
          <cell r="F747"/>
          <cell r="G747">
            <v>8.83</v>
          </cell>
          <cell r="H747"/>
          <cell r="I747">
            <v>10</v>
          </cell>
          <cell r="J747" t="str">
            <v>CY</v>
          </cell>
        </row>
        <row r="748">
          <cell r="A748" t="str">
            <v>4506700502600</v>
          </cell>
          <cell r="B748" t="str">
            <v>Waterloo CUSD 5</v>
          </cell>
          <cell r="C748">
            <v>1</v>
          </cell>
          <cell r="D748">
            <v>1</v>
          </cell>
          <cell r="E748">
            <v>4.5</v>
          </cell>
          <cell r="F748"/>
          <cell r="G748">
            <v>2.16</v>
          </cell>
          <cell r="H748"/>
          <cell r="I748">
            <v>4.5</v>
          </cell>
          <cell r="J748" t="str">
            <v>CY</v>
          </cell>
        </row>
        <row r="749">
          <cell r="A749" t="str">
            <v>4507900102200</v>
          </cell>
          <cell r="B749" t="str">
            <v>Coulterville USD 1</v>
          </cell>
          <cell r="C749">
            <v>0</v>
          </cell>
          <cell r="D749">
            <v>0</v>
          </cell>
          <cell r="E749">
            <v>0</v>
          </cell>
          <cell r="F749"/>
          <cell r="G749">
            <v>0</v>
          </cell>
          <cell r="H749"/>
          <cell r="I749">
            <v>0</v>
          </cell>
          <cell r="J749" t="str">
            <v>CY</v>
          </cell>
        </row>
        <row r="750">
          <cell r="A750" t="str">
            <v>4507912201900</v>
          </cell>
          <cell r="B750" t="str">
            <v>Chester N HSD 122</v>
          </cell>
          <cell r="C750">
            <v>0</v>
          </cell>
          <cell r="D750">
            <v>0</v>
          </cell>
          <cell r="E750">
            <v>0</v>
          </cell>
          <cell r="F750"/>
          <cell r="G750">
            <v>0</v>
          </cell>
          <cell r="H750"/>
          <cell r="I750">
            <v>0</v>
          </cell>
          <cell r="J750" t="str">
            <v>CY</v>
          </cell>
        </row>
        <row r="751">
          <cell r="A751" t="str">
            <v>4507913202600</v>
          </cell>
          <cell r="B751" t="str">
            <v>Red Bud CUSD 132</v>
          </cell>
          <cell r="C751">
            <v>0</v>
          </cell>
          <cell r="D751">
            <v>0</v>
          </cell>
          <cell r="E751">
            <v>1</v>
          </cell>
          <cell r="F751"/>
          <cell r="G751">
            <v>0.33</v>
          </cell>
          <cell r="H751"/>
          <cell r="I751">
            <v>1</v>
          </cell>
          <cell r="J751" t="str">
            <v>CY</v>
          </cell>
        </row>
        <row r="752">
          <cell r="A752" t="str">
            <v>4507913400400</v>
          </cell>
          <cell r="B752" t="str">
            <v>Prairie Du Rocher CCSD 134</v>
          </cell>
          <cell r="C752">
            <v>0</v>
          </cell>
          <cell r="D752">
            <v>0</v>
          </cell>
          <cell r="E752">
            <v>0</v>
          </cell>
          <cell r="F752"/>
          <cell r="G752">
            <v>0</v>
          </cell>
          <cell r="H752"/>
          <cell r="I752">
            <v>0</v>
          </cell>
          <cell r="J752" t="str">
            <v>CY</v>
          </cell>
        </row>
        <row r="753">
          <cell r="A753" t="str">
            <v>4507913802600</v>
          </cell>
          <cell r="B753" t="str">
            <v>Steeleville CUSD 138</v>
          </cell>
          <cell r="C753">
            <v>0</v>
          </cell>
          <cell r="D753">
            <v>0</v>
          </cell>
          <cell r="E753">
            <v>0</v>
          </cell>
          <cell r="F753"/>
          <cell r="G753">
            <v>0</v>
          </cell>
          <cell r="H753"/>
          <cell r="I753">
            <v>0</v>
          </cell>
          <cell r="J753" t="str">
            <v>CY</v>
          </cell>
        </row>
        <row r="754">
          <cell r="A754" t="str">
            <v>4507913902600</v>
          </cell>
          <cell r="B754" t="str">
            <v>Chester CUSD 139</v>
          </cell>
          <cell r="C754">
            <v>38.5</v>
          </cell>
          <cell r="D754">
            <v>50</v>
          </cell>
          <cell r="E754">
            <v>55</v>
          </cell>
          <cell r="F754"/>
          <cell r="G754">
            <v>47.83</v>
          </cell>
          <cell r="H754"/>
          <cell r="I754">
            <v>55</v>
          </cell>
          <cell r="J754" t="str">
            <v>CY</v>
          </cell>
        </row>
        <row r="755">
          <cell r="A755" t="str">
            <v>4507914002600</v>
          </cell>
          <cell r="B755" t="str">
            <v>Sparta CUSD 140</v>
          </cell>
          <cell r="C755">
            <v>1</v>
          </cell>
          <cell r="D755">
            <v>0</v>
          </cell>
          <cell r="E755">
            <v>0</v>
          </cell>
          <cell r="F755"/>
          <cell r="G755">
            <v>0.33</v>
          </cell>
          <cell r="H755"/>
          <cell r="I755">
            <v>0.33</v>
          </cell>
          <cell r="J755" t="str">
            <v>Avg</v>
          </cell>
        </row>
        <row r="756">
          <cell r="A756" t="str">
            <v>4700000000093</v>
          </cell>
          <cell r="B756" t="str">
            <v>SAFE SCH-LEE/OGLE ROE</v>
          </cell>
          <cell r="C756">
            <v>1</v>
          </cell>
          <cell r="D756">
            <v>1</v>
          </cell>
          <cell r="E756">
            <v>1</v>
          </cell>
          <cell r="F756"/>
          <cell r="G756">
            <v>1</v>
          </cell>
          <cell r="H756"/>
          <cell r="I756">
            <v>1</v>
          </cell>
          <cell r="J756" t="str">
            <v>CY</v>
          </cell>
        </row>
        <row r="757">
          <cell r="A757" t="str">
            <v>4700000000095</v>
          </cell>
          <cell r="B757" t="str">
            <v>ALOP-LEE/OGLE ROE</v>
          </cell>
          <cell r="C757">
            <v>1</v>
          </cell>
          <cell r="D757">
            <v>0</v>
          </cell>
          <cell r="E757">
            <v>2</v>
          </cell>
          <cell r="F757"/>
          <cell r="G757">
            <v>1</v>
          </cell>
          <cell r="H757"/>
          <cell r="I757">
            <v>2</v>
          </cell>
          <cell r="J757" t="str">
            <v>CY</v>
          </cell>
        </row>
        <row r="758">
          <cell r="A758" t="str">
            <v>4705217002200</v>
          </cell>
          <cell r="B758" t="str">
            <v>Dixon USD 170</v>
          </cell>
          <cell r="C758">
            <v>63.5</v>
          </cell>
          <cell r="D758">
            <v>73.5</v>
          </cell>
          <cell r="E758">
            <v>78.5</v>
          </cell>
          <cell r="F758"/>
          <cell r="G758">
            <v>71.83</v>
          </cell>
          <cell r="H758"/>
          <cell r="I758">
            <v>78.5</v>
          </cell>
          <cell r="J758" t="str">
            <v>CY</v>
          </cell>
        </row>
        <row r="759">
          <cell r="A759" t="str">
            <v>4705222000200</v>
          </cell>
          <cell r="B759" t="str">
            <v>Steward ESD 220</v>
          </cell>
          <cell r="C759">
            <v>0</v>
          </cell>
          <cell r="D759">
            <v>0</v>
          </cell>
          <cell r="E759">
            <v>0</v>
          </cell>
          <cell r="F759"/>
          <cell r="G759">
            <v>0</v>
          </cell>
          <cell r="H759"/>
          <cell r="I759">
            <v>0</v>
          </cell>
          <cell r="J759" t="str">
            <v>CY</v>
          </cell>
        </row>
        <row r="760">
          <cell r="A760" t="str">
            <v>4705227102600</v>
          </cell>
          <cell r="B760" t="str">
            <v>Paw Paw CUSD 271</v>
          </cell>
          <cell r="C760">
            <v>0</v>
          </cell>
          <cell r="D760">
            <v>5</v>
          </cell>
          <cell r="E760">
            <v>5</v>
          </cell>
          <cell r="F760"/>
          <cell r="G760">
            <v>3.33</v>
          </cell>
          <cell r="H760"/>
          <cell r="I760">
            <v>5</v>
          </cell>
          <cell r="J760" t="str">
            <v>CY</v>
          </cell>
        </row>
        <row r="761">
          <cell r="A761" t="str">
            <v>4705227202600</v>
          </cell>
          <cell r="B761" t="str">
            <v>Amboy CUSD 272</v>
          </cell>
          <cell r="C761">
            <v>5</v>
          </cell>
          <cell r="D761">
            <v>6</v>
          </cell>
          <cell r="E761">
            <v>4</v>
          </cell>
          <cell r="F761"/>
          <cell r="G761">
            <v>5</v>
          </cell>
          <cell r="H761"/>
          <cell r="I761">
            <v>5</v>
          </cell>
          <cell r="J761" t="str">
            <v>Avg</v>
          </cell>
        </row>
        <row r="762">
          <cell r="A762" t="str">
            <v>4705227502600</v>
          </cell>
          <cell r="B762" t="str">
            <v>Ashton-Franklin Center CUSD 275</v>
          </cell>
          <cell r="C762">
            <v>3</v>
          </cell>
          <cell r="D762">
            <v>2</v>
          </cell>
          <cell r="E762">
            <v>2</v>
          </cell>
          <cell r="F762"/>
          <cell r="G762">
            <v>2.33</v>
          </cell>
          <cell r="H762"/>
          <cell r="I762">
            <v>2.33</v>
          </cell>
          <cell r="J762" t="str">
            <v>Avg</v>
          </cell>
        </row>
        <row r="763">
          <cell r="A763" t="str">
            <v>4707114400300</v>
          </cell>
          <cell r="B763" t="str">
            <v>Kings Cons SD 144</v>
          </cell>
          <cell r="C763">
            <v>0</v>
          </cell>
          <cell r="D763">
            <v>0</v>
          </cell>
          <cell r="E763">
            <v>1</v>
          </cell>
          <cell r="F763"/>
          <cell r="G763">
            <v>0.33</v>
          </cell>
          <cell r="H763"/>
          <cell r="I763">
            <v>1</v>
          </cell>
          <cell r="J763" t="str">
            <v>CY</v>
          </cell>
        </row>
        <row r="764">
          <cell r="A764" t="str">
            <v>4707116100400</v>
          </cell>
          <cell r="B764" t="str">
            <v>Creston CCSD 161</v>
          </cell>
          <cell r="C764">
            <v>3</v>
          </cell>
          <cell r="D764">
            <v>3</v>
          </cell>
          <cell r="E764">
            <v>2</v>
          </cell>
          <cell r="F764"/>
          <cell r="G764">
            <v>2.66</v>
          </cell>
          <cell r="H764"/>
          <cell r="I764">
            <v>2.66</v>
          </cell>
          <cell r="J764" t="str">
            <v>Avg</v>
          </cell>
        </row>
        <row r="765">
          <cell r="A765" t="str">
            <v>4707121201700</v>
          </cell>
          <cell r="B765" t="str">
            <v>Rochelle Twp HSD 212</v>
          </cell>
          <cell r="C765">
            <v>104.5</v>
          </cell>
          <cell r="D765">
            <v>113.5</v>
          </cell>
          <cell r="E765">
            <v>113.5</v>
          </cell>
          <cell r="F765"/>
          <cell r="G765">
            <v>110.5</v>
          </cell>
          <cell r="H765"/>
          <cell r="I765">
            <v>113.5</v>
          </cell>
          <cell r="J765" t="str">
            <v>CY</v>
          </cell>
        </row>
        <row r="766">
          <cell r="A766" t="str">
            <v>4707122002600</v>
          </cell>
          <cell r="B766" t="str">
            <v>Oregon CUSD 220</v>
          </cell>
          <cell r="C766">
            <v>22</v>
          </cell>
          <cell r="D766">
            <v>22</v>
          </cell>
          <cell r="E766">
            <v>19.5</v>
          </cell>
          <cell r="F766"/>
          <cell r="G766">
            <v>21.16</v>
          </cell>
          <cell r="H766"/>
          <cell r="I766">
            <v>21.16</v>
          </cell>
          <cell r="J766" t="str">
            <v>Avg</v>
          </cell>
        </row>
        <row r="767">
          <cell r="A767" t="str">
            <v>4707122102600</v>
          </cell>
          <cell r="B767" t="str">
            <v>Forrestville Valley CUSD 221</v>
          </cell>
          <cell r="C767">
            <v>0</v>
          </cell>
          <cell r="D767">
            <v>0</v>
          </cell>
          <cell r="E767">
            <v>0</v>
          </cell>
          <cell r="F767"/>
          <cell r="G767">
            <v>0</v>
          </cell>
          <cell r="H767"/>
          <cell r="I767">
            <v>0</v>
          </cell>
          <cell r="J767" t="str">
            <v>CY</v>
          </cell>
        </row>
        <row r="768">
          <cell r="A768" t="str">
            <v>4707122202600</v>
          </cell>
          <cell r="B768" t="str">
            <v>Polo CUSD 222</v>
          </cell>
          <cell r="C768">
            <v>0</v>
          </cell>
          <cell r="D768">
            <v>0</v>
          </cell>
          <cell r="E768">
            <v>0</v>
          </cell>
          <cell r="F768"/>
          <cell r="G768">
            <v>0</v>
          </cell>
          <cell r="H768"/>
          <cell r="I768">
            <v>0</v>
          </cell>
          <cell r="J768" t="str">
            <v>CY</v>
          </cell>
        </row>
        <row r="769">
          <cell r="A769" t="str">
            <v>4707122302600</v>
          </cell>
          <cell r="B769" t="str">
            <v>Meridian CUSD 223</v>
          </cell>
          <cell r="C769">
            <v>51</v>
          </cell>
          <cell r="D769">
            <v>52</v>
          </cell>
          <cell r="E769">
            <v>51</v>
          </cell>
          <cell r="F769"/>
          <cell r="G769">
            <v>51.33</v>
          </cell>
          <cell r="H769"/>
          <cell r="I769">
            <v>51.33</v>
          </cell>
          <cell r="J769" t="str">
            <v>Avg</v>
          </cell>
        </row>
        <row r="770">
          <cell r="A770" t="str">
            <v>4707122602600</v>
          </cell>
          <cell r="B770" t="str">
            <v>Byron CUSD 226</v>
          </cell>
          <cell r="C770">
            <v>12.5</v>
          </cell>
          <cell r="D770">
            <v>11</v>
          </cell>
          <cell r="E770">
            <v>15.5</v>
          </cell>
          <cell r="F770"/>
          <cell r="G770">
            <v>13</v>
          </cell>
          <cell r="H770"/>
          <cell r="I770">
            <v>15.5</v>
          </cell>
          <cell r="J770" t="str">
            <v>CY</v>
          </cell>
        </row>
        <row r="771">
          <cell r="A771" t="str">
            <v>4707123100400</v>
          </cell>
          <cell r="B771" t="str">
            <v>Rochelle CCSD 231</v>
          </cell>
          <cell r="C771">
            <v>401.5</v>
          </cell>
          <cell r="D771">
            <v>341.5</v>
          </cell>
          <cell r="E771">
            <v>315</v>
          </cell>
          <cell r="F771"/>
          <cell r="G771">
            <v>352.66</v>
          </cell>
          <cell r="H771"/>
          <cell r="I771">
            <v>352.66</v>
          </cell>
          <cell r="J771" t="str">
            <v>Avg</v>
          </cell>
        </row>
        <row r="772">
          <cell r="A772" t="str">
            <v>4707126900400</v>
          </cell>
          <cell r="B772" t="str">
            <v>Eswood CCSD 269</v>
          </cell>
          <cell r="C772">
            <v>1</v>
          </cell>
          <cell r="D772">
            <v>0</v>
          </cell>
          <cell r="E772">
            <v>0</v>
          </cell>
          <cell r="F772"/>
          <cell r="G772">
            <v>0.33</v>
          </cell>
          <cell r="H772"/>
          <cell r="I772">
            <v>0.33</v>
          </cell>
          <cell r="J772" t="str">
            <v>Avg</v>
          </cell>
        </row>
        <row r="773">
          <cell r="A773" t="str">
            <v>4709800102600</v>
          </cell>
          <cell r="B773" t="str">
            <v>Erie CUSD 1</v>
          </cell>
          <cell r="C773">
            <v>0</v>
          </cell>
          <cell r="D773">
            <v>0</v>
          </cell>
          <cell r="E773">
            <v>0</v>
          </cell>
          <cell r="F773"/>
          <cell r="G773">
            <v>0</v>
          </cell>
          <cell r="H773"/>
          <cell r="I773">
            <v>0</v>
          </cell>
          <cell r="J773" t="str">
            <v>CY</v>
          </cell>
        </row>
        <row r="774">
          <cell r="A774" t="str">
            <v>4709800202600</v>
          </cell>
          <cell r="B774" t="str">
            <v>River Bend CUSD 2</v>
          </cell>
          <cell r="C774">
            <v>3</v>
          </cell>
          <cell r="D774">
            <v>0</v>
          </cell>
          <cell r="E774">
            <v>0</v>
          </cell>
          <cell r="F774"/>
          <cell r="G774">
            <v>1</v>
          </cell>
          <cell r="H774"/>
          <cell r="I774">
            <v>1</v>
          </cell>
          <cell r="J774" t="str">
            <v>Avg</v>
          </cell>
        </row>
        <row r="775">
          <cell r="A775" t="str">
            <v>4709800302600</v>
          </cell>
          <cell r="B775" t="str">
            <v>Prophetstown-Lyndon-Tampico CUSD3</v>
          </cell>
          <cell r="C775">
            <v>0</v>
          </cell>
          <cell r="D775">
            <v>0</v>
          </cell>
          <cell r="E775">
            <v>0</v>
          </cell>
          <cell r="F775"/>
          <cell r="G775">
            <v>0</v>
          </cell>
          <cell r="H775"/>
          <cell r="I775">
            <v>0</v>
          </cell>
          <cell r="J775" t="str">
            <v>CY</v>
          </cell>
        </row>
        <row r="776">
          <cell r="A776" t="str">
            <v>4709800502600</v>
          </cell>
          <cell r="B776" t="str">
            <v>Sterling CUSD 5</v>
          </cell>
          <cell r="C776">
            <v>144</v>
          </cell>
          <cell r="D776">
            <v>144</v>
          </cell>
          <cell r="E776">
            <v>149.5</v>
          </cell>
          <cell r="F776"/>
          <cell r="G776">
            <v>145.83000000000001</v>
          </cell>
          <cell r="H776"/>
          <cell r="I776">
            <v>149.5</v>
          </cell>
          <cell r="J776" t="str">
            <v>CY</v>
          </cell>
        </row>
        <row r="777">
          <cell r="A777" t="str">
            <v>4709800602600</v>
          </cell>
          <cell r="B777" t="str">
            <v>Morrison CUSD 6</v>
          </cell>
          <cell r="C777">
            <v>0</v>
          </cell>
          <cell r="D777">
            <v>0.5</v>
          </cell>
          <cell r="E777">
            <v>1</v>
          </cell>
          <cell r="F777"/>
          <cell r="G777">
            <v>0.5</v>
          </cell>
          <cell r="H777"/>
          <cell r="I777">
            <v>1</v>
          </cell>
          <cell r="J777" t="str">
            <v>CY</v>
          </cell>
        </row>
        <row r="778">
          <cell r="A778" t="str">
            <v>4709801300200</v>
          </cell>
          <cell r="B778" t="str">
            <v>Rock Falls ESD 13</v>
          </cell>
          <cell r="C778">
            <v>56</v>
          </cell>
          <cell r="D778">
            <v>53.5</v>
          </cell>
          <cell r="E778">
            <v>49.5</v>
          </cell>
          <cell r="F778"/>
          <cell r="G778">
            <v>53</v>
          </cell>
          <cell r="H778"/>
          <cell r="I778">
            <v>53</v>
          </cell>
          <cell r="J778" t="str">
            <v>Avg</v>
          </cell>
        </row>
        <row r="779">
          <cell r="A779" t="str">
            <v>4709802000200</v>
          </cell>
          <cell r="B779" t="str">
            <v>East Coloma - Nelson CESD 20</v>
          </cell>
          <cell r="C779">
            <v>6</v>
          </cell>
          <cell r="D779">
            <v>7</v>
          </cell>
          <cell r="E779">
            <v>10.5</v>
          </cell>
          <cell r="F779"/>
          <cell r="G779">
            <v>7.83</v>
          </cell>
          <cell r="H779"/>
          <cell r="I779">
            <v>10.5</v>
          </cell>
          <cell r="J779" t="str">
            <v>CY</v>
          </cell>
        </row>
        <row r="780">
          <cell r="A780" t="str">
            <v>4709814500400</v>
          </cell>
          <cell r="B780" t="str">
            <v>Montmorency CCSD 145</v>
          </cell>
          <cell r="C780">
            <v>0</v>
          </cell>
          <cell r="D780">
            <v>0</v>
          </cell>
          <cell r="E780">
            <v>0</v>
          </cell>
          <cell r="F780"/>
          <cell r="G780">
            <v>0</v>
          </cell>
          <cell r="H780"/>
          <cell r="I780">
            <v>0</v>
          </cell>
          <cell r="J780" t="str">
            <v>CY</v>
          </cell>
        </row>
        <row r="781">
          <cell r="A781" t="str">
            <v>4709830101700</v>
          </cell>
          <cell r="B781" t="str">
            <v>Rock Falls Twp HSD 301</v>
          </cell>
          <cell r="C781">
            <v>7</v>
          </cell>
          <cell r="D781">
            <v>9</v>
          </cell>
          <cell r="E781">
            <v>11</v>
          </cell>
          <cell r="F781"/>
          <cell r="G781">
            <v>9</v>
          </cell>
          <cell r="H781"/>
          <cell r="I781">
            <v>11</v>
          </cell>
          <cell r="J781" t="str">
            <v>CY</v>
          </cell>
        </row>
        <row r="782">
          <cell r="A782" t="str">
            <v>4800000000092</v>
          </cell>
          <cell r="B782" t="str">
            <v>ALT SCH-PEORIA ROE</v>
          </cell>
          <cell r="C782">
            <v>0</v>
          </cell>
          <cell r="D782">
            <v>0</v>
          </cell>
          <cell r="E782">
            <v>0</v>
          </cell>
          <cell r="F782"/>
          <cell r="G782">
            <v>0</v>
          </cell>
          <cell r="H782"/>
          <cell r="I782">
            <v>0</v>
          </cell>
          <cell r="J782" t="str">
            <v>CY</v>
          </cell>
        </row>
        <row r="783">
          <cell r="A783" t="str">
            <v>4800000000093</v>
          </cell>
          <cell r="B783" t="str">
            <v>SAFE SCH-PEORIA ROE</v>
          </cell>
          <cell r="C783">
            <v>0</v>
          </cell>
          <cell r="D783">
            <v>0</v>
          </cell>
          <cell r="E783">
            <v>0</v>
          </cell>
          <cell r="F783"/>
          <cell r="G783">
            <v>0</v>
          </cell>
          <cell r="H783"/>
          <cell r="I783">
            <v>0</v>
          </cell>
          <cell r="J783" t="str">
            <v>CY</v>
          </cell>
        </row>
        <row r="784">
          <cell r="A784" t="str">
            <v>4807206200200</v>
          </cell>
          <cell r="B784" t="str">
            <v>Pleasant Valley SD 62</v>
          </cell>
          <cell r="C784">
            <v>0</v>
          </cell>
          <cell r="D784">
            <v>6</v>
          </cell>
          <cell r="E784">
            <v>5</v>
          </cell>
          <cell r="F784"/>
          <cell r="G784">
            <v>3.66</v>
          </cell>
          <cell r="H784"/>
          <cell r="I784">
            <v>5</v>
          </cell>
          <cell r="J784" t="str">
            <v>CY</v>
          </cell>
        </row>
        <row r="785">
          <cell r="A785" t="str">
            <v>4807206300200</v>
          </cell>
          <cell r="B785" t="str">
            <v>Norwood ESD 63</v>
          </cell>
          <cell r="C785">
            <v>0</v>
          </cell>
          <cell r="D785">
            <v>0</v>
          </cell>
          <cell r="E785">
            <v>0</v>
          </cell>
          <cell r="F785"/>
          <cell r="G785">
            <v>0</v>
          </cell>
          <cell r="H785"/>
          <cell r="I785">
            <v>0</v>
          </cell>
          <cell r="J785" t="str">
            <v>CY</v>
          </cell>
        </row>
        <row r="786">
          <cell r="A786" t="str">
            <v>4807206600200</v>
          </cell>
          <cell r="B786" t="str">
            <v>Bartonville SD 66</v>
          </cell>
          <cell r="C786">
            <v>0</v>
          </cell>
          <cell r="D786">
            <v>0</v>
          </cell>
          <cell r="E786">
            <v>0</v>
          </cell>
          <cell r="F786"/>
          <cell r="G786">
            <v>0</v>
          </cell>
          <cell r="H786"/>
          <cell r="I786">
            <v>0</v>
          </cell>
          <cell r="J786" t="str">
            <v>CY</v>
          </cell>
        </row>
        <row r="787">
          <cell r="A787" t="str">
            <v>4807206800200</v>
          </cell>
          <cell r="B787" t="str">
            <v>Oak Grove SD 68</v>
          </cell>
          <cell r="C787">
            <v>0</v>
          </cell>
          <cell r="D787">
            <v>0</v>
          </cell>
          <cell r="E787">
            <v>0</v>
          </cell>
          <cell r="F787"/>
          <cell r="G787">
            <v>0</v>
          </cell>
          <cell r="H787"/>
          <cell r="I787">
            <v>0</v>
          </cell>
          <cell r="J787" t="str">
            <v>CY</v>
          </cell>
        </row>
        <row r="788">
          <cell r="A788" t="str">
            <v>4807206900200</v>
          </cell>
          <cell r="B788" t="str">
            <v>Pleasant Hill SD 69</v>
          </cell>
          <cell r="C788">
            <v>8.5</v>
          </cell>
          <cell r="D788">
            <v>11.5</v>
          </cell>
          <cell r="E788">
            <v>7</v>
          </cell>
          <cell r="F788"/>
          <cell r="G788">
            <v>9</v>
          </cell>
          <cell r="H788"/>
          <cell r="I788">
            <v>9</v>
          </cell>
          <cell r="J788" t="str">
            <v>Avg</v>
          </cell>
        </row>
        <row r="789">
          <cell r="A789" t="str">
            <v>4807207000200</v>
          </cell>
          <cell r="B789" t="str">
            <v>Monroe SD 70</v>
          </cell>
          <cell r="C789">
            <v>0</v>
          </cell>
          <cell r="D789">
            <v>0</v>
          </cell>
          <cell r="E789">
            <v>0</v>
          </cell>
          <cell r="F789"/>
          <cell r="G789">
            <v>0</v>
          </cell>
          <cell r="H789"/>
          <cell r="I789">
            <v>0</v>
          </cell>
          <cell r="J789" t="str">
            <v>CY</v>
          </cell>
        </row>
        <row r="790">
          <cell r="A790" t="str">
            <v>4807215002500</v>
          </cell>
          <cell r="B790" t="str">
            <v>Peoria SD 150</v>
          </cell>
          <cell r="C790">
            <v>844</v>
          </cell>
          <cell r="D790">
            <v>843</v>
          </cell>
          <cell r="E790">
            <v>915</v>
          </cell>
          <cell r="F790"/>
          <cell r="G790">
            <v>867.33</v>
          </cell>
          <cell r="H790"/>
          <cell r="I790">
            <v>915</v>
          </cell>
          <cell r="J790" t="str">
            <v>CY</v>
          </cell>
        </row>
        <row r="791">
          <cell r="A791" t="str">
            <v>4807226502600</v>
          </cell>
          <cell r="B791" t="str">
            <v>Farmington Central CUSD 265</v>
          </cell>
          <cell r="C791">
            <v>0</v>
          </cell>
          <cell r="D791">
            <v>0.5</v>
          </cell>
          <cell r="E791">
            <v>1</v>
          </cell>
          <cell r="F791"/>
          <cell r="G791">
            <v>0.5</v>
          </cell>
          <cell r="H791"/>
          <cell r="I791">
            <v>1</v>
          </cell>
          <cell r="J791" t="str">
            <v>CY</v>
          </cell>
        </row>
        <row r="792">
          <cell r="A792" t="str">
            <v>4807230902600</v>
          </cell>
          <cell r="B792" t="str">
            <v>Brimfield CUSD 309</v>
          </cell>
          <cell r="C792">
            <v>2</v>
          </cell>
          <cell r="D792">
            <v>1</v>
          </cell>
          <cell r="E792">
            <v>1</v>
          </cell>
          <cell r="F792"/>
          <cell r="G792">
            <v>1.33</v>
          </cell>
          <cell r="H792"/>
          <cell r="I792">
            <v>1.33</v>
          </cell>
          <cell r="J792" t="str">
            <v>Avg</v>
          </cell>
        </row>
        <row r="793">
          <cell r="A793" t="str">
            <v>4807231001600</v>
          </cell>
          <cell r="B793" t="str">
            <v>Limestone CHSD 310</v>
          </cell>
          <cell r="C793">
            <v>1</v>
          </cell>
          <cell r="D793">
            <v>0</v>
          </cell>
          <cell r="E793">
            <v>0</v>
          </cell>
          <cell r="F793"/>
          <cell r="G793">
            <v>0.33</v>
          </cell>
          <cell r="H793"/>
          <cell r="I793">
            <v>0.33</v>
          </cell>
          <cell r="J793" t="str">
            <v>Avg</v>
          </cell>
        </row>
        <row r="794">
          <cell r="A794" t="str">
            <v>4807231600400</v>
          </cell>
          <cell r="B794" t="str">
            <v>Limestone Walters CCSD 316</v>
          </cell>
          <cell r="C794">
            <v>6</v>
          </cell>
          <cell r="D794">
            <v>2.5</v>
          </cell>
          <cell r="E794">
            <v>2</v>
          </cell>
          <cell r="F794"/>
          <cell r="G794">
            <v>3.5</v>
          </cell>
          <cell r="H794"/>
          <cell r="I794">
            <v>3.5</v>
          </cell>
          <cell r="J794" t="str">
            <v>Avg</v>
          </cell>
        </row>
        <row r="795">
          <cell r="A795" t="str">
            <v>4807232102600</v>
          </cell>
          <cell r="B795" t="str">
            <v>Il Valley Central USD 321</v>
          </cell>
          <cell r="C795">
            <v>10</v>
          </cell>
          <cell r="D795">
            <v>7</v>
          </cell>
          <cell r="E795">
            <v>5</v>
          </cell>
          <cell r="F795"/>
          <cell r="G795">
            <v>7.33</v>
          </cell>
          <cell r="H795"/>
          <cell r="I795">
            <v>7.33</v>
          </cell>
          <cell r="J795" t="str">
            <v>Avg</v>
          </cell>
        </row>
        <row r="796">
          <cell r="A796" t="str">
            <v>4807232202600</v>
          </cell>
          <cell r="B796" t="str">
            <v>Elmwood CUSD 322</v>
          </cell>
          <cell r="C796">
            <v>0.5</v>
          </cell>
          <cell r="D796">
            <v>0</v>
          </cell>
          <cell r="E796">
            <v>0</v>
          </cell>
          <cell r="F796"/>
          <cell r="G796">
            <v>0.16</v>
          </cell>
          <cell r="H796"/>
          <cell r="I796">
            <v>0.16</v>
          </cell>
          <cell r="J796" t="str">
            <v>Avg</v>
          </cell>
        </row>
        <row r="797">
          <cell r="A797" t="str">
            <v>4807232302600</v>
          </cell>
          <cell r="B797" t="str">
            <v>Dunlap CUSD 323</v>
          </cell>
          <cell r="C797">
            <v>269</v>
          </cell>
          <cell r="D797">
            <v>264.5</v>
          </cell>
          <cell r="E797">
            <v>275.5</v>
          </cell>
          <cell r="F797"/>
          <cell r="G797">
            <v>269.66000000000003</v>
          </cell>
          <cell r="H797"/>
          <cell r="I797">
            <v>275.5</v>
          </cell>
          <cell r="J797" t="str">
            <v>CY</v>
          </cell>
        </row>
        <row r="798">
          <cell r="A798" t="str">
            <v>4807232502600</v>
          </cell>
          <cell r="B798" t="str">
            <v>Peoria Heights CUSD 325</v>
          </cell>
          <cell r="C798">
            <v>0</v>
          </cell>
          <cell r="D798">
            <v>0</v>
          </cell>
          <cell r="E798">
            <v>4.5</v>
          </cell>
          <cell r="F798"/>
          <cell r="G798">
            <v>1.5</v>
          </cell>
          <cell r="H798"/>
          <cell r="I798">
            <v>4.5</v>
          </cell>
          <cell r="J798" t="str">
            <v>CY</v>
          </cell>
        </row>
        <row r="799">
          <cell r="A799" t="str">
            <v>4807232602600</v>
          </cell>
          <cell r="B799" t="str">
            <v>Princeville CUSD 326</v>
          </cell>
          <cell r="C799">
            <v>15</v>
          </cell>
          <cell r="D799">
            <v>14.5</v>
          </cell>
          <cell r="E799">
            <v>13</v>
          </cell>
          <cell r="F799"/>
          <cell r="G799">
            <v>14.16</v>
          </cell>
          <cell r="H799"/>
          <cell r="I799">
            <v>14.16</v>
          </cell>
          <cell r="J799" t="str">
            <v>Avg</v>
          </cell>
        </row>
        <row r="800">
          <cell r="A800" t="str">
            <v>4807232702600</v>
          </cell>
          <cell r="B800" t="str">
            <v>Illini Bluffs CUSD 327</v>
          </cell>
          <cell r="C800">
            <v>0</v>
          </cell>
          <cell r="D800">
            <v>0.5</v>
          </cell>
          <cell r="E800">
            <v>0</v>
          </cell>
          <cell r="F800"/>
          <cell r="G800">
            <v>0.16</v>
          </cell>
          <cell r="H800"/>
          <cell r="I800">
            <v>0.16</v>
          </cell>
          <cell r="J800" t="str">
            <v>Avg</v>
          </cell>
        </row>
        <row r="801">
          <cell r="A801" t="str">
            <v>4807232800300</v>
          </cell>
          <cell r="B801" t="str">
            <v>Hollis Cons SD 328</v>
          </cell>
          <cell r="C801">
            <v>0</v>
          </cell>
          <cell r="D801">
            <v>0</v>
          </cell>
          <cell r="E801">
            <v>0</v>
          </cell>
          <cell r="F801"/>
          <cell r="G801">
            <v>0</v>
          </cell>
          <cell r="H801"/>
          <cell r="I801">
            <v>0</v>
          </cell>
          <cell r="J801" t="str">
            <v>CY</v>
          </cell>
        </row>
        <row r="802">
          <cell r="A802" t="str">
            <v>4900000000093</v>
          </cell>
          <cell r="B802" t="str">
            <v>SAFE SCH-ROCK ISLAND ROE</v>
          </cell>
          <cell r="C802">
            <v>0</v>
          </cell>
          <cell r="D802">
            <v>1</v>
          </cell>
          <cell r="E802">
            <v>0</v>
          </cell>
          <cell r="F802"/>
          <cell r="G802">
            <v>0.33</v>
          </cell>
          <cell r="H802"/>
          <cell r="I802">
            <v>0.33</v>
          </cell>
          <cell r="J802" t="str">
            <v>Avg</v>
          </cell>
        </row>
        <row r="803">
          <cell r="A803" t="str">
            <v>4908102900200</v>
          </cell>
          <cell r="B803" t="str">
            <v>Hampton SD 29</v>
          </cell>
          <cell r="C803">
            <v>4</v>
          </cell>
          <cell r="D803">
            <v>4</v>
          </cell>
          <cell r="E803">
            <v>6</v>
          </cell>
          <cell r="F803"/>
          <cell r="G803">
            <v>4.66</v>
          </cell>
          <cell r="H803"/>
          <cell r="I803">
            <v>6</v>
          </cell>
          <cell r="J803" t="str">
            <v>CY</v>
          </cell>
        </row>
        <row r="804">
          <cell r="A804" t="str">
            <v>4908103001700</v>
          </cell>
          <cell r="B804" t="str">
            <v>United Twp HSD 30</v>
          </cell>
          <cell r="C804">
            <v>84.5</v>
          </cell>
          <cell r="D804">
            <v>97</v>
          </cell>
          <cell r="E804">
            <v>118.5</v>
          </cell>
          <cell r="F804"/>
          <cell r="G804">
            <v>100</v>
          </cell>
          <cell r="H804"/>
          <cell r="I804">
            <v>118.5</v>
          </cell>
          <cell r="J804" t="str">
            <v>CY</v>
          </cell>
        </row>
        <row r="805">
          <cell r="A805" t="str">
            <v>4908103400200</v>
          </cell>
          <cell r="B805" t="str">
            <v>Silvis SD 34</v>
          </cell>
          <cell r="C805">
            <v>91</v>
          </cell>
          <cell r="D805">
            <v>90</v>
          </cell>
          <cell r="E805">
            <v>96</v>
          </cell>
          <cell r="F805"/>
          <cell r="G805">
            <v>92.33</v>
          </cell>
          <cell r="H805"/>
          <cell r="I805">
            <v>96</v>
          </cell>
          <cell r="J805" t="str">
            <v>CY</v>
          </cell>
        </row>
        <row r="806">
          <cell r="A806" t="str">
            <v>4908103600200</v>
          </cell>
          <cell r="B806" t="str">
            <v>Carbon Cliff-Barstow SD 36</v>
          </cell>
          <cell r="C806">
            <v>11</v>
          </cell>
          <cell r="D806">
            <v>10</v>
          </cell>
          <cell r="E806">
            <v>12</v>
          </cell>
          <cell r="F806"/>
          <cell r="G806">
            <v>11</v>
          </cell>
          <cell r="H806"/>
          <cell r="I806">
            <v>12</v>
          </cell>
          <cell r="J806" t="str">
            <v>CY</v>
          </cell>
        </row>
        <row r="807">
          <cell r="A807" t="str">
            <v>4908103700200</v>
          </cell>
          <cell r="B807" t="str">
            <v>East Moline SD 37</v>
          </cell>
          <cell r="C807">
            <v>620.5</v>
          </cell>
          <cell r="D807">
            <v>635.5</v>
          </cell>
          <cell r="E807">
            <v>702.5</v>
          </cell>
          <cell r="F807"/>
          <cell r="G807">
            <v>652.83000000000004</v>
          </cell>
          <cell r="H807"/>
          <cell r="I807">
            <v>702.5</v>
          </cell>
          <cell r="J807" t="str">
            <v>CY</v>
          </cell>
        </row>
        <row r="808">
          <cell r="A808" t="str">
            <v>4908104002200</v>
          </cell>
          <cell r="B808" t="str">
            <v>Moline-Coal Valley CUSD 40</v>
          </cell>
          <cell r="C808">
            <v>988.5</v>
          </cell>
          <cell r="D808">
            <v>1100</v>
          </cell>
          <cell r="E808">
            <v>1208</v>
          </cell>
          <cell r="F808"/>
          <cell r="G808">
            <v>1098.83</v>
          </cell>
          <cell r="H808"/>
          <cell r="I808">
            <v>1208</v>
          </cell>
          <cell r="J808" t="str">
            <v>CY</v>
          </cell>
        </row>
        <row r="809">
          <cell r="A809" t="str">
            <v>4908104102500</v>
          </cell>
          <cell r="B809" t="str">
            <v>Rock Island SD 41</v>
          </cell>
          <cell r="C809">
            <v>668.5</v>
          </cell>
          <cell r="D809">
            <v>700.5</v>
          </cell>
          <cell r="E809">
            <v>754</v>
          </cell>
          <cell r="F809"/>
          <cell r="G809">
            <v>707.66</v>
          </cell>
          <cell r="H809"/>
          <cell r="I809">
            <v>754</v>
          </cell>
          <cell r="J809" t="str">
            <v>CY</v>
          </cell>
        </row>
        <row r="810">
          <cell r="A810" t="str">
            <v>4908110002600</v>
          </cell>
          <cell r="B810" t="str">
            <v>Riverdale CUSD 100</v>
          </cell>
          <cell r="C810">
            <v>2</v>
          </cell>
          <cell r="D810">
            <v>0</v>
          </cell>
          <cell r="E810">
            <v>0</v>
          </cell>
          <cell r="F810"/>
          <cell r="G810">
            <v>0.66</v>
          </cell>
          <cell r="H810"/>
          <cell r="I810">
            <v>0.66</v>
          </cell>
          <cell r="J810" t="str">
            <v>Avg</v>
          </cell>
        </row>
        <row r="811">
          <cell r="A811" t="str">
            <v>4908120002600</v>
          </cell>
          <cell r="B811" t="str">
            <v>Sherrard CUSD 200</v>
          </cell>
          <cell r="C811">
            <v>8</v>
          </cell>
          <cell r="D811">
            <v>9.5</v>
          </cell>
          <cell r="E811">
            <v>7</v>
          </cell>
          <cell r="F811"/>
          <cell r="G811">
            <v>8.16</v>
          </cell>
          <cell r="H811"/>
          <cell r="I811">
            <v>8.16</v>
          </cell>
          <cell r="J811" t="str">
            <v>Avg</v>
          </cell>
        </row>
        <row r="812">
          <cell r="A812" t="str">
            <v>4908130002600</v>
          </cell>
          <cell r="B812" t="str">
            <v>Rockridge CUSD 300</v>
          </cell>
          <cell r="C812">
            <v>0</v>
          </cell>
          <cell r="D812">
            <v>0</v>
          </cell>
          <cell r="E812">
            <v>0</v>
          </cell>
          <cell r="F812"/>
          <cell r="G812">
            <v>0</v>
          </cell>
          <cell r="H812"/>
          <cell r="I812">
            <v>0</v>
          </cell>
          <cell r="J812" t="str">
            <v>CY</v>
          </cell>
        </row>
        <row r="813">
          <cell r="A813" t="str">
            <v>5000000000093</v>
          </cell>
          <cell r="B813" t="str">
            <v>SAFE SCH-ST CLAIR ROE</v>
          </cell>
          <cell r="C813">
            <v>0</v>
          </cell>
          <cell r="D813">
            <v>0</v>
          </cell>
          <cell r="E813">
            <v>0</v>
          </cell>
          <cell r="F813"/>
          <cell r="G813">
            <v>0</v>
          </cell>
          <cell r="H813"/>
          <cell r="I813">
            <v>0</v>
          </cell>
          <cell r="J813" t="str">
            <v>CY</v>
          </cell>
        </row>
        <row r="814">
          <cell r="A814" t="str">
            <v>5008200902600</v>
          </cell>
          <cell r="B814" t="str">
            <v>Lebanon CUSD 9</v>
          </cell>
          <cell r="C814">
            <v>0</v>
          </cell>
          <cell r="D814">
            <v>0</v>
          </cell>
          <cell r="E814">
            <v>0</v>
          </cell>
          <cell r="F814"/>
          <cell r="G814">
            <v>0</v>
          </cell>
          <cell r="H814"/>
          <cell r="I814">
            <v>0</v>
          </cell>
          <cell r="J814" t="str">
            <v>CY</v>
          </cell>
        </row>
        <row r="815">
          <cell r="A815" t="str">
            <v>5008201902600</v>
          </cell>
          <cell r="B815" t="str">
            <v>Mascoutah CUD 19</v>
          </cell>
          <cell r="C815">
            <v>41.5</v>
          </cell>
          <cell r="D815">
            <v>54</v>
          </cell>
          <cell r="E815">
            <v>103.5</v>
          </cell>
          <cell r="F815"/>
          <cell r="G815">
            <v>66.33</v>
          </cell>
          <cell r="H815"/>
          <cell r="I815">
            <v>103.5</v>
          </cell>
          <cell r="J815" t="str">
            <v>CY</v>
          </cell>
        </row>
        <row r="816">
          <cell r="A816" t="str">
            <v>5008203000300</v>
          </cell>
          <cell r="B816" t="str">
            <v>St Libory Cons SD 30</v>
          </cell>
          <cell r="C816">
            <v>0</v>
          </cell>
          <cell r="D816">
            <v>0</v>
          </cell>
          <cell r="E816">
            <v>0</v>
          </cell>
          <cell r="F816"/>
          <cell r="G816">
            <v>0</v>
          </cell>
          <cell r="H816"/>
          <cell r="I816">
            <v>0</v>
          </cell>
          <cell r="J816" t="str">
            <v>CY</v>
          </cell>
        </row>
        <row r="817">
          <cell r="A817" t="str">
            <v>5008204002600</v>
          </cell>
          <cell r="B817" t="str">
            <v>Marissa CUSD 40</v>
          </cell>
          <cell r="C817">
            <v>0</v>
          </cell>
          <cell r="D817">
            <v>0</v>
          </cell>
          <cell r="E817">
            <v>0</v>
          </cell>
          <cell r="F817"/>
          <cell r="G817">
            <v>0</v>
          </cell>
          <cell r="H817"/>
          <cell r="I817">
            <v>0</v>
          </cell>
          <cell r="J817" t="str">
            <v>CY</v>
          </cell>
        </row>
        <row r="818">
          <cell r="A818" t="str">
            <v>5008206002600</v>
          </cell>
          <cell r="B818" t="str">
            <v>New Athens CUSD 60</v>
          </cell>
          <cell r="C818">
            <v>1</v>
          </cell>
          <cell r="D818">
            <v>1.5</v>
          </cell>
          <cell r="E818">
            <v>0</v>
          </cell>
          <cell r="F818"/>
          <cell r="G818">
            <v>0.83</v>
          </cell>
          <cell r="H818"/>
          <cell r="I818">
            <v>0.83</v>
          </cell>
          <cell r="J818" t="str">
            <v>Avg</v>
          </cell>
        </row>
        <row r="819">
          <cell r="A819" t="str">
            <v>5008207000400</v>
          </cell>
          <cell r="B819" t="str">
            <v>Freeburg CCSD 70</v>
          </cell>
          <cell r="C819">
            <v>4.5</v>
          </cell>
          <cell r="D819">
            <v>1</v>
          </cell>
          <cell r="E819">
            <v>0</v>
          </cell>
          <cell r="F819"/>
          <cell r="G819">
            <v>1.83</v>
          </cell>
          <cell r="H819"/>
          <cell r="I819">
            <v>1.83</v>
          </cell>
          <cell r="J819" t="str">
            <v>Avg</v>
          </cell>
        </row>
        <row r="820">
          <cell r="A820" t="str">
            <v>5008207701600</v>
          </cell>
          <cell r="B820" t="str">
            <v>Freeburg CHSD 77</v>
          </cell>
          <cell r="C820">
            <v>0</v>
          </cell>
          <cell r="D820">
            <v>2</v>
          </cell>
          <cell r="E820">
            <v>0</v>
          </cell>
          <cell r="F820"/>
          <cell r="G820">
            <v>0.66</v>
          </cell>
          <cell r="H820"/>
          <cell r="I820">
            <v>0.66</v>
          </cell>
          <cell r="J820" t="str">
            <v>Avg</v>
          </cell>
        </row>
        <row r="821">
          <cell r="A821" t="str">
            <v>5008208500200</v>
          </cell>
          <cell r="B821" t="str">
            <v>Shiloh Village SD 85</v>
          </cell>
          <cell r="C821">
            <v>0</v>
          </cell>
          <cell r="D821">
            <v>0</v>
          </cell>
          <cell r="E821">
            <v>0</v>
          </cell>
          <cell r="F821"/>
          <cell r="G821">
            <v>0</v>
          </cell>
          <cell r="H821"/>
          <cell r="I821">
            <v>0</v>
          </cell>
          <cell r="J821" t="str">
            <v>CY</v>
          </cell>
        </row>
        <row r="822">
          <cell r="A822" t="str">
            <v>5008209000400</v>
          </cell>
          <cell r="B822" t="str">
            <v>O Fallon CCSD 90</v>
          </cell>
          <cell r="C822">
            <v>3</v>
          </cell>
          <cell r="D822">
            <v>20</v>
          </cell>
          <cell r="E822">
            <v>5</v>
          </cell>
          <cell r="F822"/>
          <cell r="G822">
            <v>9.33</v>
          </cell>
          <cell r="H822"/>
          <cell r="I822">
            <v>9.33</v>
          </cell>
          <cell r="J822" t="str">
            <v>Avg</v>
          </cell>
        </row>
        <row r="823">
          <cell r="A823" t="str">
            <v>5008210400200</v>
          </cell>
          <cell r="B823" t="str">
            <v>Central SD 104</v>
          </cell>
          <cell r="C823">
            <v>1</v>
          </cell>
          <cell r="D823">
            <v>4</v>
          </cell>
          <cell r="E823">
            <v>1</v>
          </cell>
          <cell r="F823"/>
          <cell r="G823">
            <v>2</v>
          </cell>
          <cell r="H823"/>
          <cell r="I823">
            <v>2</v>
          </cell>
          <cell r="J823" t="str">
            <v>Avg</v>
          </cell>
        </row>
        <row r="824">
          <cell r="A824" t="str">
            <v>5008210500200</v>
          </cell>
          <cell r="B824" t="str">
            <v>Pontiac-W Holliday SD 105</v>
          </cell>
          <cell r="C824">
            <v>1</v>
          </cell>
          <cell r="D824">
            <v>2</v>
          </cell>
          <cell r="E824">
            <v>0.5</v>
          </cell>
          <cell r="F824"/>
          <cell r="G824">
            <v>1.1599999999999999</v>
          </cell>
          <cell r="H824"/>
          <cell r="I824">
            <v>1.1599999999999999</v>
          </cell>
          <cell r="J824" t="str">
            <v>Avg</v>
          </cell>
        </row>
        <row r="825">
          <cell r="A825" t="str">
            <v>5008211000400</v>
          </cell>
          <cell r="B825" t="str">
            <v>Grant CCSD 110</v>
          </cell>
          <cell r="C825">
            <v>0</v>
          </cell>
          <cell r="D825">
            <v>0</v>
          </cell>
          <cell r="E825">
            <v>0.5</v>
          </cell>
          <cell r="F825"/>
          <cell r="G825">
            <v>0.16</v>
          </cell>
          <cell r="H825"/>
          <cell r="I825">
            <v>0.5</v>
          </cell>
          <cell r="J825" t="str">
            <v>CY</v>
          </cell>
        </row>
        <row r="826">
          <cell r="A826" t="str">
            <v>5008211300200</v>
          </cell>
          <cell r="B826" t="str">
            <v>Wolf Branch SD 113</v>
          </cell>
          <cell r="C826">
            <v>2</v>
          </cell>
          <cell r="D826">
            <v>4</v>
          </cell>
          <cell r="E826">
            <v>5</v>
          </cell>
          <cell r="F826"/>
          <cell r="G826">
            <v>3.66</v>
          </cell>
          <cell r="H826"/>
          <cell r="I826">
            <v>5</v>
          </cell>
          <cell r="J826" t="str">
            <v>CY</v>
          </cell>
        </row>
        <row r="827">
          <cell r="A827" t="str">
            <v>5008211500200</v>
          </cell>
          <cell r="B827" t="str">
            <v>Whiteside SD 115</v>
          </cell>
          <cell r="C827">
            <v>0</v>
          </cell>
          <cell r="D827">
            <v>0</v>
          </cell>
          <cell r="E827">
            <v>1</v>
          </cell>
          <cell r="F827"/>
          <cell r="G827">
            <v>0.33</v>
          </cell>
          <cell r="H827"/>
          <cell r="I827">
            <v>1</v>
          </cell>
          <cell r="J827" t="str">
            <v>CY</v>
          </cell>
        </row>
        <row r="828">
          <cell r="A828" t="str">
            <v>5008211600200</v>
          </cell>
          <cell r="B828" t="str">
            <v>High Mount SD 116</v>
          </cell>
          <cell r="C828">
            <v>2</v>
          </cell>
          <cell r="D828">
            <v>1</v>
          </cell>
          <cell r="E828">
            <v>0</v>
          </cell>
          <cell r="F828"/>
          <cell r="G828">
            <v>1</v>
          </cell>
          <cell r="H828"/>
          <cell r="I828">
            <v>1</v>
          </cell>
          <cell r="J828" t="str">
            <v>Avg</v>
          </cell>
        </row>
        <row r="829">
          <cell r="A829" t="str">
            <v>5008211800200</v>
          </cell>
          <cell r="B829" t="str">
            <v>Belleville SD 118</v>
          </cell>
          <cell r="C829">
            <v>1</v>
          </cell>
          <cell r="D829">
            <v>3.5</v>
          </cell>
          <cell r="E829">
            <v>4</v>
          </cell>
          <cell r="F829"/>
          <cell r="G829">
            <v>2.83</v>
          </cell>
          <cell r="H829"/>
          <cell r="I829">
            <v>4</v>
          </cell>
          <cell r="J829" t="str">
            <v>CY</v>
          </cell>
        </row>
        <row r="830">
          <cell r="A830" t="str">
            <v>5008211900200</v>
          </cell>
          <cell r="B830" t="str">
            <v>Belle Valley SD 119</v>
          </cell>
          <cell r="C830">
            <v>26.5</v>
          </cell>
          <cell r="D830">
            <v>8</v>
          </cell>
          <cell r="E830">
            <v>15</v>
          </cell>
          <cell r="F830"/>
          <cell r="G830">
            <v>16.5</v>
          </cell>
          <cell r="H830"/>
          <cell r="I830">
            <v>16.5</v>
          </cell>
          <cell r="J830" t="str">
            <v>Avg</v>
          </cell>
        </row>
        <row r="831">
          <cell r="A831" t="str">
            <v>5008213000400</v>
          </cell>
          <cell r="B831" t="str">
            <v>Smithton CCSD 130</v>
          </cell>
          <cell r="C831">
            <v>0</v>
          </cell>
          <cell r="D831">
            <v>0.5</v>
          </cell>
          <cell r="E831">
            <v>0</v>
          </cell>
          <cell r="F831"/>
          <cell r="G831">
            <v>0.16</v>
          </cell>
          <cell r="H831"/>
          <cell r="I831">
            <v>0.16</v>
          </cell>
          <cell r="J831" t="str">
            <v>Avg</v>
          </cell>
        </row>
        <row r="832">
          <cell r="A832" t="str">
            <v>5008216000400</v>
          </cell>
          <cell r="B832" t="str">
            <v>Millstadt CCSD 160</v>
          </cell>
          <cell r="C832">
            <v>0</v>
          </cell>
          <cell r="D832">
            <v>0</v>
          </cell>
          <cell r="E832">
            <v>0</v>
          </cell>
          <cell r="F832"/>
          <cell r="G832">
            <v>0</v>
          </cell>
          <cell r="H832"/>
          <cell r="I832">
            <v>0</v>
          </cell>
          <cell r="J832" t="str">
            <v>CY</v>
          </cell>
        </row>
        <row r="833">
          <cell r="A833" t="str">
            <v>5008217500200</v>
          </cell>
          <cell r="B833" t="str">
            <v>Harmony Emge SD 175</v>
          </cell>
          <cell r="C833">
            <v>5</v>
          </cell>
          <cell r="D833">
            <v>3</v>
          </cell>
          <cell r="E833">
            <v>0.5</v>
          </cell>
          <cell r="F833"/>
          <cell r="G833">
            <v>2.83</v>
          </cell>
          <cell r="H833"/>
          <cell r="I833">
            <v>2.83</v>
          </cell>
          <cell r="J833" t="str">
            <v>Avg</v>
          </cell>
        </row>
        <row r="834">
          <cell r="A834" t="str">
            <v>5008218100200</v>
          </cell>
          <cell r="B834" t="str">
            <v>Signal Hill SD 181</v>
          </cell>
          <cell r="C834">
            <v>0</v>
          </cell>
          <cell r="D834">
            <v>2</v>
          </cell>
          <cell r="E834">
            <v>3</v>
          </cell>
          <cell r="F834"/>
          <cell r="G834">
            <v>1.66</v>
          </cell>
          <cell r="H834"/>
          <cell r="I834">
            <v>3</v>
          </cell>
          <cell r="J834" t="str">
            <v>CY</v>
          </cell>
        </row>
        <row r="835">
          <cell r="A835" t="str">
            <v>5008218702600</v>
          </cell>
          <cell r="B835" t="str">
            <v>Cahokia CUSD 187</v>
          </cell>
          <cell r="C835">
            <v>11</v>
          </cell>
          <cell r="D835">
            <v>15</v>
          </cell>
          <cell r="E835">
            <v>16.5</v>
          </cell>
          <cell r="F835"/>
          <cell r="G835">
            <v>14.16</v>
          </cell>
          <cell r="H835"/>
          <cell r="I835">
            <v>16.5</v>
          </cell>
          <cell r="J835" t="str">
            <v>CY</v>
          </cell>
        </row>
        <row r="836">
          <cell r="A836" t="str">
            <v>5008218802200</v>
          </cell>
          <cell r="B836" t="str">
            <v>Brooklyn UD 188</v>
          </cell>
          <cell r="C836">
            <v>0</v>
          </cell>
          <cell r="D836">
            <v>0</v>
          </cell>
          <cell r="E836">
            <v>0</v>
          </cell>
          <cell r="F836"/>
          <cell r="G836">
            <v>0</v>
          </cell>
          <cell r="H836"/>
          <cell r="I836">
            <v>0</v>
          </cell>
          <cell r="J836" t="str">
            <v>CY</v>
          </cell>
        </row>
        <row r="837">
          <cell r="A837" t="str">
            <v>5008218902200</v>
          </cell>
          <cell r="B837" t="str">
            <v>East St Louis SD 189</v>
          </cell>
          <cell r="C837">
            <v>56.5</v>
          </cell>
          <cell r="D837">
            <v>60</v>
          </cell>
          <cell r="E837">
            <v>72.5</v>
          </cell>
          <cell r="F837"/>
          <cell r="G837">
            <v>63</v>
          </cell>
          <cell r="H837"/>
          <cell r="I837">
            <v>72.5</v>
          </cell>
          <cell r="J837" t="str">
            <v>CY</v>
          </cell>
        </row>
        <row r="838">
          <cell r="A838" t="str">
            <v>5008219602600</v>
          </cell>
          <cell r="B838" t="str">
            <v>Dupo CUSD 196</v>
          </cell>
          <cell r="C838">
            <v>7</v>
          </cell>
          <cell r="D838">
            <v>5.5</v>
          </cell>
          <cell r="E838">
            <v>10.5</v>
          </cell>
          <cell r="F838"/>
          <cell r="G838">
            <v>7.66</v>
          </cell>
          <cell r="H838"/>
          <cell r="I838">
            <v>10.5</v>
          </cell>
          <cell r="J838" t="str">
            <v>CY</v>
          </cell>
        </row>
        <row r="839">
          <cell r="A839" t="str">
            <v>5008220101700</v>
          </cell>
          <cell r="B839" t="str">
            <v>Belleville Twp HSD 201</v>
          </cell>
          <cell r="C839">
            <v>16</v>
          </cell>
          <cell r="D839">
            <v>0.5</v>
          </cell>
          <cell r="E839">
            <v>1</v>
          </cell>
          <cell r="F839"/>
          <cell r="G839">
            <v>5.83</v>
          </cell>
          <cell r="H839"/>
          <cell r="I839">
            <v>5.83</v>
          </cell>
          <cell r="J839" t="str">
            <v>Avg</v>
          </cell>
        </row>
        <row r="840">
          <cell r="A840" t="str">
            <v>5008220301700</v>
          </cell>
          <cell r="B840" t="str">
            <v>O Fallon Twp HSD 203</v>
          </cell>
          <cell r="C840">
            <v>16</v>
          </cell>
          <cell r="D840">
            <v>3.5</v>
          </cell>
          <cell r="E840">
            <v>6.5</v>
          </cell>
          <cell r="F840"/>
          <cell r="G840">
            <v>8.66</v>
          </cell>
          <cell r="H840"/>
          <cell r="I840">
            <v>8.66</v>
          </cell>
          <cell r="J840" t="str">
            <v>Avg</v>
          </cell>
        </row>
        <row r="841">
          <cell r="A841" t="str">
            <v>5100000000092</v>
          </cell>
          <cell r="B841" t="str">
            <v>ALT SCH-SANGAMON ROE</v>
          </cell>
          <cell r="C841">
            <v>0</v>
          </cell>
          <cell r="D841">
            <v>0</v>
          </cell>
          <cell r="E841">
            <v>0</v>
          </cell>
          <cell r="F841"/>
          <cell r="G841">
            <v>0</v>
          </cell>
          <cell r="H841"/>
          <cell r="I841">
            <v>0</v>
          </cell>
          <cell r="J841" t="str">
            <v>CY</v>
          </cell>
        </row>
        <row r="842">
          <cell r="A842" t="str">
            <v>5100000000093</v>
          </cell>
          <cell r="B842" t="str">
            <v>SAFE SCH-SANGAMON ROE</v>
          </cell>
          <cell r="C842">
            <v>0</v>
          </cell>
          <cell r="D842">
            <v>0</v>
          </cell>
          <cell r="E842">
            <v>0</v>
          </cell>
          <cell r="F842"/>
          <cell r="G842">
            <v>0</v>
          </cell>
          <cell r="H842"/>
          <cell r="I842">
            <v>0</v>
          </cell>
          <cell r="J842" t="str">
            <v>CY</v>
          </cell>
        </row>
        <row r="843">
          <cell r="A843" t="str">
            <v>5100000000095</v>
          </cell>
          <cell r="B843" t="str">
            <v>ALOP - SANGAMON ROE</v>
          </cell>
          <cell r="C843">
            <v>0</v>
          </cell>
          <cell r="D843">
            <v>1</v>
          </cell>
          <cell r="E843">
            <v>0</v>
          </cell>
          <cell r="F843"/>
          <cell r="G843">
            <v>0.33</v>
          </cell>
          <cell r="H843"/>
          <cell r="I843">
            <v>0.33</v>
          </cell>
          <cell r="J843" t="str">
            <v>Avg</v>
          </cell>
        </row>
        <row r="844">
          <cell r="A844" t="str">
            <v>5106520002600</v>
          </cell>
          <cell r="B844" t="str">
            <v>Greenview CUSD 200</v>
          </cell>
          <cell r="C844">
            <v>0</v>
          </cell>
          <cell r="D844">
            <v>0</v>
          </cell>
          <cell r="E844">
            <v>0</v>
          </cell>
          <cell r="F844"/>
          <cell r="G844">
            <v>0</v>
          </cell>
          <cell r="H844"/>
          <cell r="I844">
            <v>0</v>
          </cell>
          <cell r="J844" t="str">
            <v>CY</v>
          </cell>
        </row>
        <row r="845">
          <cell r="A845" t="str">
            <v>5106520202600</v>
          </cell>
          <cell r="B845" t="str">
            <v>Porta CUSD 202</v>
          </cell>
          <cell r="C845">
            <v>0</v>
          </cell>
          <cell r="D845">
            <v>0</v>
          </cell>
          <cell r="E845">
            <v>0</v>
          </cell>
          <cell r="F845"/>
          <cell r="G845">
            <v>0</v>
          </cell>
          <cell r="H845"/>
          <cell r="I845">
            <v>0</v>
          </cell>
          <cell r="J845" t="str">
            <v>CY</v>
          </cell>
        </row>
        <row r="846">
          <cell r="A846" t="str">
            <v>5106521302600</v>
          </cell>
          <cell r="B846" t="str">
            <v>Athens CUSD 213</v>
          </cell>
          <cell r="C846">
            <v>0</v>
          </cell>
          <cell r="D846">
            <v>0</v>
          </cell>
          <cell r="E846">
            <v>0</v>
          </cell>
          <cell r="F846"/>
          <cell r="G846">
            <v>0</v>
          </cell>
          <cell r="H846"/>
          <cell r="I846">
            <v>0</v>
          </cell>
          <cell r="J846" t="str">
            <v>CY</v>
          </cell>
        </row>
        <row r="847">
          <cell r="A847" t="str">
            <v>5108400102600</v>
          </cell>
          <cell r="B847" t="str">
            <v>Tri City CUSD 1</v>
          </cell>
          <cell r="C847">
            <v>0</v>
          </cell>
          <cell r="D847">
            <v>0</v>
          </cell>
          <cell r="E847">
            <v>0</v>
          </cell>
          <cell r="F847"/>
          <cell r="G847">
            <v>0</v>
          </cell>
          <cell r="H847"/>
          <cell r="I847">
            <v>0</v>
          </cell>
          <cell r="J847" t="str">
            <v>CY</v>
          </cell>
        </row>
        <row r="848">
          <cell r="A848" t="str">
            <v>51084003A2600</v>
          </cell>
          <cell r="B848" t="str">
            <v>Rochester CUSD 3A</v>
          </cell>
          <cell r="C848">
            <v>22.5</v>
          </cell>
          <cell r="D848">
            <v>18</v>
          </cell>
          <cell r="E848">
            <v>17</v>
          </cell>
          <cell r="F848"/>
          <cell r="G848">
            <v>19.16</v>
          </cell>
          <cell r="H848"/>
          <cell r="I848">
            <v>19.16</v>
          </cell>
          <cell r="J848" t="str">
            <v>Avg</v>
          </cell>
        </row>
        <row r="849">
          <cell r="A849" t="str">
            <v>5108400502600</v>
          </cell>
          <cell r="B849" t="str">
            <v>Ball Chatham CUSD 5</v>
          </cell>
          <cell r="C849">
            <v>146.5</v>
          </cell>
          <cell r="D849">
            <v>150</v>
          </cell>
          <cell r="E849">
            <v>163</v>
          </cell>
          <cell r="F849"/>
          <cell r="G849">
            <v>153.16</v>
          </cell>
          <cell r="H849"/>
          <cell r="I849">
            <v>163</v>
          </cell>
          <cell r="J849" t="str">
            <v>CY</v>
          </cell>
        </row>
        <row r="850">
          <cell r="A850" t="str">
            <v>5108400802600</v>
          </cell>
          <cell r="B850" t="str">
            <v>Pleasant Plains CUSD 8</v>
          </cell>
          <cell r="C850">
            <v>0</v>
          </cell>
          <cell r="D850">
            <v>0</v>
          </cell>
          <cell r="E850">
            <v>0</v>
          </cell>
          <cell r="F850"/>
          <cell r="G850">
            <v>0</v>
          </cell>
          <cell r="H850"/>
          <cell r="I850">
            <v>0</v>
          </cell>
          <cell r="J850" t="str">
            <v>CY</v>
          </cell>
        </row>
        <row r="851">
          <cell r="A851" t="str">
            <v>5108401002600</v>
          </cell>
          <cell r="B851" t="str">
            <v>Auburn CUSD 10</v>
          </cell>
          <cell r="C851">
            <v>0</v>
          </cell>
          <cell r="D851">
            <v>1</v>
          </cell>
          <cell r="E851">
            <v>0</v>
          </cell>
          <cell r="F851"/>
          <cell r="G851">
            <v>0.33</v>
          </cell>
          <cell r="H851"/>
          <cell r="I851">
            <v>0.33</v>
          </cell>
          <cell r="J851" t="str">
            <v>Avg</v>
          </cell>
        </row>
        <row r="852">
          <cell r="A852" t="str">
            <v>5108401102600</v>
          </cell>
          <cell r="B852" t="str">
            <v>Pawnee CUSD 11</v>
          </cell>
          <cell r="C852">
            <v>0</v>
          </cell>
          <cell r="D852">
            <v>0</v>
          </cell>
          <cell r="E852">
            <v>0</v>
          </cell>
          <cell r="F852"/>
          <cell r="G852">
            <v>0</v>
          </cell>
          <cell r="H852"/>
          <cell r="I852">
            <v>0</v>
          </cell>
          <cell r="J852" t="str">
            <v>CY</v>
          </cell>
        </row>
        <row r="853">
          <cell r="A853" t="str">
            <v>5108401402600</v>
          </cell>
          <cell r="B853" t="str">
            <v>Riverton CUSD 14</v>
          </cell>
          <cell r="C853">
            <v>1</v>
          </cell>
          <cell r="D853">
            <v>1</v>
          </cell>
          <cell r="E853">
            <v>2</v>
          </cell>
          <cell r="F853"/>
          <cell r="G853">
            <v>1.33</v>
          </cell>
          <cell r="H853"/>
          <cell r="I853">
            <v>2</v>
          </cell>
          <cell r="J853" t="str">
            <v>CY</v>
          </cell>
        </row>
        <row r="854">
          <cell r="A854" t="str">
            <v>5108401502600</v>
          </cell>
          <cell r="B854" t="str">
            <v>Williamsville CUSD 15</v>
          </cell>
          <cell r="C854">
            <v>1</v>
          </cell>
          <cell r="D854">
            <v>1</v>
          </cell>
          <cell r="E854">
            <v>1</v>
          </cell>
          <cell r="F854"/>
          <cell r="G854">
            <v>1</v>
          </cell>
          <cell r="H854"/>
          <cell r="I854">
            <v>1</v>
          </cell>
          <cell r="J854" t="str">
            <v>CY</v>
          </cell>
        </row>
        <row r="855">
          <cell r="A855" t="str">
            <v>5108401602600</v>
          </cell>
          <cell r="B855" t="str">
            <v>New Berlin CUSD 16</v>
          </cell>
          <cell r="C855">
            <v>0</v>
          </cell>
          <cell r="D855">
            <v>0</v>
          </cell>
          <cell r="E855">
            <v>1</v>
          </cell>
          <cell r="F855"/>
          <cell r="G855">
            <v>0.33</v>
          </cell>
          <cell r="H855"/>
          <cell r="I855">
            <v>1</v>
          </cell>
          <cell r="J855" t="str">
            <v>CY</v>
          </cell>
        </row>
        <row r="856">
          <cell r="A856" t="str">
            <v>5108418602500</v>
          </cell>
          <cell r="B856" t="str">
            <v>Springfield SD 186</v>
          </cell>
          <cell r="C856">
            <v>206.5</v>
          </cell>
          <cell r="D856">
            <v>203</v>
          </cell>
          <cell r="E856">
            <v>230</v>
          </cell>
          <cell r="F856"/>
          <cell r="G856">
            <v>213.16</v>
          </cell>
          <cell r="H856"/>
          <cell r="I856">
            <v>230</v>
          </cell>
          <cell r="J856" t="str">
            <v>CY</v>
          </cell>
        </row>
        <row r="857">
          <cell r="A857" t="str">
            <v>5300000000092</v>
          </cell>
          <cell r="B857" t="str">
            <v>ALT SCH-TAZEWELL ROE</v>
          </cell>
          <cell r="C857">
            <v>0</v>
          </cell>
          <cell r="D857">
            <v>0</v>
          </cell>
          <cell r="E857">
            <v>0</v>
          </cell>
          <cell r="F857"/>
          <cell r="G857">
            <v>0</v>
          </cell>
          <cell r="H857"/>
          <cell r="I857">
            <v>0</v>
          </cell>
          <cell r="J857" t="str">
            <v>CY</v>
          </cell>
        </row>
        <row r="858">
          <cell r="A858" t="str">
            <v>5300000000093</v>
          </cell>
          <cell r="B858" t="str">
            <v>SAFE SCH-TAZEWELL ROE</v>
          </cell>
          <cell r="C858">
            <v>0</v>
          </cell>
          <cell r="D858">
            <v>0</v>
          </cell>
          <cell r="E858">
            <v>0</v>
          </cell>
          <cell r="F858"/>
          <cell r="G858">
            <v>0</v>
          </cell>
          <cell r="H858"/>
          <cell r="I858">
            <v>0</v>
          </cell>
          <cell r="J858" t="str">
            <v>CY</v>
          </cell>
        </row>
        <row r="859">
          <cell r="A859" t="str">
            <v>5306012602600</v>
          </cell>
          <cell r="B859" t="str">
            <v>Havana CUSD 126</v>
          </cell>
          <cell r="C859">
            <v>1</v>
          </cell>
          <cell r="D859">
            <v>3.5</v>
          </cell>
          <cell r="E859">
            <v>2</v>
          </cell>
          <cell r="F859"/>
          <cell r="G859">
            <v>2.16</v>
          </cell>
          <cell r="H859"/>
          <cell r="I859">
            <v>2.16</v>
          </cell>
          <cell r="J859" t="str">
            <v>Avg</v>
          </cell>
        </row>
        <row r="860">
          <cell r="A860" t="str">
            <v>5306018902600</v>
          </cell>
          <cell r="B860" t="str">
            <v>Illini Central CUSD 189</v>
          </cell>
          <cell r="C860">
            <v>0</v>
          </cell>
          <cell r="D860">
            <v>0</v>
          </cell>
          <cell r="E860">
            <v>0</v>
          </cell>
          <cell r="F860"/>
          <cell r="G860">
            <v>0</v>
          </cell>
          <cell r="H860"/>
          <cell r="I860">
            <v>0</v>
          </cell>
          <cell r="J860" t="str">
            <v>CY</v>
          </cell>
        </row>
        <row r="861">
          <cell r="A861" t="str">
            <v>5306019102600</v>
          </cell>
          <cell r="B861" t="str">
            <v>Midwest Central CUSD 191</v>
          </cell>
          <cell r="C861">
            <v>0</v>
          </cell>
          <cell r="D861">
            <v>0</v>
          </cell>
          <cell r="E861">
            <v>0</v>
          </cell>
          <cell r="F861"/>
          <cell r="G861">
            <v>0</v>
          </cell>
          <cell r="H861"/>
          <cell r="I861">
            <v>0</v>
          </cell>
          <cell r="J861" t="str">
            <v>CY</v>
          </cell>
        </row>
        <row r="862">
          <cell r="A862" t="str">
            <v>5309005000200</v>
          </cell>
          <cell r="B862" t="str">
            <v>District 50 Schools</v>
          </cell>
          <cell r="C862">
            <v>3</v>
          </cell>
          <cell r="D862">
            <v>4</v>
          </cell>
          <cell r="E862">
            <v>5</v>
          </cell>
          <cell r="F862"/>
          <cell r="G862">
            <v>4</v>
          </cell>
          <cell r="H862"/>
          <cell r="I862">
            <v>5</v>
          </cell>
          <cell r="J862" t="str">
            <v>CY</v>
          </cell>
        </row>
        <row r="863">
          <cell r="A863" t="str">
            <v>5309005100200</v>
          </cell>
          <cell r="B863" t="str">
            <v>Central SD 51</v>
          </cell>
          <cell r="C863">
            <v>15</v>
          </cell>
          <cell r="D863">
            <v>12</v>
          </cell>
          <cell r="E863">
            <v>9</v>
          </cell>
          <cell r="F863"/>
          <cell r="G863">
            <v>12</v>
          </cell>
          <cell r="H863"/>
          <cell r="I863">
            <v>12</v>
          </cell>
          <cell r="J863" t="str">
            <v>Avg</v>
          </cell>
        </row>
        <row r="864">
          <cell r="A864" t="str">
            <v>5309005200200</v>
          </cell>
          <cell r="B864" t="str">
            <v>Washington SD 52</v>
          </cell>
          <cell r="C864">
            <v>7</v>
          </cell>
          <cell r="D864">
            <v>2.5</v>
          </cell>
          <cell r="E864">
            <v>1</v>
          </cell>
          <cell r="F864"/>
          <cell r="G864">
            <v>3.5</v>
          </cell>
          <cell r="H864"/>
          <cell r="I864">
            <v>3.5</v>
          </cell>
          <cell r="J864" t="str">
            <v>Avg</v>
          </cell>
        </row>
        <row r="865">
          <cell r="A865" t="str">
            <v>5309007600200</v>
          </cell>
          <cell r="B865" t="str">
            <v>Creve Coeur SD 76</v>
          </cell>
          <cell r="C865">
            <v>0</v>
          </cell>
          <cell r="D865">
            <v>0</v>
          </cell>
          <cell r="E865">
            <v>0</v>
          </cell>
          <cell r="F865"/>
          <cell r="G865">
            <v>0</v>
          </cell>
          <cell r="H865"/>
          <cell r="I865">
            <v>0</v>
          </cell>
          <cell r="J865" t="str">
            <v>CY</v>
          </cell>
        </row>
        <row r="866">
          <cell r="A866" t="str">
            <v>5309008500200</v>
          </cell>
          <cell r="B866" t="str">
            <v>Robein SD 85</v>
          </cell>
          <cell r="C866">
            <v>1</v>
          </cell>
          <cell r="D866">
            <v>2</v>
          </cell>
          <cell r="E866">
            <v>0</v>
          </cell>
          <cell r="F866"/>
          <cell r="G866">
            <v>1</v>
          </cell>
          <cell r="H866"/>
          <cell r="I866">
            <v>1</v>
          </cell>
          <cell r="J866" t="str">
            <v>Avg</v>
          </cell>
        </row>
        <row r="867">
          <cell r="A867" t="str">
            <v>5309008600200</v>
          </cell>
          <cell r="B867" t="str">
            <v>East Peoria SD 86</v>
          </cell>
          <cell r="C867">
            <v>12</v>
          </cell>
          <cell r="D867">
            <v>11</v>
          </cell>
          <cell r="E867">
            <v>25.5</v>
          </cell>
          <cell r="F867"/>
          <cell r="G867">
            <v>16.16</v>
          </cell>
          <cell r="H867"/>
          <cell r="I867">
            <v>25.5</v>
          </cell>
          <cell r="J867" t="str">
            <v>CY</v>
          </cell>
        </row>
        <row r="868">
          <cell r="A868" t="str">
            <v>5309009800200</v>
          </cell>
          <cell r="B868" t="str">
            <v>Rankin CSD 98</v>
          </cell>
          <cell r="C868">
            <v>0.5</v>
          </cell>
          <cell r="D868">
            <v>2</v>
          </cell>
          <cell r="E868">
            <v>4</v>
          </cell>
          <cell r="F868"/>
          <cell r="G868">
            <v>2.16</v>
          </cell>
          <cell r="H868"/>
          <cell r="I868">
            <v>4</v>
          </cell>
          <cell r="J868" t="str">
            <v>CY</v>
          </cell>
        </row>
        <row r="869">
          <cell r="A869" t="str">
            <v>5309010200200</v>
          </cell>
          <cell r="B869" t="str">
            <v>N Pekin &amp; Marquette Hght SD 102</v>
          </cell>
          <cell r="C869">
            <v>6</v>
          </cell>
          <cell r="D869">
            <v>6</v>
          </cell>
          <cell r="E869">
            <v>6</v>
          </cell>
          <cell r="F869"/>
          <cell r="G869">
            <v>6</v>
          </cell>
          <cell r="H869"/>
          <cell r="I869">
            <v>6</v>
          </cell>
          <cell r="J869" t="str">
            <v>CY</v>
          </cell>
        </row>
        <row r="870">
          <cell r="A870" t="str">
            <v>5309010800200</v>
          </cell>
          <cell r="B870" t="str">
            <v>Pekin PSD 108</v>
          </cell>
          <cell r="C870">
            <v>26.5</v>
          </cell>
          <cell r="D870">
            <v>23</v>
          </cell>
          <cell r="E870">
            <v>43.5</v>
          </cell>
          <cell r="F870"/>
          <cell r="G870">
            <v>31</v>
          </cell>
          <cell r="H870"/>
          <cell r="I870">
            <v>43.5</v>
          </cell>
          <cell r="J870" t="str">
            <v>CY</v>
          </cell>
        </row>
        <row r="871">
          <cell r="A871" t="str">
            <v>5309013700200</v>
          </cell>
          <cell r="B871" t="str">
            <v>South Pekin SD 137</v>
          </cell>
          <cell r="C871">
            <v>0</v>
          </cell>
          <cell r="D871">
            <v>0</v>
          </cell>
          <cell r="E871">
            <v>0</v>
          </cell>
          <cell r="F871"/>
          <cell r="G871">
            <v>0</v>
          </cell>
          <cell r="H871"/>
          <cell r="I871">
            <v>0</v>
          </cell>
          <cell r="J871" t="str">
            <v>CY</v>
          </cell>
        </row>
        <row r="872">
          <cell r="A872" t="str">
            <v>5309030301600</v>
          </cell>
          <cell r="B872" t="str">
            <v>Pekin CSD 303</v>
          </cell>
          <cell r="C872">
            <v>4</v>
          </cell>
          <cell r="D872">
            <v>6</v>
          </cell>
          <cell r="E872">
            <v>10</v>
          </cell>
          <cell r="F872"/>
          <cell r="G872">
            <v>6.66</v>
          </cell>
          <cell r="H872"/>
          <cell r="I872">
            <v>10</v>
          </cell>
          <cell r="J872" t="str">
            <v>CY</v>
          </cell>
        </row>
        <row r="873">
          <cell r="A873" t="str">
            <v>5309030801600</v>
          </cell>
          <cell r="B873" t="str">
            <v>Washington CHSD 308</v>
          </cell>
          <cell r="C873">
            <v>0</v>
          </cell>
          <cell r="D873">
            <v>0</v>
          </cell>
          <cell r="E873">
            <v>0</v>
          </cell>
          <cell r="F873"/>
          <cell r="G873">
            <v>0</v>
          </cell>
          <cell r="H873"/>
          <cell r="I873">
            <v>0</v>
          </cell>
          <cell r="J873" t="str">
            <v>CY</v>
          </cell>
        </row>
        <row r="874">
          <cell r="A874" t="str">
            <v>5309030901600</v>
          </cell>
          <cell r="B874" t="str">
            <v>East Peoria CHSD 309</v>
          </cell>
          <cell r="C874">
            <v>2</v>
          </cell>
          <cell r="D874">
            <v>2</v>
          </cell>
          <cell r="E874">
            <v>3</v>
          </cell>
          <cell r="F874"/>
          <cell r="G874">
            <v>2.33</v>
          </cell>
          <cell r="H874"/>
          <cell r="I874">
            <v>3</v>
          </cell>
          <cell r="J874" t="str">
            <v>CY</v>
          </cell>
        </row>
        <row r="875">
          <cell r="A875" t="str">
            <v>5309060600400</v>
          </cell>
          <cell r="B875" t="str">
            <v>Spring Lake CCSD 606</v>
          </cell>
          <cell r="C875">
            <v>0</v>
          </cell>
          <cell r="D875">
            <v>0</v>
          </cell>
          <cell r="E875">
            <v>0</v>
          </cell>
          <cell r="F875"/>
          <cell r="G875">
            <v>0</v>
          </cell>
          <cell r="H875"/>
          <cell r="I875">
            <v>0</v>
          </cell>
          <cell r="J875" t="str">
            <v>CY</v>
          </cell>
        </row>
        <row r="876">
          <cell r="A876" t="str">
            <v>5309070102600</v>
          </cell>
          <cell r="B876" t="str">
            <v>Deer Creek-Mackinaw CUSD 701</v>
          </cell>
          <cell r="C876">
            <v>0</v>
          </cell>
          <cell r="D876">
            <v>0</v>
          </cell>
          <cell r="E876">
            <v>0</v>
          </cell>
          <cell r="F876"/>
          <cell r="G876">
            <v>0</v>
          </cell>
          <cell r="H876"/>
          <cell r="I876">
            <v>0</v>
          </cell>
          <cell r="J876" t="str">
            <v>CY</v>
          </cell>
        </row>
        <row r="877">
          <cell r="A877" t="str">
            <v>5309070202600</v>
          </cell>
          <cell r="B877" t="str">
            <v>Tremont CUSD 702</v>
          </cell>
          <cell r="C877">
            <v>0</v>
          </cell>
          <cell r="D877">
            <v>0</v>
          </cell>
          <cell r="E877">
            <v>1</v>
          </cell>
          <cell r="F877"/>
          <cell r="G877">
            <v>0.33</v>
          </cell>
          <cell r="H877"/>
          <cell r="I877">
            <v>1</v>
          </cell>
          <cell r="J877" t="str">
            <v>CY</v>
          </cell>
        </row>
        <row r="878">
          <cell r="A878" t="str">
            <v>5309070302600</v>
          </cell>
          <cell r="B878" t="str">
            <v>Delavan CUSD 703</v>
          </cell>
          <cell r="C878">
            <v>1</v>
          </cell>
          <cell r="D878">
            <v>0</v>
          </cell>
          <cell r="E878">
            <v>0</v>
          </cell>
          <cell r="F878"/>
          <cell r="G878">
            <v>0.33</v>
          </cell>
          <cell r="H878"/>
          <cell r="I878">
            <v>0.33</v>
          </cell>
          <cell r="J878" t="str">
            <v>Avg</v>
          </cell>
        </row>
        <row r="879">
          <cell r="A879" t="str">
            <v>5309070902600</v>
          </cell>
          <cell r="B879" t="str">
            <v>Morton CUSD 709</v>
          </cell>
          <cell r="C879">
            <v>29</v>
          </cell>
          <cell r="D879">
            <v>31</v>
          </cell>
          <cell r="E879">
            <v>43.5</v>
          </cell>
          <cell r="F879"/>
          <cell r="G879">
            <v>34.5</v>
          </cell>
          <cell r="H879"/>
          <cell r="I879">
            <v>43.5</v>
          </cell>
          <cell r="J879" t="str">
            <v>CY</v>
          </cell>
        </row>
        <row r="880">
          <cell r="A880" t="str">
            <v>5310200100400</v>
          </cell>
          <cell r="B880" t="str">
            <v>Metamora CCSD 1</v>
          </cell>
          <cell r="C880">
            <v>0</v>
          </cell>
          <cell r="D880">
            <v>0</v>
          </cell>
          <cell r="E880">
            <v>0</v>
          </cell>
          <cell r="F880"/>
          <cell r="G880">
            <v>0</v>
          </cell>
          <cell r="H880"/>
          <cell r="I880">
            <v>0</v>
          </cell>
          <cell r="J880" t="str">
            <v>CY</v>
          </cell>
        </row>
        <row r="881">
          <cell r="A881" t="str">
            <v>5310200200400</v>
          </cell>
          <cell r="B881" t="str">
            <v>Riverview CCSD 2</v>
          </cell>
          <cell r="C881">
            <v>3</v>
          </cell>
          <cell r="D881">
            <v>1</v>
          </cell>
          <cell r="E881">
            <v>2</v>
          </cell>
          <cell r="F881"/>
          <cell r="G881">
            <v>2</v>
          </cell>
          <cell r="H881"/>
          <cell r="I881">
            <v>2</v>
          </cell>
          <cell r="J881" t="str">
            <v>CY</v>
          </cell>
        </row>
        <row r="882">
          <cell r="A882" t="str">
            <v>5310200602600</v>
          </cell>
          <cell r="B882" t="str">
            <v>Fieldcrest CUSD 6</v>
          </cell>
          <cell r="C882">
            <v>14</v>
          </cell>
          <cell r="D882">
            <v>20.5</v>
          </cell>
          <cell r="E882">
            <v>20</v>
          </cell>
          <cell r="F882"/>
          <cell r="G882">
            <v>18.16</v>
          </cell>
          <cell r="H882"/>
          <cell r="I882">
            <v>20</v>
          </cell>
          <cell r="J882" t="str">
            <v>CY</v>
          </cell>
        </row>
        <row r="883">
          <cell r="A883" t="str">
            <v>5310201102600</v>
          </cell>
          <cell r="B883" t="str">
            <v>El Paso-Gridley CUSD 11</v>
          </cell>
          <cell r="C883">
            <v>2</v>
          </cell>
          <cell r="D883">
            <v>2</v>
          </cell>
          <cell r="E883">
            <v>2</v>
          </cell>
          <cell r="F883"/>
          <cell r="G883">
            <v>2</v>
          </cell>
          <cell r="H883"/>
          <cell r="I883">
            <v>2</v>
          </cell>
          <cell r="J883" t="str">
            <v>CY</v>
          </cell>
        </row>
        <row r="884">
          <cell r="A884" t="str">
            <v>5310202102600</v>
          </cell>
          <cell r="B884" t="str">
            <v>Lowpoint-Washburn CUSD 21</v>
          </cell>
          <cell r="C884">
            <v>0</v>
          </cell>
          <cell r="D884">
            <v>0</v>
          </cell>
          <cell r="E884">
            <v>0</v>
          </cell>
          <cell r="F884"/>
          <cell r="G884">
            <v>0</v>
          </cell>
          <cell r="H884"/>
          <cell r="I884">
            <v>0</v>
          </cell>
          <cell r="J884" t="str">
            <v>CY</v>
          </cell>
        </row>
        <row r="885">
          <cell r="A885" t="str">
            <v>5310206002600</v>
          </cell>
          <cell r="B885" t="str">
            <v>Roanoke Benson CUSD 60</v>
          </cell>
          <cell r="C885">
            <v>0</v>
          </cell>
          <cell r="D885">
            <v>0</v>
          </cell>
          <cell r="E885">
            <v>0</v>
          </cell>
          <cell r="F885"/>
          <cell r="G885">
            <v>0</v>
          </cell>
          <cell r="H885"/>
          <cell r="I885">
            <v>0</v>
          </cell>
          <cell r="J885" t="str">
            <v>CY</v>
          </cell>
        </row>
        <row r="886">
          <cell r="A886" t="str">
            <v>5310206900200</v>
          </cell>
          <cell r="B886" t="str">
            <v>Germantown Hills SD 69</v>
          </cell>
          <cell r="C886">
            <v>3</v>
          </cell>
          <cell r="D886">
            <v>3</v>
          </cell>
          <cell r="E886">
            <v>5</v>
          </cell>
          <cell r="F886"/>
          <cell r="G886">
            <v>3.66</v>
          </cell>
          <cell r="H886"/>
          <cell r="I886">
            <v>5</v>
          </cell>
          <cell r="J886" t="str">
            <v>CY</v>
          </cell>
        </row>
        <row r="887">
          <cell r="A887" t="str">
            <v>5310212201700</v>
          </cell>
          <cell r="B887" t="str">
            <v>County of Woodford School</v>
          </cell>
          <cell r="C887">
            <v>2</v>
          </cell>
          <cell r="D887">
            <v>1</v>
          </cell>
          <cell r="E887">
            <v>1</v>
          </cell>
          <cell r="F887"/>
          <cell r="G887">
            <v>1.33</v>
          </cell>
          <cell r="H887"/>
          <cell r="I887">
            <v>1.33</v>
          </cell>
          <cell r="J887" t="str">
            <v>Avg</v>
          </cell>
        </row>
        <row r="888">
          <cell r="A888" t="str">
            <v>5310214002600</v>
          </cell>
          <cell r="B888" t="str">
            <v>Eureka CUD 140</v>
          </cell>
          <cell r="C888">
            <v>1.5</v>
          </cell>
          <cell r="D888">
            <v>1</v>
          </cell>
          <cell r="E888">
            <v>2.5</v>
          </cell>
          <cell r="F888"/>
          <cell r="G888">
            <v>1.66</v>
          </cell>
          <cell r="H888"/>
          <cell r="I888">
            <v>2.5</v>
          </cell>
          <cell r="J888" t="str">
            <v>CY</v>
          </cell>
        </row>
        <row r="889">
          <cell r="A889" t="str">
            <v>5400000000092</v>
          </cell>
          <cell r="B889" t="str">
            <v>Vermilion ROE TAOEP</v>
          </cell>
          <cell r="C889">
            <v>0</v>
          </cell>
          <cell r="D889">
            <v>0</v>
          </cell>
          <cell r="E889">
            <v>0</v>
          </cell>
          <cell r="F889"/>
          <cell r="G889">
            <v>0</v>
          </cell>
          <cell r="H889"/>
          <cell r="I889">
            <v>0</v>
          </cell>
          <cell r="J889" t="str">
            <v>CY</v>
          </cell>
        </row>
        <row r="890">
          <cell r="A890" t="str">
            <v>5400000000093</v>
          </cell>
          <cell r="B890" t="str">
            <v>SAFE SCH-VERMILION ROE</v>
          </cell>
          <cell r="C890">
            <v>0</v>
          </cell>
          <cell r="D890">
            <v>0</v>
          </cell>
          <cell r="E890">
            <v>0</v>
          </cell>
          <cell r="F890"/>
          <cell r="G890">
            <v>0</v>
          </cell>
          <cell r="H890"/>
          <cell r="I890">
            <v>0</v>
          </cell>
          <cell r="J890" t="str">
            <v>CY</v>
          </cell>
        </row>
        <row r="891">
          <cell r="A891" t="str">
            <v>5409200102600</v>
          </cell>
          <cell r="B891" t="str">
            <v>Bismarck Henning CUSD</v>
          </cell>
          <cell r="C891">
            <v>7</v>
          </cell>
          <cell r="D891">
            <v>6.5</v>
          </cell>
          <cell r="E891">
            <v>5</v>
          </cell>
          <cell r="F891"/>
          <cell r="G891">
            <v>6.16</v>
          </cell>
          <cell r="H891"/>
          <cell r="I891">
            <v>6.16</v>
          </cell>
          <cell r="J891" t="str">
            <v>Avg</v>
          </cell>
        </row>
        <row r="892">
          <cell r="A892" t="str">
            <v>5409200202600</v>
          </cell>
          <cell r="B892" t="str">
            <v>Westville CUSD 2</v>
          </cell>
          <cell r="C892">
            <v>0</v>
          </cell>
          <cell r="D892">
            <v>0</v>
          </cell>
          <cell r="E892">
            <v>3</v>
          </cell>
          <cell r="F892"/>
          <cell r="G892">
            <v>1</v>
          </cell>
          <cell r="H892"/>
          <cell r="I892">
            <v>3</v>
          </cell>
          <cell r="J892" t="str">
            <v>CY</v>
          </cell>
        </row>
        <row r="893">
          <cell r="A893" t="str">
            <v>5409200402600</v>
          </cell>
          <cell r="B893" t="str">
            <v>Georgetown-Ridge Farm CUD 4</v>
          </cell>
          <cell r="C893">
            <v>4</v>
          </cell>
          <cell r="D893">
            <v>0</v>
          </cell>
          <cell r="E893">
            <v>0</v>
          </cell>
          <cell r="F893"/>
          <cell r="G893">
            <v>1.33</v>
          </cell>
          <cell r="H893"/>
          <cell r="I893">
            <v>1.33</v>
          </cell>
          <cell r="J893" t="str">
            <v>Avg</v>
          </cell>
        </row>
        <row r="894">
          <cell r="A894" t="str">
            <v>5409200702600</v>
          </cell>
          <cell r="B894" t="str">
            <v>Rossville-Alvin CUSD 7</v>
          </cell>
          <cell r="C894">
            <v>0</v>
          </cell>
          <cell r="D894">
            <v>0</v>
          </cell>
          <cell r="E894">
            <v>0</v>
          </cell>
          <cell r="F894"/>
          <cell r="G894">
            <v>0</v>
          </cell>
          <cell r="H894"/>
          <cell r="I894">
            <v>0</v>
          </cell>
          <cell r="J894" t="str">
            <v>CY</v>
          </cell>
        </row>
        <row r="895">
          <cell r="A895" t="str">
            <v>5409201002600</v>
          </cell>
          <cell r="B895" t="str">
            <v>Potomac CUSD 10</v>
          </cell>
          <cell r="C895">
            <v>0</v>
          </cell>
          <cell r="D895">
            <v>0</v>
          </cell>
          <cell r="E895">
            <v>0</v>
          </cell>
          <cell r="F895"/>
          <cell r="G895">
            <v>0</v>
          </cell>
          <cell r="H895"/>
          <cell r="I895">
            <v>0</v>
          </cell>
          <cell r="J895" t="str">
            <v>CY</v>
          </cell>
        </row>
        <row r="896">
          <cell r="A896" t="str">
            <v>5409201102600</v>
          </cell>
          <cell r="B896" t="str">
            <v>Hoopeston Area CUSD 11</v>
          </cell>
          <cell r="C896">
            <v>6.5</v>
          </cell>
          <cell r="D896">
            <v>14</v>
          </cell>
          <cell r="E896">
            <v>11.5</v>
          </cell>
          <cell r="F896"/>
          <cell r="G896">
            <v>10.66</v>
          </cell>
          <cell r="H896"/>
          <cell r="I896">
            <v>11.5</v>
          </cell>
          <cell r="J896" t="str">
            <v>CY</v>
          </cell>
        </row>
        <row r="897">
          <cell r="A897" t="str">
            <v>5409206100300</v>
          </cell>
          <cell r="B897" t="str">
            <v>Armstrong-Ellis Cons SD 61</v>
          </cell>
          <cell r="C897">
            <v>0</v>
          </cell>
          <cell r="D897">
            <v>0</v>
          </cell>
          <cell r="E897">
            <v>0</v>
          </cell>
          <cell r="F897"/>
          <cell r="G897">
            <v>0</v>
          </cell>
          <cell r="H897"/>
          <cell r="I897">
            <v>0</v>
          </cell>
          <cell r="J897" t="str">
            <v>CY</v>
          </cell>
        </row>
        <row r="898">
          <cell r="A898" t="str">
            <v>5409207602600</v>
          </cell>
          <cell r="B898" t="str">
            <v>Oakwood CUSD 76</v>
          </cell>
          <cell r="C898">
            <v>0</v>
          </cell>
          <cell r="D898">
            <v>0</v>
          </cell>
          <cell r="E898">
            <v>0</v>
          </cell>
          <cell r="F898"/>
          <cell r="G898">
            <v>0</v>
          </cell>
          <cell r="H898"/>
          <cell r="I898">
            <v>0</v>
          </cell>
          <cell r="J898" t="str">
            <v>CY</v>
          </cell>
        </row>
        <row r="899">
          <cell r="A899" t="str">
            <v>5409211802400</v>
          </cell>
          <cell r="B899" t="str">
            <v>Danville CCSD 118</v>
          </cell>
          <cell r="C899">
            <v>182.5</v>
          </cell>
          <cell r="D899">
            <v>154.5</v>
          </cell>
          <cell r="E899">
            <v>151.5</v>
          </cell>
          <cell r="F899"/>
          <cell r="G899">
            <v>162.83000000000001</v>
          </cell>
          <cell r="H899"/>
          <cell r="I899">
            <v>162.83000000000001</v>
          </cell>
          <cell r="J899" t="str">
            <v>Avg</v>
          </cell>
        </row>
        <row r="900">
          <cell r="A900" t="str">
            <v>5409222501700</v>
          </cell>
          <cell r="B900" t="str">
            <v>Armstrong Twp HSD 225</v>
          </cell>
          <cell r="C900">
            <v>0</v>
          </cell>
          <cell r="D900">
            <v>0</v>
          </cell>
          <cell r="E900">
            <v>0</v>
          </cell>
          <cell r="F900"/>
          <cell r="G900">
            <v>0</v>
          </cell>
          <cell r="H900"/>
          <cell r="I900">
            <v>0</v>
          </cell>
          <cell r="J900" t="str">
            <v>CY</v>
          </cell>
        </row>
        <row r="901">
          <cell r="A901" t="str">
            <v>5409251202600</v>
          </cell>
          <cell r="B901" t="str">
            <v>Salt Fork Community Unit District  512</v>
          </cell>
          <cell r="C901">
            <v>0.5</v>
          </cell>
          <cell r="D901">
            <v>1</v>
          </cell>
          <cell r="E901">
            <v>0</v>
          </cell>
          <cell r="F901"/>
          <cell r="G901">
            <v>0.5</v>
          </cell>
          <cell r="H901"/>
          <cell r="I901">
            <v>0.5</v>
          </cell>
          <cell r="J901" t="str">
            <v>Avg</v>
          </cell>
        </row>
        <row r="902">
          <cell r="A902" t="str">
            <v>5600000000092</v>
          </cell>
          <cell r="B902" t="str">
            <v>ALT SCH-WILL ROE</v>
          </cell>
          <cell r="C902">
            <v>3</v>
          </cell>
          <cell r="D902">
            <v>1</v>
          </cell>
          <cell r="E902">
            <v>0</v>
          </cell>
          <cell r="F902"/>
          <cell r="G902">
            <v>1.33</v>
          </cell>
          <cell r="H902"/>
          <cell r="I902">
            <v>1.33</v>
          </cell>
          <cell r="J902" t="str">
            <v>Avg</v>
          </cell>
        </row>
        <row r="903">
          <cell r="A903" t="str">
            <v>5600000000093</v>
          </cell>
          <cell r="B903" t="str">
            <v>SAFE SCH-WILL ROE</v>
          </cell>
          <cell r="C903">
            <v>2</v>
          </cell>
          <cell r="D903">
            <v>0</v>
          </cell>
          <cell r="E903">
            <v>2</v>
          </cell>
          <cell r="F903"/>
          <cell r="G903">
            <v>1.33</v>
          </cell>
          <cell r="H903"/>
          <cell r="I903">
            <v>2</v>
          </cell>
          <cell r="J903" t="str">
            <v>CY</v>
          </cell>
        </row>
        <row r="904">
          <cell r="A904" t="str">
            <v>5600000000095</v>
          </cell>
          <cell r="B904" t="str">
            <v>ALOP-WILL ROE</v>
          </cell>
          <cell r="C904">
            <v>0</v>
          </cell>
          <cell r="D904">
            <v>0</v>
          </cell>
          <cell r="E904">
            <v>2</v>
          </cell>
          <cell r="F904"/>
          <cell r="G904">
            <v>0.66</v>
          </cell>
          <cell r="H904"/>
          <cell r="I904">
            <v>2</v>
          </cell>
          <cell r="J904" t="str">
            <v>CY</v>
          </cell>
        </row>
        <row r="905">
          <cell r="A905" t="str">
            <v>5609901700200</v>
          </cell>
          <cell r="B905" t="str">
            <v>Channahon SD 17</v>
          </cell>
          <cell r="C905">
            <v>24</v>
          </cell>
          <cell r="D905">
            <v>21</v>
          </cell>
          <cell r="E905">
            <v>21.5</v>
          </cell>
          <cell r="F905"/>
          <cell r="G905">
            <v>22.16</v>
          </cell>
          <cell r="H905"/>
          <cell r="I905">
            <v>22.16</v>
          </cell>
          <cell r="J905" t="str">
            <v>Avg</v>
          </cell>
        </row>
        <row r="906">
          <cell r="A906" t="str">
            <v>56099030C0400</v>
          </cell>
          <cell r="B906" t="str">
            <v>Troy CCSD 30C</v>
          </cell>
          <cell r="C906">
            <v>418.5</v>
          </cell>
          <cell r="D906">
            <v>418</v>
          </cell>
          <cell r="E906">
            <v>433</v>
          </cell>
          <cell r="F906"/>
          <cell r="G906">
            <v>423.16</v>
          </cell>
          <cell r="H906"/>
          <cell r="I906">
            <v>433</v>
          </cell>
          <cell r="J906" t="str">
            <v>CY</v>
          </cell>
        </row>
        <row r="907">
          <cell r="A907" t="str">
            <v>56099033C0400</v>
          </cell>
          <cell r="B907" t="str">
            <v>Homer CCSD 33C</v>
          </cell>
          <cell r="C907">
            <v>216</v>
          </cell>
          <cell r="D907">
            <v>176</v>
          </cell>
          <cell r="E907">
            <v>208</v>
          </cell>
          <cell r="F907"/>
          <cell r="G907">
            <v>200</v>
          </cell>
          <cell r="H907"/>
          <cell r="I907">
            <v>208</v>
          </cell>
          <cell r="J907" t="str">
            <v>CY</v>
          </cell>
        </row>
        <row r="908">
          <cell r="A908" t="str">
            <v>56099070C0400</v>
          </cell>
          <cell r="B908" t="str">
            <v>Laraway CCSD 70C</v>
          </cell>
          <cell r="C908">
            <v>86</v>
          </cell>
          <cell r="D908">
            <v>87.5</v>
          </cell>
          <cell r="E908">
            <v>81.5</v>
          </cell>
          <cell r="F908"/>
          <cell r="G908">
            <v>85</v>
          </cell>
          <cell r="H908"/>
          <cell r="I908">
            <v>85</v>
          </cell>
          <cell r="J908" t="str">
            <v>Avg</v>
          </cell>
        </row>
        <row r="909">
          <cell r="A909" t="str">
            <v>5609908100200</v>
          </cell>
          <cell r="B909" t="str">
            <v>Union SD 81</v>
          </cell>
          <cell r="C909">
            <v>5</v>
          </cell>
          <cell r="D909">
            <v>3.5</v>
          </cell>
          <cell r="E909">
            <v>8.5</v>
          </cell>
          <cell r="F909"/>
          <cell r="G909">
            <v>5.66</v>
          </cell>
          <cell r="H909"/>
          <cell r="I909">
            <v>8.5</v>
          </cell>
          <cell r="J909" t="str">
            <v>CY</v>
          </cell>
        </row>
        <row r="910">
          <cell r="A910" t="str">
            <v>5609908400200</v>
          </cell>
          <cell r="B910" t="str">
            <v>Rockdale SD 84</v>
          </cell>
          <cell r="C910">
            <v>31</v>
          </cell>
          <cell r="D910">
            <v>33.5</v>
          </cell>
          <cell r="E910">
            <v>45.5</v>
          </cell>
          <cell r="F910"/>
          <cell r="G910">
            <v>36.659999999999997</v>
          </cell>
          <cell r="H910"/>
          <cell r="I910">
            <v>45.5</v>
          </cell>
          <cell r="J910" t="str">
            <v>CY</v>
          </cell>
        </row>
        <row r="911">
          <cell r="A911" t="str">
            <v>5609908600500</v>
          </cell>
          <cell r="B911" t="str">
            <v>Joliet PSD 86</v>
          </cell>
          <cell r="C911">
            <v>1840</v>
          </cell>
          <cell r="D911">
            <v>1953</v>
          </cell>
          <cell r="E911">
            <v>2311</v>
          </cell>
          <cell r="F911"/>
          <cell r="G911">
            <v>2034.66</v>
          </cell>
          <cell r="H911"/>
          <cell r="I911">
            <v>2311</v>
          </cell>
          <cell r="J911" t="str">
            <v>CY</v>
          </cell>
        </row>
        <row r="912">
          <cell r="A912" t="str">
            <v>5609908800200</v>
          </cell>
          <cell r="B912" t="str">
            <v>Chaney-Monge SD 88</v>
          </cell>
          <cell r="C912">
            <v>102</v>
          </cell>
          <cell r="D912">
            <v>116</v>
          </cell>
          <cell r="E912">
            <v>106</v>
          </cell>
          <cell r="F912"/>
          <cell r="G912">
            <v>108</v>
          </cell>
          <cell r="H912"/>
          <cell r="I912">
            <v>108</v>
          </cell>
          <cell r="J912" t="str">
            <v>Avg</v>
          </cell>
        </row>
        <row r="913">
          <cell r="A913" t="str">
            <v>56099088A0200</v>
          </cell>
          <cell r="B913" t="str">
            <v>Richland GSD 88A</v>
          </cell>
          <cell r="C913">
            <v>108.5</v>
          </cell>
          <cell r="D913">
            <v>115</v>
          </cell>
          <cell r="E913">
            <v>121</v>
          </cell>
          <cell r="F913"/>
          <cell r="G913">
            <v>114.83</v>
          </cell>
          <cell r="H913"/>
          <cell r="I913">
            <v>121</v>
          </cell>
          <cell r="J913" t="str">
            <v>CY</v>
          </cell>
        </row>
        <row r="914">
          <cell r="A914" t="str">
            <v>5609908900200</v>
          </cell>
          <cell r="B914" t="str">
            <v>Fairmont SD 89</v>
          </cell>
          <cell r="C914">
            <v>64</v>
          </cell>
          <cell r="D914">
            <v>83</v>
          </cell>
          <cell r="E914">
            <v>91.5</v>
          </cell>
          <cell r="F914"/>
          <cell r="G914">
            <v>79.5</v>
          </cell>
          <cell r="H914"/>
          <cell r="I914">
            <v>91.5</v>
          </cell>
          <cell r="J914" t="str">
            <v>CY</v>
          </cell>
        </row>
        <row r="915">
          <cell r="A915" t="str">
            <v>5609909000200</v>
          </cell>
          <cell r="B915" t="str">
            <v>Taft SD 90</v>
          </cell>
          <cell r="C915">
            <v>27.5</v>
          </cell>
          <cell r="D915">
            <v>26</v>
          </cell>
          <cell r="E915">
            <v>29</v>
          </cell>
          <cell r="F915"/>
          <cell r="G915">
            <v>27.5</v>
          </cell>
          <cell r="H915"/>
          <cell r="I915">
            <v>29</v>
          </cell>
          <cell r="J915" t="str">
            <v>CY</v>
          </cell>
        </row>
        <row r="916">
          <cell r="A916" t="str">
            <v>5609909100200</v>
          </cell>
          <cell r="B916" t="str">
            <v>Lockport SD 91</v>
          </cell>
          <cell r="C916">
            <v>16</v>
          </cell>
          <cell r="D916">
            <v>13.5</v>
          </cell>
          <cell r="E916">
            <v>14.5</v>
          </cell>
          <cell r="F916"/>
          <cell r="G916">
            <v>14.66</v>
          </cell>
          <cell r="H916"/>
          <cell r="I916">
            <v>14.66</v>
          </cell>
          <cell r="J916" t="str">
            <v>Avg</v>
          </cell>
        </row>
        <row r="917">
          <cell r="A917" t="str">
            <v>5609909200200</v>
          </cell>
          <cell r="B917" t="str">
            <v>Will County SD 92</v>
          </cell>
          <cell r="C917">
            <v>69</v>
          </cell>
          <cell r="D917">
            <v>69.5</v>
          </cell>
          <cell r="E917">
            <v>74.5</v>
          </cell>
          <cell r="F917"/>
          <cell r="G917">
            <v>71</v>
          </cell>
          <cell r="H917"/>
          <cell r="I917">
            <v>74.5</v>
          </cell>
          <cell r="J917" t="str">
            <v>CY</v>
          </cell>
        </row>
        <row r="918">
          <cell r="A918" t="str">
            <v>5609911400200</v>
          </cell>
          <cell r="B918" t="str">
            <v>Manhattan SD 114</v>
          </cell>
          <cell r="C918">
            <v>19</v>
          </cell>
          <cell r="D918">
            <v>20.5</v>
          </cell>
          <cell r="E918">
            <v>28.5</v>
          </cell>
          <cell r="F918"/>
          <cell r="G918">
            <v>22.66</v>
          </cell>
          <cell r="H918"/>
          <cell r="I918">
            <v>28.5</v>
          </cell>
          <cell r="J918" t="str">
            <v>CY</v>
          </cell>
        </row>
        <row r="919">
          <cell r="A919" t="str">
            <v>5609912200200</v>
          </cell>
          <cell r="B919" t="str">
            <v>New Lenox SD 122</v>
          </cell>
          <cell r="C919">
            <v>27</v>
          </cell>
          <cell r="D919">
            <v>35.5</v>
          </cell>
          <cell r="E919">
            <v>48</v>
          </cell>
          <cell r="F919"/>
          <cell r="G919">
            <v>36.83</v>
          </cell>
          <cell r="H919"/>
          <cell r="I919">
            <v>48</v>
          </cell>
          <cell r="J919" t="str">
            <v>CY</v>
          </cell>
        </row>
        <row r="920">
          <cell r="A920" t="str">
            <v>56099157C0400</v>
          </cell>
          <cell r="B920" t="str">
            <v>Frankfort CCSD 157C</v>
          </cell>
          <cell r="C920">
            <v>48.5</v>
          </cell>
          <cell r="D920">
            <v>56</v>
          </cell>
          <cell r="E920">
            <v>72.5</v>
          </cell>
          <cell r="F920"/>
          <cell r="G920">
            <v>59</v>
          </cell>
          <cell r="H920"/>
          <cell r="I920">
            <v>72.5</v>
          </cell>
          <cell r="J920" t="str">
            <v>CY</v>
          </cell>
        </row>
        <row r="921">
          <cell r="A921" t="str">
            <v>5609915900200</v>
          </cell>
          <cell r="B921" t="str">
            <v>Mokena SD 159</v>
          </cell>
          <cell r="C921">
            <v>66.5</v>
          </cell>
          <cell r="D921">
            <v>54</v>
          </cell>
          <cell r="E921">
            <v>86.5</v>
          </cell>
          <cell r="F921"/>
          <cell r="G921">
            <v>69</v>
          </cell>
          <cell r="H921"/>
          <cell r="I921">
            <v>86.5</v>
          </cell>
          <cell r="J921" t="str">
            <v>CY</v>
          </cell>
        </row>
        <row r="922">
          <cell r="A922" t="str">
            <v>5609916100200</v>
          </cell>
          <cell r="B922" t="str">
            <v>Summit Hill SD 161</v>
          </cell>
          <cell r="C922">
            <v>171.5</v>
          </cell>
          <cell r="D922">
            <v>171.5</v>
          </cell>
          <cell r="E922">
            <v>192</v>
          </cell>
          <cell r="F922"/>
          <cell r="G922">
            <v>178.33</v>
          </cell>
          <cell r="H922"/>
          <cell r="I922">
            <v>192</v>
          </cell>
          <cell r="J922" t="str">
            <v>CY</v>
          </cell>
        </row>
        <row r="923">
          <cell r="A923" t="str">
            <v>56099200U2600</v>
          </cell>
          <cell r="B923" t="str">
            <v>Beecher CUSD 200U</v>
          </cell>
          <cell r="C923">
            <v>55</v>
          </cell>
          <cell r="D923">
            <v>69.5</v>
          </cell>
          <cell r="E923">
            <v>77</v>
          </cell>
          <cell r="F923"/>
          <cell r="G923">
            <v>67.16</v>
          </cell>
          <cell r="H923"/>
          <cell r="I923">
            <v>77</v>
          </cell>
          <cell r="J923" t="str">
            <v>CY</v>
          </cell>
        </row>
        <row r="924">
          <cell r="A924" t="str">
            <v>56099201U2600</v>
          </cell>
          <cell r="B924" t="str">
            <v>Crete Monee CUSD 201U</v>
          </cell>
          <cell r="C924">
            <v>136.5</v>
          </cell>
          <cell r="D924">
            <v>160.5</v>
          </cell>
          <cell r="E924">
            <v>194</v>
          </cell>
          <cell r="F924"/>
          <cell r="G924">
            <v>163.66</v>
          </cell>
          <cell r="H924"/>
          <cell r="I924">
            <v>194</v>
          </cell>
          <cell r="J924" t="str">
            <v>CY</v>
          </cell>
        </row>
        <row r="925">
          <cell r="A925" t="str">
            <v>5609920202200</v>
          </cell>
          <cell r="B925" t="str">
            <v>Plainfield SD 202</v>
          </cell>
          <cell r="C925">
            <v>2219.5</v>
          </cell>
          <cell r="D925">
            <v>2636.5</v>
          </cell>
          <cell r="E925">
            <v>2955.5</v>
          </cell>
          <cell r="F925"/>
          <cell r="G925">
            <v>2603.83</v>
          </cell>
          <cell r="H925"/>
          <cell r="I925">
            <v>2955.5</v>
          </cell>
          <cell r="J925" t="str">
            <v>CY</v>
          </cell>
        </row>
        <row r="926">
          <cell r="A926" t="str">
            <v>5609920300400</v>
          </cell>
          <cell r="B926" t="str">
            <v>Elwood CCSD 203</v>
          </cell>
          <cell r="C926">
            <v>8.5</v>
          </cell>
          <cell r="D926">
            <v>14</v>
          </cell>
          <cell r="E926">
            <v>16.5</v>
          </cell>
          <cell r="F926"/>
          <cell r="G926">
            <v>13</v>
          </cell>
          <cell r="H926"/>
          <cell r="I926">
            <v>16.5</v>
          </cell>
          <cell r="J926" t="str">
            <v>CY</v>
          </cell>
        </row>
        <row r="927">
          <cell r="A927" t="str">
            <v>5609920401700</v>
          </cell>
          <cell r="B927" t="str">
            <v>Joliet Twp HSD 204</v>
          </cell>
          <cell r="C927">
            <v>213.5</v>
          </cell>
          <cell r="D927">
            <v>303</v>
          </cell>
          <cell r="E927">
            <v>423</v>
          </cell>
          <cell r="F927"/>
          <cell r="G927">
            <v>313.16000000000003</v>
          </cell>
          <cell r="H927"/>
          <cell r="I927">
            <v>423</v>
          </cell>
          <cell r="J927" t="str">
            <v>CY</v>
          </cell>
        </row>
        <row r="928">
          <cell r="A928" t="str">
            <v>5609920501700</v>
          </cell>
          <cell r="B928" t="str">
            <v>Lockport Twp HSD 205</v>
          </cell>
          <cell r="C928">
            <v>31.5</v>
          </cell>
          <cell r="D928">
            <v>39.5</v>
          </cell>
          <cell r="E928">
            <v>84.5</v>
          </cell>
          <cell r="F928"/>
          <cell r="G928">
            <v>51.83</v>
          </cell>
          <cell r="H928"/>
          <cell r="I928">
            <v>84.5</v>
          </cell>
          <cell r="J928" t="str">
            <v>CY</v>
          </cell>
        </row>
        <row r="929">
          <cell r="A929" t="str">
            <v>56099207U2600</v>
          </cell>
          <cell r="B929" t="str">
            <v>Peotone CUSD 207U</v>
          </cell>
          <cell r="C929">
            <v>57.5</v>
          </cell>
          <cell r="D929">
            <v>62.5</v>
          </cell>
          <cell r="E929">
            <v>59</v>
          </cell>
          <cell r="F929"/>
          <cell r="G929">
            <v>59.66</v>
          </cell>
          <cell r="H929"/>
          <cell r="I929">
            <v>59.66</v>
          </cell>
          <cell r="J929" t="str">
            <v>Avg</v>
          </cell>
        </row>
        <row r="930">
          <cell r="A930" t="str">
            <v>56099209U2600</v>
          </cell>
          <cell r="B930" t="str">
            <v>Wilmington CUSD 209U</v>
          </cell>
          <cell r="C930">
            <v>15</v>
          </cell>
          <cell r="D930">
            <v>17</v>
          </cell>
          <cell r="E930">
            <v>19</v>
          </cell>
          <cell r="F930"/>
          <cell r="G930">
            <v>17</v>
          </cell>
          <cell r="H930"/>
          <cell r="I930">
            <v>19</v>
          </cell>
          <cell r="J930" t="str">
            <v>CY</v>
          </cell>
        </row>
        <row r="931">
          <cell r="A931" t="str">
            <v>5609921001600</v>
          </cell>
          <cell r="B931" t="str">
            <v>Lincoln Way CHSD 210</v>
          </cell>
          <cell r="C931">
            <v>24</v>
          </cell>
          <cell r="D931">
            <v>55.5</v>
          </cell>
          <cell r="E931">
            <v>89.5</v>
          </cell>
          <cell r="F931"/>
          <cell r="G931">
            <v>56.33</v>
          </cell>
          <cell r="H931"/>
          <cell r="I931">
            <v>89.5</v>
          </cell>
          <cell r="J931" t="str">
            <v>CY</v>
          </cell>
        </row>
        <row r="932">
          <cell r="A932" t="str">
            <v>56099255U2600</v>
          </cell>
          <cell r="B932" t="str">
            <v>Reed Custer CUSD 255U</v>
          </cell>
          <cell r="C932">
            <v>22</v>
          </cell>
          <cell r="D932">
            <v>22.5</v>
          </cell>
          <cell r="E932">
            <v>23.5</v>
          </cell>
          <cell r="F932"/>
          <cell r="G932">
            <v>22.66</v>
          </cell>
          <cell r="H932"/>
          <cell r="I932">
            <v>23.5</v>
          </cell>
          <cell r="J932" t="str">
            <v>CY</v>
          </cell>
        </row>
        <row r="933">
          <cell r="A933" t="str">
            <v>56099365U2600</v>
          </cell>
          <cell r="B933" t="str">
            <v>Valley View CUSD 365U</v>
          </cell>
          <cell r="C933">
            <v>2742.5</v>
          </cell>
          <cell r="D933">
            <v>2845.5</v>
          </cell>
          <cell r="E933">
            <v>3107.5</v>
          </cell>
          <cell r="F933"/>
          <cell r="G933">
            <v>2898.5</v>
          </cell>
          <cell r="H933"/>
          <cell r="I933">
            <v>3107.5</v>
          </cell>
          <cell r="J933" t="str">
            <v>CY</v>
          </cell>
        </row>
        <row r="934">
          <cell r="A934" t="str">
            <v>6510890108000</v>
          </cell>
          <cell r="B934" t="str">
            <v>ISU  Laboratory Schools</v>
          </cell>
          <cell r="C934">
            <v>0</v>
          </cell>
          <cell r="D934">
            <v>0</v>
          </cell>
          <cell r="E934">
            <v>0</v>
          </cell>
          <cell r="F934"/>
          <cell r="G934">
            <v>0</v>
          </cell>
          <cell r="H934"/>
          <cell r="I934">
            <v>0</v>
          </cell>
          <cell r="J934" t="str">
            <v>CY</v>
          </cell>
        </row>
        <row r="935">
          <cell r="A935" t="str">
            <v>6510890208000</v>
          </cell>
          <cell r="B935" t="str">
            <v>University of Ill Lab School</v>
          </cell>
          <cell r="C935">
            <v>0</v>
          </cell>
          <cell r="D935">
            <v>0</v>
          </cell>
          <cell r="E935">
            <v>0</v>
          </cell>
          <cell r="F935"/>
          <cell r="G935">
            <v>0</v>
          </cell>
          <cell r="H935"/>
          <cell r="I935">
            <v>0</v>
          </cell>
          <cell r="J935" t="str">
            <v>CY</v>
          </cell>
        </row>
        <row r="936">
          <cell r="A936"/>
          <cell r="B936" t="str">
            <v>TOTALS</v>
          </cell>
          <cell r="C936">
            <v>233802</v>
          </cell>
          <cell r="D936">
            <v>240562</v>
          </cell>
          <cell r="E936">
            <v>257841</v>
          </cell>
          <cell r="F936"/>
          <cell r="G936">
            <v>244091.4799999992</v>
          </cell>
          <cell r="H936"/>
          <cell r="I936">
            <v>259232.31999999969</v>
          </cell>
          <cell r="J936"/>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cell r="M7">
            <v>1.17448</v>
          </cell>
          <cell r="N7"/>
          <cell r="O7">
            <v>1.1728000000000001</v>
          </cell>
          <cell r="P7"/>
          <cell r="Q7">
            <v>1.1728000000000001</v>
          </cell>
          <cell r="R7"/>
          <cell r="S7">
            <v>36.720359999999999</v>
          </cell>
          <cell r="T7"/>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cell r="M8">
            <v>1.17448</v>
          </cell>
          <cell r="N8"/>
          <cell r="O8">
            <v>1.1728000000000001</v>
          </cell>
          <cell r="P8"/>
          <cell r="Q8">
            <v>1.1728000000000001</v>
          </cell>
          <cell r="R8"/>
          <cell r="S8">
            <v>75.809790000000007</v>
          </cell>
          <cell r="T8"/>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cell r="M9">
            <v>1.17448</v>
          </cell>
          <cell r="N9"/>
          <cell r="O9">
            <v>1.1728000000000001</v>
          </cell>
          <cell r="P9"/>
          <cell r="Q9">
            <v>1.1728000000000001</v>
          </cell>
          <cell r="R9"/>
          <cell r="S9">
            <v>551.15736000000004</v>
          </cell>
          <cell r="T9"/>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cell r="M10">
            <v>1.17448</v>
          </cell>
          <cell r="N10"/>
          <cell r="O10">
            <v>1.1728000000000001</v>
          </cell>
          <cell r="P10"/>
          <cell r="Q10">
            <v>1.1728000000000001</v>
          </cell>
          <cell r="R10"/>
          <cell r="S10">
            <v>684.35225000000003</v>
          </cell>
          <cell r="T10"/>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cell r="M11">
            <v>1.17448</v>
          </cell>
          <cell r="N11"/>
          <cell r="O11">
            <v>1.1728000000000001</v>
          </cell>
          <cell r="P11"/>
          <cell r="Q11">
            <v>1.1728000000000001</v>
          </cell>
          <cell r="R11"/>
          <cell r="S11">
            <v>951.37536</v>
          </cell>
          <cell r="T11"/>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cell r="M12">
            <v>1.17448</v>
          </cell>
          <cell r="N12"/>
          <cell r="O12">
            <v>1.1728000000000001</v>
          </cell>
          <cell r="P12"/>
          <cell r="Q12">
            <v>1.1728000000000001</v>
          </cell>
          <cell r="R12"/>
          <cell r="S12">
            <v>744.21195999999998</v>
          </cell>
          <cell r="T12"/>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cell r="M13">
            <v>1.17448</v>
          </cell>
          <cell r="N13"/>
          <cell r="O13">
            <v>1.1728000000000001</v>
          </cell>
          <cell r="P13"/>
          <cell r="Q13">
            <v>1.1728000000000001</v>
          </cell>
          <cell r="R13"/>
          <cell r="S13">
            <v>7099.8966399999999</v>
          </cell>
          <cell r="T13"/>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cell r="M14">
            <v>1.1886300000000001</v>
          </cell>
          <cell r="N14"/>
          <cell r="O14">
            <v>1.1834199999999999</v>
          </cell>
          <cell r="P14"/>
          <cell r="Q14">
            <v>1.1834199999999999</v>
          </cell>
          <cell r="R14"/>
          <cell r="S14">
            <v>755.85035000000005</v>
          </cell>
          <cell r="T14"/>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cell r="M15">
            <v>1.27566</v>
          </cell>
          <cell r="N15"/>
          <cell r="O15">
            <v>1.26172</v>
          </cell>
          <cell r="P15"/>
          <cell r="Q15">
            <v>1.26172</v>
          </cell>
          <cell r="R15"/>
          <cell r="S15">
            <v>1689.1276499999999</v>
          </cell>
          <cell r="T15"/>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cell r="M16">
            <v>1.27566</v>
          </cell>
          <cell r="N16"/>
          <cell r="O16">
            <v>1.26172</v>
          </cell>
          <cell r="P16"/>
          <cell r="Q16">
            <v>1.26172</v>
          </cell>
          <cell r="R16"/>
          <cell r="S16">
            <v>369.83535999999998</v>
          </cell>
          <cell r="T16"/>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cell r="M17">
            <v>1.27566</v>
          </cell>
          <cell r="N17"/>
          <cell r="O17">
            <v>1.26172</v>
          </cell>
          <cell r="P17"/>
          <cell r="Q17">
            <v>1.26172</v>
          </cell>
          <cell r="R17"/>
          <cell r="S17">
            <v>430.41054000000003</v>
          </cell>
          <cell r="T17"/>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cell r="M18">
            <v>1.27352</v>
          </cell>
          <cell r="N18"/>
          <cell r="O18">
            <v>1.2601100000000001</v>
          </cell>
          <cell r="P18"/>
          <cell r="Q18">
            <v>1.2601100000000001</v>
          </cell>
          <cell r="R18"/>
          <cell r="S18">
            <v>340.80934999999999</v>
          </cell>
          <cell r="T18"/>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cell r="M19">
            <v>1.27352</v>
          </cell>
          <cell r="N19"/>
          <cell r="O19">
            <v>1.2601100000000001</v>
          </cell>
          <cell r="P19"/>
          <cell r="Q19">
            <v>1.2601100000000001</v>
          </cell>
          <cell r="R19"/>
          <cell r="S19">
            <v>417.15940999999998</v>
          </cell>
          <cell r="T19"/>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cell r="M20">
            <v>1.27352</v>
          </cell>
          <cell r="N20"/>
          <cell r="O20">
            <v>1.2601100000000001</v>
          </cell>
          <cell r="P20"/>
          <cell r="Q20">
            <v>1.2601100000000001</v>
          </cell>
          <cell r="R20"/>
          <cell r="S20">
            <v>230.91515000000001</v>
          </cell>
          <cell r="T20"/>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cell r="M21">
            <v>1.27352</v>
          </cell>
          <cell r="N21"/>
          <cell r="O21">
            <v>1.2601100000000001</v>
          </cell>
          <cell r="P21"/>
          <cell r="Q21">
            <v>1.2601100000000001</v>
          </cell>
          <cell r="R21"/>
          <cell r="S21">
            <v>459.94015000000002</v>
          </cell>
          <cell r="T21"/>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cell r="M22">
            <v>1.27352</v>
          </cell>
          <cell r="N22"/>
          <cell r="O22">
            <v>1.2601100000000001</v>
          </cell>
          <cell r="P22"/>
          <cell r="Q22">
            <v>1.2601100000000001</v>
          </cell>
          <cell r="R22"/>
          <cell r="S22">
            <v>3787.7268399999998</v>
          </cell>
          <cell r="T22"/>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cell r="M23">
            <v>1.2415499999999999</v>
          </cell>
          <cell r="N23"/>
          <cell r="O23">
            <v>1.2231099999999999</v>
          </cell>
          <cell r="P23"/>
          <cell r="Q23">
            <v>1.2231099999999999</v>
          </cell>
          <cell r="R23"/>
          <cell r="S23">
            <v>413.71695</v>
          </cell>
          <cell r="T23"/>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cell r="M24">
            <v>1.2415499999999999</v>
          </cell>
          <cell r="N24"/>
          <cell r="O24">
            <v>1.2231099999999999</v>
          </cell>
          <cell r="P24"/>
          <cell r="Q24">
            <v>1.2231099999999999</v>
          </cell>
          <cell r="R24"/>
          <cell r="S24">
            <v>386.05020000000002</v>
          </cell>
          <cell r="T24"/>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cell r="M25">
            <v>1.2415499999999999</v>
          </cell>
          <cell r="N25"/>
          <cell r="O25">
            <v>1.2231099999999999</v>
          </cell>
          <cell r="P25"/>
          <cell r="Q25">
            <v>1.2231099999999999</v>
          </cell>
          <cell r="R25"/>
          <cell r="S25">
            <v>1326.4016300000001</v>
          </cell>
          <cell r="T25"/>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cell r="M26">
            <v>1.2415499999999999</v>
          </cell>
          <cell r="N26"/>
          <cell r="O26">
            <v>1.2231099999999999</v>
          </cell>
          <cell r="P26"/>
          <cell r="Q26">
            <v>1.2231099999999999</v>
          </cell>
          <cell r="R26"/>
          <cell r="S26">
            <v>560.64916000000005</v>
          </cell>
          <cell r="T26"/>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cell r="M27">
            <v>1.2025300000000001</v>
          </cell>
          <cell r="N27"/>
          <cell r="O27">
            <v>1.2068700000000001</v>
          </cell>
          <cell r="P27"/>
          <cell r="Q27">
            <v>1.21991</v>
          </cell>
          <cell r="R27"/>
          <cell r="S27">
            <v>660.41047000000003</v>
          </cell>
          <cell r="T27"/>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cell r="M28">
            <v>1.2025300000000001</v>
          </cell>
          <cell r="N28"/>
          <cell r="O28">
            <v>1.2068700000000001</v>
          </cell>
          <cell r="P28"/>
          <cell r="Q28">
            <v>1.21991</v>
          </cell>
          <cell r="R28"/>
          <cell r="S28">
            <v>223.76809</v>
          </cell>
          <cell r="T28"/>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cell r="M29">
            <v>1.35514</v>
          </cell>
          <cell r="N29"/>
          <cell r="O29">
            <v>1.3588199999999999</v>
          </cell>
          <cell r="P29"/>
          <cell r="Q29">
            <v>1.3698900000000001</v>
          </cell>
          <cell r="R29"/>
          <cell r="S29">
            <v>142.45486</v>
          </cell>
          <cell r="T29"/>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cell r="M30">
            <v>1.35514</v>
          </cell>
          <cell r="N30"/>
          <cell r="O30">
            <v>1.3588199999999999</v>
          </cell>
          <cell r="P30"/>
          <cell r="Q30">
            <v>1.3698900000000001</v>
          </cell>
          <cell r="R30"/>
          <cell r="S30">
            <v>52.055819999999997</v>
          </cell>
          <cell r="T30"/>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cell r="M31">
            <v>1.4119600000000001</v>
          </cell>
          <cell r="N31"/>
          <cell r="O31">
            <v>1.4224699999999999</v>
          </cell>
          <cell r="P31"/>
          <cell r="Q31">
            <v>1.4540299999999999</v>
          </cell>
          <cell r="R31"/>
          <cell r="S31">
            <v>480.97858000000002</v>
          </cell>
          <cell r="T31"/>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cell r="M32">
            <v>1.4119600000000001</v>
          </cell>
          <cell r="N32"/>
          <cell r="O32">
            <v>1.4224699999999999</v>
          </cell>
          <cell r="P32"/>
          <cell r="Q32">
            <v>1.4540299999999999</v>
          </cell>
          <cell r="R32"/>
          <cell r="S32">
            <v>2298.8941300000001</v>
          </cell>
          <cell r="T32"/>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cell r="M33">
            <v>1.3972199999999999</v>
          </cell>
          <cell r="N33"/>
          <cell r="O33">
            <v>1.37913</v>
          </cell>
          <cell r="P33"/>
          <cell r="Q33">
            <v>1.37913</v>
          </cell>
          <cell r="R33"/>
          <cell r="S33">
            <v>381.67421999999999</v>
          </cell>
          <cell r="T33"/>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cell r="M34">
            <v>1.3972199999999999</v>
          </cell>
          <cell r="N34"/>
          <cell r="O34">
            <v>1.37913</v>
          </cell>
          <cell r="P34"/>
          <cell r="Q34">
            <v>1.37913</v>
          </cell>
          <cell r="R34"/>
          <cell r="S34">
            <v>2984.35457</v>
          </cell>
          <cell r="T34"/>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cell r="M35">
            <v>1.3972199999999999</v>
          </cell>
          <cell r="N35"/>
          <cell r="O35">
            <v>1.37913</v>
          </cell>
          <cell r="P35"/>
          <cell r="Q35">
            <v>1.37913</v>
          </cell>
          <cell r="R35"/>
          <cell r="S35">
            <v>308.07004999999998</v>
          </cell>
          <cell r="T35"/>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cell r="M36">
            <v>1.3972199999999999</v>
          </cell>
          <cell r="N36"/>
          <cell r="O36">
            <v>1.37913</v>
          </cell>
          <cell r="P36"/>
          <cell r="Q36">
            <v>1.37913</v>
          </cell>
          <cell r="R36"/>
          <cell r="S36">
            <v>1553.0658699999999</v>
          </cell>
          <cell r="T36"/>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cell r="M37">
            <v>1.3972199999999999</v>
          </cell>
          <cell r="N37"/>
          <cell r="O37">
            <v>1.37913</v>
          </cell>
          <cell r="P37"/>
          <cell r="Q37">
            <v>1.37913</v>
          </cell>
          <cell r="R37"/>
          <cell r="S37">
            <v>386.79079000000002</v>
          </cell>
          <cell r="T37"/>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cell r="M38">
            <v>1.2918099999999999</v>
          </cell>
          <cell r="N38"/>
          <cell r="O38">
            <v>1.3113300000000001</v>
          </cell>
          <cell r="P38"/>
          <cell r="Q38">
            <v>1.3698900000000001</v>
          </cell>
          <cell r="R38"/>
          <cell r="S38">
            <v>940.36099000000002</v>
          </cell>
          <cell r="T38"/>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cell r="M39">
            <v>1.2918099999999999</v>
          </cell>
          <cell r="N39"/>
          <cell r="O39">
            <v>1.3113300000000001</v>
          </cell>
          <cell r="P39"/>
          <cell r="Q39">
            <v>1.3698900000000001</v>
          </cell>
          <cell r="R39"/>
          <cell r="S39">
            <v>440.07715999999999</v>
          </cell>
          <cell r="T39"/>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cell r="M40">
            <v>1.2918099999999999</v>
          </cell>
          <cell r="N40"/>
          <cell r="O40">
            <v>1.3113300000000001</v>
          </cell>
          <cell r="P40"/>
          <cell r="Q40">
            <v>1.3698900000000001</v>
          </cell>
          <cell r="R40"/>
          <cell r="S40">
            <v>783.91954999999996</v>
          </cell>
          <cell r="T40"/>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cell r="M41">
            <v>1.2918099999999999</v>
          </cell>
          <cell r="N41"/>
          <cell r="O41">
            <v>1.3113300000000001</v>
          </cell>
          <cell r="P41"/>
          <cell r="Q41">
            <v>1.3698900000000001</v>
          </cell>
          <cell r="R41"/>
          <cell r="S41">
            <v>3151.7196199999998</v>
          </cell>
          <cell r="T41"/>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cell r="M42">
            <v>1.2918099999999999</v>
          </cell>
          <cell r="N42"/>
          <cell r="O42">
            <v>1.3113300000000001</v>
          </cell>
          <cell r="P42"/>
          <cell r="Q42">
            <v>1.3698900000000001</v>
          </cell>
          <cell r="R42"/>
          <cell r="S42">
            <v>1467.8371299999999</v>
          </cell>
          <cell r="T42"/>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cell r="M43">
            <v>1.35514</v>
          </cell>
          <cell r="N43"/>
          <cell r="O43">
            <v>1.3588199999999999</v>
          </cell>
          <cell r="P43"/>
          <cell r="Q43">
            <v>1.3698900000000001</v>
          </cell>
          <cell r="R43"/>
          <cell r="S43">
            <v>514.73616000000004</v>
          </cell>
          <cell r="T43"/>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cell r="M44">
            <v>1.35514</v>
          </cell>
          <cell r="N44"/>
          <cell r="O44">
            <v>1.3588199999999999</v>
          </cell>
          <cell r="P44"/>
          <cell r="Q44">
            <v>1.3698900000000001</v>
          </cell>
          <cell r="R44"/>
          <cell r="S44">
            <v>536.14754000000005</v>
          </cell>
          <cell r="T44"/>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cell r="M45">
            <v>1.35514</v>
          </cell>
          <cell r="N45"/>
          <cell r="O45">
            <v>1.3588199999999999</v>
          </cell>
          <cell r="P45"/>
          <cell r="Q45">
            <v>1.3698900000000001</v>
          </cell>
          <cell r="R45"/>
          <cell r="S45">
            <v>1847.29666</v>
          </cell>
          <cell r="T45"/>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cell r="M46">
            <v>1.35514</v>
          </cell>
          <cell r="N46"/>
          <cell r="O46">
            <v>1.3588199999999999</v>
          </cell>
          <cell r="P46"/>
          <cell r="Q46">
            <v>1.3698900000000001</v>
          </cell>
          <cell r="R46"/>
          <cell r="S46">
            <v>530.76387999999997</v>
          </cell>
          <cell r="T46"/>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cell r="M47">
            <v>1.40672</v>
          </cell>
          <cell r="N47"/>
          <cell r="O47">
            <v>1.39751</v>
          </cell>
          <cell r="P47"/>
          <cell r="Q47">
            <v>1.39751</v>
          </cell>
          <cell r="R47"/>
          <cell r="S47">
            <v>589.45573999999999</v>
          </cell>
          <cell r="T47"/>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cell r="M48">
            <v>1.40672</v>
          </cell>
          <cell r="N48"/>
          <cell r="O48">
            <v>1.39751</v>
          </cell>
          <cell r="P48"/>
          <cell r="Q48">
            <v>1.39751</v>
          </cell>
          <cell r="R48"/>
          <cell r="S48">
            <v>2054.8567699999999</v>
          </cell>
          <cell r="T48"/>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cell r="M49">
            <v>1.40672</v>
          </cell>
          <cell r="N49"/>
          <cell r="O49">
            <v>1.39751</v>
          </cell>
          <cell r="P49"/>
          <cell r="Q49">
            <v>1.39751</v>
          </cell>
          <cell r="R49"/>
          <cell r="S49">
            <v>1699.56781</v>
          </cell>
          <cell r="T49"/>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cell r="M50">
            <v>1.40672</v>
          </cell>
          <cell r="N50"/>
          <cell r="O50">
            <v>1.39751</v>
          </cell>
          <cell r="P50"/>
          <cell r="Q50">
            <v>1.39751</v>
          </cell>
          <cell r="R50"/>
          <cell r="S50">
            <v>769.60874999999999</v>
          </cell>
          <cell r="T50"/>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cell r="M51">
            <v>1.4347000000000001</v>
          </cell>
          <cell r="N51"/>
          <cell r="O51">
            <v>1.4303699999999999</v>
          </cell>
          <cell r="P51"/>
          <cell r="Q51">
            <v>1.4303699999999999</v>
          </cell>
          <cell r="R51"/>
          <cell r="S51">
            <v>24.316289999999999</v>
          </cell>
          <cell r="T51"/>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cell r="M52">
            <v>1.4347000000000001</v>
          </cell>
          <cell r="N52"/>
          <cell r="O52">
            <v>1.4303699999999999</v>
          </cell>
          <cell r="P52"/>
          <cell r="Q52">
            <v>1.4303699999999999</v>
          </cell>
          <cell r="R52"/>
          <cell r="S52">
            <v>233.15030999999999</v>
          </cell>
          <cell r="T52"/>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cell r="M53">
            <v>1.4347000000000001</v>
          </cell>
          <cell r="N53"/>
          <cell r="O53">
            <v>1.4303699999999999</v>
          </cell>
          <cell r="P53"/>
          <cell r="Q53">
            <v>1.4303699999999999</v>
          </cell>
          <cell r="R53"/>
          <cell r="S53">
            <v>181.62837999999999</v>
          </cell>
          <cell r="T53"/>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cell r="M54">
            <v>1.5141899999999999</v>
          </cell>
          <cell r="N54"/>
          <cell r="O54">
            <v>1.4899899999999999</v>
          </cell>
          <cell r="P54"/>
          <cell r="Q54">
            <v>1.4899899999999999</v>
          </cell>
          <cell r="R54"/>
          <cell r="S54">
            <v>11017.43305</v>
          </cell>
          <cell r="T54"/>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cell r="M55">
            <v>1.5141899999999999</v>
          </cell>
          <cell r="N55"/>
          <cell r="O55">
            <v>1.4899899999999999</v>
          </cell>
          <cell r="P55"/>
          <cell r="Q55">
            <v>1.4899899999999999</v>
          </cell>
          <cell r="R55"/>
          <cell r="S55">
            <v>2238.88877</v>
          </cell>
          <cell r="T55"/>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cell r="M56">
            <v>1.4347000000000001</v>
          </cell>
          <cell r="N56"/>
          <cell r="O56">
            <v>1.4303699999999999</v>
          </cell>
          <cell r="P56"/>
          <cell r="Q56">
            <v>1.4303699999999999</v>
          </cell>
          <cell r="R56"/>
          <cell r="S56">
            <v>8606.3360300000004</v>
          </cell>
          <cell r="T56"/>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cell r="M57">
            <v>1.4347000000000001</v>
          </cell>
          <cell r="N57"/>
          <cell r="O57">
            <v>1.4303699999999999</v>
          </cell>
          <cell r="P57"/>
          <cell r="Q57">
            <v>1.4303699999999999</v>
          </cell>
          <cell r="R57"/>
          <cell r="S57">
            <v>2410.6025599999998</v>
          </cell>
          <cell r="T57"/>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cell r="M58">
            <v>1.4347000000000001</v>
          </cell>
          <cell r="N58"/>
          <cell r="O58">
            <v>1.4303699999999999</v>
          </cell>
          <cell r="P58"/>
          <cell r="Q58">
            <v>1.4303699999999999</v>
          </cell>
          <cell r="R58"/>
          <cell r="S58">
            <v>1044.1701</v>
          </cell>
          <cell r="T58"/>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cell r="M59">
            <v>1.4347000000000001</v>
          </cell>
          <cell r="N59"/>
          <cell r="O59">
            <v>1.4303699999999999</v>
          </cell>
          <cell r="P59"/>
          <cell r="Q59">
            <v>1.4303699999999999</v>
          </cell>
          <cell r="R59"/>
          <cell r="S59">
            <v>148.40088</v>
          </cell>
          <cell r="T59"/>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cell r="M60">
            <v>1.4347000000000001</v>
          </cell>
          <cell r="N60"/>
          <cell r="O60">
            <v>1.4303699999999999</v>
          </cell>
          <cell r="P60"/>
          <cell r="Q60">
            <v>1.4303699999999999</v>
          </cell>
          <cell r="R60"/>
          <cell r="S60">
            <v>2229.58923</v>
          </cell>
          <cell r="T60"/>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cell r="M61">
            <v>1.4347000000000001</v>
          </cell>
          <cell r="N61"/>
          <cell r="O61">
            <v>1.4303699999999999</v>
          </cell>
          <cell r="P61"/>
          <cell r="Q61">
            <v>1.4303699999999999</v>
          </cell>
          <cell r="R61"/>
          <cell r="S61">
            <v>36543.2644</v>
          </cell>
          <cell r="T61"/>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cell r="M62">
            <v>1.4347000000000001</v>
          </cell>
          <cell r="N62"/>
          <cell r="O62">
            <v>1.4303699999999999</v>
          </cell>
          <cell r="P62"/>
          <cell r="Q62">
            <v>1.4303699999999999</v>
          </cell>
          <cell r="R62"/>
          <cell r="S62">
            <v>2724.12536</v>
          </cell>
          <cell r="T62"/>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cell r="M63">
            <v>1.4347000000000001</v>
          </cell>
          <cell r="N63"/>
          <cell r="O63">
            <v>1.4303699999999999</v>
          </cell>
          <cell r="P63"/>
          <cell r="Q63">
            <v>1.4303699999999999</v>
          </cell>
          <cell r="R63"/>
          <cell r="S63">
            <v>1233.98019</v>
          </cell>
          <cell r="T63"/>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cell r="M64">
            <v>1.4347000000000001</v>
          </cell>
          <cell r="N64"/>
          <cell r="O64">
            <v>1.4303699999999999</v>
          </cell>
          <cell r="P64"/>
          <cell r="Q64">
            <v>1.4303699999999999</v>
          </cell>
          <cell r="R64"/>
          <cell r="S64">
            <v>1262.6591100000001</v>
          </cell>
          <cell r="T64"/>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cell r="M65">
            <v>1.4347000000000001</v>
          </cell>
          <cell r="N65"/>
          <cell r="O65">
            <v>1.4303699999999999</v>
          </cell>
          <cell r="P65"/>
          <cell r="Q65">
            <v>1.4303699999999999</v>
          </cell>
          <cell r="R65"/>
          <cell r="S65">
            <v>739.44407000000001</v>
          </cell>
          <cell r="T65"/>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cell r="M66">
            <v>1.4347000000000001</v>
          </cell>
          <cell r="N66"/>
          <cell r="O66">
            <v>1.4303699999999999</v>
          </cell>
          <cell r="P66"/>
          <cell r="Q66">
            <v>1.4303699999999999</v>
          </cell>
          <cell r="R66"/>
          <cell r="S66">
            <v>1814.8105399999999</v>
          </cell>
          <cell r="T66"/>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cell r="M67">
            <v>1.64862</v>
          </cell>
          <cell r="N67"/>
          <cell r="O67">
            <v>1.64957</v>
          </cell>
          <cell r="P67"/>
          <cell r="Q67">
            <v>1.65245</v>
          </cell>
          <cell r="R67"/>
          <cell r="S67">
            <v>47.342689999999997</v>
          </cell>
          <cell r="T67"/>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cell r="M68">
            <v>1.64862</v>
          </cell>
          <cell r="N68"/>
          <cell r="O68">
            <v>1.64957</v>
          </cell>
          <cell r="P68"/>
          <cell r="Q68">
            <v>1.65245</v>
          </cell>
          <cell r="R68"/>
          <cell r="S68">
            <v>446.16149999999999</v>
          </cell>
          <cell r="T68"/>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cell r="M69">
            <v>1.64862</v>
          </cell>
          <cell r="N69"/>
          <cell r="O69">
            <v>1.64957</v>
          </cell>
          <cell r="P69"/>
          <cell r="Q69">
            <v>1.65245</v>
          </cell>
          <cell r="R69"/>
          <cell r="S69">
            <v>17581.75403</v>
          </cell>
          <cell r="T69"/>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cell r="M70">
            <v>1.64862</v>
          </cell>
          <cell r="N70"/>
          <cell r="O70">
            <v>1.64957</v>
          </cell>
          <cell r="P70"/>
          <cell r="Q70">
            <v>1.65245</v>
          </cell>
          <cell r="R70"/>
          <cell r="S70">
            <v>9512.3284199999998</v>
          </cell>
          <cell r="T70"/>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cell r="M71">
            <v>1.64862</v>
          </cell>
          <cell r="N71"/>
          <cell r="O71">
            <v>1.64957</v>
          </cell>
          <cell r="P71"/>
          <cell r="Q71">
            <v>1.65245</v>
          </cell>
          <cell r="R71"/>
          <cell r="S71">
            <v>2265.3271800000002</v>
          </cell>
          <cell r="T71"/>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cell r="M72">
            <v>1.64862</v>
          </cell>
          <cell r="N72"/>
          <cell r="O72">
            <v>1.64957</v>
          </cell>
          <cell r="P72"/>
          <cell r="Q72">
            <v>1.65245</v>
          </cell>
          <cell r="R72"/>
          <cell r="S72">
            <v>8408.9875599999996</v>
          </cell>
          <cell r="T72"/>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cell r="M73">
            <v>1.64862</v>
          </cell>
          <cell r="N73"/>
          <cell r="O73">
            <v>1.64957</v>
          </cell>
          <cell r="P73"/>
          <cell r="Q73">
            <v>1.65245</v>
          </cell>
          <cell r="R73"/>
          <cell r="S73">
            <v>2464.5961200000002</v>
          </cell>
          <cell r="T73"/>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cell r="M74">
            <v>1.64862</v>
          </cell>
          <cell r="N74"/>
          <cell r="O74">
            <v>1.64957</v>
          </cell>
          <cell r="P74"/>
          <cell r="Q74">
            <v>1.65245</v>
          </cell>
          <cell r="R74"/>
          <cell r="S74">
            <v>2236.2770999999998</v>
          </cell>
          <cell r="T74"/>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cell r="M75">
            <v>1.64862</v>
          </cell>
          <cell r="N75"/>
          <cell r="O75">
            <v>1.64957</v>
          </cell>
          <cell r="P75"/>
          <cell r="Q75">
            <v>1.65245</v>
          </cell>
          <cell r="R75"/>
          <cell r="S75">
            <v>2937.6429800000001</v>
          </cell>
          <cell r="T75"/>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cell r="M76">
            <v>1.64862</v>
          </cell>
          <cell r="N76"/>
          <cell r="O76">
            <v>1.64957</v>
          </cell>
          <cell r="P76"/>
          <cell r="Q76">
            <v>1.65245</v>
          </cell>
          <cell r="R76"/>
          <cell r="S76">
            <v>804.74315000000001</v>
          </cell>
          <cell r="T76"/>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cell r="M77">
            <v>1.64862</v>
          </cell>
          <cell r="N77"/>
          <cell r="O77">
            <v>1.64957</v>
          </cell>
          <cell r="P77"/>
          <cell r="Q77">
            <v>1.65245</v>
          </cell>
          <cell r="R77"/>
          <cell r="S77">
            <v>2033.7528299999999</v>
          </cell>
          <cell r="T77"/>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cell r="M78">
            <v>1.64862</v>
          </cell>
          <cell r="N78"/>
          <cell r="O78">
            <v>1.64957</v>
          </cell>
          <cell r="P78"/>
          <cell r="Q78">
            <v>1.65245</v>
          </cell>
          <cell r="R78"/>
          <cell r="S78">
            <v>1498.77215</v>
          </cell>
          <cell r="T78"/>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cell r="M79">
            <v>1.64862</v>
          </cell>
          <cell r="N79"/>
          <cell r="O79">
            <v>1.64957</v>
          </cell>
          <cell r="P79"/>
          <cell r="Q79">
            <v>1.65245</v>
          </cell>
          <cell r="R79"/>
          <cell r="S79">
            <v>7118.4241099999999</v>
          </cell>
          <cell r="T79"/>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cell r="M80">
            <v>1.64862</v>
          </cell>
          <cell r="N80"/>
          <cell r="O80">
            <v>1.64957</v>
          </cell>
          <cell r="P80"/>
          <cell r="Q80">
            <v>1.65245</v>
          </cell>
          <cell r="R80"/>
          <cell r="S80">
            <v>2006.9005199999999</v>
          </cell>
          <cell r="T80"/>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cell r="M81">
            <v>1.64862</v>
          </cell>
          <cell r="N81"/>
          <cell r="O81">
            <v>1.64957</v>
          </cell>
          <cell r="P81"/>
          <cell r="Q81">
            <v>1.65245</v>
          </cell>
          <cell r="R81"/>
          <cell r="S81">
            <v>2836.4304200000001</v>
          </cell>
          <cell r="T81"/>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cell r="M82">
            <v>1.64862</v>
          </cell>
          <cell r="N82"/>
          <cell r="O82">
            <v>1.64957</v>
          </cell>
          <cell r="P82"/>
          <cell r="Q82">
            <v>1.65245</v>
          </cell>
          <cell r="R82"/>
          <cell r="S82">
            <v>1148.13878</v>
          </cell>
          <cell r="T82"/>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cell r="M83">
            <v>1.64862</v>
          </cell>
          <cell r="N83"/>
          <cell r="O83">
            <v>1.64957</v>
          </cell>
          <cell r="P83"/>
          <cell r="Q83">
            <v>1.65245</v>
          </cell>
          <cell r="R83"/>
          <cell r="S83">
            <v>751.10461999999995</v>
          </cell>
          <cell r="T83"/>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cell r="M84">
            <v>1.64862</v>
          </cell>
          <cell r="N84"/>
          <cell r="O84">
            <v>1.64957</v>
          </cell>
          <cell r="P84"/>
          <cell r="Q84">
            <v>1.65245</v>
          </cell>
          <cell r="R84"/>
          <cell r="S84">
            <v>5335.4140299999999</v>
          </cell>
          <cell r="T84"/>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cell r="M85">
            <v>1.64862</v>
          </cell>
          <cell r="N85"/>
          <cell r="O85">
            <v>1.64957</v>
          </cell>
          <cell r="P85"/>
          <cell r="Q85">
            <v>1.65245</v>
          </cell>
          <cell r="R85"/>
          <cell r="S85">
            <v>24637.004980000002</v>
          </cell>
          <cell r="T85"/>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cell r="M86">
            <v>1.64862</v>
          </cell>
          <cell r="N86"/>
          <cell r="O86">
            <v>1.64957</v>
          </cell>
          <cell r="P86"/>
          <cell r="Q86">
            <v>1.65245</v>
          </cell>
          <cell r="R86"/>
          <cell r="S86">
            <v>3484.4056399999999</v>
          </cell>
          <cell r="T86"/>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cell r="M87">
            <v>1.64862</v>
          </cell>
          <cell r="N87"/>
          <cell r="O87">
            <v>1.64957</v>
          </cell>
          <cell r="P87"/>
          <cell r="Q87">
            <v>1.65245</v>
          </cell>
          <cell r="R87"/>
          <cell r="S87">
            <v>9651.2333699999999</v>
          </cell>
          <cell r="T87"/>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cell r="M88">
            <v>1.64862</v>
          </cell>
          <cell r="N88"/>
          <cell r="O88">
            <v>1.64957</v>
          </cell>
          <cell r="P88"/>
          <cell r="Q88">
            <v>1.65245</v>
          </cell>
          <cell r="R88"/>
          <cell r="S88">
            <v>6556.3101900000001</v>
          </cell>
          <cell r="T88"/>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cell r="M89">
            <v>1.64862</v>
          </cell>
          <cell r="N89"/>
          <cell r="O89">
            <v>1.64957</v>
          </cell>
          <cell r="P89"/>
          <cell r="Q89">
            <v>1.65245</v>
          </cell>
          <cell r="R89"/>
          <cell r="S89">
            <v>5566.6909299999998</v>
          </cell>
          <cell r="T89"/>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cell r="M90">
            <v>1.64862</v>
          </cell>
          <cell r="N90"/>
          <cell r="O90">
            <v>1.64957</v>
          </cell>
          <cell r="P90"/>
          <cell r="Q90">
            <v>1.65245</v>
          </cell>
          <cell r="R90"/>
          <cell r="S90">
            <v>7597.5189300000002</v>
          </cell>
          <cell r="T90"/>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cell r="M91">
            <v>1.64862</v>
          </cell>
          <cell r="N91"/>
          <cell r="O91">
            <v>1.64957</v>
          </cell>
          <cell r="P91"/>
          <cell r="Q91">
            <v>1.65245</v>
          </cell>
          <cell r="R91"/>
          <cell r="S91">
            <v>10925.801100000001</v>
          </cell>
          <cell r="T91"/>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cell r="M92">
            <v>1.64862</v>
          </cell>
          <cell r="N92"/>
          <cell r="O92">
            <v>1.64957</v>
          </cell>
          <cell r="P92"/>
          <cell r="Q92">
            <v>1.65245</v>
          </cell>
          <cell r="R92"/>
          <cell r="S92">
            <v>1122.77367</v>
          </cell>
          <cell r="T92"/>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cell r="M93">
            <v>1.64862</v>
          </cell>
          <cell r="N93"/>
          <cell r="O93">
            <v>1.64957</v>
          </cell>
          <cell r="P93"/>
          <cell r="Q93">
            <v>1.65245</v>
          </cell>
          <cell r="R93"/>
          <cell r="S93">
            <v>2705.9529699999998</v>
          </cell>
          <cell r="T93"/>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cell r="M94">
            <v>1.64862</v>
          </cell>
          <cell r="N94"/>
          <cell r="O94">
            <v>1.64957</v>
          </cell>
          <cell r="P94"/>
          <cell r="Q94">
            <v>1.65245</v>
          </cell>
          <cell r="R94"/>
          <cell r="S94">
            <v>2774.4635499999999</v>
          </cell>
          <cell r="T94"/>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cell r="M95">
            <v>1.64862</v>
          </cell>
          <cell r="N95"/>
          <cell r="O95">
            <v>1.64957</v>
          </cell>
          <cell r="P95"/>
          <cell r="Q95">
            <v>1.65245</v>
          </cell>
          <cell r="R95"/>
          <cell r="S95">
            <v>1394.73389</v>
          </cell>
          <cell r="T95"/>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cell r="M96">
            <v>1.64862</v>
          </cell>
          <cell r="N96"/>
          <cell r="O96">
            <v>1.64957</v>
          </cell>
          <cell r="P96"/>
          <cell r="Q96">
            <v>1.65245</v>
          </cell>
          <cell r="R96"/>
          <cell r="S96">
            <v>1004.6896</v>
          </cell>
          <cell r="T96"/>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cell r="M97">
            <v>1.64862</v>
          </cell>
          <cell r="N97"/>
          <cell r="O97">
            <v>1.64957</v>
          </cell>
          <cell r="P97"/>
          <cell r="Q97">
            <v>1.65245</v>
          </cell>
          <cell r="R97"/>
          <cell r="S97">
            <v>1208.84979</v>
          </cell>
          <cell r="T97"/>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cell r="M98">
            <v>1.64862</v>
          </cell>
          <cell r="N98"/>
          <cell r="O98">
            <v>1.64957</v>
          </cell>
          <cell r="P98"/>
          <cell r="Q98">
            <v>1.65245</v>
          </cell>
          <cell r="R98"/>
          <cell r="S98">
            <v>838.61837000000003</v>
          </cell>
          <cell r="T98"/>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cell r="M99">
            <v>1.64862</v>
          </cell>
          <cell r="N99"/>
          <cell r="O99">
            <v>1.64957</v>
          </cell>
          <cell r="P99"/>
          <cell r="Q99">
            <v>1.65245</v>
          </cell>
          <cell r="R99"/>
          <cell r="S99">
            <v>1662.31512</v>
          </cell>
          <cell r="T99"/>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cell r="M100">
            <v>1.64862</v>
          </cell>
          <cell r="N100"/>
          <cell r="O100">
            <v>1.64957</v>
          </cell>
          <cell r="P100"/>
          <cell r="Q100">
            <v>1.65245</v>
          </cell>
          <cell r="R100"/>
          <cell r="S100">
            <v>1949.6927000000001</v>
          </cell>
          <cell r="T100"/>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cell r="M101">
            <v>1.64862</v>
          </cell>
          <cell r="N101"/>
          <cell r="O101">
            <v>1.64957</v>
          </cell>
          <cell r="P101"/>
          <cell r="Q101">
            <v>1.65245</v>
          </cell>
          <cell r="R101"/>
          <cell r="S101">
            <v>6117.0724499999997</v>
          </cell>
          <cell r="T101"/>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cell r="M102">
            <v>1.64862</v>
          </cell>
          <cell r="N102"/>
          <cell r="O102">
            <v>1.64957</v>
          </cell>
          <cell r="P102"/>
          <cell r="Q102">
            <v>1.65245</v>
          </cell>
          <cell r="R102"/>
          <cell r="S102">
            <v>6465.4750100000001</v>
          </cell>
          <cell r="T102"/>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cell r="M103">
            <v>1.64862</v>
          </cell>
          <cell r="N103"/>
          <cell r="O103">
            <v>1.64957</v>
          </cell>
          <cell r="P103"/>
          <cell r="Q103">
            <v>1.65245</v>
          </cell>
          <cell r="R103"/>
          <cell r="S103">
            <v>10256.17879</v>
          </cell>
          <cell r="T103"/>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cell r="M104">
            <v>1.64862</v>
          </cell>
          <cell r="N104"/>
          <cell r="O104">
            <v>1.64957</v>
          </cell>
          <cell r="P104"/>
          <cell r="Q104">
            <v>1.65245</v>
          </cell>
          <cell r="R104"/>
          <cell r="S104">
            <v>20247.469850000001</v>
          </cell>
          <cell r="T104"/>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cell r="M105">
            <v>1.64862</v>
          </cell>
          <cell r="N105"/>
          <cell r="O105">
            <v>1.64957</v>
          </cell>
          <cell r="P105"/>
          <cell r="Q105">
            <v>1.65245</v>
          </cell>
          <cell r="R105"/>
          <cell r="S105">
            <v>19911.19627</v>
          </cell>
          <cell r="T105"/>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cell r="M106">
            <v>1.64862</v>
          </cell>
          <cell r="N106"/>
          <cell r="O106">
            <v>1.64957</v>
          </cell>
          <cell r="P106"/>
          <cell r="Q106">
            <v>1.65245</v>
          </cell>
          <cell r="R106"/>
          <cell r="S106">
            <v>7632.65002</v>
          </cell>
          <cell r="T106"/>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cell r="M107">
            <v>1.64862</v>
          </cell>
          <cell r="N107"/>
          <cell r="O107">
            <v>1.64957</v>
          </cell>
          <cell r="P107"/>
          <cell r="Q107">
            <v>1.65245</v>
          </cell>
          <cell r="R107"/>
          <cell r="S107">
            <v>8526.0801599999995</v>
          </cell>
          <cell r="T107"/>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cell r="M108">
            <v>1.64862</v>
          </cell>
          <cell r="N108"/>
          <cell r="O108">
            <v>1.64957</v>
          </cell>
          <cell r="P108"/>
          <cell r="Q108">
            <v>1.65245</v>
          </cell>
          <cell r="R108"/>
          <cell r="S108">
            <v>120.03395999999999</v>
          </cell>
          <cell r="T108"/>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cell r="M109">
            <v>1.64862</v>
          </cell>
          <cell r="N109"/>
          <cell r="O109">
            <v>1.64957</v>
          </cell>
          <cell r="P109"/>
          <cell r="Q109">
            <v>1.65245</v>
          </cell>
          <cell r="R109"/>
          <cell r="S109">
            <v>3921.2638499999998</v>
          </cell>
          <cell r="T109"/>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cell r="M110">
            <v>1.64862</v>
          </cell>
          <cell r="N110"/>
          <cell r="O110">
            <v>1.64957</v>
          </cell>
          <cell r="P110"/>
          <cell r="Q110">
            <v>1.65245</v>
          </cell>
          <cell r="R110"/>
          <cell r="S110">
            <v>317.76612999999998</v>
          </cell>
          <cell r="T110"/>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cell r="M111">
            <v>1.64862</v>
          </cell>
          <cell r="N111"/>
          <cell r="O111">
            <v>1.64957</v>
          </cell>
          <cell r="P111"/>
          <cell r="Q111">
            <v>1.65245</v>
          </cell>
          <cell r="R111"/>
          <cell r="S111">
            <v>692.78966000000003</v>
          </cell>
          <cell r="T111"/>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cell r="M112">
            <v>1.64862</v>
          </cell>
          <cell r="N112"/>
          <cell r="O112">
            <v>1.64957</v>
          </cell>
          <cell r="P112"/>
          <cell r="Q112">
            <v>1.65245</v>
          </cell>
          <cell r="R112"/>
          <cell r="S112">
            <v>1756.5543500000001</v>
          </cell>
          <cell r="T112"/>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cell r="M113">
            <v>1.64862</v>
          </cell>
          <cell r="N113"/>
          <cell r="O113">
            <v>1.64957</v>
          </cell>
          <cell r="P113"/>
          <cell r="Q113">
            <v>1.65245</v>
          </cell>
          <cell r="R113"/>
          <cell r="S113">
            <v>2107.6504</v>
          </cell>
          <cell r="T113"/>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cell r="M114">
            <v>1.64862</v>
          </cell>
          <cell r="N114"/>
          <cell r="O114">
            <v>1.64957</v>
          </cell>
          <cell r="P114"/>
          <cell r="Q114">
            <v>1.65245</v>
          </cell>
          <cell r="R114"/>
          <cell r="S114">
            <v>3839.6493399999999</v>
          </cell>
          <cell r="T114"/>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cell r="M115">
            <v>1.64862</v>
          </cell>
          <cell r="N115"/>
          <cell r="O115">
            <v>1.64957</v>
          </cell>
          <cell r="P115"/>
          <cell r="Q115">
            <v>1.65245</v>
          </cell>
          <cell r="R115"/>
          <cell r="S115">
            <v>2050.5086799999999</v>
          </cell>
          <cell r="T115"/>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cell r="M116">
            <v>1.64862</v>
          </cell>
          <cell r="N116"/>
          <cell r="O116">
            <v>1.64957</v>
          </cell>
          <cell r="P116"/>
          <cell r="Q116">
            <v>1.65245</v>
          </cell>
          <cell r="R116"/>
          <cell r="S116">
            <v>866.26386000000002</v>
          </cell>
          <cell r="T116"/>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cell r="M117">
            <v>1.64862</v>
          </cell>
          <cell r="N117"/>
          <cell r="O117">
            <v>1.64957</v>
          </cell>
          <cell r="P117"/>
          <cell r="Q117">
            <v>1.65245</v>
          </cell>
          <cell r="R117"/>
          <cell r="S117">
            <v>1161.20966</v>
          </cell>
          <cell r="T117"/>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cell r="M118">
            <v>1.64862</v>
          </cell>
          <cell r="N118"/>
          <cell r="O118">
            <v>1.64957</v>
          </cell>
          <cell r="P118"/>
          <cell r="Q118">
            <v>1.65245</v>
          </cell>
          <cell r="R118"/>
          <cell r="S118">
            <v>965.44390999999996</v>
          </cell>
          <cell r="T118"/>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cell r="M119">
            <v>1.64862</v>
          </cell>
          <cell r="N119"/>
          <cell r="O119">
            <v>1.64957</v>
          </cell>
          <cell r="P119"/>
          <cell r="Q119">
            <v>1.65245</v>
          </cell>
          <cell r="R119"/>
          <cell r="S119">
            <v>3837.6333500000001</v>
          </cell>
          <cell r="T119"/>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cell r="M120">
            <v>1.64862</v>
          </cell>
          <cell r="N120"/>
          <cell r="O120">
            <v>1.64957</v>
          </cell>
          <cell r="P120"/>
          <cell r="Q120">
            <v>1.65245</v>
          </cell>
          <cell r="R120"/>
          <cell r="S120">
            <v>3441.1775499999999</v>
          </cell>
          <cell r="T120"/>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cell r="M121">
            <v>1.64862</v>
          </cell>
          <cell r="N121"/>
          <cell r="O121">
            <v>1.64957</v>
          </cell>
          <cell r="P121"/>
          <cell r="Q121">
            <v>1.65245</v>
          </cell>
          <cell r="R121"/>
          <cell r="S121">
            <v>6740.82276</v>
          </cell>
          <cell r="T121"/>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cell r="M122">
            <v>1.64862</v>
          </cell>
          <cell r="N122"/>
          <cell r="O122">
            <v>1.64957</v>
          </cell>
          <cell r="P122"/>
          <cell r="Q122">
            <v>1.65245</v>
          </cell>
          <cell r="R122"/>
          <cell r="S122">
            <v>2301.5323600000002</v>
          </cell>
          <cell r="T122"/>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cell r="M123">
            <v>1.64862</v>
          </cell>
          <cell r="N123"/>
          <cell r="O123">
            <v>1.64957</v>
          </cell>
          <cell r="P123"/>
          <cell r="Q123">
            <v>1.65245</v>
          </cell>
          <cell r="R123"/>
          <cell r="S123">
            <v>1055.4528600000001</v>
          </cell>
          <cell r="T123"/>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cell r="M124">
            <v>1.64862</v>
          </cell>
          <cell r="N124"/>
          <cell r="O124">
            <v>1.64957</v>
          </cell>
          <cell r="P124"/>
          <cell r="Q124">
            <v>1.65245</v>
          </cell>
          <cell r="R124"/>
          <cell r="S124">
            <v>566.31113000000005</v>
          </cell>
          <cell r="T124"/>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cell r="M125">
            <v>1.64862</v>
          </cell>
          <cell r="N125"/>
          <cell r="O125">
            <v>1.64957</v>
          </cell>
          <cell r="P125"/>
          <cell r="Q125">
            <v>1.65245</v>
          </cell>
          <cell r="R125"/>
          <cell r="S125">
            <v>1698.5202999999999</v>
          </cell>
          <cell r="T125"/>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cell r="M126">
            <v>1.64862</v>
          </cell>
          <cell r="N126"/>
          <cell r="O126">
            <v>1.64957</v>
          </cell>
          <cell r="P126"/>
          <cell r="Q126">
            <v>1.65245</v>
          </cell>
          <cell r="R126"/>
          <cell r="S126">
            <v>694.85522000000003</v>
          </cell>
          <cell r="T126"/>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cell r="M127">
            <v>1.64862</v>
          </cell>
          <cell r="N127"/>
          <cell r="O127">
            <v>1.64957</v>
          </cell>
          <cell r="P127"/>
          <cell r="Q127">
            <v>1.65245</v>
          </cell>
          <cell r="R127"/>
          <cell r="S127">
            <v>791.47397000000001</v>
          </cell>
          <cell r="T127"/>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cell r="M128">
            <v>1.64862</v>
          </cell>
          <cell r="N128"/>
          <cell r="O128">
            <v>1.64957</v>
          </cell>
          <cell r="P128"/>
          <cell r="Q128">
            <v>1.65245</v>
          </cell>
          <cell r="R128"/>
          <cell r="S128">
            <v>2153.7867999999999</v>
          </cell>
          <cell r="T128"/>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cell r="M129">
            <v>1.64862</v>
          </cell>
          <cell r="N129"/>
          <cell r="O129">
            <v>1.64957</v>
          </cell>
          <cell r="P129"/>
          <cell r="Q129">
            <v>1.65245</v>
          </cell>
          <cell r="R129"/>
          <cell r="S129">
            <v>2729.8474000000001</v>
          </cell>
          <cell r="T129"/>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cell r="M130">
            <v>1.64862</v>
          </cell>
          <cell r="N130"/>
          <cell r="O130">
            <v>1.64957</v>
          </cell>
          <cell r="P130"/>
          <cell r="Q130">
            <v>1.65245</v>
          </cell>
          <cell r="R130"/>
          <cell r="S130">
            <v>9270.1949199999999</v>
          </cell>
          <cell r="T130"/>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cell r="M131">
            <v>1.64862</v>
          </cell>
          <cell r="N131"/>
          <cell r="O131">
            <v>1.64957</v>
          </cell>
          <cell r="P131"/>
          <cell r="Q131">
            <v>1.65245</v>
          </cell>
          <cell r="R131"/>
          <cell r="S131">
            <v>4095.2833500000002</v>
          </cell>
          <cell r="T131"/>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cell r="M132">
            <v>1.64862</v>
          </cell>
          <cell r="N132"/>
          <cell r="O132">
            <v>1.64957</v>
          </cell>
          <cell r="P132"/>
          <cell r="Q132">
            <v>1.65245</v>
          </cell>
          <cell r="R132"/>
          <cell r="S132">
            <v>15448.14364</v>
          </cell>
          <cell r="T132"/>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cell r="M133">
            <v>1.64862</v>
          </cell>
          <cell r="N133"/>
          <cell r="O133">
            <v>1.64957</v>
          </cell>
          <cell r="P133"/>
          <cell r="Q133">
            <v>1.65245</v>
          </cell>
          <cell r="R133"/>
          <cell r="S133">
            <v>5037.9730300000001</v>
          </cell>
          <cell r="T133"/>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cell r="M134">
            <v>1.64862</v>
          </cell>
          <cell r="N134"/>
          <cell r="O134">
            <v>1.64957</v>
          </cell>
          <cell r="P134"/>
          <cell r="Q134">
            <v>1.65245</v>
          </cell>
          <cell r="R134"/>
          <cell r="S134">
            <v>2401.8360699999998</v>
          </cell>
          <cell r="T134"/>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cell r="M135">
            <v>1.64862</v>
          </cell>
          <cell r="N135"/>
          <cell r="O135">
            <v>1.64957</v>
          </cell>
          <cell r="P135"/>
          <cell r="Q135">
            <v>1.65245</v>
          </cell>
          <cell r="R135"/>
          <cell r="S135">
            <v>4847.5116399999997</v>
          </cell>
          <cell r="T135"/>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cell r="M136">
            <v>1.64862</v>
          </cell>
          <cell r="N136"/>
          <cell r="O136">
            <v>1.64957</v>
          </cell>
          <cell r="P136"/>
          <cell r="Q136">
            <v>1.65245</v>
          </cell>
          <cell r="R136"/>
          <cell r="S136">
            <v>3458.9579100000001</v>
          </cell>
          <cell r="T136"/>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cell r="M137">
            <v>1.64862</v>
          </cell>
          <cell r="N137"/>
          <cell r="O137">
            <v>1.64957</v>
          </cell>
          <cell r="P137"/>
          <cell r="Q137">
            <v>1.65245</v>
          </cell>
          <cell r="R137"/>
          <cell r="S137">
            <v>1984.1462799999999</v>
          </cell>
          <cell r="T137"/>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cell r="M138">
            <v>1.64862</v>
          </cell>
          <cell r="N138"/>
          <cell r="O138">
            <v>1.64957</v>
          </cell>
          <cell r="P138"/>
          <cell r="Q138">
            <v>1.65245</v>
          </cell>
          <cell r="R138"/>
          <cell r="S138">
            <v>1558.26035</v>
          </cell>
          <cell r="T138"/>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cell r="M139">
            <v>1.64862</v>
          </cell>
          <cell r="N139"/>
          <cell r="O139">
            <v>1.64957</v>
          </cell>
          <cell r="P139"/>
          <cell r="Q139">
            <v>1.65245</v>
          </cell>
          <cell r="R139"/>
          <cell r="S139">
            <v>1311.6321800000001</v>
          </cell>
          <cell r="T139"/>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cell r="M140">
            <v>1.64862</v>
          </cell>
          <cell r="N140"/>
          <cell r="O140">
            <v>1.64957</v>
          </cell>
          <cell r="P140"/>
          <cell r="Q140">
            <v>1.65245</v>
          </cell>
          <cell r="R140"/>
          <cell r="S140">
            <v>5543.1104699999996</v>
          </cell>
          <cell r="T140"/>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cell r="M141">
            <v>1.64862</v>
          </cell>
          <cell r="N141"/>
          <cell r="O141">
            <v>1.64957</v>
          </cell>
          <cell r="P141"/>
          <cell r="Q141">
            <v>1.65245</v>
          </cell>
          <cell r="R141"/>
          <cell r="S141">
            <v>12885.243259999999</v>
          </cell>
          <cell r="T141"/>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cell r="M142">
            <v>1.64862</v>
          </cell>
          <cell r="N142"/>
          <cell r="O142">
            <v>1.64957</v>
          </cell>
          <cell r="P142"/>
          <cell r="Q142">
            <v>1.65245</v>
          </cell>
          <cell r="R142"/>
          <cell r="S142">
            <v>6504.0266700000002</v>
          </cell>
          <cell r="T142"/>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cell r="M143">
            <v>1.64862</v>
          </cell>
          <cell r="N143"/>
          <cell r="O143">
            <v>1.64957</v>
          </cell>
          <cell r="P143"/>
          <cell r="Q143">
            <v>1.65245</v>
          </cell>
          <cell r="R143"/>
          <cell r="S143">
            <v>2710.018</v>
          </cell>
          <cell r="T143"/>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cell r="M144">
            <v>1.64862</v>
          </cell>
          <cell r="N144"/>
          <cell r="O144">
            <v>1.64957</v>
          </cell>
          <cell r="P144"/>
          <cell r="Q144">
            <v>1.65245</v>
          </cell>
          <cell r="R144"/>
          <cell r="S144">
            <v>7265.2608099999998</v>
          </cell>
          <cell r="T144"/>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cell r="M145">
            <v>1.64862</v>
          </cell>
          <cell r="N145"/>
          <cell r="O145">
            <v>1.64957</v>
          </cell>
          <cell r="P145"/>
          <cell r="Q145">
            <v>1.65245</v>
          </cell>
          <cell r="R145"/>
          <cell r="S145">
            <v>5715.8245500000003</v>
          </cell>
          <cell r="T145"/>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cell r="M146">
            <v>1.64862</v>
          </cell>
          <cell r="N146"/>
          <cell r="O146">
            <v>1.64957</v>
          </cell>
          <cell r="P146"/>
          <cell r="Q146">
            <v>1.65245</v>
          </cell>
          <cell r="R146"/>
          <cell r="S146">
            <v>1409.5398499999999</v>
          </cell>
          <cell r="T146"/>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cell r="M147">
            <v>1.64862</v>
          </cell>
          <cell r="N147"/>
          <cell r="O147">
            <v>1.64957</v>
          </cell>
          <cell r="P147"/>
          <cell r="Q147">
            <v>1.65245</v>
          </cell>
          <cell r="R147"/>
          <cell r="S147">
            <v>4627.6862199999996</v>
          </cell>
          <cell r="T147"/>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cell r="M148">
            <v>1.64862</v>
          </cell>
          <cell r="N148"/>
          <cell r="O148">
            <v>1.64957</v>
          </cell>
          <cell r="P148"/>
          <cell r="Q148">
            <v>1.65245</v>
          </cell>
          <cell r="R148"/>
          <cell r="S148">
            <v>1.65245</v>
          </cell>
          <cell r="T148"/>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cell r="M149">
            <v>1.64862</v>
          </cell>
          <cell r="N149"/>
          <cell r="O149">
            <v>1.64957</v>
          </cell>
          <cell r="P149"/>
          <cell r="Q149">
            <v>1.65245</v>
          </cell>
          <cell r="R149"/>
          <cell r="S149">
            <v>213.16605000000001</v>
          </cell>
          <cell r="T149"/>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cell r="M150">
            <v>1.64862</v>
          </cell>
          <cell r="N150"/>
          <cell r="O150">
            <v>1.64957</v>
          </cell>
          <cell r="P150"/>
          <cell r="Q150">
            <v>1.65245</v>
          </cell>
          <cell r="R150"/>
          <cell r="S150">
            <v>110.71415</v>
          </cell>
          <cell r="T150"/>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cell r="M151">
            <v>1.64862</v>
          </cell>
          <cell r="N151"/>
          <cell r="O151">
            <v>1.64957</v>
          </cell>
          <cell r="P151"/>
          <cell r="Q151">
            <v>1.65245</v>
          </cell>
          <cell r="R151"/>
          <cell r="S151">
            <v>2370.1090300000001</v>
          </cell>
          <cell r="T151"/>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cell r="M152">
            <v>1.64862</v>
          </cell>
          <cell r="N152"/>
          <cell r="O152">
            <v>1.64957</v>
          </cell>
          <cell r="P152"/>
          <cell r="Q152">
            <v>1.65245</v>
          </cell>
          <cell r="R152"/>
          <cell r="S152">
            <v>649.82596000000001</v>
          </cell>
          <cell r="T152"/>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cell r="M153">
            <v>1.64862</v>
          </cell>
          <cell r="N153"/>
          <cell r="O153">
            <v>1.64957</v>
          </cell>
          <cell r="P153"/>
          <cell r="Q153">
            <v>1.65245</v>
          </cell>
          <cell r="R153"/>
          <cell r="S153">
            <v>3953.85016</v>
          </cell>
          <cell r="T153"/>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cell r="M154">
            <v>1.64862</v>
          </cell>
          <cell r="N154"/>
          <cell r="O154">
            <v>1.64957</v>
          </cell>
          <cell r="P154"/>
          <cell r="Q154">
            <v>1.65245</v>
          </cell>
          <cell r="R154"/>
          <cell r="S154">
            <v>505.18700999999999</v>
          </cell>
          <cell r="T154"/>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cell r="M155">
            <v>1.64862</v>
          </cell>
          <cell r="N155"/>
          <cell r="O155">
            <v>1.64957</v>
          </cell>
          <cell r="P155"/>
          <cell r="Q155">
            <v>1.65245</v>
          </cell>
          <cell r="R155"/>
          <cell r="S155">
            <v>5485.8035099999997</v>
          </cell>
          <cell r="T155"/>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cell r="M156">
            <v>1.64862</v>
          </cell>
          <cell r="N156"/>
          <cell r="O156">
            <v>1.64957</v>
          </cell>
          <cell r="P156"/>
          <cell r="Q156">
            <v>1.65245</v>
          </cell>
          <cell r="R156"/>
          <cell r="S156">
            <v>4120.7971799999996</v>
          </cell>
          <cell r="T156"/>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cell r="M157">
            <v>1.64862</v>
          </cell>
          <cell r="N157"/>
          <cell r="O157">
            <v>1.64957</v>
          </cell>
          <cell r="P157"/>
          <cell r="Q157">
            <v>1.65245</v>
          </cell>
          <cell r="R157"/>
          <cell r="S157">
            <v>5208.3406299999997</v>
          </cell>
          <cell r="T157"/>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cell r="M158">
            <v>1.64862</v>
          </cell>
          <cell r="N158"/>
          <cell r="O158">
            <v>1.64957</v>
          </cell>
          <cell r="P158"/>
          <cell r="Q158">
            <v>1.65245</v>
          </cell>
          <cell r="R158"/>
          <cell r="S158">
            <v>3382.5651499999999</v>
          </cell>
          <cell r="T158"/>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cell r="M159">
            <v>1.64862</v>
          </cell>
          <cell r="N159"/>
          <cell r="O159">
            <v>1.64957</v>
          </cell>
          <cell r="P159"/>
          <cell r="Q159">
            <v>1.65245</v>
          </cell>
          <cell r="R159"/>
          <cell r="S159">
            <v>3674.0408000000002</v>
          </cell>
          <cell r="T159"/>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cell r="M160">
            <v>1.64862</v>
          </cell>
          <cell r="N160"/>
          <cell r="O160">
            <v>1.64957</v>
          </cell>
          <cell r="P160"/>
          <cell r="Q160">
            <v>1.65245</v>
          </cell>
          <cell r="R160"/>
          <cell r="S160">
            <v>5284.1219799999999</v>
          </cell>
          <cell r="T160"/>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cell r="M161">
            <v>1.64862</v>
          </cell>
          <cell r="N161"/>
          <cell r="O161">
            <v>1.64957</v>
          </cell>
          <cell r="P161"/>
          <cell r="Q161">
            <v>1.65245</v>
          </cell>
          <cell r="R161"/>
          <cell r="S161">
            <v>2927.9431</v>
          </cell>
          <cell r="T161"/>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cell r="M162">
            <v>1.64862</v>
          </cell>
          <cell r="N162"/>
          <cell r="O162">
            <v>1.64957</v>
          </cell>
          <cell r="P162"/>
          <cell r="Q162">
            <v>1.65245</v>
          </cell>
          <cell r="R162"/>
          <cell r="S162">
            <v>913.88747000000001</v>
          </cell>
          <cell r="T162"/>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cell r="M163">
            <v>1.64862</v>
          </cell>
          <cell r="N163"/>
          <cell r="O163">
            <v>1.64957</v>
          </cell>
          <cell r="P163"/>
          <cell r="Q163">
            <v>1.65245</v>
          </cell>
          <cell r="R163"/>
          <cell r="S163">
            <v>2466.3477200000002</v>
          </cell>
          <cell r="T163"/>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cell r="M164">
            <v>1.64862</v>
          </cell>
          <cell r="N164"/>
          <cell r="O164">
            <v>1.64957</v>
          </cell>
          <cell r="P164"/>
          <cell r="Q164">
            <v>1.65245</v>
          </cell>
          <cell r="R164"/>
          <cell r="S164">
            <v>1644.94787</v>
          </cell>
          <cell r="T164"/>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cell r="M165">
            <v>1.64862</v>
          </cell>
          <cell r="N165"/>
          <cell r="O165">
            <v>1.64957</v>
          </cell>
          <cell r="P165"/>
          <cell r="Q165">
            <v>1.65245</v>
          </cell>
          <cell r="R165"/>
          <cell r="S165">
            <v>2186.53836</v>
          </cell>
          <cell r="T165"/>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cell r="M166">
            <v>1.64862</v>
          </cell>
          <cell r="N166"/>
          <cell r="O166">
            <v>1.64957</v>
          </cell>
          <cell r="P166"/>
          <cell r="Q166">
            <v>1.65245</v>
          </cell>
          <cell r="R166"/>
          <cell r="S166">
            <v>1162.08546</v>
          </cell>
          <cell r="T166"/>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cell r="M167">
            <v>1.64862</v>
          </cell>
          <cell r="N167"/>
          <cell r="O167">
            <v>1.64957</v>
          </cell>
          <cell r="P167"/>
          <cell r="Q167">
            <v>1.65245</v>
          </cell>
          <cell r="R167"/>
          <cell r="S167">
            <v>4917.3276599999999</v>
          </cell>
          <cell r="T167"/>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cell r="M168">
            <v>1.64862</v>
          </cell>
          <cell r="N168"/>
          <cell r="O168">
            <v>1.64957</v>
          </cell>
          <cell r="P168"/>
          <cell r="Q168">
            <v>1.65245</v>
          </cell>
          <cell r="R168"/>
          <cell r="S168">
            <v>1517.87447</v>
          </cell>
          <cell r="T168"/>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cell r="M169">
            <v>1.64862</v>
          </cell>
          <cell r="N169"/>
          <cell r="O169">
            <v>1.64957</v>
          </cell>
          <cell r="P169"/>
          <cell r="Q169">
            <v>1.65245</v>
          </cell>
          <cell r="R169"/>
          <cell r="S169">
            <v>328.63925</v>
          </cell>
          <cell r="T169"/>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cell r="M170">
            <v>1.64862</v>
          </cell>
          <cell r="N170"/>
          <cell r="O170">
            <v>1.64957</v>
          </cell>
          <cell r="P170"/>
          <cell r="Q170">
            <v>1.65245</v>
          </cell>
          <cell r="R170"/>
          <cell r="S170">
            <v>8530.3600100000003</v>
          </cell>
          <cell r="T170"/>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cell r="M171">
            <v>1.64862</v>
          </cell>
          <cell r="N171"/>
          <cell r="O171">
            <v>1.64957</v>
          </cell>
          <cell r="P171"/>
          <cell r="Q171">
            <v>1.65245</v>
          </cell>
          <cell r="R171"/>
          <cell r="S171">
            <v>5691.1038900000003</v>
          </cell>
          <cell r="T171"/>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cell r="M172">
            <v>1.64862</v>
          </cell>
          <cell r="N172"/>
          <cell r="O172">
            <v>1.64957</v>
          </cell>
          <cell r="P172"/>
          <cell r="Q172">
            <v>1.65245</v>
          </cell>
          <cell r="R172"/>
          <cell r="S172">
            <v>2449.1291900000001</v>
          </cell>
          <cell r="T172"/>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cell r="M173">
            <v>1.64862</v>
          </cell>
          <cell r="N173"/>
          <cell r="O173">
            <v>1.64957</v>
          </cell>
          <cell r="P173"/>
          <cell r="Q173">
            <v>1.65245</v>
          </cell>
          <cell r="R173"/>
          <cell r="S173">
            <v>2613.99413</v>
          </cell>
          <cell r="T173"/>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cell r="M174">
            <v>1.64862</v>
          </cell>
          <cell r="N174"/>
          <cell r="O174">
            <v>1.64957</v>
          </cell>
          <cell r="P174"/>
          <cell r="Q174">
            <v>1.65245</v>
          </cell>
          <cell r="R174"/>
          <cell r="S174">
            <v>1985.6334899999999</v>
          </cell>
          <cell r="T174"/>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cell r="M175">
            <v>1.64862</v>
          </cell>
          <cell r="N175"/>
          <cell r="O175">
            <v>1.64957</v>
          </cell>
          <cell r="P175"/>
          <cell r="Q175">
            <v>1.65245</v>
          </cell>
          <cell r="R175"/>
          <cell r="S175">
            <v>4181.4421000000002</v>
          </cell>
          <cell r="T175"/>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cell r="M176">
            <v>1.64862</v>
          </cell>
          <cell r="N176"/>
          <cell r="O176">
            <v>1.64957</v>
          </cell>
          <cell r="P176"/>
          <cell r="Q176">
            <v>1.65245</v>
          </cell>
          <cell r="R176"/>
          <cell r="S176">
            <v>1812.53935</v>
          </cell>
          <cell r="T176"/>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cell r="M177">
            <v>1.64862</v>
          </cell>
          <cell r="N177"/>
          <cell r="O177">
            <v>1.64957</v>
          </cell>
          <cell r="P177"/>
          <cell r="Q177">
            <v>1.65245</v>
          </cell>
          <cell r="R177"/>
          <cell r="S177">
            <v>3702.5290399999999</v>
          </cell>
          <cell r="T177"/>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cell r="M178">
            <v>1.64862</v>
          </cell>
          <cell r="N178"/>
          <cell r="O178">
            <v>1.64957</v>
          </cell>
          <cell r="P178"/>
          <cell r="Q178">
            <v>1.65245</v>
          </cell>
          <cell r="R178"/>
          <cell r="S178">
            <v>1238.8582799999999</v>
          </cell>
          <cell r="T178"/>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cell r="M179">
            <v>1.64862</v>
          </cell>
          <cell r="N179"/>
          <cell r="O179">
            <v>1.64957</v>
          </cell>
          <cell r="P179"/>
          <cell r="Q179">
            <v>1.65245</v>
          </cell>
          <cell r="R179"/>
          <cell r="S179">
            <v>3189.8729499999999</v>
          </cell>
          <cell r="T179"/>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cell r="M180">
            <v>1.64862</v>
          </cell>
          <cell r="N180"/>
          <cell r="O180">
            <v>1.64957</v>
          </cell>
          <cell r="P180"/>
          <cell r="Q180">
            <v>1.65245</v>
          </cell>
          <cell r="R180"/>
          <cell r="S180">
            <v>3928.5015800000001</v>
          </cell>
          <cell r="T180"/>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cell r="M181">
            <v>1.64862</v>
          </cell>
          <cell r="N181"/>
          <cell r="O181">
            <v>1.64957</v>
          </cell>
          <cell r="P181"/>
          <cell r="Q181">
            <v>1.65245</v>
          </cell>
          <cell r="R181"/>
          <cell r="S181">
            <v>1430.3937599999999</v>
          </cell>
          <cell r="T181"/>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cell r="M182">
            <v>1.64862</v>
          </cell>
          <cell r="N182"/>
          <cell r="O182">
            <v>1.64957</v>
          </cell>
          <cell r="P182"/>
          <cell r="Q182">
            <v>1.65245</v>
          </cell>
          <cell r="R182"/>
          <cell r="S182">
            <v>2455.0780100000002</v>
          </cell>
          <cell r="T182"/>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cell r="M183">
            <v>1.64862</v>
          </cell>
          <cell r="N183"/>
          <cell r="O183">
            <v>1.64957</v>
          </cell>
          <cell r="P183"/>
          <cell r="Q183">
            <v>1.65245</v>
          </cell>
          <cell r="R183"/>
          <cell r="S183">
            <v>2582.8784900000001</v>
          </cell>
          <cell r="T183"/>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cell r="M184">
            <v>1.64862</v>
          </cell>
          <cell r="N184"/>
          <cell r="O184">
            <v>1.64957</v>
          </cell>
          <cell r="P184"/>
          <cell r="Q184">
            <v>1.65245</v>
          </cell>
          <cell r="R184"/>
          <cell r="S184">
            <v>1414.5632900000001</v>
          </cell>
          <cell r="T184"/>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cell r="M185">
            <v>1.64862</v>
          </cell>
          <cell r="N185"/>
          <cell r="O185">
            <v>1.64957</v>
          </cell>
          <cell r="P185"/>
          <cell r="Q185">
            <v>1.65245</v>
          </cell>
          <cell r="R185"/>
          <cell r="S185">
            <v>3127.0468000000001</v>
          </cell>
          <cell r="T185"/>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cell r="M186">
            <v>1.64862</v>
          </cell>
          <cell r="N186"/>
          <cell r="O186">
            <v>1.64957</v>
          </cell>
          <cell r="P186"/>
          <cell r="Q186">
            <v>1.65245</v>
          </cell>
          <cell r="R186"/>
          <cell r="S186">
            <v>416.41739999999999</v>
          </cell>
          <cell r="T186"/>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cell r="M187">
            <v>1.64862</v>
          </cell>
          <cell r="N187"/>
          <cell r="O187">
            <v>1.64957</v>
          </cell>
          <cell r="P187"/>
          <cell r="Q187">
            <v>1.65245</v>
          </cell>
          <cell r="R187"/>
          <cell r="S187">
            <v>273.57961999999998</v>
          </cell>
          <cell r="T187"/>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cell r="M188">
            <v>1.64862</v>
          </cell>
          <cell r="N188"/>
          <cell r="O188">
            <v>1.64957</v>
          </cell>
          <cell r="P188"/>
          <cell r="Q188">
            <v>1.65245</v>
          </cell>
          <cell r="R188"/>
          <cell r="S188">
            <v>1560.6894500000001</v>
          </cell>
          <cell r="T188"/>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cell r="M189">
            <v>1.64862</v>
          </cell>
          <cell r="N189"/>
          <cell r="O189">
            <v>1.64957</v>
          </cell>
          <cell r="P189"/>
          <cell r="Q189">
            <v>1.65245</v>
          </cell>
          <cell r="R189"/>
          <cell r="S189">
            <v>1293.2734599999999</v>
          </cell>
          <cell r="T189"/>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cell r="M190">
            <v>1.64862</v>
          </cell>
          <cell r="N190"/>
          <cell r="O190">
            <v>1.64957</v>
          </cell>
          <cell r="P190"/>
          <cell r="Q190">
            <v>1.65245</v>
          </cell>
          <cell r="R190"/>
          <cell r="S190">
            <v>1328.2558300000001</v>
          </cell>
          <cell r="T190"/>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cell r="M191">
            <v>1.64862</v>
          </cell>
          <cell r="N191"/>
          <cell r="O191">
            <v>1.64957</v>
          </cell>
          <cell r="P191"/>
          <cell r="Q191">
            <v>1.65245</v>
          </cell>
          <cell r="R191"/>
          <cell r="S191">
            <v>4247.16003</v>
          </cell>
          <cell r="T191"/>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cell r="M192">
            <v>1.64862</v>
          </cell>
          <cell r="N192"/>
          <cell r="O192">
            <v>1.64957</v>
          </cell>
          <cell r="P192"/>
          <cell r="Q192">
            <v>1.65245</v>
          </cell>
          <cell r="R192"/>
          <cell r="S192">
            <v>2730.64057</v>
          </cell>
          <cell r="T192"/>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cell r="M193">
            <v>1.64862</v>
          </cell>
          <cell r="N193"/>
          <cell r="O193">
            <v>1.64957</v>
          </cell>
          <cell r="P193"/>
          <cell r="Q193">
            <v>1.65245</v>
          </cell>
          <cell r="R193"/>
          <cell r="S193">
            <v>2020.59933</v>
          </cell>
          <cell r="T193"/>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cell r="M194">
            <v>1.64862</v>
          </cell>
          <cell r="N194"/>
          <cell r="O194">
            <v>1.64957</v>
          </cell>
          <cell r="P194"/>
          <cell r="Q194">
            <v>1.65245</v>
          </cell>
          <cell r="R194"/>
          <cell r="S194">
            <v>3815.9201600000001</v>
          </cell>
          <cell r="T194"/>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cell r="M195">
            <v>1.64862</v>
          </cell>
          <cell r="N195"/>
          <cell r="O195">
            <v>1.64957</v>
          </cell>
          <cell r="P195"/>
          <cell r="Q195">
            <v>1.65245</v>
          </cell>
          <cell r="R195"/>
          <cell r="S195">
            <v>3848.2255599999999</v>
          </cell>
          <cell r="T195"/>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cell r="M196">
            <v>1.64862</v>
          </cell>
          <cell r="N196"/>
          <cell r="O196">
            <v>1.64957</v>
          </cell>
          <cell r="P196"/>
          <cell r="Q196">
            <v>1.65245</v>
          </cell>
          <cell r="R196"/>
          <cell r="S196">
            <v>2447.6419799999999</v>
          </cell>
          <cell r="T196"/>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cell r="M197">
            <v>1.64862</v>
          </cell>
          <cell r="N197"/>
          <cell r="O197">
            <v>1.64957</v>
          </cell>
          <cell r="P197"/>
          <cell r="Q197">
            <v>1.65245</v>
          </cell>
          <cell r="R197"/>
          <cell r="S197">
            <v>1765.0479399999999</v>
          </cell>
          <cell r="T197"/>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cell r="M198">
            <v>1.64862</v>
          </cell>
          <cell r="N198"/>
          <cell r="O198">
            <v>1.64957</v>
          </cell>
          <cell r="P198"/>
          <cell r="Q198">
            <v>1.65245</v>
          </cell>
          <cell r="R198"/>
          <cell r="S198">
            <v>1936.3409099999999</v>
          </cell>
          <cell r="T198"/>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cell r="M199">
            <v>1.64862</v>
          </cell>
          <cell r="N199"/>
          <cell r="O199">
            <v>1.64957</v>
          </cell>
          <cell r="P199"/>
          <cell r="Q199">
            <v>1.65245</v>
          </cell>
          <cell r="R199"/>
          <cell r="S199">
            <v>653.95708000000002</v>
          </cell>
          <cell r="T199"/>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cell r="M200">
            <v>1.64862</v>
          </cell>
          <cell r="N200"/>
          <cell r="O200">
            <v>1.64957</v>
          </cell>
          <cell r="P200"/>
          <cell r="Q200">
            <v>1.65245</v>
          </cell>
          <cell r="R200"/>
          <cell r="S200">
            <v>4378.6785300000001</v>
          </cell>
          <cell r="T200"/>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cell r="M201">
            <v>1.64862</v>
          </cell>
          <cell r="N201"/>
          <cell r="O201">
            <v>1.64957</v>
          </cell>
          <cell r="P201"/>
          <cell r="Q201">
            <v>1.65245</v>
          </cell>
          <cell r="R201"/>
          <cell r="S201">
            <v>1626.22561</v>
          </cell>
          <cell r="T201"/>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cell r="M202">
            <v>1.64862</v>
          </cell>
          <cell r="N202"/>
          <cell r="O202">
            <v>1.64957</v>
          </cell>
          <cell r="P202"/>
          <cell r="Q202">
            <v>1.65245</v>
          </cell>
          <cell r="R202"/>
          <cell r="S202">
            <v>670.89469999999994</v>
          </cell>
          <cell r="T202"/>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cell r="M203">
            <v>1.64862</v>
          </cell>
          <cell r="N203"/>
          <cell r="O203">
            <v>1.64957</v>
          </cell>
          <cell r="P203"/>
          <cell r="Q203">
            <v>1.65245</v>
          </cell>
          <cell r="R203"/>
          <cell r="S203">
            <v>2349.2881600000001</v>
          </cell>
          <cell r="T203"/>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cell r="M204">
            <v>1.64862</v>
          </cell>
          <cell r="N204"/>
          <cell r="O204">
            <v>1.64957</v>
          </cell>
          <cell r="P204"/>
          <cell r="Q204">
            <v>1.65245</v>
          </cell>
          <cell r="R204"/>
          <cell r="S204">
            <v>7882.9961999999996</v>
          </cell>
          <cell r="T204"/>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cell r="M205">
            <v>1.64862</v>
          </cell>
          <cell r="N205"/>
          <cell r="O205">
            <v>1.64957</v>
          </cell>
          <cell r="P205"/>
          <cell r="Q205">
            <v>1.65245</v>
          </cell>
          <cell r="R205"/>
          <cell r="S205">
            <v>4841.6785</v>
          </cell>
          <cell r="T205"/>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cell r="M206">
            <v>1.64862</v>
          </cell>
          <cell r="N206"/>
          <cell r="O206">
            <v>1.64957</v>
          </cell>
          <cell r="P206"/>
          <cell r="Q206">
            <v>1.65245</v>
          </cell>
          <cell r="R206"/>
          <cell r="S206">
            <v>2250.05854</v>
          </cell>
          <cell r="T206"/>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cell r="M207">
            <v>1.64862</v>
          </cell>
          <cell r="N207"/>
          <cell r="O207">
            <v>1.64957</v>
          </cell>
          <cell r="P207"/>
          <cell r="Q207">
            <v>1.65245</v>
          </cell>
          <cell r="R207"/>
          <cell r="S207">
            <v>5550.8108899999997</v>
          </cell>
          <cell r="T207"/>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cell r="M208">
            <v>1.64862</v>
          </cell>
          <cell r="N208"/>
          <cell r="O208">
            <v>1.64957</v>
          </cell>
          <cell r="P208"/>
          <cell r="Q208">
            <v>1.65245</v>
          </cell>
          <cell r="R208"/>
          <cell r="S208">
            <v>3195.8052499999999</v>
          </cell>
          <cell r="T208"/>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cell r="M209">
            <v>1.64862</v>
          </cell>
          <cell r="N209"/>
          <cell r="O209">
            <v>1.64957</v>
          </cell>
          <cell r="P209"/>
          <cell r="Q209">
            <v>1.65245</v>
          </cell>
          <cell r="R209"/>
          <cell r="S209">
            <v>8971.1510500000004</v>
          </cell>
          <cell r="T209"/>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cell r="M210">
            <v>1.64862</v>
          </cell>
          <cell r="N210"/>
          <cell r="O210">
            <v>1.64957</v>
          </cell>
          <cell r="P210"/>
          <cell r="Q210">
            <v>1.65245</v>
          </cell>
          <cell r="R210"/>
          <cell r="S210">
            <v>3271.5535500000001</v>
          </cell>
          <cell r="T210"/>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cell r="M211">
            <v>1.64862</v>
          </cell>
          <cell r="N211"/>
          <cell r="O211">
            <v>1.64957</v>
          </cell>
          <cell r="P211"/>
          <cell r="Q211">
            <v>1.65245</v>
          </cell>
          <cell r="R211"/>
          <cell r="S211">
            <v>5259.1699900000003</v>
          </cell>
          <cell r="T211"/>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cell r="M212">
            <v>1.64862</v>
          </cell>
          <cell r="N212"/>
          <cell r="O212">
            <v>1.64957</v>
          </cell>
          <cell r="P212"/>
          <cell r="Q212">
            <v>1.65245</v>
          </cell>
          <cell r="R212"/>
          <cell r="S212">
            <v>8515.0748500000009</v>
          </cell>
          <cell r="T212"/>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cell r="M213">
            <v>1.64862</v>
          </cell>
          <cell r="N213"/>
          <cell r="O213">
            <v>1.64957</v>
          </cell>
          <cell r="P213"/>
          <cell r="Q213">
            <v>1.65245</v>
          </cell>
          <cell r="R213"/>
          <cell r="S213">
            <v>3071.8715000000002</v>
          </cell>
          <cell r="T213"/>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cell r="M214">
            <v>1.64862</v>
          </cell>
          <cell r="N214"/>
          <cell r="O214">
            <v>1.64957</v>
          </cell>
          <cell r="P214"/>
          <cell r="Q214">
            <v>1.65245</v>
          </cell>
          <cell r="R214"/>
          <cell r="S214">
            <v>12716.428970000001</v>
          </cell>
          <cell r="T214"/>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cell r="M215">
            <v>1.64862</v>
          </cell>
          <cell r="N215"/>
          <cell r="O215">
            <v>1.64957</v>
          </cell>
          <cell r="P215"/>
          <cell r="Q215">
            <v>1.65245</v>
          </cell>
          <cell r="R215"/>
          <cell r="S215">
            <v>1541.73585</v>
          </cell>
          <cell r="T215"/>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cell r="M216">
            <v>1.64862</v>
          </cell>
          <cell r="N216"/>
          <cell r="O216">
            <v>1.64957</v>
          </cell>
          <cell r="P216"/>
          <cell r="Q216">
            <v>1.65245</v>
          </cell>
          <cell r="R216"/>
          <cell r="S216">
            <v>4627.9340899999997</v>
          </cell>
          <cell r="T216"/>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cell r="M217">
            <v>1.32908</v>
          </cell>
          <cell r="N217"/>
          <cell r="O217">
            <v>1.3140099999999999</v>
          </cell>
          <cell r="P217"/>
          <cell r="Q217">
            <v>1.32369</v>
          </cell>
          <cell r="R217"/>
          <cell r="S217">
            <v>70.155569999999997</v>
          </cell>
          <cell r="T217"/>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cell r="M218">
            <v>1.32908</v>
          </cell>
          <cell r="N218"/>
          <cell r="O218">
            <v>1.3140099999999999</v>
          </cell>
          <cell r="P218"/>
          <cell r="Q218">
            <v>1.32369</v>
          </cell>
          <cell r="R218"/>
          <cell r="S218">
            <v>39.220930000000003</v>
          </cell>
          <cell r="T218"/>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cell r="M219">
            <v>1.32908</v>
          </cell>
          <cell r="N219"/>
          <cell r="O219">
            <v>1.3277300000000001</v>
          </cell>
          <cell r="P219"/>
          <cell r="Q219">
            <v>1.3277300000000001</v>
          </cell>
          <cell r="R219"/>
          <cell r="S219">
            <v>875.96986000000004</v>
          </cell>
          <cell r="T219"/>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cell r="M220">
            <v>1.32908</v>
          </cell>
          <cell r="N220"/>
          <cell r="O220">
            <v>1.3277300000000001</v>
          </cell>
          <cell r="P220"/>
          <cell r="Q220">
            <v>1.3277300000000001</v>
          </cell>
          <cell r="R220"/>
          <cell r="S220">
            <v>1156.0677800000001</v>
          </cell>
          <cell r="T220"/>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cell r="M221">
            <v>1.32908</v>
          </cell>
          <cell r="N221"/>
          <cell r="O221">
            <v>1.3277300000000001</v>
          </cell>
          <cell r="P221"/>
          <cell r="Q221">
            <v>1.3277300000000001</v>
          </cell>
          <cell r="R221"/>
          <cell r="S221">
            <v>507.77706000000001</v>
          </cell>
          <cell r="T221"/>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cell r="M222">
            <v>1.32908</v>
          </cell>
          <cell r="N222"/>
          <cell r="O222">
            <v>1.3140099999999999</v>
          </cell>
          <cell r="P222"/>
          <cell r="Q222">
            <v>1.32369</v>
          </cell>
          <cell r="R222"/>
          <cell r="S222">
            <v>779.69312000000002</v>
          </cell>
          <cell r="T222"/>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cell r="M223">
            <v>1.32908</v>
          </cell>
          <cell r="N223"/>
          <cell r="O223">
            <v>1.3140099999999999</v>
          </cell>
          <cell r="P223"/>
          <cell r="Q223">
            <v>1.32369</v>
          </cell>
          <cell r="R223"/>
          <cell r="S223">
            <v>1043.5707199999999</v>
          </cell>
          <cell r="T223"/>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cell r="M224">
            <v>1.32908</v>
          </cell>
          <cell r="N224"/>
          <cell r="O224">
            <v>1.3140099999999999</v>
          </cell>
          <cell r="P224"/>
          <cell r="Q224">
            <v>1.32369</v>
          </cell>
          <cell r="R224"/>
          <cell r="S224">
            <v>479.66554000000002</v>
          </cell>
          <cell r="T224"/>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cell r="M225">
            <v>1.32908</v>
          </cell>
          <cell r="N225"/>
          <cell r="O225">
            <v>1.3140099999999999</v>
          </cell>
          <cell r="P225"/>
          <cell r="Q225">
            <v>1.32369</v>
          </cell>
          <cell r="R225"/>
          <cell r="S225">
            <v>683.97708999999998</v>
          </cell>
          <cell r="T225"/>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cell r="M226">
            <v>1.32908</v>
          </cell>
          <cell r="N226"/>
          <cell r="O226">
            <v>1.3140099999999999</v>
          </cell>
          <cell r="P226"/>
          <cell r="Q226">
            <v>1.32369</v>
          </cell>
          <cell r="R226"/>
          <cell r="S226">
            <v>567.91594999999995</v>
          </cell>
          <cell r="T226"/>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cell r="M227">
            <v>1.32908</v>
          </cell>
          <cell r="N227"/>
          <cell r="O227">
            <v>1.3140099999999999</v>
          </cell>
          <cell r="P227"/>
          <cell r="Q227">
            <v>1.32369</v>
          </cell>
          <cell r="R227"/>
          <cell r="S227">
            <v>317.72530999999998</v>
          </cell>
          <cell r="T227"/>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cell r="M228">
            <v>1.34981</v>
          </cell>
          <cell r="N228"/>
          <cell r="O228">
            <v>1.3459700000000001</v>
          </cell>
          <cell r="P228"/>
          <cell r="Q228">
            <v>1.3459700000000001</v>
          </cell>
          <cell r="R228"/>
          <cell r="S228">
            <v>4559.2983899999999</v>
          </cell>
          <cell r="T228"/>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cell r="M229">
            <v>1.34981</v>
          </cell>
          <cell r="N229"/>
          <cell r="O229">
            <v>1.3459700000000001</v>
          </cell>
          <cell r="P229"/>
          <cell r="Q229">
            <v>1.3459700000000001</v>
          </cell>
          <cell r="R229"/>
          <cell r="S229">
            <v>544.16220999999996</v>
          </cell>
          <cell r="T229"/>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cell r="M230">
            <v>1.34981</v>
          </cell>
          <cell r="N230"/>
          <cell r="O230">
            <v>1.3459700000000001</v>
          </cell>
          <cell r="P230"/>
          <cell r="Q230">
            <v>1.3459700000000001</v>
          </cell>
          <cell r="R230"/>
          <cell r="S230">
            <v>1030.9591800000001</v>
          </cell>
          <cell r="T230"/>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cell r="M231">
            <v>1.34981</v>
          </cell>
          <cell r="N231"/>
          <cell r="O231">
            <v>1.3459700000000001</v>
          </cell>
          <cell r="P231"/>
          <cell r="Q231">
            <v>1.3459700000000001</v>
          </cell>
          <cell r="R231"/>
          <cell r="S231">
            <v>1014.6998599999999</v>
          </cell>
          <cell r="T231"/>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cell r="M232">
            <v>1.34981</v>
          </cell>
          <cell r="N232"/>
          <cell r="O232">
            <v>1.3459700000000001</v>
          </cell>
          <cell r="P232"/>
          <cell r="Q232">
            <v>1.3459700000000001</v>
          </cell>
          <cell r="R232"/>
          <cell r="S232">
            <v>396.34778</v>
          </cell>
          <cell r="T232"/>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cell r="M233">
            <v>1.33019</v>
          </cell>
          <cell r="N233"/>
          <cell r="O233">
            <v>1.33588</v>
          </cell>
          <cell r="P233"/>
          <cell r="Q233">
            <v>1.3529500000000001</v>
          </cell>
          <cell r="R233"/>
          <cell r="S233">
            <v>14.88245</v>
          </cell>
          <cell r="T233"/>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cell r="M234">
            <v>1.33019</v>
          </cell>
          <cell r="N234"/>
          <cell r="O234">
            <v>1.33588</v>
          </cell>
          <cell r="P234"/>
          <cell r="Q234">
            <v>1.3529500000000001</v>
          </cell>
          <cell r="R234"/>
          <cell r="S234">
            <v>121.7655</v>
          </cell>
          <cell r="T234"/>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cell r="M235">
            <v>1.33019</v>
          </cell>
          <cell r="N235"/>
          <cell r="O235">
            <v>1.33588</v>
          </cell>
          <cell r="P235"/>
          <cell r="Q235">
            <v>1.3529500000000001</v>
          </cell>
          <cell r="R235"/>
          <cell r="S235">
            <v>808.04938000000004</v>
          </cell>
          <cell r="T235"/>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cell r="M236">
            <v>1.33019</v>
          </cell>
          <cell r="N236"/>
          <cell r="O236">
            <v>1.33588</v>
          </cell>
          <cell r="P236"/>
          <cell r="Q236">
            <v>1.3529500000000001</v>
          </cell>
          <cell r="R236"/>
          <cell r="S236">
            <v>4537.4560600000004</v>
          </cell>
          <cell r="T236"/>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cell r="M237">
            <v>1.33019</v>
          </cell>
          <cell r="N237"/>
          <cell r="O237">
            <v>1.33588</v>
          </cell>
          <cell r="P237"/>
          <cell r="Q237">
            <v>1.3529500000000001</v>
          </cell>
          <cell r="R237"/>
          <cell r="S237">
            <v>13665.47147</v>
          </cell>
          <cell r="T237"/>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cell r="M238">
            <v>1.33019</v>
          </cell>
          <cell r="N238"/>
          <cell r="O238">
            <v>1.33588</v>
          </cell>
          <cell r="P238"/>
          <cell r="Q238">
            <v>1.3529500000000001</v>
          </cell>
          <cell r="R238"/>
          <cell r="S238">
            <v>2053.1692699999999</v>
          </cell>
          <cell r="T238"/>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cell r="M239">
            <v>1.33019</v>
          </cell>
          <cell r="N239"/>
          <cell r="O239">
            <v>1.33588</v>
          </cell>
          <cell r="P239"/>
          <cell r="Q239">
            <v>1.3529500000000001</v>
          </cell>
          <cell r="R239"/>
          <cell r="S239">
            <v>508.41154999999998</v>
          </cell>
          <cell r="T239"/>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cell r="M240">
            <v>1.33019</v>
          </cell>
          <cell r="N240"/>
          <cell r="O240">
            <v>1.33588</v>
          </cell>
          <cell r="P240"/>
          <cell r="Q240">
            <v>1.3529500000000001</v>
          </cell>
          <cell r="R240"/>
          <cell r="S240">
            <v>5566.0362999999998</v>
          </cell>
          <cell r="T240"/>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cell r="M241">
            <v>1.33019</v>
          </cell>
          <cell r="N241"/>
          <cell r="O241">
            <v>1.33588</v>
          </cell>
          <cell r="P241"/>
          <cell r="Q241">
            <v>1.3529500000000001</v>
          </cell>
          <cell r="R241"/>
          <cell r="S241">
            <v>180.22646</v>
          </cell>
          <cell r="T241"/>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cell r="M242">
            <v>1.33019</v>
          </cell>
          <cell r="N242"/>
          <cell r="O242">
            <v>1.33588</v>
          </cell>
          <cell r="P242"/>
          <cell r="Q242">
            <v>1.3529500000000001</v>
          </cell>
          <cell r="R242"/>
          <cell r="S242">
            <v>2185.42013</v>
          </cell>
          <cell r="T242"/>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cell r="M243">
            <v>1.33019</v>
          </cell>
          <cell r="N243"/>
          <cell r="O243">
            <v>1.33588</v>
          </cell>
          <cell r="P243"/>
          <cell r="Q243">
            <v>1.3529500000000001</v>
          </cell>
          <cell r="R243"/>
          <cell r="S243">
            <v>80.500519999999995</v>
          </cell>
          <cell r="T243"/>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cell r="M244">
            <v>1.33019</v>
          </cell>
          <cell r="N244"/>
          <cell r="O244">
            <v>1.33588</v>
          </cell>
          <cell r="P244"/>
          <cell r="Q244">
            <v>1.3529500000000001</v>
          </cell>
          <cell r="R244"/>
          <cell r="S244">
            <v>1032.7067300000001</v>
          </cell>
          <cell r="T244"/>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cell r="M245">
            <v>1.33019</v>
          </cell>
          <cell r="N245"/>
          <cell r="O245">
            <v>1.33588</v>
          </cell>
          <cell r="P245"/>
          <cell r="Q245">
            <v>1.3529500000000001</v>
          </cell>
          <cell r="R245"/>
          <cell r="S245">
            <v>225.22558000000001</v>
          </cell>
          <cell r="T245"/>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cell r="M246">
            <v>1.33019</v>
          </cell>
          <cell r="N246"/>
          <cell r="O246">
            <v>1.33588</v>
          </cell>
          <cell r="P246"/>
          <cell r="Q246">
            <v>1.3529500000000001</v>
          </cell>
          <cell r="R246"/>
          <cell r="S246">
            <v>1117.5367000000001</v>
          </cell>
          <cell r="T246"/>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cell r="M247">
            <v>1.33019</v>
          </cell>
          <cell r="N247"/>
          <cell r="O247">
            <v>1.33588</v>
          </cell>
          <cell r="P247"/>
          <cell r="Q247">
            <v>1.3529500000000001</v>
          </cell>
          <cell r="R247"/>
          <cell r="S247">
            <v>365.97296999999998</v>
          </cell>
          <cell r="T247"/>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cell r="M248">
            <v>1.33019</v>
          </cell>
          <cell r="N248"/>
          <cell r="O248">
            <v>1.33588</v>
          </cell>
          <cell r="P248"/>
          <cell r="Q248">
            <v>1.3529500000000001</v>
          </cell>
          <cell r="R248"/>
          <cell r="S248">
            <v>618.29814999999996</v>
          </cell>
          <cell r="T248"/>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cell r="M249">
            <v>1.3500399999999999</v>
          </cell>
          <cell r="N249"/>
          <cell r="O249">
            <v>1.35076</v>
          </cell>
          <cell r="P249"/>
          <cell r="Q249">
            <v>1.3529500000000001</v>
          </cell>
          <cell r="R249"/>
          <cell r="S249">
            <v>1249.94991</v>
          </cell>
          <cell r="T249"/>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cell r="M250">
            <v>1.3500399999999999</v>
          </cell>
          <cell r="N250"/>
          <cell r="O250">
            <v>1.35076</v>
          </cell>
          <cell r="P250"/>
          <cell r="Q250">
            <v>1.3529500000000001</v>
          </cell>
          <cell r="R250"/>
          <cell r="S250">
            <v>1701.2805000000001</v>
          </cell>
          <cell r="T250"/>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cell r="M251">
            <v>1.2950900000000001</v>
          </cell>
          <cell r="N251"/>
          <cell r="O251">
            <v>1.29518</v>
          </cell>
          <cell r="P251"/>
          <cell r="Q251">
            <v>1.2954699999999999</v>
          </cell>
          <cell r="R251"/>
          <cell r="S251">
            <v>77.274780000000007</v>
          </cell>
          <cell r="T251"/>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cell r="M252">
            <v>1.2950900000000001</v>
          </cell>
          <cell r="N252"/>
          <cell r="O252">
            <v>1.29518</v>
          </cell>
          <cell r="P252"/>
          <cell r="Q252">
            <v>1.2954699999999999</v>
          </cell>
          <cell r="R252"/>
          <cell r="S252">
            <v>148.95313999999999</v>
          </cell>
          <cell r="T252"/>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cell r="M253">
            <v>1.2710399999999999</v>
          </cell>
          <cell r="N253"/>
          <cell r="O253">
            <v>1.2618799999999999</v>
          </cell>
          <cell r="P253"/>
          <cell r="Q253">
            <v>1.2618799999999999</v>
          </cell>
          <cell r="R253"/>
          <cell r="S253">
            <v>1541.0204699999999</v>
          </cell>
          <cell r="T253"/>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cell r="M254">
            <v>1.2710399999999999</v>
          </cell>
          <cell r="N254"/>
          <cell r="O254">
            <v>1.2618799999999999</v>
          </cell>
          <cell r="P254"/>
          <cell r="Q254">
            <v>1.2618799999999999</v>
          </cell>
          <cell r="R254"/>
          <cell r="S254">
            <v>440.08064999999999</v>
          </cell>
          <cell r="T254"/>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cell r="M255">
            <v>1.2710399999999999</v>
          </cell>
          <cell r="N255"/>
          <cell r="O255">
            <v>1.2618799999999999</v>
          </cell>
          <cell r="P255"/>
          <cell r="Q255">
            <v>1.2618799999999999</v>
          </cell>
          <cell r="R255"/>
          <cell r="S255">
            <v>1036.0034800000001</v>
          </cell>
          <cell r="T255"/>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cell r="M256">
            <v>1.2950900000000001</v>
          </cell>
          <cell r="N256"/>
          <cell r="O256">
            <v>1.29518</v>
          </cell>
          <cell r="P256"/>
          <cell r="Q256">
            <v>1.2954699999999999</v>
          </cell>
          <cell r="R256"/>
          <cell r="S256">
            <v>3297.4504700000002</v>
          </cell>
          <cell r="T256"/>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cell r="M257">
            <v>1.2950900000000001</v>
          </cell>
          <cell r="N257"/>
          <cell r="O257">
            <v>1.29518</v>
          </cell>
          <cell r="P257"/>
          <cell r="Q257">
            <v>1.2954699999999999</v>
          </cell>
          <cell r="R257"/>
          <cell r="S257">
            <v>3847.1702100000002</v>
          </cell>
          <cell r="T257"/>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cell r="M258">
            <v>1.2950900000000001</v>
          </cell>
          <cell r="N258"/>
          <cell r="O258">
            <v>1.29518</v>
          </cell>
          <cell r="P258"/>
          <cell r="Q258">
            <v>1.2954699999999999</v>
          </cell>
          <cell r="R258"/>
          <cell r="S258">
            <v>313.87941999999998</v>
          </cell>
          <cell r="T258"/>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cell r="M259">
            <v>1.2918099999999999</v>
          </cell>
          <cell r="N259"/>
          <cell r="O259">
            <v>1.2927200000000001</v>
          </cell>
          <cell r="P259"/>
          <cell r="Q259">
            <v>1.2954699999999999</v>
          </cell>
          <cell r="R259"/>
          <cell r="S259">
            <v>651.10321999999996</v>
          </cell>
          <cell r="T259"/>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cell r="M260">
            <v>1.2918099999999999</v>
          </cell>
          <cell r="N260"/>
          <cell r="O260">
            <v>1.2927200000000001</v>
          </cell>
          <cell r="P260"/>
          <cell r="Q260">
            <v>1.2954699999999999</v>
          </cell>
          <cell r="R260"/>
          <cell r="S260">
            <v>1251.5924299999999</v>
          </cell>
          <cell r="T260"/>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cell r="M261">
            <v>1.31629</v>
          </cell>
          <cell r="N261"/>
          <cell r="O261">
            <v>1.31108</v>
          </cell>
          <cell r="P261"/>
          <cell r="Q261">
            <v>1.31108</v>
          </cell>
          <cell r="R261"/>
          <cell r="S261">
            <v>1206.1280400000001</v>
          </cell>
          <cell r="T261"/>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cell r="M262">
            <v>1.31629</v>
          </cell>
          <cell r="N262"/>
          <cell r="O262">
            <v>1.31108</v>
          </cell>
          <cell r="P262"/>
          <cell r="Q262">
            <v>1.31108</v>
          </cell>
          <cell r="R262"/>
          <cell r="S262">
            <v>811.55852000000004</v>
          </cell>
          <cell r="T262"/>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cell r="M263">
            <v>1.31629</v>
          </cell>
          <cell r="N263"/>
          <cell r="O263">
            <v>1.31108</v>
          </cell>
          <cell r="P263"/>
          <cell r="Q263">
            <v>1.31108</v>
          </cell>
          <cell r="R263"/>
          <cell r="S263">
            <v>1297.8905299999999</v>
          </cell>
          <cell r="T263"/>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cell r="M264">
            <v>1.31629</v>
          </cell>
          <cell r="N264"/>
          <cell r="O264">
            <v>1.31108</v>
          </cell>
          <cell r="P264"/>
          <cell r="Q264">
            <v>1.31108</v>
          </cell>
          <cell r="R264"/>
          <cell r="S264">
            <v>840.73005000000001</v>
          </cell>
          <cell r="T264"/>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cell r="M265">
            <v>1.2908599999999999</v>
          </cell>
          <cell r="N265"/>
          <cell r="O265">
            <v>1.2920100000000001</v>
          </cell>
          <cell r="P265"/>
          <cell r="Q265">
            <v>1.2954699999999999</v>
          </cell>
          <cell r="R265"/>
          <cell r="S265">
            <v>437.86885999999998</v>
          </cell>
          <cell r="T265"/>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cell r="M266">
            <v>1.2908599999999999</v>
          </cell>
          <cell r="N266"/>
          <cell r="O266">
            <v>1.2920100000000001</v>
          </cell>
          <cell r="P266"/>
          <cell r="Q266">
            <v>1.2954699999999999</v>
          </cell>
          <cell r="R266"/>
          <cell r="S266">
            <v>222.09537</v>
          </cell>
          <cell r="T266"/>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cell r="M267">
            <v>1.2908599999999999</v>
          </cell>
          <cell r="N267"/>
          <cell r="O267">
            <v>1.2920100000000001</v>
          </cell>
          <cell r="P267"/>
          <cell r="Q267">
            <v>1.2954699999999999</v>
          </cell>
          <cell r="R267"/>
          <cell r="S267">
            <v>757.5779</v>
          </cell>
          <cell r="T267"/>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cell r="M268">
            <v>1.2908599999999999</v>
          </cell>
          <cell r="N268"/>
          <cell r="O268">
            <v>1.2920100000000001</v>
          </cell>
          <cell r="P268"/>
          <cell r="Q268">
            <v>1.2954699999999999</v>
          </cell>
          <cell r="R268"/>
          <cell r="S268">
            <v>372.27920999999998</v>
          </cell>
          <cell r="T268"/>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cell r="M269">
            <v>1.2908599999999999</v>
          </cell>
          <cell r="N269"/>
          <cell r="O269">
            <v>1.2920100000000001</v>
          </cell>
          <cell r="P269"/>
          <cell r="Q269">
            <v>1.2954699999999999</v>
          </cell>
          <cell r="R269"/>
          <cell r="S269">
            <v>1438.87852</v>
          </cell>
          <cell r="T269"/>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cell r="M270">
            <v>1.3394999999999999</v>
          </cell>
          <cell r="N270"/>
          <cell r="O270">
            <v>1.3358399999999999</v>
          </cell>
          <cell r="P270"/>
          <cell r="Q270">
            <v>1.3358399999999999</v>
          </cell>
          <cell r="R270"/>
          <cell r="S270">
            <v>1473.76548</v>
          </cell>
          <cell r="T270"/>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cell r="M271">
            <v>1.3394999999999999</v>
          </cell>
          <cell r="N271"/>
          <cell r="O271">
            <v>1.3358399999999999</v>
          </cell>
          <cell r="P271"/>
          <cell r="Q271">
            <v>1.3358399999999999</v>
          </cell>
          <cell r="R271"/>
          <cell r="S271">
            <v>607.05912000000001</v>
          </cell>
          <cell r="T271"/>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cell r="M272">
            <v>1.3473900000000001</v>
          </cell>
          <cell r="N272"/>
          <cell r="O272">
            <v>1.3417600000000001</v>
          </cell>
          <cell r="P272"/>
          <cell r="Q272">
            <v>1.3417600000000001</v>
          </cell>
          <cell r="R272"/>
          <cell r="S272">
            <v>417.79721999999998</v>
          </cell>
          <cell r="T272"/>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cell r="M273">
            <v>1.3473900000000001</v>
          </cell>
          <cell r="N273"/>
          <cell r="O273">
            <v>1.3417600000000001</v>
          </cell>
          <cell r="P273"/>
          <cell r="Q273">
            <v>1.3417600000000001</v>
          </cell>
          <cell r="R273"/>
          <cell r="S273">
            <v>431.04039999999998</v>
          </cell>
          <cell r="T273"/>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cell r="M274">
            <v>1.3473900000000001</v>
          </cell>
          <cell r="N274"/>
          <cell r="O274">
            <v>1.3417600000000001</v>
          </cell>
          <cell r="P274"/>
          <cell r="Q274">
            <v>1.3417600000000001</v>
          </cell>
          <cell r="R274"/>
          <cell r="S274">
            <v>1558.7896800000001</v>
          </cell>
          <cell r="T274"/>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cell r="M275">
            <v>1.3473900000000001</v>
          </cell>
          <cell r="N275"/>
          <cell r="O275">
            <v>1.3417600000000001</v>
          </cell>
          <cell r="P275"/>
          <cell r="Q275">
            <v>1.3417600000000001</v>
          </cell>
          <cell r="R275"/>
          <cell r="S275">
            <v>510.47259000000003</v>
          </cell>
          <cell r="T275"/>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cell r="M276">
            <v>1.3473900000000001</v>
          </cell>
          <cell r="N276"/>
          <cell r="O276">
            <v>1.3417600000000001</v>
          </cell>
          <cell r="P276"/>
          <cell r="Q276">
            <v>1.3417600000000001</v>
          </cell>
          <cell r="R276"/>
          <cell r="S276">
            <v>924.47263999999996</v>
          </cell>
          <cell r="T276"/>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cell r="M277">
            <v>1.23553</v>
          </cell>
          <cell r="N277"/>
          <cell r="O277">
            <v>1.23525</v>
          </cell>
          <cell r="P277"/>
          <cell r="Q277">
            <v>1.23525</v>
          </cell>
          <cell r="R277"/>
          <cell r="S277">
            <v>25.91554</v>
          </cell>
          <cell r="T277"/>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cell r="M278">
            <v>1.23553</v>
          </cell>
          <cell r="N278"/>
          <cell r="O278">
            <v>1.23525</v>
          </cell>
          <cell r="P278"/>
          <cell r="Q278">
            <v>1.23525</v>
          </cell>
          <cell r="R278"/>
          <cell r="S278">
            <v>20.99925</v>
          </cell>
          <cell r="T278"/>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cell r="M279">
            <v>1.28698</v>
          </cell>
          <cell r="N279"/>
          <cell r="O279">
            <v>1.27383</v>
          </cell>
          <cell r="P279"/>
          <cell r="Q279">
            <v>1.27383</v>
          </cell>
          <cell r="R279"/>
          <cell r="S279">
            <v>323.48912000000001</v>
          </cell>
          <cell r="T279"/>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cell r="M280">
            <v>1.28698</v>
          </cell>
          <cell r="N280"/>
          <cell r="O280">
            <v>1.27383</v>
          </cell>
          <cell r="P280"/>
          <cell r="Q280">
            <v>1.27383</v>
          </cell>
          <cell r="R280"/>
          <cell r="S280">
            <v>680.60735999999997</v>
          </cell>
          <cell r="T280"/>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cell r="M281">
            <v>1.28698</v>
          </cell>
          <cell r="N281"/>
          <cell r="O281">
            <v>1.27383</v>
          </cell>
          <cell r="P281"/>
          <cell r="Q281">
            <v>1.27383</v>
          </cell>
          <cell r="R281"/>
          <cell r="S281">
            <v>1557.8558700000001</v>
          </cell>
          <cell r="T281"/>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cell r="M282">
            <v>1.23441</v>
          </cell>
          <cell r="N282"/>
          <cell r="O282">
            <v>1.23441</v>
          </cell>
          <cell r="P282"/>
          <cell r="Q282">
            <v>1.23441</v>
          </cell>
          <cell r="R282"/>
          <cell r="S282">
            <v>353.18938000000003</v>
          </cell>
          <cell r="T282"/>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cell r="M283">
            <v>1.23441</v>
          </cell>
          <cell r="N283"/>
          <cell r="O283">
            <v>1.23441</v>
          </cell>
          <cell r="P283"/>
          <cell r="Q283">
            <v>1.23441</v>
          </cell>
          <cell r="R283"/>
          <cell r="S283">
            <v>1816.0763300000001</v>
          </cell>
          <cell r="T283"/>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cell r="M284">
            <v>1.23441</v>
          </cell>
          <cell r="N284"/>
          <cell r="O284">
            <v>1.23441</v>
          </cell>
          <cell r="P284"/>
          <cell r="Q284">
            <v>1.23441</v>
          </cell>
          <cell r="R284"/>
          <cell r="S284">
            <v>364.45954999999998</v>
          </cell>
          <cell r="T284"/>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cell r="M285">
            <v>1.23441</v>
          </cell>
          <cell r="N285"/>
          <cell r="O285">
            <v>1.23441</v>
          </cell>
          <cell r="P285"/>
          <cell r="Q285">
            <v>1.23441</v>
          </cell>
          <cell r="R285"/>
          <cell r="S285">
            <v>645.63346000000001</v>
          </cell>
          <cell r="T285"/>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cell r="M286">
            <v>1.2671600000000001</v>
          </cell>
          <cell r="N286"/>
          <cell r="O286">
            <v>1.2589699999999999</v>
          </cell>
          <cell r="P286"/>
          <cell r="Q286">
            <v>1.2589699999999999</v>
          </cell>
          <cell r="R286"/>
          <cell r="S286">
            <v>1460.55627</v>
          </cell>
          <cell r="T286"/>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cell r="M287">
            <v>1.2357199999999999</v>
          </cell>
          <cell r="N287"/>
          <cell r="O287">
            <v>1.23539</v>
          </cell>
          <cell r="P287"/>
          <cell r="Q287">
            <v>1.23539</v>
          </cell>
          <cell r="R287"/>
          <cell r="S287">
            <v>1076.1852899999999</v>
          </cell>
          <cell r="T287"/>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cell r="M288">
            <v>1.2357199999999999</v>
          </cell>
          <cell r="N288"/>
          <cell r="O288">
            <v>1.23539</v>
          </cell>
          <cell r="P288"/>
          <cell r="Q288">
            <v>1.23539</v>
          </cell>
          <cell r="R288"/>
          <cell r="S288">
            <v>1316.56747</v>
          </cell>
          <cell r="T288"/>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cell r="M289">
            <v>1.23553</v>
          </cell>
          <cell r="N289"/>
          <cell r="O289">
            <v>1.23525</v>
          </cell>
          <cell r="P289"/>
          <cell r="Q289">
            <v>1.23525</v>
          </cell>
          <cell r="R289"/>
          <cell r="S289">
            <v>2593.45678</v>
          </cell>
          <cell r="T289"/>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cell r="M290">
            <v>1.3816200000000001</v>
          </cell>
          <cell r="N290"/>
          <cell r="O290">
            <v>1.3997200000000001</v>
          </cell>
          <cell r="P290"/>
          <cell r="Q290">
            <v>1.4540299999999999</v>
          </cell>
          <cell r="R290"/>
          <cell r="S290">
            <v>113.41434</v>
          </cell>
          <cell r="T290"/>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cell r="M291">
            <v>1.3816200000000001</v>
          </cell>
          <cell r="N291"/>
          <cell r="O291">
            <v>1.3997200000000001</v>
          </cell>
          <cell r="P291"/>
          <cell r="Q291">
            <v>1.4540299999999999</v>
          </cell>
          <cell r="R291"/>
          <cell r="S291">
            <v>87.241799999999998</v>
          </cell>
          <cell r="T291"/>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cell r="M292">
            <v>1.3816200000000001</v>
          </cell>
          <cell r="N292"/>
          <cell r="O292">
            <v>1.3997200000000001</v>
          </cell>
          <cell r="P292"/>
          <cell r="Q292">
            <v>1.4540299999999999</v>
          </cell>
          <cell r="R292"/>
          <cell r="S292">
            <v>1405.6544200000001</v>
          </cell>
          <cell r="T292"/>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cell r="M293">
            <v>1.3816200000000001</v>
          </cell>
          <cell r="N293"/>
          <cell r="O293">
            <v>1.3997200000000001</v>
          </cell>
          <cell r="P293"/>
          <cell r="Q293">
            <v>1.4540299999999999</v>
          </cell>
          <cell r="R293"/>
          <cell r="S293">
            <v>1868.9665399999999</v>
          </cell>
          <cell r="T293"/>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cell r="M294">
            <v>1.3816200000000001</v>
          </cell>
          <cell r="N294"/>
          <cell r="O294">
            <v>1.3997200000000001</v>
          </cell>
          <cell r="P294"/>
          <cell r="Q294">
            <v>1.4540299999999999</v>
          </cell>
          <cell r="R294"/>
          <cell r="S294">
            <v>808.39705000000004</v>
          </cell>
          <cell r="T294"/>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cell r="M295">
            <v>1.3816200000000001</v>
          </cell>
          <cell r="N295"/>
          <cell r="O295">
            <v>1.3997200000000001</v>
          </cell>
          <cell r="P295"/>
          <cell r="Q295">
            <v>1.4540299999999999</v>
          </cell>
          <cell r="R295"/>
          <cell r="S295">
            <v>583.06602999999996</v>
          </cell>
          <cell r="T295"/>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cell r="M296">
            <v>1.3816200000000001</v>
          </cell>
          <cell r="N296"/>
          <cell r="O296">
            <v>1.3997200000000001</v>
          </cell>
          <cell r="P296"/>
          <cell r="Q296">
            <v>1.4540299999999999</v>
          </cell>
          <cell r="R296"/>
          <cell r="S296">
            <v>221.82680999999999</v>
          </cell>
          <cell r="T296"/>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cell r="M297">
            <v>1.3816200000000001</v>
          </cell>
          <cell r="N297"/>
          <cell r="O297">
            <v>1.3997200000000001</v>
          </cell>
          <cell r="P297"/>
          <cell r="Q297">
            <v>1.4540299999999999</v>
          </cell>
          <cell r="R297"/>
          <cell r="S297">
            <v>249.08986999999999</v>
          </cell>
          <cell r="T297"/>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cell r="M298">
            <v>1.3816200000000001</v>
          </cell>
          <cell r="N298"/>
          <cell r="O298">
            <v>1.3997200000000001</v>
          </cell>
          <cell r="P298"/>
          <cell r="Q298">
            <v>1.4540299999999999</v>
          </cell>
          <cell r="R298"/>
          <cell r="S298">
            <v>321.70413000000002</v>
          </cell>
          <cell r="T298"/>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cell r="M299">
            <v>1.3816200000000001</v>
          </cell>
          <cell r="N299"/>
          <cell r="O299">
            <v>1.3997200000000001</v>
          </cell>
          <cell r="P299"/>
          <cell r="Q299">
            <v>1.4540299999999999</v>
          </cell>
          <cell r="R299"/>
          <cell r="S299">
            <v>131.41523000000001</v>
          </cell>
          <cell r="T299"/>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cell r="M300">
            <v>1.3816200000000001</v>
          </cell>
          <cell r="N300"/>
          <cell r="O300">
            <v>1.3997200000000001</v>
          </cell>
          <cell r="P300"/>
          <cell r="Q300">
            <v>1.4540299999999999</v>
          </cell>
          <cell r="R300"/>
          <cell r="S300">
            <v>240.38023000000001</v>
          </cell>
          <cell r="T300"/>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cell r="M301">
            <v>1.3816200000000001</v>
          </cell>
          <cell r="N301"/>
          <cell r="O301">
            <v>1.3997200000000001</v>
          </cell>
          <cell r="P301"/>
          <cell r="Q301">
            <v>1.4540299999999999</v>
          </cell>
          <cell r="R301"/>
          <cell r="S301">
            <v>896.14775999999995</v>
          </cell>
          <cell r="T301"/>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cell r="M302">
            <v>1.3816200000000001</v>
          </cell>
          <cell r="N302"/>
          <cell r="O302">
            <v>1.3997200000000001</v>
          </cell>
          <cell r="P302"/>
          <cell r="Q302">
            <v>1.4540299999999999</v>
          </cell>
          <cell r="R302"/>
          <cell r="S302">
            <v>235.64009999999999</v>
          </cell>
          <cell r="T302"/>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cell r="M303">
            <v>1.3816200000000001</v>
          </cell>
          <cell r="N303"/>
          <cell r="O303">
            <v>1.3997200000000001</v>
          </cell>
          <cell r="P303"/>
          <cell r="Q303">
            <v>1.4540299999999999</v>
          </cell>
          <cell r="R303"/>
          <cell r="S303">
            <v>189.75091</v>
          </cell>
          <cell r="T303"/>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cell r="M304">
            <v>1.24129</v>
          </cell>
          <cell r="N304"/>
          <cell r="O304">
            <v>1.2506900000000001</v>
          </cell>
          <cell r="P304"/>
          <cell r="Q304">
            <v>1.2788900000000001</v>
          </cell>
          <cell r="R304"/>
          <cell r="S304">
            <v>399.93448000000001</v>
          </cell>
          <cell r="T304"/>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cell r="M305">
            <v>1.24129</v>
          </cell>
          <cell r="N305"/>
          <cell r="O305">
            <v>1.2506900000000001</v>
          </cell>
          <cell r="P305"/>
          <cell r="Q305">
            <v>1.2788900000000001</v>
          </cell>
          <cell r="R305"/>
          <cell r="S305">
            <v>440.64154000000002</v>
          </cell>
          <cell r="T305"/>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cell r="M306">
            <v>1.24129</v>
          </cell>
          <cell r="N306"/>
          <cell r="O306">
            <v>1.2506900000000001</v>
          </cell>
          <cell r="P306"/>
          <cell r="Q306">
            <v>1.2788900000000001</v>
          </cell>
          <cell r="R306"/>
          <cell r="S306">
            <v>301.99707999999998</v>
          </cell>
          <cell r="T306"/>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cell r="M307">
            <v>1.24129</v>
          </cell>
          <cell r="N307"/>
          <cell r="O307">
            <v>1.2506900000000001</v>
          </cell>
          <cell r="P307"/>
          <cell r="Q307">
            <v>1.2788900000000001</v>
          </cell>
          <cell r="R307"/>
          <cell r="S307">
            <v>183.20098999999999</v>
          </cell>
          <cell r="T307"/>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cell r="M308">
            <v>1.24129</v>
          </cell>
          <cell r="N308"/>
          <cell r="O308">
            <v>1.2506900000000001</v>
          </cell>
          <cell r="P308"/>
          <cell r="Q308">
            <v>1.2788900000000001</v>
          </cell>
          <cell r="R308"/>
          <cell r="S308">
            <v>93.729839999999996</v>
          </cell>
          <cell r="T308"/>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cell r="M309">
            <v>1.24129</v>
          </cell>
          <cell r="N309"/>
          <cell r="O309">
            <v>1.2506900000000001</v>
          </cell>
          <cell r="P309"/>
          <cell r="Q309">
            <v>1.2788900000000001</v>
          </cell>
          <cell r="R309"/>
          <cell r="S309">
            <v>70.211060000000003</v>
          </cell>
          <cell r="T309"/>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cell r="M310">
            <v>1.24129</v>
          </cell>
          <cell r="N310"/>
          <cell r="O310">
            <v>1.2506900000000001</v>
          </cell>
          <cell r="P310"/>
          <cell r="Q310">
            <v>1.2788900000000001</v>
          </cell>
          <cell r="R310"/>
          <cell r="S310">
            <v>342.74252000000001</v>
          </cell>
          <cell r="T310"/>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cell r="M311">
            <v>1.24129</v>
          </cell>
          <cell r="N311"/>
          <cell r="O311">
            <v>1.2506900000000001</v>
          </cell>
          <cell r="P311"/>
          <cell r="Q311">
            <v>1.2788900000000001</v>
          </cell>
          <cell r="R311"/>
          <cell r="S311">
            <v>1703.00829</v>
          </cell>
          <cell r="T311"/>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cell r="M312">
            <v>1.24129</v>
          </cell>
          <cell r="N312"/>
          <cell r="O312">
            <v>1.2506900000000001</v>
          </cell>
          <cell r="P312"/>
          <cell r="Q312">
            <v>1.2788900000000001</v>
          </cell>
          <cell r="R312"/>
          <cell r="S312">
            <v>203.70159000000001</v>
          </cell>
          <cell r="T312"/>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cell r="M313">
            <v>1.24129</v>
          </cell>
          <cell r="N313"/>
          <cell r="O313">
            <v>1.2506900000000001</v>
          </cell>
          <cell r="P313"/>
          <cell r="Q313">
            <v>1.2788900000000001</v>
          </cell>
          <cell r="R313"/>
          <cell r="S313">
            <v>67.934629999999999</v>
          </cell>
          <cell r="T313"/>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cell r="M314">
            <v>1.24129</v>
          </cell>
          <cell r="N314"/>
          <cell r="O314">
            <v>1.2506900000000001</v>
          </cell>
          <cell r="P314"/>
          <cell r="Q314">
            <v>1.2788900000000001</v>
          </cell>
          <cell r="R314"/>
          <cell r="S314">
            <v>286.52251000000001</v>
          </cell>
          <cell r="T314"/>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cell r="M315">
            <v>1.24129</v>
          </cell>
          <cell r="N315"/>
          <cell r="O315">
            <v>1.2506900000000001</v>
          </cell>
          <cell r="P315"/>
          <cell r="Q315">
            <v>1.2788900000000001</v>
          </cell>
          <cell r="R315"/>
          <cell r="S315">
            <v>1477.1179500000001</v>
          </cell>
          <cell r="T315"/>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cell r="M316">
            <v>1.24129</v>
          </cell>
          <cell r="N316"/>
          <cell r="O316">
            <v>1.2506900000000001</v>
          </cell>
          <cell r="P316"/>
          <cell r="Q316">
            <v>1.2788900000000001</v>
          </cell>
          <cell r="R316"/>
          <cell r="S316">
            <v>630.00679000000002</v>
          </cell>
          <cell r="T316"/>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cell r="M317">
            <v>1.24129</v>
          </cell>
          <cell r="N317"/>
          <cell r="O317">
            <v>1.2506900000000001</v>
          </cell>
          <cell r="P317"/>
          <cell r="Q317">
            <v>1.2788900000000001</v>
          </cell>
          <cell r="R317"/>
          <cell r="S317">
            <v>472.23012999999997</v>
          </cell>
          <cell r="T317"/>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cell r="M318">
            <v>1.3084199999999999</v>
          </cell>
          <cell r="N318"/>
          <cell r="O318">
            <v>1.3010299999999999</v>
          </cell>
          <cell r="P318"/>
          <cell r="Q318">
            <v>1.3010299999999999</v>
          </cell>
          <cell r="R318"/>
          <cell r="S318">
            <v>283.94979000000001</v>
          </cell>
          <cell r="T318"/>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cell r="M319">
            <v>1.3084199999999999</v>
          </cell>
          <cell r="N319"/>
          <cell r="O319">
            <v>1.3010299999999999</v>
          </cell>
          <cell r="P319"/>
          <cell r="Q319">
            <v>1.3010299999999999</v>
          </cell>
          <cell r="R319"/>
          <cell r="S319">
            <v>104.90204</v>
          </cell>
          <cell r="T319"/>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cell r="M320">
            <v>1.3084199999999999</v>
          </cell>
          <cell r="N320"/>
          <cell r="O320">
            <v>1.3010299999999999</v>
          </cell>
          <cell r="P320"/>
          <cell r="Q320">
            <v>1.3010299999999999</v>
          </cell>
          <cell r="R320"/>
          <cell r="S320">
            <v>297.28534999999999</v>
          </cell>
          <cell r="T320"/>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cell r="M321">
            <v>1.3084199999999999</v>
          </cell>
          <cell r="N321"/>
          <cell r="O321">
            <v>1.3010299999999999</v>
          </cell>
          <cell r="P321"/>
          <cell r="Q321">
            <v>1.3010299999999999</v>
          </cell>
          <cell r="R321"/>
          <cell r="S321">
            <v>316.55360000000002</v>
          </cell>
          <cell r="T321"/>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cell r="M322">
            <v>1.3084199999999999</v>
          </cell>
          <cell r="N322"/>
          <cell r="O322">
            <v>1.3010299999999999</v>
          </cell>
          <cell r="P322"/>
          <cell r="Q322">
            <v>1.3010299999999999</v>
          </cell>
          <cell r="R322"/>
          <cell r="S322">
            <v>287.67074000000002</v>
          </cell>
          <cell r="T322"/>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cell r="M323">
            <v>1.3084199999999999</v>
          </cell>
          <cell r="N323"/>
          <cell r="O323">
            <v>1.3010299999999999</v>
          </cell>
          <cell r="P323"/>
          <cell r="Q323">
            <v>1.3010299999999999</v>
          </cell>
          <cell r="R323"/>
          <cell r="S323">
            <v>1201.31906</v>
          </cell>
          <cell r="T323"/>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cell r="M324">
            <v>1.3084199999999999</v>
          </cell>
          <cell r="N324"/>
          <cell r="O324">
            <v>1.3010299999999999</v>
          </cell>
          <cell r="P324"/>
          <cell r="Q324">
            <v>1.3010299999999999</v>
          </cell>
          <cell r="R324"/>
          <cell r="S324">
            <v>438.83740999999998</v>
          </cell>
          <cell r="T324"/>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cell r="M325">
            <v>1.3084199999999999</v>
          </cell>
          <cell r="N325"/>
          <cell r="O325">
            <v>1.3010299999999999</v>
          </cell>
          <cell r="P325"/>
          <cell r="Q325">
            <v>1.3010299999999999</v>
          </cell>
          <cell r="R325"/>
          <cell r="S325">
            <v>1452.0145299999999</v>
          </cell>
          <cell r="T325"/>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cell r="M326">
            <v>1.3084199999999999</v>
          </cell>
          <cell r="N326"/>
          <cell r="O326">
            <v>1.3010299999999999</v>
          </cell>
          <cell r="P326"/>
          <cell r="Q326">
            <v>1.3010299999999999</v>
          </cell>
          <cell r="R326"/>
          <cell r="S326">
            <v>1054.0424599999999</v>
          </cell>
          <cell r="T326"/>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cell r="M327">
            <v>1.3084199999999999</v>
          </cell>
          <cell r="N327"/>
          <cell r="O327">
            <v>1.3010299999999999</v>
          </cell>
          <cell r="P327"/>
          <cell r="Q327">
            <v>1.3010299999999999</v>
          </cell>
          <cell r="R327"/>
          <cell r="S327">
            <v>802.99571000000003</v>
          </cell>
          <cell r="T327"/>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cell r="M328">
            <v>1.3084199999999999</v>
          </cell>
          <cell r="N328"/>
          <cell r="O328">
            <v>1.3010299999999999</v>
          </cell>
          <cell r="P328"/>
          <cell r="Q328">
            <v>1.3010299999999999</v>
          </cell>
          <cell r="R328"/>
          <cell r="S328">
            <v>519.59235000000001</v>
          </cell>
          <cell r="T328"/>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cell r="M329">
            <v>1.3084199999999999</v>
          </cell>
          <cell r="N329"/>
          <cell r="O329">
            <v>1.3010299999999999</v>
          </cell>
          <cell r="P329"/>
          <cell r="Q329">
            <v>1.3010299999999999</v>
          </cell>
          <cell r="R329"/>
          <cell r="S329">
            <v>913.32306000000005</v>
          </cell>
          <cell r="T329"/>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cell r="M330">
            <v>1.3084199999999999</v>
          </cell>
          <cell r="N330"/>
          <cell r="O330">
            <v>1.3010299999999999</v>
          </cell>
          <cell r="P330"/>
          <cell r="Q330">
            <v>1.3010299999999999</v>
          </cell>
          <cell r="R330"/>
          <cell r="S330">
            <v>316.15028999999998</v>
          </cell>
          <cell r="T330"/>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cell r="M331">
            <v>1.32555</v>
          </cell>
          <cell r="N331"/>
          <cell r="O331">
            <v>1.3138799999999999</v>
          </cell>
          <cell r="P331"/>
          <cell r="Q331">
            <v>1.3138799999999999</v>
          </cell>
          <cell r="R331"/>
          <cell r="S331">
            <v>80.212370000000007</v>
          </cell>
          <cell r="T331"/>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cell r="M332">
            <v>1.32555</v>
          </cell>
          <cell r="N332"/>
          <cell r="O332">
            <v>1.3138799999999999</v>
          </cell>
          <cell r="P332"/>
          <cell r="Q332">
            <v>1.3138799999999999</v>
          </cell>
          <cell r="R332"/>
          <cell r="S332">
            <v>673.07443999999998</v>
          </cell>
          <cell r="T332"/>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cell r="M333">
            <v>1.32555</v>
          </cell>
          <cell r="N333"/>
          <cell r="O333">
            <v>1.3138799999999999</v>
          </cell>
          <cell r="P333"/>
          <cell r="Q333">
            <v>1.3138799999999999</v>
          </cell>
          <cell r="R333"/>
          <cell r="S333">
            <v>89.672309999999996</v>
          </cell>
          <cell r="T333"/>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cell r="M334">
            <v>1.32555</v>
          </cell>
          <cell r="N334"/>
          <cell r="O334">
            <v>1.3138799999999999</v>
          </cell>
          <cell r="P334"/>
          <cell r="Q334">
            <v>1.3138799999999999</v>
          </cell>
          <cell r="R334"/>
          <cell r="S334">
            <v>150.30787000000001</v>
          </cell>
          <cell r="T334"/>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cell r="M335">
            <v>1.32555</v>
          </cell>
          <cell r="N335"/>
          <cell r="O335">
            <v>1.3138799999999999</v>
          </cell>
          <cell r="P335"/>
          <cell r="Q335">
            <v>1.3138799999999999</v>
          </cell>
          <cell r="R335"/>
          <cell r="S335">
            <v>702.92579999999998</v>
          </cell>
          <cell r="T335"/>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cell r="M336">
            <v>1.32555</v>
          </cell>
          <cell r="N336"/>
          <cell r="O336">
            <v>1.3138799999999999</v>
          </cell>
          <cell r="P336"/>
          <cell r="Q336">
            <v>1.3138799999999999</v>
          </cell>
          <cell r="R336"/>
          <cell r="S336">
            <v>529.46735999999999</v>
          </cell>
          <cell r="T336"/>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cell r="M337">
            <v>1.64862</v>
          </cell>
          <cell r="N337"/>
          <cell r="O337">
            <v>1.64957</v>
          </cell>
          <cell r="P337"/>
          <cell r="Q337">
            <v>1.65245</v>
          </cell>
          <cell r="R337"/>
          <cell r="S337">
            <v>531916.53293999995</v>
          </cell>
          <cell r="T337"/>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cell r="M338">
            <v>1.4591499999999999</v>
          </cell>
          <cell r="N338"/>
          <cell r="O338">
            <v>1.5074700000000001</v>
          </cell>
          <cell r="P338"/>
          <cell r="Q338">
            <v>1.65245</v>
          </cell>
          <cell r="R338"/>
          <cell r="S338">
            <v>90.884749999999997</v>
          </cell>
          <cell r="T338"/>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cell r="M339">
            <v>1.4591499999999999</v>
          </cell>
          <cell r="N339"/>
          <cell r="O339">
            <v>1.5074700000000001</v>
          </cell>
          <cell r="P339"/>
          <cell r="Q339">
            <v>1.65245</v>
          </cell>
          <cell r="R339"/>
          <cell r="S339">
            <v>2526.5299500000001</v>
          </cell>
          <cell r="T339"/>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cell r="M340">
            <v>1.4591499999999999</v>
          </cell>
          <cell r="N340"/>
          <cell r="O340">
            <v>1.5074700000000001</v>
          </cell>
          <cell r="P340"/>
          <cell r="Q340">
            <v>1.65245</v>
          </cell>
          <cell r="R340"/>
          <cell r="S340">
            <v>1082.96615</v>
          </cell>
          <cell r="T340"/>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cell r="M341">
            <v>1.4591499999999999</v>
          </cell>
          <cell r="N341"/>
          <cell r="O341">
            <v>1.5074700000000001</v>
          </cell>
          <cell r="P341"/>
          <cell r="Q341">
            <v>1.65245</v>
          </cell>
          <cell r="R341"/>
          <cell r="S341">
            <v>673.02635999999995</v>
          </cell>
          <cell r="T341"/>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cell r="M342">
            <v>1.4591499999999999</v>
          </cell>
          <cell r="N342"/>
          <cell r="O342">
            <v>1.5074700000000001</v>
          </cell>
          <cell r="P342"/>
          <cell r="Q342">
            <v>1.65245</v>
          </cell>
          <cell r="R342"/>
          <cell r="S342">
            <v>5995.1216400000003</v>
          </cell>
          <cell r="T342"/>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cell r="M343">
            <v>1.4591499999999999</v>
          </cell>
          <cell r="N343"/>
          <cell r="O343">
            <v>1.5074700000000001</v>
          </cell>
          <cell r="P343"/>
          <cell r="Q343">
            <v>1.65245</v>
          </cell>
          <cell r="R343"/>
          <cell r="S343">
            <v>10877.665230000001</v>
          </cell>
          <cell r="T343"/>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cell r="M344">
            <v>1.4591499999999999</v>
          </cell>
          <cell r="N344"/>
          <cell r="O344">
            <v>1.5074700000000001</v>
          </cell>
          <cell r="P344"/>
          <cell r="Q344">
            <v>1.65245</v>
          </cell>
          <cell r="R344"/>
          <cell r="S344">
            <v>1126.4586400000001</v>
          </cell>
          <cell r="T344"/>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cell r="M345">
            <v>1.4591499999999999</v>
          </cell>
          <cell r="N345"/>
          <cell r="O345">
            <v>1.5074700000000001</v>
          </cell>
          <cell r="P345"/>
          <cell r="Q345">
            <v>1.65245</v>
          </cell>
          <cell r="R345"/>
          <cell r="S345">
            <v>3026.8257100000001</v>
          </cell>
          <cell r="T345"/>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cell r="M346">
            <v>1.4591499999999999</v>
          </cell>
          <cell r="N346"/>
          <cell r="O346">
            <v>1.5074700000000001</v>
          </cell>
          <cell r="P346"/>
          <cell r="Q346">
            <v>1.65245</v>
          </cell>
          <cell r="R346"/>
          <cell r="S346">
            <v>1242.5762999999999</v>
          </cell>
          <cell r="T346"/>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cell r="M347">
            <v>1.3274600000000001</v>
          </cell>
          <cell r="N347"/>
          <cell r="O347">
            <v>1.3476600000000001</v>
          </cell>
          <cell r="P347"/>
          <cell r="Q347">
            <v>1.4082600000000001</v>
          </cell>
          <cell r="R347"/>
          <cell r="S347">
            <v>41.740819999999999</v>
          </cell>
          <cell r="T347"/>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cell r="M348">
            <v>1.3274600000000001</v>
          </cell>
          <cell r="N348"/>
          <cell r="O348">
            <v>1.3476600000000001</v>
          </cell>
          <cell r="P348"/>
          <cell r="Q348">
            <v>1.4082600000000001</v>
          </cell>
          <cell r="R348"/>
          <cell r="S348">
            <v>349.24847999999997</v>
          </cell>
          <cell r="T348"/>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cell r="M349">
            <v>1.3508899999999999</v>
          </cell>
          <cell r="N349"/>
          <cell r="O349">
            <v>1.3443799999999999</v>
          </cell>
          <cell r="P349"/>
          <cell r="Q349">
            <v>1.3443799999999999</v>
          </cell>
          <cell r="R349"/>
          <cell r="S349">
            <v>2160.67409</v>
          </cell>
          <cell r="T349"/>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cell r="M350">
            <v>1.3508899999999999</v>
          </cell>
          <cell r="N350"/>
          <cell r="O350">
            <v>1.3443799999999999</v>
          </cell>
          <cell r="P350"/>
          <cell r="Q350">
            <v>1.3443799999999999</v>
          </cell>
          <cell r="R350"/>
          <cell r="S350">
            <v>820.56921999999997</v>
          </cell>
          <cell r="T350"/>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cell r="M351">
            <v>1.42211</v>
          </cell>
          <cell r="N351"/>
          <cell r="O351">
            <v>1.3855900000000001</v>
          </cell>
          <cell r="P351"/>
          <cell r="Q351">
            <v>1.3855900000000001</v>
          </cell>
          <cell r="R351"/>
          <cell r="S351">
            <v>605.79380000000003</v>
          </cell>
          <cell r="T351"/>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cell r="M352">
            <v>1.42211</v>
          </cell>
          <cell r="N352"/>
          <cell r="O352">
            <v>1.3855900000000001</v>
          </cell>
          <cell r="P352"/>
          <cell r="Q352">
            <v>1.3855900000000001</v>
          </cell>
          <cell r="R352"/>
          <cell r="S352">
            <v>493.96283</v>
          </cell>
          <cell r="T352"/>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cell r="M353">
            <v>1.42211</v>
          </cell>
          <cell r="N353"/>
          <cell r="O353">
            <v>1.3855900000000001</v>
          </cell>
          <cell r="P353"/>
          <cell r="Q353">
            <v>1.3855900000000001</v>
          </cell>
          <cell r="R353"/>
          <cell r="S353">
            <v>2249.6577699999998</v>
          </cell>
          <cell r="T353"/>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cell r="M354">
            <v>1.42211</v>
          </cell>
          <cell r="N354"/>
          <cell r="O354">
            <v>1.3855900000000001</v>
          </cell>
          <cell r="P354"/>
          <cell r="Q354">
            <v>1.3855900000000001</v>
          </cell>
          <cell r="R354"/>
          <cell r="S354">
            <v>404.93867</v>
          </cell>
          <cell r="T354"/>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cell r="M355">
            <v>1.42211</v>
          </cell>
          <cell r="N355"/>
          <cell r="O355">
            <v>1.3855900000000001</v>
          </cell>
          <cell r="P355"/>
          <cell r="Q355">
            <v>1.3855900000000001</v>
          </cell>
          <cell r="R355"/>
          <cell r="S355">
            <v>938.48780999999997</v>
          </cell>
          <cell r="T355"/>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cell r="M356">
            <v>1.42211</v>
          </cell>
          <cell r="N356"/>
          <cell r="O356">
            <v>1.3855900000000001</v>
          </cell>
          <cell r="P356"/>
          <cell r="Q356">
            <v>1.3855900000000001</v>
          </cell>
          <cell r="R356"/>
          <cell r="S356">
            <v>304.12313999999998</v>
          </cell>
          <cell r="T356"/>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cell r="M357">
            <v>1.42211</v>
          </cell>
          <cell r="N357"/>
          <cell r="O357">
            <v>1.3855900000000001</v>
          </cell>
          <cell r="P357"/>
          <cell r="Q357">
            <v>1.3855900000000001</v>
          </cell>
          <cell r="R357"/>
          <cell r="S357">
            <v>662.31201999999996</v>
          </cell>
          <cell r="T357"/>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cell r="M358">
            <v>1.42211</v>
          </cell>
          <cell r="N358"/>
          <cell r="O358">
            <v>1.3855900000000001</v>
          </cell>
          <cell r="P358"/>
          <cell r="Q358">
            <v>1.3855900000000001</v>
          </cell>
          <cell r="R358"/>
          <cell r="S358">
            <v>84.520989999999998</v>
          </cell>
          <cell r="T358"/>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cell r="M359">
            <v>1.42211</v>
          </cell>
          <cell r="N359"/>
          <cell r="O359">
            <v>1.3855900000000001</v>
          </cell>
          <cell r="P359"/>
          <cell r="Q359">
            <v>1.3855900000000001</v>
          </cell>
          <cell r="R359"/>
          <cell r="S359">
            <v>136.42518999999999</v>
          </cell>
          <cell r="T359"/>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cell r="M360">
            <v>1.42211</v>
          </cell>
          <cell r="N360"/>
          <cell r="O360">
            <v>1.3855900000000001</v>
          </cell>
          <cell r="P360"/>
          <cell r="Q360">
            <v>1.3855900000000001</v>
          </cell>
          <cell r="R360"/>
          <cell r="S360">
            <v>1451.2392500000001</v>
          </cell>
          <cell r="T360"/>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cell r="M361">
            <v>1.42211</v>
          </cell>
          <cell r="N361"/>
          <cell r="O361">
            <v>1.3855900000000001</v>
          </cell>
          <cell r="P361"/>
          <cell r="Q361">
            <v>1.3855900000000001</v>
          </cell>
          <cell r="R361"/>
          <cell r="S361">
            <v>231.39353</v>
          </cell>
          <cell r="T361"/>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cell r="M362">
            <v>1.42211</v>
          </cell>
          <cell r="N362"/>
          <cell r="O362">
            <v>1.3855900000000001</v>
          </cell>
          <cell r="P362"/>
          <cell r="Q362">
            <v>1.3855900000000001</v>
          </cell>
          <cell r="R362"/>
          <cell r="S362">
            <v>160.10491999999999</v>
          </cell>
          <cell r="T362"/>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cell r="M363">
            <v>1.3762300000000001</v>
          </cell>
          <cell r="N363"/>
          <cell r="O363">
            <v>1.3355600000000001</v>
          </cell>
          <cell r="P363"/>
          <cell r="Q363">
            <v>1.3355600000000001</v>
          </cell>
          <cell r="R363"/>
          <cell r="S363">
            <v>251.56608</v>
          </cell>
          <cell r="T363"/>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cell r="M364">
            <v>1.3762300000000001</v>
          </cell>
          <cell r="N364"/>
          <cell r="O364">
            <v>1.3355600000000001</v>
          </cell>
          <cell r="P364"/>
          <cell r="Q364">
            <v>1.3355600000000001</v>
          </cell>
          <cell r="R364"/>
          <cell r="S364">
            <v>688.81506999999999</v>
          </cell>
          <cell r="T364"/>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cell r="M365">
            <v>1.3762300000000001</v>
          </cell>
          <cell r="N365"/>
          <cell r="O365">
            <v>1.3355600000000001</v>
          </cell>
          <cell r="P365"/>
          <cell r="Q365">
            <v>1.3355600000000001</v>
          </cell>
          <cell r="R365"/>
          <cell r="S365">
            <v>1368.3613499999999</v>
          </cell>
          <cell r="T365"/>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cell r="M366">
            <v>1.3762300000000001</v>
          </cell>
          <cell r="N366"/>
          <cell r="O366">
            <v>1.3355600000000001</v>
          </cell>
          <cell r="P366"/>
          <cell r="Q366">
            <v>1.3355600000000001</v>
          </cell>
          <cell r="R366"/>
          <cell r="S366">
            <v>373.93007999999998</v>
          </cell>
          <cell r="T366"/>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cell r="M367">
            <v>1.3762300000000001</v>
          </cell>
          <cell r="N367"/>
          <cell r="O367">
            <v>1.3355600000000001</v>
          </cell>
          <cell r="P367"/>
          <cell r="Q367">
            <v>1.3355600000000001</v>
          </cell>
          <cell r="R367"/>
          <cell r="S367">
            <v>110.69121</v>
          </cell>
          <cell r="T367"/>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cell r="M368">
            <v>1.3762300000000001</v>
          </cell>
          <cell r="N368"/>
          <cell r="O368">
            <v>1.3355600000000001</v>
          </cell>
          <cell r="P368"/>
          <cell r="Q368">
            <v>1.3355600000000001</v>
          </cell>
          <cell r="R368"/>
          <cell r="S368">
            <v>253.03519</v>
          </cell>
          <cell r="T368"/>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cell r="M369">
            <v>1.3762300000000001</v>
          </cell>
          <cell r="N369"/>
          <cell r="O369">
            <v>1.3355600000000001</v>
          </cell>
          <cell r="P369"/>
          <cell r="Q369">
            <v>1.3355600000000001</v>
          </cell>
          <cell r="R369"/>
          <cell r="S369">
            <v>1062.65166</v>
          </cell>
          <cell r="T369"/>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cell r="M370">
            <v>1.3274600000000001</v>
          </cell>
          <cell r="N370"/>
          <cell r="O370">
            <v>1.3476600000000001</v>
          </cell>
          <cell r="P370"/>
          <cell r="Q370">
            <v>1.4082600000000001</v>
          </cell>
          <cell r="R370"/>
          <cell r="S370">
            <v>1034.07123</v>
          </cell>
          <cell r="T370"/>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cell r="M371">
            <v>1.3274600000000001</v>
          </cell>
          <cell r="N371"/>
          <cell r="O371">
            <v>1.3476600000000001</v>
          </cell>
          <cell r="P371"/>
          <cell r="Q371">
            <v>1.4082600000000001</v>
          </cell>
          <cell r="R371"/>
          <cell r="S371">
            <v>1530.22939</v>
          </cell>
          <cell r="T371"/>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cell r="M372">
            <v>1.3274600000000001</v>
          </cell>
          <cell r="N372"/>
          <cell r="O372">
            <v>1.3476600000000001</v>
          </cell>
          <cell r="P372"/>
          <cell r="Q372">
            <v>1.4082600000000001</v>
          </cell>
          <cell r="R372"/>
          <cell r="S372">
            <v>1207.39987</v>
          </cell>
          <cell r="T372"/>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cell r="M373">
            <v>1.3274600000000001</v>
          </cell>
          <cell r="N373"/>
          <cell r="O373">
            <v>1.3476600000000001</v>
          </cell>
          <cell r="P373"/>
          <cell r="Q373">
            <v>1.4082600000000001</v>
          </cell>
          <cell r="R373"/>
          <cell r="S373">
            <v>17302.276669999999</v>
          </cell>
          <cell r="T373"/>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cell r="M374">
            <v>1.3274600000000001</v>
          </cell>
          <cell r="N374"/>
          <cell r="O374">
            <v>1.3476600000000001</v>
          </cell>
          <cell r="P374"/>
          <cell r="Q374">
            <v>1.4082600000000001</v>
          </cell>
          <cell r="R374"/>
          <cell r="S374">
            <v>675.89437999999996</v>
          </cell>
          <cell r="T374"/>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cell r="M375">
            <v>1.3274600000000001</v>
          </cell>
          <cell r="N375"/>
          <cell r="O375">
            <v>1.3476600000000001</v>
          </cell>
          <cell r="P375"/>
          <cell r="Q375">
            <v>1.4082600000000001</v>
          </cell>
          <cell r="R375"/>
          <cell r="S375">
            <v>2294.9145699999999</v>
          </cell>
          <cell r="T375"/>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cell r="M376">
            <v>1.3274600000000001</v>
          </cell>
          <cell r="N376"/>
          <cell r="O376">
            <v>1.3476600000000001</v>
          </cell>
          <cell r="P376"/>
          <cell r="Q376">
            <v>1.4082600000000001</v>
          </cell>
          <cell r="R376"/>
          <cell r="S376">
            <v>737.87189999999998</v>
          </cell>
          <cell r="T376"/>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cell r="M377">
            <v>1.3274600000000001</v>
          </cell>
          <cell r="N377"/>
          <cell r="O377">
            <v>1.3476600000000001</v>
          </cell>
          <cell r="P377"/>
          <cell r="Q377">
            <v>1.4082600000000001</v>
          </cell>
          <cell r="R377"/>
          <cell r="S377">
            <v>6814.7532099999999</v>
          </cell>
          <cell r="T377"/>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cell r="M378">
            <v>1.65245</v>
          </cell>
          <cell r="N378"/>
          <cell r="O378">
            <v>1.65245</v>
          </cell>
          <cell r="P378"/>
          <cell r="Q378">
            <v>1.65245</v>
          </cell>
          <cell r="R378"/>
          <cell r="S378">
            <v>97.494550000000004</v>
          </cell>
          <cell r="T378"/>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cell r="M379">
            <v>1.65245</v>
          </cell>
          <cell r="N379"/>
          <cell r="O379">
            <v>1.65245</v>
          </cell>
          <cell r="P379"/>
          <cell r="Q379">
            <v>1.65245</v>
          </cell>
          <cell r="R379"/>
          <cell r="S379">
            <v>335.44734999999997</v>
          </cell>
          <cell r="T379"/>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cell r="M380">
            <v>1.65245</v>
          </cell>
          <cell r="N380"/>
          <cell r="O380">
            <v>1.65245</v>
          </cell>
          <cell r="P380"/>
          <cell r="Q380">
            <v>1.65245</v>
          </cell>
          <cell r="R380"/>
          <cell r="S380">
            <v>3316.9794000000002</v>
          </cell>
          <cell r="T380"/>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cell r="M381">
            <v>1.65245</v>
          </cell>
          <cell r="N381"/>
          <cell r="O381">
            <v>1.65245</v>
          </cell>
          <cell r="P381"/>
          <cell r="Q381">
            <v>1.65245</v>
          </cell>
          <cell r="R381"/>
          <cell r="S381">
            <v>5809.9480999999996</v>
          </cell>
          <cell r="T381"/>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cell r="M382">
            <v>1.65245</v>
          </cell>
          <cell r="N382"/>
          <cell r="O382">
            <v>1.65245</v>
          </cell>
          <cell r="P382"/>
          <cell r="Q382">
            <v>1.65245</v>
          </cell>
          <cell r="R382"/>
          <cell r="S382">
            <v>1472.26685</v>
          </cell>
          <cell r="T382"/>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cell r="M383">
            <v>1.65245</v>
          </cell>
          <cell r="N383"/>
          <cell r="O383">
            <v>1.65245</v>
          </cell>
          <cell r="P383"/>
          <cell r="Q383">
            <v>1.65245</v>
          </cell>
          <cell r="R383"/>
          <cell r="S383">
            <v>1637.24746</v>
          </cell>
          <cell r="T383"/>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cell r="M384">
            <v>1.65245</v>
          </cell>
          <cell r="N384"/>
          <cell r="O384">
            <v>1.65245</v>
          </cell>
          <cell r="P384"/>
          <cell r="Q384">
            <v>1.65245</v>
          </cell>
          <cell r="R384"/>
          <cell r="S384">
            <v>1039.39105</v>
          </cell>
          <cell r="T384"/>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cell r="M385">
            <v>1.65245</v>
          </cell>
          <cell r="N385"/>
          <cell r="O385">
            <v>1.65245</v>
          </cell>
          <cell r="P385"/>
          <cell r="Q385">
            <v>1.65245</v>
          </cell>
          <cell r="R385"/>
          <cell r="S385">
            <v>1148.4527499999999</v>
          </cell>
          <cell r="T385"/>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cell r="M386">
            <v>1.65245</v>
          </cell>
          <cell r="N386"/>
          <cell r="O386">
            <v>1.65245</v>
          </cell>
          <cell r="P386"/>
          <cell r="Q386">
            <v>1.65245</v>
          </cell>
          <cell r="R386"/>
          <cell r="S386">
            <v>2167.5186600000002</v>
          </cell>
          <cell r="T386"/>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cell r="M387">
            <v>1.65245</v>
          </cell>
          <cell r="N387"/>
          <cell r="O387">
            <v>1.65245</v>
          </cell>
          <cell r="P387"/>
          <cell r="Q387">
            <v>1.65245</v>
          </cell>
          <cell r="R387"/>
          <cell r="S387">
            <v>3916.53784</v>
          </cell>
          <cell r="T387"/>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cell r="M388">
            <v>1.65245</v>
          </cell>
          <cell r="N388"/>
          <cell r="O388">
            <v>1.65245</v>
          </cell>
          <cell r="P388"/>
          <cell r="Q388">
            <v>1.65245</v>
          </cell>
          <cell r="R388"/>
          <cell r="S388">
            <v>2734.2098599999999</v>
          </cell>
          <cell r="T388"/>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cell r="M389">
            <v>1.65245</v>
          </cell>
          <cell r="N389"/>
          <cell r="O389">
            <v>1.65245</v>
          </cell>
          <cell r="P389"/>
          <cell r="Q389">
            <v>1.65245</v>
          </cell>
          <cell r="R389"/>
          <cell r="S389">
            <v>2168.6588499999998</v>
          </cell>
          <cell r="T389"/>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cell r="M390">
            <v>1.65245</v>
          </cell>
          <cell r="N390"/>
          <cell r="O390">
            <v>1.65245</v>
          </cell>
          <cell r="P390"/>
          <cell r="Q390">
            <v>1.65245</v>
          </cell>
          <cell r="R390"/>
          <cell r="S390">
            <v>980.72906999999998</v>
          </cell>
          <cell r="T390"/>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cell r="M391">
            <v>1.65245</v>
          </cell>
          <cell r="N391"/>
          <cell r="O391">
            <v>1.65245</v>
          </cell>
          <cell r="P391"/>
          <cell r="Q391">
            <v>1.65245</v>
          </cell>
          <cell r="R391"/>
          <cell r="S391">
            <v>5536.9964099999997</v>
          </cell>
          <cell r="T391"/>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cell r="M392">
            <v>1.65245</v>
          </cell>
          <cell r="N392"/>
          <cell r="O392">
            <v>1.65245</v>
          </cell>
          <cell r="P392"/>
          <cell r="Q392">
            <v>1.65245</v>
          </cell>
          <cell r="R392"/>
          <cell r="S392">
            <v>472.83204000000001</v>
          </cell>
          <cell r="T392"/>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cell r="M393">
            <v>1.65245</v>
          </cell>
          <cell r="N393"/>
          <cell r="O393">
            <v>1.65245</v>
          </cell>
          <cell r="P393"/>
          <cell r="Q393">
            <v>1.65245</v>
          </cell>
          <cell r="R393"/>
          <cell r="S393">
            <v>5399.3307999999997</v>
          </cell>
          <cell r="T393"/>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cell r="M394">
            <v>1.65245</v>
          </cell>
          <cell r="N394"/>
          <cell r="O394">
            <v>1.65245</v>
          </cell>
          <cell r="P394"/>
          <cell r="Q394">
            <v>1.65245</v>
          </cell>
          <cell r="R394"/>
          <cell r="S394">
            <v>4843.1326499999996</v>
          </cell>
          <cell r="T394"/>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cell r="M395">
            <v>1.65245</v>
          </cell>
          <cell r="N395"/>
          <cell r="O395">
            <v>1.65245</v>
          </cell>
          <cell r="P395"/>
          <cell r="Q395">
            <v>1.65245</v>
          </cell>
          <cell r="R395"/>
          <cell r="S395">
            <v>5124.19787</v>
          </cell>
          <cell r="T395"/>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cell r="M396">
            <v>1.65245</v>
          </cell>
          <cell r="N396"/>
          <cell r="O396">
            <v>1.65245</v>
          </cell>
          <cell r="P396"/>
          <cell r="Q396">
            <v>1.65245</v>
          </cell>
          <cell r="R396"/>
          <cell r="S396">
            <v>772.45426999999995</v>
          </cell>
          <cell r="T396"/>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cell r="M397">
            <v>1.65245</v>
          </cell>
          <cell r="N397"/>
          <cell r="O397">
            <v>1.65245</v>
          </cell>
          <cell r="P397"/>
          <cell r="Q397">
            <v>1.65245</v>
          </cell>
          <cell r="R397"/>
          <cell r="S397">
            <v>764.09288000000004</v>
          </cell>
          <cell r="T397"/>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cell r="M398">
            <v>1.65245</v>
          </cell>
          <cell r="N398"/>
          <cell r="O398">
            <v>1.65245</v>
          </cell>
          <cell r="P398"/>
          <cell r="Q398">
            <v>1.65245</v>
          </cell>
          <cell r="R398"/>
          <cell r="S398">
            <v>8011.42461</v>
          </cell>
          <cell r="T398"/>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cell r="M399">
            <v>1.65245</v>
          </cell>
          <cell r="N399"/>
          <cell r="O399">
            <v>1.65245</v>
          </cell>
          <cell r="P399"/>
          <cell r="Q399">
            <v>1.65245</v>
          </cell>
          <cell r="R399"/>
          <cell r="S399">
            <v>2233.6992799999998</v>
          </cell>
          <cell r="T399"/>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cell r="M400">
            <v>1.65245</v>
          </cell>
          <cell r="N400"/>
          <cell r="O400">
            <v>1.65245</v>
          </cell>
          <cell r="P400"/>
          <cell r="Q400">
            <v>1.65245</v>
          </cell>
          <cell r="R400"/>
          <cell r="S400">
            <v>2069.5118499999999</v>
          </cell>
          <cell r="T400"/>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cell r="M401">
            <v>1.65245</v>
          </cell>
          <cell r="N401"/>
          <cell r="O401">
            <v>1.65245</v>
          </cell>
          <cell r="P401"/>
          <cell r="Q401">
            <v>1.65245</v>
          </cell>
          <cell r="R401"/>
          <cell r="S401">
            <v>1462.4182499999999</v>
          </cell>
          <cell r="T401"/>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cell r="M402">
            <v>1.65245</v>
          </cell>
          <cell r="N402"/>
          <cell r="O402">
            <v>1.65245</v>
          </cell>
          <cell r="P402"/>
          <cell r="Q402">
            <v>1.65245</v>
          </cell>
          <cell r="R402"/>
          <cell r="S402">
            <v>1227.43986</v>
          </cell>
          <cell r="T402"/>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cell r="M403">
            <v>1.65245</v>
          </cell>
          <cell r="N403"/>
          <cell r="O403">
            <v>1.65245</v>
          </cell>
          <cell r="P403"/>
          <cell r="Q403">
            <v>1.65245</v>
          </cell>
          <cell r="R403"/>
          <cell r="S403">
            <v>1804.4754</v>
          </cell>
          <cell r="T403"/>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cell r="M404">
            <v>1.65245</v>
          </cell>
          <cell r="N404"/>
          <cell r="O404">
            <v>1.65245</v>
          </cell>
          <cell r="P404"/>
          <cell r="Q404">
            <v>1.65245</v>
          </cell>
          <cell r="R404"/>
          <cell r="S404">
            <v>4503.9507599999997</v>
          </cell>
          <cell r="T404"/>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cell r="M405">
            <v>1.65245</v>
          </cell>
          <cell r="N405"/>
          <cell r="O405">
            <v>1.65245</v>
          </cell>
          <cell r="P405"/>
          <cell r="Q405">
            <v>1.65245</v>
          </cell>
          <cell r="R405"/>
          <cell r="S405">
            <v>6536.79475</v>
          </cell>
          <cell r="T405"/>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cell r="M406">
            <v>1.65245</v>
          </cell>
          <cell r="N406"/>
          <cell r="O406">
            <v>1.65245</v>
          </cell>
          <cell r="P406"/>
          <cell r="Q406">
            <v>1.65245</v>
          </cell>
          <cell r="R406"/>
          <cell r="S406">
            <v>13029.5352</v>
          </cell>
          <cell r="T406"/>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cell r="M407">
            <v>1.65245</v>
          </cell>
          <cell r="N407"/>
          <cell r="O407">
            <v>1.65245</v>
          </cell>
          <cell r="P407"/>
          <cell r="Q407">
            <v>1.65245</v>
          </cell>
          <cell r="R407"/>
          <cell r="S407">
            <v>6377.6307699999998</v>
          </cell>
          <cell r="T407"/>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cell r="M408">
            <v>1.65245</v>
          </cell>
          <cell r="N408"/>
          <cell r="O408">
            <v>1.65245</v>
          </cell>
          <cell r="P408"/>
          <cell r="Q408">
            <v>1.65245</v>
          </cell>
          <cell r="R408"/>
          <cell r="S408">
            <v>3622.7983300000001</v>
          </cell>
          <cell r="T408"/>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cell r="M409">
            <v>1.65245</v>
          </cell>
          <cell r="N409"/>
          <cell r="O409">
            <v>1.65245</v>
          </cell>
          <cell r="P409"/>
          <cell r="Q409">
            <v>1.65245</v>
          </cell>
          <cell r="R409"/>
          <cell r="S409">
            <v>5315.8655500000004</v>
          </cell>
          <cell r="T409"/>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cell r="M410">
            <v>1.65245</v>
          </cell>
          <cell r="N410"/>
          <cell r="O410">
            <v>1.65245</v>
          </cell>
          <cell r="P410"/>
          <cell r="Q410">
            <v>1.65245</v>
          </cell>
          <cell r="R410"/>
          <cell r="S410">
            <v>3425.5288500000001</v>
          </cell>
          <cell r="T410"/>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cell r="M411">
            <v>1.65245</v>
          </cell>
          <cell r="N411"/>
          <cell r="O411">
            <v>1.65245</v>
          </cell>
          <cell r="P411"/>
          <cell r="Q411">
            <v>1.65245</v>
          </cell>
          <cell r="R411"/>
          <cell r="S411">
            <v>8005.5418900000004</v>
          </cell>
          <cell r="T411"/>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cell r="M412">
            <v>1.65245</v>
          </cell>
          <cell r="N412"/>
          <cell r="O412">
            <v>1.65245</v>
          </cell>
          <cell r="P412"/>
          <cell r="Q412">
            <v>1.65245</v>
          </cell>
          <cell r="R412"/>
          <cell r="S412">
            <v>2380.8829999999998</v>
          </cell>
          <cell r="T412"/>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cell r="M413">
            <v>1.65245</v>
          </cell>
          <cell r="N413"/>
          <cell r="O413">
            <v>1.65245</v>
          </cell>
          <cell r="P413"/>
          <cell r="Q413">
            <v>1.65245</v>
          </cell>
          <cell r="R413"/>
          <cell r="S413">
            <v>4241.8226199999999</v>
          </cell>
          <cell r="T413"/>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cell r="M414">
            <v>1.65245</v>
          </cell>
          <cell r="N414"/>
          <cell r="O414">
            <v>1.65245</v>
          </cell>
          <cell r="P414"/>
          <cell r="Q414">
            <v>1.65245</v>
          </cell>
          <cell r="R414"/>
          <cell r="S414">
            <v>790.21811000000002</v>
          </cell>
          <cell r="T414"/>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cell r="M415">
            <v>1.65245</v>
          </cell>
          <cell r="N415"/>
          <cell r="O415">
            <v>1.65245</v>
          </cell>
          <cell r="P415"/>
          <cell r="Q415">
            <v>1.65245</v>
          </cell>
          <cell r="R415"/>
          <cell r="S415">
            <v>5703.5303199999998</v>
          </cell>
          <cell r="T415"/>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cell r="M416">
            <v>1.65245</v>
          </cell>
          <cell r="N416"/>
          <cell r="O416">
            <v>1.65245</v>
          </cell>
          <cell r="P416"/>
          <cell r="Q416">
            <v>1.65245</v>
          </cell>
          <cell r="R416"/>
          <cell r="S416">
            <v>18742.137470000001</v>
          </cell>
          <cell r="T416"/>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cell r="M417">
            <v>1.65245</v>
          </cell>
          <cell r="N417"/>
          <cell r="O417">
            <v>1.65245</v>
          </cell>
          <cell r="P417"/>
          <cell r="Q417">
            <v>1.65245</v>
          </cell>
          <cell r="R417"/>
          <cell r="S417">
            <v>2154.9930899999999</v>
          </cell>
          <cell r="T417"/>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cell r="M418">
            <v>1.65245</v>
          </cell>
          <cell r="N418"/>
          <cell r="O418">
            <v>1.65245</v>
          </cell>
          <cell r="P418"/>
          <cell r="Q418">
            <v>1.65245</v>
          </cell>
          <cell r="R418"/>
          <cell r="S418">
            <v>2406.38031</v>
          </cell>
          <cell r="T418"/>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cell r="M419">
            <v>1.65245</v>
          </cell>
          <cell r="N419"/>
          <cell r="O419">
            <v>1.65245</v>
          </cell>
          <cell r="P419"/>
          <cell r="Q419">
            <v>1.65245</v>
          </cell>
          <cell r="R419"/>
          <cell r="S419">
            <v>26353.751810000002</v>
          </cell>
          <cell r="T419"/>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cell r="M420">
            <v>1.65245</v>
          </cell>
          <cell r="N420"/>
          <cell r="O420">
            <v>1.65245</v>
          </cell>
          <cell r="P420"/>
          <cell r="Q420">
            <v>1.65245</v>
          </cell>
          <cell r="R420"/>
          <cell r="S420">
            <v>42569.921159999998</v>
          </cell>
          <cell r="T420"/>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cell r="M421">
            <v>1.65245</v>
          </cell>
          <cell r="N421"/>
          <cell r="O421">
            <v>1.65245</v>
          </cell>
          <cell r="P421"/>
          <cell r="Q421">
            <v>1.65245</v>
          </cell>
          <cell r="R421"/>
          <cell r="S421">
            <v>13328.661700000001</v>
          </cell>
          <cell r="T421"/>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cell r="M422">
            <v>1.22986</v>
          </cell>
          <cell r="N422"/>
          <cell r="O422">
            <v>1.2319800000000001</v>
          </cell>
          <cell r="P422"/>
          <cell r="Q422">
            <v>1.2383599999999999</v>
          </cell>
          <cell r="R422"/>
          <cell r="S422">
            <v>40.023789999999998</v>
          </cell>
          <cell r="T422"/>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cell r="M423">
            <v>1.22986</v>
          </cell>
          <cell r="N423"/>
          <cell r="O423">
            <v>1.2319800000000001</v>
          </cell>
          <cell r="P423"/>
          <cell r="Q423">
            <v>1.2383599999999999</v>
          </cell>
          <cell r="R423"/>
          <cell r="S423">
            <v>18.538239999999998</v>
          </cell>
          <cell r="T423"/>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cell r="M424">
            <v>1.23638</v>
          </cell>
          <cell r="N424"/>
          <cell r="O424">
            <v>1.2368699999999999</v>
          </cell>
          <cell r="P424"/>
          <cell r="Q424">
            <v>1.2383599999999999</v>
          </cell>
          <cell r="R424"/>
          <cell r="S424">
            <v>1009.49868</v>
          </cell>
          <cell r="T424"/>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cell r="M425">
            <v>1.2383599999999999</v>
          </cell>
          <cell r="N425"/>
          <cell r="O425">
            <v>1.2383599999999999</v>
          </cell>
          <cell r="P425"/>
          <cell r="Q425">
            <v>1.2383599999999999</v>
          </cell>
          <cell r="R425"/>
          <cell r="S425">
            <v>842.76589000000001</v>
          </cell>
          <cell r="T425"/>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cell r="M426">
            <v>1.23949</v>
          </cell>
          <cell r="N426"/>
          <cell r="O426">
            <v>1.2392000000000001</v>
          </cell>
          <cell r="P426"/>
          <cell r="Q426">
            <v>1.2392000000000001</v>
          </cell>
          <cell r="R426"/>
          <cell r="S426">
            <v>1333.11896</v>
          </cell>
          <cell r="T426"/>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cell r="M427">
            <v>1.2383599999999999</v>
          </cell>
          <cell r="N427"/>
          <cell r="O427">
            <v>1.2383599999999999</v>
          </cell>
          <cell r="P427"/>
          <cell r="Q427">
            <v>1.2383599999999999</v>
          </cell>
          <cell r="R427"/>
          <cell r="S427">
            <v>637.13621999999998</v>
          </cell>
          <cell r="T427"/>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cell r="M428">
            <v>1.23241</v>
          </cell>
          <cell r="N428"/>
          <cell r="O428">
            <v>1.2338899999999999</v>
          </cell>
          <cell r="P428"/>
          <cell r="Q428">
            <v>1.2383599999999999</v>
          </cell>
          <cell r="R428"/>
          <cell r="S428">
            <v>578.35127</v>
          </cell>
          <cell r="T428"/>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cell r="M429">
            <v>1.22986</v>
          </cell>
          <cell r="N429"/>
          <cell r="O429">
            <v>1.2319800000000001</v>
          </cell>
          <cell r="P429"/>
          <cell r="Q429">
            <v>1.2383599999999999</v>
          </cell>
          <cell r="R429"/>
          <cell r="S429">
            <v>478.26701000000003</v>
          </cell>
          <cell r="T429"/>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cell r="M430">
            <v>1.22986</v>
          </cell>
          <cell r="N430"/>
          <cell r="O430">
            <v>1.2319800000000001</v>
          </cell>
          <cell r="P430"/>
          <cell r="Q430">
            <v>1.2383599999999999</v>
          </cell>
          <cell r="R430"/>
          <cell r="S430">
            <v>533.55978000000005</v>
          </cell>
          <cell r="T430"/>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cell r="M431">
            <v>1.22986</v>
          </cell>
          <cell r="N431"/>
          <cell r="O431">
            <v>1.2319800000000001</v>
          </cell>
          <cell r="P431"/>
          <cell r="Q431">
            <v>1.2383599999999999</v>
          </cell>
          <cell r="R431"/>
          <cell r="S431">
            <v>2132.9017199999998</v>
          </cell>
          <cell r="T431"/>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cell r="M432">
            <v>1.22986</v>
          </cell>
          <cell r="N432"/>
          <cell r="O432">
            <v>1.2319800000000001</v>
          </cell>
          <cell r="P432"/>
          <cell r="Q432">
            <v>1.2383599999999999</v>
          </cell>
          <cell r="R432"/>
          <cell r="S432">
            <v>1261.62878</v>
          </cell>
          <cell r="T432"/>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cell r="M433">
            <v>1.23638</v>
          </cell>
          <cell r="N433"/>
          <cell r="O433">
            <v>1.2368699999999999</v>
          </cell>
          <cell r="P433"/>
          <cell r="Q433">
            <v>1.2383599999999999</v>
          </cell>
          <cell r="R433"/>
          <cell r="S433">
            <v>211.28898000000001</v>
          </cell>
          <cell r="T433"/>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cell r="M434">
            <v>1.23638</v>
          </cell>
          <cell r="N434"/>
          <cell r="O434">
            <v>1.2368699999999999</v>
          </cell>
          <cell r="P434"/>
          <cell r="Q434">
            <v>1.2383599999999999</v>
          </cell>
          <cell r="R434"/>
          <cell r="S434">
            <v>1643.87336</v>
          </cell>
          <cell r="T434"/>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cell r="M435">
            <v>1.24881</v>
          </cell>
          <cell r="N435"/>
          <cell r="O435">
            <v>1.2452099999999999</v>
          </cell>
          <cell r="P435"/>
          <cell r="Q435">
            <v>1.2452099999999999</v>
          </cell>
          <cell r="R435"/>
          <cell r="S435">
            <v>238.76901000000001</v>
          </cell>
          <cell r="T435"/>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cell r="M436">
            <v>1.24881</v>
          </cell>
          <cell r="N436"/>
          <cell r="O436">
            <v>1.2452099999999999</v>
          </cell>
          <cell r="P436"/>
          <cell r="Q436">
            <v>1.2452099999999999</v>
          </cell>
          <cell r="R436"/>
          <cell r="S436">
            <v>114.55932</v>
          </cell>
          <cell r="T436"/>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cell r="M437">
            <v>1.24881</v>
          </cell>
          <cell r="N437"/>
          <cell r="O437">
            <v>1.2452099999999999</v>
          </cell>
          <cell r="P437"/>
          <cell r="Q437">
            <v>1.2452099999999999</v>
          </cell>
          <cell r="R437"/>
          <cell r="S437">
            <v>224.20006000000001</v>
          </cell>
          <cell r="T437"/>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cell r="M438">
            <v>1.24881</v>
          </cell>
          <cell r="N438"/>
          <cell r="O438">
            <v>1.2452099999999999</v>
          </cell>
          <cell r="P438"/>
          <cell r="Q438">
            <v>1.2452099999999999</v>
          </cell>
          <cell r="R438"/>
          <cell r="S438">
            <v>594.52551000000005</v>
          </cell>
          <cell r="T438"/>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cell r="M439">
            <v>1.24881</v>
          </cell>
          <cell r="N439"/>
          <cell r="O439">
            <v>1.2452099999999999</v>
          </cell>
          <cell r="P439"/>
          <cell r="Q439">
            <v>1.2452099999999999</v>
          </cell>
          <cell r="R439"/>
          <cell r="S439">
            <v>709.10973000000001</v>
          </cell>
          <cell r="T439"/>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cell r="M440">
            <v>1.24881</v>
          </cell>
          <cell r="N440"/>
          <cell r="O440">
            <v>1.2452099999999999</v>
          </cell>
          <cell r="P440"/>
          <cell r="Q440">
            <v>1.2452099999999999</v>
          </cell>
          <cell r="R440"/>
          <cell r="S440">
            <v>450.50452000000001</v>
          </cell>
          <cell r="T440"/>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cell r="M441">
            <v>1.24881</v>
          </cell>
          <cell r="N441"/>
          <cell r="O441">
            <v>1.2452099999999999</v>
          </cell>
          <cell r="P441"/>
          <cell r="Q441">
            <v>1.2452099999999999</v>
          </cell>
          <cell r="R441"/>
          <cell r="S441">
            <v>546.02458000000001</v>
          </cell>
          <cell r="T441"/>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cell r="M442">
            <v>1.2375700000000001</v>
          </cell>
          <cell r="N442"/>
          <cell r="O442">
            <v>1.23776</v>
          </cell>
          <cell r="P442"/>
          <cell r="Q442">
            <v>1.2383599999999999</v>
          </cell>
          <cell r="R442"/>
          <cell r="S442">
            <v>317.86223999999999</v>
          </cell>
          <cell r="T442"/>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cell r="M443">
            <v>1.2375700000000001</v>
          </cell>
          <cell r="N443"/>
          <cell r="O443">
            <v>1.23776</v>
          </cell>
          <cell r="P443"/>
          <cell r="Q443">
            <v>1.2383599999999999</v>
          </cell>
          <cell r="R443"/>
          <cell r="S443">
            <v>821.49086999999997</v>
          </cell>
          <cell r="T443"/>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cell r="M444">
            <v>1.2375700000000001</v>
          </cell>
          <cell r="N444"/>
          <cell r="O444">
            <v>1.23776</v>
          </cell>
          <cell r="P444"/>
          <cell r="Q444">
            <v>1.2383599999999999</v>
          </cell>
          <cell r="R444"/>
          <cell r="S444">
            <v>1557.9187899999999</v>
          </cell>
          <cell r="T444"/>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cell r="M445">
            <v>1.23024</v>
          </cell>
          <cell r="N445"/>
          <cell r="O445">
            <v>1.2248300000000001</v>
          </cell>
          <cell r="P445"/>
          <cell r="Q445">
            <v>1.2248300000000001</v>
          </cell>
          <cell r="R445"/>
          <cell r="S445">
            <v>111.85147000000001</v>
          </cell>
          <cell r="T445"/>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cell r="M446">
            <v>1.23024</v>
          </cell>
          <cell r="N446"/>
          <cell r="O446">
            <v>1.2248300000000001</v>
          </cell>
          <cell r="P446"/>
          <cell r="Q446">
            <v>1.2248300000000001</v>
          </cell>
          <cell r="R446"/>
          <cell r="S446">
            <v>22.438880000000001</v>
          </cell>
          <cell r="T446"/>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cell r="M447">
            <v>1.23024</v>
          </cell>
          <cell r="N447"/>
          <cell r="O447">
            <v>1.2248300000000001</v>
          </cell>
          <cell r="P447"/>
          <cell r="Q447">
            <v>1.2248300000000001</v>
          </cell>
          <cell r="R447"/>
          <cell r="S447">
            <v>1277.7793999999999</v>
          </cell>
          <cell r="T447"/>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cell r="M448">
            <v>1.23024</v>
          </cell>
          <cell r="N448"/>
          <cell r="O448">
            <v>1.2248300000000001</v>
          </cell>
          <cell r="P448"/>
          <cell r="Q448">
            <v>1.2248300000000001</v>
          </cell>
          <cell r="R448"/>
          <cell r="S448">
            <v>116.97126</v>
          </cell>
          <cell r="T448"/>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cell r="M449">
            <v>1.23024</v>
          </cell>
          <cell r="N449"/>
          <cell r="O449">
            <v>1.2248300000000001</v>
          </cell>
          <cell r="P449"/>
          <cell r="Q449">
            <v>1.2248300000000001</v>
          </cell>
          <cell r="R449"/>
          <cell r="S449">
            <v>832.82315000000006</v>
          </cell>
          <cell r="T449"/>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cell r="M450">
            <v>1.23024</v>
          </cell>
          <cell r="N450"/>
          <cell r="O450">
            <v>1.2248300000000001</v>
          </cell>
          <cell r="P450"/>
          <cell r="Q450">
            <v>1.2248300000000001</v>
          </cell>
          <cell r="R450"/>
          <cell r="S450">
            <v>694.47861</v>
          </cell>
          <cell r="T450"/>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cell r="M451">
            <v>1.23024</v>
          </cell>
          <cell r="N451"/>
          <cell r="O451">
            <v>1.2248300000000001</v>
          </cell>
          <cell r="P451"/>
          <cell r="Q451">
            <v>1.2248300000000001</v>
          </cell>
          <cell r="R451"/>
          <cell r="S451">
            <v>265.78811000000002</v>
          </cell>
          <cell r="T451"/>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cell r="M452">
            <v>1.23024</v>
          </cell>
          <cell r="N452"/>
          <cell r="O452">
            <v>1.2248300000000001</v>
          </cell>
          <cell r="P452"/>
          <cell r="Q452">
            <v>1.2248300000000001</v>
          </cell>
          <cell r="R452"/>
          <cell r="S452">
            <v>1784.9447500000001</v>
          </cell>
          <cell r="T452"/>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cell r="M453">
            <v>1.23024</v>
          </cell>
          <cell r="N453"/>
          <cell r="O453">
            <v>1.2248300000000001</v>
          </cell>
          <cell r="P453"/>
          <cell r="Q453">
            <v>1.2248300000000001</v>
          </cell>
          <cell r="R453"/>
          <cell r="S453">
            <v>353.40019000000001</v>
          </cell>
          <cell r="T453"/>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cell r="M454">
            <v>1.23024</v>
          </cell>
          <cell r="N454"/>
          <cell r="O454">
            <v>1.2248300000000001</v>
          </cell>
          <cell r="P454"/>
          <cell r="Q454">
            <v>1.2248300000000001</v>
          </cell>
          <cell r="R454"/>
          <cell r="S454">
            <v>599.38279999999997</v>
          </cell>
          <cell r="T454"/>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cell r="M455">
            <v>1.23024</v>
          </cell>
          <cell r="N455"/>
          <cell r="O455">
            <v>1.2248300000000001</v>
          </cell>
          <cell r="P455"/>
          <cell r="Q455">
            <v>1.2248300000000001</v>
          </cell>
          <cell r="R455"/>
          <cell r="S455">
            <v>707.04535999999996</v>
          </cell>
          <cell r="T455"/>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cell r="M456">
            <v>1.2334000000000001</v>
          </cell>
          <cell r="N456"/>
          <cell r="O456">
            <v>1.23464</v>
          </cell>
          <cell r="P456"/>
          <cell r="Q456">
            <v>1.2383599999999999</v>
          </cell>
          <cell r="R456"/>
          <cell r="S456">
            <v>709.32021999999995</v>
          </cell>
          <cell r="T456"/>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cell r="M457">
            <v>1.2334000000000001</v>
          </cell>
          <cell r="N457"/>
          <cell r="O457">
            <v>1.23464</v>
          </cell>
          <cell r="P457"/>
          <cell r="Q457">
            <v>1.2383599999999999</v>
          </cell>
          <cell r="R457"/>
          <cell r="S457">
            <v>242.04983999999999</v>
          </cell>
          <cell r="T457"/>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cell r="M458">
            <v>1.2334000000000001</v>
          </cell>
          <cell r="N458"/>
          <cell r="O458">
            <v>1.23464</v>
          </cell>
          <cell r="P458"/>
          <cell r="Q458">
            <v>1.2383599999999999</v>
          </cell>
          <cell r="R458"/>
          <cell r="S458">
            <v>78.635859999999994</v>
          </cell>
          <cell r="T458"/>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cell r="M459">
            <v>1.2334000000000001</v>
          </cell>
          <cell r="N459"/>
          <cell r="O459">
            <v>1.23464</v>
          </cell>
          <cell r="P459"/>
          <cell r="Q459">
            <v>1.2383599999999999</v>
          </cell>
          <cell r="R459"/>
          <cell r="S459">
            <v>470.57679999999999</v>
          </cell>
          <cell r="T459"/>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cell r="M460">
            <v>1.2334000000000001</v>
          </cell>
          <cell r="N460"/>
          <cell r="O460">
            <v>1.23464</v>
          </cell>
          <cell r="P460"/>
          <cell r="Q460">
            <v>1.2383599999999999</v>
          </cell>
          <cell r="R460"/>
          <cell r="S460">
            <v>124.23227</v>
          </cell>
          <cell r="T460"/>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cell r="M461">
            <v>1.2334000000000001</v>
          </cell>
          <cell r="N461"/>
          <cell r="O461">
            <v>1.23464</v>
          </cell>
          <cell r="P461"/>
          <cell r="Q461">
            <v>1.2383599999999999</v>
          </cell>
          <cell r="R461"/>
          <cell r="S461">
            <v>409.46373</v>
          </cell>
          <cell r="T461"/>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cell r="M462">
            <v>1.2383599999999999</v>
          </cell>
          <cell r="N462"/>
          <cell r="O462">
            <v>1.2383599999999999</v>
          </cell>
          <cell r="P462"/>
          <cell r="Q462">
            <v>1.2383599999999999</v>
          </cell>
          <cell r="R462"/>
          <cell r="S462">
            <v>2277.6164699999999</v>
          </cell>
          <cell r="T462"/>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cell r="M463">
            <v>1.2383599999999999</v>
          </cell>
          <cell r="N463"/>
          <cell r="O463">
            <v>1.2383599999999999</v>
          </cell>
          <cell r="P463"/>
          <cell r="Q463">
            <v>1.2383599999999999</v>
          </cell>
          <cell r="R463"/>
          <cell r="S463">
            <v>260.21658000000002</v>
          </cell>
          <cell r="T463"/>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cell r="M464">
            <v>1.22844</v>
          </cell>
          <cell r="N464"/>
          <cell r="O464">
            <v>1.2234799999999999</v>
          </cell>
          <cell r="P464"/>
          <cell r="Q464">
            <v>1.2234799999999999</v>
          </cell>
          <cell r="R464"/>
          <cell r="S464">
            <v>1239.8256899999999</v>
          </cell>
          <cell r="T464"/>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cell r="M465">
            <v>1.22844</v>
          </cell>
          <cell r="N465"/>
          <cell r="O465">
            <v>1.2234799999999999</v>
          </cell>
          <cell r="P465"/>
          <cell r="Q465">
            <v>1.2234799999999999</v>
          </cell>
          <cell r="R465"/>
          <cell r="S465">
            <v>4433.2063699999999</v>
          </cell>
          <cell r="T465"/>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cell r="M466">
            <v>1.22844</v>
          </cell>
          <cell r="N466"/>
          <cell r="O466">
            <v>1.2234799999999999</v>
          </cell>
          <cell r="P466"/>
          <cell r="Q466">
            <v>1.2234799999999999</v>
          </cell>
          <cell r="R466"/>
          <cell r="S466">
            <v>570.77787999999998</v>
          </cell>
          <cell r="T466"/>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cell r="M467">
            <v>1.22844</v>
          </cell>
          <cell r="N467"/>
          <cell r="O467">
            <v>1.2234799999999999</v>
          </cell>
          <cell r="P467"/>
          <cell r="Q467">
            <v>1.2234799999999999</v>
          </cell>
          <cell r="R467"/>
          <cell r="S467">
            <v>2752.3895400000001</v>
          </cell>
          <cell r="T467"/>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cell r="M468">
            <v>1.22844</v>
          </cell>
          <cell r="N468"/>
          <cell r="O468">
            <v>1.2234799999999999</v>
          </cell>
          <cell r="P468"/>
          <cell r="Q468">
            <v>1.2234799999999999</v>
          </cell>
          <cell r="R468"/>
          <cell r="S468">
            <v>2732.6425800000002</v>
          </cell>
          <cell r="T468"/>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cell r="M469">
            <v>1.4653499999999999</v>
          </cell>
          <cell r="N469"/>
          <cell r="O469">
            <v>1.5121199999999999</v>
          </cell>
          <cell r="P469"/>
          <cell r="Q469">
            <v>1.65245</v>
          </cell>
          <cell r="R469"/>
          <cell r="S469">
            <v>106.83089</v>
          </cell>
          <cell r="T469"/>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cell r="M470">
            <v>1.4653499999999999</v>
          </cell>
          <cell r="N470"/>
          <cell r="O470">
            <v>1.5121199999999999</v>
          </cell>
          <cell r="P470"/>
          <cell r="Q470">
            <v>1.65245</v>
          </cell>
          <cell r="R470"/>
          <cell r="S470">
            <v>209.82810000000001</v>
          </cell>
          <cell r="T470"/>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cell r="M471">
            <v>1.4653499999999999</v>
          </cell>
          <cell r="N471"/>
          <cell r="O471">
            <v>1.5121199999999999</v>
          </cell>
          <cell r="P471"/>
          <cell r="Q471">
            <v>1.65245</v>
          </cell>
          <cell r="R471"/>
          <cell r="S471">
            <v>3338.8578400000001</v>
          </cell>
          <cell r="T471"/>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cell r="M472">
            <v>1.4653499999999999</v>
          </cell>
          <cell r="N472"/>
          <cell r="O472">
            <v>1.5121199999999999</v>
          </cell>
          <cell r="P472"/>
          <cell r="Q472">
            <v>1.65245</v>
          </cell>
          <cell r="R472"/>
          <cell r="S472">
            <v>520.93485999999996</v>
          </cell>
          <cell r="T472"/>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cell r="M473">
            <v>1.4653499999999999</v>
          </cell>
          <cell r="N473"/>
          <cell r="O473">
            <v>1.5121199999999999</v>
          </cell>
          <cell r="P473"/>
          <cell r="Q473">
            <v>1.65245</v>
          </cell>
          <cell r="R473"/>
          <cell r="S473">
            <v>137.7978</v>
          </cell>
          <cell r="T473"/>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cell r="M474">
            <v>1.4653499999999999</v>
          </cell>
          <cell r="N474"/>
          <cell r="O474">
            <v>1.5121199999999999</v>
          </cell>
          <cell r="P474"/>
          <cell r="Q474">
            <v>1.65245</v>
          </cell>
          <cell r="R474"/>
          <cell r="S474">
            <v>1760.3715</v>
          </cell>
          <cell r="T474"/>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cell r="M475">
            <v>1.4653499999999999</v>
          </cell>
          <cell r="N475"/>
          <cell r="O475">
            <v>1.5121199999999999</v>
          </cell>
          <cell r="P475"/>
          <cell r="Q475">
            <v>1.65245</v>
          </cell>
          <cell r="R475"/>
          <cell r="S475">
            <v>1205.04916</v>
          </cell>
          <cell r="T475"/>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cell r="M476">
            <v>1.4653499999999999</v>
          </cell>
          <cell r="N476"/>
          <cell r="O476">
            <v>1.5121199999999999</v>
          </cell>
          <cell r="P476"/>
          <cell r="Q476">
            <v>1.65245</v>
          </cell>
          <cell r="R476"/>
          <cell r="S476">
            <v>243.81899000000001</v>
          </cell>
          <cell r="T476"/>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cell r="M477">
            <v>1.4653499999999999</v>
          </cell>
          <cell r="N477"/>
          <cell r="O477">
            <v>1.5121199999999999</v>
          </cell>
          <cell r="P477"/>
          <cell r="Q477">
            <v>1.65245</v>
          </cell>
          <cell r="R477"/>
          <cell r="S477">
            <v>282.2715</v>
          </cell>
          <cell r="T477"/>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cell r="M478">
            <v>1.4653499999999999</v>
          </cell>
          <cell r="N478"/>
          <cell r="O478">
            <v>1.5121199999999999</v>
          </cell>
          <cell r="P478"/>
          <cell r="Q478">
            <v>1.65245</v>
          </cell>
          <cell r="R478"/>
          <cell r="S478">
            <v>140.45824999999999</v>
          </cell>
          <cell r="T478"/>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cell r="M479">
            <v>1.4653499999999999</v>
          </cell>
          <cell r="N479"/>
          <cell r="O479">
            <v>1.5121199999999999</v>
          </cell>
          <cell r="P479"/>
          <cell r="Q479">
            <v>1.65245</v>
          </cell>
          <cell r="R479"/>
          <cell r="S479">
            <v>197.05466000000001</v>
          </cell>
          <cell r="T479"/>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cell r="M480">
            <v>1.4653499999999999</v>
          </cell>
          <cell r="N480"/>
          <cell r="O480">
            <v>1.5121199999999999</v>
          </cell>
          <cell r="P480"/>
          <cell r="Q480">
            <v>1.65245</v>
          </cell>
          <cell r="R480"/>
          <cell r="S480">
            <v>1522.7326700000001</v>
          </cell>
          <cell r="T480"/>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cell r="M481">
            <v>1.4653499999999999</v>
          </cell>
          <cell r="N481"/>
          <cell r="O481">
            <v>1.5121199999999999</v>
          </cell>
          <cell r="P481"/>
          <cell r="Q481">
            <v>1.65245</v>
          </cell>
          <cell r="R481"/>
          <cell r="S481">
            <v>4791.2787699999999</v>
          </cell>
          <cell r="T481"/>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cell r="M482">
            <v>1.4653499999999999</v>
          </cell>
          <cell r="N482"/>
          <cell r="O482">
            <v>1.5121199999999999</v>
          </cell>
          <cell r="P482"/>
          <cell r="Q482">
            <v>1.65245</v>
          </cell>
          <cell r="R482"/>
          <cell r="S482">
            <v>7340.2820400000001</v>
          </cell>
          <cell r="T482"/>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cell r="M483">
            <v>1.5828500000000001</v>
          </cell>
          <cell r="N483"/>
          <cell r="O483">
            <v>1.60025</v>
          </cell>
          <cell r="P483"/>
          <cell r="Q483">
            <v>1.65245</v>
          </cell>
          <cell r="R483"/>
          <cell r="S483">
            <v>282.56894999999997</v>
          </cell>
          <cell r="T483"/>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cell r="M484">
            <v>1.5828500000000001</v>
          </cell>
          <cell r="N484"/>
          <cell r="O484">
            <v>1.60025</v>
          </cell>
          <cell r="P484"/>
          <cell r="Q484">
            <v>1.65245</v>
          </cell>
          <cell r="R484"/>
          <cell r="S484">
            <v>385.02085</v>
          </cell>
          <cell r="T484"/>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cell r="M485">
            <v>1.5828500000000001</v>
          </cell>
          <cell r="N485"/>
          <cell r="O485">
            <v>1.60025</v>
          </cell>
          <cell r="P485"/>
          <cell r="Q485">
            <v>1.65245</v>
          </cell>
          <cell r="R485"/>
          <cell r="S485">
            <v>3849.79538</v>
          </cell>
          <cell r="T485"/>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cell r="M486">
            <v>1.5828500000000001</v>
          </cell>
          <cell r="N486"/>
          <cell r="O486">
            <v>1.60025</v>
          </cell>
          <cell r="P486"/>
          <cell r="Q486">
            <v>1.65245</v>
          </cell>
          <cell r="R486"/>
          <cell r="S486">
            <v>192.51042000000001</v>
          </cell>
          <cell r="T486"/>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cell r="M487">
            <v>1.5828500000000001</v>
          </cell>
          <cell r="N487"/>
          <cell r="O487">
            <v>1.60025</v>
          </cell>
          <cell r="P487"/>
          <cell r="Q487">
            <v>1.65245</v>
          </cell>
          <cell r="R487"/>
          <cell r="S487">
            <v>11208.15523</v>
          </cell>
          <cell r="T487"/>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cell r="M488">
            <v>1.5828500000000001</v>
          </cell>
          <cell r="N488"/>
          <cell r="O488">
            <v>1.60025</v>
          </cell>
          <cell r="P488"/>
          <cell r="Q488">
            <v>1.65245</v>
          </cell>
          <cell r="R488"/>
          <cell r="S488">
            <v>27769.62054</v>
          </cell>
          <cell r="T488"/>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cell r="M489">
            <v>1.18919</v>
          </cell>
          <cell r="N489"/>
          <cell r="O489">
            <v>1.1905300000000001</v>
          </cell>
          <cell r="P489"/>
          <cell r="Q489">
            <v>1.19455</v>
          </cell>
          <cell r="R489"/>
          <cell r="S489">
            <v>64.864059999999995</v>
          </cell>
          <cell r="T489"/>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cell r="M490">
            <v>1.18919</v>
          </cell>
          <cell r="N490"/>
          <cell r="O490">
            <v>1.1905300000000001</v>
          </cell>
          <cell r="P490"/>
          <cell r="Q490">
            <v>1.19455</v>
          </cell>
          <cell r="R490"/>
          <cell r="S490">
            <v>21.071860000000001</v>
          </cell>
          <cell r="T490"/>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cell r="M491">
            <v>1.2392700000000001</v>
          </cell>
          <cell r="N491"/>
          <cell r="O491">
            <v>1.2280899999999999</v>
          </cell>
          <cell r="P491"/>
          <cell r="Q491">
            <v>1.2280899999999999</v>
          </cell>
          <cell r="R491"/>
          <cell r="S491">
            <v>325.79998999999998</v>
          </cell>
          <cell r="T491"/>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cell r="M492">
            <v>1.2392700000000001</v>
          </cell>
          <cell r="N492"/>
          <cell r="O492">
            <v>1.2280899999999999</v>
          </cell>
          <cell r="P492"/>
          <cell r="Q492">
            <v>1.2280899999999999</v>
          </cell>
          <cell r="R492"/>
          <cell r="S492">
            <v>392.98880000000003</v>
          </cell>
          <cell r="T492"/>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cell r="M493">
            <v>1.2392700000000001</v>
          </cell>
          <cell r="N493"/>
          <cell r="O493">
            <v>1.2280899999999999</v>
          </cell>
          <cell r="P493"/>
          <cell r="Q493">
            <v>1.2280899999999999</v>
          </cell>
          <cell r="R493"/>
          <cell r="S493">
            <v>462.32675999999998</v>
          </cell>
          <cell r="T493"/>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cell r="M494">
            <v>1.2392700000000001</v>
          </cell>
          <cell r="N494"/>
          <cell r="O494">
            <v>1.2280899999999999</v>
          </cell>
          <cell r="P494"/>
          <cell r="Q494">
            <v>1.2280899999999999</v>
          </cell>
          <cell r="R494"/>
          <cell r="S494">
            <v>299.92412999999999</v>
          </cell>
          <cell r="T494"/>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cell r="M495">
            <v>1.2392700000000001</v>
          </cell>
          <cell r="N495"/>
          <cell r="O495">
            <v>1.2280899999999999</v>
          </cell>
          <cell r="P495"/>
          <cell r="Q495">
            <v>1.2280899999999999</v>
          </cell>
          <cell r="R495"/>
          <cell r="S495">
            <v>2602.2613000000001</v>
          </cell>
          <cell r="T495"/>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cell r="M496">
            <v>1.2392700000000001</v>
          </cell>
          <cell r="N496"/>
          <cell r="O496">
            <v>1.2280899999999999</v>
          </cell>
          <cell r="P496"/>
          <cell r="Q496">
            <v>1.2280899999999999</v>
          </cell>
          <cell r="R496"/>
          <cell r="S496">
            <v>710.14304000000004</v>
          </cell>
          <cell r="T496"/>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cell r="M497">
            <v>1.1811700000000001</v>
          </cell>
          <cell r="N497"/>
          <cell r="O497">
            <v>1.18451</v>
          </cell>
          <cell r="P497"/>
          <cell r="Q497">
            <v>1.19455</v>
          </cell>
          <cell r="R497"/>
          <cell r="S497">
            <v>400.17424999999997</v>
          </cell>
          <cell r="T497"/>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cell r="M498">
            <v>1.1811700000000001</v>
          </cell>
          <cell r="N498"/>
          <cell r="O498">
            <v>1.18451</v>
          </cell>
          <cell r="P498"/>
          <cell r="Q498">
            <v>1.19455</v>
          </cell>
          <cell r="R498"/>
          <cell r="S498">
            <v>443.32139000000001</v>
          </cell>
          <cell r="T498"/>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cell r="M499">
            <v>1.1811700000000001</v>
          </cell>
          <cell r="N499"/>
          <cell r="O499">
            <v>1.18451</v>
          </cell>
          <cell r="P499"/>
          <cell r="Q499">
            <v>1.19455</v>
          </cell>
          <cell r="R499"/>
          <cell r="S499">
            <v>462.85228000000001</v>
          </cell>
          <cell r="T499"/>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cell r="M500">
            <v>1.1811700000000001</v>
          </cell>
          <cell r="N500"/>
          <cell r="O500">
            <v>1.18451</v>
          </cell>
          <cell r="P500"/>
          <cell r="Q500">
            <v>1.19455</v>
          </cell>
          <cell r="R500"/>
          <cell r="S500">
            <v>273.10996</v>
          </cell>
          <cell r="T500"/>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cell r="M501">
            <v>1.1811700000000001</v>
          </cell>
          <cell r="N501"/>
          <cell r="O501">
            <v>1.18451</v>
          </cell>
          <cell r="P501"/>
          <cell r="Q501">
            <v>1.19455</v>
          </cell>
          <cell r="R501"/>
          <cell r="S501">
            <v>190.88909000000001</v>
          </cell>
          <cell r="T501"/>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cell r="M502">
            <v>1.1811700000000001</v>
          </cell>
          <cell r="N502"/>
          <cell r="O502">
            <v>1.18451</v>
          </cell>
          <cell r="P502"/>
          <cell r="Q502">
            <v>1.19455</v>
          </cell>
          <cell r="R502"/>
          <cell r="S502">
            <v>649.53656000000001</v>
          </cell>
          <cell r="T502"/>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cell r="M503">
            <v>1.1811700000000001</v>
          </cell>
          <cell r="N503"/>
          <cell r="O503">
            <v>1.18451</v>
          </cell>
          <cell r="P503"/>
          <cell r="Q503">
            <v>1.19455</v>
          </cell>
          <cell r="R503"/>
          <cell r="S503">
            <v>502.95332999999999</v>
          </cell>
          <cell r="T503"/>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cell r="M504">
            <v>1.1811700000000001</v>
          </cell>
          <cell r="N504"/>
          <cell r="O504">
            <v>1.18451</v>
          </cell>
          <cell r="P504"/>
          <cell r="Q504">
            <v>1.19455</v>
          </cell>
          <cell r="R504"/>
          <cell r="S504">
            <v>221.13508999999999</v>
          </cell>
          <cell r="T504"/>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cell r="M505">
            <v>1.18919</v>
          </cell>
          <cell r="N505"/>
          <cell r="O505">
            <v>1.1905300000000001</v>
          </cell>
          <cell r="P505"/>
          <cell r="Q505">
            <v>1.19455</v>
          </cell>
          <cell r="R505"/>
          <cell r="S505">
            <v>647.08772999999997</v>
          </cell>
          <cell r="T505"/>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cell r="M506">
            <v>1.18919</v>
          </cell>
          <cell r="N506"/>
          <cell r="O506">
            <v>1.1905300000000001</v>
          </cell>
          <cell r="P506"/>
          <cell r="Q506">
            <v>1.19455</v>
          </cell>
          <cell r="R506"/>
          <cell r="S506">
            <v>687.76215999999999</v>
          </cell>
          <cell r="T506"/>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cell r="M507">
            <v>1.18919</v>
          </cell>
          <cell r="N507"/>
          <cell r="O507">
            <v>1.1905300000000001</v>
          </cell>
          <cell r="P507"/>
          <cell r="Q507">
            <v>1.19455</v>
          </cell>
          <cell r="R507"/>
          <cell r="S507">
            <v>2260.0886</v>
          </cell>
          <cell r="T507"/>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cell r="M508">
            <v>1.1867000000000001</v>
          </cell>
          <cell r="N508"/>
          <cell r="O508">
            <v>1.18197</v>
          </cell>
          <cell r="P508"/>
          <cell r="Q508">
            <v>1.18197</v>
          </cell>
          <cell r="R508"/>
          <cell r="S508">
            <v>1029.25947</v>
          </cell>
          <cell r="T508"/>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cell r="M509">
            <v>1.2952600000000001</v>
          </cell>
          <cell r="N509"/>
          <cell r="O509">
            <v>1.3048200000000001</v>
          </cell>
          <cell r="P509"/>
          <cell r="Q509">
            <v>1.3334999999999999</v>
          </cell>
          <cell r="R509"/>
          <cell r="S509">
            <v>11.094720000000001</v>
          </cell>
          <cell r="T509"/>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cell r="M510">
            <v>1.30772</v>
          </cell>
          <cell r="N510"/>
          <cell r="O510">
            <v>1.2817499999999999</v>
          </cell>
          <cell r="P510"/>
          <cell r="Q510">
            <v>1.2817499999999999</v>
          </cell>
          <cell r="R510"/>
          <cell r="S510">
            <v>91.004249999999999</v>
          </cell>
          <cell r="T510"/>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cell r="M511">
            <v>1.30772</v>
          </cell>
          <cell r="N511"/>
          <cell r="O511">
            <v>1.2817499999999999</v>
          </cell>
          <cell r="P511"/>
          <cell r="Q511">
            <v>1.2817499999999999</v>
          </cell>
          <cell r="R511"/>
          <cell r="S511">
            <v>101.2967</v>
          </cell>
          <cell r="T511"/>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cell r="M512">
            <v>1.30772</v>
          </cell>
          <cell r="N512"/>
          <cell r="O512">
            <v>1.2817499999999999</v>
          </cell>
          <cell r="P512"/>
          <cell r="Q512">
            <v>1.2817499999999999</v>
          </cell>
          <cell r="R512"/>
          <cell r="S512">
            <v>229.11281</v>
          </cell>
          <cell r="T512"/>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cell r="M513">
            <v>1.30772</v>
          </cell>
          <cell r="N513"/>
          <cell r="O513">
            <v>1.2817499999999999</v>
          </cell>
          <cell r="P513"/>
          <cell r="Q513">
            <v>1.2817499999999999</v>
          </cell>
          <cell r="R513"/>
          <cell r="S513">
            <v>78.981430000000003</v>
          </cell>
          <cell r="T513"/>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cell r="M514">
            <v>1.30772</v>
          </cell>
          <cell r="N514"/>
          <cell r="O514">
            <v>1.2817499999999999</v>
          </cell>
          <cell r="P514"/>
          <cell r="Q514">
            <v>1.2817499999999999</v>
          </cell>
          <cell r="R514"/>
          <cell r="S514">
            <v>733.21226999999999</v>
          </cell>
          <cell r="T514"/>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cell r="M515">
            <v>1.30772</v>
          </cell>
          <cell r="N515"/>
          <cell r="O515">
            <v>1.2817499999999999</v>
          </cell>
          <cell r="P515"/>
          <cell r="Q515">
            <v>1.2817499999999999</v>
          </cell>
          <cell r="R515"/>
          <cell r="S515">
            <v>399.52147000000002</v>
          </cell>
          <cell r="T515"/>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cell r="M516">
            <v>1.30772</v>
          </cell>
          <cell r="N516"/>
          <cell r="O516">
            <v>1.2817499999999999</v>
          </cell>
          <cell r="P516"/>
          <cell r="Q516">
            <v>1.2817499999999999</v>
          </cell>
          <cell r="R516"/>
          <cell r="S516">
            <v>1260.2166</v>
          </cell>
          <cell r="T516"/>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cell r="M517">
            <v>1.30772</v>
          </cell>
          <cell r="N517"/>
          <cell r="O517">
            <v>1.2817499999999999</v>
          </cell>
          <cell r="P517"/>
          <cell r="Q517">
            <v>1.2817499999999999</v>
          </cell>
          <cell r="R517"/>
          <cell r="S517">
            <v>239.82823999999999</v>
          </cell>
          <cell r="T517"/>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cell r="M518">
            <v>1.30772</v>
          </cell>
          <cell r="N518"/>
          <cell r="O518">
            <v>1.2817499999999999</v>
          </cell>
          <cell r="P518"/>
          <cell r="Q518">
            <v>1.2817499999999999</v>
          </cell>
          <cell r="R518"/>
          <cell r="S518">
            <v>1168.35357</v>
          </cell>
          <cell r="T518"/>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cell r="M519">
            <v>1.30772</v>
          </cell>
          <cell r="N519"/>
          <cell r="O519">
            <v>1.2817499999999999</v>
          </cell>
          <cell r="P519"/>
          <cell r="Q519">
            <v>1.2817499999999999</v>
          </cell>
          <cell r="R519"/>
          <cell r="S519">
            <v>635.31219999999996</v>
          </cell>
          <cell r="T519"/>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cell r="M520">
            <v>1.30772</v>
          </cell>
          <cell r="N520"/>
          <cell r="O520">
            <v>1.2817499999999999</v>
          </cell>
          <cell r="P520"/>
          <cell r="Q520">
            <v>1.2817499999999999</v>
          </cell>
          <cell r="R520"/>
          <cell r="S520">
            <v>512.05912000000001</v>
          </cell>
          <cell r="T520"/>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cell r="M521">
            <v>1.30772</v>
          </cell>
          <cell r="N521"/>
          <cell r="O521">
            <v>1.2817499999999999</v>
          </cell>
          <cell r="P521"/>
          <cell r="Q521">
            <v>1.2817499999999999</v>
          </cell>
          <cell r="R521"/>
          <cell r="S521">
            <v>38.208959999999998</v>
          </cell>
          <cell r="T521"/>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cell r="M522">
            <v>1.2952600000000001</v>
          </cell>
          <cell r="N522"/>
          <cell r="O522">
            <v>1.3048200000000001</v>
          </cell>
          <cell r="P522"/>
          <cell r="Q522">
            <v>1.3334999999999999</v>
          </cell>
          <cell r="R522"/>
          <cell r="S522">
            <v>477.01961999999997</v>
          </cell>
          <cell r="T522"/>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cell r="M523">
            <v>1.2952600000000001</v>
          </cell>
          <cell r="N523"/>
          <cell r="O523">
            <v>1.3048200000000001</v>
          </cell>
          <cell r="P523"/>
          <cell r="Q523">
            <v>1.3334999999999999</v>
          </cell>
          <cell r="R523"/>
          <cell r="S523">
            <v>1289.8278700000001</v>
          </cell>
          <cell r="T523"/>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cell r="M524">
            <v>1.2952600000000001</v>
          </cell>
          <cell r="N524"/>
          <cell r="O524">
            <v>1.3048200000000001</v>
          </cell>
          <cell r="P524"/>
          <cell r="Q524">
            <v>1.3334999999999999</v>
          </cell>
          <cell r="R524"/>
          <cell r="S524">
            <v>588.68691000000001</v>
          </cell>
          <cell r="T524"/>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cell r="M525">
            <v>1.2952600000000001</v>
          </cell>
          <cell r="N525"/>
          <cell r="O525">
            <v>1.3048200000000001</v>
          </cell>
          <cell r="P525"/>
          <cell r="Q525">
            <v>1.3334999999999999</v>
          </cell>
          <cell r="R525"/>
          <cell r="S525">
            <v>452.30986000000001</v>
          </cell>
          <cell r="T525"/>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cell r="M526">
            <v>1.2952600000000001</v>
          </cell>
          <cell r="N526"/>
          <cell r="O526">
            <v>1.3048200000000001</v>
          </cell>
          <cell r="P526"/>
          <cell r="Q526">
            <v>1.3334999999999999</v>
          </cell>
          <cell r="R526"/>
          <cell r="S526">
            <v>421.71937000000003</v>
          </cell>
          <cell r="T526"/>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cell r="M527">
            <v>1.2952600000000001</v>
          </cell>
          <cell r="N527"/>
          <cell r="O527">
            <v>1.3048200000000001</v>
          </cell>
          <cell r="P527"/>
          <cell r="Q527">
            <v>1.3334999999999999</v>
          </cell>
          <cell r="R527"/>
          <cell r="S527">
            <v>571.49809000000005</v>
          </cell>
          <cell r="T527"/>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cell r="M528">
            <v>1.2952600000000001</v>
          </cell>
          <cell r="N528"/>
          <cell r="O528">
            <v>1.3048200000000001</v>
          </cell>
          <cell r="P528"/>
          <cell r="Q528">
            <v>1.3334999999999999</v>
          </cell>
          <cell r="R528"/>
          <cell r="S528">
            <v>3253.33995</v>
          </cell>
          <cell r="T528"/>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cell r="M529">
            <v>1.2952600000000001</v>
          </cell>
          <cell r="N529"/>
          <cell r="O529">
            <v>1.3048200000000001</v>
          </cell>
          <cell r="P529"/>
          <cell r="Q529">
            <v>1.3334999999999999</v>
          </cell>
          <cell r="R529"/>
          <cell r="S529">
            <v>2375.4568899999999</v>
          </cell>
          <cell r="T529"/>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cell r="M530">
            <v>1.2952600000000001</v>
          </cell>
          <cell r="N530"/>
          <cell r="O530">
            <v>1.3048200000000001</v>
          </cell>
          <cell r="P530"/>
          <cell r="Q530">
            <v>1.3334999999999999</v>
          </cell>
          <cell r="R530"/>
          <cell r="S530">
            <v>661.12262999999996</v>
          </cell>
          <cell r="T530"/>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cell r="M531">
            <v>1.29752</v>
          </cell>
          <cell r="N531"/>
          <cell r="O531">
            <v>1.3164400000000001</v>
          </cell>
          <cell r="P531"/>
          <cell r="Q531">
            <v>1.37321</v>
          </cell>
          <cell r="R531"/>
          <cell r="S531">
            <v>290.77721000000003</v>
          </cell>
          <cell r="T531"/>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cell r="M532">
            <v>1.29752</v>
          </cell>
          <cell r="N532"/>
          <cell r="O532">
            <v>1.3164400000000001</v>
          </cell>
          <cell r="P532"/>
          <cell r="Q532">
            <v>1.37321</v>
          </cell>
          <cell r="R532"/>
          <cell r="S532">
            <v>843.06853999999998</v>
          </cell>
          <cell r="T532"/>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cell r="M533">
            <v>1.22861</v>
          </cell>
          <cell r="N533"/>
          <cell r="O533">
            <v>1.2236100000000001</v>
          </cell>
          <cell r="P533"/>
          <cell r="Q533">
            <v>1.2236100000000001</v>
          </cell>
          <cell r="R533"/>
          <cell r="S533">
            <v>6.1180500000000002</v>
          </cell>
          <cell r="T533"/>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cell r="M534">
            <v>1.22861</v>
          </cell>
          <cell r="N534"/>
          <cell r="O534">
            <v>1.2236100000000001</v>
          </cell>
          <cell r="P534"/>
          <cell r="Q534">
            <v>1.2236100000000001</v>
          </cell>
          <cell r="R534"/>
          <cell r="S534">
            <v>25.695810000000002</v>
          </cell>
          <cell r="T534"/>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cell r="M535">
            <v>1.22861</v>
          </cell>
          <cell r="N535"/>
          <cell r="O535">
            <v>1.2236100000000001</v>
          </cell>
          <cell r="P535"/>
          <cell r="Q535">
            <v>1.2236100000000001</v>
          </cell>
          <cell r="R535"/>
          <cell r="S535">
            <v>6.0935699999999997</v>
          </cell>
          <cell r="T535"/>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cell r="M536">
            <v>1.2383599999999999</v>
          </cell>
          <cell r="N536"/>
          <cell r="O536">
            <v>1.22597</v>
          </cell>
          <cell r="P536"/>
          <cell r="Q536">
            <v>1.2383599999999999</v>
          </cell>
          <cell r="R536"/>
          <cell r="S536">
            <v>334.35719999999998</v>
          </cell>
          <cell r="T536"/>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cell r="M537">
            <v>1.2383599999999999</v>
          </cell>
          <cell r="N537"/>
          <cell r="O537">
            <v>1.22597</v>
          </cell>
          <cell r="P537"/>
          <cell r="Q537">
            <v>1.2383599999999999</v>
          </cell>
          <cell r="R537"/>
          <cell r="S537">
            <v>425.06707</v>
          </cell>
          <cell r="T537"/>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cell r="M538">
            <v>1.22861</v>
          </cell>
          <cell r="N538"/>
          <cell r="O538">
            <v>1.2236100000000001</v>
          </cell>
          <cell r="P538"/>
          <cell r="Q538">
            <v>1.2236100000000001</v>
          </cell>
          <cell r="R538"/>
          <cell r="S538">
            <v>206.54535999999999</v>
          </cell>
          <cell r="T538"/>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cell r="M539">
            <v>1.22861</v>
          </cell>
          <cell r="N539"/>
          <cell r="O539">
            <v>1.2236100000000001</v>
          </cell>
          <cell r="P539"/>
          <cell r="Q539">
            <v>1.2236100000000001</v>
          </cell>
          <cell r="R539"/>
          <cell r="S539">
            <v>1789.2849000000001</v>
          </cell>
          <cell r="T539"/>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cell r="M540">
            <v>1.22861</v>
          </cell>
          <cell r="N540"/>
          <cell r="O540">
            <v>1.2236100000000001</v>
          </cell>
          <cell r="P540"/>
          <cell r="Q540">
            <v>1.2236100000000001</v>
          </cell>
          <cell r="R540"/>
          <cell r="S540">
            <v>263.13733000000002</v>
          </cell>
          <cell r="T540"/>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cell r="M541">
            <v>1.22861</v>
          </cell>
          <cell r="N541"/>
          <cell r="O541">
            <v>1.2236100000000001</v>
          </cell>
          <cell r="P541"/>
          <cell r="Q541">
            <v>1.2236100000000001</v>
          </cell>
          <cell r="R541"/>
          <cell r="S541">
            <v>680.63306</v>
          </cell>
          <cell r="T541"/>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cell r="M542">
            <v>1.22861</v>
          </cell>
          <cell r="N542"/>
          <cell r="O542">
            <v>1.2236100000000001</v>
          </cell>
          <cell r="P542"/>
          <cell r="Q542">
            <v>1.2236100000000001</v>
          </cell>
          <cell r="R542"/>
          <cell r="S542">
            <v>1186.28989</v>
          </cell>
          <cell r="T542"/>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cell r="M543">
            <v>1.22861</v>
          </cell>
          <cell r="N543"/>
          <cell r="O543">
            <v>1.2236100000000001</v>
          </cell>
          <cell r="P543"/>
          <cell r="Q543">
            <v>1.2236100000000001</v>
          </cell>
          <cell r="R543"/>
          <cell r="S543">
            <v>1001.57372</v>
          </cell>
          <cell r="T543"/>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cell r="M544">
            <v>1.22861</v>
          </cell>
          <cell r="N544"/>
          <cell r="O544">
            <v>1.2236100000000001</v>
          </cell>
          <cell r="P544"/>
          <cell r="Q544">
            <v>1.2236100000000001</v>
          </cell>
          <cell r="R544"/>
          <cell r="S544">
            <v>2274.03024</v>
          </cell>
          <cell r="T544"/>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cell r="M545">
            <v>1.22861</v>
          </cell>
          <cell r="N545"/>
          <cell r="O545">
            <v>1.2236100000000001</v>
          </cell>
          <cell r="P545"/>
          <cell r="Q545">
            <v>1.2236100000000001</v>
          </cell>
          <cell r="R545"/>
          <cell r="S545">
            <v>448.09820999999999</v>
          </cell>
          <cell r="T545"/>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cell r="M546">
            <v>1.2507699999999999</v>
          </cell>
          <cell r="N546"/>
          <cell r="O546">
            <v>1.2402299999999999</v>
          </cell>
          <cell r="P546"/>
          <cell r="Q546">
            <v>1.2402299999999999</v>
          </cell>
          <cell r="R546"/>
          <cell r="S546">
            <v>115.34139</v>
          </cell>
          <cell r="T546"/>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cell r="M547">
            <v>1.2507699999999999</v>
          </cell>
          <cell r="N547"/>
          <cell r="O547">
            <v>1.2402299999999999</v>
          </cell>
          <cell r="P547"/>
          <cell r="Q547">
            <v>1.2402299999999999</v>
          </cell>
          <cell r="R547"/>
          <cell r="S547">
            <v>623.07914000000005</v>
          </cell>
          <cell r="T547"/>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cell r="M548">
            <v>1.2507699999999999</v>
          </cell>
          <cell r="N548"/>
          <cell r="O548">
            <v>1.2402299999999999</v>
          </cell>
          <cell r="P548"/>
          <cell r="Q548">
            <v>1.2402299999999999</v>
          </cell>
          <cell r="R548"/>
          <cell r="S548">
            <v>516.13410999999996</v>
          </cell>
          <cell r="T548"/>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cell r="M549">
            <v>1.2507699999999999</v>
          </cell>
          <cell r="N549"/>
          <cell r="O549">
            <v>1.2402299999999999</v>
          </cell>
          <cell r="P549"/>
          <cell r="Q549">
            <v>1.2402299999999999</v>
          </cell>
          <cell r="R549"/>
          <cell r="S549">
            <v>224.79168000000001</v>
          </cell>
          <cell r="T549"/>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cell r="M550">
            <v>1.2507699999999999</v>
          </cell>
          <cell r="N550"/>
          <cell r="O550">
            <v>1.2402299999999999</v>
          </cell>
          <cell r="P550"/>
          <cell r="Q550">
            <v>1.2402299999999999</v>
          </cell>
          <cell r="R550"/>
          <cell r="S550">
            <v>1676.9273800000001</v>
          </cell>
          <cell r="T550"/>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cell r="M551">
            <v>1.2383599999999999</v>
          </cell>
          <cell r="N551"/>
          <cell r="O551">
            <v>1.2383599999999999</v>
          </cell>
          <cell r="P551"/>
          <cell r="Q551">
            <v>1.2383599999999999</v>
          </cell>
          <cell r="R551"/>
          <cell r="S551">
            <v>395.18544000000003</v>
          </cell>
          <cell r="T551"/>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cell r="M552">
            <v>1.2383599999999999</v>
          </cell>
          <cell r="N552"/>
          <cell r="O552">
            <v>1.2383599999999999</v>
          </cell>
          <cell r="P552"/>
          <cell r="Q552">
            <v>1.2383599999999999</v>
          </cell>
          <cell r="R552"/>
          <cell r="S552">
            <v>526.61258999999995</v>
          </cell>
          <cell r="T552"/>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cell r="M553">
            <v>1.2264600000000001</v>
          </cell>
          <cell r="N553"/>
          <cell r="O553">
            <v>1.22943</v>
          </cell>
          <cell r="P553"/>
          <cell r="Q553">
            <v>1.2383599999999999</v>
          </cell>
          <cell r="R553"/>
          <cell r="S553">
            <v>157.63084000000001</v>
          </cell>
          <cell r="T553"/>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cell r="M554">
            <v>1.2264600000000001</v>
          </cell>
          <cell r="N554"/>
          <cell r="O554">
            <v>1.22943</v>
          </cell>
          <cell r="P554"/>
          <cell r="Q554">
            <v>1.2383599999999999</v>
          </cell>
          <cell r="R554"/>
          <cell r="S554">
            <v>573.91794000000004</v>
          </cell>
          <cell r="T554"/>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cell r="M555">
            <v>1.2264600000000001</v>
          </cell>
          <cell r="N555"/>
          <cell r="O555">
            <v>1.22943</v>
          </cell>
          <cell r="P555"/>
          <cell r="Q555">
            <v>1.2383599999999999</v>
          </cell>
          <cell r="R555"/>
          <cell r="S555">
            <v>719.77197999999999</v>
          </cell>
          <cell r="T555"/>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cell r="M556">
            <v>1.2264600000000001</v>
          </cell>
          <cell r="N556"/>
          <cell r="O556">
            <v>1.22943</v>
          </cell>
          <cell r="P556"/>
          <cell r="Q556">
            <v>1.2383599999999999</v>
          </cell>
          <cell r="R556"/>
          <cell r="S556">
            <v>405.51335999999998</v>
          </cell>
          <cell r="T556"/>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cell r="M557">
            <v>1.2264600000000001</v>
          </cell>
          <cell r="N557"/>
          <cell r="O557">
            <v>1.22943</v>
          </cell>
          <cell r="P557"/>
          <cell r="Q557">
            <v>1.2383599999999999</v>
          </cell>
          <cell r="R557"/>
          <cell r="S557">
            <v>291.05175000000003</v>
          </cell>
          <cell r="T557"/>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cell r="M558">
            <v>1.2264600000000001</v>
          </cell>
          <cell r="N558"/>
          <cell r="O558">
            <v>1.22943</v>
          </cell>
          <cell r="P558"/>
          <cell r="Q558">
            <v>1.2383599999999999</v>
          </cell>
          <cell r="R558"/>
          <cell r="S558">
            <v>625.55754999999999</v>
          </cell>
          <cell r="T558"/>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cell r="M559">
            <v>1.2264600000000001</v>
          </cell>
          <cell r="N559"/>
          <cell r="O559">
            <v>1.22943</v>
          </cell>
          <cell r="P559"/>
          <cell r="Q559">
            <v>1.2383599999999999</v>
          </cell>
          <cell r="R559"/>
          <cell r="S559">
            <v>335.28597000000002</v>
          </cell>
          <cell r="T559"/>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cell r="M560">
            <v>1.65245</v>
          </cell>
          <cell r="N560"/>
          <cell r="O560">
            <v>1.65245</v>
          </cell>
          <cell r="P560"/>
          <cell r="Q560">
            <v>1.65245</v>
          </cell>
          <cell r="R560"/>
          <cell r="S560">
            <v>147.035</v>
          </cell>
          <cell r="T560"/>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cell r="M561">
            <v>1.65245</v>
          </cell>
          <cell r="N561"/>
          <cell r="O561">
            <v>1.65245</v>
          </cell>
          <cell r="P561"/>
          <cell r="Q561">
            <v>1.65245</v>
          </cell>
          <cell r="R561"/>
          <cell r="S561">
            <v>1746.6396500000001</v>
          </cell>
          <cell r="T561"/>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cell r="M562">
            <v>1.65245</v>
          </cell>
          <cell r="N562"/>
          <cell r="O562">
            <v>1.65245</v>
          </cell>
          <cell r="P562"/>
          <cell r="Q562">
            <v>1.65245</v>
          </cell>
          <cell r="R562"/>
          <cell r="S562">
            <v>58582.740019999997</v>
          </cell>
          <cell r="T562"/>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cell r="M563">
            <v>1.65245</v>
          </cell>
          <cell r="N563"/>
          <cell r="O563">
            <v>1.65245</v>
          </cell>
          <cell r="P563"/>
          <cell r="Q563">
            <v>1.65245</v>
          </cell>
          <cell r="R563"/>
          <cell r="S563">
            <v>8436.7817599999998</v>
          </cell>
          <cell r="T563"/>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cell r="M564">
            <v>1.65245</v>
          </cell>
          <cell r="N564"/>
          <cell r="O564">
            <v>1.65245</v>
          </cell>
          <cell r="P564"/>
          <cell r="Q564">
            <v>1.65245</v>
          </cell>
          <cell r="R564"/>
          <cell r="S564">
            <v>17942.103800000001</v>
          </cell>
          <cell r="T564"/>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cell r="M565">
            <v>1.65245</v>
          </cell>
          <cell r="N565"/>
          <cell r="O565">
            <v>1.65245</v>
          </cell>
          <cell r="P565"/>
          <cell r="Q565">
            <v>1.65245</v>
          </cell>
          <cell r="R565"/>
          <cell r="S565">
            <v>20628.855309999999</v>
          </cell>
          <cell r="T565"/>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cell r="M566">
            <v>1.65245</v>
          </cell>
          <cell r="N566"/>
          <cell r="O566">
            <v>1.65245</v>
          </cell>
          <cell r="P566"/>
          <cell r="Q566">
            <v>1.65245</v>
          </cell>
          <cell r="R566"/>
          <cell r="S566">
            <v>32884.498599999999</v>
          </cell>
          <cell r="T566"/>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cell r="M567">
            <v>1.65245</v>
          </cell>
          <cell r="N567"/>
          <cell r="O567">
            <v>1.65245</v>
          </cell>
          <cell r="P567"/>
          <cell r="Q567">
            <v>1.65245</v>
          </cell>
          <cell r="R567"/>
          <cell r="S567">
            <v>7813.6098199999997</v>
          </cell>
          <cell r="T567"/>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cell r="M568">
            <v>1.65245</v>
          </cell>
          <cell r="N568"/>
          <cell r="O568">
            <v>1.65245</v>
          </cell>
          <cell r="P568"/>
          <cell r="Q568">
            <v>1.65245</v>
          </cell>
          <cell r="R568"/>
          <cell r="S568">
            <v>6470.0688200000004</v>
          </cell>
          <cell r="T568"/>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cell r="M569">
            <v>1.65245</v>
          </cell>
          <cell r="N569"/>
          <cell r="O569">
            <v>1.65245</v>
          </cell>
          <cell r="P569"/>
          <cell r="Q569">
            <v>1.65245</v>
          </cell>
          <cell r="R569"/>
          <cell r="S569">
            <v>19358.947479999999</v>
          </cell>
          <cell r="T569"/>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cell r="M570">
            <v>1.65245</v>
          </cell>
          <cell r="N570"/>
          <cell r="O570">
            <v>1.65245</v>
          </cell>
          <cell r="P570"/>
          <cell r="Q570">
            <v>1.65245</v>
          </cell>
          <cell r="R570"/>
          <cell r="S570">
            <v>8541.4314200000008</v>
          </cell>
          <cell r="T570"/>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cell r="M571">
            <v>1.44198</v>
          </cell>
          <cell r="N571"/>
          <cell r="O571">
            <v>1.45922</v>
          </cell>
          <cell r="P571"/>
          <cell r="Q571">
            <v>1.5109600000000001</v>
          </cell>
          <cell r="R571"/>
          <cell r="S571">
            <v>181.28497999999999</v>
          </cell>
          <cell r="T571"/>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cell r="M572">
            <v>1.44198</v>
          </cell>
          <cell r="N572"/>
          <cell r="O572">
            <v>1.45922</v>
          </cell>
          <cell r="P572"/>
          <cell r="Q572">
            <v>1.5109600000000001</v>
          </cell>
          <cell r="R572"/>
          <cell r="S572">
            <v>45.328800000000001</v>
          </cell>
          <cell r="T572"/>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cell r="M573">
            <v>1.37998</v>
          </cell>
          <cell r="N573"/>
          <cell r="O573">
            <v>1.35399</v>
          </cell>
          <cell r="P573"/>
          <cell r="Q573">
            <v>1.35399</v>
          </cell>
          <cell r="R573"/>
          <cell r="S573">
            <v>363.88481000000002</v>
          </cell>
          <cell r="T573"/>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cell r="M574">
            <v>1.37998</v>
          </cell>
          <cell r="N574"/>
          <cell r="O574">
            <v>1.35399</v>
          </cell>
          <cell r="P574"/>
          <cell r="Q574">
            <v>1.35399</v>
          </cell>
          <cell r="R574"/>
          <cell r="S574">
            <v>1270.89563</v>
          </cell>
          <cell r="T574"/>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cell r="M575">
            <v>1.37998</v>
          </cell>
          <cell r="N575"/>
          <cell r="O575">
            <v>1.35399</v>
          </cell>
          <cell r="P575"/>
          <cell r="Q575">
            <v>1.35399</v>
          </cell>
          <cell r="R575"/>
          <cell r="S575">
            <v>369.63927000000001</v>
          </cell>
          <cell r="T575"/>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cell r="M576">
            <v>1.37998</v>
          </cell>
          <cell r="N576"/>
          <cell r="O576">
            <v>1.35399</v>
          </cell>
          <cell r="P576"/>
          <cell r="Q576">
            <v>1.35399</v>
          </cell>
          <cell r="R576"/>
          <cell r="S576">
            <v>1153.2068200000001</v>
          </cell>
          <cell r="T576"/>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cell r="M577">
            <v>1.37998</v>
          </cell>
          <cell r="N577"/>
          <cell r="O577">
            <v>1.35399</v>
          </cell>
          <cell r="P577"/>
          <cell r="Q577">
            <v>1.35399</v>
          </cell>
          <cell r="R577"/>
          <cell r="S577">
            <v>1113.4807499999999</v>
          </cell>
          <cell r="T577"/>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cell r="M578">
            <v>1.37998</v>
          </cell>
          <cell r="N578"/>
          <cell r="O578">
            <v>1.35399</v>
          </cell>
          <cell r="P578"/>
          <cell r="Q578">
            <v>1.35399</v>
          </cell>
          <cell r="R578"/>
          <cell r="S578">
            <v>663.72589000000005</v>
          </cell>
          <cell r="T578"/>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cell r="M579">
            <v>1.37998</v>
          </cell>
          <cell r="N579"/>
          <cell r="O579">
            <v>1.35399</v>
          </cell>
          <cell r="P579"/>
          <cell r="Q579">
            <v>1.35399</v>
          </cell>
          <cell r="R579"/>
          <cell r="S579">
            <v>137.56538</v>
          </cell>
          <cell r="T579"/>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cell r="M580">
            <v>1.44198</v>
          </cell>
          <cell r="N580"/>
          <cell r="O580">
            <v>1.45922</v>
          </cell>
          <cell r="P580"/>
          <cell r="Q580">
            <v>1.5109600000000001</v>
          </cell>
          <cell r="R580"/>
          <cell r="S580">
            <v>1414.6362999999999</v>
          </cell>
          <cell r="T580"/>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cell r="M581">
            <v>1.44198</v>
          </cell>
          <cell r="N581"/>
          <cell r="O581">
            <v>1.45922</v>
          </cell>
          <cell r="P581"/>
          <cell r="Q581">
            <v>1.5109600000000001</v>
          </cell>
          <cell r="R581"/>
          <cell r="S581">
            <v>2459.51046</v>
          </cell>
          <cell r="T581"/>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cell r="M582">
            <v>1.44198</v>
          </cell>
          <cell r="N582"/>
          <cell r="O582">
            <v>1.45922</v>
          </cell>
          <cell r="P582"/>
          <cell r="Q582">
            <v>1.5109600000000001</v>
          </cell>
          <cell r="R582"/>
          <cell r="S582">
            <v>2710.5866900000001</v>
          </cell>
          <cell r="T582"/>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cell r="M583">
            <v>1.44198</v>
          </cell>
          <cell r="N583"/>
          <cell r="O583">
            <v>1.45922</v>
          </cell>
          <cell r="P583"/>
          <cell r="Q583">
            <v>1.5109600000000001</v>
          </cell>
          <cell r="R583"/>
          <cell r="S583">
            <v>641.40251999999998</v>
          </cell>
          <cell r="T583"/>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cell r="M584">
            <v>1.44198</v>
          </cell>
          <cell r="N584"/>
          <cell r="O584">
            <v>1.45922</v>
          </cell>
          <cell r="P584"/>
          <cell r="Q584">
            <v>1.5109600000000001</v>
          </cell>
          <cell r="R584"/>
          <cell r="S584">
            <v>3411.5814700000001</v>
          </cell>
          <cell r="T584"/>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cell r="M585">
            <v>1.44198</v>
          </cell>
          <cell r="N585"/>
          <cell r="O585">
            <v>1.45922</v>
          </cell>
          <cell r="P585"/>
          <cell r="Q585">
            <v>1.5109600000000001</v>
          </cell>
          <cell r="R585"/>
          <cell r="S585">
            <v>1848.99197</v>
          </cell>
          <cell r="T585"/>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cell r="M586">
            <v>1.44198</v>
          </cell>
          <cell r="N586"/>
          <cell r="O586">
            <v>1.45922</v>
          </cell>
          <cell r="P586"/>
          <cell r="Q586">
            <v>1.5109600000000001</v>
          </cell>
          <cell r="R586"/>
          <cell r="S586">
            <v>6783.48513</v>
          </cell>
          <cell r="T586"/>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cell r="M587">
            <v>1.44198</v>
          </cell>
          <cell r="N587"/>
          <cell r="O587">
            <v>1.45922</v>
          </cell>
          <cell r="P587"/>
          <cell r="Q587">
            <v>1.5109600000000001</v>
          </cell>
          <cell r="R587"/>
          <cell r="S587">
            <v>419.12518999999998</v>
          </cell>
          <cell r="T587"/>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cell r="M588">
            <v>1.44198</v>
          </cell>
          <cell r="N588"/>
          <cell r="O588">
            <v>1.45922</v>
          </cell>
          <cell r="P588"/>
          <cell r="Q588">
            <v>1.5109600000000001</v>
          </cell>
          <cell r="R588"/>
          <cell r="S588">
            <v>579.40782999999999</v>
          </cell>
          <cell r="T588"/>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cell r="M589">
            <v>1.44198</v>
          </cell>
          <cell r="N589"/>
          <cell r="O589">
            <v>1.45922</v>
          </cell>
          <cell r="P589"/>
          <cell r="Q589">
            <v>1.5109600000000001</v>
          </cell>
          <cell r="R589"/>
          <cell r="S589">
            <v>245.09281999999999</v>
          </cell>
          <cell r="T589"/>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cell r="M590">
            <v>1.44198</v>
          </cell>
          <cell r="N590"/>
          <cell r="O590">
            <v>1.45922</v>
          </cell>
          <cell r="P590"/>
          <cell r="Q590">
            <v>1.5109600000000001</v>
          </cell>
          <cell r="R590"/>
          <cell r="S590">
            <v>285.79808000000003</v>
          </cell>
          <cell r="T590"/>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cell r="M591">
            <v>1.44198</v>
          </cell>
          <cell r="N591"/>
          <cell r="O591">
            <v>1.45922</v>
          </cell>
          <cell r="P591"/>
          <cell r="Q591">
            <v>1.5109600000000001</v>
          </cell>
          <cell r="R591"/>
          <cell r="S591">
            <v>2889.7109999999998</v>
          </cell>
          <cell r="T591"/>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cell r="M592">
            <v>1.2241899999999999</v>
          </cell>
          <cell r="N592"/>
          <cell r="O592">
            <v>1.21678</v>
          </cell>
          <cell r="P592"/>
          <cell r="Q592">
            <v>1.21678</v>
          </cell>
          <cell r="R592"/>
          <cell r="S592">
            <v>82.741039999999998</v>
          </cell>
          <cell r="T592"/>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cell r="M593">
            <v>1.3558600000000001</v>
          </cell>
          <cell r="N593"/>
          <cell r="O593">
            <v>1.3551299999999999</v>
          </cell>
          <cell r="P593"/>
          <cell r="Q593">
            <v>1.3551299999999999</v>
          </cell>
          <cell r="R593"/>
          <cell r="S593">
            <v>17.115290000000002</v>
          </cell>
          <cell r="T593"/>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cell r="M594">
            <v>1.2292799999999999</v>
          </cell>
          <cell r="N594"/>
          <cell r="O594">
            <v>1.2205900000000001</v>
          </cell>
          <cell r="P594"/>
          <cell r="Q594">
            <v>1.2205900000000001</v>
          </cell>
          <cell r="R594"/>
          <cell r="S594">
            <v>846.01534000000004</v>
          </cell>
          <cell r="T594"/>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cell r="M595">
            <v>1.3004199999999999</v>
          </cell>
          <cell r="N595"/>
          <cell r="O595">
            <v>1.27627</v>
          </cell>
          <cell r="P595"/>
          <cell r="Q595">
            <v>1.27627</v>
          </cell>
          <cell r="R595"/>
          <cell r="S595">
            <v>1201.2125599999999</v>
          </cell>
          <cell r="T595"/>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cell r="M596">
            <v>1.3004199999999999</v>
          </cell>
          <cell r="N596"/>
          <cell r="O596">
            <v>1.27627</v>
          </cell>
          <cell r="P596"/>
          <cell r="Q596">
            <v>1.27627</v>
          </cell>
          <cell r="R596"/>
          <cell r="S596">
            <v>4845.8440300000002</v>
          </cell>
          <cell r="T596"/>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cell r="M597">
            <v>1.3004199999999999</v>
          </cell>
          <cell r="N597"/>
          <cell r="O597">
            <v>1.27627</v>
          </cell>
          <cell r="P597"/>
          <cell r="Q597">
            <v>1.27627</v>
          </cell>
          <cell r="R597"/>
          <cell r="S597">
            <v>719.21642999999995</v>
          </cell>
          <cell r="T597"/>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cell r="M598">
            <v>1.3004199999999999</v>
          </cell>
          <cell r="N598"/>
          <cell r="O598">
            <v>1.27627</v>
          </cell>
          <cell r="P598"/>
          <cell r="Q598">
            <v>1.27627</v>
          </cell>
          <cell r="R598"/>
          <cell r="S598">
            <v>337.08843000000002</v>
          </cell>
          <cell r="T598"/>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cell r="M599">
            <v>1.3004199999999999</v>
          </cell>
          <cell r="N599"/>
          <cell r="O599">
            <v>1.27627</v>
          </cell>
          <cell r="P599"/>
          <cell r="Q599">
            <v>1.27627</v>
          </cell>
          <cell r="R599"/>
          <cell r="S599">
            <v>1100.41275</v>
          </cell>
          <cell r="T599"/>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cell r="M600">
            <v>1.2519800000000001</v>
          </cell>
          <cell r="N600"/>
          <cell r="O600">
            <v>1.2723599999999999</v>
          </cell>
          <cell r="P600"/>
          <cell r="Q600">
            <v>1.3334999999999999</v>
          </cell>
          <cell r="R600"/>
          <cell r="S600">
            <v>1627.0300199999999</v>
          </cell>
          <cell r="T600"/>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cell r="M601">
            <v>1.2241899999999999</v>
          </cell>
          <cell r="N601"/>
          <cell r="O601">
            <v>1.21678</v>
          </cell>
          <cell r="P601"/>
          <cell r="Q601">
            <v>1.21678</v>
          </cell>
          <cell r="R601"/>
          <cell r="S601">
            <v>1819.0861</v>
          </cell>
          <cell r="T601"/>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cell r="M602">
            <v>1.2241899999999999</v>
          </cell>
          <cell r="N602"/>
          <cell r="O602">
            <v>1.21678</v>
          </cell>
          <cell r="P602"/>
          <cell r="Q602">
            <v>1.21678</v>
          </cell>
          <cell r="R602"/>
          <cell r="S602">
            <v>1080.3424500000001</v>
          </cell>
          <cell r="T602"/>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cell r="M603">
            <v>1.65245</v>
          </cell>
          <cell r="N603"/>
          <cell r="O603">
            <v>1.62961</v>
          </cell>
          <cell r="P603"/>
          <cell r="Q603">
            <v>1.63334</v>
          </cell>
          <cell r="R603"/>
          <cell r="S603">
            <v>89.833699999999993</v>
          </cell>
          <cell r="T603"/>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cell r="M604">
            <v>1.65245</v>
          </cell>
          <cell r="N604"/>
          <cell r="O604">
            <v>1.62961</v>
          </cell>
          <cell r="P604"/>
          <cell r="Q604">
            <v>1.63334</v>
          </cell>
          <cell r="R604"/>
          <cell r="S604">
            <v>359.84113000000002</v>
          </cell>
          <cell r="T604"/>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cell r="M605">
            <v>1.65245</v>
          </cell>
          <cell r="N605"/>
          <cell r="O605">
            <v>1.62961</v>
          </cell>
          <cell r="P605"/>
          <cell r="Q605">
            <v>1.63334</v>
          </cell>
          <cell r="R605"/>
          <cell r="S605">
            <v>935.49548000000004</v>
          </cell>
          <cell r="T605"/>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cell r="M606">
            <v>1.65245</v>
          </cell>
          <cell r="N606"/>
          <cell r="O606">
            <v>1.62961</v>
          </cell>
          <cell r="P606"/>
          <cell r="Q606">
            <v>1.63334</v>
          </cell>
          <cell r="R606"/>
          <cell r="S606">
            <v>3302.5481399999999</v>
          </cell>
          <cell r="T606"/>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cell r="M607">
            <v>1.65245</v>
          </cell>
          <cell r="N607"/>
          <cell r="O607">
            <v>1.62961</v>
          </cell>
          <cell r="P607"/>
          <cell r="Q607">
            <v>1.63334</v>
          </cell>
          <cell r="R607"/>
          <cell r="S607">
            <v>3480.9905399999998</v>
          </cell>
          <cell r="T607"/>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cell r="M608">
            <v>1.65245</v>
          </cell>
          <cell r="N608"/>
          <cell r="O608">
            <v>1.62961</v>
          </cell>
          <cell r="P608"/>
          <cell r="Q608">
            <v>1.63334</v>
          </cell>
          <cell r="R608"/>
          <cell r="S608">
            <v>1799.9406799999999</v>
          </cell>
          <cell r="T608"/>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cell r="M609">
            <v>1.65245</v>
          </cell>
          <cell r="N609"/>
          <cell r="O609">
            <v>1.62961</v>
          </cell>
          <cell r="P609"/>
          <cell r="Q609">
            <v>1.63334</v>
          </cell>
          <cell r="R609"/>
          <cell r="S609">
            <v>492.66433999999998</v>
          </cell>
          <cell r="T609"/>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cell r="M610">
            <v>1.65245</v>
          </cell>
          <cell r="N610"/>
          <cell r="O610">
            <v>1.62961</v>
          </cell>
          <cell r="P610"/>
          <cell r="Q610">
            <v>1.63334</v>
          </cell>
          <cell r="R610"/>
          <cell r="S610">
            <v>4258.4603800000004</v>
          </cell>
          <cell r="T610"/>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cell r="M611">
            <v>1.65245</v>
          </cell>
          <cell r="N611"/>
          <cell r="O611">
            <v>1.62961</v>
          </cell>
          <cell r="P611"/>
          <cell r="Q611">
            <v>1.63334</v>
          </cell>
          <cell r="R611"/>
          <cell r="S611">
            <v>280.93448000000001</v>
          </cell>
          <cell r="T611"/>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cell r="M612">
            <v>1.65245</v>
          </cell>
          <cell r="N612"/>
          <cell r="O612">
            <v>1.62961</v>
          </cell>
          <cell r="P612"/>
          <cell r="Q612">
            <v>1.63334</v>
          </cell>
          <cell r="R612"/>
          <cell r="S612">
            <v>1200.17823</v>
          </cell>
          <cell r="T612"/>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cell r="M613">
            <v>1.65245</v>
          </cell>
          <cell r="N613"/>
          <cell r="O613">
            <v>1.62961</v>
          </cell>
          <cell r="P613"/>
          <cell r="Q613">
            <v>1.63334</v>
          </cell>
          <cell r="R613"/>
          <cell r="S613">
            <v>2794.8407400000001</v>
          </cell>
          <cell r="T613"/>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cell r="M614">
            <v>1.65245</v>
          </cell>
          <cell r="N614"/>
          <cell r="O614">
            <v>1.62961</v>
          </cell>
          <cell r="P614"/>
          <cell r="Q614">
            <v>1.63334</v>
          </cell>
          <cell r="R614"/>
          <cell r="S614">
            <v>3925.0140200000001</v>
          </cell>
          <cell r="T614"/>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cell r="M615">
            <v>1.65245</v>
          </cell>
          <cell r="N615"/>
          <cell r="O615">
            <v>1.62961</v>
          </cell>
          <cell r="P615"/>
          <cell r="Q615">
            <v>1.63334</v>
          </cell>
          <cell r="R615"/>
          <cell r="S615">
            <v>5853.5638900000004</v>
          </cell>
          <cell r="T615"/>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cell r="M616">
            <v>1.65245</v>
          </cell>
          <cell r="N616"/>
          <cell r="O616">
            <v>1.62961</v>
          </cell>
          <cell r="P616"/>
          <cell r="Q616">
            <v>1.63334</v>
          </cell>
          <cell r="R616"/>
          <cell r="S616">
            <v>8629.0168799999992</v>
          </cell>
          <cell r="T616"/>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cell r="M617">
            <v>1.65245</v>
          </cell>
          <cell r="N617"/>
          <cell r="O617">
            <v>1.62961</v>
          </cell>
          <cell r="P617"/>
          <cell r="Q617">
            <v>1.63334</v>
          </cell>
          <cell r="R617"/>
          <cell r="S617">
            <v>3082.6189100000001</v>
          </cell>
          <cell r="T617"/>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cell r="M618">
            <v>1.65245</v>
          </cell>
          <cell r="N618"/>
          <cell r="O618">
            <v>1.62961</v>
          </cell>
          <cell r="P618"/>
          <cell r="Q618">
            <v>1.63334</v>
          </cell>
          <cell r="R618"/>
          <cell r="S618">
            <v>23456.8694</v>
          </cell>
          <cell r="T618"/>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cell r="M619">
            <v>1.65245</v>
          </cell>
          <cell r="N619"/>
          <cell r="O619">
            <v>1.62961</v>
          </cell>
          <cell r="P619"/>
          <cell r="Q619">
            <v>1.63334</v>
          </cell>
          <cell r="R619"/>
          <cell r="S619">
            <v>1393.1736800000001</v>
          </cell>
          <cell r="T619"/>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cell r="M620">
            <v>1.65245</v>
          </cell>
          <cell r="N620"/>
          <cell r="O620">
            <v>1.62961</v>
          </cell>
          <cell r="P620"/>
          <cell r="Q620">
            <v>1.63334</v>
          </cell>
          <cell r="R620"/>
          <cell r="S620">
            <v>2660.3025200000002</v>
          </cell>
          <cell r="T620"/>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cell r="M621">
            <v>1.65245</v>
          </cell>
          <cell r="N621"/>
          <cell r="O621">
            <v>1.62961</v>
          </cell>
          <cell r="P621"/>
          <cell r="Q621">
            <v>1.63334</v>
          </cell>
          <cell r="R621"/>
          <cell r="S621">
            <v>1527.1729</v>
          </cell>
          <cell r="T621"/>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cell r="M622">
            <v>1.65245</v>
          </cell>
          <cell r="N622"/>
          <cell r="O622">
            <v>1.62961</v>
          </cell>
          <cell r="P622"/>
          <cell r="Q622">
            <v>1.63334</v>
          </cell>
          <cell r="R622"/>
          <cell r="S622">
            <v>3528.2430599999998</v>
          </cell>
          <cell r="T622"/>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cell r="M623">
            <v>1.65245</v>
          </cell>
          <cell r="N623"/>
          <cell r="O623">
            <v>1.62961</v>
          </cell>
          <cell r="P623"/>
          <cell r="Q623">
            <v>1.63334</v>
          </cell>
          <cell r="R623"/>
          <cell r="S623">
            <v>248.26768000000001</v>
          </cell>
          <cell r="T623"/>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cell r="M624">
            <v>1.65245</v>
          </cell>
          <cell r="N624"/>
          <cell r="O624">
            <v>1.62961</v>
          </cell>
          <cell r="P624"/>
          <cell r="Q624">
            <v>1.63334</v>
          </cell>
          <cell r="R624"/>
          <cell r="S624">
            <v>5929.9062000000004</v>
          </cell>
          <cell r="T624"/>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cell r="M625">
            <v>1.65245</v>
          </cell>
          <cell r="N625"/>
          <cell r="O625">
            <v>1.62961</v>
          </cell>
          <cell r="P625"/>
          <cell r="Q625">
            <v>1.63334</v>
          </cell>
          <cell r="R625"/>
          <cell r="S625">
            <v>2585.0872100000001</v>
          </cell>
          <cell r="T625"/>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cell r="M626">
            <v>1.65245</v>
          </cell>
          <cell r="N626"/>
          <cell r="O626">
            <v>1.62961</v>
          </cell>
          <cell r="P626"/>
          <cell r="Q626">
            <v>1.63334</v>
          </cell>
          <cell r="R626"/>
          <cell r="S626">
            <v>1370.8622600000001</v>
          </cell>
          <cell r="T626"/>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cell r="M627">
            <v>1.65245</v>
          </cell>
          <cell r="N627"/>
          <cell r="O627">
            <v>1.62961</v>
          </cell>
          <cell r="P627"/>
          <cell r="Q627">
            <v>1.63334</v>
          </cell>
          <cell r="R627"/>
          <cell r="S627">
            <v>3402.47588</v>
          </cell>
          <cell r="T627"/>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cell r="M628">
            <v>1.65245</v>
          </cell>
          <cell r="N628"/>
          <cell r="O628">
            <v>1.62961</v>
          </cell>
          <cell r="P628"/>
          <cell r="Q628">
            <v>1.63334</v>
          </cell>
          <cell r="R628"/>
          <cell r="S628">
            <v>9070.7536899999996</v>
          </cell>
          <cell r="T628"/>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cell r="M629">
            <v>1.65245</v>
          </cell>
          <cell r="N629"/>
          <cell r="O629">
            <v>1.62961</v>
          </cell>
          <cell r="P629"/>
          <cell r="Q629">
            <v>1.63334</v>
          </cell>
          <cell r="R629"/>
          <cell r="S629">
            <v>5589.2894800000004</v>
          </cell>
          <cell r="T629"/>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cell r="M630">
            <v>1.65245</v>
          </cell>
          <cell r="N630"/>
          <cell r="O630">
            <v>1.62961</v>
          </cell>
          <cell r="P630"/>
          <cell r="Q630">
            <v>1.63334</v>
          </cell>
          <cell r="R630"/>
          <cell r="S630">
            <v>3962.1725000000001</v>
          </cell>
          <cell r="T630"/>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cell r="M631">
            <v>1.65245</v>
          </cell>
          <cell r="N631"/>
          <cell r="O631">
            <v>1.62961</v>
          </cell>
          <cell r="P631"/>
          <cell r="Q631">
            <v>1.63334</v>
          </cell>
          <cell r="R631"/>
          <cell r="S631">
            <v>3126.2127599999999</v>
          </cell>
          <cell r="T631"/>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cell r="M632">
            <v>1.65245</v>
          </cell>
          <cell r="N632"/>
          <cell r="O632">
            <v>1.62961</v>
          </cell>
          <cell r="P632"/>
          <cell r="Q632">
            <v>1.63334</v>
          </cell>
          <cell r="R632"/>
          <cell r="S632">
            <v>289.10118</v>
          </cell>
          <cell r="T632"/>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cell r="M633">
            <v>1.65245</v>
          </cell>
          <cell r="N633"/>
          <cell r="O633">
            <v>1.62961</v>
          </cell>
          <cell r="P633"/>
          <cell r="Q633">
            <v>1.63334</v>
          </cell>
          <cell r="R633"/>
          <cell r="S633">
            <v>4461.9582099999998</v>
          </cell>
          <cell r="T633"/>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cell r="M634">
            <v>1.65245</v>
          </cell>
          <cell r="N634"/>
          <cell r="O634">
            <v>1.62961</v>
          </cell>
          <cell r="P634"/>
          <cell r="Q634">
            <v>1.63334</v>
          </cell>
          <cell r="R634"/>
          <cell r="S634">
            <v>5949.8002800000004</v>
          </cell>
          <cell r="T634"/>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cell r="M635">
            <v>1.65245</v>
          </cell>
          <cell r="N635"/>
          <cell r="O635">
            <v>1.62961</v>
          </cell>
          <cell r="P635"/>
          <cell r="Q635">
            <v>1.63334</v>
          </cell>
          <cell r="R635"/>
          <cell r="S635">
            <v>5471.3949899999998</v>
          </cell>
          <cell r="T635"/>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cell r="M636">
            <v>1.65245</v>
          </cell>
          <cell r="N636"/>
          <cell r="O636">
            <v>1.62961</v>
          </cell>
          <cell r="P636"/>
          <cell r="Q636">
            <v>1.63334</v>
          </cell>
          <cell r="R636"/>
          <cell r="S636">
            <v>1023.63051</v>
          </cell>
          <cell r="T636"/>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cell r="M637">
            <v>1.65245</v>
          </cell>
          <cell r="N637"/>
          <cell r="O637">
            <v>1.62961</v>
          </cell>
          <cell r="P637"/>
          <cell r="Q637">
            <v>1.63334</v>
          </cell>
          <cell r="R637"/>
          <cell r="S637">
            <v>2420.8712099999998</v>
          </cell>
          <cell r="T637"/>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cell r="M638">
            <v>1.65245</v>
          </cell>
          <cell r="N638"/>
          <cell r="O638">
            <v>1.62961</v>
          </cell>
          <cell r="P638"/>
          <cell r="Q638">
            <v>1.63334</v>
          </cell>
          <cell r="R638"/>
          <cell r="S638">
            <v>10620.025680000001</v>
          </cell>
          <cell r="T638"/>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cell r="M639">
            <v>1.65245</v>
          </cell>
          <cell r="N639"/>
          <cell r="O639">
            <v>1.62961</v>
          </cell>
          <cell r="P639"/>
          <cell r="Q639">
            <v>1.63334</v>
          </cell>
          <cell r="R639"/>
          <cell r="S639">
            <v>4221.3508899999997</v>
          </cell>
          <cell r="T639"/>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cell r="M640">
            <v>1.65245</v>
          </cell>
          <cell r="N640"/>
          <cell r="O640">
            <v>1.62961</v>
          </cell>
          <cell r="P640"/>
          <cell r="Q640">
            <v>1.63334</v>
          </cell>
          <cell r="R640"/>
          <cell r="S640">
            <v>6900.9431599999998</v>
          </cell>
          <cell r="T640"/>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cell r="M641">
            <v>1.65245</v>
          </cell>
          <cell r="N641"/>
          <cell r="O641">
            <v>1.62961</v>
          </cell>
          <cell r="P641"/>
          <cell r="Q641">
            <v>1.63334</v>
          </cell>
          <cell r="R641"/>
          <cell r="S641">
            <v>3572.1145799999999</v>
          </cell>
          <cell r="T641"/>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cell r="M642">
            <v>1.65245</v>
          </cell>
          <cell r="N642"/>
          <cell r="O642">
            <v>1.62961</v>
          </cell>
          <cell r="P642"/>
          <cell r="Q642">
            <v>1.63334</v>
          </cell>
          <cell r="R642"/>
          <cell r="S642">
            <v>6203.6703200000002</v>
          </cell>
          <cell r="T642"/>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cell r="M643">
            <v>1.65245</v>
          </cell>
          <cell r="N643"/>
          <cell r="O643">
            <v>1.62961</v>
          </cell>
          <cell r="P643"/>
          <cell r="Q643">
            <v>1.63334</v>
          </cell>
          <cell r="R643"/>
          <cell r="S643">
            <v>2964.5120999999999</v>
          </cell>
          <cell r="T643"/>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cell r="M644">
            <v>1.65245</v>
          </cell>
          <cell r="N644"/>
          <cell r="O644">
            <v>1.62961</v>
          </cell>
          <cell r="P644"/>
          <cell r="Q644">
            <v>1.63334</v>
          </cell>
          <cell r="R644"/>
          <cell r="S644">
            <v>7342.6799700000001</v>
          </cell>
          <cell r="T644"/>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cell r="M645">
            <v>1.65245</v>
          </cell>
          <cell r="N645"/>
          <cell r="O645">
            <v>1.62961</v>
          </cell>
          <cell r="P645"/>
          <cell r="Q645">
            <v>1.63334</v>
          </cell>
          <cell r="R645"/>
          <cell r="S645">
            <v>4147.8342599999996</v>
          </cell>
          <cell r="T645"/>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cell r="M646">
            <v>1.65245</v>
          </cell>
          <cell r="N646"/>
          <cell r="O646">
            <v>1.62961</v>
          </cell>
          <cell r="P646"/>
          <cell r="Q646">
            <v>1.63334</v>
          </cell>
          <cell r="R646"/>
          <cell r="S646">
            <v>4418.9850299999998</v>
          </cell>
          <cell r="T646"/>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cell r="M647">
            <v>1.65245</v>
          </cell>
          <cell r="N647"/>
          <cell r="O647">
            <v>1.62961</v>
          </cell>
          <cell r="P647"/>
          <cell r="Q647">
            <v>1.63334</v>
          </cell>
          <cell r="R647"/>
          <cell r="S647">
            <v>5462.6892900000003</v>
          </cell>
          <cell r="T647"/>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cell r="M648">
            <v>1.65245</v>
          </cell>
          <cell r="N648"/>
          <cell r="O648">
            <v>1.62961</v>
          </cell>
          <cell r="P648"/>
          <cell r="Q648">
            <v>1.63334</v>
          </cell>
          <cell r="R648"/>
          <cell r="S648">
            <v>5347.5551599999999</v>
          </cell>
          <cell r="T648"/>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cell r="M649">
            <v>1.65245</v>
          </cell>
          <cell r="N649"/>
          <cell r="O649">
            <v>1.62961</v>
          </cell>
          <cell r="P649"/>
          <cell r="Q649">
            <v>1.63334</v>
          </cell>
          <cell r="R649"/>
          <cell r="S649">
            <v>13084.082399999999</v>
          </cell>
          <cell r="T649"/>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cell r="M650">
            <v>1.4110199999999999</v>
          </cell>
          <cell r="N650"/>
          <cell r="O650">
            <v>1.36697</v>
          </cell>
          <cell r="P650"/>
          <cell r="Q650">
            <v>1.36697</v>
          </cell>
          <cell r="R650"/>
          <cell r="S650">
            <v>45.110010000000003</v>
          </cell>
          <cell r="T650"/>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cell r="M651">
            <v>1.4110199999999999</v>
          </cell>
          <cell r="N651"/>
          <cell r="O651">
            <v>1.36697</v>
          </cell>
          <cell r="P651"/>
          <cell r="Q651">
            <v>1.36697</v>
          </cell>
          <cell r="R651"/>
          <cell r="S651">
            <v>45.547440000000002</v>
          </cell>
          <cell r="T651"/>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cell r="M652">
            <v>1.4110199999999999</v>
          </cell>
          <cell r="N652"/>
          <cell r="O652">
            <v>1.36697</v>
          </cell>
          <cell r="P652"/>
          <cell r="Q652">
            <v>1.36697</v>
          </cell>
          <cell r="R652"/>
          <cell r="S652">
            <v>16.403639999999999</v>
          </cell>
          <cell r="T652"/>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cell r="M653">
            <v>1.4110199999999999</v>
          </cell>
          <cell r="N653"/>
          <cell r="O653">
            <v>1.36697</v>
          </cell>
          <cell r="P653"/>
          <cell r="Q653">
            <v>1.36697</v>
          </cell>
          <cell r="R653"/>
          <cell r="S653">
            <v>339.39130999999998</v>
          </cell>
          <cell r="T653"/>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cell r="M654">
            <v>1.4110199999999999</v>
          </cell>
          <cell r="N654"/>
          <cell r="O654">
            <v>1.36697</v>
          </cell>
          <cell r="P654"/>
          <cell r="Q654">
            <v>1.36697</v>
          </cell>
          <cell r="R654"/>
          <cell r="S654">
            <v>850.62441999999999</v>
          </cell>
          <cell r="T654"/>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cell r="M655">
            <v>1.4110199999999999</v>
          </cell>
          <cell r="N655"/>
          <cell r="O655">
            <v>1.36697</v>
          </cell>
          <cell r="P655"/>
          <cell r="Q655">
            <v>1.36697</v>
          </cell>
          <cell r="R655"/>
          <cell r="S655">
            <v>489.07452000000001</v>
          </cell>
          <cell r="T655"/>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cell r="M656">
            <v>1.4110199999999999</v>
          </cell>
          <cell r="N656"/>
          <cell r="O656">
            <v>1.36697</v>
          </cell>
          <cell r="P656"/>
          <cell r="Q656">
            <v>1.36697</v>
          </cell>
          <cell r="R656"/>
          <cell r="S656">
            <v>212.49547999999999</v>
          </cell>
          <cell r="T656"/>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cell r="M657">
            <v>1.4110199999999999</v>
          </cell>
          <cell r="N657"/>
          <cell r="O657">
            <v>1.36697</v>
          </cell>
          <cell r="P657"/>
          <cell r="Q657">
            <v>1.36697</v>
          </cell>
          <cell r="R657"/>
          <cell r="S657">
            <v>1091.5255400000001</v>
          </cell>
          <cell r="T657"/>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cell r="M658">
            <v>1.4110199999999999</v>
          </cell>
          <cell r="N658"/>
          <cell r="O658">
            <v>1.36697</v>
          </cell>
          <cell r="P658"/>
          <cell r="Q658">
            <v>1.36697</v>
          </cell>
          <cell r="R658"/>
          <cell r="S658">
            <v>1976.3515500000001</v>
          </cell>
          <cell r="T658"/>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cell r="M659">
            <v>1.4110199999999999</v>
          </cell>
          <cell r="N659"/>
          <cell r="O659">
            <v>1.36697</v>
          </cell>
          <cell r="P659"/>
          <cell r="Q659">
            <v>1.36697</v>
          </cell>
          <cell r="R659"/>
          <cell r="S659">
            <v>131.22911999999999</v>
          </cell>
          <cell r="T659"/>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cell r="M660">
            <v>1.4110199999999999</v>
          </cell>
          <cell r="N660"/>
          <cell r="O660">
            <v>1.36697</v>
          </cell>
          <cell r="P660"/>
          <cell r="Q660">
            <v>1.36697</v>
          </cell>
          <cell r="R660"/>
          <cell r="S660">
            <v>172.64831000000001</v>
          </cell>
          <cell r="T660"/>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cell r="M661">
            <v>1.4110199999999999</v>
          </cell>
          <cell r="N661"/>
          <cell r="O661">
            <v>1.36697</v>
          </cell>
          <cell r="P661"/>
          <cell r="Q661">
            <v>1.36697</v>
          </cell>
          <cell r="R661"/>
          <cell r="S661">
            <v>64.985749999999996</v>
          </cell>
          <cell r="T661"/>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cell r="M662">
            <v>1.4110199999999999</v>
          </cell>
          <cell r="N662"/>
          <cell r="O662">
            <v>1.36697</v>
          </cell>
          <cell r="P662"/>
          <cell r="Q662">
            <v>1.36697</v>
          </cell>
          <cell r="R662"/>
          <cell r="S662">
            <v>271.68527999999998</v>
          </cell>
          <cell r="T662"/>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cell r="M663">
            <v>1.4110199999999999</v>
          </cell>
          <cell r="N663"/>
          <cell r="O663">
            <v>1.36697</v>
          </cell>
          <cell r="P663"/>
          <cell r="Q663">
            <v>1.36697</v>
          </cell>
          <cell r="R663"/>
          <cell r="S663">
            <v>1615.0477100000001</v>
          </cell>
          <cell r="T663"/>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cell r="M664">
            <v>1.4110199999999999</v>
          </cell>
          <cell r="N664"/>
          <cell r="O664">
            <v>1.36697</v>
          </cell>
          <cell r="P664"/>
          <cell r="Q664">
            <v>1.36697</v>
          </cell>
          <cell r="R664"/>
          <cell r="S664">
            <v>1157.6595500000001</v>
          </cell>
          <cell r="T664"/>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cell r="M665">
            <v>1.4110199999999999</v>
          </cell>
          <cell r="N665"/>
          <cell r="O665">
            <v>1.36697</v>
          </cell>
          <cell r="P665"/>
          <cell r="Q665">
            <v>1.36697</v>
          </cell>
          <cell r="R665"/>
          <cell r="S665">
            <v>1171.01485</v>
          </cell>
          <cell r="T665"/>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cell r="M666">
            <v>1.4110199999999999</v>
          </cell>
          <cell r="N666"/>
          <cell r="O666">
            <v>1.36697</v>
          </cell>
          <cell r="P666"/>
          <cell r="Q666">
            <v>1.36697</v>
          </cell>
          <cell r="R666"/>
          <cell r="S666">
            <v>541.83956000000001</v>
          </cell>
          <cell r="T666"/>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cell r="M667">
            <v>1.4110199999999999</v>
          </cell>
          <cell r="N667"/>
          <cell r="O667">
            <v>1.36697</v>
          </cell>
          <cell r="P667"/>
          <cell r="Q667">
            <v>1.36697</v>
          </cell>
          <cell r="R667"/>
          <cell r="S667">
            <v>1661.98946</v>
          </cell>
          <cell r="T667"/>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cell r="M668">
            <v>1.4110199999999999</v>
          </cell>
          <cell r="N668"/>
          <cell r="O668">
            <v>1.36697</v>
          </cell>
          <cell r="P668"/>
          <cell r="Q668">
            <v>1.36697</v>
          </cell>
          <cell r="R668"/>
          <cell r="S668">
            <v>2296.5506</v>
          </cell>
          <cell r="T668"/>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cell r="M669">
            <v>1.4110199999999999</v>
          </cell>
          <cell r="N669"/>
          <cell r="O669">
            <v>1.36697</v>
          </cell>
          <cell r="P669"/>
          <cell r="Q669">
            <v>1.36697</v>
          </cell>
          <cell r="R669"/>
          <cell r="S669">
            <v>651.89431999999999</v>
          </cell>
          <cell r="T669"/>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cell r="M670">
            <v>1.4110199999999999</v>
          </cell>
          <cell r="N670"/>
          <cell r="O670">
            <v>1.36697</v>
          </cell>
          <cell r="P670"/>
          <cell r="Q670">
            <v>1.36697</v>
          </cell>
          <cell r="R670"/>
          <cell r="S670">
            <v>536.27599999999995</v>
          </cell>
          <cell r="T670"/>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cell r="M671">
            <v>1.4110199999999999</v>
          </cell>
          <cell r="N671"/>
          <cell r="O671">
            <v>1.36697</v>
          </cell>
          <cell r="P671"/>
          <cell r="Q671">
            <v>1.36697</v>
          </cell>
          <cell r="R671"/>
          <cell r="S671">
            <v>604.17340000000002</v>
          </cell>
          <cell r="T671"/>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cell r="M672">
            <v>1.4110199999999999</v>
          </cell>
          <cell r="N672"/>
          <cell r="O672">
            <v>1.36697</v>
          </cell>
          <cell r="P672"/>
          <cell r="Q672">
            <v>1.36697</v>
          </cell>
          <cell r="R672"/>
          <cell r="S672">
            <v>303.46733999999998</v>
          </cell>
          <cell r="T672"/>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cell r="M673">
            <v>1.4110199999999999</v>
          </cell>
          <cell r="N673"/>
          <cell r="O673">
            <v>1.36697</v>
          </cell>
          <cell r="P673"/>
          <cell r="Q673">
            <v>1.36697</v>
          </cell>
          <cell r="R673"/>
          <cell r="S673">
            <v>481.59719999999999</v>
          </cell>
          <cell r="T673"/>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cell r="M674">
            <v>1.4110199999999999</v>
          </cell>
          <cell r="N674"/>
          <cell r="O674">
            <v>1.36697</v>
          </cell>
          <cell r="P674"/>
          <cell r="Q674">
            <v>1.36697</v>
          </cell>
          <cell r="R674"/>
          <cell r="S674">
            <v>264.16694999999999</v>
          </cell>
          <cell r="T674"/>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cell r="M675">
            <v>1.4110199999999999</v>
          </cell>
          <cell r="N675"/>
          <cell r="O675">
            <v>1.36697</v>
          </cell>
          <cell r="P675"/>
          <cell r="Q675">
            <v>1.36697</v>
          </cell>
          <cell r="R675"/>
          <cell r="S675">
            <v>94.731020000000001</v>
          </cell>
          <cell r="T675"/>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cell r="M676">
            <v>1.4110199999999999</v>
          </cell>
          <cell r="N676"/>
          <cell r="O676">
            <v>1.36697</v>
          </cell>
          <cell r="P676"/>
          <cell r="Q676">
            <v>1.36697</v>
          </cell>
          <cell r="R676"/>
          <cell r="S676">
            <v>677.53868</v>
          </cell>
          <cell r="T676"/>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cell r="M677">
            <v>1.4110199999999999</v>
          </cell>
          <cell r="N677"/>
          <cell r="O677">
            <v>1.36697</v>
          </cell>
          <cell r="P677"/>
          <cell r="Q677">
            <v>1.36697</v>
          </cell>
          <cell r="R677"/>
          <cell r="S677">
            <v>1372.50622</v>
          </cell>
          <cell r="T677"/>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cell r="M678">
            <v>1.4110199999999999</v>
          </cell>
          <cell r="N678"/>
          <cell r="O678">
            <v>1.36697</v>
          </cell>
          <cell r="P678"/>
          <cell r="Q678">
            <v>1.36697</v>
          </cell>
          <cell r="R678"/>
          <cell r="S678">
            <v>132.25434000000001</v>
          </cell>
          <cell r="T678"/>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cell r="M679">
            <v>1.29369</v>
          </cell>
          <cell r="N679"/>
          <cell r="O679">
            <v>1.3135699999999999</v>
          </cell>
          <cell r="P679"/>
          <cell r="Q679">
            <v>1.37321</v>
          </cell>
          <cell r="R679"/>
          <cell r="S679">
            <v>661.70870000000002</v>
          </cell>
          <cell r="T679"/>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cell r="M680">
            <v>1.29369</v>
          </cell>
          <cell r="N680"/>
          <cell r="O680">
            <v>1.3135699999999999</v>
          </cell>
          <cell r="P680"/>
          <cell r="Q680">
            <v>1.37321</v>
          </cell>
          <cell r="R680"/>
          <cell r="S680">
            <v>877.19281000000001</v>
          </cell>
          <cell r="T680"/>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cell r="M681">
            <v>1.2706299999999999</v>
          </cell>
          <cell r="N681"/>
          <cell r="O681">
            <v>1.25393</v>
          </cell>
          <cell r="P681"/>
          <cell r="Q681">
            <v>1.25393</v>
          </cell>
          <cell r="R681"/>
          <cell r="S681">
            <v>893.57559000000003</v>
          </cell>
          <cell r="T681"/>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cell r="M682">
            <v>1.3330500000000001</v>
          </cell>
          <cell r="N682"/>
          <cell r="O682">
            <v>1.3569800000000001</v>
          </cell>
          <cell r="P682"/>
          <cell r="Q682">
            <v>1.4287799999999999</v>
          </cell>
          <cell r="R682"/>
          <cell r="S682">
            <v>178.5975</v>
          </cell>
          <cell r="T682"/>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cell r="M683">
            <v>1.3330500000000001</v>
          </cell>
          <cell r="N683"/>
          <cell r="O683">
            <v>1.3569800000000001</v>
          </cell>
          <cell r="P683"/>
          <cell r="Q683">
            <v>1.4287799999999999</v>
          </cell>
          <cell r="R683"/>
          <cell r="S683">
            <v>80.011679999999998</v>
          </cell>
          <cell r="T683"/>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cell r="M684">
            <v>1.3330500000000001</v>
          </cell>
          <cell r="N684"/>
          <cell r="O684">
            <v>1.3569800000000001</v>
          </cell>
          <cell r="P684"/>
          <cell r="Q684">
            <v>1.4287799999999999</v>
          </cell>
          <cell r="R684"/>
          <cell r="S684">
            <v>1246.3105</v>
          </cell>
          <cell r="T684"/>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cell r="M685">
            <v>1.3330500000000001</v>
          </cell>
          <cell r="N685"/>
          <cell r="O685">
            <v>1.3569800000000001</v>
          </cell>
          <cell r="P685"/>
          <cell r="Q685">
            <v>1.4287799999999999</v>
          </cell>
          <cell r="R685"/>
          <cell r="S685">
            <v>1608.9920199999999</v>
          </cell>
          <cell r="T685"/>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cell r="M686">
            <v>1.3330500000000001</v>
          </cell>
          <cell r="N686"/>
          <cell r="O686">
            <v>1.3569800000000001</v>
          </cell>
          <cell r="P686"/>
          <cell r="Q686">
            <v>1.4287799999999999</v>
          </cell>
          <cell r="R686"/>
          <cell r="S686">
            <v>3387.3087599999999</v>
          </cell>
          <cell r="T686"/>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cell r="M687">
            <v>1.3330500000000001</v>
          </cell>
          <cell r="N687"/>
          <cell r="O687">
            <v>1.3569800000000001</v>
          </cell>
          <cell r="P687"/>
          <cell r="Q687">
            <v>1.4287799999999999</v>
          </cell>
          <cell r="R687"/>
          <cell r="S687">
            <v>876.84227999999996</v>
          </cell>
          <cell r="T687"/>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cell r="M688">
            <v>1.3330500000000001</v>
          </cell>
          <cell r="N688"/>
          <cell r="O688">
            <v>1.3569800000000001</v>
          </cell>
          <cell r="P688"/>
          <cell r="Q688">
            <v>1.4287799999999999</v>
          </cell>
          <cell r="R688"/>
          <cell r="S688">
            <v>1326.2078799999999</v>
          </cell>
          <cell r="T688"/>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cell r="M689">
            <v>1.3330500000000001</v>
          </cell>
          <cell r="N689"/>
          <cell r="O689">
            <v>1.3569800000000001</v>
          </cell>
          <cell r="P689"/>
          <cell r="Q689">
            <v>1.4287799999999999</v>
          </cell>
          <cell r="R689"/>
          <cell r="S689">
            <v>1299.6611499999999</v>
          </cell>
          <cell r="T689"/>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cell r="M690">
            <v>1.3330500000000001</v>
          </cell>
          <cell r="N690"/>
          <cell r="O690">
            <v>1.3569800000000001</v>
          </cell>
          <cell r="P690"/>
          <cell r="Q690">
            <v>1.4287799999999999</v>
          </cell>
          <cell r="R690"/>
          <cell r="S690">
            <v>10986.060869999999</v>
          </cell>
          <cell r="T690"/>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cell r="M691">
            <v>1.3558600000000001</v>
          </cell>
          <cell r="N691"/>
          <cell r="O691">
            <v>1.3551299999999999</v>
          </cell>
          <cell r="P691"/>
          <cell r="Q691">
            <v>1.3551299999999999</v>
          </cell>
          <cell r="R691"/>
          <cell r="S691">
            <v>369.95049</v>
          </cell>
          <cell r="T691"/>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cell r="M692">
            <v>1.3558600000000001</v>
          </cell>
          <cell r="N692"/>
          <cell r="O692">
            <v>1.3551299999999999</v>
          </cell>
          <cell r="P692"/>
          <cell r="Q692">
            <v>1.3551299999999999</v>
          </cell>
          <cell r="R692"/>
          <cell r="S692">
            <v>2172.2733899999998</v>
          </cell>
          <cell r="T692"/>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cell r="M693">
            <v>1.3558600000000001</v>
          </cell>
          <cell r="N693"/>
          <cell r="O693">
            <v>1.3551299999999999</v>
          </cell>
          <cell r="P693"/>
          <cell r="Q693">
            <v>1.3551299999999999</v>
          </cell>
          <cell r="R693"/>
          <cell r="S693">
            <v>221.40112999999999</v>
          </cell>
          <cell r="T693"/>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cell r="M694">
            <v>1.3558600000000001</v>
          </cell>
          <cell r="N694"/>
          <cell r="O694">
            <v>1.3551299999999999</v>
          </cell>
          <cell r="P694"/>
          <cell r="Q694">
            <v>1.3551299999999999</v>
          </cell>
          <cell r="R694"/>
          <cell r="S694">
            <v>580.29376000000002</v>
          </cell>
          <cell r="T694"/>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cell r="M695">
            <v>1.36385</v>
          </cell>
          <cell r="N695"/>
          <cell r="O695">
            <v>1.38639</v>
          </cell>
          <cell r="P695"/>
          <cell r="Q695">
            <v>1.4540299999999999</v>
          </cell>
          <cell r="R695"/>
          <cell r="S695">
            <v>18.90239</v>
          </cell>
          <cell r="T695"/>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cell r="M696">
            <v>1.36385</v>
          </cell>
          <cell r="N696"/>
          <cell r="O696">
            <v>1.38639</v>
          </cell>
          <cell r="P696"/>
          <cell r="Q696">
            <v>1.4540299999999999</v>
          </cell>
          <cell r="R696"/>
          <cell r="S696">
            <v>117.77643</v>
          </cell>
          <cell r="T696"/>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cell r="M697">
            <v>1.28057</v>
          </cell>
          <cell r="N697"/>
          <cell r="O697">
            <v>1.3239300000000001</v>
          </cell>
          <cell r="P697"/>
          <cell r="Q697">
            <v>1.4540299999999999</v>
          </cell>
          <cell r="R697"/>
          <cell r="S697">
            <v>703.02350000000001</v>
          </cell>
          <cell r="T697"/>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cell r="M698">
            <v>1.28057</v>
          </cell>
          <cell r="N698"/>
          <cell r="O698">
            <v>1.3239300000000001</v>
          </cell>
          <cell r="P698"/>
          <cell r="Q698">
            <v>1.4540299999999999</v>
          </cell>
          <cell r="R698"/>
          <cell r="S698">
            <v>149.21254999999999</v>
          </cell>
          <cell r="T698"/>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cell r="M699">
            <v>1.3282799999999999</v>
          </cell>
          <cell r="N699"/>
          <cell r="O699">
            <v>1.30118</v>
          </cell>
          <cell r="P699"/>
          <cell r="Q699">
            <v>1.30118</v>
          </cell>
          <cell r="R699"/>
          <cell r="S699">
            <v>604.11185</v>
          </cell>
          <cell r="T699"/>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cell r="M700">
            <v>1.3282799999999999</v>
          </cell>
          <cell r="N700"/>
          <cell r="O700">
            <v>1.30118</v>
          </cell>
          <cell r="P700"/>
          <cell r="Q700">
            <v>1.30118</v>
          </cell>
          <cell r="R700"/>
          <cell r="S700">
            <v>995.35064999999997</v>
          </cell>
          <cell r="T700"/>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cell r="M701">
            <v>1.3282799999999999</v>
          </cell>
          <cell r="N701"/>
          <cell r="O701">
            <v>1.30118</v>
          </cell>
          <cell r="P701"/>
          <cell r="Q701">
            <v>1.30118</v>
          </cell>
          <cell r="R701"/>
          <cell r="S701">
            <v>513.02925000000005</v>
          </cell>
          <cell r="T701"/>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cell r="M702">
            <v>1.3955</v>
          </cell>
          <cell r="N702"/>
          <cell r="O702">
            <v>1.4101300000000001</v>
          </cell>
          <cell r="P702"/>
          <cell r="Q702">
            <v>1.4540299999999999</v>
          </cell>
          <cell r="R702"/>
          <cell r="S702">
            <v>3351.7136300000002</v>
          </cell>
          <cell r="T702"/>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cell r="M703">
            <v>1.36385</v>
          </cell>
          <cell r="N703"/>
          <cell r="O703">
            <v>1.38639</v>
          </cell>
          <cell r="P703"/>
          <cell r="Q703">
            <v>1.4540299999999999</v>
          </cell>
          <cell r="R703"/>
          <cell r="S703">
            <v>1833.45912</v>
          </cell>
          <cell r="T703"/>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cell r="M704">
            <v>1.36385</v>
          </cell>
          <cell r="N704"/>
          <cell r="O704">
            <v>1.38639</v>
          </cell>
          <cell r="P704"/>
          <cell r="Q704">
            <v>1.4540299999999999</v>
          </cell>
          <cell r="R704"/>
          <cell r="S704">
            <v>438.59359999999998</v>
          </cell>
          <cell r="T704"/>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cell r="M705">
            <v>1.36385</v>
          </cell>
          <cell r="N705"/>
          <cell r="O705">
            <v>1.38639</v>
          </cell>
          <cell r="P705"/>
          <cell r="Q705">
            <v>1.4540299999999999</v>
          </cell>
          <cell r="R705"/>
          <cell r="S705">
            <v>647.21783000000005</v>
          </cell>
          <cell r="T705"/>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cell r="M706">
            <v>1.36385</v>
          </cell>
          <cell r="N706"/>
          <cell r="O706">
            <v>1.38639</v>
          </cell>
          <cell r="P706"/>
          <cell r="Q706">
            <v>1.4540299999999999</v>
          </cell>
          <cell r="R706"/>
          <cell r="S706">
            <v>1693.4942000000001</v>
          </cell>
          <cell r="T706"/>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cell r="M707">
            <v>1.36385</v>
          </cell>
          <cell r="N707"/>
          <cell r="O707">
            <v>1.38639</v>
          </cell>
          <cell r="P707"/>
          <cell r="Q707">
            <v>1.4540299999999999</v>
          </cell>
          <cell r="R707"/>
          <cell r="S707">
            <v>1575.61598</v>
          </cell>
          <cell r="T707"/>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cell r="M708">
            <v>1.36385</v>
          </cell>
          <cell r="N708"/>
          <cell r="O708">
            <v>1.38639</v>
          </cell>
          <cell r="P708"/>
          <cell r="Q708">
            <v>1.4540299999999999</v>
          </cell>
          <cell r="R708"/>
          <cell r="S708">
            <v>785.37976000000003</v>
          </cell>
          <cell r="T708"/>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cell r="M709">
            <v>1.36385</v>
          </cell>
          <cell r="N709"/>
          <cell r="O709">
            <v>1.38639</v>
          </cell>
          <cell r="P709"/>
          <cell r="Q709">
            <v>1.4540299999999999</v>
          </cell>
          <cell r="R709"/>
          <cell r="S709">
            <v>1760.0451499999999</v>
          </cell>
          <cell r="T709"/>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cell r="M710">
            <v>1.36385</v>
          </cell>
          <cell r="N710"/>
          <cell r="O710">
            <v>1.38639</v>
          </cell>
          <cell r="P710"/>
          <cell r="Q710">
            <v>1.4540299999999999</v>
          </cell>
          <cell r="R710"/>
          <cell r="S710">
            <v>1603.7369200000001</v>
          </cell>
          <cell r="T710"/>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cell r="M711">
            <v>1.44</v>
          </cell>
          <cell r="N711"/>
          <cell r="O711">
            <v>1.4435</v>
          </cell>
          <cell r="P711"/>
          <cell r="Q711">
            <v>1.4540299999999999</v>
          </cell>
          <cell r="R711"/>
          <cell r="S711">
            <v>81.42568</v>
          </cell>
          <cell r="T711"/>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cell r="M712">
            <v>1.44</v>
          </cell>
          <cell r="N712"/>
          <cell r="O712">
            <v>1.4435</v>
          </cell>
          <cell r="P712"/>
          <cell r="Q712">
            <v>1.4540299999999999</v>
          </cell>
          <cell r="R712"/>
          <cell r="S712">
            <v>2381.5121100000001</v>
          </cell>
          <cell r="T712"/>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cell r="M713">
            <v>1.44</v>
          </cell>
          <cell r="N713"/>
          <cell r="O713">
            <v>1.4435</v>
          </cell>
          <cell r="P713"/>
          <cell r="Q713">
            <v>1.4540299999999999</v>
          </cell>
          <cell r="R713"/>
          <cell r="S713">
            <v>5634.7297500000004</v>
          </cell>
          <cell r="T713"/>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cell r="M714">
            <v>1.44</v>
          </cell>
          <cell r="N714"/>
          <cell r="O714">
            <v>1.4435</v>
          </cell>
          <cell r="P714"/>
          <cell r="Q714">
            <v>1.4540299999999999</v>
          </cell>
          <cell r="R714"/>
          <cell r="S714">
            <v>127.22762</v>
          </cell>
          <cell r="T714"/>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cell r="M715">
            <v>1.44</v>
          </cell>
          <cell r="N715"/>
          <cell r="O715">
            <v>1.4435</v>
          </cell>
          <cell r="P715"/>
          <cell r="Q715">
            <v>1.4540299999999999</v>
          </cell>
          <cell r="R715"/>
          <cell r="S715">
            <v>3954.8888900000002</v>
          </cell>
          <cell r="T715"/>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cell r="M716">
            <v>1.44</v>
          </cell>
          <cell r="N716"/>
          <cell r="O716">
            <v>1.4435</v>
          </cell>
          <cell r="P716"/>
          <cell r="Q716">
            <v>1.4540299999999999</v>
          </cell>
          <cell r="R716"/>
          <cell r="S716">
            <v>10500.4812</v>
          </cell>
          <cell r="T716"/>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cell r="M717">
            <v>1.44</v>
          </cell>
          <cell r="N717"/>
          <cell r="O717">
            <v>1.4435</v>
          </cell>
          <cell r="P717"/>
          <cell r="Q717">
            <v>1.4540299999999999</v>
          </cell>
          <cell r="R717"/>
          <cell r="S717">
            <v>3373.1751100000001</v>
          </cell>
          <cell r="T717"/>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cell r="M718">
            <v>1.44</v>
          </cell>
          <cell r="N718"/>
          <cell r="O718">
            <v>1.4435</v>
          </cell>
          <cell r="P718"/>
          <cell r="Q718">
            <v>1.4540299999999999</v>
          </cell>
          <cell r="R718"/>
          <cell r="S718">
            <v>8242.6198000000004</v>
          </cell>
          <cell r="T718"/>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cell r="M719">
            <v>1.44</v>
          </cell>
          <cell r="N719"/>
          <cell r="O719">
            <v>1.4435</v>
          </cell>
          <cell r="P719"/>
          <cell r="Q719">
            <v>1.4540299999999999</v>
          </cell>
          <cell r="R719"/>
          <cell r="S719">
            <v>8695.65193</v>
          </cell>
          <cell r="T719"/>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cell r="M720">
            <v>1.44</v>
          </cell>
          <cell r="N720"/>
          <cell r="O720">
            <v>1.4435</v>
          </cell>
          <cell r="P720"/>
          <cell r="Q720">
            <v>1.4540299999999999</v>
          </cell>
          <cell r="R720"/>
          <cell r="S720">
            <v>8252.3763400000007</v>
          </cell>
          <cell r="T720"/>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cell r="M721">
            <v>1.44</v>
          </cell>
          <cell r="N721"/>
          <cell r="O721">
            <v>1.4435</v>
          </cell>
          <cell r="P721"/>
          <cell r="Q721">
            <v>1.4540299999999999</v>
          </cell>
          <cell r="R721"/>
          <cell r="S721">
            <v>899.68106</v>
          </cell>
          <cell r="T721"/>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cell r="M722">
            <v>1.44</v>
          </cell>
          <cell r="N722"/>
          <cell r="O722">
            <v>1.4435</v>
          </cell>
          <cell r="P722"/>
          <cell r="Q722">
            <v>1.4540299999999999</v>
          </cell>
          <cell r="R722"/>
          <cell r="S722">
            <v>935.39202999999998</v>
          </cell>
          <cell r="T722"/>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cell r="M723">
            <v>1.44</v>
          </cell>
          <cell r="N723"/>
          <cell r="O723">
            <v>1.4435</v>
          </cell>
          <cell r="P723"/>
          <cell r="Q723">
            <v>1.4540299999999999</v>
          </cell>
          <cell r="R723"/>
          <cell r="S723">
            <v>798.48056999999994</v>
          </cell>
          <cell r="T723"/>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cell r="M724">
            <v>1.44</v>
          </cell>
          <cell r="N724"/>
          <cell r="O724">
            <v>1.4435</v>
          </cell>
          <cell r="P724"/>
          <cell r="Q724">
            <v>1.4540299999999999</v>
          </cell>
          <cell r="R724"/>
          <cell r="S724">
            <v>830.06209999999999</v>
          </cell>
          <cell r="T724"/>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cell r="M725">
            <v>1.60161</v>
          </cell>
          <cell r="N725"/>
          <cell r="O725">
            <v>1.61432</v>
          </cell>
          <cell r="P725"/>
          <cell r="Q725">
            <v>1.65245</v>
          </cell>
          <cell r="R725"/>
          <cell r="S725">
            <v>29.14921</v>
          </cell>
          <cell r="T725"/>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cell r="M726">
            <v>1.60161</v>
          </cell>
          <cell r="N726"/>
          <cell r="O726">
            <v>1.61432</v>
          </cell>
          <cell r="P726"/>
          <cell r="Q726">
            <v>1.65245</v>
          </cell>
          <cell r="R726"/>
          <cell r="S726">
            <v>1807.02017</v>
          </cell>
          <cell r="T726"/>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cell r="M727">
            <v>1.60161</v>
          </cell>
          <cell r="N727"/>
          <cell r="O727">
            <v>1.61432</v>
          </cell>
          <cell r="P727"/>
          <cell r="Q727">
            <v>1.65245</v>
          </cell>
          <cell r="R727"/>
          <cell r="S727">
            <v>671.67134999999996</v>
          </cell>
          <cell r="T727"/>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cell r="M728">
            <v>1.60161</v>
          </cell>
          <cell r="N728"/>
          <cell r="O728">
            <v>1.61432</v>
          </cell>
          <cell r="P728"/>
          <cell r="Q728">
            <v>1.65245</v>
          </cell>
          <cell r="R728"/>
          <cell r="S728">
            <v>2732.0947299999998</v>
          </cell>
          <cell r="T728"/>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cell r="M729">
            <v>1.60161</v>
          </cell>
          <cell r="N729"/>
          <cell r="O729">
            <v>1.61432</v>
          </cell>
          <cell r="P729"/>
          <cell r="Q729">
            <v>1.65245</v>
          </cell>
          <cell r="R729"/>
          <cell r="S729">
            <v>6727.9005999999999</v>
          </cell>
          <cell r="T729"/>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cell r="M730">
            <v>1.60161</v>
          </cell>
          <cell r="N730"/>
          <cell r="O730">
            <v>1.61432</v>
          </cell>
          <cell r="P730"/>
          <cell r="Q730">
            <v>1.65245</v>
          </cell>
          <cell r="R730"/>
          <cell r="S730">
            <v>458.22438</v>
          </cell>
          <cell r="T730"/>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cell r="M731">
            <v>1.60161</v>
          </cell>
          <cell r="N731"/>
          <cell r="O731">
            <v>1.61432</v>
          </cell>
          <cell r="P731"/>
          <cell r="Q731">
            <v>1.65245</v>
          </cell>
          <cell r="R731"/>
          <cell r="S731">
            <v>648.99973</v>
          </cell>
          <cell r="T731"/>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cell r="M732">
            <v>1.60161</v>
          </cell>
          <cell r="N732"/>
          <cell r="O732">
            <v>1.61432</v>
          </cell>
          <cell r="P732"/>
          <cell r="Q732">
            <v>1.65245</v>
          </cell>
          <cell r="R732"/>
          <cell r="S732">
            <v>3769.0566800000001</v>
          </cell>
          <cell r="T732"/>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cell r="M733">
            <v>1.60161</v>
          </cell>
          <cell r="N733"/>
          <cell r="O733">
            <v>1.61432</v>
          </cell>
          <cell r="P733"/>
          <cell r="Q733">
            <v>1.65245</v>
          </cell>
          <cell r="R733"/>
          <cell r="S733">
            <v>608.51471000000004</v>
          </cell>
          <cell r="T733"/>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cell r="M734">
            <v>1.60161</v>
          </cell>
          <cell r="N734"/>
          <cell r="O734">
            <v>1.61432</v>
          </cell>
          <cell r="P734"/>
          <cell r="Q734">
            <v>1.65245</v>
          </cell>
          <cell r="R734"/>
          <cell r="S734">
            <v>1281.47497</v>
          </cell>
          <cell r="T734"/>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cell r="M735">
            <v>1.60161</v>
          </cell>
          <cell r="N735"/>
          <cell r="O735">
            <v>1.61432</v>
          </cell>
          <cell r="P735"/>
          <cell r="Q735">
            <v>1.65245</v>
          </cell>
          <cell r="R735"/>
          <cell r="S735">
            <v>11617.89673</v>
          </cell>
          <cell r="T735"/>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cell r="M736">
            <v>1.60161</v>
          </cell>
          <cell r="N736"/>
          <cell r="O736">
            <v>1.61432</v>
          </cell>
          <cell r="P736"/>
          <cell r="Q736">
            <v>1.65245</v>
          </cell>
          <cell r="R736"/>
          <cell r="S736">
            <v>4034.39057</v>
          </cell>
          <cell r="T736"/>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cell r="M737">
            <v>1.60161</v>
          </cell>
          <cell r="N737"/>
          <cell r="O737">
            <v>1.61432</v>
          </cell>
          <cell r="P737"/>
          <cell r="Q737">
            <v>1.65245</v>
          </cell>
          <cell r="R737"/>
          <cell r="S737">
            <v>1098.87925</v>
          </cell>
          <cell r="T737"/>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cell r="M738">
            <v>1.60161</v>
          </cell>
          <cell r="N738"/>
          <cell r="O738">
            <v>1.61432</v>
          </cell>
          <cell r="P738"/>
          <cell r="Q738">
            <v>1.65245</v>
          </cell>
          <cell r="R738"/>
          <cell r="S738">
            <v>9160.0426000000007</v>
          </cell>
          <cell r="T738"/>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cell r="M739">
            <v>1.60161</v>
          </cell>
          <cell r="N739"/>
          <cell r="O739">
            <v>1.61432</v>
          </cell>
          <cell r="P739"/>
          <cell r="Q739">
            <v>1.65245</v>
          </cell>
          <cell r="R739"/>
          <cell r="S739">
            <v>3613.9081500000002</v>
          </cell>
          <cell r="T739"/>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cell r="M740">
            <v>1.60161</v>
          </cell>
          <cell r="N740"/>
          <cell r="O740">
            <v>1.61432</v>
          </cell>
          <cell r="P740"/>
          <cell r="Q740">
            <v>1.65245</v>
          </cell>
          <cell r="R740"/>
          <cell r="S740">
            <v>946.55640000000005</v>
          </cell>
          <cell r="T740"/>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cell r="M741">
            <v>1.60161</v>
          </cell>
          <cell r="N741"/>
          <cell r="O741">
            <v>1.61432</v>
          </cell>
          <cell r="P741"/>
          <cell r="Q741">
            <v>1.65245</v>
          </cell>
          <cell r="R741"/>
          <cell r="S741">
            <v>14307.37478</v>
          </cell>
          <cell r="T741"/>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cell r="M742">
            <v>1.60161</v>
          </cell>
          <cell r="N742"/>
          <cell r="O742">
            <v>1.61432</v>
          </cell>
          <cell r="P742"/>
          <cell r="Q742">
            <v>1.65245</v>
          </cell>
          <cell r="R742"/>
          <cell r="S742">
            <v>1652.0368800000001</v>
          </cell>
          <cell r="T742"/>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cell r="M743">
            <v>1.60161</v>
          </cell>
          <cell r="N743"/>
          <cell r="O743">
            <v>1.61432</v>
          </cell>
          <cell r="P743"/>
          <cell r="Q743">
            <v>1.65245</v>
          </cell>
          <cell r="R743"/>
          <cell r="S743">
            <v>9609.3272400000005</v>
          </cell>
          <cell r="T743"/>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cell r="M744">
            <v>1.36646</v>
          </cell>
          <cell r="N744"/>
          <cell r="O744">
            <v>1.3816900000000001</v>
          </cell>
          <cell r="P744"/>
          <cell r="Q744">
            <v>1.4540299999999999</v>
          </cell>
          <cell r="R744"/>
          <cell r="S744">
            <v>4.8419100000000004</v>
          </cell>
          <cell r="T744"/>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cell r="M745">
            <v>1.36646</v>
          </cell>
          <cell r="N745"/>
          <cell r="O745">
            <v>1.3816900000000001</v>
          </cell>
          <cell r="P745"/>
          <cell r="Q745">
            <v>1.4540299999999999</v>
          </cell>
          <cell r="R745"/>
          <cell r="S745">
            <v>47.474069999999998</v>
          </cell>
          <cell r="T745"/>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cell r="M746">
            <v>1.36646</v>
          </cell>
          <cell r="N746"/>
          <cell r="O746">
            <v>1.3816900000000001</v>
          </cell>
          <cell r="P746"/>
          <cell r="Q746">
            <v>1.4540299999999999</v>
          </cell>
          <cell r="R746"/>
          <cell r="S746">
            <v>516.35513000000003</v>
          </cell>
          <cell r="T746"/>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cell r="M747">
            <v>1.36646</v>
          </cell>
          <cell r="N747"/>
          <cell r="O747">
            <v>1.3816900000000001</v>
          </cell>
          <cell r="P747"/>
          <cell r="Q747">
            <v>1.4540299999999999</v>
          </cell>
          <cell r="R747"/>
          <cell r="S747">
            <v>2868.0741699999999</v>
          </cell>
          <cell r="T747"/>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cell r="M748">
            <v>1.36646</v>
          </cell>
          <cell r="N748"/>
          <cell r="O748">
            <v>1.3816900000000001</v>
          </cell>
          <cell r="P748"/>
          <cell r="Q748">
            <v>1.4540299999999999</v>
          </cell>
          <cell r="R748"/>
          <cell r="S748">
            <v>3936.4227099999998</v>
          </cell>
          <cell r="T748"/>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cell r="M749">
            <v>1.3208299999999999</v>
          </cell>
          <cell r="N749"/>
          <cell r="O749">
            <v>1.3103400000000001</v>
          </cell>
          <cell r="P749"/>
          <cell r="Q749">
            <v>1.3103400000000001</v>
          </cell>
          <cell r="R749"/>
          <cell r="S749">
            <v>277.50380000000001</v>
          </cell>
          <cell r="T749"/>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cell r="M750">
            <v>1.3208299999999999</v>
          </cell>
          <cell r="N750"/>
          <cell r="O750">
            <v>1.3103400000000001</v>
          </cell>
          <cell r="P750"/>
          <cell r="Q750">
            <v>1.3103400000000001</v>
          </cell>
          <cell r="R750"/>
          <cell r="S750">
            <v>51.090150000000001</v>
          </cell>
          <cell r="T750"/>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cell r="M751">
            <v>1.3208299999999999</v>
          </cell>
          <cell r="N751"/>
          <cell r="O751">
            <v>1.3103400000000001</v>
          </cell>
          <cell r="P751"/>
          <cell r="Q751">
            <v>1.3103400000000001</v>
          </cell>
          <cell r="R751"/>
          <cell r="S751">
            <v>1248.58367</v>
          </cell>
          <cell r="T751"/>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cell r="M752">
            <v>1.3208299999999999</v>
          </cell>
          <cell r="N752"/>
          <cell r="O752">
            <v>1.3103400000000001</v>
          </cell>
          <cell r="P752"/>
          <cell r="Q752">
            <v>1.3103400000000001</v>
          </cell>
          <cell r="R752"/>
          <cell r="S752">
            <v>150.03393</v>
          </cell>
          <cell r="T752"/>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cell r="M753">
            <v>1.3208299999999999</v>
          </cell>
          <cell r="N753"/>
          <cell r="O753">
            <v>1.3103400000000001</v>
          </cell>
          <cell r="P753"/>
          <cell r="Q753">
            <v>1.3103400000000001</v>
          </cell>
          <cell r="R753"/>
          <cell r="S753">
            <v>519.48428999999999</v>
          </cell>
          <cell r="T753"/>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cell r="M754">
            <v>1.3208299999999999</v>
          </cell>
          <cell r="N754"/>
          <cell r="O754">
            <v>1.3103400000000001</v>
          </cell>
          <cell r="P754"/>
          <cell r="Q754">
            <v>1.3103400000000001</v>
          </cell>
          <cell r="R754"/>
          <cell r="S754">
            <v>1196.39283</v>
          </cell>
          <cell r="T754"/>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cell r="M755">
            <v>1.3208299999999999</v>
          </cell>
          <cell r="N755"/>
          <cell r="O755">
            <v>1.3103400000000001</v>
          </cell>
          <cell r="P755"/>
          <cell r="Q755">
            <v>1.3103400000000001</v>
          </cell>
          <cell r="R755"/>
          <cell r="S755">
            <v>1473.1759500000001</v>
          </cell>
          <cell r="T755"/>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cell r="M756">
            <v>1.3498600000000001</v>
          </cell>
          <cell r="N756"/>
          <cell r="O756">
            <v>1.34033</v>
          </cell>
          <cell r="P756"/>
          <cell r="Q756">
            <v>1.34033</v>
          </cell>
          <cell r="R756"/>
          <cell r="S756">
            <v>52.272869999999998</v>
          </cell>
          <cell r="T756"/>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cell r="M757">
            <v>1.3498600000000001</v>
          </cell>
          <cell r="N757"/>
          <cell r="O757">
            <v>1.34033</v>
          </cell>
          <cell r="P757"/>
          <cell r="Q757">
            <v>1.34033</v>
          </cell>
          <cell r="R757"/>
          <cell r="S757">
            <v>114.35695</v>
          </cell>
          <cell r="T757"/>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cell r="M758">
            <v>1.3498600000000001</v>
          </cell>
          <cell r="N758"/>
          <cell r="O758">
            <v>1.34033</v>
          </cell>
          <cell r="P758"/>
          <cell r="Q758">
            <v>1.34033</v>
          </cell>
          <cell r="R758"/>
          <cell r="S758">
            <v>3300.6028299999998</v>
          </cell>
          <cell r="T758"/>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cell r="M759">
            <v>1.3498600000000001</v>
          </cell>
          <cell r="N759"/>
          <cell r="O759">
            <v>1.34033</v>
          </cell>
          <cell r="P759"/>
          <cell r="Q759">
            <v>1.34033</v>
          </cell>
          <cell r="R759"/>
          <cell r="S759">
            <v>91.812600000000003</v>
          </cell>
          <cell r="T759"/>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cell r="M760">
            <v>1.3498600000000001</v>
          </cell>
          <cell r="N760"/>
          <cell r="O760">
            <v>1.34033</v>
          </cell>
          <cell r="P760"/>
          <cell r="Q760">
            <v>1.34033</v>
          </cell>
          <cell r="R760"/>
          <cell r="S760">
            <v>229.23662999999999</v>
          </cell>
          <cell r="T760"/>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cell r="M761">
            <v>1.3498600000000001</v>
          </cell>
          <cell r="N761"/>
          <cell r="O761">
            <v>1.34033</v>
          </cell>
          <cell r="P761"/>
          <cell r="Q761">
            <v>1.34033</v>
          </cell>
          <cell r="R761"/>
          <cell r="S761">
            <v>924.29156</v>
          </cell>
          <cell r="T761"/>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cell r="M762">
            <v>1.3498600000000001</v>
          </cell>
          <cell r="N762"/>
          <cell r="O762">
            <v>1.34033</v>
          </cell>
          <cell r="P762"/>
          <cell r="Q762">
            <v>1.34033</v>
          </cell>
          <cell r="R762"/>
          <cell r="S762">
            <v>652.33861000000002</v>
          </cell>
          <cell r="T762"/>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cell r="M763">
            <v>1.3972599999999999</v>
          </cell>
          <cell r="N763"/>
          <cell r="O763">
            <v>1.3815599999999999</v>
          </cell>
          <cell r="P763"/>
          <cell r="Q763">
            <v>1.3815599999999999</v>
          </cell>
          <cell r="R763"/>
          <cell r="S763">
            <v>121.54964</v>
          </cell>
          <cell r="T763"/>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cell r="M764">
            <v>1.3972599999999999</v>
          </cell>
          <cell r="N764"/>
          <cell r="O764">
            <v>1.3815599999999999</v>
          </cell>
          <cell r="P764"/>
          <cell r="Q764">
            <v>1.3815599999999999</v>
          </cell>
          <cell r="R764"/>
          <cell r="S764">
            <v>124.06408</v>
          </cell>
          <cell r="T764"/>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cell r="M765">
            <v>1.3972599999999999</v>
          </cell>
          <cell r="N765"/>
          <cell r="O765">
            <v>1.3815599999999999</v>
          </cell>
          <cell r="P765"/>
          <cell r="Q765">
            <v>1.3815599999999999</v>
          </cell>
          <cell r="R765"/>
          <cell r="S765">
            <v>1199.1802600000001</v>
          </cell>
          <cell r="T765"/>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cell r="M766">
            <v>1.3972599999999999</v>
          </cell>
          <cell r="N766"/>
          <cell r="O766">
            <v>1.3815599999999999</v>
          </cell>
          <cell r="P766"/>
          <cell r="Q766">
            <v>1.3815599999999999</v>
          </cell>
          <cell r="R766"/>
          <cell r="S766">
            <v>1835.6925799999999</v>
          </cell>
          <cell r="T766"/>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cell r="M767">
            <v>1.3972599999999999</v>
          </cell>
          <cell r="N767"/>
          <cell r="O767">
            <v>1.3815599999999999</v>
          </cell>
          <cell r="P767"/>
          <cell r="Q767">
            <v>1.3815599999999999</v>
          </cell>
          <cell r="R767"/>
          <cell r="S767">
            <v>1028.8339100000001</v>
          </cell>
          <cell r="T767"/>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cell r="M768">
            <v>1.3972599999999999</v>
          </cell>
          <cell r="N768"/>
          <cell r="O768">
            <v>1.3815599999999999</v>
          </cell>
          <cell r="P768"/>
          <cell r="Q768">
            <v>1.3815599999999999</v>
          </cell>
          <cell r="R768"/>
          <cell r="S768">
            <v>748.83315000000005</v>
          </cell>
          <cell r="T768"/>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cell r="M769">
            <v>1.3972599999999999</v>
          </cell>
          <cell r="N769"/>
          <cell r="O769">
            <v>1.3815599999999999</v>
          </cell>
          <cell r="P769"/>
          <cell r="Q769">
            <v>1.3815599999999999</v>
          </cell>
          <cell r="R769"/>
          <cell r="S769">
            <v>2039.34834</v>
          </cell>
          <cell r="T769"/>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cell r="M770">
            <v>1.3972599999999999</v>
          </cell>
          <cell r="N770"/>
          <cell r="O770">
            <v>1.3815599999999999</v>
          </cell>
          <cell r="P770"/>
          <cell r="Q770">
            <v>1.3815599999999999</v>
          </cell>
          <cell r="R770"/>
          <cell r="S770">
            <v>1990.4134899999999</v>
          </cell>
          <cell r="T770"/>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cell r="M771">
            <v>1.3972599999999999</v>
          </cell>
          <cell r="N771"/>
          <cell r="O771">
            <v>1.3815599999999999</v>
          </cell>
          <cell r="P771"/>
          <cell r="Q771">
            <v>1.3815599999999999</v>
          </cell>
          <cell r="R771"/>
          <cell r="S771">
            <v>1977.3163</v>
          </cell>
          <cell r="T771"/>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cell r="M772">
            <v>1.3972599999999999</v>
          </cell>
          <cell r="N772"/>
          <cell r="O772">
            <v>1.3815599999999999</v>
          </cell>
          <cell r="P772"/>
          <cell r="Q772">
            <v>1.3815599999999999</v>
          </cell>
          <cell r="R772"/>
          <cell r="S772">
            <v>101.50321</v>
          </cell>
          <cell r="T772"/>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cell r="M773">
            <v>1.3067899999999999</v>
          </cell>
          <cell r="N773"/>
          <cell r="O773">
            <v>1.31101</v>
          </cell>
          <cell r="P773"/>
          <cell r="Q773">
            <v>1.32369</v>
          </cell>
          <cell r="R773"/>
          <cell r="S773">
            <v>760.07602999999995</v>
          </cell>
          <cell r="T773"/>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cell r="M774">
            <v>1.3067899999999999</v>
          </cell>
          <cell r="N774"/>
          <cell r="O774">
            <v>1.31101</v>
          </cell>
          <cell r="P774"/>
          <cell r="Q774">
            <v>1.32369</v>
          </cell>
          <cell r="R774"/>
          <cell r="S774">
            <v>1187.3499300000001</v>
          </cell>
          <cell r="T774"/>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cell r="M775">
            <v>1.3067899999999999</v>
          </cell>
          <cell r="N775"/>
          <cell r="O775">
            <v>1.31101</v>
          </cell>
          <cell r="P775"/>
          <cell r="Q775">
            <v>1.32369</v>
          </cell>
          <cell r="R775"/>
          <cell r="S775">
            <v>946.37216000000001</v>
          </cell>
          <cell r="T775"/>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cell r="M776">
            <v>1.3067899999999999</v>
          </cell>
          <cell r="N776"/>
          <cell r="O776">
            <v>1.31101</v>
          </cell>
          <cell r="P776"/>
          <cell r="Q776">
            <v>1.32369</v>
          </cell>
          <cell r="R776"/>
          <cell r="S776">
            <v>4156.3204100000003</v>
          </cell>
          <cell r="T776"/>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cell r="M777">
            <v>1.3067899999999999</v>
          </cell>
          <cell r="N777"/>
          <cell r="O777">
            <v>1.31101</v>
          </cell>
          <cell r="P777"/>
          <cell r="Q777">
            <v>1.32369</v>
          </cell>
          <cell r="R777"/>
          <cell r="S777">
            <v>1261.19859</v>
          </cell>
          <cell r="T777"/>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cell r="M778">
            <v>1.3067899999999999</v>
          </cell>
          <cell r="N778"/>
          <cell r="O778">
            <v>1.31101</v>
          </cell>
          <cell r="P778"/>
          <cell r="Q778">
            <v>1.32369</v>
          </cell>
          <cell r="R778"/>
          <cell r="S778">
            <v>1025.0390600000001</v>
          </cell>
          <cell r="T778"/>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cell r="M779">
            <v>1.3067899999999999</v>
          </cell>
          <cell r="N779"/>
          <cell r="O779">
            <v>1.31101</v>
          </cell>
          <cell r="P779"/>
          <cell r="Q779">
            <v>1.32369</v>
          </cell>
          <cell r="R779"/>
          <cell r="S779">
            <v>299.65694000000002</v>
          </cell>
          <cell r="T779"/>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cell r="M780">
            <v>1.3067899999999999</v>
          </cell>
          <cell r="N780"/>
          <cell r="O780">
            <v>1.31101</v>
          </cell>
          <cell r="P780"/>
          <cell r="Q780">
            <v>1.32369</v>
          </cell>
          <cell r="R780"/>
          <cell r="S780">
            <v>294.69310000000002</v>
          </cell>
          <cell r="T780"/>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cell r="M781">
            <v>1.3067899999999999</v>
          </cell>
          <cell r="N781"/>
          <cell r="O781">
            <v>1.31101</v>
          </cell>
          <cell r="P781"/>
          <cell r="Q781">
            <v>1.32369</v>
          </cell>
          <cell r="R781"/>
          <cell r="S781">
            <v>785.59676999999999</v>
          </cell>
          <cell r="T781"/>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cell r="M782">
            <v>1.3151999999999999</v>
          </cell>
          <cell r="N782"/>
          <cell r="O782">
            <v>1.3297000000000001</v>
          </cell>
          <cell r="P782"/>
          <cell r="Q782">
            <v>1.37321</v>
          </cell>
          <cell r="R782"/>
          <cell r="S782">
            <v>48.048609999999996</v>
          </cell>
          <cell r="T782"/>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cell r="M783">
            <v>1.3151999999999999</v>
          </cell>
          <cell r="N783"/>
          <cell r="O783">
            <v>1.3297000000000001</v>
          </cell>
          <cell r="P783"/>
          <cell r="Q783">
            <v>1.37321</v>
          </cell>
          <cell r="R783"/>
          <cell r="S783">
            <v>65.914079999999998</v>
          </cell>
          <cell r="T783"/>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cell r="M784">
            <v>1.3151999999999999</v>
          </cell>
          <cell r="N784"/>
          <cell r="O784">
            <v>1.3297000000000001</v>
          </cell>
          <cell r="P784"/>
          <cell r="Q784">
            <v>1.37321</v>
          </cell>
          <cell r="R784"/>
          <cell r="S784">
            <v>591.59259999999995</v>
          </cell>
          <cell r="T784"/>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cell r="M785">
            <v>1.3151999999999999</v>
          </cell>
          <cell r="N785"/>
          <cell r="O785">
            <v>1.3297000000000001</v>
          </cell>
          <cell r="P785"/>
          <cell r="Q785">
            <v>1.37321</v>
          </cell>
          <cell r="R785"/>
          <cell r="S785">
            <v>531.06150000000002</v>
          </cell>
          <cell r="T785"/>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cell r="M786">
            <v>1.3151999999999999</v>
          </cell>
          <cell r="N786"/>
          <cell r="O786">
            <v>1.3297000000000001</v>
          </cell>
          <cell r="P786"/>
          <cell r="Q786">
            <v>1.37321</v>
          </cell>
          <cell r="R786"/>
          <cell r="S786">
            <v>291.90323999999998</v>
          </cell>
          <cell r="T786"/>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cell r="M787">
            <v>1.3151999999999999</v>
          </cell>
          <cell r="N787"/>
          <cell r="O787">
            <v>1.3297000000000001</v>
          </cell>
          <cell r="P787"/>
          <cell r="Q787">
            <v>1.37321</v>
          </cell>
          <cell r="R787"/>
          <cell r="S787">
            <v>378.66264999999999</v>
          </cell>
          <cell r="T787"/>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cell r="M788">
            <v>1.3151999999999999</v>
          </cell>
          <cell r="N788"/>
          <cell r="O788">
            <v>1.3297000000000001</v>
          </cell>
          <cell r="P788"/>
          <cell r="Q788">
            <v>1.37321</v>
          </cell>
          <cell r="R788"/>
          <cell r="S788">
            <v>246.44999000000001</v>
          </cell>
          <cell r="T788"/>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cell r="M789">
            <v>1.3151999999999999</v>
          </cell>
          <cell r="N789"/>
          <cell r="O789">
            <v>1.3297000000000001</v>
          </cell>
          <cell r="P789"/>
          <cell r="Q789">
            <v>1.37321</v>
          </cell>
          <cell r="R789"/>
          <cell r="S789">
            <v>390.87049000000002</v>
          </cell>
          <cell r="T789"/>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cell r="M790">
            <v>1.3151999999999999</v>
          </cell>
          <cell r="N790"/>
          <cell r="O790">
            <v>1.3297000000000001</v>
          </cell>
          <cell r="P790"/>
          <cell r="Q790">
            <v>1.37321</v>
          </cell>
          <cell r="R790"/>
          <cell r="S790">
            <v>16749.797630000001</v>
          </cell>
          <cell r="T790"/>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cell r="M791">
            <v>1.3151999999999999</v>
          </cell>
          <cell r="N791"/>
          <cell r="O791">
            <v>1.3297000000000001</v>
          </cell>
          <cell r="P791"/>
          <cell r="Q791">
            <v>1.37321</v>
          </cell>
          <cell r="R791"/>
          <cell r="S791">
            <v>1600.6273000000001</v>
          </cell>
          <cell r="T791"/>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cell r="M792">
            <v>1.3151999999999999</v>
          </cell>
          <cell r="N792"/>
          <cell r="O792">
            <v>1.3297000000000001</v>
          </cell>
          <cell r="P792"/>
          <cell r="Q792">
            <v>1.37321</v>
          </cell>
          <cell r="R792"/>
          <cell r="S792">
            <v>846.74874999999997</v>
          </cell>
          <cell r="T792"/>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cell r="M793">
            <v>1.3151999999999999</v>
          </cell>
          <cell r="N793"/>
          <cell r="O793">
            <v>1.3297000000000001</v>
          </cell>
          <cell r="P793"/>
          <cell r="Q793">
            <v>1.37321</v>
          </cell>
          <cell r="R793"/>
          <cell r="S793">
            <v>1241.58782</v>
          </cell>
          <cell r="T793"/>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cell r="M794">
            <v>1.3151999999999999</v>
          </cell>
          <cell r="N794"/>
          <cell r="O794">
            <v>1.3297000000000001</v>
          </cell>
          <cell r="P794"/>
          <cell r="Q794">
            <v>1.37321</v>
          </cell>
          <cell r="R794"/>
          <cell r="S794">
            <v>266.59498000000002</v>
          </cell>
          <cell r="T794"/>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cell r="M795">
            <v>1.3151999999999999</v>
          </cell>
          <cell r="N795"/>
          <cell r="O795">
            <v>1.3297000000000001</v>
          </cell>
          <cell r="P795"/>
          <cell r="Q795">
            <v>1.37321</v>
          </cell>
          <cell r="R795"/>
          <cell r="S795">
            <v>2642.6877100000002</v>
          </cell>
          <cell r="T795"/>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cell r="M796">
            <v>1.3151999999999999</v>
          </cell>
          <cell r="N796"/>
          <cell r="O796">
            <v>1.3297000000000001</v>
          </cell>
          <cell r="P796"/>
          <cell r="Q796">
            <v>1.37321</v>
          </cell>
          <cell r="R796"/>
          <cell r="S796">
            <v>862.54066</v>
          </cell>
          <cell r="T796"/>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cell r="M797">
            <v>1.3151999999999999</v>
          </cell>
          <cell r="N797"/>
          <cell r="O797">
            <v>1.3297000000000001</v>
          </cell>
          <cell r="P797"/>
          <cell r="Q797">
            <v>1.37321</v>
          </cell>
          <cell r="R797"/>
          <cell r="S797">
            <v>6390.5760300000002</v>
          </cell>
          <cell r="T797"/>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cell r="M798">
            <v>1.3151999999999999</v>
          </cell>
          <cell r="N798"/>
          <cell r="O798">
            <v>1.3297000000000001</v>
          </cell>
          <cell r="P798"/>
          <cell r="Q798">
            <v>1.37321</v>
          </cell>
          <cell r="R798"/>
          <cell r="S798">
            <v>960.90368999999998</v>
          </cell>
          <cell r="T798"/>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cell r="M799">
            <v>1.3151999999999999</v>
          </cell>
          <cell r="N799"/>
          <cell r="O799">
            <v>1.3297000000000001</v>
          </cell>
          <cell r="P799"/>
          <cell r="Q799">
            <v>1.37321</v>
          </cell>
          <cell r="R799"/>
          <cell r="S799">
            <v>881.06525999999997</v>
          </cell>
          <cell r="T799"/>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cell r="M800">
            <v>1.3151999999999999</v>
          </cell>
          <cell r="N800"/>
          <cell r="O800">
            <v>1.3297000000000001</v>
          </cell>
          <cell r="P800"/>
          <cell r="Q800">
            <v>1.37321</v>
          </cell>
          <cell r="R800"/>
          <cell r="S800">
            <v>1161.22757</v>
          </cell>
          <cell r="T800"/>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cell r="M801">
            <v>1.3151999999999999</v>
          </cell>
          <cell r="N801"/>
          <cell r="O801">
            <v>1.3297000000000001</v>
          </cell>
          <cell r="P801"/>
          <cell r="Q801">
            <v>1.37321</v>
          </cell>
          <cell r="R801"/>
          <cell r="S801">
            <v>113.57819000000001</v>
          </cell>
          <cell r="T801"/>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cell r="M802">
            <v>1.33023</v>
          </cell>
          <cell r="N802"/>
          <cell r="O802">
            <v>1.33104</v>
          </cell>
          <cell r="P802"/>
          <cell r="Q802">
            <v>1.3334999999999999</v>
          </cell>
          <cell r="R802"/>
          <cell r="S802">
            <v>13.77505</v>
          </cell>
          <cell r="T802"/>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cell r="M803">
            <v>1.33023</v>
          </cell>
          <cell r="N803"/>
          <cell r="O803">
            <v>1.33104</v>
          </cell>
          <cell r="P803"/>
          <cell r="Q803">
            <v>1.3334999999999999</v>
          </cell>
          <cell r="R803"/>
          <cell r="S803">
            <v>314.03924999999998</v>
          </cell>
          <cell r="T803"/>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cell r="M804">
            <v>1.33023</v>
          </cell>
          <cell r="N804"/>
          <cell r="O804">
            <v>1.33104</v>
          </cell>
          <cell r="P804"/>
          <cell r="Q804">
            <v>1.3334999999999999</v>
          </cell>
          <cell r="R804"/>
          <cell r="S804">
            <v>2324.9572499999999</v>
          </cell>
          <cell r="T804"/>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cell r="M805">
            <v>1.33023</v>
          </cell>
          <cell r="N805"/>
          <cell r="O805">
            <v>1.33104</v>
          </cell>
          <cell r="P805"/>
          <cell r="Q805">
            <v>1.3334999999999999</v>
          </cell>
          <cell r="R805"/>
          <cell r="S805">
            <v>792.27234999999996</v>
          </cell>
          <cell r="T805"/>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cell r="M806">
            <v>1.33023</v>
          </cell>
          <cell r="N806"/>
          <cell r="O806">
            <v>1.33104</v>
          </cell>
          <cell r="P806"/>
          <cell r="Q806">
            <v>1.3334999999999999</v>
          </cell>
          <cell r="R806"/>
          <cell r="S806">
            <v>351.04387000000003</v>
          </cell>
          <cell r="T806"/>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cell r="M807">
            <v>1.33023</v>
          </cell>
          <cell r="N807"/>
          <cell r="O807">
            <v>1.33104</v>
          </cell>
          <cell r="P807"/>
          <cell r="Q807">
            <v>1.3334999999999999</v>
          </cell>
          <cell r="R807"/>
          <cell r="S807">
            <v>3358.6997799999999</v>
          </cell>
          <cell r="T807"/>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cell r="M808">
            <v>1.33023</v>
          </cell>
          <cell r="N808"/>
          <cell r="O808">
            <v>1.33104</v>
          </cell>
          <cell r="P808"/>
          <cell r="Q808">
            <v>1.3334999999999999</v>
          </cell>
          <cell r="R808"/>
          <cell r="S808">
            <v>9220.8191200000001</v>
          </cell>
          <cell r="T808"/>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cell r="M809">
            <v>1.33023</v>
          </cell>
          <cell r="N809"/>
          <cell r="O809">
            <v>1.33104</v>
          </cell>
          <cell r="P809"/>
          <cell r="Q809">
            <v>1.3334999999999999</v>
          </cell>
          <cell r="R809"/>
          <cell r="S809">
            <v>7819.3506299999999</v>
          </cell>
          <cell r="T809"/>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cell r="M810">
            <v>1.33023</v>
          </cell>
          <cell r="N810"/>
          <cell r="O810">
            <v>1.33104</v>
          </cell>
          <cell r="P810"/>
          <cell r="Q810">
            <v>1.3334999999999999</v>
          </cell>
          <cell r="R810"/>
          <cell r="S810">
            <v>1382.3461</v>
          </cell>
          <cell r="T810"/>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cell r="M811">
            <v>1.2519800000000001</v>
          </cell>
          <cell r="N811"/>
          <cell r="O811">
            <v>1.2723599999999999</v>
          </cell>
          <cell r="P811"/>
          <cell r="Q811">
            <v>1.3334999999999999</v>
          </cell>
          <cell r="R811"/>
          <cell r="S811">
            <v>1771.7014300000001</v>
          </cell>
          <cell r="T811"/>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cell r="M812">
            <v>1.33023</v>
          </cell>
          <cell r="N812"/>
          <cell r="O812">
            <v>1.33104</v>
          </cell>
          <cell r="P812"/>
          <cell r="Q812">
            <v>1.3334999999999999</v>
          </cell>
          <cell r="R812"/>
          <cell r="S812">
            <v>1384.9864299999999</v>
          </cell>
          <cell r="T812"/>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cell r="M813">
            <v>1.3839699999999999</v>
          </cell>
          <cell r="N813"/>
          <cell r="O813">
            <v>1.4014800000000001</v>
          </cell>
          <cell r="P813"/>
          <cell r="Q813">
            <v>1.4540299999999999</v>
          </cell>
          <cell r="R813"/>
          <cell r="S813">
            <v>90.149860000000004</v>
          </cell>
          <cell r="T813"/>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cell r="M814">
            <v>1.3839699999999999</v>
          </cell>
          <cell r="N814"/>
          <cell r="O814">
            <v>1.4014800000000001</v>
          </cell>
          <cell r="P814"/>
          <cell r="Q814">
            <v>1.4540299999999999</v>
          </cell>
          <cell r="R814"/>
          <cell r="S814">
            <v>741.84609999999998</v>
          </cell>
          <cell r="T814"/>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cell r="M815">
            <v>1.3839699999999999</v>
          </cell>
          <cell r="N815"/>
          <cell r="O815">
            <v>1.4014800000000001</v>
          </cell>
          <cell r="P815"/>
          <cell r="Q815">
            <v>1.4540299999999999</v>
          </cell>
          <cell r="R815"/>
          <cell r="S815">
            <v>5868.8867399999999</v>
          </cell>
          <cell r="T815"/>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cell r="M816">
            <v>1.3839699999999999</v>
          </cell>
          <cell r="N816"/>
          <cell r="O816">
            <v>1.4014800000000001</v>
          </cell>
          <cell r="P816"/>
          <cell r="Q816">
            <v>1.4540299999999999</v>
          </cell>
          <cell r="R816"/>
          <cell r="S816">
            <v>95.238960000000006</v>
          </cell>
          <cell r="T816"/>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cell r="M817">
            <v>1.3839699999999999</v>
          </cell>
          <cell r="N817"/>
          <cell r="O817">
            <v>1.4014800000000001</v>
          </cell>
          <cell r="P817"/>
          <cell r="Q817">
            <v>1.4540299999999999</v>
          </cell>
          <cell r="R817"/>
          <cell r="S817">
            <v>708.66513999999995</v>
          </cell>
          <cell r="T817"/>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cell r="M818">
            <v>1.3839699999999999</v>
          </cell>
          <cell r="N818"/>
          <cell r="O818">
            <v>1.4014800000000001</v>
          </cell>
          <cell r="P818"/>
          <cell r="Q818">
            <v>1.4540299999999999</v>
          </cell>
          <cell r="R818"/>
          <cell r="S818">
            <v>676.77826000000005</v>
          </cell>
          <cell r="T818"/>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cell r="M819">
            <v>1.3839699999999999</v>
          </cell>
          <cell r="N819"/>
          <cell r="O819">
            <v>1.4014800000000001</v>
          </cell>
          <cell r="P819"/>
          <cell r="Q819">
            <v>1.4540299999999999</v>
          </cell>
          <cell r="R819"/>
          <cell r="S819">
            <v>1124.3286900000001</v>
          </cell>
          <cell r="T819"/>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cell r="M820">
            <v>1.3839699999999999</v>
          </cell>
          <cell r="N820"/>
          <cell r="O820">
            <v>1.4014800000000001</v>
          </cell>
          <cell r="P820"/>
          <cell r="Q820">
            <v>1.4540299999999999</v>
          </cell>
          <cell r="R820"/>
          <cell r="S820">
            <v>996.95565999999997</v>
          </cell>
          <cell r="T820"/>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cell r="M821">
            <v>1.3839699999999999</v>
          </cell>
          <cell r="N821"/>
          <cell r="O821">
            <v>1.4014800000000001</v>
          </cell>
          <cell r="P821"/>
          <cell r="Q821">
            <v>1.4540299999999999</v>
          </cell>
          <cell r="R821"/>
          <cell r="S821">
            <v>823.34447999999998</v>
          </cell>
          <cell r="T821"/>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cell r="M822">
            <v>1.3839699999999999</v>
          </cell>
          <cell r="N822"/>
          <cell r="O822">
            <v>1.4014800000000001</v>
          </cell>
          <cell r="P822"/>
          <cell r="Q822">
            <v>1.4540299999999999</v>
          </cell>
          <cell r="R822"/>
          <cell r="S822">
            <v>5626.7325899999996</v>
          </cell>
          <cell r="T822"/>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cell r="M823">
            <v>1.3839699999999999</v>
          </cell>
          <cell r="N823"/>
          <cell r="O823">
            <v>1.4014800000000001</v>
          </cell>
          <cell r="P823"/>
          <cell r="Q823">
            <v>1.4540299999999999</v>
          </cell>
          <cell r="R823"/>
          <cell r="S823">
            <v>828.7971</v>
          </cell>
          <cell r="T823"/>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cell r="M824">
            <v>1.3839699999999999</v>
          </cell>
          <cell r="N824"/>
          <cell r="O824">
            <v>1.4014800000000001</v>
          </cell>
          <cell r="P824"/>
          <cell r="Q824">
            <v>1.4540299999999999</v>
          </cell>
          <cell r="R824"/>
          <cell r="S824">
            <v>916.37332000000004</v>
          </cell>
          <cell r="T824"/>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cell r="M825">
            <v>1.3839699999999999</v>
          </cell>
          <cell r="N825"/>
          <cell r="O825">
            <v>1.4014800000000001</v>
          </cell>
          <cell r="P825"/>
          <cell r="Q825">
            <v>1.4540299999999999</v>
          </cell>
          <cell r="R825"/>
          <cell r="S825">
            <v>786.83379000000002</v>
          </cell>
          <cell r="T825"/>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cell r="M826">
            <v>1.3839699999999999</v>
          </cell>
          <cell r="N826"/>
          <cell r="O826">
            <v>1.4014800000000001</v>
          </cell>
          <cell r="P826"/>
          <cell r="Q826">
            <v>1.4540299999999999</v>
          </cell>
          <cell r="R826"/>
          <cell r="S826">
            <v>1099.6101799999999</v>
          </cell>
          <cell r="T826"/>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cell r="M827">
            <v>1.3839699999999999</v>
          </cell>
          <cell r="N827"/>
          <cell r="O827">
            <v>1.4014800000000001</v>
          </cell>
          <cell r="P827"/>
          <cell r="Q827">
            <v>1.4540299999999999</v>
          </cell>
          <cell r="R827"/>
          <cell r="S827">
            <v>1669.56086</v>
          </cell>
          <cell r="T827"/>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cell r="M828">
            <v>1.3839699999999999</v>
          </cell>
          <cell r="N828"/>
          <cell r="O828">
            <v>1.4014800000000001</v>
          </cell>
          <cell r="P828"/>
          <cell r="Q828">
            <v>1.4540299999999999</v>
          </cell>
          <cell r="R828"/>
          <cell r="S828">
            <v>475.40964000000002</v>
          </cell>
          <cell r="T828"/>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cell r="M829">
            <v>1.3839699999999999</v>
          </cell>
          <cell r="N829"/>
          <cell r="O829">
            <v>1.4014800000000001</v>
          </cell>
          <cell r="P829"/>
          <cell r="Q829">
            <v>1.4540299999999999</v>
          </cell>
          <cell r="R829"/>
          <cell r="S829">
            <v>4805.8744900000002</v>
          </cell>
          <cell r="T829"/>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cell r="M830">
            <v>1.3839699999999999</v>
          </cell>
          <cell r="N830"/>
          <cell r="O830">
            <v>1.4014800000000001</v>
          </cell>
          <cell r="P830"/>
          <cell r="Q830">
            <v>1.4540299999999999</v>
          </cell>
          <cell r="R830"/>
          <cell r="S830">
            <v>1408.79512</v>
          </cell>
          <cell r="T830"/>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cell r="M831">
            <v>1.3839699999999999</v>
          </cell>
          <cell r="N831"/>
          <cell r="O831">
            <v>1.4014800000000001</v>
          </cell>
          <cell r="P831"/>
          <cell r="Q831">
            <v>1.4540299999999999</v>
          </cell>
          <cell r="R831"/>
          <cell r="S831">
            <v>810.94160999999997</v>
          </cell>
          <cell r="T831"/>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cell r="M832">
            <v>1.3839699999999999</v>
          </cell>
          <cell r="N832"/>
          <cell r="O832">
            <v>1.4014800000000001</v>
          </cell>
          <cell r="P832"/>
          <cell r="Q832">
            <v>1.4540299999999999</v>
          </cell>
          <cell r="R832"/>
          <cell r="S832">
            <v>1027.4612099999999</v>
          </cell>
          <cell r="T832"/>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cell r="M833">
            <v>1.3839699999999999</v>
          </cell>
          <cell r="N833"/>
          <cell r="O833">
            <v>1.4014800000000001</v>
          </cell>
          <cell r="P833"/>
          <cell r="Q833">
            <v>1.4540299999999999</v>
          </cell>
          <cell r="R833"/>
          <cell r="S833">
            <v>1046.85797</v>
          </cell>
          <cell r="T833"/>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cell r="M834">
            <v>1.3839699999999999</v>
          </cell>
          <cell r="N834"/>
          <cell r="O834">
            <v>1.4014800000000001</v>
          </cell>
          <cell r="P834"/>
          <cell r="Q834">
            <v>1.4540299999999999</v>
          </cell>
          <cell r="R834"/>
          <cell r="S834">
            <v>406.2269</v>
          </cell>
          <cell r="T834"/>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cell r="M835">
            <v>1.3839699999999999</v>
          </cell>
          <cell r="N835"/>
          <cell r="O835">
            <v>1.4014800000000001</v>
          </cell>
          <cell r="P835"/>
          <cell r="Q835">
            <v>1.4540299999999999</v>
          </cell>
          <cell r="R835"/>
          <cell r="S835">
            <v>4401.7704700000004</v>
          </cell>
          <cell r="T835"/>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cell r="M836">
            <v>1.3839699999999999</v>
          </cell>
          <cell r="N836"/>
          <cell r="O836">
            <v>1.4014800000000001</v>
          </cell>
          <cell r="P836"/>
          <cell r="Q836">
            <v>1.4540299999999999</v>
          </cell>
          <cell r="R836"/>
          <cell r="S836">
            <v>212.94269</v>
          </cell>
          <cell r="T836"/>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cell r="M837">
            <v>1.3839699999999999</v>
          </cell>
          <cell r="N837"/>
          <cell r="O837">
            <v>1.4014800000000001</v>
          </cell>
          <cell r="P837"/>
          <cell r="Q837">
            <v>1.4540299999999999</v>
          </cell>
          <cell r="R837"/>
          <cell r="S837">
            <v>6458.5976899999996</v>
          </cell>
          <cell r="T837"/>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cell r="M838">
            <v>1.3839699999999999</v>
          </cell>
          <cell r="N838"/>
          <cell r="O838">
            <v>1.4014800000000001</v>
          </cell>
          <cell r="P838"/>
          <cell r="Q838">
            <v>1.4540299999999999</v>
          </cell>
          <cell r="R838"/>
          <cell r="S838">
            <v>1291.5857599999999</v>
          </cell>
          <cell r="T838"/>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cell r="M839">
            <v>1.3839699999999999</v>
          </cell>
          <cell r="N839"/>
          <cell r="O839">
            <v>1.4014800000000001</v>
          </cell>
          <cell r="P839"/>
          <cell r="Q839">
            <v>1.4540299999999999</v>
          </cell>
          <cell r="R839"/>
          <cell r="S839">
            <v>6835.3950299999997</v>
          </cell>
          <cell r="T839"/>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cell r="M840">
            <v>1.3839699999999999</v>
          </cell>
          <cell r="N840"/>
          <cell r="O840">
            <v>1.4014800000000001</v>
          </cell>
          <cell r="P840"/>
          <cell r="Q840">
            <v>1.4540299999999999</v>
          </cell>
          <cell r="R840"/>
          <cell r="S840">
            <v>3612.5375300000001</v>
          </cell>
          <cell r="T840"/>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cell r="M841">
            <v>1.33704</v>
          </cell>
          <cell r="N841"/>
          <cell r="O841">
            <v>1.3691199999999999</v>
          </cell>
          <cell r="P841"/>
          <cell r="Q841">
            <v>1.46536</v>
          </cell>
          <cell r="R841"/>
          <cell r="S841">
            <v>86.456239999999994</v>
          </cell>
          <cell r="T841"/>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cell r="M842">
            <v>1.33704</v>
          </cell>
          <cell r="N842"/>
          <cell r="O842">
            <v>1.3691199999999999</v>
          </cell>
          <cell r="P842"/>
          <cell r="Q842">
            <v>1.46536</v>
          </cell>
          <cell r="R842"/>
          <cell r="S842">
            <v>65.941199999999995</v>
          </cell>
          <cell r="T842"/>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cell r="M843">
            <v>1.33704</v>
          </cell>
          <cell r="N843"/>
          <cell r="O843">
            <v>1.3691199999999999</v>
          </cell>
          <cell r="P843"/>
          <cell r="Q843">
            <v>1.46536</v>
          </cell>
          <cell r="R843"/>
          <cell r="S843">
            <v>238.85368</v>
          </cell>
          <cell r="T843"/>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cell r="M844">
            <v>1.2666500000000001</v>
          </cell>
          <cell r="N844"/>
          <cell r="O844">
            <v>1.3163199999999999</v>
          </cell>
          <cell r="P844"/>
          <cell r="Q844">
            <v>1.46536</v>
          </cell>
          <cell r="R844"/>
          <cell r="S844">
            <v>285.01251999999999</v>
          </cell>
          <cell r="T844"/>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cell r="M845">
            <v>1.2666500000000001</v>
          </cell>
          <cell r="N845"/>
          <cell r="O845">
            <v>1.3163199999999999</v>
          </cell>
          <cell r="P845"/>
          <cell r="Q845">
            <v>1.46536</v>
          </cell>
          <cell r="R845"/>
          <cell r="S845">
            <v>1424.0075400000001</v>
          </cell>
          <cell r="T845"/>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cell r="M846">
            <v>1.2666500000000001</v>
          </cell>
          <cell r="N846"/>
          <cell r="O846">
            <v>1.3163199999999999</v>
          </cell>
          <cell r="P846"/>
          <cell r="Q846">
            <v>1.46536</v>
          </cell>
          <cell r="R846"/>
          <cell r="S846">
            <v>1443.7899</v>
          </cell>
          <cell r="T846"/>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cell r="M847">
            <v>1.33704</v>
          </cell>
          <cell r="N847"/>
          <cell r="O847">
            <v>1.3691199999999999</v>
          </cell>
          <cell r="P847"/>
          <cell r="Q847">
            <v>1.46536</v>
          </cell>
          <cell r="R847"/>
          <cell r="S847">
            <v>771.10172999999998</v>
          </cell>
          <cell r="T847"/>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cell r="M848">
            <v>1.33704</v>
          </cell>
          <cell r="N848"/>
          <cell r="O848">
            <v>1.3691199999999999</v>
          </cell>
          <cell r="P848"/>
          <cell r="Q848">
            <v>1.46536</v>
          </cell>
          <cell r="R848"/>
          <cell r="S848">
            <v>3026.64246</v>
          </cell>
          <cell r="T848"/>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cell r="M849">
            <v>1.33704</v>
          </cell>
          <cell r="N849"/>
          <cell r="O849">
            <v>1.3691199999999999</v>
          </cell>
          <cell r="P849"/>
          <cell r="Q849">
            <v>1.46536</v>
          </cell>
          <cell r="R849"/>
          <cell r="S849">
            <v>6721.0348199999999</v>
          </cell>
          <cell r="T849"/>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cell r="M850">
            <v>1.33704</v>
          </cell>
          <cell r="N850"/>
          <cell r="O850">
            <v>1.3691199999999999</v>
          </cell>
          <cell r="P850"/>
          <cell r="Q850">
            <v>1.46536</v>
          </cell>
          <cell r="R850"/>
          <cell r="S850">
            <v>1809.03088</v>
          </cell>
          <cell r="T850"/>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cell r="M851">
            <v>1.33704</v>
          </cell>
          <cell r="N851"/>
          <cell r="O851">
            <v>1.3691199999999999</v>
          </cell>
          <cell r="P851"/>
          <cell r="Q851">
            <v>1.46536</v>
          </cell>
          <cell r="R851"/>
          <cell r="S851">
            <v>1598.6344899999999</v>
          </cell>
          <cell r="T851"/>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cell r="M852">
            <v>1.33704</v>
          </cell>
          <cell r="N852"/>
          <cell r="O852">
            <v>1.3691199999999999</v>
          </cell>
          <cell r="P852"/>
          <cell r="Q852">
            <v>1.46536</v>
          </cell>
          <cell r="R852"/>
          <cell r="S852">
            <v>776.55286999999998</v>
          </cell>
          <cell r="T852"/>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cell r="M853">
            <v>1.33704</v>
          </cell>
          <cell r="N853"/>
          <cell r="O853">
            <v>1.3691199999999999</v>
          </cell>
          <cell r="P853"/>
          <cell r="Q853">
            <v>1.46536</v>
          </cell>
          <cell r="R853"/>
          <cell r="S853">
            <v>1773.2467799999999</v>
          </cell>
          <cell r="T853"/>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cell r="M854">
            <v>1.33704</v>
          </cell>
          <cell r="N854"/>
          <cell r="O854">
            <v>1.3691199999999999</v>
          </cell>
          <cell r="P854"/>
          <cell r="Q854">
            <v>1.46536</v>
          </cell>
          <cell r="R854"/>
          <cell r="S854">
            <v>2128.9629199999999</v>
          </cell>
          <cell r="T854"/>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cell r="M855">
            <v>1.33704</v>
          </cell>
          <cell r="N855"/>
          <cell r="O855">
            <v>1.3691199999999999</v>
          </cell>
          <cell r="P855"/>
          <cell r="Q855">
            <v>1.46536</v>
          </cell>
          <cell r="R855"/>
          <cell r="S855">
            <v>1191.73332</v>
          </cell>
          <cell r="T855"/>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cell r="M856">
            <v>1.33704</v>
          </cell>
          <cell r="N856"/>
          <cell r="O856">
            <v>1.3691199999999999</v>
          </cell>
          <cell r="P856"/>
          <cell r="Q856">
            <v>1.46536</v>
          </cell>
          <cell r="R856"/>
          <cell r="S856">
            <v>18246.706679999999</v>
          </cell>
          <cell r="T856"/>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cell r="M857">
            <v>1.28843</v>
          </cell>
          <cell r="N857"/>
          <cell r="O857">
            <v>1.30962</v>
          </cell>
          <cell r="P857"/>
          <cell r="Q857">
            <v>1.37321</v>
          </cell>
          <cell r="R857"/>
          <cell r="S857">
            <v>10.505050000000001</v>
          </cell>
          <cell r="T857"/>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cell r="M858">
            <v>1.28843</v>
          </cell>
          <cell r="N858"/>
          <cell r="O858">
            <v>1.30962</v>
          </cell>
          <cell r="P858"/>
          <cell r="Q858">
            <v>1.37321</v>
          </cell>
          <cell r="R858"/>
          <cell r="S858">
            <v>18.758040000000001</v>
          </cell>
          <cell r="T858"/>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cell r="M859">
            <v>1.2723899999999999</v>
          </cell>
          <cell r="N859"/>
          <cell r="O859">
            <v>1.24624</v>
          </cell>
          <cell r="P859"/>
          <cell r="Q859">
            <v>1.24624</v>
          </cell>
          <cell r="R859"/>
          <cell r="S859">
            <v>1012.7320099999999</v>
          </cell>
          <cell r="T859"/>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cell r="M860">
            <v>1.2723899999999999</v>
          </cell>
          <cell r="N860"/>
          <cell r="O860">
            <v>1.24624</v>
          </cell>
          <cell r="P860"/>
          <cell r="Q860">
            <v>1.24624</v>
          </cell>
          <cell r="R860"/>
          <cell r="S860">
            <v>756.64215000000002</v>
          </cell>
          <cell r="T860"/>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cell r="M861">
            <v>1.2723899999999999</v>
          </cell>
          <cell r="N861"/>
          <cell r="O861">
            <v>1.24624</v>
          </cell>
          <cell r="P861"/>
          <cell r="Q861">
            <v>1.24624</v>
          </cell>
          <cell r="R861"/>
          <cell r="S861">
            <v>1028.5093999999999</v>
          </cell>
          <cell r="T861"/>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cell r="M862">
            <v>1.28843</v>
          </cell>
          <cell r="N862"/>
          <cell r="O862">
            <v>1.30962</v>
          </cell>
          <cell r="P862"/>
          <cell r="Q862">
            <v>1.37321</v>
          </cell>
          <cell r="R862"/>
          <cell r="S862">
            <v>857.87175000000002</v>
          </cell>
          <cell r="T862"/>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cell r="M863">
            <v>1.28843</v>
          </cell>
          <cell r="N863"/>
          <cell r="O863">
            <v>1.30962</v>
          </cell>
          <cell r="P863"/>
          <cell r="Q863">
            <v>1.37321</v>
          </cell>
          <cell r="R863"/>
          <cell r="S863">
            <v>1835.0479800000001</v>
          </cell>
          <cell r="T863"/>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cell r="M864">
            <v>1.28843</v>
          </cell>
          <cell r="N864"/>
          <cell r="O864">
            <v>1.30962</v>
          </cell>
          <cell r="P864"/>
          <cell r="Q864">
            <v>1.37321</v>
          </cell>
          <cell r="R864"/>
          <cell r="S864">
            <v>1192.93499</v>
          </cell>
          <cell r="T864"/>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cell r="M865">
            <v>1.28843</v>
          </cell>
          <cell r="N865"/>
          <cell r="O865">
            <v>1.30962</v>
          </cell>
          <cell r="P865"/>
          <cell r="Q865">
            <v>1.37321</v>
          </cell>
          <cell r="R865"/>
          <cell r="S865">
            <v>677.43195000000003</v>
          </cell>
          <cell r="T865"/>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cell r="M866">
            <v>1.28843</v>
          </cell>
          <cell r="N866"/>
          <cell r="O866">
            <v>1.30962</v>
          </cell>
          <cell r="P866"/>
          <cell r="Q866">
            <v>1.37321</v>
          </cell>
          <cell r="R866"/>
          <cell r="S866">
            <v>219.76852</v>
          </cell>
          <cell r="T866"/>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cell r="M867">
            <v>1.28843</v>
          </cell>
          <cell r="N867"/>
          <cell r="O867">
            <v>1.30962</v>
          </cell>
          <cell r="P867"/>
          <cell r="Q867">
            <v>1.37321</v>
          </cell>
          <cell r="R867"/>
          <cell r="S867">
            <v>1944.42416</v>
          </cell>
          <cell r="T867"/>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cell r="M868">
            <v>1.28843</v>
          </cell>
          <cell r="N868"/>
          <cell r="O868">
            <v>1.30962</v>
          </cell>
          <cell r="P868"/>
          <cell r="Q868">
            <v>1.37321</v>
          </cell>
          <cell r="R868"/>
          <cell r="S868">
            <v>260.22329000000002</v>
          </cell>
          <cell r="T868"/>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cell r="M869">
            <v>1.28843</v>
          </cell>
          <cell r="N869"/>
          <cell r="O869">
            <v>1.30962</v>
          </cell>
          <cell r="P869"/>
          <cell r="Q869">
            <v>1.37321</v>
          </cell>
          <cell r="R869"/>
          <cell r="S869">
            <v>569.84095000000002</v>
          </cell>
          <cell r="T869"/>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cell r="M870">
            <v>1.28843</v>
          </cell>
          <cell r="N870"/>
          <cell r="O870">
            <v>1.30962</v>
          </cell>
          <cell r="P870"/>
          <cell r="Q870">
            <v>1.37321</v>
          </cell>
          <cell r="R870"/>
          <cell r="S870">
            <v>4266.4261399999996</v>
          </cell>
          <cell r="T870"/>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cell r="M871">
            <v>1.28843</v>
          </cell>
          <cell r="N871"/>
          <cell r="O871">
            <v>1.30962</v>
          </cell>
          <cell r="P871"/>
          <cell r="Q871">
            <v>1.37321</v>
          </cell>
          <cell r="R871"/>
          <cell r="S871">
            <v>236.37063000000001</v>
          </cell>
          <cell r="T871"/>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cell r="M872">
            <v>1.28843</v>
          </cell>
          <cell r="N872"/>
          <cell r="O872">
            <v>1.30962</v>
          </cell>
          <cell r="P872"/>
          <cell r="Q872">
            <v>1.37321</v>
          </cell>
          <cell r="R872"/>
          <cell r="S872">
            <v>2442.4736899999998</v>
          </cell>
          <cell r="T872"/>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cell r="M873">
            <v>1.28843</v>
          </cell>
          <cell r="N873"/>
          <cell r="O873">
            <v>1.30962</v>
          </cell>
          <cell r="P873"/>
          <cell r="Q873">
            <v>1.37321</v>
          </cell>
          <cell r="R873"/>
          <cell r="S873">
            <v>2020.67851</v>
          </cell>
          <cell r="T873"/>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cell r="M874">
            <v>1.28843</v>
          </cell>
          <cell r="N874"/>
          <cell r="O874">
            <v>1.30962</v>
          </cell>
          <cell r="P874"/>
          <cell r="Q874">
            <v>1.37321</v>
          </cell>
          <cell r="R874"/>
          <cell r="S874">
            <v>1315.06828</v>
          </cell>
          <cell r="T874"/>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cell r="M875">
            <v>1.28843</v>
          </cell>
          <cell r="N875"/>
          <cell r="O875">
            <v>1.30962</v>
          </cell>
          <cell r="P875"/>
          <cell r="Q875">
            <v>1.37321</v>
          </cell>
          <cell r="R875"/>
          <cell r="S875">
            <v>84.79571</v>
          </cell>
          <cell r="T875"/>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cell r="M876">
            <v>1.28843</v>
          </cell>
          <cell r="N876"/>
          <cell r="O876">
            <v>1.30962</v>
          </cell>
          <cell r="P876"/>
          <cell r="Q876">
            <v>1.37321</v>
          </cell>
          <cell r="R876"/>
          <cell r="S876">
            <v>1324.50224</v>
          </cell>
          <cell r="T876"/>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cell r="M877">
            <v>1.28843</v>
          </cell>
          <cell r="N877"/>
          <cell r="O877">
            <v>1.30962</v>
          </cell>
          <cell r="P877"/>
          <cell r="Q877">
            <v>1.37321</v>
          </cell>
          <cell r="R877"/>
          <cell r="S877">
            <v>1294.85463</v>
          </cell>
          <cell r="T877"/>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cell r="M878">
            <v>1.28843</v>
          </cell>
          <cell r="N878"/>
          <cell r="O878">
            <v>1.30962</v>
          </cell>
          <cell r="P878"/>
          <cell r="Q878">
            <v>1.37321</v>
          </cell>
          <cell r="R878"/>
          <cell r="S878">
            <v>578.28619000000003</v>
          </cell>
          <cell r="T878"/>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cell r="M879">
            <v>1.28843</v>
          </cell>
          <cell r="N879"/>
          <cell r="O879">
            <v>1.30962</v>
          </cell>
          <cell r="P879"/>
          <cell r="Q879">
            <v>1.37321</v>
          </cell>
          <cell r="R879"/>
          <cell r="S879">
            <v>4374.3604500000001</v>
          </cell>
          <cell r="T879"/>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cell r="M880">
            <v>1.33979</v>
          </cell>
          <cell r="N880"/>
          <cell r="O880">
            <v>1.3481399999999999</v>
          </cell>
          <cell r="P880"/>
          <cell r="Q880">
            <v>1.37321</v>
          </cell>
          <cell r="R880"/>
          <cell r="S880">
            <v>1133.1866199999999</v>
          </cell>
          <cell r="T880"/>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cell r="M881">
            <v>1.33979</v>
          </cell>
          <cell r="N881"/>
          <cell r="O881">
            <v>1.3481399999999999</v>
          </cell>
          <cell r="P881"/>
          <cell r="Q881">
            <v>1.37321</v>
          </cell>
          <cell r="R881"/>
          <cell r="S881">
            <v>290.77721000000003</v>
          </cell>
          <cell r="T881"/>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cell r="M882">
            <v>1.33979</v>
          </cell>
          <cell r="N882"/>
          <cell r="O882">
            <v>1.3481399999999999</v>
          </cell>
          <cell r="P882"/>
          <cell r="Q882">
            <v>1.37321</v>
          </cell>
          <cell r="R882"/>
          <cell r="S882">
            <v>1175.72866</v>
          </cell>
          <cell r="T882"/>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cell r="M883">
            <v>1.33979</v>
          </cell>
          <cell r="N883"/>
          <cell r="O883">
            <v>1.3481399999999999</v>
          </cell>
          <cell r="P883"/>
          <cell r="Q883">
            <v>1.37321</v>
          </cell>
          <cell r="R883"/>
          <cell r="S883">
            <v>1589.17473</v>
          </cell>
          <cell r="T883"/>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cell r="M884">
            <v>1.33979</v>
          </cell>
          <cell r="N884"/>
          <cell r="O884">
            <v>1.3481399999999999</v>
          </cell>
          <cell r="P884"/>
          <cell r="Q884">
            <v>1.37321</v>
          </cell>
          <cell r="R884"/>
          <cell r="S884">
            <v>428.15314000000001</v>
          </cell>
          <cell r="T884"/>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cell r="M885">
            <v>1.33979</v>
          </cell>
          <cell r="N885"/>
          <cell r="O885">
            <v>1.3481399999999999</v>
          </cell>
          <cell r="P885"/>
          <cell r="Q885">
            <v>1.37321</v>
          </cell>
          <cell r="R885"/>
          <cell r="S885">
            <v>628.72419000000002</v>
          </cell>
          <cell r="T885"/>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cell r="M886">
            <v>1.33979</v>
          </cell>
          <cell r="N886"/>
          <cell r="O886">
            <v>1.3481399999999999</v>
          </cell>
          <cell r="P886"/>
          <cell r="Q886">
            <v>1.37321</v>
          </cell>
          <cell r="R886"/>
          <cell r="S886">
            <v>1130.7835</v>
          </cell>
          <cell r="T886"/>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cell r="M887">
            <v>1.33979</v>
          </cell>
          <cell r="N887"/>
          <cell r="O887">
            <v>1.3481399999999999</v>
          </cell>
          <cell r="P887"/>
          <cell r="Q887">
            <v>1.37321</v>
          </cell>
          <cell r="R887"/>
          <cell r="S887">
            <v>1285.0911100000001</v>
          </cell>
          <cell r="T887"/>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cell r="M888">
            <v>1.33979</v>
          </cell>
          <cell r="N888"/>
          <cell r="O888">
            <v>1.3481399999999999</v>
          </cell>
          <cell r="P888"/>
          <cell r="Q888">
            <v>1.37321</v>
          </cell>
          <cell r="R888"/>
          <cell r="S888">
            <v>2084.5877</v>
          </cell>
          <cell r="T888"/>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cell r="M889">
            <v>1.31457</v>
          </cell>
          <cell r="N889"/>
          <cell r="O889">
            <v>1.3049299999999999</v>
          </cell>
          <cell r="P889"/>
          <cell r="Q889">
            <v>1.3049299999999999</v>
          </cell>
          <cell r="R889"/>
          <cell r="S889">
            <v>7.82958</v>
          </cell>
          <cell r="T889"/>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cell r="M890">
            <v>1.31457</v>
          </cell>
          <cell r="N890"/>
          <cell r="O890">
            <v>1.3049299999999999</v>
          </cell>
          <cell r="P890"/>
          <cell r="Q890">
            <v>1.3049299999999999</v>
          </cell>
          <cell r="R890"/>
          <cell r="S890">
            <v>37.829920000000001</v>
          </cell>
          <cell r="T890"/>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cell r="M891">
            <v>1.31457</v>
          </cell>
          <cell r="N891"/>
          <cell r="O891">
            <v>1.3049299999999999</v>
          </cell>
          <cell r="P891"/>
          <cell r="Q891">
            <v>1.3049299999999999</v>
          </cell>
          <cell r="R891"/>
          <cell r="S891">
            <v>1039.53333</v>
          </cell>
          <cell r="T891"/>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cell r="M892">
            <v>1.31457</v>
          </cell>
          <cell r="N892"/>
          <cell r="O892">
            <v>1.3049299999999999</v>
          </cell>
          <cell r="P892"/>
          <cell r="Q892">
            <v>1.3049299999999999</v>
          </cell>
          <cell r="R892"/>
          <cell r="S892">
            <v>1540.2088699999999</v>
          </cell>
          <cell r="T892"/>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cell r="M893">
            <v>1.31457</v>
          </cell>
          <cell r="N893"/>
          <cell r="O893">
            <v>1.3049299999999999</v>
          </cell>
          <cell r="P893"/>
          <cell r="Q893">
            <v>1.3049299999999999</v>
          </cell>
          <cell r="R893"/>
          <cell r="S893">
            <v>1118.2728099999999</v>
          </cell>
          <cell r="T893"/>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cell r="M894">
            <v>1.31457</v>
          </cell>
          <cell r="N894"/>
          <cell r="O894">
            <v>1.3049299999999999</v>
          </cell>
          <cell r="P894"/>
          <cell r="Q894">
            <v>1.3049299999999999</v>
          </cell>
          <cell r="R894"/>
          <cell r="S894">
            <v>456.55585000000002</v>
          </cell>
          <cell r="T894"/>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cell r="M895">
            <v>1.31457</v>
          </cell>
          <cell r="N895"/>
          <cell r="O895">
            <v>1.3049299999999999</v>
          </cell>
          <cell r="P895"/>
          <cell r="Q895">
            <v>1.3049299999999999</v>
          </cell>
          <cell r="R895"/>
          <cell r="S895">
            <v>255.72712999999999</v>
          </cell>
          <cell r="T895"/>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cell r="M896">
            <v>1.31457</v>
          </cell>
          <cell r="N896"/>
          <cell r="O896">
            <v>1.3049299999999999</v>
          </cell>
          <cell r="P896"/>
          <cell r="Q896">
            <v>1.3049299999999999</v>
          </cell>
          <cell r="R896"/>
          <cell r="S896">
            <v>1424.9835599999999</v>
          </cell>
          <cell r="T896"/>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cell r="M897">
            <v>1.31457</v>
          </cell>
          <cell r="N897"/>
          <cell r="O897">
            <v>1.3049299999999999</v>
          </cell>
          <cell r="P897"/>
          <cell r="Q897">
            <v>1.3049299999999999</v>
          </cell>
          <cell r="R897"/>
          <cell r="S897">
            <v>111.24527999999999</v>
          </cell>
          <cell r="T897"/>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cell r="M898">
            <v>1.31457</v>
          </cell>
          <cell r="N898"/>
          <cell r="O898">
            <v>1.3049299999999999</v>
          </cell>
          <cell r="P898"/>
          <cell r="Q898">
            <v>1.3049299999999999</v>
          </cell>
          <cell r="R898"/>
          <cell r="S898">
            <v>1133.60574</v>
          </cell>
          <cell r="T898"/>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cell r="M899">
            <v>1.31457</v>
          </cell>
          <cell r="N899"/>
          <cell r="O899">
            <v>1.3049299999999999</v>
          </cell>
          <cell r="P899"/>
          <cell r="Q899">
            <v>1.3049299999999999</v>
          </cell>
          <cell r="R899"/>
          <cell r="S899">
            <v>6119.2082399999999</v>
          </cell>
          <cell r="T899"/>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cell r="M900">
            <v>1.31457</v>
          </cell>
          <cell r="N900"/>
          <cell r="O900">
            <v>1.3049299999999999</v>
          </cell>
          <cell r="P900"/>
          <cell r="Q900">
            <v>1.3049299999999999</v>
          </cell>
          <cell r="R900"/>
          <cell r="S900">
            <v>97.217280000000002</v>
          </cell>
          <cell r="T900"/>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cell r="M901">
            <v>1.31457</v>
          </cell>
          <cell r="N901"/>
          <cell r="O901">
            <v>1.3049299999999999</v>
          </cell>
          <cell r="P901"/>
          <cell r="Q901">
            <v>1.3049299999999999</v>
          </cell>
          <cell r="R901"/>
          <cell r="S901">
            <v>1074.21837</v>
          </cell>
          <cell r="T901"/>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cell r="M902">
            <v>1.62415</v>
          </cell>
          <cell r="N902"/>
          <cell r="O902">
            <v>1.6312199999999999</v>
          </cell>
          <cell r="P902"/>
          <cell r="Q902">
            <v>1.65245</v>
          </cell>
          <cell r="R902"/>
          <cell r="S902">
            <v>73.765360000000001</v>
          </cell>
          <cell r="T902"/>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cell r="M903">
            <v>1.62415</v>
          </cell>
          <cell r="N903"/>
          <cell r="O903">
            <v>1.6312199999999999</v>
          </cell>
          <cell r="P903"/>
          <cell r="Q903">
            <v>1.65245</v>
          </cell>
          <cell r="R903"/>
          <cell r="S903">
            <v>87.579849999999993</v>
          </cell>
          <cell r="T903"/>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cell r="M904">
            <v>1.62415</v>
          </cell>
          <cell r="N904"/>
          <cell r="O904">
            <v>1.6312199999999999</v>
          </cell>
          <cell r="P904"/>
          <cell r="Q904">
            <v>1.65245</v>
          </cell>
          <cell r="R904"/>
          <cell r="S904">
            <v>29.7441</v>
          </cell>
          <cell r="T904"/>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cell r="M905">
            <v>1.62415</v>
          </cell>
          <cell r="N905"/>
          <cell r="O905">
            <v>1.6312199999999999</v>
          </cell>
          <cell r="P905"/>
          <cell r="Q905">
            <v>1.65245</v>
          </cell>
          <cell r="R905"/>
          <cell r="S905">
            <v>1960.1527100000001</v>
          </cell>
          <cell r="T905"/>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cell r="M906">
            <v>1.62415</v>
          </cell>
          <cell r="N906"/>
          <cell r="O906">
            <v>1.6312199999999999</v>
          </cell>
          <cell r="P906"/>
          <cell r="Q906">
            <v>1.65245</v>
          </cell>
          <cell r="R906"/>
          <cell r="S906">
            <v>6459.2122300000001</v>
          </cell>
          <cell r="T906"/>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cell r="M907">
            <v>1.62415</v>
          </cell>
          <cell r="N907"/>
          <cell r="O907">
            <v>1.6312199999999999</v>
          </cell>
          <cell r="P907"/>
          <cell r="Q907">
            <v>1.65245</v>
          </cell>
          <cell r="R907"/>
          <cell r="S907">
            <v>6050.6770100000003</v>
          </cell>
          <cell r="T907"/>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cell r="M908">
            <v>1.62415</v>
          </cell>
          <cell r="N908"/>
          <cell r="O908">
            <v>1.6312199999999999</v>
          </cell>
          <cell r="P908"/>
          <cell r="Q908">
            <v>1.65245</v>
          </cell>
          <cell r="R908"/>
          <cell r="S908">
            <v>674.54660999999999</v>
          </cell>
          <cell r="T908"/>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cell r="M909">
            <v>1.62415</v>
          </cell>
          <cell r="N909"/>
          <cell r="O909">
            <v>1.6312199999999999</v>
          </cell>
          <cell r="P909"/>
          <cell r="Q909">
            <v>1.65245</v>
          </cell>
          <cell r="R909"/>
          <cell r="S909">
            <v>186.80947</v>
          </cell>
          <cell r="T909"/>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cell r="M910">
            <v>1.62415</v>
          </cell>
          <cell r="N910"/>
          <cell r="O910">
            <v>1.6312199999999999</v>
          </cell>
          <cell r="P910"/>
          <cell r="Q910">
            <v>1.65245</v>
          </cell>
          <cell r="R910"/>
          <cell r="S910">
            <v>403.29694000000001</v>
          </cell>
          <cell r="T910"/>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cell r="M911">
            <v>1.62415</v>
          </cell>
          <cell r="N911"/>
          <cell r="O911">
            <v>1.6312199999999999</v>
          </cell>
          <cell r="P911"/>
          <cell r="Q911">
            <v>1.65245</v>
          </cell>
          <cell r="R911"/>
          <cell r="S911">
            <v>16113.25476</v>
          </cell>
          <cell r="T911"/>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cell r="M912">
            <v>1.62415</v>
          </cell>
          <cell r="N912"/>
          <cell r="O912">
            <v>1.6312199999999999</v>
          </cell>
          <cell r="P912"/>
          <cell r="Q912">
            <v>1.65245</v>
          </cell>
          <cell r="R912"/>
          <cell r="S912">
            <v>753.59982000000002</v>
          </cell>
          <cell r="T912"/>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cell r="M913">
            <v>1.62415</v>
          </cell>
          <cell r="N913"/>
          <cell r="O913">
            <v>1.6312199999999999</v>
          </cell>
          <cell r="P913"/>
          <cell r="Q913">
            <v>1.65245</v>
          </cell>
          <cell r="R913"/>
          <cell r="S913">
            <v>1342.9791600000001</v>
          </cell>
          <cell r="T913"/>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cell r="M914">
            <v>1.62415</v>
          </cell>
          <cell r="N914"/>
          <cell r="O914">
            <v>1.6312199999999999</v>
          </cell>
          <cell r="P914"/>
          <cell r="Q914">
            <v>1.65245</v>
          </cell>
          <cell r="R914"/>
          <cell r="S914">
            <v>465.11509999999998</v>
          </cell>
          <cell r="T914"/>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cell r="M915">
            <v>1.62415</v>
          </cell>
          <cell r="N915"/>
          <cell r="O915">
            <v>1.6312199999999999</v>
          </cell>
          <cell r="P915"/>
          <cell r="Q915">
            <v>1.65245</v>
          </cell>
          <cell r="R915"/>
          <cell r="S915">
            <v>452.57299999999998</v>
          </cell>
          <cell r="T915"/>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cell r="M916">
            <v>1.62415</v>
          </cell>
          <cell r="N916"/>
          <cell r="O916">
            <v>1.6312199999999999</v>
          </cell>
          <cell r="P916"/>
          <cell r="Q916">
            <v>1.65245</v>
          </cell>
          <cell r="R916"/>
          <cell r="S916">
            <v>882.78836000000001</v>
          </cell>
          <cell r="T916"/>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cell r="M917">
            <v>1.62415</v>
          </cell>
          <cell r="N917"/>
          <cell r="O917">
            <v>1.6312199999999999</v>
          </cell>
          <cell r="P917"/>
          <cell r="Q917">
            <v>1.65245</v>
          </cell>
          <cell r="R917"/>
          <cell r="S917">
            <v>2289.4198999999999</v>
          </cell>
          <cell r="T917"/>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cell r="M918">
            <v>1.62415</v>
          </cell>
          <cell r="N918"/>
          <cell r="O918">
            <v>1.6312199999999999</v>
          </cell>
          <cell r="P918"/>
          <cell r="Q918">
            <v>1.65245</v>
          </cell>
          <cell r="R918"/>
          <cell r="S918">
            <v>2963.6690699999999</v>
          </cell>
          <cell r="T918"/>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cell r="M919">
            <v>1.62415</v>
          </cell>
          <cell r="N919"/>
          <cell r="O919">
            <v>1.6312199999999999</v>
          </cell>
          <cell r="P919"/>
          <cell r="Q919">
            <v>1.65245</v>
          </cell>
          <cell r="R919"/>
          <cell r="S919">
            <v>7990.0749599999999</v>
          </cell>
          <cell r="T919"/>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cell r="M920">
            <v>1.62415</v>
          </cell>
          <cell r="N920"/>
          <cell r="O920">
            <v>1.6312199999999999</v>
          </cell>
          <cell r="P920"/>
          <cell r="Q920">
            <v>1.65245</v>
          </cell>
          <cell r="R920"/>
          <cell r="S920">
            <v>4338.92058</v>
          </cell>
          <cell r="T920"/>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cell r="M921">
            <v>1.62415</v>
          </cell>
          <cell r="N921"/>
          <cell r="O921">
            <v>1.6312199999999999</v>
          </cell>
          <cell r="P921"/>
          <cell r="Q921">
            <v>1.65245</v>
          </cell>
          <cell r="R921"/>
          <cell r="S921">
            <v>2499.7437300000001</v>
          </cell>
          <cell r="T921"/>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cell r="M922">
            <v>1.62415</v>
          </cell>
          <cell r="N922"/>
          <cell r="O922">
            <v>1.6312199999999999</v>
          </cell>
          <cell r="P922"/>
          <cell r="Q922">
            <v>1.65245</v>
          </cell>
          <cell r="R922"/>
          <cell r="S922">
            <v>4237.2122900000004</v>
          </cell>
          <cell r="T922"/>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cell r="M923">
            <v>1.62415</v>
          </cell>
          <cell r="N923"/>
          <cell r="O923">
            <v>1.6312199999999999</v>
          </cell>
          <cell r="P923"/>
          <cell r="Q923">
            <v>1.65245</v>
          </cell>
          <cell r="R923"/>
          <cell r="S923">
            <v>1750.0271700000001</v>
          </cell>
          <cell r="T923"/>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cell r="M924">
            <v>1.62415</v>
          </cell>
          <cell r="N924"/>
          <cell r="O924">
            <v>1.6312199999999999</v>
          </cell>
          <cell r="P924"/>
          <cell r="Q924">
            <v>1.65245</v>
          </cell>
          <cell r="R924"/>
          <cell r="S924">
            <v>7140.1703500000003</v>
          </cell>
          <cell r="T924"/>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cell r="M925">
            <v>1.62415</v>
          </cell>
          <cell r="N925"/>
          <cell r="O925">
            <v>1.6312199999999999</v>
          </cell>
          <cell r="P925"/>
          <cell r="Q925">
            <v>1.65245</v>
          </cell>
          <cell r="R925"/>
          <cell r="S925">
            <v>40901.11191</v>
          </cell>
          <cell r="T925"/>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cell r="M926">
            <v>1.62415</v>
          </cell>
          <cell r="N926"/>
          <cell r="O926">
            <v>1.6312199999999999</v>
          </cell>
          <cell r="P926"/>
          <cell r="Q926">
            <v>1.65245</v>
          </cell>
          <cell r="R926"/>
          <cell r="S926">
            <v>463.57832000000002</v>
          </cell>
          <cell r="T926"/>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cell r="M927">
            <v>1.62415</v>
          </cell>
          <cell r="N927"/>
          <cell r="O927">
            <v>1.6312199999999999</v>
          </cell>
          <cell r="P927"/>
          <cell r="Q927">
            <v>1.65245</v>
          </cell>
          <cell r="R927"/>
          <cell r="S927">
            <v>11259.7943</v>
          </cell>
          <cell r="T927"/>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cell r="M928">
            <v>1.62415</v>
          </cell>
          <cell r="N928"/>
          <cell r="O928">
            <v>1.6312199999999999</v>
          </cell>
          <cell r="P928"/>
          <cell r="Q928">
            <v>1.65245</v>
          </cell>
          <cell r="R928"/>
          <cell r="S928">
            <v>6342.9293200000002</v>
          </cell>
          <cell r="T928"/>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cell r="M929">
            <v>1.62415</v>
          </cell>
          <cell r="N929"/>
          <cell r="O929">
            <v>1.6312199999999999</v>
          </cell>
          <cell r="P929"/>
          <cell r="Q929">
            <v>1.65245</v>
          </cell>
          <cell r="R929"/>
          <cell r="S929">
            <v>2139.5592099999999</v>
          </cell>
          <cell r="T929"/>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cell r="M930">
            <v>1.62415</v>
          </cell>
          <cell r="N930"/>
          <cell r="O930">
            <v>1.6312199999999999</v>
          </cell>
          <cell r="P930"/>
          <cell r="Q930">
            <v>1.65245</v>
          </cell>
          <cell r="R930"/>
          <cell r="S930">
            <v>2070.10673</v>
          </cell>
          <cell r="T930"/>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cell r="M931">
            <v>1.62415</v>
          </cell>
          <cell r="N931"/>
          <cell r="O931">
            <v>1.6312199999999999</v>
          </cell>
          <cell r="P931"/>
          <cell r="Q931">
            <v>1.65245</v>
          </cell>
          <cell r="R931"/>
          <cell r="S931">
            <v>11063.94592</v>
          </cell>
          <cell r="T931"/>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cell r="M932">
            <v>1.62415</v>
          </cell>
          <cell r="N932"/>
          <cell r="O932">
            <v>1.6312199999999999</v>
          </cell>
          <cell r="P932"/>
          <cell r="Q932">
            <v>1.65245</v>
          </cell>
          <cell r="R932"/>
          <cell r="S932">
            <v>2217.07564</v>
          </cell>
          <cell r="T932"/>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cell r="M933">
            <v>1.62415</v>
          </cell>
          <cell r="N933"/>
          <cell r="O933">
            <v>1.6312199999999999</v>
          </cell>
          <cell r="P933"/>
          <cell r="Q933">
            <v>1.65245</v>
          </cell>
          <cell r="R933"/>
          <cell r="S933">
            <v>24903.148570000001</v>
          </cell>
          <cell r="T933"/>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cell r="M934">
            <v>1.3274600000000001</v>
          </cell>
          <cell r="N934"/>
          <cell r="O934">
            <v>1.3476600000000001</v>
          </cell>
          <cell r="P934"/>
          <cell r="Q934">
            <v>1.4082600000000001</v>
          </cell>
          <cell r="R934"/>
          <cell r="S934">
            <v>1467.4069199999999</v>
          </cell>
          <cell r="T934"/>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cell r="M935">
            <v>1.33019</v>
          </cell>
          <cell r="N935"/>
          <cell r="O935">
            <v>1.33588</v>
          </cell>
          <cell r="P935"/>
          <cell r="Q935">
            <v>1.3529500000000001</v>
          </cell>
          <cell r="R935"/>
          <cell r="S935">
            <v>420.51038</v>
          </cell>
          <cell r="T935"/>
          <cell r="U935">
            <v>0.9</v>
          </cell>
        </row>
        <row r="936">
          <cell r="A936"/>
          <cell r="B936" t="str">
            <v>TOTALS</v>
          </cell>
          <cell r="C936"/>
          <cell r="D936">
            <v>1825203.3799999983</v>
          </cell>
          <cell r="E936"/>
          <cell r="F936">
            <v>1335.9781200000029</v>
          </cell>
          <cell r="G936">
            <v>4917</v>
          </cell>
          <cell r="H936"/>
          <cell r="I936">
            <v>237.21000000000066</v>
          </cell>
          <cell r="J936">
            <v>691.1700000000011</v>
          </cell>
          <cell r="K936">
            <v>6968.5686700000279</v>
          </cell>
          <cell r="L936"/>
          <cell r="M936">
            <v>1330.9672000000066</v>
          </cell>
          <cell r="N936"/>
          <cell r="O936">
            <v>1331.199539999998</v>
          </cell>
          <cell r="P936"/>
          <cell r="Q936">
            <v>1348.8997400000026</v>
          </cell>
          <cell r="R936"/>
          <cell r="S936">
            <v>2852092.7134799985</v>
          </cell>
          <cell r="T936"/>
          <cell r="U936">
            <v>892.2942299999944</v>
          </cell>
        </row>
      </sheetData>
      <sheetData sheetId="14">
        <row r="7">
          <cell r="A7" t="str">
            <v>0100100102600</v>
          </cell>
          <cell r="B7" t="str">
            <v>PAYSON COMM UNIT SCHOOL DIST 1</v>
          </cell>
          <cell r="C7">
            <v>4.11029</v>
          </cell>
          <cell r="D7">
            <v>71584462</v>
          </cell>
          <cell r="E7"/>
          <cell r="F7">
            <v>399717</v>
          </cell>
          <cell r="G7"/>
          <cell r="H7">
            <v>206939.05000000002</v>
          </cell>
          <cell r="I7"/>
          <cell r="J7">
            <v>0.26929999999999998</v>
          </cell>
          <cell r="K7">
            <v>0</v>
          </cell>
          <cell r="L7">
            <v>3.8409900000000001</v>
          </cell>
          <cell r="M7"/>
          <cell r="N7">
            <v>3.8409900000000001</v>
          </cell>
          <cell r="O7">
            <v>3.8409899999999997E-2</v>
          </cell>
        </row>
        <row r="8">
          <cell r="A8" t="str">
            <v>0100100202600</v>
          </cell>
          <cell r="B8" t="str">
            <v>LIBERTY COMM UNIT SCHOOL DIST 2</v>
          </cell>
          <cell r="C8">
            <v>3.8067299999999999</v>
          </cell>
          <cell r="D8">
            <v>85538771</v>
          </cell>
          <cell r="E8"/>
          <cell r="F8">
            <v>479888</v>
          </cell>
          <cell r="G8"/>
          <cell r="H8">
            <v>256542.81</v>
          </cell>
          <cell r="I8"/>
          <cell r="J8">
            <v>0.2611</v>
          </cell>
          <cell r="K8">
            <v>0</v>
          </cell>
          <cell r="L8">
            <v>3.5456300000000001</v>
          </cell>
          <cell r="M8"/>
          <cell r="N8">
            <v>3.5456300000000001</v>
          </cell>
          <cell r="O8">
            <v>3.5456300000000003E-2</v>
          </cell>
        </row>
        <row r="9">
          <cell r="A9" t="str">
            <v>0100100302600</v>
          </cell>
          <cell r="B9" t="str">
            <v>CAMP POINT C U SCHOOL DIST 3</v>
          </cell>
          <cell r="C9">
            <v>3.52827</v>
          </cell>
          <cell r="D9">
            <v>129870534</v>
          </cell>
          <cell r="E9"/>
          <cell r="F9">
            <v>662945</v>
          </cell>
          <cell r="G9"/>
          <cell r="H9">
            <v>352277.68000000005</v>
          </cell>
          <cell r="I9"/>
          <cell r="J9">
            <v>0.23921000000000001</v>
          </cell>
          <cell r="K9">
            <v>0</v>
          </cell>
          <cell r="L9">
            <v>3.2890600000000001</v>
          </cell>
          <cell r="M9"/>
          <cell r="N9">
            <v>3.2890600000000001</v>
          </cell>
          <cell r="O9">
            <v>3.2890599999999999E-2</v>
          </cell>
        </row>
        <row r="10">
          <cell r="A10" t="str">
            <v>0100100402600</v>
          </cell>
          <cell r="B10" t="str">
            <v>COMMUNITY UNIT SCHOOL DIST 4</v>
          </cell>
          <cell r="C10">
            <v>4.1560000000000006</v>
          </cell>
          <cell r="D10">
            <v>99053922</v>
          </cell>
          <cell r="E10"/>
          <cell r="F10">
            <v>390975</v>
          </cell>
          <cell r="G10"/>
          <cell r="H10">
            <v>289662.51</v>
          </cell>
          <cell r="I10"/>
          <cell r="J10">
            <v>0.10228</v>
          </cell>
          <cell r="K10">
            <v>0</v>
          </cell>
          <cell r="L10">
            <v>4.0537200000000002</v>
          </cell>
          <cell r="M10"/>
          <cell r="N10">
            <v>4.0537200000000002</v>
          </cell>
          <cell r="O10">
            <v>4.0537200000000002E-2</v>
          </cell>
        </row>
        <row r="11">
          <cell r="A11" t="str">
            <v>0100117202200</v>
          </cell>
          <cell r="B11" t="str">
            <v>QUINCY SCHOOL DISTRICT 172</v>
          </cell>
          <cell r="C11">
            <v>3.2203800000000005</v>
          </cell>
          <cell r="D11">
            <v>1002382884</v>
          </cell>
          <cell r="E11"/>
          <cell r="F11">
            <v>2969743</v>
          </cell>
          <cell r="G11"/>
          <cell r="H11">
            <v>1520538.63</v>
          </cell>
          <cell r="I11"/>
          <cell r="J11">
            <v>0.14457</v>
          </cell>
          <cell r="K11">
            <v>0</v>
          </cell>
          <cell r="L11">
            <v>3.0758100000000006</v>
          </cell>
          <cell r="M11"/>
          <cell r="N11">
            <v>3.0758100000000006</v>
          </cell>
          <cell r="O11">
            <v>3.07581E-2</v>
          </cell>
        </row>
        <row r="12">
          <cell r="A12" t="str">
            <v>0100500102600</v>
          </cell>
          <cell r="B12" t="str">
            <v>BROWN COUNTY C U SCH DIST 1</v>
          </cell>
          <cell r="C12">
            <v>4.3795600000000006</v>
          </cell>
          <cell r="D12">
            <v>122025784</v>
          </cell>
          <cell r="E12"/>
          <cell r="F12">
            <v>476550</v>
          </cell>
          <cell r="G12"/>
          <cell r="H12">
            <v>339158.25</v>
          </cell>
          <cell r="I12"/>
          <cell r="J12">
            <v>0.11259</v>
          </cell>
          <cell r="K12">
            <v>0</v>
          </cell>
          <cell r="L12">
            <v>4.2669700000000006</v>
          </cell>
          <cell r="M12"/>
          <cell r="N12">
            <v>4.2669700000000006</v>
          </cell>
          <cell r="O12">
            <v>4.2669699999999998E-2</v>
          </cell>
        </row>
        <row r="13">
          <cell r="A13" t="str">
            <v>0100901502600</v>
          </cell>
          <cell r="B13" t="str">
            <v>BEARDSTOWN C U SCH DIST 15</v>
          </cell>
          <cell r="C13">
            <v>4.0421499999999995</v>
          </cell>
          <cell r="D13">
            <v>70953096</v>
          </cell>
          <cell r="E13"/>
          <cell r="F13">
            <v>312660</v>
          </cell>
          <cell r="G13"/>
          <cell r="H13">
            <v>254400.76</v>
          </cell>
          <cell r="I13"/>
          <cell r="J13">
            <v>8.2100000000000006E-2</v>
          </cell>
          <cell r="K13">
            <v>0</v>
          </cell>
          <cell r="L13">
            <v>3.9600499999999994</v>
          </cell>
          <cell r="M13"/>
          <cell r="N13">
            <v>3.9600499999999994</v>
          </cell>
          <cell r="O13">
            <v>3.9600499999999997E-2</v>
          </cell>
        </row>
        <row r="14">
          <cell r="A14" t="str">
            <v>0100906402600</v>
          </cell>
          <cell r="B14" t="str">
            <v>VIRGINIA C U SCH DIST 64</v>
          </cell>
          <cell r="C14">
            <v>5.1081800000000008</v>
          </cell>
          <cell r="D14">
            <v>47967662</v>
          </cell>
          <cell r="E14"/>
          <cell r="F14">
            <v>201482</v>
          </cell>
          <cell r="G14"/>
          <cell r="H14">
            <v>89798.5</v>
          </cell>
          <cell r="I14"/>
          <cell r="J14">
            <v>0.23283000000000001</v>
          </cell>
          <cell r="K14">
            <v>0</v>
          </cell>
          <cell r="L14">
            <v>4.875350000000001</v>
          </cell>
          <cell r="M14"/>
          <cell r="N14">
            <v>4.875350000000001</v>
          </cell>
          <cell r="O14">
            <v>4.8753499999999998E-2</v>
          </cell>
        </row>
        <row r="15">
          <cell r="A15" t="str">
            <v>0100926202600</v>
          </cell>
          <cell r="B15" t="str">
            <v>A C CENTRAL CUSD 262</v>
          </cell>
          <cell r="C15">
            <v>4.98759</v>
          </cell>
          <cell r="D15">
            <v>66687837</v>
          </cell>
          <cell r="E15"/>
          <cell r="F15">
            <v>379024</v>
          </cell>
          <cell r="G15"/>
          <cell r="H15">
            <v>216615.12</v>
          </cell>
          <cell r="I15"/>
          <cell r="J15">
            <v>0.24353</v>
          </cell>
          <cell r="K15">
            <v>0</v>
          </cell>
          <cell r="L15">
            <v>4.7440600000000002</v>
          </cell>
          <cell r="M15"/>
          <cell r="N15">
            <v>4.7440600000000002</v>
          </cell>
          <cell r="O15">
            <v>4.7440599999999999E-2</v>
          </cell>
        </row>
        <row r="16">
          <cell r="A16" t="str">
            <v>0106900102600</v>
          </cell>
          <cell r="B16" t="str">
            <v>FRANKLIN C U SCHOOL DISTRICT 1</v>
          </cell>
          <cell r="C16">
            <v>3.8744800000000001</v>
          </cell>
          <cell r="D16">
            <v>84523091</v>
          </cell>
          <cell r="E16"/>
          <cell r="F16">
            <v>391855</v>
          </cell>
          <cell r="G16"/>
          <cell r="H16">
            <v>238149.88</v>
          </cell>
          <cell r="I16"/>
          <cell r="J16">
            <v>0.18184</v>
          </cell>
          <cell r="K16">
            <v>0</v>
          </cell>
          <cell r="L16">
            <v>3.6926399999999999</v>
          </cell>
          <cell r="M16"/>
          <cell r="N16">
            <v>3.6926399999999999</v>
          </cell>
          <cell r="O16">
            <v>3.6926399999999998E-2</v>
          </cell>
        </row>
        <row r="17">
          <cell r="A17" t="str">
            <v>0106900602600</v>
          </cell>
          <cell r="B17" t="str">
            <v>WAVERLY C U SCHOOL DIST 6</v>
          </cell>
          <cell r="C17">
            <v>4.1929300000000005</v>
          </cell>
          <cell r="D17">
            <v>63501914</v>
          </cell>
          <cell r="E17"/>
          <cell r="F17">
            <v>297034</v>
          </cell>
          <cell r="G17"/>
          <cell r="H17">
            <v>129056.75</v>
          </cell>
          <cell r="I17"/>
          <cell r="J17">
            <v>0.26451999999999998</v>
          </cell>
          <cell r="K17">
            <v>0</v>
          </cell>
          <cell r="L17">
            <v>3.9284100000000004</v>
          </cell>
          <cell r="M17"/>
          <cell r="N17">
            <v>3.9284100000000004</v>
          </cell>
          <cell r="O17">
            <v>3.9284100000000002E-2</v>
          </cell>
        </row>
        <row r="18">
          <cell r="A18" t="str">
            <v>0106901102600</v>
          </cell>
          <cell r="B18" t="str">
            <v>MEREDOSIA-CHAMBERSBURG CUSD 11</v>
          </cell>
          <cell r="C18">
            <v>5.4152399999999998</v>
          </cell>
          <cell r="D18">
            <v>27029088</v>
          </cell>
          <cell r="E18"/>
          <cell r="F18">
            <v>165015</v>
          </cell>
          <cell r="G18"/>
          <cell r="H18">
            <v>47670.25</v>
          </cell>
          <cell r="I18"/>
          <cell r="J18">
            <v>0.43414000000000003</v>
          </cell>
          <cell r="K18">
            <v>0</v>
          </cell>
          <cell r="L18">
            <v>4.9810999999999996</v>
          </cell>
          <cell r="M18"/>
          <cell r="N18">
            <v>4.9810999999999996</v>
          </cell>
          <cell r="O18">
            <v>4.9811000000000001E-2</v>
          </cell>
        </row>
        <row r="19">
          <cell r="A19" t="str">
            <v>0106902702600</v>
          </cell>
          <cell r="B19" t="str">
            <v>TRIOPIA C U SCHOOL DISTRICT 27</v>
          </cell>
          <cell r="C19">
            <v>4.3485300000000002</v>
          </cell>
          <cell r="D19">
            <v>61709505</v>
          </cell>
          <cell r="E19"/>
          <cell r="F19">
            <v>150200</v>
          </cell>
          <cell r="G19"/>
          <cell r="H19">
            <v>137604.21</v>
          </cell>
          <cell r="I19"/>
          <cell r="J19">
            <v>2.0410000000000001E-2</v>
          </cell>
          <cell r="K19">
            <v>0</v>
          </cell>
          <cell r="L19">
            <v>4.3281200000000002</v>
          </cell>
          <cell r="M19"/>
          <cell r="N19">
            <v>4.3281200000000002</v>
          </cell>
          <cell r="O19">
            <v>4.3281199999999999E-2</v>
          </cell>
        </row>
        <row r="20">
          <cell r="A20" t="str">
            <v>0106911702200</v>
          </cell>
          <cell r="B20" t="str">
            <v>JACKSONVILLE SCHOOL DIST 117</v>
          </cell>
          <cell r="C20">
            <v>4.8924200000000004</v>
          </cell>
          <cell r="D20">
            <v>441024892</v>
          </cell>
          <cell r="E20"/>
          <cell r="F20">
            <v>2268996</v>
          </cell>
          <cell r="G20"/>
          <cell r="H20">
            <v>1176502.6299999999</v>
          </cell>
          <cell r="I20"/>
          <cell r="J20">
            <v>0.24771000000000001</v>
          </cell>
          <cell r="K20">
            <v>0</v>
          </cell>
          <cell r="L20">
            <v>4.6447100000000008</v>
          </cell>
          <cell r="M20"/>
          <cell r="N20">
            <v>4.6447100000000008</v>
          </cell>
          <cell r="O20">
            <v>4.6447099999999998E-2</v>
          </cell>
        </row>
        <row r="21">
          <cell r="A21" t="str">
            <v>0107500302600</v>
          </cell>
          <cell r="B21" t="str">
            <v>PLEASANT HILL C U SCH DIST 3</v>
          </cell>
          <cell r="C21">
            <v>4.3211499999999994</v>
          </cell>
          <cell r="D21">
            <v>35488284</v>
          </cell>
          <cell r="E21"/>
          <cell r="F21">
            <v>340131</v>
          </cell>
          <cell r="G21"/>
          <cell r="H21">
            <v>131508</v>
          </cell>
          <cell r="I21"/>
          <cell r="J21">
            <v>0.58786000000000005</v>
          </cell>
          <cell r="K21">
            <v>0</v>
          </cell>
          <cell r="L21">
            <v>3.7332899999999993</v>
          </cell>
          <cell r="M21"/>
          <cell r="N21">
            <v>3.7332899999999993</v>
          </cell>
          <cell r="O21">
            <v>3.7332900000000002E-2</v>
          </cell>
        </row>
        <row r="22">
          <cell r="A22" t="str">
            <v>0107500402600</v>
          </cell>
          <cell r="B22" t="str">
            <v>GRIGGSVILLE-PERRY C U SCH DIST 4</v>
          </cell>
          <cell r="C22">
            <v>4.1214300000000001</v>
          </cell>
          <cell r="D22">
            <v>52428883</v>
          </cell>
          <cell r="E22"/>
          <cell r="F22">
            <v>390986</v>
          </cell>
          <cell r="G22"/>
          <cell r="H22">
            <v>333031.22000000003</v>
          </cell>
          <cell r="I22"/>
          <cell r="J22">
            <v>0.11053</v>
          </cell>
          <cell r="K22">
            <v>0</v>
          </cell>
          <cell r="L22">
            <v>4.0109000000000004</v>
          </cell>
          <cell r="M22"/>
          <cell r="N22">
            <v>4.0109000000000004</v>
          </cell>
          <cell r="O22">
            <v>4.0108999999999999E-2</v>
          </cell>
        </row>
        <row r="23">
          <cell r="A23" t="str">
            <v>0107501002600</v>
          </cell>
          <cell r="B23" t="str">
            <v>PIKELAND C U SCH DIST 10</v>
          </cell>
          <cell r="C23">
            <v>3.4429499999999997</v>
          </cell>
          <cell r="D23">
            <v>144835380</v>
          </cell>
          <cell r="E23"/>
          <cell r="F23">
            <v>909041</v>
          </cell>
          <cell r="G23"/>
          <cell r="H23">
            <v>710768.71</v>
          </cell>
          <cell r="I23"/>
          <cell r="J23">
            <v>0.13689000000000001</v>
          </cell>
          <cell r="K23">
            <v>0</v>
          </cell>
          <cell r="L23">
            <v>3.3060599999999996</v>
          </cell>
          <cell r="M23"/>
          <cell r="N23">
            <v>3.3060599999999996</v>
          </cell>
          <cell r="O23">
            <v>3.3060600000000002E-2</v>
          </cell>
        </row>
        <row r="24">
          <cell r="A24" t="str">
            <v>0107501202600</v>
          </cell>
          <cell r="B24" t="str">
            <v>WESTERN CUSD 12</v>
          </cell>
          <cell r="C24">
            <v>4.2435900000000002</v>
          </cell>
          <cell r="D24">
            <v>70411979</v>
          </cell>
          <cell r="E24"/>
          <cell r="F24">
            <v>302085</v>
          </cell>
          <cell r="G24"/>
          <cell r="H24">
            <v>291420.5</v>
          </cell>
          <cell r="I24"/>
          <cell r="J24">
            <v>1.5140000000000001E-2</v>
          </cell>
          <cell r="K24">
            <v>0</v>
          </cell>
          <cell r="L24">
            <v>4.2284500000000005</v>
          </cell>
          <cell r="M24"/>
          <cell r="N24">
            <v>4.2284500000000005</v>
          </cell>
          <cell r="O24">
            <v>4.2284500000000003E-2</v>
          </cell>
        </row>
        <row r="25">
          <cell r="A25" t="str">
            <v>0108600102600</v>
          </cell>
          <cell r="B25" t="str">
            <v>WINCHESTER C U SCH DIST 1</v>
          </cell>
          <cell r="C25">
            <v>3.4386099999999997</v>
          </cell>
          <cell r="D25">
            <v>68099412</v>
          </cell>
          <cell r="E25"/>
          <cell r="F25">
            <v>267111</v>
          </cell>
          <cell r="G25"/>
          <cell r="H25">
            <v>208505.9</v>
          </cell>
          <cell r="I25"/>
          <cell r="J25">
            <v>8.6050000000000001E-2</v>
          </cell>
          <cell r="K25">
            <v>0</v>
          </cell>
          <cell r="L25">
            <v>3.3525599999999995</v>
          </cell>
          <cell r="M25"/>
          <cell r="N25">
            <v>3.3525599999999995</v>
          </cell>
          <cell r="O25">
            <v>3.3525600000000003E-2</v>
          </cell>
        </row>
        <row r="26">
          <cell r="A26" t="str">
            <v>0108600202600</v>
          </cell>
          <cell r="B26" t="str">
            <v>SCOTT-MORGAN C U SCHOOL DIST 2</v>
          </cell>
          <cell r="C26">
            <v>4.5136399999999997</v>
          </cell>
          <cell r="D26">
            <v>28049067</v>
          </cell>
          <cell r="E26"/>
          <cell r="F26">
            <v>208254</v>
          </cell>
          <cell r="G26"/>
          <cell r="H26">
            <v>123087.44</v>
          </cell>
          <cell r="I26"/>
          <cell r="J26">
            <v>0.30363000000000001</v>
          </cell>
          <cell r="K26">
            <v>0</v>
          </cell>
          <cell r="L26">
            <v>4.2100099999999996</v>
          </cell>
          <cell r="M26"/>
          <cell r="N26">
            <v>4.2100099999999996</v>
          </cell>
          <cell r="O26">
            <v>4.2100100000000001E-2</v>
          </cell>
        </row>
        <row r="27">
          <cell r="A27" t="str">
            <v>0300300102600</v>
          </cell>
          <cell r="B27" t="str">
            <v>MULBERRY GROVE C U SCH DIST 1</v>
          </cell>
          <cell r="C27">
            <v>3.57104</v>
          </cell>
          <cell r="D27">
            <v>43491630</v>
          </cell>
          <cell r="E27"/>
          <cell r="F27">
            <v>650050</v>
          </cell>
          <cell r="G27"/>
          <cell r="H27">
            <v>158880.01999999999</v>
          </cell>
          <cell r="I27"/>
          <cell r="J27">
            <v>1.12934</v>
          </cell>
          <cell r="K27">
            <v>0</v>
          </cell>
          <cell r="L27">
            <v>2.4417</v>
          </cell>
          <cell r="M27"/>
          <cell r="N27">
            <v>2.4417</v>
          </cell>
          <cell r="O27">
            <v>2.4417000000000001E-2</v>
          </cell>
        </row>
        <row r="28">
          <cell r="A28" t="str">
            <v>0300300202600</v>
          </cell>
          <cell r="B28" t="str">
            <v>BOND CO C U SCHOOL DIST 2</v>
          </cell>
          <cell r="C28">
            <v>4.0784899999999995</v>
          </cell>
          <cell r="D28">
            <v>204656256</v>
          </cell>
          <cell r="E28"/>
          <cell r="F28">
            <v>1072299</v>
          </cell>
          <cell r="G28"/>
          <cell r="H28">
            <v>493972.88</v>
          </cell>
          <cell r="I28"/>
          <cell r="J28">
            <v>0.28258</v>
          </cell>
          <cell r="K28">
            <v>0</v>
          </cell>
          <cell r="L28">
            <v>3.7959099999999997</v>
          </cell>
          <cell r="M28"/>
          <cell r="N28">
            <v>3.7959099999999997</v>
          </cell>
          <cell r="O28">
            <v>3.7959100000000003E-2</v>
          </cell>
        </row>
        <row r="29">
          <cell r="A29" t="str">
            <v>0301100102600</v>
          </cell>
          <cell r="B29" t="str">
            <v>MORRISONVILLE C U SCH DIST 1</v>
          </cell>
          <cell r="C29">
            <v>4.3912300000000002</v>
          </cell>
          <cell r="D29">
            <v>55310762</v>
          </cell>
          <cell r="E29"/>
          <cell r="F29">
            <v>159506</v>
          </cell>
          <cell r="G29"/>
          <cell r="H29">
            <v>143984.16</v>
          </cell>
          <cell r="I29"/>
          <cell r="J29">
            <v>2.8060000000000002E-2</v>
          </cell>
          <cell r="K29">
            <v>0</v>
          </cell>
          <cell r="L29">
            <v>4.3631700000000002</v>
          </cell>
          <cell r="M29"/>
          <cell r="N29">
            <v>4.3631700000000002</v>
          </cell>
          <cell r="O29">
            <v>4.3631700000000002E-2</v>
          </cell>
        </row>
        <row r="30">
          <cell r="A30" t="str">
            <v>0301100302600</v>
          </cell>
          <cell r="B30" t="str">
            <v>TAYLORVILLE C U SCH DIST 3</v>
          </cell>
          <cell r="C30">
            <v>3.86782</v>
          </cell>
          <cell r="D30">
            <v>334092885</v>
          </cell>
          <cell r="E30"/>
          <cell r="F30">
            <v>1787126</v>
          </cell>
          <cell r="G30"/>
          <cell r="H30">
            <v>1072693.78</v>
          </cell>
          <cell r="I30"/>
          <cell r="J30">
            <v>0.21384</v>
          </cell>
          <cell r="K30">
            <v>0</v>
          </cell>
          <cell r="L30">
            <v>3.6539800000000002</v>
          </cell>
          <cell r="M30"/>
          <cell r="N30">
            <v>3.6539800000000002</v>
          </cell>
          <cell r="O30">
            <v>3.6539799999999997E-2</v>
          </cell>
        </row>
        <row r="31">
          <cell r="A31" t="str">
            <v>0301100402600</v>
          </cell>
          <cell r="B31" t="str">
            <v>EDINBURG C U SCH DIST 4</v>
          </cell>
          <cell r="C31">
            <v>3.6854100000000001</v>
          </cell>
          <cell r="D31">
            <v>53261627</v>
          </cell>
          <cell r="E31"/>
          <cell r="F31">
            <v>149516</v>
          </cell>
          <cell r="G31"/>
          <cell r="H31">
            <v>67065.19</v>
          </cell>
          <cell r="I31"/>
          <cell r="J31">
            <v>0.15479999999999999</v>
          </cell>
          <cell r="K31">
            <v>0</v>
          </cell>
          <cell r="L31">
            <v>3.5306100000000002</v>
          </cell>
          <cell r="M31"/>
          <cell r="N31">
            <v>3.5306100000000002</v>
          </cell>
          <cell r="O31">
            <v>3.53061E-2</v>
          </cell>
        </row>
        <row r="32">
          <cell r="A32" t="str">
            <v>0301100802600</v>
          </cell>
          <cell r="B32" t="str">
            <v>PANA COMM UNIT SCHOOL DIST 8</v>
          </cell>
          <cell r="C32">
            <v>4.4022300000000003</v>
          </cell>
          <cell r="D32">
            <v>130329544</v>
          </cell>
          <cell r="E32"/>
          <cell r="F32">
            <v>1069731</v>
          </cell>
          <cell r="G32"/>
          <cell r="H32">
            <v>364973.62</v>
          </cell>
          <cell r="I32"/>
          <cell r="J32">
            <v>0.54074999999999995</v>
          </cell>
          <cell r="K32">
            <v>0</v>
          </cell>
          <cell r="L32">
            <v>3.8614800000000002</v>
          </cell>
          <cell r="M32"/>
          <cell r="N32">
            <v>3.8614800000000002</v>
          </cell>
          <cell r="O32">
            <v>3.8614799999999998E-2</v>
          </cell>
        </row>
        <row r="33">
          <cell r="A33" t="str">
            <v>0301101402400</v>
          </cell>
          <cell r="B33" t="str">
            <v>SOUTH FORK SCHOOL DISTRICT 14</v>
          </cell>
          <cell r="C33">
            <v>4.0911400000000002</v>
          </cell>
          <cell r="D33">
            <v>21136041</v>
          </cell>
          <cell r="E33"/>
          <cell r="F33">
            <v>102571</v>
          </cell>
          <cell r="G33"/>
          <cell r="H33">
            <v>58816.06</v>
          </cell>
          <cell r="I33"/>
          <cell r="J33">
            <v>0.20701</v>
          </cell>
          <cell r="K33">
            <v>0</v>
          </cell>
          <cell r="L33">
            <v>3.8841300000000003</v>
          </cell>
          <cell r="M33"/>
          <cell r="N33">
            <v>3.8841300000000003</v>
          </cell>
          <cell r="O33">
            <v>3.8841300000000002E-2</v>
          </cell>
        </row>
        <row r="34">
          <cell r="A34" t="str">
            <v>0302501002600</v>
          </cell>
          <cell r="B34" t="str">
            <v>ALTAMONT COMM UNIT SCH DIST 10</v>
          </cell>
          <cell r="C34">
            <v>3.2906899999999997</v>
          </cell>
          <cell r="D34">
            <v>93643228</v>
          </cell>
          <cell r="E34"/>
          <cell r="F34">
            <v>487193</v>
          </cell>
          <cell r="G34"/>
          <cell r="H34">
            <v>240422.64</v>
          </cell>
          <cell r="I34"/>
          <cell r="J34">
            <v>0.26351999999999998</v>
          </cell>
          <cell r="K34">
            <v>0</v>
          </cell>
          <cell r="L34">
            <v>3.0271699999999999</v>
          </cell>
          <cell r="M34"/>
          <cell r="N34">
            <v>3.0271699999999999</v>
          </cell>
          <cell r="O34">
            <v>3.0271699999999999E-2</v>
          </cell>
        </row>
        <row r="35">
          <cell r="A35" t="str">
            <v>0302502002600</v>
          </cell>
          <cell r="B35" t="str">
            <v>BEECHER CITY C U SCHOOL DIST 20</v>
          </cell>
          <cell r="C35">
            <v>3.4998999999999998</v>
          </cell>
          <cell r="D35">
            <v>78247533</v>
          </cell>
          <cell r="E35"/>
          <cell r="F35">
            <v>380257</v>
          </cell>
          <cell r="G35"/>
          <cell r="H35">
            <v>171235.28</v>
          </cell>
          <cell r="I35"/>
          <cell r="J35">
            <v>0.26712000000000002</v>
          </cell>
          <cell r="K35">
            <v>0</v>
          </cell>
          <cell r="L35">
            <v>3.23278</v>
          </cell>
          <cell r="M35"/>
          <cell r="N35">
            <v>3.23278</v>
          </cell>
          <cell r="O35">
            <v>3.2327799999999997E-2</v>
          </cell>
        </row>
        <row r="36">
          <cell r="A36" t="str">
            <v>0302503002600</v>
          </cell>
          <cell r="B36" t="str">
            <v>DIETERICH COMM UNIT SCH DIST 30</v>
          </cell>
          <cell r="C36">
            <v>3.2741400000000001</v>
          </cell>
          <cell r="D36">
            <v>53829917</v>
          </cell>
          <cell r="E36"/>
          <cell r="F36">
            <v>459605</v>
          </cell>
          <cell r="G36"/>
          <cell r="H36">
            <v>331846.70999999996</v>
          </cell>
          <cell r="I36"/>
          <cell r="J36">
            <v>0.23733000000000001</v>
          </cell>
          <cell r="K36">
            <v>0</v>
          </cell>
          <cell r="L36">
            <v>3.03681</v>
          </cell>
          <cell r="M36"/>
          <cell r="N36">
            <v>3.03681</v>
          </cell>
          <cell r="O36">
            <v>3.0368099999999999E-2</v>
          </cell>
        </row>
        <row r="37">
          <cell r="A37" t="str">
            <v>0302504002600</v>
          </cell>
          <cell r="B37" t="str">
            <v>EFFINGHAM COMM UNIT SCH DIST 40</v>
          </cell>
          <cell r="C37">
            <v>3.21591</v>
          </cell>
          <cell r="D37">
            <v>501934591</v>
          </cell>
          <cell r="E37"/>
          <cell r="F37">
            <v>2069122</v>
          </cell>
          <cell r="G37"/>
          <cell r="H37">
            <v>1013753.77</v>
          </cell>
          <cell r="I37"/>
          <cell r="J37">
            <v>0.21026</v>
          </cell>
          <cell r="K37">
            <v>0</v>
          </cell>
          <cell r="L37">
            <v>3.0056500000000002</v>
          </cell>
          <cell r="M37"/>
          <cell r="N37">
            <v>3.0056500000000002</v>
          </cell>
          <cell r="O37">
            <v>3.00565E-2</v>
          </cell>
        </row>
        <row r="38">
          <cell r="A38" t="str">
            <v>0302505002600</v>
          </cell>
          <cell r="B38" t="str">
            <v>TEUTOPOLIS C U SCHOOL DIST 50</v>
          </cell>
          <cell r="C38">
            <v>3.1934400000000003</v>
          </cell>
          <cell r="D38">
            <v>169934750</v>
          </cell>
          <cell r="E38"/>
          <cell r="F38">
            <v>498584</v>
          </cell>
          <cell r="G38"/>
          <cell r="H38">
            <v>310525.71999999997</v>
          </cell>
          <cell r="I38"/>
          <cell r="J38">
            <v>0.11065999999999999</v>
          </cell>
          <cell r="K38">
            <v>0</v>
          </cell>
          <cell r="L38">
            <v>3.0827800000000001</v>
          </cell>
          <cell r="M38"/>
          <cell r="N38">
            <v>3.0827800000000001</v>
          </cell>
          <cell r="O38">
            <v>3.0827799999999999E-2</v>
          </cell>
        </row>
        <row r="39">
          <cell r="A39" t="str">
            <v>0302620102600</v>
          </cell>
          <cell r="B39" t="str">
            <v>BROWNSTOWN C U SCH DIST 201</v>
          </cell>
          <cell r="C39">
            <v>3.6649200000000004</v>
          </cell>
          <cell r="D39">
            <v>28071253</v>
          </cell>
          <cell r="E39"/>
          <cell r="F39">
            <v>366503</v>
          </cell>
          <cell r="G39"/>
          <cell r="H39">
            <v>180353.28999999998</v>
          </cell>
          <cell r="I39"/>
          <cell r="J39">
            <v>0.66313</v>
          </cell>
          <cell r="K39">
            <v>0</v>
          </cell>
          <cell r="L39">
            <v>3.0017900000000006</v>
          </cell>
          <cell r="M39"/>
          <cell r="N39">
            <v>3.0017900000000006</v>
          </cell>
          <cell r="O39">
            <v>3.00179E-2</v>
          </cell>
        </row>
        <row r="40">
          <cell r="A40" t="str">
            <v>0302620202600</v>
          </cell>
          <cell r="B40" t="str">
            <v>ST ELMO C U SCHOOL DIST 202</v>
          </cell>
          <cell r="C40">
            <v>3.5349300000000001</v>
          </cell>
          <cell r="D40">
            <v>38007761</v>
          </cell>
          <cell r="E40"/>
          <cell r="F40">
            <v>386641</v>
          </cell>
          <cell r="G40"/>
          <cell r="H40">
            <v>234714.18</v>
          </cell>
          <cell r="I40"/>
          <cell r="J40">
            <v>0.39972000000000002</v>
          </cell>
          <cell r="K40">
            <v>0</v>
          </cell>
          <cell r="L40">
            <v>3.1352100000000003</v>
          </cell>
          <cell r="M40"/>
          <cell r="N40">
            <v>3.1352100000000003</v>
          </cell>
          <cell r="O40">
            <v>3.1352100000000001E-2</v>
          </cell>
        </row>
        <row r="41">
          <cell r="A41" t="str">
            <v>0302620302600</v>
          </cell>
          <cell r="B41" t="str">
            <v>VANDALIA C U SCH DIST 203</v>
          </cell>
          <cell r="C41">
            <v>3.4681900000000003</v>
          </cell>
          <cell r="D41">
            <v>137963518</v>
          </cell>
          <cell r="E41"/>
          <cell r="F41">
            <v>926714</v>
          </cell>
          <cell r="G41"/>
          <cell r="H41">
            <v>469386.82</v>
          </cell>
          <cell r="I41"/>
          <cell r="J41">
            <v>0.33148</v>
          </cell>
          <cell r="K41">
            <v>0</v>
          </cell>
          <cell r="L41">
            <v>3.1367100000000003</v>
          </cell>
          <cell r="M41"/>
          <cell r="N41">
            <v>3.1367100000000003</v>
          </cell>
          <cell r="O41">
            <v>3.1367100000000002E-2</v>
          </cell>
        </row>
        <row r="42">
          <cell r="A42" t="str">
            <v>0302620402600</v>
          </cell>
          <cell r="B42" t="str">
            <v>RAMSEY COMM UNIT SCH DIST 204</v>
          </cell>
          <cell r="C42">
            <v>3.3951000000000002</v>
          </cell>
          <cell r="D42">
            <v>36377243</v>
          </cell>
          <cell r="E42"/>
          <cell r="F42">
            <v>382757</v>
          </cell>
          <cell r="G42"/>
          <cell r="H42">
            <v>228527.48</v>
          </cell>
          <cell r="I42"/>
          <cell r="J42">
            <v>0.42397000000000001</v>
          </cell>
          <cell r="K42">
            <v>0</v>
          </cell>
          <cell r="L42">
            <v>2.97113</v>
          </cell>
          <cell r="M42"/>
          <cell r="N42">
            <v>2.97113</v>
          </cell>
          <cell r="O42">
            <v>2.97113E-2</v>
          </cell>
        </row>
        <row r="43">
          <cell r="A43" t="str">
            <v>0306800202600</v>
          </cell>
          <cell r="B43" t="str">
            <v>PANHANDLE COMM UNIT SCH DIST 2</v>
          </cell>
          <cell r="C43">
            <v>4.49512</v>
          </cell>
          <cell r="D43">
            <v>91241455</v>
          </cell>
          <cell r="E43"/>
          <cell r="F43">
            <v>390651</v>
          </cell>
          <cell r="G43"/>
          <cell r="H43">
            <v>271024.77</v>
          </cell>
          <cell r="I43"/>
          <cell r="J43">
            <v>0.13109999999999999</v>
          </cell>
          <cell r="K43">
            <v>0</v>
          </cell>
          <cell r="L43">
            <v>4.36402</v>
          </cell>
          <cell r="M43"/>
          <cell r="N43">
            <v>4.36402</v>
          </cell>
          <cell r="O43">
            <v>4.3640199999999997E-2</v>
          </cell>
        </row>
        <row r="44">
          <cell r="A44" t="str">
            <v>0306800302600</v>
          </cell>
          <cell r="B44" t="str">
            <v>HILLSBORO COMM UNIT SCH DIST 3</v>
          </cell>
          <cell r="C44">
            <v>4.1676099999999998</v>
          </cell>
          <cell r="D44">
            <v>174724458</v>
          </cell>
          <cell r="E44"/>
          <cell r="F44">
            <v>1777027</v>
          </cell>
          <cell r="G44"/>
          <cell r="H44">
            <v>487678.94999999995</v>
          </cell>
          <cell r="I44"/>
          <cell r="J44">
            <v>0.73792999999999997</v>
          </cell>
          <cell r="K44">
            <v>0</v>
          </cell>
          <cell r="L44">
            <v>3.4296799999999998</v>
          </cell>
          <cell r="M44"/>
          <cell r="N44">
            <v>3.4296799999999998</v>
          </cell>
          <cell r="O44">
            <v>3.4296800000000002E-2</v>
          </cell>
        </row>
        <row r="45">
          <cell r="A45" t="str">
            <v>0306801202600</v>
          </cell>
          <cell r="B45" t="str">
            <v>LITCHFIELD C U SCHOOL DIST 12</v>
          </cell>
          <cell r="C45">
            <v>3.8246199999999999</v>
          </cell>
          <cell r="D45">
            <v>158795382</v>
          </cell>
          <cell r="E45"/>
          <cell r="F45">
            <v>659476</v>
          </cell>
          <cell r="G45"/>
          <cell r="H45">
            <v>504646.94999999995</v>
          </cell>
          <cell r="I45"/>
          <cell r="J45">
            <v>9.7500000000000003E-2</v>
          </cell>
          <cell r="K45">
            <v>0</v>
          </cell>
          <cell r="L45">
            <v>3.7271199999999998</v>
          </cell>
          <cell r="M45"/>
          <cell r="N45">
            <v>3.7271199999999998</v>
          </cell>
          <cell r="O45">
            <v>3.7271199999999997E-2</v>
          </cell>
        </row>
        <row r="46">
          <cell r="A46" t="str">
            <v>0306802202600</v>
          </cell>
          <cell r="B46" t="str">
            <v>NOKOMIS COMM UNIT SCH DIST 22</v>
          </cell>
          <cell r="C46">
            <v>3.8207199999999997</v>
          </cell>
          <cell r="D46">
            <v>71156946</v>
          </cell>
          <cell r="E46"/>
          <cell r="F46">
            <v>394164</v>
          </cell>
          <cell r="G46"/>
          <cell r="H46">
            <v>210009.41</v>
          </cell>
          <cell r="I46"/>
          <cell r="J46">
            <v>0.25879999999999997</v>
          </cell>
          <cell r="K46">
            <v>0</v>
          </cell>
          <cell r="L46">
            <v>3.5619199999999998</v>
          </cell>
          <cell r="M46"/>
          <cell r="N46">
            <v>3.5619199999999998</v>
          </cell>
          <cell r="O46">
            <v>3.5619199999999997E-2</v>
          </cell>
        </row>
        <row r="47">
          <cell r="A47" t="str">
            <v>0400410002600</v>
          </cell>
          <cell r="B47" t="str">
            <v>BELVIDERE C U SCH DIST 100</v>
          </cell>
          <cell r="C47">
            <v>4.9306200000000002</v>
          </cell>
          <cell r="D47">
            <v>995415690</v>
          </cell>
          <cell r="E47"/>
          <cell r="F47">
            <v>7610061</v>
          </cell>
          <cell r="G47"/>
          <cell r="H47">
            <v>5035108</v>
          </cell>
          <cell r="I47"/>
          <cell r="J47">
            <v>0.25868000000000002</v>
          </cell>
          <cell r="K47">
            <v>0</v>
          </cell>
          <cell r="L47">
            <v>4.6719400000000002</v>
          </cell>
          <cell r="M47"/>
          <cell r="N47">
            <v>4.6719400000000002</v>
          </cell>
          <cell r="O47">
            <v>4.6719400000000001E-2</v>
          </cell>
        </row>
        <row r="48">
          <cell r="A48" t="str">
            <v>0400420002600</v>
          </cell>
          <cell r="B48" t="str">
            <v>NORTH BOONE C U SCH DIST 200</v>
          </cell>
          <cell r="C48">
            <v>5.4281300000000003</v>
          </cell>
          <cell r="D48">
            <v>183297469</v>
          </cell>
          <cell r="E48"/>
          <cell r="F48">
            <v>1544479</v>
          </cell>
          <cell r="G48"/>
          <cell r="H48">
            <v>1031343.18</v>
          </cell>
          <cell r="I48"/>
          <cell r="J48">
            <v>0.27994000000000002</v>
          </cell>
          <cell r="K48">
            <v>0</v>
          </cell>
          <cell r="L48">
            <v>5.1481900000000005</v>
          </cell>
          <cell r="M48"/>
          <cell r="N48">
            <v>5.1481900000000005</v>
          </cell>
          <cell r="O48">
            <v>5.1481899999999997E-2</v>
          </cell>
        </row>
        <row r="49">
          <cell r="A49" t="str">
            <v>0410112202200</v>
          </cell>
          <cell r="B49" t="str">
            <v>HARLEM UNIT DIST 122</v>
          </cell>
          <cell r="C49">
            <v>6.5472999999999999</v>
          </cell>
          <cell r="D49">
            <v>712349829</v>
          </cell>
          <cell r="E49"/>
          <cell r="F49">
            <v>6539257</v>
          </cell>
          <cell r="G49"/>
          <cell r="H49">
            <v>3782207.8899999997</v>
          </cell>
          <cell r="I49"/>
          <cell r="J49">
            <v>0.38702999999999999</v>
          </cell>
          <cell r="K49">
            <v>0</v>
          </cell>
          <cell r="L49">
            <v>6.1602699999999997</v>
          </cell>
          <cell r="M49"/>
          <cell r="N49">
            <v>6.1602699999999997</v>
          </cell>
          <cell r="O49">
            <v>6.1602700000000003E-2</v>
          </cell>
        </row>
        <row r="50">
          <cell r="A50" t="str">
            <v>0410113100400</v>
          </cell>
          <cell r="B50" t="str">
            <v>KINNIKINNICK C C SCH DIST 131</v>
          </cell>
          <cell r="C50">
            <v>3.7831000000000001</v>
          </cell>
          <cell r="D50">
            <v>357548606</v>
          </cell>
          <cell r="E50"/>
          <cell r="F50">
            <v>1013953</v>
          </cell>
          <cell r="G50"/>
          <cell r="H50">
            <v>603104.35</v>
          </cell>
          <cell r="I50"/>
          <cell r="J50">
            <v>0.1149</v>
          </cell>
          <cell r="K50">
            <v>0</v>
          </cell>
          <cell r="L50">
            <v>3.6682000000000001</v>
          </cell>
          <cell r="M50"/>
          <cell r="N50">
            <v>3.6682000000000001</v>
          </cell>
          <cell r="O50">
            <v>3.6681999999999999E-2</v>
          </cell>
        </row>
        <row r="51">
          <cell r="A51" t="str">
            <v>0410113300400</v>
          </cell>
          <cell r="B51" t="str">
            <v>PRAIRIE HILL C C SCH DIST 133</v>
          </cell>
          <cell r="C51">
            <v>3.0146000000000002</v>
          </cell>
          <cell r="D51">
            <v>147259682</v>
          </cell>
          <cell r="E51"/>
          <cell r="F51">
            <v>311453</v>
          </cell>
          <cell r="G51"/>
          <cell r="H51">
            <v>202963</v>
          </cell>
          <cell r="I51"/>
          <cell r="J51">
            <v>7.3669999999999999E-2</v>
          </cell>
          <cell r="K51">
            <v>0</v>
          </cell>
          <cell r="L51">
            <v>2.9409300000000003</v>
          </cell>
          <cell r="M51"/>
          <cell r="N51">
            <v>2.9409300000000003</v>
          </cell>
          <cell r="O51">
            <v>2.9409299999999999E-2</v>
          </cell>
        </row>
        <row r="52">
          <cell r="A52" t="str">
            <v>0410113400400</v>
          </cell>
          <cell r="B52" t="str">
            <v>SHIRLAND C C SCHOOL DIST 134</v>
          </cell>
          <cell r="C52">
            <v>3.6736</v>
          </cell>
          <cell r="D52">
            <v>36036613</v>
          </cell>
          <cell r="E52"/>
          <cell r="F52">
            <v>64551</v>
          </cell>
          <cell r="G52"/>
          <cell r="H52">
            <v>29992.880000000001</v>
          </cell>
          <cell r="I52"/>
          <cell r="J52">
            <v>9.5890000000000003E-2</v>
          </cell>
          <cell r="K52">
            <v>0</v>
          </cell>
          <cell r="L52">
            <v>3.5777100000000002</v>
          </cell>
          <cell r="M52"/>
          <cell r="N52">
            <v>3.5777100000000002</v>
          </cell>
          <cell r="O52">
            <v>3.5777099999999999E-2</v>
          </cell>
        </row>
        <row r="53">
          <cell r="A53" t="str">
            <v>0410114000400</v>
          </cell>
          <cell r="B53" t="str">
            <v>ROCKTON SCH DIST 140</v>
          </cell>
          <cell r="C53">
            <v>3.3593000000000002</v>
          </cell>
          <cell r="D53">
            <v>268271312</v>
          </cell>
          <cell r="E53"/>
          <cell r="F53">
            <v>1006673</v>
          </cell>
          <cell r="G53"/>
          <cell r="H53">
            <v>653560.14</v>
          </cell>
          <cell r="I53"/>
          <cell r="J53">
            <v>0.13161999999999999</v>
          </cell>
          <cell r="K53">
            <v>0</v>
          </cell>
          <cell r="L53">
            <v>3.2276800000000003</v>
          </cell>
          <cell r="M53"/>
          <cell r="N53">
            <v>3.2276800000000003</v>
          </cell>
          <cell r="O53">
            <v>3.2276800000000001E-2</v>
          </cell>
        </row>
        <row r="54">
          <cell r="A54" t="str">
            <v>0410120502500</v>
          </cell>
          <cell r="B54" t="str">
            <v>ROCKFORD SCHOOL DIST 205</v>
          </cell>
          <cell r="C54">
            <v>5.7002999999999995</v>
          </cell>
          <cell r="D54">
            <v>2504887140</v>
          </cell>
          <cell r="E54"/>
          <cell r="F54">
            <v>25359654</v>
          </cell>
          <cell r="G54"/>
          <cell r="H54">
            <v>15912415.130000001</v>
          </cell>
          <cell r="I54"/>
          <cell r="J54">
            <v>0.37714999999999999</v>
          </cell>
          <cell r="K54">
            <v>0</v>
          </cell>
          <cell r="L54">
            <v>5.3231499999999992</v>
          </cell>
          <cell r="M54"/>
          <cell r="N54">
            <v>5.3231499999999992</v>
          </cell>
          <cell r="O54">
            <v>5.3231500000000001E-2</v>
          </cell>
        </row>
        <row r="55">
          <cell r="A55" t="str">
            <v>0410120701600</v>
          </cell>
          <cell r="B55" t="str">
            <v>HONONEGAH COMM H S DIST 207</v>
          </cell>
          <cell r="C55">
            <v>2.2683</v>
          </cell>
          <cell r="D55">
            <v>808682838</v>
          </cell>
          <cell r="E55"/>
          <cell r="F55">
            <v>1373790</v>
          </cell>
          <cell r="G55"/>
          <cell r="H55">
            <v>494589</v>
          </cell>
          <cell r="I55"/>
          <cell r="J55">
            <v>0.10872</v>
          </cell>
          <cell r="K55">
            <v>0</v>
          </cell>
          <cell r="L55">
            <v>2.1595800000000001</v>
          </cell>
          <cell r="M55"/>
          <cell r="N55">
            <v>2.1595800000000001</v>
          </cell>
          <cell r="O55">
            <v>2.1595799999999998E-2</v>
          </cell>
        </row>
        <row r="56">
          <cell r="A56" t="str">
            <v>0410132002600</v>
          </cell>
          <cell r="B56" t="str">
            <v>SOUTH BELOIT C U SCH DIST 320</v>
          </cell>
          <cell r="C56">
            <v>4.7990999999999993</v>
          </cell>
          <cell r="D56">
            <v>85594753</v>
          </cell>
          <cell r="E56"/>
          <cell r="F56">
            <v>541146</v>
          </cell>
          <cell r="G56"/>
          <cell r="H56">
            <v>239636.11000000002</v>
          </cell>
          <cell r="I56"/>
          <cell r="J56">
            <v>0.35225000000000001</v>
          </cell>
          <cell r="K56">
            <v>0</v>
          </cell>
          <cell r="L56">
            <v>4.4468499999999995</v>
          </cell>
          <cell r="M56"/>
          <cell r="N56">
            <v>4.4468499999999995</v>
          </cell>
          <cell r="O56">
            <v>4.4468500000000001E-2</v>
          </cell>
        </row>
        <row r="57">
          <cell r="A57" t="str">
            <v>0410132102600</v>
          </cell>
          <cell r="B57" t="str">
            <v>PECATONICA C U SCH DIST 321</v>
          </cell>
          <cell r="C57">
            <v>5.5124000000000004</v>
          </cell>
          <cell r="D57">
            <v>109520013</v>
          </cell>
          <cell r="E57"/>
          <cell r="F57">
            <v>1809942</v>
          </cell>
          <cell r="G57"/>
          <cell r="H57">
            <v>329295.18</v>
          </cell>
          <cell r="I57"/>
          <cell r="J57">
            <v>1.3519399999999999</v>
          </cell>
          <cell r="K57">
            <v>0</v>
          </cell>
          <cell r="L57">
            <v>4.1604600000000005</v>
          </cell>
          <cell r="M57"/>
          <cell r="N57">
            <v>4.1604600000000005</v>
          </cell>
          <cell r="O57">
            <v>4.1604599999999999E-2</v>
          </cell>
        </row>
        <row r="58">
          <cell r="A58" t="str">
            <v>0410132202600</v>
          </cell>
          <cell r="B58" t="str">
            <v>DURAND C U SCH DIST 322</v>
          </cell>
          <cell r="C58">
            <v>6.4808000000000003</v>
          </cell>
          <cell r="D58">
            <v>92137497</v>
          </cell>
          <cell r="E58"/>
          <cell r="F58">
            <v>650159</v>
          </cell>
          <cell r="G58"/>
          <cell r="H58">
            <v>244543.87999999998</v>
          </cell>
          <cell r="I58"/>
          <cell r="J58">
            <v>0.44022</v>
          </cell>
          <cell r="K58">
            <v>0</v>
          </cell>
          <cell r="L58">
            <v>6.0405800000000003</v>
          </cell>
          <cell r="M58"/>
          <cell r="N58">
            <v>6.0405800000000003</v>
          </cell>
          <cell r="O58">
            <v>6.0405800000000003E-2</v>
          </cell>
        </row>
        <row r="59">
          <cell r="A59" t="str">
            <v>0410132302600</v>
          </cell>
          <cell r="B59" t="str">
            <v>WINNEBAGO C U SCH DIST 323</v>
          </cell>
          <cell r="C59">
            <v>5.8664000000000005</v>
          </cell>
          <cell r="D59">
            <v>188147666</v>
          </cell>
          <cell r="E59"/>
          <cell r="F59">
            <v>584945</v>
          </cell>
          <cell r="G59"/>
          <cell r="H59">
            <v>878073.26</v>
          </cell>
          <cell r="I59"/>
          <cell r="J59">
            <v>-0.15579999999999999</v>
          </cell>
          <cell r="K59">
            <v>1</v>
          </cell>
          <cell r="L59">
            <v>6.0222000000000007</v>
          </cell>
          <cell r="M59"/>
          <cell r="N59">
            <v>5.8664000000000005</v>
          </cell>
          <cell r="O59">
            <v>5.8664000000000001E-2</v>
          </cell>
        </row>
        <row r="60">
          <cell r="A60" t="str">
            <v>0501601500400</v>
          </cell>
          <cell r="B60" t="str">
            <v>PALATINE C C SCHOOL DIST 15</v>
          </cell>
          <cell r="C60">
            <v>3.7829000000000002</v>
          </cell>
          <cell r="D60">
            <v>3619746577</v>
          </cell>
          <cell r="E60"/>
          <cell r="F60">
            <v>8669911</v>
          </cell>
          <cell r="G60"/>
          <cell r="H60">
            <v>4827947.71</v>
          </cell>
          <cell r="I60"/>
          <cell r="J60">
            <v>0.10613</v>
          </cell>
          <cell r="K60">
            <v>0</v>
          </cell>
          <cell r="L60">
            <v>3.6767700000000003</v>
          </cell>
          <cell r="M60"/>
          <cell r="N60">
            <v>3.6767700000000003</v>
          </cell>
          <cell r="O60">
            <v>3.67677E-2</v>
          </cell>
        </row>
        <row r="61">
          <cell r="A61" t="str">
            <v>0501602100400</v>
          </cell>
          <cell r="B61" t="str">
            <v>WHEELING C C SCHOOL DIST 21</v>
          </cell>
          <cell r="C61">
            <v>4.8670999999999998</v>
          </cell>
          <cell r="D61">
            <v>2011037544</v>
          </cell>
          <cell r="E61"/>
          <cell r="F61">
            <v>5873400</v>
          </cell>
          <cell r="G61"/>
          <cell r="H61">
            <v>876063.61</v>
          </cell>
          <cell r="I61"/>
          <cell r="J61">
            <v>0.24848999999999999</v>
          </cell>
          <cell r="K61">
            <v>0</v>
          </cell>
          <cell r="L61">
            <v>4.6186099999999994</v>
          </cell>
          <cell r="M61"/>
          <cell r="N61">
            <v>4.6186099999999994</v>
          </cell>
          <cell r="O61">
            <v>4.6186100000000001E-2</v>
          </cell>
        </row>
        <row r="62">
          <cell r="A62" t="str">
            <v>0501602300200</v>
          </cell>
          <cell r="B62" t="str">
            <v>PROSPECT HEIGHTS SCHOOL DIST 23</v>
          </cell>
          <cell r="C62">
            <v>3.5693999999999999</v>
          </cell>
          <cell r="D62">
            <v>554709239</v>
          </cell>
          <cell r="E62"/>
          <cell r="F62">
            <v>1619539</v>
          </cell>
          <cell r="G62"/>
          <cell r="H62">
            <v>265582.66000000003</v>
          </cell>
          <cell r="I62"/>
          <cell r="J62">
            <v>0.24407999999999999</v>
          </cell>
          <cell r="K62">
            <v>0</v>
          </cell>
          <cell r="L62">
            <v>3.3253200000000001</v>
          </cell>
          <cell r="M62"/>
          <cell r="N62">
            <v>3.3253200000000001</v>
          </cell>
          <cell r="O62">
            <v>3.3253199999999997E-2</v>
          </cell>
        </row>
        <row r="63">
          <cell r="A63" t="str">
            <v>0501602500200</v>
          </cell>
          <cell r="B63" t="str">
            <v>ARLINGTON HEIGHTS SCH DIST 25</v>
          </cell>
          <cell r="C63">
            <v>3.4803999999999999</v>
          </cell>
          <cell r="D63">
            <v>1947586766</v>
          </cell>
          <cell r="E63"/>
          <cell r="F63">
            <v>2937265</v>
          </cell>
          <cell r="G63"/>
          <cell r="H63">
            <v>678530.48</v>
          </cell>
          <cell r="I63"/>
          <cell r="J63">
            <v>0.11597</v>
          </cell>
          <cell r="K63">
            <v>0</v>
          </cell>
          <cell r="L63">
            <v>3.36443</v>
          </cell>
          <cell r="M63"/>
          <cell r="N63">
            <v>3.36443</v>
          </cell>
          <cell r="O63">
            <v>3.3644300000000002E-2</v>
          </cell>
        </row>
        <row r="64">
          <cell r="A64" t="str">
            <v>0501602600200</v>
          </cell>
          <cell r="B64" t="str">
            <v>RIVER TRAILS SCHOOL DIST 26</v>
          </cell>
          <cell r="C64">
            <v>4.2965</v>
          </cell>
          <cell r="D64">
            <v>566995717</v>
          </cell>
          <cell r="E64"/>
          <cell r="F64">
            <v>978398</v>
          </cell>
          <cell r="G64"/>
          <cell r="H64">
            <v>169239.26</v>
          </cell>
          <cell r="I64"/>
          <cell r="J64">
            <v>0.14269999999999999</v>
          </cell>
          <cell r="K64">
            <v>0</v>
          </cell>
          <cell r="L64">
            <v>4.1538000000000004</v>
          </cell>
          <cell r="M64"/>
          <cell r="N64">
            <v>4.1538000000000004</v>
          </cell>
          <cell r="O64">
            <v>4.1537999999999999E-2</v>
          </cell>
        </row>
        <row r="65">
          <cell r="A65" t="str">
            <v>0501602700200</v>
          </cell>
          <cell r="B65" t="str">
            <v>NORTHBROOK ELEM SCHOOL DIST 27</v>
          </cell>
          <cell r="C65">
            <v>3.238</v>
          </cell>
          <cell r="D65">
            <v>910939681</v>
          </cell>
          <cell r="E65"/>
          <cell r="F65">
            <v>1282721</v>
          </cell>
          <cell r="G65"/>
          <cell r="H65">
            <v>190783.93</v>
          </cell>
          <cell r="I65"/>
          <cell r="J65">
            <v>0.11985999999999999</v>
          </cell>
          <cell r="K65">
            <v>0</v>
          </cell>
          <cell r="L65">
            <v>3.1181399999999999</v>
          </cell>
          <cell r="M65"/>
          <cell r="N65">
            <v>3.1181399999999999</v>
          </cell>
          <cell r="O65">
            <v>3.1181400000000001E-2</v>
          </cell>
        </row>
        <row r="66">
          <cell r="A66" t="str">
            <v>0501602800200</v>
          </cell>
          <cell r="B66" t="str">
            <v>NORTHBROOK SCHOOL DIST 28</v>
          </cell>
          <cell r="C66">
            <v>3.129</v>
          </cell>
          <cell r="D66">
            <v>1272363168</v>
          </cell>
          <cell r="E66"/>
          <cell r="F66">
            <v>1700442</v>
          </cell>
          <cell r="G66"/>
          <cell r="H66">
            <v>221709.27000000002</v>
          </cell>
          <cell r="I66"/>
          <cell r="J66">
            <v>0.11620999999999999</v>
          </cell>
          <cell r="K66">
            <v>0</v>
          </cell>
          <cell r="L66">
            <v>3.0127899999999999</v>
          </cell>
          <cell r="M66"/>
          <cell r="N66">
            <v>3.0127899999999999</v>
          </cell>
          <cell r="O66">
            <v>3.0127899999999999E-2</v>
          </cell>
        </row>
        <row r="67">
          <cell r="A67" t="str">
            <v>0501602900200</v>
          </cell>
          <cell r="B67" t="str">
            <v>SUNSET RIDGE SCHOOL DIST 29</v>
          </cell>
          <cell r="C67">
            <v>2.9417999999999997</v>
          </cell>
          <cell r="D67">
            <v>487002321</v>
          </cell>
          <cell r="E67"/>
          <cell r="F67">
            <v>49893</v>
          </cell>
          <cell r="G67"/>
          <cell r="H67">
            <v>16187.99</v>
          </cell>
          <cell r="I67"/>
          <cell r="J67">
            <v>6.9199999999999999E-3</v>
          </cell>
          <cell r="K67">
            <v>0</v>
          </cell>
          <cell r="L67">
            <v>2.9348799999999997</v>
          </cell>
          <cell r="M67"/>
          <cell r="N67">
            <v>2.9348799999999997</v>
          </cell>
          <cell r="O67">
            <v>2.9348800000000001E-2</v>
          </cell>
        </row>
        <row r="68">
          <cell r="A68" t="str">
            <v>0501603000200</v>
          </cell>
          <cell r="B68" t="str">
            <v>NORTHBROOK/GLENVIEW SCH DIST 30</v>
          </cell>
          <cell r="C68">
            <v>3.0559000000000003</v>
          </cell>
          <cell r="D68">
            <v>899515705</v>
          </cell>
          <cell r="E68"/>
          <cell r="F68">
            <v>583023</v>
          </cell>
          <cell r="G68"/>
          <cell r="H68">
            <v>146303.15</v>
          </cell>
          <cell r="I68"/>
          <cell r="J68">
            <v>4.8550000000000003E-2</v>
          </cell>
          <cell r="K68">
            <v>0</v>
          </cell>
          <cell r="L68">
            <v>3.0073500000000002</v>
          </cell>
          <cell r="M68"/>
          <cell r="N68">
            <v>3.0073500000000002</v>
          </cell>
          <cell r="O68">
            <v>3.00735E-2</v>
          </cell>
        </row>
        <row r="69">
          <cell r="A69" t="str">
            <v>0501603100200</v>
          </cell>
          <cell r="B69" t="str">
            <v>WEST NORTHFIELD SCHOOL DIST 31</v>
          </cell>
          <cell r="C69">
            <v>3.0291000000000001</v>
          </cell>
          <cell r="D69">
            <v>622047682</v>
          </cell>
          <cell r="E69"/>
          <cell r="F69">
            <v>1179871</v>
          </cell>
          <cell r="G69"/>
          <cell r="H69">
            <v>278171.09999999998</v>
          </cell>
          <cell r="I69"/>
          <cell r="J69">
            <v>0.14495</v>
          </cell>
          <cell r="K69">
            <v>0</v>
          </cell>
          <cell r="L69">
            <v>2.88415</v>
          </cell>
          <cell r="M69"/>
          <cell r="N69">
            <v>2.88415</v>
          </cell>
          <cell r="O69">
            <v>2.8841499999999999E-2</v>
          </cell>
        </row>
        <row r="70">
          <cell r="A70" t="str">
            <v>0501603400400</v>
          </cell>
          <cell r="B70" t="str">
            <v>GLENVIEW C C SCHOOL DIST 34</v>
          </cell>
          <cell r="C70">
            <v>2.8054000000000001</v>
          </cell>
          <cell r="D70">
            <v>2408359819</v>
          </cell>
          <cell r="E70"/>
          <cell r="F70">
            <v>5543543</v>
          </cell>
          <cell r="G70"/>
          <cell r="H70">
            <v>2226198.69</v>
          </cell>
          <cell r="I70"/>
          <cell r="J70">
            <v>0.13774</v>
          </cell>
          <cell r="K70">
            <v>0</v>
          </cell>
          <cell r="L70">
            <v>2.6676600000000001</v>
          </cell>
          <cell r="M70"/>
          <cell r="N70">
            <v>2.6676600000000001</v>
          </cell>
          <cell r="O70">
            <v>2.6676600000000002E-2</v>
          </cell>
        </row>
        <row r="71">
          <cell r="A71" t="str">
            <v>0501603500200</v>
          </cell>
          <cell r="B71" t="str">
            <v>GLENCOE SCHOOL DIST 35</v>
          </cell>
          <cell r="C71">
            <v>3.2940999999999998</v>
          </cell>
          <cell r="D71">
            <v>868633793</v>
          </cell>
          <cell r="E71"/>
          <cell r="F71">
            <v>666746</v>
          </cell>
          <cell r="G71"/>
          <cell r="H71">
            <v>79339.17</v>
          </cell>
          <cell r="I71"/>
          <cell r="J71">
            <v>6.762E-2</v>
          </cell>
          <cell r="K71">
            <v>0</v>
          </cell>
          <cell r="L71">
            <v>3.22648</v>
          </cell>
          <cell r="M71"/>
          <cell r="N71">
            <v>3.22648</v>
          </cell>
          <cell r="O71">
            <v>3.2264800000000003E-2</v>
          </cell>
        </row>
        <row r="72">
          <cell r="A72" t="str">
            <v>0501603600200</v>
          </cell>
          <cell r="B72" t="str">
            <v>WINNETKA SCHOOL DIST 36</v>
          </cell>
          <cell r="C72">
            <v>3.2850000000000001</v>
          </cell>
          <cell r="D72">
            <v>1327154565</v>
          </cell>
          <cell r="E72"/>
          <cell r="F72">
            <v>703235</v>
          </cell>
          <cell r="G72"/>
          <cell r="H72">
            <v>120811.15</v>
          </cell>
          <cell r="I72"/>
          <cell r="J72">
            <v>4.3880000000000002E-2</v>
          </cell>
          <cell r="K72">
            <v>0</v>
          </cell>
          <cell r="L72">
            <v>3.24112</v>
          </cell>
          <cell r="M72"/>
          <cell r="N72">
            <v>3.24112</v>
          </cell>
          <cell r="O72">
            <v>3.2411200000000001E-2</v>
          </cell>
        </row>
        <row r="73">
          <cell r="A73" t="str">
            <v>0501603700200</v>
          </cell>
          <cell r="B73" t="str">
            <v>AVOCA SCHOOL DIST 37</v>
          </cell>
          <cell r="C73">
            <v>2.8782000000000001</v>
          </cell>
          <cell r="D73">
            <v>500581249</v>
          </cell>
          <cell r="E73"/>
          <cell r="F73">
            <v>641716</v>
          </cell>
          <cell r="G73"/>
          <cell r="H73">
            <v>34503.83</v>
          </cell>
          <cell r="I73"/>
          <cell r="J73">
            <v>0.12130000000000001</v>
          </cell>
          <cell r="K73">
            <v>0</v>
          </cell>
          <cell r="L73">
            <v>2.7568999999999999</v>
          </cell>
          <cell r="M73"/>
          <cell r="N73">
            <v>2.7568999999999999</v>
          </cell>
          <cell r="O73">
            <v>2.7569E-2</v>
          </cell>
        </row>
        <row r="74">
          <cell r="A74" t="str">
            <v>0501603800200</v>
          </cell>
          <cell r="B74" t="str">
            <v>KENILWORTH SCHOOL DIST 38</v>
          </cell>
          <cell r="C74">
            <v>3.9481999999999999</v>
          </cell>
          <cell r="D74">
            <v>336324920</v>
          </cell>
          <cell r="E74"/>
          <cell r="F74">
            <v>102672</v>
          </cell>
          <cell r="G74"/>
          <cell r="H74">
            <v>4483.1899999999996</v>
          </cell>
          <cell r="I74"/>
          <cell r="J74">
            <v>2.9190000000000001E-2</v>
          </cell>
          <cell r="K74">
            <v>0</v>
          </cell>
          <cell r="L74">
            <v>3.9190100000000001</v>
          </cell>
          <cell r="M74"/>
          <cell r="N74">
            <v>3.9190100000000001</v>
          </cell>
          <cell r="O74">
            <v>3.9190099999999999E-2</v>
          </cell>
        </row>
        <row r="75">
          <cell r="A75" t="str">
            <v>0501603900200</v>
          </cell>
          <cell r="B75" t="str">
            <v>WILMETTE SCHOOL DIST 39</v>
          </cell>
          <cell r="C75">
            <v>3.2638000000000003</v>
          </cell>
          <cell r="D75">
            <v>1791125341</v>
          </cell>
          <cell r="E75"/>
          <cell r="F75">
            <v>1890568</v>
          </cell>
          <cell r="G75"/>
          <cell r="H75">
            <v>448157.75</v>
          </cell>
          <cell r="I75"/>
          <cell r="J75">
            <v>8.0530000000000004E-2</v>
          </cell>
          <cell r="K75">
            <v>0</v>
          </cell>
          <cell r="L75">
            <v>3.1832700000000003</v>
          </cell>
          <cell r="M75"/>
          <cell r="N75">
            <v>3.1832700000000003</v>
          </cell>
          <cell r="O75">
            <v>3.1832699999999998E-2</v>
          </cell>
        </row>
        <row r="76">
          <cell r="A76" t="str">
            <v>0501605400400</v>
          </cell>
          <cell r="B76" t="str">
            <v>SCHAUMBURG C C SCHOOL DIST 54</v>
          </cell>
          <cell r="C76">
            <v>3.976</v>
          </cell>
          <cell r="D76">
            <v>4914053642</v>
          </cell>
          <cell r="E76"/>
          <cell r="F76">
            <v>12364665</v>
          </cell>
          <cell r="G76"/>
          <cell r="H76">
            <v>4583758.67</v>
          </cell>
          <cell r="I76"/>
          <cell r="J76">
            <v>0.15833</v>
          </cell>
          <cell r="K76">
            <v>0</v>
          </cell>
          <cell r="L76">
            <v>3.8176700000000001</v>
          </cell>
          <cell r="M76"/>
          <cell r="N76">
            <v>3.8176700000000001</v>
          </cell>
          <cell r="O76">
            <v>3.8176700000000001E-2</v>
          </cell>
        </row>
        <row r="77">
          <cell r="A77" t="str">
            <v>0501605700200</v>
          </cell>
          <cell r="B77" t="str">
            <v>MOUNT PROSPECT SCHOOL DIST 57</v>
          </cell>
          <cell r="C77">
            <v>3.8291999999999997</v>
          </cell>
          <cell r="D77">
            <v>704064937</v>
          </cell>
          <cell r="E77"/>
          <cell r="F77">
            <v>762022</v>
          </cell>
          <cell r="G77"/>
          <cell r="H77">
            <v>1908.3899999999999</v>
          </cell>
          <cell r="I77"/>
          <cell r="J77">
            <v>0.10796</v>
          </cell>
          <cell r="K77">
            <v>0</v>
          </cell>
          <cell r="L77">
            <v>3.7212399999999999</v>
          </cell>
          <cell r="M77"/>
          <cell r="N77">
            <v>3.7212399999999999</v>
          </cell>
          <cell r="O77">
            <v>3.72124E-2</v>
          </cell>
        </row>
        <row r="78">
          <cell r="A78" t="str">
            <v>0501605900400</v>
          </cell>
          <cell r="B78" t="str">
            <v>COMM CONS SCH DIST 59</v>
          </cell>
          <cell r="C78">
            <v>2.911</v>
          </cell>
          <cell r="D78">
            <v>3195562953</v>
          </cell>
          <cell r="E78"/>
          <cell r="F78">
            <v>5721620</v>
          </cell>
          <cell r="G78"/>
          <cell r="H78">
            <v>1370636.5999999999</v>
          </cell>
          <cell r="I78"/>
          <cell r="J78">
            <v>0.13614999999999999</v>
          </cell>
          <cell r="K78">
            <v>0</v>
          </cell>
          <cell r="L78">
            <v>2.7748499999999998</v>
          </cell>
          <cell r="M78"/>
          <cell r="N78">
            <v>2.7748499999999998</v>
          </cell>
          <cell r="O78">
            <v>2.7748499999999999E-2</v>
          </cell>
        </row>
        <row r="79">
          <cell r="A79" t="str">
            <v>0501606200400</v>
          </cell>
          <cell r="B79" t="str">
            <v>DES PLAINES C C SCH DIST 62</v>
          </cell>
          <cell r="C79">
            <v>4.0629999999999997</v>
          </cell>
          <cell r="D79">
            <v>1981861390</v>
          </cell>
          <cell r="E79"/>
          <cell r="F79">
            <v>4830165</v>
          </cell>
          <cell r="G79"/>
          <cell r="H79">
            <v>1156706.79</v>
          </cell>
          <cell r="I79"/>
          <cell r="J79">
            <v>0.18534999999999999</v>
          </cell>
          <cell r="K79">
            <v>0</v>
          </cell>
          <cell r="L79">
            <v>3.8776499999999996</v>
          </cell>
          <cell r="M79"/>
          <cell r="N79">
            <v>3.8776499999999996</v>
          </cell>
          <cell r="O79">
            <v>3.8776499999999998E-2</v>
          </cell>
        </row>
        <row r="80">
          <cell r="A80" t="str">
            <v>0501606300200</v>
          </cell>
          <cell r="B80" t="str">
            <v>EAST MAINE SCHOOL DIST 63</v>
          </cell>
          <cell r="C80">
            <v>3.3681000000000001</v>
          </cell>
          <cell r="D80">
            <v>1145498556</v>
          </cell>
          <cell r="E80"/>
          <cell r="F80">
            <v>2905989</v>
          </cell>
          <cell r="G80"/>
          <cell r="H80">
            <v>787578.01</v>
          </cell>
          <cell r="I80"/>
          <cell r="J80">
            <v>0.18493000000000001</v>
          </cell>
          <cell r="K80">
            <v>0</v>
          </cell>
          <cell r="L80">
            <v>3.1831700000000001</v>
          </cell>
          <cell r="M80"/>
          <cell r="N80">
            <v>3.1831700000000001</v>
          </cell>
          <cell r="O80">
            <v>3.1831699999999997E-2</v>
          </cell>
        </row>
        <row r="81">
          <cell r="A81" t="str">
            <v>0501606400400</v>
          </cell>
          <cell r="B81" t="str">
            <v>PARK RIDGE C C SCHOOL DIST 64</v>
          </cell>
          <cell r="C81">
            <v>4.1689999999999996</v>
          </cell>
          <cell r="D81">
            <v>1745572043</v>
          </cell>
          <cell r="E81"/>
          <cell r="F81">
            <v>4523199</v>
          </cell>
          <cell r="G81"/>
          <cell r="H81">
            <v>1618615.43</v>
          </cell>
          <cell r="I81"/>
          <cell r="J81">
            <v>0.16639000000000001</v>
          </cell>
          <cell r="K81">
            <v>0</v>
          </cell>
          <cell r="L81">
            <v>4.0026099999999998</v>
          </cell>
          <cell r="M81"/>
          <cell r="N81">
            <v>4.0026099999999998</v>
          </cell>
          <cell r="O81">
            <v>4.0026100000000002E-2</v>
          </cell>
        </row>
        <row r="82">
          <cell r="A82" t="str">
            <v>0501606500400</v>
          </cell>
          <cell r="B82" t="str">
            <v>EVANSTON C C SCHOOL DIST 65</v>
          </cell>
          <cell r="C82">
            <v>3.4119999999999999</v>
          </cell>
          <cell r="D82">
            <v>3512163606</v>
          </cell>
          <cell r="E82"/>
          <cell r="F82">
            <v>5738062</v>
          </cell>
          <cell r="G82"/>
          <cell r="H82">
            <v>1458550.1400000001</v>
          </cell>
          <cell r="I82"/>
          <cell r="J82">
            <v>0.12184</v>
          </cell>
          <cell r="K82">
            <v>0</v>
          </cell>
          <cell r="L82">
            <v>3.2901599999999998</v>
          </cell>
          <cell r="M82"/>
          <cell r="N82">
            <v>3.2901599999999998</v>
          </cell>
          <cell r="O82">
            <v>3.2901600000000003E-2</v>
          </cell>
        </row>
        <row r="83">
          <cell r="A83" t="str">
            <v>0501606700200</v>
          </cell>
          <cell r="B83" t="str">
            <v>GOLF ELEM SCHOOL DIST 67</v>
          </cell>
          <cell r="C83">
            <v>2.6410999999999998</v>
          </cell>
          <cell r="D83">
            <v>354102144</v>
          </cell>
          <cell r="E83"/>
          <cell r="F83">
            <v>495101</v>
          </cell>
          <cell r="G83"/>
          <cell r="H83">
            <v>59459.3</v>
          </cell>
          <cell r="I83"/>
          <cell r="J83">
            <v>0.12302</v>
          </cell>
          <cell r="K83">
            <v>0</v>
          </cell>
          <cell r="L83">
            <v>2.5180799999999999</v>
          </cell>
          <cell r="M83"/>
          <cell r="N83">
            <v>2.5180799999999999</v>
          </cell>
          <cell r="O83">
            <v>2.51808E-2</v>
          </cell>
        </row>
        <row r="84">
          <cell r="A84" t="str">
            <v>0501606800200</v>
          </cell>
          <cell r="B84" t="str">
            <v>SKOKIE SCHOOL DIST 68</v>
          </cell>
          <cell r="C84">
            <v>2.7336</v>
          </cell>
          <cell r="D84">
            <v>1034400231</v>
          </cell>
          <cell r="E84"/>
          <cell r="F84">
            <v>1192606</v>
          </cell>
          <cell r="G84"/>
          <cell r="H84">
            <v>280642.39999999997</v>
          </cell>
          <cell r="I84"/>
          <cell r="J84">
            <v>8.8160000000000002E-2</v>
          </cell>
          <cell r="K84">
            <v>0</v>
          </cell>
          <cell r="L84">
            <v>2.6454400000000002</v>
          </cell>
          <cell r="M84"/>
          <cell r="N84">
            <v>2.6454400000000002</v>
          </cell>
          <cell r="O84">
            <v>2.6454399999999999E-2</v>
          </cell>
        </row>
        <row r="85">
          <cell r="A85" t="str">
            <v>0501606900200</v>
          </cell>
          <cell r="B85" t="str">
            <v>SKOKIE SCHOOL DIST 69</v>
          </cell>
          <cell r="C85">
            <v>5.2686999999999999</v>
          </cell>
          <cell r="D85">
            <v>454709261</v>
          </cell>
          <cell r="E85"/>
          <cell r="F85">
            <v>1459643</v>
          </cell>
          <cell r="G85"/>
          <cell r="H85">
            <v>560700.62</v>
          </cell>
          <cell r="I85"/>
          <cell r="J85">
            <v>0.19769</v>
          </cell>
          <cell r="K85">
            <v>0</v>
          </cell>
          <cell r="L85">
            <v>5.0710100000000002</v>
          </cell>
          <cell r="M85"/>
          <cell r="N85">
            <v>5.0710100000000002</v>
          </cell>
          <cell r="O85">
            <v>5.0710100000000001E-2</v>
          </cell>
        </row>
        <row r="86">
          <cell r="A86" t="str">
            <v>0501607000200</v>
          </cell>
          <cell r="B86" t="str">
            <v>MORTON GROVE SCHOOL DIST 70</v>
          </cell>
          <cell r="C86">
            <v>3.7130999999999998</v>
          </cell>
          <cell r="D86">
            <v>344240208</v>
          </cell>
          <cell r="E86"/>
          <cell r="F86">
            <v>935138</v>
          </cell>
          <cell r="G86"/>
          <cell r="H86">
            <v>153884.47</v>
          </cell>
          <cell r="I86"/>
          <cell r="J86">
            <v>0.22695000000000001</v>
          </cell>
          <cell r="K86">
            <v>0</v>
          </cell>
          <cell r="L86">
            <v>3.4861499999999999</v>
          </cell>
          <cell r="M86"/>
          <cell r="N86">
            <v>3.4861499999999999</v>
          </cell>
          <cell r="O86">
            <v>3.4861499999999997E-2</v>
          </cell>
        </row>
        <row r="87">
          <cell r="A87" t="str">
            <v>0501607100200</v>
          </cell>
          <cell r="B87" t="str">
            <v>NILES ELEM SCHOOL DIST 71</v>
          </cell>
          <cell r="C87">
            <v>2.0009999999999999</v>
          </cell>
          <cell r="D87">
            <v>516552957</v>
          </cell>
          <cell r="E87"/>
          <cell r="F87">
            <v>310692</v>
          </cell>
          <cell r="G87"/>
          <cell r="H87">
            <v>33911.480000000003</v>
          </cell>
          <cell r="I87"/>
          <cell r="J87">
            <v>5.3580000000000003E-2</v>
          </cell>
          <cell r="K87">
            <v>0</v>
          </cell>
          <cell r="L87">
            <v>1.9474199999999999</v>
          </cell>
          <cell r="M87"/>
          <cell r="N87">
            <v>1.9474199999999999</v>
          </cell>
          <cell r="O87">
            <v>1.9474200000000001E-2</v>
          </cell>
        </row>
        <row r="88">
          <cell r="A88" t="str">
            <v>0501607200200</v>
          </cell>
          <cell r="B88" t="str">
            <v>SKOKIE FAIRVIEW SCHOOL DIST 72</v>
          </cell>
          <cell r="C88">
            <v>2.3266</v>
          </cell>
          <cell r="D88">
            <v>501588159</v>
          </cell>
          <cell r="E88"/>
          <cell r="F88">
            <v>977063</v>
          </cell>
          <cell r="G88"/>
          <cell r="H88">
            <v>145151.79999999999</v>
          </cell>
          <cell r="I88"/>
          <cell r="J88">
            <v>0.16585</v>
          </cell>
          <cell r="K88">
            <v>0</v>
          </cell>
          <cell r="L88">
            <v>2.1607500000000002</v>
          </cell>
          <cell r="M88"/>
          <cell r="N88">
            <v>2.1607500000000002</v>
          </cell>
          <cell r="O88">
            <v>2.1607500000000002E-2</v>
          </cell>
        </row>
        <row r="89">
          <cell r="A89" t="str">
            <v>0501607300200</v>
          </cell>
          <cell r="B89" t="str">
            <v>EAST PRAIRIE SCHOOL DIST 73</v>
          </cell>
          <cell r="C89">
            <v>3.3283</v>
          </cell>
          <cell r="D89">
            <v>233751358</v>
          </cell>
          <cell r="E89"/>
          <cell r="F89">
            <v>315763</v>
          </cell>
          <cell r="G89"/>
          <cell r="H89">
            <v>102566.42000000001</v>
          </cell>
          <cell r="I89"/>
          <cell r="J89">
            <v>9.1200000000000003E-2</v>
          </cell>
          <cell r="K89">
            <v>0</v>
          </cell>
          <cell r="L89">
            <v>3.2370999999999999</v>
          </cell>
          <cell r="M89"/>
          <cell r="N89">
            <v>3.2370999999999999</v>
          </cell>
          <cell r="O89">
            <v>3.2370999999999997E-2</v>
          </cell>
        </row>
        <row r="90">
          <cell r="A90" t="str">
            <v>0501607350200</v>
          </cell>
          <cell r="B90" t="str">
            <v>SKOKIE SCHOOL DIST 73-5</v>
          </cell>
          <cell r="C90">
            <v>5.2795999999999994</v>
          </cell>
          <cell r="D90">
            <v>326740714</v>
          </cell>
          <cell r="E90"/>
          <cell r="F90">
            <v>1030216</v>
          </cell>
          <cell r="G90"/>
          <cell r="H90">
            <v>218855.12</v>
          </cell>
          <cell r="I90"/>
          <cell r="J90">
            <v>0.24831</v>
          </cell>
          <cell r="K90">
            <v>0</v>
          </cell>
          <cell r="L90">
            <v>5.0312899999999994</v>
          </cell>
          <cell r="M90"/>
          <cell r="N90">
            <v>5.0312899999999994</v>
          </cell>
          <cell r="O90">
            <v>5.0312900000000001E-2</v>
          </cell>
        </row>
        <row r="91">
          <cell r="A91" t="str">
            <v>0501607400200</v>
          </cell>
          <cell r="B91" t="str">
            <v>LINCOLNWOOD SCHOOL DIST 74</v>
          </cell>
          <cell r="C91">
            <v>3.4867999999999997</v>
          </cell>
          <cell r="D91">
            <v>689622446</v>
          </cell>
          <cell r="E91"/>
          <cell r="F91">
            <v>1321025</v>
          </cell>
          <cell r="G91"/>
          <cell r="H91">
            <v>311046.71999999997</v>
          </cell>
          <cell r="I91"/>
          <cell r="J91">
            <v>0.14645</v>
          </cell>
          <cell r="K91">
            <v>0</v>
          </cell>
          <cell r="L91">
            <v>3.3403499999999995</v>
          </cell>
          <cell r="M91"/>
          <cell r="N91">
            <v>3.3403499999999995</v>
          </cell>
          <cell r="O91">
            <v>3.3403500000000003E-2</v>
          </cell>
        </row>
        <row r="92">
          <cell r="A92" t="str">
            <v>0501620201700</v>
          </cell>
          <cell r="B92" t="str">
            <v>EVANSTON TWP H S DIST 202</v>
          </cell>
          <cell r="C92">
            <v>2.2018</v>
          </cell>
          <cell r="D92">
            <v>3512163606</v>
          </cell>
          <cell r="E92"/>
          <cell r="F92">
            <v>1531287</v>
          </cell>
          <cell r="G92"/>
          <cell r="H92">
            <v>257615.11</v>
          </cell>
          <cell r="I92"/>
          <cell r="J92">
            <v>3.6260000000000001E-2</v>
          </cell>
          <cell r="K92">
            <v>0</v>
          </cell>
          <cell r="L92">
            <v>2.16554</v>
          </cell>
          <cell r="M92"/>
          <cell r="N92">
            <v>2.16554</v>
          </cell>
          <cell r="O92">
            <v>2.1655400000000002E-2</v>
          </cell>
        </row>
        <row r="93">
          <cell r="A93" t="str">
            <v>0501620301700</v>
          </cell>
          <cell r="B93" t="str">
            <v>NEW TRIER TWP H S DIST 203</v>
          </cell>
          <cell r="C93">
            <v>2.1438000000000001</v>
          </cell>
          <cell r="D93">
            <v>5310879777</v>
          </cell>
          <cell r="E93"/>
          <cell r="F93">
            <v>3058072</v>
          </cell>
          <cell r="G93"/>
          <cell r="H93">
            <v>714389.88</v>
          </cell>
          <cell r="I93"/>
          <cell r="J93">
            <v>4.4119999999999999E-2</v>
          </cell>
          <cell r="K93">
            <v>0</v>
          </cell>
          <cell r="L93">
            <v>2.0996800000000002</v>
          </cell>
          <cell r="M93"/>
          <cell r="N93">
            <v>2.0996800000000002</v>
          </cell>
          <cell r="O93">
            <v>2.0996799999999999E-2</v>
          </cell>
        </row>
        <row r="94">
          <cell r="A94" t="str">
            <v>0501620701700</v>
          </cell>
          <cell r="B94" t="str">
            <v>MAINE TOWNSHIP H S DIST 207</v>
          </cell>
          <cell r="C94">
            <v>2.6521999999999997</v>
          </cell>
          <cell r="D94">
            <v>5072371351</v>
          </cell>
          <cell r="E94"/>
          <cell r="F94">
            <v>2907885</v>
          </cell>
          <cell r="G94"/>
          <cell r="H94">
            <v>1173836.2</v>
          </cell>
          <cell r="I94"/>
          <cell r="J94">
            <v>3.4180000000000002E-2</v>
          </cell>
          <cell r="K94">
            <v>0</v>
          </cell>
          <cell r="L94">
            <v>2.6180199999999996</v>
          </cell>
          <cell r="M94"/>
          <cell r="N94">
            <v>2.6180199999999996</v>
          </cell>
          <cell r="O94">
            <v>2.6180200000000001E-2</v>
          </cell>
        </row>
        <row r="95">
          <cell r="A95" t="str">
            <v>0501621101700</v>
          </cell>
          <cell r="B95" t="str">
            <v>TOWNSHIP H S DIST 211</v>
          </cell>
          <cell r="C95">
            <v>3.02</v>
          </cell>
          <cell r="D95">
            <v>8015236835</v>
          </cell>
          <cell r="E95"/>
          <cell r="F95">
            <v>12121222</v>
          </cell>
          <cell r="G95"/>
          <cell r="H95">
            <v>4409522.24</v>
          </cell>
          <cell r="I95"/>
          <cell r="J95">
            <v>9.6210000000000004E-2</v>
          </cell>
          <cell r="K95">
            <v>0</v>
          </cell>
          <cell r="L95">
            <v>2.9237899999999999</v>
          </cell>
          <cell r="M95"/>
          <cell r="N95">
            <v>2.9237899999999999</v>
          </cell>
          <cell r="O95">
            <v>2.9237900000000001E-2</v>
          </cell>
        </row>
        <row r="96">
          <cell r="A96" t="str">
            <v>0501621401700</v>
          </cell>
          <cell r="B96" t="str">
            <v>TOWNSHIP HIGH SCHOOL DIST 214</v>
          </cell>
          <cell r="C96">
            <v>2.6239000000000003</v>
          </cell>
          <cell r="D96">
            <v>9458250705</v>
          </cell>
          <cell r="E96"/>
          <cell r="F96">
            <v>15658902</v>
          </cell>
          <cell r="G96"/>
          <cell r="H96">
            <v>2619067.38</v>
          </cell>
          <cell r="I96"/>
          <cell r="J96">
            <v>0.13786000000000001</v>
          </cell>
          <cell r="K96">
            <v>0</v>
          </cell>
          <cell r="L96">
            <v>2.4860400000000005</v>
          </cell>
          <cell r="M96"/>
          <cell r="N96">
            <v>2.4860400000000005</v>
          </cell>
          <cell r="O96">
            <v>2.4860400000000001E-2</v>
          </cell>
        </row>
        <row r="97">
          <cell r="A97" t="str">
            <v>0501621901700</v>
          </cell>
          <cell r="B97" t="str">
            <v>NILES TWP COMM HIGH SCH DIST 219</v>
          </cell>
          <cell r="C97">
            <v>3.35</v>
          </cell>
          <cell r="D97">
            <v>4460674532</v>
          </cell>
          <cell r="E97"/>
          <cell r="F97">
            <v>5830904</v>
          </cell>
          <cell r="G97"/>
          <cell r="H97">
            <v>2225237.1</v>
          </cell>
          <cell r="I97"/>
          <cell r="J97">
            <v>8.0829999999999999E-2</v>
          </cell>
          <cell r="K97">
            <v>0</v>
          </cell>
          <cell r="L97">
            <v>3.2691699999999999</v>
          </cell>
          <cell r="M97"/>
          <cell r="N97">
            <v>3.2691699999999999</v>
          </cell>
          <cell r="O97">
            <v>3.2691699999999997E-2</v>
          </cell>
        </row>
        <row r="98">
          <cell r="A98" t="str">
            <v>0501622501700</v>
          </cell>
          <cell r="B98" t="str">
            <v>NORTHFIELD TWP HIGH SCH DIST 225</v>
          </cell>
          <cell r="C98">
            <v>2.1331000000000002</v>
          </cell>
          <cell r="D98">
            <v>6108201412</v>
          </cell>
          <cell r="E98"/>
          <cell r="F98">
            <v>4654357</v>
          </cell>
          <cell r="G98"/>
          <cell r="H98">
            <v>333793.48</v>
          </cell>
          <cell r="I98"/>
          <cell r="J98">
            <v>7.0730000000000001E-2</v>
          </cell>
          <cell r="K98">
            <v>0</v>
          </cell>
          <cell r="L98">
            <v>2.06237</v>
          </cell>
          <cell r="M98"/>
          <cell r="N98">
            <v>2.06237</v>
          </cell>
          <cell r="O98">
            <v>2.0623699999999998E-2</v>
          </cell>
        </row>
        <row r="99">
          <cell r="A99" t="str">
            <v>0601607800200</v>
          </cell>
          <cell r="B99" t="str">
            <v>ROSEMONT ELEM SCHOOL DIST 78</v>
          </cell>
          <cell r="C99">
            <v>1.774</v>
          </cell>
          <cell r="D99">
            <v>510665437</v>
          </cell>
          <cell r="E99"/>
          <cell r="F99">
            <v>172646</v>
          </cell>
          <cell r="G99"/>
          <cell r="H99">
            <v>31301.129999999997</v>
          </cell>
          <cell r="I99"/>
          <cell r="J99">
            <v>2.767E-2</v>
          </cell>
          <cell r="K99">
            <v>0</v>
          </cell>
          <cell r="L99">
            <v>1.7463299999999999</v>
          </cell>
          <cell r="M99"/>
          <cell r="N99">
            <v>1.7463299999999999</v>
          </cell>
          <cell r="O99">
            <v>1.7463300000000001E-2</v>
          </cell>
        </row>
        <row r="100">
          <cell r="A100" t="str">
            <v>0601607900200</v>
          </cell>
          <cell r="B100" t="str">
            <v>PENNOYER SCHOOL DIST 79</v>
          </cell>
          <cell r="C100">
            <v>2.3902999999999999</v>
          </cell>
          <cell r="D100">
            <v>173183680</v>
          </cell>
          <cell r="E100"/>
          <cell r="F100">
            <v>66853</v>
          </cell>
          <cell r="G100"/>
          <cell r="H100">
            <v>5151.99</v>
          </cell>
          <cell r="I100"/>
          <cell r="J100">
            <v>3.5619999999999999E-2</v>
          </cell>
          <cell r="K100">
            <v>0</v>
          </cell>
          <cell r="L100">
            <v>2.3546799999999997</v>
          </cell>
          <cell r="M100"/>
          <cell r="N100">
            <v>2.3546799999999997</v>
          </cell>
          <cell r="O100">
            <v>2.35468E-2</v>
          </cell>
        </row>
        <row r="101">
          <cell r="A101" t="str">
            <v>0601608000200</v>
          </cell>
          <cell r="B101" t="str">
            <v>NORRIDGE SCHOOL DIST 80</v>
          </cell>
          <cell r="C101">
            <v>2.2334999999999998</v>
          </cell>
          <cell r="D101">
            <v>434451575</v>
          </cell>
          <cell r="E101"/>
          <cell r="F101">
            <v>272032</v>
          </cell>
          <cell r="G101"/>
          <cell r="H101">
            <v>96179.16</v>
          </cell>
          <cell r="I101"/>
          <cell r="J101">
            <v>4.0469999999999999E-2</v>
          </cell>
          <cell r="K101">
            <v>0</v>
          </cell>
          <cell r="L101">
            <v>2.1930299999999998</v>
          </cell>
          <cell r="M101"/>
          <cell r="N101">
            <v>2.1930299999999998</v>
          </cell>
          <cell r="O101">
            <v>2.19303E-2</v>
          </cell>
        </row>
        <row r="102">
          <cell r="A102" t="str">
            <v>0601608100200</v>
          </cell>
          <cell r="B102" t="str">
            <v>SCHILLER PARK SCHOOL DIST 81</v>
          </cell>
          <cell r="C102">
            <v>3.972</v>
          </cell>
          <cell r="D102">
            <v>373916905</v>
          </cell>
          <cell r="E102"/>
          <cell r="F102">
            <v>900578</v>
          </cell>
          <cell r="G102"/>
          <cell r="H102">
            <v>272529.08999999997</v>
          </cell>
          <cell r="I102"/>
          <cell r="J102">
            <v>0.16796</v>
          </cell>
          <cell r="K102">
            <v>0</v>
          </cell>
          <cell r="L102">
            <v>3.8040400000000001</v>
          </cell>
          <cell r="M102"/>
          <cell r="N102">
            <v>3.8040400000000001</v>
          </cell>
          <cell r="O102">
            <v>3.8040400000000002E-2</v>
          </cell>
        </row>
        <row r="103">
          <cell r="A103" t="str">
            <v>0601608300200</v>
          </cell>
          <cell r="B103" t="str">
            <v>MANNHEIM SCHOOL DIST 83</v>
          </cell>
          <cell r="C103">
            <v>5.0179999999999998</v>
          </cell>
          <cell r="D103">
            <v>886709442</v>
          </cell>
          <cell r="E103"/>
          <cell r="F103">
            <v>2020288</v>
          </cell>
          <cell r="G103"/>
          <cell r="H103">
            <v>685328.41</v>
          </cell>
          <cell r="I103"/>
          <cell r="J103">
            <v>0.15054999999999999</v>
          </cell>
          <cell r="K103">
            <v>0</v>
          </cell>
          <cell r="L103">
            <v>4.8674499999999998</v>
          </cell>
          <cell r="M103"/>
          <cell r="N103">
            <v>4.8674499999999998</v>
          </cell>
          <cell r="O103">
            <v>4.8674500000000002E-2</v>
          </cell>
        </row>
        <row r="104">
          <cell r="A104" t="str">
            <v>0601608400200</v>
          </cell>
          <cell r="B104" t="str">
            <v>FRANKLIN PARK SCHOOL DIST 84</v>
          </cell>
          <cell r="C104">
            <v>5.1862000000000004</v>
          </cell>
          <cell r="D104">
            <v>368156546</v>
          </cell>
          <cell r="E104"/>
          <cell r="F104">
            <v>469295</v>
          </cell>
          <cell r="G104"/>
          <cell r="H104">
            <v>100540.41</v>
          </cell>
          <cell r="I104"/>
          <cell r="J104">
            <v>0.10016</v>
          </cell>
          <cell r="K104">
            <v>0</v>
          </cell>
          <cell r="L104">
            <v>5.0860400000000006</v>
          </cell>
          <cell r="M104"/>
          <cell r="N104">
            <v>5.0860400000000006</v>
          </cell>
          <cell r="O104">
            <v>5.08604E-2</v>
          </cell>
        </row>
        <row r="105">
          <cell r="A105" t="str">
            <v>0601608450200</v>
          </cell>
          <cell r="B105" t="str">
            <v>RHODES SCHOOL DIST 84-5</v>
          </cell>
          <cell r="C105">
            <v>4.3948999999999998</v>
          </cell>
          <cell r="D105">
            <v>229739320</v>
          </cell>
          <cell r="E105"/>
          <cell r="F105">
            <v>563793</v>
          </cell>
          <cell r="G105"/>
          <cell r="H105">
            <v>269436.86</v>
          </cell>
          <cell r="I105"/>
          <cell r="J105">
            <v>0.12812000000000001</v>
          </cell>
          <cell r="K105">
            <v>0</v>
          </cell>
          <cell r="L105">
            <v>4.2667799999999998</v>
          </cell>
          <cell r="M105"/>
          <cell r="N105">
            <v>4.2667799999999998</v>
          </cell>
          <cell r="O105">
            <v>4.2667799999999999E-2</v>
          </cell>
        </row>
        <row r="106">
          <cell r="A106" t="str">
            <v>0601608550200</v>
          </cell>
          <cell r="B106" t="str">
            <v>RIVER GROVE SCHOOL DIST 85-5</v>
          </cell>
          <cell r="C106">
            <v>3.5142000000000002</v>
          </cell>
          <cell r="D106">
            <v>136969537</v>
          </cell>
          <cell r="E106"/>
          <cell r="F106">
            <v>542325</v>
          </cell>
          <cell r="G106"/>
          <cell r="H106">
            <v>82564.259999999995</v>
          </cell>
          <cell r="I106"/>
          <cell r="J106">
            <v>0.33566000000000001</v>
          </cell>
          <cell r="K106">
            <v>0</v>
          </cell>
          <cell r="L106">
            <v>3.1785400000000004</v>
          </cell>
          <cell r="M106"/>
          <cell r="N106">
            <v>3.1785400000000004</v>
          </cell>
          <cell r="O106">
            <v>3.1785399999999998E-2</v>
          </cell>
        </row>
        <row r="107">
          <cell r="A107" t="str">
            <v>0601608600200</v>
          </cell>
          <cell r="B107" t="str">
            <v>UNION RIDGE SCHOOL DIST 86</v>
          </cell>
          <cell r="C107">
            <v>2.9091999999999998</v>
          </cell>
          <cell r="D107">
            <v>213839799</v>
          </cell>
          <cell r="E107"/>
          <cell r="F107">
            <v>59634</v>
          </cell>
          <cell r="G107"/>
          <cell r="H107">
            <v>10002.39</v>
          </cell>
          <cell r="I107"/>
          <cell r="J107">
            <v>2.3199999999999998E-2</v>
          </cell>
          <cell r="K107">
            <v>0</v>
          </cell>
          <cell r="L107">
            <v>2.8859999999999997</v>
          </cell>
          <cell r="M107"/>
          <cell r="N107">
            <v>2.8859999999999997</v>
          </cell>
          <cell r="O107">
            <v>2.886E-2</v>
          </cell>
        </row>
        <row r="108">
          <cell r="A108" t="str">
            <v>0601608700200</v>
          </cell>
          <cell r="B108" t="str">
            <v>BERKELEY SCHOOL DIST 87</v>
          </cell>
          <cell r="C108">
            <v>3.9526000000000003</v>
          </cell>
          <cell r="D108">
            <v>528711348</v>
          </cell>
          <cell r="E108"/>
          <cell r="F108">
            <v>2057169</v>
          </cell>
          <cell r="G108"/>
          <cell r="H108">
            <v>821152.47</v>
          </cell>
          <cell r="I108"/>
          <cell r="J108">
            <v>0.23377000000000001</v>
          </cell>
          <cell r="K108">
            <v>0</v>
          </cell>
          <cell r="L108">
            <v>3.7188300000000005</v>
          </cell>
          <cell r="M108"/>
          <cell r="N108">
            <v>3.7188300000000005</v>
          </cell>
          <cell r="O108">
            <v>3.7188300000000001E-2</v>
          </cell>
        </row>
        <row r="109">
          <cell r="A109" t="str">
            <v>0601608800200</v>
          </cell>
          <cell r="B109" t="str">
            <v>BELLWOOD SCHOOL DIST 88</v>
          </cell>
          <cell r="C109">
            <v>3.8079000000000005</v>
          </cell>
          <cell r="D109">
            <v>362044461</v>
          </cell>
          <cell r="E109"/>
          <cell r="F109">
            <v>1884992</v>
          </cell>
          <cell r="G109"/>
          <cell r="H109">
            <v>820273.19</v>
          </cell>
          <cell r="I109"/>
          <cell r="J109">
            <v>0.29408000000000001</v>
          </cell>
          <cell r="K109">
            <v>0</v>
          </cell>
          <cell r="L109">
            <v>3.5138200000000004</v>
          </cell>
          <cell r="M109"/>
          <cell r="N109">
            <v>3.5138200000000004</v>
          </cell>
          <cell r="O109">
            <v>3.5138200000000001E-2</v>
          </cell>
        </row>
        <row r="110">
          <cell r="A110" t="str">
            <v>0601608900200</v>
          </cell>
          <cell r="B110" t="str">
            <v>MAYWOOD-MELROSE PARK-BROADVIEW-89</v>
          </cell>
          <cell r="C110">
            <v>2.6281999999999996</v>
          </cell>
          <cell r="D110">
            <v>606916082</v>
          </cell>
          <cell r="E110"/>
          <cell r="F110">
            <v>2607731</v>
          </cell>
          <cell r="G110"/>
          <cell r="H110">
            <v>1078805.93</v>
          </cell>
          <cell r="I110"/>
          <cell r="J110">
            <v>0.25191000000000002</v>
          </cell>
          <cell r="K110">
            <v>0</v>
          </cell>
          <cell r="L110">
            <v>2.3762899999999996</v>
          </cell>
          <cell r="M110"/>
          <cell r="N110">
            <v>2.3762899999999996</v>
          </cell>
          <cell r="O110">
            <v>2.37629E-2</v>
          </cell>
        </row>
        <row r="111">
          <cell r="A111" t="str">
            <v>0601609000200</v>
          </cell>
          <cell r="B111" t="str">
            <v>RIVER FOREST SCHOOL DIST 90</v>
          </cell>
          <cell r="C111">
            <v>3.9270999999999998</v>
          </cell>
          <cell r="D111">
            <v>594319539</v>
          </cell>
          <cell r="E111"/>
          <cell r="F111">
            <v>1153043</v>
          </cell>
          <cell r="G111"/>
          <cell r="H111">
            <v>446869.41</v>
          </cell>
          <cell r="I111"/>
          <cell r="J111">
            <v>0.11882</v>
          </cell>
          <cell r="K111">
            <v>0</v>
          </cell>
          <cell r="L111">
            <v>3.8082799999999999</v>
          </cell>
          <cell r="M111"/>
          <cell r="N111">
            <v>3.8082799999999999</v>
          </cell>
          <cell r="O111">
            <v>3.80828E-2</v>
          </cell>
        </row>
        <row r="112">
          <cell r="A112" t="str">
            <v>0601609100200</v>
          </cell>
          <cell r="B112" t="str">
            <v>FOREST PARK SCHOOL DIST 91</v>
          </cell>
          <cell r="C112">
            <v>4.2969999999999997</v>
          </cell>
          <cell r="D112">
            <v>399214764</v>
          </cell>
          <cell r="E112"/>
          <cell r="F112">
            <v>393085</v>
          </cell>
          <cell r="G112"/>
          <cell r="H112">
            <v>186975.93</v>
          </cell>
          <cell r="I112"/>
          <cell r="J112">
            <v>5.1619999999999999E-2</v>
          </cell>
          <cell r="K112">
            <v>0</v>
          </cell>
          <cell r="L112">
            <v>4.2453799999999999</v>
          </cell>
          <cell r="M112"/>
          <cell r="N112">
            <v>4.2453799999999999</v>
          </cell>
          <cell r="O112">
            <v>4.24538E-2</v>
          </cell>
        </row>
        <row r="113">
          <cell r="A113" t="str">
            <v>0601609200200</v>
          </cell>
          <cell r="B113" t="str">
            <v>LINDOP SCHOOL DISTRICT 92</v>
          </cell>
          <cell r="C113">
            <v>5.0719000000000003</v>
          </cell>
          <cell r="D113">
            <v>121785221</v>
          </cell>
          <cell r="E113"/>
          <cell r="F113">
            <v>224367</v>
          </cell>
          <cell r="G113"/>
          <cell r="H113">
            <v>32199.98</v>
          </cell>
          <cell r="I113"/>
          <cell r="J113">
            <v>0.15779000000000001</v>
          </cell>
          <cell r="K113">
            <v>0</v>
          </cell>
          <cell r="L113">
            <v>4.91411</v>
          </cell>
          <cell r="M113"/>
          <cell r="N113">
            <v>4.91411</v>
          </cell>
          <cell r="O113">
            <v>4.91411E-2</v>
          </cell>
        </row>
        <row r="114">
          <cell r="A114" t="str">
            <v>0601609250200</v>
          </cell>
          <cell r="B114" t="str">
            <v>WESTCHESTER SCHOOL DIST 92-5</v>
          </cell>
          <cell r="C114">
            <v>3.1798999999999999</v>
          </cell>
          <cell r="D114">
            <v>426420748</v>
          </cell>
          <cell r="E114"/>
          <cell r="F114">
            <v>1102928</v>
          </cell>
          <cell r="G114"/>
          <cell r="H114">
            <v>394833.91</v>
          </cell>
          <cell r="I114"/>
          <cell r="J114">
            <v>0.16605</v>
          </cell>
          <cell r="K114">
            <v>0</v>
          </cell>
          <cell r="L114">
            <v>3.0138500000000001</v>
          </cell>
          <cell r="M114"/>
          <cell r="N114">
            <v>3.0138500000000001</v>
          </cell>
          <cell r="O114">
            <v>3.0138499999999999E-2</v>
          </cell>
        </row>
        <row r="115">
          <cell r="A115" t="str">
            <v>0601609300200</v>
          </cell>
          <cell r="B115" t="str">
            <v>HILLSIDE SCHOOL DIST 93</v>
          </cell>
          <cell r="C115">
            <v>2.2427999999999999</v>
          </cell>
          <cell r="D115">
            <v>341504698</v>
          </cell>
          <cell r="E115"/>
          <cell r="F115">
            <v>611064</v>
          </cell>
          <cell r="G115"/>
          <cell r="H115">
            <v>96162.01</v>
          </cell>
          <cell r="I115"/>
          <cell r="J115">
            <v>0.15076999999999999</v>
          </cell>
          <cell r="K115">
            <v>0</v>
          </cell>
          <cell r="L115">
            <v>2.0920299999999998</v>
          </cell>
          <cell r="M115"/>
          <cell r="N115">
            <v>2.0920299999999998</v>
          </cell>
          <cell r="O115">
            <v>2.0920299999999999E-2</v>
          </cell>
        </row>
        <row r="116">
          <cell r="A116" t="str">
            <v>0601609400200</v>
          </cell>
          <cell r="B116" t="str">
            <v>KOMAREK SCHOOL DIST 94</v>
          </cell>
          <cell r="C116">
            <v>2.9246000000000003</v>
          </cell>
          <cell r="D116">
            <v>187110918</v>
          </cell>
          <cell r="E116"/>
          <cell r="F116">
            <v>150179</v>
          </cell>
          <cell r="G116"/>
          <cell r="H116">
            <v>37590.800000000003</v>
          </cell>
          <cell r="I116"/>
          <cell r="J116">
            <v>6.0170000000000001E-2</v>
          </cell>
          <cell r="K116">
            <v>0</v>
          </cell>
          <cell r="L116">
            <v>2.8644300000000005</v>
          </cell>
          <cell r="M116"/>
          <cell r="N116">
            <v>2.8644300000000005</v>
          </cell>
          <cell r="O116">
            <v>2.8644300000000001E-2</v>
          </cell>
        </row>
        <row r="117">
          <cell r="A117" t="str">
            <v>0601609500200</v>
          </cell>
          <cell r="B117" t="str">
            <v>BROOKFIELD SCHOOL DIST 95</v>
          </cell>
          <cell r="C117">
            <v>4.3377999999999997</v>
          </cell>
          <cell r="D117">
            <v>255152854</v>
          </cell>
          <cell r="E117"/>
          <cell r="F117">
            <v>419643</v>
          </cell>
          <cell r="G117"/>
          <cell r="H117">
            <v>176415.94</v>
          </cell>
          <cell r="I117"/>
          <cell r="J117">
            <v>9.5320000000000002E-2</v>
          </cell>
          <cell r="K117">
            <v>0</v>
          </cell>
          <cell r="L117">
            <v>4.2424799999999996</v>
          </cell>
          <cell r="M117"/>
          <cell r="N117">
            <v>4.2424799999999996</v>
          </cell>
          <cell r="O117">
            <v>4.2424799999999999E-2</v>
          </cell>
        </row>
        <row r="118">
          <cell r="A118" t="str">
            <v>0601609600200</v>
          </cell>
          <cell r="B118" t="str">
            <v>RIVERSIDE SCHOOL DIST 96</v>
          </cell>
          <cell r="C118">
            <v>5.2709999999999999</v>
          </cell>
          <cell r="D118">
            <v>520380184</v>
          </cell>
          <cell r="E118"/>
          <cell r="F118">
            <v>747579</v>
          </cell>
          <cell r="G118"/>
          <cell r="H118">
            <v>283691.09999999998</v>
          </cell>
          <cell r="I118"/>
          <cell r="J118">
            <v>8.9139999999999997E-2</v>
          </cell>
          <cell r="K118">
            <v>0</v>
          </cell>
          <cell r="L118">
            <v>5.1818600000000004</v>
          </cell>
          <cell r="M118"/>
          <cell r="N118">
            <v>5.1818600000000004</v>
          </cell>
          <cell r="O118">
            <v>5.1818599999999999E-2</v>
          </cell>
        </row>
        <row r="119">
          <cell r="A119" t="str">
            <v>0601609700200</v>
          </cell>
          <cell r="B119" t="str">
            <v>OAK PARK ELEM SCHOOL DIST 97</v>
          </cell>
          <cell r="C119">
            <v>4.5446999999999997</v>
          </cell>
          <cell r="D119">
            <v>1870149740</v>
          </cell>
          <cell r="E119"/>
          <cell r="F119">
            <v>4465373</v>
          </cell>
          <cell r="G119"/>
          <cell r="H119">
            <v>1016564.26</v>
          </cell>
          <cell r="I119"/>
          <cell r="J119">
            <v>0.18440999999999999</v>
          </cell>
          <cell r="K119">
            <v>0</v>
          </cell>
          <cell r="L119">
            <v>4.36029</v>
          </cell>
          <cell r="M119"/>
          <cell r="N119">
            <v>4.36029</v>
          </cell>
          <cell r="O119">
            <v>4.36029E-2</v>
          </cell>
        </row>
        <row r="120">
          <cell r="A120" t="str">
            <v>0601609800200</v>
          </cell>
          <cell r="B120" t="str">
            <v>BERWYN NORTH SCHOOL DIST 98</v>
          </cell>
          <cell r="C120">
            <v>3.2669999999999999</v>
          </cell>
          <cell r="D120">
            <v>302390646</v>
          </cell>
          <cell r="E120"/>
          <cell r="F120">
            <v>1182655</v>
          </cell>
          <cell r="G120"/>
          <cell r="H120">
            <v>529099.81999999995</v>
          </cell>
          <cell r="I120"/>
          <cell r="J120">
            <v>0.21612000000000001</v>
          </cell>
          <cell r="K120">
            <v>0</v>
          </cell>
          <cell r="L120">
            <v>3.0508799999999998</v>
          </cell>
          <cell r="M120"/>
          <cell r="N120">
            <v>3.0508799999999998</v>
          </cell>
          <cell r="O120">
            <v>3.0508799999999999E-2</v>
          </cell>
        </row>
        <row r="121">
          <cell r="A121" t="str">
            <v>0601609900200</v>
          </cell>
          <cell r="B121" t="str">
            <v>CICERO SCHOOL DISTRICT 99</v>
          </cell>
          <cell r="C121">
            <v>2.9246999999999996</v>
          </cell>
          <cell r="D121">
            <v>790912714</v>
          </cell>
          <cell r="E121"/>
          <cell r="F121">
            <v>4697094</v>
          </cell>
          <cell r="G121"/>
          <cell r="H121">
            <v>2297887.5</v>
          </cell>
          <cell r="I121"/>
          <cell r="J121">
            <v>0.30334</v>
          </cell>
          <cell r="K121">
            <v>0</v>
          </cell>
          <cell r="L121">
            <v>2.6213599999999997</v>
          </cell>
          <cell r="M121"/>
          <cell r="N121">
            <v>2.6213599999999997</v>
          </cell>
          <cell r="O121">
            <v>2.62136E-2</v>
          </cell>
        </row>
        <row r="122">
          <cell r="A122" t="str">
            <v>0601610000200</v>
          </cell>
          <cell r="B122" t="str">
            <v>BERWYN SOUTH SCHOOL DISTRICT 100</v>
          </cell>
          <cell r="C122">
            <v>4.3530999999999995</v>
          </cell>
          <cell r="D122">
            <v>494495086</v>
          </cell>
          <cell r="E122"/>
          <cell r="F122">
            <v>1421479</v>
          </cell>
          <cell r="G122"/>
          <cell r="H122">
            <v>635244.54999999993</v>
          </cell>
          <cell r="I122"/>
          <cell r="J122">
            <v>0.15898999999999999</v>
          </cell>
          <cell r="K122">
            <v>0</v>
          </cell>
          <cell r="L122">
            <v>4.1941099999999993</v>
          </cell>
          <cell r="M122"/>
          <cell r="N122">
            <v>4.1941099999999993</v>
          </cell>
          <cell r="O122">
            <v>4.1941100000000002E-2</v>
          </cell>
        </row>
        <row r="123">
          <cell r="A123" t="str">
            <v>0601610100200</v>
          </cell>
          <cell r="B123" t="str">
            <v>WESTERN SPRINGS SCHOOL DIST 101</v>
          </cell>
          <cell r="C123">
            <v>3.0047000000000001</v>
          </cell>
          <cell r="D123">
            <v>611502761</v>
          </cell>
          <cell r="E123"/>
          <cell r="F123">
            <v>348703</v>
          </cell>
          <cell r="G123"/>
          <cell r="H123">
            <v>44887.98</v>
          </cell>
          <cell r="I123"/>
          <cell r="J123">
            <v>4.9680000000000002E-2</v>
          </cell>
          <cell r="K123">
            <v>0</v>
          </cell>
          <cell r="L123">
            <v>2.9550200000000002</v>
          </cell>
          <cell r="M123"/>
          <cell r="N123">
            <v>2.9550200000000002</v>
          </cell>
          <cell r="O123">
            <v>2.9550199999999999E-2</v>
          </cell>
        </row>
        <row r="124">
          <cell r="A124" t="str">
            <v>0601610200200</v>
          </cell>
          <cell r="B124" t="str">
            <v>LA GRANGE SCHOOL DIST 102</v>
          </cell>
          <cell r="C124">
            <v>3.7244000000000002</v>
          </cell>
          <cell r="D124">
            <v>1000554081</v>
          </cell>
          <cell r="E124"/>
          <cell r="F124">
            <v>1207124</v>
          </cell>
          <cell r="G124"/>
          <cell r="H124">
            <v>391398.76</v>
          </cell>
          <cell r="I124"/>
          <cell r="J124">
            <v>8.1519999999999995E-2</v>
          </cell>
          <cell r="K124">
            <v>0</v>
          </cell>
          <cell r="L124">
            <v>3.6428800000000003</v>
          </cell>
          <cell r="M124"/>
          <cell r="N124">
            <v>3.6428800000000003</v>
          </cell>
          <cell r="O124">
            <v>3.6428799999999997E-2</v>
          </cell>
        </row>
        <row r="125">
          <cell r="A125" t="str">
            <v>0601610300200</v>
          </cell>
          <cell r="B125" t="str">
            <v>LYONS SCHOOL DIST 103</v>
          </cell>
          <cell r="C125">
            <v>4.3411</v>
          </cell>
          <cell r="D125">
            <v>471645313</v>
          </cell>
          <cell r="E125"/>
          <cell r="F125">
            <v>1500862</v>
          </cell>
          <cell r="G125"/>
          <cell r="H125">
            <v>235713.19</v>
          </cell>
          <cell r="I125"/>
          <cell r="J125">
            <v>0.26823999999999998</v>
          </cell>
          <cell r="K125">
            <v>0</v>
          </cell>
          <cell r="L125">
            <v>4.0728600000000004</v>
          </cell>
          <cell r="M125"/>
          <cell r="N125">
            <v>4.0728600000000004</v>
          </cell>
          <cell r="O125">
            <v>4.0728599999999997E-2</v>
          </cell>
        </row>
        <row r="126">
          <cell r="A126" t="str">
            <v>0601610500200</v>
          </cell>
          <cell r="B126" t="str">
            <v>LA GRANGE SCHOOL DIST 105 (SOUTH)</v>
          </cell>
          <cell r="C126">
            <v>3.58</v>
          </cell>
          <cell r="D126">
            <v>683887644</v>
          </cell>
          <cell r="E126"/>
          <cell r="F126">
            <v>1015990</v>
          </cell>
          <cell r="G126"/>
          <cell r="H126">
            <v>164180.94</v>
          </cell>
          <cell r="I126"/>
          <cell r="J126">
            <v>0.12454999999999999</v>
          </cell>
          <cell r="K126">
            <v>0</v>
          </cell>
          <cell r="L126">
            <v>3.4554499999999999</v>
          </cell>
          <cell r="M126"/>
          <cell r="N126">
            <v>3.4554499999999999</v>
          </cell>
          <cell r="O126">
            <v>3.4554500000000002E-2</v>
          </cell>
        </row>
        <row r="127">
          <cell r="A127" t="str">
            <v>0601610600200</v>
          </cell>
          <cell r="B127" t="str">
            <v>LAGRANGE HIGHLANDS SCH DIST 106</v>
          </cell>
          <cell r="C127">
            <v>3.0694000000000004</v>
          </cell>
          <cell r="D127">
            <v>450819249</v>
          </cell>
          <cell r="E127"/>
          <cell r="F127">
            <v>175143</v>
          </cell>
          <cell r="G127"/>
          <cell r="H127">
            <v>104721.53</v>
          </cell>
          <cell r="I127"/>
          <cell r="J127">
            <v>1.562E-2</v>
          </cell>
          <cell r="K127">
            <v>0</v>
          </cell>
          <cell r="L127">
            <v>3.0537800000000002</v>
          </cell>
          <cell r="M127"/>
          <cell r="N127">
            <v>3.0537800000000002</v>
          </cell>
          <cell r="O127">
            <v>3.05378E-2</v>
          </cell>
        </row>
        <row r="128">
          <cell r="A128" t="str">
            <v>0601610700200</v>
          </cell>
          <cell r="B128" t="str">
            <v>PLEASANTDALE SCHOOL DIST 107</v>
          </cell>
          <cell r="C128">
            <v>2.2029999999999998</v>
          </cell>
          <cell r="D128">
            <v>630606566</v>
          </cell>
          <cell r="E128"/>
          <cell r="F128">
            <v>768635</v>
          </cell>
          <cell r="G128"/>
          <cell r="H128">
            <v>289626.13</v>
          </cell>
          <cell r="I128"/>
          <cell r="J128">
            <v>7.596E-2</v>
          </cell>
          <cell r="K128">
            <v>0</v>
          </cell>
          <cell r="L128">
            <v>2.12704</v>
          </cell>
          <cell r="M128"/>
          <cell r="N128">
            <v>2.12704</v>
          </cell>
          <cell r="O128">
            <v>2.1270399999999998E-2</v>
          </cell>
        </row>
        <row r="129">
          <cell r="A129" t="str">
            <v>0601620001300</v>
          </cell>
          <cell r="B129" t="str">
            <v>OAK PARK &amp; RIVER FOREST DIST 200</v>
          </cell>
          <cell r="C129">
            <v>3.0369999999999999</v>
          </cell>
          <cell r="D129">
            <v>2464469279</v>
          </cell>
          <cell r="E129"/>
          <cell r="F129">
            <v>1776223</v>
          </cell>
          <cell r="G129"/>
          <cell r="H129">
            <v>491778.01</v>
          </cell>
          <cell r="I129"/>
          <cell r="J129">
            <v>5.2109999999999997E-2</v>
          </cell>
          <cell r="K129">
            <v>0</v>
          </cell>
          <cell r="L129">
            <v>2.98489</v>
          </cell>
          <cell r="M129"/>
          <cell r="N129">
            <v>2.98489</v>
          </cell>
          <cell r="O129">
            <v>2.9848900000000001E-2</v>
          </cell>
        </row>
        <row r="130">
          <cell r="A130" t="str">
            <v>0601620101700</v>
          </cell>
          <cell r="B130" t="str">
            <v>J S MORTON H S DISTRICT 201</v>
          </cell>
          <cell r="C130">
            <v>2.1822000000000004</v>
          </cell>
          <cell r="D130">
            <v>1951118436</v>
          </cell>
          <cell r="E130"/>
          <cell r="F130">
            <v>7199184</v>
          </cell>
          <cell r="G130"/>
          <cell r="H130">
            <v>1526976.96</v>
          </cell>
          <cell r="I130"/>
          <cell r="J130">
            <v>0.29071000000000002</v>
          </cell>
          <cell r="K130">
            <v>0</v>
          </cell>
          <cell r="L130">
            <v>1.8914900000000003</v>
          </cell>
          <cell r="M130"/>
          <cell r="N130">
            <v>1.8914900000000003</v>
          </cell>
          <cell r="O130">
            <v>1.8914899999999998E-2</v>
          </cell>
        </row>
        <row r="131">
          <cell r="A131" t="str">
            <v>0601620401700</v>
          </cell>
          <cell r="B131" t="str">
            <v>LYONS TWP H S DIST 204</v>
          </cell>
          <cell r="C131">
            <v>2.1070000000000002</v>
          </cell>
          <cell r="D131">
            <v>3514376604</v>
          </cell>
          <cell r="E131"/>
          <cell r="F131">
            <v>3064187</v>
          </cell>
          <cell r="G131"/>
          <cell r="H131">
            <v>703038.35</v>
          </cell>
          <cell r="I131"/>
          <cell r="J131">
            <v>6.7180000000000004E-2</v>
          </cell>
          <cell r="K131">
            <v>0</v>
          </cell>
          <cell r="L131">
            <v>2.0398200000000002</v>
          </cell>
          <cell r="M131"/>
          <cell r="N131">
            <v>2.0398200000000002</v>
          </cell>
          <cell r="O131">
            <v>2.0398199999999998E-2</v>
          </cell>
        </row>
        <row r="132">
          <cell r="A132" t="str">
            <v>0601620801700</v>
          </cell>
          <cell r="B132" t="str">
            <v>RIVERSIDE BROOKFIELD TWP DIST 208</v>
          </cell>
          <cell r="C132">
            <v>2.5457000000000001</v>
          </cell>
          <cell r="D132">
            <v>865361272</v>
          </cell>
          <cell r="E132"/>
          <cell r="F132">
            <v>713284</v>
          </cell>
          <cell r="G132"/>
          <cell r="H132">
            <v>264245.51</v>
          </cell>
          <cell r="I132"/>
          <cell r="J132">
            <v>5.1889999999999999E-2</v>
          </cell>
          <cell r="K132">
            <v>0</v>
          </cell>
          <cell r="L132">
            <v>2.4938099999999999</v>
          </cell>
          <cell r="M132"/>
          <cell r="N132">
            <v>2.4938099999999999</v>
          </cell>
          <cell r="O132">
            <v>2.4938100000000001E-2</v>
          </cell>
        </row>
        <row r="133">
          <cell r="A133" t="str">
            <v>0601620901700</v>
          </cell>
          <cell r="B133" t="str">
            <v>PROVISO TWP H S DIST 209</v>
          </cell>
          <cell r="C133">
            <v>2.4154</v>
          </cell>
          <cell r="D133">
            <v>2751938447</v>
          </cell>
          <cell r="E133"/>
          <cell r="F133">
            <v>5206496</v>
          </cell>
          <cell r="G133"/>
          <cell r="H133">
            <v>584634.85000000009</v>
          </cell>
          <cell r="I133"/>
          <cell r="J133">
            <v>0.16794000000000001</v>
          </cell>
          <cell r="K133">
            <v>0</v>
          </cell>
          <cell r="L133">
            <v>2.2474599999999998</v>
          </cell>
          <cell r="M133"/>
          <cell r="N133">
            <v>2.2474599999999998</v>
          </cell>
          <cell r="O133">
            <v>2.2474600000000001E-2</v>
          </cell>
        </row>
        <row r="134">
          <cell r="A134" t="str">
            <v>0601621201600</v>
          </cell>
          <cell r="B134" t="str">
            <v>LEYDEN COMM H S DIST 212</v>
          </cell>
          <cell r="C134">
            <v>3.1661000000000001</v>
          </cell>
          <cell r="D134">
            <v>2638088144</v>
          </cell>
          <cell r="E134"/>
          <cell r="F134">
            <v>4082785</v>
          </cell>
          <cell r="G134"/>
          <cell r="H134">
            <v>1741108.36</v>
          </cell>
          <cell r="I134"/>
          <cell r="J134">
            <v>8.8760000000000006E-2</v>
          </cell>
          <cell r="K134">
            <v>0</v>
          </cell>
          <cell r="L134">
            <v>3.07734</v>
          </cell>
          <cell r="M134"/>
          <cell r="N134">
            <v>3.07734</v>
          </cell>
          <cell r="O134">
            <v>3.0773399999999999E-2</v>
          </cell>
        </row>
        <row r="135">
          <cell r="A135" t="str">
            <v>0601623401600</v>
          </cell>
          <cell r="B135" t="str">
            <v>RIDGEWOOD COMM H S DIST 234</v>
          </cell>
          <cell r="C135">
            <v>2.2463000000000002</v>
          </cell>
          <cell r="D135">
            <v>662309854</v>
          </cell>
          <cell r="E135"/>
          <cell r="F135">
            <v>352143</v>
          </cell>
          <cell r="G135"/>
          <cell r="H135">
            <v>157380.74</v>
          </cell>
          <cell r="I135"/>
          <cell r="J135">
            <v>2.9399999999999999E-2</v>
          </cell>
          <cell r="K135">
            <v>0</v>
          </cell>
          <cell r="L135">
            <v>2.2169000000000003</v>
          </cell>
          <cell r="M135"/>
          <cell r="N135">
            <v>2.2169000000000003</v>
          </cell>
          <cell r="O135">
            <v>2.2169000000000001E-2</v>
          </cell>
        </row>
        <row r="136">
          <cell r="A136" t="str">
            <v>0601640102600</v>
          </cell>
          <cell r="B136" t="str">
            <v>ELMWOOD PARK C U SCH DIST 401</v>
          </cell>
          <cell r="C136">
            <v>5.2428000000000008</v>
          </cell>
          <cell r="D136">
            <v>480370939</v>
          </cell>
          <cell r="E136"/>
          <cell r="F136">
            <v>1272061</v>
          </cell>
          <cell r="G136"/>
          <cell r="H136">
            <v>144634.1</v>
          </cell>
          <cell r="I136"/>
          <cell r="J136">
            <v>0.23469000000000001</v>
          </cell>
          <cell r="K136">
            <v>0</v>
          </cell>
          <cell r="L136">
            <v>5.0081100000000012</v>
          </cell>
          <cell r="M136"/>
          <cell r="N136">
            <v>5.0081100000000012</v>
          </cell>
          <cell r="O136">
            <v>5.0081100000000003E-2</v>
          </cell>
        </row>
        <row r="137">
          <cell r="A137" t="str">
            <v>0701610400200</v>
          </cell>
          <cell r="B137" t="str">
            <v>SUMMIT SCHOOL DIST 104</v>
          </cell>
          <cell r="C137">
            <v>4.5283999999999995</v>
          </cell>
          <cell r="D137">
            <v>272877970</v>
          </cell>
          <cell r="E137"/>
          <cell r="F137">
            <v>860803</v>
          </cell>
          <cell r="G137"/>
          <cell r="H137">
            <v>120395.62000000001</v>
          </cell>
          <cell r="I137"/>
          <cell r="J137">
            <v>0.27133000000000002</v>
          </cell>
          <cell r="K137">
            <v>0</v>
          </cell>
          <cell r="L137">
            <v>4.2570699999999997</v>
          </cell>
          <cell r="M137"/>
          <cell r="N137">
            <v>4.2570699999999997</v>
          </cell>
          <cell r="O137">
            <v>4.2570700000000003E-2</v>
          </cell>
        </row>
        <row r="138">
          <cell r="A138" t="str">
            <v>0701610800200</v>
          </cell>
          <cell r="B138" t="str">
            <v>WILLOW SPRINGS SCHOOL DIST 108</v>
          </cell>
          <cell r="C138">
            <v>5.4371999999999998</v>
          </cell>
          <cell r="D138">
            <v>75248378</v>
          </cell>
          <cell r="E138"/>
          <cell r="F138">
            <v>465678</v>
          </cell>
          <cell r="G138"/>
          <cell r="H138">
            <v>85707.95</v>
          </cell>
          <cell r="I138"/>
          <cell r="J138">
            <v>0.50495000000000001</v>
          </cell>
          <cell r="K138">
            <v>0</v>
          </cell>
          <cell r="L138">
            <v>4.9322499999999998</v>
          </cell>
          <cell r="M138"/>
          <cell r="N138">
            <v>4.9322499999999998</v>
          </cell>
          <cell r="O138">
            <v>4.9322499999999998E-2</v>
          </cell>
        </row>
        <row r="139">
          <cell r="A139" t="str">
            <v>0701610900200</v>
          </cell>
          <cell r="B139" t="str">
            <v>INDIAN SPRINGS SCHOOL DIST 109</v>
          </cell>
          <cell r="C139">
            <v>3.4235000000000002</v>
          </cell>
          <cell r="D139">
            <v>476503011</v>
          </cell>
          <cell r="E139"/>
          <cell r="F139">
            <v>2498710</v>
          </cell>
          <cell r="G139"/>
          <cell r="H139">
            <v>1048160.74</v>
          </cell>
          <cell r="I139"/>
          <cell r="J139">
            <v>0.30441000000000001</v>
          </cell>
          <cell r="K139">
            <v>0</v>
          </cell>
          <cell r="L139">
            <v>3.1190900000000004</v>
          </cell>
          <cell r="M139"/>
          <cell r="N139">
            <v>3.1190900000000004</v>
          </cell>
          <cell r="O139">
            <v>3.1190900000000001E-2</v>
          </cell>
        </row>
        <row r="140">
          <cell r="A140" t="str">
            <v>0701611000200</v>
          </cell>
          <cell r="B140" t="str">
            <v>CENTRAL STICKNEY SCH DIST 110</v>
          </cell>
          <cell r="C140">
            <v>1.9890000000000001</v>
          </cell>
          <cell r="D140">
            <v>242176185</v>
          </cell>
          <cell r="E140"/>
          <cell r="F140">
            <v>72900</v>
          </cell>
          <cell r="G140"/>
          <cell r="H140">
            <v>29626.38</v>
          </cell>
          <cell r="I140"/>
          <cell r="J140">
            <v>1.7860000000000001E-2</v>
          </cell>
          <cell r="K140">
            <v>0</v>
          </cell>
          <cell r="L140">
            <v>1.9711400000000001</v>
          </cell>
          <cell r="M140"/>
          <cell r="N140">
            <v>1.9711400000000001</v>
          </cell>
          <cell r="O140">
            <v>1.97114E-2</v>
          </cell>
        </row>
        <row r="141">
          <cell r="A141" t="str">
            <v>0701611100200</v>
          </cell>
          <cell r="B141" t="str">
            <v>BURBANK SCHOOL DISTRICT 111</v>
          </cell>
          <cell r="C141">
            <v>4.1609999999999996</v>
          </cell>
          <cell r="D141">
            <v>833902261</v>
          </cell>
          <cell r="E141"/>
          <cell r="F141">
            <v>1909165</v>
          </cell>
          <cell r="G141"/>
          <cell r="H141">
            <v>648946.51</v>
          </cell>
          <cell r="I141"/>
          <cell r="J141">
            <v>0.15112</v>
          </cell>
          <cell r="K141">
            <v>0</v>
          </cell>
          <cell r="L141">
            <v>4.0098799999999999</v>
          </cell>
          <cell r="M141"/>
          <cell r="N141">
            <v>4.0098799999999999</v>
          </cell>
          <cell r="O141">
            <v>4.0098799999999997E-2</v>
          </cell>
        </row>
        <row r="142">
          <cell r="A142" t="str">
            <v>0701611700200</v>
          </cell>
          <cell r="B142" t="str">
            <v>NORTH PALOS SCHOOL DIST 117</v>
          </cell>
          <cell r="C142">
            <v>5.1493000000000002</v>
          </cell>
          <cell r="D142">
            <v>670296390</v>
          </cell>
          <cell r="E142"/>
          <cell r="F142">
            <v>2334725</v>
          </cell>
          <cell r="G142"/>
          <cell r="H142">
            <v>1398494.8699999999</v>
          </cell>
          <cell r="I142"/>
          <cell r="J142">
            <v>0.13966999999999999</v>
          </cell>
          <cell r="K142">
            <v>0</v>
          </cell>
          <cell r="L142">
            <v>5.0096300000000005</v>
          </cell>
          <cell r="M142"/>
          <cell r="N142">
            <v>5.0096300000000005</v>
          </cell>
          <cell r="O142">
            <v>5.0096300000000003E-2</v>
          </cell>
        </row>
        <row r="143">
          <cell r="A143" t="str">
            <v>0701611800400</v>
          </cell>
          <cell r="B143" t="str">
            <v>PALOS COMM CONS SCHOOL DIST 118</v>
          </cell>
          <cell r="C143">
            <v>2.9154999999999998</v>
          </cell>
          <cell r="D143">
            <v>805822101</v>
          </cell>
          <cell r="E143"/>
          <cell r="F143">
            <v>2343084</v>
          </cell>
          <cell r="G143"/>
          <cell r="H143">
            <v>1210851.69</v>
          </cell>
          <cell r="I143"/>
          <cell r="J143">
            <v>0.14050000000000001</v>
          </cell>
          <cell r="K143">
            <v>0</v>
          </cell>
          <cell r="L143">
            <v>2.7749999999999999</v>
          </cell>
          <cell r="M143"/>
          <cell r="N143">
            <v>2.7749999999999999</v>
          </cell>
          <cell r="O143">
            <v>2.775E-2</v>
          </cell>
        </row>
        <row r="144">
          <cell r="A144" t="str">
            <v>0701612200200</v>
          </cell>
          <cell r="B144" t="str">
            <v>RIDGELAND SCHOOL DISTRICT 122</v>
          </cell>
          <cell r="C144">
            <v>3.6082999999999998</v>
          </cell>
          <cell r="D144">
            <v>541865259</v>
          </cell>
          <cell r="E144"/>
          <cell r="F144">
            <v>1436913</v>
          </cell>
          <cell r="G144"/>
          <cell r="H144">
            <v>353628.13</v>
          </cell>
          <cell r="I144"/>
          <cell r="J144">
            <v>0.19991</v>
          </cell>
          <cell r="K144">
            <v>0</v>
          </cell>
          <cell r="L144">
            <v>3.4083899999999998</v>
          </cell>
          <cell r="M144"/>
          <cell r="N144">
            <v>3.4083899999999998</v>
          </cell>
          <cell r="O144">
            <v>3.40839E-2</v>
          </cell>
        </row>
        <row r="145">
          <cell r="A145" t="str">
            <v>0701612300200</v>
          </cell>
          <cell r="B145" t="str">
            <v>OAK LAWN-HOMETOWN SCH DIST 123</v>
          </cell>
          <cell r="C145">
            <v>4.4427000000000003</v>
          </cell>
          <cell r="D145">
            <v>732209052</v>
          </cell>
          <cell r="E145"/>
          <cell r="F145">
            <v>2259016</v>
          </cell>
          <cell r="G145"/>
          <cell r="H145">
            <v>1203328.83</v>
          </cell>
          <cell r="I145"/>
          <cell r="J145">
            <v>0.14416999999999999</v>
          </cell>
          <cell r="K145">
            <v>0</v>
          </cell>
          <cell r="L145">
            <v>4.2985300000000004</v>
          </cell>
          <cell r="M145"/>
          <cell r="N145">
            <v>4.2985300000000004</v>
          </cell>
          <cell r="O145">
            <v>4.2985299999999997E-2</v>
          </cell>
        </row>
        <row r="146">
          <cell r="A146" t="str">
            <v>0701612400200</v>
          </cell>
          <cell r="B146" t="str">
            <v>EVERGREEN PK ELEM SCH DIST 124</v>
          </cell>
          <cell r="C146">
            <v>4.7401</v>
          </cell>
          <cell r="D146">
            <v>447775901</v>
          </cell>
          <cell r="E146"/>
          <cell r="F146">
            <v>717759</v>
          </cell>
          <cell r="G146"/>
          <cell r="H146">
            <v>249756.66</v>
          </cell>
          <cell r="I146"/>
          <cell r="J146">
            <v>0.10451000000000001</v>
          </cell>
          <cell r="K146">
            <v>0</v>
          </cell>
          <cell r="L146">
            <v>4.6355899999999997</v>
          </cell>
          <cell r="M146"/>
          <cell r="N146">
            <v>4.6355899999999997</v>
          </cell>
          <cell r="O146">
            <v>4.6355899999999998E-2</v>
          </cell>
        </row>
        <row r="147">
          <cell r="A147" t="str">
            <v>0701612500200</v>
          </cell>
          <cell r="B147" t="str">
            <v>ATWOOD HEIGHTS DISTRICT 125</v>
          </cell>
          <cell r="C147">
            <v>4.0819999999999999</v>
          </cell>
          <cell r="D147">
            <v>133176253</v>
          </cell>
          <cell r="E147"/>
          <cell r="F147">
            <v>642204</v>
          </cell>
          <cell r="G147"/>
          <cell r="H147">
            <v>369712.95999999996</v>
          </cell>
          <cell r="I147"/>
          <cell r="J147">
            <v>0.2046</v>
          </cell>
          <cell r="K147">
            <v>0</v>
          </cell>
          <cell r="L147">
            <v>3.8773999999999997</v>
          </cell>
          <cell r="M147"/>
          <cell r="N147">
            <v>3.8773999999999997</v>
          </cell>
          <cell r="O147">
            <v>3.8774000000000003E-2</v>
          </cell>
        </row>
        <row r="148">
          <cell r="A148" t="str">
            <v>0701612600200</v>
          </cell>
          <cell r="B148" t="str">
            <v>ALSIP-HAZLGRN-OAKLWN S DIST 126</v>
          </cell>
          <cell r="C148">
            <v>4.4139999999999997</v>
          </cell>
          <cell r="D148">
            <v>557154652</v>
          </cell>
          <cell r="E148"/>
          <cell r="F148">
            <v>879508</v>
          </cell>
          <cell r="G148"/>
          <cell r="H148">
            <v>171331.66</v>
          </cell>
          <cell r="I148"/>
          <cell r="J148">
            <v>0.12709999999999999</v>
          </cell>
          <cell r="K148">
            <v>0</v>
          </cell>
          <cell r="L148">
            <v>4.2868999999999993</v>
          </cell>
          <cell r="M148"/>
          <cell r="N148">
            <v>4.2868999999999993</v>
          </cell>
          <cell r="O148">
            <v>4.2868999999999997E-2</v>
          </cell>
        </row>
        <row r="149">
          <cell r="A149" t="str">
            <v>0701612700200</v>
          </cell>
          <cell r="B149" t="str">
            <v>WORTH SCHOOL DISTRICT 127</v>
          </cell>
          <cell r="C149">
            <v>5.0379000000000005</v>
          </cell>
          <cell r="D149">
            <v>190843506</v>
          </cell>
          <cell r="E149"/>
          <cell r="F149">
            <v>223887</v>
          </cell>
          <cell r="G149"/>
          <cell r="H149">
            <v>94919.96</v>
          </cell>
          <cell r="I149"/>
          <cell r="J149">
            <v>6.7570000000000005E-2</v>
          </cell>
          <cell r="K149">
            <v>0</v>
          </cell>
          <cell r="L149">
            <v>4.9703300000000006</v>
          </cell>
          <cell r="M149"/>
          <cell r="N149">
            <v>4.9703300000000006</v>
          </cell>
          <cell r="O149">
            <v>4.9703299999999999E-2</v>
          </cell>
        </row>
        <row r="150">
          <cell r="A150" t="str">
            <v>0701612750200</v>
          </cell>
          <cell r="B150" t="str">
            <v>CHICAGO RIDGE SCHOOL DIST 127-5</v>
          </cell>
          <cell r="C150">
            <v>4.0642999999999994</v>
          </cell>
          <cell r="D150">
            <v>173824320</v>
          </cell>
          <cell r="E150"/>
          <cell r="F150">
            <v>660876</v>
          </cell>
          <cell r="G150"/>
          <cell r="H150">
            <v>540545.37</v>
          </cell>
          <cell r="I150"/>
          <cell r="J150">
            <v>6.9220000000000004E-2</v>
          </cell>
          <cell r="K150">
            <v>0</v>
          </cell>
          <cell r="L150">
            <v>3.9950799999999993</v>
          </cell>
          <cell r="M150"/>
          <cell r="N150">
            <v>3.9950799999999993</v>
          </cell>
          <cell r="O150">
            <v>3.9950800000000002E-2</v>
          </cell>
        </row>
        <row r="151">
          <cell r="A151" t="str">
            <v>0701612800200</v>
          </cell>
          <cell r="B151" t="str">
            <v>PALOS HEIGHTS SCHOOL DIST 128</v>
          </cell>
          <cell r="C151">
            <v>2.8479999999999999</v>
          </cell>
          <cell r="D151">
            <v>309142475</v>
          </cell>
          <cell r="E151"/>
          <cell r="F151">
            <v>381287</v>
          </cell>
          <cell r="G151"/>
          <cell r="H151">
            <v>92928.19</v>
          </cell>
          <cell r="I151"/>
          <cell r="J151">
            <v>9.3270000000000006E-2</v>
          </cell>
          <cell r="K151">
            <v>0</v>
          </cell>
          <cell r="L151">
            <v>2.7547299999999999</v>
          </cell>
          <cell r="M151"/>
          <cell r="N151">
            <v>2.7547299999999999</v>
          </cell>
          <cell r="O151">
            <v>2.75473E-2</v>
          </cell>
        </row>
        <row r="152">
          <cell r="A152" t="str">
            <v>0701613000200</v>
          </cell>
          <cell r="B152" t="str">
            <v>COOK COUNTY SCHOOL DIST 130</v>
          </cell>
          <cell r="C152">
            <v>4.9977999999999998</v>
          </cell>
          <cell r="D152">
            <v>581987721</v>
          </cell>
          <cell r="E152"/>
          <cell r="F152">
            <v>2216658</v>
          </cell>
          <cell r="G152"/>
          <cell r="H152">
            <v>318964.12</v>
          </cell>
          <cell r="I152"/>
          <cell r="J152">
            <v>0.32607000000000003</v>
          </cell>
          <cell r="K152">
            <v>0</v>
          </cell>
          <cell r="L152">
            <v>4.6717300000000002</v>
          </cell>
          <cell r="M152"/>
          <cell r="N152">
            <v>4.6717300000000002</v>
          </cell>
          <cell r="O152">
            <v>4.6717300000000003E-2</v>
          </cell>
        </row>
        <row r="153">
          <cell r="A153" t="str">
            <v>0701613200200</v>
          </cell>
          <cell r="B153" t="str">
            <v>CALUMET PUBLIC SCHOOLS DIST 132</v>
          </cell>
          <cell r="C153">
            <v>5.3323999999999998</v>
          </cell>
          <cell r="D153">
            <v>105570275</v>
          </cell>
          <cell r="E153"/>
          <cell r="F153">
            <v>1085245</v>
          </cell>
          <cell r="G153"/>
          <cell r="H153">
            <v>424239.52</v>
          </cell>
          <cell r="I153"/>
          <cell r="J153">
            <v>0.62612000000000001</v>
          </cell>
          <cell r="K153">
            <v>0</v>
          </cell>
          <cell r="L153">
            <v>4.7062799999999996</v>
          </cell>
          <cell r="M153"/>
          <cell r="N153">
            <v>4.7062799999999996</v>
          </cell>
          <cell r="O153">
            <v>4.7062800000000002E-2</v>
          </cell>
        </row>
        <row r="154">
          <cell r="A154" t="str">
            <v>0701613300200</v>
          </cell>
          <cell r="B154" t="str">
            <v>GEN GEO PATTON SCHOOL DIST 133</v>
          </cell>
          <cell r="C154">
            <v>8.9979999999999993</v>
          </cell>
          <cell r="D154">
            <v>25529620</v>
          </cell>
          <cell r="E154"/>
          <cell r="F154">
            <v>29740</v>
          </cell>
          <cell r="G154"/>
          <cell r="H154">
            <v>3049.59</v>
          </cell>
          <cell r="I154"/>
          <cell r="J154">
            <v>0.10453999999999999</v>
          </cell>
          <cell r="K154">
            <v>0</v>
          </cell>
          <cell r="L154">
            <v>8.8934599999999993</v>
          </cell>
          <cell r="M154"/>
          <cell r="N154">
            <v>8.8934599999999993</v>
          </cell>
          <cell r="O154">
            <v>8.8934600000000003E-2</v>
          </cell>
        </row>
        <row r="155">
          <cell r="A155" t="str">
            <v>0701613500200</v>
          </cell>
          <cell r="B155" t="str">
            <v>ORLAND SCHOOL DISTRICT 135</v>
          </cell>
          <cell r="C155">
            <v>3.3270999999999997</v>
          </cell>
          <cell r="D155">
            <v>2211000304</v>
          </cell>
          <cell r="E155"/>
          <cell r="F155">
            <v>5552794</v>
          </cell>
          <cell r="G155"/>
          <cell r="H155">
            <v>1768915.5499999998</v>
          </cell>
          <cell r="I155"/>
          <cell r="J155">
            <v>0.17113</v>
          </cell>
          <cell r="K155">
            <v>0</v>
          </cell>
          <cell r="L155">
            <v>3.1559699999999999</v>
          </cell>
          <cell r="M155"/>
          <cell r="N155">
            <v>3.1559699999999999</v>
          </cell>
          <cell r="O155">
            <v>3.1559700000000003E-2</v>
          </cell>
        </row>
        <row r="156">
          <cell r="A156" t="str">
            <v>0701614000200</v>
          </cell>
          <cell r="B156" t="str">
            <v>KIRBY SCHOOL DIST 140</v>
          </cell>
          <cell r="C156">
            <v>5.1139999999999999</v>
          </cell>
          <cell r="D156">
            <v>853485517</v>
          </cell>
          <cell r="E156"/>
          <cell r="F156">
            <v>2389431</v>
          </cell>
          <cell r="G156"/>
          <cell r="H156">
            <v>873198.86</v>
          </cell>
          <cell r="I156"/>
          <cell r="J156">
            <v>0.17765</v>
          </cell>
          <cell r="K156">
            <v>0</v>
          </cell>
          <cell r="L156">
            <v>4.93635</v>
          </cell>
          <cell r="M156"/>
          <cell r="N156">
            <v>4.93635</v>
          </cell>
          <cell r="O156">
            <v>4.9363499999999998E-2</v>
          </cell>
        </row>
        <row r="157">
          <cell r="A157" t="str">
            <v>0701614200200</v>
          </cell>
          <cell r="B157" t="str">
            <v>FOREST RIDGE SCHOOL DIST 142</v>
          </cell>
          <cell r="C157">
            <v>3.3209999999999997</v>
          </cell>
          <cell r="D157">
            <v>265769627</v>
          </cell>
          <cell r="E157"/>
          <cell r="F157">
            <v>977211</v>
          </cell>
          <cell r="G157"/>
          <cell r="H157">
            <v>523059.15</v>
          </cell>
          <cell r="I157"/>
          <cell r="J157">
            <v>0.17088</v>
          </cell>
          <cell r="K157">
            <v>0</v>
          </cell>
          <cell r="L157">
            <v>3.1501199999999998</v>
          </cell>
          <cell r="M157"/>
          <cell r="N157">
            <v>3.1501199999999998</v>
          </cell>
          <cell r="O157">
            <v>3.15012E-2</v>
          </cell>
        </row>
        <row r="158">
          <cell r="A158" t="str">
            <v>0701614300200</v>
          </cell>
          <cell r="B158" t="str">
            <v>MIDLOTHIAN SCHOOL DIST 143</v>
          </cell>
          <cell r="C158">
            <v>3.6033000000000004</v>
          </cell>
          <cell r="D158">
            <v>208883792</v>
          </cell>
          <cell r="E158"/>
          <cell r="F158">
            <v>488095</v>
          </cell>
          <cell r="G158"/>
          <cell r="H158">
            <v>117305.53</v>
          </cell>
          <cell r="I158"/>
          <cell r="J158">
            <v>0.17749999999999999</v>
          </cell>
          <cell r="K158">
            <v>0</v>
          </cell>
          <cell r="L158">
            <v>3.4258000000000006</v>
          </cell>
          <cell r="M158"/>
          <cell r="N158">
            <v>3.4258000000000006</v>
          </cell>
          <cell r="O158">
            <v>3.4257999999999997E-2</v>
          </cell>
        </row>
        <row r="159">
          <cell r="A159" t="str">
            <v>0701614350200</v>
          </cell>
          <cell r="B159" t="str">
            <v>POSEN-ROBBINS EL SCH DIST 143-5</v>
          </cell>
          <cell r="C159">
            <v>2.8687000000000005</v>
          </cell>
          <cell r="D159">
            <v>117434460</v>
          </cell>
          <cell r="E159"/>
          <cell r="F159">
            <v>1987506</v>
          </cell>
          <cell r="G159"/>
          <cell r="H159">
            <v>552204.03</v>
          </cell>
          <cell r="I159"/>
          <cell r="J159">
            <v>1.22221</v>
          </cell>
          <cell r="K159">
            <v>0</v>
          </cell>
          <cell r="L159">
            <v>1.6464900000000005</v>
          </cell>
          <cell r="M159"/>
          <cell r="N159">
            <v>1.6464900000000005</v>
          </cell>
          <cell r="O159">
            <v>1.6464900000000001E-2</v>
          </cell>
        </row>
        <row r="160">
          <cell r="A160" t="str">
            <v>0701614400200</v>
          </cell>
          <cell r="B160" t="str">
            <v>PRAIRIE-HILLS ELEM SCH DIST 144</v>
          </cell>
          <cell r="C160">
            <v>4.8559000000000001</v>
          </cell>
          <cell r="D160">
            <v>265613089</v>
          </cell>
          <cell r="E160"/>
          <cell r="F160">
            <v>2226620</v>
          </cell>
          <cell r="G160"/>
          <cell r="H160">
            <v>1388550.38</v>
          </cell>
          <cell r="I160"/>
          <cell r="J160">
            <v>0.31552000000000002</v>
          </cell>
          <cell r="K160">
            <v>0</v>
          </cell>
          <cell r="L160">
            <v>4.5403799999999999</v>
          </cell>
          <cell r="M160"/>
          <cell r="N160">
            <v>4.5403799999999999</v>
          </cell>
          <cell r="O160">
            <v>4.5403800000000001E-2</v>
          </cell>
        </row>
        <row r="161">
          <cell r="A161" t="str">
            <v>0701614500200</v>
          </cell>
          <cell r="B161" t="str">
            <v>ARBOR PARK SCHOOL DISTRICT 145</v>
          </cell>
          <cell r="C161">
            <v>4.1143000000000001</v>
          </cell>
          <cell r="D161">
            <v>208136481</v>
          </cell>
          <cell r="E161"/>
          <cell r="F161">
            <v>1139078</v>
          </cell>
          <cell r="G161"/>
          <cell r="H161">
            <v>755268.53</v>
          </cell>
          <cell r="I161"/>
          <cell r="J161">
            <v>0.18440000000000001</v>
          </cell>
          <cell r="K161">
            <v>0</v>
          </cell>
          <cell r="L161">
            <v>3.9298999999999999</v>
          </cell>
          <cell r="M161"/>
          <cell r="N161">
            <v>3.9298999999999999</v>
          </cell>
          <cell r="O161">
            <v>3.9299000000000001E-2</v>
          </cell>
        </row>
        <row r="162">
          <cell r="A162" t="str">
            <v>0701614600400</v>
          </cell>
          <cell r="B162" t="str">
            <v>TINLEY PARK COMM SCH DIST 146</v>
          </cell>
          <cell r="C162">
            <v>5.1499000000000006</v>
          </cell>
          <cell r="D162">
            <v>664445337</v>
          </cell>
          <cell r="E162"/>
          <cell r="F162">
            <v>1624050</v>
          </cell>
          <cell r="G162"/>
          <cell r="H162">
            <v>475406.9</v>
          </cell>
          <cell r="I162"/>
          <cell r="J162">
            <v>0.17287</v>
          </cell>
          <cell r="K162">
            <v>0</v>
          </cell>
          <cell r="L162">
            <v>4.977030000000001</v>
          </cell>
          <cell r="M162"/>
          <cell r="N162">
            <v>4.977030000000001</v>
          </cell>
          <cell r="O162">
            <v>4.9770300000000003E-2</v>
          </cell>
        </row>
        <row r="163">
          <cell r="A163" t="str">
            <v>0701614700200</v>
          </cell>
          <cell r="B163" t="str">
            <v>W HARVEY-DIXMOOR PUB SCH DIST147</v>
          </cell>
          <cell r="C163">
            <v>5.1340000000000003</v>
          </cell>
          <cell r="D163">
            <v>93497024</v>
          </cell>
          <cell r="E163"/>
          <cell r="F163">
            <v>1189703</v>
          </cell>
          <cell r="G163"/>
          <cell r="H163">
            <v>26309.59</v>
          </cell>
          <cell r="I163"/>
          <cell r="J163">
            <v>1.24431</v>
          </cell>
          <cell r="K163">
            <v>0</v>
          </cell>
          <cell r="L163">
            <v>3.8896900000000003</v>
          </cell>
          <cell r="M163"/>
          <cell r="N163">
            <v>3.8896900000000003</v>
          </cell>
          <cell r="O163">
            <v>3.8896899999999998E-2</v>
          </cell>
        </row>
        <row r="164">
          <cell r="A164" t="str">
            <v>0701614800200</v>
          </cell>
          <cell r="B164" t="str">
            <v>DOLTON SCHOOL DISTRICT 148</v>
          </cell>
          <cell r="C164">
            <v>7.5789000000000009</v>
          </cell>
          <cell r="D164">
            <v>171086144</v>
          </cell>
          <cell r="E164"/>
          <cell r="F164">
            <v>1167923</v>
          </cell>
          <cell r="G164"/>
          <cell r="H164">
            <v>29199.19</v>
          </cell>
          <cell r="I164"/>
          <cell r="J164">
            <v>0.66557999999999995</v>
          </cell>
          <cell r="K164">
            <v>0</v>
          </cell>
          <cell r="L164">
            <v>6.9133200000000006</v>
          </cell>
          <cell r="M164"/>
          <cell r="N164">
            <v>6.9133200000000006</v>
          </cell>
          <cell r="O164">
            <v>6.9133200000000006E-2</v>
          </cell>
        </row>
        <row r="165">
          <cell r="A165" t="str">
            <v>0701614900200</v>
          </cell>
          <cell r="B165" t="str">
            <v>DOLTON SCHOOL DISTRICT 149</v>
          </cell>
          <cell r="C165">
            <v>5.0653999999999995</v>
          </cell>
          <cell r="D165">
            <v>273468326</v>
          </cell>
          <cell r="E165"/>
          <cell r="F165">
            <v>3077131</v>
          </cell>
          <cell r="G165"/>
          <cell r="H165">
            <v>111851.79000000001</v>
          </cell>
          <cell r="I165"/>
          <cell r="J165">
            <v>1.08432</v>
          </cell>
          <cell r="K165">
            <v>0</v>
          </cell>
          <cell r="L165">
            <v>3.9810799999999995</v>
          </cell>
          <cell r="M165"/>
          <cell r="N165">
            <v>3.9810799999999995</v>
          </cell>
          <cell r="O165">
            <v>3.98108E-2</v>
          </cell>
        </row>
        <row r="166">
          <cell r="A166" t="str">
            <v>0701615000200</v>
          </cell>
          <cell r="B166" t="str">
            <v>SOUTH HOLLAND SCHOOL DIST 150</v>
          </cell>
          <cell r="C166">
            <v>4.6789999999999994</v>
          </cell>
          <cell r="D166">
            <v>183656391</v>
          </cell>
          <cell r="E166"/>
          <cell r="F166">
            <v>446570</v>
          </cell>
          <cell r="G166"/>
          <cell r="H166">
            <v>51388.03</v>
          </cell>
          <cell r="I166"/>
          <cell r="J166">
            <v>0.21517</v>
          </cell>
          <cell r="K166">
            <v>0</v>
          </cell>
          <cell r="L166">
            <v>4.4638299999999997</v>
          </cell>
          <cell r="M166"/>
          <cell r="N166">
            <v>4.4638299999999997</v>
          </cell>
          <cell r="O166">
            <v>4.4638299999999999E-2</v>
          </cell>
        </row>
        <row r="167">
          <cell r="A167" t="str">
            <v>0701615100200</v>
          </cell>
          <cell r="B167" t="str">
            <v>SOUTH HOLLAND SCHOOL DIST 151</v>
          </cell>
          <cell r="C167">
            <v>5.4146999999999998</v>
          </cell>
          <cell r="D167">
            <v>252218080</v>
          </cell>
          <cell r="E167"/>
          <cell r="F167">
            <v>1950880</v>
          </cell>
          <cell r="G167"/>
          <cell r="H167">
            <v>782359.95</v>
          </cell>
          <cell r="I167"/>
          <cell r="J167">
            <v>0.46328999999999998</v>
          </cell>
          <cell r="K167">
            <v>0</v>
          </cell>
          <cell r="L167">
            <v>4.9514100000000001</v>
          </cell>
          <cell r="M167"/>
          <cell r="N167">
            <v>4.9514100000000001</v>
          </cell>
          <cell r="O167">
            <v>4.9514099999999998E-2</v>
          </cell>
        </row>
        <row r="168">
          <cell r="A168" t="str">
            <v>0701615200200</v>
          </cell>
          <cell r="B168" t="str">
            <v>HARVEY SCHOOL DISTRICT 152</v>
          </cell>
          <cell r="C168">
            <v>4.4020000000000001</v>
          </cell>
          <cell r="D168">
            <v>114552066</v>
          </cell>
          <cell r="E168"/>
          <cell r="F168">
            <v>1599208</v>
          </cell>
          <cell r="G168"/>
          <cell r="H168">
            <v>654539.49</v>
          </cell>
          <cell r="I168"/>
          <cell r="J168">
            <v>0.82465999999999995</v>
          </cell>
          <cell r="K168">
            <v>0</v>
          </cell>
          <cell r="L168">
            <v>3.5773400000000004</v>
          </cell>
          <cell r="M168"/>
          <cell r="N168">
            <v>3.5773400000000004</v>
          </cell>
          <cell r="O168">
            <v>3.5773399999999997E-2</v>
          </cell>
        </row>
        <row r="169">
          <cell r="A169" t="str">
            <v>0701615250200</v>
          </cell>
          <cell r="B169" t="str">
            <v>HAZEL CREST SCHOOL DIST 152-5</v>
          </cell>
          <cell r="C169">
            <v>6.9879000000000007</v>
          </cell>
          <cell r="D169">
            <v>100630871</v>
          </cell>
          <cell r="E169"/>
          <cell r="F169">
            <v>961006</v>
          </cell>
          <cell r="G169"/>
          <cell r="H169">
            <v>97765.83</v>
          </cell>
          <cell r="I169"/>
          <cell r="J169">
            <v>0.85782000000000003</v>
          </cell>
          <cell r="K169">
            <v>0</v>
          </cell>
          <cell r="L169">
            <v>6.1300800000000004</v>
          </cell>
          <cell r="M169"/>
          <cell r="N169">
            <v>6.1300800000000004</v>
          </cell>
          <cell r="O169">
            <v>6.1300800000000003E-2</v>
          </cell>
        </row>
        <row r="170">
          <cell r="A170" t="str">
            <v>0701615300200</v>
          </cell>
          <cell r="B170" t="str">
            <v>HOMEWOOD SCHOOL DISTRICT 153</v>
          </cell>
          <cell r="C170">
            <v>4.8467000000000002</v>
          </cell>
          <cell r="D170">
            <v>323322108</v>
          </cell>
          <cell r="E170"/>
          <cell r="F170">
            <v>993639</v>
          </cell>
          <cell r="G170"/>
          <cell r="H170">
            <v>342888.76</v>
          </cell>
          <cell r="I170"/>
          <cell r="J170">
            <v>0.20125999999999999</v>
          </cell>
          <cell r="K170">
            <v>0</v>
          </cell>
          <cell r="L170">
            <v>4.6454400000000007</v>
          </cell>
          <cell r="M170"/>
          <cell r="N170">
            <v>4.6454400000000007</v>
          </cell>
          <cell r="O170">
            <v>4.64544E-2</v>
          </cell>
        </row>
        <row r="171">
          <cell r="A171" t="str">
            <v>0701615400200</v>
          </cell>
          <cell r="B171" t="str">
            <v>THORNTON SCHOOL DISTRICT 154</v>
          </cell>
          <cell r="C171">
            <v>4.7443</v>
          </cell>
          <cell r="D171">
            <v>56724274</v>
          </cell>
          <cell r="E171"/>
          <cell r="F171">
            <v>148667</v>
          </cell>
          <cell r="G171"/>
          <cell r="H171">
            <v>4184.04</v>
          </cell>
          <cell r="I171"/>
          <cell r="J171">
            <v>0.25470999999999999</v>
          </cell>
          <cell r="K171">
            <v>0</v>
          </cell>
          <cell r="L171">
            <v>4.4895899999999997</v>
          </cell>
          <cell r="M171"/>
          <cell r="N171">
            <v>4.4895899999999997</v>
          </cell>
          <cell r="O171">
            <v>4.4895900000000002E-2</v>
          </cell>
        </row>
        <row r="172">
          <cell r="A172" t="str">
            <v>0701615450200</v>
          </cell>
          <cell r="B172" t="str">
            <v>BURNHAM SCHOOL DISTRICT 154-5</v>
          </cell>
          <cell r="C172">
            <v>4.4108999999999998</v>
          </cell>
          <cell r="D172">
            <v>18836326</v>
          </cell>
          <cell r="E172"/>
          <cell r="F172">
            <v>96896</v>
          </cell>
          <cell r="G172"/>
          <cell r="H172">
            <v>28017.75</v>
          </cell>
          <cell r="I172"/>
          <cell r="J172">
            <v>0.36565999999999999</v>
          </cell>
          <cell r="K172">
            <v>0</v>
          </cell>
          <cell r="L172">
            <v>4.0452399999999997</v>
          </cell>
          <cell r="M172"/>
          <cell r="N172">
            <v>4.0452399999999997</v>
          </cell>
          <cell r="O172">
            <v>4.0452399999999999E-2</v>
          </cell>
        </row>
        <row r="173">
          <cell r="A173" t="str">
            <v>0701615500200</v>
          </cell>
          <cell r="B173" t="str">
            <v>CALUMET CITY SCHOOL DISTRICT 155</v>
          </cell>
          <cell r="C173">
            <v>4.5370999999999997</v>
          </cell>
          <cell r="D173">
            <v>103382469</v>
          </cell>
          <cell r="E173"/>
          <cell r="F173">
            <v>277125</v>
          </cell>
          <cell r="G173"/>
          <cell r="H173">
            <v>5137.6100000000006</v>
          </cell>
          <cell r="I173"/>
          <cell r="J173">
            <v>0.26307999999999998</v>
          </cell>
          <cell r="K173">
            <v>0</v>
          </cell>
          <cell r="L173">
            <v>4.2740200000000002</v>
          </cell>
          <cell r="M173"/>
          <cell r="N173">
            <v>4.2740200000000002</v>
          </cell>
          <cell r="O173">
            <v>4.2740199999999999E-2</v>
          </cell>
        </row>
        <row r="174">
          <cell r="A174" t="str">
            <v>0701615600200</v>
          </cell>
          <cell r="B174" t="str">
            <v>LINCOLN ELEM SCHOOL DIST 156</v>
          </cell>
          <cell r="C174">
            <v>4.8680000000000003</v>
          </cell>
          <cell r="D174">
            <v>44502052</v>
          </cell>
          <cell r="E174"/>
          <cell r="F174">
            <v>316932</v>
          </cell>
          <cell r="G174"/>
          <cell r="H174">
            <v>36492.729999999996</v>
          </cell>
          <cell r="I174"/>
          <cell r="J174">
            <v>0.63017000000000001</v>
          </cell>
          <cell r="K174">
            <v>0</v>
          </cell>
          <cell r="L174">
            <v>4.2378300000000007</v>
          </cell>
          <cell r="M174"/>
          <cell r="N174">
            <v>4.2378300000000007</v>
          </cell>
          <cell r="O174">
            <v>4.2378300000000001E-2</v>
          </cell>
        </row>
        <row r="175">
          <cell r="A175" t="str">
            <v>0701615700200</v>
          </cell>
          <cell r="B175" t="str">
            <v>HOOVER-SCHRUM MEMORIAL SD 157</v>
          </cell>
          <cell r="C175">
            <v>7.3293999999999997</v>
          </cell>
          <cell r="D175">
            <v>99566024</v>
          </cell>
          <cell r="E175"/>
          <cell r="F175">
            <v>403750</v>
          </cell>
          <cell r="G175"/>
          <cell r="H175">
            <v>77014.48000000001</v>
          </cell>
          <cell r="I175"/>
          <cell r="J175">
            <v>0.32815</v>
          </cell>
          <cell r="K175">
            <v>0</v>
          </cell>
          <cell r="L175">
            <v>7.0012499999999998</v>
          </cell>
          <cell r="M175"/>
          <cell r="N175">
            <v>7.0012499999999998</v>
          </cell>
          <cell r="O175">
            <v>7.0012500000000005E-2</v>
          </cell>
        </row>
        <row r="176">
          <cell r="A176" t="str">
            <v>0701615800200</v>
          </cell>
          <cell r="B176" t="str">
            <v>LANSING SCHOOL DISTRICT 158</v>
          </cell>
          <cell r="C176">
            <v>7.0718999999999994</v>
          </cell>
          <cell r="D176">
            <v>284977174</v>
          </cell>
          <cell r="E176"/>
          <cell r="F176">
            <v>1368643</v>
          </cell>
          <cell r="G176"/>
          <cell r="H176">
            <v>53660.78</v>
          </cell>
          <cell r="I176"/>
          <cell r="J176">
            <v>0.46143000000000001</v>
          </cell>
          <cell r="K176">
            <v>0</v>
          </cell>
          <cell r="L176">
            <v>6.6104699999999994</v>
          </cell>
          <cell r="M176"/>
          <cell r="N176">
            <v>6.6104699999999994</v>
          </cell>
          <cell r="O176">
            <v>6.6104700000000002E-2</v>
          </cell>
        </row>
        <row r="177">
          <cell r="A177" t="str">
            <v>0701615900200</v>
          </cell>
          <cell r="B177" t="str">
            <v>ELEM SCHOOL DISTRICT 159</v>
          </cell>
          <cell r="C177">
            <v>6.3902000000000001</v>
          </cell>
          <cell r="D177">
            <v>475634024</v>
          </cell>
          <cell r="E177"/>
          <cell r="F177">
            <v>1402339</v>
          </cell>
          <cell r="G177"/>
          <cell r="H177">
            <v>489652.15</v>
          </cell>
          <cell r="I177"/>
          <cell r="J177">
            <v>0.19188</v>
          </cell>
          <cell r="K177">
            <v>0</v>
          </cell>
          <cell r="L177">
            <v>6.1983199999999998</v>
          </cell>
          <cell r="M177"/>
          <cell r="N177">
            <v>6.1983199999999998</v>
          </cell>
          <cell r="O177">
            <v>6.1983200000000002E-2</v>
          </cell>
        </row>
        <row r="178">
          <cell r="A178" t="str">
            <v>0701616000200</v>
          </cell>
          <cell r="B178" t="str">
            <v>COUNTRY CLUB HILLS SCH DIST 160</v>
          </cell>
          <cell r="C178">
            <v>5.4202999999999992</v>
          </cell>
          <cell r="D178">
            <v>131583167</v>
          </cell>
          <cell r="E178"/>
          <cell r="F178">
            <v>2129902</v>
          </cell>
          <cell r="G178"/>
          <cell r="H178">
            <v>232172.47</v>
          </cell>
          <cell r="I178"/>
          <cell r="J178">
            <v>1.4422200000000001</v>
          </cell>
          <cell r="K178">
            <v>0</v>
          </cell>
          <cell r="L178">
            <v>3.9780799999999994</v>
          </cell>
          <cell r="M178"/>
          <cell r="N178">
            <v>3.9780799999999994</v>
          </cell>
          <cell r="O178">
            <v>3.9780799999999998E-2</v>
          </cell>
        </row>
        <row r="179">
          <cell r="A179" t="str">
            <v>0701616100200</v>
          </cell>
          <cell r="B179" t="str">
            <v>FLOSSMOOR SCHOOL DISTRICT 161</v>
          </cell>
          <cell r="C179">
            <v>5.7139999999999995</v>
          </cell>
          <cell r="D179">
            <v>413194937</v>
          </cell>
          <cell r="E179"/>
          <cell r="F179">
            <v>2411559</v>
          </cell>
          <cell r="G179"/>
          <cell r="H179">
            <v>375815.13</v>
          </cell>
          <cell r="I179"/>
          <cell r="J179">
            <v>0.49268000000000001</v>
          </cell>
          <cell r="K179">
            <v>0</v>
          </cell>
          <cell r="L179">
            <v>5.2213199999999995</v>
          </cell>
          <cell r="M179"/>
          <cell r="N179">
            <v>5.2213199999999995</v>
          </cell>
          <cell r="O179">
            <v>5.2213200000000001E-2</v>
          </cell>
        </row>
        <row r="180">
          <cell r="A180" t="str">
            <v>0701616200200</v>
          </cell>
          <cell r="B180" t="str">
            <v>MATTESON ELEM SCHOOL DIST 162</v>
          </cell>
          <cell r="C180">
            <v>6.1177000000000001</v>
          </cell>
          <cell r="D180">
            <v>377747567</v>
          </cell>
          <cell r="E180"/>
          <cell r="F180">
            <v>2789929</v>
          </cell>
          <cell r="G180"/>
          <cell r="H180">
            <v>731732.22</v>
          </cell>
          <cell r="I180"/>
          <cell r="J180">
            <v>0.54486000000000001</v>
          </cell>
          <cell r="K180">
            <v>0</v>
          </cell>
          <cell r="L180">
            <v>5.5728400000000002</v>
          </cell>
          <cell r="M180"/>
          <cell r="N180">
            <v>5.5728400000000002</v>
          </cell>
          <cell r="O180">
            <v>5.5728399999999997E-2</v>
          </cell>
        </row>
        <row r="181">
          <cell r="A181" t="str">
            <v>0701616300200</v>
          </cell>
          <cell r="B181" t="str">
            <v>PARK FOREST SCHOOL DIST 163</v>
          </cell>
          <cell r="C181">
            <v>13.3316</v>
          </cell>
          <cell r="D181">
            <v>70338648</v>
          </cell>
          <cell r="E181"/>
          <cell r="F181">
            <v>1934683</v>
          </cell>
          <cell r="G181"/>
          <cell r="H181">
            <v>413750.49</v>
          </cell>
          <cell r="I181"/>
          <cell r="J181">
            <v>2.16229</v>
          </cell>
          <cell r="K181">
            <v>0</v>
          </cell>
          <cell r="L181">
            <v>11.169309999999999</v>
          </cell>
          <cell r="M181"/>
          <cell r="N181">
            <v>11.169309999999999</v>
          </cell>
          <cell r="O181">
            <v>0.1116931</v>
          </cell>
        </row>
        <row r="182">
          <cell r="A182" t="str">
            <v>0701616700200</v>
          </cell>
          <cell r="B182" t="str">
            <v>BROOKWOOD SCHOOL DIST 167</v>
          </cell>
          <cell r="C182">
            <v>4.8029000000000002</v>
          </cell>
          <cell r="D182">
            <v>154843819</v>
          </cell>
          <cell r="E182"/>
          <cell r="F182">
            <v>700880</v>
          </cell>
          <cell r="G182"/>
          <cell r="H182">
            <v>171528.58000000002</v>
          </cell>
          <cell r="I182"/>
          <cell r="J182">
            <v>0.34186</v>
          </cell>
          <cell r="K182">
            <v>0</v>
          </cell>
          <cell r="L182">
            <v>4.4610400000000006</v>
          </cell>
          <cell r="M182"/>
          <cell r="N182">
            <v>4.4610400000000006</v>
          </cell>
          <cell r="O182">
            <v>4.4610400000000001E-2</v>
          </cell>
        </row>
        <row r="183">
          <cell r="A183" t="str">
            <v>0701616800400</v>
          </cell>
          <cell r="B183" t="str">
            <v>COMM CONS SCHOOL DIST 168</v>
          </cell>
          <cell r="C183">
            <v>6.3902000000000001</v>
          </cell>
          <cell r="D183">
            <v>72289811</v>
          </cell>
          <cell r="E183"/>
          <cell r="F183">
            <v>1186880</v>
          </cell>
          <cell r="G183"/>
          <cell r="H183">
            <v>337459.97</v>
          </cell>
          <cell r="I183"/>
          <cell r="J183">
            <v>1.17502</v>
          </cell>
          <cell r="K183">
            <v>0</v>
          </cell>
          <cell r="L183">
            <v>5.2151800000000001</v>
          </cell>
          <cell r="M183"/>
          <cell r="N183">
            <v>5.2151800000000001</v>
          </cell>
          <cell r="O183">
            <v>5.2151799999999998E-2</v>
          </cell>
        </row>
        <row r="184">
          <cell r="A184" t="str">
            <v>0701616900200</v>
          </cell>
          <cell r="B184" t="str">
            <v>FORD HEIGHTS SCHOOL DISTRICT 169</v>
          </cell>
          <cell r="C184">
            <v>13.057299999999998</v>
          </cell>
          <cell r="D184">
            <v>37744737</v>
          </cell>
          <cell r="E184"/>
          <cell r="F184">
            <v>1178420</v>
          </cell>
          <cell r="G184"/>
          <cell r="H184">
            <v>394037.32</v>
          </cell>
          <cell r="I184"/>
          <cell r="J184">
            <v>2.0781200000000002</v>
          </cell>
          <cell r="K184">
            <v>0</v>
          </cell>
          <cell r="L184">
            <v>10.979179999999998</v>
          </cell>
          <cell r="M184"/>
          <cell r="N184">
            <v>10.979179999999998</v>
          </cell>
          <cell r="O184">
            <v>0.10979179999999999</v>
          </cell>
        </row>
        <row r="185">
          <cell r="A185" t="str">
            <v>0701617000200</v>
          </cell>
          <cell r="B185" t="str">
            <v>CHICAGO HEIGHTS SCHOOL DIST 170</v>
          </cell>
          <cell r="C185">
            <v>5.2799999999999994</v>
          </cell>
          <cell r="D185">
            <v>263367030</v>
          </cell>
          <cell r="E185"/>
          <cell r="F185">
            <v>2094918</v>
          </cell>
          <cell r="G185"/>
          <cell r="H185">
            <v>574180.29</v>
          </cell>
          <cell r="I185"/>
          <cell r="J185">
            <v>0.57742000000000004</v>
          </cell>
          <cell r="K185">
            <v>0</v>
          </cell>
          <cell r="L185">
            <v>4.7025799999999993</v>
          </cell>
          <cell r="M185"/>
          <cell r="N185">
            <v>4.7025799999999993</v>
          </cell>
          <cell r="O185">
            <v>4.70258E-2</v>
          </cell>
        </row>
        <row r="186">
          <cell r="A186" t="str">
            <v>0701617100200</v>
          </cell>
          <cell r="B186" t="str">
            <v>SUNNYBROOK SCHOOL DISTRICT 171</v>
          </cell>
          <cell r="C186">
            <v>5.3487999999999998</v>
          </cell>
          <cell r="D186">
            <v>132942028</v>
          </cell>
          <cell r="E186"/>
          <cell r="F186">
            <v>877670</v>
          </cell>
          <cell r="G186"/>
          <cell r="H186">
            <v>232420.97999999998</v>
          </cell>
          <cell r="I186"/>
          <cell r="J186">
            <v>0.48536000000000001</v>
          </cell>
          <cell r="K186">
            <v>0</v>
          </cell>
          <cell r="L186">
            <v>4.8634399999999998</v>
          </cell>
          <cell r="M186"/>
          <cell r="N186">
            <v>4.8634399999999998</v>
          </cell>
          <cell r="O186">
            <v>4.8634400000000001E-2</v>
          </cell>
        </row>
        <row r="187">
          <cell r="A187" t="str">
            <v>0701617200200</v>
          </cell>
          <cell r="B187" t="str">
            <v>SANDRIDGE SCHOOL DISTRICT 172</v>
          </cell>
          <cell r="C187">
            <v>3.9501999999999997</v>
          </cell>
          <cell r="D187">
            <v>66936463</v>
          </cell>
          <cell r="E187"/>
          <cell r="F187">
            <v>151894</v>
          </cell>
          <cell r="G187"/>
          <cell r="H187">
            <v>19542.39</v>
          </cell>
          <cell r="I187"/>
          <cell r="J187">
            <v>0.19772000000000001</v>
          </cell>
          <cell r="K187">
            <v>0</v>
          </cell>
          <cell r="L187">
            <v>3.7524799999999998</v>
          </cell>
          <cell r="M187"/>
          <cell r="N187">
            <v>3.7524799999999998</v>
          </cell>
          <cell r="O187">
            <v>3.7524799999999997E-2</v>
          </cell>
        </row>
        <row r="188">
          <cell r="A188" t="str">
            <v>0701619400200</v>
          </cell>
          <cell r="B188" t="str">
            <v>STEGER SCHOOL DISTRICT 194</v>
          </cell>
          <cell r="C188">
            <v>4.4398</v>
          </cell>
          <cell r="D188">
            <v>202216060</v>
          </cell>
          <cell r="E188"/>
          <cell r="F188">
            <v>1128959</v>
          </cell>
          <cell r="G188"/>
          <cell r="H188">
            <v>587084.95000000007</v>
          </cell>
          <cell r="I188"/>
          <cell r="J188">
            <v>0.26795999999999998</v>
          </cell>
          <cell r="K188">
            <v>0</v>
          </cell>
          <cell r="L188">
            <v>4.1718399999999995</v>
          </cell>
          <cell r="M188"/>
          <cell r="N188">
            <v>4.1718399999999995</v>
          </cell>
          <cell r="O188">
            <v>4.1718400000000003E-2</v>
          </cell>
        </row>
        <row r="189">
          <cell r="A189" t="str">
            <v>0701620501700</v>
          </cell>
          <cell r="B189" t="str">
            <v>THORNTON TWP H S DIST 205</v>
          </cell>
          <cell r="C189">
            <v>5.8179999999999996</v>
          </cell>
          <cell r="D189">
            <v>1311884310</v>
          </cell>
          <cell r="E189"/>
          <cell r="F189">
            <v>5308484</v>
          </cell>
          <cell r="G189"/>
          <cell r="H189">
            <v>241236.21</v>
          </cell>
          <cell r="I189"/>
          <cell r="J189">
            <v>0.38624999999999998</v>
          </cell>
          <cell r="K189">
            <v>0</v>
          </cell>
          <cell r="L189">
            <v>5.4317499999999992</v>
          </cell>
          <cell r="M189"/>
          <cell r="N189">
            <v>5.4317499999999992</v>
          </cell>
          <cell r="O189">
            <v>5.4317499999999998E-2</v>
          </cell>
        </row>
        <row r="190">
          <cell r="A190" t="str">
            <v>0701620601700</v>
          </cell>
          <cell r="B190" t="str">
            <v>BLOOM TWP HIGH SCH DIST 206</v>
          </cell>
          <cell r="C190">
            <v>3.6139999999999999</v>
          </cell>
          <cell r="D190">
            <v>804159428</v>
          </cell>
          <cell r="E190"/>
          <cell r="F190">
            <v>4089033</v>
          </cell>
          <cell r="G190"/>
          <cell r="H190">
            <v>2552892.7200000002</v>
          </cell>
          <cell r="I190"/>
          <cell r="J190">
            <v>0.19102</v>
          </cell>
          <cell r="K190">
            <v>0</v>
          </cell>
          <cell r="L190">
            <v>3.4229799999999999</v>
          </cell>
          <cell r="M190"/>
          <cell r="N190">
            <v>3.4229799999999999</v>
          </cell>
          <cell r="O190">
            <v>3.4229799999999998E-2</v>
          </cell>
        </row>
        <row r="191">
          <cell r="A191" t="str">
            <v>0701621001700</v>
          </cell>
          <cell r="B191" t="str">
            <v>LEMONT TWP H S DIST 210</v>
          </cell>
          <cell r="C191">
            <v>1.7446000000000002</v>
          </cell>
          <cell r="D191">
            <v>1282155922</v>
          </cell>
          <cell r="E191"/>
          <cell r="F191">
            <v>1904693</v>
          </cell>
          <cell r="G191"/>
          <cell r="H191">
            <v>359350.73000000004</v>
          </cell>
          <cell r="I191"/>
          <cell r="J191">
            <v>0.12052</v>
          </cell>
          <cell r="K191">
            <v>0</v>
          </cell>
          <cell r="L191">
            <v>1.6240800000000002</v>
          </cell>
          <cell r="M191"/>
          <cell r="N191">
            <v>1.6240800000000002</v>
          </cell>
          <cell r="O191">
            <v>1.62408E-2</v>
          </cell>
        </row>
        <row r="192">
          <cell r="A192" t="str">
            <v>0701621501700</v>
          </cell>
          <cell r="B192" t="str">
            <v>THORNTON FRACTIONAL T H S D 215</v>
          </cell>
          <cell r="C192">
            <v>5.1579000000000006</v>
          </cell>
          <cell r="D192">
            <v>631552368</v>
          </cell>
          <cell r="E192"/>
          <cell r="F192">
            <v>2730052</v>
          </cell>
          <cell r="G192"/>
          <cell r="H192">
            <v>565734.09000000008</v>
          </cell>
          <cell r="I192"/>
          <cell r="J192">
            <v>0.34268999999999999</v>
          </cell>
          <cell r="K192">
            <v>0</v>
          </cell>
          <cell r="L192">
            <v>4.8152100000000004</v>
          </cell>
          <cell r="M192"/>
          <cell r="N192">
            <v>4.8152100000000004</v>
          </cell>
          <cell r="O192">
            <v>4.8152100000000003E-2</v>
          </cell>
        </row>
        <row r="193">
          <cell r="A193" t="str">
            <v>0701621701600</v>
          </cell>
          <cell r="B193" t="str">
            <v>ARGO COMM H S DIST 217</v>
          </cell>
          <cell r="C193">
            <v>3.4081999999999999</v>
          </cell>
          <cell r="D193">
            <v>796357988</v>
          </cell>
          <cell r="E193"/>
          <cell r="F193">
            <v>2004256</v>
          </cell>
          <cell r="G193"/>
          <cell r="H193">
            <v>328583.34000000003</v>
          </cell>
          <cell r="I193"/>
          <cell r="J193">
            <v>0.21041000000000001</v>
          </cell>
          <cell r="K193">
            <v>0</v>
          </cell>
          <cell r="L193">
            <v>3.1977899999999999</v>
          </cell>
          <cell r="M193"/>
          <cell r="N193">
            <v>3.1977899999999999</v>
          </cell>
          <cell r="O193">
            <v>3.1977899999999997E-2</v>
          </cell>
        </row>
        <row r="194">
          <cell r="A194" t="str">
            <v>0701621801600</v>
          </cell>
          <cell r="B194" t="str">
            <v>COMMUNITY HIGH SCHOOL DIST 218</v>
          </cell>
          <cell r="C194">
            <v>3.5032000000000001</v>
          </cell>
          <cell r="D194">
            <v>2502508483</v>
          </cell>
          <cell r="E194"/>
          <cell r="F194">
            <v>6668896</v>
          </cell>
          <cell r="G194"/>
          <cell r="H194">
            <v>1905098.01</v>
          </cell>
          <cell r="I194"/>
          <cell r="J194">
            <v>0.19036</v>
          </cell>
          <cell r="K194">
            <v>0</v>
          </cell>
          <cell r="L194">
            <v>3.31284</v>
          </cell>
          <cell r="M194"/>
          <cell r="N194">
            <v>3.31284</v>
          </cell>
          <cell r="O194">
            <v>3.3128400000000002E-2</v>
          </cell>
        </row>
        <row r="195">
          <cell r="A195" t="str">
            <v>0701622001700</v>
          </cell>
          <cell r="B195" t="str">
            <v>REAVIS TWP H S DIST 220</v>
          </cell>
          <cell r="C195">
            <v>2.6502999999999997</v>
          </cell>
          <cell r="D195">
            <v>1064821057</v>
          </cell>
          <cell r="E195"/>
          <cell r="F195">
            <v>1922618</v>
          </cell>
          <cell r="G195"/>
          <cell r="H195">
            <v>215473.2</v>
          </cell>
          <cell r="I195"/>
          <cell r="J195">
            <v>0.16031999999999999</v>
          </cell>
          <cell r="K195">
            <v>0</v>
          </cell>
          <cell r="L195">
            <v>2.4899799999999996</v>
          </cell>
          <cell r="M195"/>
          <cell r="N195">
            <v>2.4899799999999996</v>
          </cell>
          <cell r="O195">
            <v>2.48998E-2</v>
          </cell>
        </row>
        <row r="196">
          <cell r="A196" t="str">
            <v>0701622701700</v>
          </cell>
          <cell r="B196" t="str">
            <v>RICH TWP H S DISTRICT 227</v>
          </cell>
          <cell r="C196">
            <v>6.0358999999999998</v>
          </cell>
          <cell r="D196">
            <v>1004470560</v>
          </cell>
          <cell r="E196"/>
          <cell r="F196">
            <v>5902345</v>
          </cell>
          <cell r="G196"/>
          <cell r="H196">
            <v>1275223.42</v>
          </cell>
          <cell r="I196"/>
          <cell r="J196">
            <v>0.46065</v>
          </cell>
          <cell r="K196">
            <v>0</v>
          </cell>
          <cell r="L196">
            <v>5.5752499999999996</v>
          </cell>
          <cell r="M196"/>
          <cell r="N196">
            <v>5.5752499999999996</v>
          </cell>
          <cell r="O196">
            <v>5.5752500000000003E-2</v>
          </cell>
        </row>
        <row r="197">
          <cell r="A197" t="str">
            <v>0701622801600</v>
          </cell>
          <cell r="B197" t="str">
            <v>BREMEN COMM H S DISTRICT 228</v>
          </cell>
          <cell r="C197">
            <v>4.1877999999999993</v>
          </cell>
          <cell r="D197">
            <v>1344567171</v>
          </cell>
          <cell r="E197"/>
          <cell r="F197">
            <v>5821154</v>
          </cell>
          <cell r="G197"/>
          <cell r="H197">
            <v>989041.92999999993</v>
          </cell>
          <cell r="I197"/>
          <cell r="J197">
            <v>0.35937999999999998</v>
          </cell>
          <cell r="K197">
            <v>0</v>
          </cell>
          <cell r="L197">
            <v>3.8284199999999995</v>
          </cell>
          <cell r="M197"/>
          <cell r="N197">
            <v>3.8284199999999995</v>
          </cell>
          <cell r="O197">
            <v>3.8284199999999997E-2</v>
          </cell>
        </row>
        <row r="198">
          <cell r="A198" t="str">
            <v>0701622901600</v>
          </cell>
          <cell r="B198" t="str">
            <v>OAK LAWN COMM H S DIST 229</v>
          </cell>
          <cell r="C198">
            <v>2.8809</v>
          </cell>
          <cell r="D198">
            <v>895857069</v>
          </cell>
          <cell r="E198"/>
          <cell r="F198">
            <v>919178</v>
          </cell>
          <cell r="G198"/>
          <cell r="H198">
            <v>330654.28000000003</v>
          </cell>
          <cell r="I198"/>
          <cell r="J198">
            <v>6.5689999999999998E-2</v>
          </cell>
          <cell r="K198">
            <v>0</v>
          </cell>
          <cell r="L198">
            <v>2.81521</v>
          </cell>
          <cell r="M198"/>
          <cell r="N198">
            <v>2.81521</v>
          </cell>
          <cell r="O198">
            <v>2.8152099999999999E-2</v>
          </cell>
        </row>
        <row r="199">
          <cell r="A199" t="str">
            <v>0701623001300</v>
          </cell>
          <cell r="B199" t="str">
            <v>CONS HIGH SCHOOL DISTRICT 230</v>
          </cell>
          <cell r="C199">
            <v>2.5027999999999997</v>
          </cell>
          <cell r="D199">
            <v>4933799994</v>
          </cell>
          <cell r="E199"/>
          <cell r="F199">
            <v>10525395</v>
          </cell>
          <cell r="G199"/>
          <cell r="H199">
            <v>2891721.41</v>
          </cell>
          <cell r="I199"/>
          <cell r="J199">
            <v>0.15472</v>
          </cell>
          <cell r="K199">
            <v>0</v>
          </cell>
          <cell r="L199">
            <v>2.3480799999999995</v>
          </cell>
          <cell r="M199"/>
          <cell r="N199">
            <v>2.3480799999999995</v>
          </cell>
          <cell r="O199">
            <v>2.34808E-2</v>
          </cell>
        </row>
        <row r="200">
          <cell r="A200" t="str">
            <v>0701623101600</v>
          </cell>
          <cell r="B200" t="str">
            <v>EVERGREEN PARK COMM HI SCH D 231</v>
          </cell>
          <cell r="C200">
            <v>4.04</v>
          </cell>
          <cell r="D200">
            <v>447775901</v>
          </cell>
          <cell r="E200"/>
          <cell r="F200">
            <v>592951</v>
          </cell>
          <cell r="G200"/>
          <cell r="H200">
            <v>126797.47</v>
          </cell>
          <cell r="I200"/>
          <cell r="J200">
            <v>0.1041</v>
          </cell>
          <cell r="K200">
            <v>0</v>
          </cell>
          <cell r="L200">
            <v>3.9359000000000002</v>
          </cell>
          <cell r="M200"/>
          <cell r="N200">
            <v>3.9359000000000002</v>
          </cell>
          <cell r="O200">
            <v>3.9358999999999998E-2</v>
          </cell>
        </row>
        <row r="201">
          <cell r="A201" t="str">
            <v>0701623301600</v>
          </cell>
          <cell r="B201" t="str">
            <v>HOMEWOOD FLOSSMOOR C H S D 233</v>
          </cell>
          <cell r="C201">
            <v>5.4897</v>
          </cell>
          <cell r="D201">
            <v>724662283</v>
          </cell>
          <cell r="E201"/>
          <cell r="F201">
            <v>3623242</v>
          </cell>
          <cell r="G201"/>
          <cell r="H201">
            <v>451639.14</v>
          </cell>
          <cell r="I201"/>
          <cell r="J201">
            <v>0.43765999999999999</v>
          </cell>
          <cell r="K201">
            <v>0</v>
          </cell>
          <cell r="L201">
            <v>5.0520399999999999</v>
          </cell>
          <cell r="M201"/>
          <cell r="N201">
            <v>5.0520399999999999</v>
          </cell>
          <cell r="O201">
            <v>5.05204E-2</v>
          </cell>
        </row>
        <row r="202">
          <cell r="A202" t="str">
            <v>0800830802600</v>
          </cell>
          <cell r="B202" t="str">
            <v>EASTLAND COMM UNIT SCH DIST 308</v>
          </cell>
          <cell r="C202">
            <v>3.6752699999999998</v>
          </cell>
          <cell r="D202">
            <v>216682726</v>
          </cell>
          <cell r="E202"/>
          <cell r="F202">
            <v>937594</v>
          </cell>
          <cell r="G202"/>
          <cell r="H202">
            <v>370799.19</v>
          </cell>
          <cell r="I202"/>
          <cell r="J202">
            <v>0.26157000000000002</v>
          </cell>
          <cell r="K202">
            <v>0</v>
          </cell>
          <cell r="L202">
            <v>3.4137</v>
          </cell>
          <cell r="M202"/>
          <cell r="N202">
            <v>3.4137</v>
          </cell>
          <cell r="O202">
            <v>3.4137000000000001E-2</v>
          </cell>
        </row>
        <row r="203">
          <cell r="A203" t="str">
            <v>0800831402600</v>
          </cell>
          <cell r="B203" t="str">
            <v>WEST CARROLL</v>
          </cell>
          <cell r="C203">
            <v>4.8596700000000004</v>
          </cell>
          <cell r="D203">
            <v>144577375</v>
          </cell>
          <cell r="E203"/>
          <cell r="F203">
            <v>937188</v>
          </cell>
          <cell r="G203"/>
          <cell r="H203">
            <v>613985.28000000003</v>
          </cell>
          <cell r="I203"/>
          <cell r="J203">
            <v>0.22353999999999999</v>
          </cell>
          <cell r="K203">
            <v>0</v>
          </cell>
          <cell r="L203">
            <v>4.6361300000000005</v>
          </cell>
          <cell r="M203"/>
          <cell r="N203">
            <v>4.6361300000000005</v>
          </cell>
          <cell r="O203">
            <v>4.6361300000000001E-2</v>
          </cell>
        </row>
        <row r="204">
          <cell r="A204" t="str">
            <v>0800839902600</v>
          </cell>
          <cell r="B204" t="str">
            <v>CHADWICK-MILLEDGEVILLE CUSD 399</v>
          </cell>
          <cell r="C204">
            <v>5.0851899999999999</v>
          </cell>
          <cell r="D204">
            <v>76901212</v>
          </cell>
          <cell r="E204"/>
          <cell r="F204">
            <v>444610</v>
          </cell>
          <cell r="G204"/>
          <cell r="H204">
            <v>183075.48</v>
          </cell>
          <cell r="I204"/>
          <cell r="J204">
            <v>0.34009</v>
          </cell>
          <cell r="K204">
            <v>0</v>
          </cell>
          <cell r="L204">
            <v>4.7450999999999999</v>
          </cell>
          <cell r="M204"/>
          <cell r="N204">
            <v>4.7450999999999999</v>
          </cell>
          <cell r="O204">
            <v>4.7451E-2</v>
          </cell>
        </row>
        <row r="205">
          <cell r="A205" t="str">
            <v>0804311902200</v>
          </cell>
          <cell r="B205" t="str">
            <v>EAST DUBUQUE UNIT SCH DIST 119</v>
          </cell>
          <cell r="C205">
            <v>4.2884900000000004</v>
          </cell>
          <cell r="D205">
            <v>119235907</v>
          </cell>
          <cell r="E205"/>
          <cell r="F205">
            <v>482258</v>
          </cell>
          <cell r="G205"/>
          <cell r="H205">
            <v>383869.69999999995</v>
          </cell>
          <cell r="I205"/>
          <cell r="J205">
            <v>8.251E-2</v>
          </cell>
          <cell r="K205">
            <v>0</v>
          </cell>
          <cell r="L205">
            <v>4.2059800000000003</v>
          </cell>
          <cell r="M205"/>
          <cell r="N205">
            <v>4.2059800000000003</v>
          </cell>
          <cell r="O205">
            <v>4.2059800000000001E-2</v>
          </cell>
        </row>
        <row r="206">
          <cell r="A206" t="str">
            <v>0804312002200</v>
          </cell>
          <cell r="B206" t="str">
            <v>GALENA UNIT SCHOOL DIST 120</v>
          </cell>
          <cell r="C206">
            <v>5.0235000000000003</v>
          </cell>
          <cell r="D206">
            <v>225654058</v>
          </cell>
          <cell r="E206"/>
          <cell r="F206">
            <v>749665</v>
          </cell>
          <cell r="G206"/>
          <cell r="H206">
            <v>214978.04</v>
          </cell>
          <cell r="I206"/>
          <cell r="J206">
            <v>0.23694000000000001</v>
          </cell>
          <cell r="K206">
            <v>0</v>
          </cell>
          <cell r="L206">
            <v>4.7865600000000006</v>
          </cell>
          <cell r="M206"/>
          <cell r="N206">
            <v>4.7865600000000006</v>
          </cell>
          <cell r="O206">
            <v>4.7865600000000001E-2</v>
          </cell>
        </row>
        <row r="207">
          <cell r="A207" t="str">
            <v>0804320502600</v>
          </cell>
          <cell r="B207" t="str">
            <v>WARREN COMM UNIT SCHOOL DIST 205</v>
          </cell>
          <cell r="C207">
            <v>4.9851999999999999</v>
          </cell>
          <cell r="D207">
            <v>73496412</v>
          </cell>
          <cell r="E207"/>
          <cell r="F207">
            <v>402907</v>
          </cell>
          <cell r="G207"/>
          <cell r="H207">
            <v>243083.81</v>
          </cell>
          <cell r="I207"/>
          <cell r="J207">
            <v>0.21745</v>
          </cell>
          <cell r="K207">
            <v>0</v>
          </cell>
          <cell r="L207">
            <v>4.7677499999999995</v>
          </cell>
          <cell r="M207"/>
          <cell r="N207">
            <v>4.7677499999999995</v>
          </cell>
          <cell r="O207">
            <v>4.7677499999999998E-2</v>
          </cell>
        </row>
        <row r="208">
          <cell r="A208" t="str">
            <v>0804320602600</v>
          </cell>
          <cell r="B208" t="str">
            <v>STOCKTON C U SCHOOL DIST 206</v>
          </cell>
          <cell r="C208">
            <v>4.8050600000000001</v>
          </cell>
          <cell r="D208">
            <v>104401331</v>
          </cell>
          <cell r="E208"/>
          <cell r="F208">
            <v>287091</v>
          </cell>
          <cell r="G208"/>
          <cell r="H208">
            <v>122739.58</v>
          </cell>
          <cell r="I208"/>
          <cell r="J208">
            <v>0.15742</v>
          </cell>
          <cell r="K208">
            <v>0</v>
          </cell>
          <cell r="L208">
            <v>4.64764</v>
          </cell>
          <cell r="M208"/>
          <cell r="N208">
            <v>4.64764</v>
          </cell>
          <cell r="O208">
            <v>4.6476400000000001E-2</v>
          </cell>
        </row>
        <row r="209">
          <cell r="A209" t="str">
            <v>0804321002600</v>
          </cell>
          <cell r="B209" t="str">
            <v>RIVER RIDGE C U SCH DIST 210</v>
          </cell>
          <cell r="C209">
            <v>4.1361600000000003</v>
          </cell>
          <cell r="D209">
            <v>173018305</v>
          </cell>
          <cell r="E209"/>
          <cell r="F209">
            <v>457326</v>
          </cell>
          <cell r="G209"/>
          <cell r="H209">
            <v>232685.83</v>
          </cell>
          <cell r="I209"/>
          <cell r="J209">
            <v>0.12983</v>
          </cell>
          <cell r="K209">
            <v>0</v>
          </cell>
          <cell r="L209">
            <v>4.0063300000000002</v>
          </cell>
          <cell r="M209"/>
          <cell r="N209">
            <v>4.0063300000000002</v>
          </cell>
          <cell r="O209">
            <v>4.0063300000000003E-2</v>
          </cell>
        </row>
        <row r="210">
          <cell r="A210" t="str">
            <v>0804321102600</v>
          </cell>
          <cell r="B210" t="str">
            <v>SCALES MOUND C U SCH DISTRICT 211</v>
          </cell>
          <cell r="C210">
            <v>4.3432300000000001</v>
          </cell>
          <cell r="D210">
            <v>107479756</v>
          </cell>
          <cell r="E210"/>
          <cell r="F210">
            <v>239333</v>
          </cell>
          <cell r="G210"/>
          <cell r="H210">
            <v>142378.41</v>
          </cell>
          <cell r="I210"/>
          <cell r="J210">
            <v>9.0200000000000002E-2</v>
          </cell>
          <cell r="K210">
            <v>0</v>
          </cell>
          <cell r="L210">
            <v>4.2530299999999999</v>
          </cell>
          <cell r="M210"/>
          <cell r="N210">
            <v>4.2530299999999999</v>
          </cell>
          <cell r="O210">
            <v>4.25303E-2</v>
          </cell>
        </row>
        <row r="211">
          <cell r="A211" t="str">
            <v>0808914502200</v>
          </cell>
          <cell r="B211" t="str">
            <v>FREEPORT SCHOOL DIST 145</v>
          </cell>
          <cell r="C211">
            <v>6.6804299999999994</v>
          </cell>
          <cell r="D211">
            <v>324907286</v>
          </cell>
          <cell r="E211"/>
          <cell r="F211">
            <v>3757330</v>
          </cell>
          <cell r="G211"/>
          <cell r="H211">
            <v>1773251.07</v>
          </cell>
          <cell r="I211"/>
          <cell r="J211">
            <v>0.61065999999999998</v>
          </cell>
          <cell r="K211">
            <v>0</v>
          </cell>
          <cell r="L211">
            <v>6.0697699999999992</v>
          </cell>
          <cell r="M211"/>
          <cell r="N211">
            <v>6.0697699999999992</v>
          </cell>
          <cell r="O211">
            <v>6.06977E-2</v>
          </cell>
        </row>
        <row r="212">
          <cell r="A212" t="str">
            <v>0808920002600</v>
          </cell>
          <cell r="B212" t="str">
            <v>PEARL CITY C U SCH DIST 200</v>
          </cell>
          <cell r="C212">
            <v>4.47471</v>
          </cell>
          <cell r="D212">
            <v>60092000</v>
          </cell>
          <cell r="E212"/>
          <cell r="F212">
            <v>425304</v>
          </cell>
          <cell r="G212"/>
          <cell r="H212">
            <v>81150.84</v>
          </cell>
          <cell r="I212"/>
          <cell r="J212">
            <v>0.57271000000000005</v>
          </cell>
          <cell r="K212">
            <v>0</v>
          </cell>
          <cell r="L212">
            <v>3.9020000000000001</v>
          </cell>
          <cell r="M212"/>
          <cell r="N212">
            <v>3.9020000000000001</v>
          </cell>
          <cell r="O212">
            <v>3.9019999999999999E-2</v>
          </cell>
        </row>
        <row r="213">
          <cell r="A213" t="str">
            <v>0808920102600</v>
          </cell>
          <cell r="B213" t="str">
            <v>DAKOTA COMM UNIT SCH DIST 201</v>
          </cell>
          <cell r="C213">
            <v>5.4763999999999999</v>
          </cell>
          <cell r="D213">
            <v>118182343</v>
          </cell>
          <cell r="E213"/>
          <cell r="F213">
            <v>564430</v>
          </cell>
          <cell r="G213"/>
          <cell r="H213">
            <v>333859.83</v>
          </cell>
          <cell r="I213"/>
          <cell r="J213">
            <v>0.19509000000000001</v>
          </cell>
          <cell r="K213">
            <v>0</v>
          </cell>
          <cell r="L213">
            <v>5.2813099999999995</v>
          </cell>
          <cell r="M213"/>
          <cell r="N213">
            <v>5.2813099999999995</v>
          </cell>
          <cell r="O213">
            <v>5.2813100000000002E-2</v>
          </cell>
        </row>
        <row r="214">
          <cell r="A214" t="str">
            <v>0808920202600</v>
          </cell>
          <cell r="B214" t="str">
            <v>LENA WINSLOW C U SCH DIST 202</v>
          </cell>
          <cell r="C214">
            <v>4.4893000000000001</v>
          </cell>
          <cell r="D214">
            <v>117332477</v>
          </cell>
          <cell r="E214"/>
          <cell r="F214">
            <v>628055</v>
          </cell>
          <cell r="G214"/>
          <cell r="H214">
            <v>235582.21</v>
          </cell>
          <cell r="I214"/>
          <cell r="J214">
            <v>0.33449000000000001</v>
          </cell>
          <cell r="K214">
            <v>0</v>
          </cell>
          <cell r="L214">
            <v>4.1548100000000003</v>
          </cell>
          <cell r="M214"/>
          <cell r="N214">
            <v>4.1548100000000003</v>
          </cell>
          <cell r="O214">
            <v>4.1548099999999998E-2</v>
          </cell>
        </row>
        <row r="215">
          <cell r="A215" t="str">
            <v>0808920302600</v>
          </cell>
          <cell r="B215" t="str">
            <v>ORANGEVILLE C U SCHOOL DIST 203</v>
          </cell>
          <cell r="C215">
            <v>4.8078599999999998</v>
          </cell>
          <cell r="D215">
            <v>53796236</v>
          </cell>
          <cell r="E215"/>
          <cell r="F215">
            <v>405113</v>
          </cell>
          <cell r="G215"/>
          <cell r="H215">
            <v>135819.21</v>
          </cell>
          <cell r="I215"/>
          <cell r="J215">
            <v>0.50058000000000002</v>
          </cell>
          <cell r="K215">
            <v>0</v>
          </cell>
          <cell r="L215">
            <v>4.3072799999999996</v>
          </cell>
          <cell r="M215"/>
          <cell r="N215">
            <v>4.3072799999999996</v>
          </cell>
          <cell r="O215">
            <v>4.3072800000000001E-2</v>
          </cell>
        </row>
        <row r="216">
          <cell r="A216" t="str">
            <v>0901000102600</v>
          </cell>
          <cell r="B216" t="str">
            <v>FISHER C U SCHOOL DISTRICT 1</v>
          </cell>
          <cell r="C216">
            <v>3.9790999999999999</v>
          </cell>
          <cell r="D216">
            <v>90615581</v>
          </cell>
          <cell r="E216"/>
          <cell r="F216">
            <v>279091</v>
          </cell>
          <cell r="G216"/>
          <cell r="H216">
            <v>130795.69</v>
          </cell>
          <cell r="I216"/>
          <cell r="J216">
            <v>0.16364999999999999</v>
          </cell>
          <cell r="K216">
            <v>0</v>
          </cell>
          <cell r="L216">
            <v>3.8154499999999998</v>
          </cell>
          <cell r="M216"/>
          <cell r="N216">
            <v>3.8154499999999998</v>
          </cell>
          <cell r="O216">
            <v>3.8154500000000001E-2</v>
          </cell>
        </row>
        <row r="217">
          <cell r="A217" t="str">
            <v>0901000302600</v>
          </cell>
          <cell r="B217" t="str">
            <v>MAHOMET-SEYMOUR C U SCH DIST 3</v>
          </cell>
          <cell r="C217">
            <v>4.0151000000000003</v>
          </cell>
          <cell r="D217">
            <v>396677157</v>
          </cell>
          <cell r="E217"/>
          <cell r="F217">
            <v>1226505</v>
          </cell>
          <cell r="G217"/>
          <cell r="H217">
            <v>492900.97</v>
          </cell>
          <cell r="I217"/>
          <cell r="J217">
            <v>0.18493000000000001</v>
          </cell>
          <cell r="K217">
            <v>0</v>
          </cell>
          <cell r="L217">
            <v>3.8301700000000003</v>
          </cell>
          <cell r="M217"/>
          <cell r="N217">
            <v>3.8301700000000003</v>
          </cell>
          <cell r="O217">
            <v>3.8301700000000001E-2</v>
          </cell>
        </row>
        <row r="218">
          <cell r="A218" t="str">
            <v>0901000402600</v>
          </cell>
          <cell r="B218" t="str">
            <v>CHAMPAIGN COMM UNIT SCH DIST 4</v>
          </cell>
          <cell r="C218">
            <v>4.4531000000000001</v>
          </cell>
          <cell r="D218">
            <v>2522163322</v>
          </cell>
          <cell r="E218"/>
          <cell r="F218">
            <v>6966604</v>
          </cell>
          <cell r="G218"/>
          <cell r="H218">
            <v>1473869.89</v>
          </cell>
          <cell r="I218"/>
          <cell r="J218">
            <v>0.21776999999999999</v>
          </cell>
          <cell r="K218">
            <v>0</v>
          </cell>
          <cell r="L218">
            <v>4.2353300000000003</v>
          </cell>
          <cell r="M218"/>
          <cell r="N218">
            <v>4.2353300000000003</v>
          </cell>
          <cell r="O218">
            <v>4.2353300000000003E-2</v>
          </cell>
        </row>
        <row r="219">
          <cell r="A219" t="str">
            <v>0901000702600</v>
          </cell>
          <cell r="B219" t="str">
            <v>TOLONO C U SCHOOL DIST 7</v>
          </cell>
          <cell r="C219">
            <v>3.2885999999999997</v>
          </cell>
          <cell r="D219">
            <v>233237796</v>
          </cell>
          <cell r="E219"/>
          <cell r="F219">
            <v>1040324</v>
          </cell>
          <cell r="G219"/>
          <cell r="H219">
            <v>666899.24</v>
          </cell>
          <cell r="I219"/>
          <cell r="J219">
            <v>0.16009999999999999</v>
          </cell>
          <cell r="K219">
            <v>0</v>
          </cell>
          <cell r="L219">
            <v>3.1284999999999998</v>
          </cell>
          <cell r="M219"/>
          <cell r="N219">
            <v>3.1284999999999998</v>
          </cell>
          <cell r="O219">
            <v>3.1285E-2</v>
          </cell>
        </row>
        <row r="220">
          <cell r="A220" t="str">
            <v>0901000802600</v>
          </cell>
          <cell r="B220" t="str">
            <v>HERITAGE COMM UNIT SCH DIST 8</v>
          </cell>
          <cell r="C220">
            <v>3.8978000000000002</v>
          </cell>
          <cell r="D220">
            <v>112523070</v>
          </cell>
          <cell r="E220"/>
          <cell r="F220">
            <v>338588</v>
          </cell>
          <cell r="G220"/>
          <cell r="H220">
            <v>172766.71</v>
          </cell>
          <cell r="I220"/>
          <cell r="J220">
            <v>0.14735999999999999</v>
          </cell>
          <cell r="K220">
            <v>0</v>
          </cell>
          <cell r="L220">
            <v>3.7504400000000002</v>
          </cell>
          <cell r="M220"/>
          <cell r="N220">
            <v>3.7504400000000002</v>
          </cell>
          <cell r="O220">
            <v>3.75044E-2</v>
          </cell>
        </row>
        <row r="221">
          <cell r="A221" t="str">
            <v>0901011602200</v>
          </cell>
          <cell r="B221" t="str">
            <v>URBANA SCHOOL DIST 116</v>
          </cell>
          <cell r="C221">
            <v>5.5141</v>
          </cell>
          <cell r="D221">
            <v>713041652</v>
          </cell>
          <cell r="E221"/>
          <cell r="F221">
            <v>2649873</v>
          </cell>
          <cell r="G221"/>
          <cell r="H221">
            <v>374222.19</v>
          </cell>
          <cell r="I221"/>
          <cell r="J221">
            <v>0.31913999999999998</v>
          </cell>
          <cell r="K221">
            <v>0</v>
          </cell>
          <cell r="L221">
            <v>5.19496</v>
          </cell>
          <cell r="M221"/>
          <cell r="N221">
            <v>5.19496</v>
          </cell>
          <cell r="O221">
            <v>5.1949599999999999E-2</v>
          </cell>
        </row>
        <row r="222">
          <cell r="A222" t="str">
            <v>0901013000400</v>
          </cell>
          <cell r="B222" t="str">
            <v>THOMASBORO C C SCHOOL DIST 130</v>
          </cell>
          <cell r="C222">
            <v>2.3786999999999998</v>
          </cell>
          <cell r="D222">
            <v>31895577</v>
          </cell>
          <cell r="E222"/>
          <cell r="F222">
            <v>69559</v>
          </cell>
          <cell r="G222"/>
          <cell r="H222">
            <v>35871.479999999996</v>
          </cell>
          <cell r="I222"/>
          <cell r="J222">
            <v>0.10561</v>
          </cell>
          <cell r="K222">
            <v>0</v>
          </cell>
          <cell r="L222">
            <v>2.2730899999999998</v>
          </cell>
          <cell r="M222"/>
          <cell r="N222">
            <v>2.2730899999999998</v>
          </cell>
          <cell r="O222">
            <v>2.2730899999999998E-2</v>
          </cell>
        </row>
        <row r="223">
          <cell r="A223" t="str">
            <v>0901013700200</v>
          </cell>
          <cell r="B223" t="str">
            <v>RANTOUL CITY SCHOOL DIST 137</v>
          </cell>
          <cell r="C223">
            <v>4.7114000000000003</v>
          </cell>
          <cell r="D223">
            <v>131521566</v>
          </cell>
          <cell r="E223"/>
          <cell r="F223">
            <v>1297497</v>
          </cell>
          <cell r="G223"/>
          <cell r="H223">
            <v>399391.05000000005</v>
          </cell>
          <cell r="I223"/>
          <cell r="J223">
            <v>0.68284999999999996</v>
          </cell>
          <cell r="K223">
            <v>0</v>
          </cell>
          <cell r="L223">
            <v>4.0285500000000001</v>
          </cell>
          <cell r="M223"/>
          <cell r="N223">
            <v>4.0285500000000001</v>
          </cell>
          <cell r="O223">
            <v>4.0285500000000002E-2</v>
          </cell>
        </row>
        <row r="224">
          <cell r="A224" t="str">
            <v>0901014200400</v>
          </cell>
          <cell r="B224" t="str">
            <v>LUDLOW C C SCHOOL DIST 142</v>
          </cell>
          <cell r="C224">
            <v>2.7688000000000001</v>
          </cell>
          <cell r="D224">
            <v>21810558</v>
          </cell>
          <cell r="E224"/>
          <cell r="F224">
            <v>48922</v>
          </cell>
          <cell r="G224"/>
          <cell r="H224">
            <v>30737.88</v>
          </cell>
          <cell r="I224"/>
          <cell r="J224">
            <v>8.337E-2</v>
          </cell>
          <cell r="K224">
            <v>0</v>
          </cell>
          <cell r="L224">
            <v>2.6854300000000002</v>
          </cell>
          <cell r="M224"/>
          <cell r="N224">
            <v>2.6854300000000002</v>
          </cell>
          <cell r="O224">
            <v>2.6854300000000001E-2</v>
          </cell>
        </row>
        <row r="225">
          <cell r="A225" t="str">
            <v>0901016900400</v>
          </cell>
          <cell r="B225" t="str">
            <v>ST JOSEPH C C SCHOOL DIST 169</v>
          </cell>
          <cell r="C225">
            <v>2.3210999999999999</v>
          </cell>
          <cell r="D225">
            <v>151188646</v>
          </cell>
          <cell r="E225"/>
          <cell r="F225">
            <v>828644</v>
          </cell>
          <cell r="G225"/>
          <cell r="H225">
            <v>232685.38</v>
          </cell>
          <cell r="I225"/>
          <cell r="J225">
            <v>0.39417999999999997</v>
          </cell>
          <cell r="K225">
            <v>0</v>
          </cell>
          <cell r="L225">
            <v>1.92692</v>
          </cell>
          <cell r="M225"/>
          <cell r="N225">
            <v>1.92692</v>
          </cell>
          <cell r="O225">
            <v>1.92692E-2</v>
          </cell>
        </row>
        <row r="226">
          <cell r="A226" t="str">
            <v>0901018800400</v>
          </cell>
          <cell r="B226" t="str">
            <v>GIFFORD C C SCHOOL DIST 188</v>
          </cell>
          <cell r="C226">
            <v>2.4661</v>
          </cell>
          <cell r="D226">
            <v>56622860</v>
          </cell>
          <cell r="E226"/>
          <cell r="F226">
            <v>189092</v>
          </cell>
          <cell r="G226"/>
          <cell r="H226">
            <v>37966.009999999995</v>
          </cell>
          <cell r="I226"/>
          <cell r="J226">
            <v>0.26689000000000002</v>
          </cell>
          <cell r="K226">
            <v>0</v>
          </cell>
          <cell r="L226">
            <v>2.1992099999999999</v>
          </cell>
          <cell r="M226"/>
          <cell r="N226">
            <v>2.1992099999999999</v>
          </cell>
          <cell r="O226">
            <v>2.1992100000000001E-2</v>
          </cell>
        </row>
        <row r="227">
          <cell r="A227" t="str">
            <v>0901019301700</v>
          </cell>
          <cell r="B227" t="str">
            <v>RANTOUL TOWNSHIP H S DIST 193</v>
          </cell>
          <cell r="C227">
            <v>2.3812000000000002</v>
          </cell>
          <cell r="D227">
            <v>236461749</v>
          </cell>
          <cell r="E227"/>
          <cell r="F227">
            <v>547611</v>
          </cell>
          <cell r="G227"/>
          <cell r="H227">
            <v>207484.24</v>
          </cell>
          <cell r="I227"/>
          <cell r="J227">
            <v>0.14384</v>
          </cell>
          <cell r="K227">
            <v>0</v>
          </cell>
          <cell r="L227">
            <v>2.2373600000000002</v>
          </cell>
          <cell r="M227"/>
          <cell r="N227">
            <v>2.2373600000000002</v>
          </cell>
          <cell r="O227">
            <v>2.23736E-2</v>
          </cell>
        </row>
        <row r="228">
          <cell r="A228" t="str">
            <v>0901019700400</v>
          </cell>
          <cell r="B228" t="str">
            <v>PRAIRIEVIEW-OGDEN CCSD 197</v>
          </cell>
          <cell r="C228">
            <v>2.7820999999999998</v>
          </cell>
          <cell r="D228">
            <v>93246423</v>
          </cell>
          <cell r="E228"/>
          <cell r="F228">
            <v>289016</v>
          </cell>
          <cell r="G228"/>
          <cell r="H228">
            <v>147764.12</v>
          </cell>
          <cell r="I228"/>
          <cell r="J228">
            <v>0.15148</v>
          </cell>
          <cell r="K228">
            <v>0</v>
          </cell>
          <cell r="L228">
            <v>2.63062</v>
          </cell>
          <cell r="M228"/>
          <cell r="N228">
            <v>2.63062</v>
          </cell>
          <cell r="O228">
            <v>2.6306199999999998E-2</v>
          </cell>
        </row>
        <row r="229">
          <cell r="A229" t="str">
            <v>0901030501600</v>
          </cell>
          <cell r="B229" t="str">
            <v>ST JOSEPH OGDEN C H S DIST 305</v>
          </cell>
          <cell r="C229">
            <v>1.5942000000000001</v>
          </cell>
          <cell r="D229">
            <v>227476609</v>
          </cell>
          <cell r="E229"/>
          <cell r="F229">
            <v>315010</v>
          </cell>
          <cell r="G229"/>
          <cell r="H229">
            <v>40132.050000000003</v>
          </cell>
          <cell r="I229"/>
          <cell r="J229">
            <v>0.12083000000000001</v>
          </cell>
          <cell r="K229">
            <v>0</v>
          </cell>
          <cell r="L229">
            <v>1.4733700000000001</v>
          </cell>
          <cell r="M229"/>
          <cell r="N229">
            <v>1.4733700000000001</v>
          </cell>
          <cell r="O229">
            <v>1.4733700000000001E-2</v>
          </cell>
        </row>
        <row r="230">
          <cell r="A230" t="str">
            <v>0902700502600</v>
          </cell>
          <cell r="B230" t="str">
            <v>GIBSON CITY-MELVIN-SIBLEY CUSD 5</v>
          </cell>
          <cell r="C230">
            <v>5.2964399999999996</v>
          </cell>
          <cell r="D230">
            <v>155002480</v>
          </cell>
          <cell r="E230"/>
          <cell r="F230">
            <v>851931</v>
          </cell>
          <cell r="G230"/>
          <cell r="H230">
            <v>502152.14</v>
          </cell>
          <cell r="I230"/>
          <cell r="J230">
            <v>0.22566</v>
          </cell>
          <cell r="K230">
            <v>0</v>
          </cell>
          <cell r="L230">
            <v>5.0707799999999992</v>
          </cell>
          <cell r="M230"/>
          <cell r="N230">
            <v>5.0707799999999992</v>
          </cell>
          <cell r="O230">
            <v>5.0707799999999997E-2</v>
          </cell>
        </row>
        <row r="231">
          <cell r="A231" t="str">
            <v>0902701002600</v>
          </cell>
          <cell r="B231" t="str">
            <v>PAXTON-BUCKLEY-LODA CU DIST 10</v>
          </cell>
          <cell r="C231">
            <v>3.0365700000000002</v>
          </cell>
          <cell r="D231">
            <v>199491099</v>
          </cell>
          <cell r="E231"/>
          <cell r="F231">
            <v>1062340</v>
          </cell>
          <cell r="G231"/>
          <cell r="H231">
            <v>599475.79</v>
          </cell>
          <cell r="I231"/>
          <cell r="J231">
            <v>0.23202</v>
          </cell>
          <cell r="K231">
            <v>0</v>
          </cell>
          <cell r="L231">
            <v>2.8045500000000003</v>
          </cell>
          <cell r="M231"/>
          <cell r="N231">
            <v>2.8045500000000003</v>
          </cell>
          <cell r="O231">
            <v>2.8045500000000001E-2</v>
          </cell>
        </row>
        <row r="232">
          <cell r="A232" t="str">
            <v>1101500102600</v>
          </cell>
          <cell r="B232" t="str">
            <v>CHARLESTON C U SCHOOL DIST 1</v>
          </cell>
          <cell r="C232">
            <v>4.0256400000000001</v>
          </cell>
          <cell r="D232">
            <v>366511717</v>
          </cell>
          <cell r="E232"/>
          <cell r="F232">
            <v>2746173</v>
          </cell>
          <cell r="G232"/>
          <cell r="H232">
            <v>1667622.36</v>
          </cell>
          <cell r="I232"/>
          <cell r="J232">
            <v>0.29426999999999998</v>
          </cell>
          <cell r="K232">
            <v>0</v>
          </cell>
          <cell r="L232">
            <v>3.7313700000000001</v>
          </cell>
          <cell r="M232"/>
          <cell r="N232">
            <v>3.7313700000000001</v>
          </cell>
          <cell r="O232">
            <v>3.7313699999999998E-2</v>
          </cell>
        </row>
        <row r="233">
          <cell r="A233" t="str">
            <v>1101500202600</v>
          </cell>
          <cell r="B233" t="str">
            <v>MATTOON C U SCHOOL DIST 2</v>
          </cell>
          <cell r="C233">
            <v>4.3158000000000003</v>
          </cell>
          <cell r="D233">
            <v>357254796</v>
          </cell>
          <cell r="E233"/>
          <cell r="F233">
            <v>2608018</v>
          </cell>
          <cell r="G233"/>
          <cell r="H233">
            <v>1197200.1099999999</v>
          </cell>
          <cell r="I233"/>
          <cell r="J233">
            <v>0.39489999999999997</v>
          </cell>
          <cell r="K233">
            <v>0</v>
          </cell>
          <cell r="L233">
            <v>3.9209000000000005</v>
          </cell>
          <cell r="M233"/>
          <cell r="N233">
            <v>3.9209000000000005</v>
          </cell>
          <cell r="O233">
            <v>3.9209000000000001E-2</v>
          </cell>
        </row>
        <row r="234">
          <cell r="A234" t="str">
            <v>1101500502600</v>
          </cell>
          <cell r="B234" t="str">
            <v>OAKLAND C U SCHOOL DIST 5</v>
          </cell>
          <cell r="C234">
            <v>4.3399800000000006</v>
          </cell>
          <cell r="D234">
            <v>46660962</v>
          </cell>
          <cell r="E234"/>
          <cell r="F234">
            <v>327435</v>
          </cell>
          <cell r="G234"/>
          <cell r="H234">
            <v>208057.73</v>
          </cell>
          <cell r="I234"/>
          <cell r="J234">
            <v>0.25583</v>
          </cell>
          <cell r="K234">
            <v>0</v>
          </cell>
          <cell r="L234">
            <v>4.0841500000000011</v>
          </cell>
          <cell r="M234"/>
          <cell r="N234">
            <v>4.0841500000000011</v>
          </cell>
          <cell r="O234">
            <v>4.0841500000000003E-2</v>
          </cell>
        </row>
        <row r="235">
          <cell r="A235" t="str">
            <v>1101800302600</v>
          </cell>
          <cell r="B235" t="str">
            <v>NEOGA COMM UNIT SCHOOL DIST 3</v>
          </cell>
          <cell r="C235">
            <v>2.9601600000000001</v>
          </cell>
          <cell r="D235">
            <v>87977872</v>
          </cell>
          <cell r="E235"/>
          <cell r="F235">
            <v>354567</v>
          </cell>
          <cell r="G235"/>
          <cell r="H235">
            <v>160353.89000000001</v>
          </cell>
          <cell r="I235"/>
          <cell r="J235">
            <v>0.22075</v>
          </cell>
          <cell r="K235">
            <v>0</v>
          </cell>
          <cell r="L235">
            <v>2.7394100000000003</v>
          </cell>
          <cell r="M235"/>
          <cell r="N235">
            <v>2.7394100000000003</v>
          </cell>
          <cell r="O235">
            <v>2.7394100000000001E-2</v>
          </cell>
        </row>
        <row r="236">
          <cell r="A236" t="str">
            <v>1101807702600</v>
          </cell>
          <cell r="B236" t="str">
            <v>CUMBERLAND C U SCHOOL DIST 77</v>
          </cell>
          <cell r="C236">
            <v>3.1850100000000001</v>
          </cell>
          <cell r="D236">
            <v>104923236</v>
          </cell>
          <cell r="E236"/>
          <cell r="F236">
            <v>1185782</v>
          </cell>
          <cell r="G236"/>
          <cell r="H236">
            <v>549013.49</v>
          </cell>
          <cell r="I236"/>
          <cell r="J236">
            <v>0.60687999999999998</v>
          </cell>
          <cell r="K236">
            <v>0</v>
          </cell>
          <cell r="L236">
            <v>2.5781300000000003</v>
          </cell>
          <cell r="M236"/>
          <cell r="N236">
            <v>2.5781300000000003</v>
          </cell>
          <cell r="O236">
            <v>2.57813E-2</v>
          </cell>
        </row>
        <row r="237">
          <cell r="A237" t="str">
            <v>1102130102600</v>
          </cell>
          <cell r="B237" t="str">
            <v>TUSCOLA C U SCHOOL DIST 301</v>
          </cell>
          <cell r="C237">
            <v>4.0045000000000002</v>
          </cell>
          <cell r="D237">
            <v>140939376</v>
          </cell>
          <cell r="E237"/>
          <cell r="F237">
            <v>813057</v>
          </cell>
          <cell r="G237"/>
          <cell r="H237">
            <v>431650.26</v>
          </cell>
          <cell r="I237"/>
          <cell r="J237">
            <v>0.27061000000000002</v>
          </cell>
          <cell r="K237">
            <v>0</v>
          </cell>
          <cell r="L237">
            <v>3.7338900000000002</v>
          </cell>
          <cell r="M237"/>
          <cell r="N237">
            <v>3.7338900000000002</v>
          </cell>
          <cell r="O237">
            <v>3.7338900000000001E-2</v>
          </cell>
        </row>
        <row r="238">
          <cell r="A238" t="str">
            <v>1102130202600</v>
          </cell>
          <cell r="B238" t="str">
            <v>VILLA GROVE C U SCH DIST 302</v>
          </cell>
          <cell r="C238">
            <v>4.0241000000000007</v>
          </cell>
          <cell r="D238">
            <v>82143800</v>
          </cell>
          <cell r="E238"/>
          <cell r="F238">
            <v>383765</v>
          </cell>
          <cell r="G238"/>
          <cell r="H238">
            <v>258279.76</v>
          </cell>
          <cell r="I238"/>
          <cell r="J238">
            <v>0.15276000000000001</v>
          </cell>
          <cell r="K238">
            <v>0</v>
          </cell>
          <cell r="L238">
            <v>3.8713400000000009</v>
          </cell>
          <cell r="M238"/>
          <cell r="N238">
            <v>3.8713400000000009</v>
          </cell>
          <cell r="O238">
            <v>3.8713400000000002E-2</v>
          </cell>
        </row>
        <row r="239">
          <cell r="A239" t="str">
            <v>1102130502600</v>
          </cell>
          <cell r="B239" t="str">
            <v>ARTHUR CUSD 305</v>
          </cell>
          <cell r="C239">
            <v>3.5234999999999999</v>
          </cell>
          <cell r="D239">
            <v>255158529</v>
          </cell>
          <cell r="E239"/>
          <cell r="F239">
            <v>1099010</v>
          </cell>
          <cell r="G239"/>
          <cell r="H239">
            <v>580613.02</v>
          </cell>
          <cell r="I239"/>
          <cell r="J239">
            <v>0.20316000000000001</v>
          </cell>
          <cell r="K239">
            <v>0</v>
          </cell>
          <cell r="L239">
            <v>3.3203399999999998</v>
          </cell>
          <cell r="M239"/>
          <cell r="N239">
            <v>3.3203399999999998</v>
          </cell>
          <cell r="O239">
            <v>3.3203400000000001E-2</v>
          </cell>
        </row>
        <row r="240">
          <cell r="A240" t="str">
            <v>1102130602600</v>
          </cell>
          <cell r="B240" t="str">
            <v>ARCOLA C U SCHOOL DISTRICT 306</v>
          </cell>
          <cell r="C240">
            <v>4.2931999999999997</v>
          </cell>
          <cell r="D240">
            <v>102319125</v>
          </cell>
          <cell r="E240"/>
          <cell r="F240">
            <v>514252</v>
          </cell>
          <cell r="G240"/>
          <cell r="H240">
            <v>205910.3</v>
          </cell>
          <cell r="I240"/>
          <cell r="J240">
            <v>0.30135000000000001</v>
          </cell>
          <cell r="K240">
            <v>0</v>
          </cell>
          <cell r="L240">
            <v>3.9918499999999995</v>
          </cell>
          <cell r="M240"/>
          <cell r="N240">
            <v>3.9918499999999995</v>
          </cell>
          <cell r="O240">
            <v>3.9918500000000003E-2</v>
          </cell>
        </row>
        <row r="241">
          <cell r="A241" t="str">
            <v>1102300102600</v>
          </cell>
          <cell r="B241" t="str">
            <v>SHILOH COMM UNIT SCH DIST 1</v>
          </cell>
          <cell r="C241">
            <v>3.4999899999999999</v>
          </cell>
          <cell r="D241">
            <v>140828507</v>
          </cell>
          <cell r="E241"/>
          <cell r="F241">
            <v>305451</v>
          </cell>
          <cell r="G241"/>
          <cell r="H241">
            <v>164189.04999999999</v>
          </cell>
          <cell r="I241"/>
          <cell r="J241">
            <v>0.1003</v>
          </cell>
          <cell r="K241">
            <v>0</v>
          </cell>
          <cell r="L241">
            <v>3.3996900000000001</v>
          </cell>
          <cell r="M241"/>
          <cell r="N241">
            <v>3.3996900000000001</v>
          </cell>
          <cell r="O241">
            <v>3.3996899999999997E-2</v>
          </cell>
        </row>
        <row r="242">
          <cell r="A242" t="str">
            <v>1102300302600</v>
          </cell>
          <cell r="B242" t="str">
            <v>KANSAS COMM UNIT SCHOOL DIST 3</v>
          </cell>
          <cell r="C242">
            <v>3.4007399999999999</v>
          </cell>
          <cell r="D242">
            <v>45323428</v>
          </cell>
          <cell r="E242"/>
          <cell r="F242">
            <v>222645</v>
          </cell>
          <cell r="G242"/>
          <cell r="H242">
            <v>57222.57</v>
          </cell>
          <cell r="I242"/>
          <cell r="J242">
            <v>0.36498000000000003</v>
          </cell>
          <cell r="K242">
            <v>0</v>
          </cell>
          <cell r="L242">
            <v>3.0357599999999998</v>
          </cell>
          <cell r="M242"/>
          <cell r="N242">
            <v>3.0357599999999998</v>
          </cell>
          <cell r="O242">
            <v>3.0357599999999998E-2</v>
          </cell>
        </row>
        <row r="243">
          <cell r="A243" t="str">
            <v>1102300402600</v>
          </cell>
          <cell r="B243" t="str">
            <v>PARIS COMM UNIT SCHOOL DIST 4</v>
          </cell>
          <cell r="C243">
            <v>4.1420899999999996</v>
          </cell>
          <cell r="D243">
            <v>123301961</v>
          </cell>
          <cell r="E243"/>
          <cell r="F243">
            <v>465820</v>
          </cell>
          <cell r="G243"/>
          <cell r="H243">
            <v>176740.16999999998</v>
          </cell>
          <cell r="I243"/>
          <cell r="J243">
            <v>0.23444000000000001</v>
          </cell>
          <cell r="K243">
            <v>0</v>
          </cell>
          <cell r="L243">
            <v>3.9076499999999994</v>
          </cell>
          <cell r="M243"/>
          <cell r="N243">
            <v>3.9076499999999994</v>
          </cell>
          <cell r="O243">
            <v>3.90765E-2</v>
          </cell>
        </row>
        <row r="244">
          <cell r="A244" t="str">
            <v>1102300602600</v>
          </cell>
          <cell r="B244" t="str">
            <v>EDGAR COUNTY C U DIST 6</v>
          </cell>
          <cell r="C244">
            <v>4.2237600000000004</v>
          </cell>
          <cell r="D244">
            <v>64760481</v>
          </cell>
          <cell r="E244"/>
          <cell r="F244">
            <v>182359</v>
          </cell>
          <cell r="G244"/>
          <cell r="H244">
            <v>92347.16</v>
          </cell>
          <cell r="I244"/>
          <cell r="J244">
            <v>0.13899</v>
          </cell>
          <cell r="K244">
            <v>0</v>
          </cell>
          <cell r="L244">
            <v>4.0847700000000007</v>
          </cell>
          <cell r="M244"/>
          <cell r="N244">
            <v>4.0847700000000007</v>
          </cell>
          <cell r="O244">
            <v>4.0847700000000001E-2</v>
          </cell>
        </row>
        <row r="245">
          <cell r="A245" t="str">
            <v>1102309502500</v>
          </cell>
          <cell r="B245" t="str">
            <v>PARIS-UNION SCHOOL DIST 95</v>
          </cell>
          <cell r="C245">
            <v>3.6301999999999994</v>
          </cell>
          <cell r="D245">
            <v>87958422</v>
          </cell>
          <cell r="E245"/>
          <cell r="F245">
            <v>414480</v>
          </cell>
          <cell r="G245"/>
          <cell r="H245">
            <v>160068.81999999998</v>
          </cell>
          <cell r="I245"/>
          <cell r="J245">
            <v>0.28924</v>
          </cell>
          <cell r="K245">
            <v>0</v>
          </cell>
          <cell r="L245">
            <v>3.3409599999999995</v>
          </cell>
          <cell r="M245"/>
          <cell r="N245">
            <v>3.3409599999999995</v>
          </cell>
          <cell r="O245">
            <v>3.3409599999999998E-2</v>
          </cell>
        </row>
        <row r="246">
          <cell r="A246" t="str">
            <v>1107030002600</v>
          </cell>
          <cell r="B246" t="str">
            <v>SULLIVAN C U SCHOOL DIST 300</v>
          </cell>
          <cell r="C246">
            <v>3.6556400000000004</v>
          </cell>
          <cell r="D246">
            <v>138478221</v>
          </cell>
          <cell r="E246"/>
          <cell r="F246">
            <v>1443880</v>
          </cell>
          <cell r="G246"/>
          <cell r="H246">
            <v>383649.88</v>
          </cell>
          <cell r="I246"/>
          <cell r="J246">
            <v>0.76561999999999997</v>
          </cell>
          <cell r="K246">
            <v>0</v>
          </cell>
          <cell r="L246">
            <v>2.8900200000000007</v>
          </cell>
          <cell r="M246"/>
          <cell r="N246">
            <v>2.8900200000000007</v>
          </cell>
          <cell r="O246">
            <v>2.8900200000000001E-2</v>
          </cell>
        </row>
        <row r="247">
          <cell r="A247" t="str">
            <v>1107030202600</v>
          </cell>
          <cell r="B247" t="str">
            <v>OKAW Valley CUSD 302</v>
          </cell>
          <cell r="C247">
            <v>4.3605700000000001</v>
          </cell>
          <cell r="D247">
            <v>102946537</v>
          </cell>
          <cell r="E247"/>
          <cell r="F247">
            <v>460015</v>
          </cell>
          <cell r="G247"/>
          <cell r="H247">
            <v>300880.24</v>
          </cell>
          <cell r="I247"/>
          <cell r="J247">
            <v>0.15458</v>
          </cell>
          <cell r="K247">
            <v>0</v>
          </cell>
          <cell r="L247">
            <v>4.2059899999999999</v>
          </cell>
          <cell r="M247"/>
          <cell r="N247">
            <v>4.2059899999999999</v>
          </cell>
          <cell r="O247">
            <v>4.2059899999999997E-2</v>
          </cell>
        </row>
        <row r="248">
          <cell r="A248" t="str">
            <v>1108700102600</v>
          </cell>
          <cell r="B248" t="str">
            <v>WINDSOR COMM UNIT SCH DIST 1</v>
          </cell>
          <cell r="C248">
            <v>3.17048</v>
          </cell>
          <cell r="D248">
            <v>55621871</v>
          </cell>
          <cell r="E248"/>
          <cell r="F248">
            <v>199454</v>
          </cell>
          <cell r="G248"/>
          <cell r="H248">
            <v>173349.48</v>
          </cell>
          <cell r="I248"/>
          <cell r="J248">
            <v>4.6929999999999999E-2</v>
          </cell>
          <cell r="K248">
            <v>0</v>
          </cell>
          <cell r="L248">
            <v>3.1235499999999998</v>
          </cell>
          <cell r="M248"/>
          <cell r="N248">
            <v>3.1235499999999998</v>
          </cell>
          <cell r="O248">
            <v>3.1235499999999999E-2</v>
          </cell>
        </row>
        <row r="249">
          <cell r="A249" t="str">
            <v>1108700402600</v>
          </cell>
          <cell r="B249" t="str">
            <v>SHELBYVILLE C U SCHOOL DIST 4</v>
          </cell>
          <cell r="C249">
            <v>3.94035</v>
          </cell>
          <cell r="D249">
            <v>141457895</v>
          </cell>
          <cell r="E249"/>
          <cell r="F249">
            <v>798625</v>
          </cell>
          <cell r="G249"/>
          <cell r="H249">
            <v>407290.18</v>
          </cell>
          <cell r="I249"/>
          <cell r="J249">
            <v>0.27664</v>
          </cell>
          <cell r="K249">
            <v>0</v>
          </cell>
          <cell r="L249">
            <v>3.66371</v>
          </cell>
          <cell r="M249"/>
          <cell r="N249">
            <v>3.66371</v>
          </cell>
          <cell r="O249">
            <v>3.6637099999999999E-2</v>
          </cell>
        </row>
        <row r="250">
          <cell r="A250" t="str">
            <v>1108702102600</v>
          </cell>
          <cell r="B250" t="str">
            <v>CENTRAL A &amp; M C U DIST #21</v>
          </cell>
          <cell r="C250">
            <v>4.5149000000000008</v>
          </cell>
          <cell r="D250">
            <v>115705680</v>
          </cell>
          <cell r="E250"/>
          <cell r="F250">
            <v>559914</v>
          </cell>
          <cell r="G250"/>
          <cell r="H250">
            <v>407105.48</v>
          </cell>
          <cell r="I250"/>
          <cell r="J250">
            <v>0.13206000000000001</v>
          </cell>
          <cell r="K250">
            <v>0</v>
          </cell>
          <cell r="L250">
            <v>4.3828400000000007</v>
          </cell>
          <cell r="M250"/>
          <cell r="N250">
            <v>4.3828400000000007</v>
          </cell>
          <cell r="O250">
            <v>4.3828400000000003E-2</v>
          </cell>
        </row>
        <row r="251">
          <cell r="A251" t="str">
            <v>1201301002600</v>
          </cell>
          <cell r="B251" t="str">
            <v>CLAY CITY COMM UNIT DIST 10</v>
          </cell>
          <cell r="C251">
            <v>3.734</v>
          </cell>
          <cell r="D251">
            <v>38190347</v>
          </cell>
          <cell r="E251"/>
          <cell r="F251">
            <v>102390</v>
          </cell>
          <cell r="G251"/>
          <cell r="H251">
            <v>160479.22</v>
          </cell>
          <cell r="I251"/>
          <cell r="J251">
            <v>-0.15211</v>
          </cell>
          <cell r="K251">
            <v>1</v>
          </cell>
          <cell r="L251">
            <v>3.88611</v>
          </cell>
          <cell r="M251"/>
          <cell r="N251">
            <v>3.734</v>
          </cell>
          <cell r="O251">
            <v>3.7339999999999998E-2</v>
          </cell>
        </row>
        <row r="252">
          <cell r="A252" t="str">
            <v>1201302502600</v>
          </cell>
          <cell r="B252" t="str">
            <v>NORTH CLAY C U SCHOOL DISTRICT 25</v>
          </cell>
          <cell r="C252">
            <v>2.6545999999999998</v>
          </cell>
          <cell r="D252">
            <v>64690753</v>
          </cell>
          <cell r="E252"/>
          <cell r="F252">
            <v>700943</v>
          </cell>
          <cell r="G252"/>
          <cell r="H252">
            <v>330146.43</v>
          </cell>
          <cell r="I252"/>
          <cell r="J252">
            <v>0.57318000000000002</v>
          </cell>
          <cell r="K252">
            <v>0</v>
          </cell>
          <cell r="L252">
            <v>2.0814199999999996</v>
          </cell>
          <cell r="M252"/>
          <cell r="N252">
            <v>2.0814199999999996</v>
          </cell>
          <cell r="O252">
            <v>2.0814200000000001E-2</v>
          </cell>
        </row>
        <row r="253">
          <cell r="A253" t="str">
            <v>1201303502600</v>
          </cell>
          <cell r="B253" t="str">
            <v>FLORA COMM UNIT SCH DIST 35</v>
          </cell>
          <cell r="C253">
            <v>3.4251</v>
          </cell>
          <cell r="D253">
            <v>115418177</v>
          </cell>
          <cell r="E253"/>
          <cell r="F253">
            <v>747965</v>
          </cell>
          <cell r="G253"/>
          <cell r="H253">
            <v>679050.26</v>
          </cell>
          <cell r="I253"/>
          <cell r="J253">
            <v>5.9700000000000003E-2</v>
          </cell>
          <cell r="K253">
            <v>0</v>
          </cell>
          <cell r="L253">
            <v>3.3654000000000002</v>
          </cell>
          <cell r="M253"/>
          <cell r="N253">
            <v>3.3654000000000002</v>
          </cell>
          <cell r="O253">
            <v>3.3654000000000003E-2</v>
          </cell>
        </row>
        <row r="254">
          <cell r="A254" t="str">
            <v>1201700102600</v>
          </cell>
          <cell r="B254" t="str">
            <v>HUTSONVILLE C U SCHOOL DIST 1</v>
          </cell>
          <cell r="C254">
            <v>4.4383999999999997</v>
          </cell>
          <cell r="D254">
            <v>31458248</v>
          </cell>
          <cell r="E254"/>
          <cell r="F254">
            <v>407271</v>
          </cell>
          <cell r="G254"/>
          <cell r="H254">
            <v>194617.14</v>
          </cell>
          <cell r="I254"/>
          <cell r="J254">
            <v>0.67598000000000003</v>
          </cell>
          <cell r="K254">
            <v>0</v>
          </cell>
          <cell r="L254">
            <v>3.7624199999999997</v>
          </cell>
          <cell r="M254"/>
          <cell r="N254">
            <v>3.7624199999999997</v>
          </cell>
          <cell r="O254">
            <v>3.7624199999999997E-2</v>
          </cell>
        </row>
        <row r="255">
          <cell r="A255" t="str">
            <v>1201700202600</v>
          </cell>
          <cell r="B255" t="str">
            <v>ROBINSON C U SCHOOL DIST 2</v>
          </cell>
          <cell r="C255">
            <v>3.2387999999999999</v>
          </cell>
          <cell r="D255">
            <v>384039011</v>
          </cell>
          <cell r="E255"/>
          <cell r="F255">
            <v>1112849</v>
          </cell>
          <cell r="G255"/>
          <cell r="H255">
            <v>606649.9</v>
          </cell>
          <cell r="I255"/>
          <cell r="J255">
            <v>0.1318</v>
          </cell>
          <cell r="K255">
            <v>0</v>
          </cell>
          <cell r="L255">
            <v>3.1069999999999998</v>
          </cell>
          <cell r="M255"/>
          <cell r="N255">
            <v>3.1069999999999998</v>
          </cell>
          <cell r="O255">
            <v>3.107E-2</v>
          </cell>
        </row>
        <row r="256">
          <cell r="A256" t="str">
            <v>1201700302600</v>
          </cell>
          <cell r="B256" t="str">
            <v>PALESTINE C U SCHOOL DIST 3</v>
          </cell>
          <cell r="C256">
            <v>4.4128000000000007</v>
          </cell>
          <cell r="D256">
            <v>38164244</v>
          </cell>
          <cell r="E256"/>
          <cell r="F256">
            <v>359025</v>
          </cell>
          <cell r="G256"/>
          <cell r="H256">
            <v>113604.69</v>
          </cell>
          <cell r="I256"/>
          <cell r="J256">
            <v>0.64305999999999996</v>
          </cell>
          <cell r="K256">
            <v>0</v>
          </cell>
          <cell r="L256">
            <v>3.7697400000000005</v>
          </cell>
          <cell r="M256"/>
          <cell r="N256">
            <v>3.7697400000000005</v>
          </cell>
          <cell r="O256">
            <v>3.7697399999999999E-2</v>
          </cell>
        </row>
        <row r="257">
          <cell r="A257" t="str">
            <v>1201700402600</v>
          </cell>
          <cell r="B257" t="str">
            <v>OBLONG C U SCHOOL DIST 4</v>
          </cell>
          <cell r="C257">
            <v>3.4498000000000002</v>
          </cell>
          <cell r="D257">
            <v>63927664</v>
          </cell>
          <cell r="E257"/>
          <cell r="F257">
            <v>487499</v>
          </cell>
          <cell r="G257"/>
          <cell r="H257">
            <v>294604.96000000002</v>
          </cell>
          <cell r="I257"/>
          <cell r="J257">
            <v>0.30173</v>
          </cell>
          <cell r="K257">
            <v>0</v>
          </cell>
          <cell r="L257">
            <v>3.1480700000000001</v>
          </cell>
          <cell r="M257"/>
          <cell r="N257">
            <v>3.1480700000000001</v>
          </cell>
          <cell r="O257">
            <v>3.14807E-2</v>
          </cell>
        </row>
        <row r="258">
          <cell r="A258" t="str">
            <v>1204000102600</v>
          </cell>
          <cell r="B258" t="str">
            <v>JASPER COUNTY COMM UNIT DIST 1</v>
          </cell>
          <cell r="C258">
            <v>4.1024799999999999</v>
          </cell>
          <cell r="D258">
            <v>204921533</v>
          </cell>
          <cell r="E258"/>
          <cell r="F258">
            <v>1798612</v>
          </cell>
          <cell r="G258"/>
          <cell r="H258">
            <v>1064829.58</v>
          </cell>
          <cell r="I258"/>
          <cell r="J258">
            <v>0.35807</v>
          </cell>
          <cell r="K258">
            <v>0</v>
          </cell>
          <cell r="L258">
            <v>3.7444099999999998</v>
          </cell>
          <cell r="M258"/>
          <cell r="N258">
            <v>3.7444099999999998</v>
          </cell>
          <cell r="O258">
            <v>3.7444100000000001E-2</v>
          </cell>
        </row>
        <row r="259">
          <cell r="A259" t="str">
            <v>1205101002600</v>
          </cell>
          <cell r="B259" t="str">
            <v>RED HILL C U SCHOOL DIST 10</v>
          </cell>
          <cell r="C259">
            <v>3.4083399999999999</v>
          </cell>
          <cell r="D259">
            <v>80395224</v>
          </cell>
          <cell r="E259"/>
          <cell r="F259">
            <v>570447</v>
          </cell>
          <cell r="G259"/>
          <cell r="H259">
            <v>450110.21</v>
          </cell>
          <cell r="I259"/>
          <cell r="J259">
            <v>0.14968000000000001</v>
          </cell>
          <cell r="K259">
            <v>0</v>
          </cell>
          <cell r="L259">
            <v>3.2586599999999999</v>
          </cell>
          <cell r="M259"/>
          <cell r="N259">
            <v>3.2586599999999999</v>
          </cell>
          <cell r="O259">
            <v>3.25866E-2</v>
          </cell>
        </row>
        <row r="260">
          <cell r="A260" t="str">
            <v>1205102002600</v>
          </cell>
          <cell r="B260" t="str">
            <v>LAWRENCE CO C U DISTRICT 20</v>
          </cell>
          <cell r="C260">
            <v>3.2631100000000002</v>
          </cell>
          <cell r="D260">
            <v>98077868</v>
          </cell>
          <cell r="E260"/>
          <cell r="F260">
            <v>1070348</v>
          </cell>
          <cell r="G260"/>
          <cell r="H260">
            <v>488756.28</v>
          </cell>
          <cell r="I260"/>
          <cell r="J260">
            <v>0.59297999999999995</v>
          </cell>
          <cell r="K260">
            <v>0</v>
          </cell>
          <cell r="L260">
            <v>2.6701300000000003</v>
          </cell>
          <cell r="M260"/>
          <cell r="N260">
            <v>2.6701300000000003</v>
          </cell>
          <cell r="O260">
            <v>2.6701300000000001E-2</v>
          </cell>
        </row>
        <row r="261">
          <cell r="A261" t="str">
            <v>1208000102600</v>
          </cell>
          <cell r="B261" t="str">
            <v>EAST RICHLAND CUSD 1</v>
          </cell>
          <cell r="C261">
            <v>3.6610900000000002</v>
          </cell>
          <cell r="D261">
            <v>262319308</v>
          </cell>
          <cell r="E261"/>
          <cell r="F261">
            <v>1601028</v>
          </cell>
          <cell r="G261"/>
          <cell r="H261">
            <v>898660.65999999992</v>
          </cell>
          <cell r="I261"/>
          <cell r="J261">
            <v>0.26774999999999999</v>
          </cell>
          <cell r="K261">
            <v>0</v>
          </cell>
          <cell r="L261">
            <v>3.3933400000000002</v>
          </cell>
          <cell r="M261"/>
          <cell r="N261">
            <v>3.3933400000000002</v>
          </cell>
          <cell r="O261">
            <v>3.3933400000000002E-2</v>
          </cell>
        </row>
        <row r="262">
          <cell r="A262" t="str">
            <v>1301400102600</v>
          </cell>
          <cell r="B262" t="str">
            <v>CARLYLE C U SCHOOL DISTRICT 1</v>
          </cell>
          <cell r="C262">
            <v>3.4735200000000002</v>
          </cell>
          <cell r="D262">
            <v>172257650</v>
          </cell>
          <cell r="E262"/>
          <cell r="F262">
            <v>741888</v>
          </cell>
          <cell r="G262"/>
          <cell r="H262">
            <v>360812.87</v>
          </cell>
          <cell r="I262"/>
          <cell r="J262">
            <v>0.22122</v>
          </cell>
          <cell r="K262">
            <v>0</v>
          </cell>
          <cell r="L262">
            <v>3.2523</v>
          </cell>
          <cell r="M262"/>
          <cell r="N262">
            <v>3.2523</v>
          </cell>
          <cell r="O262">
            <v>3.2523000000000003E-2</v>
          </cell>
        </row>
        <row r="263">
          <cell r="A263" t="str">
            <v>1301400302600</v>
          </cell>
          <cell r="B263" t="str">
            <v>WESCLIN C U SCHOOL DISTRICT 3</v>
          </cell>
          <cell r="C263">
            <v>3.8309099999999994</v>
          </cell>
          <cell r="D263">
            <v>163363260</v>
          </cell>
          <cell r="E263"/>
          <cell r="F263">
            <v>738397</v>
          </cell>
          <cell r="G263"/>
          <cell r="H263">
            <v>163690.41</v>
          </cell>
          <cell r="I263"/>
          <cell r="J263">
            <v>0.35178999999999999</v>
          </cell>
          <cell r="K263">
            <v>0</v>
          </cell>
          <cell r="L263">
            <v>3.4791199999999995</v>
          </cell>
          <cell r="M263"/>
          <cell r="N263">
            <v>3.4791199999999995</v>
          </cell>
          <cell r="O263">
            <v>3.4791200000000001E-2</v>
          </cell>
        </row>
        <row r="264">
          <cell r="A264" t="str">
            <v>1301401200400</v>
          </cell>
          <cell r="B264" t="str">
            <v>BREESE SCHOOL DISTRICT 12</v>
          </cell>
          <cell r="C264">
            <v>1.9376600000000002</v>
          </cell>
          <cell r="D264">
            <v>144361411</v>
          </cell>
          <cell r="E264"/>
          <cell r="F264">
            <v>360108</v>
          </cell>
          <cell r="G264"/>
          <cell r="H264">
            <v>27890.12</v>
          </cell>
          <cell r="I264"/>
          <cell r="J264">
            <v>0.23011999999999999</v>
          </cell>
          <cell r="K264">
            <v>0</v>
          </cell>
          <cell r="L264">
            <v>1.7075400000000003</v>
          </cell>
          <cell r="M264"/>
          <cell r="N264">
            <v>1.7075400000000003</v>
          </cell>
          <cell r="O264">
            <v>1.7075400000000001E-2</v>
          </cell>
        </row>
        <row r="265">
          <cell r="A265" t="str">
            <v>1301402100200</v>
          </cell>
          <cell r="B265" t="str">
            <v>AVISTON SCHOOL DISTRICT 21</v>
          </cell>
          <cell r="C265">
            <v>1.9000700000000001</v>
          </cell>
          <cell r="D265">
            <v>70245208</v>
          </cell>
          <cell r="E265"/>
          <cell r="F265">
            <v>170866</v>
          </cell>
          <cell r="G265"/>
          <cell r="H265">
            <v>49937.31</v>
          </cell>
          <cell r="I265"/>
          <cell r="J265">
            <v>0.17215</v>
          </cell>
          <cell r="K265">
            <v>0</v>
          </cell>
          <cell r="L265">
            <v>1.7279200000000001</v>
          </cell>
          <cell r="M265"/>
          <cell r="N265">
            <v>1.7279200000000001</v>
          </cell>
          <cell r="O265">
            <v>1.7279200000000002E-2</v>
          </cell>
        </row>
        <row r="266">
          <cell r="A266" t="str">
            <v>1301404600200</v>
          </cell>
          <cell r="B266" t="str">
            <v>WILLOW GROVE SCHOOL DISTRICT 46</v>
          </cell>
          <cell r="C266">
            <v>1.8081399999999999</v>
          </cell>
          <cell r="D266">
            <v>14140349</v>
          </cell>
          <cell r="E266"/>
          <cell r="F266">
            <v>88705</v>
          </cell>
          <cell r="G266"/>
          <cell r="H266">
            <v>23211.13</v>
          </cell>
          <cell r="I266"/>
          <cell r="J266">
            <v>0.46317000000000003</v>
          </cell>
          <cell r="K266">
            <v>0</v>
          </cell>
          <cell r="L266">
            <v>1.3449699999999998</v>
          </cell>
          <cell r="M266"/>
          <cell r="N266">
            <v>1.3449699999999998</v>
          </cell>
          <cell r="O266">
            <v>1.34497E-2</v>
          </cell>
        </row>
        <row r="267">
          <cell r="A267" t="str">
            <v>1301405700200</v>
          </cell>
          <cell r="B267" t="str">
            <v>BARTELSO SCHOOL DISTRICT 57</v>
          </cell>
          <cell r="C267">
            <v>2.1544500000000002</v>
          </cell>
          <cell r="D267">
            <v>29545767</v>
          </cell>
          <cell r="E267"/>
          <cell r="F267">
            <v>75154</v>
          </cell>
          <cell r="G267"/>
          <cell r="H267">
            <v>28095.07</v>
          </cell>
          <cell r="I267"/>
          <cell r="J267">
            <v>0.15926999999999999</v>
          </cell>
          <cell r="K267">
            <v>0</v>
          </cell>
          <cell r="L267">
            <v>1.9951800000000002</v>
          </cell>
          <cell r="M267"/>
          <cell r="N267">
            <v>1.9951800000000002</v>
          </cell>
          <cell r="O267">
            <v>1.9951799999999999E-2</v>
          </cell>
        </row>
        <row r="268">
          <cell r="A268" t="str">
            <v>1301406000200</v>
          </cell>
          <cell r="B268" t="str">
            <v>GERMANTOWN SCHOOL DISTRICT 60</v>
          </cell>
          <cell r="C268">
            <v>2.0311300000000001</v>
          </cell>
          <cell r="D268">
            <v>45050814</v>
          </cell>
          <cell r="E268"/>
          <cell r="F268">
            <v>161622</v>
          </cell>
          <cell r="G268"/>
          <cell r="H268">
            <v>27393.74</v>
          </cell>
          <cell r="I268"/>
          <cell r="J268">
            <v>0.29793999999999998</v>
          </cell>
          <cell r="K268">
            <v>0</v>
          </cell>
          <cell r="L268">
            <v>1.73319</v>
          </cell>
          <cell r="M268"/>
          <cell r="N268">
            <v>1.73319</v>
          </cell>
          <cell r="O268">
            <v>1.7331900000000001E-2</v>
          </cell>
        </row>
        <row r="269">
          <cell r="A269" t="str">
            <v>1301406200200</v>
          </cell>
          <cell r="B269" t="str">
            <v>DAMIANSVILLE SCHOOL DISTRICT 62</v>
          </cell>
          <cell r="C269">
            <v>2.8838900000000001</v>
          </cell>
          <cell r="D269">
            <v>20855649</v>
          </cell>
          <cell r="E269"/>
          <cell r="F269">
            <v>45226</v>
          </cell>
          <cell r="G269"/>
          <cell r="H269">
            <v>32294.44</v>
          </cell>
          <cell r="I269"/>
          <cell r="J269">
            <v>6.2E-2</v>
          </cell>
          <cell r="K269">
            <v>0</v>
          </cell>
          <cell r="L269">
            <v>2.8218900000000002</v>
          </cell>
          <cell r="M269"/>
          <cell r="N269">
            <v>2.8218900000000002</v>
          </cell>
          <cell r="O269">
            <v>2.8218900000000002E-2</v>
          </cell>
        </row>
        <row r="270">
          <cell r="A270" t="str">
            <v>1301406300200</v>
          </cell>
          <cell r="B270" t="str">
            <v>ALBERS SCHOOL DISTRICT 63</v>
          </cell>
          <cell r="C270">
            <v>2.4341299999999997</v>
          </cell>
          <cell r="D270">
            <v>28527711</v>
          </cell>
          <cell r="E270"/>
          <cell r="F270">
            <v>82000</v>
          </cell>
          <cell r="G270"/>
          <cell r="H270">
            <v>19966.349999999999</v>
          </cell>
          <cell r="I270"/>
          <cell r="J270">
            <v>0.21745</v>
          </cell>
          <cell r="K270">
            <v>0</v>
          </cell>
          <cell r="L270">
            <v>2.2166799999999998</v>
          </cell>
          <cell r="M270"/>
          <cell r="N270">
            <v>2.2166799999999998</v>
          </cell>
          <cell r="O270">
            <v>2.21668E-2</v>
          </cell>
        </row>
        <row r="271">
          <cell r="A271" t="str">
            <v>1301407101600</v>
          </cell>
          <cell r="B271" t="str">
            <v>CENTRAL COMMUNITY H S DIST 71</v>
          </cell>
          <cell r="C271">
            <v>1.8010299999999999</v>
          </cell>
          <cell r="D271">
            <v>376501725</v>
          </cell>
          <cell r="E271"/>
          <cell r="F271">
            <v>643802</v>
          </cell>
          <cell r="G271"/>
          <cell r="H271">
            <v>264630.83999999997</v>
          </cell>
          <cell r="I271"/>
          <cell r="J271">
            <v>0.1007</v>
          </cell>
          <cell r="K271">
            <v>0</v>
          </cell>
          <cell r="L271">
            <v>1.7003299999999999</v>
          </cell>
          <cell r="M271"/>
          <cell r="N271">
            <v>1.7003299999999999</v>
          </cell>
          <cell r="O271">
            <v>1.7003299999999999E-2</v>
          </cell>
        </row>
        <row r="272">
          <cell r="A272" t="str">
            <v>1301414150200</v>
          </cell>
          <cell r="B272" t="str">
            <v>ST ROSE SCHOOL DISTRICT 14-15</v>
          </cell>
          <cell r="C272">
            <v>2.6181999999999999</v>
          </cell>
          <cell r="D272">
            <v>37915165</v>
          </cell>
          <cell r="E272"/>
          <cell r="F272">
            <v>83296</v>
          </cell>
          <cell r="G272"/>
          <cell r="H272">
            <v>133866.54999999999</v>
          </cell>
          <cell r="I272"/>
          <cell r="J272">
            <v>-0.13338</v>
          </cell>
          <cell r="K272">
            <v>1</v>
          </cell>
          <cell r="L272">
            <v>2.7515799999999997</v>
          </cell>
          <cell r="M272"/>
          <cell r="N272">
            <v>2.6181999999999999</v>
          </cell>
          <cell r="O272">
            <v>2.6182E-2</v>
          </cell>
        </row>
        <row r="273">
          <cell r="A273" t="str">
            <v>1301418600200</v>
          </cell>
          <cell r="B273" t="str">
            <v>NORTH WAMAC SCHOOL DISTRICT 186</v>
          </cell>
          <cell r="C273">
            <v>3.95078</v>
          </cell>
          <cell r="D273">
            <v>8992360</v>
          </cell>
          <cell r="E273"/>
          <cell r="F273">
            <v>99947</v>
          </cell>
          <cell r="G273"/>
          <cell r="H273">
            <v>21278.559999999998</v>
          </cell>
          <cell r="I273"/>
          <cell r="J273">
            <v>0.87483</v>
          </cell>
          <cell r="K273">
            <v>0</v>
          </cell>
          <cell r="L273">
            <v>3.0759499999999997</v>
          </cell>
          <cell r="M273"/>
          <cell r="N273">
            <v>3.0759499999999997</v>
          </cell>
          <cell r="O273">
            <v>3.0759499999999999E-2</v>
          </cell>
        </row>
        <row r="274">
          <cell r="A274" t="str">
            <v>1304100102600</v>
          </cell>
          <cell r="B274" t="str">
            <v>WALTONVILLE C U SCHOOL DIST 1</v>
          </cell>
          <cell r="C274">
            <v>4.07613</v>
          </cell>
          <cell r="D274">
            <v>37925894</v>
          </cell>
          <cell r="E274"/>
          <cell r="F274">
            <v>238030</v>
          </cell>
          <cell r="G274"/>
          <cell r="H274">
            <v>196685.44</v>
          </cell>
          <cell r="I274"/>
          <cell r="J274">
            <v>0.10901</v>
          </cell>
          <cell r="K274">
            <v>0</v>
          </cell>
          <cell r="L274">
            <v>3.96712</v>
          </cell>
          <cell r="M274"/>
          <cell r="N274">
            <v>3.96712</v>
          </cell>
          <cell r="O274">
            <v>3.9671199999999997E-2</v>
          </cell>
        </row>
        <row r="275">
          <cell r="A275" t="str">
            <v>1304100200400</v>
          </cell>
          <cell r="B275" t="str">
            <v>ROME COMM CONS SCHOOL DIST 2</v>
          </cell>
          <cell r="C275">
            <v>1.72475</v>
          </cell>
          <cell r="D275">
            <v>38122789</v>
          </cell>
          <cell r="E275"/>
          <cell r="F275">
            <v>245693</v>
          </cell>
          <cell r="G275"/>
          <cell r="H275">
            <v>208633.08</v>
          </cell>
          <cell r="I275"/>
          <cell r="J275">
            <v>9.7210000000000005E-2</v>
          </cell>
          <cell r="K275">
            <v>0</v>
          </cell>
          <cell r="L275">
            <v>1.62754</v>
          </cell>
          <cell r="M275"/>
          <cell r="N275">
            <v>1.62754</v>
          </cell>
          <cell r="O275">
            <v>1.6275399999999999E-2</v>
          </cell>
        </row>
        <row r="276">
          <cell r="A276" t="str">
            <v>1304100300400</v>
          </cell>
          <cell r="B276" t="str">
            <v>FIELD COMM CONS SCHOOL DIST 3</v>
          </cell>
          <cell r="C276">
            <v>1.8317300000000001</v>
          </cell>
          <cell r="D276">
            <v>34726494</v>
          </cell>
          <cell r="E276"/>
          <cell r="F276">
            <v>217345</v>
          </cell>
          <cell r="G276"/>
          <cell r="H276">
            <v>179798.66</v>
          </cell>
          <cell r="I276"/>
          <cell r="J276">
            <v>0.10811999999999999</v>
          </cell>
          <cell r="K276">
            <v>0</v>
          </cell>
          <cell r="L276">
            <v>1.7236100000000001</v>
          </cell>
          <cell r="M276"/>
          <cell r="N276">
            <v>1.7236100000000001</v>
          </cell>
          <cell r="O276">
            <v>1.7236100000000001E-2</v>
          </cell>
        </row>
        <row r="277">
          <cell r="A277" t="str">
            <v>1304100500400</v>
          </cell>
          <cell r="B277" t="str">
            <v>OPDYKE-BELLE-RIVE CC SCH DIST 5</v>
          </cell>
          <cell r="C277">
            <v>2.06115</v>
          </cell>
          <cell r="D277">
            <v>27002542</v>
          </cell>
          <cell r="E277"/>
          <cell r="F277">
            <v>273377</v>
          </cell>
          <cell r="G277"/>
          <cell r="H277">
            <v>129099.08</v>
          </cell>
          <cell r="I277"/>
          <cell r="J277">
            <v>0.53430999999999995</v>
          </cell>
          <cell r="K277">
            <v>0</v>
          </cell>
          <cell r="L277">
            <v>1.52684</v>
          </cell>
          <cell r="M277"/>
          <cell r="N277">
            <v>1.52684</v>
          </cell>
          <cell r="O277">
            <v>1.52684E-2</v>
          </cell>
        </row>
        <row r="278">
          <cell r="A278" t="str">
            <v>1304100600400</v>
          </cell>
          <cell r="B278" t="str">
            <v>GRAND PRAIRIE C C SCH DIST 6</v>
          </cell>
          <cell r="C278">
            <v>2.4098000000000002</v>
          </cell>
          <cell r="D278">
            <v>14747581</v>
          </cell>
          <cell r="E278"/>
          <cell r="F278">
            <v>24454</v>
          </cell>
          <cell r="G278"/>
          <cell r="H278">
            <v>55809.49</v>
          </cell>
          <cell r="I278"/>
          <cell r="J278">
            <v>-0.21262</v>
          </cell>
          <cell r="K278">
            <v>1</v>
          </cell>
          <cell r="L278">
            <v>2.62242</v>
          </cell>
          <cell r="M278"/>
          <cell r="N278">
            <v>2.4098000000000002</v>
          </cell>
          <cell r="O278">
            <v>2.4098000000000001E-2</v>
          </cell>
        </row>
        <row r="279">
          <cell r="A279" t="str">
            <v>1304101200400</v>
          </cell>
          <cell r="B279" t="str">
            <v>MCCLELLAN C C SCHOOL DIST 12</v>
          </cell>
          <cell r="C279">
            <v>1.9120999999999999</v>
          </cell>
          <cell r="D279">
            <v>20553886</v>
          </cell>
          <cell r="E279"/>
          <cell r="F279">
            <v>19697</v>
          </cell>
          <cell r="G279"/>
          <cell r="H279">
            <v>7284.76</v>
          </cell>
          <cell r="I279"/>
          <cell r="J279">
            <v>6.0380000000000003E-2</v>
          </cell>
          <cell r="K279">
            <v>0</v>
          </cell>
          <cell r="L279">
            <v>1.8517199999999998</v>
          </cell>
          <cell r="M279"/>
          <cell r="N279">
            <v>1.8517199999999998</v>
          </cell>
          <cell r="O279">
            <v>1.8517200000000001E-2</v>
          </cell>
        </row>
        <row r="280">
          <cell r="A280" t="str">
            <v>1304107900200</v>
          </cell>
          <cell r="B280" t="str">
            <v>SUMMERSVILLE SCHOOL DIST 79</v>
          </cell>
          <cell r="C280">
            <v>2.8988500000000004</v>
          </cell>
          <cell r="D280">
            <v>26699568</v>
          </cell>
          <cell r="E280"/>
          <cell r="F280">
            <v>1243</v>
          </cell>
          <cell r="G280"/>
          <cell r="H280">
            <v>2885.59</v>
          </cell>
          <cell r="I280"/>
          <cell r="J280">
            <v>-6.1599999999999997E-3</v>
          </cell>
          <cell r="K280">
            <v>1</v>
          </cell>
          <cell r="L280">
            <v>2.9050100000000003</v>
          </cell>
          <cell r="M280"/>
          <cell r="N280">
            <v>2.8988500000000004</v>
          </cell>
          <cell r="O280">
            <v>2.89885E-2</v>
          </cell>
        </row>
        <row r="281">
          <cell r="A281" t="str">
            <v>1304108000200</v>
          </cell>
          <cell r="B281" t="str">
            <v>MOUNT VERNON SCHOOL DIST 80</v>
          </cell>
          <cell r="C281">
            <v>3.4321099999999998</v>
          </cell>
          <cell r="D281">
            <v>203954561</v>
          </cell>
          <cell r="E281"/>
          <cell r="F281">
            <v>1600046</v>
          </cell>
          <cell r="G281"/>
          <cell r="H281">
            <v>868168.97000000009</v>
          </cell>
          <cell r="I281"/>
          <cell r="J281">
            <v>0.35883999999999999</v>
          </cell>
          <cell r="K281">
            <v>0</v>
          </cell>
          <cell r="L281">
            <v>3.0732699999999999</v>
          </cell>
          <cell r="M281"/>
          <cell r="N281">
            <v>3.0732699999999999</v>
          </cell>
          <cell r="O281">
            <v>3.0732700000000002E-2</v>
          </cell>
        </row>
        <row r="282">
          <cell r="A282" t="str">
            <v>1304108200200</v>
          </cell>
          <cell r="B282" t="str">
            <v>BETHEL SCHOOL DISTRICT 82</v>
          </cell>
          <cell r="C282">
            <v>2.7004199999999998</v>
          </cell>
          <cell r="D282">
            <v>22940408</v>
          </cell>
          <cell r="E282"/>
          <cell r="F282">
            <v>236038</v>
          </cell>
          <cell r="G282"/>
          <cell r="H282">
            <v>16895.920000000002</v>
          </cell>
          <cell r="I282"/>
          <cell r="J282">
            <v>0.95526</v>
          </cell>
          <cell r="K282">
            <v>0</v>
          </cell>
          <cell r="L282">
            <v>1.7451599999999998</v>
          </cell>
          <cell r="M282"/>
          <cell r="N282">
            <v>1.7451599999999998</v>
          </cell>
          <cell r="O282">
            <v>1.7451600000000001E-2</v>
          </cell>
        </row>
        <row r="283">
          <cell r="A283" t="str">
            <v>1304109900400</v>
          </cell>
          <cell r="B283" t="str">
            <v>FARRINGTON C C SCHOOL DIST 99</v>
          </cell>
          <cell r="C283">
            <v>1.3235699999999999</v>
          </cell>
          <cell r="D283">
            <v>10072633</v>
          </cell>
          <cell r="E283"/>
          <cell r="F283">
            <v>25968</v>
          </cell>
          <cell r="G283"/>
          <cell r="H283">
            <v>22002.15</v>
          </cell>
          <cell r="I283"/>
          <cell r="J283">
            <v>3.9370000000000002E-2</v>
          </cell>
          <cell r="K283">
            <v>0</v>
          </cell>
          <cell r="L283">
            <v>1.2842</v>
          </cell>
          <cell r="M283"/>
          <cell r="N283">
            <v>1.2842</v>
          </cell>
          <cell r="O283">
            <v>1.2841999999999999E-2</v>
          </cell>
        </row>
        <row r="284">
          <cell r="A284" t="str">
            <v>1304117800400</v>
          </cell>
          <cell r="B284" t="str">
            <v>SPRING GARDEN CONS 178</v>
          </cell>
          <cell r="C284">
            <v>2.5983200000000002</v>
          </cell>
          <cell r="D284">
            <v>32968552</v>
          </cell>
          <cell r="E284"/>
          <cell r="F284">
            <v>188986</v>
          </cell>
          <cell r="G284"/>
          <cell r="H284">
            <v>48240.6</v>
          </cell>
          <cell r="I284"/>
          <cell r="J284">
            <v>0.4269</v>
          </cell>
          <cell r="K284">
            <v>0</v>
          </cell>
          <cell r="L284">
            <v>2.1714200000000003</v>
          </cell>
          <cell r="M284"/>
          <cell r="N284">
            <v>2.1714200000000003</v>
          </cell>
          <cell r="O284">
            <v>2.1714199999999999E-2</v>
          </cell>
        </row>
        <row r="285">
          <cell r="A285" t="str">
            <v>1304120101700</v>
          </cell>
          <cell r="B285" t="str">
            <v>MT VERNON TWP H S DIST 201</v>
          </cell>
          <cell r="C285">
            <v>2.1510400000000001</v>
          </cell>
          <cell r="D285">
            <v>426823129</v>
          </cell>
          <cell r="E285"/>
          <cell r="F285">
            <v>918249</v>
          </cell>
          <cell r="G285"/>
          <cell r="H285">
            <v>436943.51</v>
          </cell>
          <cell r="I285"/>
          <cell r="J285">
            <v>0.11276</v>
          </cell>
          <cell r="K285">
            <v>0</v>
          </cell>
          <cell r="L285">
            <v>2.0382799999999999</v>
          </cell>
          <cell r="M285"/>
          <cell r="N285">
            <v>2.0382799999999999</v>
          </cell>
          <cell r="O285">
            <v>2.03828E-2</v>
          </cell>
        </row>
        <row r="286">
          <cell r="A286" t="str">
            <v>1304120902700</v>
          </cell>
          <cell r="B286" t="str">
            <v>Woodlawn Unit 209</v>
          </cell>
          <cell r="C286">
            <v>5.0334599999999998</v>
          </cell>
          <cell r="D286">
            <v>53114427</v>
          </cell>
          <cell r="E286"/>
          <cell r="F286">
            <v>452262</v>
          </cell>
          <cell r="G286"/>
          <cell r="H286">
            <v>194049.15000000002</v>
          </cell>
          <cell r="I286"/>
          <cell r="J286">
            <v>0.48614000000000002</v>
          </cell>
          <cell r="K286">
            <v>0</v>
          </cell>
          <cell r="L286">
            <v>4.54732</v>
          </cell>
          <cell r="M286"/>
          <cell r="N286">
            <v>4.54732</v>
          </cell>
          <cell r="O286">
            <v>4.5473199999999998E-2</v>
          </cell>
        </row>
        <row r="287">
          <cell r="A287" t="str">
            <v>1304131802700</v>
          </cell>
          <cell r="B287" t="str">
            <v>Bluford Unit 318</v>
          </cell>
          <cell r="C287">
            <v>4.2683099999999996</v>
          </cell>
          <cell r="D287">
            <v>31534093</v>
          </cell>
          <cell r="E287"/>
          <cell r="F287">
            <v>272030</v>
          </cell>
          <cell r="G287"/>
          <cell r="H287">
            <v>205804.16999999998</v>
          </cell>
          <cell r="I287"/>
          <cell r="J287">
            <v>0.21001</v>
          </cell>
          <cell r="K287">
            <v>0</v>
          </cell>
          <cell r="L287">
            <v>4.0583</v>
          </cell>
          <cell r="M287"/>
          <cell r="N287">
            <v>4.0583</v>
          </cell>
          <cell r="O287">
            <v>4.0583000000000001E-2</v>
          </cell>
        </row>
        <row r="288">
          <cell r="A288" t="str">
            <v>1305800100300</v>
          </cell>
          <cell r="B288" t="str">
            <v>RACCOON CONS SCHOOL DIST 1</v>
          </cell>
          <cell r="C288">
            <v>2.0157499999999997</v>
          </cell>
          <cell r="D288">
            <v>38477406</v>
          </cell>
          <cell r="E288"/>
          <cell r="F288">
            <v>124558</v>
          </cell>
          <cell r="G288"/>
          <cell r="H288">
            <v>147568.83000000002</v>
          </cell>
          <cell r="I288"/>
          <cell r="J288">
            <v>-5.9810000000000002E-2</v>
          </cell>
          <cell r="K288">
            <v>1</v>
          </cell>
          <cell r="L288">
            <v>2.0755599999999998</v>
          </cell>
          <cell r="M288"/>
          <cell r="N288">
            <v>2.0157499999999997</v>
          </cell>
          <cell r="O288">
            <v>2.0157499999999998E-2</v>
          </cell>
        </row>
        <row r="289">
          <cell r="A289" t="str">
            <v>1305800200300</v>
          </cell>
          <cell r="B289" t="str">
            <v>KELL CONSOLIDATED SCHOOL DIST 2</v>
          </cell>
          <cell r="C289">
            <v>2.34721</v>
          </cell>
          <cell r="D289">
            <v>13921476</v>
          </cell>
          <cell r="E289"/>
          <cell r="F289">
            <v>50898</v>
          </cell>
          <cell r="G289"/>
          <cell r="H289">
            <v>51768.32</v>
          </cell>
          <cell r="I289"/>
          <cell r="J289">
            <v>-6.2599999999999999E-3</v>
          </cell>
          <cell r="K289">
            <v>1</v>
          </cell>
          <cell r="L289">
            <v>2.3534700000000002</v>
          </cell>
          <cell r="M289"/>
          <cell r="N289">
            <v>2.34721</v>
          </cell>
          <cell r="O289">
            <v>2.3472099999999999E-2</v>
          </cell>
        </row>
        <row r="290">
          <cell r="A290" t="str">
            <v>1305800700400</v>
          </cell>
          <cell r="B290" t="str">
            <v>IUKA COMM CONS SCHOOL DIST 7</v>
          </cell>
          <cell r="C290">
            <v>2.2844199999999999</v>
          </cell>
          <cell r="D290">
            <v>27836523</v>
          </cell>
          <cell r="E290"/>
          <cell r="F290">
            <v>114700</v>
          </cell>
          <cell r="G290"/>
          <cell r="H290">
            <v>129005.64</v>
          </cell>
          <cell r="I290"/>
          <cell r="J290">
            <v>-5.1400000000000001E-2</v>
          </cell>
          <cell r="K290">
            <v>1</v>
          </cell>
          <cell r="L290">
            <v>2.33582</v>
          </cell>
          <cell r="M290"/>
          <cell r="N290">
            <v>2.2844199999999999</v>
          </cell>
          <cell r="O290">
            <v>2.2844199999999999E-2</v>
          </cell>
        </row>
        <row r="291">
          <cell r="A291" t="str">
            <v>1305801000400</v>
          </cell>
          <cell r="B291" t="str">
            <v>SELMAVILLE C C SCH DIST 10</v>
          </cell>
          <cell r="C291">
            <v>2.5978500000000002</v>
          </cell>
          <cell r="D291">
            <v>38441921</v>
          </cell>
          <cell r="E291"/>
          <cell r="F291">
            <v>310770</v>
          </cell>
          <cell r="G291"/>
          <cell r="H291">
            <v>107049.75</v>
          </cell>
          <cell r="I291"/>
          <cell r="J291">
            <v>0.52993999999999997</v>
          </cell>
          <cell r="K291">
            <v>0</v>
          </cell>
          <cell r="L291">
            <v>2.0679100000000004</v>
          </cell>
          <cell r="M291"/>
          <cell r="N291">
            <v>2.0679100000000004</v>
          </cell>
          <cell r="O291">
            <v>2.0679099999999999E-2</v>
          </cell>
        </row>
        <row r="292">
          <cell r="A292" t="str">
            <v>1305810002600</v>
          </cell>
          <cell r="B292" t="str">
            <v>PATOKA COMM UNIT SCH DIST 100</v>
          </cell>
          <cell r="C292">
            <v>3.5007200000000003</v>
          </cell>
          <cell r="D292">
            <v>53651367</v>
          </cell>
          <cell r="E292"/>
          <cell r="F292">
            <v>328832</v>
          </cell>
          <cell r="G292"/>
          <cell r="H292">
            <v>176395.88</v>
          </cell>
          <cell r="I292"/>
          <cell r="J292">
            <v>0.28411999999999998</v>
          </cell>
          <cell r="K292">
            <v>0</v>
          </cell>
          <cell r="L292">
            <v>3.2166000000000001</v>
          </cell>
          <cell r="M292"/>
          <cell r="N292">
            <v>3.2166000000000001</v>
          </cell>
          <cell r="O292">
            <v>3.2166E-2</v>
          </cell>
        </row>
        <row r="293">
          <cell r="A293" t="str">
            <v>1305811100200</v>
          </cell>
          <cell r="B293" t="str">
            <v>SALEM SCHOOL DIST 111</v>
          </cell>
          <cell r="C293">
            <v>2.2431999999999999</v>
          </cell>
          <cell r="D293">
            <v>111672135</v>
          </cell>
          <cell r="E293"/>
          <cell r="F293">
            <v>470984</v>
          </cell>
          <cell r="G293"/>
          <cell r="H293">
            <v>413466.73</v>
          </cell>
          <cell r="I293"/>
          <cell r="J293">
            <v>5.1499999999999997E-2</v>
          </cell>
          <cell r="K293">
            <v>0</v>
          </cell>
          <cell r="L293">
            <v>2.1917</v>
          </cell>
          <cell r="M293"/>
          <cell r="N293">
            <v>2.1917</v>
          </cell>
          <cell r="O293">
            <v>2.1916999999999999E-2</v>
          </cell>
        </row>
        <row r="294">
          <cell r="A294" t="str">
            <v>1305813300200</v>
          </cell>
          <cell r="B294" t="str">
            <v>CENTRAL CITY SCHOOL DIST 133</v>
          </cell>
          <cell r="C294">
            <v>1.59555</v>
          </cell>
          <cell r="D294">
            <v>23074430</v>
          </cell>
          <cell r="E294"/>
          <cell r="F294">
            <v>70030</v>
          </cell>
          <cell r="G294"/>
          <cell r="H294">
            <v>64847.63</v>
          </cell>
          <cell r="I294"/>
          <cell r="J294">
            <v>2.2450000000000001E-2</v>
          </cell>
          <cell r="K294">
            <v>0</v>
          </cell>
          <cell r="L294">
            <v>1.5730999999999999</v>
          </cell>
          <cell r="M294"/>
          <cell r="N294">
            <v>1.5730999999999999</v>
          </cell>
          <cell r="O294">
            <v>1.5730999999999998E-2</v>
          </cell>
        </row>
        <row r="295">
          <cell r="A295" t="str">
            <v>1305813500200</v>
          </cell>
          <cell r="B295" t="str">
            <v>CENTRALIA SCHOOL DIST 135</v>
          </cell>
          <cell r="C295">
            <v>2.53816</v>
          </cell>
          <cell r="D295">
            <v>135056076</v>
          </cell>
          <cell r="E295"/>
          <cell r="F295">
            <v>2505498</v>
          </cell>
          <cell r="G295"/>
          <cell r="H295">
            <v>479982.14</v>
          </cell>
          <cell r="I295"/>
          <cell r="J295">
            <v>1.4997499999999999</v>
          </cell>
          <cell r="K295">
            <v>0</v>
          </cell>
          <cell r="L295">
            <v>1.0384100000000001</v>
          </cell>
          <cell r="M295"/>
          <cell r="N295">
            <v>1.0384100000000001</v>
          </cell>
          <cell r="O295">
            <v>1.03841E-2</v>
          </cell>
        </row>
        <row r="296">
          <cell r="A296" t="str">
            <v>1305820001700</v>
          </cell>
          <cell r="B296" t="str">
            <v>CENTRALIA H S DIST 200</v>
          </cell>
          <cell r="C296">
            <v>2.0532000000000004</v>
          </cell>
          <cell r="D296">
            <v>219517482</v>
          </cell>
          <cell r="E296"/>
          <cell r="F296">
            <v>996191</v>
          </cell>
          <cell r="G296"/>
          <cell r="H296">
            <v>436431.42</v>
          </cell>
          <cell r="I296"/>
          <cell r="J296">
            <v>0.25498999999999999</v>
          </cell>
          <cell r="K296">
            <v>0</v>
          </cell>
          <cell r="L296">
            <v>1.7982100000000003</v>
          </cell>
          <cell r="M296"/>
          <cell r="N296">
            <v>1.7982100000000003</v>
          </cell>
          <cell r="O296">
            <v>1.7982100000000001E-2</v>
          </cell>
        </row>
        <row r="297">
          <cell r="A297" t="str">
            <v>1305840102600</v>
          </cell>
          <cell r="B297" t="str">
            <v>SOUTH CENTRAL COMM UNIT DIST 401</v>
          </cell>
          <cell r="C297">
            <v>3.3934899999999999</v>
          </cell>
          <cell r="D297">
            <v>76159967</v>
          </cell>
          <cell r="E297"/>
          <cell r="F297">
            <v>743089</v>
          </cell>
          <cell r="G297"/>
          <cell r="H297">
            <v>350581.8</v>
          </cell>
          <cell r="I297"/>
          <cell r="J297">
            <v>0.51536999999999999</v>
          </cell>
          <cell r="K297">
            <v>0</v>
          </cell>
          <cell r="L297">
            <v>2.87812</v>
          </cell>
          <cell r="M297"/>
          <cell r="N297">
            <v>2.87812</v>
          </cell>
          <cell r="O297">
            <v>2.87812E-2</v>
          </cell>
        </row>
        <row r="298">
          <cell r="A298" t="str">
            <v>1305850102600</v>
          </cell>
          <cell r="B298" t="str">
            <v>SANDOVAL C U SCHOOL DIST 501</v>
          </cell>
          <cell r="C298">
            <v>4.6985799999999998</v>
          </cell>
          <cell r="D298">
            <v>24646571</v>
          </cell>
          <cell r="E298"/>
          <cell r="F298">
            <v>624598</v>
          </cell>
          <cell r="G298"/>
          <cell r="H298">
            <v>208384.84</v>
          </cell>
          <cell r="I298"/>
          <cell r="J298">
            <v>1.68872</v>
          </cell>
          <cell r="K298">
            <v>0</v>
          </cell>
          <cell r="L298">
            <v>3.0098599999999998</v>
          </cell>
          <cell r="M298"/>
          <cell r="N298">
            <v>3.0098599999999998</v>
          </cell>
          <cell r="O298">
            <v>3.00986E-2</v>
          </cell>
        </row>
        <row r="299">
          <cell r="A299" t="str">
            <v>1305860001600</v>
          </cell>
          <cell r="B299" t="str">
            <v>SALEM COMM H S DIST 600</v>
          </cell>
          <cell r="C299">
            <v>1.7973700000000001</v>
          </cell>
          <cell r="D299">
            <v>215402609</v>
          </cell>
          <cell r="E299"/>
          <cell r="F299">
            <v>398006</v>
          </cell>
          <cell r="G299"/>
          <cell r="H299">
            <v>137611.30000000002</v>
          </cell>
          <cell r="I299"/>
          <cell r="J299">
            <v>0.12088</v>
          </cell>
          <cell r="K299">
            <v>0</v>
          </cell>
          <cell r="L299">
            <v>1.67649</v>
          </cell>
          <cell r="M299"/>
          <cell r="N299">
            <v>1.67649</v>
          </cell>
          <cell r="O299">
            <v>1.6764899999999999E-2</v>
          </cell>
        </row>
        <row r="300">
          <cell r="A300" t="str">
            <v>1305872202600</v>
          </cell>
          <cell r="B300" t="str">
            <v>ODIN PS DISTRICT 722</v>
          </cell>
          <cell r="C300">
            <v>4.1736800000000001</v>
          </cell>
          <cell r="D300">
            <v>16128859</v>
          </cell>
          <cell r="E300"/>
          <cell r="F300">
            <v>132255</v>
          </cell>
          <cell r="G300"/>
          <cell r="H300">
            <v>29001.200000000001</v>
          </cell>
          <cell r="I300"/>
          <cell r="J300">
            <v>0.64017999999999997</v>
          </cell>
          <cell r="K300">
            <v>0</v>
          </cell>
          <cell r="L300">
            <v>3.5335000000000001</v>
          </cell>
          <cell r="M300"/>
          <cell r="N300">
            <v>3.5335000000000001</v>
          </cell>
          <cell r="O300">
            <v>3.5334999999999998E-2</v>
          </cell>
        </row>
        <row r="301">
          <cell r="A301" t="str">
            <v>1309500100400</v>
          </cell>
          <cell r="B301" t="str">
            <v>OAKDALE C C SCHOOL DISTRICT 1</v>
          </cell>
          <cell r="C301">
            <v>2.5372699999999999</v>
          </cell>
          <cell r="D301">
            <v>15772049</v>
          </cell>
          <cell r="E301"/>
          <cell r="F301">
            <v>34219</v>
          </cell>
          <cell r="G301"/>
          <cell r="H301">
            <v>71809.37</v>
          </cell>
          <cell r="I301"/>
          <cell r="J301">
            <v>-0.23834</v>
          </cell>
          <cell r="K301">
            <v>1</v>
          </cell>
          <cell r="L301">
            <v>2.7756099999999999</v>
          </cell>
          <cell r="M301"/>
          <cell r="N301">
            <v>2.5372699999999999</v>
          </cell>
          <cell r="O301">
            <v>2.5372700000000002E-2</v>
          </cell>
        </row>
        <row r="302">
          <cell r="A302" t="str">
            <v>1309501002600</v>
          </cell>
          <cell r="B302" t="str">
            <v>WEST WASHINGTON CO C U DIST 10</v>
          </cell>
          <cell r="C302">
            <v>3.47973</v>
          </cell>
          <cell r="D302">
            <v>77452052</v>
          </cell>
          <cell r="E302"/>
          <cell r="F302">
            <v>448804</v>
          </cell>
          <cell r="G302"/>
          <cell r="H302">
            <v>238646.37</v>
          </cell>
          <cell r="I302"/>
          <cell r="J302">
            <v>0.27133000000000002</v>
          </cell>
          <cell r="K302">
            <v>0</v>
          </cell>
          <cell r="L302">
            <v>3.2084000000000001</v>
          </cell>
          <cell r="M302"/>
          <cell r="N302">
            <v>3.2084000000000001</v>
          </cell>
          <cell r="O302">
            <v>3.2084000000000001E-2</v>
          </cell>
        </row>
        <row r="303">
          <cell r="A303" t="str">
            <v>1309501100400</v>
          </cell>
          <cell r="B303" t="str">
            <v>IRVINGTON C C SCH DISTRICT 11</v>
          </cell>
          <cell r="C303">
            <v>3.2078799999999998</v>
          </cell>
          <cell r="D303">
            <v>13068607</v>
          </cell>
          <cell r="E303"/>
          <cell r="F303">
            <v>19646</v>
          </cell>
          <cell r="G303"/>
          <cell r="H303">
            <v>1942.09</v>
          </cell>
          <cell r="I303"/>
          <cell r="J303">
            <v>0.13546</v>
          </cell>
          <cell r="K303">
            <v>0</v>
          </cell>
          <cell r="L303">
            <v>3.0724199999999997</v>
          </cell>
          <cell r="M303"/>
          <cell r="N303">
            <v>3.0724199999999997</v>
          </cell>
          <cell r="O303">
            <v>3.07242E-2</v>
          </cell>
        </row>
        <row r="304">
          <cell r="A304" t="str">
            <v>1309501500400</v>
          </cell>
          <cell r="B304" t="str">
            <v>ASHLEY C C SCH DISTRICT 15</v>
          </cell>
          <cell r="C304">
            <v>2.4219499999999998</v>
          </cell>
          <cell r="D304">
            <v>31312460</v>
          </cell>
          <cell r="E304"/>
          <cell r="F304">
            <v>128222</v>
          </cell>
          <cell r="G304"/>
          <cell r="H304">
            <v>98787.5</v>
          </cell>
          <cell r="I304"/>
          <cell r="J304">
            <v>9.4E-2</v>
          </cell>
          <cell r="K304">
            <v>0</v>
          </cell>
          <cell r="L304">
            <v>2.32795</v>
          </cell>
          <cell r="M304"/>
          <cell r="N304">
            <v>2.32795</v>
          </cell>
          <cell r="O304">
            <v>2.3279500000000002E-2</v>
          </cell>
        </row>
        <row r="305">
          <cell r="A305" t="str">
            <v>1309504900400</v>
          </cell>
          <cell r="B305" t="str">
            <v>NASHVILLE C C SCH DISTRICT 49</v>
          </cell>
          <cell r="C305">
            <v>2.7865199999999999</v>
          </cell>
          <cell r="D305">
            <v>142253876</v>
          </cell>
          <cell r="E305"/>
          <cell r="F305">
            <v>475456</v>
          </cell>
          <cell r="G305"/>
          <cell r="H305">
            <v>260674.41999999998</v>
          </cell>
          <cell r="I305"/>
          <cell r="J305">
            <v>0.15098</v>
          </cell>
          <cell r="K305">
            <v>0</v>
          </cell>
          <cell r="L305">
            <v>2.6355399999999998</v>
          </cell>
          <cell r="M305"/>
          <cell r="N305">
            <v>2.6355399999999998</v>
          </cell>
          <cell r="O305">
            <v>2.6355400000000001E-2</v>
          </cell>
        </row>
        <row r="306">
          <cell r="A306" t="str">
            <v>1309509901600</v>
          </cell>
          <cell r="B306" t="str">
            <v>NASHVILLE COMM H S DISTRICT 99</v>
          </cell>
          <cell r="C306">
            <v>1.6662299999999999</v>
          </cell>
          <cell r="D306">
            <v>180532502</v>
          </cell>
          <cell r="E306"/>
          <cell r="F306">
            <v>528022</v>
          </cell>
          <cell r="G306"/>
          <cell r="H306">
            <v>216300.33</v>
          </cell>
          <cell r="I306"/>
          <cell r="J306">
            <v>0.17266000000000001</v>
          </cell>
          <cell r="K306">
            <v>0</v>
          </cell>
          <cell r="L306">
            <v>1.4935699999999998</v>
          </cell>
          <cell r="M306"/>
          <cell r="N306">
            <v>1.4935699999999998</v>
          </cell>
          <cell r="O306">
            <v>1.49357E-2</v>
          </cell>
        </row>
        <row r="307">
          <cell r="A307" t="str">
            <v>1501629902500</v>
          </cell>
          <cell r="B307" t="str">
            <v>CITY OF CHICAGO SCHOOL DIST 299</v>
          </cell>
          <cell r="C307">
            <v>2.9090370000000001</v>
          </cell>
          <cell r="D307">
            <v>96918460195</v>
          </cell>
          <cell r="E307"/>
          <cell r="F307">
            <v>154795283.53</v>
          </cell>
          <cell r="G307"/>
          <cell r="H307">
            <v>63550725.259999998</v>
          </cell>
          <cell r="I307"/>
          <cell r="J307">
            <v>9.4140000000000001E-2</v>
          </cell>
          <cell r="K307">
            <v>0</v>
          </cell>
          <cell r="L307">
            <v>2.8148970000000002</v>
          </cell>
          <cell r="M307"/>
          <cell r="N307">
            <v>2.8148970000000002</v>
          </cell>
          <cell r="O307">
            <v>2.8148969999999999E-2</v>
          </cell>
        </row>
        <row r="308">
          <cell r="A308" t="str">
            <v>1601942402600</v>
          </cell>
          <cell r="B308" t="str">
            <v>GENOA KINGSTON C U S DIST 424</v>
          </cell>
          <cell r="C308">
            <v>4.3690899999999999</v>
          </cell>
          <cell r="D308">
            <v>221931294</v>
          </cell>
          <cell r="E308"/>
          <cell r="F308">
            <v>853746</v>
          </cell>
          <cell r="G308"/>
          <cell r="H308">
            <v>405403.23</v>
          </cell>
          <cell r="I308"/>
          <cell r="J308">
            <v>0.20201</v>
          </cell>
          <cell r="K308">
            <v>0</v>
          </cell>
          <cell r="L308">
            <v>4.1670800000000003</v>
          </cell>
          <cell r="M308"/>
          <cell r="N308">
            <v>4.1670800000000003</v>
          </cell>
          <cell r="O308">
            <v>4.1670800000000001E-2</v>
          </cell>
        </row>
        <row r="309">
          <cell r="A309" t="str">
            <v>1601942502600</v>
          </cell>
          <cell r="B309" t="str">
            <v>INDIAN CREEK COMM UNIT DIST 425</v>
          </cell>
          <cell r="C309">
            <v>4.8028999999999993</v>
          </cell>
          <cell r="D309">
            <v>195179271</v>
          </cell>
          <cell r="E309"/>
          <cell r="F309">
            <v>882282</v>
          </cell>
          <cell r="G309"/>
          <cell r="H309">
            <v>327081.34000000003</v>
          </cell>
          <cell r="I309"/>
          <cell r="J309">
            <v>0.28444999999999998</v>
          </cell>
          <cell r="K309">
            <v>0</v>
          </cell>
          <cell r="L309">
            <v>4.5184499999999996</v>
          </cell>
          <cell r="M309"/>
          <cell r="N309">
            <v>4.5184499999999996</v>
          </cell>
          <cell r="O309">
            <v>4.5184500000000002E-2</v>
          </cell>
        </row>
        <row r="310">
          <cell r="A310" t="str">
            <v>1601942602600</v>
          </cell>
          <cell r="B310" t="str">
            <v>HIAWATHA C U SCHOOL DIST 426</v>
          </cell>
          <cell r="C310">
            <v>5.3257099999999999</v>
          </cell>
          <cell r="D310">
            <v>90606766</v>
          </cell>
          <cell r="E310"/>
          <cell r="F310">
            <v>429087</v>
          </cell>
          <cell r="G310"/>
          <cell r="H310">
            <v>166158.08000000002</v>
          </cell>
          <cell r="I310"/>
          <cell r="J310">
            <v>0.29017999999999999</v>
          </cell>
          <cell r="K310">
            <v>0</v>
          </cell>
          <cell r="L310">
            <v>5.0355299999999996</v>
          </cell>
          <cell r="M310"/>
          <cell r="N310">
            <v>5.0355299999999996</v>
          </cell>
          <cell r="O310">
            <v>5.0355299999999999E-2</v>
          </cell>
        </row>
        <row r="311">
          <cell r="A311" t="str">
            <v>1601942702600</v>
          </cell>
          <cell r="B311" t="str">
            <v>SYCAMORE C U SCHOOL DIST 427</v>
          </cell>
          <cell r="C311">
            <v>4.9964199999999996</v>
          </cell>
          <cell r="D311">
            <v>643548057</v>
          </cell>
          <cell r="E311"/>
          <cell r="F311">
            <v>1583436</v>
          </cell>
          <cell r="G311"/>
          <cell r="H311">
            <v>727231.16999999993</v>
          </cell>
          <cell r="I311"/>
          <cell r="J311">
            <v>0.13303999999999999</v>
          </cell>
          <cell r="K311">
            <v>0</v>
          </cell>
          <cell r="L311">
            <v>4.8633799999999994</v>
          </cell>
          <cell r="M311"/>
          <cell r="N311">
            <v>4.8633799999999994</v>
          </cell>
          <cell r="O311">
            <v>4.8633799999999998E-2</v>
          </cell>
        </row>
        <row r="312">
          <cell r="A312" t="str">
            <v>1601942802600</v>
          </cell>
          <cell r="B312" t="str">
            <v>DEKALB COMM UNIT SCH DIST 428</v>
          </cell>
          <cell r="C312">
            <v>6.6790900000000004</v>
          </cell>
          <cell r="D312">
            <v>870643402</v>
          </cell>
          <cell r="E312"/>
          <cell r="F312">
            <v>5587829</v>
          </cell>
          <cell r="G312"/>
          <cell r="H312">
            <v>3042789.3600000003</v>
          </cell>
          <cell r="I312"/>
          <cell r="J312">
            <v>0.29231000000000001</v>
          </cell>
          <cell r="K312">
            <v>0</v>
          </cell>
          <cell r="L312">
            <v>6.3867800000000008</v>
          </cell>
          <cell r="M312"/>
          <cell r="N312">
            <v>6.3867800000000008</v>
          </cell>
          <cell r="O312">
            <v>6.3867800000000002E-2</v>
          </cell>
        </row>
        <row r="313">
          <cell r="A313" t="str">
            <v>1601942902600</v>
          </cell>
          <cell r="B313" t="str">
            <v>HINCKLEY BIG ROCK C U S D 429</v>
          </cell>
          <cell r="C313">
            <v>4.5685899999999995</v>
          </cell>
          <cell r="D313">
            <v>185826340</v>
          </cell>
          <cell r="E313"/>
          <cell r="F313">
            <v>779503</v>
          </cell>
          <cell r="G313"/>
          <cell r="H313">
            <v>367796.12</v>
          </cell>
          <cell r="I313"/>
          <cell r="J313">
            <v>0.22155</v>
          </cell>
          <cell r="K313">
            <v>0</v>
          </cell>
          <cell r="L313">
            <v>4.3470399999999998</v>
          </cell>
          <cell r="M313"/>
          <cell r="N313">
            <v>4.3470399999999998</v>
          </cell>
          <cell r="O313">
            <v>4.3470399999999999E-2</v>
          </cell>
        </row>
        <row r="314">
          <cell r="A314" t="str">
            <v>1601943002600</v>
          </cell>
          <cell r="B314" t="str">
            <v>SANDWICH C U SCHOOL DIST 430</v>
          </cell>
          <cell r="C314">
            <v>4.5876900000000003</v>
          </cell>
          <cell r="D314">
            <v>352821625</v>
          </cell>
          <cell r="E314"/>
          <cell r="F314">
            <v>1298762</v>
          </cell>
          <cell r="G314"/>
          <cell r="H314">
            <v>454446.18</v>
          </cell>
          <cell r="I314"/>
          <cell r="J314">
            <v>0.23930000000000001</v>
          </cell>
          <cell r="K314">
            <v>0</v>
          </cell>
          <cell r="L314">
            <v>4.3483900000000002</v>
          </cell>
          <cell r="M314"/>
          <cell r="N314">
            <v>4.3483900000000002</v>
          </cell>
          <cell r="O314">
            <v>4.3483899999999999E-2</v>
          </cell>
        </row>
        <row r="315">
          <cell r="A315" t="str">
            <v>1601943202600</v>
          </cell>
          <cell r="B315" t="str">
            <v>SOMONAUK C U SCHOOL DIST 432</v>
          </cell>
          <cell r="C315">
            <v>5.0111599999999994</v>
          </cell>
          <cell r="D315">
            <v>159619417</v>
          </cell>
          <cell r="E315"/>
          <cell r="F315">
            <v>586771</v>
          </cell>
          <cell r="G315"/>
          <cell r="H315">
            <v>423410.18999999994</v>
          </cell>
          <cell r="I315"/>
          <cell r="J315">
            <v>0.10234</v>
          </cell>
          <cell r="K315">
            <v>0</v>
          </cell>
          <cell r="L315">
            <v>4.9088199999999995</v>
          </cell>
          <cell r="M315"/>
          <cell r="N315">
            <v>4.9088199999999995</v>
          </cell>
          <cell r="O315">
            <v>4.9088199999999999E-2</v>
          </cell>
        </row>
        <row r="316">
          <cell r="A316" t="str">
            <v>1702001502600</v>
          </cell>
          <cell r="B316" t="str">
            <v>CLINTON C U SCHOOL DIST 15</v>
          </cell>
          <cell r="C316">
            <v>3.09131</v>
          </cell>
          <cell r="D316">
            <v>510420107</v>
          </cell>
          <cell r="E316"/>
          <cell r="F316">
            <v>1240989</v>
          </cell>
          <cell r="G316"/>
          <cell r="H316">
            <v>667960.48</v>
          </cell>
          <cell r="I316"/>
          <cell r="J316">
            <v>0.11226</v>
          </cell>
          <cell r="K316">
            <v>0</v>
          </cell>
          <cell r="L316">
            <v>2.97905</v>
          </cell>
          <cell r="M316"/>
          <cell r="N316">
            <v>2.97905</v>
          </cell>
          <cell r="O316">
            <v>2.9790500000000001E-2</v>
          </cell>
        </row>
        <row r="317">
          <cell r="A317" t="str">
            <v>1702001802600</v>
          </cell>
          <cell r="B317" t="str">
            <v>BLUE RIDGE COMM UNIT SCH DIST 18</v>
          </cell>
          <cell r="C317">
            <v>4.7748600000000003</v>
          </cell>
          <cell r="D317">
            <v>168862047</v>
          </cell>
          <cell r="E317"/>
          <cell r="F317">
            <v>715115</v>
          </cell>
          <cell r="G317"/>
          <cell r="H317">
            <v>347515.42000000004</v>
          </cell>
          <cell r="I317"/>
          <cell r="J317">
            <v>0.21768999999999999</v>
          </cell>
          <cell r="K317">
            <v>0</v>
          </cell>
          <cell r="L317">
            <v>4.5571700000000002</v>
          </cell>
          <cell r="M317"/>
          <cell r="N317">
            <v>4.5571700000000002</v>
          </cell>
          <cell r="O317">
            <v>4.55717E-2</v>
          </cell>
        </row>
        <row r="318">
          <cell r="A318" t="str">
            <v>1705300502600</v>
          </cell>
          <cell r="B318" t="str">
            <v>WOODLAND C U S DIST 5</v>
          </cell>
          <cell r="C318">
            <v>5.4184999999999999</v>
          </cell>
          <cell r="D318">
            <v>67461500</v>
          </cell>
          <cell r="E318"/>
          <cell r="F318">
            <v>1873864</v>
          </cell>
          <cell r="G318"/>
          <cell r="H318">
            <v>536161.56000000006</v>
          </cell>
          <cell r="I318"/>
          <cell r="J318">
            <v>1.98291</v>
          </cell>
          <cell r="K318">
            <v>0</v>
          </cell>
          <cell r="L318">
            <v>3.4355899999999999</v>
          </cell>
          <cell r="M318"/>
          <cell r="N318">
            <v>3.4355899999999999</v>
          </cell>
          <cell r="O318">
            <v>3.4355900000000002E-2</v>
          </cell>
        </row>
        <row r="319">
          <cell r="A319" t="str">
            <v>1705300802600</v>
          </cell>
          <cell r="B319" t="str">
            <v>PRAIRIE CENTRAL C U SCHOOL DIST 8</v>
          </cell>
          <cell r="C319">
            <v>4.9026499999999995</v>
          </cell>
          <cell r="D319">
            <v>301029408</v>
          </cell>
          <cell r="E319"/>
          <cell r="F319">
            <v>1603908</v>
          </cell>
          <cell r="G319"/>
          <cell r="H319">
            <v>784315.89999999991</v>
          </cell>
          <cell r="I319"/>
          <cell r="J319">
            <v>0.27226</v>
          </cell>
          <cell r="K319">
            <v>0</v>
          </cell>
          <cell r="L319">
            <v>4.6303899999999993</v>
          </cell>
          <cell r="M319"/>
          <cell r="N319">
            <v>4.6303899999999993</v>
          </cell>
          <cell r="O319">
            <v>4.6303900000000002E-2</v>
          </cell>
        </row>
        <row r="320">
          <cell r="A320" t="str">
            <v>1705307402700</v>
          </cell>
          <cell r="B320" t="str">
            <v>FLANAGAN-CORNELL UNIT 74</v>
          </cell>
          <cell r="C320">
            <v>5.5033200000000004</v>
          </cell>
          <cell r="D320">
            <v>50533164</v>
          </cell>
          <cell r="E320"/>
          <cell r="F320">
            <v>314624</v>
          </cell>
          <cell r="G320"/>
          <cell r="H320">
            <v>216603.53</v>
          </cell>
          <cell r="I320"/>
          <cell r="J320">
            <v>0.19397</v>
          </cell>
          <cell r="K320">
            <v>0</v>
          </cell>
          <cell r="L320">
            <v>5.3093500000000002</v>
          </cell>
          <cell r="M320"/>
          <cell r="N320">
            <v>5.3093500000000002</v>
          </cell>
          <cell r="O320">
            <v>5.3093500000000002E-2</v>
          </cell>
        </row>
        <row r="321">
          <cell r="A321" t="str">
            <v>1705309001700</v>
          </cell>
          <cell r="B321" t="str">
            <v>PONTIAC TWP H S DIST 90</v>
          </cell>
          <cell r="C321">
            <v>2.3797299999999999</v>
          </cell>
          <cell r="D321">
            <v>252483221</v>
          </cell>
          <cell r="E321"/>
          <cell r="F321">
            <v>568218</v>
          </cell>
          <cell r="G321"/>
          <cell r="H321">
            <v>324137.75</v>
          </cell>
          <cell r="I321"/>
          <cell r="J321">
            <v>9.6670000000000006E-2</v>
          </cell>
          <cell r="K321">
            <v>0</v>
          </cell>
          <cell r="L321">
            <v>2.2830599999999999</v>
          </cell>
          <cell r="M321"/>
          <cell r="N321">
            <v>2.2830599999999999</v>
          </cell>
          <cell r="O321">
            <v>2.28306E-2</v>
          </cell>
        </row>
        <row r="322">
          <cell r="A322" t="str">
            <v>1705323001700</v>
          </cell>
          <cell r="B322" t="str">
            <v>DWIGHT TWP H S DIST 230</v>
          </cell>
          <cell r="C322">
            <v>2.3608199999999999</v>
          </cell>
          <cell r="D322">
            <v>152615887</v>
          </cell>
          <cell r="E322"/>
          <cell r="F322">
            <v>585415</v>
          </cell>
          <cell r="G322"/>
          <cell r="H322">
            <v>52281.19</v>
          </cell>
          <cell r="I322"/>
          <cell r="J322">
            <v>0.34932999999999997</v>
          </cell>
          <cell r="K322">
            <v>0</v>
          </cell>
          <cell r="L322">
            <v>2.0114899999999998</v>
          </cell>
          <cell r="M322"/>
          <cell r="N322">
            <v>2.0114899999999998</v>
          </cell>
          <cell r="O322">
            <v>2.0114900000000002E-2</v>
          </cell>
        </row>
        <row r="323">
          <cell r="A323" t="str">
            <v>1705323200200</v>
          </cell>
          <cell r="B323" t="str">
            <v>DWIGHT COMMON SCHOOL DIST 232</v>
          </cell>
          <cell r="C323">
            <v>3.0164300000000002</v>
          </cell>
          <cell r="D323">
            <v>138382969</v>
          </cell>
          <cell r="E323"/>
          <cell r="F323">
            <v>291345</v>
          </cell>
          <cell r="G323"/>
          <cell r="H323">
            <v>81123.97</v>
          </cell>
          <cell r="I323"/>
          <cell r="J323">
            <v>0.15190999999999999</v>
          </cell>
          <cell r="K323">
            <v>0</v>
          </cell>
          <cell r="L323">
            <v>2.8645200000000002</v>
          </cell>
          <cell r="M323"/>
          <cell r="N323">
            <v>2.8645200000000002</v>
          </cell>
          <cell r="O323">
            <v>2.8645199999999999E-2</v>
          </cell>
        </row>
        <row r="324">
          <cell r="A324" t="str">
            <v>1705342500400</v>
          </cell>
          <cell r="B324" t="str">
            <v>ROOKS CREEK C C SCH DIST 425</v>
          </cell>
          <cell r="C324">
            <v>3.3208500000000001</v>
          </cell>
          <cell r="D324">
            <v>23780888</v>
          </cell>
          <cell r="E324"/>
          <cell r="F324">
            <v>52638</v>
          </cell>
          <cell r="G324"/>
          <cell r="H324">
            <v>53196.74</v>
          </cell>
          <cell r="I324"/>
          <cell r="J324">
            <v>-2.3500000000000001E-3</v>
          </cell>
          <cell r="K324">
            <v>1</v>
          </cell>
          <cell r="L324">
            <v>3.3231999999999999</v>
          </cell>
          <cell r="M324"/>
          <cell r="N324">
            <v>3.3208500000000001</v>
          </cell>
          <cell r="O324">
            <v>3.3208500000000002E-2</v>
          </cell>
        </row>
        <row r="325">
          <cell r="A325" t="str">
            <v>1705342600400</v>
          </cell>
          <cell r="B325" t="str">
            <v>CORNELL C C SCH DIST 426</v>
          </cell>
          <cell r="C325">
            <v>3.8106399999999998</v>
          </cell>
          <cell r="D325">
            <v>28569870</v>
          </cell>
          <cell r="E325"/>
          <cell r="F325">
            <v>84644</v>
          </cell>
          <cell r="G325"/>
          <cell r="H325">
            <v>62086.17</v>
          </cell>
          <cell r="I325"/>
          <cell r="J325">
            <v>7.8950000000000006E-2</v>
          </cell>
          <cell r="K325">
            <v>0</v>
          </cell>
          <cell r="L325">
            <v>3.73169</v>
          </cell>
          <cell r="M325"/>
          <cell r="N325">
            <v>3.73169</v>
          </cell>
          <cell r="O325">
            <v>3.73169E-2</v>
          </cell>
        </row>
        <row r="326">
          <cell r="A326" t="str">
            <v>1705342900400</v>
          </cell>
          <cell r="B326" t="str">
            <v>PONTIAC C C SCHOOL DIST 429</v>
          </cell>
          <cell r="C326">
            <v>3.4117999999999999</v>
          </cell>
          <cell r="D326">
            <v>204115709</v>
          </cell>
          <cell r="E326"/>
          <cell r="F326">
            <v>1302219</v>
          </cell>
          <cell r="G326"/>
          <cell r="H326">
            <v>328687.39</v>
          </cell>
          <cell r="I326"/>
          <cell r="J326">
            <v>0.47694999999999999</v>
          </cell>
          <cell r="K326">
            <v>0</v>
          </cell>
          <cell r="L326">
            <v>2.93485</v>
          </cell>
          <cell r="M326"/>
          <cell r="N326">
            <v>2.93485</v>
          </cell>
          <cell r="O326">
            <v>2.93485E-2</v>
          </cell>
        </row>
        <row r="327">
          <cell r="A327" t="str">
            <v>1705343500400</v>
          </cell>
          <cell r="B327" t="str">
            <v>ODELL COMM CONS SCHOOL DIST 435</v>
          </cell>
          <cell r="C327">
            <v>2.9628899999999998</v>
          </cell>
          <cell r="D327">
            <v>33575361</v>
          </cell>
          <cell r="E327"/>
          <cell r="F327">
            <v>174739</v>
          </cell>
          <cell r="G327"/>
          <cell r="H327">
            <v>140019.43</v>
          </cell>
          <cell r="I327"/>
          <cell r="J327">
            <v>0.10340000000000001</v>
          </cell>
          <cell r="K327">
            <v>0</v>
          </cell>
          <cell r="L327">
            <v>2.8594899999999996</v>
          </cell>
          <cell r="M327"/>
          <cell r="N327">
            <v>2.8594899999999996</v>
          </cell>
          <cell r="O327">
            <v>2.8594899999999999E-2</v>
          </cell>
        </row>
        <row r="328">
          <cell r="A328" t="str">
            <v>1705343800400</v>
          </cell>
          <cell r="B328" t="str">
            <v>SAUNEMIN C CONSOL SCH DIST 438</v>
          </cell>
          <cell r="C328">
            <v>3.4708100000000002</v>
          </cell>
          <cell r="D328">
            <v>27149613</v>
          </cell>
          <cell r="E328"/>
          <cell r="F328">
            <v>95683</v>
          </cell>
          <cell r="G328"/>
          <cell r="H328">
            <v>64202.22</v>
          </cell>
          <cell r="I328"/>
          <cell r="J328">
            <v>0.11595</v>
          </cell>
          <cell r="K328">
            <v>0</v>
          </cell>
          <cell r="L328">
            <v>3.3548600000000004</v>
          </cell>
          <cell r="M328"/>
          <cell r="N328">
            <v>3.3548600000000004</v>
          </cell>
          <cell r="O328">
            <v>3.3548599999999998E-2</v>
          </cell>
        </row>
        <row r="329">
          <cell r="A329" t="str">
            <v>1705402102600</v>
          </cell>
          <cell r="B329" t="str">
            <v>HARTSBURG EMDEN C U S DIST 21</v>
          </cell>
          <cell r="C329">
            <v>4.82857</v>
          </cell>
          <cell r="D329">
            <v>48744662</v>
          </cell>
          <cell r="E329"/>
          <cell r="F329">
            <v>200349</v>
          </cell>
          <cell r="G329"/>
          <cell r="H329">
            <v>90251.079999999987</v>
          </cell>
          <cell r="I329"/>
          <cell r="J329">
            <v>0.22586000000000001</v>
          </cell>
          <cell r="K329">
            <v>0</v>
          </cell>
          <cell r="L329">
            <v>4.6027100000000001</v>
          </cell>
          <cell r="M329"/>
          <cell r="N329">
            <v>4.6027100000000001</v>
          </cell>
          <cell r="O329">
            <v>4.6027100000000001E-2</v>
          </cell>
        </row>
        <row r="330">
          <cell r="A330" t="str">
            <v>1705402302600</v>
          </cell>
          <cell r="B330" t="str">
            <v>MT PULASKI COMM UNIT DIST 23</v>
          </cell>
          <cell r="C330">
            <v>4.5166599999999999</v>
          </cell>
          <cell r="D330">
            <v>164801785</v>
          </cell>
          <cell r="E330"/>
          <cell r="F330">
            <v>405506</v>
          </cell>
          <cell r="G330"/>
          <cell r="H330">
            <v>158816.12</v>
          </cell>
          <cell r="I330"/>
          <cell r="J330">
            <v>0.14968000000000001</v>
          </cell>
          <cell r="K330">
            <v>0</v>
          </cell>
          <cell r="L330">
            <v>4.3669799999999999</v>
          </cell>
          <cell r="M330"/>
          <cell r="N330">
            <v>4.3669799999999999</v>
          </cell>
          <cell r="O330">
            <v>4.3669800000000002E-2</v>
          </cell>
        </row>
        <row r="331">
          <cell r="A331" t="str">
            <v>1705402700200</v>
          </cell>
          <cell r="B331" t="str">
            <v>LINCOLN ELEM SCHOOL DIST 27</v>
          </cell>
          <cell r="C331">
            <v>3.5471300000000001</v>
          </cell>
          <cell r="D331">
            <v>124813731</v>
          </cell>
          <cell r="E331"/>
          <cell r="F331">
            <v>345740</v>
          </cell>
          <cell r="G331"/>
          <cell r="H331">
            <v>171955.14</v>
          </cell>
          <cell r="I331"/>
          <cell r="J331">
            <v>0.13922999999999999</v>
          </cell>
          <cell r="K331">
            <v>0</v>
          </cell>
          <cell r="L331">
            <v>3.4079000000000002</v>
          </cell>
          <cell r="M331"/>
          <cell r="N331">
            <v>3.4079000000000002</v>
          </cell>
          <cell r="O331">
            <v>3.4078999999999998E-2</v>
          </cell>
        </row>
        <row r="332">
          <cell r="A332" t="str">
            <v>1705406100400</v>
          </cell>
          <cell r="B332" t="str">
            <v>CHESTER-EAST LINCOLN CCS DIST 61</v>
          </cell>
          <cell r="C332">
            <v>2.5849299999999999</v>
          </cell>
          <cell r="D332">
            <v>97667405</v>
          </cell>
          <cell r="E332"/>
          <cell r="F332">
            <v>262856</v>
          </cell>
          <cell r="G332"/>
          <cell r="H332">
            <v>103170.18000000001</v>
          </cell>
          <cell r="I332"/>
          <cell r="J332">
            <v>0.16349</v>
          </cell>
          <cell r="K332">
            <v>0</v>
          </cell>
          <cell r="L332">
            <v>2.42144</v>
          </cell>
          <cell r="M332"/>
          <cell r="N332">
            <v>2.42144</v>
          </cell>
          <cell r="O332">
            <v>2.4214400000000001E-2</v>
          </cell>
        </row>
        <row r="333">
          <cell r="A333" t="str">
            <v>1705408800200</v>
          </cell>
          <cell r="B333" t="str">
            <v>NEW HOLLAND-MIDDLETOWN E DIST 88</v>
          </cell>
          <cell r="C333">
            <v>3.6977199999999999</v>
          </cell>
          <cell r="D333">
            <v>61886351</v>
          </cell>
          <cell r="E333"/>
          <cell r="F333">
            <v>64293</v>
          </cell>
          <cell r="G333"/>
          <cell r="H333">
            <v>53308.07</v>
          </cell>
          <cell r="I333"/>
          <cell r="J333">
            <v>1.7749999999999998E-2</v>
          </cell>
          <cell r="K333">
            <v>0</v>
          </cell>
          <cell r="L333">
            <v>3.67997</v>
          </cell>
          <cell r="M333"/>
          <cell r="N333">
            <v>3.67997</v>
          </cell>
          <cell r="O333">
            <v>3.6799699999999998E-2</v>
          </cell>
        </row>
        <row r="334">
          <cell r="A334" t="str">
            <v>1705409200400</v>
          </cell>
          <cell r="B334" t="str">
            <v>WEST LINCOLN-BROADWELL E S D #92</v>
          </cell>
          <cell r="C334">
            <v>2.0270599999999996</v>
          </cell>
          <cell r="D334">
            <v>98147858</v>
          </cell>
          <cell r="E334"/>
          <cell r="F334">
            <v>175852</v>
          </cell>
          <cell r="G334"/>
          <cell r="H334">
            <v>71779.67</v>
          </cell>
          <cell r="I334"/>
          <cell r="J334">
            <v>0.10603</v>
          </cell>
          <cell r="K334">
            <v>0</v>
          </cell>
          <cell r="L334">
            <v>1.9210299999999996</v>
          </cell>
          <cell r="M334"/>
          <cell r="N334">
            <v>1.9210299999999996</v>
          </cell>
          <cell r="O334">
            <v>1.92103E-2</v>
          </cell>
        </row>
        <row r="335">
          <cell r="A335" t="str">
            <v>1705440401600</v>
          </cell>
          <cell r="B335" t="str">
            <v>LINCOLN COMM H S DIST 404</v>
          </cell>
          <cell r="C335">
            <v>2.1061500000000004</v>
          </cell>
          <cell r="D335">
            <v>383805597</v>
          </cell>
          <cell r="E335"/>
          <cell r="F335">
            <v>527986</v>
          </cell>
          <cell r="G335"/>
          <cell r="H335">
            <v>238083.61</v>
          </cell>
          <cell r="I335"/>
          <cell r="J335">
            <v>7.553E-2</v>
          </cell>
          <cell r="K335">
            <v>0</v>
          </cell>
          <cell r="L335">
            <v>2.0306200000000003</v>
          </cell>
          <cell r="M335"/>
          <cell r="N335">
            <v>2.0306200000000003</v>
          </cell>
          <cell r="O335">
            <v>2.03062E-2</v>
          </cell>
        </row>
        <row r="336">
          <cell r="A336" t="str">
            <v>1706400202600</v>
          </cell>
          <cell r="B336" t="str">
            <v>LEROY COMMUNITY UNIT SCH DIST 2</v>
          </cell>
          <cell r="C336">
            <v>4.7229899999999994</v>
          </cell>
          <cell r="D336">
            <v>118184945</v>
          </cell>
          <cell r="E336"/>
          <cell r="F336">
            <v>317372</v>
          </cell>
          <cell r="G336"/>
          <cell r="H336">
            <v>301420.08999999997</v>
          </cell>
          <cell r="I336"/>
          <cell r="J336">
            <v>1.349E-2</v>
          </cell>
          <cell r="K336">
            <v>0</v>
          </cell>
          <cell r="L336">
            <v>4.7094999999999994</v>
          </cell>
          <cell r="M336"/>
          <cell r="N336">
            <v>4.7094999999999994</v>
          </cell>
          <cell r="O336">
            <v>4.7094999999999998E-2</v>
          </cell>
        </row>
        <row r="337">
          <cell r="A337" t="str">
            <v>1706400302600</v>
          </cell>
          <cell r="B337" t="str">
            <v>TRI VALLEY C U SCHOOL DISTRICT 3</v>
          </cell>
          <cell r="C337">
            <v>4.9135</v>
          </cell>
          <cell r="D337">
            <v>176710596</v>
          </cell>
          <cell r="E337"/>
          <cell r="F337">
            <v>377092</v>
          </cell>
          <cell r="G337"/>
          <cell r="H337">
            <v>413700.32999999996</v>
          </cell>
          <cell r="I337"/>
          <cell r="J337">
            <v>-2.0719999999999999E-2</v>
          </cell>
          <cell r="K337">
            <v>1</v>
          </cell>
          <cell r="L337">
            <v>4.9342199999999998</v>
          </cell>
          <cell r="M337"/>
          <cell r="N337">
            <v>4.9135</v>
          </cell>
          <cell r="O337">
            <v>4.9134999999999998E-2</v>
          </cell>
        </row>
        <row r="338">
          <cell r="A338" t="str">
            <v>1706400402600</v>
          </cell>
          <cell r="B338" t="str">
            <v>HEYWORTH C U SCH DIST 4</v>
          </cell>
          <cell r="C338">
            <v>4.8192000000000004</v>
          </cell>
          <cell r="D338">
            <v>104738963</v>
          </cell>
          <cell r="E338"/>
          <cell r="F338">
            <v>624996</v>
          </cell>
          <cell r="G338"/>
          <cell r="H338">
            <v>343490.11</v>
          </cell>
          <cell r="I338"/>
          <cell r="J338">
            <v>0.26876</v>
          </cell>
          <cell r="K338">
            <v>0</v>
          </cell>
          <cell r="L338">
            <v>4.55044</v>
          </cell>
          <cell r="M338"/>
          <cell r="N338">
            <v>4.55044</v>
          </cell>
          <cell r="O338">
            <v>4.55044E-2</v>
          </cell>
        </row>
        <row r="339">
          <cell r="A339" t="str">
            <v>1706400502600</v>
          </cell>
          <cell r="B339" t="str">
            <v>MCLEAN COUNTY UNIT DIST NO 5</v>
          </cell>
          <cell r="C339">
            <v>4.0555899999999996</v>
          </cell>
          <cell r="D339">
            <v>2322811978</v>
          </cell>
          <cell r="E339"/>
          <cell r="F339">
            <v>11028707</v>
          </cell>
          <cell r="G339"/>
          <cell r="H339">
            <v>6027630.5700000003</v>
          </cell>
          <cell r="I339"/>
          <cell r="J339">
            <v>0.21529999999999999</v>
          </cell>
          <cell r="K339">
            <v>0</v>
          </cell>
          <cell r="L339">
            <v>3.8402899999999995</v>
          </cell>
          <cell r="M339"/>
          <cell r="N339">
            <v>3.8402899999999995</v>
          </cell>
          <cell r="O339">
            <v>3.8402899999999997E-2</v>
          </cell>
        </row>
        <row r="340">
          <cell r="A340" t="str">
            <v>1706400702600</v>
          </cell>
          <cell r="B340" t="str">
            <v>LEXINGTON C U SCH DIST 7</v>
          </cell>
          <cell r="C340">
            <v>5.0836699999999997</v>
          </cell>
          <cell r="D340">
            <v>106000453</v>
          </cell>
          <cell r="E340"/>
          <cell r="F340">
            <v>600183</v>
          </cell>
          <cell r="G340"/>
          <cell r="H340">
            <v>61689.78</v>
          </cell>
          <cell r="I340"/>
          <cell r="J340">
            <v>0.50800999999999996</v>
          </cell>
          <cell r="K340">
            <v>0</v>
          </cell>
          <cell r="L340">
            <v>4.5756600000000001</v>
          </cell>
          <cell r="M340"/>
          <cell r="N340">
            <v>4.5756600000000001</v>
          </cell>
          <cell r="O340">
            <v>4.5756600000000001E-2</v>
          </cell>
        </row>
        <row r="341">
          <cell r="A341" t="str">
            <v>1706401602600</v>
          </cell>
          <cell r="B341" t="str">
            <v>OLYMPIA C U SCHOOL DIST 16</v>
          </cell>
          <cell r="C341">
            <v>4.3671100000000003</v>
          </cell>
          <cell r="D341">
            <v>324887833</v>
          </cell>
          <cell r="E341"/>
          <cell r="F341">
            <v>1980663</v>
          </cell>
          <cell r="G341"/>
          <cell r="H341">
            <v>1225489.55</v>
          </cell>
          <cell r="I341"/>
          <cell r="J341">
            <v>0.23244000000000001</v>
          </cell>
          <cell r="K341">
            <v>0</v>
          </cell>
          <cell r="L341">
            <v>4.1346699999999998</v>
          </cell>
          <cell r="M341"/>
          <cell r="N341">
            <v>4.1346699999999998</v>
          </cell>
          <cell r="O341">
            <v>4.13467E-2</v>
          </cell>
        </row>
        <row r="342">
          <cell r="A342" t="str">
            <v>1706401902600</v>
          </cell>
          <cell r="B342" t="str">
            <v>RIDGEVIEW COMM UNIT SCH DIST 19</v>
          </cell>
          <cell r="C342">
            <v>4.2050700000000001</v>
          </cell>
          <cell r="D342">
            <v>148788864</v>
          </cell>
          <cell r="E342"/>
          <cell r="F342">
            <v>1011191</v>
          </cell>
          <cell r="G342"/>
          <cell r="H342">
            <v>281977.16000000003</v>
          </cell>
          <cell r="I342"/>
          <cell r="J342">
            <v>0.49009000000000003</v>
          </cell>
          <cell r="K342">
            <v>0</v>
          </cell>
          <cell r="L342">
            <v>3.7149800000000002</v>
          </cell>
          <cell r="M342"/>
          <cell r="N342">
            <v>3.7149800000000002</v>
          </cell>
          <cell r="O342">
            <v>3.7149799999999997E-2</v>
          </cell>
        </row>
        <row r="343">
          <cell r="A343" t="str">
            <v>1706408702500</v>
          </cell>
          <cell r="B343" t="str">
            <v>BLOOMINGTON SCH DIST 87</v>
          </cell>
          <cell r="C343">
            <v>4.5005699999999997</v>
          </cell>
          <cell r="D343">
            <v>866354430</v>
          </cell>
          <cell r="E343"/>
          <cell r="F343">
            <v>3700025</v>
          </cell>
          <cell r="G343"/>
          <cell r="H343">
            <v>1375223.26</v>
          </cell>
          <cell r="I343"/>
          <cell r="J343">
            <v>0.26834000000000002</v>
          </cell>
          <cell r="K343">
            <v>0</v>
          </cell>
          <cell r="L343">
            <v>4.2322299999999995</v>
          </cell>
          <cell r="M343"/>
          <cell r="N343">
            <v>4.2322299999999995</v>
          </cell>
          <cell r="O343">
            <v>4.23223E-2</v>
          </cell>
        </row>
        <row r="344">
          <cell r="A344" t="str">
            <v>1902200200200</v>
          </cell>
          <cell r="B344" t="str">
            <v>BENSENVILLE SCHOOL DISTRICT 2</v>
          </cell>
          <cell r="C344">
            <v>3.8709000000000002</v>
          </cell>
          <cell r="D344">
            <v>755781480</v>
          </cell>
          <cell r="E344"/>
          <cell r="F344">
            <v>1168651</v>
          </cell>
          <cell r="G344"/>
          <cell r="H344">
            <v>246031.27</v>
          </cell>
          <cell r="I344"/>
          <cell r="J344">
            <v>0.12207</v>
          </cell>
          <cell r="K344">
            <v>0</v>
          </cell>
          <cell r="L344">
            <v>3.7488300000000003</v>
          </cell>
          <cell r="M344"/>
          <cell r="N344">
            <v>3.7488300000000003</v>
          </cell>
          <cell r="O344">
            <v>3.7488300000000002E-2</v>
          </cell>
        </row>
        <row r="345">
          <cell r="A345" t="str">
            <v>1902200400200</v>
          </cell>
          <cell r="B345" t="str">
            <v>ADDISON SCHOOL DIST 4</v>
          </cell>
          <cell r="C345">
            <v>2.2401</v>
          </cell>
          <cell r="D345">
            <v>1407190310</v>
          </cell>
          <cell r="E345"/>
          <cell r="F345">
            <v>2382372</v>
          </cell>
          <cell r="G345"/>
          <cell r="H345">
            <v>1018478.3200000001</v>
          </cell>
          <cell r="I345"/>
          <cell r="J345">
            <v>9.6920000000000006E-2</v>
          </cell>
          <cell r="K345">
            <v>0</v>
          </cell>
          <cell r="L345">
            <v>2.1431800000000001</v>
          </cell>
          <cell r="M345"/>
          <cell r="N345">
            <v>2.1431800000000001</v>
          </cell>
          <cell r="O345">
            <v>2.1431800000000001E-2</v>
          </cell>
        </row>
        <row r="346">
          <cell r="A346" t="str">
            <v>1902200700200</v>
          </cell>
          <cell r="B346" t="str">
            <v>WOOD DALE SCHOOL DISTRICT 7</v>
          </cell>
          <cell r="C346">
            <v>2.2049000000000003</v>
          </cell>
          <cell r="D346">
            <v>610997761</v>
          </cell>
          <cell r="E346"/>
          <cell r="F346">
            <v>1004678</v>
          </cell>
          <cell r="G346"/>
          <cell r="H346">
            <v>146625.48000000001</v>
          </cell>
          <cell r="I346"/>
          <cell r="J346">
            <v>0.14043</v>
          </cell>
          <cell r="K346">
            <v>0</v>
          </cell>
          <cell r="L346">
            <v>2.0644700000000005</v>
          </cell>
          <cell r="M346"/>
          <cell r="N346">
            <v>2.0644700000000005</v>
          </cell>
          <cell r="O346">
            <v>2.0644699999999998E-2</v>
          </cell>
        </row>
        <row r="347">
          <cell r="A347" t="str">
            <v>1902201000200</v>
          </cell>
          <cell r="B347" t="str">
            <v>ITASCA SCHOOL DIST 10</v>
          </cell>
          <cell r="C347">
            <v>2.0651999999999999</v>
          </cell>
          <cell r="D347">
            <v>612481679</v>
          </cell>
          <cell r="E347"/>
          <cell r="F347">
            <v>525595</v>
          </cell>
          <cell r="G347"/>
          <cell r="H347">
            <v>50395.6</v>
          </cell>
          <cell r="I347"/>
          <cell r="J347">
            <v>7.7579999999999996E-2</v>
          </cell>
          <cell r="K347">
            <v>0</v>
          </cell>
          <cell r="L347">
            <v>1.9876199999999999</v>
          </cell>
          <cell r="M347"/>
          <cell r="N347">
            <v>1.9876199999999999</v>
          </cell>
          <cell r="O347">
            <v>1.98762E-2</v>
          </cell>
        </row>
        <row r="348">
          <cell r="A348" t="str">
            <v>1902201100200</v>
          </cell>
          <cell r="B348" t="str">
            <v>MEDINAH SCHOOL DISTRICT 11</v>
          </cell>
          <cell r="C348">
            <v>2.4213</v>
          </cell>
          <cell r="D348">
            <v>369409940</v>
          </cell>
          <cell r="E348"/>
          <cell r="F348">
            <v>598600</v>
          </cell>
          <cell r="G348"/>
          <cell r="H348">
            <v>122840.28</v>
          </cell>
          <cell r="I348"/>
          <cell r="J348">
            <v>0.12878000000000001</v>
          </cell>
          <cell r="K348">
            <v>0</v>
          </cell>
          <cell r="L348">
            <v>2.2925200000000001</v>
          </cell>
          <cell r="M348"/>
          <cell r="N348">
            <v>2.2925200000000001</v>
          </cell>
          <cell r="O348">
            <v>2.29252E-2</v>
          </cell>
        </row>
        <row r="349">
          <cell r="A349" t="str">
            <v>1902201200200</v>
          </cell>
          <cell r="B349" t="str">
            <v>ROSELLE SCHOOL DISTRICT 12</v>
          </cell>
          <cell r="C349">
            <v>3.2239</v>
          </cell>
          <cell r="D349">
            <v>308885661</v>
          </cell>
          <cell r="E349"/>
          <cell r="F349">
            <v>470228</v>
          </cell>
          <cell r="G349"/>
          <cell r="H349">
            <v>131881.91</v>
          </cell>
          <cell r="I349"/>
          <cell r="J349">
            <v>0.10953</v>
          </cell>
          <cell r="K349">
            <v>0</v>
          </cell>
          <cell r="L349">
            <v>3.1143700000000001</v>
          </cell>
          <cell r="M349"/>
          <cell r="N349">
            <v>3.1143700000000001</v>
          </cell>
          <cell r="O349">
            <v>3.11437E-2</v>
          </cell>
        </row>
        <row r="350">
          <cell r="A350" t="str">
            <v>1902201300200</v>
          </cell>
          <cell r="B350" t="str">
            <v>BLOOMINGDALE SCHOOL DISTRICT 13</v>
          </cell>
          <cell r="C350">
            <v>2.9130999999999996</v>
          </cell>
          <cell r="D350">
            <v>625636464</v>
          </cell>
          <cell r="E350"/>
          <cell r="F350">
            <v>1012518</v>
          </cell>
          <cell r="G350"/>
          <cell r="H350">
            <v>349080.4</v>
          </cell>
          <cell r="I350"/>
          <cell r="J350">
            <v>0.10604</v>
          </cell>
          <cell r="K350">
            <v>0</v>
          </cell>
          <cell r="L350">
            <v>2.8070599999999994</v>
          </cell>
          <cell r="M350"/>
          <cell r="N350">
            <v>2.8070599999999994</v>
          </cell>
          <cell r="O350">
            <v>2.8070600000000001E-2</v>
          </cell>
        </row>
        <row r="351">
          <cell r="A351" t="str">
            <v>1902201500200</v>
          </cell>
          <cell r="B351" t="str">
            <v>MARQUARDT SCHOOL DISTRICT 15</v>
          </cell>
          <cell r="C351">
            <v>5.1604000000000001</v>
          </cell>
          <cell r="D351">
            <v>666196159</v>
          </cell>
          <cell r="E351"/>
          <cell r="F351">
            <v>2310411</v>
          </cell>
          <cell r="G351"/>
          <cell r="H351">
            <v>1162350.24</v>
          </cell>
          <cell r="I351"/>
          <cell r="J351">
            <v>0.17233000000000001</v>
          </cell>
          <cell r="K351">
            <v>0</v>
          </cell>
          <cell r="L351">
            <v>4.9880700000000004</v>
          </cell>
          <cell r="M351"/>
          <cell r="N351">
            <v>4.9880700000000004</v>
          </cell>
          <cell r="O351">
            <v>4.98807E-2</v>
          </cell>
        </row>
        <row r="352">
          <cell r="A352" t="str">
            <v>1902201600200</v>
          </cell>
          <cell r="B352" t="str">
            <v>QUEEN BEE SCHOOL DISTRICT 16</v>
          </cell>
          <cell r="C352">
            <v>4.6312999999999995</v>
          </cell>
          <cell r="D352">
            <v>432214075</v>
          </cell>
          <cell r="E352"/>
          <cell r="F352">
            <v>969085</v>
          </cell>
          <cell r="G352"/>
          <cell r="H352">
            <v>461613.33999999997</v>
          </cell>
          <cell r="I352"/>
          <cell r="J352">
            <v>0.11741</v>
          </cell>
          <cell r="K352">
            <v>0</v>
          </cell>
          <cell r="L352">
            <v>4.51389</v>
          </cell>
          <cell r="M352"/>
          <cell r="N352">
            <v>4.51389</v>
          </cell>
          <cell r="O352">
            <v>4.5138900000000003E-2</v>
          </cell>
        </row>
        <row r="353">
          <cell r="A353" t="str">
            <v>1902202000200</v>
          </cell>
          <cell r="B353" t="str">
            <v>KEENEYVILLE SCHOOL DISTRICT 20</v>
          </cell>
          <cell r="C353">
            <v>3.3635999999999999</v>
          </cell>
          <cell r="D353">
            <v>477821416</v>
          </cell>
          <cell r="E353"/>
          <cell r="F353">
            <v>1105419</v>
          </cell>
          <cell r="G353"/>
          <cell r="H353">
            <v>367634.41000000003</v>
          </cell>
          <cell r="I353"/>
          <cell r="J353">
            <v>0.15440000000000001</v>
          </cell>
          <cell r="K353">
            <v>0</v>
          </cell>
          <cell r="L353">
            <v>3.2092000000000001</v>
          </cell>
          <cell r="M353"/>
          <cell r="N353">
            <v>3.2092000000000001</v>
          </cell>
          <cell r="O353">
            <v>3.2092000000000002E-2</v>
          </cell>
        </row>
        <row r="354">
          <cell r="A354" t="str">
            <v>1902202500200</v>
          </cell>
          <cell r="B354" t="str">
            <v>BENJAMIN SCHOOL DISTRICT 25</v>
          </cell>
          <cell r="C354">
            <v>4.1353999999999997</v>
          </cell>
          <cell r="D354">
            <v>267971738</v>
          </cell>
          <cell r="E354"/>
          <cell r="F354">
            <v>639858</v>
          </cell>
          <cell r="G354"/>
          <cell r="H354">
            <v>269780.93</v>
          </cell>
          <cell r="I354"/>
          <cell r="J354">
            <v>0.1381</v>
          </cell>
          <cell r="K354">
            <v>0</v>
          </cell>
          <cell r="L354">
            <v>3.9972999999999996</v>
          </cell>
          <cell r="M354"/>
          <cell r="N354">
            <v>3.9972999999999996</v>
          </cell>
          <cell r="O354">
            <v>3.9973000000000002E-2</v>
          </cell>
        </row>
        <row r="355">
          <cell r="A355" t="str">
            <v>1902203300200</v>
          </cell>
          <cell r="B355" t="str">
            <v>WEST CHICAGO SCHOOL DIST 33</v>
          </cell>
          <cell r="C355">
            <v>4.2881999999999998</v>
          </cell>
          <cell r="D355">
            <v>915341690</v>
          </cell>
          <cell r="E355"/>
          <cell r="F355">
            <v>4381930</v>
          </cell>
          <cell r="G355"/>
          <cell r="H355">
            <v>2787736.38</v>
          </cell>
          <cell r="I355"/>
          <cell r="J355">
            <v>0.17416000000000001</v>
          </cell>
          <cell r="K355">
            <v>0</v>
          </cell>
          <cell r="L355">
            <v>4.1140400000000001</v>
          </cell>
          <cell r="M355"/>
          <cell r="N355">
            <v>4.1140400000000001</v>
          </cell>
          <cell r="O355">
            <v>4.1140400000000001E-2</v>
          </cell>
        </row>
        <row r="356">
          <cell r="A356" t="str">
            <v>1902203400200</v>
          </cell>
          <cell r="B356" t="str">
            <v>WINFIELD SCHOOL DISTRICT 34</v>
          </cell>
          <cell r="C356">
            <v>2.9096000000000002</v>
          </cell>
          <cell r="D356">
            <v>170044323</v>
          </cell>
          <cell r="E356"/>
          <cell r="F356">
            <v>148537</v>
          </cell>
          <cell r="G356"/>
          <cell r="H356">
            <v>42527.98</v>
          </cell>
          <cell r="I356"/>
          <cell r="J356">
            <v>6.234E-2</v>
          </cell>
          <cell r="K356">
            <v>0</v>
          </cell>
          <cell r="L356">
            <v>2.8472600000000003</v>
          </cell>
          <cell r="M356"/>
          <cell r="N356">
            <v>2.8472600000000003</v>
          </cell>
          <cell r="O356">
            <v>2.8472600000000001E-2</v>
          </cell>
        </row>
        <row r="357">
          <cell r="A357" t="str">
            <v>1902204100200</v>
          </cell>
          <cell r="B357" t="str">
            <v>GLEN ELLYN SCHOOL DISTRICT 41</v>
          </cell>
          <cell r="C357">
            <v>3.2850999999999999</v>
          </cell>
          <cell r="D357">
            <v>1524926924</v>
          </cell>
          <cell r="E357"/>
          <cell r="F357">
            <v>2165273</v>
          </cell>
          <cell r="G357"/>
          <cell r="H357">
            <v>655985.68999999994</v>
          </cell>
          <cell r="I357"/>
          <cell r="J357">
            <v>9.8970000000000002E-2</v>
          </cell>
          <cell r="K357">
            <v>0</v>
          </cell>
          <cell r="L357">
            <v>3.1861299999999999</v>
          </cell>
          <cell r="M357"/>
          <cell r="N357">
            <v>3.1861299999999999</v>
          </cell>
          <cell r="O357">
            <v>3.1861300000000002E-2</v>
          </cell>
        </row>
        <row r="358">
          <cell r="A358" t="str">
            <v>1902204400200</v>
          </cell>
          <cell r="B358" t="str">
            <v>LOMBARD SCHOOL DISTRICT 44</v>
          </cell>
          <cell r="C358">
            <v>3.6094999999999997</v>
          </cell>
          <cell r="D358">
            <v>1380998201</v>
          </cell>
          <cell r="E358"/>
          <cell r="F358">
            <v>2514640</v>
          </cell>
          <cell r="G358"/>
          <cell r="H358">
            <v>1082708.9400000002</v>
          </cell>
          <cell r="I358"/>
          <cell r="J358">
            <v>0.10367999999999999</v>
          </cell>
          <cell r="K358">
            <v>0</v>
          </cell>
          <cell r="L358">
            <v>3.5058199999999999</v>
          </cell>
          <cell r="M358"/>
          <cell r="N358">
            <v>3.5058199999999999</v>
          </cell>
          <cell r="O358">
            <v>3.5058199999999998E-2</v>
          </cell>
        </row>
        <row r="359">
          <cell r="A359" t="str">
            <v>1902204500200</v>
          </cell>
          <cell r="B359" t="str">
            <v>VILLA PARK SCHOOL DIST 45</v>
          </cell>
          <cell r="C359">
            <v>3.0118</v>
          </cell>
          <cell r="D359">
            <v>1275218847</v>
          </cell>
          <cell r="E359"/>
          <cell r="F359">
            <v>3026120</v>
          </cell>
          <cell r="G359"/>
          <cell r="H359">
            <v>1369381.52</v>
          </cell>
          <cell r="I359"/>
          <cell r="J359">
            <v>0.12991</v>
          </cell>
          <cell r="K359">
            <v>0</v>
          </cell>
          <cell r="L359">
            <v>2.8818899999999998</v>
          </cell>
          <cell r="M359"/>
          <cell r="N359">
            <v>2.8818899999999998</v>
          </cell>
          <cell r="O359">
            <v>2.8818900000000001E-2</v>
          </cell>
        </row>
        <row r="360">
          <cell r="A360" t="str">
            <v>1902204800200</v>
          </cell>
          <cell r="B360" t="str">
            <v>SALT CREEK SCHOOL DIST 48</v>
          </cell>
          <cell r="C360">
            <v>1.3138000000000001</v>
          </cell>
          <cell r="D360">
            <v>772591107</v>
          </cell>
          <cell r="E360"/>
          <cell r="F360">
            <v>674951</v>
          </cell>
          <cell r="G360"/>
          <cell r="H360">
            <v>162790.06</v>
          </cell>
          <cell r="I360"/>
          <cell r="J360">
            <v>6.6290000000000002E-2</v>
          </cell>
          <cell r="K360">
            <v>0</v>
          </cell>
          <cell r="L360">
            <v>1.2475100000000001</v>
          </cell>
          <cell r="M360"/>
          <cell r="N360">
            <v>1.2475100000000001</v>
          </cell>
          <cell r="O360">
            <v>1.2475099999999999E-2</v>
          </cell>
        </row>
        <row r="361">
          <cell r="A361" t="str">
            <v>1902205300200</v>
          </cell>
          <cell r="B361" t="str">
            <v>BUTLER SCHOOL DISTRICT 53</v>
          </cell>
          <cell r="C361">
            <v>1.1517999999999999</v>
          </cell>
          <cell r="D361">
            <v>969008837</v>
          </cell>
          <cell r="E361"/>
          <cell r="F361">
            <v>671594</v>
          </cell>
          <cell r="G361"/>
          <cell r="H361">
            <v>41067.129999999997</v>
          </cell>
          <cell r="I361"/>
          <cell r="J361">
            <v>6.5060000000000007E-2</v>
          </cell>
          <cell r="K361">
            <v>0</v>
          </cell>
          <cell r="L361">
            <v>1.0867399999999998</v>
          </cell>
          <cell r="M361"/>
          <cell r="N361">
            <v>1.0867399999999998</v>
          </cell>
          <cell r="O361">
            <v>1.0867399999999999E-2</v>
          </cell>
        </row>
        <row r="362">
          <cell r="A362" t="str">
            <v>1902205800200</v>
          </cell>
          <cell r="B362" t="str">
            <v>DOWNERS GROVE GRADE SCH DIST 58</v>
          </cell>
          <cell r="C362">
            <v>1.9336</v>
          </cell>
          <cell r="D362">
            <v>3222039148</v>
          </cell>
          <cell r="E362"/>
          <cell r="F362">
            <v>4769996</v>
          </cell>
          <cell r="G362"/>
          <cell r="H362">
            <v>1018141.66</v>
          </cell>
          <cell r="I362"/>
          <cell r="J362">
            <v>0.11644</v>
          </cell>
          <cell r="K362">
            <v>0</v>
          </cell>
          <cell r="L362">
            <v>1.8171599999999999</v>
          </cell>
          <cell r="M362"/>
          <cell r="N362">
            <v>1.8171599999999999</v>
          </cell>
          <cell r="O362">
            <v>1.81716E-2</v>
          </cell>
        </row>
        <row r="363">
          <cell r="A363" t="str">
            <v>1902206000200</v>
          </cell>
          <cell r="B363" t="str">
            <v>MAERCKER SCHOOL DISTRICT 60</v>
          </cell>
          <cell r="C363">
            <v>2.5827</v>
          </cell>
          <cell r="D363">
            <v>710327293</v>
          </cell>
          <cell r="E363"/>
          <cell r="F363">
            <v>995338</v>
          </cell>
          <cell r="G363"/>
          <cell r="H363">
            <v>260231.58</v>
          </cell>
          <cell r="I363"/>
          <cell r="J363">
            <v>0.10348</v>
          </cell>
          <cell r="K363">
            <v>0</v>
          </cell>
          <cell r="L363">
            <v>2.4792200000000002</v>
          </cell>
          <cell r="M363"/>
          <cell r="N363">
            <v>2.4792200000000002</v>
          </cell>
          <cell r="O363">
            <v>2.47922E-2</v>
          </cell>
        </row>
        <row r="364">
          <cell r="A364" t="str">
            <v>1902206100200</v>
          </cell>
          <cell r="B364" t="str">
            <v>DARIEN SCHOOL DIST 61</v>
          </cell>
          <cell r="C364">
            <v>2.7864</v>
          </cell>
          <cell r="D364">
            <v>562881036</v>
          </cell>
          <cell r="E364"/>
          <cell r="F364">
            <v>716661</v>
          </cell>
          <cell r="G364"/>
          <cell r="H364">
            <v>280494.64</v>
          </cell>
          <cell r="I364"/>
          <cell r="J364">
            <v>7.7479999999999993E-2</v>
          </cell>
          <cell r="K364">
            <v>0</v>
          </cell>
          <cell r="L364">
            <v>2.70892</v>
          </cell>
          <cell r="M364"/>
          <cell r="N364">
            <v>2.70892</v>
          </cell>
          <cell r="O364">
            <v>2.7089200000000001E-2</v>
          </cell>
        </row>
        <row r="365">
          <cell r="A365" t="str">
            <v>1902206200200</v>
          </cell>
          <cell r="B365" t="str">
            <v>GOWER SCHOOL DIST 62</v>
          </cell>
          <cell r="C365">
            <v>1.6172</v>
          </cell>
          <cell r="D365">
            <v>826714989</v>
          </cell>
          <cell r="E365"/>
          <cell r="F365">
            <v>689281</v>
          </cell>
          <cell r="G365"/>
          <cell r="H365">
            <v>184303.49</v>
          </cell>
          <cell r="I365"/>
          <cell r="J365">
            <v>6.1080000000000002E-2</v>
          </cell>
          <cell r="K365">
            <v>0</v>
          </cell>
          <cell r="L365">
            <v>1.5561199999999999</v>
          </cell>
          <cell r="M365"/>
          <cell r="N365">
            <v>1.5561199999999999</v>
          </cell>
          <cell r="O365">
            <v>1.5561200000000001E-2</v>
          </cell>
        </row>
        <row r="366">
          <cell r="A366" t="str">
            <v>1902206300200</v>
          </cell>
          <cell r="B366" t="str">
            <v>CASS SCHOOL DIST 63</v>
          </cell>
          <cell r="C366">
            <v>2.6202999999999999</v>
          </cell>
          <cell r="D366">
            <v>375891461</v>
          </cell>
          <cell r="E366"/>
          <cell r="F366">
            <v>438537</v>
          </cell>
          <cell r="G366"/>
          <cell r="H366">
            <v>194075.4</v>
          </cell>
          <cell r="I366"/>
          <cell r="J366">
            <v>6.5030000000000004E-2</v>
          </cell>
          <cell r="K366">
            <v>0</v>
          </cell>
          <cell r="L366">
            <v>2.5552699999999997</v>
          </cell>
          <cell r="M366"/>
          <cell r="N366">
            <v>2.5552699999999997</v>
          </cell>
          <cell r="O366">
            <v>2.5552700000000001E-2</v>
          </cell>
        </row>
        <row r="367">
          <cell r="A367" t="str">
            <v>1902206600200</v>
          </cell>
          <cell r="B367" t="str">
            <v>CENTER CASS SCHOOL DIST 66</v>
          </cell>
          <cell r="C367">
            <v>2.1438000000000001</v>
          </cell>
          <cell r="D367">
            <v>604306807</v>
          </cell>
          <cell r="E367"/>
          <cell r="F367">
            <v>888756</v>
          </cell>
          <cell r="G367"/>
          <cell r="H367">
            <v>118883.22</v>
          </cell>
          <cell r="I367"/>
          <cell r="J367">
            <v>0.12739</v>
          </cell>
          <cell r="K367">
            <v>0</v>
          </cell>
          <cell r="L367">
            <v>2.01641</v>
          </cell>
          <cell r="M367"/>
          <cell r="N367">
            <v>2.01641</v>
          </cell>
          <cell r="O367">
            <v>2.0164100000000001E-2</v>
          </cell>
        </row>
        <row r="368">
          <cell r="A368" t="str">
            <v>1902206800200</v>
          </cell>
          <cell r="B368" t="str">
            <v>WOODRIDGE SCHOOL DIST 68</v>
          </cell>
          <cell r="C368">
            <v>4.2114000000000003</v>
          </cell>
          <cell r="D368">
            <v>985609562</v>
          </cell>
          <cell r="E368"/>
          <cell r="F368">
            <v>2567897</v>
          </cell>
          <cell r="G368"/>
          <cell r="H368">
            <v>715876.69</v>
          </cell>
          <cell r="I368"/>
          <cell r="J368">
            <v>0.18790000000000001</v>
          </cell>
          <cell r="K368">
            <v>0</v>
          </cell>
          <cell r="L368">
            <v>4.0235000000000003</v>
          </cell>
          <cell r="M368"/>
          <cell r="N368">
            <v>4.0235000000000003</v>
          </cell>
          <cell r="O368">
            <v>4.0235E-2</v>
          </cell>
        </row>
        <row r="369">
          <cell r="A369" t="str">
            <v>1902208601700</v>
          </cell>
          <cell r="B369" t="str">
            <v>HINSDALE TWP H S DIST 86</v>
          </cell>
          <cell r="C369">
            <v>1.4184999999999999</v>
          </cell>
          <cell r="D369">
            <v>6238463818</v>
          </cell>
          <cell r="E369"/>
          <cell r="F369">
            <v>4827004</v>
          </cell>
          <cell r="G369"/>
          <cell r="H369">
            <v>1351826.8900000001</v>
          </cell>
          <cell r="I369"/>
          <cell r="J369">
            <v>5.57E-2</v>
          </cell>
          <cell r="K369">
            <v>0</v>
          </cell>
          <cell r="L369">
            <v>1.3627999999999998</v>
          </cell>
          <cell r="M369"/>
          <cell r="N369">
            <v>1.3627999999999998</v>
          </cell>
          <cell r="O369">
            <v>1.3627999999999999E-2</v>
          </cell>
        </row>
        <row r="370">
          <cell r="A370" t="str">
            <v>1902208701700</v>
          </cell>
          <cell r="B370" t="str">
            <v>GLENBARD TWP H S DIST 87</v>
          </cell>
          <cell r="C370">
            <v>2.1632000000000002</v>
          </cell>
          <cell r="D370">
            <v>6300603064</v>
          </cell>
          <cell r="E370"/>
          <cell r="F370">
            <v>8899075</v>
          </cell>
          <cell r="G370"/>
          <cell r="H370">
            <v>3186378.69</v>
          </cell>
          <cell r="I370"/>
          <cell r="J370">
            <v>9.0660000000000004E-2</v>
          </cell>
          <cell r="K370">
            <v>0</v>
          </cell>
          <cell r="L370">
            <v>2.07254</v>
          </cell>
          <cell r="M370"/>
          <cell r="N370">
            <v>2.07254</v>
          </cell>
          <cell r="O370">
            <v>2.0725400000000001E-2</v>
          </cell>
        </row>
        <row r="371">
          <cell r="A371" t="str">
            <v>1902208801600</v>
          </cell>
          <cell r="B371" t="str">
            <v>DU PAGE HIGH SCHOOL DIST 88</v>
          </cell>
          <cell r="C371">
            <v>1.7220999999999997</v>
          </cell>
          <cell r="D371">
            <v>3455000264</v>
          </cell>
          <cell r="E371"/>
          <cell r="F371">
            <v>4719552</v>
          </cell>
          <cell r="G371"/>
          <cell r="H371">
            <v>453497.92000000004</v>
          </cell>
          <cell r="I371"/>
          <cell r="J371">
            <v>0.12347</v>
          </cell>
          <cell r="K371">
            <v>0</v>
          </cell>
          <cell r="L371">
            <v>1.5986299999999998</v>
          </cell>
          <cell r="M371"/>
          <cell r="N371">
            <v>1.5986299999999998</v>
          </cell>
          <cell r="O371">
            <v>1.5986299999999998E-2</v>
          </cell>
        </row>
        <row r="372">
          <cell r="A372" t="str">
            <v>1902208900400</v>
          </cell>
          <cell r="B372" t="str">
            <v>GLEN ELLYN C C SCHOOL DIST 89</v>
          </cell>
          <cell r="C372">
            <v>3.3807</v>
          </cell>
          <cell r="D372">
            <v>902936566</v>
          </cell>
          <cell r="E372"/>
          <cell r="F372">
            <v>1956509</v>
          </cell>
          <cell r="G372"/>
          <cell r="H372">
            <v>1055057.51</v>
          </cell>
          <cell r="I372"/>
          <cell r="J372">
            <v>9.9830000000000002E-2</v>
          </cell>
          <cell r="K372">
            <v>0</v>
          </cell>
          <cell r="L372">
            <v>3.2808700000000002</v>
          </cell>
          <cell r="M372"/>
          <cell r="N372">
            <v>3.2808700000000002</v>
          </cell>
          <cell r="O372">
            <v>3.2808700000000003E-2</v>
          </cell>
        </row>
        <row r="373">
          <cell r="A373" t="str">
            <v>1902209300400</v>
          </cell>
          <cell r="B373" t="str">
            <v>COMMUNITY CONSOLIDATED S D 93</v>
          </cell>
          <cell r="C373">
            <v>4.3890000000000002</v>
          </cell>
          <cell r="D373">
            <v>1393331139</v>
          </cell>
          <cell r="E373"/>
          <cell r="F373">
            <v>3609683</v>
          </cell>
          <cell r="G373"/>
          <cell r="H373">
            <v>1622116.41</v>
          </cell>
          <cell r="I373"/>
          <cell r="J373">
            <v>0.14263999999999999</v>
          </cell>
          <cell r="K373">
            <v>0</v>
          </cell>
          <cell r="L373">
            <v>4.2463600000000001</v>
          </cell>
          <cell r="M373"/>
          <cell r="N373">
            <v>4.2463600000000001</v>
          </cell>
          <cell r="O373">
            <v>4.2463599999999997E-2</v>
          </cell>
        </row>
        <row r="374">
          <cell r="A374" t="str">
            <v>1902209401600</v>
          </cell>
          <cell r="B374" t="str">
            <v>COMMUNITY HIGH SCH DISTRICT 94</v>
          </cell>
          <cell r="C374">
            <v>1.9833999999999998</v>
          </cell>
          <cell r="D374">
            <v>1353357751</v>
          </cell>
          <cell r="E374"/>
          <cell r="F374">
            <v>2364219</v>
          </cell>
          <cell r="G374"/>
          <cell r="H374">
            <v>812006.33</v>
          </cell>
          <cell r="I374"/>
          <cell r="J374">
            <v>0.11469</v>
          </cell>
          <cell r="K374">
            <v>0</v>
          </cell>
          <cell r="L374">
            <v>1.8687099999999999</v>
          </cell>
          <cell r="M374"/>
          <cell r="N374">
            <v>1.8687099999999999</v>
          </cell>
          <cell r="O374">
            <v>1.8687100000000002E-2</v>
          </cell>
        </row>
        <row r="375">
          <cell r="A375" t="str">
            <v>1902209901600</v>
          </cell>
          <cell r="B375" t="str">
            <v>COMMUNITY HIGH SCHOOL DIST 99</v>
          </cell>
          <cell r="C375">
            <v>1.6554</v>
          </cell>
          <cell r="D375">
            <v>5232663664</v>
          </cell>
          <cell r="E375"/>
          <cell r="F375">
            <v>5432715</v>
          </cell>
          <cell r="G375"/>
          <cell r="H375">
            <v>1051382.0899999999</v>
          </cell>
          <cell r="I375"/>
          <cell r="J375">
            <v>8.3729999999999999E-2</v>
          </cell>
          <cell r="K375">
            <v>0</v>
          </cell>
          <cell r="L375">
            <v>1.5716699999999999</v>
          </cell>
          <cell r="M375"/>
          <cell r="N375">
            <v>1.5716699999999999</v>
          </cell>
          <cell r="O375">
            <v>1.57167E-2</v>
          </cell>
        </row>
        <row r="376">
          <cell r="A376" t="str">
            <v>1902210001600</v>
          </cell>
          <cell r="B376" t="str">
            <v>FENTON COMM H S DIST 100</v>
          </cell>
          <cell r="C376">
            <v>1.9521000000000002</v>
          </cell>
          <cell r="D376">
            <v>1366702738</v>
          </cell>
          <cell r="E376"/>
          <cell r="F376">
            <v>1404770</v>
          </cell>
          <cell r="G376"/>
          <cell r="H376">
            <v>263901.54000000004</v>
          </cell>
          <cell r="I376"/>
          <cell r="J376">
            <v>8.3470000000000003E-2</v>
          </cell>
          <cell r="K376">
            <v>0</v>
          </cell>
          <cell r="L376">
            <v>1.8686300000000002</v>
          </cell>
          <cell r="M376"/>
          <cell r="N376">
            <v>1.8686300000000002</v>
          </cell>
          <cell r="O376">
            <v>1.8686299999999999E-2</v>
          </cell>
        </row>
        <row r="377">
          <cell r="A377" t="str">
            <v>1902210801600</v>
          </cell>
          <cell r="B377" t="str">
            <v>LAKE PARK COMM H S DIST 108</v>
          </cell>
          <cell r="C377">
            <v>1.9762999999999999</v>
          </cell>
          <cell r="D377">
            <v>2394311663</v>
          </cell>
          <cell r="E377"/>
          <cell r="F377">
            <v>2192112</v>
          </cell>
          <cell r="G377"/>
          <cell r="H377">
            <v>281451.46999999997</v>
          </cell>
          <cell r="I377"/>
          <cell r="J377">
            <v>7.979E-2</v>
          </cell>
          <cell r="K377">
            <v>0</v>
          </cell>
          <cell r="L377">
            <v>1.8965099999999999</v>
          </cell>
          <cell r="M377"/>
          <cell r="N377">
            <v>1.8965099999999999</v>
          </cell>
          <cell r="O377">
            <v>1.8965099999999999E-2</v>
          </cell>
        </row>
        <row r="378">
          <cell r="A378" t="str">
            <v>1902218000400</v>
          </cell>
          <cell r="B378" t="str">
            <v>COMMUNITY CONS SCH DIST 180</v>
          </cell>
          <cell r="C378">
            <v>2.649</v>
          </cell>
          <cell r="D378">
            <v>340567225</v>
          </cell>
          <cell r="E378"/>
          <cell r="F378">
            <v>948342</v>
          </cell>
          <cell r="G378"/>
          <cell r="H378">
            <v>418104.01</v>
          </cell>
          <cell r="I378"/>
          <cell r="J378">
            <v>0.15569</v>
          </cell>
          <cell r="K378">
            <v>0</v>
          </cell>
          <cell r="L378">
            <v>2.4933100000000001</v>
          </cell>
          <cell r="M378"/>
          <cell r="N378">
            <v>2.4933100000000001</v>
          </cell>
          <cell r="O378">
            <v>2.49331E-2</v>
          </cell>
        </row>
        <row r="379">
          <cell r="A379" t="str">
            <v>1902218100400</v>
          </cell>
          <cell r="B379" t="str">
            <v>HINSDALE C C SCHOOL DIST 181</v>
          </cell>
          <cell r="C379">
            <v>2.2850999999999999</v>
          </cell>
          <cell r="D379">
            <v>2888429455</v>
          </cell>
          <cell r="E379"/>
          <cell r="F379">
            <v>1363970</v>
          </cell>
          <cell r="G379"/>
          <cell r="H379">
            <v>669438.80000000005</v>
          </cell>
          <cell r="I379"/>
          <cell r="J379">
            <v>2.4039999999999999E-2</v>
          </cell>
          <cell r="K379">
            <v>0</v>
          </cell>
          <cell r="L379">
            <v>2.2610600000000001</v>
          </cell>
          <cell r="M379"/>
          <cell r="N379">
            <v>2.2610600000000001</v>
          </cell>
          <cell r="O379">
            <v>2.2610600000000002E-2</v>
          </cell>
        </row>
        <row r="380">
          <cell r="A380" t="str">
            <v>1902220002600</v>
          </cell>
          <cell r="B380" t="str">
            <v>COMMUNITY UNIT SCHOOL DIST 200</v>
          </cell>
          <cell r="C380">
            <v>4.2855999999999996</v>
          </cell>
          <cell r="D380">
            <v>3463415711</v>
          </cell>
          <cell r="E380"/>
          <cell r="F380">
            <v>10190240</v>
          </cell>
          <cell r="G380"/>
          <cell r="H380">
            <v>3872181.54</v>
          </cell>
          <cell r="I380"/>
          <cell r="J380">
            <v>0.18242</v>
          </cell>
          <cell r="K380">
            <v>0</v>
          </cell>
          <cell r="L380">
            <v>4.10318</v>
          </cell>
          <cell r="M380"/>
          <cell r="N380">
            <v>4.10318</v>
          </cell>
          <cell r="O380">
            <v>4.10318E-2</v>
          </cell>
        </row>
        <row r="381">
          <cell r="A381" t="str">
            <v>1902220102600</v>
          </cell>
          <cell r="B381" t="str">
            <v>WESTMONT C U SCHOOL DIST 201</v>
          </cell>
          <cell r="C381">
            <v>4.2728999999999999</v>
          </cell>
          <cell r="D381">
            <v>576273888</v>
          </cell>
          <cell r="E381"/>
          <cell r="F381">
            <v>1874338</v>
          </cell>
          <cell r="G381"/>
          <cell r="H381">
            <v>413660.53</v>
          </cell>
          <cell r="I381"/>
          <cell r="J381">
            <v>0.25346000000000002</v>
          </cell>
          <cell r="K381">
            <v>0</v>
          </cell>
          <cell r="L381">
            <v>4.0194399999999995</v>
          </cell>
          <cell r="M381"/>
          <cell r="N381">
            <v>4.0194399999999995</v>
          </cell>
          <cell r="O381">
            <v>4.0194399999999998E-2</v>
          </cell>
        </row>
        <row r="382">
          <cell r="A382" t="str">
            <v>1902220202600</v>
          </cell>
          <cell r="B382" t="str">
            <v>LISLE C U SCH DIST 202</v>
          </cell>
          <cell r="C382">
            <v>4.7355</v>
          </cell>
          <cell r="D382">
            <v>667511519</v>
          </cell>
          <cell r="E382"/>
          <cell r="F382">
            <v>2201322</v>
          </cell>
          <cell r="G382"/>
          <cell r="H382">
            <v>648134.76</v>
          </cell>
          <cell r="I382"/>
          <cell r="J382">
            <v>0.23268</v>
          </cell>
          <cell r="K382">
            <v>0</v>
          </cell>
          <cell r="L382">
            <v>4.5028199999999998</v>
          </cell>
          <cell r="M382"/>
          <cell r="N382">
            <v>4.5028199999999998</v>
          </cell>
          <cell r="O382">
            <v>4.5028199999999997E-2</v>
          </cell>
        </row>
        <row r="383">
          <cell r="A383" t="str">
            <v>1902220302600</v>
          </cell>
          <cell r="B383" t="str">
            <v>NAPERVILLE C U DIST 203</v>
          </cell>
          <cell r="C383">
            <v>4.9142000000000001</v>
          </cell>
          <cell r="D383">
            <v>5333623674</v>
          </cell>
          <cell r="E383"/>
          <cell r="F383">
            <v>11469356</v>
          </cell>
          <cell r="G383"/>
          <cell r="H383">
            <v>3820134.86</v>
          </cell>
          <cell r="I383"/>
          <cell r="J383">
            <v>0.14341000000000001</v>
          </cell>
          <cell r="K383">
            <v>0</v>
          </cell>
          <cell r="L383">
            <v>4.7707899999999999</v>
          </cell>
          <cell r="M383"/>
          <cell r="N383">
            <v>4.7707899999999999</v>
          </cell>
          <cell r="O383">
            <v>4.7707899999999998E-2</v>
          </cell>
        </row>
        <row r="384">
          <cell r="A384" t="str">
            <v>1902220402600</v>
          </cell>
          <cell r="B384" t="str">
            <v>INDIAN PRAIRIE C U SCH DIST 204</v>
          </cell>
          <cell r="C384">
            <v>4.8618000000000006</v>
          </cell>
          <cell r="D384">
            <v>6095279842</v>
          </cell>
          <cell r="E384"/>
          <cell r="F384">
            <v>21961471</v>
          </cell>
          <cell r="G384"/>
          <cell r="H384">
            <v>12725545.77</v>
          </cell>
          <cell r="I384"/>
          <cell r="J384">
            <v>0.15151999999999999</v>
          </cell>
          <cell r="K384">
            <v>0</v>
          </cell>
          <cell r="L384">
            <v>4.7102800000000009</v>
          </cell>
          <cell r="M384"/>
          <cell r="N384">
            <v>4.7102800000000009</v>
          </cell>
          <cell r="O384">
            <v>4.71028E-2</v>
          </cell>
        </row>
        <row r="385">
          <cell r="A385" t="str">
            <v>1902220502600</v>
          </cell>
          <cell r="B385" t="str">
            <v>ELMHURST SCHOOL DIST 205</v>
          </cell>
          <cell r="C385">
            <v>3.9423999999999997</v>
          </cell>
          <cell r="D385">
            <v>3047008303</v>
          </cell>
          <cell r="E385"/>
          <cell r="F385">
            <v>5541281</v>
          </cell>
          <cell r="G385"/>
          <cell r="H385">
            <v>1197819.77</v>
          </cell>
          <cell r="I385"/>
          <cell r="J385">
            <v>0.14254</v>
          </cell>
          <cell r="K385">
            <v>0</v>
          </cell>
          <cell r="L385">
            <v>3.7998599999999998</v>
          </cell>
          <cell r="M385"/>
          <cell r="N385">
            <v>3.7998599999999998</v>
          </cell>
          <cell r="O385">
            <v>3.79986E-2</v>
          </cell>
        </row>
        <row r="386">
          <cell r="A386" t="str">
            <v>2002400102600</v>
          </cell>
          <cell r="B386" t="str">
            <v>EDWARDS COUNTY C U SCH DIST 1</v>
          </cell>
          <cell r="C386">
            <v>3.1419299999999999</v>
          </cell>
          <cell r="D386">
            <v>89899251</v>
          </cell>
          <cell r="E386"/>
          <cell r="F386">
            <v>736847</v>
          </cell>
          <cell r="G386"/>
          <cell r="H386">
            <v>510472.61</v>
          </cell>
          <cell r="I386"/>
          <cell r="J386">
            <v>0.25180000000000002</v>
          </cell>
          <cell r="K386">
            <v>0</v>
          </cell>
          <cell r="L386">
            <v>2.8901300000000001</v>
          </cell>
          <cell r="M386"/>
          <cell r="N386">
            <v>2.8901300000000001</v>
          </cell>
          <cell r="O386">
            <v>2.8901300000000001E-2</v>
          </cell>
        </row>
        <row r="387">
          <cell r="A387" t="str">
            <v>2003000702600</v>
          </cell>
          <cell r="B387" t="str">
            <v>GALLATIN C U SCHOOL DISTRICT 7</v>
          </cell>
          <cell r="C387">
            <v>4.2440800000000003</v>
          </cell>
          <cell r="D387">
            <v>78294635</v>
          </cell>
          <cell r="E387"/>
          <cell r="F387">
            <v>751629</v>
          </cell>
          <cell r="G387"/>
          <cell r="H387">
            <v>346328.56999999995</v>
          </cell>
          <cell r="I387"/>
          <cell r="J387">
            <v>0.51766000000000001</v>
          </cell>
          <cell r="K387">
            <v>0</v>
          </cell>
          <cell r="L387">
            <v>3.7264200000000001</v>
          </cell>
          <cell r="M387"/>
          <cell r="N387">
            <v>3.7264200000000001</v>
          </cell>
          <cell r="O387">
            <v>3.7264199999999997E-2</v>
          </cell>
        </row>
        <row r="388">
          <cell r="A388" t="str">
            <v>2003301002600</v>
          </cell>
          <cell r="B388" t="str">
            <v>HAMILTON CO C U SCHOOL DIST 10</v>
          </cell>
          <cell r="C388">
            <v>3.3732100000000003</v>
          </cell>
          <cell r="D388">
            <v>128139979</v>
          </cell>
          <cell r="E388"/>
          <cell r="F388">
            <v>1097096</v>
          </cell>
          <cell r="G388"/>
          <cell r="H388">
            <v>496733.32</v>
          </cell>
          <cell r="I388"/>
          <cell r="J388">
            <v>0.46851999999999999</v>
          </cell>
          <cell r="K388">
            <v>0</v>
          </cell>
          <cell r="L388">
            <v>2.9046900000000004</v>
          </cell>
          <cell r="M388"/>
          <cell r="N388">
            <v>2.9046900000000004</v>
          </cell>
          <cell r="O388">
            <v>2.90469E-2</v>
          </cell>
        </row>
        <row r="389">
          <cell r="A389" t="str">
            <v>2003500102600</v>
          </cell>
          <cell r="B389" t="str">
            <v>HARDIN CO COMM UNIT DIST 1</v>
          </cell>
          <cell r="C389">
            <v>2.5345399999999998</v>
          </cell>
          <cell r="D389">
            <v>36678511</v>
          </cell>
          <cell r="E389"/>
          <cell r="F389">
            <v>688674</v>
          </cell>
          <cell r="G389"/>
          <cell r="H389">
            <v>476042.21</v>
          </cell>
          <cell r="I389"/>
          <cell r="J389">
            <v>0.57970999999999995</v>
          </cell>
          <cell r="K389">
            <v>0</v>
          </cell>
          <cell r="L389">
            <v>1.9548299999999998</v>
          </cell>
          <cell r="M389"/>
          <cell r="N389">
            <v>1.9548299999999998</v>
          </cell>
          <cell r="O389">
            <v>1.9548300000000001E-2</v>
          </cell>
        </row>
        <row r="390">
          <cell r="A390" t="str">
            <v>2007600102600</v>
          </cell>
          <cell r="B390" t="str">
            <v>POPE CO COMM UNIT DIST 1</v>
          </cell>
          <cell r="C390">
            <v>3.169</v>
          </cell>
          <cell r="D390">
            <v>63446940</v>
          </cell>
          <cell r="E390"/>
          <cell r="F390">
            <v>413349</v>
          </cell>
          <cell r="G390"/>
          <cell r="H390">
            <v>347283.56</v>
          </cell>
          <cell r="I390"/>
          <cell r="J390">
            <v>0.10412</v>
          </cell>
          <cell r="K390">
            <v>0</v>
          </cell>
          <cell r="L390">
            <v>3.06488</v>
          </cell>
          <cell r="M390"/>
          <cell r="N390">
            <v>3.06488</v>
          </cell>
          <cell r="O390">
            <v>3.06488E-2</v>
          </cell>
        </row>
        <row r="391">
          <cell r="A391" t="str">
            <v>2008300102600</v>
          </cell>
          <cell r="B391" t="str">
            <v>GALATIA C U SCHOOL DIST 1</v>
          </cell>
          <cell r="C391">
            <v>4.26851</v>
          </cell>
          <cell r="D391">
            <v>44849311</v>
          </cell>
          <cell r="E391"/>
          <cell r="F391">
            <v>335978</v>
          </cell>
          <cell r="G391"/>
          <cell r="H391">
            <v>123209.66</v>
          </cell>
          <cell r="I391"/>
          <cell r="J391">
            <v>0.47439999999999999</v>
          </cell>
          <cell r="K391">
            <v>0</v>
          </cell>
          <cell r="L391">
            <v>3.7941099999999999</v>
          </cell>
          <cell r="M391"/>
          <cell r="N391">
            <v>3.7941099999999999</v>
          </cell>
          <cell r="O391">
            <v>3.7941099999999998E-2</v>
          </cell>
        </row>
        <row r="392">
          <cell r="A392" t="str">
            <v>2008300202600</v>
          </cell>
          <cell r="B392" t="str">
            <v>CARRIER MILLS-STONEFORT CUSD 2</v>
          </cell>
          <cell r="C392">
            <v>4.4960000000000004</v>
          </cell>
          <cell r="D392">
            <v>22130997</v>
          </cell>
          <cell r="E392"/>
          <cell r="F392">
            <v>225277</v>
          </cell>
          <cell r="G392"/>
          <cell r="H392">
            <v>128030.55</v>
          </cell>
          <cell r="I392"/>
          <cell r="J392">
            <v>0.43941000000000002</v>
          </cell>
          <cell r="K392">
            <v>0</v>
          </cell>
          <cell r="L392">
            <v>4.0565900000000008</v>
          </cell>
          <cell r="M392"/>
          <cell r="N392">
            <v>4.0565900000000008</v>
          </cell>
          <cell r="O392">
            <v>4.0565900000000002E-2</v>
          </cell>
        </row>
        <row r="393">
          <cell r="A393" t="str">
            <v>2008300302600</v>
          </cell>
          <cell r="B393" t="str">
            <v>HARRISBURG C U SCHOOL DIST 3</v>
          </cell>
          <cell r="C393">
            <v>3.70574</v>
          </cell>
          <cell r="D393">
            <v>144089210</v>
          </cell>
          <cell r="E393"/>
          <cell r="F393">
            <v>1565738</v>
          </cell>
          <cell r="G393"/>
          <cell r="H393">
            <v>865268.54999999993</v>
          </cell>
          <cell r="I393"/>
          <cell r="J393">
            <v>0.48613000000000001</v>
          </cell>
          <cell r="K393">
            <v>0</v>
          </cell>
          <cell r="L393">
            <v>3.2196099999999999</v>
          </cell>
          <cell r="M393"/>
          <cell r="N393">
            <v>3.2196099999999999</v>
          </cell>
          <cell r="O393">
            <v>3.2196099999999998E-2</v>
          </cell>
        </row>
        <row r="394">
          <cell r="A394" t="str">
            <v>2008300402600</v>
          </cell>
          <cell r="B394" t="str">
            <v>ELDORADO COMM UNIT DISTRICT 4</v>
          </cell>
          <cell r="C394">
            <v>3.7722899999999999</v>
          </cell>
          <cell r="D394">
            <v>65419061</v>
          </cell>
          <cell r="E394"/>
          <cell r="F394">
            <v>591581.15</v>
          </cell>
          <cell r="G394"/>
          <cell r="H394">
            <v>498291.55000000005</v>
          </cell>
          <cell r="I394"/>
          <cell r="J394">
            <v>0.1426</v>
          </cell>
          <cell r="K394">
            <v>0</v>
          </cell>
          <cell r="L394">
            <v>3.6296900000000001</v>
          </cell>
          <cell r="M394"/>
          <cell r="N394">
            <v>3.6296900000000001</v>
          </cell>
          <cell r="O394">
            <v>3.62969E-2</v>
          </cell>
        </row>
        <row r="395">
          <cell r="A395" t="str">
            <v>2009301702400</v>
          </cell>
          <cell r="B395" t="str">
            <v>ALLENDALE C C SCHOOL DIST 17</v>
          </cell>
          <cell r="C395">
            <v>3.2685199999999996</v>
          </cell>
          <cell r="D395">
            <v>16566794</v>
          </cell>
          <cell r="E395"/>
          <cell r="F395">
            <v>152855.76</v>
          </cell>
          <cell r="G395"/>
          <cell r="H395">
            <v>75466.679999999993</v>
          </cell>
          <cell r="I395"/>
          <cell r="J395">
            <v>0.46712999999999999</v>
          </cell>
          <cell r="K395">
            <v>0</v>
          </cell>
          <cell r="L395">
            <v>2.8013899999999996</v>
          </cell>
          <cell r="M395"/>
          <cell r="N395">
            <v>2.8013899999999996</v>
          </cell>
          <cell r="O395">
            <v>2.8013900000000001E-2</v>
          </cell>
        </row>
        <row r="396">
          <cell r="A396" t="str">
            <v>2009334802600</v>
          </cell>
          <cell r="B396" t="str">
            <v>WABASH C U SCH DIST 348</v>
          </cell>
          <cell r="C396">
            <v>3.40368</v>
          </cell>
          <cell r="D396">
            <v>159846856</v>
          </cell>
          <cell r="E396"/>
          <cell r="F396">
            <v>593362</v>
          </cell>
          <cell r="G396"/>
          <cell r="H396">
            <v>411911.48000000004</v>
          </cell>
          <cell r="I396"/>
          <cell r="J396">
            <v>0.11351</v>
          </cell>
          <cell r="K396">
            <v>0</v>
          </cell>
          <cell r="L396">
            <v>3.2901699999999998</v>
          </cell>
          <cell r="M396"/>
          <cell r="N396">
            <v>3.2901699999999998</v>
          </cell>
          <cell r="O396">
            <v>3.2901699999999999E-2</v>
          </cell>
        </row>
        <row r="397">
          <cell r="A397" t="str">
            <v>2009600600400</v>
          </cell>
          <cell r="B397" t="str">
            <v>NEW HOPE C C SCHOOL DIST 6</v>
          </cell>
          <cell r="C397">
            <v>1.9455500000000001</v>
          </cell>
          <cell r="D397">
            <v>27977977</v>
          </cell>
          <cell r="E397"/>
          <cell r="F397">
            <v>90882</v>
          </cell>
          <cell r="G397"/>
          <cell r="H397">
            <v>59948.45</v>
          </cell>
          <cell r="I397"/>
          <cell r="J397">
            <v>0.11056000000000001</v>
          </cell>
          <cell r="K397">
            <v>0</v>
          </cell>
          <cell r="L397">
            <v>1.8349900000000001</v>
          </cell>
          <cell r="M397"/>
          <cell r="N397">
            <v>1.8349900000000001</v>
          </cell>
          <cell r="O397">
            <v>1.8349899999999999E-2</v>
          </cell>
        </row>
        <row r="398">
          <cell r="A398" t="str">
            <v>2009601400400</v>
          </cell>
          <cell r="B398" t="str">
            <v>GEFF C C SCHOOL DISTRICT 14</v>
          </cell>
          <cell r="C398">
            <v>2.63069</v>
          </cell>
          <cell r="D398">
            <v>9250905</v>
          </cell>
          <cell r="E398"/>
          <cell r="F398">
            <v>72477</v>
          </cell>
          <cell r="G398"/>
          <cell r="H398">
            <v>53160.45</v>
          </cell>
          <cell r="I398"/>
          <cell r="J398">
            <v>0.20880000000000001</v>
          </cell>
          <cell r="K398">
            <v>0</v>
          </cell>
          <cell r="L398">
            <v>2.4218899999999999</v>
          </cell>
          <cell r="M398"/>
          <cell r="N398">
            <v>2.4218899999999999</v>
          </cell>
          <cell r="O398">
            <v>2.4218900000000002E-2</v>
          </cell>
        </row>
        <row r="399">
          <cell r="A399" t="str">
            <v>2009601700400</v>
          </cell>
          <cell r="B399" t="str">
            <v>JASPER COMM CONS SCHOOL DIST 17</v>
          </cell>
          <cell r="C399">
            <v>2.6718799999999998</v>
          </cell>
          <cell r="D399">
            <v>15136608</v>
          </cell>
          <cell r="E399"/>
          <cell r="F399">
            <v>79798</v>
          </cell>
          <cell r="G399"/>
          <cell r="H399">
            <v>83301.670000000013</v>
          </cell>
          <cell r="I399"/>
          <cell r="J399">
            <v>-2.315E-2</v>
          </cell>
          <cell r="K399">
            <v>1</v>
          </cell>
          <cell r="L399">
            <v>2.6950299999999996</v>
          </cell>
          <cell r="M399"/>
          <cell r="N399">
            <v>2.6718799999999998</v>
          </cell>
          <cell r="O399">
            <v>2.6718800000000001E-2</v>
          </cell>
        </row>
        <row r="400">
          <cell r="A400" t="str">
            <v>2009610002600</v>
          </cell>
          <cell r="B400" t="str">
            <v>WAYNE CITY C U SCHOOL DIST 100</v>
          </cell>
          <cell r="C400">
            <v>3.5047600000000001</v>
          </cell>
          <cell r="D400">
            <v>65630545</v>
          </cell>
          <cell r="E400"/>
          <cell r="F400">
            <v>642712</v>
          </cell>
          <cell r="G400"/>
          <cell r="H400">
            <v>204911.05</v>
          </cell>
          <cell r="I400"/>
          <cell r="J400">
            <v>0.66705999999999999</v>
          </cell>
          <cell r="K400">
            <v>0</v>
          </cell>
          <cell r="L400">
            <v>2.8376999999999999</v>
          </cell>
          <cell r="M400"/>
          <cell r="N400">
            <v>2.8376999999999999</v>
          </cell>
          <cell r="O400">
            <v>2.8376999999999999E-2</v>
          </cell>
        </row>
        <row r="401">
          <cell r="A401" t="str">
            <v>2009611200400</v>
          </cell>
          <cell r="B401" t="str">
            <v>FAIRFIELD PUBLIC SCHOOL DIST 112</v>
          </cell>
          <cell r="C401">
            <v>2.3584399999999999</v>
          </cell>
          <cell r="D401">
            <v>64507463</v>
          </cell>
          <cell r="E401"/>
          <cell r="F401">
            <v>436492</v>
          </cell>
          <cell r="G401"/>
          <cell r="H401">
            <v>232042.88</v>
          </cell>
          <cell r="I401"/>
          <cell r="J401">
            <v>0.31692999999999999</v>
          </cell>
          <cell r="K401">
            <v>0</v>
          </cell>
          <cell r="L401">
            <v>2.0415099999999997</v>
          </cell>
          <cell r="M401"/>
          <cell r="N401">
            <v>2.0415099999999997</v>
          </cell>
          <cell r="O401">
            <v>2.0415099999999999E-2</v>
          </cell>
        </row>
        <row r="402">
          <cell r="A402" t="str">
            <v>2009620002600</v>
          </cell>
          <cell r="B402" t="str">
            <v>NORTH WAYNE C U SCHOOL DIST 200</v>
          </cell>
          <cell r="C402">
            <v>4.3618100000000002</v>
          </cell>
          <cell r="D402">
            <v>49399725</v>
          </cell>
          <cell r="E402"/>
          <cell r="F402">
            <v>286076</v>
          </cell>
          <cell r="G402"/>
          <cell r="H402">
            <v>222798.14</v>
          </cell>
          <cell r="I402"/>
          <cell r="J402">
            <v>0.12809000000000001</v>
          </cell>
          <cell r="K402">
            <v>0</v>
          </cell>
          <cell r="L402">
            <v>4.2337199999999999</v>
          </cell>
          <cell r="M402"/>
          <cell r="N402">
            <v>4.2337199999999999</v>
          </cell>
          <cell r="O402">
            <v>4.2337199999999998E-2</v>
          </cell>
        </row>
        <row r="403">
          <cell r="A403" t="str">
            <v>2009622501600</v>
          </cell>
          <cell r="B403" t="str">
            <v>FAIRFIELD COMM H S DIST 225</v>
          </cell>
          <cell r="C403">
            <v>1.9385400000000002</v>
          </cell>
          <cell r="D403">
            <v>116601472</v>
          </cell>
          <cell r="E403"/>
          <cell r="F403">
            <v>185039</v>
          </cell>
          <cell r="G403"/>
          <cell r="H403">
            <v>99059.83</v>
          </cell>
          <cell r="I403"/>
          <cell r="J403">
            <v>7.3730000000000004E-2</v>
          </cell>
          <cell r="K403">
            <v>0</v>
          </cell>
          <cell r="L403">
            <v>1.8648100000000001</v>
          </cell>
          <cell r="M403"/>
          <cell r="N403">
            <v>1.8648100000000001</v>
          </cell>
          <cell r="O403">
            <v>1.8648100000000001E-2</v>
          </cell>
        </row>
        <row r="404">
          <cell r="A404" t="str">
            <v>2009700102600</v>
          </cell>
          <cell r="B404" t="str">
            <v>GRAYVILLE C U SCHOOL DIST 1</v>
          </cell>
          <cell r="C404">
            <v>5.1309199999999997</v>
          </cell>
          <cell r="D404">
            <v>27715267</v>
          </cell>
          <cell r="E404"/>
          <cell r="F404">
            <v>163745</v>
          </cell>
          <cell r="G404"/>
          <cell r="H404">
            <v>93511.760000000009</v>
          </cell>
          <cell r="I404"/>
          <cell r="J404">
            <v>0.25340000000000001</v>
          </cell>
          <cell r="K404">
            <v>0</v>
          </cell>
          <cell r="L404">
            <v>4.8775199999999996</v>
          </cell>
          <cell r="M404"/>
          <cell r="N404">
            <v>4.8775199999999996</v>
          </cell>
          <cell r="O404">
            <v>4.8775199999999998E-2</v>
          </cell>
        </row>
        <row r="405">
          <cell r="A405" t="str">
            <v>2009700302600</v>
          </cell>
          <cell r="B405" t="str">
            <v>NORRIS CITY-OMAHA-ENFIELD CUSD 3</v>
          </cell>
          <cell r="C405">
            <v>3.0326300000000002</v>
          </cell>
          <cell r="D405">
            <v>66174826</v>
          </cell>
          <cell r="E405"/>
          <cell r="F405">
            <v>524407</v>
          </cell>
          <cell r="G405"/>
          <cell r="H405">
            <v>394186.99</v>
          </cell>
          <cell r="I405"/>
          <cell r="J405">
            <v>0.19678000000000001</v>
          </cell>
          <cell r="K405">
            <v>0</v>
          </cell>
          <cell r="L405">
            <v>2.8358500000000002</v>
          </cell>
          <cell r="M405"/>
          <cell r="N405">
            <v>2.8358500000000002</v>
          </cell>
          <cell r="O405">
            <v>2.8358499999999998E-2</v>
          </cell>
        </row>
        <row r="406">
          <cell r="A406" t="str">
            <v>2009700502600</v>
          </cell>
          <cell r="B406" t="str">
            <v>CARMI-WHITE COUNTY C U S DIST 5</v>
          </cell>
          <cell r="C406">
            <v>3.6284900000000002</v>
          </cell>
          <cell r="D406">
            <v>161854617</v>
          </cell>
          <cell r="E406"/>
          <cell r="F406">
            <v>632967</v>
          </cell>
          <cell r="G406"/>
          <cell r="H406">
            <v>401894.25</v>
          </cell>
          <cell r="I406"/>
          <cell r="J406">
            <v>0.14276</v>
          </cell>
          <cell r="K406">
            <v>0</v>
          </cell>
          <cell r="L406">
            <v>3.4857300000000002</v>
          </cell>
          <cell r="M406"/>
          <cell r="N406">
            <v>3.4857300000000002</v>
          </cell>
          <cell r="O406">
            <v>3.4857300000000001E-2</v>
          </cell>
        </row>
        <row r="407">
          <cell r="A407" t="str">
            <v>2102804700400</v>
          </cell>
          <cell r="B407" t="str">
            <v>BENTON COMM CONS SCH DIST 47</v>
          </cell>
          <cell r="C407">
            <v>2.4710000000000001</v>
          </cell>
          <cell r="D407">
            <v>114932765</v>
          </cell>
          <cell r="E407"/>
          <cell r="F407">
            <v>667765</v>
          </cell>
          <cell r="G407"/>
          <cell r="H407">
            <v>416424.72</v>
          </cell>
          <cell r="I407"/>
          <cell r="J407">
            <v>0.21868000000000001</v>
          </cell>
          <cell r="K407">
            <v>0</v>
          </cell>
          <cell r="L407">
            <v>2.2523200000000001</v>
          </cell>
          <cell r="M407"/>
          <cell r="N407">
            <v>2.2523200000000001</v>
          </cell>
          <cell r="O407">
            <v>2.25232E-2</v>
          </cell>
        </row>
        <row r="408">
          <cell r="A408" t="str">
            <v>2102809100400</v>
          </cell>
          <cell r="B408" t="str">
            <v>AKIN COMM CONS SCHOOL DIST 91</v>
          </cell>
          <cell r="C408">
            <v>2.6587000000000001</v>
          </cell>
          <cell r="D408">
            <v>58708834</v>
          </cell>
          <cell r="E408"/>
          <cell r="F408">
            <v>21822</v>
          </cell>
          <cell r="G408"/>
          <cell r="H408">
            <v>44342.479999999996</v>
          </cell>
          <cell r="I408"/>
          <cell r="J408">
            <v>-3.8359999999999998E-2</v>
          </cell>
          <cell r="K408">
            <v>1</v>
          </cell>
          <cell r="L408">
            <v>2.69706</v>
          </cell>
          <cell r="M408"/>
          <cell r="N408">
            <v>2.6587000000000001</v>
          </cell>
          <cell r="O408">
            <v>2.6587E-2</v>
          </cell>
        </row>
        <row r="409">
          <cell r="A409" t="str">
            <v>2102809902600</v>
          </cell>
          <cell r="B409" t="str">
            <v>CHRISTOPHER UNIT 99</v>
          </cell>
          <cell r="C409">
            <v>3.5148999999999999</v>
          </cell>
          <cell r="D409">
            <v>36882433</v>
          </cell>
          <cell r="E409"/>
          <cell r="F409">
            <v>231538</v>
          </cell>
          <cell r="G409"/>
          <cell r="H409">
            <v>100391.87</v>
          </cell>
          <cell r="I409"/>
          <cell r="J409">
            <v>0.35557</v>
          </cell>
          <cell r="K409">
            <v>0</v>
          </cell>
          <cell r="L409">
            <v>3.1593299999999997</v>
          </cell>
          <cell r="M409"/>
          <cell r="N409">
            <v>3.1593299999999997</v>
          </cell>
          <cell r="O409">
            <v>3.1593299999999998E-2</v>
          </cell>
        </row>
        <row r="410">
          <cell r="A410" t="str">
            <v>2102810301300</v>
          </cell>
          <cell r="B410" t="str">
            <v>BENTON CONS HIGH SCHOOL DIST 103</v>
          </cell>
          <cell r="C410">
            <v>2.1161000000000003</v>
          </cell>
          <cell r="D410">
            <v>187514341</v>
          </cell>
          <cell r="E410"/>
          <cell r="F410">
            <v>502320</v>
          </cell>
          <cell r="G410"/>
          <cell r="H410">
            <v>273933.68</v>
          </cell>
          <cell r="I410"/>
          <cell r="J410">
            <v>0.12179</v>
          </cell>
          <cell r="K410">
            <v>0</v>
          </cell>
          <cell r="L410">
            <v>1.9943100000000002</v>
          </cell>
          <cell r="M410"/>
          <cell r="N410">
            <v>1.9943100000000002</v>
          </cell>
          <cell r="O410">
            <v>1.9943099999999998E-2</v>
          </cell>
        </row>
        <row r="411">
          <cell r="A411" t="str">
            <v>2102811500400</v>
          </cell>
          <cell r="B411" t="str">
            <v>EWING NORTHERN C C DISTRICT 115</v>
          </cell>
          <cell r="C411">
            <v>2.9239999999999999</v>
          </cell>
          <cell r="D411">
            <v>31292526</v>
          </cell>
          <cell r="E411"/>
          <cell r="F411">
            <v>70944</v>
          </cell>
          <cell r="G411"/>
          <cell r="H411">
            <v>80881.960000000006</v>
          </cell>
          <cell r="I411"/>
          <cell r="J411">
            <v>-3.1759999999999997E-2</v>
          </cell>
          <cell r="K411">
            <v>1</v>
          </cell>
          <cell r="L411">
            <v>2.9557599999999997</v>
          </cell>
          <cell r="M411"/>
          <cell r="N411">
            <v>2.9239999999999999</v>
          </cell>
          <cell r="O411">
            <v>2.9239999999999999E-2</v>
          </cell>
        </row>
        <row r="412">
          <cell r="A412" t="str">
            <v>2102816802600</v>
          </cell>
          <cell r="B412" t="str">
            <v>FRANKFORT COMM UNIT SCH DIST 168</v>
          </cell>
          <cell r="C412">
            <v>2.7633000000000001</v>
          </cell>
          <cell r="D412">
            <v>102515246</v>
          </cell>
          <cell r="E412"/>
          <cell r="F412">
            <v>1048933</v>
          </cell>
          <cell r="G412"/>
          <cell r="H412">
            <v>638790.32000000007</v>
          </cell>
          <cell r="I412"/>
          <cell r="J412">
            <v>0.40006999999999998</v>
          </cell>
          <cell r="K412">
            <v>0</v>
          </cell>
          <cell r="L412">
            <v>2.3632300000000002</v>
          </cell>
          <cell r="M412"/>
          <cell r="N412">
            <v>2.3632300000000002</v>
          </cell>
          <cell r="O412">
            <v>2.3632299999999998E-2</v>
          </cell>
        </row>
        <row r="413">
          <cell r="A413" t="str">
            <v>2102817402600</v>
          </cell>
          <cell r="B413" t="str">
            <v>THOMPSONVILLE CUSD 174</v>
          </cell>
          <cell r="C413">
            <v>3.6669999999999998</v>
          </cell>
          <cell r="D413">
            <v>25295788</v>
          </cell>
          <cell r="E413"/>
          <cell r="F413">
            <v>113786</v>
          </cell>
          <cell r="G413"/>
          <cell r="H413">
            <v>125194.13</v>
          </cell>
          <cell r="I413"/>
          <cell r="J413">
            <v>-4.5100000000000001E-2</v>
          </cell>
          <cell r="K413">
            <v>1</v>
          </cell>
          <cell r="L413">
            <v>3.7121</v>
          </cell>
          <cell r="M413"/>
          <cell r="N413">
            <v>3.6669999999999998</v>
          </cell>
          <cell r="O413">
            <v>3.6670000000000001E-2</v>
          </cell>
        </row>
        <row r="414">
          <cell r="A414" t="str">
            <v>2102818802600</v>
          </cell>
          <cell r="B414" t="str">
            <v>ZEIGLER-ROYALTON C U S DIST 188</v>
          </cell>
          <cell r="C414">
            <v>3.1027999999999998</v>
          </cell>
          <cell r="D414">
            <v>29626039</v>
          </cell>
          <cell r="E414"/>
          <cell r="F414">
            <v>343368</v>
          </cell>
          <cell r="G414"/>
          <cell r="H414">
            <v>199354.44</v>
          </cell>
          <cell r="I414"/>
          <cell r="J414">
            <v>0.48609999999999998</v>
          </cell>
          <cell r="K414">
            <v>0</v>
          </cell>
          <cell r="L414">
            <v>2.6166999999999998</v>
          </cell>
          <cell r="M414"/>
          <cell r="N414">
            <v>2.6166999999999998</v>
          </cell>
          <cell r="O414">
            <v>2.6166999999999999E-2</v>
          </cell>
        </row>
        <row r="415">
          <cell r="A415" t="str">
            <v>2102819602600</v>
          </cell>
          <cell r="B415" t="str">
            <v>SESSER-VALIER COMM UNIT S D 196</v>
          </cell>
          <cell r="C415">
            <v>3.4650999999999996</v>
          </cell>
          <cell r="D415">
            <v>40521817</v>
          </cell>
          <cell r="E415"/>
          <cell r="F415">
            <v>500596</v>
          </cell>
          <cell r="G415"/>
          <cell r="H415">
            <v>374199.04000000004</v>
          </cell>
          <cell r="I415"/>
          <cell r="J415">
            <v>0.31191999999999998</v>
          </cell>
          <cell r="K415">
            <v>0</v>
          </cell>
          <cell r="L415">
            <v>3.1531799999999999</v>
          </cell>
          <cell r="M415"/>
          <cell r="N415">
            <v>3.1531799999999999</v>
          </cell>
          <cell r="O415">
            <v>3.1531799999999999E-2</v>
          </cell>
        </row>
        <row r="416">
          <cell r="A416" t="str">
            <v>2104400102600</v>
          </cell>
          <cell r="B416" t="str">
            <v>GOREVILLE COMM UNIT DIST 1</v>
          </cell>
          <cell r="C416">
            <v>3.9066900000000002</v>
          </cell>
          <cell r="D416">
            <v>68680789</v>
          </cell>
          <cell r="E416"/>
          <cell r="F416">
            <v>491787</v>
          </cell>
          <cell r="G416"/>
          <cell r="H416">
            <v>320163.09999999998</v>
          </cell>
          <cell r="I416"/>
          <cell r="J416">
            <v>0.24987999999999999</v>
          </cell>
          <cell r="K416">
            <v>0</v>
          </cell>
          <cell r="L416">
            <v>3.6568100000000001</v>
          </cell>
          <cell r="M416"/>
          <cell r="N416">
            <v>3.6568100000000001</v>
          </cell>
          <cell r="O416">
            <v>3.6568099999999999E-2</v>
          </cell>
        </row>
        <row r="417">
          <cell r="A417" t="str">
            <v>2104403200300</v>
          </cell>
          <cell r="B417" t="str">
            <v>NEW SIMPSON HILL CONS DIST 32</v>
          </cell>
          <cell r="C417">
            <v>2.2554400000000001</v>
          </cell>
          <cell r="D417">
            <v>25581963</v>
          </cell>
          <cell r="E417"/>
          <cell r="F417">
            <v>252531</v>
          </cell>
          <cell r="G417"/>
          <cell r="H417">
            <v>165355.26999999999</v>
          </cell>
          <cell r="I417"/>
          <cell r="J417">
            <v>0.34077000000000002</v>
          </cell>
          <cell r="K417">
            <v>0</v>
          </cell>
          <cell r="L417">
            <v>1.9146700000000001</v>
          </cell>
          <cell r="M417"/>
          <cell r="N417">
            <v>1.9146700000000001</v>
          </cell>
          <cell r="O417">
            <v>1.9146699999999999E-2</v>
          </cell>
        </row>
        <row r="418">
          <cell r="A418" t="str">
            <v>2104404300300</v>
          </cell>
          <cell r="B418" t="str">
            <v>BUNCOMBE CONS SCHOOL DIST 43</v>
          </cell>
          <cell r="C418">
            <v>2.4213</v>
          </cell>
          <cell r="D418">
            <v>9887597</v>
          </cell>
          <cell r="E418"/>
          <cell r="F418">
            <v>137639</v>
          </cell>
          <cell r="G418"/>
          <cell r="H418">
            <v>7882.62</v>
          </cell>
          <cell r="I418"/>
          <cell r="J418">
            <v>1.3123100000000001</v>
          </cell>
          <cell r="K418">
            <v>0</v>
          </cell>
          <cell r="L418">
            <v>1.1089899999999999</v>
          </cell>
          <cell r="M418"/>
          <cell r="N418">
            <v>1.1089899999999999</v>
          </cell>
          <cell r="O418">
            <v>1.10899E-2</v>
          </cell>
        </row>
        <row r="419">
          <cell r="A419" t="str">
            <v>2104405500200</v>
          </cell>
          <cell r="B419" t="str">
            <v>VIENNA SCHOOL DIST 55</v>
          </cell>
          <cell r="C419">
            <v>2.3521999999999998</v>
          </cell>
          <cell r="D419">
            <v>42555928</v>
          </cell>
          <cell r="E419"/>
          <cell r="F419">
            <v>254896</v>
          </cell>
          <cell r="G419"/>
          <cell r="H419">
            <v>133066.1</v>
          </cell>
          <cell r="I419"/>
          <cell r="J419">
            <v>0.28627999999999998</v>
          </cell>
          <cell r="K419">
            <v>0</v>
          </cell>
          <cell r="L419">
            <v>2.0659199999999998</v>
          </cell>
          <cell r="M419"/>
          <cell r="N419">
            <v>2.0659199999999998</v>
          </cell>
          <cell r="O419">
            <v>2.0659199999999999E-2</v>
          </cell>
        </row>
        <row r="420">
          <cell r="A420" t="str">
            <v>2104406400200</v>
          </cell>
          <cell r="B420" t="str">
            <v>CYPRESS SCHOOL DIST 64</v>
          </cell>
          <cell r="C420">
            <v>2.33203</v>
          </cell>
          <cell r="D420">
            <v>10430301</v>
          </cell>
          <cell r="E420"/>
          <cell r="F420">
            <v>149827</v>
          </cell>
          <cell r="G420"/>
          <cell r="H420">
            <v>73998.240000000005</v>
          </cell>
          <cell r="I420"/>
          <cell r="J420">
            <v>0.72699999999999998</v>
          </cell>
          <cell r="K420">
            <v>0</v>
          </cell>
          <cell r="L420">
            <v>1.6050300000000002</v>
          </cell>
          <cell r="M420"/>
          <cell r="N420">
            <v>1.6050300000000002</v>
          </cell>
          <cell r="O420">
            <v>1.60503E-2</v>
          </cell>
        </row>
        <row r="421">
          <cell r="A421" t="str">
            <v>2104413301700</v>
          </cell>
          <cell r="B421" t="str">
            <v>VIENNA H S DISTRICT 133</v>
          </cell>
          <cell r="C421">
            <v>1.98593</v>
          </cell>
          <cell r="D421">
            <v>88379692</v>
          </cell>
          <cell r="E421"/>
          <cell r="F421">
            <v>631046</v>
          </cell>
          <cell r="G421"/>
          <cell r="H421">
            <v>194905.9</v>
          </cell>
          <cell r="I421"/>
          <cell r="J421">
            <v>0.49347999999999997</v>
          </cell>
          <cell r="K421">
            <v>0</v>
          </cell>
          <cell r="L421">
            <v>1.4924500000000001</v>
          </cell>
          <cell r="M421"/>
          <cell r="N421">
            <v>1.4924500000000001</v>
          </cell>
          <cell r="O421">
            <v>1.49245E-2</v>
          </cell>
        </row>
        <row r="422">
          <cell r="A422" t="str">
            <v>2106100102600</v>
          </cell>
          <cell r="B422" t="str">
            <v>MASSAC UNIT DISTRICT #1</v>
          </cell>
          <cell r="C422">
            <v>4.4460800000000003</v>
          </cell>
          <cell r="D422">
            <v>145498027</v>
          </cell>
          <cell r="E422"/>
          <cell r="F422">
            <v>1903916</v>
          </cell>
          <cell r="G422"/>
          <cell r="H422">
            <v>1450815.2</v>
          </cell>
          <cell r="I422"/>
          <cell r="J422">
            <v>0.31141000000000002</v>
          </cell>
          <cell r="K422">
            <v>0</v>
          </cell>
          <cell r="L422">
            <v>4.1346699999999998</v>
          </cell>
          <cell r="M422"/>
          <cell r="N422">
            <v>4.1346699999999998</v>
          </cell>
          <cell r="O422">
            <v>4.13467E-2</v>
          </cell>
        </row>
        <row r="423">
          <cell r="A423" t="str">
            <v>2106103802600</v>
          </cell>
          <cell r="B423" t="str">
            <v>JOPPA-MAPLE GROVE UNIT DIST 38</v>
          </cell>
          <cell r="C423">
            <v>5.1012199999999996</v>
          </cell>
          <cell r="D423">
            <v>29435893</v>
          </cell>
          <cell r="E423"/>
          <cell r="F423">
            <v>258320</v>
          </cell>
          <cell r="G423"/>
          <cell r="H423">
            <v>183952.21</v>
          </cell>
          <cell r="I423"/>
          <cell r="J423">
            <v>0.25263999999999998</v>
          </cell>
          <cell r="K423">
            <v>0</v>
          </cell>
          <cell r="L423">
            <v>4.8485800000000001</v>
          </cell>
          <cell r="M423"/>
          <cell r="N423">
            <v>4.8485800000000001</v>
          </cell>
          <cell r="O423">
            <v>4.8485800000000003E-2</v>
          </cell>
        </row>
        <row r="424">
          <cell r="A424" t="str">
            <v>2110000102600</v>
          </cell>
          <cell r="B424" t="str">
            <v>JOHNSTON CITY C U SCH DIST 1</v>
          </cell>
          <cell r="C424">
            <v>3.8402400000000001</v>
          </cell>
          <cell r="D424">
            <v>85166135</v>
          </cell>
          <cell r="E424"/>
          <cell r="F424">
            <v>501641</v>
          </cell>
          <cell r="G424"/>
          <cell r="H424">
            <v>277807.32</v>
          </cell>
          <cell r="I424"/>
          <cell r="J424">
            <v>0.26282</v>
          </cell>
          <cell r="K424">
            <v>0</v>
          </cell>
          <cell r="L424">
            <v>3.57742</v>
          </cell>
          <cell r="M424"/>
          <cell r="N424">
            <v>3.57742</v>
          </cell>
          <cell r="O424">
            <v>3.5774199999999999E-2</v>
          </cell>
        </row>
        <row r="425">
          <cell r="A425" t="str">
            <v>2110000202600</v>
          </cell>
          <cell r="B425" t="str">
            <v>MARION COMM UNIT SCH DIST 2</v>
          </cell>
          <cell r="C425">
            <v>4.1265499999999999</v>
          </cell>
          <cell r="D425">
            <v>619410442</v>
          </cell>
          <cell r="E425"/>
          <cell r="F425">
            <v>1640483</v>
          </cell>
          <cell r="G425"/>
          <cell r="H425">
            <v>592167.87</v>
          </cell>
          <cell r="I425"/>
          <cell r="J425">
            <v>0.16924</v>
          </cell>
          <cell r="K425">
            <v>0</v>
          </cell>
          <cell r="L425">
            <v>3.9573100000000001</v>
          </cell>
          <cell r="M425"/>
          <cell r="N425">
            <v>3.9573100000000001</v>
          </cell>
          <cell r="O425">
            <v>3.95731E-2</v>
          </cell>
        </row>
        <row r="426">
          <cell r="A426" t="str">
            <v>2110000302600</v>
          </cell>
          <cell r="B426" t="str">
            <v>CRAB ORCHARD C U SCH DIST 3</v>
          </cell>
          <cell r="C426">
            <v>3.8356299999999997</v>
          </cell>
          <cell r="D426">
            <v>41157212</v>
          </cell>
          <cell r="E426"/>
          <cell r="F426">
            <v>337026</v>
          </cell>
          <cell r="G426"/>
          <cell r="H426">
            <v>168332.7</v>
          </cell>
          <cell r="I426"/>
          <cell r="J426">
            <v>0.40987000000000001</v>
          </cell>
          <cell r="K426">
            <v>0</v>
          </cell>
          <cell r="L426">
            <v>3.4257599999999995</v>
          </cell>
          <cell r="M426"/>
          <cell r="N426">
            <v>3.4257599999999995</v>
          </cell>
          <cell r="O426">
            <v>3.4257599999999999E-2</v>
          </cell>
        </row>
        <row r="427">
          <cell r="A427" t="str">
            <v>2110000402600</v>
          </cell>
          <cell r="B427" t="str">
            <v>HERRIN C U SCH DIST 4</v>
          </cell>
          <cell r="C427">
            <v>3.7732700000000001</v>
          </cell>
          <cell r="D427">
            <v>184251537</v>
          </cell>
          <cell r="E427"/>
          <cell r="F427">
            <v>1204584</v>
          </cell>
          <cell r="G427"/>
          <cell r="H427">
            <v>712978.74</v>
          </cell>
          <cell r="I427"/>
          <cell r="J427">
            <v>0.26680999999999999</v>
          </cell>
          <cell r="K427">
            <v>0</v>
          </cell>
          <cell r="L427">
            <v>3.5064600000000001</v>
          </cell>
          <cell r="M427"/>
          <cell r="N427">
            <v>3.5064600000000001</v>
          </cell>
          <cell r="O427">
            <v>3.5064600000000001E-2</v>
          </cell>
        </row>
        <row r="428">
          <cell r="A428" t="str">
            <v>2110000502600</v>
          </cell>
          <cell r="B428" t="str">
            <v>CARTERVILLE C U SCH DIST 5</v>
          </cell>
          <cell r="C428">
            <v>3.6632600000000002</v>
          </cell>
          <cell r="D428">
            <v>219520098</v>
          </cell>
          <cell r="E428"/>
          <cell r="F428">
            <v>544439</v>
          </cell>
          <cell r="G428"/>
          <cell r="H428">
            <v>230404.6</v>
          </cell>
          <cell r="I428"/>
          <cell r="J428">
            <v>0.14305000000000001</v>
          </cell>
          <cell r="K428">
            <v>0</v>
          </cell>
          <cell r="L428">
            <v>3.5202100000000001</v>
          </cell>
          <cell r="M428"/>
          <cell r="N428">
            <v>3.5202100000000001</v>
          </cell>
          <cell r="O428">
            <v>3.52021E-2</v>
          </cell>
        </row>
        <row r="429">
          <cell r="A429" t="str">
            <v>2403200102600</v>
          </cell>
          <cell r="B429" t="str">
            <v>COAL CITY C U SCHOOL DISTRICT 1</v>
          </cell>
          <cell r="C429">
            <v>2.9154999999999998</v>
          </cell>
          <cell r="D429">
            <v>844675524</v>
          </cell>
          <cell r="E429"/>
          <cell r="F429">
            <v>2597361</v>
          </cell>
          <cell r="G429"/>
          <cell r="H429">
            <v>888986.45</v>
          </cell>
          <cell r="I429"/>
          <cell r="J429">
            <v>0.20225000000000001</v>
          </cell>
          <cell r="K429">
            <v>0</v>
          </cell>
          <cell r="L429">
            <v>2.7132499999999999</v>
          </cell>
          <cell r="M429"/>
          <cell r="N429">
            <v>2.7132499999999999</v>
          </cell>
          <cell r="O429">
            <v>2.71325E-2</v>
          </cell>
        </row>
        <row r="430">
          <cell r="A430" t="str">
            <v>2403205400200</v>
          </cell>
          <cell r="B430" t="str">
            <v>MORRIS SCHOOL DISTRICT 54</v>
          </cell>
          <cell r="C430">
            <v>1.5635300000000001</v>
          </cell>
          <cell r="D430">
            <v>246326474</v>
          </cell>
          <cell r="E430"/>
          <cell r="F430">
            <v>813786</v>
          </cell>
          <cell r="G430"/>
          <cell r="H430">
            <v>434923.7</v>
          </cell>
          <cell r="I430"/>
          <cell r="J430">
            <v>0.15379999999999999</v>
          </cell>
          <cell r="K430">
            <v>0</v>
          </cell>
          <cell r="L430">
            <v>1.4097300000000001</v>
          </cell>
          <cell r="M430"/>
          <cell r="N430">
            <v>1.4097300000000001</v>
          </cell>
          <cell r="O430">
            <v>1.40973E-2</v>
          </cell>
        </row>
        <row r="431">
          <cell r="A431" t="str">
            <v>2403207301700</v>
          </cell>
          <cell r="B431" t="str">
            <v>GARDNER S WILMINGTON THS DIST 73</v>
          </cell>
          <cell r="C431">
            <v>2.1233599999999999</v>
          </cell>
          <cell r="D431">
            <v>68800327</v>
          </cell>
          <cell r="E431"/>
          <cell r="F431">
            <v>342426</v>
          </cell>
          <cell r="G431"/>
          <cell r="H431">
            <v>154005.68</v>
          </cell>
          <cell r="I431"/>
          <cell r="J431">
            <v>0.27385999999999999</v>
          </cell>
          <cell r="K431">
            <v>0</v>
          </cell>
          <cell r="L431">
            <v>1.8494999999999999</v>
          </cell>
          <cell r="M431"/>
          <cell r="N431">
            <v>1.8494999999999999</v>
          </cell>
          <cell r="O431">
            <v>1.8495000000000001E-2</v>
          </cell>
        </row>
        <row r="432">
          <cell r="A432" t="str">
            <v>2403207400300</v>
          </cell>
          <cell r="B432" t="str">
            <v>SOUTH WILMINGTON CONS SCH DIST 74</v>
          </cell>
          <cell r="C432">
            <v>3.62784</v>
          </cell>
          <cell r="D432">
            <v>21866029</v>
          </cell>
          <cell r="E432"/>
          <cell r="F432">
            <v>116990</v>
          </cell>
          <cell r="G432"/>
          <cell r="H432">
            <v>34802.699999999997</v>
          </cell>
          <cell r="I432"/>
          <cell r="J432">
            <v>0.37586000000000003</v>
          </cell>
          <cell r="K432">
            <v>0</v>
          </cell>
          <cell r="L432">
            <v>3.2519800000000001</v>
          </cell>
          <cell r="M432"/>
          <cell r="N432">
            <v>3.2519800000000001</v>
          </cell>
          <cell r="O432">
            <v>3.2519800000000001E-2</v>
          </cell>
        </row>
        <row r="433">
          <cell r="A433" t="str">
            <v>2403207500200</v>
          </cell>
          <cell r="B433" t="str">
            <v>BRACEVILLE SCHOOL DIST 75</v>
          </cell>
          <cell r="C433">
            <v>2.6403399999999997</v>
          </cell>
          <cell r="D433">
            <v>21413871</v>
          </cell>
          <cell r="E433"/>
          <cell r="F433">
            <v>105734</v>
          </cell>
          <cell r="G433"/>
          <cell r="H433">
            <v>76086.179999999993</v>
          </cell>
          <cell r="I433"/>
          <cell r="J433">
            <v>0.13844999999999999</v>
          </cell>
          <cell r="K433">
            <v>0</v>
          </cell>
          <cell r="L433">
            <v>2.5018899999999995</v>
          </cell>
          <cell r="M433"/>
          <cell r="N433">
            <v>2.5018899999999995</v>
          </cell>
          <cell r="O433">
            <v>2.50189E-2</v>
          </cell>
        </row>
        <row r="434">
          <cell r="A434" t="str">
            <v>2403210101600</v>
          </cell>
          <cell r="B434" t="str">
            <v>MORRIS COMM HIGH SCH DIST 101</v>
          </cell>
          <cell r="C434">
            <v>1.5638100000000001</v>
          </cell>
          <cell r="D434">
            <v>515237074</v>
          </cell>
          <cell r="E434"/>
          <cell r="F434">
            <v>669404</v>
          </cell>
          <cell r="G434"/>
          <cell r="H434">
            <v>207087.98</v>
          </cell>
          <cell r="I434"/>
          <cell r="J434">
            <v>8.9719999999999994E-2</v>
          </cell>
          <cell r="K434">
            <v>0</v>
          </cell>
          <cell r="L434">
            <v>1.4740900000000001</v>
          </cell>
          <cell r="M434"/>
          <cell r="N434">
            <v>1.4740900000000001</v>
          </cell>
          <cell r="O434">
            <v>1.4740899999999999E-2</v>
          </cell>
        </row>
        <row r="435">
          <cell r="A435" t="str">
            <v>2403211101600</v>
          </cell>
          <cell r="B435" t="str">
            <v>MINOOKA COMM H S DISTRICT 111</v>
          </cell>
          <cell r="C435">
            <v>1.8606699999999998</v>
          </cell>
          <cell r="D435">
            <v>1600728840</v>
          </cell>
          <cell r="E435"/>
          <cell r="F435">
            <v>2933140</v>
          </cell>
          <cell r="G435"/>
          <cell r="H435">
            <v>1056159.72</v>
          </cell>
          <cell r="I435"/>
          <cell r="J435">
            <v>0.11724999999999999</v>
          </cell>
          <cell r="K435">
            <v>0</v>
          </cell>
          <cell r="L435">
            <v>1.7434199999999997</v>
          </cell>
          <cell r="M435"/>
          <cell r="N435">
            <v>1.7434199999999997</v>
          </cell>
          <cell r="O435">
            <v>1.74342E-2</v>
          </cell>
        </row>
        <row r="436">
          <cell r="A436" t="str">
            <v>2403220100400</v>
          </cell>
          <cell r="B436" t="str">
            <v>MINOOKA COMM CONS S DIST 201</v>
          </cell>
          <cell r="C436">
            <v>2.4898099999999999</v>
          </cell>
          <cell r="D436">
            <v>1100475057</v>
          </cell>
          <cell r="E436"/>
          <cell r="F436">
            <v>2690132</v>
          </cell>
          <cell r="G436"/>
          <cell r="H436">
            <v>1493604.37</v>
          </cell>
          <cell r="I436"/>
          <cell r="J436">
            <v>0.10872</v>
          </cell>
          <cell r="K436">
            <v>0</v>
          </cell>
          <cell r="L436">
            <v>2.3810899999999999</v>
          </cell>
          <cell r="M436"/>
          <cell r="N436">
            <v>2.3810899999999999</v>
          </cell>
          <cell r="O436">
            <v>2.3810899999999999E-2</v>
          </cell>
        </row>
        <row r="437">
          <cell r="A437" t="str">
            <v>2404701801600</v>
          </cell>
          <cell r="B437" t="str">
            <v>NEWARK COMM H S DIST 18</v>
          </cell>
          <cell r="C437">
            <v>2.2269399999999999</v>
          </cell>
          <cell r="D437">
            <v>131856006</v>
          </cell>
          <cell r="E437"/>
          <cell r="F437">
            <v>364809</v>
          </cell>
          <cell r="G437"/>
          <cell r="H437">
            <v>70387.88</v>
          </cell>
          <cell r="I437"/>
          <cell r="J437">
            <v>0.22328000000000001</v>
          </cell>
          <cell r="K437">
            <v>0</v>
          </cell>
          <cell r="L437">
            <v>2.00366</v>
          </cell>
          <cell r="M437"/>
          <cell r="N437">
            <v>2.00366</v>
          </cell>
          <cell r="O437">
            <v>2.0036600000000002E-2</v>
          </cell>
        </row>
        <row r="438">
          <cell r="A438" t="str">
            <v>2404706600400</v>
          </cell>
          <cell r="B438" t="str">
            <v>NEWARK COMM CONS SCH DIST 66</v>
          </cell>
          <cell r="C438">
            <v>2.8043799999999997</v>
          </cell>
          <cell r="D438">
            <v>89096526</v>
          </cell>
          <cell r="E438"/>
          <cell r="F438">
            <v>153906</v>
          </cell>
          <cell r="G438"/>
          <cell r="H438">
            <v>16705.61</v>
          </cell>
          <cell r="I438"/>
          <cell r="J438">
            <v>0.15398999999999999</v>
          </cell>
          <cell r="K438">
            <v>0</v>
          </cell>
          <cell r="L438">
            <v>2.6503899999999998</v>
          </cell>
          <cell r="M438"/>
          <cell r="N438">
            <v>2.6503899999999998</v>
          </cell>
          <cell r="O438">
            <v>2.65039E-2</v>
          </cell>
        </row>
        <row r="439">
          <cell r="A439" t="str">
            <v>2404708802600</v>
          </cell>
          <cell r="B439" t="str">
            <v>PLANO COMM UNIT SCHOOL DIST 88</v>
          </cell>
          <cell r="C439">
            <v>5.39377</v>
          </cell>
          <cell r="D439">
            <v>290927767</v>
          </cell>
          <cell r="E439"/>
          <cell r="F439">
            <v>2009417</v>
          </cell>
          <cell r="G439"/>
          <cell r="H439">
            <v>912173.39</v>
          </cell>
          <cell r="I439"/>
          <cell r="J439">
            <v>0.37714999999999999</v>
          </cell>
          <cell r="K439">
            <v>0</v>
          </cell>
          <cell r="L439">
            <v>5.0166199999999996</v>
          </cell>
          <cell r="M439"/>
          <cell r="N439">
            <v>5.0166199999999996</v>
          </cell>
          <cell r="O439">
            <v>5.0166200000000001E-2</v>
          </cell>
        </row>
        <row r="440">
          <cell r="A440" t="str">
            <v>2404709000400</v>
          </cell>
          <cell r="B440" t="str">
            <v>LISBON COMM CONS SCH DIST 90</v>
          </cell>
          <cell r="C440">
            <v>2.76953</v>
          </cell>
          <cell r="D440">
            <v>37193865</v>
          </cell>
          <cell r="E440"/>
          <cell r="F440">
            <v>92714</v>
          </cell>
          <cell r="G440"/>
          <cell r="H440">
            <v>64837.73</v>
          </cell>
          <cell r="I440"/>
          <cell r="J440">
            <v>7.4940000000000007E-2</v>
          </cell>
          <cell r="K440">
            <v>0</v>
          </cell>
          <cell r="L440">
            <v>2.6945899999999998</v>
          </cell>
          <cell r="M440"/>
          <cell r="N440">
            <v>2.6945899999999998</v>
          </cell>
          <cell r="O440">
            <v>2.6945899999999998E-2</v>
          </cell>
        </row>
        <row r="441">
          <cell r="A441" t="str">
            <v>2404711502600</v>
          </cell>
          <cell r="B441" t="str">
            <v>YORKVILLE COMM UNIT SCH DIST 115</v>
          </cell>
          <cell r="C441">
            <v>5.9449500000000004</v>
          </cell>
          <cell r="D441">
            <v>1037119558</v>
          </cell>
          <cell r="E441"/>
          <cell r="F441">
            <v>6776242</v>
          </cell>
          <cell r="G441"/>
          <cell r="H441">
            <v>3799339.44</v>
          </cell>
          <cell r="I441"/>
          <cell r="J441">
            <v>0.28703000000000001</v>
          </cell>
          <cell r="K441">
            <v>0</v>
          </cell>
          <cell r="L441">
            <v>5.6579200000000007</v>
          </cell>
          <cell r="M441"/>
          <cell r="N441">
            <v>5.6579200000000007</v>
          </cell>
          <cell r="O441">
            <v>5.6579200000000003E-2</v>
          </cell>
        </row>
        <row r="442">
          <cell r="A442" t="str">
            <v>2404730802600</v>
          </cell>
          <cell r="B442" t="str">
            <v>OSWEGO COMM UNIT SCHOOL DIST 308</v>
          </cell>
          <cell r="C442">
            <v>4.76166</v>
          </cell>
          <cell r="D442">
            <v>2317001674</v>
          </cell>
          <cell r="E442"/>
          <cell r="F442">
            <v>11867967</v>
          </cell>
          <cell r="G442"/>
          <cell r="H442">
            <v>5028570.13</v>
          </cell>
          <cell r="I442"/>
          <cell r="J442">
            <v>0.29518</v>
          </cell>
          <cell r="K442">
            <v>0</v>
          </cell>
          <cell r="L442">
            <v>4.4664799999999998</v>
          </cell>
          <cell r="M442"/>
          <cell r="N442">
            <v>4.4664799999999998</v>
          </cell>
          <cell r="O442">
            <v>4.4664799999999998E-2</v>
          </cell>
        </row>
        <row r="443">
          <cell r="A443" t="str">
            <v>2602900102600</v>
          </cell>
          <cell r="B443" t="str">
            <v>ASTORIA COMM UNIT SCH DIST 1</v>
          </cell>
          <cell r="C443">
            <v>5.8058999999999994</v>
          </cell>
          <cell r="D443">
            <v>32681288</v>
          </cell>
          <cell r="E443"/>
          <cell r="F443">
            <v>293226</v>
          </cell>
          <cell r="G443"/>
          <cell r="H443">
            <v>150936.71000000002</v>
          </cell>
          <cell r="I443"/>
          <cell r="J443">
            <v>0.43537999999999999</v>
          </cell>
          <cell r="K443">
            <v>0</v>
          </cell>
          <cell r="L443">
            <v>5.3705199999999991</v>
          </cell>
          <cell r="M443"/>
          <cell r="N443">
            <v>5.3705199999999991</v>
          </cell>
          <cell r="O443">
            <v>5.3705200000000002E-2</v>
          </cell>
        </row>
        <row r="444">
          <cell r="A444" t="str">
            <v>2602900202600</v>
          </cell>
          <cell r="B444" t="str">
            <v>V I T COMM UNIT SCH DISTRICT 2</v>
          </cell>
          <cell r="C444">
            <v>5.4373000000000005</v>
          </cell>
          <cell r="D444">
            <v>53260852</v>
          </cell>
          <cell r="E444"/>
          <cell r="F444">
            <v>194365</v>
          </cell>
          <cell r="G444"/>
          <cell r="H444">
            <v>130045.84</v>
          </cell>
          <cell r="I444"/>
          <cell r="J444">
            <v>0.12076000000000001</v>
          </cell>
          <cell r="K444">
            <v>0</v>
          </cell>
          <cell r="L444">
            <v>5.3165400000000007</v>
          </cell>
          <cell r="M444"/>
          <cell r="N444">
            <v>5.3165400000000007</v>
          </cell>
          <cell r="O444">
            <v>5.3165400000000002E-2</v>
          </cell>
        </row>
        <row r="445">
          <cell r="A445" t="str">
            <v>2602900302600</v>
          </cell>
          <cell r="B445" t="str">
            <v>COMM UNIT SCH DIST 3 FULTON CTY</v>
          </cell>
          <cell r="C445">
            <v>5.2793999999999999</v>
          </cell>
          <cell r="D445">
            <v>53591201</v>
          </cell>
          <cell r="E445"/>
          <cell r="F445">
            <v>450070</v>
          </cell>
          <cell r="G445"/>
          <cell r="H445">
            <v>183346</v>
          </cell>
          <cell r="I445"/>
          <cell r="J445">
            <v>0.49769999999999998</v>
          </cell>
          <cell r="K445">
            <v>0</v>
          </cell>
          <cell r="L445">
            <v>4.7816999999999998</v>
          </cell>
          <cell r="M445"/>
          <cell r="N445">
            <v>4.7816999999999998</v>
          </cell>
          <cell r="O445">
            <v>4.7816999999999998E-2</v>
          </cell>
        </row>
        <row r="446">
          <cell r="A446" t="str">
            <v>2602900402600</v>
          </cell>
          <cell r="B446" t="str">
            <v>SPOON RIVER VALLEY C U S DIST 4</v>
          </cell>
          <cell r="C446">
            <v>4.9708999999999994</v>
          </cell>
          <cell r="D446">
            <v>55576068</v>
          </cell>
          <cell r="E446"/>
          <cell r="F446">
            <v>291479</v>
          </cell>
          <cell r="G446"/>
          <cell r="H446">
            <v>184442.62</v>
          </cell>
          <cell r="I446"/>
          <cell r="J446">
            <v>0.19259000000000001</v>
          </cell>
          <cell r="K446">
            <v>0</v>
          </cell>
          <cell r="L446">
            <v>4.7783099999999994</v>
          </cell>
          <cell r="M446"/>
          <cell r="N446">
            <v>4.7783099999999994</v>
          </cell>
          <cell r="O446">
            <v>4.7783100000000002E-2</v>
          </cell>
        </row>
        <row r="447">
          <cell r="A447" t="str">
            <v>2602906602500</v>
          </cell>
          <cell r="B447" t="str">
            <v>CANTON UNION SCHOOL DIST 66</v>
          </cell>
          <cell r="C447">
            <v>3.8758999999999997</v>
          </cell>
          <cell r="D447">
            <v>213832143</v>
          </cell>
          <cell r="E447"/>
          <cell r="F447">
            <v>1213842</v>
          </cell>
          <cell r="G447"/>
          <cell r="H447">
            <v>647759.76</v>
          </cell>
          <cell r="I447"/>
          <cell r="J447">
            <v>0.26473000000000002</v>
          </cell>
          <cell r="K447">
            <v>0</v>
          </cell>
          <cell r="L447">
            <v>3.6111699999999995</v>
          </cell>
          <cell r="M447"/>
          <cell r="N447">
            <v>3.6111699999999995</v>
          </cell>
          <cell r="O447">
            <v>3.6111699999999997E-2</v>
          </cell>
        </row>
        <row r="448">
          <cell r="A448" t="str">
            <v>2602909702600</v>
          </cell>
          <cell r="B448" t="str">
            <v>LEWISTOWN SCHOOL DIST 97</v>
          </cell>
          <cell r="C448">
            <v>4.5260999999999996</v>
          </cell>
          <cell r="D448">
            <v>71881853</v>
          </cell>
          <cell r="E448"/>
          <cell r="F448">
            <v>487552</v>
          </cell>
          <cell r="G448"/>
          <cell r="H448">
            <v>220504.77000000002</v>
          </cell>
          <cell r="I448"/>
          <cell r="J448">
            <v>0.3715</v>
          </cell>
          <cell r="K448">
            <v>0</v>
          </cell>
          <cell r="L448">
            <v>4.1545999999999994</v>
          </cell>
          <cell r="M448"/>
          <cell r="N448">
            <v>4.1545999999999994</v>
          </cell>
          <cell r="O448">
            <v>4.1546E-2</v>
          </cell>
        </row>
        <row r="449">
          <cell r="A449" t="str">
            <v>2603430701600</v>
          </cell>
          <cell r="B449" t="str">
            <v>ILLINI WEST H S DIST 307</v>
          </cell>
          <cell r="C449">
            <v>1.92357</v>
          </cell>
          <cell r="D449">
            <v>173442724</v>
          </cell>
          <cell r="E449"/>
          <cell r="F449">
            <v>384713</v>
          </cell>
          <cell r="G449"/>
          <cell r="H449">
            <v>170495.89</v>
          </cell>
          <cell r="I449"/>
          <cell r="J449">
            <v>0.1235</v>
          </cell>
          <cell r="K449">
            <v>0</v>
          </cell>
          <cell r="L449">
            <v>1.8000700000000001</v>
          </cell>
          <cell r="M449"/>
          <cell r="N449">
            <v>1.8000700000000001</v>
          </cell>
          <cell r="O449">
            <v>1.8000700000000001E-2</v>
          </cell>
        </row>
        <row r="450">
          <cell r="A450" t="str">
            <v>2603431602600</v>
          </cell>
          <cell r="B450" t="str">
            <v>WARSAW COMM UNIT SCH DISTRICT 316</v>
          </cell>
          <cell r="C450">
            <v>4.4450699999999994</v>
          </cell>
          <cell r="D450">
            <v>47468813</v>
          </cell>
          <cell r="E450"/>
          <cell r="F450">
            <v>493013</v>
          </cell>
          <cell r="G450"/>
          <cell r="H450">
            <v>257523.03999999998</v>
          </cell>
          <cell r="I450"/>
          <cell r="J450">
            <v>0.49608999999999998</v>
          </cell>
          <cell r="K450">
            <v>0</v>
          </cell>
          <cell r="L450">
            <v>3.9489799999999993</v>
          </cell>
          <cell r="M450"/>
          <cell r="N450">
            <v>3.9489799999999993</v>
          </cell>
          <cell r="O450">
            <v>3.9489799999999999E-2</v>
          </cell>
        </row>
        <row r="451">
          <cell r="A451" t="str">
            <v>2603431700400</v>
          </cell>
          <cell r="B451" t="str">
            <v>CARTHAGE ESD 317</v>
          </cell>
          <cell r="C451">
            <v>2.63151</v>
          </cell>
          <cell r="D451">
            <v>94797707</v>
          </cell>
          <cell r="E451"/>
          <cell r="F451">
            <v>234677</v>
          </cell>
          <cell r="G451"/>
          <cell r="H451">
            <v>144611.69</v>
          </cell>
          <cell r="I451"/>
          <cell r="J451">
            <v>9.5000000000000001E-2</v>
          </cell>
          <cell r="K451">
            <v>0</v>
          </cell>
          <cell r="L451">
            <v>2.5365099999999998</v>
          </cell>
          <cell r="M451"/>
          <cell r="N451">
            <v>2.5365099999999998</v>
          </cell>
          <cell r="O451">
            <v>2.5365100000000002E-2</v>
          </cell>
        </row>
        <row r="452">
          <cell r="A452" t="str">
            <v>2603432502600</v>
          </cell>
          <cell r="B452" t="str">
            <v>NAUVOO-COLUSA C U S DIST 325</v>
          </cell>
          <cell r="C452">
            <v>3.8392500000000003</v>
          </cell>
          <cell r="D452">
            <v>62435088</v>
          </cell>
          <cell r="E452"/>
          <cell r="F452">
            <v>225962</v>
          </cell>
          <cell r="G452"/>
          <cell r="H452">
            <v>202734.86000000002</v>
          </cell>
          <cell r="I452"/>
          <cell r="J452">
            <v>3.7199999999999997E-2</v>
          </cell>
          <cell r="K452">
            <v>0</v>
          </cell>
          <cell r="L452">
            <v>3.8020500000000004</v>
          </cell>
          <cell r="M452"/>
          <cell r="N452">
            <v>3.8020500000000004</v>
          </cell>
          <cell r="O452">
            <v>3.8020499999999999E-2</v>
          </cell>
        </row>
        <row r="453">
          <cell r="A453" t="str">
            <v>2603432700400</v>
          </cell>
          <cell r="B453" t="str">
            <v>DALLAS ESD 327</v>
          </cell>
          <cell r="C453">
            <v>3.7281599999999999</v>
          </cell>
          <cell r="D453">
            <v>27902919</v>
          </cell>
          <cell r="E453"/>
          <cell r="F453">
            <v>186370</v>
          </cell>
          <cell r="G453"/>
          <cell r="H453">
            <v>141203.05000000002</v>
          </cell>
          <cell r="I453"/>
          <cell r="J453">
            <v>0.16187000000000001</v>
          </cell>
          <cell r="K453">
            <v>0</v>
          </cell>
          <cell r="L453">
            <v>3.56629</v>
          </cell>
          <cell r="M453"/>
          <cell r="N453">
            <v>3.56629</v>
          </cell>
          <cell r="O453">
            <v>3.5662899999999997E-2</v>
          </cell>
        </row>
        <row r="454">
          <cell r="A454" t="str">
            <v>2603432802400</v>
          </cell>
          <cell r="B454" t="str">
            <v>HAMILTON C C SCHOOL DIST 328</v>
          </cell>
          <cell r="C454">
            <v>4.1709699999999996</v>
          </cell>
          <cell r="D454">
            <v>76929736</v>
          </cell>
          <cell r="E454"/>
          <cell r="F454">
            <v>190968</v>
          </cell>
          <cell r="G454"/>
          <cell r="H454">
            <v>74406.31</v>
          </cell>
          <cell r="I454"/>
          <cell r="J454">
            <v>0.15151000000000001</v>
          </cell>
          <cell r="K454">
            <v>0</v>
          </cell>
          <cell r="L454">
            <v>4.0194599999999996</v>
          </cell>
          <cell r="M454"/>
          <cell r="N454">
            <v>4.0194599999999996</v>
          </cell>
          <cell r="O454">
            <v>4.0194599999999997E-2</v>
          </cell>
        </row>
        <row r="455">
          <cell r="A455" t="str">
            <v>2603433702600</v>
          </cell>
          <cell r="B455" t="str">
            <v>SOUTHEASTERN C U SCH DIST 337</v>
          </cell>
          <cell r="C455">
            <v>3.83717</v>
          </cell>
          <cell r="D455">
            <v>85115920</v>
          </cell>
          <cell r="E455"/>
          <cell r="F455">
            <v>591989</v>
          </cell>
          <cell r="G455"/>
          <cell r="H455">
            <v>323595.67</v>
          </cell>
          <cell r="I455"/>
          <cell r="J455">
            <v>0.31531999999999999</v>
          </cell>
          <cell r="K455">
            <v>0</v>
          </cell>
          <cell r="L455">
            <v>3.5218500000000001</v>
          </cell>
          <cell r="M455"/>
          <cell r="N455">
            <v>3.5218500000000001</v>
          </cell>
          <cell r="O455">
            <v>3.52185E-2</v>
          </cell>
        </row>
        <row r="456">
          <cell r="A456" t="str">
            <v>2603434700400</v>
          </cell>
          <cell r="B456" t="str">
            <v>LA HARPE CUSD 347</v>
          </cell>
          <cell r="C456">
            <v>3.08786</v>
          </cell>
          <cell r="D456">
            <v>55214293</v>
          </cell>
          <cell r="E456"/>
          <cell r="F456">
            <v>181148</v>
          </cell>
          <cell r="G456"/>
          <cell r="H456">
            <v>179164.2</v>
          </cell>
          <cell r="I456"/>
          <cell r="J456">
            <v>3.5899999999999999E-3</v>
          </cell>
          <cell r="K456">
            <v>0</v>
          </cell>
          <cell r="L456">
            <v>3.0842700000000001</v>
          </cell>
          <cell r="M456"/>
          <cell r="N456">
            <v>3.0842700000000001</v>
          </cell>
          <cell r="O456">
            <v>3.0842700000000001E-2</v>
          </cell>
        </row>
        <row r="457">
          <cell r="A457" t="str">
            <v>2606210302600</v>
          </cell>
          <cell r="B457" t="str">
            <v>WEST PRAIRIE</v>
          </cell>
          <cell r="C457">
            <v>4.8455899999999996</v>
          </cell>
          <cell r="D457">
            <v>134503261</v>
          </cell>
          <cell r="E457"/>
          <cell r="F457">
            <v>624729</v>
          </cell>
          <cell r="G457"/>
          <cell r="H457">
            <v>276089.2</v>
          </cell>
          <cell r="I457"/>
          <cell r="J457">
            <v>0.25919999999999999</v>
          </cell>
          <cell r="K457">
            <v>0</v>
          </cell>
          <cell r="L457">
            <v>4.5863899999999997</v>
          </cell>
          <cell r="M457"/>
          <cell r="N457">
            <v>4.5863899999999997</v>
          </cell>
          <cell r="O457">
            <v>4.5863899999999999E-2</v>
          </cell>
        </row>
        <row r="458">
          <cell r="A458" t="str">
            <v>2606217002600</v>
          </cell>
          <cell r="B458" t="str">
            <v>BUSHNELL PRAIRIE CITY CUS D 170</v>
          </cell>
          <cell r="C458">
            <v>4.3679800000000002</v>
          </cell>
          <cell r="D458">
            <v>76187758</v>
          </cell>
          <cell r="E458"/>
          <cell r="F458">
            <v>365096</v>
          </cell>
          <cell r="G458"/>
          <cell r="H458">
            <v>213219.64</v>
          </cell>
          <cell r="I458"/>
          <cell r="J458">
            <v>0.19933999999999999</v>
          </cell>
          <cell r="K458">
            <v>0</v>
          </cell>
          <cell r="L458">
            <v>4.1686399999999999</v>
          </cell>
          <cell r="M458"/>
          <cell r="N458">
            <v>4.1686399999999999</v>
          </cell>
          <cell r="O458">
            <v>4.1686399999999998E-2</v>
          </cell>
        </row>
        <row r="459">
          <cell r="A459" t="str">
            <v>2606218502600</v>
          </cell>
          <cell r="B459" t="str">
            <v>MACOMB COMM UNIT SCH DIST 185</v>
          </cell>
          <cell r="C459">
            <v>5.8664399999999999</v>
          </cell>
          <cell r="D459">
            <v>258312252</v>
          </cell>
          <cell r="E459"/>
          <cell r="F459">
            <v>1259568</v>
          </cell>
          <cell r="G459"/>
          <cell r="H459">
            <v>540933.24</v>
          </cell>
          <cell r="I459"/>
          <cell r="J459">
            <v>0.2782</v>
          </cell>
          <cell r="K459">
            <v>0</v>
          </cell>
          <cell r="L459">
            <v>5.5882399999999999</v>
          </cell>
          <cell r="M459"/>
          <cell r="N459">
            <v>5.5882399999999999</v>
          </cell>
          <cell r="O459">
            <v>5.5882399999999999E-2</v>
          </cell>
        </row>
        <row r="460">
          <cell r="A460" t="str">
            <v>2608500502600</v>
          </cell>
          <cell r="B460" t="str">
            <v>SCHUYLER-INDUSTRY</v>
          </cell>
          <cell r="C460">
            <v>3.9036</v>
          </cell>
          <cell r="D460">
            <v>161843082</v>
          </cell>
          <cell r="E460"/>
          <cell r="F460">
            <v>1387583</v>
          </cell>
          <cell r="G460"/>
          <cell r="H460">
            <v>681712.38</v>
          </cell>
          <cell r="I460"/>
          <cell r="J460">
            <v>0.43614000000000003</v>
          </cell>
          <cell r="K460">
            <v>0</v>
          </cell>
          <cell r="L460">
            <v>3.46746</v>
          </cell>
          <cell r="M460"/>
          <cell r="N460">
            <v>3.46746</v>
          </cell>
          <cell r="O460">
            <v>3.46746E-2</v>
          </cell>
        </row>
        <row r="461">
          <cell r="A461" t="str">
            <v>2800601700400</v>
          </cell>
          <cell r="B461" t="str">
            <v>OHIO COMM CONS SCHOOL DIST 17</v>
          </cell>
          <cell r="C461">
            <v>3.0264100000000003</v>
          </cell>
          <cell r="D461">
            <v>52433469</v>
          </cell>
          <cell r="E461"/>
          <cell r="F461">
            <v>47653</v>
          </cell>
          <cell r="G461"/>
          <cell r="H461">
            <v>25261.1</v>
          </cell>
          <cell r="I461"/>
          <cell r="J461">
            <v>4.2700000000000002E-2</v>
          </cell>
          <cell r="K461">
            <v>0</v>
          </cell>
          <cell r="L461">
            <v>2.9837100000000003</v>
          </cell>
          <cell r="M461"/>
          <cell r="N461">
            <v>2.9837100000000003</v>
          </cell>
          <cell r="O461">
            <v>2.9837099999999998E-2</v>
          </cell>
        </row>
        <row r="462">
          <cell r="A462" t="str">
            <v>2800608400400</v>
          </cell>
          <cell r="B462" t="str">
            <v>MALDEN COMM CONS SCH DIST 84</v>
          </cell>
          <cell r="C462">
            <v>3.35453</v>
          </cell>
          <cell r="D462">
            <v>24003413</v>
          </cell>
          <cell r="E462"/>
          <cell r="F462">
            <v>126959</v>
          </cell>
          <cell r="G462"/>
          <cell r="H462">
            <v>37606</v>
          </cell>
          <cell r="I462"/>
          <cell r="J462">
            <v>0.37225000000000003</v>
          </cell>
          <cell r="K462">
            <v>0</v>
          </cell>
          <cell r="L462">
            <v>2.9822799999999998</v>
          </cell>
          <cell r="M462"/>
          <cell r="N462">
            <v>2.9822799999999998</v>
          </cell>
          <cell r="O462">
            <v>2.98228E-2</v>
          </cell>
        </row>
        <row r="463">
          <cell r="A463" t="str">
            <v>2800609400400</v>
          </cell>
          <cell r="B463" t="str">
            <v>LADD ELEMENTARY 94</v>
          </cell>
          <cell r="C463">
            <v>2.5696099999999999</v>
          </cell>
          <cell r="D463">
            <v>43621625</v>
          </cell>
          <cell r="E463"/>
          <cell r="F463">
            <v>141768</v>
          </cell>
          <cell r="G463"/>
          <cell r="H463">
            <v>34959.78</v>
          </cell>
          <cell r="I463"/>
          <cell r="J463">
            <v>0.24485000000000001</v>
          </cell>
          <cell r="K463">
            <v>0</v>
          </cell>
          <cell r="L463">
            <v>2.3247599999999999</v>
          </cell>
          <cell r="M463"/>
          <cell r="N463">
            <v>2.3247599999999999</v>
          </cell>
          <cell r="O463">
            <v>2.32476E-2</v>
          </cell>
        </row>
        <row r="464">
          <cell r="A464" t="str">
            <v>2800609800200</v>
          </cell>
          <cell r="B464" t="str">
            <v>DALZELL SCHOOL DISTRICT 98</v>
          </cell>
          <cell r="C464">
            <v>3.1910799999999999</v>
          </cell>
          <cell r="D464">
            <v>9159487</v>
          </cell>
          <cell r="E464"/>
          <cell r="F464">
            <v>39249</v>
          </cell>
          <cell r="G464"/>
          <cell r="H464">
            <v>46442.75</v>
          </cell>
          <cell r="I464"/>
          <cell r="J464">
            <v>-7.8539999999999999E-2</v>
          </cell>
          <cell r="K464">
            <v>1</v>
          </cell>
          <cell r="L464">
            <v>3.2696199999999997</v>
          </cell>
          <cell r="M464"/>
          <cell r="N464">
            <v>3.1910799999999999</v>
          </cell>
          <cell r="O464">
            <v>3.1910800000000003E-2</v>
          </cell>
        </row>
        <row r="465">
          <cell r="A465" t="str">
            <v>2800609900400</v>
          </cell>
          <cell r="B465" t="str">
            <v>SPRING VALLEY C C SCH DIST 99</v>
          </cell>
          <cell r="C465">
            <v>2.3764799999999999</v>
          </cell>
          <cell r="D465">
            <v>76419232</v>
          </cell>
          <cell r="E465"/>
          <cell r="F465">
            <v>377602</v>
          </cell>
          <cell r="G465"/>
          <cell r="H465">
            <v>89784.66</v>
          </cell>
          <cell r="I465"/>
          <cell r="J465">
            <v>0.37662000000000001</v>
          </cell>
          <cell r="K465">
            <v>0</v>
          </cell>
          <cell r="L465">
            <v>1.99986</v>
          </cell>
          <cell r="M465"/>
          <cell r="N465">
            <v>1.99986</v>
          </cell>
          <cell r="O465">
            <v>1.9998599999999998E-2</v>
          </cell>
        </row>
        <row r="466">
          <cell r="A466" t="str">
            <v>2800610302200</v>
          </cell>
          <cell r="B466" t="str">
            <v>DEPUE UNIT SCHOOL DIST 103</v>
          </cell>
          <cell r="C466">
            <v>5.53545</v>
          </cell>
          <cell r="D466">
            <v>9809444</v>
          </cell>
          <cell r="E466"/>
          <cell r="F466">
            <v>217493</v>
          </cell>
          <cell r="G466"/>
          <cell r="H466">
            <v>80738.709999999992</v>
          </cell>
          <cell r="I466"/>
          <cell r="J466">
            <v>1.3940999999999999</v>
          </cell>
          <cell r="K466">
            <v>0</v>
          </cell>
          <cell r="L466">
            <v>4.1413500000000001</v>
          </cell>
          <cell r="M466"/>
          <cell r="N466">
            <v>4.1413500000000001</v>
          </cell>
          <cell r="O466">
            <v>4.1413499999999999E-2</v>
          </cell>
        </row>
        <row r="467">
          <cell r="A467" t="str">
            <v>2800611500200</v>
          </cell>
          <cell r="B467" t="str">
            <v>PRINCETON ELEM SCHOOL DIST 115</v>
          </cell>
          <cell r="C467">
            <v>3.1448700000000001</v>
          </cell>
          <cell r="D467">
            <v>277348510</v>
          </cell>
          <cell r="E467"/>
          <cell r="F467">
            <v>685696</v>
          </cell>
          <cell r="G467"/>
          <cell r="H467">
            <v>358513.69</v>
          </cell>
          <cell r="I467"/>
          <cell r="J467">
            <v>0.11796</v>
          </cell>
          <cell r="K467">
            <v>0</v>
          </cell>
          <cell r="L467">
            <v>3.02691</v>
          </cell>
          <cell r="M467"/>
          <cell r="N467">
            <v>3.02691</v>
          </cell>
          <cell r="O467">
            <v>3.02691E-2</v>
          </cell>
        </row>
        <row r="468">
          <cell r="A468" t="str">
            <v>2800630302600</v>
          </cell>
          <cell r="B468" t="str">
            <v>LA MOILLE C U SCHOOL DIST 303</v>
          </cell>
          <cell r="C468">
            <v>5.1637199999999996</v>
          </cell>
          <cell r="D468">
            <v>54967589</v>
          </cell>
          <cell r="E468"/>
          <cell r="F468">
            <v>154046</v>
          </cell>
          <cell r="G468"/>
          <cell r="H468">
            <v>147692.39000000001</v>
          </cell>
          <cell r="I468"/>
          <cell r="J468">
            <v>1.155E-2</v>
          </cell>
          <cell r="K468">
            <v>0</v>
          </cell>
          <cell r="L468">
            <v>5.1521699999999999</v>
          </cell>
          <cell r="M468"/>
          <cell r="N468">
            <v>5.1521699999999999</v>
          </cell>
          <cell r="O468">
            <v>5.1521699999999997E-2</v>
          </cell>
        </row>
        <row r="469">
          <cell r="A469" t="str">
            <v>2800634002600</v>
          </cell>
          <cell r="B469" t="str">
            <v>BUREAU VALLEY CUSD 340</v>
          </cell>
          <cell r="C469">
            <v>4.62941</v>
          </cell>
          <cell r="D469">
            <v>222095751</v>
          </cell>
          <cell r="E469"/>
          <cell r="F469">
            <v>1019452</v>
          </cell>
          <cell r="G469"/>
          <cell r="H469">
            <v>729274.86</v>
          </cell>
          <cell r="I469"/>
          <cell r="J469">
            <v>0.13064999999999999</v>
          </cell>
          <cell r="K469">
            <v>0</v>
          </cell>
          <cell r="L469">
            <v>4.4987599999999999</v>
          </cell>
          <cell r="M469"/>
          <cell r="N469">
            <v>4.4987599999999999</v>
          </cell>
          <cell r="O469">
            <v>4.4987600000000003E-2</v>
          </cell>
        </row>
        <row r="470">
          <cell r="A470" t="str">
            <v>2800650001500</v>
          </cell>
          <cell r="B470" t="str">
            <v>PRINCETON HIGH SCH DIST 500</v>
          </cell>
          <cell r="C470">
            <v>1.7512099999999999</v>
          </cell>
          <cell r="D470">
            <v>298173147</v>
          </cell>
          <cell r="E470"/>
          <cell r="F470">
            <v>243650</v>
          </cell>
          <cell r="G470"/>
          <cell r="H470">
            <v>110691.92</v>
          </cell>
          <cell r="I470"/>
          <cell r="J470">
            <v>4.4589999999999998E-2</v>
          </cell>
          <cell r="K470">
            <v>0</v>
          </cell>
          <cell r="L470">
            <v>1.70662</v>
          </cell>
          <cell r="M470"/>
          <cell r="N470">
            <v>1.70662</v>
          </cell>
          <cell r="O470">
            <v>1.70662E-2</v>
          </cell>
        </row>
        <row r="471">
          <cell r="A471" t="str">
            <v>2800650201700</v>
          </cell>
          <cell r="B471" t="str">
            <v>HALL HIGH SCH DIST 502</v>
          </cell>
          <cell r="C471">
            <v>2.5531099999999998</v>
          </cell>
          <cell r="D471">
            <v>141333189</v>
          </cell>
          <cell r="E471"/>
          <cell r="F471">
            <v>190617</v>
          </cell>
          <cell r="G471"/>
          <cell r="H471">
            <v>32311.120000000003</v>
          </cell>
          <cell r="I471"/>
          <cell r="J471">
            <v>0.112</v>
          </cell>
          <cell r="K471">
            <v>0</v>
          </cell>
          <cell r="L471">
            <v>2.4411099999999997</v>
          </cell>
          <cell r="M471"/>
          <cell r="N471">
            <v>2.4411099999999997</v>
          </cell>
          <cell r="O471">
            <v>2.4411100000000002E-2</v>
          </cell>
        </row>
        <row r="472">
          <cell r="A472" t="str">
            <v>2800650501600</v>
          </cell>
          <cell r="B472" t="str">
            <v>OHIO COMMUNITY H S DIST 505</v>
          </cell>
          <cell r="C472">
            <v>2.7016999999999998</v>
          </cell>
          <cell r="D472">
            <v>53941773</v>
          </cell>
          <cell r="E472"/>
          <cell r="F472">
            <v>50827</v>
          </cell>
          <cell r="G472"/>
          <cell r="H472">
            <v>27851.920000000002</v>
          </cell>
          <cell r="I472"/>
          <cell r="J472">
            <v>4.2590000000000003E-2</v>
          </cell>
          <cell r="K472">
            <v>0</v>
          </cell>
          <cell r="L472">
            <v>2.6591099999999996</v>
          </cell>
          <cell r="M472"/>
          <cell r="N472">
            <v>2.6591099999999996</v>
          </cell>
          <cell r="O472">
            <v>2.6591099999999999E-2</v>
          </cell>
        </row>
        <row r="473">
          <cell r="A473" t="str">
            <v>2803719000200</v>
          </cell>
          <cell r="B473" t="str">
            <v>COLONA SCHOOL DISTRICT 190</v>
          </cell>
          <cell r="C473">
            <v>3.4153000000000002</v>
          </cell>
          <cell r="D473">
            <v>43654899</v>
          </cell>
          <cell r="E473"/>
          <cell r="F473">
            <v>53548</v>
          </cell>
          <cell r="G473"/>
          <cell r="H473">
            <v>26108.79</v>
          </cell>
          <cell r="I473"/>
          <cell r="J473">
            <v>6.2850000000000003E-2</v>
          </cell>
          <cell r="K473">
            <v>0</v>
          </cell>
          <cell r="L473">
            <v>3.3524500000000002</v>
          </cell>
          <cell r="M473"/>
          <cell r="N473">
            <v>3.3524500000000002</v>
          </cell>
          <cell r="O473">
            <v>3.3524499999999999E-2</v>
          </cell>
        </row>
        <row r="474">
          <cell r="A474" t="str">
            <v>2803722302600</v>
          </cell>
          <cell r="B474" t="str">
            <v>ORION COMM UNIT SCHOOL DIST 223</v>
          </cell>
          <cell r="C474">
            <v>4.1998000000000006</v>
          </cell>
          <cell r="D474">
            <v>166984347</v>
          </cell>
          <cell r="E474"/>
          <cell r="F474">
            <v>877060</v>
          </cell>
          <cell r="G474"/>
          <cell r="H474">
            <v>369100.2</v>
          </cell>
          <cell r="I474"/>
          <cell r="J474">
            <v>0.30419000000000002</v>
          </cell>
          <cell r="K474">
            <v>0</v>
          </cell>
          <cell r="L474">
            <v>3.8956100000000005</v>
          </cell>
          <cell r="M474"/>
          <cell r="N474">
            <v>3.8956100000000005</v>
          </cell>
          <cell r="O474">
            <v>3.89561E-2</v>
          </cell>
        </row>
        <row r="475">
          <cell r="A475" t="str">
            <v>2803722402600</v>
          </cell>
          <cell r="B475" t="str">
            <v>GALVA COMM UNIT SCH DIST 224</v>
          </cell>
          <cell r="C475">
            <v>4.4043000000000001</v>
          </cell>
          <cell r="D475">
            <v>88996199</v>
          </cell>
          <cell r="E475"/>
          <cell r="F475">
            <v>354868</v>
          </cell>
          <cell r="G475"/>
          <cell r="H475">
            <v>279299.20000000001</v>
          </cell>
          <cell r="I475"/>
          <cell r="J475">
            <v>8.4909999999999999E-2</v>
          </cell>
          <cell r="K475">
            <v>0</v>
          </cell>
          <cell r="L475">
            <v>4.3193900000000003</v>
          </cell>
          <cell r="M475"/>
          <cell r="N475">
            <v>4.3193900000000003</v>
          </cell>
          <cell r="O475">
            <v>4.31939E-2</v>
          </cell>
        </row>
        <row r="476">
          <cell r="A476" t="str">
            <v>2803722502600</v>
          </cell>
          <cell r="B476" t="str">
            <v>ALWOOD COMM UNIT SCH DIST 225</v>
          </cell>
          <cell r="C476">
            <v>4.8197000000000001</v>
          </cell>
          <cell r="D476">
            <v>95750780</v>
          </cell>
          <cell r="E476"/>
          <cell r="F476">
            <v>332639</v>
          </cell>
          <cell r="G476"/>
          <cell r="H476">
            <v>147276.76999999999</v>
          </cell>
          <cell r="I476"/>
          <cell r="J476">
            <v>0.19358</v>
          </cell>
          <cell r="K476">
            <v>0</v>
          </cell>
          <cell r="L476">
            <v>4.6261200000000002</v>
          </cell>
          <cell r="M476"/>
          <cell r="N476">
            <v>4.6261200000000002</v>
          </cell>
          <cell r="O476">
            <v>4.6261200000000002E-2</v>
          </cell>
        </row>
        <row r="477">
          <cell r="A477" t="str">
            <v>2803722602600</v>
          </cell>
          <cell r="B477" t="str">
            <v>ANNAWAN COMM UNIT SCH DIST 226</v>
          </cell>
          <cell r="C477">
            <v>4.4782000000000002</v>
          </cell>
          <cell r="D477">
            <v>64634869</v>
          </cell>
          <cell r="E477"/>
          <cell r="F477">
            <v>281604</v>
          </cell>
          <cell r="G477"/>
          <cell r="H477">
            <v>77998.539999999994</v>
          </cell>
          <cell r="I477"/>
          <cell r="J477">
            <v>0.315</v>
          </cell>
          <cell r="K477">
            <v>0</v>
          </cell>
          <cell r="L477">
            <v>4.1631999999999998</v>
          </cell>
          <cell r="M477"/>
          <cell r="N477">
            <v>4.1631999999999998</v>
          </cell>
          <cell r="O477">
            <v>4.1632000000000002E-2</v>
          </cell>
        </row>
        <row r="478">
          <cell r="A478" t="str">
            <v>2803722702600</v>
          </cell>
          <cell r="B478" t="str">
            <v>CAMBRIDGE C U SCH DIST 227</v>
          </cell>
          <cell r="C478">
            <v>4.8060999999999998</v>
          </cell>
          <cell r="D478">
            <v>66078336</v>
          </cell>
          <cell r="E478"/>
          <cell r="F478">
            <v>286363</v>
          </cell>
          <cell r="G478"/>
          <cell r="H478">
            <v>148003.33000000002</v>
          </cell>
          <cell r="I478"/>
          <cell r="J478">
            <v>0.20938000000000001</v>
          </cell>
          <cell r="K478">
            <v>0</v>
          </cell>
          <cell r="L478">
            <v>4.5967199999999995</v>
          </cell>
          <cell r="M478"/>
          <cell r="N478">
            <v>4.5967199999999995</v>
          </cell>
          <cell r="O478">
            <v>4.59672E-2</v>
          </cell>
        </row>
        <row r="479">
          <cell r="A479" t="str">
            <v>2803722802600</v>
          </cell>
          <cell r="B479" t="str">
            <v>GENESEO COMM UNIT SCH DIST 228</v>
          </cell>
          <cell r="C479">
            <v>3.6544999999999996</v>
          </cell>
          <cell r="D479">
            <v>411372658</v>
          </cell>
          <cell r="E479"/>
          <cell r="F479">
            <v>2079331</v>
          </cell>
          <cell r="G479"/>
          <cell r="H479">
            <v>1284294.8700000001</v>
          </cell>
          <cell r="I479"/>
          <cell r="J479">
            <v>0.19325999999999999</v>
          </cell>
          <cell r="K479">
            <v>0</v>
          </cell>
          <cell r="L479">
            <v>3.4612399999999997</v>
          </cell>
          <cell r="M479"/>
          <cell r="N479">
            <v>3.4612399999999997</v>
          </cell>
          <cell r="O479">
            <v>3.4612400000000001E-2</v>
          </cell>
        </row>
        <row r="480">
          <cell r="A480" t="str">
            <v>2803722902600</v>
          </cell>
          <cell r="B480" t="str">
            <v>KEWANEE COMM UNIT SCH DIST 229</v>
          </cell>
          <cell r="C480">
            <v>4.3159999999999998</v>
          </cell>
          <cell r="D480">
            <v>86916092</v>
          </cell>
          <cell r="E480"/>
          <cell r="F480">
            <v>1267720</v>
          </cell>
          <cell r="G480"/>
          <cell r="H480">
            <v>986746.58000000007</v>
          </cell>
          <cell r="I480"/>
          <cell r="J480">
            <v>0.32325999999999999</v>
          </cell>
          <cell r="K480">
            <v>0</v>
          </cell>
          <cell r="L480">
            <v>3.99274</v>
          </cell>
          <cell r="M480"/>
          <cell r="N480">
            <v>3.99274</v>
          </cell>
          <cell r="O480">
            <v>3.9927400000000002E-2</v>
          </cell>
        </row>
        <row r="481">
          <cell r="A481" t="str">
            <v>2803723002600</v>
          </cell>
          <cell r="B481" t="str">
            <v>WETHERSFIELD C U SCH DIST 230</v>
          </cell>
          <cell r="C481">
            <v>4.0295999999999994</v>
          </cell>
          <cell r="D481">
            <v>63111877</v>
          </cell>
          <cell r="E481"/>
          <cell r="F481">
            <v>305030</v>
          </cell>
          <cell r="G481"/>
          <cell r="H481">
            <v>174205.62</v>
          </cell>
          <cell r="I481"/>
          <cell r="J481">
            <v>0.20727999999999999</v>
          </cell>
          <cell r="K481">
            <v>0</v>
          </cell>
          <cell r="L481">
            <v>3.8223199999999995</v>
          </cell>
          <cell r="M481"/>
          <cell r="N481">
            <v>3.8223199999999995</v>
          </cell>
          <cell r="O481">
            <v>3.8223199999999999E-2</v>
          </cell>
        </row>
        <row r="482">
          <cell r="A482" t="str">
            <v>2808800102600</v>
          </cell>
          <cell r="B482" t="str">
            <v>BRADFORD COMM UNIT SCH DIST 1</v>
          </cell>
          <cell r="C482">
            <v>4.3899999999999997</v>
          </cell>
          <cell r="D482">
            <v>76213787</v>
          </cell>
          <cell r="E482"/>
          <cell r="F482">
            <v>260927</v>
          </cell>
          <cell r="G482"/>
          <cell r="H482">
            <v>132990.58000000002</v>
          </cell>
          <cell r="I482"/>
          <cell r="J482">
            <v>0.16786000000000001</v>
          </cell>
          <cell r="K482">
            <v>0</v>
          </cell>
          <cell r="L482">
            <v>4.2221399999999996</v>
          </cell>
          <cell r="M482"/>
          <cell r="N482">
            <v>4.2221399999999996</v>
          </cell>
          <cell r="O482">
            <v>4.2221399999999999E-2</v>
          </cell>
        </row>
        <row r="483">
          <cell r="A483" t="str">
            <v>2808810002600</v>
          </cell>
          <cell r="B483" t="str">
            <v>STARK COUNTY C U SCH DIST 100</v>
          </cell>
          <cell r="C483">
            <v>4.7078999999999995</v>
          </cell>
          <cell r="D483">
            <v>129918244</v>
          </cell>
          <cell r="E483"/>
          <cell r="F483">
            <v>486266</v>
          </cell>
          <cell r="G483"/>
          <cell r="H483">
            <v>209285.51</v>
          </cell>
          <cell r="I483"/>
          <cell r="J483">
            <v>0.21318999999999999</v>
          </cell>
          <cell r="K483">
            <v>0</v>
          </cell>
          <cell r="L483">
            <v>4.4947099999999995</v>
          </cell>
          <cell r="M483"/>
          <cell r="N483">
            <v>4.4947099999999995</v>
          </cell>
          <cell r="O483">
            <v>4.4947099999999997E-2</v>
          </cell>
        </row>
        <row r="484">
          <cell r="A484" t="str">
            <v>3000200102200</v>
          </cell>
          <cell r="B484" t="str">
            <v>CAIRO UNIT SCHOOL DISTRICT 1</v>
          </cell>
          <cell r="C484">
            <v>4.2873099999999997</v>
          </cell>
          <cell r="D484">
            <v>18054989</v>
          </cell>
          <cell r="E484"/>
          <cell r="F484">
            <v>418871</v>
          </cell>
          <cell r="G484"/>
          <cell r="H484">
            <v>206167.37</v>
          </cell>
          <cell r="I484"/>
          <cell r="J484">
            <v>1.17808</v>
          </cell>
          <cell r="K484">
            <v>0</v>
          </cell>
          <cell r="L484">
            <v>3.1092299999999997</v>
          </cell>
          <cell r="M484"/>
          <cell r="N484">
            <v>3.1092299999999997</v>
          </cell>
          <cell r="O484">
            <v>3.10923E-2</v>
          </cell>
        </row>
        <row r="485">
          <cell r="A485" t="str">
            <v>3000200502600</v>
          </cell>
          <cell r="B485" t="str">
            <v>EGYPTIAN COMM UNIT SCH DIST 5</v>
          </cell>
          <cell r="C485">
            <v>2.7895400000000001</v>
          </cell>
          <cell r="D485">
            <v>23383839</v>
          </cell>
          <cell r="E485"/>
          <cell r="F485">
            <v>322241</v>
          </cell>
          <cell r="G485"/>
          <cell r="H485">
            <v>205735.71000000002</v>
          </cell>
          <cell r="I485"/>
          <cell r="J485">
            <v>0.49822</v>
          </cell>
          <cell r="K485">
            <v>0</v>
          </cell>
          <cell r="L485">
            <v>2.2913200000000002</v>
          </cell>
          <cell r="M485"/>
          <cell r="N485">
            <v>2.2913200000000002</v>
          </cell>
          <cell r="O485">
            <v>2.2913200000000002E-2</v>
          </cell>
        </row>
        <row r="486">
          <cell r="A486" t="str">
            <v>3003908600300</v>
          </cell>
          <cell r="B486" t="str">
            <v>DESOTO CONS SCHOOL DISTRICT 86</v>
          </cell>
          <cell r="C486">
            <v>4.0759299999999996</v>
          </cell>
          <cell r="D486">
            <v>21639034</v>
          </cell>
          <cell r="E486"/>
          <cell r="F486">
            <v>75608</v>
          </cell>
          <cell r="G486"/>
          <cell r="H486">
            <v>47848.1</v>
          </cell>
          <cell r="I486"/>
          <cell r="J486">
            <v>0.12828000000000001</v>
          </cell>
          <cell r="K486">
            <v>0</v>
          </cell>
          <cell r="L486">
            <v>3.9476499999999994</v>
          </cell>
          <cell r="M486"/>
          <cell r="N486">
            <v>3.9476499999999994</v>
          </cell>
          <cell r="O486">
            <v>3.9476499999999998E-2</v>
          </cell>
        </row>
        <row r="487">
          <cell r="A487" t="str">
            <v>3003909500200</v>
          </cell>
          <cell r="B487" t="str">
            <v>CARBONDALE ELEM SCH DIST 95</v>
          </cell>
          <cell r="C487">
            <v>4.7062100000000004</v>
          </cell>
          <cell r="D487">
            <v>303836229</v>
          </cell>
          <cell r="E487"/>
          <cell r="F487">
            <v>2297254</v>
          </cell>
          <cell r="G487"/>
          <cell r="H487">
            <v>1139355.27</v>
          </cell>
          <cell r="I487"/>
          <cell r="J487">
            <v>0.38108999999999998</v>
          </cell>
          <cell r="K487">
            <v>0</v>
          </cell>
          <cell r="L487">
            <v>4.3251200000000001</v>
          </cell>
          <cell r="M487"/>
          <cell r="N487">
            <v>4.3251200000000001</v>
          </cell>
          <cell r="O487">
            <v>4.3251199999999997E-2</v>
          </cell>
        </row>
        <row r="488">
          <cell r="A488" t="str">
            <v>3003913000400</v>
          </cell>
          <cell r="B488" t="str">
            <v>GIANT CITY C C SCHOOL DIST 130</v>
          </cell>
          <cell r="C488">
            <v>2.89459</v>
          </cell>
          <cell r="D488">
            <v>42870038</v>
          </cell>
          <cell r="E488"/>
          <cell r="F488">
            <v>179809</v>
          </cell>
          <cell r="G488"/>
          <cell r="H488">
            <v>73999.41</v>
          </cell>
          <cell r="I488"/>
          <cell r="J488">
            <v>0.24681</v>
          </cell>
          <cell r="K488">
            <v>0</v>
          </cell>
          <cell r="L488">
            <v>2.64778</v>
          </cell>
          <cell r="M488"/>
          <cell r="N488">
            <v>2.64778</v>
          </cell>
          <cell r="O488">
            <v>2.6477799999999999E-2</v>
          </cell>
        </row>
        <row r="489">
          <cell r="A489" t="str">
            <v>3003914000400</v>
          </cell>
          <cell r="B489" t="str">
            <v>UNITY POINT C C SCHOOL DIST 140</v>
          </cell>
          <cell r="C489">
            <v>2.7045300000000001</v>
          </cell>
          <cell r="D489">
            <v>76821450</v>
          </cell>
          <cell r="E489"/>
          <cell r="F489">
            <v>345398</v>
          </cell>
          <cell r="G489"/>
          <cell r="H489">
            <v>216009.01</v>
          </cell>
          <cell r="I489"/>
          <cell r="J489">
            <v>0.16841999999999999</v>
          </cell>
          <cell r="K489">
            <v>0</v>
          </cell>
          <cell r="L489">
            <v>2.5361100000000003</v>
          </cell>
          <cell r="M489"/>
          <cell r="N489">
            <v>2.5361100000000003</v>
          </cell>
          <cell r="O489">
            <v>2.5361100000000001E-2</v>
          </cell>
        </row>
        <row r="490">
          <cell r="A490" t="str">
            <v>3003916501600</v>
          </cell>
          <cell r="B490" t="str">
            <v>CARBONDALE COMM H S DISTRICT 165</v>
          </cell>
          <cell r="C490">
            <v>2.7052</v>
          </cell>
          <cell r="D490">
            <v>440355534</v>
          </cell>
          <cell r="E490"/>
          <cell r="F490">
            <v>1059166</v>
          </cell>
          <cell r="G490"/>
          <cell r="H490">
            <v>412983.75</v>
          </cell>
          <cell r="I490"/>
          <cell r="J490">
            <v>0.14674000000000001</v>
          </cell>
          <cell r="K490">
            <v>0</v>
          </cell>
          <cell r="L490">
            <v>2.5584600000000002</v>
          </cell>
          <cell r="M490"/>
          <cell r="N490">
            <v>2.5584600000000002</v>
          </cell>
          <cell r="O490">
            <v>2.5584599999999999E-2</v>
          </cell>
        </row>
        <row r="491">
          <cell r="A491" t="str">
            <v>3003917602600</v>
          </cell>
          <cell r="B491" t="str">
            <v>TRICO COMM UNIT SCH DISTRICT 176</v>
          </cell>
          <cell r="C491">
            <v>3.6357900000000005</v>
          </cell>
          <cell r="D491">
            <v>87482050</v>
          </cell>
          <cell r="E491"/>
          <cell r="F491">
            <v>1099792</v>
          </cell>
          <cell r="G491"/>
          <cell r="H491">
            <v>585020.98</v>
          </cell>
          <cell r="I491"/>
          <cell r="J491">
            <v>0.58843000000000001</v>
          </cell>
          <cell r="K491">
            <v>0</v>
          </cell>
          <cell r="L491">
            <v>3.0473600000000003</v>
          </cell>
          <cell r="M491"/>
          <cell r="N491">
            <v>3.0473600000000003</v>
          </cell>
          <cell r="O491">
            <v>3.04736E-2</v>
          </cell>
        </row>
        <row r="492">
          <cell r="A492" t="str">
            <v>3003918602600</v>
          </cell>
          <cell r="B492" t="str">
            <v>MURPHYSBORO C U SCH DIST 186</v>
          </cell>
          <cell r="C492">
            <v>4.8484600000000002</v>
          </cell>
          <cell r="D492">
            <v>165965918</v>
          </cell>
          <cell r="E492"/>
          <cell r="F492">
            <v>1707815</v>
          </cell>
          <cell r="G492"/>
          <cell r="H492">
            <v>1222497.1600000001</v>
          </cell>
          <cell r="I492"/>
          <cell r="J492">
            <v>0.29242000000000001</v>
          </cell>
          <cell r="K492">
            <v>0</v>
          </cell>
          <cell r="L492">
            <v>4.5560400000000003</v>
          </cell>
          <cell r="M492"/>
          <cell r="N492">
            <v>4.5560400000000003</v>
          </cell>
          <cell r="O492">
            <v>4.5560400000000001E-2</v>
          </cell>
        </row>
        <row r="493">
          <cell r="A493" t="str">
            <v>3003919602600</v>
          </cell>
          <cell r="B493" t="str">
            <v>ELVERADO C U SCHOOL DIST 196</v>
          </cell>
          <cell r="C493">
            <v>2.9779</v>
          </cell>
          <cell r="D493">
            <v>33369607</v>
          </cell>
          <cell r="E493"/>
          <cell r="F493">
            <v>320760</v>
          </cell>
          <cell r="G493"/>
          <cell r="H493">
            <v>179126.97999999998</v>
          </cell>
          <cell r="I493"/>
          <cell r="J493">
            <v>0.42442999999999997</v>
          </cell>
          <cell r="K493">
            <v>0</v>
          </cell>
          <cell r="L493">
            <v>2.5534699999999999</v>
          </cell>
          <cell r="M493"/>
          <cell r="N493">
            <v>2.5534699999999999</v>
          </cell>
          <cell r="O493">
            <v>2.55347E-2</v>
          </cell>
        </row>
        <row r="494">
          <cell r="A494" t="str">
            <v>3007300500200</v>
          </cell>
          <cell r="B494" t="str">
            <v>TAMAROA SCHOOL DIST 5</v>
          </cell>
          <cell r="C494">
            <v>3.2911999999999999</v>
          </cell>
          <cell r="D494">
            <v>10308307</v>
          </cell>
          <cell r="E494"/>
          <cell r="F494">
            <v>81524</v>
          </cell>
          <cell r="G494"/>
          <cell r="H494">
            <v>30643.54</v>
          </cell>
          <cell r="I494"/>
          <cell r="J494">
            <v>0.49358000000000002</v>
          </cell>
          <cell r="K494">
            <v>0</v>
          </cell>
          <cell r="L494">
            <v>2.7976199999999998</v>
          </cell>
          <cell r="M494"/>
          <cell r="N494">
            <v>2.7976199999999998</v>
          </cell>
          <cell r="O494">
            <v>2.79762E-2</v>
          </cell>
        </row>
        <row r="495">
          <cell r="A495" t="str">
            <v>3007305000200</v>
          </cell>
          <cell r="B495" t="str">
            <v>PINCKNEYVILLE SCH DIST 50</v>
          </cell>
          <cell r="C495">
            <v>1.6132</v>
          </cell>
          <cell r="D495">
            <v>100901813</v>
          </cell>
          <cell r="E495"/>
          <cell r="F495">
            <v>427614</v>
          </cell>
          <cell r="G495"/>
          <cell r="H495">
            <v>286736.45</v>
          </cell>
          <cell r="I495"/>
          <cell r="J495">
            <v>0.13961000000000001</v>
          </cell>
          <cell r="K495">
            <v>0</v>
          </cell>
          <cell r="L495">
            <v>1.47359</v>
          </cell>
          <cell r="M495"/>
          <cell r="N495">
            <v>1.47359</v>
          </cell>
          <cell r="O495">
            <v>1.47359E-2</v>
          </cell>
        </row>
        <row r="496">
          <cell r="A496" t="str">
            <v>3007310101600</v>
          </cell>
          <cell r="B496" t="str">
            <v>PINCKNEYVILLE COMM H S DIST 101</v>
          </cell>
          <cell r="C496">
            <v>1.7799</v>
          </cell>
          <cell r="D496">
            <v>151229780</v>
          </cell>
          <cell r="E496"/>
          <cell r="F496">
            <v>299124</v>
          </cell>
          <cell r="G496"/>
          <cell r="H496">
            <v>136321.29999999999</v>
          </cell>
          <cell r="I496"/>
          <cell r="J496">
            <v>0.10765</v>
          </cell>
          <cell r="K496">
            <v>0</v>
          </cell>
          <cell r="L496">
            <v>1.67225</v>
          </cell>
          <cell r="M496"/>
          <cell r="N496">
            <v>1.67225</v>
          </cell>
          <cell r="O496">
            <v>1.6722500000000001E-2</v>
          </cell>
        </row>
        <row r="497">
          <cell r="A497" t="str">
            <v>3007320400400</v>
          </cell>
          <cell r="B497" t="str">
            <v>COMMUNITY CONS SCH DIST 204</v>
          </cell>
          <cell r="C497">
            <v>2.7927999999999997</v>
          </cell>
          <cell r="D497">
            <v>40962794</v>
          </cell>
          <cell r="E497"/>
          <cell r="F497">
            <v>203476</v>
          </cell>
          <cell r="G497"/>
          <cell r="H497">
            <v>101345.07</v>
          </cell>
          <cell r="I497"/>
          <cell r="J497">
            <v>0.24932000000000001</v>
          </cell>
          <cell r="K497">
            <v>0</v>
          </cell>
          <cell r="L497">
            <v>2.5434799999999997</v>
          </cell>
          <cell r="M497"/>
          <cell r="N497">
            <v>2.5434799999999997</v>
          </cell>
          <cell r="O497">
            <v>2.54348E-2</v>
          </cell>
        </row>
        <row r="498">
          <cell r="A498" t="str">
            <v>3007330002600</v>
          </cell>
          <cell r="B498" t="str">
            <v>DU QUOIN C U SCHOOL DISTRICT 300</v>
          </cell>
          <cell r="C498">
            <v>3.476</v>
          </cell>
          <cell r="D498">
            <v>100399723</v>
          </cell>
          <cell r="E498"/>
          <cell r="F498">
            <v>652117</v>
          </cell>
          <cell r="G498"/>
          <cell r="H498">
            <v>388117.16000000003</v>
          </cell>
          <cell r="I498"/>
          <cell r="J498">
            <v>0.26294000000000001</v>
          </cell>
          <cell r="K498">
            <v>0</v>
          </cell>
          <cell r="L498">
            <v>3.21306</v>
          </cell>
          <cell r="M498"/>
          <cell r="N498">
            <v>3.21306</v>
          </cell>
          <cell r="O498">
            <v>3.2130600000000002E-2</v>
          </cell>
        </row>
        <row r="499">
          <cell r="A499" t="str">
            <v>3007710002600</v>
          </cell>
          <cell r="B499" t="str">
            <v>CENTURY COMM UNIT SCH DIST 100</v>
          </cell>
          <cell r="C499">
            <v>2.9025300000000001</v>
          </cell>
          <cell r="D499">
            <v>23488312</v>
          </cell>
          <cell r="E499"/>
          <cell r="F499">
            <v>389521</v>
          </cell>
          <cell r="G499"/>
          <cell r="H499">
            <v>307923.74</v>
          </cell>
          <cell r="I499"/>
          <cell r="J499">
            <v>0.34738999999999998</v>
          </cell>
          <cell r="K499">
            <v>0</v>
          </cell>
          <cell r="L499">
            <v>2.5551400000000002</v>
          </cell>
          <cell r="M499"/>
          <cell r="N499">
            <v>2.5551400000000002</v>
          </cell>
          <cell r="O499">
            <v>2.5551399999999998E-2</v>
          </cell>
        </row>
        <row r="500">
          <cell r="A500" t="str">
            <v>3007710102600</v>
          </cell>
          <cell r="B500" t="str">
            <v>MERIDIAN C U SCH DISTRICT 101</v>
          </cell>
          <cell r="C500">
            <v>3.8583600000000002</v>
          </cell>
          <cell r="D500">
            <v>28801018</v>
          </cell>
          <cell r="E500"/>
          <cell r="F500">
            <v>675850</v>
          </cell>
          <cell r="G500"/>
          <cell r="H500">
            <v>386762.93</v>
          </cell>
          <cell r="I500"/>
          <cell r="J500">
            <v>1.00373</v>
          </cell>
          <cell r="K500">
            <v>0</v>
          </cell>
          <cell r="L500">
            <v>2.8546300000000002</v>
          </cell>
          <cell r="M500"/>
          <cell r="N500">
            <v>2.8546300000000002</v>
          </cell>
          <cell r="O500">
            <v>2.85463E-2</v>
          </cell>
        </row>
        <row r="501">
          <cell r="A501" t="str">
            <v>3009101600400</v>
          </cell>
          <cell r="B501" t="str">
            <v>LICK CREEK C C SCH DISTRICT 16</v>
          </cell>
          <cell r="C501">
            <v>1.7360699999999998</v>
          </cell>
          <cell r="D501">
            <v>21213032</v>
          </cell>
          <cell r="E501"/>
          <cell r="F501">
            <v>72559</v>
          </cell>
          <cell r="G501"/>
          <cell r="H501">
            <v>36152.720000000001</v>
          </cell>
          <cell r="I501"/>
          <cell r="J501">
            <v>0.17161999999999999</v>
          </cell>
          <cell r="K501">
            <v>0</v>
          </cell>
          <cell r="L501">
            <v>1.5644499999999999</v>
          </cell>
          <cell r="M501"/>
          <cell r="N501">
            <v>1.5644499999999999</v>
          </cell>
          <cell r="O501">
            <v>1.5644499999999999E-2</v>
          </cell>
        </row>
        <row r="502">
          <cell r="A502" t="str">
            <v>3009101702200</v>
          </cell>
          <cell r="B502" t="str">
            <v>COBDEN SCH UNIT DIST 17</v>
          </cell>
          <cell r="C502">
            <v>2.8654899999999999</v>
          </cell>
          <cell r="D502">
            <v>40695590</v>
          </cell>
          <cell r="E502"/>
          <cell r="F502">
            <v>342685</v>
          </cell>
          <cell r="G502"/>
          <cell r="H502">
            <v>170347.91</v>
          </cell>
          <cell r="I502"/>
          <cell r="J502">
            <v>0.42347000000000001</v>
          </cell>
          <cell r="K502">
            <v>0</v>
          </cell>
          <cell r="L502">
            <v>2.4420199999999999</v>
          </cell>
          <cell r="M502"/>
          <cell r="N502">
            <v>2.4420199999999999</v>
          </cell>
          <cell r="O502">
            <v>2.44202E-2</v>
          </cell>
        </row>
        <row r="503">
          <cell r="A503" t="str">
            <v>3009103700400</v>
          </cell>
          <cell r="B503" t="str">
            <v>ANNA C C SCH DIST 37</v>
          </cell>
          <cell r="C503">
            <v>2.0379</v>
          </cell>
          <cell r="D503">
            <v>89505766</v>
          </cell>
          <cell r="E503"/>
          <cell r="F503">
            <v>145573</v>
          </cell>
          <cell r="G503"/>
          <cell r="H503">
            <v>89090.81</v>
          </cell>
          <cell r="I503"/>
          <cell r="J503">
            <v>6.3100000000000003E-2</v>
          </cell>
          <cell r="K503">
            <v>0</v>
          </cell>
          <cell r="L503">
            <v>1.9748000000000001</v>
          </cell>
          <cell r="M503"/>
          <cell r="N503">
            <v>1.9748000000000001</v>
          </cell>
          <cell r="O503">
            <v>1.9748000000000002E-2</v>
          </cell>
        </row>
        <row r="504">
          <cell r="A504" t="str">
            <v>3009104300400</v>
          </cell>
          <cell r="B504" t="str">
            <v>JONESBORO C C SCHOOL DIST 43</v>
          </cell>
          <cell r="C504">
            <v>2.7440699999999998</v>
          </cell>
          <cell r="D504">
            <v>30977855</v>
          </cell>
          <cell r="E504"/>
          <cell r="F504">
            <v>121770</v>
          </cell>
          <cell r="G504"/>
          <cell r="H504">
            <v>5208.8100000000004</v>
          </cell>
          <cell r="I504"/>
          <cell r="J504">
            <v>0.37626999999999999</v>
          </cell>
          <cell r="K504">
            <v>0</v>
          </cell>
          <cell r="L504">
            <v>2.3677999999999999</v>
          </cell>
          <cell r="M504"/>
          <cell r="N504">
            <v>2.3677999999999999</v>
          </cell>
          <cell r="O504">
            <v>2.3678000000000001E-2</v>
          </cell>
        </row>
        <row r="505">
          <cell r="A505" t="str">
            <v>3009106602200</v>
          </cell>
          <cell r="B505" t="str">
            <v>DONGOLA SCH UNIT DIST 66</v>
          </cell>
          <cell r="C505">
            <v>4.1422499999999998</v>
          </cell>
          <cell r="D505">
            <v>20541854</v>
          </cell>
          <cell r="E505"/>
          <cell r="F505">
            <v>119283</v>
          </cell>
          <cell r="G505"/>
          <cell r="H505">
            <v>78657.23</v>
          </cell>
          <cell r="I505"/>
          <cell r="J505">
            <v>0.19777</v>
          </cell>
          <cell r="K505">
            <v>0</v>
          </cell>
          <cell r="L505">
            <v>3.9444799999999995</v>
          </cell>
          <cell r="M505"/>
          <cell r="N505">
            <v>3.9444799999999995</v>
          </cell>
          <cell r="O505">
            <v>3.9444800000000002E-2</v>
          </cell>
        </row>
        <row r="506">
          <cell r="A506" t="str">
            <v>3009108101600</v>
          </cell>
          <cell r="B506" t="str">
            <v>ANNA JONESBORO COMM H S DIST 81</v>
          </cell>
          <cell r="C506">
            <v>1.82559</v>
          </cell>
          <cell r="D506">
            <v>141743282</v>
          </cell>
          <cell r="E506"/>
          <cell r="F506">
            <v>206027</v>
          </cell>
          <cell r="G506"/>
          <cell r="H506">
            <v>30568.74</v>
          </cell>
          <cell r="I506"/>
          <cell r="J506">
            <v>0.12378</v>
          </cell>
          <cell r="K506">
            <v>0</v>
          </cell>
          <cell r="L506">
            <v>1.70181</v>
          </cell>
          <cell r="M506"/>
          <cell r="N506">
            <v>1.70181</v>
          </cell>
          <cell r="O506">
            <v>1.7018100000000001E-2</v>
          </cell>
        </row>
        <row r="507">
          <cell r="A507" t="str">
            <v>3009108402600</v>
          </cell>
          <cell r="B507" t="str">
            <v>SHAWNEE C U SCH DIST 84</v>
          </cell>
          <cell r="C507">
            <v>4.0170900000000005</v>
          </cell>
          <cell r="D507">
            <v>63254259</v>
          </cell>
          <cell r="E507"/>
          <cell r="F507">
            <v>483916</v>
          </cell>
          <cell r="G507"/>
          <cell r="H507">
            <v>296681.28999999998</v>
          </cell>
          <cell r="I507"/>
          <cell r="J507">
            <v>0.29599999999999999</v>
          </cell>
          <cell r="K507">
            <v>0</v>
          </cell>
          <cell r="L507">
            <v>3.7210900000000007</v>
          </cell>
          <cell r="M507"/>
          <cell r="N507">
            <v>3.7210900000000007</v>
          </cell>
          <cell r="O507">
            <v>3.7210899999999998E-2</v>
          </cell>
        </row>
        <row r="508">
          <cell r="A508" t="str">
            <v>3104504602200</v>
          </cell>
          <cell r="B508" t="str">
            <v>SCHOOL DISTRICT 46</v>
          </cell>
          <cell r="C508">
            <v>5.0694600000000003</v>
          </cell>
          <cell r="D508">
            <v>5377586602</v>
          </cell>
          <cell r="E508"/>
          <cell r="F508">
            <v>24246611</v>
          </cell>
          <cell r="G508"/>
          <cell r="H508">
            <v>16154357.949999999</v>
          </cell>
          <cell r="I508"/>
          <cell r="J508">
            <v>0.15048</v>
          </cell>
          <cell r="K508">
            <v>0</v>
          </cell>
          <cell r="L508">
            <v>4.9189800000000004</v>
          </cell>
          <cell r="M508"/>
          <cell r="N508">
            <v>4.9189800000000004</v>
          </cell>
          <cell r="O508">
            <v>4.9189799999999999E-2</v>
          </cell>
        </row>
        <row r="509">
          <cell r="A509" t="str">
            <v>3104510102200</v>
          </cell>
          <cell r="B509" t="str">
            <v>BATAVIA UNIT SCHOOL DIST 101</v>
          </cell>
          <cell r="C509">
            <v>5.3649199999999997</v>
          </cell>
          <cell r="D509">
            <v>1380268535</v>
          </cell>
          <cell r="E509"/>
          <cell r="F509">
            <v>4610021</v>
          </cell>
          <cell r="G509"/>
          <cell r="H509">
            <v>1503130.73</v>
          </cell>
          <cell r="I509"/>
          <cell r="J509">
            <v>0.22509000000000001</v>
          </cell>
          <cell r="K509">
            <v>0</v>
          </cell>
          <cell r="L509">
            <v>5.1398299999999999</v>
          </cell>
          <cell r="M509"/>
          <cell r="N509">
            <v>5.1398299999999999</v>
          </cell>
          <cell r="O509">
            <v>5.1398300000000001E-2</v>
          </cell>
        </row>
        <row r="510">
          <cell r="A510" t="str">
            <v>3104512902200</v>
          </cell>
          <cell r="B510" t="str">
            <v>AURORA WEST UNIT SCHOOL DIST 129</v>
          </cell>
          <cell r="C510">
            <v>4.5804499999999999</v>
          </cell>
          <cell r="D510">
            <v>1913188325</v>
          </cell>
          <cell r="E510"/>
          <cell r="F510">
            <v>8692630</v>
          </cell>
          <cell r="G510"/>
          <cell r="H510">
            <v>4336618.7</v>
          </cell>
          <cell r="I510"/>
          <cell r="J510">
            <v>0.22767999999999999</v>
          </cell>
          <cell r="K510">
            <v>0</v>
          </cell>
          <cell r="L510">
            <v>4.3527699999999996</v>
          </cell>
          <cell r="M510"/>
          <cell r="N510">
            <v>4.3527699999999996</v>
          </cell>
          <cell r="O510">
            <v>4.3527700000000003E-2</v>
          </cell>
        </row>
        <row r="511">
          <cell r="A511" t="str">
            <v>3104513102200</v>
          </cell>
          <cell r="B511" t="str">
            <v>AURORA EAST UNIT SCHOOL DIST 131</v>
          </cell>
          <cell r="C511">
            <v>3.52128</v>
          </cell>
          <cell r="D511">
            <v>938817057</v>
          </cell>
          <cell r="E511"/>
          <cell r="F511">
            <v>12269516</v>
          </cell>
          <cell r="G511"/>
          <cell r="H511">
            <v>5057556.34</v>
          </cell>
          <cell r="I511"/>
          <cell r="J511">
            <v>0.76819000000000004</v>
          </cell>
          <cell r="K511">
            <v>0</v>
          </cell>
          <cell r="L511">
            <v>2.7530899999999998</v>
          </cell>
          <cell r="M511"/>
          <cell r="N511">
            <v>2.7530899999999998</v>
          </cell>
          <cell r="O511">
            <v>2.7530900000000001E-2</v>
          </cell>
        </row>
        <row r="512">
          <cell r="A512" t="str">
            <v>3104530002600</v>
          </cell>
          <cell r="B512" t="str">
            <v>COMM UNIT SCH DIST 300</v>
          </cell>
          <cell r="C512">
            <v>4.6632999999999996</v>
          </cell>
          <cell r="D512">
            <v>4239969740</v>
          </cell>
          <cell r="E512"/>
          <cell r="F512">
            <v>17500176</v>
          </cell>
          <cell r="G512"/>
          <cell r="H512">
            <v>9278953.0099999998</v>
          </cell>
          <cell r="I512"/>
          <cell r="J512">
            <v>0.19389000000000001</v>
          </cell>
          <cell r="K512">
            <v>0</v>
          </cell>
          <cell r="L512">
            <v>4.4694099999999999</v>
          </cell>
          <cell r="M512"/>
          <cell r="N512">
            <v>4.4694099999999999</v>
          </cell>
          <cell r="O512">
            <v>4.46941E-2</v>
          </cell>
        </row>
        <row r="513">
          <cell r="A513" t="str">
            <v>3104530102600</v>
          </cell>
          <cell r="B513" t="str">
            <v>CENTRAL COMM UNIT SCH DIST 301</v>
          </cell>
          <cell r="C513">
            <v>5.6427499999999995</v>
          </cell>
          <cell r="D513">
            <v>837465586</v>
          </cell>
          <cell r="E513"/>
          <cell r="F513">
            <v>4642056</v>
          </cell>
          <cell r="G513"/>
          <cell r="H513">
            <v>2972760</v>
          </cell>
          <cell r="I513"/>
          <cell r="J513">
            <v>0.19932</v>
          </cell>
          <cell r="K513">
            <v>0</v>
          </cell>
          <cell r="L513">
            <v>5.4434299999999993</v>
          </cell>
          <cell r="M513"/>
          <cell r="N513">
            <v>5.4434299999999993</v>
          </cell>
          <cell r="O513">
            <v>5.4434299999999998E-2</v>
          </cell>
        </row>
        <row r="514">
          <cell r="A514" t="str">
            <v>3104530202600</v>
          </cell>
          <cell r="B514" t="str">
            <v>KANELAND C U SCHOOL DIST 302</v>
          </cell>
          <cell r="C514">
            <v>5.3470399999999998</v>
          </cell>
          <cell r="D514">
            <v>946496581</v>
          </cell>
          <cell r="E514"/>
          <cell r="F514">
            <v>4719697</v>
          </cell>
          <cell r="G514"/>
          <cell r="H514">
            <v>3435885.33</v>
          </cell>
          <cell r="I514"/>
          <cell r="J514">
            <v>0.13563</v>
          </cell>
          <cell r="K514">
            <v>0</v>
          </cell>
          <cell r="L514">
            <v>5.2114099999999999</v>
          </cell>
          <cell r="M514"/>
          <cell r="N514">
            <v>5.2114099999999999</v>
          </cell>
          <cell r="O514">
            <v>5.2114099999999997E-2</v>
          </cell>
        </row>
        <row r="515">
          <cell r="A515" t="str">
            <v>3104530302600</v>
          </cell>
          <cell r="B515" t="str">
            <v>ST CHARLES C U SCHOOL DIST 303</v>
          </cell>
          <cell r="C515">
            <v>5.1772600000000004</v>
          </cell>
          <cell r="D515">
            <v>3239114315</v>
          </cell>
          <cell r="E515"/>
          <cell r="F515">
            <v>7780996</v>
          </cell>
          <cell r="G515"/>
          <cell r="H515">
            <v>4386537.28</v>
          </cell>
          <cell r="I515"/>
          <cell r="J515">
            <v>0.10478999999999999</v>
          </cell>
          <cell r="K515">
            <v>0</v>
          </cell>
          <cell r="L515">
            <v>5.07247</v>
          </cell>
          <cell r="M515"/>
          <cell r="N515">
            <v>5.07247</v>
          </cell>
          <cell r="O515">
            <v>5.0724699999999998E-2</v>
          </cell>
        </row>
        <row r="516">
          <cell r="A516" t="str">
            <v>3104530402600</v>
          </cell>
          <cell r="B516" t="str">
            <v>GENEVA COMM UNIT SCH DIST 304</v>
          </cell>
          <cell r="C516">
            <v>5.0262499999999992</v>
          </cell>
          <cell r="D516">
            <v>1561905228</v>
          </cell>
          <cell r="E516"/>
          <cell r="F516">
            <v>3080745</v>
          </cell>
          <cell r="G516"/>
          <cell r="H516">
            <v>2169344.0699999998</v>
          </cell>
          <cell r="I516"/>
          <cell r="J516">
            <v>5.8349999999999999E-2</v>
          </cell>
          <cell r="K516">
            <v>0</v>
          </cell>
          <cell r="L516">
            <v>4.9678999999999993</v>
          </cell>
          <cell r="M516"/>
          <cell r="N516">
            <v>4.9678999999999993</v>
          </cell>
          <cell r="O516">
            <v>4.9679000000000001E-2</v>
          </cell>
        </row>
        <row r="517">
          <cell r="A517" t="str">
            <v>3203800302600</v>
          </cell>
          <cell r="B517" t="str">
            <v>DONOVAN COMM UNIT SCHOOL DIST 3</v>
          </cell>
          <cell r="C517">
            <v>5.4615599999999995</v>
          </cell>
          <cell r="D517">
            <v>51951977</v>
          </cell>
          <cell r="E517"/>
          <cell r="F517">
            <v>262285</v>
          </cell>
          <cell r="G517"/>
          <cell r="H517">
            <v>228311.57</v>
          </cell>
          <cell r="I517"/>
          <cell r="J517">
            <v>6.5390000000000004E-2</v>
          </cell>
          <cell r="K517">
            <v>0</v>
          </cell>
          <cell r="L517">
            <v>5.3961699999999997</v>
          </cell>
          <cell r="M517"/>
          <cell r="N517">
            <v>5.3961699999999997</v>
          </cell>
          <cell r="O517">
            <v>5.3961700000000001E-2</v>
          </cell>
        </row>
        <row r="518">
          <cell r="A518" t="str">
            <v>3203800402600</v>
          </cell>
          <cell r="B518" t="str">
            <v>CENTRAL COMM UNIT SCHOOL DIST 4</v>
          </cell>
          <cell r="C518">
            <v>4.3643900000000002</v>
          </cell>
          <cell r="D518">
            <v>153983704</v>
          </cell>
          <cell r="E518"/>
          <cell r="F518">
            <v>842728</v>
          </cell>
          <cell r="G518"/>
          <cell r="H518">
            <v>490531.58999999997</v>
          </cell>
          <cell r="I518"/>
          <cell r="J518">
            <v>0.22872000000000001</v>
          </cell>
          <cell r="K518">
            <v>0</v>
          </cell>
          <cell r="L518">
            <v>4.1356700000000002</v>
          </cell>
          <cell r="M518"/>
          <cell r="N518">
            <v>4.1356700000000002</v>
          </cell>
          <cell r="O518">
            <v>4.1356700000000003E-2</v>
          </cell>
        </row>
        <row r="519">
          <cell r="A519" t="str">
            <v>3203800602600</v>
          </cell>
          <cell r="B519" t="str">
            <v>CISSNA PARK COMM UNIT SCH DIST 6</v>
          </cell>
          <cell r="C519">
            <v>5.0070100000000002</v>
          </cell>
          <cell r="D519">
            <v>44139643</v>
          </cell>
          <cell r="E519"/>
          <cell r="F519">
            <v>128303</v>
          </cell>
          <cell r="G519"/>
          <cell r="H519">
            <v>83559.810000000012</v>
          </cell>
          <cell r="I519"/>
          <cell r="J519">
            <v>0.10136000000000001</v>
          </cell>
          <cell r="K519">
            <v>0</v>
          </cell>
          <cell r="L519">
            <v>4.9056500000000005</v>
          </cell>
          <cell r="M519"/>
          <cell r="N519">
            <v>4.9056500000000005</v>
          </cell>
          <cell r="O519">
            <v>4.9056500000000003E-2</v>
          </cell>
        </row>
        <row r="520">
          <cell r="A520" t="str">
            <v>3203800902600</v>
          </cell>
          <cell r="B520" t="str">
            <v>IROQUOIS CO C U SCHOOL DIST 9</v>
          </cell>
          <cell r="C520">
            <v>4.7760199999999999</v>
          </cell>
          <cell r="D520">
            <v>88572618</v>
          </cell>
          <cell r="E520"/>
          <cell r="F520">
            <v>612075</v>
          </cell>
          <cell r="G520"/>
          <cell r="H520">
            <v>337900.25</v>
          </cell>
          <cell r="I520"/>
          <cell r="J520">
            <v>0.30953999999999998</v>
          </cell>
          <cell r="K520">
            <v>0</v>
          </cell>
          <cell r="L520">
            <v>4.4664799999999998</v>
          </cell>
          <cell r="M520"/>
          <cell r="N520">
            <v>4.4664799999999998</v>
          </cell>
          <cell r="O520">
            <v>4.4664799999999998E-2</v>
          </cell>
        </row>
        <row r="521">
          <cell r="A521" t="str">
            <v>3203801002600</v>
          </cell>
          <cell r="B521" t="str">
            <v>IROQUOIS WEST C U S DIST 10</v>
          </cell>
          <cell r="C521">
            <v>4.4011199999999997</v>
          </cell>
          <cell r="D521">
            <v>104905405</v>
          </cell>
          <cell r="E521"/>
          <cell r="F521">
            <v>789062</v>
          </cell>
          <cell r="G521"/>
          <cell r="H521">
            <v>511274.16</v>
          </cell>
          <cell r="I521"/>
          <cell r="J521">
            <v>0.26479000000000003</v>
          </cell>
          <cell r="K521">
            <v>0</v>
          </cell>
          <cell r="L521">
            <v>4.1363300000000001</v>
          </cell>
          <cell r="M521"/>
          <cell r="N521">
            <v>4.1363300000000001</v>
          </cell>
          <cell r="O521">
            <v>4.1363299999999999E-2</v>
          </cell>
        </row>
        <row r="522">
          <cell r="A522" t="str">
            <v>3203812402600</v>
          </cell>
          <cell r="B522" t="str">
            <v>MILFORD AREA DIST 124</v>
          </cell>
          <cell r="C522">
            <v>4.68363</v>
          </cell>
          <cell r="D522">
            <v>104905826</v>
          </cell>
          <cell r="E522"/>
          <cell r="F522">
            <v>571957</v>
          </cell>
          <cell r="G522"/>
          <cell r="H522">
            <v>321454.21999999997</v>
          </cell>
          <cell r="I522"/>
          <cell r="J522">
            <v>0.23877999999999999</v>
          </cell>
          <cell r="K522">
            <v>0</v>
          </cell>
          <cell r="L522">
            <v>4.4448499999999997</v>
          </cell>
          <cell r="M522"/>
          <cell r="N522">
            <v>4.4448499999999997</v>
          </cell>
          <cell r="O522">
            <v>4.4448500000000002E-2</v>
          </cell>
        </row>
        <row r="523">
          <cell r="A523" t="str">
            <v>3203824902600</v>
          </cell>
          <cell r="B523" t="str">
            <v>CRESCENT-IROQUOIS</v>
          </cell>
          <cell r="C523">
            <v>5.4973700000000001</v>
          </cell>
          <cell r="D523">
            <v>26910929</v>
          </cell>
          <cell r="E523"/>
          <cell r="F523">
            <v>125704</v>
          </cell>
          <cell r="G523"/>
          <cell r="H523">
            <v>61712.61</v>
          </cell>
          <cell r="I523"/>
          <cell r="J523">
            <v>0.23777999999999999</v>
          </cell>
          <cell r="K523">
            <v>0</v>
          </cell>
          <cell r="L523">
            <v>5.2595900000000002</v>
          </cell>
          <cell r="M523"/>
          <cell r="N523">
            <v>5.2595900000000002</v>
          </cell>
          <cell r="O523">
            <v>5.2595900000000001E-2</v>
          </cell>
        </row>
        <row r="524">
          <cell r="A524" t="str">
            <v>3204600102600</v>
          </cell>
          <cell r="B524" t="str">
            <v>MOMENCE COMM UNIT SCH DIST 1</v>
          </cell>
          <cell r="C524">
            <v>3.9476000000000004</v>
          </cell>
          <cell r="D524">
            <v>138797535</v>
          </cell>
          <cell r="E524"/>
          <cell r="F524">
            <v>1207973</v>
          </cell>
          <cell r="G524"/>
          <cell r="H524">
            <v>781217.09000000008</v>
          </cell>
          <cell r="I524"/>
          <cell r="J524">
            <v>0.30746000000000001</v>
          </cell>
          <cell r="K524">
            <v>0</v>
          </cell>
          <cell r="L524">
            <v>3.6401400000000006</v>
          </cell>
          <cell r="M524"/>
          <cell r="N524">
            <v>3.6401400000000006</v>
          </cell>
          <cell r="O524">
            <v>3.64014E-2</v>
          </cell>
        </row>
        <row r="525">
          <cell r="A525" t="str">
            <v>3204600202600</v>
          </cell>
          <cell r="B525" t="str">
            <v>HERSCHER COMM UNIT SCH DIST 2</v>
          </cell>
          <cell r="C525">
            <v>4.4089</v>
          </cell>
          <cell r="D525">
            <v>340546742</v>
          </cell>
          <cell r="E525"/>
          <cell r="F525">
            <v>1639582</v>
          </cell>
          <cell r="G525"/>
          <cell r="H525">
            <v>1604696.22</v>
          </cell>
          <cell r="I525"/>
          <cell r="J525">
            <v>1.0240000000000001E-2</v>
          </cell>
          <cell r="K525">
            <v>0</v>
          </cell>
          <cell r="L525">
            <v>4.3986600000000005</v>
          </cell>
          <cell r="M525"/>
          <cell r="N525">
            <v>4.3986600000000005</v>
          </cell>
          <cell r="O525">
            <v>4.3986600000000001E-2</v>
          </cell>
        </row>
        <row r="526">
          <cell r="A526" t="str">
            <v>3204600502600</v>
          </cell>
          <cell r="B526" t="str">
            <v>MANTENO COMM UNIT SCH DIST 5</v>
          </cell>
          <cell r="C526">
            <v>4.6347000000000005</v>
          </cell>
          <cell r="D526">
            <v>310082051</v>
          </cell>
          <cell r="E526"/>
          <cell r="F526">
            <v>1254991</v>
          </cell>
          <cell r="G526"/>
          <cell r="H526">
            <v>653773.07000000007</v>
          </cell>
          <cell r="I526"/>
          <cell r="J526">
            <v>0.19388</v>
          </cell>
          <cell r="K526">
            <v>0</v>
          </cell>
          <cell r="L526">
            <v>4.4408200000000004</v>
          </cell>
          <cell r="M526"/>
          <cell r="N526">
            <v>4.4408200000000004</v>
          </cell>
          <cell r="O526">
            <v>4.4408200000000002E-2</v>
          </cell>
        </row>
        <row r="527">
          <cell r="A527" t="str">
            <v>3204600602600</v>
          </cell>
          <cell r="B527" t="str">
            <v>GRANT PARK C U  SCHOOL DIST 6</v>
          </cell>
          <cell r="C527">
            <v>4.4833999999999996</v>
          </cell>
          <cell r="D527">
            <v>89870216</v>
          </cell>
          <cell r="E527"/>
          <cell r="F527">
            <v>307240</v>
          </cell>
          <cell r="G527"/>
          <cell r="H527">
            <v>165557.96999999997</v>
          </cell>
          <cell r="I527"/>
          <cell r="J527">
            <v>0.15765000000000001</v>
          </cell>
          <cell r="K527">
            <v>0</v>
          </cell>
          <cell r="L527">
            <v>4.3257499999999993</v>
          </cell>
          <cell r="M527"/>
          <cell r="N527">
            <v>4.3257499999999993</v>
          </cell>
          <cell r="O527">
            <v>4.3257499999999997E-2</v>
          </cell>
        </row>
        <row r="528">
          <cell r="A528" t="str">
            <v>3204605300200</v>
          </cell>
          <cell r="B528" t="str">
            <v>BOURBONNAIS SCHOOL DIST 53</v>
          </cell>
          <cell r="C528">
            <v>3.02</v>
          </cell>
          <cell r="D528">
            <v>491128145</v>
          </cell>
          <cell r="E528"/>
          <cell r="F528">
            <v>1551899</v>
          </cell>
          <cell r="G528"/>
          <cell r="H528">
            <v>1088926.6600000001</v>
          </cell>
          <cell r="I528"/>
          <cell r="J528">
            <v>9.4259999999999997E-2</v>
          </cell>
          <cell r="K528">
            <v>0</v>
          </cell>
          <cell r="L528">
            <v>2.9257400000000002</v>
          </cell>
          <cell r="M528"/>
          <cell r="N528">
            <v>2.9257400000000002</v>
          </cell>
          <cell r="O528">
            <v>2.9257399999999999E-2</v>
          </cell>
        </row>
        <row r="529">
          <cell r="A529" t="str">
            <v>3204606100200</v>
          </cell>
          <cell r="B529" t="str">
            <v>BRADLEY SCHOOL DIST 61</v>
          </cell>
          <cell r="C529">
            <v>4.0580999999999996</v>
          </cell>
          <cell r="D529">
            <v>253218654</v>
          </cell>
          <cell r="E529"/>
          <cell r="F529">
            <v>462706</v>
          </cell>
          <cell r="G529"/>
          <cell r="H529">
            <v>250261.44</v>
          </cell>
          <cell r="I529"/>
          <cell r="J529">
            <v>8.3890000000000006E-2</v>
          </cell>
          <cell r="K529">
            <v>0</v>
          </cell>
          <cell r="L529">
            <v>3.9742099999999998</v>
          </cell>
          <cell r="M529"/>
          <cell r="N529">
            <v>3.9742099999999998</v>
          </cell>
          <cell r="O529">
            <v>3.9742100000000002E-2</v>
          </cell>
        </row>
        <row r="530">
          <cell r="A530" t="str">
            <v>3204611102500</v>
          </cell>
          <cell r="B530" t="str">
            <v>KANKAKEE SCHOOL DIST 111</v>
          </cell>
          <cell r="C530">
            <v>4.8417999999999992</v>
          </cell>
          <cell r="D530">
            <v>361252287</v>
          </cell>
          <cell r="E530"/>
          <cell r="F530">
            <v>5066148</v>
          </cell>
          <cell r="G530"/>
          <cell r="H530">
            <v>2661452.14</v>
          </cell>
          <cell r="I530"/>
          <cell r="J530">
            <v>0.66564999999999996</v>
          </cell>
          <cell r="K530">
            <v>0</v>
          </cell>
          <cell r="L530">
            <v>4.1761499999999989</v>
          </cell>
          <cell r="M530"/>
          <cell r="N530">
            <v>4.1761499999999989</v>
          </cell>
          <cell r="O530">
            <v>4.17615E-2</v>
          </cell>
        </row>
        <row r="531">
          <cell r="A531" t="str">
            <v>3204625600400</v>
          </cell>
          <cell r="B531" t="str">
            <v>ST ANNE C C SCHOOL DIST 256</v>
          </cell>
          <cell r="C531">
            <v>2.8308</v>
          </cell>
          <cell r="D531">
            <v>60741831</v>
          </cell>
          <cell r="E531"/>
          <cell r="F531">
            <v>336187</v>
          </cell>
          <cell r="G531"/>
          <cell r="H531">
            <v>264262.77999999997</v>
          </cell>
          <cell r="I531"/>
          <cell r="J531">
            <v>0.11840000000000001</v>
          </cell>
          <cell r="K531">
            <v>0</v>
          </cell>
          <cell r="L531">
            <v>2.7124000000000001</v>
          </cell>
          <cell r="M531"/>
          <cell r="N531">
            <v>2.7124000000000001</v>
          </cell>
          <cell r="O531">
            <v>2.7123999999999999E-2</v>
          </cell>
        </row>
        <row r="532">
          <cell r="A532" t="str">
            <v>3204625800400</v>
          </cell>
          <cell r="B532" t="str">
            <v>ST GEORGE C C SCHOOL DIST 258</v>
          </cell>
          <cell r="C532">
            <v>2.7882000000000002</v>
          </cell>
          <cell r="D532">
            <v>93632693</v>
          </cell>
          <cell r="E532"/>
          <cell r="F532">
            <v>309508</v>
          </cell>
          <cell r="G532"/>
          <cell r="H532">
            <v>170151.95</v>
          </cell>
          <cell r="I532"/>
          <cell r="J532">
            <v>0.14882999999999999</v>
          </cell>
          <cell r="K532">
            <v>0</v>
          </cell>
          <cell r="L532">
            <v>2.6393700000000004</v>
          </cell>
          <cell r="M532"/>
          <cell r="N532">
            <v>2.6393700000000004</v>
          </cell>
          <cell r="O532">
            <v>2.6393699999999999E-2</v>
          </cell>
        </row>
        <row r="533">
          <cell r="A533" t="str">
            <v>3204625900400</v>
          </cell>
          <cell r="B533" t="str">
            <v>PEMBROKE C C SCHOOL DISTRICT 259</v>
          </cell>
          <cell r="C533">
            <v>2.4459</v>
          </cell>
          <cell r="D533">
            <v>17787327</v>
          </cell>
          <cell r="E533"/>
          <cell r="F533">
            <v>368855</v>
          </cell>
          <cell r="G533"/>
          <cell r="H533">
            <v>184813.06</v>
          </cell>
          <cell r="I533"/>
          <cell r="J533">
            <v>1.03468</v>
          </cell>
          <cell r="K533">
            <v>0</v>
          </cell>
          <cell r="L533">
            <v>1.4112199999999999</v>
          </cell>
          <cell r="M533"/>
          <cell r="N533">
            <v>1.4112199999999999</v>
          </cell>
          <cell r="O533">
            <v>1.41122E-2</v>
          </cell>
        </row>
        <row r="534">
          <cell r="A534" t="str">
            <v>3204630201600</v>
          </cell>
          <cell r="B534" t="str">
            <v>ST ANNE COMM H S DIST 302</v>
          </cell>
          <cell r="C534">
            <v>2.3609999999999998</v>
          </cell>
          <cell r="D534">
            <v>78529158</v>
          </cell>
          <cell r="E534"/>
          <cell r="F534">
            <v>392459</v>
          </cell>
          <cell r="G534"/>
          <cell r="H534">
            <v>260170</v>
          </cell>
          <cell r="I534"/>
          <cell r="J534">
            <v>0.16844999999999999</v>
          </cell>
          <cell r="K534">
            <v>0</v>
          </cell>
          <cell r="L534">
            <v>2.1925499999999998</v>
          </cell>
          <cell r="M534"/>
          <cell r="N534">
            <v>2.1925499999999998</v>
          </cell>
          <cell r="O534">
            <v>2.1925500000000001E-2</v>
          </cell>
        </row>
        <row r="535">
          <cell r="A535" t="str">
            <v>3204630701600</v>
          </cell>
          <cell r="B535" t="str">
            <v>BRADLEY BOURBONNAIS C HS D 307</v>
          </cell>
          <cell r="C535">
            <v>1.9704999999999999</v>
          </cell>
          <cell r="D535">
            <v>837963919</v>
          </cell>
          <cell r="E535"/>
          <cell r="F535">
            <v>1575899</v>
          </cell>
          <cell r="G535"/>
          <cell r="H535">
            <v>680953.97</v>
          </cell>
          <cell r="I535"/>
          <cell r="J535">
            <v>0.10679</v>
          </cell>
          <cell r="K535">
            <v>0</v>
          </cell>
          <cell r="L535">
            <v>1.86371</v>
          </cell>
          <cell r="M535"/>
          <cell r="N535">
            <v>1.86371</v>
          </cell>
          <cell r="O535">
            <v>1.86371E-2</v>
          </cell>
        </row>
        <row r="536">
          <cell r="A536" t="str">
            <v>3303623502600</v>
          </cell>
          <cell r="B536" t="str">
            <v>WEST CENTRAL</v>
          </cell>
          <cell r="C536">
            <v>3.94408</v>
          </cell>
          <cell r="D536">
            <v>170826585</v>
          </cell>
          <cell r="E536"/>
          <cell r="F536">
            <v>1287851</v>
          </cell>
          <cell r="G536"/>
          <cell r="H536">
            <v>410449.79000000004</v>
          </cell>
          <cell r="I536"/>
          <cell r="J536">
            <v>0.51361999999999997</v>
          </cell>
          <cell r="K536">
            <v>0</v>
          </cell>
          <cell r="L536">
            <v>3.4304600000000001</v>
          </cell>
          <cell r="M536"/>
          <cell r="N536">
            <v>3.4304600000000001</v>
          </cell>
          <cell r="O536">
            <v>3.4304599999999998E-2</v>
          </cell>
        </row>
        <row r="537">
          <cell r="A537" t="str">
            <v>3304820202600</v>
          </cell>
          <cell r="B537" t="str">
            <v>KNOXVILLE C U SCHOOL DIST 202</v>
          </cell>
          <cell r="C537">
            <v>4.0186899999999994</v>
          </cell>
          <cell r="D537">
            <v>125949846</v>
          </cell>
          <cell r="E537"/>
          <cell r="F537">
            <v>945410</v>
          </cell>
          <cell r="G537"/>
          <cell r="H537">
            <v>323307.52000000002</v>
          </cell>
          <cell r="I537"/>
          <cell r="J537">
            <v>0.49392000000000003</v>
          </cell>
          <cell r="K537">
            <v>0</v>
          </cell>
          <cell r="L537">
            <v>3.5247699999999993</v>
          </cell>
          <cell r="M537"/>
          <cell r="N537">
            <v>3.5247699999999993</v>
          </cell>
          <cell r="O537">
            <v>3.52477E-2</v>
          </cell>
        </row>
        <row r="538">
          <cell r="A538" t="str">
            <v>3304820502600</v>
          </cell>
          <cell r="B538" t="str">
            <v>GALESBURG C U SCHOOL DIST 205</v>
          </cell>
          <cell r="C538">
            <v>3.7186499999999998</v>
          </cell>
          <cell r="D538">
            <v>471861632</v>
          </cell>
          <cell r="E538"/>
          <cell r="F538">
            <v>2541887</v>
          </cell>
          <cell r="G538"/>
          <cell r="H538">
            <v>748284.76</v>
          </cell>
          <cell r="I538"/>
          <cell r="J538">
            <v>0.38011</v>
          </cell>
          <cell r="K538">
            <v>0</v>
          </cell>
          <cell r="L538">
            <v>3.3385399999999996</v>
          </cell>
          <cell r="M538"/>
          <cell r="N538">
            <v>3.3385399999999996</v>
          </cell>
          <cell r="O538">
            <v>3.3385400000000003E-2</v>
          </cell>
        </row>
        <row r="539">
          <cell r="A539" t="str">
            <v>3304820802600</v>
          </cell>
          <cell r="B539" t="str">
            <v>R O W V A COMM UNIT SCH DIST 208</v>
          </cell>
          <cell r="C539">
            <v>4.5148900000000003</v>
          </cell>
          <cell r="D539">
            <v>108270209</v>
          </cell>
          <cell r="E539"/>
          <cell r="F539">
            <v>499069</v>
          </cell>
          <cell r="G539"/>
          <cell r="H539">
            <v>200077.07</v>
          </cell>
          <cell r="I539"/>
          <cell r="J539">
            <v>0.27615000000000001</v>
          </cell>
          <cell r="K539">
            <v>0</v>
          </cell>
          <cell r="L539">
            <v>4.23874</v>
          </cell>
          <cell r="M539"/>
          <cell r="N539">
            <v>4.23874</v>
          </cell>
          <cell r="O539">
            <v>4.2387399999999999E-2</v>
          </cell>
        </row>
        <row r="540">
          <cell r="A540" t="str">
            <v>3304821002600</v>
          </cell>
          <cell r="B540" t="str">
            <v>WILLIAMSFIELD C U S DIST 210</v>
          </cell>
          <cell r="C540">
            <v>4.0345600000000008</v>
          </cell>
          <cell r="D540">
            <v>100637083</v>
          </cell>
          <cell r="E540"/>
          <cell r="F540">
            <v>392232</v>
          </cell>
          <cell r="G540"/>
          <cell r="H540">
            <v>202130.91</v>
          </cell>
          <cell r="I540"/>
          <cell r="J540">
            <v>0.18889</v>
          </cell>
          <cell r="K540">
            <v>0</v>
          </cell>
          <cell r="L540">
            <v>3.845670000000001</v>
          </cell>
          <cell r="M540"/>
          <cell r="N540">
            <v>3.845670000000001</v>
          </cell>
          <cell r="O540">
            <v>3.8456700000000003E-2</v>
          </cell>
        </row>
        <row r="541">
          <cell r="A541" t="str">
            <v>3304827602600</v>
          </cell>
          <cell r="B541" t="str">
            <v>ABINGDON - AVON CUSD 276</v>
          </cell>
          <cell r="C541">
            <v>4.7553099999999997</v>
          </cell>
          <cell r="D541">
            <v>113663394</v>
          </cell>
          <cell r="E541"/>
          <cell r="F541">
            <v>593509</v>
          </cell>
          <cell r="G541"/>
          <cell r="H541">
            <v>203577.27000000002</v>
          </cell>
          <cell r="I541"/>
          <cell r="J541">
            <v>0.34305000000000002</v>
          </cell>
          <cell r="K541">
            <v>0</v>
          </cell>
          <cell r="L541">
            <v>4.4122599999999998</v>
          </cell>
          <cell r="M541"/>
          <cell r="N541">
            <v>4.4122599999999998</v>
          </cell>
          <cell r="O541">
            <v>4.4122599999999998E-2</v>
          </cell>
        </row>
        <row r="542">
          <cell r="A542" t="str">
            <v>3306640402600</v>
          </cell>
          <cell r="B542" t="str">
            <v>MERCER COUNTY SD 404</v>
          </cell>
          <cell r="C542">
            <v>4.5200999999999993</v>
          </cell>
          <cell r="D542">
            <v>188376088</v>
          </cell>
          <cell r="E542"/>
          <cell r="F542">
            <v>1055734</v>
          </cell>
          <cell r="G542"/>
          <cell r="H542">
            <v>652428.4</v>
          </cell>
          <cell r="I542"/>
          <cell r="J542">
            <v>0.21409</v>
          </cell>
          <cell r="K542">
            <v>0</v>
          </cell>
          <cell r="L542">
            <v>4.3060099999999997</v>
          </cell>
          <cell r="M542"/>
          <cell r="N542">
            <v>4.3060099999999997</v>
          </cell>
          <cell r="O542">
            <v>4.3060099999999997E-2</v>
          </cell>
        </row>
        <row r="543">
          <cell r="A543" t="str">
            <v>3309423802600</v>
          </cell>
          <cell r="B543" t="str">
            <v>MONMOUTH-ROSEVILLE</v>
          </cell>
          <cell r="C543">
            <v>4.1098700000000008</v>
          </cell>
          <cell r="D543">
            <v>156507032</v>
          </cell>
          <cell r="E543"/>
          <cell r="F543">
            <v>718687</v>
          </cell>
          <cell r="G543"/>
          <cell r="H543">
            <v>520970.54</v>
          </cell>
          <cell r="I543"/>
          <cell r="J543">
            <v>0.12633</v>
          </cell>
          <cell r="K543">
            <v>0</v>
          </cell>
          <cell r="L543">
            <v>3.983540000000001</v>
          </cell>
          <cell r="M543"/>
          <cell r="N543">
            <v>3.983540000000001</v>
          </cell>
          <cell r="O543">
            <v>3.98354E-2</v>
          </cell>
        </row>
        <row r="544">
          <cell r="A544" t="str">
            <v>3309430402600</v>
          </cell>
          <cell r="B544" t="str">
            <v>UNITED CUSD 304</v>
          </cell>
          <cell r="C544">
            <v>3.8054300000000003</v>
          </cell>
          <cell r="D544">
            <v>217327886</v>
          </cell>
          <cell r="E544"/>
          <cell r="F544">
            <v>808440</v>
          </cell>
          <cell r="G544"/>
          <cell r="H544">
            <v>699002.13</v>
          </cell>
          <cell r="I544"/>
          <cell r="J544">
            <v>5.0349999999999999E-2</v>
          </cell>
          <cell r="K544">
            <v>0</v>
          </cell>
          <cell r="L544">
            <v>3.7550800000000004</v>
          </cell>
          <cell r="M544"/>
          <cell r="N544">
            <v>3.7550800000000004</v>
          </cell>
          <cell r="O544">
            <v>3.7550800000000002E-2</v>
          </cell>
        </row>
        <row r="545">
          <cell r="A545" t="str">
            <v>3404900100200</v>
          </cell>
          <cell r="B545" t="str">
            <v>WINTHROP HARBOR SCHOOL DIST 1</v>
          </cell>
          <cell r="C545">
            <v>4.18818</v>
          </cell>
          <cell r="D545">
            <v>134173014</v>
          </cell>
          <cell r="E545"/>
          <cell r="F545">
            <v>720522</v>
          </cell>
          <cell r="G545"/>
          <cell r="H545">
            <v>269505.5</v>
          </cell>
          <cell r="I545"/>
          <cell r="J545">
            <v>0.33613999999999999</v>
          </cell>
          <cell r="K545">
            <v>0</v>
          </cell>
          <cell r="L545">
            <v>3.8520400000000001</v>
          </cell>
          <cell r="M545"/>
          <cell r="N545">
            <v>3.8520400000000001</v>
          </cell>
          <cell r="O545">
            <v>3.8520400000000003E-2</v>
          </cell>
        </row>
        <row r="546">
          <cell r="A546" t="str">
            <v>3404900300400</v>
          </cell>
          <cell r="B546" t="str">
            <v>BEACH PARK C C SCHOOL DIST 3</v>
          </cell>
          <cell r="C546">
            <v>4.3445200000000002</v>
          </cell>
          <cell r="D546">
            <v>400700579</v>
          </cell>
          <cell r="E546"/>
          <cell r="F546">
            <v>2686620</v>
          </cell>
          <cell r="G546"/>
          <cell r="H546">
            <v>86791.87</v>
          </cell>
          <cell r="I546"/>
          <cell r="J546">
            <v>0.64881999999999995</v>
          </cell>
          <cell r="K546">
            <v>0</v>
          </cell>
          <cell r="L546">
            <v>3.6957000000000004</v>
          </cell>
          <cell r="M546"/>
          <cell r="N546">
            <v>3.6957000000000004</v>
          </cell>
          <cell r="O546">
            <v>3.6956999999999997E-2</v>
          </cell>
        </row>
        <row r="547">
          <cell r="A547" t="str">
            <v>3404900600200</v>
          </cell>
          <cell r="B547" t="str">
            <v>ZION ELEMENTARY SCHOOL DISTRICT 6</v>
          </cell>
          <cell r="C547">
            <v>6.8413199999999996</v>
          </cell>
          <cell r="D547">
            <v>230024015</v>
          </cell>
          <cell r="E547"/>
          <cell r="F547">
            <v>4095725</v>
          </cell>
          <cell r="G547"/>
          <cell r="H547">
            <v>1586565.3</v>
          </cell>
          <cell r="I547"/>
          <cell r="J547">
            <v>1.0908199999999999</v>
          </cell>
          <cell r="K547">
            <v>0</v>
          </cell>
          <cell r="L547">
            <v>5.7504999999999997</v>
          </cell>
          <cell r="M547"/>
          <cell r="N547">
            <v>5.7504999999999997</v>
          </cell>
          <cell r="O547">
            <v>5.7505000000000001E-2</v>
          </cell>
        </row>
        <row r="548">
          <cell r="A548" t="str">
            <v>3404902400400</v>
          </cell>
          <cell r="B548" t="str">
            <v>MILLBURN C C SCHOOL DIST 24</v>
          </cell>
          <cell r="C548">
            <v>4.9963199999999999</v>
          </cell>
          <cell r="D548">
            <v>239443147</v>
          </cell>
          <cell r="E548"/>
          <cell r="F548">
            <v>1176141</v>
          </cell>
          <cell r="G548"/>
          <cell r="H548">
            <v>751520.52</v>
          </cell>
          <cell r="I548"/>
          <cell r="J548">
            <v>0.17732999999999999</v>
          </cell>
          <cell r="K548">
            <v>0</v>
          </cell>
          <cell r="L548">
            <v>4.8189899999999994</v>
          </cell>
          <cell r="M548"/>
          <cell r="N548">
            <v>4.8189899999999994</v>
          </cell>
          <cell r="O548">
            <v>4.8189900000000001E-2</v>
          </cell>
        </row>
        <row r="549">
          <cell r="A549" t="str">
            <v>3404903300200</v>
          </cell>
          <cell r="B549" t="str">
            <v>EMMONS SCHOOL DISTRICT 33</v>
          </cell>
          <cell r="C549">
            <v>3.5400900000000002</v>
          </cell>
          <cell r="D549">
            <v>123430059</v>
          </cell>
          <cell r="E549"/>
          <cell r="F549">
            <v>243324</v>
          </cell>
          <cell r="G549"/>
          <cell r="H549">
            <v>73444.679999999993</v>
          </cell>
          <cell r="I549"/>
          <cell r="J549">
            <v>0.13763</v>
          </cell>
          <cell r="K549">
            <v>0</v>
          </cell>
          <cell r="L549">
            <v>3.40246</v>
          </cell>
          <cell r="M549"/>
          <cell r="N549">
            <v>3.40246</v>
          </cell>
          <cell r="O549">
            <v>3.4024600000000002E-2</v>
          </cell>
        </row>
        <row r="550">
          <cell r="A550" t="str">
            <v>3404903400400</v>
          </cell>
          <cell r="B550" t="str">
            <v>ANTIOCH C C SCHOOL DISTRICT 34</v>
          </cell>
          <cell r="C550">
            <v>4.4873100000000008</v>
          </cell>
          <cell r="D550">
            <v>661556239</v>
          </cell>
          <cell r="E550"/>
          <cell r="F550">
            <v>2541876</v>
          </cell>
          <cell r="G550"/>
          <cell r="H550">
            <v>1064179.71</v>
          </cell>
          <cell r="I550"/>
          <cell r="J550">
            <v>0.22336</v>
          </cell>
          <cell r="K550">
            <v>0</v>
          </cell>
          <cell r="L550">
            <v>4.2639500000000012</v>
          </cell>
          <cell r="M550"/>
          <cell r="N550">
            <v>4.2639500000000012</v>
          </cell>
          <cell r="O550">
            <v>4.2639499999999997E-2</v>
          </cell>
        </row>
        <row r="551">
          <cell r="A551" t="str">
            <v>3404903600200</v>
          </cell>
          <cell r="B551" t="str">
            <v>GRASS LAKE SCHOOL DIST 36</v>
          </cell>
          <cell r="C551">
            <v>3.8221400000000001</v>
          </cell>
          <cell r="D551">
            <v>101078932</v>
          </cell>
          <cell r="E551"/>
          <cell r="F551">
            <v>418794</v>
          </cell>
          <cell r="G551"/>
          <cell r="H551">
            <v>191756.41999999998</v>
          </cell>
          <cell r="I551"/>
          <cell r="J551">
            <v>0.22461</v>
          </cell>
          <cell r="K551">
            <v>0</v>
          </cell>
          <cell r="L551">
            <v>3.5975299999999999</v>
          </cell>
          <cell r="M551"/>
          <cell r="N551">
            <v>3.5975299999999999</v>
          </cell>
          <cell r="O551">
            <v>3.5975300000000002E-2</v>
          </cell>
        </row>
        <row r="552">
          <cell r="A552" t="str">
            <v>3404903700200</v>
          </cell>
          <cell r="B552" t="str">
            <v>GAVIN SCHOOL DIST 37</v>
          </cell>
          <cell r="C552">
            <v>3.03592</v>
          </cell>
          <cell r="D552">
            <v>202392111</v>
          </cell>
          <cell r="E552"/>
          <cell r="F552">
            <v>551570</v>
          </cell>
          <cell r="G552"/>
          <cell r="H552">
            <v>191080.7</v>
          </cell>
          <cell r="I552"/>
          <cell r="J552">
            <v>0.17810999999999999</v>
          </cell>
          <cell r="K552">
            <v>0</v>
          </cell>
          <cell r="L552">
            <v>2.8578099999999997</v>
          </cell>
          <cell r="M552"/>
          <cell r="N552">
            <v>2.8578099999999997</v>
          </cell>
          <cell r="O552">
            <v>2.8578099999999999E-2</v>
          </cell>
        </row>
        <row r="553">
          <cell r="A553" t="str">
            <v>3404903800200</v>
          </cell>
          <cell r="B553" t="str">
            <v>BIG HOLLOW SCHOOL DIST 38</v>
          </cell>
          <cell r="C553">
            <v>2.7439800000000005</v>
          </cell>
          <cell r="D553">
            <v>419907700</v>
          </cell>
          <cell r="E553"/>
          <cell r="F553">
            <v>1388519</v>
          </cell>
          <cell r="G553"/>
          <cell r="H553">
            <v>711516.39</v>
          </cell>
          <cell r="I553"/>
          <cell r="J553">
            <v>0.16122</v>
          </cell>
          <cell r="K553">
            <v>0</v>
          </cell>
          <cell r="L553">
            <v>2.5827600000000004</v>
          </cell>
          <cell r="M553"/>
          <cell r="N553">
            <v>2.5827600000000004</v>
          </cell>
          <cell r="O553">
            <v>2.5827599999999999E-2</v>
          </cell>
        </row>
        <row r="554">
          <cell r="A554" t="str">
            <v>3404904100400</v>
          </cell>
          <cell r="B554" t="str">
            <v>LAKE VILLA C C SCHOOL DIST 41</v>
          </cell>
          <cell r="C554">
            <v>3.51492</v>
          </cell>
          <cell r="D554">
            <v>568319866</v>
          </cell>
          <cell r="E554"/>
          <cell r="F554">
            <v>2639124</v>
          </cell>
          <cell r="G554"/>
          <cell r="H554">
            <v>1187513.54</v>
          </cell>
          <cell r="I554"/>
          <cell r="J554">
            <v>0.25541999999999998</v>
          </cell>
          <cell r="K554">
            <v>0</v>
          </cell>
          <cell r="L554">
            <v>3.2595000000000001</v>
          </cell>
          <cell r="M554"/>
          <cell r="N554">
            <v>3.2595000000000001</v>
          </cell>
          <cell r="O554">
            <v>3.2594999999999999E-2</v>
          </cell>
        </row>
        <row r="555">
          <cell r="A555" t="str">
            <v>3404904600400</v>
          </cell>
          <cell r="B555" t="str">
            <v>GRAYSLAKE C C SCHOOL DISTRICT 46</v>
          </cell>
          <cell r="C555">
            <v>4.1009200000000003</v>
          </cell>
          <cell r="D555">
            <v>751853771</v>
          </cell>
          <cell r="E555"/>
          <cell r="F555">
            <v>3588313</v>
          </cell>
          <cell r="G555"/>
          <cell r="H555">
            <v>2228825.4699999997</v>
          </cell>
          <cell r="I555"/>
          <cell r="J555">
            <v>0.18081</v>
          </cell>
          <cell r="K555">
            <v>0</v>
          </cell>
          <cell r="L555">
            <v>3.9201100000000002</v>
          </cell>
          <cell r="M555"/>
          <cell r="N555">
            <v>3.9201100000000002</v>
          </cell>
          <cell r="O555">
            <v>3.9201100000000003E-2</v>
          </cell>
        </row>
        <row r="556">
          <cell r="A556" t="str">
            <v>3404905000400</v>
          </cell>
          <cell r="B556" t="str">
            <v>WOODLAND C C SCHOOL DIST 50</v>
          </cell>
          <cell r="C556">
            <v>4.0830399999999996</v>
          </cell>
          <cell r="D556">
            <v>1726509129</v>
          </cell>
          <cell r="E556"/>
          <cell r="F556">
            <v>6018868</v>
          </cell>
          <cell r="G556"/>
          <cell r="H556">
            <v>3580944.86</v>
          </cell>
          <cell r="I556"/>
          <cell r="J556">
            <v>0.14119999999999999</v>
          </cell>
          <cell r="K556">
            <v>0</v>
          </cell>
          <cell r="L556">
            <v>3.9418399999999996</v>
          </cell>
          <cell r="M556"/>
          <cell r="N556">
            <v>3.9418399999999996</v>
          </cell>
          <cell r="O556">
            <v>3.9418399999999999E-2</v>
          </cell>
        </row>
        <row r="557">
          <cell r="A557" t="str">
            <v>3404905600200</v>
          </cell>
          <cell r="B557" t="str">
            <v>GURNEE SCHOOL DIST 56</v>
          </cell>
          <cell r="C557">
            <v>4.02895</v>
          </cell>
          <cell r="D557">
            <v>584127073</v>
          </cell>
          <cell r="E557"/>
          <cell r="F557">
            <v>1978685</v>
          </cell>
          <cell r="G557"/>
          <cell r="H557">
            <v>832377.60000000009</v>
          </cell>
          <cell r="I557"/>
          <cell r="J557">
            <v>0.19624</v>
          </cell>
          <cell r="K557">
            <v>0</v>
          </cell>
          <cell r="L557">
            <v>3.8327100000000001</v>
          </cell>
          <cell r="M557"/>
          <cell r="N557">
            <v>3.8327100000000001</v>
          </cell>
          <cell r="O557">
            <v>3.8327100000000003E-2</v>
          </cell>
        </row>
        <row r="558">
          <cell r="A558" t="str">
            <v>3404906002600</v>
          </cell>
          <cell r="B558" t="str">
            <v>WAUKEGAN C U SCHOOL DIST 60</v>
          </cell>
          <cell r="C558">
            <v>5.0300599999999998</v>
          </cell>
          <cell r="D558">
            <v>1049657369</v>
          </cell>
          <cell r="E558"/>
          <cell r="F558">
            <v>14026598</v>
          </cell>
          <cell r="G558"/>
          <cell r="H558">
            <v>6641898.9900000002</v>
          </cell>
          <cell r="I558"/>
          <cell r="J558">
            <v>0.70352999999999999</v>
          </cell>
          <cell r="K558">
            <v>0</v>
          </cell>
          <cell r="L558">
            <v>4.32653</v>
          </cell>
          <cell r="M558"/>
          <cell r="N558">
            <v>4.32653</v>
          </cell>
          <cell r="O558">
            <v>4.32653E-2</v>
          </cell>
        </row>
        <row r="559">
          <cell r="A559" t="str">
            <v>3404906500200</v>
          </cell>
          <cell r="B559" t="str">
            <v>LAKE BLUFF ELEM SCHOOL DIST 65</v>
          </cell>
          <cell r="C559">
            <v>2.4608400000000001</v>
          </cell>
          <cell r="D559">
            <v>675391654</v>
          </cell>
          <cell r="E559"/>
          <cell r="F559">
            <v>642250</v>
          </cell>
          <cell r="G559"/>
          <cell r="H559">
            <v>52202.7</v>
          </cell>
          <cell r="I559"/>
          <cell r="J559">
            <v>8.7359999999999993E-2</v>
          </cell>
          <cell r="K559">
            <v>0</v>
          </cell>
          <cell r="L559">
            <v>2.3734800000000003</v>
          </cell>
          <cell r="M559"/>
          <cell r="N559">
            <v>2.3734800000000003</v>
          </cell>
          <cell r="O559">
            <v>2.37348E-2</v>
          </cell>
        </row>
        <row r="560">
          <cell r="A560" t="str">
            <v>3404906700500</v>
          </cell>
          <cell r="B560" t="str">
            <v>LAKE FOREST SCHOOL DIST 67</v>
          </cell>
          <cell r="C560">
            <v>1.58375</v>
          </cell>
          <cell r="D560">
            <v>2291430466</v>
          </cell>
          <cell r="E560"/>
          <cell r="F560">
            <v>1053396</v>
          </cell>
          <cell r="G560"/>
          <cell r="H560">
            <v>123497.16</v>
          </cell>
          <cell r="I560"/>
          <cell r="J560">
            <v>4.0579999999999998E-2</v>
          </cell>
          <cell r="K560">
            <v>0</v>
          </cell>
          <cell r="L560">
            <v>1.5431699999999999</v>
          </cell>
          <cell r="M560"/>
          <cell r="N560">
            <v>1.5431699999999999</v>
          </cell>
          <cell r="O560">
            <v>1.54317E-2</v>
          </cell>
        </row>
        <row r="561">
          <cell r="A561" t="str">
            <v>3404906800200</v>
          </cell>
          <cell r="B561" t="str">
            <v>OAK GROVE SCHOOL DIST 68</v>
          </cell>
          <cell r="C561">
            <v>2.8973599999999999</v>
          </cell>
          <cell r="D561">
            <v>561987465</v>
          </cell>
          <cell r="E561"/>
          <cell r="F561">
            <v>851609</v>
          </cell>
          <cell r="G561"/>
          <cell r="H561">
            <v>308941.87</v>
          </cell>
          <cell r="I561"/>
          <cell r="J561">
            <v>9.6560000000000007E-2</v>
          </cell>
          <cell r="K561">
            <v>0</v>
          </cell>
          <cell r="L561">
            <v>2.8007999999999997</v>
          </cell>
          <cell r="M561"/>
          <cell r="N561">
            <v>2.8007999999999997</v>
          </cell>
          <cell r="O561">
            <v>2.8008000000000002E-2</v>
          </cell>
        </row>
        <row r="562">
          <cell r="A562" t="str">
            <v>3404907000200</v>
          </cell>
          <cell r="B562" t="str">
            <v>LIBERTYVILLE SCHOOL DIST 70</v>
          </cell>
          <cell r="C562">
            <v>2.9389399999999997</v>
          </cell>
          <cell r="D562">
            <v>1124116350</v>
          </cell>
          <cell r="E562"/>
          <cell r="F562">
            <v>2645491</v>
          </cell>
          <cell r="G562"/>
          <cell r="H562">
            <v>382821.89</v>
          </cell>
          <cell r="I562"/>
          <cell r="J562">
            <v>0.20127999999999999</v>
          </cell>
          <cell r="K562">
            <v>0</v>
          </cell>
          <cell r="L562">
            <v>2.7376599999999995</v>
          </cell>
          <cell r="M562"/>
          <cell r="N562">
            <v>2.7376599999999995</v>
          </cell>
          <cell r="O562">
            <v>2.7376600000000001E-2</v>
          </cell>
        </row>
        <row r="563">
          <cell r="A563" t="str">
            <v>3404907200200</v>
          </cell>
          <cell r="B563" t="str">
            <v>RONDOUT SCHOOL DIST 72</v>
          </cell>
          <cell r="C563">
            <v>1.77572</v>
          </cell>
          <cell r="D563">
            <v>312331745</v>
          </cell>
          <cell r="E563"/>
          <cell r="F563">
            <v>198939</v>
          </cell>
          <cell r="G563"/>
          <cell r="H563">
            <v>4956.1499999999996</v>
          </cell>
          <cell r="I563"/>
          <cell r="J563">
            <v>6.2100000000000002E-2</v>
          </cell>
          <cell r="K563">
            <v>0</v>
          </cell>
          <cell r="L563">
            <v>1.7136199999999999</v>
          </cell>
          <cell r="M563"/>
          <cell r="N563">
            <v>1.7136199999999999</v>
          </cell>
          <cell r="O563">
            <v>1.7136200000000001E-2</v>
          </cell>
        </row>
        <row r="564">
          <cell r="A564" t="str">
            <v>3404907300400</v>
          </cell>
          <cell r="B564" t="str">
            <v>HAWTHORN C C SCHOOL DIST 73</v>
          </cell>
          <cell r="C564">
            <v>3.3441000000000001</v>
          </cell>
          <cell r="D564">
            <v>1419092547</v>
          </cell>
          <cell r="E564"/>
          <cell r="F564">
            <v>4148808</v>
          </cell>
          <cell r="G564"/>
          <cell r="H564">
            <v>859351.53</v>
          </cell>
          <cell r="I564"/>
          <cell r="J564">
            <v>0.23179</v>
          </cell>
          <cell r="K564">
            <v>0</v>
          </cell>
          <cell r="L564">
            <v>3.1123099999999999</v>
          </cell>
          <cell r="M564"/>
          <cell r="N564">
            <v>3.1123099999999999</v>
          </cell>
          <cell r="O564">
            <v>3.1123100000000001E-2</v>
          </cell>
        </row>
        <row r="565">
          <cell r="A565" t="str">
            <v>3404907500200</v>
          </cell>
          <cell r="B565" t="str">
            <v>MUNDELEIN ELEM SCHOOL DIST 75</v>
          </cell>
          <cell r="C565">
            <v>4.1463000000000001</v>
          </cell>
          <cell r="D565">
            <v>393475500</v>
          </cell>
          <cell r="E565"/>
          <cell r="F565">
            <v>2096983</v>
          </cell>
          <cell r="G565"/>
          <cell r="H565">
            <v>865438.19</v>
          </cell>
          <cell r="I565"/>
          <cell r="J565">
            <v>0.31298999999999999</v>
          </cell>
          <cell r="K565">
            <v>0</v>
          </cell>
          <cell r="L565">
            <v>3.83331</v>
          </cell>
          <cell r="M565"/>
          <cell r="N565">
            <v>3.83331</v>
          </cell>
          <cell r="O565">
            <v>3.8333100000000002E-2</v>
          </cell>
        </row>
        <row r="566">
          <cell r="A566" t="str">
            <v>3404907600200</v>
          </cell>
          <cell r="B566" t="str">
            <v>DIAMOND LAKE SCHOOL DIST 76</v>
          </cell>
          <cell r="C566">
            <v>4.3369</v>
          </cell>
          <cell r="D566">
            <v>308839357</v>
          </cell>
          <cell r="E566"/>
          <cell r="F566">
            <v>1427270</v>
          </cell>
          <cell r="G566"/>
          <cell r="H566">
            <v>750046.98</v>
          </cell>
          <cell r="I566"/>
          <cell r="J566">
            <v>0.21928</v>
          </cell>
          <cell r="K566">
            <v>0</v>
          </cell>
          <cell r="L566">
            <v>4.1176199999999996</v>
          </cell>
          <cell r="M566"/>
          <cell r="N566">
            <v>4.1176199999999996</v>
          </cell>
          <cell r="O566">
            <v>4.1176200000000003E-2</v>
          </cell>
        </row>
        <row r="567">
          <cell r="A567" t="str">
            <v>3404907900200</v>
          </cell>
          <cell r="B567" t="str">
            <v>FREMONT SCHOOL DIST 79</v>
          </cell>
          <cell r="C567">
            <v>2.8922999999999996</v>
          </cell>
          <cell r="D567">
            <v>941477791</v>
          </cell>
          <cell r="E567"/>
          <cell r="F567">
            <v>2209924</v>
          </cell>
          <cell r="G567"/>
          <cell r="H567">
            <v>1096251.24</v>
          </cell>
          <cell r="I567"/>
          <cell r="J567">
            <v>0.11828</v>
          </cell>
          <cell r="K567">
            <v>0</v>
          </cell>
          <cell r="L567">
            <v>2.7740199999999997</v>
          </cell>
          <cell r="M567"/>
          <cell r="N567">
            <v>2.7740199999999997</v>
          </cell>
          <cell r="O567">
            <v>2.77402E-2</v>
          </cell>
        </row>
        <row r="568">
          <cell r="A568" t="str">
            <v>3404909502600</v>
          </cell>
          <cell r="B568" t="str">
            <v>LAKE ZURICH C U SCH DIST 95</v>
          </cell>
          <cell r="C568">
            <v>4.7926800000000007</v>
          </cell>
          <cell r="D568">
            <v>1723218851</v>
          </cell>
          <cell r="E568"/>
          <cell r="F568">
            <v>6376132</v>
          </cell>
          <cell r="G568"/>
          <cell r="H568">
            <v>1545668.25</v>
          </cell>
          <cell r="I568"/>
          <cell r="J568">
            <v>0.28031</v>
          </cell>
          <cell r="K568">
            <v>0</v>
          </cell>
          <cell r="L568">
            <v>4.5123700000000007</v>
          </cell>
          <cell r="M568"/>
          <cell r="N568">
            <v>4.5123700000000007</v>
          </cell>
          <cell r="O568">
            <v>4.5123700000000003E-2</v>
          </cell>
        </row>
        <row r="569">
          <cell r="A569" t="str">
            <v>3404909600400</v>
          </cell>
          <cell r="B569" t="str">
            <v>KILDEER COUNTRYSIDE C C S DIST 96</v>
          </cell>
          <cell r="C569">
            <v>4.0315200000000004</v>
          </cell>
          <cell r="D569">
            <v>1322672055</v>
          </cell>
          <cell r="E569"/>
          <cell r="F569">
            <v>3433279</v>
          </cell>
          <cell r="G569"/>
          <cell r="H569">
            <v>1544573.48</v>
          </cell>
          <cell r="I569"/>
          <cell r="J569">
            <v>0.14279</v>
          </cell>
          <cell r="K569">
            <v>0</v>
          </cell>
          <cell r="L569">
            <v>3.8887300000000002</v>
          </cell>
          <cell r="M569"/>
          <cell r="N569">
            <v>3.8887300000000002</v>
          </cell>
          <cell r="O569">
            <v>3.88873E-2</v>
          </cell>
        </row>
        <row r="570">
          <cell r="A570" t="str">
            <v>3404910200400</v>
          </cell>
          <cell r="B570" t="str">
            <v>APTAKISIC-TRIPP C C S DIST 102</v>
          </cell>
          <cell r="C570">
            <v>3.5425400000000002</v>
          </cell>
          <cell r="D570">
            <v>986537621</v>
          </cell>
          <cell r="E570"/>
          <cell r="F570">
            <v>2543672</v>
          </cell>
          <cell r="G570"/>
          <cell r="H570">
            <v>692963.75</v>
          </cell>
          <cell r="I570"/>
          <cell r="J570">
            <v>0.18759000000000001</v>
          </cell>
          <cell r="K570">
            <v>0</v>
          </cell>
          <cell r="L570">
            <v>3.3549500000000001</v>
          </cell>
          <cell r="M570"/>
          <cell r="N570">
            <v>3.3549500000000001</v>
          </cell>
          <cell r="O570">
            <v>3.3549500000000003E-2</v>
          </cell>
        </row>
        <row r="571">
          <cell r="A571" t="str">
            <v>3404910300200</v>
          </cell>
          <cell r="B571" t="str">
            <v>LINCOLNSHIRE-PRAIRIEVIEW S D 103</v>
          </cell>
          <cell r="C571">
            <v>3.1398700000000002</v>
          </cell>
          <cell r="D571">
            <v>1029018435</v>
          </cell>
          <cell r="E571"/>
          <cell r="F571">
            <v>2653787</v>
          </cell>
          <cell r="G571"/>
          <cell r="H571">
            <v>1036183.64</v>
          </cell>
          <cell r="I571"/>
          <cell r="J571">
            <v>0.15719</v>
          </cell>
          <cell r="K571">
            <v>0</v>
          </cell>
          <cell r="L571">
            <v>2.9826800000000002</v>
          </cell>
          <cell r="M571"/>
          <cell r="N571">
            <v>2.9826800000000002</v>
          </cell>
          <cell r="O571">
            <v>2.9826800000000001E-2</v>
          </cell>
        </row>
        <row r="572">
          <cell r="A572" t="str">
            <v>3404910600200</v>
          </cell>
          <cell r="B572" t="str">
            <v>BANNOCKBURN SCHOOL DIST 106</v>
          </cell>
          <cell r="C572">
            <v>2.32131</v>
          </cell>
          <cell r="D572">
            <v>215120806</v>
          </cell>
          <cell r="E572"/>
          <cell r="F572">
            <v>147254</v>
          </cell>
          <cell r="G572"/>
          <cell r="H572">
            <v>18835.79</v>
          </cell>
          <cell r="I572"/>
          <cell r="J572">
            <v>5.969E-2</v>
          </cell>
          <cell r="K572">
            <v>0</v>
          </cell>
          <cell r="L572">
            <v>2.2616200000000002</v>
          </cell>
          <cell r="M572"/>
          <cell r="N572">
            <v>2.2616200000000002</v>
          </cell>
          <cell r="O572">
            <v>2.2616199999999999E-2</v>
          </cell>
        </row>
        <row r="573">
          <cell r="A573" t="str">
            <v>3404910900200</v>
          </cell>
          <cell r="B573" t="str">
            <v>DEERFIELD SCHOOL DIST 109</v>
          </cell>
          <cell r="C573">
            <v>3.4534099999999999</v>
          </cell>
          <cell r="D573">
            <v>1640715085</v>
          </cell>
          <cell r="E573"/>
          <cell r="F573">
            <v>1979178</v>
          </cell>
          <cell r="G573"/>
          <cell r="H573">
            <v>451458.67000000004</v>
          </cell>
          <cell r="I573"/>
          <cell r="J573">
            <v>9.3109999999999998E-2</v>
          </cell>
          <cell r="K573">
            <v>0</v>
          </cell>
          <cell r="L573">
            <v>3.3603000000000001</v>
          </cell>
          <cell r="M573"/>
          <cell r="N573">
            <v>3.3603000000000001</v>
          </cell>
          <cell r="O573">
            <v>3.3603000000000001E-2</v>
          </cell>
        </row>
        <row r="574">
          <cell r="A574" t="str">
            <v>3404911200200</v>
          </cell>
          <cell r="B574" t="str">
            <v>NORTH SHORE SD 112</v>
          </cell>
          <cell r="C574">
            <v>3.2993700000000001</v>
          </cell>
          <cell r="D574">
            <v>2373443666</v>
          </cell>
          <cell r="E574"/>
          <cell r="F574">
            <v>4554742</v>
          </cell>
          <cell r="G574"/>
          <cell r="H574">
            <v>1069857.95</v>
          </cell>
          <cell r="I574"/>
          <cell r="J574">
            <v>0.14682000000000001</v>
          </cell>
          <cell r="K574">
            <v>0</v>
          </cell>
          <cell r="L574">
            <v>3.1525500000000002</v>
          </cell>
          <cell r="M574"/>
          <cell r="N574">
            <v>3.1525500000000002</v>
          </cell>
          <cell r="O574">
            <v>3.1525499999999998E-2</v>
          </cell>
        </row>
        <row r="575">
          <cell r="A575" t="str">
            <v>3404911301700</v>
          </cell>
          <cell r="B575" t="str">
            <v>TOWNSHIP HIGH SCHOOL DIST 113</v>
          </cell>
          <cell r="C575">
            <v>2.3451900000000001</v>
          </cell>
          <cell r="D575">
            <v>4229279557</v>
          </cell>
          <cell r="E575"/>
          <cell r="F575">
            <v>3634644</v>
          </cell>
          <cell r="G575"/>
          <cell r="H575">
            <v>1716204.7799999998</v>
          </cell>
          <cell r="I575"/>
          <cell r="J575">
            <v>4.5359999999999998E-2</v>
          </cell>
          <cell r="K575">
            <v>0</v>
          </cell>
          <cell r="L575">
            <v>2.29983</v>
          </cell>
          <cell r="M575"/>
          <cell r="N575">
            <v>2.29983</v>
          </cell>
          <cell r="O575">
            <v>2.2998299999999999E-2</v>
          </cell>
        </row>
        <row r="576">
          <cell r="A576" t="str">
            <v>3404911400200</v>
          </cell>
          <cell r="B576" t="str">
            <v>FOX LAKE GRADE SCHOOL DIST 114</v>
          </cell>
          <cell r="C576">
            <v>3.5400399999999999</v>
          </cell>
          <cell r="D576">
            <v>252276724</v>
          </cell>
          <cell r="E576"/>
          <cell r="F576">
            <v>1417264</v>
          </cell>
          <cell r="G576"/>
          <cell r="H576">
            <v>553262.89</v>
          </cell>
          <cell r="I576"/>
          <cell r="J576">
            <v>0.34248000000000001</v>
          </cell>
          <cell r="K576">
            <v>0</v>
          </cell>
          <cell r="L576">
            <v>3.1975599999999997</v>
          </cell>
          <cell r="M576"/>
          <cell r="N576">
            <v>3.1975599999999997</v>
          </cell>
          <cell r="O576">
            <v>3.19756E-2</v>
          </cell>
        </row>
        <row r="577">
          <cell r="A577" t="str">
            <v>3404911501600</v>
          </cell>
          <cell r="B577" t="str">
            <v>LAKE FOREST COMM H S DISTRICT 115</v>
          </cell>
          <cell r="C577">
            <v>1.36304</v>
          </cell>
          <cell r="D577">
            <v>2966938417</v>
          </cell>
          <cell r="E577"/>
          <cell r="F577">
            <v>1329556</v>
          </cell>
          <cell r="G577"/>
          <cell r="H577">
            <v>134674.72</v>
          </cell>
          <cell r="I577"/>
          <cell r="J577">
            <v>4.027E-2</v>
          </cell>
          <cell r="K577">
            <v>0</v>
          </cell>
          <cell r="L577">
            <v>1.32277</v>
          </cell>
          <cell r="M577"/>
          <cell r="N577">
            <v>1.32277</v>
          </cell>
          <cell r="O577">
            <v>1.32277E-2</v>
          </cell>
        </row>
        <row r="578">
          <cell r="A578" t="str">
            <v>3404911602600</v>
          </cell>
          <cell r="B578" t="str">
            <v>ROUND LAKE AREA SCHS - DIST 116</v>
          </cell>
          <cell r="C578">
            <v>5.6910300000000005</v>
          </cell>
          <cell r="D578">
            <v>500071504</v>
          </cell>
          <cell r="E578"/>
          <cell r="F578">
            <v>5411674</v>
          </cell>
          <cell r="G578"/>
          <cell r="H578">
            <v>2699821.9400000004</v>
          </cell>
          <cell r="I578"/>
          <cell r="J578">
            <v>0.54229000000000005</v>
          </cell>
          <cell r="K578">
            <v>0</v>
          </cell>
          <cell r="L578">
            <v>5.1487400000000001</v>
          </cell>
          <cell r="M578"/>
          <cell r="N578">
            <v>5.1487400000000001</v>
          </cell>
          <cell r="O578">
            <v>5.1487400000000003E-2</v>
          </cell>
        </row>
        <row r="579">
          <cell r="A579" t="str">
            <v>3404911701600</v>
          </cell>
          <cell r="B579" t="str">
            <v>ANTIOCH COMM HIGH SCH DIST 117</v>
          </cell>
          <cell r="C579">
            <v>3.0574400000000002</v>
          </cell>
          <cell r="D579">
            <v>1296302469</v>
          </cell>
          <cell r="E579"/>
          <cell r="F579">
            <v>3832653</v>
          </cell>
          <cell r="G579"/>
          <cell r="H579">
            <v>1400420.25</v>
          </cell>
          <cell r="I579"/>
          <cell r="J579">
            <v>0.18762000000000001</v>
          </cell>
          <cell r="K579">
            <v>0</v>
          </cell>
          <cell r="L579">
            <v>2.8698200000000003</v>
          </cell>
          <cell r="M579"/>
          <cell r="N579">
            <v>2.8698200000000003</v>
          </cell>
          <cell r="O579">
            <v>2.86982E-2</v>
          </cell>
        </row>
        <row r="580">
          <cell r="A580" t="str">
            <v>3404911802600</v>
          </cell>
          <cell r="B580" t="str">
            <v>WAUCONDA COMM UNIT S DIST 118</v>
          </cell>
          <cell r="C580">
            <v>5.3110900000000001</v>
          </cell>
          <cell r="D580">
            <v>855853920</v>
          </cell>
          <cell r="E580"/>
          <cell r="F580">
            <v>6053473</v>
          </cell>
          <cell r="G580"/>
          <cell r="H580">
            <v>3938230.37</v>
          </cell>
          <cell r="I580"/>
          <cell r="J580">
            <v>0.24714</v>
          </cell>
          <cell r="K580">
            <v>0</v>
          </cell>
          <cell r="L580">
            <v>5.0639500000000002</v>
          </cell>
          <cell r="M580"/>
          <cell r="N580">
            <v>5.0639500000000002</v>
          </cell>
          <cell r="O580">
            <v>5.0639499999999997E-2</v>
          </cell>
        </row>
        <row r="581">
          <cell r="A581" t="str">
            <v>3404912001300</v>
          </cell>
          <cell r="B581" t="str">
            <v>MUNDELEIN CONS HIGH SCH DIST 120</v>
          </cell>
          <cell r="C581">
            <v>2.2601500000000003</v>
          </cell>
          <cell r="D581">
            <v>1530596801</v>
          </cell>
          <cell r="E581"/>
          <cell r="F581">
            <v>2357335</v>
          </cell>
          <cell r="G581"/>
          <cell r="H581">
            <v>399027.14</v>
          </cell>
          <cell r="I581"/>
          <cell r="J581">
            <v>0.12794</v>
          </cell>
          <cell r="K581">
            <v>0</v>
          </cell>
          <cell r="L581">
            <v>2.1322100000000002</v>
          </cell>
          <cell r="M581"/>
          <cell r="N581">
            <v>2.1322100000000002</v>
          </cell>
          <cell r="O581">
            <v>2.13221E-2</v>
          </cell>
        </row>
        <row r="582">
          <cell r="A582" t="str">
            <v>3404912101700</v>
          </cell>
          <cell r="B582" t="str">
            <v>WARREN TWP HIGH SCH DIST 121</v>
          </cell>
          <cell r="C582">
            <v>2.06419</v>
          </cell>
          <cell r="D582">
            <v>2272634275</v>
          </cell>
          <cell r="E582"/>
          <cell r="F582">
            <v>5900260</v>
          </cell>
          <cell r="G582"/>
          <cell r="H582">
            <v>1808614.81</v>
          </cell>
          <cell r="I582"/>
          <cell r="J582">
            <v>0.18003</v>
          </cell>
          <cell r="K582">
            <v>0</v>
          </cell>
          <cell r="L582">
            <v>1.8841600000000001</v>
          </cell>
          <cell r="M582"/>
          <cell r="N582">
            <v>1.8841600000000001</v>
          </cell>
          <cell r="O582">
            <v>1.88416E-2</v>
          </cell>
        </row>
        <row r="583">
          <cell r="A583" t="str">
            <v>3404912401600</v>
          </cell>
          <cell r="B583" t="str">
            <v>GRANT COMM H S DISTRICT 124</v>
          </cell>
          <cell r="C583">
            <v>2.3323999999999998</v>
          </cell>
          <cell r="D583">
            <v>988614180</v>
          </cell>
          <cell r="E583"/>
          <cell r="F583">
            <v>3078148</v>
          </cell>
          <cell r="G583"/>
          <cell r="H583">
            <v>860238.2</v>
          </cell>
          <cell r="I583"/>
          <cell r="J583">
            <v>0.22434000000000001</v>
          </cell>
          <cell r="K583">
            <v>0</v>
          </cell>
          <cell r="L583">
            <v>2.1080599999999996</v>
          </cell>
          <cell r="M583"/>
          <cell r="N583">
            <v>2.1080599999999996</v>
          </cell>
          <cell r="O583">
            <v>2.1080600000000001E-2</v>
          </cell>
        </row>
        <row r="584">
          <cell r="A584" t="str">
            <v>3404912501300</v>
          </cell>
          <cell r="B584" t="str">
            <v>ADLAI E STEVENSON DIST 125</v>
          </cell>
          <cell r="C584">
            <v>2.9512800000000001</v>
          </cell>
          <cell r="D584">
            <v>3654736311</v>
          </cell>
          <cell r="E584"/>
          <cell r="F584">
            <v>5384976</v>
          </cell>
          <cell r="G584"/>
          <cell r="H584">
            <v>1248241.17</v>
          </cell>
          <cell r="I584"/>
          <cell r="J584">
            <v>0.11318</v>
          </cell>
          <cell r="K584">
            <v>0</v>
          </cell>
          <cell r="L584">
            <v>2.8381000000000003</v>
          </cell>
          <cell r="M584"/>
          <cell r="N584">
            <v>2.8381000000000003</v>
          </cell>
          <cell r="O584">
            <v>2.8381E-2</v>
          </cell>
        </row>
        <row r="585">
          <cell r="A585" t="str">
            <v>3404912601700</v>
          </cell>
          <cell r="B585" t="str">
            <v>ZION-BENTON TWP H S DIST 126</v>
          </cell>
          <cell r="C585">
            <v>3.8517799999999998</v>
          </cell>
          <cell r="D585">
            <v>764897608</v>
          </cell>
          <cell r="E585"/>
          <cell r="F585">
            <v>4627377</v>
          </cell>
          <cell r="G585"/>
          <cell r="H585">
            <v>1135339.33</v>
          </cell>
          <cell r="I585"/>
          <cell r="J585">
            <v>0.45652999999999999</v>
          </cell>
          <cell r="K585">
            <v>0</v>
          </cell>
          <cell r="L585">
            <v>3.3952499999999999</v>
          </cell>
          <cell r="M585"/>
          <cell r="N585">
            <v>3.3952499999999999</v>
          </cell>
          <cell r="O585">
            <v>3.3952499999999997E-2</v>
          </cell>
        </row>
        <row r="586">
          <cell r="A586" t="str">
            <v>3404912701600</v>
          </cell>
          <cell r="B586" t="str">
            <v>GRAYSLAKE COMM HIGH SCH DIST 127</v>
          </cell>
          <cell r="C586">
            <v>3.6610800000000001</v>
          </cell>
          <cell r="D586">
            <v>1137968408</v>
          </cell>
          <cell r="E586"/>
          <cell r="F586">
            <v>3189591</v>
          </cell>
          <cell r="G586"/>
          <cell r="H586">
            <v>1104987.31</v>
          </cell>
          <cell r="I586"/>
          <cell r="J586">
            <v>0.18318000000000001</v>
          </cell>
          <cell r="K586">
            <v>0</v>
          </cell>
          <cell r="L586">
            <v>3.4779</v>
          </cell>
          <cell r="M586"/>
          <cell r="N586">
            <v>3.4779</v>
          </cell>
          <cell r="O586">
            <v>3.4778999999999997E-2</v>
          </cell>
        </row>
        <row r="587">
          <cell r="A587" t="str">
            <v>3404912801600</v>
          </cell>
          <cell r="B587" t="str">
            <v>LIBERTYVILLE COMM H SCH DIST 128</v>
          </cell>
          <cell r="C587">
            <v>2.6737600000000001</v>
          </cell>
          <cell r="D587">
            <v>3167948262</v>
          </cell>
          <cell r="E587"/>
          <cell r="F587">
            <v>4214349</v>
          </cell>
          <cell r="G587"/>
          <cell r="H587">
            <v>700375.85</v>
          </cell>
          <cell r="I587"/>
          <cell r="J587">
            <v>0.11092</v>
          </cell>
          <cell r="K587">
            <v>0</v>
          </cell>
          <cell r="L587">
            <v>2.56284</v>
          </cell>
          <cell r="M587"/>
          <cell r="N587">
            <v>2.56284</v>
          </cell>
          <cell r="O587">
            <v>2.5628399999999999E-2</v>
          </cell>
        </row>
        <row r="588">
          <cell r="A588" t="str">
            <v>3404918702600</v>
          </cell>
          <cell r="B588" t="str">
            <v>NORTH CHICAGO SCHOOL DIST 187</v>
          </cell>
          <cell r="C588">
            <v>6.4503400000000006</v>
          </cell>
          <cell r="D588">
            <v>214158136</v>
          </cell>
          <cell r="E588"/>
          <cell r="F588">
            <v>4036369</v>
          </cell>
          <cell r="G588"/>
          <cell r="H588">
            <v>1354845</v>
          </cell>
          <cell r="I588"/>
          <cell r="J588">
            <v>1.2521199999999999</v>
          </cell>
          <cell r="K588">
            <v>0</v>
          </cell>
          <cell r="L588">
            <v>5.198220000000001</v>
          </cell>
          <cell r="M588"/>
          <cell r="N588">
            <v>5.198220000000001</v>
          </cell>
          <cell r="O588">
            <v>5.1982199999999999E-2</v>
          </cell>
        </row>
        <row r="589">
          <cell r="A589" t="str">
            <v>3404922002600</v>
          </cell>
          <cell r="B589" t="str">
            <v>BARRINGTON C U SCHOOL DIST 220</v>
          </cell>
          <cell r="C589">
            <v>5.011099999999999</v>
          </cell>
          <cell r="D589">
            <v>2876364466</v>
          </cell>
          <cell r="E589"/>
          <cell r="F589">
            <v>14357205</v>
          </cell>
          <cell r="G589"/>
          <cell r="H589">
            <v>8175537.0399999991</v>
          </cell>
          <cell r="I589"/>
          <cell r="J589">
            <v>0.21490999999999999</v>
          </cell>
          <cell r="K589">
            <v>0</v>
          </cell>
          <cell r="L589">
            <v>4.7961899999999993</v>
          </cell>
          <cell r="M589"/>
          <cell r="N589">
            <v>4.7961899999999993</v>
          </cell>
          <cell r="O589">
            <v>4.7961900000000002E-2</v>
          </cell>
        </row>
        <row r="590">
          <cell r="A590" t="str">
            <v>3505000102600</v>
          </cell>
          <cell r="B590" t="str">
            <v>LELAND COMM UNIT SCH DIST 1</v>
          </cell>
          <cell r="C590">
            <v>5.5049999999999999</v>
          </cell>
          <cell r="D590">
            <v>61990667</v>
          </cell>
          <cell r="E590"/>
          <cell r="F590">
            <v>216057</v>
          </cell>
          <cell r="G590"/>
          <cell r="H590">
            <v>152086.41</v>
          </cell>
          <cell r="I590"/>
          <cell r="J590">
            <v>0.10319</v>
          </cell>
          <cell r="K590">
            <v>0</v>
          </cell>
          <cell r="L590">
            <v>5.4018100000000002</v>
          </cell>
          <cell r="M590"/>
          <cell r="N590">
            <v>5.4018100000000002</v>
          </cell>
          <cell r="O590">
            <v>5.4018099999999999E-2</v>
          </cell>
        </row>
        <row r="591">
          <cell r="A591" t="str">
            <v>3505000202600</v>
          </cell>
          <cell r="B591" t="str">
            <v>COMMUNITY UNIT SCH DIST 2</v>
          </cell>
          <cell r="C591">
            <v>4.0801800000000004</v>
          </cell>
          <cell r="D591">
            <v>184657999</v>
          </cell>
          <cell r="E591"/>
          <cell r="F591">
            <v>1025772</v>
          </cell>
          <cell r="G591"/>
          <cell r="H591">
            <v>489483.62</v>
          </cell>
          <cell r="I591"/>
          <cell r="J591">
            <v>0.29042000000000001</v>
          </cell>
          <cell r="K591">
            <v>0</v>
          </cell>
          <cell r="L591">
            <v>3.7897600000000002</v>
          </cell>
          <cell r="M591"/>
          <cell r="N591">
            <v>3.7897600000000002</v>
          </cell>
          <cell r="O591">
            <v>3.7897599999999997E-2</v>
          </cell>
        </row>
        <row r="592">
          <cell r="A592" t="str">
            <v>3505000902600</v>
          </cell>
          <cell r="B592" t="str">
            <v>EARLVILLE COMM UNIT SCH DIST 9</v>
          </cell>
          <cell r="C592">
            <v>4.8945999999999996</v>
          </cell>
          <cell r="D592">
            <v>73683634</v>
          </cell>
          <cell r="E592"/>
          <cell r="F592">
            <v>162098</v>
          </cell>
          <cell r="G592"/>
          <cell r="H592">
            <v>33530.869999999995</v>
          </cell>
          <cell r="I592"/>
          <cell r="J592">
            <v>0.17448</v>
          </cell>
          <cell r="K592">
            <v>0</v>
          </cell>
          <cell r="L592">
            <v>4.7201199999999996</v>
          </cell>
          <cell r="M592"/>
          <cell r="N592">
            <v>4.7201199999999996</v>
          </cell>
          <cell r="O592">
            <v>4.7201199999999999E-2</v>
          </cell>
        </row>
        <row r="593">
          <cell r="A593" t="str">
            <v>3505004001700</v>
          </cell>
          <cell r="B593" t="str">
            <v>STREATOR TWP H S DIST 40</v>
          </cell>
          <cell r="C593">
            <v>2.5779299999999998</v>
          </cell>
          <cell r="D593">
            <v>242876218</v>
          </cell>
          <cell r="E593"/>
          <cell r="F593">
            <v>549737</v>
          </cell>
          <cell r="G593"/>
          <cell r="H593">
            <v>211048.4</v>
          </cell>
          <cell r="I593"/>
          <cell r="J593">
            <v>0.13944000000000001</v>
          </cell>
          <cell r="K593">
            <v>0</v>
          </cell>
          <cell r="L593">
            <v>2.4384899999999998</v>
          </cell>
          <cell r="M593"/>
          <cell r="N593">
            <v>2.4384899999999998</v>
          </cell>
          <cell r="O593">
            <v>2.4384900000000001E-2</v>
          </cell>
        </row>
        <row r="594">
          <cell r="A594" t="str">
            <v>3505004400200</v>
          </cell>
          <cell r="B594" t="str">
            <v>STREATOR ELEM SCHOOL DIST 44</v>
          </cell>
          <cell r="C594">
            <v>3.1058700000000004</v>
          </cell>
          <cell r="D594">
            <v>158527400</v>
          </cell>
          <cell r="E594"/>
          <cell r="F594">
            <v>1347634</v>
          </cell>
          <cell r="G594"/>
          <cell r="H594">
            <v>711000.15</v>
          </cell>
          <cell r="I594"/>
          <cell r="J594">
            <v>0.40159</v>
          </cell>
          <cell r="K594">
            <v>0</v>
          </cell>
          <cell r="L594">
            <v>2.7042800000000002</v>
          </cell>
          <cell r="M594"/>
          <cell r="N594">
            <v>2.7042800000000002</v>
          </cell>
          <cell r="O594">
            <v>2.7042799999999999E-2</v>
          </cell>
        </row>
        <row r="595">
          <cell r="A595" t="str">
            <v>3505006500400</v>
          </cell>
          <cell r="B595" t="str">
            <v>ALLEN OTTER CREEK CCSD 65</v>
          </cell>
          <cell r="C595">
            <v>1.8901100000000002</v>
          </cell>
          <cell r="D595">
            <v>80773848</v>
          </cell>
          <cell r="E595"/>
          <cell r="F595">
            <v>126688</v>
          </cell>
          <cell r="G595"/>
          <cell r="H595">
            <v>69534.540000000008</v>
          </cell>
          <cell r="I595"/>
          <cell r="J595">
            <v>7.0749999999999993E-2</v>
          </cell>
          <cell r="K595">
            <v>0</v>
          </cell>
          <cell r="L595">
            <v>1.8193600000000001</v>
          </cell>
          <cell r="M595"/>
          <cell r="N595">
            <v>1.8193600000000001</v>
          </cell>
          <cell r="O595">
            <v>1.8193600000000001E-2</v>
          </cell>
        </row>
        <row r="596">
          <cell r="A596" t="str">
            <v>3505007900400</v>
          </cell>
          <cell r="B596" t="str">
            <v>TONICA COMM CONS SCH DIST 79</v>
          </cell>
          <cell r="C596">
            <v>3.0958300000000003</v>
          </cell>
          <cell r="D596">
            <v>49384065</v>
          </cell>
          <cell r="E596"/>
          <cell r="F596">
            <v>63003</v>
          </cell>
          <cell r="G596"/>
          <cell r="H596">
            <v>46528.5</v>
          </cell>
          <cell r="I596"/>
          <cell r="J596">
            <v>3.3349999999999998E-2</v>
          </cell>
          <cell r="K596">
            <v>0</v>
          </cell>
          <cell r="L596">
            <v>3.0624800000000003</v>
          </cell>
          <cell r="M596"/>
          <cell r="N596">
            <v>3.0624800000000003</v>
          </cell>
          <cell r="O596">
            <v>3.0624800000000001E-2</v>
          </cell>
        </row>
        <row r="597">
          <cell r="A597" t="str">
            <v>3505008200400</v>
          </cell>
          <cell r="B597" t="str">
            <v>DEER PARK C C SCHOOL DIST 82</v>
          </cell>
          <cell r="C597">
            <v>2.5928399999999998</v>
          </cell>
          <cell r="D597">
            <v>41062284</v>
          </cell>
          <cell r="E597"/>
          <cell r="F597">
            <v>67837</v>
          </cell>
          <cell r="G597"/>
          <cell r="H597">
            <v>75620.679999999993</v>
          </cell>
          <cell r="I597"/>
          <cell r="J597">
            <v>-1.8960000000000001E-2</v>
          </cell>
          <cell r="K597">
            <v>1</v>
          </cell>
          <cell r="L597">
            <v>2.6117999999999997</v>
          </cell>
          <cell r="M597"/>
          <cell r="N597">
            <v>2.5928399999999998</v>
          </cell>
          <cell r="O597">
            <v>2.5928400000000001E-2</v>
          </cell>
        </row>
        <row r="598">
          <cell r="A598" t="str">
            <v>3505009500400</v>
          </cell>
          <cell r="B598" t="str">
            <v>GRAND RIDGE C C SCHOOL DIST 95</v>
          </cell>
          <cell r="C598">
            <v>2.6890299999999998</v>
          </cell>
          <cell r="D598">
            <v>93960601</v>
          </cell>
          <cell r="E598"/>
          <cell r="F598">
            <v>344559</v>
          </cell>
          <cell r="G598"/>
          <cell r="H598">
            <v>189973.96000000002</v>
          </cell>
          <cell r="I598"/>
          <cell r="J598">
            <v>0.16452</v>
          </cell>
          <cell r="K598">
            <v>0</v>
          </cell>
          <cell r="L598">
            <v>2.5245099999999998</v>
          </cell>
          <cell r="M598"/>
          <cell r="N598">
            <v>2.5245099999999998</v>
          </cell>
          <cell r="O598">
            <v>2.5245099999999999E-2</v>
          </cell>
        </row>
        <row r="599">
          <cell r="A599" t="str">
            <v>3505012001700</v>
          </cell>
          <cell r="B599" t="str">
            <v>LA SALLE-PERU TWP H S D 120</v>
          </cell>
          <cell r="C599">
            <v>1.8737300000000001</v>
          </cell>
          <cell r="D599">
            <v>602491861</v>
          </cell>
          <cell r="E599"/>
          <cell r="F599">
            <v>880725</v>
          </cell>
          <cell r="G599"/>
          <cell r="H599">
            <v>204090.32</v>
          </cell>
          <cell r="I599"/>
          <cell r="J599">
            <v>0.1123</v>
          </cell>
          <cell r="K599">
            <v>0</v>
          </cell>
          <cell r="L599">
            <v>1.7614300000000001</v>
          </cell>
          <cell r="M599"/>
          <cell r="N599">
            <v>1.7614300000000001</v>
          </cell>
          <cell r="O599">
            <v>1.7614299999999999E-2</v>
          </cell>
        </row>
        <row r="600">
          <cell r="A600" t="str">
            <v>3505012200200</v>
          </cell>
          <cell r="B600" t="str">
            <v>LASALLE ELEM SCHOOL DIST 122</v>
          </cell>
          <cell r="C600">
            <v>2.6629400000000003</v>
          </cell>
          <cell r="D600">
            <v>96750173</v>
          </cell>
          <cell r="E600"/>
          <cell r="F600">
            <v>471218</v>
          </cell>
          <cell r="G600"/>
          <cell r="H600">
            <v>224683.19</v>
          </cell>
          <cell r="I600"/>
          <cell r="J600">
            <v>0.25480999999999998</v>
          </cell>
          <cell r="K600">
            <v>0</v>
          </cell>
          <cell r="L600">
            <v>2.4081300000000003</v>
          </cell>
          <cell r="M600"/>
          <cell r="N600">
            <v>2.4081300000000003</v>
          </cell>
          <cell r="O600">
            <v>2.40813E-2</v>
          </cell>
        </row>
        <row r="601">
          <cell r="A601" t="str">
            <v>3505012400200</v>
          </cell>
          <cell r="B601" t="str">
            <v>PERU ELEM SCHOOL DISTRICT 124</v>
          </cell>
          <cell r="C601">
            <v>3.0139100000000001</v>
          </cell>
          <cell r="D601">
            <v>198296002</v>
          </cell>
          <cell r="E601"/>
          <cell r="F601">
            <v>367440</v>
          </cell>
          <cell r="G601"/>
          <cell r="H601">
            <v>123906.84</v>
          </cell>
          <cell r="I601"/>
          <cell r="J601">
            <v>0.12281</v>
          </cell>
          <cell r="K601">
            <v>0</v>
          </cell>
          <cell r="L601">
            <v>2.8911000000000002</v>
          </cell>
          <cell r="M601"/>
          <cell r="N601">
            <v>2.8911000000000002</v>
          </cell>
          <cell r="O601">
            <v>2.8910999999999999E-2</v>
          </cell>
        </row>
        <row r="602">
          <cell r="A602" t="str">
            <v>3505012500200</v>
          </cell>
          <cell r="B602" t="str">
            <v>OGLESBY ELEM SCH DIST 125</v>
          </cell>
          <cell r="C602">
            <v>2.7893699999999999</v>
          </cell>
          <cell r="D602">
            <v>62964249</v>
          </cell>
          <cell r="E602"/>
          <cell r="F602">
            <v>258722</v>
          </cell>
          <cell r="G602"/>
          <cell r="H602">
            <v>265536.07</v>
          </cell>
          <cell r="I602"/>
          <cell r="J602">
            <v>-1.0829999999999999E-2</v>
          </cell>
          <cell r="K602">
            <v>1</v>
          </cell>
          <cell r="L602">
            <v>2.8001999999999998</v>
          </cell>
          <cell r="M602"/>
          <cell r="N602">
            <v>2.7893699999999999</v>
          </cell>
          <cell r="O602">
            <v>2.78937E-2</v>
          </cell>
        </row>
        <row r="603">
          <cell r="A603" t="str">
            <v>3505014001700</v>
          </cell>
          <cell r="B603" t="str">
            <v>OTTAWA TWP H S DIST 140</v>
          </cell>
          <cell r="C603">
            <v>2.0388600000000001</v>
          </cell>
          <cell r="D603">
            <v>674854439</v>
          </cell>
          <cell r="E603"/>
          <cell r="F603">
            <v>1341034</v>
          </cell>
          <cell r="G603"/>
          <cell r="H603">
            <v>526276.15</v>
          </cell>
          <cell r="I603"/>
          <cell r="J603">
            <v>0.12073</v>
          </cell>
          <cell r="K603">
            <v>0</v>
          </cell>
          <cell r="L603">
            <v>1.9181300000000001</v>
          </cell>
          <cell r="M603"/>
          <cell r="N603">
            <v>1.9181300000000001</v>
          </cell>
          <cell r="O603">
            <v>1.9181299999999998E-2</v>
          </cell>
        </row>
        <row r="604">
          <cell r="A604" t="str">
            <v>3505014100200</v>
          </cell>
          <cell r="B604" t="str">
            <v>OTTAWA ELEM SCHOOL DIST 141</v>
          </cell>
          <cell r="C604">
            <v>3.13632</v>
          </cell>
          <cell r="D604">
            <v>323646681</v>
          </cell>
          <cell r="E604"/>
          <cell r="F604">
            <v>1478715</v>
          </cell>
          <cell r="G604"/>
          <cell r="H604">
            <v>244274.31999999998</v>
          </cell>
          <cell r="I604"/>
          <cell r="J604">
            <v>0.38141000000000003</v>
          </cell>
          <cell r="K604">
            <v>0</v>
          </cell>
          <cell r="L604">
            <v>2.7549099999999997</v>
          </cell>
          <cell r="M604"/>
          <cell r="N604">
            <v>2.7549099999999997</v>
          </cell>
          <cell r="O604">
            <v>2.75491E-2</v>
          </cell>
        </row>
        <row r="605">
          <cell r="A605" t="str">
            <v>3505015000200</v>
          </cell>
          <cell r="B605" t="str">
            <v>MARSEILLES ELEM SCHOOL DIST 150</v>
          </cell>
          <cell r="C605">
            <v>4.10954</v>
          </cell>
          <cell r="D605">
            <v>65138405</v>
          </cell>
          <cell r="E605"/>
          <cell r="F605">
            <v>412381</v>
          </cell>
          <cell r="G605"/>
          <cell r="H605">
            <v>284656.83</v>
          </cell>
          <cell r="I605"/>
          <cell r="J605">
            <v>0.19608</v>
          </cell>
          <cell r="K605">
            <v>0</v>
          </cell>
          <cell r="L605">
            <v>3.9134600000000002</v>
          </cell>
          <cell r="M605"/>
          <cell r="N605">
            <v>3.9134600000000002</v>
          </cell>
          <cell r="O605">
            <v>3.9134599999999999E-2</v>
          </cell>
        </row>
        <row r="606">
          <cell r="A606" t="str">
            <v>3505016001700</v>
          </cell>
          <cell r="B606" t="str">
            <v>SENECA TWP H S DIST 160</v>
          </cell>
          <cell r="C606">
            <v>1.74838</v>
          </cell>
          <cell r="D606">
            <v>732748732</v>
          </cell>
          <cell r="E606"/>
          <cell r="F606">
            <v>449019</v>
          </cell>
          <cell r="G606"/>
          <cell r="H606">
            <v>120075.76</v>
          </cell>
          <cell r="I606"/>
          <cell r="J606">
            <v>4.4889999999999999E-2</v>
          </cell>
          <cell r="K606">
            <v>0</v>
          </cell>
          <cell r="L606">
            <v>1.7034899999999999</v>
          </cell>
          <cell r="M606"/>
          <cell r="N606">
            <v>1.7034899999999999</v>
          </cell>
          <cell r="O606">
            <v>1.7034899999999999E-2</v>
          </cell>
        </row>
        <row r="607">
          <cell r="A607" t="str">
            <v>3505017000400</v>
          </cell>
          <cell r="B607" t="str">
            <v>SENECA COMM CONS SCH DIST 170</v>
          </cell>
          <cell r="C607">
            <v>1.36276</v>
          </cell>
          <cell r="D607">
            <v>579868168</v>
          </cell>
          <cell r="E607"/>
          <cell r="F607">
            <v>318989</v>
          </cell>
          <cell r="G607"/>
          <cell r="H607">
            <v>42027.100000000006</v>
          </cell>
          <cell r="I607"/>
          <cell r="J607">
            <v>4.7759999999999997E-2</v>
          </cell>
          <cell r="K607">
            <v>0</v>
          </cell>
          <cell r="L607">
            <v>1.3149999999999999</v>
          </cell>
          <cell r="M607"/>
          <cell r="N607">
            <v>1.3149999999999999</v>
          </cell>
          <cell r="O607">
            <v>1.315E-2</v>
          </cell>
        </row>
        <row r="608">
          <cell r="A608" t="str">
            <v>3505001750400</v>
          </cell>
          <cell r="B608" t="str">
            <v>DIMMICK C C SCHOOL DIST 175</v>
          </cell>
          <cell r="C608">
            <v>1.45549</v>
          </cell>
          <cell r="D608">
            <v>130926671</v>
          </cell>
          <cell r="E608"/>
          <cell r="F608">
            <v>196162</v>
          </cell>
          <cell r="G608"/>
          <cell r="H608">
            <v>47179.45</v>
          </cell>
          <cell r="I608"/>
          <cell r="J608">
            <v>0.11379</v>
          </cell>
          <cell r="K608">
            <v>0</v>
          </cell>
          <cell r="L608">
            <v>1.3416999999999999</v>
          </cell>
          <cell r="M608"/>
          <cell r="N608">
            <v>1.3416999999999999</v>
          </cell>
          <cell r="O608">
            <v>1.3417E-2</v>
          </cell>
        </row>
        <row r="609">
          <cell r="A609" t="str">
            <v>3505018500400</v>
          </cell>
          <cell r="B609" t="str">
            <v>WALTHAM C C SCHOOL DIST 185</v>
          </cell>
          <cell r="C609">
            <v>2.9495800000000001</v>
          </cell>
          <cell r="D609">
            <v>82229453</v>
          </cell>
          <cell r="E609"/>
          <cell r="F609">
            <v>190391</v>
          </cell>
          <cell r="G609"/>
          <cell r="H609">
            <v>115005.65</v>
          </cell>
          <cell r="I609"/>
          <cell r="J609">
            <v>9.1670000000000001E-2</v>
          </cell>
          <cell r="K609">
            <v>0</v>
          </cell>
          <cell r="L609">
            <v>2.85791</v>
          </cell>
          <cell r="M609"/>
          <cell r="N609">
            <v>2.85791</v>
          </cell>
          <cell r="O609">
            <v>2.85791E-2</v>
          </cell>
        </row>
        <row r="610">
          <cell r="A610" t="str">
            <v>3505019500400</v>
          </cell>
          <cell r="B610" t="str">
            <v>WALLACE C C SCHOOL DIST 195</v>
          </cell>
          <cell r="C610">
            <v>2.4947400000000002</v>
          </cell>
          <cell r="D610">
            <v>107786322</v>
          </cell>
          <cell r="E610"/>
          <cell r="F610">
            <v>245413</v>
          </cell>
          <cell r="G610"/>
          <cell r="H610">
            <v>279135.14</v>
          </cell>
          <cell r="I610"/>
          <cell r="J610">
            <v>-3.1289999999999998E-2</v>
          </cell>
          <cell r="K610">
            <v>1</v>
          </cell>
          <cell r="L610">
            <v>2.52603</v>
          </cell>
          <cell r="M610"/>
          <cell r="N610">
            <v>2.4947400000000002</v>
          </cell>
          <cell r="O610">
            <v>2.4947400000000002E-2</v>
          </cell>
        </row>
        <row r="611">
          <cell r="A611" t="str">
            <v>3505021000400</v>
          </cell>
          <cell r="B611" t="str">
            <v>MILLER TWP CC SCH DIST 210</v>
          </cell>
          <cell r="C611">
            <v>1.9458499999999999</v>
          </cell>
          <cell r="D611">
            <v>63813818</v>
          </cell>
          <cell r="E611"/>
          <cell r="F611">
            <v>225803</v>
          </cell>
          <cell r="G611"/>
          <cell r="H611">
            <v>83884.06</v>
          </cell>
          <cell r="I611"/>
          <cell r="J611">
            <v>0.22239</v>
          </cell>
          <cell r="K611">
            <v>0</v>
          </cell>
          <cell r="L611">
            <v>1.7234599999999998</v>
          </cell>
          <cell r="M611"/>
          <cell r="N611">
            <v>1.7234599999999998</v>
          </cell>
          <cell r="O611">
            <v>1.7234599999999999E-2</v>
          </cell>
        </row>
        <row r="612">
          <cell r="A612" t="str">
            <v>3505023000400</v>
          </cell>
          <cell r="B612" t="str">
            <v>RUTLAND C C SCHOOL DIST 230</v>
          </cell>
          <cell r="C612">
            <v>2.7704899999999997</v>
          </cell>
          <cell r="D612">
            <v>37685465</v>
          </cell>
          <cell r="E612"/>
          <cell r="F612">
            <v>59076</v>
          </cell>
          <cell r="G612"/>
          <cell r="H612">
            <v>48421.1</v>
          </cell>
          <cell r="I612"/>
          <cell r="J612">
            <v>2.827E-2</v>
          </cell>
          <cell r="K612">
            <v>0</v>
          </cell>
          <cell r="L612">
            <v>2.7422199999999997</v>
          </cell>
          <cell r="M612"/>
          <cell r="N612">
            <v>2.7422199999999997</v>
          </cell>
          <cell r="O612">
            <v>2.7422200000000001E-2</v>
          </cell>
        </row>
        <row r="613">
          <cell r="A613" t="str">
            <v>3505028001700</v>
          </cell>
          <cell r="B613" t="str">
            <v>MENDOTA TWP H S DIST 280</v>
          </cell>
          <cell r="C613">
            <v>2.0575600000000001</v>
          </cell>
          <cell r="D613">
            <v>248778451</v>
          </cell>
          <cell r="E613"/>
          <cell r="F613">
            <v>988837</v>
          </cell>
          <cell r="G613"/>
          <cell r="H613">
            <v>322016.96000000002</v>
          </cell>
          <cell r="I613"/>
          <cell r="J613">
            <v>0.26802999999999999</v>
          </cell>
          <cell r="K613">
            <v>0</v>
          </cell>
          <cell r="L613">
            <v>1.7895300000000001</v>
          </cell>
          <cell r="M613"/>
          <cell r="N613">
            <v>1.7895300000000001</v>
          </cell>
          <cell r="O613">
            <v>1.7895299999999999E-2</v>
          </cell>
        </row>
        <row r="614">
          <cell r="A614" t="str">
            <v>3505028900400</v>
          </cell>
          <cell r="B614" t="str">
            <v>MENDOTA C C SCHOOL DIST 289</v>
          </cell>
          <cell r="C614">
            <v>2.28626</v>
          </cell>
          <cell r="D614">
            <v>246682484</v>
          </cell>
          <cell r="E614"/>
          <cell r="F614">
            <v>464248</v>
          </cell>
          <cell r="G614"/>
          <cell r="H614">
            <v>174139.76</v>
          </cell>
          <cell r="I614"/>
          <cell r="J614">
            <v>0.1176</v>
          </cell>
          <cell r="K614">
            <v>0</v>
          </cell>
          <cell r="L614">
            <v>2.16866</v>
          </cell>
          <cell r="M614"/>
          <cell r="N614">
            <v>2.16866</v>
          </cell>
          <cell r="O614">
            <v>2.16866E-2</v>
          </cell>
        </row>
        <row r="615">
          <cell r="A615" t="str">
            <v>3505042502600</v>
          </cell>
          <cell r="B615" t="str">
            <v>LOSTANT COMM UNIT SCH DIST 425</v>
          </cell>
          <cell r="C615">
            <v>5.4487500000000004</v>
          </cell>
          <cell r="D615">
            <v>31783810</v>
          </cell>
          <cell r="E615"/>
          <cell r="F615">
            <v>77104</v>
          </cell>
          <cell r="G615"/>
          <cell r="H615">
            <v>66277.38</v>
          </cell>
          <cell r="I615"/>
          <cell r="J615">
            <v>3.406E-2</v>
          </cell>
          <cell r="K615">
            <v>0</v>
          </cell>
          <cell r="L615">
            <v>5.4146900000000002</v>
          </cell>
          <cell r="M615"/>
          <cell r="N615">
            <v>5.4146900000000002</v>
          </cell>
          <cell r="O615">
            <v>5.4146899999999998E-2</v>
          </cell>
        </row>
        <row r="616">
          <cell r="A616" t="str">
            <v>3505900502600</v>
          </cell>
          <cell r="B616" t="str">
            <v>HENRY-SENACHWINE CUSD 5</v>
          </cell>
          <cell r="C616">
            <v>4.3163499999999999</v>
          </cell>
          <cell r="D616">
            <v>113520626</v>
          </cell>
          <cell r="E616"/>
          <cell r="F616">
            <v>455556</v>
          </cell>
          <cell r="G616"/>
          <cell r="H616">
            <v>233509.36</v>
          </cell>
          <cell r="I616"/>
          <cell r="J616">
            <v>0.1956</v>
          </cell>
          <cell r="K616">
            <v>0</v>
          </cell>
          <cell r="L616">
            <v>4.1207500000000001</v>
          </cell>
          <cell r="M616"/>
          <cell r="N616">
            <v>4.1207500000000001</v>
          </cell>
          <cell r="O616">
            <v>4.1207500000000001E-2</v>
          </cell>
        </row>
        <row r="617">
          <cell r="A617" t="str">
            <v>3505900702600</v>
          </cell>
          <cell r="B617" t="str">
            <v>MIDLAND COMMUNITY UNIT DIST 7</v>
          </cell>
          <cell r="C617">
            <v>4.3694000000000006</v>
          </cell>
          <cell r="D617">
            <v>124781427</v>
          </cell>
          <cell r="E617"/>
          <cell r="F617">
            <v>674852</v>
          </cell>
          <cell r="G617"/>
          <cell r="H617">
            <v>262474.51</v>
          </cell>
          <cell r="I617"/>
          <cell r="J617">
            <v>0.33046999999999999</v>
          </cell>
          <cell r="K617">
            <v>0</v>
          </cell>
          <cell r="L617">
            <v>4.0389300000000006</v>
          </cell>
          <cell r="M617"/>
          <cell r="N617">
            <v>4.0389300000000006</v>
          </cell>
          <cell r="O617">
            <v>4.0389300000000003E-2</v>
          </cell>
        </row>
        <row r="618">
          <cell r="A618" t="str">
            <v>3507853502600</v>
          </cell>
          <cell r="B618" t="str">
            <v>PUTNAM CO C U SCHOOL DIST 535</v>
          </cell>
          <cell r="C618">
            <v>3.9948100000000002</v>
          </cell>
          <cell r="D618">
            <v>148285112</v>
          </cell>
          <cell r="E618"/>
          <cell r="F618">
            <v>985823</v>
          </cell>
          <cell r="G618"/>
          <cell r="H618">
            <v>432613.38</v>
          </cell>
          <cell r="I618"/>
          <cell r="J618">
            <v>0.37307000000000001</v>
          </cell>
          <cell r="K618">
            <v>0</v>
          </cell>
          <cell r="L618">
            <v>3.62174</v>
          </cell>
          <cell r="M618"/>
          <cell r="N618">
            <v>3.62174</v>
          </cell>
          <cell r="O618">
            <v>3.6217399999999997E-2</v>
          </cell>
        </row>
        <row r="619">
          <cell r="A619" t="str">
            <v>3905500102600</v>
          </cell>
          <cell r="B619" t="str">
            <v>ARGENTA-OREANA COMM UNIT SCH D 1</v>
          </cell>
          <cell r="C619">
            <v>3.7445000000000004</v>
          </cell>
          <cell r="D619">
            <v>144899984</v>
          </cell>
          <cell r="E619"/>
          <cell r="F619">
            <v>744432</v>
          </cell>
          <cell r="G619"/>
          <cell r="H619">
            <v>339850.94</v>
          </cell>
          <cell r="I619"/>
          <cell r="J619">
            <v>0.27921000000000001</v>
          </cell>
          <cell r="K619">
            <v>0</v>
          </cell>
          <cell r="L619">
            <v>3.4652900000000004</v>
          </cell>
          <cell r="M619"/>
          <cell r="N619">
            <v>3.4652900000000004</v>
          </cell>
          <cell r="O619">
            <v>3.46529E-2</v>
          </cell>
        </row>
        <row r="620">
          <cell r="A620" t="str">
            <v>3905500202600</v>
          </cell>
          <cell r="B620" t="str">
            <v>MAROA FORSYTH C U SCH DIST 2</v>
          </cell>
          <cell r="C620">
            <v>2.8706</v>
          </cell>
          <cell r="D620">
            <v>230937640</v>
          </cell>
          <cell r="E620"/>
          <cell r="F620">
            <v>948918</v>
          </cell>
          <cell r="G620"/>
          <cell r="H620">
            <v>616710.96</v>
          </cell>
          <cell r="I620"/>
          <cell r="J620">
            <v>0.14385000000000001</v>
          </cell>
          <cell r="K620">
            <v>0</v>
          </cell>
          <cell r="L620">
            <v>2.72675</v>
          </cell>
          <cell r="M620"/>
          <cell r="N620">
            <v>2.72675</v>
          </cell>
          <cell r="O620">
            <v>2.72675E-2</v>
          </cell>
        </row>
        <row r="621">
          <cell r="A621" t="str">
            <v>3905500302600</v>
          </cell>
          <cell r="B621" t="str">
            <v>MT ZION COMM UNIT SCH DIST 3</v>
          </cell>
          <cell r="C621">
            <v>3.7431799999999997</v>
          </cell>
          <cell r="D621">
            <v>307214176</v>
          </cell>
          <cell r="E621"/>
          <cell r="F621">
            <v>979746</v>
          </cell>
          <cell r="G621"/>
          <cell r="H621">
            <v>493658.07</v>
          </cell>
          <cell r="I621"/>
          <cell r="J621">
            <v>0.15822</v>
          </cell>
          <cell r="K621">
            <v>0</v>
          </cell>
          <cell r="L621">
            <v>3.5849599999999997</v>
          </cell>
          <cell r="M621"/>
          <cell r="N621">
            <v>3.5849599999999997</v>
          </cell>
          <cell r="O621">
            <v>3.5849600000000002E-2</v>
          </cell>
        </row>
        <row r="622">
          <cell r="A622" t="str">
            <v>3905500902600</v>
          </cell>
          <cell r="B622" t="str">
            <v>SANGAMON VALLEY CUSD 9</v>
          </cell>
          <cell r="C622">
            <v>4.8585200000000004</v>
          </cell>
          <cell r="D622">
            <v>102221774</v>
          </cell>
          <cell r="E622"/>
          <cell r="F622">
            <v>745056</v>
          </cell>
          <cell r="G622"/>
          <cell r="H622">
            <v>461576.93000000005</v>
          </cell>
          <cell r="I622"/>
          <cell r="J622">
            <v>0.27731</v>
          </cell>
          <cell r="K622">
            <v>0</v>
          </cell>
          <cell r="L622">
            <v>4.5812100000000004</v>
          </cell>
          <cell r="M622"/>
          <cell r="N622">
            <v>4.5812100000000004</v>
          </cell>
          <cell r="O622">
            <v>4.5812100000000001E-2</v>
          </cell>
        </row>
        <row r="623">
          <cell r="A623" t="str">
            <v>3905501102600</v>
          </cell>
          <cell r="B623" t="str">
            <v>WARRENSBURG-LATHAM C U DIST 11</v>
          </cell>
          <cell r="C623">
            <v>2.8789199999999999</v>
          </cell>
          <cell r="D623">
            <v>158952654</v>
          </cell>
          <cell r="E623"/>
          <cell r="F623">
            <v>507865</v>
          </cell>
          <cell r="G623"/>
          <cell r="H623">
            <v>335561.85000000003</v>
          </cell>
          <cell r="I623"/>
          <cell r="J623">
            <v>0.10839</v>
          </cell>
          <cell r="K623">
            <v>0</v>
          </cell>
          <cell r="L623">
            <v>2.7705299999999999</v>
          </cell>
          <cell r="M623"/>
          <cell r="N623">
            <v>2.7705299999999999</v>
          </cell>
          <cell r="O623">
            <v>2.7705299999999999E-2</v>
          </cell>
        </row>
        <row r="624">
          <cell r="A624" t="str">
            <v>3905501502600</v>
          </cell>
          <cell r="B624" t="str">
            <v>MERIDIAN COMM UNIT SCH DIST 15</v>
          </cell>
          <cell r="C624">
            <v>3.7618</v>
          </cell>
          <cell r="D624">
            <v>134255137</v>
          </cell>
          <cell r="E624"/>
          <cell r="F624">
            <v>739323</v>
          </cell>
          <cell r="G624"/>
          <cell r="H624">
            <v>413040.74</v>
          </cell>
          <cell r="I624"/>
          <cell r="J624">
            <v>0.24303</v>
          </cell>
          <cell r="K624">
            <v>0</v>
          </cell>
          <cell r="L624">
            <v>3.51877</v>
          </cell>
          <cell r="M624"/>
          <cell r="N624">
            <v>3.51877</v>
          </cell>
          <cell r="O624">
            <v>3.5187700000000002E-2</v>
          </cell>
        </row>
        <row r="625">
          <cell r="A625" t="str">
            <v>3905506102500</v>
          </cell>
          <cell r="B625" t="str">
            <v>DECATUR SCHOOL DISTRICT 61</v>
          </cell>
          <cell r="C625">
            <v>4.4522000000000004</v>
          </cell>
          <cell r="D625">
            <v>714729711</v>
          </cell>
          <cell r="E625"/>
          <cell r="F625">
            <v>5586784</v>
          </cell>
          <cell r="G625"/>
          <cell r="H625">
            <v>2548714.9000000004</v>
          </cell>
          <cell r="I625"/>
          <cell r="J625">
            <v>0.42505999999999999</v>
          </cell>
          <cell r="K625">
            <v>0</v>
          </cell>
          <cell r="L625">
            <v>4.0271400000000002</v>
          </cell>
          <cell r="M625"/>
          <cell r="N625">
            <v>4.0271400000000002</v>
          </cell>
          <cell r="O625">
            <v>4.0271399999999999E-2</v>
          </cell>
        </row>
        <row r="626">
          <cell r="A626" t="str">
            <v>3907400502600</v>
          </cell>
          <cell r="B626" t="str">
            <v>BEMENT COMM UNIT SCHOOL DIST 5</v>
          </cell>
          <cell r="C626">
            <v>4.4115000000000002</v>
          </cell>
          <cell r="D626">
            <v>75051539</v>
          </cell>
          <cell r="E626"/>
          <cell r="F626">
            <v>349356</v>
          </cell>
          <cell r="G626"/>
          <cell r="H626">
            <v>107697.60000000001</v>
          </cell>
          <cell r="I626"/>
          <cell r="J626">
            <v>0.32197999999999999</v>
          </cell>
          <cell r="K626">
            <v>0</v>
          </cell>
          <cell r="L626">
            <v>4.0895200000000003</v>
          </cell>
          <cell r="M626"/>
          <cell r="N626">
            <v>4.0895200000000003</v>
          </cell>
          <cell r="O626">
            <v>4.08952E-2</v>
          </cell>
        </row>
        <row r="627">
          <cell r="A627" t="str">
            <v>3907402502600</v>
          </cell>
          <cell r="B627" t="str">
            <v>MONTICELLO C U SCHOOL DIST 25</v>
          </cell>
          <cell r="C627">
            <v>3.0271100000000004</v>
          </cell>
          <cell r="D627">
            <v>287793526</v>
          </cell>
          <cell r="E627"/>
          <cell r="F627">
            <v>1072758</v>
          </cell>
          <cell r="G627"/>
          <cell r="H627">
            <v>424738.69</v>
          </cell>
          <cell r="I627"/>
          <cell r="J627">
            <v>0.22516</v>
          </cell>
          <cell r="K627">
            <v>0</v>
          </cell>
          <cell r="L627">
            <v>2.8019500000000006</v>
          </cell>
          <cell r="M627"/>
          <cell r="N627">
            <v>2.8019500000000006</v>
          </cell>
          <cell r="O627">
            <v>2.8019499999999999E-2</v>
          </cell>
        </row>
        <row r="628">
          <cell r="A628" t="str">
            <v>3907405702600</v>
          </cell>
          <cell r="B628" t="str">
            <v>DELAND-WELDON C U SCH DIST 57</v>
          </cell>
          <cell r="C628">
            <v>4.2816299999999998</v>
          </cell>
          <cell r="D628">
            <v>73383903</v>
          </cell>
          <cell r="E628"/>
          <cell r="F628">
            <v>190947</v>
          </cell>
          <cell r="G628"/>
          <cell r="H628">
            <v>84473.65</v>
          </cell>
          <cell r="I628"/>
          <cell r="J628">
            <v>0.14509</v>
          </cell>
          <cell r="K628">
            <v>0</v>
          </cell>
          <cell r="L628">
            <v>4.1365400000000001</v>
          </cell>
          <cell r="M628"/>
          <cell r="N628">
            <v>4.1365400000000001</v>
          </cell>
          <cell r="O628">
            <v>4.1365399999999997E-2</v>
          </cell>
        </row>
        <row r="629">
          <cell r="A629" t="str">
            <v>3907410002600</v>
          </cell>
          <cell r="B629" t="str">
            <v>CERRO GORDO C U SCHOOL DIST 100</v>
          </cell>
          <cell r="C629">
            <v>3.6835799999999996</v>
          </cell>
          <cell r="D629">
            <v>84533691</v>
          </cell>
          <cell r="E629"/>
          <cell r="F629">
            <v>477113</v>
          </cell>
          <cell r="G629"/>
          <cell r="H629">
            <v>253301.75</v>
          </cell>
          <cell r="I629"/>
          <cell r="J629">
            <v>0.26474999999999999</v>
          </cell>
          <cell r="K629">
            <v>0</v>
          </cell>
          <cell r="L629">
            <v>3.4188299999999998</v>
          </cell>
          <cell r="M629"/>
          <cell r="N629">
            <v>3.4188299999999998</v>
          </cell>
          <cell r="O629">
            <v>3.4188299999999998E-2</v>
          </cell>
        </row>
        <row r="630">
          <cell r="A630" t="str">
            <v>4000704002600</v>
          </cell>
          <cell r="B630" t="str">
            <v>CALHOUN COMM UNIT SCH DIST 40</v>
          </cell>
          <cell r="C630">
            <v>4.6952099999999994</v>
          </cell>
          <cell r="D630">
            <v>54621212</v>
          </cell>
          <cell r="E630"/>
          <cell r="F630">
            <v>240334</v>
          </cell>
          <cell r="G630"/>
          <cell r="H630">
            <v>306342.19999999995</v>
          </cell>
          <cell r="I630"/>
          <cell r="J630">
            <v>-0.12085</v>
          </cell>
          <cell r="K630">
            <v>1</v>
          </cell>
          <cell r="L630">
            <v>4.8160599999999993</v>
          </cell>
          <cell r="M630"/>
          <cell r="N630">
            <v>4.6952099999999994</v>
          </cell>
          <cell r="O630">
            <v>4.6952099999999997E-2</v>
          </cell>
        </row>
        <row r="631">
          <cell r="A631" t="str">
            <v>4000704202600</v>
          </cell>
          <cell r="B631" t="str">
            <v>BRUSSELS COMM UNIT SCHOOL DIST 42</v>
          </cell>
          <cell r="C631">
            <v>4.9798</v>
          </cell>
          <cell r="D631">
            <v>27473015</v>
          </cell>
          <cell r="E631"/>
          <cell r="F631">
            <v>114105</v>
          </cell>
          <cell r="G631"/>
          <cell r="H631">
            <v>65749.36</v>
          </cell>
          <cell r="I631"/>
          <cell r="J631">
            <v>0.17601</v>
          </cell>
          <cell r="K631">
            <v>0</v>
          </cell>
          <cell r="L631">
            <v>4.8037900000000002</v>
          </cell>
          <cell r="M631"/>
          <cell r="N631">
            <v>4.8037900000000002</v>
          </cell>
          <cell r="O631">
            <v>4.8037900000000001E-2</v>
          </cell>
        </row>
        <row r="632">
          <cell r="A632" t="str">
            <v>4003100102600</v>
          </cell>
          <cell r="B632" t="str">
            <v>CARROLLTON C U SCHOOL DIST 1</v>
          </cell>
          <cell r="C632">
            <v>2.6904500000000002</v>
          </cell>
          <cell r="D632">
            <v>86610547</v>
          </cell>
          <cell r="E632"/>
          <cell r="F632">
            <v>426805</v>
          </cell>
          <cell r="G632"/>
          <cell r="H632">
            <v>248241.81</v>
          </cell>
          <cell r="I632"/>
          <cell r="J632">
            <v>0.20616000000000001</v>
          </cell>
          <cell r="K632">
            <v>0</v>
          </cell>
          <cell r="L632">
            <v>2.4842900000000001</v>
          </cell>
          <cell r="M632"/>
          <cell r="N632">
            <v>2.4842900000000001</v>
          </cell>
          <cell r="O632">
            <v>2.4842900000000001E-2</v>
          </cell>
        </row>
        <row r="633">
          <cell r="A633" t="str">
            <v>4003100302600</v>
          </cell>
          <cell r="B633" t="str">
            <v>NORTH GREENE UNIT SCHOOL DIST 3</v>
          </cell>
          <cell r="C633">
            <v>3.6079299999999996</v>
          </cell>
          <cell r="D633">
            <v>86090604</v>
          </cell>
          <cell r="E633"/>
          <cell r="F633">
            <v>553411</v>
          </cell>
          <cell r="G633"/>
          <cell r="H633">
            <v>165822.78</v>
          </cell>
          <cell r="I633"/>
          <cell r="J633">
            <v>0.45019999999999999</v>
          </cell>
          <cell r="K633">
            <v>0</v>
          </cell>
          <cell r="L633">
            <v>3.1577299999999995</v>
          </cell>
          <cell r="M633"/>
          <cell r="N633">
            <v>3.1577299999999995</v>
          </cell>
          <cell r="O633">
            <v>3.1577300000000003E-2</v>
          </cell>
        </row>
        <row r="634">
          <cell r="A634" t="str">
            <v>4003101002600</v>
          </cell>
          <cell r="B634" t="str">
            <v>GREENFIELD C U SCHOOL DIST 10</v>
          </cell>
          <cell r="C634">
            <v>4.2785699999999993</v>
          </cell>
          <cell r="D634">
            <v>71145646</v>
          </cell>
          <cell r="E634"/>
          <cell r="F634">
            <v>285930</v>
          </cell>
          <cell r="G634"/>
          <cell r="H634">
            <v>148609.38</v>
          </cell>
          <cell r="I634"/>
          <cell r="J634">
            <v>0.19300999999999999</v>
          </cell>
          <cell r="K634">
            <v>0</v>
          </cell>
          <cell r="L634">
            <v>4.0855599999999992</v>
          </cell>
          <cell r="M634"/>
          <cell r="N634">
            <v>4.0855599999999992</v>
          </cell>
          <cell r="O634">
            <v>4.0855599999999999E-2</v>
          </cell>
        </row>
        <row r="635">
          <cell r="A635" t="str">
            <v>4004210002600</v>
          </cell>
          <cell r="B635" t="str">
            <v>JERSEY C U SCH DIST 100</v>
          </cell>
          <cell r="C635">
            <v>3.4234200000000001</v>
          </cell>
          <cell r="D635">
            <v>373046869</v>
          </cell>
          <cell r="E635"/>
          <cell r="F635">
            <v>2646116</v>
          </cell>
          <cell r="G635"/>
          <cell r="H635">
            <v>1400951.66</v>
          </cell>
          <cell r="I635"/>
          <cell r="J635">
            <v>0.33378000000000002</v>
          </cell>
          <cell r="K635">
            <v>0</v>
          </cell>
          <cell r="L635">
            <v>3.0896400000000002</v>
          </cell>
          <cell r="M635"/>
          <cell r="N635">
            <v>3.0896400000000002</v>
          </cell>
          <cell r="O635">
            <v>3.0896400000000001E-2</v>
          </cell>
        </row>
        <row r="636">
          <cell r="A636" t="str">
            <v>4005600102600</v>
          </cell>
          <cell r="B636" t="str">
            <v>CARLINVILLE C U SCHOOL DIST 1</v>
          </cell>
          <cell r="C636">
            <v>2.9367200000000002</v>
          </cell>
          <cell r="D636">
            <v>186579969</v>
          </cell>
          <cell r="E636"/>
          <cell r="F636">
            <v>737346</v>
          </cell>
          <cell r="G636"/>
          <cell r="H636">
            <v>389729.47</v>
          </cell>
          <cell r="I636"/>
          <cell r="J636">
            <v>0.18629999999999999</v>
          </cell>
          <cell r="K636">
            <v>0</v>
          </cell>
          <cell r="L636">
            <v>2.7504200000000001</v>
          </cell>
          <cell r="M636"/>
          <cell r="N636">
            <v>2.7504200000000001</v>
          </cell>
          <cell r="O636">
            <v>2.7504199999999999E-2</v>
          </cell>
        </row>
        <row r="637">
          <cell r="A637" t="str">
            <v>4005600202600</v>
          </cell>
          <cell r="B637" t="str">
            <v>NORTHWESTERN C U SCH DIST 2</v>
          </cell>
          <cell r="C637">
            <v>3.5598800000000002</v>
          </cell>
          <cell r="D637">
            <v>52784671</v>
          </cell>
          <cell r="E637"/>
          <cell r="F637">
            <v>301176</v>
          </cell>
          <cell r="G637"/>
          <cell r="H637">
            <v>245298.13</v>
          </cell>
          <cell r="I637"/>
          <cell r="J637">
            <v>0.10586</v>
          </cell>
          <cell r="K637">
            <v>0</v>
          </cell>
          <cell r="L637">
            <v>3.4540200000000003</v>
          </cell>
          <cell r="M637"/>
          <cell r="N637">
            <v>3.4540200000000003</v>
          </cell>
          <cell r="O637">
            <v>3.45402E-2</v>
          </cell>
        </row>
        <row r="638">
          <cell r="A638" t="str">
            <v>4005600502600</v>
          </cell>
          <cell r="B638" t="str">
            <v>MOUNT OLIVE C U SCHOOL DIST 5</v>
          </cell>
          <cell r="C638">
            <v>4.9501499999999998</v>
          </cell>
          <cell r="D638">
            <v>44560581</v>
          </cell>
          <cell r="E638"/>
          <cell r="F638">
            <v>284908</v>
          </cell>
          <cell r="G638"/>
          <cell r="H638">
            <v>173630.81</v>
          </cell>
          <cell r="I638"/>
          <cell r="J638">
            <v>0.24972</v>
          </cell>
          <cell r="K638">
            <v>0</v>
          </cell>
          <cell r="L638">
            <v>4.7004299999999999</v>
          </cell>
          <cell r="M638"/>
          <cell r="N638">
            <v>4.7004299999999999</v>
          </cell>
          <cell r="O638">
            <v>4.7004299999999999E-2</v>
          </cell>
        </row>
        <row r="639">
          <cell r="A639" t="str">
            <v>4005600602600</v>
          </cell>
          <cell r="B639" t="str">
            <v>STAUNTON COMM UNIT SCH DIST 6</v>
          </cell>
          <cell r="C639">
            <v>2.8777899999999996</v>
          </cell>
          <cell r="D639">
            <v>134709354</v>
          </cell>
          <cell r="E639"/>
          <cell r="F639">
            <v>507766</v>
          </cell>
          <cell r="G639"/>
          <cell r="H639">
            <v>365201.43</v>
          </cell>
          <cell r="I639"/>
          <cell r="J639">
            <v>0.10582999999999999</v>
          </cell>
          <cell r="K639">
            <v>0</v>
          </cell>
          <cell r="L639">
            <v>2.7719599999999995</v>
          </cell>
          <cell r="M639"/>
          <cell r="N639">
            <v>2.7719599999999995</v>
          </cell>
          <cell r="O639">
            <v>2.77196E-2</v>
          </cell>
        </row>
        <row r="640">
          <cell r="A640" t="str">
            <v>4005600702600</v>
          </cell>
          <cell r="B640" t="str">
            <v>GILLESPIE COMM UNIT SCH DIST 7</v>
          </cell>
          <cell r="C640">
            <v>2.6843599999999999</v>
          </cell>
          <cell r="D640">
            <v>87198959</v>
          </cell>
          <cell r="E640"/>
          <cell r="F640">
            <v>548458</v>
          </cell>
          <cell r="G640"/>
          <cell r="H640">
            <v>407241.07</v>
          </cell>
          <cell r="I640"/>
          <cell r="J640">
            <v>0.16194</v>
          </cell>
          <cell r="K640">
            <v>0</v>
          </cell>
          <cell r="L640">
            <v>2.5224199999999999</v>
          </cell>
          <cell r="M640"/>
          <cell r="N640">
            <v>2.5224199999999999</v>
          </cell>
          <cell r="O640">
            <v>2.5224199999999999E-2</v>
          </cell>
        </row>
        <row r="641">
          <cell r="A641" t="str">
            <v>4005600802600</v>
          </cell>
          <cell r="B641" t="str">
            <v>BUNKER HILL C U SCHOOL DIST 8</v>
          </cell>
          <cell r="C641">
            <v>3.6249599999999997</v>
          </cell>
          <cell r="D641">
            <v>60506260</v>
          </cell>
          <cell r="E641"/>
          <cell r="F641">
            <v>165129</v>
          </cell>
          <cell r="G641"/>
          <cell r="H641">
            <v>129568.84</v>
          </cell>
          <cell r="I641"/>
          <cell r="J641">
            <v>5.8770000000000003E-2</v>
          </cell>
          <cell r="K641">
            <v>0</v>
          </cell>
          <cell r="L641">
            <v>3.5661899999999997</v>
          </cell>
          <cell r="M641"/>
          <cell r="N641">
            <v>3.5661899999999997</v>
          </cell>
          <cell r="O641">
            <v>3.5661900000000003E-2</v>
          </cell>
        </row>
        <row r="642">
          <cell r="A642" t="str">
            <v>4005600902600</v>
          </cell>
          <cell r="B642" t="str">
            <v>SOUTHWESTERN C U SCH DIST 9</v>
          </cell>
          <cell r="C642">
            <v>3.7737099999999999</v>
          </cell>
          <cell r="D642">
            <v>163930211</v>
          </cell>
          <cell r="E642"/>
          <cell r="F642">
            <v>639458</v>
          </cell>
          <cell r="G642"/>
          <cell r="H642">
            <v>547275.96</v>
          </cell>
          <cell r="I642"/>
          <cell r="J642">
            <v>5.6230000000000002E-2</v>
          </cell>
          <cell r="K642">
            <v>0</v>
          </cell>
          <cell r="L642">
            <v>3.7174800000000001</v>
          </cell>
          <cell r="M642"/>
          <cell r="N642">
            <v>3.7174800000000001</v>
          </cell>
          <cell r="O642">
            <v>3.7174800000000001E-2</v>
          </cell>
        </row>
        <row r="643">
          <cell r="A643" t="str">
            <v>4005603402600</v>
          </cell>
          <cell r="B643" t="str">
            <v>NORTH MAC CUSD 34</v>
          </cell>
          <cell r="C643">
            <v>4.8773499999999999</v>
          </cell>
          <cell r="D643">
            <v>147847537</v>
          </cell>
          <cell r="E643"/>
          <cell r="F643">
            <v>1176153</v>
          </cell>
          <cell r="G643"/>
          <cell r="H643">
            <v>476943.82</v>
          </cell>
          <cell r="I643"/>
          <cell r="J643">
            <v>0.47292000000000001</v>
          </cell>
          <cell r="K643">
            <v>0</v>
          </cell>
          <cell r="L643">
            <v>4.4044299999999996</v>
          </cell>
          <cell r="M643"/>
          <cell r="N643">
            <v>4.4044299999999996</v>
          </cell>
          <cell r="O643">
            <v>4.4044300000000002E-2</v>
          </cell>
        </row>
        <row r="644">
          <cell r="A644" t="str">
            <v>4105700102600</v>
          </cell>
          <cell r="B644" t="str">
            <v>ROXANA COMM UNIT SCHOOL DIST 1</v>
          </cell>
          <cell r="C644">
            <v>3.7565</v>
          </cell>
          <cell r="D644">
            <v>536939102</v>
          </cell>
          <cell r="E644"/>
          <cell r="F644">
            <v>922529</v>
          </cell>
          <cell r="G644"/>
          <cell r="H644">
            <v>308900.18</v>
          </cell>
          <cell r="I644"/>
          <cell r="J644">
            <v>0.11428000000000001</v>
          </cell>
          <cell r="K644">
            <v>0</v>
          </cell>
          <cell r="L644">
            <v>3.64222</v>
          </cell>
          <cell r="M644"/>
          <cell r="N644">
            <v>3.64222</v>
          </cell>
          <cell r="O644">
            <v>3.6422200000000002E-2</v>
          </cell>
        </row>
        <row r="645">
          <cell r="A645" t="str">
            <v>4105700202600</v>
          </cell>
          <cell r="B645" t="str">
            <v>TRIAD COMM UNIT SCHOOL DIST 2</v>
          </cell>
          <cell r="C645">
            <v>3.9136999999999995</v>
          </cell>
          <cell r="D645">
            <v>605698413</v>
          </cell>
          <cell r="E645"/>
          <cell r="F645">
            <v>3198015</v>
          </cell>
          <cell r="G645"/>
          <cell r="H645">
            <v>1538945.3599999999</v>
          </cell>
          <cell r="I645"/>
          <cell r="J645">
            <v>0.27390999999999999</v>
          </cell>
          <cell r="K645">
            <v>0</v>
          </cell>
          <cell r="L645">
            <v>3.6397899999999996</v>
          </cell>
          <cell r="M645"/>
          <cell r="N645">
            <v>3.6397899999999996</v>
          </cell>
          <cell r="O645">
            <v>3.6397899999999997E-2</v>
          </cell>
        </row>
        <row r="646">
          <cell r="A646" t="str">
            <v>4105700302600</v>
          </cell>
          <cell r="B646" t="str">
            <v>VENICE COMM UNIT SCHOOL DIST 3</v>
          </cell>
          <cell r="C646">
            <v>4.7576999999999998</v>
          </cell>
          <cell r="D646">
            <v>8884507</v>
          </cell>
          <cell r="E646"/>
          <cell r="F646">
            <v>105178</v>
          </cell>
          <cell r="G646"/>
          <cell r="H646">
            <v>0</v>
          </cell>
          <cell r="I646"/>
          <cell r="J646">
            <v>1.1838299999999999</v>
          </cell>
          <cell r="K646">
            <v>0</v>
          </cell>
          <cell r="L646">
            <v>3.5738699999999999</v>
          </cell>
          <cell r="M646"/>
          <cell r="N646">
            <v>3.5738699999999999</v>
          </cell>
          <cell r="O646">
            <v>3.5738699999999998E-2</v>
          </cell>
        </row>
        <row r="647">
          <cell r="A647" t="str">
            <v>4105700502600</v>
          </cell>
          <cell r="B647" t="str">
            <v>HIGHLAND COMM UNIT SCH DIST 5</v>
          </cell>
          <cell r="C647">
            <v>3.7831000000000001</v>
          </cell>
          <cell r="D647">
            <v>447281875</v>
          </cell>
          <cell r="E647"/>
          <cell r="F647">
            <v>2135989</v>
          </cell>
          <cell r="G647"/>
          <cell r="H647">
            <v>1696061.81</v>
          </cell>
          <cell r="I647"/>
          <cell r="J647">
            <v>9.8350000000000007E-2</v>
          </cell>
          <cell r="K647">
            <v>0</v>
          </cell>
          <cell r="L647">
            <v>3.6847500000000002</v>
          </cell>
          <cell r="M647"/>
          <cell r="N647">
            <v>3.6847500000000002</v>
          </cell>
          <cell r="O647">
            <v>3.6847499999999998E-2</v>
          </cell>
        </row>
        <row r="648">
          <cell r="A648" t="str">
            <v>4105700702600</v>
          </cell>
          <cell r="B648" t="str">
            <v>EDWARDSVILLE C U SCHOOL DIST 7</v>
          </cell>
          <cell r="C648">
            <v>3.8460999999999999</v>
          </cell>
          <cell r="D648">
            <v>1622262527</v>
          </cell>
          <cell r="E648"/>
          <cell r="F648">
            <v>5773629</v>
          </cell>
          <cell r="G648"/>
          <cell r="H648">
            <v>3266745.11</v>
          </cell>
          <cell r="I648"/>
          <cell r="J648">
            <v>0.15453</v>
          </cell>
          <cell r="K648">
            <v>0</v>
          </cell>
          <cell r="L648">
            <v>3.69157</v>
          </cell>
          <cell r="M648"/>
          <cell r="N648">
            <v>3.69157</v>
          </cell>
          <cell r="O648">
            <v>3.6915700000000003E-2</v>
          </cell>
        </row>
        <row r="649">
          <cell r="A649" t="str">
            <v>4105700802600</v>
          </cell>
          <cell r="B649" t="str">
            <v>BETHALTO C U SCHOOL DIST 8</v>
          </cell>
          <cell r="C649">
            <v>4.0057999999999998</v>
          </cell>
          <cell r="D649">
            <v>242229111</v>
          </cell>
          <cell r="E649"/>
          <cell r="F649">
            <v>929387</v>
          </cell>
          <cell r="G649"/>
          <cell r="H649">
            <v>740302.69</v>
          </cell>
          <cell r="I649"/>
          <cell r="J649">
            <v>7.8060000000000004E-2</v>
          </cell>
          <cell r="K649">
            <v>0</v>
          </cell>
          <cell r="L649">
            <v>3.92774</v>
          </cell>
          <cell r="M649"/>
          <cell r="N649">
            <v>3.92774</v>
          </cell>
          <cell r="O649">
            <v>3.9277399999999997E-2</v>
          </cell>
        </row>
        <row r="650">
          <cell r="A650" t="str">
            <v>4105700902600</v>
          </cell>
          <cell r="B650" t="str">
            <v>GRANITE CITY C U SCHOOL DIST 9</v>
          </cell>
          <cell r="C650">
            <v>3.9692000000000003</v>
          </cell>
          <cell r="D650">
            <v>571250365</v>
          </cell>
          <cell r="E650"/>
          <cell r="F650">
            <v>4525938</v>
          </cell>
          <cell r="G650"/>
          <cell r="H650">
            <v>2943586.7</v>
          </cell>
          <cell r="I650"/>
          <cell r="J650">
            <v>0.27699000000000001</v>
          </cell>
          <cell r="K650">
            <v>0</v>
          </cell>
          <cell r="L650">
            <v>3.6922100000000002</v>
          </cell>
          <cell r="M650"/>
          <cell r="N650">
            <v>3.6922100000000002</v>
          </cell>
          <cell r="O650">
            <v>3.6922099999999999E-2</v>
          </cell>
        </row>
        <row r="651">
          <cell r="A651" t="str">
            <v>4105701002600</v>
          </cell>
          <cell r="B651" t="str">
            <v>COLLINSVILLE C U SCH DIST 10</v>
          </cell>
          <cell r="C651">
            <v>4.0419</v>
          </cell>
          <cell r="D651">
            <v>868544470</v>
          </cell>
          <cell r="E651"/>
          <cell r="F651">
            <v>5043760</v>
          </cell>
          <cell r="G651"/>
          <cell r="H651">
            <v>2702842.75</v>
          </cell>
          <cell r="I651"/>
          <cell r="J651">
            <v>0.26951999999999998</v>
          </cell>
          <cell r="K651">
            <v>0</v>
          </cell>
          <cell r="L651">
            <v>3.7723800000000001</v>
          </cell>
          <cell r="M651"/>
          <cell r="N651">
            <v>3.7723800000000001</v>
          </cell>
          <cell r="O651">
            <v>3.7723800000000002E-2</v>
          </cell>
        </row>
        <row r="652">
          <cell r="A652" t="str">
            <v>4105701102600</v>
          </cell>
          <cell r="B652" t="str">
            <v>ALTON COMM UNIT SCHOOL DIST 11</v>
          </cell>
          <cell r="C652">
            <v>3.7926999999999991</v>
          </cell>
          <cell r="D652">
            <v>780715777</v>
          </cell>
          <cell r="E652"/>
          <cell r="F652">
            <v>7625769</v>
          </cell>
          <cell r="G652"/>
          <cell r="H652">
            <v>3808970.2800000003</v>
          </cell>
          <cell r="I652"/>
          <cell r="J652">
            <v>0.48887999999999998</v>
          </cell>
          <cell r="K652">
            <v>0</v>
          </cell>
          <cell r="L652">
            <v>3.3038199999999991</v>
          </cell>
          <cell r="M652"/>
          <cell r="N652">
            <v>3.3038199999999991</v>
          </cell>
          <cell r="O652">
            <v>3.3038199999999997E-2</v>
          </cell>
        </row>
        <row r="653">
          <cell r="A653" t="str">
            <v>4105701202600</v>
          </cell>
          <cell r="B653" t="str">
            <v>MADISON COMM UNIT SCH DIST 12</v>
          </cell>
          <cell r="C653">
            <v>5.5065</v>
          </cell>
          <cell r="D653">
            <v>23361887</v>
          </cell>
          <cell r="E653"/>
          <cell r="F653">
            <v>586924</v>
          </cell>
          <cell r="G653"/>
          <cell r="H653">
            <v>250067.22999999998</v>
          </cell>
          <cell r="I653"/>
          <cell r="J653">
            <v>1.4419</v>
          </cell>
          <cell r="K653">
            <v>0</v>
          </cell>
          <cell r="L653">
            <v>4.0646000000000004</v>
          </cell>
          <cell r="M653"/>
          <cell r="N653">
            <v>4.0646000000000004</v>
          </cell>
          <cell r="O653">
            <v>4.0646000000000002E-2</v>
          </cell>
        </row>
        <row r="654">
          <cell r="A654" t="str">
            <v>4105701300200</v>
          </cell>
          <cell r="B654" t="str">
            <v>EAST ALTON SCHOOL DISTRICT 13</v>
          </cell>
          <cell r="C654">
            <v>3.8810000000000002</v>
          </cell>
          <cell r="D654">
            <v>66264945</v>
          </cell>
          <cell r="E654"/>
          <cell r="F654">
            <v>232770</v>
          </cell>
          <cell r="G654"/>
          <cell r="H654">
            <v>89169.95</v>
          </cell>
          <cell r="I654"/>
          <cell r="J654">
            <v>0.2167</v>
          </cell>
          <cell r="K654">
            <v>0</v>
          </cell>
          <cell r="L654">
            <v>3.6643000000000003</v>
          </cell>
          <cell r="M654"/>
          <cell r="N654">
            <v>3.6643000000000003</v>
          </cell>
          <cell r="O654">
            <v>3.6643000000000002E-2</v>
          </cell>
        </row>
        <row r="655">
          <cell r="A655" t="str">
            <v>4105701401600</v>
          </cell>
          <cell r="B655" t="str">
            <v>EAST ALTON-WOOD RIVER C H S D 14</v>
          </cell>
          <cell r="C655">
            <v>1.8407</v>
          </cell>
          <cell r="D655">
            <v>193942704</v>
          </cell>
          <cell r="E655"/>
          <cell r="F655">
            <v>275540</v>
          </cell>
          <cell r="G655"/>
          <cell r="H655">
            <v>45728.06</v>
          </cell>
          <cell r="I655"/>
          <cell r="J655">
            <v>0.11849</v>
          </cell>
          <cell r="K655">
            <v>0</v>
          </cell>
          <cell r="L655">
            <v>1.72221</v>
          </cell>
          <cell r="M655"/>
          <cell r="N655">
            <v>1.72221</v>
          </cell>
          <cell r="O655">
            <v>1.7222100000000001E-2</v>
          </cell>
        </row>
        <row r="656">
          <cell r="A656" t="str">
            <v>4105701500300</v>
          </cell>
          <cell r="B656" t="str">
            <v>WOOD RIVER-HARTFORD ELEM S D 15</v>
          </cell>
          <cell r="C656">
            <v>3.0111999999999992</v>
          </cell>
          <cell r="D656">
            <v>127656390</v>
          </cell>
          <cell r="E656"/>
          <cell r="F656">
            <v>196808</v>
          </cell>
          <cell r="G656"/>
          <cell r="H656">
            <v>115569.61</v>
          </cell>
          <cell r="I656"/>
          <cell r="J656">
            <v>6.3630000000000006E-2</v>
          </cell>
          <cell r="K656">
            <v>0</v>
          </cell>
          <cell r="L656">
            <v>2.9475699999999994</v>
          </cell>
          <cell r="M656"/>
          <cell r="N656">
            <v>2.9475699999999994</v>
          </cell>
          <cell r="O656">
            <v>2.9475700000000001E-2</v>
          </cell>
        </row>
        <row r="657">
          <cell r="A657" t="str">
            <v>4406300200300</v>
          </cell>
          <cell r="B657" t="str">
            <v>NIPPERSINK SCHOOL DISTRICT 2</v>
          </cell>
          <cell r="C657">
            <v>3.2884099999999998</v>
          </cell>
          <cell r="D657">
            <v>414022065</v>
          </cell>
          <cell r="E657"/>
          <cell r="F657">
            <v>509287</v>
          </cell>
          <cell r="G657"/>
          <cell r="H657">
            <v>81665.849999999991</v>
          </cell>
          <cell r="I657"/>
          <cell r="J657">
            <v>0.10328</v>
          </cell>
          <cell r="K657">
            <v>0</v>
          </cell>
          <cell r="L657">
            <v>3.18513</v>
          </cell>
          <cell r="M657"/>
          <cell r="N657">
            <v>3.18513</v>
          </cell>
          <cell r="O657">
            <v>3.1851299999999999E-2</v>
          </cell>
        </row>
        <row r="658">
          <cell r="A658" t="str">
            <v>4406300300300</v>
          </cell>
          <cell r="B658" t="str">
            <v>FOX RIVER GROVE CONS S D 3</v>
          </cell>
          <cell r="C658">
            <v>4.7102700000000004</v>
          </cell>
          <cell r="D658">
            <v>125419784</v>
          </cell>
          <cell r="E658"/>
          <cell r="F658">
            <v>224708</v>
          </cell>
          <cell r="G658"/>
          <cell r="H658">
            <v>146803.75</v>
          </cell>
          <cell r="I658"/>
          <cell r="J658">
            <v>6.2109999999999999E-2</v>
          </cell>
          <cell r="K658">
            <v>0</v>
          </cell>
          <cell r="L658">
            <v>4.6481600000000007</v>
          </cell>
          <cell r="M658"/>
          <cell r="N658">
            <v>4.6481600000000007</v>
          </cell>
          <cell r="O658">
            <v>4.6481599999999998E-2</v>
          </cell>
        </row>
        <row r="659">
          <cell r="A659" t="str">
            <v>4406301202600</v>
          </cell>
          <cell r="B659" t="str">
            <v>JOHNSBURG C U SCHOOL DIST 12</v>
          </cell>
          <cell r="C659">
            <v>4.7768699999999997</v>
          </cell>
          <cell r="D659">
            <v>432230209</v>
          </cell>
          <cell r="E659"/>
          <cell r="F659">
            <v>3767316</v>
          </cell>
          <cell r="G659"/>
          <cell r="H659">
            <v>639555.14</v>
          </cell>
          <cell r="I659"/>
          <cell r="J659">
            <v>0.72363</v>
          </cell>
          <cell r="K659">
            <v>0</v>
          </cell>
          <cell r="L659">
            <v>4.0532399999999997</v>
          </cell>
          <cell r="M659"/>
          <cell r="N659">
            <v>4.0532399999999997</v>
          </cell>
          <cell r="O659">
            <v>4.0532400000000003E-2</v>
          </cell>
        </row>
        <row r="660">
          <cell r="A660" t="str">
            <v>4406301500400</v>
          </cell>
          <cell r="B660" t="str">
            <v>MCHENRY C C SCHOOL DIST 15</v>
          </cell>
          <cell r="C660">
            <v>4.4900599999999997</v>
          </cell>
          <cell r="D660">
            <v>1218114120</v>
          </cell>
          <cell r="E660"/>
          <cell r="F660">
            <v>4764991</v>
          </cell>
          <cell r="G660"/>
          <cell r="H660">
            <v>2152134.2000000002</v>
          </cell>
          <cell r="I660"/>
          <cell r="J660">
            <v>0.2145</v>
          </cell>
          <cell r="K660">
            <v>0</v>
          </cell>
          <cell r="L660">
            <v>4.2755599999999996</v>
          </cell>
          <cell r="M660"/>
          <cell r="N660">
            <v>4.2755599999999996</v>
          </cell>
          <cell r="O660">
            <v>4.2755599999999998E-2</v>
          </cell>
        </row>
        <row r="661">
          <cell r="A661" t="str">
            <v>4406301800400</v>
          </cell>
          <cell r="B661" t="str">
            <v>RILEY C C SCHOOL DIST 18</v>
          </cell>
          <cell r="C661">
            <v>1.28016</v>
          </cell>
          <cell r="D661">
            <v>129973290</v>
          </cell>
          <cell r="E661"/>
          <cell r="F661">
            <v>271244</v>
          </cell>
          <cell r="G661"/>
          <cell r="H661">
            <v>212124.59</v>
          </cell>
          <cell r="I661"/>
          <cell r="J661">
            <v>4.548E-2</v>
          </cell>
          <cell r="K661">
            <v>0</v>
          </cell>
          <cell r="L661">
            <v>1.23468</v>
          </cell>
          <cell r="M661"/>
          <cell r="N661">
            <v>1.23468</v>
          </cell>
          <cell r="O661">
            <v>1.23468E-2</v>
          </cell>
        </row>
        <row r="662">
          <cell r="A662" t="str">
            <v>4406301902400</v>
          </cell>
          <cell r="B662" t="str">
            <v>ALDEN HEBRON SCHOOL DIST 19</v>
          </cell>
          <cell r="C662">
            <v>5.0701600000000004</v>
          </cell>
          <cell r="D662">
            <v>93410855</v>
          </cell>
          <cell r="E662"/>
          <cell r="F662">
            <v>390943</v>
          </cell>
          <cell r="G662"/>
          <cell r="H662">
            <v>175200.61</v>
          </cell>
          <cell r="I662"/>
          <cell r="J662">
            <v>0.23096</v>
          </cell>
          <cell r="K662">
            <v>0</v>
          </cell>
          <cell r="L662">
            <v>4.8392000000000008</v>
          </cell>
          <cell r="M662"/>
          <cell r="N662">
            <v>4.8392000000000008</v>
          </cell>
          <cell r="O662">
            <v>4.8391999999999998E-2</v>
          </cell>
        </row>
        <row r="663">
          <cell r="A663" t="str">
            <v>4406302600400</v>
          </cell>
          <cell r="B663" t="str">
            <v>CARY C C SCHOOL DIST 26</v>
          </cell>
          <cell r="C663">
            <v>3.2978499999999999</v>
          </cell>
          <cell r="D663">
            <v>721710795</v>
          </cell>
          <cell r="E663"/>
          <cell r="F663">
            <v>3451082</v>
          </cell>
          <cell r="G663"/>
          <cell r="H663">
            <v>911663.25</v>
          </cell>
          <cell r="I663"/>
          <cell r="J663">
            <v>0.35186000000000001</v>
          </cell>
          <cell r="K663">
            <v>0</v>
          </cell>
          <cell r="L663">
            <v>2.9459900000000001</v>
          </cell>
          <cell r="M663"/>
          <cell r="N663">
            <v>2.9459900000000001</v>
          </cell>
          <cell r="O663">
            <v>2.9459900000000001E-2</v>
          </cell>
        </row>
        <row r="664">
          <cell r="A664" t="str">
            <v>4406303600200</v>
          </cell>
          <cell r="B664" t="str">
            <v>HARRISON SCHOOL DISTRICT 36</v>
          </cell>
          <cell r="C664">
            <v>3.8218899999999998</v>
          </cell>
          <cell r="D664">
            <v>92283184</v>
          </cell>
          <cell r="E664"/>
          <cell r="F664">
            <v>579447</v>
          </cell>
          <cell r="G664"/>
          <cell r="H664">
            <v>320413.46999999997</v>
          </cell>
          <cell r="I664"/>
          <cell r="J664">
            <v>0.28069</v>
          </cell>
          <cell r="K664">
            <v>0</v>
          </cell>
          <cell r="L664">
            <v>3.5411999999999999</v>
          </cell>
          <cell r="M664"/>
          <cell r="N664">
            <v>3.5411999999999999</v>
          </cell>
          <cell r="O664">
            <v>3.5411999999999999E-2</v>
          </cell>
        </row>
        <row r="665">
          <cell r="A665" t="str">
            <v>4406304600300</v>
          </cell>
          <cell r="B665" t="str">
            <v>PRAIRIE GROVE C SCH DIST 46</v>
          </cell>
          <cell r="C665">
            <v>4.3446199999999999</v>
          </cell>
          <cell r="D665">
            <v>272006843</v>
          </cell>
          <cell r="E665"/>
          <cell r="F665">
            <v>628189</v>
          </cell>
          <cell r="G665"/>
          <cell r="H665">
            <v>187635.25</v>
          </cell>
          <cell r="I665"/>
          <cell r="J665">
            <v>0.16195999999999999</v>
          </cell>
          <cell r="K665">
            <v>0</v>
          </cell>
          <cell r="L665">
            <v>4.1826600000000003</v>
          </cell>
          <cell r="M665"/>
          <cell r="N665">
            <v>4.1826600000000003</v>
          </cell>
          <cell r="O665">
            <v>4.1826599999999999E-2</v>
          </cell>
        </row>
        <row r="666">
          <cell r="A666" t="str">
            <v>4406304700400</v>
          </cell>
          <cell r="B666" t="str">
            <v>CRYSTAL LAKE C C SCH DIST 47</v>
          </cell>
          <cell r="C666">
            <v>3.8047599999999999</v>
          </cell>
          <cell r="D666">
            <v>2044290407</v>
          </cell>
          <cell r="E666"/>
          <cell r="F666">
            <v>4600926</v>
          </cell>
          <cell r="G666"/>
          <cell r="H666">
            <v>1729099.22</v>
          </cell>
          <cell r="I666"/>
          <cell r="J666">
            <v>0.14047999999999999</v>
          </cell>
          <cell r="K666">
            <v>0</v>
          </cell>
          <cell r="L666">
            <v>3.6642799999999998</v>
          </cell>
          <cell r="M666"/>
          <cell r="N666">
            <v>3.6642799999999998</v>
          </cell>
          <cell r="O666">
            <v>3.6642800000000003E-2</v>
          </cell>
        </row>
        <row r="667">
          <cell r="A667" t="str">
            <v>4406305002600</v>
          </cell>
          <cell r="B667" t="str">
            <v>HARVARD C U SCHOOL DIST 50</v>
          </cell>
          <cell r="C667">
            <v>5.2154399999999992</v>
          </cell>
          <cell r="D667">
            <v>289144897</v>
          </cell>
          <cell r="E667"/>
          <cell r="F667">
            <v>2429968</v>
          </cell>
          <cell r="G667"/>
          <cell r="H667">
            <v>1675732.31</v>
          </cell>
          <cell r="I667"/>
          <cell r="J667">
            <v>0.26085000000000003</v>
          </cell>
          <cell r="K667">
            <v>0</v>
          </cell>
          <cell r="L667">
            <v>4.9545899999999996</v>
          </cell>
          <cell r="M667"/>
          <cell r="N667">
            <v>4.9545899999999996</v>
          </cell>
          <cell r="O667">
            <v>4.9545899999999997E-2</v>
          </cell>
        </row>
        <row r="668">
          <cell r="A668" t="str">
            <v>4406315401600</v>
          </cell>
          <cell r="B668" t="str">
            <v>MARENGO COMM HS DIST 154</v>
          </cell>
          <cell r="C668">
            <v>2.1671399999999998</v>
          </cell>
          <cell r="D668">
            <v>401103620</v>
          </cell>
          <cell r="E668"/>
          <cell r="F668">
            <v>682027</v>
          </cell>
          <cell r="G668"/>
          <cell r="H668">
            <v>76782.06</v>
          </cell>
          <cell r="I668"/>
          <cell r="J668">
            <v>0.15089</v>
          </cell>
          <cell r="K668">
            <v>0</v>
          </cell>
          <cell r="L668">
            <v>2.0162499999999999</v>
          </cell>
          <cell r="M668"/>
          <cell r="N668">
            <v>2.0162499999999999</v>
          </cell>
          <cell r="O668">
            <v>2.01625E-2</v>
          </cell>
        </row>
        <row r="669">
          <cell r="A669" t="str">
            <v>4406315501600</v>
          </cell>
          <cell r="B669" t="str">
            <v>COMMUNITY HIGH SCHOOL DIST 155</v>
          </cell>
          <cell r="C669">
            <v>2.4754100000000001</v>
          </cell>
          <cell r="D669">
            <v>3163427829</v>
          </cell>
          <cell r="E669"/>
          <cell r="F669">
            <v>3865595</v>
          </cell>
          <cell r="G669"/>
          <cell r="H669">
            <v>1557257.8900000001</v>
          </cell>
          <cell r="I669"/>
          <cell r="J669">
            <v>7.2959999999999997E-2</v>
          </cell>
          <cell r="K669">
            <v>0</v>
          </cell>
          <cell r="L669">
            <v>2.40245</v>
          </cell>
          <cell r="M669"/>
          <cell r="N669">
            <v>2.40245</v>
          </cell>
          <cell r="O669">
            <v>2.4024500000000001E-2</v>
          </cell>
        </row>
        <row r="670">
          <cell r="A670" t="str">
            <v>4406315601600</v>
          </cell>
          <cell r="B670" t="str">
            <v>MCHENRY COMM H S DIST 156</v>
          </cell>
          <cell r="C670">
            <v>2.0205600000000001</v>
          </cell>
          <cell r="D670">
            <v>1291924008</v>
          </cell>
          <cell r="E670"/>
          <cell r="F670">
            <v>1482161</v>
          </cell>
          <cell r="G670"/>
          <cell r="H670">
            <v>554121.76</v>
          </cell>
          <cell r="I670"/>
          <cell r="J670">
            <v>7.1830000000000005E-2</v>
          </cell>
          <cell r="K670">
            <v>0</v>
          </cell>
          <cell r="L670">
            <v>1.9487300000000001</v>
          </cell>
          <cell r="M670"/>
          <cell r="N670">
            <v>1.9487300000000001</v>
          </cell>
          <cell r="O670">
            <v>1.9487299999999999E-2</v>
          </cell>
        </row>
        <row r="671">
          <cell r="A671" t="str">
            <v>4406315701600</v>
          </cell>
          <cell r="B671" t="str">
            <v>RICHMOND-BURTON COMM H SC D 157</v>
          </cell>
          <cell r="C671">
            <v>2.6712099999999999</v>
          </cell>
          <cell r="D671">
            <v>414022065</v>
          </cell>
          <cell r="E671"/>
          <cell r="F671">
            <v>1781927</v>
          </cell>
          <cell r="G671"/>
          <cell r="H671">
            <v>787379.13</v>
          </cell>
          <cell r="I671"/>
          <cell r="J671">
            <v>0.24021000000000001</v>
          </cell>
          <cell r="K671">
            <v>0</v>
          </cell>
          <cell r="L671">
            <v>2.431</v>
          </cell>
          <cell r="M671"/>
          <cell r="N671">
            <v>2.431</v>
          </cell>
          <cell r="O671">
            <v>2.4309999999999998E-2</v>
          </cell>
        </row>
        <row r="672">
          <cell r="A672" t="str">
            <v>4406315802200</v>
          </cell>
          <cell r="B672" t="str">
            <v>HUNTLEY COMMUNITY SCHOOL DIST 158</v>
          </cell>
          <cell r="C672">
            <v>4.4777399999999998</v>
          </cell>
          <cell r="D672">
            <v>1555133490</v>
          </cell>
          <cell r="E672"/>
          <cell r="F672">
            <v>7922599</v>
          </cell>
          <cell r="G672"/>
          <cell r="H672">
            <v>2971373.04</v>
          </cell>
          <cell r="I672"/>
          <cell r="J672">
            <v>0.31836999999999999</v>
          </cell>
          <cell r="K672">
            <v>0</v>
          </cell>
          <cell r="L672">
            <v>4.15937</v>
          </cell>
          <cell r="M672"/>
          <cell r="N672">
            <v>4.15937</v>
          </cell>
          <cell r="O672">
            <v>4.1593699999999997E-2</v>
          </cell>
        </row>
        <row r="673">
          <cell r="A673" t="str">
            <v>4406316500300</v>
          </cell>
          <cell r="B673" t="str">
            <v>MARENGO-UNION ELEM CONS DIST 165</v>
          </cell>
          <cell r="C673">
            <v>2.7866900000000001</v>
          </cell>
          <cell r="D673">
            <v>271130330</v>
          </cell>
          <cell r="E673"/>
          <cell r="F673">
            <v>855226</v>
          </cell>
          <cell r="G673"/>
          <cell r="H673">
            <v>522119.51</v>
          </cell>
          <cell r="I673"/>
          <cell r="J673">
            <v>0.12285</v>
          </cell>
          <cell r="K673">
            <v>0</v>
          </cell>
          <cell r="L673">
            <v>2.66384</v>
          </cell>
          <cell r="M673"/>
          <cell r="N673">
            <v>2.66384</v>
          </cell>
          <cell r="O673">
            <v>2.66384E-2</v>
          </cell>
        </row>
        <row r="674">
          <cell r="A674" t="str">
            <v>4406320002600</v>
          </cell>
          <cell r="B674" t="str">
            <v>WOODSTOCK C U SCHOOL DIST 200</v>
          </cell>
          <cell r="C674">
            <v>5.5493399999999999</v>
          </cell>
          <cell r="D674">
            <v>997510313</v>
          </cell>
          <cell r="E674"/>
          <cell r="F674">
            <v>5191917</v>
          </cell>
          <cell r="G674"/>
          <cell r="H674">
            <v>3694241.63</v>
          </cell>
          <cell r="I674"/>
          <cell r="J674">
            <v>0.15014</v>
          </cell>
          <cell r="K674">
            <v>0</v>
          </cell>
          <cell r="L674">
            <v>5.3991999999999996</v>
          </cell>
          <cell r="M674"/>
          <cell r="N674">
            <v>5.3991999999999996</v>
          </cell>
          <cell r="O674">
            <v>5.3991999999999998E-2</v>
          </cell>
        </row>
        <row r="675">
          <cell r="A675" t="str">
            <v>4506700302600</v>
          </cell>
          <cell r="B675" t="str">
            <v>VALMEYER COMM UNIT SCH DIST 3</v>
          </cell>
          <cell r="C675">
            <v>3.4101100000000004</v>
          </cell>
          <cell r="D675">
            <v>72747034</v>
          </cell>
          <cell r="E675"/>
          <cell r="F675">
            <v>424614</v>
          </cell>
          <cell r="G675"/>
          <cell r="H675">
            <v>152814.51</v>
          </cell>
          <cell r="I675"/>
          <cell r="J675">
            <v>0.37362000000000001</v>
          </cell>
          <cell r="K675">
            <v>0</v>
          </cell>
          <cell r="L675">
            <v>3.0364900000000006</v>
          </cell>
          <cell r="M675"/>
          <cell r="N675">
            <v>3.0364900000000006</v>
          </cell>
          <cell r="O675">
            <v>3.03649E-2</v>
          </cell>
        </row>
        <row r="676">
          <cell r="A676" t="str">
            <v>4506700402600</v>
          </cell>
          <cell r="B676" t="str">
            <v>COLUMBIA COMM UNIT SCH DIST 4</v>
          </cell>
          <cell r="C676">
            <v>3.1687400000000001</v>
          </cell>
          <cell r="D676">
            <v>420534793</v>
          </cell>
          <cell r="E676"/>
          <cell r="F676">
            <v>951642</v>
          </cell>
          <cell r="G676"/>
          <cell r="H676">
            <v>363576.65</v>
          </cell>
          <cell r="I676"/>
          <cell r="J676">
            <v>0.13983000000000001</v>
          </cell>
          <cell r="K676">
            <v>0</v>
          </cell>
          <cell r="L676">
            <v>3.0289100000000002</v>
          </cell>
          <cell r="M676"/>
          <cell r="N676">
            <v>3.0289100000000002</v>
          </cell>
          <cell r="O676">
            <v>3.0289099999999999E-2</v>
          </cell>
        </row>
        <row r="677">
          <cell r="A677" t="str">
            <v>4506700502600</v>
          </cell>
          <cell r="B677" t="str">
            <v>WATERLOO COMM UNIT SCH DIST 5</v>
          </cell>
          <cell r="C677">
            <v>3.5581899999999997</v>
          </cell>
          <cell r="D677">
            <v>536209117</v>
          </cell>
          <cell r="E677"/>
          <cell r="F677">
            <v>1832179</v>
          </cell>
          <cell r="G677"/>
          <cell r="H677">
            <v>1217419.08</v>
          </cell>
          <cell r="I677"/>
          <cell r="J677">
            <v>0.11464000000000001</v>
          </cell>
          <cell r="K677">
            <v>0</v>
          </cell>
          <cell r="L677">
            <v>3.4435499999999997</v>
          </cell>
          <cell r="M677"/>
          <cell r="N677">
            <v>3.4435499999999997</v>
          </cell>
          <cell r="O677">
            <v>3.4435500000000001E-2</v>
          </cell>
        </row>
        <row r="678">
          <cell r="A678" t="str">
            <v>4507900102200</v>
          </cell>
          <cell r="B678" t="str">
            <v>COULTERVILLE UNIT SCHOOL DIST 1</v>
          </cell>
          <cell r="C678">
            <v>4.4423400000000006</v>
          </cell>
          <cell r="D678">
            <v>19019545</v>
          </cell>
          <cell r="E678"/>
          <cell r="F678">
            <v>87689</v>
          </cell>
          <cell r="G678"/>
          <cell r="H678">
            <v>53803.96</v>
          </cell>
          <cell r="I678"/>
          <cell r="J678">
            <v>0.17815</v>
          </cell>
          <cell r="K678">
            <v>0</v>
          </cell>
          <cell r="L678">
            <v>4.264190000000001</v>
          </cell>
          <cell r="M678"/>
          <cell r="N678">
            <v>4.264190000000001</v>
          </cell>
          <cell r="O678">
            <v>4.2641900000000003E-2</v>
          </cell>
        </row>
        <row r="679">
          <cell r="A679" t="str">
            <v>4507912201900</v>
          </cell>
          <cell r="B679" t="str">
            <v>CHESTER N H SCHOOL DIST 122</v>
          </cell>
          <cell r="C679">
            <v>1.2109000000000001</v>
          </cell>
          <cell r="D679">
            <v>15389131</v>
          </cell>
          <cell r="E679"/>
          <cell r="F679">
            <v>45156</v>
          </cell>
          <cell r="G679"/>
          <cell r="H679">
            <v>42367.44</v>
          </cell>
          <cell r="I679"/>
          <cell r="J679">
            <v>1.8120000000000001E-2</v>
          </cell>
          <cell r="K679">
            <v>0</v>
          </cell>
          <cell r="L679">
            <v>1.1927800000000002</v>
          </cell>
          <cell r="M679"/>
          <cell r="N679">
            <v>1.1927800000000002</v>
          </cell>
          <cell r="O679">
            <v>1.1927800000000001E-2</v>
          </cell>
        </row>
        <row r="680">
          <cell r="A680" t="str">
            <v>4507913202600</v>
          </cell>
          <cell r="B680" t="str">
            <v>RED BUD C U SCHOOL DIST 132</v>
          </cell>
          <cell r="C680">
            <v>3.0707500000000003</v>
          </cell>
          <cell r="D680">
            <v>212892195</v>
          </cell>
          <cell r="E680"/>
          <cell r="F680">
            <v>547527</v>
          </cell>
          <cell r="G680"/>
          <cell r="H680">
            <v>379724.15</v>
          </cell>
          <cell r="I680"/>
          <cell r="J680">
            <v>7.8820000000000001E-2</v>
          </cell>
          <cell r="K680">
            <v>0</v>
          </cell>
          <cell r="L680">
            <v>2.9919300000000004</v>
          </cell>
          <cell r="M680"/>
          <cell r="N680">
            <v>2.9919300000000004</v>
          </cell>
          <cell r="O680">
            <v>2.9919299999999999E-2</v>
          </cell>
        </row>
        <row r="681">
          <cell r="A681" t="str">
            <v>4507913400400</v>
          </cell>
          <cell r="B681" t="str">
            <v>PRAIRIE DU ROCHER C C S D 134</v>
          </cell>
          <cell r="C681">
            <v>2.5327999999999999</v>
          </cell>
          <cell r="D681">
            <v>15389131</v>
          </cell>
          <cell r="E681"/>
          <cell r="F681">
            <v>57075</v>
          </cell>
          <cell r="G681"/>
          <cell r="H681">
            <v>55657.54</v>
          </cell>
          <cell r="I681"/>
          <cell r="J681">
            <v>9.2099999999999994E-3</v>
          </cell>
          <cell r="K681">
            <v>0</v>
          </cell>
          <cell r="L681">
            <v>2.52359</v>
          </cell>
          <cell r="M681"/>
          <cell r="N681">
            <v>2.52359</v>
          </cell>
          <cell r="O681">
            <v>2.5235899999999999E-2</v>
          </cell>
        </row>
        <row r="682">
          <cell r="A682" t="str">
            <v>4507913802600</v>
          </cell>
          <cell r="B682" t="str">
            <v>STEELEVILLE C U SCH DIST 138</v>
          </cell>
          <cell r="C682">
            <v>3.2678399999999996</v>
          </cell>
          <cell r="D682">
            <v>51525856</v>
          </cell>
          <cell r="E682"/>
          <cell r="F682">
            <v>203460</v>
          </cell>
          <cell r="G682"/>
          <cell r="H682">
            <v>105460.43</v>
          </cell>
          <cell r="I682"/>
          <cell r="J682">
            <v>0.19019</v>
          </cell>
          <cell r="K682">
            <v>0</v>
          </cell>
          <cell r="L682">
            <v>3.0776499999999998</v>
          </cell>
          <cell r="M682"/>
          <cell r="N682">
            <v>3.0776499999999998</v>
          </cell>
          <cell r="O682">
            <v>3.0776499999999998E-2</v>
          </cell>
        </row>
        <row r="683">
          <cell r="A683" t="str">
            <v>4507913902600</v>
          </cell>
          <cell r="B683" t="str">
            <v>CHESTER COMM UNIT SCH DIST 139</v>
          </cell>
          <cell r="C683">
            <v>2.7656299999999998</v>
          </cell>
          <cell r="D683">
            <v>110867153</v>
          </cell>
          <cell r="E683"/>
          <cell r="F683">
            <v>700449</v>
          </cell>
          <cell r="G683"/>
          <cell r="H683">
            <v>418826.87</v>
          </cell>
          <cell r="I683"/>
          <cell r="J683">
            <v>0.25401000000000001</v>
          </cell>
          <cell r="K683">
            <v>0</v>
          </cell>
          <cell r="L683">
            <v>2.5116199999999997</v>
          </cell>
          <cell r="M683"/>
          <cell r="N683">
            <v>2.5116199999999997</v>
          </cell>
          <cell r="O683">
            <v>2.5116200000000002E-2</v>
          </cell>
        </row>
        <row r="684">
          <cell r="A684" t="str">
            <v>4507914002600</v>
          </cell>
          <cell r="B684" t="str">
            <v>SPARTA C U SCHOOL DIST 140</v>
          </cell>
          <cell r="C684">
            <v>3.64107</v>
          </cell>
          <cell r="D684">
            <v>120046387</v>
          </cell>
          <cell r="E684"/>
          <cell r="F684">
            <v>1169674</v>
          </cell>
          <cell r="G684"/>
          <cell r="H684">
            <v>707362.99</v>
          </cell>
          <cell r="I684"/>
          <cell r="J684">
            <v>0.38511000000000001</v>
          </cell>
          <cell r="K684">
            <v>0</v>
          </cell>
          <cell r="L684">
            <v>3.25596</v>
          </cell>
          <cell r="M684"/>
          <cell r="N684">
            <v>3.25596</v>
          </cell>
          <cell r="O684">
            <v>3.2559600000000001E-2</v>
          </cell>
        </row>
        <row r="685">
          <cell r="A685" t="str">
            <v>4705217002200</v>
          </cell>
          <cell r="B685" t="str">
            <v>DIXON UNIT SCHOOL DIST 170</v>
          </cell>
          <cell r="C685">
            <v>4.3235000000000001</v>
          </cell>
          <cell r="D685">
            <v>403861594</v>
          </cell>
          <cell r="E685"/>
          <cell r="F685">
            <v>2749703</v>
          </cell>
          <cell r="G685"/>
          <cell r="H685">
            <v>1362113.37</v>
          </cell>
          <cell r="I685"/>
          <cell r="J685">
            <v>0.34358</v>
          </cell>
          <cell r="K685">
            <v>0</v>
          </cell>
          <cell r="L685">
            <v>3.9799199999999999</v>
          </cell>
          <cell r="M685"/>
          <cell r="N685">
            <v>3.9799199999999999</v>
          </cell>
          <cell r="O685">
            <v>3.97992E-2</v>
          </cell>
        </row>
        <row r="686">
          <cell r="A686" t="str">
            <v>4705222000200</v>
          </cell>
          <cell r="B686" t="str">
            <v>STEWARD ELEM SCHOOL DIST 220</v>
          </cell>
          <cell r="C686">
            <v>2.6798999999999999</v>
          </cell>
          <cell r="D686">
            <v>32811904</v>
          </cell>
          <cell r="E686"/>
          <cell r="F686">
            <v>31377</v>
          </cell>
          <cell r="G686"/>
          <cell r="H686">
            <v>42094.26</v>
          </cell>
          <cell r="I686"/>
          <cell r="J686">
            <v>-3.2669999999999998E-2</v>
          </cell>
          <cell r="K686">
            <v>1</v>
          </cell>
          <cell r="L686">
            <v>2.7125699999999999</v>
          </cell>
          <cell r="M686"/>
          <cell r="N686">
            <v>2.6798999999999999</v>
          </cell>
          <cell r="O686">
            <v>2.6799E-2</v>
          </cell>
        </row>
        <row r="687">
          <cell r="A687" t="str">
            <v>4705227102600</v>
          </cell>
          <cell r="B687" t="str">
            <v>PAW PAW CUSD 271</v>
          </cell>
          <cell r="C687">
            <v>5.4316000000000004</v>
          </cell>
          <cell r="D687">
            <v>54600343</v>
          </cell>
          <cell r="E687"/>
          <cell r="F687">
            <v>213711</v>
          </cell>
          <cell r="G687"/>
          <cell r="H687">
            <v>79963.209999999992</v>
          </cell>
          <cell r="I687"/>
          <cell r="J687">
            <v>0.24495</v>
          </cell>
          <cell r="K687">
            <v>0</v>
          </cell>
          <cell r="L687">
            <v>5.1866500000000002</v>
          </cell>
          <cell r="M687"/>
          <cell r="N687">
            <v>5.1866500000000002</v>
          </cell>
          <cell r="O687">
            <v>5.1866500000000003E-2</v>
          </cell>
        </row>
        <row r="688">
          <cell r="A688" t="str">
            <v>4705227202600</v>
          </cell>
          <cell r="B688" t="str">
            <v>AMBOY COMM UNIT SCHOOL DIST 272</v>
          </cell>
          <cell r="C688">
            <v>4.6221999999999994</v>
          </cell>
          <cell r="D688">
            <v>171224055</v>
          </cell>
          <cell r="E688"/>
          <cell r="F688">
            <v>753638</v>
          </cell>
          <cell r="G688"/>
          <cell r="H688">
            <v>504481.36</v>
          </cell>
          <cell r="I688"/>
          <cell r="J688">
            <v>0.14551</v>
          </cell>
          <cell r="K688">
            <v>0</v>
          </cell>
          <cell r="L688">
            <v>4.4766899999999996</v>
          </cell>
          <cell r="M688"/>
          <cell r="N688">
            <v>4.4766899999999996</v>
          </cell>
          <cell r="O688">
            <v>4.4766899999999998E-2</v>
          </cell>
        </row>
        <row r="689">
          <cell r="A689" t="str">
            <v>4705227502600</v>
          </cell>
          <cell r="B689" t="str">
            <v>ASHTON COMM UNIT SCH DIST 275</v>
          </cell>
          <cell r="C689">
            <v>4.6451000000000002</v>
          </cell>
          <cell r="D689">
            <v>114906969</v>
          </cell>
          <cell r="E689"/>
          <cell r="F689">
            <v>287093</v>
          </cell>
          <cell r="G689"/>
          <cell r="H689">
            <v>212481.03</v>
          </cell>
          <cell r="I689"/>
          <cell r="J689">
            <v>6.4930000000000002E-2</v>
          </cell>
          <cell r="K689">
            <v>0</v>
          </cell>
          <cell r="L689">
            <v>4.5801699999999999</v>
          </cell>
          <cell r="M689"/>
          <cell r="N689">
            <v>4.5801699999999999</v>
          </cell>
          <cell r="O689">
            <v>4.5801700000000001E-2</v>
          </cell>
        </row>
        <row r="690">
          <cell r="A690" t="str">
            <v>4707114400300</v>
          </cell>
          <cell r="B690" t="str">
            <v>KINGS CONSOLIDATED SCH DIST 144</v>
          </cell>
          <cell r="C690">
            <v>4.0630699999999997</v>
          </cell>
          <cell r="D690">
            <v>30505372</v>
          </cell>
          <cell r="E690"/>
          <cell r="F690">
            <v>80476</v>
          </cell>
          <cell r="G690"/>
          <cell r="H690">
            <v>77420.819999999992</v>
          </cell>
          <cell r="I690"/>
          <cell r="J690">
            <v>1.001E-2</v>
          </cell>
          <cell r="K690">
            <v>0</v>
          </cell>
          <cell r="L690">
            <v>4.0530599999999994</v>
          </cell>
          <cell r="M690"/>
          <cell r="N690">
            <v>4.0530599999999994</v>
          </cell>
          <cell r="O690">
            <v>4.05306E-2</v>
          </cell>
        </row>
        <row r="691">
          <cell r="A691" t="str">
            <v>4707116100400</v>
          </cell>
          <cell r="B691" t="str">
            <v>CRESTON COMM CONS SCHOOL DIST 161</v>
          </cell>
          <cell r="C691">
            <v>3.5291399999999999</v>
          </cell>
          <cell r="D691">
            <v>39577874</v>
          </cell>
          <cell r="E691"/>
          <cell r="F691">
            <v>36706</v>
          </cell>
          <cell r="G691"/>
          <cell r="H691">
            <v>7372.13</v>
          </cell>
          <cell r="I691"/>
          <cell r="J691">
            <v>7.4109999999999995E-2</v>
          </cell>
          <cell r="K691">
            <v>0</v>
          </cell>
          <cell r="L691">
            <v>3.4550299999999998</v>
          </cell>
          <cell r="M691"/>
          <cell r="N691">
            <v>3.4550299999999998</v>
          </cell>
          <cell r="O691">
            <v>3.4550299999999999E-2</v>
          </cell>
        </row>
        <row r="692">
          <cell r="A692" t="str">
            <v>4707121201700</v>
          </cell>
          <cell r="B692" t="str">
            <v>ROCHELLE TWP HIGH SCH DIST 212</v>
          </cell>
          <cell r="C692">
            <v>2.0894299999999997</v>
          </cell>
          <cell r="D692">
            <v>451887255</v>
          </cell>
          <cell r="E692"/>
          <cell r="F692">
            <v>1395211</v>
          </cell>
          <cell r="G692"/>
          <cell r="H692">
            <v>262365.27</v>
          </cell>
          <cell r="I692"/>
          <cell r="J692">
            <v>0.25069000000000002</v>
          </cell>
          <cell r="K692">
            <v>0</v>
          </cell>
          <cell r="L692">
            <v>1.8387399999999996</v>
          </cell>
          <cell r="M692"/>
          <cell r="N692">
            <v>1.8387399999999996</v>
          </cell>
          <cell r="O692">
            <v>1.8387400000000002E-2</v>
          </cell>
        </row>
        <row r="693">
          <cell r="A693" t="str">
            <v>4707122002600</v>
          </cell>
          <cell r="B693" t="str">
            <v>OREGON C U SCHOOL DIST-220</v>
          </cell>
          <cell r="C693">
            <v>4.9688200000000009</v>
          </cell>
          <cell r="D693">
            <v>223393530</v>
          </cell>
          <cell r="E693"/>
          <cell r="F693">
            <v>1061211</v>
          </cell>
          <cell r="G693"/>
          <cell r="H693">
            <v>725345.13</v>
          </cell>
          <cell r="I693"/>
          <cell r="J693">
            <v>0.15034</v>
          </cell>
          <cell r="K693">
            <v>0</v>
          </cell>
          <cell r="L693">
            <v>4.818480000000001</v>
          </cell>
          <cell r="M693"/>
          <cell r="N693">
            <v>4.818480000000001</v>
          </cell>
          <cell r="O693">
            <v>4.81848E-2</v>
          </cell>
        </row>
        <row r="694">
          <cell r="A694" t="str">
            <v>4707122102600</v>
          </cell>
          <cell r="B694" t="str">
            <v>FORRESTVILLE VALLEY C U S D 221</v>
          </cell>
          <cell r="C694">
            <v>4.15029</v>
          </cell>
          <cell r="D694">
            <v>126225732</v>
          </cell>
          <cell r="E694"/>
          <cell r="F694">
            <v>863660</v>
          </cell>
          <cell r="G694"/>
          <cell r="H694">
            <v>463584.36</v>
          </cell>
          <cell r="I694"/>
          <cell r="J694">
            <v>0.31695000000000001</v>
          </cell>
          <cell r="K694">
            <v>0</v>
          </cell>
          <cell r="L694">
            <v>3.8333400000000002</v>
          </cell>
          <cell r="M694"/>
          <cell r="N694">
            <v>3.8333400000000002</v>
          </cell>
          <cell r="O694">
            <v>3.8333399999999997E-2</v>
          </cell>
        </row>
        <row r="695">
          <cell r="A695" t="str">
            <v>4707122202600</v>
          </cell>
          <cell r="B695" t="str">
            <v>POLO COMM UNIT SCHOOL DIST 222</v>
          </cell>
          <cell r="C695">
            <v>4.0933999999999999</v>
          </cell>
          <cell r="D695">
            <v>99897297</v>
          </cell>
          <cell r="E695"/>
          <cell r="F695">
            <v>271136</v>
          </cell>
          <cell r="G695"/>
          <cell r="H695">
            <v>202887.27000000002</v>
          </cell>
          <cell r="I695"/>
          <cell r="J695">
            <v>6.8309999999999996E-2</v>
          </cell>
          <cell r="K695">
            <v>0</v>
          </cell>
          <cell r="L695">
            <v>4.0250899999999996</v>
          </cell>
          <cell r="M695"/>
          <cell r="N695">
            <v>4.0250899999999996</v>
          </cell>
          <cell r="O695">
            <v>4.0250899999999999E-2</v>
          </cell>
        </row>
        <row r="696">
          <cell r="A696" t="str">
            <v>4707122302600</v>
          </cell>
          <cell r="B696" t="str">
            <v>MERIDIAN C U SCH DIST 223</v>
          </cell>
          <cell r="C696">
            <v>4.9081400000000004</v>
          </cell>
          <cell r="D696">
            <v>206493736</v>
          </cell>
          <cell r="E696"/>
          <cell r="F696">
            <v>1456742</v>
          </cell>
          <cell r="G696"/>
          <cell r="H696">
            <v>730912.31</v>
          </cell>
          <cell r="I696"/>
          <cell r="J696">
            <v>0.35149999999999998</v>
          </cell>
          <cell r="K696">
            <v>0</v>
          </cell>
          <cell r="L696">
            <v>4.5566400000000007</v>
          </cell>
          <cell r="M696"/>
          <cell r="N696">
            <v>4.5566400000000007</v>
          </cell>
          <cell r="O696">
            <v>4.55664E-2</v>
          </cell>
        </row>
        <row r="697">
          <cell r="A697" t="str">
            <v>4707122602600</v>
          </cell>
          <cell r="B697" t="str">
            <v>BYRON COMM UNIT SCHOOL DIST 226</v>
          </cell>
          <cell r="C697">
            <v>3.3620299999999999</v>
          </cell>
          <cell r="D697">
            <v>677146786</v>
          </cell>
          <cell r="E697"/>
          <cell r="F697">
            <v>2997333</v>
          </cell>
          <cell r="G697"/>
          <cell r="H697">
            <v>415115.88</v>
          </cell>
          <cell r="I697"/>
          <cell r="J697">
            <v>0.38133</v>
          </cell>
          <cell r="K697">
            <v>0</v>
          </cell>
          <cell r="L697">
            <v>2.9806999999999997</v>
          </cell>
          <cell r="M697"/>
          <cell r="N697">
            <v>2.9806999999999997</v>
          </cell>
          <cell r="O697">
            <v>2.9807E-2</v>
          </cell>
        </row>
        <row r="698">
          <cell r="A698" t="str">
            <v>4707123100400</v>
          </cell>
          <cell r="B698" t="str">
            <v>ROCHELLE COMM CONS DIST 231</v>
          </cell>
          <cell r="C698">
            <v>2.9200599999999999</v>
          </cell>
          <cell r="D698">
            <v>327421257</v>
          </cell>
          <cell r="E698"/>
          <cell r="F698">
            <v>1356632</v>
          </cell>
          <cell r="G698"/>
          <cell r="H698">
            <v>175396.84</v>
          </cell>
          <cell r="I698"/>
          <cell r="J698">
            <v>0.36076000000000003</v>
          </cell>
          <cell r="K698">
            <v>0</v>
          </cell>
          <cell r="L698">
            <v>2.5592999999999999</v>
          </cell>
          <cell r="M698"/>
          <cell r="N698">
            <v>2.5592999999999999</v>
          </cell>
          <cell r="O698">
            <v>2.5593000000000001E-2</v>
          </cell>
        </row>
        <row r="699">
          <cell r="A699" t="str">
            <v>4707126900400</v>
          </cell>
          <cell r="B699" t="str">
            <v>ESWOOD C C DISTRICT 269</v>
          </cell>
          <cell r="C699">
            <v>3.32403</v>
          </cell>
          <cell r="D699">
            <v>33603274</v>
          </cell>
          <cell r="E699"/>
          <cell r="F699">
            <v>57307</v>
          </cell>
          <cell r="G699"/>
          <cell r="H699">
            <v>60848.03</v>
          </cell>
          <cell r="I699"/>
          <cell r="J699">
            <v>-1.0540000000000001E-2</v>
          </cell>
          <cell r="K699">
            <v>1</v>
          </cell>
          <cell r="L699">
            <v>3.3345700000000003</v>
          </cell>
          <cell r="M699"/>
          <cell r="N699">
            <v>3.32403</v>
          </cell>
          <cell r="O699">
            <v>3.32403E-2</v>
          </cell>
        </row>
        <row r="700">
          <cell r="A700" t="str">
            <v>4709800102600</v>
          </cell>
          <cell r="B700" t="str">
            <v>ERIE COMM UNIT SCH DIST 1</v>
          </cell>
          <cell r="C700">
            <v>2.887</v>
          </cell>
          <cell r="D700">
            <v>343820790</v>
          </cell>
          <cell r="E700"/>
          <cell r="F700">
            <v>698011</v>
          </cell>
          <cell r="G700"/>
          <cell r="H700">
            <v>305019.05</v>
          </cell>
          <cell r="I700"/>
          <cell r="J700">
            <v>0.1143</v>
          </cell>
          <cell r="K700">
            <v>0</v>
          </cell>
          <cell r="L700">
            <v>2.7726999999999999</v>
          </cell>
          <cell r="M700"/>
          <cell r="N700">
            <v>2.7726999999999999</v>
          </cell>
          <cell r="O700">
            <v>2.7727000000000002E-2</v>
          </cell>
        </row>
        <row r="701">
          <cell r="A701" t="str">
            <v>4709800202600</v>
          </cell>
          <cell r="B701" t="str">
            <v>RIVER BEND COMM UNIT DIST 2</v>
          </cell>
          <cell r="C701">
            <v>4.0613999999999999</v>
          </cell>
          <cell r="D701">
            <v>130098492</v>
          </cell>
          <cell r="E701"/>
          <cell r="F701">
            <v>1046143</v>
          </cell>
          <cell r="G701"/>
          <cell r="H701">
            <v>320795.2</v>
          </cell>
          <cell r="I701"/>
          <cell r="J701">
            <v>0.55752999999999997</v>
          </cell>
          <cell r="K701">
            <v>0</v>
          </cell>
          <cell r="L701">
            <v>3.50387</v>
          </cell>
          <cell r="M701"/>
          <cell r="N701">
            <v>3.50387</v>
          </cell>
          <cell r="O701">
            <v>3.5038699999999999E-2</v>
          </cell>
        </row>
        <row r="702">
          <cell r="A702" t="str">
            <v>4709800302600</v>
          </cell>
          <cell r="B702" t="str">
            <v>PROPHETSTOWN-LYNDON-TAMPICO CUSD3</v>
          </cell>
          <cell r="C702">
            <v>4.3661000000000003</v>
          </cell>
          <cell r="D702">
            <v>117830657</v>
          </cell>
          <cell r="E702"/>
          <cell r="F702">
            <v>529048</v>
          </cell>
          <cell r="G702"/>
          <cell r="H702">
            <v>259757.4</v>
          </cell>
          <cell r="I702"/>
          <cell r="J702">
            <v>0.22853999999999999</v>
          </cell>
          <cell r="K702">
            <v>0</v>
          </cell>
          <cell r="L702">
            <v>4.1375600000000006</v>
          </cell>
          <cell r="M702"/>
          <cell r="N702">
            <v>4.1375600000000006</v>
          </cell>
          <cell r="O702">
            <v>4.1375599999999998E-2</v>
          </cell>
        </row>
        <row r="703">
          <cell r="A703" t="str">
            <v>4709800502600</v>
          </cell>
          <cell r="B703" t="str">
            <v>STERLING C U DIST 5</v>
          </cell>
          <cell r="C703">
            <v>3.8341000000000003</v>
          </cell>
          <cell r="D703">
            <v>346058462</v>
          </cell>
          <cell r="E703"/>
          <cell r="F703">
            <v>2032516</v>
          </cell>
          <cell r="G703"/>
          <cell r="H703">
            <v>1023087.72</v>
          </cell>
          <cell r="I703"/>
          <cell r="J703">
            <v>0.29169</v>
          </cell>
          <cell r="K703">
            <v>0</v>
          </cell>
          <cell r="L703">
            <v>3.5424100000000003</v>
          </cell>
          <cell r="M703"/>
          <cell r="N703">
            <v>3.5424100000000003</v>
          </cell>
          <cell r="O703">
            <v>3.54241E-2</v>
          </cell>
        </row>
        <row r="704">
          <cell r="A704" t="str">
            <v>4709800602600</v>
          </cell>
          <cell r="B704" t="str">
            <v>MORRISON COMM UNIT SCH DIST 6</v>
          </cell>
          <cell r="C704">
            <v>3.8988000000000005</v>
          </cell>
          <cell r="D704">
            <v>135124124</v>
          </cell>
          <cell r="E704"/>
          <cell r="F704">
            <v>535246</v>
          </cell>
          <cell r="G704"/>
          <cell r="H704">
            <v>240155.43</v>
          </cell>
          <cell r="I704"/>
          <cell r="J704">
            <v>0.21837999999999999</v>
          </cell>
          <cell r="K704">
            <v>0</v>
          </cell>
          <cell r="L704">
            <v>3.6804200000000007</v>
          </cell>
          <cell r="M704"/>
          <cell r="N704">
            <v>3.6804200000000007</v>
          </cell>
          <cell r="O704">
            <v>3.6804200000000002E-2</v>
          </cell>
        </row>
        <row r="705">
          <cell r="A705" t="str">
            <v>4709801300200</v>
          </cell>
          <cell r="B705" t="str">
            <v>ROCK FALLS ELEMENTARY SCH DIST 13</v>
          </cell>
          <cell r="C705">
            <v>2.6742999999999997</v>
          </cell>
          <cell r="D705">
            <v>74243093</v>
          </cell>
          <cell r="E705"/>
          <cell r="F705">
            <v>416624</v>
          </cell>
          <cell r="G705"/>
          <cell r="H705">
            <v>167702.59</v>
          </cell>
          <cell r="I705"/>
          <cell r="J705">
            <v>0.33527000000000001</v>
          </cell>
          <cell r="K705">
            <v>0</v>
          </cell>
          <cell r="L705">
            <v>2.3390299999999997</v>
          </cell>
          <cell r="M705"/>
          <cell r="N705">
            <v>2.3390299999999997</v>
          </cell>
          <cell r="O705">
            <v>2.3390299999999999E-2</v>
          </cell>
        </row>
        <row r="706">
          <cell r="A706" t="str">
            <v>4709802000200</v>
          </cell>
          <cell r="B706" t="str">
            <v>EAST COLOMA - NELSON CESD 20</v>
          </cell>
          <cell r="C706">
            <v>3.0914000000000001</v>
          </cell>
          <cell r="D706">
            <v>63094055</v>
          </cell>
          <cell r="E706"/>
          <cell r="F706">
            <v>154932</v>
          </cell>
          <cell r="G706"/>
          <cell r="H706">
            <v>114635.75</v>
          </cell>
          <cell r="I706"/>
          <cell r="J706">
            <v>6.386E-2</v>
          </cell>
          <cell r="K706">
            <v>0</v>
          </cell>
          <cell r="L706">
            <v>3.0275400000000001</v>
          </cell>
          <cell r="M706"/>
          <cell r="N706">
            <v>3.0275400000000001</v>
          </cell>
          <cell r="O706">
            <v>3.0275400000000001E-2</v>
          </cell>
        </row>
        <row r="707">
          <cell r="A707" t="str">
            <v>4709814500400</v>
          </cell>
          <cell r="B707" t="str">
            <v>MONTMORENCY C C SCH DIST 145</v>
          </cell>
          <cell r="C707">
            <v>2.7422999999999997</v>
          </cell>
          <cell r="D707">
            <v>54145844</v>
          </cell>
          <cell r="E707"/>
          <cell r="F707">
            <v>279398</v>
          </cell>
          <cell r="G707"/>
          <cell r="H707">
            <v>207988</v>
          </cell>
          <cell r="I707"/>
          <cell r="J707">
            <v>0.13188</v>
          </cell>
          <cell r="K707">
            <v>0</v>
          </cell>
          <cell r="L707">
            <v>2.6104199999999995</v>
          </cell>
          <cell r="M707"/>
          <cell r="N707">
            <v>2.6104199999999995</v>
          </cell>
          <cell r="O707">
            <v>2.6104200000000001E-2</v>
          </cell>
        </row>
        <row r="708">
          <cell r="A708" t="str">
            <v>4709830101700</v>
          </cell>
          <cell r="B708" t="str">
            <v>ROCK FALLS TWP H S DIST 301</v>
          </cell>
          <cell r="C708">
            <v>2.9305000000000003</v>
          </cell>
          <cell r="D708">
            <v>189150913</v>
          </cell>
          <cell r="E708"/>
          <cell r="F708">
            <v>444118</v>
          </cell>
          <cell r="G708"/>
          <cell r="H708">
            <v>163277.25</v>
          </cell>
          <cell r="I708"/>
          <cell r="J708">
            <v>0.14846999999999999</v>
          </cell>
          <cell r="K708">
            <v>0</v>
          </cell>
          <cell r="L708">
            <v>2.7820300000000002</v>
          </cell>
          <cell r="M708"/>
          <cell r="N708">
            <v>2.7820300000000002</v>
          </cell>
          <cell r="O708">
            <v>2.7820299999999999E-2</v>
          </cell>
        </row>
        <row r="709">
          <cell r="A709" t="str">
            <v>4807206200200</v>
          </cell>
          <cell r="B709" t="str">
            <v>PLEASANT VALLEY SCH DIST 62</v>
          </cell>
          <cell r="C709">
            <v>2.7861699999999998</v>
          </cell>
          <cell r="D709">
            <v>43900545</v>
          </cell>
          <cell r="E709"/>
          <cell r="F709">
            <v>271612</v>
          </cell>
          <cell r="G709"/>
          <cell r="H709">
            <v>133500.01999999999</v>
          </cell>
          <cell r="I709"/>
          <cell r="J709">
            <v>0.31459999999999999</v>
          </cell>
          <cell r="K709">
            <v>0</v>
          </cell>
          <cell r="L709">
            <v>2.4715699999999998</v>
          </cell>
          <cell r="M709"/>
          <cell r="N709">
            <v>2.4715699999999998</v>
          </cell>
          <cell r="O709">
            <v>2.47157E-2</v>
          </cell>
        </row>
        <row r="710">
          <cell r="A710" t="str">
            <v>4807206300200</v>
          </cell>
          <cell r="B710" t="str">
            <v>NORWOOD ELEM SCHOOL DIST 63</v>
          </cell>
          <cell r="C710">
            <v>2.6022799999999999</v>
          </cell>
          <cell r="D710">
            <v>51979165</v>
          </cell>
          <cell r="E710"/>
          <cell r="F710">
            <v>278609</v>
          </cell>
          <cell r="G710"/>
          <cell r="H710">
            <v>215360.53</v>
          </cell>
          <cell r="I710"/>
          <cell r="J710">
            <v>0.12168</v>
          </cell>
          <cell r="K710">
            <v>0</v>
          </cell>
          <cell r="L710">
            <v>2.4805999999999999</v>
          </cell>
          <cell r="M710"/>
          <cell r="N710">
            <v>2.4805999999999999</v>
          </cell>
          <cell r="O710">
            <v>2.4806000000000002E-2</v>
          </cell>
        </row>
        <row r="711">
          <cell r="A711" t="str">
            <v>4807206600200</v>
          </cell>
          <cell r="B711" t="str">
            <v>BARTONVILLE SCHOOL DIST 66</v>
          </cell>
          <cell r="C711">
            <v>3.1631499999999999</v>
          </cell>
          <cell r="D711">
            <v>31099463</v>
          </cell>
          <cell r="E711"/>
          <cell r="F711">
            <v>43492</v>
          </cell>
          <cell r="G711"/>
          <cell r="H711">
            <v>43977.58</v>
          </cell>
          <cell r="I711"/>
          <cell r="J711">
            <v>-1.57E-3</v>
          </cell>
          <cell r="K711">
            <v>1</v>
          </cell>
          <cell r="L711">
            <v>3.16472</v>
          </cell>
          <cell r="M711"/>
          <cell r="N711">
            <v>3.1631499999999999</v>
          </cell>
          <cell r="O711">
            <v>3.16315E-2</v>
          </cell>
        </row>
        <row r="712">
          <cell r="A712" t="str">
            <v>4807206800200</v>
          </cell>
          <cell r="B712" t="str">
            <v>OAK GROVE SCHOOL DIST 68</v>
          </cell>
          <cell r="C712">
            <v>3.0311499999999998</v>
          </cell>
          <cell r="D712">
            <v>60466923</v>
          </cell>
          <cell r="E712"/>
          <cell r="F712">
            <v>94803</v>
          </cell>
          <cell r="G712"/>
          <cell r="H712">
            <v>54824.82</v>
          </cell>
          <cell r="I712"/>
          <cell r="J712">
            <v>6.6110000000000002E-2</v>
          </cell>
          <cell r="K712">
            <v>0</v>
          </cell>
          <cell r="L712">
            <v>2.9650399999999997</v>
          </cell>
          <cell r="M712"/>
          <cell r="N712">
            <v>2.9650399999999997</v>
          </cell>
          <cell r="O712">
            <v>2.96504E-2</v>
          </cell>
        </row>
        <row r="713">
          <cell r="A713" t="str">
            <v>4807206900200</v>
          </cell>
          <cell r="B713" t="str">
            <v>PLEASANT HILL SCHOOL DIST 69</v>
          </cell>
          <cell r="C713">
            <v>2.7892099999999997</v>
          </cell>
          <cell r="D713">
            <v>15761871</v>
          </cell>
          <cell r="E713"/>
          <cell r="F713">
            <v>73198</v>
          </cell>
          <cell r="G713"/>
          <cell r="H713">
            <v>71222.36</v>
          </cell>
          <cell r="I713"/>
          <cell r="J713">
            <v>1.2529999999999999E-2</v>
          </cell>
          <cell r="K713">
            <v>0</v>
          </cell>
          <cell r="L713">
            <v>2.7766799999999998</v>
          </cell>
          <cell r="M713"/>
          <cell r="N713">
            <v>2.7766799999999998</v>
          </cell>
          <cell r="O713">
            <v>2.7766800000000001E-2</v>
          </cell>
        </row>
        <row r="714">
          <cell r="A714" t="str">
            <v>4807207000200</v>
          </cell>
          <cell r="B714" t="str">
            <v>MONROE SCHOOL DIST 70</v>
          </cell>
          <cell r="C714">
            <v>3.2183299999999999</v>
          </cell>
          <cell r="D714">
            <v>50468644</v>
          </cell>
          <cell r="E714"/>
          <cell r="F714">
            <v>152403</v>
          </cell>
          <cell r="G714"/>
          <cell r="H714">
            <v>51529.54</v>
          </cell>
          <cell r="I714"/>
          <cell r="J714">
            <v>0.19986999999999999</v>
          </cell>
          <cell r="K714">
            <v>0</v>
          </cell>
          <cell r="L714">
            <v>3.0184600000000001</v>
          </cell>
          <cell r="M714"/>
          <cell r="N714">
            <v>3.0184600000000001</v>
          </cell>
          <cell r="O714">
            <v>3.0184599999999999E-2</v>
          </cell>
        </row>
        <row r="715">
          <cell r="A715" t="str">
            <v>4807215002500</v>
          </cell>
          <cell r="B715" t="str">
            <v>PEORIA SCHOOL DISTRICT 150</v>
          </cell>
          <cell r="C715">
            <v>4.2030699999999994</v>
          </cell>
          <cell r="D715">
            <v>1284137007</v>
          </cell>
          <cell r="E715"/>
          <cell r="F715">
            <v>8788635</v>
          </cell>
          <cell r="G715"/>
          <cell r="H715">
            <v>2737059.5500000003</v>
          </cell>
          <cell r="I715"/>
          <cell r="J715">
            <v>0.47125</v>
          </cell>
          <cell r="K715">
            <v>0</v>
          </cell>
          <cell r="L715">
            <v>3.7318199999999995</v>
          </cell>
          <cell r="M715"/>
          <cell r="N715">
            <v>3.7318199999999995</v>
          </cell>
          <cell r="O715">
            <v>3.7318200000000003E-2</v>
          </cell>
        </row>
        <row r="716">
          <cell r="A716" t="str">
            <v>4807226502600</v>
          </cell>
          <cell r="B716" t="str">
            <v>FARMINGTON CENTRAL C U S D 265</v>
          </cell>
          <cell r="C716">
            <v>4.0282499999999999</v>
          </cell>
          <cell r="D716">
            <v>173358248</v>
          </cell>
          <cell r="E716"/>
          <cell r="F716">
            <v>1748121</v>
          </cell>
          <cell r="G716"/>
          <cell r="H716">
            <v>1346373.76</v>
          </cell>
          <cell r="I716"/>
          <cell r="J716">
            <v>0.23174</v>
          </cell>
          <cell r="K716">
            <v>0</v>
          </cell>
          <cell r="L716">
            <v>3.7965100000000001</v>
          </cell>
          <cell r="M716"/>
          <cell r="N716">
            <v>3.7965100000000001</v>
          </cell>
          <cell r="O716">
            <v>3.7965100000000002E-2</v>
          </cell>
        </row>
        <row r="717">
          <cell r="A717" t="str">
            <v>4807230902600</v>
          </cell>
          <cell r="B717" t="str">
            <v>BRIMFIELD C U SCHOOL DIST 309</v>
          </cell>
          <cell r="C717">
            <v>3.9918499999999999</v>
          </cell>
          <cell r="D717">
            <v>125820162</v>
          </cell>
          <cell r="E717"/>
          <cell r="F717">
            <v>563810</v>
          </cell>
          <cell r="G717"/>
          <cell r="H717">
            <v>340298.78</v>
          </cell>
          <cell r="I717"/>
          <cell r="J717">
            <v>0.17763999999999999</v>
          </cell>
          <cell r="K717">
            <v>0</v>
          </cell>
          <cell r="L717">
            <v>3.8142100000000001</v>
          </cell>
          <cell r="M717"/>
          <cell r="N717">
            <v>3.8142100000000001</v>
          </cell>
          <cell r="O717">
            <v>3.8142099999999998E-2</v>
          </cell>
        </row>
        <row r="718">
          <cell r="A718" t="str">
            <v>4807231001600</v>
          </cell>
          <cell r="B718" t="str">
            <v>LIMESTONE COMM HIGH SCH DIST 310</v>
          </cell>
          <cell r="C718">
            <v>2.3767799999999997</v>
          </cell>
          <cell r="D718">
            <v>325610827</v>
          </cell>
          <cell r="E718"/>
          <cell r="F718">
            <v>771631</v>
          </cell>
          <cell r="G718"/>
          <cell r="H718">
            <v>237346.14</v>
          </cell>
          <cell r="I718"/>
          <cell r="J718">
            <v>0.16408</v>
          </cell>
          <cell r="K718">
            <v>0</v>
          </cell>
          <cell r="L718">
            <v>2.2126999999999999</v>
          </cell>
          <cell r="M718"/>
          <cell r="N718">
            <v>2.2126999999999999</v>
          </cell>
          <cell r="O718">
            <v>2.2127000000000001E-2</v>
          </cell>
        </row>
        <row r="719">
          <cell r="A719" t="str">
            <v>4807231600400</v>
          </cell>
          <cell r="B719" t="str">
            <v>LIMESTONE WALTERS C C S DIST 316</v>
          </cell>
          <cell r="C719">
            <v>2.9555099999999999</v>
          </cell>
          <cell r="D719">
            <v>50464030</v>
          </cell>
          <cell r="E719"/>
          <cell r="F719">
            <v>119807</v>
          </cell>
          <cell r="G719"/>
          <cell r="H719">
            <v>74164.27</v>
          </cell>
          <cell r="I719"/>
          <cell r="J719">
            <v>9.0440000000000006E-2</v>
          </cell>
          <cell r="K719">
            <v>0</v>
          </cell>
          <cell r="L719">
            <v>2.8650699999999998</v>
          </cell>
          <cell r="M719"/>
          <cell r="N719">
            <v>2.8650699999999998</v>
          </cell>
          <cell r="O719">
            <v>2.8650700000000001E-2</v>
          </cell>
        </row>
        <row r="720">
          <cell r="A720" t="str">
            <v>4807232102600</v>
          </cell>
          <cell r="B720" t="str">
            <v>IL VALLEY CENTRAL UNIT DIST 321</v>
          </cell>
          <cell r="C720">
            <v>4.1162800000000006</v>
          </cell>
          <cell r="D720">
            <v>274054064</v>
          </cell>
          <cell r="E720"/>
          <cell r="F720">
            <v>1228354</v>
          </cell>
          <cell r="G720"/>
          <cell r="H720">
            <v>719200.3</v>
          </cell>
          <cell r="I720"/>
          <cell r="J720">
            <v>0.18578</v>
          </cell>
          <cell r="K720">
            <v>0</v>
          </cell>
          <cell r="L720">
            <v>3.9305000000000008</v>
          </cell>
          <cell r="M720"/>
          <cell r="N720">
            <v>3.9305000000000008</v>
          </cell>
          <cell r="O720">
            <v>3.9305E-2</v>
          </cell>
        </row>
        <row r="721">
          <cell r="A721" t="str">
            <v>4807232202600</v>
          </cell>
          <cell r="B721" t="str">
            <v>ELMWOOD C U SCHOOL DISTRICT 322</v>
          </cell>
          <cell r="C721">
            <v>4.5480300000000007</v>
          </cell>
          <cell r="D721">
            <v>91089131</v>
          </cell>
          <cell r="E721"/>
          <cell r="F721">
            <v>293647</v>
          </cell>
          <cell r="G721"/>
          <cell r="H721">
            <v>143976.39000000001</v>
          </cell>
          <cell r="I721"/>
          <cell r="J721">
            <v>0.16431000000000001</v>
          </cell>
          <cell r="K721">
            <v>0</v>
          </cell>
          <cell r="L721">
            <v>4.3837200000000003</v>
          </cell>
          <cell r="M721"/>
          <cell r="N721">
            <v>4.3837200000000003</v>
          </cell>
          <cell r="O721">
            <v>4.38372E-2</v>
          </cell>
        </row>
        <row r="722">
          <cell r="A722" t="str">
            <v>4807232302600</v>
          </cell>
          <cell r="B722" t="str">
            <v>DUNLAP C U SCHOOL DIST 323</v>
          </cell>
          <cell r="C722">
            <v>3.9370100000000003</v>
          </cell>
          <cell r="D722">
            <v>869642507</v>
          </cell>
          <cell r="E722"/>
          <cell r="F722">
            <v>2873442</v>
          </cell>
          <cell r="G722"/>
          <cell r="H722">
            <v>126412.88</v>
          </cell>
          <cell r="I722"/>
          <cell r="J722">
            <v>0.31587999999999999</v>
          </cell>
          <cell r="K722">
            <v>0</v>
          </cell>
          <cell r="L722">
            <v>3.6211300000000004</v>
          </cell>
          <cell r="M722"/>
          <cell r="N722">
            <v>3.6211300000000004</v>
          </cell>
          <cell r="O722">
            <v>3.6211300000000002E-2</v>
          </cell>
        </row>
        <row r="723">
          <cell r="A723" t="str">
            <v>4807232502600</v>
          </cell>
          <cell r="B723" t="str">
            <v>PEORIA HGHTS C U SCH DIST 325</v>
          </cell>
          <cell r="C723">
            <v>4.9402900000000001</v>
          </cell>
          <cell r="D723">
            <v>107840432</v>
          </cell>
          <cell r="E723"/>
          <cell r="F723">
            <v>692898</v>
          </cell>
          <cell r="G723"/>
          <cell r="H723">
            <v>265168.59000000003</v>
          </cell>
          <cell r="I723"/>
          <cell r="J723">
            <v>0.39662999999999998</v>
          </cell>
          <cell r="K723">
            <v>0</v>
          </cell>
          <cell r="L723">
            <v>4.54366</v>
          </cell>
          <cell r="M723"/>
          <cell r="N723">
            <v>4.54366</v>
          </cell>
          <cell r="O723">
            <v>4.5436600000000001E-2</v>
          </cell>
        </row>
        <row r="724">
          <cell r="A724" t="str">
            <v>4807232602600</v>
          </cell>
          <cell r="B724" t="str">
            <v>PRINCEVILLE C U SCH DIST 326</v>
          </cell>
          <cell r="C724">
            <v>4.6528099999999997</v>
          </cell>
          <cell r="D724">
            <v>108806558</v>
          </cell>
          <cell r="E724"/>
          <cell r="F724">
            <v>470703</v>
          </cell>
          <cell r="G724"/>
          <cell r="H724">
            <v>190920.74</v>
          </cell>
          <cell r="I724"/>
          <cell r="J724">
            <v>0.25713000000000003</v>
          </cell>
          <cell r="K724">
            <v>0</v>
          </cell>
          <cell r="L724">
            <v>4.3956799999999996</v>
          </cell>
          <cell r="M724"/>
          <cell r="N724">
            <v>4.3956799999999996</v>
          </cell>
          <cell r="O724">
            <v>4.3956799999999997E-2</v>
          </cell>
        </row>
        <row r="725">
          <cell r="A725" t="str">
            <v>4807232702600</v>
          </cell>
          <cell r="B725" t="str">
            <v>ILLINI BLUFFS CU SCH DIST 327</v>
          </cell>
          <cell r="C725">
            <v>4.4222599999999996</v>
          </cell>
          <cell r="D725">
            <v>124882932</v>
          </cell>
          <cell r="E725"/>
          <cell r="F725">
            <v>797655</v>
          </cell>
          <cell r="G725"/>
          <cell r="H725">
            <v>576148.23</v>
          </cell>
          <cell r="I725"/>
          <cell r="J725">
            <v>0.17737</v>
          </cell>
          <cell r="K725">
            <v>0</v>
          </cell>
          <cell r="L725">
            <v>4.2448899999999998</v>
          </cell>
          <cell r="M725"/>
          <cell r="N725">
            <v>4.2448899999999998</v>
          </cell>
          <cell r="O725">
            <v>4.2448899999999998E-2</v>
          </cell>
        </row>
        <row r="726">
          <cell r="A726" t="str">
            <v>4807232800300</v>
          </cell>
          <cell r="B726" t="str">
            <v>HOLLIS CONS SCHOOL DIST 328</v>
          </cell>
          <cell r="C726">
            <v>2.1948699999999999</v>
          </cell>
          <cell r="D726">
            <v>21470186</v>
          </cell>
          <cell r="E726"/>
          <cell r="F726">
            <v>41029</v>
          </cell>
          <cell r="G726"/>
          <cell r="H726">
            <v>35155.660000000003</v>
          </cell>
          <cell r="I726"/>
          <cell r="J726">
            <v>2.7349999999999999E-2</v>
          </cell>
          <cell r="K726">
            <v>0</v>
          </cell>
          <cell r="L726">
            <v>2.1675199999999997</v>
          </cell>
          <cell r="M726"/>
          <cell r="N726">
            <v>2.1675199999999997</v>
          </cell>
          <cell r="O726">
            <v>2.1675199999999999E-2</v>
          </cell>
        </row>
        <row r="727">
          <cell r="A727" t="str">
            <v>4908102900200</v>
          </cell>
          <cell r="B727" t="str">
            <v>HAMPTON SCHOOL DISTRICT 29</v>
          </cell>
          <cell r="C727">
            <v>3.0711999999999997</v>
          </cell>
          <cell r="D727">
            <v>47120065</v>
          </cell>
          <cell r="E727"/>
          <cell r="F727">
            <v>56998</v>
          </cell>
          <cell r="G727"/>
          <cell r="H727">
            <v>63399.18</v>
          </cell>
          <cell r="I727"/>
          <cell r="J727">
            <v>-1.359E-2</v>
          </cell>
          <cell r="K727">
            <v>1</v>
          </cell>
          <cell r="L727">
            <v>3.0847899999999999</v>
          </cell>
          <cell r="M727"/>
          <cell r="N727">
            <v>3.0711999999999997</v>
          </cell>
          <cell r="O727">
            <v>3.0712E-2</v>
          </cell>
        </row>
        <row r="728">
          <cell r="A728" t="str">
            <v>4908103001700</v>
          </cell>
          <cell r="B728" t="str">
            <v>UNITED TWP HS DISTRICT 30</v>
          </cell>
          <cell r="C728">
            <v>1.6839999999999999</v>
          </cell>
          <cell r="D728">
            <v>589480863</v>
          </cell>
          <cell r="E728"/>
          <cell r="F728">
            <v>964356</v>
          </cell>
          <cell r="G728"/>
          <cell r="H728">
            <v>261528.36000000002</v>
          </cell>
          <cell r="I728"/>
          <cell r="J728">
            <v>0.11922000000000001</v>
          </cell>
          <cell r="K728">
            <v>0</v>
          </cell>
          <cell r="L728">
            <v>1.5647799999999998</v>
          </cell>
          <cell r="M728"/>
          <cell r="N728">
            <v>1.5647799999999998</v>
          </cell>
          <cell r="O728">
            <v>1.56478E-2</v>
          </cell>
        </row>
        <row r="729">
          <cell r="A729" t="str">
            <v>4908103400200</v>
          </cell>
          <cell r="B729" t="str">
            <v>SILVIS SCHOOL DISTRICT 34</v>
          </cell>
          <cell r="C729">
            <v>3.3115999999999999</v>
          </cell>
          <cell r="D729">
            <v>81987858</v>
          </cell>
          <cell r="E729"/>
          <cell r="F729">
            <v>265531</v>
          </cell>
          <cell r="G729"/>
          <cell r="H729">
            <v>157283.54999999999</v>
          </cell>
          <cell r="I729"/>
          <cell r="J729">
            <v>0.13202</v>
          </cell>
          <cell r="K729">
            <v>0</v>
          </cell>
          <cell r="L729">
            <v>3.1795800000000001</v>
          </cell>
          <cell r="M729"/>
          <cell r="N729">
            <v>3.1795800000000001</v>
          </cell>
          <cell r="O729">
            <v>3.1795799999999999E-2</v>
          </cell>
        </row>
        <row r="730">
          <cell r="A730" t="str">
            <v>4908103600200</v>
          </cell>
          <cell r="B730" t="str">
            <v>CARBON CLIFF-BARSTOW SCH DIST 36</v>
          </cell>
          <cell r="C730">
            <v>3.0440999999999998</v>
          </cell>
          <cell r="D730">
            <v>29151197</v>
          </cell>
          <cell r="E730"/>
          <cell r="F730">
            <v>66813</v>
          </cell>
          <cell r="G730"/>
          <cell r="H730">
            <v>76900.12</v>
          </cell>
          <cell r="I730"/>
          <cell r="J730">
            <v>-3.4610000000000002E-2</v>
          </cell>
          <cell r="K730">
            <v>1</v>
          </cell>
          <cell r="L730">
            <v>3.0787099999999996</v>
          </cell>
          <cell r="M730"/>
          <cell r="N730">
            <v>3.0440999999999998</v>
          </cell>
          <cell r="O730">
            <v>3.0440999999999999E-2</v>
          </cell>
        </row>
        <row r="731">
          <cell r="A731" t="str">
            <v>4908103700200</v>
          </cell>
          <cell r="B731" t="str">
            <v>EAST MOLINE SCHOOL DISTRICT 37</v>
          </cell>
          <cell r="C731">
            <v>3.6021999999999998</v>
          </cell>
          <cell r="D731">
            <v>387566844</v>
          </cell>
          <cell r="E731"/>
          <cell r="F731">
            <v>1546282</v>
          </cell>
          <cell r="G731"/>
          <cell r="H731">
            <v>837368.67</v>
          </cell>
          <cell r="I731"/>
          <cell r="J731">
            <v>0.18290999999999999</v>
          </cell>
          <cell r="K731">
            <v>0</v>
          </cell>
          <cell r="L731">
            <v>3.4192899999999997</v>
          </cell>
          <cell r="M731"/>
          <cell r="N731">
            <v>3.4192899999999997</v>
          </cell>
          <cell r="O731">
            <v>3.4192899999999998E-2</v>
          </cell>
        </row>
        <row r="732">
          <cell r="A732" t="str">
            <v>4908104002200</v>
          </cell>
          <cell r="B732" t="str">
            <v>MOLINE-COAL VALLEY CUSD 40</v>
          </cell>
          <cell r="C732">
            <v>4.6128999999999998</v>
          </cell>
          <cell r="D732">
            <v>902575678</v>
          </cell>
          <cell r="E732"/>
          <cell r="F732">
            <v>1177562</v>
          </cell>
          <cell r="G732"/>
          <cell r="H732">
            <v>335595.88</v>
          </cell>
          <cell r="I732"/>
          <cell r="J732">
            <v>9.3280000000000002E-2</v>
          </cell>
          <cell r="K732">
            <v>0</v>
          </cell>
          <cell r="L732">
            <v>4.5196199999999997</v>
          </cell>
          <cell r="M732"/>
          <cell r="N732">
            <v>4.5196199999999997</v>
          </cell>
          <cell r="O732">
            <v>4.5196199999999999E-2</v>
          </cell>
        </row>
        <row r="733">
          <cell r="A733" t="str">
            <v>4908104102500</v>
          </cell>
          <cell r="B733" t="str">
            <v>ROCK ISLAND SCHOOL DISTRICT 41</v>
          </cell>
          <cell r="C733">
            <v>4.7976000000000001</v>
          </cell>
          <cell r="D733">
            <v>601252781</v>
          </cell>
          <cell r="E733"/>
          <cell r="F733">
            <v>1484813</v>
          </cell>
          <cell r="G733"/>
          <cell r="H733">
            <v>429495.85</v>
          </cell>
          <cell r="I733"/>
          <cell r="J733">
            <v>0.17551</v>
          </cell>
          <cell r="K733">
            <v>0</v>
          </cell>
          <cell r="L733">
            <v>4.62209</v>
          </cell>
          <cell r="M733"/>
          <cell r="N733">
            <v>4.62209</v>
          </cell>
          <cell r="O733">
            <v>4.6220900000000002E-2</v>
          </cell>
        </row>
        <row r="734">
          <cell r="A734" t="str">
            <v>4908110002600</v>
          </cell>
          <cell r="B734" t="str">
            <v>RIVERDALE C U SCHOOL DIST 100</v>
          </cell>
          <cell r="C734">
            <v>3.8658999999999999</v>
          </cell>
          <cell r="D734">
            <v>177168620</v>
          </cell>
          <cell r="E734"/>
          <cell r="F734">
            <v>893126</v>
          </cell>
          <cell r="G734"/>
          <cell r="H734">
            <v>507834.38</v>
          </cell>
          <cell r="I734"/>
          <cell r="J734">
            <v>0.21747</v>
          </cell>
          <cell r="K734">
            <v>0</v>
          </cell>
          <cell r="L734">
            <v>3.6484299999999998</v>
          </cell>
          <cell r="M734"/>
          <cell r="N734">
            <v>3.6484299999999998</v>
          </cell>
          <cell r="O734">
            <v>3.6484299999999997E-2</v>
          </cell>
        </row>
        <row r="735">
          <cell r="A735" t="str">
            <v>4908120002600</v>
          </cell>
          <cell r="B735" t="str">
            <v>SHERRARD COMM UNIT SCH DIST 200</v>
          </cell>
          <cell r="C735">
            <v>3.9430000000000001</v>
          </cell>
          <cell r="D735">
            <v>190930049</v>
          </cell>
          <cell r="E735"/>
          <cell r="F735">
            <v>1055277</v>
          </cell>
          <cell r="G735"/>
          <cell r="H735">
            <v>613029.92999999993</v>
          </cell>
          <cell r="I735"/>
          <cell r="J735">
            <v>0.23161999999999999</v>
          </cell>
          <cell r="K735">
            <v>0</v>
          </cell>
          <cell r="L735">
            <v>3.7113800000000001</v>
          </cell>
          <cell r="M735"/>
          <cell r="N735">
            <v>3.7113800000000001</v>
          </cell>
          <cell r="O735">
            <v>3.7113800000000002E-2</v>
          </cell>
        </row>
        <row r="736">
          <cell r="A736" t="str">
            <v>4908130002600</v>
          </cell>
          <cell r="B736" t="str">
            <v>ROCKRIDGE C U SCHOOL DIST 300</v>
          </cell>
          <cell r="C736">
            <v>3.8977999999999997</v>
          </cell>
          <cell r="D736">
            <v>237742014</v>
          </cell>
          <cell r="E736"/>
          <cell r="F736">
            <v>1009181</v>
          </cell>
          <cell r="G736"/>
          <cell r="H736">
            <v>601940.27999999991</v>
          </cell>
          <cell r="I736"/>
          <cell r="J736">
            <v>0.17129</v>
          </cell>
          <cell r="K736">
            <v>0</v>
          </cell>
          <cell r="L736">
            <v>3.7265099999999998</v>
          </cell>
          <cell r="M736"/>
          <cell r="N736">
            <v>3.7265099999999998</v>
          </cell>
          <cell r="O736">
            <v>3.7265100000000002E-2</v>
          </cell>
        </row>
        <row r="737">
          <cell r="A737" t="str">
            <v>5008200902600</v>
          </cell>
          <cell r="B737" t="str">
            <v>LEBANON COMM UNIT SCH DIST 9</v>
          </cell>
          <cell r="C737">
            <v>5.0647000000000002</v>
          </cell>
          <cell r="D737">
            <v>92622202</v>
          </cell>
          <cell r="E737"/>
          <cell r="F737">
            <v>230563</v>
          </cell>
          <cell r="G737"/>
          <cell r="H737">
            <v>152721.35</v>
          </cell>
          <cell r="I737"/>
          <cell r="J737">
            <v>8.4040000000000004E-2</v>
          </cell>
          <cell r="K737">
            <v>0</v>
          </cell>
          <cell r="L737">
            <v>4.9806600000000003</v>
          </cell>
          <cell r="M737"/>
          <cell r="N737">
            <v>4.9806600000000003</v>
          </cell>
          <cell r="O737">
            <v>4.9806599999999999E-2</v>
          </cell>
        </row>
        <row r="738">
          <cell r="A738" t="str">
            <v>5008201902600</v>
          </cell>
          <cell r="B738" t="str">
            <v>MASCOUTAH C U DISTRICT 19</v>
          </cell>
          <cell r="C738">
            <v>3.8760999999999997</v>
          </cell>
          <cell r="D738">
            <v>280081500</v>
          </cell>
          <cell r="E738"/>
          <cell r="F738">
            <v>2317682</v>
          </cell>
          <cell r="G738"/>
          <cell r="H738">
            <v>1917600.9200000002</v>
          </cell>
          <cell r="I738"/>
          <cell r="J738">
            <v>0.14283999999999999</v>
          </cell>
          <cell r="K738">
            <v>0</v>
          </cell>
          <cell r="L738">
            <v>3.7332599999999996</v>
          </cell>
          <cell r="M738"/>
          <cell r="N738">
            <v>3.7332599999999996</v>
          </cell>
          <cell r="O738">
            <v>3.7332600000000001E-2</v>
          </cell>
        </row>
        <row r="739">
          <cell r="A739" t="str">
            <v>5008203000300</v>
          </cell>
          <cell r="B739" t="str">
            <v>ST LIBORY CONS SCH DIST 30</v>
          </cell>
          <cell r="C739">
            <v>3.8149000000000002</v>
          </cell>
          <cell r="D739">
            <v>13767832</v>
          </cell>
          <cell r="E739"/>
          <cell r="F739">
            <v>44334</v>
          </cell>
          <cell r="G739"/>
          <cell r="H739">
            <v>38190.78</v>
          </cell>
          <cell r="I739"/>
          <cell r="J739">
            <v>4.462E-2</v>
          </cell>
          <cell r="K739">
            <v>0</v>
          </cell>
          <cell r="L739">
            <v>3.7702800000000001</v>
          </cell>
          <cell r="M739"/>
          <cell r="N739">
            <v>3.7702800000000001</v>
          </cell>
          <cell r="O739">
            <v>3.7702800000000002E-2</v>
          </cell>
        </row>
        <row r="740">
          <cell r="A740" t="str">
            <v>5008204002600</v>
          </cell>
          <cell r="B740" t="str">
            <v>MARISSA C U SCH DIST 40</v>
          </cell>
          <cell r="C740">
            <v>5.2894999999999994</v>
          </cell>
          <cell r="D740">
            <v>40629719</v>
          </cell>
          <cell r="E740"/>
          <cell r="F740">
            <v>286879</v>
          </cell>
          <cell r="G740"/>
          <cell r="H740">
            <v>160723.99</v>
          </cell>
          <cell r="I740"/>
          <cell r="J740">
            <v>0.31048999999999999</v>
          </cell>
          <cell r="K740">
            <v>0</v>
          </cell>
          <cell r="L740">
            <v>4.9790099999999997</v>
          </cell>
          <cell r="M740"/>
          <cell r="N740">
            <v>4.9790099999999997</v>
          </cell>
          <cell r="O740">
            <v>4.9790099999999997E-2</v>
          </cell>
        </row>
        <row r="741">
          <cell r="A741" t="str">
            <v>5008206002600</v>
          </cell>
          <cell r="B741" t="str">
            <v>NEW ATHENS C U SCHOOL DIST 60</v>
          </cell>
          <cell r="C741">
            <v>4.3157000000000005</v>
          </cell>
          <cell r="D741">
            <v>68977930</v>
          </cell>
          <cell r="E741"/>
          <cell r="F741">
            <v>218299</v>
          </cell>
          <cell r="G741"/>
          <cell r="H741">
            <v>166444.5</v>
          </cell>
          <cell r="I741"/>
          <cell r="J741">
            <v>7.5170000000000001E-2</v>
          </cell>
          <cell r="K741">
            <v>0</v>
          </cell>
          <cell r="L741">
            <v>4.2405300000000006</v>
          </cell>
          <cell r="M741"/>
          <cell r="N741">
            <v>4.2405300000000006</v>
          </cell>
          <cell r="O741">
            <v>4.24053E-2</v>
          </cell>
        </row>
        <row r="742">
          <cell r="A742" t="str">
            <v>5008207000400</v>
          </cell>
          <cell r="B742" t="str">
            <v>FREEBURG C C SCHOOL DIST 70</v>
          </cell>
          <cell r="C742">
            <v>2.8550999999999997</v>
          </cell>
          <cell r="D742">
            <v>183806571</v>
          </cell>
          <cell r="E742"/>
          <cell r="F742">
            <v>480287</v>
          </cell>
          <cell r="G742"/>
          <cell r="H742">
            <v>139939.93</v>
          </cell>
          <cell r="I742"/>
          <cell r="J742">
            <v>0.18515999999999999</v>
          </cell>
          <cell r="K742">
            <v>0</v>
          </cell>
          <cell r="L742">
            <v>2.6699399999999995</v>
          </cell>
          <cell r="M742"/>
          <cell r="N742">
            <v>2.6699399999999995</v>
          </cell>
          <cell r="O742">
            <v>2.6699400000000002E-2</v>
          </cell>
        </row>
        <row r="743">
          <cell r="A743" t="str">
            <v>5008207701600</v>
          </cell>
          <cell r="B743" t="str">
            <v>FREEBURG COMM H S DIST 77</v>
          </cell>
          <cell r="C743">
            <v>2.1550000000000002</v>
          </cell>
          <cell r="D743">
            <v>316468997</v>
          </cell>
          <cell r="E743"/>
          <cell r="F743">
            <v>508664</v>
          </cell>
          <cell r="G743"/>
          <cell r="H743">
            <v>116439.93</v>
          </cell>
          <cell r="I743"/>
          <cell r="J743">
            <v>0.12393</v>
          </cell>
          <cell r="K743">
            <v>0</v>
          </cell>
          <cell r="L743">
            <v>2.0310700000000002</v>
          </cell>
          <cell r="M743"/>
          <cell r="N743">
            <v>2.0310700000000002</v>
          </cell>
          <cell r="O743">
            <v>2.0310700000000001E-2</v>
          </cell>
        </row>
        <row r="744">
          <cell r="A744" t="str">
            <v>5008208500200</v>
          </cell>
          <cell r="B744" t="str">
            <v>SHILOH VILLAGE SCHOOL DIST 85</v>
          </cell>
          <cell r="C744">
            <v>2.8134999999999999</v>
          </cell>
          <cell r="D744">
            <v>103562623</v>
          </cell>
          <cell r="E744"/>
          <cell r="F744">
            <v>519601</v>
          </cell>
          <cell r="G744"/>
          <cell r="H744">
            <v>313888.42000000004</v>
          </cell>
          <cell r="I744"/>
          <cell r="J744">
            <v>0.19863</v>
          </cell>
          <cell r="K744">
            <v>0</v>
          </cell>
          <cell r="L744">
            <v>2.6148699999999998</v>
          </cell>
          <cell r="M744"/>
          <cell r="N744">
            <v>2.6148699999999998</v>
          </cell>
          <cell r="O744">
            <v>2.61487E-2</v>
          </cell>
        </row>
        <row r="745">
          <cell r="A745" t="str">
            <v>5008209000400</v>
          </cell>
          <cell r="B745" t="str">
            <v>O FALLON C C SCHOOL DIST 90</v>
          </cell>
          <cell r="C745">
            <v>2.5592000000000001</v>
          </cell>
          <cell r="D745">
            <v>774269692</v>
          </cell>
          <cell r="E745"/>
          <cell r="F745">
            <v>1720866</v>
          </cell>
          <cell r="G745"/>
          <cell r="H745">
            <v>775239.53</v>
          </cell>
          <cell r="I745"/>
          <cell r="J745">
            <v>0.12213</v>
          </cell>
          <cell r="K745">
            <v>0</v>
          </cell>
          <cell r="L745">
            <v>2.4370700000000003</v>
          </cell>
          <cell r="M745"/>
          <cell r="N745">
            <v>2.4370700000000003</v>
          </cell>
          <cell r="O745">
            <v>2.4370699999999999E-2</v>
          </cell>
        </row>
        <row r="746">
          <cell r="A746" t="str">
            <v>5008210400200</v>
          </cell>
          <cell r="B746" t="str">
            <v>CENTRAL SCHOOL DIST 104</v>
          </cell>
          <cell r="C746">
            <v>2.7347000000000001</v>
          </cell>
          <cell r="D746">
            <v>195564670</v>
          </cell>
          <cell r="E746"/>
          <cell r="F746">
            <v>295242</v>
          </cell>
          <cell r="G746"/>
          <cell r="H746">
            <v>128005.11000000002</v>
          </cell>
          <cell r="I746"/>
          <cell r="J746">
            <v>8.5510000000000003E-2</v>
          </cell>
          <cell r="K746">
            <v>0</v>
          </cell>
          <cell r="L746">
            <v>2.6491899999999999</v>
          </cell>
          <cell r="M746"/>
          <cell r="N746">
            <v>2.6491899999999999</v>
          </cell>
          <cell r="O746">
            <v>2.6491899999999999E-2</v>
          </cell>
        </row>
        <row r="747">
          <cell r="A747" t="str">
            <v>5008210500200</v>
          </cell>
          <cell r="B747" t="str">
            <v>PONTIAC-W HOLLIDAY SCH DIST 105</v>
          </cell>
          <cell r="C747">
            <v>2.4594</v>
          </cell>
          <cell r="D747">
            <v>244523607</v>
          </cell>
          <cell r="E747"/>
          <cell r="F747">
            <v>343526</v>
          </cell>
          <cell r="G747"/>
          <cell r="H747">
            <v>144845.16999999998</v>
          </cell>
          <cell r="I747"/>
          <cell r="J747">
            <v>8.1250000000000003E-2</v>
          </cell>
          <cell r="K747">
            <v>0</v>
          </cell>
          <cell r="L747">
            <v>2.3781500000000002</v>
          </cell>
          <cell r="M747"/>
          <cell r="N747">
            <v>2.3781500000000002</v>
          </cell>
          <cell r="O747">
            <v>2.3781500000000001E-2</v>
          </cell>
        </row>
        <row r="748">
          <cell r="A748" t="str">
            <v>5008211000400</v>
          </cell>
          <cell r="B748" t="str">
            <v>GRANT COMM CONS SCH DIST 110</v>
          </cell>
          <cell r="C748">
            <v>3.7324000000000002</v>
          </cell>
          <cell r="D748">
            <v>115448278</v>
          </cell>
          <cell r="E748"/>
          <cell r="F748">
            <v>382001</v>
          </cell>
          <cell r="G748"/>
          <cell r="H748">
            <v>193231.2</v>
          </cell>
          <cell r="I748"/>
          <cell r="J748">
            <v>0.16350999999999999</v>
          </cell>
          <cell r="K748">
            <v>0</v>
          </cell>
          <cell r="L748">
            <v>3.5688900000000001</v>
          </cell>
          <cell r="M748"/>
          <cell r="N748">
            <v>3.5688900000000001</v>
          </cell>
          <cell r="O748">
            <v>3.5688900000000003E-2</v>
          </cell>
        </row>
        <row r="749">
          <cell r="A749" t="str">
            <v>5008211300200</v>
          </cell>
          <cell r="B749" t="str">
            <v>WOLF BRANCH SCH DIST 113</v>
          </cell>
          <cell r="C749">
            <v>2.8828999999999998</v>
          </cell>
          <cell r="D749">
            <v>196780434</v>
          </cell>
          <cell r="E749"/>
          <cell r="F749">
            <v>315534</v>
          </cell>
          <cell r="G749"/>
          <cell r="H749">
            <v>146711.85999999999</v>
          </cell>
          <cell r="I749"/>
          <cell r="J749">
            <v>8.5790000000000005E-2</v>
          </cell>
          <cell r="K749">
            <v>0</v>
          </cell>
          <cell r="L749">
            <v>2.79711</v>
          </cell>
          <cell r="M749"/>
          <cell r="N749">
            <v>2.79711</v>
          </cell>
          <cell r="O749">
            <v>2.7971099999999999E-2</v>
          </cell>
        </row>
        <row r="750">
          <cell r="A750" t="str">
            <v>5008211500200</v>
          </cell>
          <cell r="B750" t="str">
            <v>WHITESIDE SCHOOL DIST 115</v>
          </cell>
          <cell r="C750">
            <v>2.5442</v>
          </cell>
          <cell r="D750">
            <v>258559910</v>
          </cell>
          <cell r="E750"/>
          <cell r="F750">
            <v>845012</v>
          </cell>
          <cell r="G750"/>
          <cell r="H750">
            <v>377719.92000000004</v>
          </cell>
          <cell r="I750"/>
          <cell r="J750">
            <v>0.18071999999999999</v>
          </cell>
          <cell r="K750">
            <v>0</v>
          </cell>
          <cell r="L750">
            <v>2.36348</v>
          </cell>
          <cell r="M750"/>
          <cell r="N750">
            <v>2.36348</v>
          </cell>
          <cell r="O750">
            <v>2.3634800000000001E-2</v>
          </cell>
        </row>
        <row r="751">
          <cell r="A751" t="str">
            <v>5008211600200</v>
          </cell>
          <cell r="B751" t="str">
            <v>HIGH MOUNT SCHOOL DIST 116</v>
          </cell>
          <cell r="C751">
            <v>3.3800999999999997</v>
          </cell>
          <cell r="D751">
            <v>49723764</v>
          </cell>
          <cell r="E751"/>
          <cell r="F751">
            <v>276728</v>
          </cell>
          <cell r="G751"/>
          <cell r="H751">
            <v>142556.62</v>
          </cell>
          <cell r="I751"/>
          <cell r="J751">
            <v>0.26983000000000001</v>
          </cell>
          <cell r="K751">
            <v>0</v>
          </cell>
          <cell r="L751">
            <v>3.1102699999999999</v>
          </cell>
          <cell r="M751"/>
          <cell r="N751">
            <v>3.1102699999999999</v>
          </cell>
          <cell r="O751">
            <v>3.11027E-2</v>
          </cell>
        </row>
        <row r="752">
          <cell r="A752" t="str">
            <v>5008211800200</v>
          </cell>
          <cell r="B752" t="str">
            <v>BELLEVILLE SCHOOL DIST 118</v>
          </cell>
          <cell r="C752">
            <v>3.0084999999999997</v>
          </cell>
          <cell r="D752">
            <v>373404127</v>
          </cell>
          <cell r="E752"/>
          <cell r="F752">
            <v>2190754</v>
          </cell>
          <cell r="G752"/>
          <cell r="H752">
            <v>2103623.3899999997</v>
          </cell>
          <cell r="I752"/>
          <cell r="J752">
            <v>2.333E-2</v>
          </cell>
          <cell r="K752">
            <v>0</v>
          </cell>
          <cell r="L752">
            <v>2.9851699999999997</v>
          </cell>
          <cell r="M752"/>
          <cell r="N752">
            <v>2.9851699999999997</v>
          </cell>
          <cell r="O752">
            <v>2.9851699999999998E-2</v>
          </cell>
        </row>
        <row r="753">
          <cell r="A753" t="str">
            <v>5008211900200</v>
          </cell>
          <cell r="B753" t="str">
            <v>BELLE VALLEY SCHOOL DIST 119</v>
          </cell>
          <cell r="C753">
            <v>3.0888000000000004</v>
          </cell>
          <cell r="D753">
            <v>99874341</v>
          </cell>
          <cell r="E753"/>
          <cell r="F753">
            <v>602135</v>
          </cell>
          <cell r="G753"/>
          <cell r="H753">
            <v>331307.94999999995</v>
          </cell>
          <cell r="I753"/>
          <cell r="J753">
            <v>0.27116000000000001</v>
          </cell>
          <cell r="K753">
            <v>0</v>
          </cell>
          <cell r="L753">
            <v>2.8176400000000004</v>
          </cell>
          <cell r="M753"/>
          <cell r="N753">
            <v>2.8176400000000004</v>
          </cell>
          <cell r="O753">
            <v>2.8176400000000001E-2</v>
          </cell>
        </row>
        <row r="754">
          <cell r="A754" t="str">
            <v>5008213000400</v>
          </cell>
          <cell r="B754" t="str">
            <v>SMITHTON C C SCHOOL DIST 130</v>
          </cell>
          <cell r="C754">
            <v>3.0806</v>
          </cell>
          <cell r="D754">
            <v>116665665</v>
          </cell>
          <cell r="E754"/>
          <cell r="F754">
            <v>247567</v>
          </cell>
          <cell r="G754"/>
          <cell r="H754">
            <v>40726.22</v>
          </cell>
          <cell r="I754"/>
          <cell r="J754">
            <v>0.17729</v>
          </cell>
          <cell r="K754">
            <v>0</v>
          </cell>
          <cell r="L754">
            <v>2.9033099999999998</v>
          </cell>
          <cell r="M754"/>
          <cell r="N754">
            <v>2.9033099999999998</v>
          </cell>
          <cell r="O754">
            <v>2.9033099999999999E-2</v>
          </cell>
        </row>
        <row r="755">
          <cell r="A755" t="str">
            <v>5008216000400</v>
          </cell>
          <cell r="B755" t="str">
            <v>MILLSTADT C C  SCH DIST 160</v>
          </cell>
          <cell r="C755">
            <v>2.6481000000000003</v>
          </cell>
          <cell r="D755">
            <v>223179426</v>
          </cell>
          <cell r="E755"/>
          <cell r="F755">
            <v>318172</v>
          </cell>
          <cell r="G755"/>
          <cell r="H755">
            <v>67388.58</v>
          </cell>
          <cell r="I755"/>
          <cell r="J755">
            <v>0.11236</v>
          </cell>
          <cell r="K755">
            <v>0</v>
          </cell>
          <cell r="L755">
            <v>2.5357400000000005</v>
          </cell>
          <cell r="M755"/>
          <cell r="N755">
            <v>2.5357400000000005</v>
          </cell>
          <cell r="O755">
            <v>2.5357399999999999E-2</v>
          </cell>
        </row>
        <row r="756">
          <cell r="A756" t="str">
            <v>5008217500200</v>
          </cell>
          <cell r="B756" t="str">
            <v>HARMONY EMGE SCHOOL DIST 175</v>
          </cell>
          <cell r="C756">
            <v>3.3692000000000002</v>
          </cell>
          <cell r="D756">
            <v>139815256</v>
          </cell>
          <cell r="E756"/>
          <cell r="F756">
            <v>912458</v>
          </cell>
          <cell r="G756"/>
          <cell r="H756">
            <v>503614.65</v>
          </cell>
          <cell r="I756"/>
          <cell r="J756">
            <v>0.29241</v>
          </cell>
          <cell r="K756">
            <v>0</v>
          </cell>
          <cell r="L756">
            <v>3.0767900000000004</v>
          </cell>
          <cell r="M756"/>
          <cell r="N756">
            <v>3.0767900000000004</v>
          </cell>
          <cell r="O756">
            <v>3.0767900000000001E-2</v>
          </cell>
        </row>
        <row r="757">
          <cell r="A757" t="str">
            <v>5008218100200</v>
          </cell>
          <cell r="B757" t="str">
            <v>SIGNAL HILL SCH DIST 181</v>
          </cell>
          <cell r="C757">
            <v>3.8735999999999997</v>
          </cell>
          <cell r="D757">
            <v>41515485</v>
          </cell>
          <cell r="E757"/>
          <cell r="F757">
            <v>68404</v>
          </cell>
          <cell r="G757"/>
          <cell r="H757">
            <v>19853.539999999997</v>
          </cell>
          <cell r="I757"/>
          <cell r="J757">
            <v>0.11694</v>
          </cell>
          <cell r="K757">
            <v>0</v>
          </cell>
          <cell r="L757">
            <v>3.7566599999999997</v>
          </cell>
          <cell r="M757"/>
          <cell r="N757">
            <v>3.7566599999999997</v>
          </cell>
          <cell r="O757">
            <v>3.7566599999999999E-2</v>
          </cell>
        </row>
        <row r="758">
          <cell r="A758" t="str">
            <v>5008218702600</v>
          </cell>
          <cell r="B758" t="str">
            <v>CAHOKIA COMM UNIT SCH DIST 187</v>
          </cell>
          <cell r="C758">
            <v>8.2798999999999996</v>
          </cell>
          <cell r="D758">
            <v>77094720</v>
          </cell>
          <cell r="E758"/>
          <cell r="F758">
            <v>3140942</v>
          </cell>
          <cell r="G758"/>
          <cell r="H758">
            <v>1555539.56</v>
          </cell>
          <cell r="I758"/>
          <cell r="J758">
            <v>2.0564300000000002</v>
          </cell>
          <cell r="K758">
            <v>0</v>
          </cell>
          <cell r="L758">
            <v>6.2234699999999989</v>
          </cell>
          <cell r="M758"/>
          <cell r="N758">
            <v>6.2234699999999989</v>
          </cell>
          <cell r="O758">
            <v>6.2234699999999997E-2</v>
          </cell>
        </row>
        <row r="759">
          <cell r="A759" t="str">
            <v>5008218802200</v>
          </cell>
          <cell r="B759" t="str">
            <v>BROOKLYN UNIT DISTRICT 188</v>
          </cell>
          <cell r="C759">
            <v>5.4142000000000001</v>
          </cell>
          <cell r="D759">
            <v>4951449</v>
          </cell>
          <cell r="E759"/>
          <cell r="F759">
            <v>102185</v>
          </cell>
          <cell r="G759"/>
          <cell r="H759">
            <v>73156.430000000008</v>
          </cell>
          <cell r="I759"/>
          <cell r="J759">
            <v>0.58626</v>
          </cell>
          <cell r="K759">
            <v>0</v>
          </cell>
          <cell r="L759">
            <v>4.8279399999999999</v>
          </cell>
          <cell r="M759"/>
          <cell r="N759">
            <v>4.8279399999999999</v>
          </cell>
          <cell r="O759">
            <v>4.82794E-2</v>
          </cell>
        </row>
        <row r="760">
          <cell r="A760" t="str">
            <v>5008218902200</v>
          </cell>
          <cell r="B760" t="str">
            <v>EAST ST LOUIS SCHOOL DIST 189</v>
          </cell>
          <cell r="C760">
            <v>6.9823999999999993</v>
          </cell>
          <cell r="D760">
            <v>107777949</v>
          </cell>
          <cell r="E760"/>
          <cell r="F760">
            <v>5488879</v>
          </cell>
          <cell r="G760"/>
          <cell r="H760">
            <v>2139637.5499999998</v>
          </cell>
          <cell r="I760"/>
          <cell r="J760">
            <v>3.1075300000000001</v>
          </cell>
          <cell r="K760">
            <v>0</v>
          </cell>
          <cell r="L760">
            <v>3.8748699999999991</v>
          </cell>
          <cell r="M760"/>
          <cell r="N760">
            <v>3.8748699999999991</v>
          </cell>
          <cell r="O760">
            <v>3.8748699999999997E-2</v>
          </cell>
        </row>
        <row r="761">
          <cell r="A761" t="str">
            <v>5008219602600</v>
          </cell>
          <cell r="B761" t="str">
            <v>DUPO COMM UNIT SCH DISTRICT 196</v>
          </cell>
          <cell r="C761">
            <v>4.4629999999999992</v>
          </cell>
          <cell r="D761">
            <v>82649202</v>
          </cell>
          <cell r="E761"/>
          <cell r="F761">
            <v>727051</v>
          </cell>
          <cell r="G761"/>
          <cell r="H761">
            <v>401988.05000000005</v>
          </cell>
          <cell r="I761"/>
          <cell r="J761">
            <v>0.39329999999999998</v>
          </cell>
          <cell r="K761">
            <v>0</v>
          </cell>
          <cell r="L761">
            <v>4.0696999999999992</v>
          </cell>
          <cell r="M761"/>
          <cell r="N761">
            <v>4.0696999999999992</v>
          </cell>
          <cell r="O761">
            <v>4.0696999999999997E-2</v>
          </cell>
        </row>
        <row r="762">
          <cell r="A762" t="str">
            <v>5008220101700</v>
          </cell>
          <cell r="B762" t="str">
            <v>BELLEVILLE TWP HS DIST 201</v>
          </cell>
          <cell r="C762">
            <v>1.6940000000000002</v>
          </cell>
          <cell r="D762">
            <v>1707304714</v>
          </cell>
          <cell r="E762"/>
          <cell r="F762">
            <v>7675065</v>
          </cell>
          <cell r="G762"/>
          <cell r="H762">
            <v>3231337.83</v>
          </cell>
          <cell r="I762"/>
          <cell r="J762">
            <v>0.26027</v>
          </cell>
          <cell r="K762">
            <v>0</v>
          </cell>
          <cell r="L762">
            <v>1.4337300000000002</v>
          </cell>
          <cell r="M762"/>
          <cell r="N762">
            <v>1.4337300000000002</v>
          </cell>
          <cell r="O762">
            <v>1.4337300000000001E-2</v>
          </cell>
        </row>
        <row r="763">
          <cell r="A763" t="str">
            <v>5008220301700</v>
          </cell>
          <cell r="B763" t="str">
            <v>O FALLON TWP HIGH SCH DIST 203</v>
          </cell>
          <cell r="C763">
            <v>1.7027999999999999</v>
          </cell>
          <cell r="D763">
            <v>1107037143</v>
          </cell>
          <cell r="E763"/>
          <cell r="F763">
            <v>1791792</v>
          </cell>
          <cell r="G763"/>
          <cell r="H763">
            <v>599070.24</v>
          </cell>
          <cell r="I763"/>
          <cell r="J763">
            <v>0.10773000000000001</v>
          </cell>
          <cell r="K763">
            <v>0</v>
          </cell>
          <cell r="L763">
            <v>1.5950699999999998</v>
          </cell>
          <cell r="M763"/>
          <cell r="N763">
            <v>1.5950699999999998</v>
          </cell>
          <cell r="O763">
            <v>1.5950700000000002E-2</v>
          </cell>
        </row>
        <row r="764">
          <cell r="A764" t="str">
            <v>5106520002600</v>
          </cell>
          <cell r="B764" t="str">
            <v>GREENVIEW C U SCH DIST 200</v>
          </cell>
          <cell r="C764">
            <v>4.1361999999999997</v>
          </cell>
          <cell r="D764">
            <v>52392807</v>
          </cell>
          <cell r="E764"/>
          <cell r="F764">
            <v>260613</v>
          </cell>
          <cell r="G764"/>
          <cell r="H764">
            <v>143717.91</v>
          </cell>
          <cell r="I764"/>
          <cell r="J764">
            <v>0.22311</v>
          </cell>
          <cell r="K764">
            <v>0</v>
          </cell>
          <cell r="L764">
            <v>3.9130899999999995</v>
          </cell>
          <cell r="M764"/>
          <cell r="N764">
            <v>3.9130899999999995</v>
          </cell>
          <cell r="O764">
            <v>3.9130900000000003E-2</v>
          </cell>
        </row>
        <row r="765">
          <cell r="A765" t="str">
            <v>5106520202600</v>
          </cell>
          <cell r="B765" t="str">
            <v>PORTA COMM UNIT SCHOOL DIST 202</v>
          </cell>
          <cell r="C765">
            <v>3.8881999999999999</v>
          </cell>
          <cell r="D765">
            <v>182567095</v>
          </cell>
          <cell r="E765"/>
          <cell r="F765">
            <v>1318704</v>
          </cell>
          <cell r="G765"/>
          <cell r="H765">
            <v>644243.51</v>
          </cell>
          <cell r="I765"/>
          <cell r="J765">
            <v>0.36942999999999998</v>
          </cell>
          <cell r="K765">
            <v>0</v>
          </cell>
          <cell r="L765">
            <v>3.51877</v>
          </cell>
          <cell r="M765"/>
          <cell r="N765">
            <v>3.51877</v>
          </cell>
          <cell r="O765">
            <v>3.5187700000000002E-2</v>
          </cell>
        </row>
        <row r="766">
          <cell r="A766" t="str">
            <v>5106521302600</v>
          </cell>
          <cell r="B766" t="str">
            <v>ATHENS COMM UNIT SCH DIST 213</v>
          </cell>
          <cell r="C766">
            <v>3.9099999999999997</v>
          </cell>
          <cell r="D766">
            <v>142359952</v>
          </cell>
          <cell r="E766"/>
          <cell r="F766">
            <v>1081875</v>
          </cell>
          <cell r="G766"/>
          <cell r="H766">
            <v>525508.90999999992</v>
          </cell>
          <cell r="I766"/>
          <cell r="J766">
            <v>0.39080999999999999</v>
          </cell>
          <cell r="K766">
            <v>0</v>
          </cell>
          <cell r="L766">
            <v>3.5191899999999996</v>
          </cell>
          <cell r="M766"/>
          <cell r="N766">
            <v>3.5191899999999996</v>
          </cell>
          <cell r="O766">
            <v>3.5191899999999998E-2</v>
          </cell>
        </row>
        <row r="767">
          <cell r="A767" t="str">
            <v>5108400102600</v>
          </cell>
          <cell r="B767" t="str">
            <v>TRI CITY COMM UNIT SCH DIST 1</v>
          </cell>
          <cell r="C767">
            <v>3.9241999999999999</v>
          </cell>
          <cell r="D767">
            <v>91174819</v>
          </cell>
          <cell r="E767"/>
          <cell r="F767">
            <v>458627</v>
          </cell>
          <cell r="G767"/>
          <cell r="H767">
            <v>193982.40999999997</v>
          </cell>
          <cell r="I767"/>
          <cell r="J767">
            <v>0.29026000000000002</v>
          </cell>
          <cell r="K767">
            <v>0</v>
          </cell>
          <cell r="L767">
            <v>3.6339399999999999</v>
          </cell>
          <cell r="M767"/>
          <cell r="N767">
            <v>3.6339399999999999</v>
          </cell>
          <cell r="O767">
            <v>3.6339400000000001E-2</v>
          </cell>
        </row>
        <row r="768">
          <cell r="A768" t="str">
            <v>5108400502600</v>
          </cell>
          <cell r="B768" t="str">
            <v>BALL CHATHAM C U SCHOOL DIST 5</v>
          </cell>
          <cell r="C768">
            <v>3.9575</v>
          </cell>
          <cell r="D768">
            <v>825353571</v>
          </cell>
          <cell r="E768"/>
          <cell r="F768">
            <v>2053365</v>
          </cell>
          <cell r="G768"/>
          <cell r="H768">
            <v>848877.62</v>
          </cell>
          <cell r="I768"/>
          <cell r="J768">
            <v>0.14593</v>
          </cell>
          <cell r="K768">
            <v>0</v>
          </cell>
          <cell r="L768">
            <v>3.8115700000000001</v>
          </cell>
          <cell r="M768"/>
          <cell r="N768">
            <v>3.8115700000000001</v>
          </cell>
          <cell r="O768">
            <v>3.8115700000000002E-2</v>
          </cell>
        </row>
        <row r="769">
          <cell r="A769" t="str">
            <v>5108400802600</v>
          </cell>
          <cell r="B769" t="str">
            <v>PLEASANT PLAINS C U SCHOOL DIST 8</v>
          </cell>
          <cell r="C769">
            <v>4.7970999999999995</v>
          </cell>
          <cell r="D769">
            <v>245044627</v>
          </cell>
          <cell r="E769"/>
          <cell r="F769">
            <v>897896</v>
          </cell>
          <cell r="G769"/>
          <cell r="H769">
            <v>705835.04</v>
          </cell>
          <cell r="I769"/>
          <cell r="J769">
            <v>7.8369999999999995E-2</v>
          </cell>
          <cell r="K769">
            <v>0</v>
          </cell>
          <cell r="L769">
            <v>4.7187299999999999</v>
          </cell>
          <cell r="M769"/>
          <cell r="N769">
            <v>4.7187299999999999</v>
          </cell>
          <cell r="O769">
            <v>4.7187300000000001E-2</v>
          </cell>
        </row>
        <row r="770">
          <cell r="A770" t="str">
            <v>5108401002600</v>
          </cell>
          <cell r="B770" t="str">
            <v>AUBURN COMM UNIT SCHOOL DIST 10</v>
          </cell>
          <cell r="C770">
            <v>3.6027999999999998</v>
          </cell>
          <cell r="D770">
            <v>136566275</v>
          </cell>
          <cell r="E770"/>
          <cell r="F770">
            <v>931509</v>
          </cell>
          <cell r="G770"/>
          <cell r="H770">
            <v>339935.14</v>
          </cell>
          <cell r="I770"/>
          <cell r="J770">
            <v>0.43317</v>
          </cell>
          <cell r="K770">
            <v>0</v>
          </cell>
          <cell r="L770">
            <v>3.1696299999999997</v>
          </cell>
          <cell r="M770"/>
          <cell r="N770">
            <v>3.1696299999999997</v>
          </cell>
          <cell r="O770">
            <v>3.1696299999999997E-2</v>
          </cell>
        </row>
        <row r="771">
          <cell r="A771" t="str">
            <v>5108401102600</v>
          </cell>
          <cell r="B771" t="str">
            <v>PAWNEE COMM UNIT SCHOOL DIST 11</v>
          </cell>
          <cell r="C771">
            <v>3.7606999999999999</v>
          </cell>
          <cell r="D771">
            <v>87120449</v>
          </cell>
          <cell r="E771"/>
          <cell r="F771">
            <v>427795</v>
          </cell>
          <cell r="G771"/>
          <cell r="H771">
            <v>82414.97</v>
          </cell>
          <cell r="I771"/>
          <cell r="J771">
            <v>0.39643</v>
          </cell>
          <cell r="K771">
            <v>0</v>
          </cell>
          <cell r="L771">
            <v>3.3642699999999999</v>
          </cell>
          <cell r="M771"/>
          <cell r="N771">
            <v>3.3642699999999999</v>
          </cell>
          <cell r="O771">
            <v>3.3642699999999998E-2</v>
          </cell>
        </row>
        <row r="772">
          <cell r="A772" t="str">
            <v>5108401402600</v>
          </cell>
          <cell r="B772" t="str">
            <v>RIVERTON C U SCHOOL DIST 14</v>
          </cell>
          <cell r="C772">
            <v>3.9491000000000005</v>
          </cell>
          <cell r="D772">
            <v>127366509</v>
          </cell>
          <cell r="E772"/>
          <cell r="F772">
            <v>957160</v>
          </cell>
          <cell r="G772"/>
          <cell r="H772">
            <v>365970.14</v>
          </cell>
          <cell r="I772"/>
          <cell r="J772">
            <v>0.46416000000000002</v>
          </cell>
          <cell r="K772">
            <v>0</v>
          </cell>
          <cell r="L772">
            <v>3.4849400000000004</v>
          </cell>
          <cell r="M772"/>
          <cell r="N772">
            <v>3.4849400000000004</v>
          </cell>
          <cell r="O772">
            <v>3.4849400000000003E-2</v>
          </cell>
        </row>
        <row r="773">
          <cell r="A773" t="str">
            <v>5108401502600</v>
          </cell>
          <cell r="B773" t="str">
            <v>WILLIAMSVILLE C U SCHOOL DIST 15</v>
          </cell>
          <cell r="C773">
            <v>3.6899000000000002</v>
          </cell>
          <cell r="D773">
            <v>206497877</v>
          </cell>
          <cell r="E773"/>
          <cell r="F773">
            <v>1421790</v>
          </cell>
          <cell r="G773"/>
          <cell r="H773">
            <v>494737.97000000003</v>
          </cell>
          <cell r="I773"/>
          <cell r="J773">
            <v>0.44894000000000001</v>
          </cell>
          <cell r="K773">
            <v>0</v>
          </cell>
          <cell r="L773">
            <v>3.2409600000000003</v>
          </cell>
          <cell r="M773"/>
          <cell r="N773">
            <v>3.2409600000000003</v>
          </cell>
          <cell r="O773">
            <v>3.2409599999999997E-2</v>
          </cell>
        </row>
        <row r="774">
          <cell r="A774" t="str">
            <v>5108401602600</v>
          </cell>
          <cell r="B774" t="str">
            <v>COMMUNITY UNIT SCHOOL DIST 16</v>
          </cell>
          <cell r="C774">
            <v>3.8364000000000003</v>
          </cell>
          <cell r="D774">
            <v>211891730</v>
          </cell>
          <cell r="E774"/>
          <cell r="F774">
            <v>933645</v>
          </cell>
          <cell r="G774"/>
          <cell r="H774">
            <v>296877.06</v>
          </cell>
          <cell r="I774"/>
          <cell r="J774">
            <v>0.30051</v>
          </cell>
          <cell r="K774">
            <v>0</v>
          </cell>
          <cell r="L774">
            <v>3.5358900000000002</v>
          </cell>
          <cell r="M774"/>
          <cell r="N774">
            <v>3.5358900000000002</v>
          </cell>
          <cell r="O774">
            <v>3.5358899999999999E-2</v>
          </cell>
        </row>
        <row r="775">
          <cell r="A775" t="str">
            <v>5108418602500</v>
          </cell>
          <cell r="B775" t="str">
            <v>SPRINGFIELD SCHOOL DISTRICT 186</v>
          </cell>
          <cell r="C775">
            <v>5.3169000000000004</v>
          </cell>
          <cell r="D775">
            <v>2003892971</v>
          </cell>
          <cell r="E775"/>
          <cell r="F775">
            <v>14245973</v>
          </cell>
          <cell r="G775"/>
          <cell r="H775">
            <v>7917130.2899999991</v>
          </cell>
          <cell r="I775"/>
          <cell r="J775">
            <v>0.31581999999999999</v>
          </cell>
          <cell r="K775">
            <v>0</v>
          </cell>
          <cell r="L775">
            <v>5.00108</v>
          </cell>
          <cell r="M775"/>
          <cell r="N775">
            <v>5.00108</v>
          </cell>
          <cell r="O775">
            <v>5.0010800000000001E-2</v>
          </cell>
        </row>
        <row r="776">
          <cell r="A776" t="str">
            <v>5306012602600</v>
          </cell>
          <cell r="B776" t="str">
            <v>HAVANA COMM UNIT SCHOOL DIST 126</v>
          </cell>
          <cell r="C776">
            <v>4.1512000000000002</v>
          </cell>
          <cell r="D776">
            <v>90314022</v>
          </cell>
          <cell r="E776"/>
          <cell r="F776">
            <v>533407</v>
          </cell>
          <cell r="G776"/>
          <cell r="H776">
            <v>255603.53999999998</v>
          </cell>
          <cell r="I776"/>
          <cell r="J776">
            <v>0.30758999999999997</v>
          </cell>
          <cell r="K776">
            <v>0</v>
          </cell>
          <cell r="L776">
            <v>3.8436100000000004</v>
          </cell>
          <cell r="M776"/>
          <cell r="N776">
            <v>3.8436100000000004</v>
          </cell>
          <cell r="O776">
            <v>3.8436100000000001E-2</v>
          </cell>
        </row>
        <row r="777">
          <cell r="A777" t="str">
            <v>5306018902600</v>
          </cell>
          <cell r="B777" t="str">
            <v>ILLINI CENTRAL C U SCH DIST 189</v>
          </cell>
          <cell r="C777">
            <v>5.0904999999999996</v>
          </cell>
          <cell r="D777">
            <v>112494413</v>
          </cell>
          <cell r="E777"/>
          <cell r="F777">
            <v>610833</v>
          </cell>
          <cell r="G777"/>
          <cell r="H777">
            <v>389604.4</v>
          </cell>
          <cell r="I777"/>
          <cell r="J777">
            <v>0.19664999999999999</v>
          </cell>
          <cell r="K777">
            <v>0</v>
          </cell>
          <cell r="L777">
            <v>4.8938499999999996</v>
          </cell>
          <cell r="M777"/>
          <cell r="N777">
            <v>4.8938499999999996</v>
          </cell>
          <cell r="O777">
            <v>4.8938500000000003E-2</v>
          </cell>
        </row>
        <row r="778">
          <cell r="A778" t="str">
            <v>5306019102600</v>
          </cell>
          <cell r="B778" t="str">
            <v>MIDWEST CENTRAL CUSD 191</v>
          </cell>
          <cell r="C778">
            <v>3.9390999999999998</v>
          </cell>
          <cell r="D778">
            <v>109509943</v>
          </cell>
          <cell r="E778"/>
          <cell r="F778">
            <v>706173</v>
          </cell>
          <cell r="G778"/>
          <cell r="H778">
            <v>453501.29000000004</v>
          </cell>
          <cell r="I778"/>
          <cell r="J778">
            <v>0.23072000000000001</v>
          </cell>
          <cell r="K778">
            <v>0</v>
          </cell>
          <cell r="L778">
            <v>3.70838</v>
          </cell>
          <cell r="M778"/>
          <cell r="N778">
            <v>3.70838</v>
          </cell>
          <cell r="O778">
            <v>3.70838E-2</v>
          </cell>
        </row>
        <row r="779">
          <cell r="A779" t="str">
            <v>5309005000200</v>
          </cell>
          <cell r="B779" t="str">
            <v>DISTRICT 50 SCHOOLS</v>
          </cell>
          <cell r="C779">
            <v>3.2519099999999996</v>
          </cell>
          <cell r="D779">
            <v>88565563</v>
          </cell>
          <cell r="E779"/>
          <cell r="F779">
            <v>551105</v>
          </cell>
          <cell r="G779"/>
          <cell r="H779">
            <v>364676.14999999997</v>
          </cell>
          <cell r="I779"/>
          <cell r="J779">
            <v>0.21049000000000001</v>
          </cell>
          <cell r="K779">
            <v>0</v>
          </cell>
          <cell r="L779">
            <v>3.0414199999999996</v>
          </cell>
          <cell r="M779"/>
          <cell r="N779">
            <v>3.0414199999999996</v>
          </cell>
          <cell r="O779">
            <v>3.0414199999999999E-2</v>
          </cell>
        </row>
        <row r="780">
          <cell r="A780" t="str">
            <v>5309005100200</v>
          </cell>
          <cell r="B780" t="str">
            <v>CENTRAL SCHOOL DISTRICT 51</v>
          </cell>
          <cell r="C780">
            <v>2.8218700000000001</v>
          </cell>
          <cell r="D780">
            <v>269907526</v>
          </cell>
          <cell r="E780"/>
          <cell r="F780">
            <v>852997</v>
          </cell>
          <cell r="G780"/>
          <cell r="H780">
            <v>459659.93999999994</v>
          </cell>
          <cell r="I780"/>
          <cell r="J780">
            <v>0.14573</v>
          </cell>
          <cell r="K780">
            <v>0</v>
          </cell>
          <cell r="L780">
            <v>2.6761400000000002</v>
          </cell>
          <cell r="M780"/>
          <cell r="N780">
            <v>2.6761400000000002</v>
          </cell>
          <cell r="O780">
            <v>2.6761400000000001E-2</v>
          </cell>
        </row>
        <row r="781">
          <cell r="A781" t="str">
            <v>5309005200200</v>
          </cell>
          <cell r="B781" t="str">
            <v>WASHINGTON SCHOOL DIST 52</v>
          </cell>
          <cell r="C781">
            <v>2.67998</v>
          </cell>
          <cell r="D781">
            <v>156511403</v>
          </cell>
          <cell r="E781"/>
          <cell r="F781">
            <v>388396</v>
          </cell>
          <cell r="G781"/>
          <cell r="H781">
            <v>206493.05</v>
          </cell>
          <cell r="I781"/>
          <cell r="J781">
            <v>0.11622</v>
          </cell>
          <cell r="K781">
            <v>0</v>
          </cell>
          <cell r="L781">
            <v>2.5637599999999998</v>
          </cell>
          <cell r="M781"/>
          <cell r="N781">
            <v>2.5637599999999998</v>
          </cell>
          <cell r="O781">
            <v>2.56376E-2</v>
          </cell>
        </row>
        <row r="782">
          <cell r="A782" t="str">
            <v>5309007600200</v>
          </cell>
          <cell r="B782" t="str">
            <v>CREVE COEUR SCHOOL DISTRICT 76</v>
          </cell>
          <cell r="C782">
            <v>2.7841399999999998</v>
          </cell>
          <cell r="D782">
            <v>59361940</v>
          </cell>
          <cell r="E782"/>
          <cell r="F782">
            <v>268976</v>
          </cell>
          <cell r="G782"/>
          <cell r="H782">
            <v>133768.66999999998</v>
          </cell>
          <cell r="I782"/>
          <cell r="J782">
            <v>0.22775999999999999</v>
          </cell>
          <cell r="K782">
            <v>0</v>
          </cell>
          <cell r="L782">
            <v>2.5563799999999999</v>
          </cell>
          <cell r="M782"/>
          <cell r="N782">
            <v>2.5563799999999999</v>
          </cell>
          <cell r="O782">
            <v>2.5563800000000001E-2</v>
          </cell>
        </row>
        <row r="783">
          <cell r="A783" t="str">
            <v>5309008500200</v>
          </cell>
          <cell r="B783" t="str">
            <v>ROBEIN SCHOOL DISTRICT 85</v>
          </cell>
          <cell r="C783">
            <v>4.5923099999999994</v>
          </cell>
          <cell r="D783">
            <v>29220726</v>
          </cell>
          <cell r="E783"/>
          <cell r="F783">
            <v>145597</v>
          </cell>
          <cell r="G783"/>
          <cell r="H783">
            <v>61472.91</v>
          </cell>
          <cell r="I783"/>
          <cell r="J783">
            <v>0.28788999999999998</v>
          </cell>
          <cell r="K783">
            <v>0</v>
          </cell>
          <cell r="L783">
            <v>4.3044199999999995</v>
          </cell>
          <cell r="M783"/>
          <cell r="N783">
            <v>4.3044199999999995</v>
          </cell>
          <cell r="O783">
            <v>4.3044199999999998E-2</v>
          </cell>
        </row>
        <row r="784">
          <cell r="A784" t="str">
            <v>5309008600200</v>
          </cell>
          <cell r="B784" t="str">
            <v>EAST PEORIA SCHOOL DISTRICT 86</v>
          </cell>
          <cell r="C784">
            <v>3.4322500000000002</v>
          </cell>
          <cell r="D784">
            <v>382075178</v>
          </cell>
          <cell r="E784"/>
          <cell r="F784">
            <v>1767302</v>
          </cell>
          <cell r="G784"/>
          <cell r="H784">
            <v>1127670.6100000001</v>
          </cell>
          <cell r="I784"/>
          <cell r="J784">
            <v>0.16739999999999999</v>
          </cell>
          <cell r="K784">
            <v>0</v>
          </cell>
          <cell r="L784">
            <v>3.26485</v>
          </cell>
          <cell r="M784"/>
          <cell r="N784">
            <v>3.26485</v>
          </cell>
          <cell r="O784">
            <v>3.2648499999999997E-2</v>
          </cell>
        </row>
        <row r="785">
          <cell r="A785" t="str">
            <v>5309009800200</v>
          </cell>
          <cell r="B785" t="str">
            <v>RANKIN COMMUNITY SCHOOL DIST 98</v>
          </cell>
          <cell r="C785">
            <v>3.6879000000000004</v>
          </cell>
          <cell r="D785">
            <v>68226284</v>
          </cell>
          <cell r="E785"/>
          <cell r="F785">
            <v>234559</v>
          </cell>
          <cell r="G785"/>
          <cell r="H785">
            <v>94346.140000000014</v>
          </cell>
          <cell r="I785"/>
          <cell r="J785">
            <v>0.20551</v>
          </cell>
          <cell r="K785">
            <v>0</v>
          </cell>
          <cell r="L785">
            <v>3.4823900000000005</v>
          </cell>
          <cell r="M785"/>
          <cell r="N785">
            <v>3.4823900000000005</v>
          </cell>
          <cell r="O785">
            <v>3.4823899999999998E-2</v>
          </cell>
        </row>
        <row r="786">
          <cell r="A786" t="str">
            <v>5309010200200</v>
          </cell>
          <cell r="B786" t="str">
            <v>N PEKIN &amp; MARQUETTE HGHT S D 102</v>
          </cell>
          <cell r="C786">
            <v>2.9423300000000001</v>
          </cell>
          <cell r="D786">
            <v>66798970</v>
          </cell>
          <cell r="E786"/>
          <cell r="F786">
            <v>206865</v>
          </cell>
          <cell r="G786"/>
          <cell r="H786">
            <v>86492.55</v>
          </cell>
          <cell r="I786"/>
          <cell r="J786">
            <v>0.1802</v>
          </cell>
          <cell r="K786">
            <v>0</v>
          </cell>
          <cell r="L786">
            <v>2.76213</v>
          </cell>
          <cell r="M786"/>
          <cell r="N786">
            <v>2.76213</v>
          </cell>
          <cell r="O786">
            <v>2.7621300000000001E-2</v>
          </cell>
        </row>
        <row r="787">
          <cell r="A787" t="str">
            <v>5309010800200</v>
          </cell>
          <cell r="B787" t="str">
            <v>PEKIN PUBLIC SCHOOL DIST 108</v>
          </cell>
          <cell r="C787">
            <v>3.5587200000000001</v>
          </cell>
          <cell r="D787">
            <v>474990047</v>
          </cell>
          <cell r="E787"/>
          <cell r="F787">
            <v>3531788</v>
          </cell>
          <cell r="G787"/>
          <cell r="H787">
            <v>2033800.67</v>
          </cell>
          <cell r="I787"/>
          <cell r="J787">
            <v>0.31536999999999998</v>
          </cell>
          <cell r="K787">
            <v>0</v>
          </cell>
          <cell r="L787">
            <v>3.24335</v>
          </cell>
          <cell r="M787"/>
          <cell r="N787">
            <v>3.24335</v>
          </cell>
          <cell r="O787">
            <v>3.2433499999999997E-2</v>
          </cell>
        </row>
        <row r="788">
          <cell r="A788" t="str">
            <v>5309013700200</v>
          </cell>
          <cell r="B788" t="str">
            <v>SOUTH PEKIN SCHOOL DIST 137</v>
          </cell>
          <cell r="C788">
            <v>2.6409799999999999</v>
          </cell>
          <cell r="D788">
            <v>15324744</v>
          </cell>
          <cell r="E788"/>
          <cell r="F788">
            <v>74700</v>
          </cell>
          <cell r="G788"/>
          <cell r="H788">
            <v>37550.42</v>
          </cell>
          <cell r="I788"/>
          <cell r="J788">
            <v>0.24240999999999999</v>
          </cell>
          <cell r="K788">
            <v>0</v>
          </cell>
          <cell r="L788">
            <v>2.3985699999999999</v>
          </cell>
          <cell r="M788"/>
          <cell r="N788">
            <v>2.3985699999999999</v>
          </cell>
          <cell r="O788">
            <v>2.3985699999999999E-2</v>
          </cell>
        </row>
        <row r="789">
          <cell r="A789" t="str">
            <v>5309030301600</v>
          </cell>
          <cell r="B789" t="str">
            <v>PEKIN COMM H S DIST 303</v>
          </cell>
          <cell r="C789">
            <v>2.1938000000000004</v>
          </cell>
          <cell r="D789">
            <v>642099552</v>
          </cell>
          <cell r="E789"/>
          <cell r="F789">
            <v>1813824</v>
          </cell>
          <cell r="G789"/>
          <cell r="H789">
            <v>906129.7</v>
          </cell>
          <cell r="I789"/>
          <cell r="J789">
            <v>0.14136000000000001</v>
          </cell>
          <cell r="K789">
            <v>0</v>
          </cell>
          <cell r="L789">
            <v>2.0524400000000003</v>
          </cell>
          <cell r="M789"/>
          <cell r="N789">
            <v>2.0524400000000003</v>
          </cell>
          <cell r="O789">
            <v>2.0524400000000002E-2</v>
          </cell>
        </row>
        <row r="790">
          <cell r="A790" t="str">
            <v>5309030801600</v>
          </cell>
          <cell r="B790" t="str">
            <v>WASHINGTON COMM H S DIST 308</v>
          </cell>
          <cell r="C790">
            <v>2.6964799999999998</v>
          </cell>
          <cell r="D790">
            <v>506827255</v>
          </cell>
          <cell r="E790"/>
          <cell r="F790">
            <v>939135</v>
          </cell>
          <cell r="G790"/>
          <cell r="H790">
            <v>283985.43</v>
          </cell>
          <cell r="I790"/>
          <cell r="J790">
            <v>0.12926000000000001</v>
          </cell>
          <cell r="K790">
            <v>0</v>
          </cell>
          <cell r="L790">
            <v>2.5672199999999998</v>
          </cell>
          <cell r="M790"/>
          <cell r="N790">
            <v>2.5672199999999998</v>
          </cell>
          <cell r="O790">
            <v>2.5672199999999999E-2</v>
          </cell>
        </row>
        <row r="791">
          <cell r="A791" t="str">
            <v>5309030901600</v>
          </cell>
          <cell r="B791" t="str">
            <v>EAST PEORIA COMM H S DIST 309</v>
          </cell>
          <cell r="C791">
            <v>2.2309700000000001</v>
          </cell>
          <cell r="D791">
            <v>463766098</v>
          </cell>
          <cell r="E791"/>
          <cell r="F791">
            <v>731315</v>
          </cell>
          <cell r="G791"/>
          <cell r="H791">
            <v>538742.39</v>
          </cell>
          <cell r="I791"/>
          <cell r="J791">
            <v>4.1520000000000001E-2</v>
          </cell>
          <cell r="K791">
            <v>0</v>
          </cell>
          <cell r="L791">
            <v>2.1894499999999999</v>
          </cell>
          <cell r="M791"/>
          <cell r="N791">
            <v>2.1894499999999999</v>
          </cell>
          <cell r="O791">
            <v>2.1894500000000001E-2</v>
          </cell>
        </row>
        <row r="792">
          <cell r="A792" t="str">
            <v>5309060600400</v>
          </cell>
          <cell r="B792" t="str">
            <v>SPRING LAKE C C SCH DIST 606</v>
          </cell>
          <cell r="C792">
            <v>3.7974899999999998</v>
          </cell>
          <cell r="D792">
            <v>13465999</v>
          </cell>
          <cell r="E792"/>
          <cell r="F792">
            <v>45019</v>
          </cell>
          <cell r="G792"/>
          <cell r="H792">
            <v>47204.77</v>
          </cell>
          <cell r="I792"/>
          <cell r="J792">
            <v>-1.6240000000000001E-2</v>
          </cell>
          <cell r="K792">
            <v>1</v>
          </cell>
          <cell r="L792">
            <v>3.8137299999999996</v>
          </cell>
          <cell r="M792"/>
          <cell r="N792">
            <v>3.7974899999999998</v>
          </cell>
          <cell r="O792">
            <v>3.7974899999999999E-2</v>
          </cell>
        </row>
        <row r="793">
          <cell r="A793" t="str">
            <v>5309070102600</v>
          </cell>
          <cell r="B793" t="str">
            <v>DEER CREEK-MACKINAW CUSD 701</v>
          </cell>
          <cell r="C793">
            <v>4.6607500000000002</v>
          </cell>
          <cell r="D793">
            <v>132733925</v>
          </cell>
          <cell r="E793"/>
          <cell r="F793">
            <v>607233</v>
          </cell>
          <cell r="G793"/>
          <cell r="H793">
            <v>375505.78</v>
          </cell>
          <cell r="I793"/>
          <cell r="J793">
            <v>0.17458000000000001</v>
          </cell>
          <cell r="K793">
            <v>0</v>
          </cell>
          <cell r="L793">
            <v>4.4861700000000004</v>
          </cell>
          <cell r="M793"/>
          <cell r="N793">
            <v>4.4861700000000004</v>
          </cell>
          <cell r="O793">
            <v>4.4861699999999997E-2</v>
          </cell>
        </row>
        <row r="794">
          <cell r="A794" t="str">
            <v>5309070202600</v>
          </cell>
          <cell r="B794" t="str">
            <v>TREMONT COMM UNIT DIST 702</v>
          </cell>
          <cell r="C794">
            <v>4.2460300000000002</v>
          </cell>
          <cell r="D794">
            <v>131825498</v>
          </cell>
          <cell r="E794"/>
          <cell r="F794">
            <v>501283</v>
          </cell>
          <cell r="G794"/>
          <cell r="H794">
            <v>293805.01</v>
          </cell>
          <cell r="I794"/>
          <cell r="J794">
            <v>0.15737999999999999</v>
          </cell>
          <cell r="K794">
            <v>0</v>
          </cell>
          <cell r="L794">
            <v>4.0886500000000003</v>
          </cell>
          <cell r="M794"/>
          <cell r="N794">
            <v>4.0886500000000003</v>
          </cell>
          <cell r="O794">
            <v>4.0886499999999999E-2</v>
          </cell>
        </row>
        <row r="795">
          <cell r="A795" t="str">
            <v>5309070302600</v>
          </cell>
          <cell r="B795" t="str">
            <v>DELAVAN COMM UNIT DIST 703</v>
          </cell>
          <cell r="C795">
            <v>5.1535299999999999</v>
          </cell>
          <cell r="D795">
            <v>64522458</v>
          </cell>
          <cell r="E795"/>
          <cell r="F795">
            <v>161588</v>
          </cell>
          <cell r="G795"/>
          <cell r="H795">
            <v>87345.7</v>
          </cell>
          <cell r="I795"/>
          <cell r="J795">
            <v>0.11506</v>
          </cell>
          <cell r="K795">
            <v>0</v>
          </cell>
          <cell r="L795">
            <v>5.0384700000000002</v>
          </cell>
          <cell r="M795"/>
          <cell r="N795">
            <v>5.0384700000000002</v>
          </cell>
          <cell r="O795">
            <v>5.0384699999999998E-2</v>
          </cell>
        </row>
        <row r="796">
          <cell r="A796" t="str">
            <v>5309070902600</v>
          </cell>
          <cell r="B796" t="str">
            <v>MORTON C U SCHOOL DISTRICT 709</v>
          </cell>
          <cell r="C796">
            <v>5.2431800000000006</v>
          </cell>
          <cell r="D796">
            <v>599725338</v>
          </cell>
          <cell r="E796"/>
          <cell r="F796">
            <v>959417</v>
          </cell>
          <cell r="G796"/>
          <cell r="H796">
            <v>407838.44</v>
          </cell>
          <cell r="I796"/>
          <cell r="J796">
            <v>9.1969999999999996E-2</v>
          </cell>
          <cell r="K796">
            <v>0</v>
          </cell>
          <cell r="L796">
            <v>5.1512100000000007</v>
          </cell>
          <cell r="M796"/>
          <cell r="N796">
            <v>5.1512100000000007</v>
          </cell>
          <cell r="O796">
            <v>5.1512099999999998E-2</v>
          </cell>
        </row>
        <row r="797">
          <cell r="A797" t="str">
            <v>5310200100400</v>
          </cell>
          <cell r="B797" t="str">
            <v>METAMORA C C SCH DIST 1</v>
          </cell>
          <cell r="C797">
            <v>2.3029000000000002</v>
          </cell>
          <cell r="D797">
            <v>181524506</v>
          </cell>
          <cell r="E797"/>
          <cell r="F797">
            <v>641325</v>
          </cell>
          <cell r="G797"/>
          <cell r="H797">
            <v>400055.81000000006</v>
          </cell>
          <cell r="I797"/>
          <cell r="J797">
            <v>0.13291</v>
          </cell>
          <cell r="K797">
            <v>0</v>
          </cell>
          <cell r="L797">
            <v>2.1699900000000003</v>
          </cell>
          <cell r="M797"/>
          <cell r="N797">
            <v>2.1699900000000003</v>
          </cell>
          <cell r="O797">
            <v>2.1699900000000001E-2</v>
          </cell>
        </row>
        <row r="798">
          <cell r="A798" t="str">
            <v>5310200200400</v>
          </cell>
          <cell r="B798" t="str">
            <v>RIVERVIEW C C SCHOOL DISTRICT 2</v>
          </cell>
          <cell r="C798">
            <v>2.5815000000000001</v>
          </cell>
          <cell r="D798">
            <v>47186788</v>
          </cell>
          <cell r="E798"/>
          <cell r="F798">
            <v>108141</v>
          </cell>
          <cell r="G798"/>
          <cell r="H798">
            <v>72293.36</v>
          </cell>
          <cell r="I798"/>
          <cell r="J798">
            <v>7.596E-2</v>
          </cell>
          <cell r="K798">
            <v>0</v>
          </cell>
          <cell r="L798">
            <v>2.5055400000000003</v>
          </cell>
          <cell r="M798"/>
          <cell r="N798">
            <v>2.5055400000000003</v>
          </cell>
          <cell r="O798">
            <v>2.5055399999999999E-2</v>
          </cell>
        </row>
        <row r="799">
          <cell r="A799" t="str">
            <v>5310200602600</v>
          </cell>
          <cell r="B799" t="str">
            <v>FIELDCREST CUSD #6</v>
          </cell>
          <cell r="C799">
            <v>4.96</v>
          </cell>
          <cell r="D799">
            <v>186572926</v>
          </cell>
          <cell r="E799"/>
          <cell r="F799">
            <v>1130997</v>
          </cell>
          <cell r="G799"/>
          <cell r="H799">
            <v>739024.36</v>
          </cell>
          <cell r="I799"/>
          <cell r="J799">
            <v>0.21009</v>
          </cell>
          <cell r="K799">
            <v>0</v>
          </cell>
          <cell r="L799">
            <v>4.7499099999999999</v>
          </cell>
          <cell r="M799"/>
          <cell r="N799">
            <v>4.7499099999999999</v>
          </cell>
          <cell r="O799">
            <v>4.7499100000000002E-2</v>
          </cell>
        </row>
        <row r="800">
          <cell r="A800" t="str">
            <v>5310201102600</v>
          </cell>
          <cell r="B800" t="str">
            <v>EL PASO-GRIDLEY CUSD 11</v>
          </cell>
          <cell r="C800">
            <v>4.9209999999999994</v>
          </cell>
          <cell r="D800">
            <v>200453322</v>
          </cell>
          <cell r="E800"/>
          <cell r="F800">
            <v>531207</v>
          </cell>
          <cell r="G800"/>
          <cell r="H800">
            <v>355242.76</v>
          </cell>
          <cell r="I800"/>
          <cell r="J800">
            <v>8.7779999999999997E-2</v>
          </cell>
          <cell r="K800">
            <v>0</v>
          </cell>
          <cell r="L800">
            <v>4.833219999999999</v>
          </cell>
          <cell r="M800"/>
          <cell r="N800">
            <v>4.833219999999999</v>
          </cell>
          <cell r="O800">
            <v>4.8332199999999999E-2</v>
          </cell>
        </row>
        <row r="801">
          <cell r="A801" t="str">
            <v>5310202102600</v>
          </cell>
          <cell r="B801" t="str">
            <v>LOWPOINT-WASHBURN C U S DIST 21</v>
          </cell>
          <cell r="C801">
            <v>4.7299999999999995</v>
          </cell>
          <cell r="D801">
            <v>61833183</v>
          </cell>
          <cell r="E801"/>
          <cell r="F801">
            <v>408072</v>
          </cell>
          <cell r="G801"/>
          <cell r="H801">
            <v>235507.66999999998</v>
          </cell>
          <cell r="I801"/>
          <cell r="J801">
            <v>0.27907999999999999</v>
          </cell>
          <cell r="K801">
            <v>0</v>
          </cell>
          <cell r="L801">
            <v>4.45092</v>
          </cell>
          <cell r="M801"/>
          <cell r="N801">
            <v>4.45092</v>
          </cell>
          <cell r="O801">
            <v>4.4509199999999999E-2</v>
          </cell>
        </row>
        <row r="802">
          <cell r="A802" t="str">
            <v>5310206002600</v>
          </cell>
          <cell r="B802" t="str">
            <v>ROANOKE BENSON C U S DIST 60</v>
          </cell>
          <cell r="C802">
            <v>5.3010000000000002</v>
          </cell>
          <cell r="D802">
            <v>94100620</v>
          </cell>
          <cell r="E802"/>
          <cell r="F802">
            <v>174674</v>
          </cell>
          <cell r="G802"/>
          <cell r="H802">
            <v>180009.46000000002</v>
          </cell>
          <cell r="I802"/>
          <cell r="J802">
            <v>-5.6699999999999997E-3</v>
          </cell>
          <cell r="K802">
            <v>1</v>
          </cell>
          <cell r="L802">
            <v>5.3066700000000004</v>
          </cell>
          <cell r="M802"/>
          <cell r="N802">
            <v>5.3010000000000002</v>
          </cell>
          <cell r="O802">
            <v>5.3010000000000002E-2</v>
          </cell>
        </row>
        <row r="803">
          <cell r="A803" t="str">
            <v>5310206900200</v>
          </cell>
          <cell r="B803" t="str">
            <v>GERMANTOWN HILLS SCHOOL DIST 69</v>
          </cell>
          <cell r="C803">
            <v>2.6738999999999997</v>
          </cell>
          <cell r="D803">
            <v>159503141</v>
          </cell>
          <cell r="E803"/>
          <cell r="F803">
            <v>367588</v>
          </cell>
          <cell r="G803"/>
          <cell r="H803">
            <v>235799.52</v>
          </cell>
          <cell r="I803"/>
          <cell r="J803">
            <v>8.2619999999999999E-2</v>
          </cell>
          <cell r="K803">
            <v>0</v>
          </cell>
          <cell r="L803">
            <v>2.5912799999999998</v>
          </cell>
          <cell r="M803"/>
          <cell r="N803">
            <v>2.5912799999999998</v>
          </cell>
          <cell r="O803">
            <v>2.59128E-2</v>
          </cell>
        </row>
        <row r="804">
          <cell r="A804" t="str">
            <v>5310212201700</v>
          </cell>
          <cell r="B804" t="str">
            <v>METAMORA TWP H S DIST 122</v>
          </cell>
          <cell r="C804">
            <v>2.5124</v>
          </cell>
          <cell r="D804">
            <v>388214435</v>
          </cell>
          <cell r="E804"/>
          <cell r="F804">
            <v>636516</v>
          </cell>
          <cell r="G804"/>
          <cell r="H804">
            <v>314426.31</v>
          </cell>
          <cell r="I804"/>
          <cell r="J804">
            <v>8.2960000000000006E-2</v>
          </cell>
          <cell r="K804">
            <v>0</v>
          </cell>
          <cell r="L804">
            <v>2.42944</v>
          </cell>
          <cell r="M804"/>
          <cell r="N804">
            <v>2.42944</v>
          </cell>
          <cell r="O804">
            <v>2.4294400000000001E-2</v>
          </cell>
        </row>
        <row r="805">
          <cell r="A805" t="str">
            <v>5310214002600</v>
          </cell>
          <cell r="B805" t="str">
            <v>EUREKA C U DIST 140</v>
          </cell>
          <cell r="C805">
            <v>4.4475999999999996</v>
          </cell>
          <cell r="D805">
            <v>240452480</v>
          </cell>
          <cell r="E805"/>
          <cell r="F805">
            <v>648364</v>
          </cell>
          <cell r="G805"/>
          <cell r="H805">
            <v>336476.56</v>
          </cell>
          <cell r="I805"/>
          <cell r="J805">
            <v>0.12970000000000001</v>
          </cell>
          <cell r="K805">
            <v>0</v>
          </cell>
          <cell r="L805">
            <v>4.3178999999999998</v>
          </cell>
          <cell r="M805"/>
          <cell r="N805">
            <v>4.3178999999999998</v>
          </cell>
          <cell r="O805">
            <v>4.3179000000000002E-2</v>
          </cell>
        </row>
        <row r="806">
          <cell r="A806" t="str">
            <v>5409200102600</v>
          </cell>
          <cell r="B806" t="str">
            <v>BISMARCK HENNING C U SCHOOL DIST</v>
          </cell>
          <cell r="C806">
            <v>4.5776199999999996</v>
          </cell>
          <cell r="D806">
            <v>94316815</v>
          </cell>
          <cell r="E806"/>
          <cell r="F806">
            <v>672512</v>
          </cell>
          <cell r="G806"/>
          <cell r="H806">
            <v>247915.06</v>
          </cell>
          <cell r="I806"/>
          <cell r="J806">
            <v>0.45018000000000002</v>
          </cell>
          <cell r="K806">
            <v>0</v>
          </cell>
          <cell r="L806">
            <v>4.12744</v>
          </cell>
          <cell r="M806"/>
          <cell r="N806">
            <v>4.12744</v>
          </cell>
          <cell r="O806">
            <v>4.1274400000000003E-2</v>
          </cell>
        </row>
        <row r="807">
          <cell r="A807" t="str">
            <v>5409200202600</v>
          </cell>
          <cell r="B807" t="str">
            <v>WESTVILLE C U SCHOOL DIST 2</v>
          </cell>
          <cell r="C807">
            <v>4.2295599999999993</v>
          </cell>
          <cell r="D807">
            <v>59775999</v>
          </cell>
          <cell r="E807"/>
          <cell r="F807">
            <v>841867</v>
          </cell>
          <cell r="G807"/>
          <cell r="H807">
            <v>626396.99</v>
          </cell>
          <cell r="I807"/>
          <cell r="J807">
            <v>0.36046</v>
          </cell>
          <cell r="K807">
            <v>0</v>
          </cell>
          <cell r="L807">
            <v>3.8690999999999995</v>
          </cell>
          <cell r="M807"/>
          <cell r="N807">
            <v>3.8690999999999995</v>
          </cell>
          <cell r="O807">
            <v>3.8691000000000003E-2</v>
          </cell>
        </row>
        <row r="808">
          <cell r="A808" t="str">
            <v>5409200402600</v>
          </cell>
          <cell r="B808" t="str">
            <v>GEORGETOWN-RIDGE FARM C U D 4</v>
          </cell>
          <cell r="C808">
            <v>4.1545299999999994</v>
          </cell>
          <cell r="D808">
            <v>80492487</v>
          </cell>
          <cell r="E808"/>
          <cell r="F808">
            <v>490083</v>
          </cell>
          <cell r="G808"/>
          <cell r="H808">
            <v>337659.95</v>
          </cell>
          <cell r="I808"/>
          <cell r="J808">
            <v>0.18936</v>
          </cell>
          <cell r="K808">
            <v>0</v>
          </cell>
          <cell r="L808">
            <v>3.9651699999999992</v>
          </cell>
          <cell r="M808"/>
          <cell r="N808">
            <v>3.9651699999999992</v>
          </cell>
          <cell r="O808">
            <v>3.9651699999999998E-2</v>
          </cell>
        </row>
        <row r="809">
          <cell r="A809" t="str">
            <v>5409200702600</v>
          </cell>
          <cell r="B809" t="str">
            <v>ROSSVILLE-ALVIN CU SCH DIST 7</v>
          </cell>
          <cell r="C809">
            <v>4.7532499999999995</v>
          </cell>
          <cell r="D809">
            <v>47963280</v>
          </cell>
          <cell r="E809"/>
          <cell r="F809">
            <v>153369</v>
          </cell>
          <cell r="G809"/>
          <cell r="H809">
            <v>138102.11000000002</v>
          </cell>
          <cell r="I809"/>
          <cell r="J809">
            <v>3.1829999999999997E-2</v>
          </cell>
          <cell r="K809">
            <v>0</v>
          </cell>
          <cell r="L809">
            <v>4.7214199999999993</v>
          </cell>
          <cell r="M809"/>
          <cell r="N809">
            <v>4.7214199999999993</v>
          </cell>
          <cell r="O809">
            <v>4.7214199999999998E-2</v>
          </cell>
        </row>
        <row r="810">
          <cell r="A810" t="str">
            <v>5409201002600</v>
          </cell>
          <cell r="B810" t="str">
            <v>POTOMAC C U SCH DIST 10</v>
          </cell>
          <cell r="C810">
            <v>4.25718</v>
          </cell>
          <cell r="D810">
            <v>25720595</v>
          </cell>
          <cell r="E810"/>
          <cell r="F810">
            <v>145862</v>
          </cell>
          <cell r="G810"/>
          <cell r="H810">
            <v>40192.320000000007</v>
          </cell>
          <cell r="I810"/>
          <cell r="J810">
            <v>0.41082999999999997</v>
          </cell>
          <cell r="K810">
            <v>0</v>
          </cell>
          <cell r="L810">
            <v>3.8463500000000002</v>
          </cell>
          <cell r="M810"/>
          <cell r="N810">
            <v>3.8463500000000002</v>
          </cell>
          <cell r="O810">
            <v>3.8463499999999998E-2</v>
          </cell>
        </row>
        <row r="811">
          <cell r="A811" t="str">
            <v>5409201102600</v>
          </cell>
          <cell r="B811" t="str">
            <v>HOOPESTON AREA C U SCH DIST 11</v>
          </cell>
          <cell r="C811">
            <v>4.6029200000000001</v>
          </cell>
          <cell r="D811">
            <v>93972771</v>
          </cell>
          <cell r="E811"/>
          <cell r="F811">
            <v>1025887</v>
          </cell>
          <cell r="G811"/>
          <cell r="H811">
            <v>483481.16000000003</v>
          </cell>
          <cell r="I811"/>
          <cell r="J811">
            <v>0.57718999999999998</v>
          </cell>
          <cell r="K811">
            <v>0</v>
          </cell>
          <cell r="L811">
            <v>4.0257300000000003</v>
          </cell>
          <cell r="M811"/>
          <cell r="N811">
            <v>4.0257300000000003</v>
          </cell>
          <cell r="O811">
            <v>4.0257300000000003E-2</v>
          </cell>
        </row>
        <row r="812">
          <cell r="A812" t="str">
            <v>5409206100300</v>
          </cell>
          <cell r="B812" t="str">
            <v>ARMSTRONG-ELLIS CONS SCH DIST 61</v>
          </cell>
          <cell r="C812">
            <v>2.1071199999999997</v>
          </cell>
          <cell r="D812">
            <v>49436919</v>
          </cell>
          <cell r="E812"/>
          <cell r="F812">
            <v>103189</v>
          </cell>
          <cell r="G812"/>
          <cell r="H812">
            <v>1001.55</v>
          </cell>
          <cell r="I812"/>
          <cell r="J812">
            <v>0.20669999999999999</v>
          </cell>
          <cell r="K812">
            <v>0</v>
          </cell>
          <cell r="L812">
            <v>1.9004199999999996</v>
          </cell>
          <cell r="M812"/>
          <cell r="N812">
            <v>1.9004199999999996</v>
          </cell>
          <cell r="O812">
            <v>1.9004199999999999E-2</v>
          </cell>
        </row>
        <row r="813">
          <cell r="A813" t="str">
            <v>5409207602600</v>
          </cell>
          <cell r="B813" t="str">
            <v>OAKWOOD COMM UNIT DIST #76</v>
          </cell>
          <cell r="C813">
            <v>4.4222999999999999</v>
          </cell>
          <cell r="D813">
            <v>95875276</v>
          </cell>
          <cell r="E813"/>
          <cell r="F813">
            <v>649618</v>
          </cell>
          <cell r="G813"/>
          <cell r="H813">
            <v>381554.66</v>
          </cell>
          <cell r="I813"/>
          <cell r="J813">
            <v>0.27959000000000001</v>
          </cell>
          <cell r="K813">
            <v>0</v>
          </cell>
          <cell r="L813">
            <v>4.1427100000000001</v>
          </cell>
          <cell r="M813"/>
          <cell r="N813">
            <v>4.1427100000000001</v>
          </cell>
          <cell r="O813">
            <v>4.1427100000000001E-2</v>
          </cell>
        </row>
        <row r="814">
          <cell r="A814" t="str">
            <v>5409211802400</v>
          </cell>
          <cell r="B814" t="str">
            <v>DANVILLE C C SCHOOL DIST 118</v>
          </cell>
          <cell r="C814">
            <v>4.78139</v>
          </cell>
          <cell r="D814">
            <v>346896367</v>
          </cell>
          <cell r="E814"/>
          <cell r="F814">
            <v>4743973</v>
          </cell>
          <cell r="G814"/>
          <cell r="H814">
            <v>2504469.25</v>
          </cell>
          <cell r="I814"/>
          <cell r="J814">
            <v>0.64558000000000004</v>
          </cell>
          <cell r="K814">
            <v>0</v>
          </cell>
          <cell r="L814">
            <v>4.1358100000000002</v>
          </cell>
          <cell r="M814"/>
          <cell r="N814">
            <v>4.1358100000000002</v>
          </cell>
          <cell r="O814">
            <v>4.1358100000000002E-2</v>
          </cell>
        </row>
        <row r="815">
          <cell r="A815" t="str">
            <v>5409222501700</v>
          </cell>
          <cell r="B815" t="str">
            <v>ARMSTRONG TWP HS DIST 225</v>
          </cell>
          <cell r="C815">
            <v>2.0369199999999998</v>
          </cell>
          <cell r="D815">
            <v>71784191</v>
          </cell>
          <cell r="E815"/>
          <cell r="F815">
            <v>170826</v>
          </cell>
          <cell r="G815"/>
          <cell r="H815">
            <v>50409.58</v>
          </cell>
          <cell r="I815"/>
          <cell r="J815">
            <v>0.16774</v>
          </cell>
          <cell r="K815">
            <v>0</v>
          </cell>
          <cell r="L815">
            <v>1.8691799999999998</v>
          </cell>
          <cell r="M815"/>
          <cell r="N815">
            <v>1.8691799999999998</v>
          </cell>
          <cell r="O815">
            <v>1.8691800000000001E-2</v>
          </cell>
        </row>
        <row r="816">
          <cell r="A816" t="str">
            <v>5409251202600</v>
          </cell>
          <cell r="B816" t="str">
            <v>Salt Fork CUD 512</v>
          </cell>
          <cell r="C816">
            <v>4.8530899999999999</v>
          </cell>
          <cell r="D816">
            <v>124420094</v>
          </cell>
          <cell r="E816"/>
          <cell r="F816">
            <v>557170</v>
          </cell>
          <cell r="G816"/>
          <cell r="H816">
            <v>315753.61</v>
          </cell>
          <cell r="I816"/>
          <cell r="J816">
            <v>0.19403000000000001</v>
          </cell>
          <cell r="K816">
            <v>0</v>
          </cell>
          <cell r="L816">
            <v>4.6590600000000002</v>
          </cell>
          <cell r="M816"/>
          <cell r="N816">
            <v>4.6590600000000002</v>
          </cell>
          <cell r="O816">
            <v>4.6590600000000003E-2</v>
          </cell>
        </row>
        <row r="817">
          <cell r="A817" t="str">
            <v>5609901700200</v>
          </cell>
          <cell r="B817" t="str">
            <v>CHANNAHON SCHOOL DISTRICT 17</v>
          </cell>
          <cell r="C817">
            <v>3.0177</v>
          </cell>
          <cell r="D817">
            <v>675900183</v>
          </cell>
          <cell r="E817"/>
          <cell r="F817">
            <v>1334531</v>
          </cell>
          <cell r="G817"/>
          <cell r="H817">
            <v>443997.88</v>
          </cell>
          <cell r="I817"/>
          <cell r="J817">
            <v>0.13175000000000001</v>
          </cell>
          <cell r="K817">
            <v>0</v>
          </cell>
          <cell r="L817">
            <v>2.8859500000000002</v>
          </cell>
          <cell r="M817"/>
          <cell r="N817">
            <v>2.8859500000000002</v>
          </cell>
          <cell r="O817">
            <v>2.88595E-2</v>
          </cell>
        </row>
        <row r="818">
          <cell r="A818" t="str">
            <v>5609908100200</v>
          </cell>
          <cell r="B818" t="str">
            <v>UNION SCHOOL DIST 81</v>
          </cell>
          <cell r="C818">
            <v>3.1929000000000003</v>
          </cell>
          <cell r="D818">
            <v>118698006</v>
          </cell>
          <cell r="E818"/>
          <cell r="F818">
            <v>176132</v>
          </cell>
          <cell r="G818"/>
          <cell r="H818">
            <v>24497.269999999997</v>
          </cell>
          <cell r="I818"/>
          <cell r="J818">
            <v>0.12773999999999999</v>
          </cell>
          <cell r="K818">
            <v>0</v>
          </cell>
          <cell r="L818">
            <v>3.0651600000000001</v>
          </cell>
          <cell r="M818"/>
          <cell r="N818">
            <v>3.0651600000000001</v>
          </cell>
          <cell r="O818">
            <v>3.0651600000000001E-2</v>
          </cell>
        </row>
        <row r="819">
          <cell r="A819" t="str">
            <v>5609908400200</v>
          </cell>
          <cell r="B819" t="str">
            <v>ROCKDALE SCHOOL DISTRICT 84</v>
          </cell>
          <cell r="C819">
            <v>2.2671000000000001</v>
          </cell>
          <cell r="D819">
            <v>87047361</v>
          </cell>
          <cell r="E819"/>
          <cell r="F819">
            <v>166125</v>
          </cell>
          <cell r="G819"/>
          <cell r="H819">
            <v>62619.97</v>
          </cell>
          <cell r="I819"/>
          <cell r="J819">
            <v>0.11890000000000001</v>
          </cell>
          <cell r="K819">
            <v>0</v>
          </cell>
          <cell r="L819">
            <v>2.1482000000000001</v>
          </cell>
          <cell r="M819"/>
          <cell r="N819">
            <v>2.1482000000000001</v>
          </cell>
          <cell r="O819">
            <v>2.1482000000000001E-2</v>
          </cell>
        </row>
        <row r="820">
          <cell r="A820" t="str">
            <v>5609908600500</v>
          </cell>
          <cell r="B820" t="str">
            <v>JOLIET SCHOOL DIST 86</v>
          </cell>
          <cell r="C820">
            <v>2.9222000000000001</v>
          </cell>
          <cell r="D820">
            <v>1194801410</v>
          </cell>
          <cell r="E820"/>
          <cell r="F820">
            <v>9229404</v>
          </cell>
          <cell r="G820"/>
          <cell r="H820">
            <v>3579416.48</v>
          </cell>
          <cell r="I820"/>
          <cell r="J820">
            <v>0.47288000000000002</v>
          </cell>
          <cell r="K820">
            <v>0</v>
          </cell>
          <cell r="L820">
            <v>2.4493200000000002</v>
          </cell>
          <cell r="M820"/>
          <cell r="N820">
            <v>2.4493200000000002</v>
          </cell>
          <cell r="O820">
            <v>2.44932E-2</v>
          </cell>
        </row>
        <row r="821">
          <cell r="A821" t="str">
            <v>5609908800200</v>
          </cell>
          <cell r="B821" t="str">
            <v>CHANEY-MONGE SCH DISTRICT 88</v>
          </cell>
          <cell r="C821">
            <v>2.7572000000000001</v>
          </cell>
          <cell r="D821">
            <v>81456049</v>
          </cell>
          <cell r="E821"/>
          <cell r="F821">
            <v>1017362</v>
          </cell>
          <cell r="G821"/>
          <cell r="H821">
            <v>345241.67</v>
          </cell>
          <cell r="I821"/>
          <cell r="J821">
            <v>0.82513000000000003</v>
          </cell>
          <cell r="K821">
            <v>0</v>
          </cell>
          <cell r="L821">
            <v>1.93207</v>
          </cell>
          <cell r="M821"/>
          <cell r="N821">
            <v>1.93207</v>
          </cell>
          <cell r="O821">
            <v>1.93207E-2</v>
          </cell>
        </row>
        <row r="822">
          <cell r="A822" t="str">
            <v>5609908900200</v>
          </cell>
          <cell r="B822" t="str">
            <v>FAIRMONT SCHOOL DISTRICT 89</v>
          </cell>
          <cell r="C822">
            <v>4.3647</v>
          </cell>
          <cell r="D822">
            <v>83540884</v>
          </cell>
          <cell r="E822"/>
          <cell r="F822">
            <v>647505</v>
          </cell>
          <cell r="G822"/>
          <cell r="H822">
            <v>87782.75</v>
          </cell>
          <cell r="I822"/>
          <cell r="J822">
            <v>0.66998999999999997</v>
          </cell>
          <cell r="K822">
            <v>0</v>
          </cell>
          <cell r="L822">
            <v>3.6947100000000002</v>
          </cell>
          <cell r="M822"/>
          <cell r="N822">
            <v>3.6947100000000002</v>
          </cell>
          <cell r="O822">
            <v>3.6947099999999997E-2</v>
          </cell>
        </row>
        <row r="823">
          <cell r="A823" t="str">
            <v>5609909000200</v>
          </cell>
          <cell r="B823" t="str">
            <v>TAFT SCHOOL DISTRICT 90</v>
          </cell>
          <cell r="C823">
            <v>2.5838999999999999</v>
          </cell>
          <cell r="D823">
            <v>77119099</v>
          </cell>
          <cell r="E823"/>
          <cell r="F823">
            <v>342987</v>
          </cell>
          <cell r="G823"/>
          <cell r="H823">
            <v>120205.55</v>
          </cell>
          <cell r="I823"/>
          <cell r="J823">
            <v>0.28887000000000002</v>
          </cell>
          <cell r="K823">
            <v>0</v>
          </cell>
          <cell r="L823">
            <v>2.2950299999999997</v>
          </cell>
          <cell r="M823"/>
          <cell r="N823">
            <v>2.2950299999999997</v>
          </cell>
          <cell r="O823">
            <v>2.29503E-2</v>
          </cell>
        </row>
        <row r="824">
          <cell r="A824" t="str">
            <v>5609909100200</v>
          </cell>
          <cell r="B824" t="str">
            <v>LOCKPORT SCHOOL DIST 91</v>
          </cell>
          <cell r="C824">
            <v>3.2098999999999998</v>
          </cell>
          <cell r="D824">
            <v>180303552</v>
          </cell>
          <cell r="E824"/>
          <cell r="F824">
            <v>483661</v>
          </cell>
          <cell r="G824"/>
          <cell r="H824">
            <v>118189.56</v>
          </cell>
          <cell r="I824"/>
          <cell r="J824">
            <v>0.20269000000000001</v>
          </cell>
          <cell r="K824">
            <v>0</v>
          </cell>
          <cell r="L824">
            <v>3.0072099999999997</v>
          </cell>
          <cell r="M824"/>
          <cell r="N824">
            <v>3.0072099999999997</v>
          </cell>
          <cell r="O824">
            <v>3.0072100000000001E-2</v>
          </cell>
        </row>
        <row r="825">
          <cell r="A825" t="str">
            <v>5609909200200</v>
          </cell>
          <cell r="B825" t="str">
            <v>WILL COUNTY SCHOOL DISTRICT 92</v>
          </cell>
          <cell r="C825">
            <v>2.9567000000000001</v>
          </cell>
          <cell r="D825">
            <v>847297510</v>
          </cell>
          <cell r="E825"/>
          <cell r="F825">
            <v>2550505</v>
          </cell>
          <cell r="G825"/>
          <cell r="H825">
            <v>1203356.1299999999</v>
          </cell>
          <cell r="I825"/>
          <cell r="J825">
            <v>0.15898999999999999</v>
          </cell>
          <cell r="K825">
            <v>0</v>
          </cell>
          <cell r="L825">
            <v>2.7977099999999999</v>
          </cell>
          <cell r="M825"/>
          <cell r="N825">
            <v>2.7977099999999999</v>
          </cell>
          <cell r="O825">
            <v>2.7977100000000001E-2</v>
          </cell>
        </row>
        <row r="826">
          <cell r="A826" t="str">
            <v>5609911400200</v>
          </cell>
          <cell r="B826" t="str">
            <v>MANHATTAN SCHOOL DIST 114</v>
          </cell>
          <cell r="C826">
            <v>3.8225000000000002</v>
          </cell>
          <cell r="D826">
            <v>357374267</v>
          </cell>
          <cell r="E826"/>
          <cell r="F826">
            <v>1391739</v>
          </cell>
          <cell r="G826"/>
          <cell r="H826">
            <v>801359.94</v>
          </cell>
          <cell r="I826"/>
          <cell r="J826">
            <v>0.16519</v>
          </cell>
          <cell r="K826">
            <v>0</v>
          </cell>
          <cell r="L826">
            <v>3.6573100000000003</v>
          </cell>
          <cell r="M826"/>
          <cell r="N826">
            <v>3.6573100000000003</v>
          </cell>
          <cell r="O826">
            <v>3.6573099999999997E-2</v>
          </cell>
        </row>
        <row r="827">
          <cell r="A827" t="str">
            <v>5609912200200</v>
          </cell>
          <cell r="B827" t="str">
            <v>NEW LENOX SCHOOL DIST 122</v>
          </cell>
          <cell r="C827">
            <v>3.1617000000000002</v>
          </cell>
          <cell r="D827">
            <v>1569603509</v>
          </cell>
          <cell r="E827"/>
          <cell r="F827">
            <v>3961342</v>
          </cell>
          <cell r="G827"/>
          <cell r="H827">
            <v>1878569.3900000001</v>
          </cell>
          <cell r="I827"/>
          <cell r="J827">
            <v>0.13269</v>
          </cell>
          <cell r="K827">
            <v>0</v>
          </cell>
          <cell r="L827">
            <v>3.02901</v>
          </cell>
          <cell r="M827"/>
          <cell r="N827">
            <v>3.02901</v>
          </cell>
          <cell r="O827">
            <v>3.02901E-2</v>
          </cell>
        </row>
        <row r="828">
          <cell r="A828" t="str">
            <v>5609915900200</v>
          </cell>
          <cell r="B828" t="str">
            <v>MOKENA SCHOOL DIST 159</v>
          </cell>
          <cell r="C828">
            <v>2.7738999999999998</v>
          </cell>
          <cell r="D828">
            <v>643274726</v>
          </cell>
          <cell r="E828"/>
          <cell r="F828">
            <v>975370</v>
          </cell>
          <cell r="G828"/>
          <cell r="H828">
            <v>368796.47000000003</v>
          </cell>
          <cell r="I828"/>
          <cell r="J828">
            <v>9.4289999999999999E-2</v>
          </cell>
          <cell r="K828">
            <v>0</v>
          </cell>
          <cell r="L828">
            <v>2.6796099999999998</v>
          </cell>
          <cell r="M828"/>
          <cell r="N828">
            <v>2.6796099999999998</v>
          </cell>
          <cell r="O828">
            <v>2.67961E-2</v>
          </cell>
        </row>
        <row r="829">
          <cell r="A829" t="str">
            <v>5609916100200</v>
          </cell>
          <cell r="B829" t="str">
            <v>SUMMIT HILL SCHOOL DIST 161</v>
          </cell>
          <cell r="C829">
            <v>3.4648000000000003</v>
          </cell>
          <cell r="D829">
            <v>963074491</v>
          </cell>
          <cell r="E829"/>
          <cell r="F829">
            <v>2295837</v>
          </cell>
          <cell r="G829"/>
          <cell r="H829">
            <v>1337756.1099999999</v>
          </cell>
          <cell r="I829"/>
          <cell r="J829">
            <v>9.9479999999999999E-2</v>
          </cell>
          <cell r="K829">
            <v>0</v>
          </cell>
          <cell r="L829">
            <v>3.3653200000000005</v>
          </cell>
          <cell r="M829"/>
          <cell r="N829">
            <v>3.3653200000000005</v>
          </cell>
          <cell r="O829">
            <v>3.3653200000000001E-2</v>
          </cell>
        </row>
        <row r="830">
          <cell r="A830" t="str">
            <v>5609920202200</v>
          </cell>
          <cell r="B830" t="str">
            <v>PLAINFIELD SCHOOL DIST 202</v>
          </cell>
          <cell r="C830">
            <v>4.5623999999999993</v>
          </cell>
          <cell r="D830">
            <v>3913997881</v>
          </cell>
          <cell r="E830"/>
          <cell r="F830">
            <v>16405353</v>
          </cell>
          <cell r="G830"/>
          <cell r="H830">
            <v>6397406.3200000003</v>
          </cell>
          <cell r="I830"/>
          <cell r="J830">
            <v>0.25568999999999997</v>
          </cell>
          <cell r="K830">
            <v>0</v>
          </cell>
          <cell r="L830">
            <v>4.3067099999999989</v>
          </cell>
          <cell r="M830"/>
          <cell r="N830">
            <v>4.3067099999999989</v>
          </cell>
          <cell r="O830">
            <v>4.3067099999999997E-2</v>
          </cell>
        </row>
        <row r="831">
          <cell r="A831" t="str">
            <v>5609920300400</v>
          </cell>
          <cell r="B831" t="str">
            <v>ELWOOD C C SCH DIST 203</v>
          </cell>
          <cell r="C831">
            <v>2.4895999999999998</v>
          </cell>
          <cell r="D831">
            <v>202068639</v>
          </cell>
          <cell r="E831"/>
          <cell r="F831">
            <v>401046</v>
          </cell>
          <cell r="G831"/>
          <cell r="H831">
            <v>189739.23</v>
          </cell>
          <cell r="I831"/>
          <cell r="J831">
            <v>0.10457</v>
          </cell>
          <cell r="K831">
            <v>0</v>
          </cell>
          <cell r="L831">
            <v>2.38503</v>
          </cell>
          <cell r="M831"/>
          <cell r="N831">
            <v>2.38503</v>
          </cell>
          <cell r="O831">
            <v>2.3850300000000001E-2</v>
          </cell>
        </row>
        <row r="832">
          <cell r="A832" t="str">
            <v>5609920401700</v>
          </cell>
          <cell r="B832" t="str">
            <v>JOLIET TWP HS DIST 204</v>
          </cell>
          <cell r="C832">
            <v>2.2898999999999998</v>
          </cell>
          <cell r="D832">
            <v>3497651266</v>
          </cell>
          <cell r="E832"/>
          <cell r="F832">
            <v>5855252</v>
          </cell>
          <cell r="G832"/>
          <cell r="H832">
            <v>2998451.62</v>
          </cell>
          <cell r="I832"/>
          <cell r="J832">
            <v>8.1670000000000006E-2</v>
          </cell>
          <cell r="K832">
            <v>0</v>
          </cell>
          <cell r="L832">
            <v>2.2082299999999999</v>
          </cell>
          <cell r="M832"/>
          <cell r="N832">
            <v>2.2082299999999999</v>
          </cell>
          <cell r="O832">
            <v>2.2082299999999999E-2</v>
          </cell>
        </row>
        <row r="833">
          <cell r="A833" t="str">
            <v>5609920501700</v>
          </cell>
          <cell r="B833" t="str">
            <v>LOCKPORT TWP HS DIST 205</v>
          </cell>
          <cell r="C833">
            <v>1.8668</v>
          </cell>
          <cell r="D833">
            <v>2885448371</v>
          </cell>
          <cell r="E833"/>
          <cell r="F833">
            <v>4496823</v>
          </cell>
          <cell r="G833"/>
          <cell r="H833">
            <v>1652702.4</v>
          </cell>
          <cell r="I833"/>
          <cell r="J833">
            <v>9.8559999999999995E-2</v>
          </cell>
          <cell r="K833">
            <v>0</v>
          </cell>
          <cell r="L833">
            <v>1.76824</v>
          </cell>
          <cell r="M833"/>
          <cell r="N833">
            <v>1.76824</v>
          </cell>
          <cell r="O833">
            <v>1.7682400000000001E-2</v>
          </cell>
        </row>
        <row r="834">
          <cell r="A834" t="str">
            <v>5609921001600</v>
          </cell>
          <cell r="B834" t="str">
            <v>LINCOLN WAY COMM H S DIST 210</v>
          </cell>
          <cell r="C834">
            <v>1.6797999999999997</v>
          </cell>
          <cell r="D834">
            <v>4427876420</v>
          </cell>
          <cell r="E834"/>
          <cell r="F834">
            <v>8681187</v>
          </cell>
          <cell r="G834"/>
          <cell r="H834">
            <v>1381026.33</v>
          </cell>
          <cell r="I834"/>
          <cell r="J834">
            <v>0.16486000000000001</v>
          </cell>
          <cell r="K834">
            <v>0</v>
          </cell>
          <cell r="L834">
            <v>1.5149399999999997</v>
          </cell>
          <cell r="M834"/>
          <cell r="N834">
            <v>1.5149399999999997</v>
          </cell>
          <cell r="O834">
            <v>1.51494E-2</v>
          </cell>
        </row>
        <row r="835">
          <cell r="A835" t="str">
            <v>07016113A0200</v>
          </cell>
          <cell r="B835" t="str">
            <v>LEMONT-BROMBEREK CSD 113A</v>
          </cell>
          <cell r="C835">
            <v>2.137</v>
          </cell>
          <cell r="D835">
            <v>1267507591</v>
          </cell>
          <cell r="E835"/>
          <cell r="F835">
            <v>1295610</v>
          </cell>
          <cell r="G835"/>
          <cell r="H835">
            <v>612631.78</v>
          </cell>
          <cell r="I835"/>
          <cell r="J835">
            <v>5.3879999999999997E-2</v>
          </cell>
          <cell r="K835">
            <v>0</v>
          </cell>
          <cell r="L835">
            <v>2.0831200000000001</v>
          </cell>
          <cell r="M835"/>
          <cell r="N835">
            <v>2.0831200000000001</v>
          </cell>
          <cell r="O835">
            <v>2.0831200000000001E-2</v>
          </cell>
        </row>
        <row r="836">
          <cell r="A836" t="str">
            <v>11012002C2600</v>
          </cell>
          <cell r="B836" t="str">
            <v>MARSHALL C U SCHOOL DIST 2C</v>
          </cell>
          <cell r="C836">
            <v>3.1178999999999997</v>
          </cell>
          <cell r="D836">
            <v>144190441</v>
          </cell>
          <cell r="E836"/>
          <cell r="F836">
            <v>1005489</v>
          </cell>
          <cell r="G836"/>
          <cell r="H836">
            <v>444041.68999999994</v>
          </cell>
          <cell r="I836"/>
          <cell r="J836">
            <v>0.38936999999999999</v>
          </cell>
          <cell r="K836">
            <v>0</v>
          </cell>
          <cell r="L836">
            <v>2.7285299999999997</v>
          </cell>
          <cell r="M836"/>
          <cell r="N836">
            <v>2.7285299999999997</v>
          </cell>
          <cell r="O836">
            <v>2.7285299999999998E-2</v>
          </cell>
        </row>
        <row r="837">
          <cell r="A837" t="str">
            <v>11012003C2600</v>
          </cell>
          <cell r="B837" t="str">
            <v>MARTINSVILLE C U SCH DIST 3C</v>
          </cell>
          <cell r="C837">
            <v>3.8413000000000004</v>
          </cell>
          <cell r="D837">
            <v>44929090</v>
          </cell>
          <cell r="E837"/>
          <cell r="F837">
            <v>330748</v>
          </cell>
          <cell r="G837"/>
          <cell r="H837">
            <v>135248.78</v>
          </cell>
          <cell r="I837"/>
          <cell r="J837">
            <v>0.43512000000000001</v>
          </cell>
          <cell r="K837">
            <v>0</v>
          </cell>
          <cell r="L837">
            <v>3.4061800000000004</v>
          </cell>
          <cell r="M837"/>
          <cell r="N837">
            <v>3.4061800000000004</v>
          </cell>
          <cell r="O837">
            <v>3.4061800000000003E-2</v>
          </cell>
        </row>
        <row r="838">
          <cell r="A838" t="str">
            <v>11012004C2600</v>
          </cell>
          <cell r="B838" t="str">
            <v>CASEY-WESTFIELD C U SCH DIST 4C</v>
          </cell>
          <cell r="C838">
            <v>3.5707999999999998</v>
          </cell>
          <cell r="D838">
            <v>108390194</v>
          </cell>
          <cell r="E838"/>
          <cell r="F838">
            <v>625248</v>
          </cell>
          <cell r="G838"/>
          <cell r="H838">
            <v>438268.98</v>
          </cell>
          <cell r="I838"/>
          <cell r="J838">
            <v>0.17249999999999999</v>
          </cell>
          <cell r="K838">
            <v>0</v>
          </cell>
          <cell r="L838">
            <v>3.3982999999999999</v>
          </cell>
          <cell r="M838"/>
          <cell r="N838">
            <v>3.3982999999999999</v>
          </cell>
          <cell r="O838">
            <v>3.3982999999999999E-2</v>
          </cell>
        </row>
        <row r="839">
          <cell r="A839" t="str">
            <v>11087003A2600</v>
          </cell>
          <cell r="B839" t="str">
            <v>COWDEN-HERRICK CUD 3A</v>
          </cell>
          <cell r="C839">
            <v>3.9175800000000001</v>
          </cell>
          <cell r="D839">
            <v>31326729</v>
          </cell>
          <cell r="E839"/>
          <cell r="F839">
            <v>373782</v>
          </cell>
          <cell r="G839"/>
          <cell r="H839">
            <v>128087.94</v>
          </cell>
          <cell r="I839"/>
          <cell r="J839">
            <v>0.78429000000000004</v>
          </cell>
          <cell r="K839">
            <v>0</v>
          </cell>
          <cell r="L839">
            <v>3.1332900000000001</v>
          </cell>
          <cell r="M839"/>
          <cell r="N839">
            <v>3.1332900000000001</v>
          </cell>
          <cell r="O839">
            <v>3.1332899999999997E-2</v>
          </cell>
        </row>
        <row r="840">
          <cell r="A840" t="str">
            <v>11087005A2600</v>
          </cell>
          <cell r="B840" t="str">
            <v>STEWARDSON-STRASBURG CU DIST 5A</v>
          </cell>
          <cell r="C840">
            <v>3.4326300000000001</v>
          </cell>
          <cell r="D840">
            <v>49818394</v>
          </cell>
          <cell r="E840"/>
          <cell r="F840">
            <v>302896</v>
          </cell>
          <cell r="G840"/>
          <cell r="H840">
            <v>183500.95</v>
          </cell>
          <cell r="I840"/>
          <cell r="J840">
            <v>0.23966000000000001</v>
          </cell>
          <cell r="K840">
            <v>0</v>
          </cell>
          <cell r="L840">
            <v>3.1929699999999999</v>
          </cell>
          <cell r="M840"/>
          <cell r="N840">
            <v>3.1929699999999999</v>
          </cell>
          <cell r="O840">
            <v>3.1929699999999998E-2</v>
          </cell>
        </row>
        <row r="841">
          <cell r="A841" t="str">
            <v>17053006J2600</v>
          </cell>
          <cell r="B841" t="str">
            <v>TRI POINT C U SCH DIST 6-J</v>
          </cell>
          <cell r="C841">
            <v>4.9135599999999995</v>
          </cell>
          <cell r="D841">
            <v>109473351</v>
          </cell>
          <cell r="E841"/>
          <cell r="F841">
            <v>695900</v>
          </cell>
          <cell r="G841"/>
          <cell r="H841">
            <v>579895.59</v>
          </cell>
          <cell r="I841"/>
          <cell r="J841">
            <v>0.10596</v>
          </cell>
          <cell r="K841">
            <v>0</v>
          </cell>
          <cell r="L841">
            <v>4.8075999999999999</v>
          </cell>
          <cell r="M841"/>
          <cell r="N841">
            <v>4.8075999999999999</v>
          </cell>
          <cell r="O841">
            <v>4.8076000000000001E-2</v>
          </cell>
        </row>
        <row r="842">
          <cell r="A842" t="str">
            <v>24032002C0200</v>
          </cell>
          <cell r="B842" t="str">
            <v>MAZON-VERONA-KINSMAN ESD 2C</v>
          </cell>
          <cell r="C842">
            <v>3.5611000000000002</v>
          </cell>
          <cell r="D842">
            <v>110158094</v>
          </cell>
          <cell r="E842"/>
          <cell r="F842">
            <v>522336</v>
          </cell>
          <cell r="G842"/>
          <cell r="H842">
            <v>170720.47</v>
          </cell>
          <cell r="I842"/>
          <cell r="J842">
            <v>0.31918999999999997</v>
          </cell>
          <cell r="K842">
            <v>0</v>
          </cell>
          <cell r="L842">
            <v>3.2419100000000003</v>
          </cell>
          <cell r="M842"/>
          <cell r="N842">
            <v>3.2419100000000003</v>
          </cell>
          <cell r="O842">
            <v>3.2419099999999999E-2</v>
          </cell>
        </row>
        <row r="843">
          <cell r="A843" t="str">
            <v>24032024C0400</v>
          </cell>
          <cell r="B843" t="str">
            <v>NETTLE CREEK C C SCH DIST 24C</v>
          </cell>
          <cell r="C843">
            <v>2.6974399999999998</v>
          </cell>
          <cell r="D843">
            <v>45446940</v>
          </cell>
          <cell r="E843"/>
          <cell r="F843">
            <v>90298</v>
          </cell>
          <cell r="G843"/>
          <cell r="H843">
            <v>4922.6400000000003</v>
          </cell>
          <cell r="I843"/>
          <cell r="J843">
            <v>0.18784999999999999</v>
          </cell>
          <cell r="K843">
            <v>0</v>
          </cell>
          <cell r="L843">
            <v>2.5095899999999998</v>
          </cell>
          <cell r="M843"/>
          <cell r="N843">
            <v>2.5095899999999998</v>
          </cell>
          <cell r="O843">
            <v>2.5095900000000001E-2</v>
          </cell>
        </row>
        <row r="844">
          <cell r="A844" t="str">
            <v>24032060C0400</v>
          </cell>
          <cell r="B844" t="str">
            <v>SARATOGA COMM CONS S DIST 60C</v>
          </cell>
          <cell r="C844">
            <v>2.5701000000000001</v>
          </cell>
          <cell r="D844">
            <v>266372607</v>
          </cell>
          <cell r="E844"/>
          <cell r="F844">
            <v>1968535</v>
          </cell>
          <cell r="G844"/>
          <cell r="H844">
            <v>164281.28</v>
          </cell>
          <cell r="I844"/>
          <cell r="J844">
            <v>0.67734000000000005</v>
          </cell>
          <cell r="K844">
            <v>0</v>
          </cell>
          <cell r="L844">
            <v>1.89276</v>
          </cell>
          <cell r="M844"/>
          <cell r="N844">
            <v>1.89276</v>
          </cell>
          <cell r="O844">
            <v>1.8927599999999999E-2</v>
          </cell>
        </row>
        <row r="845">
          <cell r="A845" t="str">
            <v>24032072C0400</v>
          </cell>
          <cell r="B845" t="str">
            <v>GARDNER COMM CONS SCH DIST 72C</v>
          </cell>
          <cell r="C845">
            <v>2.6057999999999999</v>
          </cell>
          <cell r="D845">
            <v>25723370</v>
          </cell>
          <cell r="E845"/>
          <cell r="F845">
            <v>252660</v>
          </cell>
          <cell r="G845"/>
          <cell r="H845">
            <v>121148.95999999999</v>
          </cell>
          <cell r="I845"/>
          <cell r="J845">
            <v>0.51124999999999998</v>
          </cell>
          <cell r="K845">
            <v>0</v>
          </cell>
          <cell r="L845">
            <v>2.0945499999999999</v>
          </cell>
          <cell r="M845"/>
          <cell r="N845">
            <v>2.0945499999999999</v>
          </cell>
          <cell r="O845">
            <v>2.0945499999999999E-2</v>
          </cell>
        </row>
        <row r="846">
          <cell r="A846" t="str">
            <v>51084003A2600</v>
          </cell>
          <cell r="B846" t="str">
            <v>ROCHESTER COMM UNIT SCH DIST 3A</v>
          </cell>
          <cell r="C846">
            <v>3.6903999999999999</v>
          </cell>
          <cell r="D846">
            <v>287755339</v>
          </cell>
          <cell r="E846"/>
          <cell r="F846">
            <v>1180191</v>
          </cell>
          <cell r="G846"/>
          <cell r="H846">
            <v>641383.64</v>
          </cell>
          <cell r="I846"/>
          <cell r="J846">
            <v>0.18723999999999999</v>
          </cell>
          <cell r="K846">
            <v>0</v>
          </cell>
          <cell r="L846">
            <v>3.5031599999999998</v>
          </cell>
          <cell r="M846"/>
          <cell r="N846">
            <v>3.5031599999999998</v>
          </cell>
          <cell r="O846">
            <v>3.5031600000000003E-2</v>
          </cell>
        </row>
        <row r="847">
          <cell r="A847" t="str">
            <v>56099030C0400</v>
          </cell>
          <cell r="B847" t="str">
            <v>TROY COMM CONS SCH DIST 30C</v>
          </cell>
          <cell r="C847">
            <v>3.3580000000000001</v>
          </cell>
          <cell r="D847">
            <v>1330167447</v>
          </cell>
          <cell r="E847"/>
          <cell r="F847">
            <v>5668552</v>
          </cell>
          <cell r="G847"/>
          <cell r="H847">
            <v>2851634.56</v>
          </cell>
          <cell r="I847"/>
          <cell r="J847">
            <v>0.21177000000000001</v>
          </cell>
          <cell r="K847">
            <v>0</v>
          </cell>
          <cell r="L847">
            <v>3.1462300000000001</v>
          </cell>
          <cell r="M847"/>
          <cell r="N847">
            <v>3.1462300000000001</v>
          </cell>
          <cell r="O847">
            <v>3.1462299999999999E-2</v>
          </cell>
        </row>
        <row r="848">
          <cell r="A848" t="str">
            <v>56099033C0400</v>
          </cell>
          <cell r="B848" t="str">
            <v>HOMER COMM CONS SCH DIST 33C</v>
          </cell>
          <cell r="C848">
            <v>3.9016999999999999</v>
          </cell>
          <cell r="D848">
            <v>1260422817</v>
          </cell>
          <cell r="E848"/>
          <cell r="F848">
            <v>4473156</v>
          </cell>
          <cell r="G848"/>
          <cell r="H848">
            <v>2148709.8899999997</v>
          </cell>
          <cell r="I848"/>
          <cell r="J848">
            <v>0.18440999999999999</v>
          </cell>
          <cell r="K848">
            <v>0</v>
          </cell>
          <cell r="L848">
            <v>3.7172899999999998</v>
          </cell>
          <cell r="M848"/>
          <cell r="N848">
            <v>3.7172899999999998</v>
          </cell>
          <cell r="O848">
            <v>3.7172900000000002E-2</v>
          </cell>
        </row>
        <row r="849">
          <cell r="A849" t="str">
            <v>56099070C0400</v>
          </cell>
          <cell r="B849" t="str">
            <v>LARAWAY C C SCHOOL DIST 70C</v>
          </cell>
          <cell r="C849">
            <v>2.8605</v>
          </cell>
          <cell r="D849">
            <v>384887593</v>
          </cell>
          <cell r="E849"/>
          <cell r="F849">
            <v>1104743</v>
          </cell>
          <cell r="G849"/>
          <cell r="H849">
            <v>607187.03</v>
          </cell>
          <cell r="I849"/>
          <cell r="J849">
            <v>0.12927</v>
          </cell>
          <cell r="K849">
            <v>0</v>
          </cell>
          <cell r="L849">
            <v>2.73123</v>
          </cell>
          <cell r="M849"/>
          <cell r="N849">
            <v>2.73123</v>
          </cell>
          <cell r="O849">
            <v>2.7312300000000001E-2</v>
          </cell>
        </row>
        <row r="850">
          <cell r="A850" t="str">
            <v>56099088A0200</v>
          </cell>
          <cell r="B850" t="str">
            <v>RICHLAND SCHOOL DIST 88A</v>
          </cell>
          <cell r="C850">
            <v>2.5791999999999997</v>
          </cell>
          <cell r="D850">
            <v>354614098</v>
          </cell>
          <cell r="E850"/>
          <cell r="F850">
            <v>1045206</v>
          </cell>
          <cell r="G850"/>
          <cell r="H850">
            <v>427067.08</v>
          </cell>
          <cell r="I850"/>
          <cell r="J850">
            <v>0.17430999999999999</v>
          </cell>
          <cell r="K850">
            <v>0</v>
          </cell>
          <cell r="L850">
            <v>2.4048899999999995</v>
          </cell>
          <cell r="M850"/>
          <cell r="N850">
            <v>2.4048899999999995</v>
          </cell>
          <cell r="O850">
            <v>2.4048900000000002E-2</v>
          </cell>
        </row>
        <row r="851">
          <cell r="A851" t="str">
            <v>56099157C0400</v>
          </cell>
          <cell r="B851" t="str">
            <v>FRANKFORT C C SCH DIST 157C</v>
          </cell>
          <cell r="C851">
            <v>3.5314999999999999</v>
          </cell>
          <cell r="D851">
            <v>936241983</v>
          </cell>
          <cell r="E851"/>
          <cell r="F851">
            <v>1252451</v>
          </cell>
          <cell r="G851"/>
          <cell r="H851">
            <v>500635.98000000004</v>
          </cell>
          <cell r="I851"/>
          <cell r="J851">
            <v>8.0299999999999996E-2</v>
          </cell>
          <cell r="K851">
            <v>0</v>
          </cell>
          <cell r="L851">
            <v>3.4512</v>
          </cell>
          <cell r="M851"/>
          <cell r="N851">
            <v>3.4512</v>
          </cell>
          <cell r="O851">
            <v>3.4512000000000001E-2</v>
          </cell>
        </row>
        <row r="852">
          <cell r="A852" t="str">
            <v>56099200U2600</v>
          </cell>
          <cell r="B852" t="str">
            <v>BEECHER C U SCH DIST 200U</v>
          </cell>
          <cell r="C852">
            <v>4.8726000000000003</v>
          </cell>
          <cell r="D852">
            <v>183063360</v>
          </cell>
          <cell r="E852"/>
          <cell r="F852">
            <v>978292</v>
          </cell>
          <cell r="G852"/>
          <cell r="H852">
            <v>515954.43</v>
          </cell>
          <cell r="I852"/>
          <cell r="J852">
            <v>0.25255</v>
          </cell>
          <cell r="K852">
            <v>0</v>
          </cell>
          <cell r="L852">
            <v>4.62005</v>
          </cell>
          <cell r="M852"/>
          <cell r="N852">
            <v>4.62005</v>
          </cell>
          <cell r="O852">
            <v>4.6200499999999999E-2</v>
          </cell>
        </row>
        <row r="853">
          <cell r="A853" t="str">
            <v>56099201U2600</v>
          </cell>
          <cell r="B853" t="str">
            <v>CRETE MONEE C U SCHOOL DIST 201U</v>
          </cell>
          <cell r="C853">
            <v>6.1280999999999999</v>
          </cell>
          <cell r="D853">
            <v>710562615</v>
          </cell>
          <cell r="E853"/>
          <cell r="F853">
            <v>7181207</v>
          </cell>
          <cell r="G853"/>
          <cell r="H853">
            <v>3362976.68</v>
          </cell>
          <cell r="I853"/>
          <cell r="J853">
            <v>0.53734999999999999</v>
          </cell>
          <cell r="K853">
            <v>0</v>
          </cell>
          <cell r="L853">
            <v>5.5907499999999999</v>
          </cell>
          <cell r="M853"/>
          <cell r="N853">
            <v>5.5907499999999999</v>
          </cell>
          <cell r="O853">
            <v>5.5907499999999999E-2</v>
          </cell>
        </row>
        <row r="854">
          <cell r="A854" t="str">
            <v>56099207U2600</v>
          </cell>
          <cell r="B854" t="str">
            <v>PEOTONE C U SCH DIST 207U</v>
          </cell>
          <cell r="C854">
            <v>3.0498000000000003</v>
          </cell>
          <cell r="D854">
            <v>413259352</v>
          </cell>
          <cell r="E854"/>
          <cell r="F854">
            <v>1819343</v>
          </cell>
          <cell r="G854"/>
          <cell r="H854">
            <v>1090890.72</v>
          </cell>
          <cell r="I854"/>
          <cell r="J854">
            <v>0.17627000000000001</v>
          </cell>
          <cell r="K854">
            <v>0</v>
          </cell>
          <cell r="L854">
            <v>2.8735300000000001</v>
          </cell>
          <cell r="M854"/>
          <cell r="N854">
            <v>2.8735300000000001</v>
          </cell>
          <cell r="O854">
            <v>2.8735299999999998E-2</v>
          </cell>
        </row>
        <row r="855">
          <cell r="A855" t="str">
            <v>56099209U2600</v>
          </cell>
          <cell r="B855" t="str">
            <v>WILMINGTON C U SCH DIST 209U</v>
          </cell>
          <cell r="C855">
            <v>3.2596999999999996</v>
          </cell>
          <cell r="D855">
            <v>263516439</v>
          </cell>
          <cell r="E855"/>
          <cell r="F855">
            <v>1671538</v>
          </cell>
          <cell r="G855"/>
          <cell r="H855">
            <v>976996.13</v>
          </cell>
          <cell r="I855"/>
          <cell r="J855">
            <v>0.26356000000000002</v>
          </cell>
          <cell r="K855">
            <v>0</v>
          </cell>
          <cell r="L855">
            <v>2.9961399999999996</v>
          </cell>
          <cell r="M855"/>
          <cell r="N855">
            <v>2.9961399999999996</v>
          </cell>
          <cell r="O855">
            <v>2.9961399999999999E-2</v>
          </cell>
        </row>
        <row r="856">
          <cell r="A856" t="str">
            <v>56099255U2600</v>
          </cell>
          <cell r="B856" t="str">
            <v>REED CUSTER C U SCH DIST 255U</v>
          </cell>
          <cell r="C856">
            <v>3.9653999999999998</v>
          </cell>
          <cell r="D856">
            <v>693181673</v>
          </cell>
          <cell r="E856"/>
          <cell r="F856">
            <v>1027319</v>
          </cell>
          <cell r="G856"/>
          <cell r="H856">
            <v>361820.19999999995</v>
          </cell>
          <cell r="I856"/>
          <cell r="J856">
            <v>9.6000000000000002E-2</v>
          </cell>
          <cell r="K856">
            <v>0</v>
          </cell>
          <cell r="L856">
            <v>3.8693999999999997</v>
          </cell>
          <cell r="M856"/>
          <cell r="N856">
            <v>3.8693999999999997</v>
          </cell>
          <cell r="O856">
            <v>3.8693999999999999E-2</v>
          </cell>
        </row>
        <row r="857">
          <cell r="A857" t="str">
            <v>56099365U2600</v>
          </cell>
          <cell r="B857" t="str">
            <v>VALLEY VIEW CUSD #365U</v>
          </cell>
          <cell r="C857">
            <v>5.7470999999999997</v>
          </cell>
          <cell r="D857">
            <v>2857910045</v>
          </cell>
          <cell r="E857"/>
          <cell r="F857">
            <v>12032412</v>
          </cell>
          <cell r="G857"/>
          <cell r="H857">
            <v>7619924.1699999999</v>
          </cell>
          <cell r="I857"/>
          <cell r="J857">
            <v>0.15439</v>
          </cell>
          <cell r="K857">
            <v>0</v>
          </cell>
          <cell r="L857">
            <v>5.5927099999999994</v>
          </cell>
          <cell r="M857"/>
          <cell r="N857">
            <v>5.5927099999999994</v>
          </cell>
          <cell r="O857">
            <v>5.59271E-2</v>
          </cell>
        </row>
        <row r="858">
          <cell r="A858"/>
          <cell r="B858" t="str">
            <v>TOTALS</v>
          </cell>
          <cell r="C858">
            <v>3135.1443269999977</v>
          </cell>
          <cell r="D858">
            <v>543493583769</v>
          </cell>
          <cell r="E858">
            <v>543493586904.14435</v>
          </cell>
          <cell r="F858">
            <v>1477056155.4400001</v>
          </cell>
          <cell r="G858"/>
          <cell r="H858">
            <v>625562379.16999924</v>
          </cell>
          <cell r="I858"/>
          <cell r="J858">
            <v>210.09618999999992</v>
          </cell>
          <cell r="K858">
            <v>27</v>
          </cell>
          <cell r="L858">
            <v>2925.0481370000052</v>
          </cell>
          <cell r="M858"/>
          <cell r="N858">
            <v>2923.495457000005</v>
          </cell>
          <cell r="O858">
            <v>29.234954569999982</v>
          </cell>
        </row>
        <row r="859">
          <cell r="C859"/>
          <cell r="H859"/>
        </row>
      </sheetData>
      <sheetData sheetId="15">
        <row r="7">
          <cell r="A7" t="str">
            <v>0100100102600</v>
          </cell>
          <cell r="B7" t="str">
            <v>PAYSON COMM UNIT SCHOOL DIST 1</v>
          </cell>
          <cell r="C7"/>
          <cell r="D7">
            <v>63339301</v>
          </cell>
          <cell r="E7">
            <v>0</v>
          </cell>
          <cell r="F7"/>
          <cell r="G7">
            <v>63169307</v>
          </cell>
          <cell r="H7">
            <v>67889211</v>
          </cell>
          <cell r="I7">
            <v>71584462</v>
          </cell>
          <cell r="J7"/>
          <cell r="K7">
            <v>67547660</v>
          </cell>
          <cell r="L7"/>
          <cell r="M7">
            <v>5.4430607537919388E-2</v>
          </cell>
          <cell r="N7">
            <v>0</v>
          </cell>
          <cell r="O7">
            <v>67547660</v>
          </cell>
          <cell r="P7">
            <v>0</v>
          </cell>
          <cell r="Q7" t="str">
            <v/>
          </cell>
          <cell r="R7">
            <v>67547660</v>
          </cell>
          <cell r="S7" t="str">
            <v>Average</v>
          </cell>
        </row>
        <row r="8">
          <cell r="A8" t="str">
            <v>0100100202600</v>
          </cell>
          <cell r="B8" t="str">
            <v>LIBERTY COMM UNIT SCHOOL DIST 2</v>
          </cell>
          <cell r="C8"/>
          <cell r="D8">
            <v>74734770</v>
          </cell>
          <cell r="E8">
            <v>0</v>
          </cell>
          <cell r="F8"/>
          <cell r="G8">
            <v>74699909</v>
          </cell>
          <cell r="H8">
            <v>80423916</v>
          </cell>
          <cell r="I8">
            <v>85538771</v>
          </cell>
          <cell r="J8"/>
          <cell r="K8">
            <v>80220865</v>
          </cell>
          <cell r="L8"/>
          <cell r="M8">
            <v>6.3598681267895488E-2</v>
          </cell>
          <cell r="N8">
            <v>0</v>
          </cell>
          <cell r="O8">
            <v>80220865</v>
          </cell>
          <cell r="P8">
            <v>0</v>
          </cell>
          <cell r="Q8" t="str">
            <v/>
          </cell>
          <cell r="R8">
            <v>80220865</v>
          </cell>
          <cell r="S8" t="str">
            <v>Average</v>
          </cell>
        </row>
        <row r="9">
          <cell r="A9" t="str">
            <v>0100100302600</v>
          </cell>
          <cell r="B9" t="str">
            <v>CAMP POINT C U SCHOOL DIST 3</v>
          </cell>
          <cell r="C9"/>
          <cell r="D9">
            <v>109436487</v>
          </cell>
          <cell r="E9">
            <v>0</v>
          </cell>
          <cell r="F9"/>
          <cell r="G9">
            <v>108787309</v>
          </cell>
          <cell r="H9">
            <v>118381699</v>
          </cell>
          <cell r="I9">
            <v>129870534</v>
          </cell>
          <cell r="J9"/>
          <cell r="K9">
            <v>119013181</v>
          </cell>
          <cell r="L9"/>
          <cell r="M9">
            <v>9.7049080196086726E-2</v>
          </cell>
          <cell r="N9">
            <v>0</v>
          </cell>
          <cell r="O9">
            <v>119013181</v>
          </cell>
          <cell r="P9">
            <v>0</v>
          </cell>
          <cell r="Q9" t="str">
            <v/>
          </cell>
          <cell r="R9">
            <v>119013181</v>
          </cell>
          <cell r="S9" t="str">
            <v>Average</v>
          </cell>
        </row>
        <row r="10">
          <cell r="A10" t="str">
            <v>0100100402600</v>
          </cell>
          <cell r="B10" t="str">
            <v>COMMUNITY UNIT SCHOOL DIST 4</v>
          </cell>
          <cell r="C10"/>
          <cell r="D10">
            <v>86232442</v>
          </cell>
          <cell r="E10">
            <v>0</v>
          </cell>
          <cell r="F10"/>
          <cell r="G10">
            <v>86119931</v>
          </cell>
          <cell r="H10">
            <v>92287896</v>
          </cell>
          <cell r="I10">
            <v>99053922</v>
          </cell>
          <cell r="J10"/>
          <cell r="K10">
            <v>92487250</v>
          </cell>
          <cell r="L10"/>
          <cell r="M10">
            <v>7.3314337992925957E-2</v>
          </cell>
          <cell r="N10">
            <v>0</v>
          </cell>
          <cell r="O10">
            <v>92487250</v>
          </cell>
          <cell r="P10">
            <v>0</v>
          </cell>
          <cell r="Q10" t="str">
            <v/>
          </cell>
          <cell r="R10">
            <v>92487250</v>
          </cell>
          <cell r="S10" t="str">
            <v>Average</v>
          </cell>
        </row>
        <row r="11">
          <cell r="A11" t="str">
            <v>0100117202200</v>
          </cell>
          <cell r="B11" t="str">
            <v>QUINCY SCHOOL DISTRICT 172</v>
          </cell>
          <cell r="C11"/>
          <cell r="D11">
            <v>950717038</v>
          </cell>
          <cell r="E11">
            <v>0</v>
          </cell>
          <cell r="F11"/>
          <cell r="G11">
            <v>952167585</v>
          </cell>
          <cell r="H11">
            <v>979482428</v>
          </cell>
          <cell r="I11">
            <v>1002382884</v>
          </cell>
          <cell r="J11"/>
          <cell r="K11">
            <v>978010966</v>
          </cell>
          <cell r="L11"/>
          <cell r="M11">
            <v>2.3380160118605008E-2</v>
          </cell>
          <cell r="N11">
            <v>0</v>
          </cell>
          <cell r="O11">
            <v>978010966</v>
          </cell>
          <cell r="P11">
            <v>0</v>
          </cell>
          <cell r="Q11" t="str">
            <v/>
          </cell>
          <cell r="R11">
            <v>978010966</v>
          </cell>
          <cell r="S11" t="str">
            <v>Average</v>
          </cell>
        </row>
        <row r="12">
          <cell r="A12" t="str">
            <v>0100500102600</v>
          </cell>
          <cell r="B12" t="str">
            <v>BROWN COUNTY C U SCH DIST 1</v>
          </cell>
          <cell r="C12"/>
          <cell r="D12">
            <v>106266804</v>
          </cell>
          <cell r="E12">
            <v>0</v>
          </cell>
          <cell r="F12"/>
          <cell r="G12">
            <v>105769591</v>
          </cell>
          <cell r="H12">
            <v>112761083</v>
          </cell>
          <cell r="I12">
            <v>122025784</v>
          </cell>
          <cell r="J12"/>
          <cell r="K12">
            <v>113518819</v>
          </cell>
          <cell r="L12"/>
          <cell r="M12">
            <v>8.2162220808042433E-2</v>
          </cell>
          <cell r="N12">
            <v>0</v>
          </cell>
          <cell r="O12">
            <v>113518819</v>
          </cell>
          <cell r="P12">
            <v>0</v>
          </cell>
          <cell r="Q12" t="str">
            <v/>
          </cell>
          <cell r="R12">
            <v>113518819</v>
          </cell>
          <cell r="S12" t="str">
            <v>Average</v>
          </cell>
        </row>
        <row r="13">
          <cell r="A13" t="str">
            <v>0100901502600</v>
          </cell>
          <cell r="B13" t="str">
            <v>BEARDSTOWN C U SCH DIST 15</v>
          </cell>
          <cell r="C13"/>
          <cell r="D13">
            <v>64567631</v>
          </cell>
          <cell r="E13">
            <v>0</v>
          </cell>
          <cell r="F13"/>
          <cell r="G13">
            <v>63603472</v>
          </cell>
          <cell r="H13">
            <v>67520511</v>
          </cell>
          <cell r="I13">
            <v>70953096</v>
          </cell>
          <cell r="J13"/>
          <cell r="K13">
            <v>67359026</v>
          </cell>
          <cell r="L13"/>
          <cell r="M13">
            <v>5.0837663239841298E-2</v>
          </cell>
          <cell r="N13">
            <v>0</v>
          </cell>
          <cell r="O13">
            <v>67359026</v>
          </cell>
          <cell r="P13">
            <v>0</v>
          </cell>
          <cell r="Q13" t="str">
            <v/>
          </cell>
          <cell r="R13">
            <v>67359026</v>
          </cell>
          <cell r="S13" t="str">
            <v>Average</v>
          </cell>
        </row>
        <row r="14">
          <cell r="A14" t="str">
            <v>0100906402600</v>
          </cell>
          <cell r="B14" t="str">
            <v>VIRGINIA C U SCH DIST 64</v>
          </cell>
          <cell r="C14"/>
          <cell r="D14">
            <v>43358374</v>
          </cell>
          <cell r="E14">
            <v>0</v>
          </cell>
          <cell r="F14"/>
          <cell r="G14">
            <v>42664580</v>
          </cell>
          <cell r="H14">
            <v>46254682</v>
          </cell>
          <cell r="I14">
            <v>47967662</v>
          </cell>
          <cell r="J14"/>
          <cell r="K14">
            <v>45628975</v>
          </cell>
          <cell r="L14"/>
          <cell r="M14">
            <v>3.703365639828634E-2</v>
          </cell>
          <cell r="N14">
            <v>0</v>
          </cell>
          <cell r="O14">
            <v>45628975</v>
          </cell>
          <cell r="P14">
            <v>0</v>
          </cell>
          <cell r="Q14" t="str">
            <v/>
          </cell>
          <cell r="R14">
            <v>45628975</v>
          </cell>
          <cell r="S14" t="str">
            <v>Average</v>
          </cell>
        </row>
        <row r="15">
          <cell r="A15" t="str">
            <v>0100926202600</v>
          </cell>
          <cell r="B15" t="str">
            <v>A C CENTRAL CUSD 262</v>
          </cell>
          <cell r="C15"/>
          <cell r="D15">
            <v>59835917</v>
          </cell>
          <cell r="E15">
            <v>0</v>
          </cell>
          <cell r="F15"/>
          <cell r="G15">
            <v>59259347</v>
          </cell>
          <cell r="H15">
            <v>63275749</v>
          </cell>
          <cell r="I15">
            <v>66687837</v>
          </cell>
          <cell r="J15"/>
          <cell r="K15">
            <v>63074311</v>
          </cell>
          <cell r="L15"/>
          <cell r="M15">
            <v>5.3924102897620382E-2</v>
          </cell>
          <cell r="N15">
            <v>0</v>
          </cell>
          <cell r="O15">
            <v>63074311</v>
          </cell>
          <cell r="P15">
            <v>0</v>
          </cell>
          <cell r="Q15" t="str">
            <v/>
          </cell>
          <cell r="R15">
            <v>63074311</v>
          </cell>
          <cell r="S15" t="str">
            <v>Average</v>
          </cell>
        </row>
        <row r="16">
          <cell r="A16" t="str">
            <v>0106900102600</v>
          </cell>
          <cell r="B16" t="str">
            <v>FRANKLIN C U SCHOOL DISTRICT 1</v>
          </cell>
          <cell r="C16"/>
          <cell r="D16">
            <v>53075716</v>
          </cell>
          <cell r="E16">
            <v>0</v>
          </cell>
          <cell r="F16"/>
          <cell r="G16">
            <v>65951784</v>
          </cell>
          <cell r="H16">
            <v>69700928</v>
          </cell>
          <cell r="I16">
            <v>84523091</v>
          </cell>
          <cell r="J16"/>
          <cell r="K16">
            <v>73391934</v>
          </cell>
          <cell r="L16"/>
          <cell r="M16">
            <v>0.21265373970343696</v>
          </cell>
          <cell r="N16">
            <v>0</v>
          </cell>
          <cell r="O16">
            <v>73391934</v>
          </cell>
          <cell r="P16">
            <v>60973382</v>
          </cell>
          <cell r="Q16" t="str">
            <v>PTELL</v>
          </cell>
          <cell r="R16">
            <v>60973382</v>
          </cell>
          <cell r="S16" t="str">
            <v>PTELL</v>
          </cell>
        </row>
        <row r="17">
          <cell r="A17" t="str">
            <v>0106900602600</v>
          </cell>
          <cell r="B17" t="str">
            <v>WAVERLY C U SCHOOL DIST 6</v>
          </cell>
          <cell r="C17"/>
          <cell r="D17">
            <v>54751191</v>
          </cell>
          <cell r="E17">
            <v>0</v>
          </cell>
          <cell r="F17"/>
          <cell r="G17">
            <v>56339654</v>
          </cell>
          <cell r="H17">
            <v>58881821</v>
          </cell>
          <cell r="I17">
            <v>63501914</v>
          </cell>
          <cell r="J17"/>
          <cell r="K17">
            <v>59574463</v>
          </cell>
          <cell r="L17"/>
          <cell r="M17">
            <v>7.8463826721663382E-2</v>
          </cell>
          <cell r="N17">
            <v>0</v>
          </cell>
          <cell r="O17">
            <v>59574463</v>
          </cell>
          <cell r="P17">
            <v>55966667</v>
          </cell>
          <cell r="Q17" t="str">
            <v>PTELL</v>
          </cell>
          <cell r="R17">
            <v>55966667</v>
          </cell>
          <cell r="S17" t="str">
            <v>PTELL</v>
          </cell>
        </row>
        <row r="18">
          <cell r="A18" t="str">
            <v>0106901102600</v>
          </cell>
          <cell r="B18" t="str">
            <v>MEREDOSIA-CHAMBERSBURG CUSD 11</v>
          </cell>
          <cell r="C18"/>
          <cell r="D18">
            <v>26123271</v>
          </cell>
          <cell r="E18">
            <v>0</v>
          </cell>
          <cell r="F18"/>
          <cell r="G18">
            <v>26206965</v>
          </cell>
          <cell r="H18">
            <v>26172791</v>
          </cell>
          <cell r="I18">
            <v>27029088</v>
          </cell>
          <cell r="J18"/>
          <cell r="K18">
            <v>26469615</v>
          </cell>
          <cell r="L18"/>
          <cell r="M18">
            <v>3.2717068653472993E-2</v>
          </cell>
          <cell r="N18">
            <v>0</v>
          </cell>
          <cell r="O18">
            <v>26469615</v>
          </cell>
          <cell r="P18">
            <v>0</v>
          </cell>
          <cell r="Q18" t="str">
            <v/>
          </cell>
          <cell r="R18">
            <v>26469615</v>
          </cell>
          <cell r="S18" t="str">
            <v>Average</v>
          </cell>
        </row>
        <row r="19">
          <cell r="A19" t="str">
            <v>0106902702600</v>
          </cell>
          <cell r="B19" t="str">
            <v>TRIOPIA C U SCHOOL DISTRICT 27</v>
          </cell>
          <cell r="C19"/>
          <cell r="D19">
            <v>55145241</v>
          </cell>
          <cell r="E19">
            <v>0</v>
          </cell>
          <cell r="F19"/>
          <cell r="G19">
            <v>55182395</v>
          </cell>
          <cell r="H19">
            <v>58656151</v>
          </cell>
          <cell r="I19">
            <v>61709505</v>
          </cell>
          <cell r="J19"/>
          <cell r="K19">
            <v>58516017</v>
          </cell>
          <cell r="L19"/>
          <cell r="M19">
            <v>5.2055137405793983E-2</v>
          </cell>
          <cell r="N19">
            <v>0</v>
          </cell>
          <cell r="O19">
            <v>58516017</v>
          </cell>
          <cell r="P19">
            <v>0</v>
          </cell>
          <cell r="Q19" t="str">
            <v/>
          </cell>
          <cell r="R19">
            <v>58516017</v>
          </cell>
          <cell r="S19" t="str">
            <v>Average</v>
          </cell>
        </row>
        <row r="20">
          <cell r="A20" t="str">
            <v>0106911702200</v>
          </cell>
          <cell r="B20" t="str">
            <v>JACKSONVILLE SCHOOL DIST 117</v>
          </cell>
          <cell r="C20"/>
          <cell r="D20">
            <v>424830564</v>
          </cell>
          <cell r="E20">
            <v>0</v>
          </cell>
          <cell r="F20"/>
          <cell r="G20">
            <v>424468705</v>
          </cell>
          <cell r="H20">
            <v>432845505</v>
          </cell>
          <cell r="I20">
            <v>441024892</v>
          </cell>
          <cell r="J20"/>
          <cell r="K20">
            <v>432779701</v>
          </cell>
          <cell r="L20"/>
          <cell r="M20">
            <v>1.889678165885077E-2</v>
          </cell>
          <cell r="N20">
            <v>0</v>
          </cell>
          <cell r="O20">
            <v>432779701</v>
          </cell>
          <cell r="P20">
            <v>433539590</v>
          </cell>
          <cell r="Q20" t="str">
            <v>PTELL</v>
          </cell>
          <cell r="R20">
            <v>432779701</v>
          </cell>
          <cell r="S20" t="str">
            <v>Average</v>
          </cell>
        </row>
        <row r="21">
          <cell r="A21" t="str">
            <v>0107500302600</v>
          </cell>
          <cell r="B21" t="str">
            <v>PLEASANT HILL C U SCH DIST 3</v>
          </cell>
          <cell r="C21"/>
          <cell r="D21">
            <v>31946047</v>
          </cell>
          <cell r="E21">
            <v>0</v>
          </cell>
          <cell r="F21"/>
          <cell r="G21">
            <v>31807768</v>
          </cell>
          <cell r="H21">
            <v>33580022</v>
          </cell>
          <cell r="I21">
            <v>35488284</v>
          </cell>
          <cell r="J21"/>
          <cell r="K21">
            <v>33625358</v>
          </cell>
          <cell r="L21"/>
          <cell r="M21">
            <v>5.682730047049999E-2</v>
          </cell>
          <cell r="N21">
            <v>0</v>
          </cell>
          <cell r="O21">
            <v>33625358</v>
          </cell>
          <cell r="P21">
            <v>0</v>
          </cell>
          <cell r="Q21" t="str">
            <v/>
          </cell>
          <cell r="R21">
            <v>33625358</v>
          </cell>
          <cell r="S21" t="str">
            <v>Average</v>
          </cell>
        </row>
        <row r="22">
          <cell r="A22" t="str">
            <v>0107500402600</v>
          </cell>
          <cell r="B22" t="str">
            <v>GRIGGSVILLE-PERRY C U SCH DIST 4</v>
          </cell>
          <cell r="C22"/>
          <cell r="D22">
            <v>46059929</v>
          </cell>
          <cell r="E22">
            <v>0</v>
          </cell>
          <cell r="F22"/>
          <cell r="G22">
            <v>45729173</v>
          </cell>
          <cell r="H22">
            <v>48692806</v>
          </cell>
          <cell r="I22">
            <v>52428883</v>
          </cell>
          <cell r="J22"/>
          <cell r="K22">
            <v>48950287</v>
          </cell>
          <cell r="L22"/>
          <cell r="M22">
            <v>7.6727494406463245E-2</v>
          </cell>
          <cell r="N22">
            <v>0</v>
          </cell>
          <cell r="O22">
            <v>48950287</v>
          </cell>
          <cell r="P22">
            <v>0</v>
          </cell>
          <cell r="Q22" t="str">
            <v/>
          </cell>
          <cell r="R22">
            <v>48950287</v>
          </cell>
          <cell r="S22" t="str">
            <v>Average</v>
          </cell>
        </row>
        <row r="23">
          <cell r="A23" t="str">
            <v>0107501002600</v>
          </cell>
          <cell r="B23" t="str">
            <v>PIKELAND C U SCH DIST 10</v>
          </cell>
          <cell r="C23"/>
          <cell r="D23">
            <v>133604514</v>
          </cell>
          <cell r="E23">
            <v>0</v>
          </cell>
          <cell r="F23"/>
          <cell r="G23">
            <v>133283760</v>
          </cell>
          <cell r="H23">
            <v>139258774</v>
          </cell>
          <cell r="I23">
            <v>144835380</v>
          </cell>
          <cell r="J23"/>
          <cell r="K23">
            <v>139125971</v>
          </cell>
          <cell r="L23"/>
          <cell r="M23">
            <v>4.004491666715377E-2</v>
          </cell>
          <cell r="N23">
            <v>0</v>
          </cell>
          <cell r="O23">
            <v>139125971</v>
          </cell>
          <cell r="P23">
            <v>0</v>
          </cell>
          <cell r="Q23" t="str">
            <v/>
          </cell>
          <cell r="R23">
            <v>139125971</v>
          </cell>
          <cell r="S23" t="str">
            <v>Average</v>
          </cell>
        </row>
        <row r="24">
          <cell r="A24" t="str">
            <v>0107501202600</v>
          </cell>
          <cell r="B24" t="str">
            <v>WESTERN CUSD 12</v>
          </cell>
          <cell r="C24"/>
          <cell r="D24">
            <v>63802060</v>
          </cell>
          <cell r="E24">
            <v>0</v>
          </cell>
          <cell r="F24"/>
          <cell r="G24">
            <v>63444970</v>
          </cell>
          <cell r="H24">
            <v>67364538</v>
          </cell>
          <cell r="I24">
            <v>70411979</v>
          </cell>
          <cell r="J24"/>
          <cell r="K24">
            <v>67073829</v>
          </cell>
          <cell r="L24"/>
          <cell r="M24">
            <v>4.5238059823107524E-2</v>
          </cell>
          <cell r="N24">
            <v>0</v>
          </cell>
          <cell r="O24">
            <v>67073829</v>
          </cell>
          <cell r="P24">
            <v>0</v>
          </cell>
          <cell r="Q24" t="str">
            <v/>
          </cell>
          <cell r="R24">
            <v>67073829</v>
          </cell>
          <cell r="S24" t="str">
            <v>Average</v>
          </cell>
        </row>
        <row r="25">
          <cell r="A25" t="str">
            <v>0108600102600</v>
          </cell>
          <cell r="B25" t="str">
            <v>WINCHESTER C U SCH DIST 1</v>
          </cell>
          <cell r="C25"/>
          <cell r="D25">
            <v>62919182</v>
          </cell>
          <cell r="E25">
            <v>0</v>
          </cell>
          <cell r="F25"/>
          <cell r="G25">
            <v>62917953</v>
          </cell>
          <cell r="H25">
            <v>65470415</v>
          </cell>
          <cell r="I25">
            <v>68099412</v>
          </cell>
          <cell r="J25"/>
          <cell r="K25">
            <v>65495927</v>
          </cell>
          <cell r="L25"/>
          <cell r="M25">
            <v>4.0155496188621992E-2</v>
          </cell>
          <cell r="N25">
            <v>0</v>
          </cell>
          <cell r="O25">
            <v>65495927</v>
          </cell>
          <cell r="P25">
            <v>0</v>
          </cell>
          <cell r="Q25" t="str">
            <v/>
          </cell>
          <cell r="R25">
            <v>65495927</v>
          </cell>
          <cell r="S25" t="str">
            <v>Average</v>
          </cell>
        </row>
        <row r="26">
          <cell r="A26" t="str">
            <v>0108600202600</v>
          </cell>
          <cell r="B26" t="str">
            <v>SCOTT-MORGAN C U SCHOOL DIST 2</v>
          </cell>
          <cell r="C26"/>
          <cell r="D26">
            <v>25367421</v>
          </cell>
          <cell r="E26">
            <v>0</v>
          </cell>
          <cell r="F26"/>
          <cell r="G26">
            <v>25244791</v>
          </cell>
          <cell r="H26">
            <v>26928829</v>
          </cell>
          <cell r="I26">
            <v>28049067</v>
          </cell>
          <cell r="J26"/>
          <cell r="K26">
            <v>26740896</v>
          </cell>
          <cell r="L26"/>
          <cell r="M26">
            <v>4.159995222963464E-2</v>
          </cell>
          <cell r="N26">
            <v>0</v>
          </cell>
          <cell r="O26">
            <v>26740896</v>
          </cell>
          <cell r="P26">
            <v>0</v>
          </cell>
          <cell r="Q26" t="str">
            <v/>
          </cell>
          <cell r="R26">
            <v>26740896</v>
          </cell>
          <cell r="S26" t="str">
            <v>Average</v>
          </cell>
        </row>
        <row r="27">
          <cell r="A27" t="str">
            <v>0300300102600</v>
          </cell>
          <cell r="B27" t="str">
            <v>MULBERRY GROVE C U SCH DIST 1</v>
          </cell>
          <cell r="C27"/>
          <cell r="D27">
            <v>37153330</v>
          </cell>
          <cell r="E27">
            <v>0</v>
          </cell>
          <cell r="F27"/>
          <cell r="G27">
            <v>38332205</v>
          </cell>
          <cell r="H27">
            <v>40739389</v>
          </cell>
          <cell r="I27">
            <v>43491630</v>
          </cell>
          <cell r="J27"/>
          <cell r="K27">
            <v>40854408</v>
          </cell>
          <cell r="L27"/>
          <cell r="M27">
            <v>6.7557247851704402E-2</v>
          </cell>
          <cell r="N27">
            <v>0</v>
          </cell>
          <cell r="O27">
            <v>40854408</v>
          </cell>
          <cell r="P27">
            <v>0</v>
          </cell>
          <cell r="Q27" t="str">
            <v/>
          </cell>
          <cell r="R27">
            <v>40854408</v>
          </cell>
          <cell r="S27" t="str">
            <v>Average</v>
          </cell>
        </row>
        <row r="28">
          <cell r="A28" t="str">
            <v>0300300202600</v>
          </cell>
          <cell r="B28" t="str">
            <v>BOND CO C U SCHOOL DIST 2</v>
          </cell>
          <cell r="C28"/>
          <cell r="D28">
            <v>185157704</v>
          </cell>
          <cell r="E28">
            <v>0</v>
          </cell>
          <cell r="F28"/>
          <cell r="G28">
            <v>184456611</v>
          </cell>
          <cell r="H28">
            <v>195127637</v>
          </cell>
          <cell r="I28">
            <v>204656256</v>
          </cell>
          <cell r="J28"/>
          <cell r="K28">
            <v>194746835</v>
          </cell>
          <cell r="L28"/>
          <cell r="M28">
            <v>4.8832749406994558E-2</v>
          </cell>
          <cell r="N28">
            <v>0</v>
          </cell>
          <cell r="O28">
            <v>194746835</v>
          </cell>
          <cell r="P28">
            <v>0</v>
          </cell>
          <cell r="Q28" t="str">
            <v/>
          </cell>
          <cell r="R28">
            <v>194746835</v>
          </cell>
          <cell r="S28" t="str">
            <v>Average</v>
          </cell>
        </row>
        <row r="29">
          <cell r="A29" t="str">
            <v>0301100102600</v>
          </cell>
          <cell r="B29" t="str">
            <v>MORRISONVILLE C U SCH DIST 1</v>
          </cell>
          <cell r="C29"/>
          <cell r="D29">
            <v>50133039</v>
          </cell>
          <cell r="E29">
            <v>0</v>
          </cell>
          <cell r="F29"/>
          <cell r="G29">
            <v>50339096</v>
          </cell>
          <cell r="H29">
            <v>52571943</v>
          </cell>
          <cell r="I29">
            <v>55310762</v>
          </cell>
          <cell r="J29"/>
          <cell r="K29">
            <v>52740600</v>
          </cell>
          <cell r="L29"/>
          <cell r="M29">
            <v>5.2096590761349641E-2</v>
          </cell>
          <cell r="N29">
            <v>0</v>
          </cell>
          <cell r="O29">
            <v>52740600</v>
          </cell>
          <cell r="P29">
            <v>0</v>
          </cell>
          <cell r="Q29" t="str">
            <v/>
          </cell>
          <cell r="R29">
            <v>52740600</v>
          </cell>
          <cell r="S29" t="str">
            <v>Average</v>
          </cell>
        </row>
        <row r="30">
          <cell r="A30" t="str">
            <v>0301100302600</v>
          </cell>
          <cell r="B30" t="str">
            <v>TAYLORVILLE C U SCH DIST 3</v>
          </cell>
          <cell r="C30"/>
          <cell r="D30">
            <v>317382475</v>
          </cell>
          <cell r="E30">
            <v>0</v>
          </cell>
          <cell r="F30"/>
          <cell r="G30">
            <v>324269095</v>
          </cell>
          <cell r="H30">
            <v>327305162</v>
          </cell>
          <cell r="I30">
            <v>334092885</v>
          </cell>
          <cell r="J30"/>
          <cell r="K30">
            <v>328555714</v>
          </cell>
          <cell r="L30"/>
          <cell r="M30">
            <v>2.0738209438933321E-2</v>
          </cell>
          <cell r="N30">
            <v>0</v>
          </cell>
          <cell r="O30">
            <v>328555714</v>
          </cell>
          <cell r="P30">
            <v>324142721</v>
          </cell>
          <cell r="Q30" t="str">
            <v>PTELL</v>
          </cell>
          <cell r="R30">
            <v>324142721</v>
          </cell>
          <cell r="S30" t="str">
            <v>PTELL</v>
          </cell>
        </row>
        <row r="31">
          <cell r="A31" t="str">
            <v>0301100402600</v>
          </cell>
          <cell r="B31" t="str">
            <v>EDINBURG C U SCH DIST 4</v>
          </cell>
          <cell r="C31"/>
          <cell r="D31">
            <v>42510136</v>
          </cell>
          <cell r="E31">
            <v>0</v>
          </cell>
          <cell r="F31"/>
          <cell r="G31">
            <v>50637118</v>
          </cell>
          <cell r="H31">
            <v>51808967</v>
          </cell>
          <cell r="I31">
            <v>53261627</v>
          </cell>
          <cell r="J31"/>
          <cell r="K31">
            <v>51902571</v>
          </cell>
          <cell r="L31"/>
          <cell r="M31">
            <v>2.8038775604230827E-2</v>
          </cell>
          <cell r="N31">
            <v>0</v>
          </cell>
          <cell r="O31">
            <v>51902571</v>
          </cell>
          <cell r="P31">
            <v>43224306</v>
          </cell>
          <cell r="Q31" t="str">
            <v>PTELL</v>
          </cell>
          <cell r="R31">
            <v>43224306</v>
          </cell>
          <cell r="S31" t="str">
            <v>PTELL</v>
          </cell>
        </row>
        <row r="32">
          <cell r="A32" t="str">
            <v>0301100802600</v>
          </cell>
          <cell r="B32" t="str">
            <v>PANA COMM UNIT SCHOOL DIST 8</v>
          </cell>
          <cell r="C32"/>
          <cell r="D32">
            <v>118527956</v>
          </cell>
          <cell r="E32">
            <v>0</v>
          </cell>
          <cell r="F32"/>
          <cell r="G32">
            <v>119050850</v>
          </cell>
          <cell r="H32">
            <v>122472764</v>
          </cell>
          <cell r="I32">
            <v>130329544</v>
          </cell>
          <cell r="J32"/>
          <cell r="K32">
            <v>123951053</v>
          </cell>
          <cell r="L32"/>
          <cell r="M32">
            <v>6.4151242638730677E-2</v>
          </cell>
          <cell r="N32">
            <v>0</v>
          </cell>
          <cell r="O32">
            <v>123951053</v>
          </cell>
          <cell r="P32">
            <v>0</v>
          </cell>
          <cell r="Q32" t="str">
            <v/>
          </cell>
          <cell r="R32">
            <v>123951053</v>
          </cell>
          <cell r="S32" t="str">
            <v>Average</v>
          </cell>
        </row>
        <row r="33">
          <cell r="A33" t="str">
            <v>0301101402400</v>
          </cell>
          <cell r="B33" t="str">
            <v>SOUTH FORK SCHOOL DISTRICT 14</v>
          </cell>
          <cell r="C33"/>
          <cell r="D33">
            <v>19748556</v>
          </cell>
          <cell r="E33">
            <v>0</v>
          </cell>
          <cell r="F33"/>
          <cell r="G33">
            <v>20056938</v>
          </cell>
          <cell r="H33">
            <v>20177532</v>
          </cell>
          <cell r="I33">
            <v>21136041</v>
          </cell>
          <cell r="J33"/>
          <cell r="K33">
            <v>20456837</v>
          </cell>
          <cell r="L33"/>
          <cell r="M33">
            <v>4.7503777964520141E-2</v>
          </cell>
          <cell r="N33">
            <v>0</v>
          </cell>
          <cell r="O33">
            <v>20456837</v>
          </cell>
          <cell r="P33">
            <v>20145501</v>
          </cell>
          <cell r="Q33" t="str">
            <v>PTELL</v>
          </cell>
          <cell r="R33">
            <v>20145501</v>
          </cell>
          <cell r="S33" t="str">
            <v>PTELL</v>
          </cell>
        </row>
        <row r="34">
          <cell r="A34" t="str">
            <v>0302501002600</v>
          </cell>
          <cell r="B34" t="str">
            <v>ALTAMONT COMM UNIT SCH DIST 10</v>
          </cell>
          <cell r="C34"/>
          <cell r="D34">
            <v>84764672</v>
          </cell>
          <cell r="E34">
            <v>0</v>
          </cell>
          <cell r="F34"/>
          <cell r="G34">
            <v>85278609</v>
          </cell>
          <cell r="H34">
            <v>90398658</v>
          </cell>
          <cell r="I34">
            <v>93643228</v>
          </cell>
          <cell r="J34"/>
          <cell r="K34">
            <v>89773498</v>
          </cell>
          <cell r="L34"/>
          <cell r="M34">
            <v>3.5891793880391452E-2</v>
          </cell>
          <cell r="N34">
            <v>0</v>
          </cell>
          <cell r="O34">
            <v>89773498</v>
          </cell>
          <cell r="P34">
            <v>0</v>
          </cell>
          <cell r="Q34" t="str">
            <v/>
          </cell>
          <cell r="R34">
            <v>89773498</v>
          </cell>
          <cell r="S34" t="str">
            <v>Average</v>
          </cell>
        </row>
        <row r="35">
          <cell r="A35" t="str">
            <v>0302502002600</v>
          </cell>
          <cell r="B35" t="str">
            <v>BEECHER CITY C U SCHOOL DIST 20</v>
          </cell>
          <cell r="C35"/>
          <cell r="D35">
            <v>70098521</v>
          </cell>
          <cell r="E35">
            <v>0</v>
          </cell>
          <cell r="F35"/>
          <cell r="G35">
            <v>70321972</v>
          </cell>
          <cell r="H35">
            <v>74082282</v>
          </cell>
          <cell r="I35">
            <v>78247533</v>
          </cell>
          <cell r="J35"/>
          <cell r="K35">
            <v>74217262</v>
          </cell>
          <cell r="L35"/>
          <cell r="M35">
            <v>5.622465841427509E-2</v>
          </cell>
          <cell r="N35">
            <v>0</v>
          </cell>
          <cell r="O35">
            <v>74217262</v>
          </cell>
          <cell r="P35">
            <v>0</v>
          </cell>
          <cell r="Q35" t="str">
            <v/>
          </cell>
          <cell r="R35">
            <v>74217262</v>
          </cell>
          <cell r="S35" t="str">
            <v>Average</v>
          </cell>
        </row>
        <row r="36">
          <cell r="A36" t="str">
            <v>0302503002600</v>
          </cell>
          <cell r="B36" t="str">
            <v>DIETERICH COMM UNIT SCH DIST 30</v>
          </cell>
          <cell r="C36"/>
          <cell r="D36">
            <v>46691464</v>
          </cell>
          <cell r="E36">
            <v>0</v>
          </cell>
          <cell r="F36"/>
          <cell r="G36">
            <v>47012822</v>
          </cell>
          <cell r="H36">
            <v>49829169</v>
          </cell>
          <cell r="I36">
            <v>53829917</v>
          </cell>
          <cell r="J36"/>
          <cell r="K36">
            <v>50223969</v>
          </cell>
          <cell r="L36"/>
          <cell r="M36">
            <v>8.028927795283923E-2</v>
          </cell>
          <cell r="N36">
            <v>0</v>
          </cell>
          <cell r="O36">
            <v>50223969</v>
          </cell>
          <cell r="P36">
            <v>0</v>
          </cell>
          <cell r="Q36" t="str">
            <v/>
          </cell>
          <cell r="R36">
            <v>50223969</v>
          </cell>
          <cell r="S36" t="str">
            <v>Average</v>
          </cell>
        </row>
        <row r="37">
          <cell r="A37" t="str">
            <v>0302504002600</v>
          </cell>
          <cell r="B37" t="str">
            <v>EFFINGHAM COMM UNIT SCH DIST 40</v>
          </cell>
          <cell r="C37"/>
          <cell r="D37">
            <v>465732293</v>
          </cell>
          <cell r="E37">
            <v>0</v>
          </cell>
          <cell r="F37"/>
          <cell r="G37">
            <v>469089911</v>
          </cell>
          <cell r="H37">
            <v>482898852</v>
          </cell>
          <cell r="I37">
            <v>501934591</v>
          </cell>
          <cell r="J37"/>
          <cell r="K37">
            <v>484641118</v>
          </cell>
          <cell r="L37"/>
          <cell r="M37">
            <v>3.9419723035498122E-2</v>
          </cell>
          <cell r="N37">
            <v>0</v>
          </cell>
          <cell r="O37">
            <v>484641118</v>
          </cell>
          <cell r="P37">
            <v>0</v>
          </cell>
          <cell r="Q37" t="str">
            <v/>
          </cell>
          <cell r="R37">
            <v>484641118</v>
          </cell>
          <cell r="S37" t="str">
            <v>Average</v>
          </cell>
        </row>
        <row r="38">
          <cell r="A38" t="str">
            <v>0302505002600</v>
          </cell>
          <cell r="B38" t="str">
            <v>TEUTOPOLIS C U SCHOOL DIST 50</v>
          </cell>
          <cell r="C38"/>
          <cell r="D38">
            <v>149423889</v>
          </cell>
          <cell r="E38">
            <v>0</v>
          </cell>
          <cell r="F38"/>
          <cell r="G38">
            <v>150173507</v>
          </cell>
          <cell r="H38">
            <v>156380587</v>
          </cell>
          <cell r="I38">
            <v>169934750</v>
          </cell>
          <cell r="J38"/>
          <cell r="K38">
            <v>158829615</v>
          </cell>
          <cell r="L38"/>
          <cell r="M38">
            <v>8.667420464408411E-2</v>
          </cell>
          <cell r="N38">
            <v>0</v>
          </cell>
          <cell r="O38">
            <v>158829615</v>
          </cell>
          <cell r="P38">
            <v>0</v>
          </cell>
          <cell r="Q38" t="str">
            <v/>
          </cell>
          <cell r="R38">
            <v>158829615</v>
          </cell>
          <cell r="S38" t="str">
            <v>Average</v>
          </cell>
        </row>
        <row r="39">
          <cell r="A39" t="str">
            <v>0302620102600</v>
          </cell>
          <cell r="B39" t="str">
            <v>BROWNSTOWN C U SCH DIST 201</v>
          </cell>
          <cell r="C39"/>
          <cell r="D39">
            <v>24622393</v>
          </cell>
          <cell r="E39">
            <v>0</v>
          </cell>
          <cell r="F39"/>
          <cell r="G39">
            <v>25067839</v>
          </cell>
          <cell r="H39">
            <v>26217815</v>
          </cell>
          <cell r="I39">
            <v>28071253</v>
          </cell>
          <cell r="J39"/>
          <cell r="K39">
            <v>26452302</v>
          </cell>
          <cell r="L39"/>
          <cell r="M39">
            <v>7.069383928447126E-2</v>
          </cell>
          <cell r="N39">
            <v>0</v>
          </cell>
          <cell r="O39">
            <v>26452302</v>
          </cell>
          <cell r="P39">
            <v>0</v>
          </cell>
          <cell r="Q39" t="str">
            <v/>
          </cell>
          <cell r="R39">
            <v>26452302</v>
          </cell>
          <cell r="S39" t="str">
            <v>Average</v>
          </cell>
        </row>
        <row r="40">
          <cell r="A40" t="str">
            <v>0302620202600</v>
          </cell>
          <cell r="B40" t="str">
            <v>ST ELMO C U SCHOOL DIST 202</v>
          </cell>
          <cell r="C40"/>
          <cell r="D40">
            <v>34750762</v>
          </cell>
          <cell r="E40">
            <v>0</v>
          </cell>
          <cell r="F40"/>
          <cell r="G40">
            <v>34676450</v>
          </cell>
          <cell r="H40">
            <v>36358782</v>
          </cell>
          <cell r="I40">
            <v>38007761</v>
          </cell>
          <cell r="J40"/>
          <cell r="K40">
            <v>36347664</v>
          </cell>
          <cell r="L40"/>
          <cell r="M40">
            <v>4.5352976895650682E-2</v>
          </cell>
          <cell r="N40">
            <v>0</v>
          </cell>
          <cell r="O40">
            <v>36347664</v>
          </cell>
          <cell r="P40">
            <v>0</v>
          </cell>
          <cell r="Q40" t="str">
            <v/>
          </cell>
          <cell r="R40">
            <v>36347664</v>
          </cell>
          <cell r="S40" t="str">
            <v>Average</v>
          </cell>
        </row>
        <row r="41">
          <cell r="A41" t="str">
            <v>0302620302600</v>
          </cell>
          <cell r="B41" t="str">
            <v>VANDALIA C U SCH DIST 203</v>
          </cell>
          <cell r="C41"/>
          <cell r="D41">
            <v>128115823</v>
          </cell>
          <cell r="E41">
            <v>0</v>
          </cell>
          <cell r="F41"/>
          <cell r="G41">
            <v>129610701</v>
          </cell>
          <cell r="H41">
            <v>133299847</v>
          </cell>
          <cell r="I41">
            <v>137963518</v>
          </cell>
          <cell r="J41"/>
          <cell r="K41">
            <v>133624689</v>
          </cell>
          <cell r="L41"/>
          <cell r="M41">
            <v>3.4986319226607963E-2</v>
          </cell>
          <cell r="N41">
            <v>0</v>
          </cell>
          <cell r="O41">
            <v>133624689</v>
          </cell>
          <cell r="P41">
            <v>0</v>
          </cell>
          <cell r="Q41" t="str">
            <v/>
          </cell>
          <cell r="R41">
            <v>133624689</v>
          </cell>
          <cell r="S41" t="str">
            <v>Average</v>
          </cell>
        </row>
        <row r="42">
          <cell r="A42" t="str">
            <v>0302620402600</v>
          </cell>
          <cell r="B42" t="str">
            <v>RAMSEY COMM UNIT SCH DIST 204</v>
          </cell>
          <cell r="C42"/>
          <cell r="D42">
            <v>31932749</v>
          </cell>
          <cell r="E42">
            <v>0</v>
          </cell>
          <cell r="F42"/>
          <cell r="G42">
            <v>32260417</v>
          </cell>
          <cell r="H42">
            <v>34215820</v>
          </cell>
          <cell r="I42">
            <v>36377243</v>
          </cell>
          <cell r="J42"/>
          <cell r="K42">
            <v>34284493</v>
          </cell>
          <cell r="L42"/>
          <cell r="M42">
            <v>6.3170282050817428E-2</v>
          </cell>
          <cell r="N42">
            <v>0</v>
          </cell>
          <cell r="O42">
            <v>34284493</v>
          </cell>
          <cell r="P42">
            <v>0</v>
          </cell>
          <cell r="Q42" t="str">
            <v/>
          </cell>
          <cell r="R42">
            <v>34284493</v>
          </cell>
          <cell r="S42" t="str">
            <v>Average</v>
          </cell>
        </row>
        <row r="43">
          <cell r="A43" t="str">
            <v>0306800202600</v>
          </cell>
          <cell r="B43" t="str">
            <v>PANHANDLE COMM UNIT SCH DIST 2</v>
          </cell>
          <cell r="C43"/>
          <cell r="D43">
            <v>79299230</v>
          </cell>
          <cell r="E43">
            <v>0</v>
          </cell>
          <cell r="F43"/>
          <cell r="G43">
            <v>79306065</v>
          </cell>
          <cell r="H43">
            <v>84486370</v>
          </cell>
          <cell r="I43">
            <v>91241455</v>
          </cell>
          <cell r="J43"/>
          <cell r="K43">
            <v>85011297</v>
          </cell>
          <cell r="L43"/>
          <cell r="M43">
            <v>7.9954731159594145E-2</v>
          </cell>
          <cell r="N43">
            <v>0</v>
          </cell>
          <cell r="O43">
            <v>85011297</v>
          </cell>
          <cell r="P43">
            <v>0</v>
          </cell>
          <cell r="Q43" t="str">
            <v/>
          </cell>
          <cell r="R43">
            <v>85011297</v>
          </cell>
          <cell r="S43" t="str">
            <v>Average</v>
          </cell>
        </row>
        <row r="44">
          <cell r="A44" t="str">
            <v>0306800302600</v>
          </cell>
          <cell r="B44" t="str">
            <v>HILLSBORO COMM UNIT SCH DIST 3</v>
          </cell>
          <cell r="C44"/>
          <cell r="D44">
            <v>168688117</v>
          </cell>
          <cell r="E44">
            <v>0</v>
          </cell>
          <cell r="F44"/>
          <cell r="G44">
            <v>172053208</v>
          </cell>
          <cell r="H44">
            <v>171976008</v>
          </cell>
          <cell r="I44">
            <v>174724458</v>
          </cell>
          <cell r="J44"/>
          <cell r="K44">
            <v>172917891</v>
          </cell>
          <cell r="L44"/>
          <cell r="M44">
            <v>1.5981589711048533E-2</v>
          </cell>
          <cell r="N44">
            <v>0</v>
          </cell>
          <cell r="O44">
            <v>172917891</v>
          </cell>
          <cell r="P44">
            <v>0</v>
          </cell>
          <cell r="Q44" t="str">
            <v/>
          </cell>
          <cell r="R44">
            <v>172917891</v>
          </cell>
          <cell r="S44" t="str">
            <v>Average</v>
          </cell>
        </row>
        <row r="45">
          <cell r="A45" t="str">
            <v>0306801202600</v>
          </cell>
          <cell r="B45" t="str">
            <v>LITCHFIELD C U SCHOOL DIST 12</v>
          </cell>
          <cell r="C45"/>
          <cell r="D45">
            <v>142097029</v>
          </cell>
          <cell r="E45">
            <v>0</v>
          </cell>
          <cell r="F45"/>
          <cell r="G45">
            <v>140714240</v>
          </cell>
          <cell r="H45">
            <v>147820445</v>
          </cell>
          <cell r="I45">
            <v>158795382</v>
          </cell>
          <cell r="J45"/>
          <cell r="K45">
            <v>149110022</v>
          </cell>
          <cell r="L45"/>
          <cell r="M45">
            <v>7.4245054532206284E-2</v>
          </cell>
          <cell r="N45">
            <v>0</v>
          </cell>
          <cell r="O45">
            <v>149110022</v>
          </cell>
          <cell r="P45">
            <v>0</v>
          </cell>
          <cell r="Q45" t="str">
            <v/>
          </cell>
          <cell r="R45">
            <v>149110022</v>
          </cell>
          <cell r="S45" t="str">
            <v>Average</v>
          </cell>
        </row>
        <row r="46">
          <cell r="A46" t="str">
            <v>0306802202600</v>
          </cell>
          <cell r="B46" t="str">
            <v>NOKOMIS COMM UNIT SCH DIST 22</v>
          </cell>
          <cell r="C46"/>
          <cell r="D46">
            <v>62703566</v>
          </cell>
          <cell r="E46">
            <v>0</v>
          </cell>
          <cell r="F46"/>
          <cell r="G46">
            <v>64064859</v>
          </cell>
          <cell r="H46">
            <v>65611639</v>
          </cell>
          <cell r="I46">
            <v>71156946</v>
          </cell>
          <cell r="J46"/>
          <cell r="K46">
            <v>66944481</v>
          </cell>
          <cell r="L46"/>
          <cell r="M46">
            <v>8.4517123554861961E-2</v>
          </cell>
          <cell r="N46">
            <v>0</v>
          </cell>
          <cell r="O46">
            <v>66944481</v>
          </cell>
          <cell r="P46">
            <v>0</v>
          </cell>
          <cell r="Q46" t="str">
            <v/>
          </cell>
          <cell r="R46">
            <v>66944481</v>
          </cell>
          <cell r="S46" t="str">
            <v>Average</v>
          </cell>
        </row>
        <row r="47">
          <cell r="A47" t="str">
            <v>0400410002600</v>
          </cell>
          <cell r="B47" t="str">
            <v>BELVIDERE C U SCH DIST 100</v>
          </cell>
          <cell r="C47"/>
          <cell r="D47">
            <v>838001388</v>
          </cell>
          <cell r="E47">
            <v>0</v>
          </cell>
          <cell r="F47"/>
          <cell r="G47">
            <v>885063105</v>
          </cell>
          <cell r="H47">
            <v>933114596</v>
          </cell>
          <cell r="I47">
            <v>995415690</v>
          </cell>
          <cell r="J47"/>
          <cell r="K47">
            <v>937864464</v>
          </cell>
          <cell r="L47"/>
          <cell r="M47">
            <v>6.6766819710105577E-2</v>
          </cell>
          <cell r="N47">
            <v>0</v>
          </cell>
          <cell r="O47">
            <v>937864464</v>
          </cell>
          <cell r="P47">
            <v>855264216</v>
          </cell>
          <cell r="Q47" t="str">
            <v>PTELL</v>
          </cell>
          <cell r="R47">
            <v>855264216</v>
          </cell>
          <cell r="S47" t="str">
            <v>PTELL</v>
          </cell>
        </row>
        <row r="48">
          <cell r="A48" t="str">
            <v>0400420002600</v>
          </cell>
          <cell r="B48" t="str">
            <v>NORTH BOONE C U SCH DIST 200</v>
          </cell>
          <cell r="C48"/>
          <cell r="D48">
            <v>146913641</v>
          </cell>
          <cell r="E48">
            <v>0</v>
          </cell>
          <cell r="F48"/>
          <cell r="G48">
            <v>164866796</v>
          </cell>
          <cell r="H48">
            <v>175072319</v>
          </cell>
          <cell r="I48">
            <v>183297469</v>
          </cell>
          <cell r="J48"/>
          <cell r="K48">
            <v>174412195</v>
          </cell>
          <cell r="L48"/>
          <cell r="M48">
            <v>4.6981441994836434E-2</v>
          </cell>
          <cell r="N48">
            <v>0</v>
          </cell>
          <cell r="O48">
            <v>174412195</v>
          </cell>
          <cell r="P48">
            <v>150762778</v>
          </cell>
          <cell r="Q48" t="str">
            <v>PTELL</v>
          </cell>
          <cell r="R48">
            <v>150762778</v>
          </cell>
          <cell r="S48" t="str">
            <v>PTELL</v>
          </cell>
        </row>
        <row r="49">
          <cell r="A49" t="str">
            <v>0410112202200</v>
          </cell>
          <cell r="B49" t="str">
            <v>HARLEM UNIT DIST 122</v>
          </cell>
          <cell r="C49"/>
          <cell r="D49">
            <v>643547011</v>
          </cell>
          <cell r="E49">
            <v>0</v>
          </cell>
          <cell r="F49"/>
          <cell r="G49">
            <v>641937990</v>
          </cell>
          <cell r="H49">
            <v>677010174</v>
          </cell>
          <cell r="I49">
            <v>712349829</v>
          </cell>
          <cell r="J49"/>
          <cell r="K49">
            <v>677099331</v>
          </cell>
          <cell r="L49"/>
          <cell r="M49">
            <v>5.2199592202878772E-2</v>
          </cell>
          <cell r="N49">
            <v>0</v>
          </cell>
          <cell r="O49">
            <v>677099331</v>
          </cell>
          <cell r="P49">
            <v>712349829</v>
          </cell>
          <cell r="Q49" t="str">
            <v>REAL</v>
          </cell>
          <cell r="R49">
            <v>677099331</v>
          </cell>
          <cell r="S49" t="str">
            <v>Average</v>
          </cell>
        </row>
        <row r="50">
          <cell r="A50" t="str">
            <v>0410113100400</v>
          </cell>
          <cell r="B50" t="str">
            <v>KINNIKINNICK C C SCH DIST 131</v>
          </cell>
          <cell r="C50"/>
          <cell r="D50">
            <v>322121965</v>
          </cell>
          <cell r="E50">
            <v>0</v>
          </cell>
          <cell r="F50"/>
          <cell r="G50">
            <v>328219782</v>
          </cell>
          <cell r="H50">
            <v>342990609</v>
          </cell>
          <cell r="I50">
            <v>357548606</v>
          </cell>
          <cell r="J50"/>
          <cell r="K50">
            <v>342919666</v>
          </cell>
          <cell r="L50"/>
          <cell r="M50">
            <v>4.2444302024607326E-2</v>
          </cell>
          <cell r="N50">
            <v>0</v>
          </cell>
          <cell r="O50">
            <v>342919666</v>
          </cell>
          <cell r="P50">
            <v>328854314</v>
          </cell>
          <cell r="Q50" t="str">
            <v>PTELL</v>
          </cell>
          <cell r="R50">
            <v>328854314</v>
          </cell>
          <cell r="S50" t="str">
            <v>PTELL</v>
          </cell>
        </row>
        <row r="51">
          <cell r="A51" t="str">
            <v>0410113300400</v>
          </cell>
          <cell r="B51" t="str">
            <v>PRAIRIE HILL C C SCH DIST 133</v>
          </cell>
          <cell r="C51"/>
          <cell r="D51">
            <v>123503030</v>
          </cell>
          <cell r="E51">
            <v>0</v>
          </cell>
          <cell r="F51"/>
          <cell r="G51">
            <v>134383988</v>
          </cell>
          <cell r="H51">
            <v>141318716</v>
          </cell>
          <cell r="I51">
            <v>147259682</v>
          </cell>
          <cell r="J51"/>
          <cell r="K51">
            <v>140987462</v>
          </cell>
          <cell r="L51"/>
          <cell r="M51">
            <v>4.2039484706328636E-2</v>
          </cell>
          <cell r="N51">
            <v>0</v>
          </cell>
          <cell r="O51">
            <v>140987462</v>
          </cell>
          <cell r="P51">
            <v>126170695</v>
          </cell>
          <cell r="Q51" t="str">
            <v>PTELL</v>
          </cell>
          <cell r="R51">
            <v>126170695</v>
          </cell>
          <cell r="S51" t="str">
            <v>PTELL</v>
          </cell>
        </row>
        <row r="52">
          <cell r="A52" t="str">
            <v>0410113400400</v>
          </cell>
          <cell r="B52" t="str">
            <v>SHIRLAND C C SCHOOL DIST 134</v>
          </cell>
          <cell r="C52"/>
          <cell r="D52">
            <v>31363832</v>
          </cell>
          <cell r="E52">
            <v>0</v>
          </cell>
          <cell r="F52"/>
          <cell r="G52">
            <v>32687205</v>
          </cell>
          <cell r="H52">
            <v>33956414</v>
          </cell>
          <cell r="I52">
            <v>36036613</v>
          </cell>
          <cell r="J52"/>
          <cell r="K52">
            <v>34226744</v>
          </cell>
          <cell r="L52"/>
          <cell r="M52">
            <v>6.1260856343664558E-2</v>
          </cell>
          <cell r="N52">
            <v>0</v>
          </cell>
          <cell r="O52">
            <v>34226744</v>
          </cell>
          <cell r="P52">
            <v>31912699</v>
          </cell>
          <cell r="Q52" t="str">
            <v>PTELL</v>
          </cell>
          <cell r="R52">
            <v>31912699</v>
          </cell>
          <cell r="S52" t="str">
            <v>PTELL</v>
          </cell>
        </row>
        <row r="53">
          <cell r="A53" t="str">
            <v>0410114000400</v>
          </cell>
          <cell r="B53" t="str">
            <v>ROCKTON SCH DIST 140</v>
          </cell>
          <cell r="C53"/>
          <cell r="D53">
            <v>235556031</v>
          </cell>
          <cell r="E53">
            <v>0</v>
          </cell>
          <cell r="F53"/>
          <cell r="G53">
            <v>246977142</v>
          </cell>
          <cell r="H53">
            <v>258759749</v>
          </cell>
          <cell r="I53">
            <v>268271312</v>
          </cell>
          <cell r="J53"/>
          <cell r="K53">
            <v>258002734</v>
          </cell>
          <cell r="L53"/>
          <cell r="M53">
            <v>3.6758278815612853E-2</v>
          </cell>
          <cell r="N53">
            <v>0</v>
          </cell>
          <cell r="O53">
            <v>258002734</v>
          </cell>
          <cell r="P53">
            <v>239277816</v>
          </cell>
          <cell r="Q53" t="str">
            <v>PTELL</v>
          </cell>
          <cell r="R53">
            <v>239277816</v>
          </cell>
          <cell r="S53" t="str">
            <v>PTELL</v>
          </cell>
        </row>
        <row r="54">
          <cell r="A54" t="str">
            <v>0410120502500</v>
          </cell>
          <cell r="B54" t="str">
            <v>ROCKFORD SCHOOL DIST 205</v>
          </cell>
          <cell r="C54"/>
          <cell r="D54">
            <v>2142879798</v>
          </cell>
          <cell r="E54">
            <v>0</v>
          </cell>
          <cell r="F54"/>
          <cell r="G54">
            <v>2246383389</v>
          </cell>
          <cell r="H54">
            <v>2366366907</v>
          </cell>
          <cell r="I54">
            <v>2504887140</v>
          </cell>
          <cell r="J54"/>
          <cell r="K54">
            <v>2372545812</v>
          </cell>
          <cell r="L54"/>
          <cell r="M54">
            <v>5.8537090165620712E-2</v>
          </cell>
          <cell r="N54">
            <v>0</v>
          </cell>
          <cell r="O54">
            <v>2372545812</v>
          </cell>
          <cell r="P54">
            <v>2179094466</v>
          </cell>
          <cell r="Q54" t="str">
            <v>PTELL</v>
          </cell>
          <cell r="R54">
            <v>2179094466</v>
          </cell>
          <cell r="S54" t="str">
            <v>PTELL</v>
          </cell>
        </row>
        <row r="55">
          <cell r="A55" t="str">
            <v>0410120701600</v>
          </cell>
          <cell r="B55" t="str">
            <v>HONONEGAH COMM H S DIST 207</v>
          </cell>
          <cell r="C55"/>
          <cell r="D55">
            <v>714829816</v>
          </cell>
          <cell r="E55">
            <v>0</v>
          </cell>
          <cell r="F55"/>
          <cell r="G55">
            <v>741842544</v>
          </cell>
          <cell r="H55">
            <v>776596328</v>
          </cell>
          <cell r="I55">
            <v>808682838</v>
          </cell>
          <cell r="J55"/>
          <cell r="K55">
            <v>775707237</v>
          </cell>
          <cell r="L55"/>
          <cell r="M55">
            <v>4.1316844856366615E-2</v>
          </cell>
          <cell r="N55">
            <v>0</v>
          </cell>
          <cell r="O55">
            <v>775707237</v>
          </cell>
          <cell r="P55">
            <v>728554548</v>
          </cell>
          <cell r="Q55" t="str">
            <v>PTELL</v>
          </cell>
          <cell r="R55">
            <v>728554548</v>
          </cell>
          <cell r="S55" t="str">
            <v>PTELL</v>
          </cell>
        </row>
        <row r="56">
          <cell r="A56" t="str">
            <v>0410132002600</v>
          </cell>
          <cell r="B56" t="str">
            <v>SOUTH BELOIT C U SCH DIST 320</v>
          </cell>
          <cell r="C56"/>
          <cell r="D56">
            <v>71317315</v>
          </cell>
          <cell r="E56">
            <v>0</v>
          </cell>
          <cell r="F56"/>
          <cell r="G56">
            <v>80179033</v>
          </cell>
          <cell r="H56">
            <v>83805061</v>
          </cell>
          <cell r="I56">
            <v>85594753</v>
          </cell>
          <cell r="J56"/>
          <cell r="K56">
            <v>83192949</v>
          </cell>
          <cell r="L56"/>
          <cell r="M56">
            <v>2.1355416709260555E-2</v>
          </cell>
          <cell r="N56">
            <v>0</v>
          </cell>
          <cell r="O56">
            <v>83192949</v>
          </cell>
          <cell r="P56">
            <v>72422733</v>
          </cell>
          <cell r="Q56" t="str">
            <v>PTELL</v>
          </cell>
          <cell r="R56">
            <v>72422733</v>
          </cell>
          <cell r="S56" t="str">
            <v>PTELL</v>
          </cell>
        </row>
        <row r="57">
          <cell r="A57" t="str">
            <v>0410132102600</v>
          </cell>
          <cell r="B57" t="str">
            <v>PECATONICA C U SCH DIST 321</v>
          </cell>
          <cell r="C57"/>
          <cell r="D57">
            <v>97147432</v>
          </cell>
          <cell r="E57">
            <v>0</v>
          </cell>
          <cell r="F57"/>
          <cell r="G57">
            <v>98897190</v>
          </cell>
          <cell r="H57">
            <v>105003969</v>
          </cell>
          <cell r="I57">
            <v>109520013</v>
          </cell>
          <cell r="J57"/>
          <cell r="K57">
            <v>104473724</v>
          </cell>
          <cell r="L57"/>
          <cell r="M57">
            <v>4.3008317142754861E-2</v>
          </cell>
          <cell r="N57">
            <v>0</v>
          </cell>
          <cell r="O57">
            <v>104473724</v>
          </cell>
          <cell r="P57">
            <v>99080665</v>
          </cell>
          <cell r="Q57" t="str">
            <v>PTELL</v>
          </cell>
          <cell r="R57">
            <v>99080665</v>
          </cell>
          <cell r="S57" t="str">
            <v>PTELL</v>
          </cell>
        </row>
        <row r="58">
          <cell r="A58" t="str">
            <v>0410132202600</v>
          </cell>
          <cell r="B58" t="str">
            <v>DURAND C U SCH DIST 322</v>
          </cell>
          <cell r="C58"/>
          <cell r="D58">
            <v>84212777</v>
          </cell>
          <cell r="E58">
            <v>0</v>
          </cell>
          <cell r="F58"/>
          <cell r="G58">
            <v>84503061</v>
          </cell>
          <cell r="H58">
            <v>87582608</v>
          </cell>
          <cell r="I58">
            <v>92137497</v>
          </cell>
          <cell r="J58"/>
          <cell r="K58">
            <v>88074389</v>
          </cell>
          <cell r="L58"/>
          <cell r="M58">
            <v>5.2006775135081611E-2</v>
          </cell>
          <cell r="N58">
            <v>0</v>
          </cell>
          <cell r="O58">
            <v>88074389</v>
          </cell>
          <cell r="P58">
            <v>90806637</v>
          </cell>
          <cell r="Q58" t="str">
            <v>PTELL</v>
          </cell>
          <cell r="R58">
            <v>88074389</v>
          </cell>
          <cell r="S58" t="str">
            <v>Average</v>
          </cell>
        </row>
        <row r="59">
          <cell r="A59" t="str">
            <v>0410132302600</v>
          </cell>
          <cell r="B59" t="str">
            <v>WINNEBAGO C U SCH DIST 323</v>
          </cell>
          <cell r="C59"/>
          <cell r="D59">
            <v>161595054</v>
          </cell>
          <cell r="E59">
            <v>0</v>
          </cell>
          <cell r="F59"/>
          <cell r="G59">
            <v>168338715</v>
          </cell>
          <cell r="H59">
            <v>177938753</v>
          </cell>
          <cell r="I59">
            <v>188147666</v>
          </cell>
          <cell r="J59"/>
          <cell r="K59">
            <v>178141711</v>
          </cell>
          <cell r="L59"/>
          <cell r="M59">
            <v>5.7373185030694239E-2</v>
          </cell>
          <cell r="N59">
            <v>0</v>
          </cell>
          <cell r="O59">
            <v>178141711</v>
          </cell>
          <cell r="P59">
            <v>164277531</v>
          </cell>
          <cell r="Q59" t="str">
            <v>PTELL</v>
          </cell>
          <cell r="R59">
            <v>164277531</v>
          </cell>
          <cell r="S59" t="str">
            <v>PTELL</v>
          </cell>
        </row>
        <row r="60">
          <cell r="A60" t="str">
            <v>0501601500400</v>
          </cell>
          <cell r="B60" t="str">
            <v>PALATINE C C SCHOOL DIST 15</v>
          </cell>
          <cell r="C60"/>
          <cell r="D60">
            <v>3500162548</v>
          </cell>
          <cell r="E60">
            <v>0</v>
          </cell>
          <cell r="F60"/>
          <cell r="G60">
            <v>3896110817</v>
          </cell>
          <cell r="H60">
            <v>3914562045</v>
          </cell>
          <cell r="I60">
            <v>3619746577</v>
          </cell>
          <cell r="J60"/>
          <cell r="K60">
            <v>3810139813</v>
          </cell>
          <cell r="L60"/>
          <cell r="M60">
            <v>-7.5312503572797507E-2</v>
          </cell>
          <cell r="N60">
            <v>0</v>
          </cell>
          <cell r="O60">
            <v>3810139813</v>
          </cell>
          <cell r="P60">
            <v>3559665311</v>
          </cell>
          <cell r="Q60" t="str">
            <v>PTELL</v>
          </cell>
          <cell r="R60">
            <v>3559665311</v>
          </cell>
          <cell r="S60" t="str">
            <v>PTELL</v>
          </cell>
        </row>
        <row r="61">
          <cell r="A61" t="str">
            <v>0501602100400</v>
          </cell>
          <cell r="B61" t="str">
            <v>WHEELING C C SCHOOL DIST 21</v>
          </cell>
          <cell r="C61"/>
          <cell r="D61">
            <v>1803783872</v>
          </cell>
          <cell r="E61">
            <v>0</v>
          </cell>
          <cell r="F61"/>
          <cell r="G61">
            <v>2091228478</v>
          </cell>
          <cell r="H61">
            <v>2170674440</v>
          </cell>
          <cell r="I61">
            <v>2011037544</v>
          </cell>
          <cell r="J61"/>
          <cell r="K61">
            <v>2090980154</v>
          </cell>
          <cell r="L61"/>
          <cell r="M61">
            <v>-7.3542532707023531E-2</v>
          </cell>
          <cell r="N61">
            <v>0</v>
          </cell>
          <cell r="O61">
            <v>2090980154</v>
          </cell>
          <cell r="P61">
            <v>1831922900</v>
          </cell>
          <cell r="Q61" t="str">
            <v>PTELL</v>
          </cell>
          <cell r="R61">
            <v>1831922900</v>
          </cell>
          <cell r="S61" t="str">
            <v>PTELL</v>
          </cell>
        </row>
        <row r="62">
          <cell r="A62" t="str">
            <v>0501602300200</v>
          </cell>
          <cell r="B62" t="str">
            <v>PROSPECT HEIGHTS SCHOOL DIST 23</v>
          </cell>
          <cell r="C62"/>
          <cell r="D62">
            <v>516041759</v>
          </cell>
          <cell r="E62">
            <v>0</v>
          </cell>
          <cell r="F62"/>
          <cell r="G62">
            <v>607532209</v>
          </cell>
          <cell r="H62">
            <v>606125712</v>
          </cell>
          <cell r="I62">
            <v>554709239</v>
          </cell>
          <cell r="J62"/>
          <cell r="K62">
            <v>589455720</v>
          </cell>
          <cell r="L62"/>
          <cell r="M62">
            <v>-8.4828067811780927E-2</v>
          </cell>
          <cell r="N62">
            <v>0</v>
          </cell>
          <cell r="O62">
            <v>589455720</v>
          </cell>
          <cell r="P62">
            <v>524608052</v>
          </cell>
          <cell r="Q62" t="str">
            <v>PTELL</v>
          </cell>
          <cell r="R62">
            <v>524608052</v>
          </cell>
          <cell r="S62" t="str">
            <v>PTELL</v>
          </cell>
        </row>
        <row r="63">
          <cell r="A63" t="str">
            <v>0501602500200</v>
          </cell>
          <cell r="B63" t="str">
            <v>ARLINGTON HEIGHTS SCH DIST 25</v>
          </cell>
          <cell r="C63"/>
          <cell r="D63">
            <v>1582991179</v>
          </cell>
          <cell r="E63">
            <v>0</v>
          </cell>
          <cell r="F63"/>
          <cell r="G63">
            <v>2114101774</v>
          </cell>
          <cell r="H63">
            <v>2115432636</v>
          </cell>
          <cell r="I63">
            <v>1947586766</v>
          </cell>
          <cell r="J63"/>
          <cell r="K63">
            <v>2059040392</v>
          </cell>
          <cell r="L63"/>
          <cell r="M63">
            <v>-7.9343519213816271E-2</v>
          </cell>
          <cell r="N63">
            <v>0</v>
          </cell>
          <cell r="O63">
            <v>2059040392</v>
          </cell>
          <cell r="P63">
            <v>1610376926</v>
          </cell>
          <cell r="Q63" t="str">
            <v>PTELL</v>
          </cell>
          <cell r="R63">
            <v>1610376926</v>
          </cell>
          <cell r="S63" t="str">
            <v>PTELL</v>
          </cell>
        </row>
        <row r="64">
          <cell r="A64" t="str">
            <v>0501602600200</v>
          </cell>
          <cell r="B64" t="str">
            <v>RIVER TRAILS SCHOOL DIST 26</v>
          </cell>
          <cell r="C64"/>
          <cell r="D64">
            <v>521314162</v>
          </cell>
          <cell r="E64">
            <v>0</v>
          </cell>
          <cell r="F64"/>
          <cell r="G64">
            <v>610320457</v>
          </cell>
          <cell r="H64">
            <v>613203438</v>
          </cell>
          <cell r="I64">
            <v>566995717</v>
          </cell>
          <cell r="J64"/>
          <cell r="K64">
            <v>596839871</v>
          </cell>
          <cell r="L64"/>
          <cell r="M64">
            <v>-7.5354634590290737E-2</v>
          </cell>
          <cell r="N64">
            <v>0</v>
          </cell>
          <cell r="O64">
            <v>596839871</v>
          </cell>
          <cell r="P64">
            <v>529655188</v>
          </cell>
          <cell r="Q64" t="str">
            <v>PTELL</v>
          </cell>
          <cell r="R64">
            <v>529655188</v>
          </cell>
          <cell r="S64" t="str">
            <v>PTELL</v>
          </cell>
        </row>
        <row r="65">
          <cell r="A65" t="str">
            <v>0501602700200</v>
          </cell>
          <cell r="B65" t="str">
            <v>NORTHBROOK ELEM SCHOOL DIST 27</v>
          </cell>
          <cell r="C65"/>
          <cell r="D65">
            <v>817117555</v>
          </cell>
          <cell r="E65">
            <v>0</v>
          </cell>
          <cell r="F65"/>
          <cell r="G65">
            <v>974611953</v>
          </cell>
          <cell r="H65">
            <v>976106658</v>
          </cell>
          <cell r="I65">
            <v>910939681</v>
          </cell>
          <cell r="J65"/>
          <cell r="K65">
            <v>953886097</v>
          </cell>
          <cell r="L65"/>
          <cell r="M65">
            <v>-6.6762147830775276E-2</v>
          </cell>
          <cell r="N65">
            <v>0</v>
          </cell>
          <cell r="O65">
            <v>953886097</v>
          </cell>
          <cell r="P65">
            <v>831743959</v>
          </cell>
          <cell r="Q65" t="str">
            <v>PTELL</v>
          </cell>
          <cell r="R65">
            <v>831743959</v>
          </cell>
          <cell r="S65" t="str">
            <v>PTELL</v>
          </cell>
        </row>
        <row r="66">
          <cell r="A66" t="str">
            <v>0501602800200</v>
          </cell>
          <cell r="B66" t="str">
            <v>NORTHBROOK SCHOOL DIST 28</v>
          </cell>
          <cell r="C66"/>
          <cell r="D66">
            <v>1112085752</v>
          </cell>
          <cell r="E66">
            <v>0</v>
          </cell>
          <cell r="F66"/>
          <cell r="G66">
            <v>1387997668</v>
          </cell>
          <cell r="H66">
            <v>1365433460</v>
          </cell>
          <cell r="I66">
            <v>1272363168</v>
          </cell>
          <cell r="J66"/>
          <cell r="K66">
            <v>1341931432</v>
          </cell>
          <cell r="L66"/>
          <cell r="M66">
            <v>-6.8161719136427198E-2</v>
          </cell>
          <cell r="N66">
            <v>0</v>
          </cell>
          <cell r="O66">
            <v>1341931432</v>
          </cell>
          <cell r="P66">
            <v>1136218012</v>
          </cell>
          <cell r="Q66" t="str">
            <v>PTELL</v>
          </cell>
          <cell r="R66">
            <v>1136218012</v>
          </cell>
          <cell r="S66" t="str">
            <v>PTELL</v>
          </cell>
        </row>
        <row r="67">
          <cell r="A67" t="str">
            <v>0501602900200</v>
          </cell>
          <cell r="B67" t="str">
            <v>SUNSET RIDGE SCHOOL DIST 29</v>
          </cell>
          <cell r="C67"/>
          <cell r="D67">
            <v>456590063</v>
          </cell>
          <cell r="E67">
            <v>0</v>
          </cell>
          <cell r="F67"/>
          <cell r="G67">
            <v>515234662</v>
          </cell>
          <cell r="H67">
            <v>524693940</v>
          </cell>
          <cell r="I67">
            <v>487002321</v>
          </cell>
          <cell r="J67"/>
          <cell r="K67">
            <v>508976974</v>
          </cell>
          <cell r="L67"/>
          <cell r="M67">
            <v>-7.1835438007917529E-2</v>
          </cell>
          <cell r="N67">
            <v>0</v>
          </cell>
          <cell r="O67">
            <v>508976974</v>
          </cell>
          <cell r="P67">
            <v>464580389</v>
          </cell>
          <cell r="Q67" t="str">
            <v>PTELL</v>
          </cell>
          <cell r="R67">
            <v>464580389</v>
          </cell>
          <cell r="S67" t="str">
            <v>PTELL</v>
          </cell>
        </row>
        <row r="68">
          <cell r="A68" t="str">
            <v>0501603000200</v>
          </cell>
          <cell r="B68" t="str">
            <v>NORTHBROOK/GLENVIEW SCH DIST 30</v>
          </cell>
          <cell r="C68"/>
          <cell r="D68">
            <v>714420980</v>
          </cell>
          <cell r="E68">
            <v>0</v>
          </cell>
          <cell r="F68"/>
          <cell r="G68">
            <v>871297408</v>
          </cell>
          <cell r="H68">
            <v>867218320</v>
          </cell>
          <cell r="I68">
            <v>899515705</v>
          </cell>
          <cell r="J68"/>
          <cell r="K68">
            <v>879343811</v>
          </cell>
          <cell r="L68"/>
          <cell r="M68">
            <v>3.7242507745915698E-2</v>
          </cell>
          <cell r="N68">
            <v>0</v>
          </cell>
          <cell r="O68">
            <v>879343811</v>
          </cell>
          <cell r="P68">
            <v>805581097</v>
          </cell>
          <cell r="Q68" t="str">
            <v>PTELL</v>
          </cell>
          <cell r="R68">
            <v>805581097</v>
          </cell>
          <cell r="S68" t="str">
            <v>PTELL</v>
          </cell>
        </row>
        <row r="69">
          <cell r="A69" t="str">
            <v>0501603100200</v>
          </cell>
          <cell r="B69" t="str">
            <v>WEST NORTHFIELD SCHOOL DIST 31</v>
          </cell>
          <cell r="C69"/>
          <cell r="D69">
            <v>574939278</v>
          </cell>
          <cell r="E69">
            <v>0</v>
          </cell>
          <cell r="F69"/>
          <cell r="G69">
            <v>675663444</v>
          </cell>
          <cell r="H69">
            <v>669257911</v>
          </cell>
          <cell r="I69">
            <v>622047682</v>
          </cell>
          <cell r="J69"/>
          <cell r="K69">
            <v>655656346</v>
          </cell>
          <cell r="L69"/>
          <cell r="M69">
            <v>-7.0541159430538278E-2</v>
          </cell>
          <cell r="N69">
            <v>0</v>
          </cell>
          <cell r="O69">
            <v>655656346</v>
          </cell>
          <cell r="P69">
            <v>584713245</v>
          </cell>
          <cell r="Q69" t="str">
            <v>PTELL</v>
          </cell>
          <cell r="R69">
            <v>584713245</v>
          </cell>
          <cell r="S69" t="str">
            <v>PTELL</v>
          </cell>
        </row>
        <row r="70">
          <cell r="A70" t="str">
            <v>0501603400400</v>
          </cell>
          <cell r="B70" t="str">
            <v>GLENVIEW C C SCHOOL DIST 34</v>
          </cell>
          <cell r="C70"/>
          <cell r="D70">
            <v>1810260767</v>
          </cell>
          <cell r="E70">
            <v>0</v>
          </cell>
          <cell r="F70"/>
          <cell r="G70">
            <v>2196000476</v>
          </cell>
          <cell r="H70">
            <v>2174081758</v>
          </cell>
          <cell r="I70">
            <v>2408359819</v>
          </cell>
          <cell r="J70"/>
          <cell r="K70">
            <v>2259480684</v>
          </cell>
          <cell r="L70"/>
          <cell r="M70">
            <v>0.1077595449839564</v>
          </cell>
          <cell r="N70">
            <v>0</v>
          </cell>
          <cell r="O70">
            <v>2259480684</v>
          </cell>
          <cell r="P70">
            <v>2211776605</v>
          </cell>
          <cell r="Q70" t="str">
            <v>PTELL</v>
          </cell>
          <cell r="R70">
            <v>2211776605</v>
          </cell>
          <cell r="S70" t="str">
            <v>PTELL</v>
          </cell>
        </row>
        <row r="71">
          <cell r="A71" t="str">
            <v>0501603500200</v>
          </cell>
          <cell r="B71" t="str">
            <v>GLENCOE SCHOOL DIST 35</v>
          </cell>
          <cell r="C71"/>
          <cell r="D71">
            <v>859800815</v>
          </cell>
          <cell r="E71">
            <v>0</v>
          </cell>
          <cell r="F71"/>
          <cell r="G71">
            <v>933614521</v>
          </cell>
          <cell r="H71">
            <v>938995659</v>
          </cell>
          <cell r="I71">
            <v>868633793</v>
          </cell>
          <cell r="J71"/>
          <cell r="K71">
            <v>913747991</v>
          </cell>
          <cell r="L71"/>
          <cell r="M71">
            <v>-7.493311105924931E-2</v>
          </cell>
          <cell r="N71">
            <v>0</v>
          </cell>
          <cell r="O71">
            <v>913747991</v>
          </cell>
          <cell r="P71">
            <v>868633793</v>
          </cell>
          <cell r="Q71" t="str">
            <v>REAL</v>
          </cell>
          <cell r="R71">
            <v>913747991</v>
          </cell>
          <cell r="S71" t="str">
            <v>Average</v>
          </cell>
        </row>
        <row r="72">
          <cell r="A72" t="str">
            <v>0501603600200</v>
          </cell>
          <cell r="B72" t="str">
            <v>WINNETKA SCHOOL DIST 36</v>
          </cell>
          <cell r="C72"/>
          <cell r="D72">
            <v>1357559153</v>
          </cell>
          <cell r="E72">
            <v>0</v>
          </cell>
          <cell r="F72"/>
          <cell r="G72">
            <v>1453811685</v>
          </cell>
          <cell r="H72">
            <v>1440199752</v>
          </cell>
          <cell r="I72">
            <v>1327154565</v>
          </cell>
          <cell r="J72"/>
          <cell r="K72">
            <v>1407055334</v>
          </cell>
          <cell r="L72"/>
          <cell r="M72">
            <v>-7.8492713835712422E-2</v>
          </cell>
          <cell r="N72">
            <v>0</v>
          </cell>
          <cell r="O72">
            <v>1407055334</v>
          </cell>
          <cell r="P72">
            <v>1327154565</v>
          </cell>
          <cell r="Q72" t="str">
            <v>REAL</v>
          </cell>
          <cell r="R72">
            <v>1407055334</v>
          </cell>
          <cell r="S72" t="str">
            <v>Average</v>
          </cell>
        </row>
        <row r="73">
          <cell r="A73" t="str">
            <v>0501603700200</v>
          </cell>
          <cell r="B73" t="str">
            <v>AVOCA SCHOOL DIST 37</v>
          </cell>
          <cell r="C73"/>
          <cell r="D73">
            <v>488745244</v>
          </cell>
          <cell r="E73">
            <v>0</v>
          </cell>
          <cell r="F73"/>
          <cell r="G73">
            <v>544184150</v>
          </cell>
          <cell r="H73">
            <v>544656019</v>
          </cell>
          <cell r="I73">
            <v>500581249</v>
          </cell>
          <cell r="J73"/>
          <cell r="K73">
            <v>529807139</v>
          </cell>
          <cell r="L73"/>
          <cell r="M73">
            <v>-8.0922212300016824E-2</v>
          </cell>
          <cell r="N73">
            <v>0</v>
          </cell>
          <cell r="O73">
            <v>529807139</v>
          </cell>
          <cell r="P73">
            <v>496369669</v>
          </cell>
          <cell r="Q73" t="str">
            <v>PTELL</v>
          </cell>
          <cell r="R73">
            <v>496369669</v>
          </cell>
          <cell r="S73" t="str">
            <v>PTELL</v>
          </cell>
        </row>
        <row r="74">
          <cell r="A74" t="str">
            <v>0501603800200</v>
          </cell>
          <cell r="B74" t="str">
            <v>KENILWORTH SCHOOL DIST 38</v>
          </cell>
          <cell r="C74"/>
          <cell r="D74">
            <v>339482867</v>
          </cell>
          <cell r="E74">
            <v>0</v>
          </cell>
          <cell r="F74"/>
          <cell r="G74">
            <v>367618465</v>
          </cell>
          <cell r="H74">
            <v>362818609</v>
          </cell>
          <cell r="I74">
            <v>336324920</v>
          </cell>
          <cell r="J74"/>
          <cell r="K74">
            <v>355587331</v>
          </cell>
          <cell r="L74"/>
          <cell r="M74">
            <v>-7.302185814840606E-2</v>
          </cell>
          <cell r="N74">
            <v>0</v>
          </cell>
          <cell r="O74">
            <v>355587331</v>
          </cell>
          <cell r="P74">
            <v>336324920</v>
          </cell>
          <cell r="Q74" t="str">
            <v>REAL</v>
          </cell>
          <cell r="R74">
            <v>355587331</v>
          </cell>
          <cell r="S74" t="str">
            <v>Average</v>
          </cell>
        </row>
        <row r="75">
          <cell r="A75" t="str">
            <v>0501603900200</v>
          </cell>
          <cell r="B75" t="str">
            <v>WILMETTE SCHOOL DIST 39</v>
          </cell>
          <cell r="C75"/>
          <cell r="D75">
            <v>1550665542</v>
          </cell>
          <cell r="E75">
            <v>0</v>
          </cell>
          <cell r="F75"/>
          <cell r="G75">
            <v>1933044201</v>
          </cell>
          <cell r="H75">
            <v>1934402611</v>
          </cell>
          <cell r="I75">
            <v>1791125341</v>
          </cell>
          <cell r="J75"/>
          <cell r="K75">
            <v>1886190718</v>
          </cell>
          <cell r="L75"/>
          <cell r="M75">
            <v>-7.4067967642957241E-2</v>
          </cell>
          <cell r="N75">
            <v>0</v>
          </cell>
          <cell r="O75">
            <v>1886190718</v>
          </cell>
          <cell r="P75">
            <v>1581058586</v>
          </cell>
          <cell r="Q75" t="str">
            <v>PTELL</v>
          </cell>
          <cell r="R75">
            <v>1581058586</v>
          </cell>
          <cell r="S75" t="str">
            <v>PTELL</v>
          </cell>
        </row>
        <row r="76">
          <cell r="A76" t="str">
            <v>0501605400400</v>
          </cell>
          <cell r="B76" t="str">
            <v>SCHAUMBURG C C SCHOOL DIST 54</v>
          </cell>
          <cell r="C76"/>
          <cell r="D76">
            <v>4435770670</v>
          </cell>
          <cell r="E76">
            <v>0</v>
          </cell>
          <cell r="F76"/>
          <cell r="G76">
            <v>5217531312</v>
          </cell>
          <cell r="H76">
            <v>5302848033</v>
          </cell>
          <cell r="I76">
            <v>4914053642</v>
          </cell>
          <cell r="J76"/>
          <cell r="K76">
            <v>5144810996</v>
          </cell>
          <cell r="L76"/>
          <cell r="M76">
            <v>-7.3318033739700791E-2</v>
          </cell>
          <cell r="N76">
            <v>0</v>
          </cell>
          <cell r="O76">
            <v>5144810996</v>
          </cell>
          <cell r="P76">
            <v>4508073731</v>
          </cell>
          <cell r="Q76" t="str">
            <v>PTELL</v>
          </cell>
          <cell r="R76">
            <v>4508073731</v>
          </cell>
          <cell r="S76" t="str">
            <v>PTELL</v>
          </cell>
        </row>
        <row r="77">
          <cell r="A77" t="str">
            <v>0501605700200</v>
          </cell>
          <cell r="B77" t="str">
            <v>MOUNT PROSPECT SCHOOL DIST 57</v>
          </cell>
          <cell r="C77"/>
          <cell r="D77">
            <v>646100546</v>
          </cell>
          <cell r="E77">
            <v>0</v>
          </cell>
          <cell r="F77"/>
          <cell r="G77">
            <v>755924552</v>
          </cell>
          <cell r="H77">
            <v>758656942</v>
          </cell>
          <cell r="I77">
            <v>704064937</v>
          </cell>
          <cell r="J77"/>
          <cell r="K77">
            <v>739548810</v>
          </cell>
          <cell r="L77"/>
          <cell r="M77">
            <v>-7.1958749703235431E-2</v>
          </cell>
          <cell r="N77">
            <v>0</v>
          </cell>
          <cell r="O77">
            <v>739548810</v>
          </cell>
          <cell r="P77">
            <v>656502764</v>
          </cell>
          <cell r="Q77" t="str">
            <v>PTELL</v>
          </cell>
          <cell r="R77">
            <v>656502764</v>
          </cell>
          <cell r="S77" t="str">
            <v>PTELL</v>
          </cell>
        </row>
        <row r="78">
          <cell r="A78" t="str">
            <v>0501605900400</v>
          </cell>
          <cell r="B78" t="str">
            <v>COMM CONS SCH DIST 59</v>
          </cell>
          <cell r="C78"/>
          <cell r="D78">
            <v>2845894972</v>
          </cell>
          <cell r="E78">
            <v>0</v>
          </cell>
          <cell r="F78"/>
          <cell r="G78">
            <v>3320050315</v>
          </cell>
          <cell r="H78">
            <v>3430237545</v>
          </cell>
          <cell r="I78">
            <v>3195562953</v>
          </cell>
          <cell r="J78"/>
          <cell r="K78">
            <v>3315283604</v>
          </cell>
          <cell r="L78"/>
          <cell r="M78">
            <v>-6.841351041185692E-2</v>
          </cell>
          <cell r="N78">
            <v>0</v>
          </cell>
          <cell r="O78">
            <v>3315283604</v>
          </cell>
          <cell r="P78">
            <v>2921880367</v>
          </cell>
          <cell r="Q78" t="str">
            <v>PTELL</v>
          </cell>
          <cell r="R78">
            <v>2921880367</v>
          </cell>
          <cell r="S78" t="str">
            <v>PTELL</v>
          </cell>
        </row>
        <row r="79">
          <cell r="A79" t="str">
            <v>0501606200400</v>
          </cell>
          <cell r="B79" t="str">
            <v>DES PLAINES C C SCH DIST 62</v>
          </cell>
          <cell r="C79"/>
          <cell r="D79">
            <v>1726500232</v>
          </cell>
          <cell r="E79">
            <v>0</v>
          </cell>
          <cell r="F79"/>
          <cell r="G79">
            <v>2051891280</v>
          </cell>
          <cell r="H79">
            <v>2059241616</v>
          </cell>
          <cell r="I79">
            <v>1981861390</v>
          </cell>
          <cell r="J79"/>
          <cell r="K79">
            <v>2030998095</v>
          </cell>
          <cell r="L79"/>
          <cell r="M79">
            <v>-3.7577050404754446E-2</v>
          </cell>
          <cell r="N79">
            <v>0</v>
          </cell>
          <cell r="O79">
            <v>2030998095</v>
          </cell>
          <cell r="P79">
            <v>1826637245</v>
          </cell>
          <cell r="Q79" t="str">
            <v>PTELL</v>
          </cell>
          <cell r="R79">
            <v>1826637245</v>
          </cell>
          <cell r="S79" t="str">
            <v>PTELL</v>
          </cell>
        </row>
        <row r="80">
          <cell r="A80" t="str">
            <v>0501606300200</v>
          </cell>
          <cell r="B80" t="str">
            <v>EAST MAINE SCHOOL DIST 63</v>
          </cell>
          <cell r="C80"/>
          <cell r="D80">
            <v>1046630449</v>
          </cell>
          <cell r="E80">
            <v>0</v>
          </cell>
          <cell r="F80"/>
          <cell r="G80">
            <v>1255870345</v>
          </cell>
          <cell r="H80">
            <v>1231838319</v>
          </cell>
          <cell r="I80">
            <v>1145498556</v>
          </cell>
          <cell r="J80"/>
          <cell r="K80">
            <v>1211069073</v>
          </cell>
          <cell r="L80"/>
          <cell r="M80">
            <v>-7.0090174715534234E-2</v>
          </cell>
          <cell r="N80">
            <v>0</v>
          </cell>
          <cell r="O80">
            <v>1211069073</v>
          </cell>
          <cell r="P80">
            <v>1062748557</v>
          </cell>
          <cell r="Q80" t="str">
            <v>PTELL</v>
          </cell>
          <cell r="R80">
            <v>1062748557</v>
          </cell>
          <cell r="S80" t="str">
            <v>PTELL</v>
          </cell>
        </row>
        <row r="81">
          <cell r="A81" t="str">
            <v>0501606400400</v>
          </cell>
          <cell r="B81" t="str">
            <v>PARK RIDGE C C SCHOOL DIST 64</v>
          </cell>
          <cell r="C81"/>
          <cell r="D81">
            <v>1583161017</v>
          </cell>
          <cell r="E81">
            <v>0</v>
          </cell>
          <cell r="F81"/>
          <cell r="G81">
            <v>1904428930</v>
          </cell>
          <cell r="H81">
            <v>1891411025</v>
          </cell>
          <cell r="I81">
            <v>1745572043</v>
          </cell>
          <cell r="J81"/>
          <cell r="K81">
            <v>1847137333</v>
          </cell>
          <cell r="L81"/>
          <cell r="M81">
            <v>-7.7105917260897855E-2</v>
          </cell>
          <cell r="N81">
            <v>0</v>
          </cell>
          <cell r="O81">
            <v>1847137333</v>
          </cell>
          <cell r="P81">
            <v>1613082760</v>
          </cell>
          <cell r="Q81" t="str">
            <v>PTELL</v>
          </cell>
          <cell r="R81">
            <v>1613082760</v>
          </cell>
          <cell r="S81" t="str">
            <v>PTELL</v>
          </cell>
        </row>
        <row r="82">
          <cell r="A82" t="str">
            <v>0501606500400</v>
          </cell>
          <cell r="B82" t="str">
            <v>EVANSTON C C SCHOOL DIST 65</v>
          </cell>
          <cell r="C82"/>
          <cell r="D82">
            <v>2580170664</v>
          </cell>
          <cell r="E82">
            <v>0</v>
          </cell>
          <cell r="F82"/>
          <cell r="G82">
            <v>3746975853</v>
          </cell>
          <cell r="H82">
            <v>3777859861</v>
          </cell>
          <cell r="I82">
            <v>3512163606</v>
          </cell>
          <cell r="J82"/>
          <cell r="K82">
            <v>3678999773</v>
          </cell>
          <cell r="L82"/>
          <cell r="M82">
            <v>-7.0329833497230404E-2</v>
          </cell>
          <cell r="N82">
            <v>0</v>
          </cell>
          <cell r="O82">
            <v>3678999773</v>
          </cell>
          <cell r="P82">
            <v>2624291582</v>
          </cell>
          <cell r="Q82" t="str">
            <v>PTELL</v>
          </cell>
          <cell r="R82">
            <v>2624291582</v>
          </cell>
          <cell r="S82" t="str">
            <v>PTELL</v>
          </cell>
        </row>
        <row r="83">
          <cell r="A83" t="str">
            <v>0501606700200</v>
          </cell>
          <cell r="B83" t="str">
            <v>GOLF ELEM SCHOOL DIST 67</v>
          </cell>
          <cell r="C83"/>
          <cell r="D83">
            <v>292351197</v>
          </cell>
          <cell r="E83">
            <v>0</v>
          </cell>
          <cell r="F83"/>
          <cell r="G83">
            <v>366511545</v>
          </cell>
          <cell r="H83">
            <v>379980048</v>
          </cell>
          <cell r="I83">
            <v>354102144</v>
          </cell>
          <cell r="J83"/>
          <cell r="K83">
            <v>366864579</v>
          </cell>
          <cell r="L83"/>
          <cell r="M83">
            <v>-6.8103323151325043E-2</v>
          </cell>
          <cell r="N83">
            <v>0</v>
          </cell>
          <cell r="O83">
            <v>366864579</v>
          </cell>
          <cell r="P83">
            <v>296502583</v>
          </cell>
          <cell r="Q83" t="str">
            <v>PTELL</v>
          </cell>
          <cell r="R83">
            <v>296502583</v>
          </cell>
          <cell r="S83" t="str">
            <v>PTELL</v>
          </cell>
        </row>
        <row r="84">
          <cell r="A84" t="str">
            <v>0501606800200</v>
          </cell>
          <cell r="B84" t="str">
            <v>SKOKIE SCHOOL DIST 68</v>
          </cell>
          <cell r="C84"/>
          <cell r="D84">
            <v>937299474</v>
          </cell>
          <cell r="E84">
            <v>0</v>
          </cell>
          <cell r="F84"/>
          <cell r="G84">
            <v>1066946601</v>
          </cell>
          <cell r="H84">
            <v>1087282749</v>
          </cell>
          <cell r="I84">
            <v>1034400231</v>
          </cell>
          <cell r="J84"/>
          <cell r="K84">
            <v>1062876527</v>
          </cell>
          <cell r="L84"/>
          <cell r="M84">
            <v>-4.8637319086169001E-2</v>
          </cell>
          <cell r="N84">
            <v>0</v>
          </cell>
          <cell r="O84">
            <v>1062876527</v>
          </cell>
          <cell r="P84">
            <v>950702856</v>
          </cell>
          <cell r="Q84" t="str">
            <v>PTELL</v>
          </cell>
          <cell r="R84">
            <v>950702856</v>
          </cell>
          <cell r="S84" t="str">
            <v>PTELL</v>
          </cell>
        </row>
        <row r="85">
          <cell r="A85" t="str">
            <v>0501606900200</v>
          </cell>
          <cell r="B85" t="str">
            <v>SKOKIE SCHOOL DIST 69</v>
          </cell>
          <cell r="C85"/>
          <cell r="D85">
            <v>407127484</v>
          </cell>
          <cell r="E85">
            <v>0</v>
          </cell>
          <cell r="F85"/>
          <cell r="G85">
            <v>495592522</v>
          </cell>
          <cell r="H85">
            <v>489958874</v>
          </cell>
          <cell r="I85">
            <v>454709261</v>
          </cell>
          <cell r="J85"/>
          <cell r="K85">
            <v>480086886</v>
          </cell>
          <cell r="L85"/>
          <cell r="M85">
            <v>-7.1944024020269101E-2</v>
          </cell>
          <cell r="N85">
            <v>0</v>
          </cell>
          <cell r="O85">
            <v>480086886</v>
          </cell>
          <cell r="P85">
            <v>412908694</v>
          </cell>
          <cell r="Q85" t="str">
            <v>PTELL</v>
          </cell>
          <cell r="R85">
            <v>412908694</v>
          </cell>
          <cell r="S85" t="str">
            <v>PTELL</v>
          </cell>
        </row>
        <row r="86">
          <cell r="A86" t="str">
            <v>0501607000200</v>
          </cell>
          <cell r="B86" t="str">
            <v>MORTON GROVE SCHOOL DIST 70</v>
          </cell>
          <cell r="C86"/>
          <cell r="D86">
            <v>293683684</v>
          </cell>
          <cell r="E86">
            <v>0</v>
          </cell>
          <cell r="F86"/>
          <cell r="G86">
            <v>368541700</v>
          </cell>
          <cell r="H86">
            <v>377939705</v>
          </cell>
          <cell r="I86">
            <v>344240208</v>
          </cell>
          <cell r="J86"/>
          <cell r="K86">
            <v>363573871</v>
          </cell>
          <cell r="L86"/>
          <cell r="M86">
            <v>-8.9166331439032048E-2</v>
          </cell>
          <cell r="N86">
            <v>0</v>
          </cell>
          <cell r="O86">
            <v>363573871</v>
          </cell>
          <cell r="P86">
            <v>298646938</v>
          </cell>
          <cell r="Q86" t="str">
            <v>PTELL</v>
          </cell>
          <cell r="R86">
            <v>298646938</v>
          </cell>
          <cell r="S86" t="str">
            <v>PTELL</v>
          </cell>
        </row>
        <row r="87">
          <cell r="A87" t="str">
            <v>0501607100200</v>
          </cell>
          <cell r="B87" t="str">
            <v>NILES ELEM SCHOOL DIST 71</v>
          </cell>
          <cell r="C87"/>
          <cell r="D87">
            <v>471014200</v>
          </cell>
          <cell r="E87">
            <v>0</v>
          </cell>
          <cell r="F87"/>
          <cell r="G87">
            <v>494021080</v>
          </cell>
          <cell r="H87">
            <v>554794598</v>
          </cell>
          <cell r="I87">
            <v>516552957</v>
          </cell>
          <cell r="J87"/>
          <cell r="K87">
            <v>521789545</v>
          </cell>
          <cell r="L87"/>
          <cell r="M87">
            <v>-6.8929367982058107E-2</v>
          </cell>
          <cell r="N87">
            <v>0</v>
          </cell>
          <cell r="O87">
            <v>521789545</v>
          </cell>
          <cell r="P87">
            <v>478833035</v>
          </cell>
          <cell r="Q87" t="str">
            <v>PTELL</v>
          </cell>
          <cell r="R87">
            <v>478833035</v>
          </cell>
          <cell r="S87" t="str">
            <v>PTELL</v>
          </cell>
        </row>
        <row r="88">
          <cell r="A88" t="str">
            <v>0501607200200</v>
          </cell>
          <cell r="B88" t="str">
            <v>SKOKIE FAIRVIEW SCHOOL DIST 72</v>
          </cell>
          <cell r="C88"/>
          <cell r="D88">
            <v>453225664</v>
          </cell>
          <cell r="E88">
            <v>0</v>
          </cell>
          <cell r="F88"/>
          <cell r="G88">
            <v>517275817</v>
          </cell>
          <cell r="H88">
            <v>555039463</v>
          </cell>
          <cell r="I88">
            <v>501588159</v>
          </cell>
          <cell r="J88"/>
          <cell r="K88">
            <v>524634480</v>
          </cell>
          <cell r="L88"/>
          <cell r="M88">
            <v>-9.6301808363489283E-2</v>
          </cell>
          <cell r="N88">
            <v>0</v>
          </cell>
          <cell r="O88">
            <v>524634480</v>
          </cell>
          <cell r="P88">
            <v>459570823</v>
          </cell>
          <cell r="Q88" t="str">
            <v>PTELL</v>
          </cell>
          <cell r="R88">
            <v>459570823</v>
          </cell>
          <cell r="S88" t="str">
            <v>PTELL</v>
          </cell>
        </row>
        <row r="89">
          <cell r="A89" t="str">
            <v>0501607300200</v>
          </cell>
          <cell r="B89" t="str">
            <v>EAST PRAIRIE SCHOOL DIST 73</v>
          </cell>
          <cell r="C89"/>
          <cell r="D89">
            <v>180952533</v>
          </cell>
          <cell r="E89">
            <v>0</v>
          </cell>
          <cell r="F89"/>
          <cell r="G89">
            <v>237823531</v>
          </cell>
          <cell r="H89">
            <v>251799449</v>
          </cell>
          <cell r="I89">
            <v>233751358</v>
          </cell>
          <cell r="J89"/>
          <cell r="K89">
            <v>241124779</v>
          </cell>
          <cell r="L89"/>
          <cell r="M89">
            <v>-7.167645152392689E-2</v>
          </cell>
          <cell r="N89">
            <v>0</v>
          </cell>
          <cell r="O89">
            <v>241124779</v>
          </cell>
          <cell r="P89">
            <v>183829678</v>
          </cell>
          <cell r="Q89" t="str">
            <v>PTELL</v>
          </cell>
          <cell r="R89">
            <v>183829678</v>
          </cell>
          <cell r="S89" t="str">
            <v>PTELL</v>
          </cell>
        </row>
        <row r="90">
          <cell r="A90" t="str">
            <v>0501607350200</v>
          </cell>
          <cell r="B90" t="str">
            <v>SKOKIE SCHOOL DIST 73-5</v>
          </cell>
          <cell r="C90"/>
          <cell r="D90">
            <v>283864518</v>
          </cell>
          <cell r="E90">
            <v>0</v>
          </cell>
          <cell r="F90"/>
          <cell r="G90">
            <v>355243531</v>
          </cell>
          <cell r="H90">
            <v>355074395</v>
          </cell>
          <cell r="I90">
            <v>326740714</v>
          </cell>
          <cell r="J90"/>
          <cell r="K90">
            <v>345686213</v>
          </cell>
          <cell r="L90"/>
          <cell r="M90">
            <v>-7.9796463498867612E-2</v>
          </cell>
          <cell r="N90">
            <v>0</v>
          </cell>
          <cell r="O90">
            <v>345686213</v>
          </cell>
          <cell r="P90">
            <v>288150872</v>
          </cell>
          <cell r="Q90" t="str">
            <v>PTELL</v>
          </cell>
          <cell r="R90">
            <v>288150872</v>
          </cell>
          <cell r="S90" t="str">
            <v>PTELL</v>
          </cell>
        </row>
        <row r="91">
          <cell r="A91" t="str">
            <v>0501607400200</v>
          </cell>
          <cell r="B91" t="str">
            <v>LINCOLNWOOD SCHOOL DIST 74</v>
          </cell>
          <cell r="C91"/>
          <cell r="D91">
            <v>670985853</v>
          </cell>
          <cell r="E91">
            <v>0</v>
          </cell>
          <cell r="F91"/>
          <cell r="G91">
            <v>690242851</v>
          </cell>
          <cell r="H91">
            <v>737935823</v>
          </cell>
          <cell r="I91">
            <v>689622446</v>
          </cell>
          <cell r="J91"/>
          <cell r="K91">
            <v>705933707</v>
          </cell>
          <cell r="L91"/>
          <cell r="M91">
            <v>-6.5470973889825645E-2</v>
          </cell>
          <cell r="N91">
            <v>0</v>
          </cell>
          <cell r="O91">
            <v>705933707</v>
          </cell>
          <cell r="P91">
            <v>681453232</v>
          </cell>
          <cell r="Q91" t="str">
            <v>PTELL</v>
          </cell>
          <cell r="R91">
            <v>681453232</v>
          </cell>
          <cell r="S91" t="str">
            <v>PTELL</v>
          </cell>
        </row>
        <row r="92">
          <cell r="A92" t="str">
            <v>0501620201700</v>
          </cell>
          <cell r="B92" t="str">
            <v>EVANSTON TWP H S DIST 202</v>
          </cell>
          <cell r="C92"/>
          <cell r="D92">
            <v>2526846193</v>
          </cell>
          <cell r="E92">
            <v>0</v>
          </cell>
          <cell r="F92"/>
          <cell r="G92">
            <v>3746975853</v>
          </cell>
          <cell r="H92">
            <v>3777859861</v>
          </cell>
          <cell r="I92">
            <v>3512163606</v>
          </cell>
          <cell r="J92"/>
          <cell r="K92">
            <v>3678999773</v>
          </cell>
          <cell r="L92"/>
          <cell r="M92">
            <v>-7.0329833497230404E-2</v>
          </cell>
          <cell r="N92">
            <v>0</v>
          </cell>
          <cell r="O92">
            <v>3678999773</v>
          </cell>
          <cell r="P92">
            <v>2571571370</v>
          </cell>
          <cell r="Q92" t="str">
            <v>PTELL</v>
          </cell>
          <cell r="R92">
            <v>2571571370</v>
          </cell>
          <cell r="S92" t="str">
            <v>PTELL</v>
          </cell>
        </row>
        <row r="93">
          <cell r="A93" t="str">
            <v>0501620301700</v>
          </cell>
          <cell r="B93" t="str">
            <v>NEW TRIER TWP H S DIST 203</v>
          </cell>
          <cell r="C93"/>
          <cell r="D93">
            <v>5192588941</v>
          </cell>
          <cell r="E93">
            <v>0</v>
          </cell>
          <cell r="F93"/>
          <cell r="G93">
            <v>5747562919</v>
          </cell>
          <cell r="H93">
            <v>5745824178</v>
          </cell>
          <cell r="I93">
            <v>5310879777</v>
          </cell>
          <cell r="J93"/>
          <cell r="K93">
            <v>5601422291</v>
          </cell>
          <cell r="L93"/>
          <cell r="M93">
            <v>-7.5697478294818793E-2</v>
          </cell>
          <cell r="N93">
            <v>0</v>
          </cell>
          <cell r="O93">
            <v>5601422291</v>
          </cell>
          <cell r="P93">
            <v>5290209613</v>
          </cell>
          <cell r="Q93" t="str">
            <v>PTELL</v>
          </cell>
          <cell r="R93">
            <v>5290209613</v>
          </cell>
          <cell r="S93" t="str">
            <v>PTELL</v>
          </cell>
        </row>
        <row r="94">
          <cell r="A94" t="str">
            <v>0501620701700</v>
          </cell>
          <cell r="B94" t="str">
            <v>MAINE TOWNSHIP H S DIST 207</v>
          </cell>
          <cell r="C94"/>
          <cell r="D94">
            <v>4544063751</v>
          </cell>
          <cell r="E94">
            <v>0</v>
          </cell>
          <cell r="F94"/>
          <cell r="G94">
            <v>5436307551</v>
          </cell>
          <cell r="H94">
            <v>5403042182</v>
          </cell>
          <cell r="I94">
            <v>5072371351</v>
          </cell>
          <cell r="J94"/>
          <cell r="K94">
            <v>5303907028</v>
          </cell>
          <cell r="L94"/>
          <cell r="M94">
            <v>-6.1200860526615081E-2</v>
          </cell>
          <cell r="N94">
            <v>0</v>
          </cell>
          <cell r="O94">
            <v>5303907028</v>
          </cell>
          <cell r="P94">
            <v>4693109042</v>
          </cell>
          <cell r="Q94" t="str">
            <v>PTELL</v>
          </cell>
          <cell r="R94">
            <v>4693109042</v>
          </cell>
          <cell r="S94" t="str">
            <v>PTELL</v>
          </cell>
        </row>
        <row r="95">
          <cell r="A95" t="str">
            <v>0501621101700</v>
          </cell>
          <cell r="B95" t="str">
            <v>TOWNSHIP H S DIST 211</v>
          </cell>
          <cell r="C95"/>
          <cell r="D95">
            <v>7442165193</v>
          </cell>
          <cell r="E95">
            <v>0</v>
          </cell>
          <cell r="F95"/>
          <cell r="G95">
            <v>8558336025</v>
          </cell>
          <cell r="H95">
            <v>8658214741</v>
          </cell>
          <cell r="I95">
            <v>8015236835</v>
          </cell>
          <cell r="J95"/>
          <cell r="K95">
            <v>8410595867</v>
          </cell>
          <cell r="L95"/>
          <cell r="M95">
            <v>-7.4262180511098966E-2</v>
          </cell>
          <cell r="N95">
            <v>0</v>
          </cell>
          <cell r="O95">
            <v>8410595867</v>
          </cell>
          <cell r="P95">
            <v>7561239836</v>
          </cell>
          <cell r="Q95" t="str">
            <v>PTELL</v>
          </cell>
          <cell r="R95">
            <v>7561239836</v>
          </cell>
          <cell r="S95" t="str">
            <v>PTELL</v>
          </cell>
        </row>
        <row r="96">
          <cell r="A96" t="str">
            <v>0501621401700</v>
          </cell>
          <cell r="B96" t="str">
            <v>TOWNSHIP HIGH SCHOOL DIST 214</v>
          </cell>
          <cell r="C96"/>
          <cell r="D96">
            <v>8539628015</v>
          </cell>
          <cell r="E96">
            <v>0</v>
          </cell>
          <cell r="F96"/>
          <cell r="G96">
            <v>10010527923</v>
          </cell>
          <cell r="H96">
            <v>10209815304</v>
          </cell>
          <cell r="I96">
            <v>9458250705</v>
          </cell>
          <cell r="J96"/>
          <cell r="K96">
            <v>9892864644</v>
          </cell>
          <cell r="L96"/>
          <cell r="M96">
            <v>-7.3611968152406448E-2</v>
          </cell>
          <cell r="N96">
            <v>0</v>
          </cell>
          <cell r="O96">
            <v>9892864644</v>
          </cell>
          <cell r="P96">
            <v>8714690389</v>
          </cell>
          <cell r="Q96" t="str">
            <v>PTELL</v>
          </cell>
          <cell r="R96">
            <v>8714690389</v>
          </cell>
          <cell r="S96" t="str">
            <v>PTELL</v>
          </cell>
        </row>
        <row r="97">
          <cell r="A97" t="str">
            <v>0501621901700</v>
          </cell>
          <cell r="B97" t="str">
            <v>NILES TWP COMM HIGH SCH DIST 219</v>
          </cell>
          <cell r="C97"/>
          <cell r="D97">
            <v>3984344893</v>
          </cell>
          <cell r="E97">
            <v>0</v>
          </cell>
          <cell r="F97"/>
          <cell r="G97">
            <v>4597166232</v>
          </cell>
          <cell r="H97">
            <v>4794772158</v>
          </cell>
          <cell r="I97">
            <v>4460674532</v>
          </cell>
          <cell r="J97"/>
          <cell r="K97">
            <v>4617537641</v>
          </cell>
          <cell r="L97"/>
          <cell r="M97">
            <v>-6.9679562446479021E-2</v>
          </cell>
          <cell r="N97">
            <v>0</v>
          </cell>
          <cell r="O97">
            <v>4617537641</v>
          </cell>
          <cell r="P97">
            <v>4044906935</v>
          </cell>
          <cell r="Q97" t="str">
            <v>PTELL</v>
          </cell>
          <cell r="R97">
            <v>4044906935</v>
          </cell>
          <cell r="S97" t="str">
            <v>PTELL</v>
          </cell>
        </row>
        <row r="98">
          <cell r="A98" t="str">
            <v>0501622501700</v>
          </cell>
          <cell r="B98" t="str">
            <v>NORTHFIELD TWP HIGH SCH DIST 225</v>
          </cell>
          <cell r="C98"/>
          <cell r="D98">
            <v>5140153200</v>
          </cell>
          <cell r="E98">
            <v>0</v>
          </cell>
          <cell r="F98"/>
          <cell r="G98">
            <v>6100548661</v>
          </cell>
          <cell r="H98">
            <v>6047073464</v>
          </cell>
          <cell r="I98">
            <v>6108201412</v>
          </cell>
          <cell r="J98"/>
          <cell r="K98">
            <v>6085274512</v>
          </cell>
          <cell r="L98"/>
          <cell r="M98">
            <v>1.0108682880059682E-2</v>
          </cell>
          <cell r="N98">
            <v>0</v>
          </cell>
          <cell r="O98">
            <v>6085274512</v>
          </cell>
          <cell r="P98">
            <v>5695289745</v>
          </cell>
          <cell r="Q98" t="str">
            <v>PTELL</v>
          </cell>
          <cell r="R98">
            <v>5695289745</v>
          </cell>
          <cell r="S98" t="str">
            <v>PTELL</v>
          </cell>
        </row>
        <row r="99">
          <cell r="A99" t="str">
            <v>0601607800200</v>
          </cell>
          <cell r="B99" t="str">
            <v>ROSEMONT ELEM SCHOOL DIST 78</v>
          </cell>
          <cell r="C99"/>
          <cell r="D99">
            <v>351168196</v>
          </cell>
          <cell r="E99">
            <v>0</v>
          </cell>
          <cell r="F99"/>
          <cell r="G99">
            <v>404752740</v>
          </cell>
          <cell r="H99">
            <v>557150703</v>
          </cell>
          <cell r="I99">
            <v>510665437</v>
          </cell>
          <cell r="J99"/>
          <cell r="K99">
            <v>490856293</v>
          </cell>
          <cell r="L99"/>
          <cell r="M99">
            <v>-8.3433917878409286E-2</v>
          </cell>
          <cell r="N99">
            <v>0</v>
          </cell>
          <cell r="O99">
            <v>490856293</v>
          </cell>
          <cell r="P99">
            <v>356365485</v>
          </cell>
          <cell r="Q99" t="str">
            <v>PTELL</v>
          </cell>
          <cell r="R99">
            <v>356365485</v>
          </cell>
          <cell r="S99" t="str">
            <v>PTELL</v>
          </cell>
        </row>
        <row r="100">
          <cell r="A100" t="str">
            <v>0601607900200</v>
          </cell>
          <cell r="B100" t="str">
            <v>PENNOYER SCHOOL DIST 79</v>
          </cell>
          <cell r="C100"/>
          <cell r="D100">
            <v>156085574</v>
          </cell>
          <cell r="E100">
            <v>0</v>
          </cell>
          <cell r="F100"/>
          <cell r="G100">
            <v>195400473</v>
          </cell>
          <cell r="H100">
            <v>192268536</v>
          </cell>
          <cell r="I100">
            <v>173183680</v>
          </cell>
          <cell r="J100"/>
          <cell r="K100">
            <v>186950896</v>
          </cell>
          <cell r="L100"/>
          <cell r="M100">
            <v>-9.9261462104231132E-2</v>
          </cell>
          <cell r="N100">
            <v>0</v>
          </cell>
          <cell r="O100">
            <v>186950896</v>
          </cell>
          <cell r="P100">
            <v>158489291</v>
          </cell>
          <cell r="Q100" t="str">
            <v>PTELL</v>
          </cell>
          <cell r="R100">
            <v>158489291</v>
          </cell>
          <cell r="S100" t="str">
            <v>PTELL</v>
          </cell>
        </row>
        <row r="101">
          <cell r="A101" t="str">
            <v>0601608000200</v>
          </cell>
          <cell r="B101" t="str">
            <v>NORRIDGE SCHOOL DIST 80</v>
          </cell>
          <cell r="C101"/>
          <cell r="D101">
            <v>384955408</v>
          </cell>
          <cell r="E101">
            <v>0</v>
          </cell>
          <cell r="F101"/>
          <cell r="G101">
            <v>476394351</v>
          </cell>
          <cell r="H101">
            <v>467507661</v>
          </cell>
          <cell r="I101">
            <v>434451575</v>
          </cell>
          <cell r="J101"/>
          <cell r="K101">
            <v>459451196</v>
          </cell>
          <cell r="L101"/>
          <cell r="M101">
            <v>-7.0707046659498479E-2</v>
          </cell>
          <cell r="N101">
            <v>0</v>
          </cell>
          <cell r="O101">
            <v>459451196</v>
          </cell>
          <cell r="P101">
            <v>391923100</v>
          </cell>
          <cell r="Q101" t="str">
            <v>PTELL</v>
          </cell>
          <cell r="R101">
            <v>391923100</v>
          </cell>
          <cell r="S101" t="str">
            <v>PTELL</v>
          </cell>
        </row>
        <row r="102">
          <cell r="A102" t="str">
            <v>0601608100200</v>
          </cell>
          <cell r="B102" t="str">
            <v>SCHILLER PARK SCHOOL DIST 81</v>
          </cell>
          <cell r="C102"/>
          <cell r="D102">
            <v>346644741</v>
          </cell>
          <cell r="E102">
            <v>0</v>
          </cell>
          <cell r="F102"/>
          <cell r="G102">
            <v>410912113</v>
          </cell>
          <cell r="H102">
            <v>407362411</v>
          </cell>
          <cell r="I102">
            <v>373916905</v>
          </cell>
          <cell r="J102"/>
          <cell r="K102">
            <v>397397143</v>
          </cell>
          <cell r="L102"/>
          <cell r="M102">
            <v>-8.2102582606719696E-2</v>
          </cell>
          <cell r="N102">
            <v>0</v>
          </cell>
          <cell r="O102">
            <v>397397143</v>
          </cell>
          <cell r="P102">
            <v>352121727</v>
          </cell>
          <cell r="Q102" t="str">
            <v>PTELL</v>
          </cell>
          <cell r="R102">
            <v>352121727</v>
          </cell>
          <cell r="S102" t="str">
            <v>PTELL</v>
          </cell>
        </row>
        <row r="103">
          <cell r="A103" t="str">
            <v>0601608300200</v>
          </cell>
          <cell r="B103" t="str">
            <v>MANNHEIM SCHOOL DIST 83</v>
          </cell>
          <cell r="C103"/>
          <cell r="D103">
            <v>787943025</v>
          </cell>
          <cell r="E103">
            <v>0</v>
          </cell>
          <cell r="F103"/>
          <cell r="G103">
            <v>889133008</v>
          </cell>
          <cell r="H103">
            <v>956186553</v>
          </cell>
          <cell r="I103">
            <v>886709442</v>
          </cell>
          <cell r="J103"/>
          <cell r="K103">
            <v>910676334</v>
          </cell>
          <cell r="L103"/>
          <cell r="M103">
            <v>-7.2660623371054667E-2</v>
          </cell>
          <cell r="N103">
            <v>0</v>
          </cell>
          <cell r="O103">
            <v>910676334</v>
          </cell>
          <cell r="P103">
            <v>804332239</v>
          </cell>
          <cell r="Q103" t="str">
            <v>PTELL</v>
          </cell>
          <cell r="R103">
            <v>804332239</v>
          </cell>
          <cell r="S103" t="str">
            <v>PTELL</v>
          </cell>
        </row>
        <row r="104">
          <cell r="A104" t="str">
            <v>0601608400200</v>
          </cell>
          <cell r="B104" t="str">
            <v>FRANKLIN PARK SCHOOL DIST 84</v>
          </cell>
          <cell r="C104"/>
          <cell r="D104">
            <v>322852830</v>
          </cell>
          <cell r="E104">
            <v>0</v>
          </cell>
          <cell r="F104"/>
          <cell r="G104">
            <v>379876374</v>
          </cell>
          <cell r="H104">
            <v>402219660</v>
          </cell>
          <cell r="I104">
            <v>368156546</v>
          </cell>
          <cell r="J104"/>
          <cell r="K104">
            <v>383417527</v>
          </cell>
          <cell r="L104"/>
          <cell r="M104">
            <v>-8.4687839475574123E-2</v>
          </cell>
          <cell r="N104">
            <v>0</v>
          </cell>
          <cell r="O104">
            <v>383417527</v>
          </cell>
          <cell r="P104">
            <v>351845014</v>
          </cell>
          <cell r="Q104" t="str">
            <v>PTELL</v>
          </cell>
          <cell r="R104">
            <v>351845014</v>
          </cell>
          <cell r="S104" t="str">
            <v>PTELL</v>
          </cell>
        </row>
        <row r="105">
          <cell r="A105" t="str">
            <v>0601608450200</v>
          </cell>
          <cell r="B105" t="str">
            <v>RHODES SCHOOL DIST 84-5</v>
          </cell>
          <cell r="C105"/>
          <cell r="D105">
            <v>217313878</v>
          </cell>
          <cell r="E105">
            <v>0</v>
          </cell>
          <cell r="F105"/>
          <cell r="G105">
            <v>242935663</v>
          </cell>
          <cell r="H105">
            <v>253206811</v>
          </cell>
          <cell r="I105">
            <v>229739320</v>
          </cell>
          <cell r="J105"/>
          <cell r="K105">
            <v>241960598</v>
          </cell>
          <cell r="L105"/>
          <cell r="M105">
            <v>-9.268112065121345E-2</v>
          </cell>
          <cell r="N105">
            <v>0</v>
          </cell>
          <cell r="O105">
            <v>241960598</v>
          </cell>
          <cell r="P105">
            <v>220421466</v>
          </cell>
          <cell r="Q105" t="str">
            <v>PTELL</v>
          </cell>
          <cell r="R105">
            <v>220421466</v>
          </cell>
          <cell r="S105" t="str">
            <v>PTELL</v>
          </cell>
        </row>
        <row r="106">
          <cell r="A106" t="str">
            <v>0601608550200</v>
          </cell>
          <cell r="B106" t="str">
            <v>RIVER GROVE SCHOOL DIST 85-5</v>
          </cell>
          <cell r="C106"/>
          <cell r="D106">
            <v>135678164</v>
          </cell>
          <cell r="E106">
            <v>0</v>
          </cell>
          <cell r="F106"/>
          <cell r="G106">
            <v>151667308</v>
          </cell>
          <cell r="H106">
            <v>148083740</v>
          </cell>
          <cell r="I106">
            <v>136969537</v>
          </cell>
          <cell r="J106"/>
          <cell r="K106">
            <v>145573528</v>
          </cell>
          <cell r="L106"/>
          <cell r="M106">
            <v>-7.5053500134450959E-2</v>
          </cell>
          <cell r="N106">
            <v>0</v>
          </cell>
          <cell r="O106">
            <v>145573528</v>
          </cell>
          <cell r="P106">
            <v>136969537</v>
          </cell>
          <cell r="Q106" t="str">
            <v>REAL</v>
          </cell>
          <cell r="R106">
            <v>145573528</v>
          </cell>
          <cell r="S106" t="str">
            <v>Average</v>
          </cell>
        </row>
        <row r="107">
          <cell r="A107" t="str">
            <v>0601608600200</v>
          </cell>
          <cell r="B107" t="str">
            <v>UNION RIDGE SCHOOL DIST 86</v>
          </cell>
          <cell r="C107"/>
          <cell r="D107">
            <v>183397935</v>
          </cell>
          <cell r="E107">
            <v>0</v>
          </cell>
          <cell r="F107"/>
          <cell r="G107">
            <v>234061362</v>
          </cell>
          <cell r="H107">
            <v>233260561</v>
          </cell>
          <cell r="I107">
            <v>213839799</v>
          </cell>
          <cell r="J107"/>
          <cell r="K107">
            <v>227053907</v>
          </cell>
          <cell r="L107"/>
          <cell r="M107">
            <v>-8.325780370561657E-2</v>
          </cell>
          <cell r="N107">
            <v>0</v>
          </cell>
          <cell r="O107">
            <v>227053907</v>
          </cell>
          <cell r="P107">
            <v>186002185</v>
          </cell>
          <cell r="Q107" t="str">
            <v>PTELL</v>
          </cell>
          <cell r="R107">
            <v>186002185</v>
          </cell>
          <cell r="S107" t="str">
            <v>PTELL</v>
          </cell>
        </row>
        <row r="108">
          <cell r="A108" t="str">
            <v>0601608700200</v>
          </cell>
          <cell r="B108" t="str">
            <v>BERKELEY SCHOOL DIST 87</v>
          </cell>
          <cell r="C108"/>
          <cell r="D108">
            <v>449151058</v>
          </cell>
          <cell r="E108">
            <v>0</v>
          </cell>
          <cell r="F108"/>
          <cell r="G108">
            <v>468508360</v>
          </cell>
          <cell r="H108">
            <v>595157885</v>
          </cell>
          <cell r="I108">
            <v>528711348</v>
          </cell>
          <cell r="J108"/>
          <cell r="K108">
            <v>530792531</v>
          </cell>
          <cell r="L108"/>
          <cell r="M108">
            <v>-0.11164522671156411</v>
          </cell>
          <cell r="N108">
            <v>1</v>
          </cell>
          <cell r="O108">
            <v>528711348</v>
          </cell>
          <cell r="P108">
            <v>456562050</v>
          </cell>
          <cell r="Q108" t="str">
            <v>PTELL</v>
          </cell>
          <cell r="R108">
            <v>456562050</v>
          </cell>
          <cell r="S108" t="str">
            <v>PTELL</v>
          </cell>
        </row>
        <row r="109">
          <cell r="A109" t="str">
            <v>0601608800200</v>
          </cell>
          <cell r="B109" t="str">
            <v>BELLWOOD SCHOOL DIST 88</v>
          </cell>
          <cell r="C109"/>
          <cell r="D109">
            <v>333209450</v>
          </cell>
          <cell r="E109">
            <v>0</v>
          </cell>
          <cell r="F109"/>
          <cell r="G109">
            <v>314854476</v>
          </cell>
          <cell r="H109">
            <v>394145974</v>
          </cell>
          <cell r="I109">
            <v>362044461</v>
          </cell>
          <cell r="J109"/>
          <cell r="K109">
            <v>357014970</v>
          </cell>
          <cell r="L109"/>
          <cell r="M109">
            <v>-8.1445746290941437E-2</v>
          </cell>
          <cell r="N109">
            <v>0</v>
          </cell>
          <cell r="O109">
            <v>357014970</v>
          </cell>
          <cell r="P109">
            <v>338374196</v>
          </cell>
          <cell r="Q109" t="str">
            <v>PTELL</v>
          </cell>
          <cell r="R109">
            <v>338374196</v>
          </cell>
          <cell r="S109" t="str">
            <v>PTELL</v>
          </cell>
        </row>
        <row r="110">
          <cell r="A110" t="str">
            <v>0601608900200</v>
          </cell>
          <cell r="B110" t="str">
            <v>MAYWOOD-MELROSE PARK-BROADVIEW-89</v>
          </cell>
          <cell r="C110"/>
          <cell r="D110">
            <v>490458888</v>
          </cell>
          <cell r="E110">
            <v>0</v>
          </cell>
          <cell r="F110"/>
          <cell r="G110">
            <v>499366887</v>
          </cell>
          <cell r="H110">
            <v>652335062</v>
          </cell>
          <cell r="I110">
            <v>606916082</v>
          </cell>
          <cell r="J110"/>
          <cell r="K110">
            <v>586206010</v>
          </cell>
          <cell r="L110"/>
          <cell r="M110">
            <v>-6.9625231948669958E-2</v>
          </cell>
          <cell r="N110">
            <v>0</v>
          </cell>
          <cell r="O110">
            <v>586206010</v>
          </cell>
          <cell r="P110">
            <v>500611386</v>
          </cell>
          <cell r="Q110" t="str">
            <v>PTELL</v>
          </cell>
          <cell r="R110">
            <v>500611386</v>
          </cell>
          <cell r="S110" t="str">
            <v>PTELL</v>
          </cell>
        </row>
        <row r="111">
          <cell r="A111" t="str">
            <v>0601609000200</v>
          </cell>
          <cell r="B111" t="str">
            <v>RIVER FOREST SCHOOL DIST 90</v>
          </cell>
          <cell r="C111"/>
          <cell r="D111">
            <v>529969475</v>
          </cell>
          <cell r="E111">
            <v>0</v>
          </cell>
          <cell r="F111"/>
          <cell r="G111">
            <v>557097316</v>
          </cell>
          <cell r="H111">
            <v>640383684</v>
          </cell>
          <cell r="I111">
            <v>594319539</v>
          </cell>
          <cell r="J111"/>
          <cell r="K111">
            <v>597266846</v>
          </cell>
          <cell r="L111"/>
          <cell r="M111">
            <v>-7.193210281728539E-2</v>
          </cell>
          <cell r="N111">
            <v>0</v>
          </cell>
          <cell r="O111">
            <v>597266846</v>
          </cell>
          <cell r="P111">
            <v>544225653</v>
          </cell>
          <cell r="Q111" t="str">
            <v>PTELL</v>
          </cell>
          <cell r="R111">
            <v>544225653</v>
          </cell>
          <cell r="S111" t="str">
            <v>PTELL</v>
          </cell>
        </row>
        <row r="112">
          <cell r="A112" t="str">
            <v>0601609100200</v>
          </cell>
          <cell r="B112" t="str">
            <v>FOREST PARK SCHOOL DIST 91</v>
          </cell>
          <cell r="C112"/>
          <cell r="D112">
            <v>335842171</v>
          </cell>
          <cell r="E112">
            <v>0</v>
          </cell>
          <cell r="F112"/>
          <cell r="G112">
            <v>354609336</v>
          </cell>
          <cell r="H112">
            <v>430479623</v>
          </cell>
          <cell r="I112">
            <v>399214764</v>
          </cell>
          <cell r="J112"/>
          <cell r="K112">
            <v>394767908</v>
          </cell>
          <cell r="L112"/>
          <cell r="M112">
            <v>-7.2627965017521862E-2</v>
          </cell>
          <cell r="N112">
            <v>0</v>
          </cell>
          <cell r="O112">
            <v>394767908</v>
          </cell>
          <cell r="P112">
            <v>341014140</v>
          </cell>
          <cell r="Q112" t="str">
            <v>PTELL</v>
          </cell>
          <cell r="R112">
            <v>341014140</v>
          </cell>
          <cell r="S112" t="str">
            <v>PTELL</v>
          </cell>
        </row>
        <row r="113">
          <cell r="A113" t="str">
            <v>0601609200200</v>
          </cell>
          <cell r="B113" t="str">
            <v>LINDOP SCHOOL DISTRICT 92</v>
          </cell>
          <cell r="C113"/>
          <cell r="D113">
            <v>88977660</v>
          </cell>
          <cell r="E113">
            <v>0</v>
          </cell>
          <cell r="F113"/>
          <cell r="G113">
            <v>101464917</v>
          </cell>
          <cell r="H113">
            <v>132441753</v>
          </cell>
          <cell r="I113">
            <v>121785221</v>
          </cell>
          <cell r="J113"/>
          <cell r="K113">
            <v>118563964</v>
          </cell>
          <cell r="L113"/>
          <cell r="M113">
            <v>-8.0462027711155404E-2</v>
          </cell>
          <cell r="N113">
            <v>0</v>
          </cell>
          <cell r="O113">
            <v>118563964</v>
          </cell>
          <cell r="P113">
            <v>90045391</v>
          </cell>
          <cell r="Q113" t="str">
            <v>PTELL</v>
          </cell>
          <cell r="R113">
            <v>90045391</v>
          </cell>
          <cell r="S113" t="str">
            <v>PTELL</v>
          </cell>
        </row>
        <row r="114">
          <cell r="A114" t="str">
            <v>0601609250200</v>
          </cell>
          <cell r="B114" t="str">
            <v>WESTCHESTER SCHOOL DIST 92-5</v>
          </cell>
          <cell r="C114"/>
          <cell r="D114">
            <v>381910943</v>
          </cell>
          <cell r="E114">
            <v>0</v>
          </cell>
          <cell r="F114"/>
          <cell r="G114">
            <v>412631457</v>
          </cell>
          <cell r="H114">
            <v>465477206</v>
          </cell>
          <cell r="I114">
            <v>426420748</v>
          </cell>
          <cell r="J114"/>
          <cell r="K114">
            <v>434843137</v>
          </cell>
          <cell r="L114"/>
          <cell r="M114">
            <v>-8.3906274027089528E-2</v>
          </cell>
          <cell r="N114">
            <v>0</v>
          </cell>
          <cell r="O114">
            <v>434843137</v>
          </cell>
          <cell r="P114">
            <v>387372269</v>
          </cell>
          <cell r="Q114" t="str">
            <v>PTELL</v>
          </cell>
          <cell r="R114">
            <v>387372269</v>
          </cell>
          <cell r="S114" t="str">
            <v>PTELL</v>
          </cell>
        </row>
        <row r="115">
          <cell r="A115" t="str">
            <v>0601609300200</v>
          </cell>
          <cell r="B115" t="str">
            <v>HILLSIDE SCHOOL DIST 93</v>
          </cell>
          <cell r="C115"/>
          <cell r="D115">
            <v>288255245</v>
          </cell>
          <cell r="E115">
            <v>0</v>
          </cell>
          <cell r="F115"/>
          <cell r="G115">
            <v>302148134</v>
          </cell>
          <cell r="H115">
            <v>361390145</v>
          </cell>
          <cell r="I115">
            <v>341504698</v>
          </cell>
          <cell r="J115"/>
          <cell r="K115">
            <v>335014326</v>
          </cell>
          <cell r="L115"/>
          <cell r="M115">
            <v>-5.5024873464659639E-2</v>
          </cell>
          <cell r="N115">
            <v>0</v>
          </cell>
          <cell r="O115">
            <v>335014326</v>
          </cell>
          <cell r="P115">
            <v>293126758</v>
          </cell>
          <cell r="Q115" t="str">
            <v>PTELL</v>
          </cell>
          <cell r="R115">
            <v>293126758</v>
          </cell>
          <cell r="S115" t="str">
            <v>PTELL</v>
          </cell>
        </row>
        <row r="116">
          <cell r="A116" t="str">
            <v>0601609400200</v>
          </cell>
          <cell r="B116" t="str">
            <v>KOMAREK SCHOOL DIST 94</v>
          </cell>
          <cell r="C116"/>
          <cell r="D116">
            <v>150481513</v>
          </cell>
          <cell r="E116">
            <v>0</v>
          </cell>
          <cell r="F116"/>
          <cell r="G116">
            <v>166697535</v>
          </cell>
          <cell r="H116">
            <v>199468104</v>
          </cell>
          <cell r="I116">
            <v>187110918</v>
          </cell>
          <cell r="J116"/>
          <cell r="K116">
            <v>184425519</v>
          </cell>
          <cell r="L116"/>
          <cell r="M116">
            <v>-6.1950686612030965E-2</v>
          </cell>
          <cell r="N116">
            <v>0</v>
          </cell>
          <cell r="O116">
            <v>184425519</v>
          </cell>
          <cell r="P116">
            <v>152633398</v>
          </cell>
          <cell r="Q116" t="str">
            <v>PTELL</v>
          </cell>
          <cell r="R116">
            <v>152633398</v>
          </cell>
          <cell r="S116" t="str">
            <v>PTELL</v>
          </cell>
        </row>
        <row r="117">
          <cell r="A117" t="str">
            <v>0601609500200</v>
          </cell>
          <cell r="B117" t="str">
            <v>BROOKFIELD SCHOOL DIST 95</v>
          </cell>
          <cell r="C117"/>
          <cell r="D117">
            <v>226488805</v>
          </cell>
          <cell r="E117">
            <v>0</v>
          </cell>
          <cell r="F117"/>
          <cell r="G117">
            <v>248403928</v>
          </cell>
          <cell r="H117">
            <v>277531750</v>
          </cell>
          <cell r="I117">
            <v>255152854</v>
          </cell>
          <cell r="J117"/>
          <cell r="K117">
            <v>260362844</v>
          </cell>
          <cell r="L117"/>
          <cell r="M117">
            <v>-8.0635444413116694E-2</v>
          </cell>
          <cell r="N117">
            <v>0</v>
          </cell>
          <cell r="O117">
            <v>260362844</v>
          </cell>
          <cell r="P117">
            <v>229908785</v>
          </cell>
          <cell r="Q117" t="str">
            <v>PTELL</v>
          </cell>
          <cell r="R117">
            <v>229908785</v>
          </cell>
          <cell r="S117" t="str">
            <v>PTELL</v>
          </cell>
        </row>
        <row r="118">
          <cell r="A118" t="str">
            <v>0601609600200</v>
          </cell>
          <cell r="B118" t="str">
            <v>RIVERSIDE SCHOOL DIST 96</v>
          </cell>
          <cell r="C118"/>
          <cell r="D118">
            <v>500054359</v>
          </cell>
          <cell r="E118">
            <v>0</v>
          </cell>
          <cell r="F118"/>
          <cell r="G118">
            <v>511395697</v>
          </cell>
          <cell r="H118">
            <v>569950004</v>
          </cell>
          <cell r="I118">
            <v>520380184</v>
          </cell>
          <cell r="J118"/>
          <cell r="K118">
            <v>533908628</v>
          </cell>
          <cell r="L118"/>
          <cell r="M118">
            <v>-8.6972225023442581E-2</v>
          </cell>
          <cell r="N118">
            <v>0</v>
          </cell>
          <cell r="O118">
            <v>533908628</v>
          </cell>
          <cell r="P118">
            <v>507555174</v>
          </cell>
          <cell r="Q118" t="str">
            <v>PTELL</v>
          </cell>
          <cell r="R118">
            <v>507555174</v>
          </cell>
          <cell r="S118" t="str">
            <v>PTELL</v>
          </cell>
        </row>
        <row r="119">
          <cell r="A119" t="str">
            <v>0601609700200</v>
          </cell>
          <cell r="B119" t="str">
            <v>OAK PARK ELEM SCHOOL DIST 97</v>
          </cell>
          <cell r="C119"/>
          <cell r="D119">
            <v>1293130590</v>
          </cell>
          <cell r="E119">
            <v>0</v>
          </cell>
          <cell r="F119"/>
          <cell r="G119">
            <v>1692471417</v>
          </cell>
          <cell r="H119">
            <v>2028681978</v>
          </cell>
          <cell r="I119">
            <v>1870149740</v>
          </cell>
          <cell r="J119"/>
          <cell r="K119">
            <v>1863767712</v>
          </cell>
          <cell r="L119"/>
          <cell r="M119">
            <v>-7.8145436159634485E-2</v>
          </cell>
          <cell r="N119">
            <v>0</v>
          </cell>
          <cell r="O119">
            <v>1863767712</v>
          </cell>
          <cell r="P119">
            <v>1317312132</v>
          </cell>
          <cell r="Q119" t="str">
            <v>PTELL</v>
          </cell>
          <cell r="R119">
            <v>1317312132</v>
          </cell>
          <cell r="S119" t="str">
            <v>PTELL</v>
          </cell>
        </row>
        <row r="120">
          <cell r="A120" t="str">
            <v>0601609800200</v>
          </cell>
          <cell r="B120" t="str">
            <v>BERWYN NORTH SCHOOL DIST 98</v>
          </cell>
          <cell r="C120"/>
          <cell r="D120">
            <v>235170926</v>
          </cell>
          <cell r="E120">
            <v>0</v>
          </cell>
          <cell r="F120"/>
          <cell r="G120">
            <v>253164577</v>
          </cell>
          <cell r="H120">
            <v>324485727</v>
          </cell>
          <cell r="I120">
            <v>302390646</v>
          </cell>
          <cell r="J120"/>
          <cell r="K120">
            <v>293346983</v>
          </cell>
          <cell r="L120"/>
          <cell r="M120">
            <v>-6.8092612899426544E-2</v>
          </cell>
          <cell r="N120">
            <v>0</v>
          </cell>
          <cell r="O120">
            <v>293346983</v>
          </cell>
          <cell r="P120">
            <v>238745524</v>
          </cell>
          <cell r="Q120" t="str">
            <v>PTELL</v>
          </cell>
          <cell r="R120">
            <v>238745524</v>
          </cell>
          <cell r="S120" t="str">
            <v>PTELL</v>
          </cell>
        </row>
        <row r="121">
          <cell r="A121" t="str">
            <v>0601609900200</v>
          </cell>
          <cell r="B121" t="str">
            <v>CICERO SCHOOL DISTRICT 99</v>
          </cell>
          <cell r="C121"/>
          <cell r="D121">
            <v>618261221</v>
          </cell>
          <cell r="E121">
            <v>0</v>
          </cell>
          <cell r="F121"/>
          <cell r="G121">
            <v>642541437</v>
          </cell>
          <cell r="H121">
            <v>864856831</v>
          </cell>
          <cell r="I121">
            <v>790912714</v>
          </cell>
          <cell r="J121"/>
          <cell r="K121">
            <v>766103661</v>
          </cell>
          <cell r="L121"/>
          <cell r="M121">
            <v>-8.5498679491842963E-2</v>
          </cell>
          <cell r="N121">
            <v>0</v>
          </cell>
          <cell r="O121">
            <v>766103661</v>
          </cell>
          <cell r="P121">
            <v>629204444</v>
          </cell>
          <cell r="Q121" t="str">
            <v>PTELL</v>
          </cell>
          <cell r="R121">
            <v>629204444</v>
          </cell>
          <cell r="S121" t="str">
            <v>PTELL</v>
          </cell>
        </row>
        <row r="122">
          <cell r="A122" t="str">
            <v>0601610000200</v>
          </cell>
          <cell r="B122" t="str">
            <v>BERWYN SOUTH SCHOOL DISTRICT 100</v>
          </cell>
          <cell r="C122"/>
          <cell r="D122">
            <v>462208826</v>
          </cell>
          <cell r="E122">
            <v>0</v>
          </cell>
          <cell r="F122"/>
          <cell r="G122">
            <v>435008965</v>
          </cell>
          <cell r="H122">
            <v>541954218</v>
          </cell>
          <cell r="I122">
            <v>494495086</v>
          </cell>
          <cell r="J122"/>
          <cell r="K122">
            <v>490486090</v>
          </cell>
          <cell r="L122"/>
          <cell r="M122">
            <v>-8.7570371119429127E-2</v>
          </cell>
          <cell r="N122">
            <v>0</v>
          </cell>
          <cell r="O122">
            <v>490486090</v>
          </cell>
          <cell r="P122">
            <v>469511725</v>
          </cell>
          <cell r="Q122" t="str">
            <v>PTELL</v>
          </cell>
          <cell r="R122">
            <v>469511725</v>
          </cell>
          <cell r="S122" t="str">
            <v>PTELL</v>
          </cell>
        </row>
        <row r="123">
          <cell r="A123" t="str">
            <v>0601610100200</v>
          </cell>
          <cell r="B123" t="str">
            <v>WESTERN SPRINGS SCHOOL DIST 101</v>
          </cell>
          <cell r="C123"/>
          <cell r="D123">
            <v>545122431</v>
          </cell>
          <cell r="E123">
            <v>0</v>
          </cell>
          <cell r="F123"/>
          <cell r="G123">
            <v>596740281</v>
          </cell>
          <cell r="H123">
            <v>661477937</v>
          </cell>
          <cell r="I123">
            <v>611502761</v>
          </cell>
          <cell r="J123"/>
          <cell r="K123">
            <v>623240326</v>
          </cell>
          <cell r="L123"/>
          <cell r="M123">
            <v>-7.5550782882725237E-2</v>
          </cell>
          <cell r="N123">
            <v>0</v>
          </cell>
          <cell r="O123">
            <v>623240326</v>
          </cell>
          <cell r="P123">
            <v>553135730</v>
          </cell>
          <cell r="Q123" t="str">
            <v>PTELL</v>
          </cell>
          <cell r="R123">
            <v>553135730</v>
          </cell>
          <cell r="S123" t="str">
            <v>PTELL</v>
          </cell>
        </row>
        <row r="124">
          <cell r="A124" t="str">
            <v>0601610200200</v>
          </cell>
          <cell r="B124" t="str">
            <v>LA GRANGE SCHOOL DIST 102</v>
          </cell>
          <cell r="C124"/>
          <cell r="D124">
            <v>846039484</v>
          </cell>
          <cell r="E124">
            <v>0</v>
          </cell>
          <cell r="F124"/>
          <cell r="G124">
            <v>938313421</v>
          </cell>
          <cell r="H124">
            <v>1080726612</v>
          </cell>
          <cell r="I124">
            <v>1000554081</v>
          </cell>
          <cell r="J124"/>
          <cell r="K124">
            <v>1006531371</v>
          </cell>
          <cell r="L124"/>
          <cell r="M124">
            <v>-7.4183914886330193E-2</v>
          </cell>
          <cell r="N124">
            <v>0</v>
          </cell>
          <cell r="O124">
            <v>1006531371</v>
          </cell>
          <cell r="P124">
            <v>858983888</v>
          </cell>
          <cell r="Q124" t="str">
            <v>PTELL</v>
          </cell>
          <cell r="R124">
            <v>858983888</v>
          </cell>
          <cell r="S124" t="str">
            <v>PTELL</v>
          </cell>
        </row>
        <row r="125">
          <cell r="A125" t="str">
            <v>0601610300200</v>
          </cell>
          <cell r="B125" t="str">
            <v>LYONS SCHOOL DIST 103</v>
          </cell>
          <cell r="C125"/>
          <cell r="D125">
            <v>392390449</v>
          </cell>
          <cell r="E125">
            <v>0</v>
          </cell>
          <cell r="F125"/>
          <cell r="G125">
            <v>401467992</v>
          </cell>
          <cell r="H125">
            <v>513664237</v>
          </cell>
          <cell r="I125">
            <v>471645313</v>
          </cell>
          <cell r="J125"/>
          <cell r="K125">
            <v>462259181</v>
          </cell>
          <cell r="L125"/>
          <cell r="M125">
            <v>-8.1802315546449067E-2</v>
          </cell>
          <cell r="N125">
            <v>0</v>
          </cell>
          <cell r="O125">
            <v>462259181</v>
          </cell>
          <cell r="P125">
            <v>362058667</v>
          </cell>
          <cell r="Q125" t="str">
            <v>PTELL</v>
          </cell>
          <cell r="R125">
            <v>362058667</v>
          </cell>
          <cell r="S125" t="str">
            <v>PTELL</v>
          </cell>
        </row>
        <row r="126">
          <cell r="A126" t="str">
            <v>0601610500200</v>
          </cell>
          <cell r="B126" t="str">
            <v>LA GRANGE SCHOOL DIST 105 (SOUTH)</v>
          </cell>
          <cell r="C126"/>
          <cell r="D126">
            <v>618788957</v>
          </cell>
          <cell r="E126">
            <v>0</v>
          </cell>
          <cell r="F126"/>
          <cell r="G126">
            <v>631043591</v>
          </cell>
          <cell r="H126">
            <v>745936143</v>
          </cell>
          <cell r="I126">
            <v>683887644</v>
          </cell>
          <cell r="J126"/>
          <cell r="K126">
            <v>686955793</v>
          </cell>
          <cell r="L126"/>
          <cell r="M126">
            <v>-8.3182051952133393E-2</v>
          </cell>
          <cell r="N126">
            <v>0</v>
          </cell>
          <cell r="O126">
            <v>686955793</v>
          </cell>
          <cell r="P126">
            <v>630731583</v>
          </cell>
          <cell r="Q126" t="str">
            <v>PTELL</v>
          </cell>
          <cell r="R126">
            <v>630731583</v>
          </cell>
          <cell r="S126" t="str">
            <v>PTELL</v>
          </cell>
        </row>
        <row r="127">
          <cell r="A127" t="str">
            <v>0601610600200</v>
          </cell>
          <cell r="B127" t="str">
            <v>LAGRANGE HIGHLANDS SCH DIST 106</v>
          </cell>
          <cell r="C127"/>
          <cell r="D127">
            <v>384237858</v>
          </cell>
          <cell r="E127">
            <v>0</v>
          </cell>
          <cell r="F127"/>
          <cell r="G127">
            <v>420684993</v>
          </cell>
          <cell r="H127">
            <v>487617470</v>
          </cell>
          <cell r="I127">
            <v>450819249</v>
          </cell>
          <cell r="J127"/>
          <cell r="K127">
            <v>453040571</v>
          </cell>
          <cell r="L127"/>
          <cell r="M127">
            <v>-7.5465345817080753E-2</v>
          </cell>
          <cell r="N127">
            <v>0</v>
          </cell>
          <cell r="O127">
            <v>453040571</v>
          </cell>
          <cell r="P127">
            <v>391423105</v>
          </cell>
          <cell r="Q127" t="str">
            <v>PTELL</v>
          </cell>
          <cell r="R127">
            <v>391423105</v>
          </cell>
          <cell r="S127" t="str">
            <v>PTELL</v>
          </cell>
        </row>
        <row r="128">
          <cell r="A128" t="str">
            <v>0601610700200</v>
          </cell>
          <cell r="B128" t="str">
            <v>PLEASANTDALE SCHOOL DIST 107</v>
          </cell>
          <cell r="C128"/>
          <cell r="D128">
            <v>562094582</v>
          </cell>
          <cell r="E128">
            <v>0</v>
          </cell>
          <cell r="F128"/>
          <cell r="G128">
            <v>603626286</v>
          </cell>
          <cell r="H128">
            <v>681485340</v>
          </cell>
          <cell r="I128">
            <v>630606566</v>
          </cell>
          <cell r="J128"/>
          <cell r="K128">
            <v>638572731</v>
          </cell>
          <cell r="L128"/>
          <cell r="M128">
            <v>-7.4658647829460273E-2</v>
          </cell>
          <cell r="N128">
            <v>0</v>
          </cell>
          <cell r="O128">
            <v>638572731</v>
          </cell>
          <cell r="P128">
            <v>571144304</v>
          </cell>
          <cell r="Q128" t="str">
            <v>PTELL</v>
          </cell>
          <cell r="R128">
            <v>571144304</v>
          </cell>
          <cell r="S128" t="str">
            <v>PTELL</v>
          </cell>
        </row>
        <row r="129">
          <cell r="A129" t="str">
            <v>0601620001300</v>
          </cell>
          <cell r="B129" t="str">
            <v>OAK PARK &amp; RIVER FOREST DIST 200</v>
          </cell>
          <cell r="C129"/>
          <cell r="D129">
            <v>2167684542</v>
          </cell>
          <cell r="E129">
            <v>0</v>
          </cell>
          <cell r="F129"/>
          <cell r="G129">
            <v>2249568733</v>
          </cell>
          <cell r="H129">
            <v>2669065662</v>
          </cell>
          <cell r="I129">
            <v>2464469279</v>
          </cell>
          <cell r="J129"/>
          <cell r="K129">
            <v>2461034558</v>
          </cell>
          <cell r="L129"/>
          <cell r="M129">
            <v>-7.6654683289691203E-2</v>
          </cell>
          <cell r="N129">
            <v>0</v>
          </cell>
          <cell r="O129">
            <v>2461034558</v>
          </cell>
          <cell r="P129">
            <v>2212989148</v>
          </cell>
          <cell r="Q129" t="str">
            <v>PTELL</v>
          </cell>
          <cell r="R129">
            <v>2212989148</v>
          </cell>
          <cell r="S129" t="str">
            <v>PTELL</v>
          </cell>
        </row>
        <row r="130">
          <cell r="A130" t="str">
            <v>0601620101700</v>
          </cell>
          <cell r="B130" t="str">
            <v>J S MORTON H S DISTRICT 201</v>
          </cell>
          <cell r="C130"/>
          <cell r="D130">
            <v>1571659384</v>
          </cell>
          <cell r="E130">
            <v>0</v>
          </cell>
          <cell r="F130"/>
          <cell r="G130">
            <v>1640547923</v>
          </cell>
          <cell r="H130">
            <v>2132706707</v>
          </cell>
          <cell r="I130">
            <v>1951118436</v>
          </cell>
          <cell r="J130"/>
          <cell r="K130">
            <v>1908124355</v>
          </cell>
          <cell r="L130"/>
          <cell r="M130">
            <v>-8.5144511621775471E-2</v>
          </cell>
          <cell r="N130">
            <v>0</v>
          </cell>
          <cell r="O130">
            <v>1908124355</v>
          </cell>
          <cell r="P130">
            <v>1598063261</v>
          </cell>
          <cell r="Q130" t="str">
            <v>PTELL</v>
          </cell>
          <cell r="R130">
            <v>1598063261</v>
          </cell>
          <cell r="S130" t="str">
            <v>PTELL</v>
          </cell>
        </row>
        <row r="131">
          <cell r="A131" t="str">
            <v>0601620401700</v>
          </cell>
          <cell r="B131" t="str">
            <v>LYONS TWP H S DIST 204</v>
          </cell>
          <cell r="C131"/>
          <cell r="D131">
            <v>3098527148</v>
          </cell>
          <cell r="E131">
            <v>0</v>
          </cell>
          <cell r="F131"/>
          <cell r="G131">
            <v>3308510775</v>
          </cell>
          <cell r="H131">
            <v>3804964139</v>
          </cell>
          <cell r="I131">
            <v>3514376604</v>
          </cell>
          <cell r="J131"/>
          <cell r="K131">
            <v>3542617173</v>
          </cell>
          <cell r="L131"/>
          <cell r="M131">
            <v>-7.6370636984865417E-2</v>
          </cell>
          <cell r="N131">
            <v>0</v>
          </cell>
          <cell r="O131">
            <v>3542617173</v>
          </cell>
          <cell r="P131">
            <v>3151202109</v>
          </cell>
          <cell r="Q131" t="str">
            <v>PTELL</v>
          </cell>
          <cell r="R131">
            <v>3151202109</v>
          </cell>
          <cell r="S131" t="str">
            <v>PTELL</v>
          </cell>
        </row>
        <row r="132">
          <cell r="A132" t="str">
            <v>0601620801700</v>
          </cell>
          <cell r="B132" t="str">
            <v>RIVERSIDE BROOKFIELD TWP DIST 208</v>
          </cell>
          <cell r="C132"/>
          <cell r="D132">
            <v>808023707</v>
          </cell>
          <cell r="E132">
            <v>0</v>
          </cell>
          <cell r="F132"/>
          <cell r="G132">
            <v>844652294</v>
          </cell>
          <cell r="H132">
            <v>945382660</v>
          </cell>
          <cell r="I132">
            <v>865361272</v>
          </cell>
          <cell r="J132"/>
          <cell r="K132">
            <v>885132075</v>
          </cell>
          <cell r="L132"/>
          <cell r="M132">
            <v>-8.4644442283297219E-2</v>
          </cell>
          <cell r="N132">
            <v>0</v>
          </cell>
          <cell r="O132">
            <v>885132075</v>
          </cell>
          <cell r="P132">
            <v>820305667</v>
          </cell>
          <cell r="Q132" t="str">
            <v>PTELL</v>
          </cell>
          <cell r="R132">
            <v>820305667</v>
          </cell>
          <cell r="S132" t="str">
            <v>PTELL</v>
          </cell>
        </row>
        <row r="133">
          <cell r="A133" t="str">
            <v>0601620901700</v>
          </cell>
          <cell r="B133" t="str">
            <v>PROVISO TWP H S DIST 209</v>
          </cell>
          <cell r="C133"/>
          <cell r="D133">
            <v>2335581853</v>
          </cell>
          <cell r="E133">
            <v>0</v>
          </cell>
          <cell r="F133"/>
          <cell r="G133">
            <v>2408663986</v>
          </cell>
          <cell r="H133">
            <v>2988095027</v>
          </cell>
          <cell r="I133">
            <v>2751938447</v>
          </cell>
          <cell r="J133"/>
          <cell r="K133">
            <v>2716232487</v>
          </cell>
          <cell r="L133"/>
          <cell r="M133">
            <v>-7.9032486539458366E-2</v>
          </cell>
          <cell r="N133">
            <v>0</v>
          </cell>
          <cell r="O133">
            <v>2716232487</v>
          </cell>
          <cell r="P133">
            <v>2375286744</v>
          </cell>
          <cell r="Q133" t="str">
            <v>PTELL</v>
          </cell>
          <cell r="R133">
            <v>2375286744</v>
          </cell>
          <cell r="S133" t="str">
            <v>PTELL</v>
          </cell>
        </row>
        <row r="134">
          <cell r="A134" t="str">
            <v>0601621201600</v>
          </cell>
          <cell r="B134" t="str">
            <v>LEYDEN COMM H S DIST 212</v>
          </cell>
          <cell r="C134"/>
          <cell r="D134">
            <v>2323314803</v>
          </cell>
          <cell r="E134">
            <v>0</v>
          </cell>
          <cell r="F134"/>
          <cell r="G134">
            <v>2608743585</v>
          </cell>
          <cell r="H134">
            <v>2869098776</v>
          </cell>
          <cell r="I134">
            <v>2638088144</v>
          </cell>
          <cell r="J134"/>
          <cell r="K134">
            <v>2705310168</v>
          </cell>
          <cell r="L134"/>
          <cell r="M134">
            <v>-8.0516792915044627E-2</v>
          </cell>
          <cell r="N134">
            <v>0</v>
          </cell>
          <cell r="O134">
            <v>2705310168</v>
          </cell>
          <cell r="P134">
            <v>2364205143</v>
          </cell>
          <cell r="Q134" t="str">
            <v>PTELL</v>
          </cell>
          <cell r="R134">
            <v>2364205143</v>
          </cell>
          <cell r="S134" t="str">
            <v>PTELL</v>
          </cell>
        </row>
        <row r="135">
          <cell r="A135" t="str">
            <v>0601623401600</v>
          </cell>
          <cell r="B135" t="str">
            <v>RIDGEWOOD COMM H S DIST 234</v>
          </cell>
          <cell r="C135"/>
          <cell r="D135">
            <v>581229678</v>
          </cell>
          <cell r="E135">
            <v>0</v>
          </cell>
          <cell r="F135"/>
          <cell r="G135">
            <v>725679357</v>
          </cell>
          <cell r="H135">
            <v>716200927</v>
          </cell>
          <cell r="I135">
            <v>662309854</v>
          </cell>
          <cell r="J135"/>
          <cell r="K135">
            <v>701396713</v>
          </cell>
          <cell r="L135"/>
          <cell r="M135">
            <v>-7.5245745946933132E-2</v>
          </cell>
          <cell r="N135">
            <v>0</v>
          </cell>
          <cell r="O135">
            <v>701396713</v>
          </cell>
          <cell r="P135">
            <v>590994336</v>
          </cell>
          <cell r="Q135" t="str">
            <v>PTELL</v>
          </cell>
          <cell r="R135">
            <v>590994336</v>
          </cell>
          <cell r="S135" t="str">
            <v>PTELL</v>
          </cell>
        </row>
        <row r="136">
          <cell r="A136" t="str">
            <v>0601640102600</v>
          </cell>
          <cell r="B136" t="str">
            <v>ELMWOOD PARK C U SCH DIST 401</v>
          </cell>
          <cell r="C136"/>
          <cell r="D136">
            <v>344113937</v>
          </cell>
          <cell r="E136">
            <v>0</v>
          </cell>
          <cell r="F136"/>
          <cell r="G136">
            <v>524854073</v>
          </cell>
          <cell r="H136">
            <v>517336110</v>
          </cell>
          <cell r="I136">
            <v>480370939</v>
          </cell>
          <cell r="J136"/>
          <cell r="K136">
            <v>507520374</v>
          </cell>
          <cell r="L136"/>
          <cell r="M136">
            <v>-7.1452910951837478E-2</v>
          </cell>
          <cell r="N136">
            <v>0</v>
          </cell>
          <cell r="O136">
            <v>507520374</v>
          </cell>
          <cell r="P136">
            <v>349069177</v>
          </cell>
          <cell r="Q136" t="str">
            <v>PTELL</v>
          </cell>
          <cell r="R136">
            <v>349069177</v>
          </cell>
          <cell r="S136" t="str">
            <v>PTELL</v>
          </cell>
        </row>
        <row r="137">
          <cell r="A137" t="str">
            <v>0701610400200</v>
          </cell>
          <cell r="B137" t="str">
            <v>SUMMIT SCHOOL DIST 104</v>
          </cell>
          <cell r="C137"/>
          <cell r="D137">
            <v>236534177</v>
          </cell>
          <cell r="E137">
            <v>0</v>
          </cell>
          <cell r="F137"/>
          <cell r="G137">
            <v>243179261</v>
          </cell>
          <cell r="H137">
            <v>299719412</v>
          </cell>
          <cell r="I137">
            <v>272877970</v>
          </cell>
          <cell r="J137"/>
          <cell r="K137">
            <v>271925548</v>
          </cell>
          <cell r="L137"/>
          <cell r="M137">
            <v>-8.9555233746421464E-2</v>
          </cell>
          <cell r="N137">
            <v>0</v>
          </cell>
          <cell r="O137">
            <v>271925548</v>
          </cell>
          <cell r="P137">
            <v>216641652</v>
          </cell>
          <cell r="Q137" t="str">
            <v>PTELL</v>
          </cell>
          <cell r="R137">
            <v>216641652</v>
          </cell>
          <cell r="S137" t="str">
            <v>PTELL</v>
          </cell>
        </row>
        <row r="138">
          <cell r="A138" t="str">
            <v>0701610800200</v>
          </cell>
          <cell r="B138" t="str">
            <v>WILLOW SPRINGS SCHOOL DIST 108</v>
          </cell>
          <cell r="C138"/>
          <cell r="D138">
            <v>68405144</v>
          </cell>
          <cell r="E138">
            <v>0</v>
          </cell>
          <cell r="F138"/>
          <cell r="G138">
            <v>75673657</v>
          </cell>
          <cell r="H138">
            <v>84142167</v>
          </cell>
          <cell r="I138">
            <v>75248378</v>
          </cell>
          <cell r="J138"/>
          <cell r="K138">
            <v>78354734</v>
          </cell>
          <cell r="L138"/>
          <cell r="M138">
            <v>-0.10569954776657939</v>
          </cell>
          <cell r="N138">
            <v>1</v>
          </cell>
          <cell r="O138">
            <v>75248378</v>
          </cell>
          <cell r="P138">
            <v>69574871</v>
          </cell>
          <cell r="Q138" t="str">
            <v>PTELL</v>
          </cell>
          <cell r="R138">
            <v>69574871</v>
          </cell>
          <cell r="S138" t="str">
            <v>PTELL</v>
          </cell>
        </row>
        <row r="139">
          <cell r="A139" t="str">
            <v>0701610900200</v>
          </cell>
          <cell r="B139" t="str">
            <v>INDIAN SPRINGS SCHOOL DIST 109</v>
          </cell>
          <cell r="C139"/>
          <cell r="D139">
            <v>405264557</v>
          </cell>
          <cell r="E139">
            <v>0</v>
          </cell>
          <cell r="F139"/>
          <cell r="G139">
            <v>413254249</v>
          </cell>
          <cell r="H139">
            <v>516072395</v>
          </cell>
          <cell r="I139">
            <v>476503011</v>
          </cell>
          <cell r="J139"/>
          <cell r="K139">
            <v>468609885</v>
          </cell>
          <cell r="L139"/>
          <cell r="M139">
            <v>-7.6674095307887963E-2</v>
          </cell>
          <cell r="N139">
            <v>0</v>
          </cell>
          <cell r="O139">
            <v>468609885</v>
          </cell>
          <cell r="P139">
            <v>411708263</v>
          </cell>
          <cell r="Q139" t="str">
            <v>PTELL</v>
          </cell>
          <cell r="R139">
            <v>411708263</v>
          </cell>
          <cell r="S139" t="str">
            <v>PTELL</v>
          </cell>
        </row>
        <row r="140">
          <cell r="A140" t="str">
            <v>0701611000200</v>
          </cell>
          <cell r="B140" t="str">
            <v>CENTRAL STICKNEY SCH DIST 110</v>
          </cell>
          <cell r="C140"/>
          <cell r="D140">
            <v>191692408</v>
          </cell>
          <cell r="E140">
            <v>0</v>
          </cell>
          <cell r="F140"/>
          <cell r="G140">
            <v>204396850</v>
          </cell>
          <cell r="H140">
            <v>269065269</v>
          </cell>
          <cell r="I140">
            <v>242176185</v>
          </cell>
          <cell r="J140"/>
          <cell r="K140">
            <v>238546101</v>
          </cell>
          <cell r="L140"/>
          <cell r="M140">
            <v>-9.9935172235105521E-2</v>
          </cell>
          <cell r="N140">
            <v>0</v>
          </cell>
          <cell r="O140">
            <v>238546101</v>
          </cell>
          <cell r="P140">
            <v>194586963</v>
          </cell>
          <cell r="Q140" t="str">
            <v>PTELL</v>
          </cell>
          <cell r="R140">
            <v>194586963</v>
          </cell>
          <cell r="S140" t="str">
            <v>PTELL</v>
          </cell>
        </row>
        <row r="141">
          <cell r="A141" t="str">
            <v>0701611100200</v>
          </cell>
          <cell r="B141" t="str">
            <v>BURBANK SCHOOL DISTRICT 111</v>
          </cell>
          <cell r="C141"/>
          <cell r="D141">
            <v>729166523</v>
          </cell>
          <cell r="E141">
            <v>0</v>
          </cell>
          <cell r="F141"/>
          <cell r="G141">
            <v>745625257</v>
          </cell>
          <cell r="H141">
            <v>899682990</v>
          </cell>
          <cell r="I141">
            <v>833902261</v>
          </cell>
          <cell r="J141"/>
          <cell r="K141">
            <v>826403503</v>
          </cell>
          <cell r="L141"/>
          <cell r="M141">
            <v>-7.3115452588472296E-2</v>
          </cell>
          <cell r="N141">
            <v>0</v>
          </cell>
          <cell r="O141">
            <v>826403503</v>
          </cell>
          <cell r="P141">
            <v>742729020</v>
          </cell>
          <cell r="Q141" t="str">
            <v>PTELL</v>
          </cell>
          <cell r="R141">
            <v>742729020</v>
          </cell>
          <cell r="S141" t="str">
            <v>PTELL</v>
          </cell>
        </row>
        <row r="142">
          <cell r="A142" t="str">
            <v>07016113A0200</v>
          </cell>
          <cell r="B142" t="str">
            <v>LEMONT-BROMBEREK CSD 113A</v>
          </cell>
          <cell r="C142"/>
          <cell r="D142">
            <v>1136276726</v>
          </cell>
          <cell r="E142">
            <v>0</v>
          </cell>
          <cell r="F142"/>
          <cell r="G142">
            <v>1205717089</v>
          </cell>
          <cell r="H142">
            <v>1338500614</v>
          </cell>
          <cell r="I142">
            <v>1267507591</v>
          </cell>
          <cell r="J142"/>
          <cell r="K142">
            <v>1270575098</v>
          </cell>
          <cell r="L142"/>
          <cell r="M142">
            <v>-5.3039215863968217E-2</v>
          </cell>
          <cell r="N142">
            <v>0</v>
          </cell>
          <cell r="O142">
            <v>1270575098</v>
          </cell>
          <cell r="P142">
            <v>1163340008</v>
          </cell>
          <cell r="Q142" t="str">
            <v>PTELL</v>
          </cell>
          <cell r="R142">
            <v>1163340008</v>
          </cell>
          <cell r="S142" t="str">
            <v>PTELL</v>
          </cell>
        </row>
        <row r="143">
          <cell r="A143" t="str">
            <v>0701611700200</v>
          </cell>
          <cell r="B143" t="str">
            <v>NORTH PALOS SCHOOL DIST 117</v>
          </cell>
          <cell r="C143"/>
          <cell r="D143">
            <v>615241100</v>
          </cell>
          <cell r="E143">
            <v>0</v>
          </cell>
          <cell r="F143"/>
          <cell r="G143">
            <v>635055486</v>
          </cell>
          <cell r="H143">
            <v>730230856</v>
          </cell>
          <cell r="I143">
            <v>670296390</v>
          </cell>
          <cell r="J143"/>
          <cell r="K143">
            <v>678527577</v>
          </cell>
          <cell r="L143"/>
          <cell r="M143">
            <v>-8.2076052398421251E-2</v>
          </cell>
          <cell r="N143">
            <v>0</v>
          </cell>
          <cell r="O143">
            <v>678527577</v>
          </cell>
          <cell r="P143">
            <v>625269529</v>
          </cell>
          <cell r="Q143" t="str">
            <v>PTELL</v>
          </cell>
          <cell r="R143">
            <v>625269529</v>
          </cell>
          <cell r="S143" t="str">
            <v>PTELL</v>
          </cell>
        </row>
        <row r="144">
          <cell r="A144" t="str">
            <v>0701611800400</v>
          </cell>
          <cell r="B144" t="str">
            <v>PALOS COMM CONS SCHOOL DIST 118</v>
          </cell>
          <cell r="C144"/>
          <cell r="D144">
            <v>788334011</v>
          </cell>
          <cell r="E144">
            <v>0</v>
          </cell>
          <cell r="F144"/>
          <cell r="G144">
            <v>808651176</v>
          </cell>
          <cell r="H144">
            <v>884135683</v>
          </cell>
          <cell r="I144">
            <v>805822101</v>
          </cell>
          <cell r="J144"/>
          <cell r="K144">
            <v>832869653</v>
          </cell>
          <cell r="L144"/>
          <cell r="M144">
            <v>-8.8576429507143867E-2</v>
          </cell>
          <cell r="N144">
            <v>0</v>
          </cell>
          <cell r="O144">
            <v>832869653</v>
          </cell>
          <cell r="P144">
            <v>802602856</v>
          </cell>
          <cell r="Q144" t="str">
            <v>PTELL</v>
          </cell>
          <cell r="R144">
            <v>802602856</v>
          </cell>
          <cell r="S144" t="str">
            <v>PTELL</v>
          </cell>
        </row>
        <row r="145">
          <cell r="A145" t="str">
            <v>0701612200200</v>
          </cell>
          <cell r="B145" t="str">
            <v>RIDGELAND SCHOOL DISTRICT 122</v>
          </cell>
          <cell r="C145"/>
          <cell r="D145">
            <v>517921437</v>
          </cell>
          <cell r="E145">
            <v>0</v>
          </cell>
          <cell r="F145"/>
          <cell r="G145">
            <v>550914168</v>
          </cell>
          <cell r="H145">
            <v>590634134</v>
          </cell>
          <cell r="I145">
            <v>541865259</v>
          </cell>
          <cell r="J145"/>
          <cell r="K145">
            <v>561137854</v>
          </cell>
          <cell r="L145"/>
          <cell r="M145">
            <v>-8.2570363263156754E-2</v>
          </cell>
          <cell r="N145">
            <v>0</v>
          </cell>
          <cell r="O145">
            <v>561137854</v>
          </cell>
          <cell r="P145">
            <v>525845634</v>
          </cell>
          <cell r="Q145" t="str">
            <v>PTELL</v>
          </cell>
          <cell r="R145">
            <v>525845634</v>
          </cell>
          <cell r="S145" t="str">
            <v>PTELL</v>
          </cell>
        </row>
        <row r="146">
          <cell r="A146" t="str">
            <v>0701612300200</v>
          </cell>
          <cell r="B146" t="str">
            <v>OAK LAWN-HOMETOWN SCH DIST 123</v>
          </cell>
          <cell r="C146"/>
          <cell r="D146">
            <v>668446918</v>
          </cell>
          <cell r="E146">
            <v>0</v>
          </cell>
          <cell r="F146"/>
          <cell r="G146">
            <v>685809015</v>
          </cell>
          <cell r="H146">
            <v>795983119</v>
          </cell>
          <cell r="I146">
            <v>732209052</v>
          </cell>
          <cell r="J146"/>
          <cell r="K146">
            <v>738000395</v>
          </cell>
          <cell r="L146"/>
          <cell r="M146">
            <v>-8.0119873748227072E-2</v>
          </cell>
          <cell r="N146">
            <v>0</v>
          </cell>
          <cell r="O146">
            <v>738000395</v>
          </cell>
          <cell r="P146">
            <v>679075223</v>
          </cell>
          <cell r="Q146" t="str">
            <v>PTELL</v>
          </cell>
          <cell r="R146">
            <v>679075223</v>
          </cell>
          <cell r="S146" t="str">
            <v>PTELL</v>
          </cell>
        </row>
        <row r="147">
          <cell r="A147" t="str">
            <v>0701612400200</v>
          </cell>
          <cell r="B147" t="str">
            <v>EVERGREEN PK ELEM SCH DIST 124</v>
          </cell>
          <cell r="C147"/>
          <cell r="D147">
            <v>402270013</v>
          </cell>
          <cell r="E147">
            <v>0</v>
          </cell>
          <cell r="F147"/>
          <cell r="G147">
            <v>413490449</v>
          </cell>
          <cell r="H147">
            <v>504155869</v>
          </cell>
          <cell r="I147">
            <v>447775901</v>
          </cell>
          <cell r="J147"/>
          <cell r="K147">
            <v>455140740</v>
          </cell>
          <cell r="L147"/>
          <cell r="M147">
            <v>-0.11183043075910319</v>
          </cell>
          <cell r="N147">
            <v>1</v>
          </cell>
          <cell r="O147">
            <v>447775901</v>
          </cell>
          <cell r="P147">
            <v>379823346</v>
          </cell>
          <cell r="Q147" t="str">
            <v>PTELL</v>
          </cell>
          <cell r="R147">
            <v>379823346</v>
          </cell>
          <cell r="S147" t="str">
            <v>PTELL</v>
          </cell>
        </row>
        <row r="148">
          <cell r="A148" t="str">
            <v>0701612500200</v>
          </cell>
          <cell r="B148" t="str">
            <v>ATWOOD HEIGHTS DISTRICT 125</v>
          </cell>
          <cell r="C148"/>
          <cell r="D148">
            <v>112604077</v>
          </cell>
          <cell r="E148">
            <v>0</v>
          </cell>
          <cell r="F148"/>
          <cell r="G148">
            <v>119899737</v>
          </cell>
          <cell r="H148">
            <v>141148105</v>
          </cell>
          <cell r="I148">
            <v>133176253</v>
          </cell>
          <cell r="J148"/>
          <cell r="K148">
            <v>131408032</v>
          </cell>
          <cell r="L148"/>
          <cell r="M148">
            <v>-5.6478632851641897E-2</v>
          </cell>
          <cell r="N148">
            <v>0</v>
          </cell>
          <cell r="O148">
            <v>131408032</v>
          </cell>
          <cell r="P148">
            <v>114203054</v>
          </cell>
          <cell r="Q148" t="str">
            <v>PTELL</v>
          </cell>
          <cell r="R148">
            <v>114203054</v>
          </cell>
          <cell r="S148" t="str">
            <v>PTELL</v>
          </cell>
        </row>
        <row r="149">
          <cell r="A149" t="str">
            <v>0701612600200</v>
          </cell>
          <cell r="B149" t="str">
            <v>ALSIP-HAZLGRN-OAKLWN S DIST 126</v>
          </cell>
          <cell r="C149"/>
          <cell r="D149">
            <v>482776917</v>
          </cell>
          <cell r="E149">
            <v>0</v>
          </cell>
          <cell r="F149"/>
          <cell r="G149">
            <v>499175689</v>
          </cell>
          <cell r="H149">
            <v>598987985</v>
          </cell>
          <cell r="I149">
            <v>557154652</v>
          </cell>
          <cell r="J149"/>
          <cell r="K149">
            <v>551772775</v>
          </cell>
          <cell r="L149"/>
          <cell r="M149">
            <v>-6.9840020246816806E-2</v>
          </cell>
          <cell r="N149">
            <v>0</v>
          </cell>
          <cell r="O149">
            <v>551772775</v>
          </cell>
          <cell r="P149">
            <v>490597903</v>
          </cell>
          <cell r="Q149" t="str">
            <v>PTELL</v>
          </cell>
          <cell r="R149">
            <v>490597903</v>
          </cell>
          <cell r="S149" t="str">
            <v>PTELL</v>
          </cell>
        </row>
        <row r="150">
          <cell r="A150" t="str">
            <v>0701612700200</v>
          </cell>
          <cell r="B150" t="str">
            <v>WORTH SCHOOL DISTRICT 127</v>
          </cell>
          <cell r="C150"/>
          <cell r="D150">
            <v>147830250</v>
          </cell>
          <cell r="E150">
            <v>0</v>
          </cell>
          <cell r="F150"/>
          <cell r="G150">
            <v>169912061</v>
          </cell>
          <cell r="H150">
            <v>210975691</v>
          </cell>
          <cell r="I150">
            <v>190843506</v>
          </cell>
          <cell r="J150"/>
          <cell r="K150">
            <v>190577086</v>
          </cell>
          <cell r="L150"/>
          <cell r="M150">
            <v>-9.5424192733180813E-2</v>
          </cell>
          <cell r="N150">
            <v>0</v>
          </cell>
          <cell r="O150">
            <v>190577086</v>
          </cell>
          <cell r="P150">
            <v>149973788</v>
          </cell>
          <cell r="Q150" t="str">
            <v>PTELL</v>
          </cell>
          <cell r="R150">
            <v>149973788</v>
          </cell>
          <cell r="S150" t="str">
            <v>PTELL</v>
          </cell>
        </row>
        <row r="151">
          <cell r="A151" t="str">
            <v>0701612750200</v>
          </cell>
          <cell r="B151" t="str">
            <v>CHICAGO RIDGE SCHOOL DIST 127-5</v>
          </cell>
          <cell r="C151"/>
          <cell r="D151">
            <v>144246384</v>
          </cell>
          <cell r="E151">
            <v>0</v>
          </cell>
          <cell r="F151"/>
          <cell r="G151">
            <v>150163173</v>
          </cell>
          <cell r="H151">
            <v>192547323</v>
          </cell>
          <cell r="I151">
            <v>173824320</v>
          </cell>
          <cell r="J151"/>
          <cell r="K151">
            <v>172178272</v>
          </cell>
          <cell r="L151"/>
          <cell r="M151">
            <v>-9.7238448752673651E-2</v>
          </cell>
          <cell r="N151">
            <v>0</v>
          </cell>
          <cell r="O151">
            <v>172178272</v>
          </cell>
          <cell r="P151">
            <v>146482202</v>
          </cell>
          <cell r="Q151" t="str">
            <v>PTELL</v>
          </cell>
          <cell r="R151">
            <v>146482202</v>
          </cell>
          <cell r="S151" t="str">
            <v>PTELL</v>
          </cell>
        </row>
        <row r="152">
          <cell r="A152" t="str">
            <v>0701612800200</v>
          </cell>
          <cell r="B152" t="str">
            <v>PALOS HEIGHTS SCHOOL DIST 128</v>
          </cell>
          <cell r="C152"/>
          <cell r="D152">
            <v>300226101</v>
          </cell>
          <cell r="E152">
            <v>0</v>
          </cell>
          <cell r="F152"/>
          <cell r="G152">
            <v>306761690</v>
          </cell>
          <cell r="H152">
            <v>335488118</v>
          </cell>
          <cell r="I152">
            <v>309142475</v>
          </cell>
          <cell r="J152"/>
          <cell r="K152">
            <v>317130761</v>
          </cell>
          <cell r="L152"/>
          <cell r="M152">
            <v>-7.852928788375152E-2</v>
          </cell>
          <cell r="N152">
            <v>0</v>
          </cell>
          <cell r="O152">
            <v>317130761</v>
          </cell>
          <cell r="P152">
            <v>304819560</v>
          </cell>
          <cell r="Q152" t="str">
            <v>PTELL</v>
          </cell>
          <cell r="R152">
            <v>304819560</v>
          </cell>
          <cell r="S152" t="str">
            <v>PTELL</v>
          </cell>
        </row>
        <row r="153">
          <cell r="A153" t="str">
            <v>0701613000200</v>
          </cell>
          <cell r="B153" t="str">
            <v>COOK COUNTY SCHOOL DIST 130</v>
          </cell>
          <cell r="C153"/>
          <cell r="D153">
            <v>520996553</v>
          </cell>
          <cell r="E153">
            <v>0</v>
          </cell>
          <cell r="F153"/>
          <cell r="G153">
            <v>536884054</v>
          </cell>
          <cell r="H153">
            <v>631719279</v>
          </cell>
          <cell r="I153">
            <v>581987721</v>
          </cell>
          <cell r="J153"/>
          <cell r="K153">
            <v>583530351</v>
          </cell>
          <cell r="L153"/>
          <cell r="M153">
            <v>-7.8724141645200599E-2</v>
          </cell>
          <cell r="N153">
            <v>0</v>
          </cell>
          <cell r="O153">
            <v>583530351</v>
          </cell>
          <cell r="P153">
            <v>529176198</v>
          </cell>
          <cell r="Q153" t="str">
            <v>PTELL</v>
          </cell>
          <cell r="R153">
            <v>529176198</v>
          </cell>
          <cell r="S153" t="str">
            <v>PTELL</v>
          </cell>
        </row>
        <row r="154">
          <cell r="A154" t="str">
            <v>0701613200200</v>
          </cell>
          <cell r="B154" t="str">
            <v>CALUMET PUBLIC SCHOOLS DIST 132</v>
          </cell>
          <cell r="C154"/>
          <cell r="D154">
            <v>104728432</v>
          </cell>
          <cell r="E154">
            <v>0</v>
          </cell>
          <cell r="F154"/>
          <cell r="G154">
            <v>107462087</v>
          </cell>
          <cell r="H154">
            <v>115622989</v>
          </cell>
          <cell r="I154">
            <v>105570275</v>
          </cell>
          <cell r="J154"/>
          <cell r="K154">
            <v>109551784</v>
          </cell>
          <cell r="L154"/>
          <cell r="M154">
            <v>-8.6943903517318691E-2</v>
          </cell>
          <cell r="N154">
            <v>0</v>
          </cell>
          <cell r="O154">
            <v>109551784</v>
          </cell>
          <cell r="P154">
            <v>95418074</v>
          </cell>
          <cell r="Q154" t="str">
            <v>PTELL</v>
          </cell>
          <cell r="R154">
            <v>95418074</v>
          </cell>
          <cell r="S154" t="str">
            <v>PTELL</v>
          </cell>
        </row>
        <row r="155">
          <cell r="A155" t="str">
            <v>0701613300200</v>
          </cell>
          <cell r="B155" t="str">
            <v>GEN GEO PATTON SCHOOL DIST 133</v>
          </cell>
          <cell r="C155"/>
          <cell r="D155">
            <v>24044013</v>
          </cell>
          <cell r="E155">
            <v>0</v>
          </cell>
          <cell r="F155"/>
          <cell r="G155">
            <v>26323436</v>
          </cell>
          <cell r="H155">
            <v>28766433</v>
          </cell>
          <cell r="I155">
            <v>25529620</v>
          </cell>
          <cell r="J155"/>
          <cell r="K155">
            <v>26873163</v>
          </cell>
          <cell r="L155"/>
          <cell r="M155">
            <v>-0.11252048524751053</v>
          </cell>
          <cell r="N155">
            <v>1</v>
          </cell>
          <cell r="O155">
            <v>25529620</v>
          </cell>
          <cell r="P155">
            <v>24789377</v>
          </cell>
          <cell r="Q155" t="str">
            <v>PTELL</v>
          </cell>
          <cell r="R155">
            <v>24789377</v>
          </cell>
          <cell r="S155" t="str">
            <v>PTELL</v>
          </cell>
        </row>
        <row r="156">
          <cell r="A156" t="str">
            <v>0701613500200</v>
          </cell>
          <cell r="B156" t="str">
            <v>ORLAND SCHOOL DISTRICT 135</v>
          </cell>
          <cell r="C156"/>
          <cell r="D156">
            <v>2107554325</v>
          </cell>
          <cell r="E156">
            <v>0</v>
          </cell>
          <cell r="F156"/>
          <cell r="G156">
            <v>2163403051</v>
          </cell>
          <cell r="H156">
            <v>2419933992</v>
          </cell>
          <cell r="I156">
            <v>2211000304</v>
          </cell>
          <cell r="J156"/>
          <cell r="K156">
            <v>2264779116</v>
          </cell>
          <cell r="L156"/>
          <cell r="M156">
            <v>-8.6338589684970213E-2</v>
          </cell>
          <cell r="N156">
            <v>0</v>
          </cell>
          <cell r="O156">
            <v>2264779116</v>
          </cell>
          <cell r="P156">
            <v>2145911813</v>
          </cell>
          <cell r="Q156" t="str">
            <v>PTELL</v>
          </cell>
          <cell r="R156">
            <v>2145911813</v>
          </cell>
          <cell r="S156" t="str">
            <v>PTELL</v>
          </cell>
        </row>
        <row r="157">
          <cell r="A157" t="str">
            <v>0701614000200</v>
          </cell>
          <cell r="B157" t="str">
            <v>KIRBY SCHOOL DIST 140</v>
          </cell>
          <cell r="C157"/>
          <cell r="D157">
            <v>817819084</v>
          </cell>
          <cell r="E157">
            <v>0</v>
          </cell>
          <cell r="F157"/>
          <cell r="G157">
            <v>856388943</v>
          </cell>
          <cell r="H157">
            <v>930729400</v>
          </cell>
          <cell r="I157">
            <v>853485517</v>
          </cell>
          <cell r="J157"/>
          <cell r="K157">
            <v>880201287</v>
          </cell>
          <cell r="L157"/>
          <cell r="M157">
            <v>-8.2992847330276662E-2</v>
          </cell>
          <cell r="N157">
            <v>0</v>
          </cell>
          <cell r="O157">
            <v>880201287</v>
          </cell>
          <cell r="P157">
            <v>829268551</v>
          </cell>
          <cell r="Q157" t="str">
            <v>PTELL</v>
          </cell>
          <cell r="R157">
            <v>829268551</v>
          </cell>
          <cell r="S157" t="str">
            <v>PTELL</v>
          </cell>
        </row>
        <row r="158">
          <cell r="A158" t="str">
            <v>0701614200200</v>
          </cell>
          <cell r="B158" t="str">
            <v>FOREST RIDGE SCHOOL DIST 142</v>
          </cell>
          <cell r="C158"/>
          <cell r="D158">
            <v>255533765</v>
          </cell>
          <cell r="E158">
            <v>0</v>
          </cell>
          <cell r="F158"/>
          <cell r="G158">
            <v>253347140</v>
          </cell>
          <cell r="H158">
            <v>292098402</v>
          </cell>
          <cell r="I158">
            <v>265769627</v>
          </cell>
          <cell r="J158"/>
          <cell r="K158">
            <v>270405056</v>
          </cell>
          <cell r="L158"/>
          <cell r="M158">
            <v>-9.0136662233434611E-2</v>
          </cell>
          <cell r="N158">
            <v>0</v>
          </cell>
          <cell r="O158">
            <v>270405056</v>
          </cell>
          <cell r="P158">
            <v>259162344</v>
          </cell>
          <cell r="Q158" t="str">
            <v>PTELL</v>
          </cell>
          <cell r="R158">
            <v>259162344</v>
          </cell>
          <cell r="S158" t="str">
            <v>PTELL</v>
          </cell>
        </row>
        <row r="159">
          <cell r="A159" t="str">
            <v>0701614300200</v>
          </cell>
          <cell r="B159" t="str">
            <v>MIDLOTHIAN SCHOOL DIST 143</v>
          </cell>
          <cell r="C159"/>
          <cell r="D159">
            <v>193299494</v>
          </cell>
          <cell r="E159">
            <v>0</v>
          </cell>
          <cell r="F159"/>
          <cell r="G159">
            <v>200597156</v>
          </cell>
          <cell r="H159">
            <v>233627276</v>
          </cell>
          <cell r="I159">
            <v>208883792</v>
          </cell>
          <cell r="J159"/>
          <cell r="K159">
            <v>214369408</v>
          </cell>
          <cell r="L159"/>
          <cell r="M159">
            <v>-0.10591008217721976</v>
          </cell>
          <cell r="N159">
            <v>1</v>
          </cell>
          <cell r="O159">
            <v>208883792</v>
          </cell>
          <cell r="P159">
            <v>196372955</v>
          </cell>
          <cell r="Q159" t="str">
            <v>PTELL</v>
          </cell>
          <cell r="R159">
            <v>196372955</v>
          </cell>
          <cell r="S159" t="str">
            <v>PTELL</v>
          </cell>
        </row>
        <row r="160">
          <cell r="A160" t="str">
            <v>0701614350200</v>
          </cell>
          <cell r="B160" t="str">
            <v>POSEN-ROBBINS EL SCH DIST 143-5</v>
          </cell>
          <cell r="C160"/>
          <cell r="D160">
            <v>116044645</v>
          </cell>
          <cell r="E160">
            <v>0</v>
          </cell>
          <cell r="F160"/>
          <cell r="G160">
            <v>115241659</v>
          </cell>
          <cell r="H160">
            <v>129261442</v>
          </cell>
          <cell r="I160">
            <v>117434460</v>
          </cell>
          <cell r="J160"/>
          <cell r="K160">
            <v>120645854</v>
          </cell>
          <cell r="L160"/>
          <cell r="M160">
            <v>-9.1496596486986423E-2</v>
          </cell>
          <cell r="N160">
            <v>0</v>
          </cell>
          <cell r="O160">
            <v>120645854</v>
          </cell>
          <cell r="P160">
            <v>117434460</v>
          </cell>
          <cell r="Q160" t="str">
            <v>REAL</v>
          </cell>
          <cell r="R160">
            <v>120645854</v>
          </cell>
          <cell r="S160" t="str">
            <v>Average</v>
          </cell>
        </row>
        <row r="161">
          <cell r="A161" t="str">
            <v>0701614400200</v>
          </cell>
          <cell r="B161" t="str">
            <v>PRAIRIE-HILLS ELEM SCH DIST 144</v>
          </cell>
          <cell r="C161"/>
          <cell r="D161">
            <v>256433912</v>
          </cell>
          <cell r="E161">
            <v>0</v>
          </cell>
          <cell r="F161"/>
          <cell r="G161">
            <v>251139414</v>
          </cell>
          <cell r="H161">
            <v>289919448</v>
          </cell>
          <cell r="I161">
            <v>265613089</v>
          </cell>
          <cell r="J161"/>
          <cell r="K161">
            <v>268890650</v>
          </cell>
          <cell r="L161"/>
          <cell r="M161">
            <v>-8.3838318428365657E-2</v>
          </cell>
          <cell r="N161">
            <v>0</v>
          </cell>
          <cell r="O161">
            <v>268890650</v>
          </cell>
          <cell r="P161">
            <v>264896231</v>
          </cell>
          <cell r="Q161" t="str">
            <v>PTELL</v>
          </cell>
          <cell r="R161">
            <v>264896231</v>
          </cell>
          <cell r="S161" t="str">
            <v>PTELL</v>
          </cell>
        </row>
        <row r="162">
          <cell r="A162" t="str">
            <v>0701614500200</v>
          </cell>
          <cell r="B162" t="str">
            <v>ARBOR PARK SCHOOL DISTRICT 145</v>
          </cell>
          <cell r="C162"/>
          <cell r="D162">
            <v>197430218</v>
          </cell>
          <cell r="E162">
            <v>0</v>
          </cell>
          <cell r="F162"/>
          <cell r="G162">
            <v>192979516</v>
          </cell>
          <cell r="H162">
            <v>227971403</v>
          </cell>
          <cell r="I162">
            <v>208136481</v>
          </cell>
          <cell r="J162"/>
          <cell r="K162">
            <v>209695800</v>
          </cell>
          <cell r="L162"/>
          <cell r="M162">
            <v>-8.7006184718703514E-2</v>
          </cell>
          <cell r="N162">
            <v>0</v>
          </cell>
          <cell r="O162">
            <v>209695800</v>
          </cell>
          <cell r="P162">
            <v>200470643</v>
          </cell>
          <cell r="Q162" t="str">
            <v>PTELL</v>
          </cell>
          <cell r="R162">
            <v>200470643</v>
          </cell>
          <cell r="S162" t="str">
            <v>PTELL</v>
          </cell>
        </row>
        <row r="163">
          <cell r="A163" t="str">
            <v>0701614600400</v>
          </cell>
          <cell r="B163" t="str">
            <v>TINLEY PARK COMM SCH DIST 146</v>
          </cell>
          <cell r="C163"/>
          <cell r="D163">
            <v>639543284</v>
          </cell>
          <cell r="E163">
            <v>0</v>
          </cell>
          <cell r="F163"/>
          <cell r="G163">
            <v>634491822</v>
          </cell>
          <cell r="H163">
            <v>713128600</v>
          </cell>
          <cell r="I163">
            <v>664445337</v>
          </cell>
          <cell r="J163"/>
          <cell r="K163">
            <v>670688586</v>
          </cell>
          <cell r="L163"/>
          <cell r="M163">
            <v>-6.8267158265704106E-2</v>
          </cell>
          <cell r="N163">
            <v>0</v>
          </cell>
          <cell r="O163">
            <v>670688586</v>
          </cell>
          <cell r="P163">
            <v>619077898</v>
          </cell>
          <cell r="Q163" t="str">
            <v>PTELL</v>
          </cell>
          <cell r="R163">
            <v>619077898</v>
          </cell>
          <cell r="S163" t="str">
            <v>PTELL</v>
          </cell>
        </row>
        <row r="164">
          <cell r="A164" t="str">
            <v>0701614700200</v>
          </cell>
          <cell r="B164" t="str">
            <v>W HARVEY-DIXMOOR PUB SCH DIST147</v>
          </cell>
          <cell r="C164"/>
          <cell r="D164">
            <v>88202144</v>
          </cell>
          <cell r="E164">
            <v>0</v>
          </cell>
          <cell r="F164"/>
          <cell r="G164">
            <v>85317389</v>
          </cell>
          <cell r="H164">
            <v>99934458</v>
          </cell>
          <cell r="I164">
            <v>93497024</v>
          </cell>
          <cell r="J164"/>
          <cell r="K164">
            <v>92916290</v>
          </cell>
          <cell r="L164"/>
          <cell r="M164">
            <v>-6.4416559901690762E-2</v>
          </cell>
          <cell r="N164">
            <v>0</v>
          </cell>
          <cell r="O164">
            <v>92916290</v>
          </cell>
          <cell r="P164">
            <v>89560457</v>
          </cell>
          <cell r="Q164" t="str">
            <v>PTELL</v>
          </cell>
          <cell r="R164">
            <v>89560457</v>
          </cell>
          <cell r="S164" t="str">
            <v>PTELL</v>
          </cell>
        </row>
        <row r="165">
          <cell r="A165" t="str">
            <v>0701614800200</v>
          </cell>
          <cell r="B165" t="str">
            <v>DOLTON SCHOOL DISTRICT 148</v>
          </cell>
          <cell r="C165"/>
          <cell r="D165">
            <v>152401096</v>
          </cell>
          <cell r="E165">
            <v>0</v>
          </cell>
          <cell r="F165"/>
          <cell r="G165">
            <v>148983767</v>
          </cell>
          <cell r="H165">
            <v>185953657</v>
          </cell>
          <cell r="I165">
            <v>171086144</v>
          </cell>
          <cell r="J165"/>
          <cell r="K165">
            <v>168674523</v>
          </cell>
          <cell r="L165"/>
          <cell r="M165">
            <v>-7.9952786300943782E-2</v>
          </cell>
          <cell r="N165">
            <v>0</v>
          </cell>
          <cell r="O165">
            <v>168674523</v>
          </cell>
          <cell r="P165">
            <v>160066871</v>
          </cell>
          <cell r="Q165" t="str">
            <v>PTELL</v>
          </cell>
          <cell r="R165">
            <v>160066871</v>
          </cell>
          <cell r="S165" t="str">
            <v>PTELL</v>
          </cell>
        </row>
        <row r="166">
          <cell r="A166" t="str">
            <v>0701614900200</v>
          </cell>
          <cell r="B166" t="str">
            <v>DOLTON SCHOOL DISTRICT 149</v>
          </cell>
          <cell r="C166"/>
          <cell r="D166">
            <v>229989074</v>
          </cell>
          <cell r="E166">
            <v>0</v>
          </cell>
          <cell r="F166"/>
          <cell r="G166">
            <v>233731713</v>
          </cell>
          <cell r="H166">
            <v>310748134</v>
          </cell>
          <cell r="I166">
            <v>273468326</v>
          </cell>
          <cell r="J166"/>
          <cell r="K166">
            <v>272649391</v>
          </cell>
          <cell r="L166"/>
          <cell r="M166">
            <v>-0.11996792231743537</v>
          </cell>
          <cell r="N166">
            <v>1</v>
          </cell>
          <cell r="O166">
            <v>273468326</v>
          </cell>
          <cell r="P166">
            <v>259565668</v>
          </cell>
          <cell r="Q166" t="str">
            <v>PTELL</v>
          </cell>
          <cell r="R166">
            <v>259565668</v>
          </cell>
          <cell r="S166" t="str">
            <v>PTELL</v>
          </cell>
        </row>
        <row r="167">
          <cell r="A167" t="str">
            <v>0701615000200</v>
          </cell>
          <cell r="B167" t="str">
            <v>SOUTH HOLLAND SCHOOL DIST 150</v>
          </cell>
          <cell r="C167"/>
          <cell r="D167">
            <v>187704100</v>
          </cell>
          <cell r="E167">
            <v>0</v>
          </cell>
          <cell r="F167"/>
          <cell r="G167">
            <v>176693484</v>
          </cell>
          <cell r="H167">
            <v>202996043</v>
          </cell>
          <cell r="I167">
            <v>183656391</v>
          </cell>
          <cell r="J167"/>
          <cell r="K167">
            <v>187781973</v>
          </cell>
          <cell r="L167"/>
          <cell r="M167">
            <v>-9.5271078756939118E-2</v>
          </cell>
          <cell r="N167">
            <v>0</v>
          </cell>
          <cell r="O167">
            <v>187781973</v>
          </cell>
          <cell r="P167">
            <v>183656391</v>
          </cell>
          <cell r="Q167" t="str">
            <v>REAL</v>
          </cell>
          <cell r="R167">
            <v>187781973</v>
          </cell>
          <cell r="S167" t="str">
            <v>Average</v>
          </cell>
        </row>
        <row r="168">
          <cell r="A168" t="str">
            <v>0701615100200</v>
          </cell>
          <cell r="B168" t="str">
            <v>SOUTH HOLLAND SCHOOL DIST 151</v>
          </cell>
          <cell r="C168"/>
          <cell r="D168">
            <v>208676296</v>
          </cell>
          <cell r="E168">
            <v>0</v>
          </cell>
          <cell r="F168"/>
          <cell r="G168">
            <v>228094785</v>
          </cell>
          <cell r="H168">
            <v>277693014</v>
          </cell>
          <cell r="I168">
            <v>252218080</v>
          </cell>
          <cell r="J168"/>
          <cell r="K168">
            <v>252668626</v>
          </cell>
          <cell r="L168"/>
          <cell r="M168">
            <v>-9.1737756139590898E-2</v>
          </cell>
          <cell r="N168">
            <v>0</v>
          </cell>
          <cell r="O168">
            <v>252668626</v>
          </cell>
          <cell r="P168">
            <v>212202925</v>
          </cell>
          <cell r="Q168" t="str">
            <v>PTELL</v>
          </cell>
          <cell r="R168">
            <v>212202925</v>
          </cell>
          <cell r="S168" t="str">
            <v>PTELL</v>
          </cell>
        </row>
        <row r="169">
          <cell r="A169" t="str">
            <v>0701615200200</v>
          </cell>
          <cell r="B169" t="str">
            <v>HARVEY SCHOOL DISTRICT 152</v>
          </cell>
          <cell r="C169"/>
          <cell r="D169">
            <v>118460061</v>
          </cell>
          <cell r="E169">
            <v>0</v>
          </cell>
          <cell r="F169"/>
          <cell r="G169">
            <v>113754900</v>
          </cell>
          <cell r="H169">
            <v>127318350</v>
          </cell>
          <cell r="I169">
            <v>114552066</v>
          </cell>
          <cell r="J169"/>
          <cell r="K169">
            <v>118541772</v>
          </cell>
          <cell r="L169"/>
          <cell r="M169">
            <v>-0.10027057372326927</v>
          </cell>
          <cell r="N169">
            <v>1</v>
          </cell>
          <cell r="O169">
            <v>114552066</v>
          </cell>
          <cell r="P169">
            <v>114552066</v>
          </cell>
          <cell r="Q169" t="str">
            <v>REAL</v>
          </cell>
          <cell r="R169">
            <v>114552066</v>
          </cell>
          <cell r="S169" t="str">
            <v>Real 2015</v>
          </cell>
        </row>
        <row r="170">
          <cell r="A170" t="str">
            <v>0701615250200</v>
          </cell>
          <cell r="B170" t="str">
            <v>HAZEL CREST SCHOOL DIST 152-5</v>
          </cell>
          <cell r="C170"/>
          <cell r="D170">
            <v>100310033</v>
          </cell>
          <cell r="E170">
            <v>0</v>
          </cell>
          <cell r="F170"/>
          <cell r="G170">
            <v>95020959</v>
          </cell>
          <cell r="H170">
            <v>106844370</v>
          </cell>
          <cell r="I170">
            <v>100630871</v>
          </cell>
          <cell r="J170"/>
          <cell r="K170">
            <v>100832067</v>
          </cell>
          <cell r="L170"/>
          <cell r="M170">
            <v>-5.8154669263340689E-2</v>
          </cell>
          <cell r="N170">
            <v>0</v>
          </cell>
          <cell r="O170">
            <v>100832067</v>
          </cell>
          <cell r="P170">
            <v>100630871</v>
          </cell>
          <cell r="Q170" t="str">
            <v>REAL</v>
          </cell>
          <cell r="R170">
            <v>100832067</v>
          </cell>
          <cell r="S170" t="str">
            <v>Average</v>
          </cell>
        </row>
        <row r="171">
          <cell r="A171" t="str">
            <v>0701615300200</v>
          </cell>
          <cell r="B171" t="str">
            <v>HOMEWOOD SCHOOL DISTRICT 153</v>
          </cell>
          <cell r="C171"/>
          <cell r="D171">
            <v>299649217</v>
          </cell>
          <cell r="E171">
            <v>0</v>
          </cell>
          <cell r="F171"/>
          <cell r="G171">
            <v>300017508</v>
          </cell>
          <cell r="H171">
            <v>348224197</v>
          </cell>
          <cell r="I171">
            <v>323322108</v>
          </cell>
          <cell r="J171"/>
          <cell r="K171">
            <v>323854604</v>
          </cell>
          <cell r="L171"/>
          <cell r="M171">
            <v>-7.1511656038078256E-2</v>
          </cell>
          <cell r="N171">
            <v>0</v>
          </cell>
          <cell r="O171">
            <v>323854604</v>
          </cell>
          <cell r="P171">
            <v>305821990</v>
          </cell>
          <cell r="Q171" t="str">
            <v>PTELL</v>
          </cell>
          <cell r="R171">
            <v>305821990</v>
          </cell>
          <cell r="S171" t="str">
            <v>PTELL</v>
          </cell>
        </row>
        <row r="172">
          <cell r="A172" t="str">
            <v>0701615400200</v>
          </cell>
          <cell r="B172" t="str">
            <v>THORNTON SCHOOL DISTRICT 154</v>
          </cell>
          <cell r="C172"/>
          <cell r="D172">
            <v>52232615</v>
          </cell>
          <cell r="E172">
            <v>0</v>
          </cell>
          <cell r="F172"/>
          <cell r="G172">
            <v>51818996</v>
          </cell>
          <cell r="H172">
            <v>56633027</v>
          </cell>
          <cell r="I172">
            <v>56724274</v>
          </cell>
          <cell r="J172"/>
          <cell r="K172">
            <v>55058766</v>
          </cell>
          <cell r="L172"/>
          <cell r="M172">
            <v>1.6111976497389059E-3</v>
          </cell>
          <cell r="N172">
            <v>0</v>
          </cell>
          <cell r="O172">
            <v>55058766</v>
          </cell>
          <cell r="P172">
            <v>56724274</v>
          </cell>
          <cell r="Q172" t="str">
            <v>REAL</v>
          </cell>
          <cell r="R172">
            <v>55058766</v>
          </cell>
          <cell r="S172" t="str">
            <v>Average</v>
          </cell>
        </row>
        <row r="173">
          <cell r="A173" t="str">
            <v>0701615450200</v>
          </cell>
          <cell r="B173" t="str">
            <v>BURNHAM SCHOOL DISTRICT 154-5</v>
          </cell>
          <cell r="C173"/>
          <cell r="D173">
            <v>17190425</v>
          </cell>
          <cell r="E173">
            <v>0</v>
          </cell>
          <cell r="F173"/>
          <cell r="G173">
            <v>15678324</v>
          </cell>
          <cell r="H173">
            <v>20668225</v>
          </cell>
          <cell r="I173">
            <v>18836326</v>
          </cell>
          <cell r="J173"/>
          <cell r="K173">
            <v>18394292</v>
          </cell>
          <cell r="L173"/>
          <cell r="M173">
            <v>-8.8633590934877091E-2</v>
          </cell>
          <cell r="N173">
            <v>0</v>
          </cell>
          <cell r="O173">
            <v>18394292</v>
          </cell>
          <cell r="P173">
            <v>17436248</v>
          </cell>
          <cell r="Q173" t="str">
            <v>PTELL</v>
          </cell>
          <cell r="R173">
            <v>17436248</v>
          </cell>
          <cell r="S173" t="str">
            <v>PTELL</v>
          </cell>
        </row>
        <row r="174">
          <cell r="A174" t="str">
            <v>0701615500200</v>
          </cell>
          <cell r="B174" t="str">
            <v>CALUMET CITY SCHOOL DISTRICT 155</v>
          </cell>
          <cell r="C174"/>
          <cell r="D174">
            <v>95933402</v>
          </cell>
          <cell r="E174">
            <v>0</v>
          </cell>
          <cell r="F174"/>
          <cell r="G174">
            <v>89645860</v>
          </cell>
          <cell r="H174">
            <v>114855785</v>
          </cell>
          <cell r="I174">
            <v>103382469</v>
          </cell>
          <cell r="J174"/>
          <cell r="K174">
            <v>102628038</v>
          </cell>
          <cell r="L174"/>
          <cell r="M174">
            <v>-9.9893235678115824E-2</v>
          </cell>
          <cell r="N174">
            <v>0</v>
          </cell>
          <cell r="O174">
            <v>102628038</v>
          </cell>
          <cell r="P174">
            <v>87155495</v>
          </cell>
          <cell r="Q174" t="str">
            <v>PTELL</v>
          </cell>
          <cell r="R174">
            <v>87155495</v>
          </cell>
          <cell r="S174" t="str">
            <v>PTELL</v>
          </cell>
        </row>
        <row r="175">
          <cell r="A175" t="str">
            <v>0701615600200</v>
          </cell>
          <cell r="B175" t="str">
            <v>LINCOLN ELEM SCHOOL DIST 156</v>
          </cell>
          <cell r="C175"/>
          <cell r="D175">
            <v>43719703</v>
          </cell>
          <cell r="E175">
            <v>0</v>
          </cell>
          <cell r="F175"/>
          <cell r="G175">
            <v>42489601</v>
          </cell>
          <cell r="H175">
            <v>49920587</v>
          </cell>
          <cell r="I175">
            <v>44502052</v>
          </cell>
          <cell r="J175"/>
          <cell r="K175">
            <v>45637413</v>
          </cell>
          <cell r="L175"/>
          <cell r="M175">
            <v>-0.10854309465551758</v>
          </cell>
          <cell r="N175">
            <v>1</v>
          </cell>
          <cell r="O175">
            <v>44502052</v>
          </cell>
          <cell r="P175">
            <v>39417684</v>
          </cell>
          <cell r="Q175" t="str">
            <v>PTELL</v>
          </cell>
          <cell r="R175">
            <v>39417684</v>
          </cell>
          <cell r="S175" t="str">
            <v>PTELL</v>
          </cell>
        </row>
        <row r="176">
          <cell r="A176" t="str">
            <v>0701615700200</v>
          </cell>
          <cell r="B176" t="str">
            <v>HOOVER-SCHRUM MEMORIAL SD 157</v>
          </cell>
          <cell r="C176"/>
          <cell r="D176">
            <v>110888442</v>
          </cell>
          <cell r="E176">
            <v>0</v>
          </cell>
          <cell r="F176"/>
          <cell r="G176">
            <v>119557043</v>
          </cell>
          <cell r="H176">
            <v>137943080</v>
          </cell>
          <cell r="I176">
            <v>99566024</v>
          </cell>
          <cell r="J176"/>
          <cell r="K176">
            <v>119022049</v>
          </cell>
          <cell r="L176"/>
          <cell r="M176">
            <v>-0.27820935997659324</v>
          </cell>
          <cell r="N176">
            <v>1</v>
          </cell>
          <cell r="O176">
            <v>99566024</v>
          </cell>
          <cell r="P176">
            <v>99566024</v>
          </cell>
          <cell r="Q176" t="str">
            <v>REAL</v>
          </cell>
          <cell r="R176">
            <v>99566024</v>
          </cell>
          <cell r="S176" t="str">
            <v>Real 2015</v>
          </cell>
        </row>
        <row r="177">
          <cell r="A177" t="str">
            <v>0701615800200</v>
          </cell>
          <cell r="B177" t="str">
            <v>LANSING SCHOOL DISTRICT 158</v>
          </cell>
          <cell r="C177"/>
          <cell r="D177">
            <v>278344658</v>
          </cell>
          <cell r="E177">
            <v>0</v>
          </cell>
          <cell r="F177"/>
          <cell r="G177">
            <v>291944819</v>
          </cell>
          <cell r="H177">
            <v>319458069</v>
          </cell>
          <cell r="I177">
            <v>284977174</v>
          </cell>
          <cell r="J177"/>
          <cell r="K177">
            <v>298793354</v>
          </cell>
          <cell r="L177"/>
          <cell r="M177">
            <v>-0.1079355895061145</v>
          </cell>
          <cell r="N177">
            <v>1</v>
          </cell>
          <cell r="O177">
            <v>284977174</v>
          </cell>
          <cell r="P177">
            <v>282102310</v>
          </cell>
          <cell r="Q177" t="str">
            <v>PTELL</v>
          </cell>
          <cell r="R177">
            <v>282102310</v>
          </cell>
          <cell r="S177" t="str">
            <v>PTELL</v>
          </cell>
        </row>
        <row r="178">
          <cell r="A178" t="str">
            <v>0701615900200</v>
          </cell>
          <cell r="B178" t="str">
            <v>ELEM SCHOOL DISTRICT 159</v>
          </cell>
          <cell r="C178"/>
          <cell r="D178">
            <v>414816924</v>
          </cell>
          <cell r="E178">
            <v>0</v>
          </cell>
          <cell r="F178"/>
          <cell r="G178">
            <v>420150043</v>
          </cell>
          <cell r="H178">
            <v>491341733</v>
          </cell>
          <cell r="I178">
            <v>475634024</v>
          </cell>
          <cell r="J178"/>
          <cell r="K178">
            <v>462375267</v>
          </cell>
          <cell r="L178"/>
          <cell r="M178">
            <v>-3.1969010456516622E-2</v>
          </cell>
          <cell r="N178">
            <v>0</v>
          </cell>
          <cell r="O178">
            <v>462375267</v>
          </cell>
          <cell r="P178">
            <v>435184434</v>
          </cell>
          <cell r="Q178" t="str">
            <v>PTELL</v>
          </cell>
          <cell r="R178">
            <v>435184434</v>
          </cell>
          <cell r="S178" t="str">
            <v>PTELL</v>
          </cell>
        </row>
        <row r="179">
          <cell r="A179" t="str">
            <v>0701616000200</v>
          </cell>
          <cell r="B179" t="str">
            <v>COUNTRY CLUB HILLS SCH DIST 160</v>
          </cell>
          <cell r="C179"/>
          <cell r="D179">
            <v>136908170</v>
          </cell>
          <cell r="E179">
            <v>0</v>
          </cell>
          <cell r="F179"/>
          <cell r="G179">
            <v>126416293</v>
          </cell>
          <cell r="H179">
            <v>150046745</v>
          </cell>
          <cell r="I179">
            <v>131583167</v>
          </cell>
          <cell r="J179"/>
          <cell r="K179">
            <v>136015402</v>
          </cell>
          <cell r="L179"/>
          <cell r="M179">
            <v>-0.12305217284120358</v>
          </cell>
          <cell r="N179">
            <v>1</v>
          </cell>
          <cell r="O179">
            <v>131583167</v>
          </cell>
          <cell r="P179">
            <v>125873371</v>
          </cell>
          <cell r="Q179" t="str">
            <v>PTELL</v>
          </cell>
          <cell r="R179">
            <v>125873371</v>
          </cell>
          <cell r="S179" t="str">
            <v>PTELL</v>
          </cell>
        </row>
        <row r="180">
          <cell r="A180" t="str">
            <v>0701616100200</v>
          </cell>
          <cell r="B180" t="str">
            <v>FLOSSMOOR SCHOOL DISTRICT 161</v>
          </cell>
          <cell r="C180"/>
          <cell r="D180">
            <v>371364408</v>
          </cell>
          <cell r="E180">
            <v>0</v>
          </cell>
          <cell r="F180"/>
          <cell r="G180">
            <v>391144359</v>
          </cell>
          <cell r="H180">
            <v>464317634</v>
          </cell>
          <cell r="I180">
            <v>413194937</v>
          </cell>
          <cell r="J180"/>
          <cell r="K180">
            <v>422885643</v>
          </cell>
          <cell r="L180"/>
          <cell r="M180">
            <v>-0.11010285471949144</v>
          </cell>
          <cell r="N180">
            <v>1</v>
          </cell>
          <cell r="O180">
            <v>413194937</v>
          </cell>
          <cell r="P180">
            <v>377826148</v>
          </cell>
          <cell r="Q180" t="str">
            <v>PTELL</v>
          </cell>
          <cell r="R180">
            <v>377826148</v>
          </cell>
          <cell r="S180" t="str">
            <v>PTELL</v>
          </cell>
        </row>
        <row r="181">
          <cell r="A181" t="str">
            <v>0701616200200</v>
          </cell>
          <cell r="B181" t="str">
            <v>MATTESON ELEM SCHOOL DIST 162</v>
          </cell>
          <cell r="C181"/>
          <cell r="D181">
            <v>358600969</v>
          </cell>
          <cell r="E181">
            <v>0</v>
          </cell>
          <cell r="F181"/>
          <cell r="G181">
            <v>369109160</v>
          </cell>
          <cell r="H181">
            <v>429296253</v>
          </cell>
          <cell r="I181">
            <v>377747567</v>
          </cell>
          <cell r="J181"/>
          <cell r="K181">
            <v>392050993</v>
          </cell>
          <cell r="L181"/>
          <cell r="M181">
            <v>-0.12007718595205162</v>
          </cell>
          <cell r="N181">
            <v>1</v>
          </cell>
          <cell r="O181">
            <v>377747567</v>
          </cell>
          <cell r="P181">
            <v>364625465</v>
          </cell>
          <cell r="Q181" t="str">
            <v>PTELL</v>
          </cell>
          <cell r="R181">
            <v>364625465</v>
          </cell>
          <cell r="S181" t="str">
            <v>PTELL</v>
          </cell>
        </row>
        <row r="182">
          <cell r="A182" t="str">
            <v>0701616300200</v>
          </cell>
          <cell r="B182" t="str">
            <v>PARK FOREST SCHOOL DIST 163</v>
          </cell>
          <cell r="C182"/>
          <cell r="D182">
            <v>82522633</v>
          </cell>
          <cell r="E182">
            <v>0</v>
          </cell>
          <cell r="F182"/>
          <cell r="G182">
            <v>82680396</v>
          </cell>
          <cell r="H182">
            <v>82654395</v>
          </cell>
          <cell r="I182">
            <v>70338648</v>
          </cell>
          <cell r="J182"/>
          <cell r="K182">
            <v>78557813</v>
          </cell>
          <cell r="L182"/>
          <cell r="M182">
            <v>-0.14900292960828035</v>
          </cell>
          <cell r="N182">
            <v>1</v>
          </cell>
          <cell r="O182">
            <v>70338648</v>
          </cell>
          <cell r="P182">
            <v>70338648</v>
          </cell>
          <cell r="Q182" t="str">
            <v>REAL</v>
          </cell>
          <cell r="R182">
            <v>70338648</v>
          </cell>
          <cell r="S182" t="str">
            <v>Real 2015</v>
          </cell>
        </row>
        <row r="183">
          <cell r="A183" t="str">
            <v>0701616700200</v>
          </cell>
          <cell r="B183" t="str">
            <v>BROOKWOOD SCHOOL DIST 167</v>
          </cell>
          <cell r="C183"/>
          <cell r="D183">
            <v>149498413</v>
          </cell>
          <cell r="E183">
            <v>0</v>
          </cell>
          <cell r="F183"/>
          <cell r="G183">
            <v>142695312</v>
          </cell>
          <cell r="H183">
            <v>167810103</v>
          </cell>
          <cell r="I183">
            <v>154843819</v>
          </cell>
          <cell r="J183"/>
          <cell r="K183">
            <v>155116411</v>
          </cell>
          <cell r="L183"/>
          <cell r="M183">
            <v>-7.7267600509130258E-2</v>
          </cell>
          <cell r="N183">
            <v>0</v>
          </cell>
          <cell r="O183">
            <v>155116411</v>
          </cell>
          <cell r="P183">
            <v>137060145</v>
          </cell>
          <cell r="Q183" t="str">
            <v>PTELL</v>
          </cell>
          <cell r="R183">
            <v>137060145</v>
          </cell>
          <cell r="S183" t="str">
            <v>PTELL</v>
          </cell>
        </row>
        <row r="184">
          <cell r="A184" t="str">
            <v>0701616800400</v>
          </cell>
          <cell r="B184" t="str">
            <v>COMM CONS SCHOOL DIST 168</v>
          </cell>
          <cell r="C184"/>
          <cell r="D184">
            <v>68694222</v>
          </cell>
          <cell r="E184">
            <v>0</v>
          </cell>
          <cell r="F184"/>
          <cell r="G184">
            <v>80163224</v>
          </cell>
          <cell r="H184">
            <v>79251145</v>
          </cell>
          <cell r="I184">
            <v>72289811</v>
          </cell>
          <cell r="J184"/>
          <cell r="K184">
            <v>77234727</v>
          </cell>
          <cell r="L184"/>
          <cell r="M184">
            <v>-8.7838907564048441E-2</v>
          </cell>
          <cell r="N184">
            <v>0</v>
          </cell>
          <cell r="O184">
            <v>77234727</v>
          </cell>
          <cell r="P184">
            <v>69786460</v>
          </cell>
          <cell r="Q184" t="str">
            <v>PTELL</v>
          </cell>
          <cell r="R184">
            <v>69786460</v>
          </cell>
          <cell r="S184" t="str">
            <v>PTELL</v>
          </cell>
        </row>
        <row r="185">
          <cell r="A185" t="str">
            <v>0701616900200</v>
          </cell>
          <cell r="B185" t="str">
            <v>FORD HEIGHTS SCHOOL DISTRICT 169</v>
          </cell>
          <cell r="C185"/>
          <cell r="D185">
            <v>33022297</v>
          </cell>
          <cell r="E185">
            <v>0</v>
          </cell>
          <cell r="F185"/>
          <cell r="G185">
            <v>33900674</v>
          </cell>
          <cell r="H185">
            <v>38571132</v>
          </cell>
          <cell r="I185">
            <v>37744737</v>
          </cell>
          <cell r="J185"/>
          <cell r="K185">
            <v>36738848</v>
          </cell>
          <cell r="L185"/>
          <cell r="M185">
            <v>-2.1425220291693799E-2</v>
          </cell>
          <cell r="N185">
            <v>0</v>
          </cell>
          <cell r="O185">
            <v>36738848</v>
          </cell>
          <cell r="P185">
            <v>33511026</v>
          </cell>
          <cell r="Q185" t="str">
            <v>PTELL</v>
          </cell>
          <cell r="R185">
            <v>33511026</v>
          </cell>
          <cell r="S185" t="str">
            <v>PTELL</v>
          </cell>
        </row>
        <row r="186">
          <cell r="A186" t="str">
            <v>0701617000200</v>
          </cell>
          <cell r="B186" t="str">
            <v>CHICAGO HEIGHTS SCHOOL DIST 170</v>
          </cell>
          <cell r="C186"/>
          <cell r="D186">
            <v>260534018</v>
          </cell>
          <cell r="E186">
            <v>0</v>
          </cell>
          <cell r="F186"/>
          <cell r="G186">
            <v>258545182</v>
          </cell>
          <cell r="H186">
            <v>290849471</v>
          </cell>
          <cell r="I186">
            <v>263367030</v>
          </cell>
          <cell r="J186"/>
          <cell r="K186">
            <v>270920561</v>
          </cell>
          <cell r="L186"/>
          <cell r="M186">
            <v>-9.4490256095394451E-2</v>
          </cell>
          <cell r="N186">
            <v>0</v>
          </cell>
          <cell r="O186">
            <v>270920561</v>
          </cell>
          <cell r="P186">
            <v>263367030</v>
          </cell>
          <cell r="Q186" t="str">
            <v>REAL</v>
          </cell>
          <cell r="R186">
            <v>270920561</v>
          </cell>
          <cell r="S186" t="str">
            <v>Average</v>
          </cell>
        </row>
        <row r="187">
          <cell r="A187" t="str">
            <v>0701617100200</v>
          </cell>
          <cell r="B187" t="str">
            <v>SUNNYBROOK SCHOOL DISTRICT 171</v>
          </cell>
          <cell r="C187"/>
          <cell r="D187">
            <v>133037195</v>
          </cell>
          <cell r="E187">
            <v>0</v>
          </cell>
          <cell r="F187"/>
          <cell r="G187">
            <v>132209917</v>
          </cell>
          <cell r="H187">
            <v>148060316</v>
          </cell>
          <cell r="I187">
            <v>132942028</v>
          </cell>
          <cell r="J187"/>
          <cell r="K187">
            <v>137737420</v>
          </cell>
          <cell r="L187"/>
          <cell r="M187">
            <v>-0.10210898104526536</v>
          </cell>
          <cell r="N187">
            <v>1</v>
          </cell>
          <cell r="O187">
            <v>132942028</v>
          </cell>
          <cell r="P187">
            <v>132942028</v>
          </cell>
          <cell r="Q187" t="str">
            <v>REAL</v>
          </cell>
          <cell r="R187">
            <v>132942028</v>
          </cell>
          <cell r="S187" t="str">
            <v>Real 2015</v>
          </cell>
        </row>
        <row r="188">
          <cell r="A188" t="str">
            <v>0701617200200</v>
          </cell>
          <cell r="B188" t="str">
            <v>SANDRIDGE SCHOOL DISTRICT 172</v>
          </cell>
          <cell r="C188"/>
          <cell r="D188">
            <v>49599084</v>
          </cell>
          <cell r="E188">
            <v>0</v>
          </cell>
          <cell r="F188"/>
          <cell r="G188">
            <v>59832191</v>
          </cell>
          <cell r="H188">
            <v>69923271</v>
          </cell>
          <cell r="I188">
            <v>66936463</v>
          </cell>
          <cell r="J188"/>
          <cell r="K188">
            <v>65563975</v>
          </cell>
          <cell r="L188"/>
          <cell r="M188">
            <v>-4.2715507402392543E-2</v>
          </cell>
          <cell r="N188">
            <v>0</v>
          </cell>
          <cell r="O188">
            <v>65563975</v>
          </cell>
          <cell r="P188">
            <v>51270573</v>
          </cell>
          <cell r="Q188" t="str">
            <v>PTELL</v>
          </cell>
          <cell r="R188">
            <v>51270573</v>
          </cell>
          <cell r="S188" t="str">
            <v>PTELL</v>
          </cell>
        </row>
        <row r="189">
          <cell r="A189" t="str">
            <v>0701619400200</v>
          </cell>
          <cell r="B189" t="str">
            <v>STEGER SCHOOL DISTRICT 194</v>
          </cell>
          <cell r="C189"/>
          <cell r="D189">
            <v>193471536</v>
          </cell>
          <cell r="E189">
            <v>0</v>
          </cell>
          <cell r="F189"/>
          <cell r="G189">
            <v>191218110</v>
          </cell>
          <cell r="H189">
            <v>207792342</v>
          </cell>
          <cell r="I189">
            <v>202216060</v>
          </cell>
          <cell r="J189"/>
          <cell r="K189">
            <v>200408837</v>
          </cell>
          <cell r="L189"/>
          <cell r="M189">
            <v>-2.6835839792401974E-2</v>
          </cell>
          <cell r="N189">
            <v>0</v>
          </cell>
          <cell r="O189">
            <v>200408837</v>
          </cell>
          <cell r="P189">
            <v>199681972</v>
          </cell>
          <cell r="Q189" t="str">
            <v>PTELL</v>
          </cell>
          <cell r="R189">
            <v>199681972</v>
          </cell>
          <cell r="S189" t="str">
            <v>PTELL</v>
          </cell>
        </row>
        <row r="190">
          <cell r="A190" t="str">
            <v>0701620501700</v>
          </cell>
          <cell r="B190" t="str">
            <v>THORNTON TWP H S DIST 205</v>
          </cell>
          <cell r="C190"/>
          <cell r="D190">
            <v>1284840344</v>
          </cell>
          <cell r="E190">
            <v>0</v>
          </cell>
          <cell r="F190"/>
          <cell r="G190">
            <v>1212498218</v>
          </cell>
          <cell r="H190">
            <v>1440020192</v>
          </cell>
          <cell r="I190">
            <v>1311884310</v>
          </cell>
          <cell r="J190"/>
          <cell r="K190">
            <v>1321467573</v>
          </cell>
          <cell r="L190"/>
          <cell r="M190">
            <v>-8.8982003663459736E-2</v>
          </cell>
          <cell r="N190">
            <v>0</v>
          </cell>
          <cell r="O190">
            <v>1321467573</v>
          </cell>
          <cell r="P190">
            <v>1311884310</v>
          </cell>
          <cell r="Q190" t="str">
            <v>REAL</v>
          </cell>
          <cell r="R190">
            <v>1321467573</v>
          </cell>
          <cell r="S190" t="str">
            <v>Average</v>
          </cell>
        </row>
        <row r="191">
          <cell r="A191" t="str">
            <v>0701620601700</v>
          </cell>
          <cell r="B191" t="str">
            <v>BLOOM TWP HIGH SCH DIST 206</v>
          </cell>
          <cell r="C191"/>
          <cell r="D191">
            <v>794723373</v>
          </cell>
          <cell r="E191">
            <v>0</v>
          </cell>
          <cell r="F191"/>
          <cell r="G191">
            <v>761372054</v>
          </cell>
          <cell r="H191">
            <v>860165050</v>
          </cell>
          <cell r="I191">
            <v>804159428</v>
          </cell>
          <cell r="J191"/>
          <cell r="K191">
            <v>808565511</v>
          </cell>
          <cell r="L191"/>
          <cell r="M191">
            <v>-6.5110320397230748E-2</v>
          </cell>
          <cell r="N191">
            <v>0</v>
          </cell>
          <cell r="O191">
            <v>808565511</v>
          </cell>
          <cell r="P191">
            <v>804159428</v>
          </cell>
          <cell r="Q191" t="str">
            <v>REAL</v>
          </cell>
          <cell r="R191">
            <v>808565511</v>
          </cell>
          <cell r="S191" t="str">
            <v>Average</v>
          </cell>
        </row>
        <row r="192">
          <cell r="A192" t="str">
            <v>0701621001700</v>
          </cell>
          <cell r="B192" t="str">
            <v>LEMONT TWP H S DIST 210</v>
          </cell>
          <cell r="C192"/>
          <cell r="D192">
            <v>1148336560</v>
          </cell>
          <cell r="E192">
            <v>0</v>
          </cell>
          <cell r="F192"/>
          <cell r="G192">
            <v>1218948232</v>
          </cell>
          <cell r="H192">
            <v>1352489714</v>
          </cell>
          <cell r="I192">
            <v>1282155922</v>
          </cell>
          <cell r="J192"/>
          <cell r="K192">
            <v>1284531289</v>
          </cell>
          <cell r="L192"/>
          <cell r="M192">
            <v>-5.2003199190319316E-2</v>
          </cell>
          <cell r="N192">
            <v>0</v>
          </cell>
          <cell r="O192">
            <v>1284531289</v>
          </cell>
          <cell r="P192">
            <v>1176126304</v>
          </cell>
          <cell r="Q192" t="str">
            <v>PTELL</v>
          </cell>
          <cell r="R192">
            <v>1176126304</v>
          </cell>
          <cell r="S192" t="str">
            <v>PTELL</v>
          </cell>
        </row>
        <row r="193">
          <cell r="A193" t="str">
            <v>0701621501700</v>
          </cell>
          <cell r="B193" t="str">
            <v>THORNTON FRACTIONAL T H S D 215</v>
          </cell>
          <cell r="C193"/>
          <cell r="D193">
            <v>671578873</v>
          </cell>
          <cell r="E193">
            <v>0</v>
          </cell>
          <cell r="F193"/>
          <cell r="G193">
            <v>644229448</v>
          </cell>
          <cell r="H193">
            <v>734760991</v>
          </cell>
          <cell r="I193">
            <v>631552368</v>
          </cell>
          <cell r="J193"/>
          <cell r="K193">
            <v>670180936</v>
          </cell>
          <cell r="L193"/>
          <cell r="M193">
            <v>-0.14046557215773584</v>
          </cell>
          <cell r="N193">
            <v>1</v>
          </cell>
          <cell r="O193">
            <v>631552368</v>
          </cell>
          <cell r="P193">
            <v>631552368</v>
          </cell>
          <cell r="Q193" t="str">
            <v>REAL</v>
          </cell>
          <cell r="R193">
            <v>631552368</v>
          </cell>
          <cell r="S193" t="str">
            <v>Real 2015</v>
          </cell>
        </row>
        <row r="194">
          <cell r="A194" t="str">
            <v>0701621701600</v>
          </cell>
          <cell r="B194" t="str">
            <v>ARGO COMM H S DIST 217</v>
          </cell>
          <cell r="C194"/>
          <cell r="D194">
            <v>686053076</v>
          </cell>
          <cell r="E194">
            <v>0</v>
          </cell>
          <cell r="F194"/>
          <cell r="G194">
            <v>705955568</v>
          </cell>
          <cell r="H194">
            <v>868312120</v>
          </cell>
          <cell r="I194">
            <v>796357988</v>
          </cell>
          <cell r="J194"/>
          <cell r="K194">
            <v>790208559</v>
          </cell>
          <cell r="L194"/>
          <cell r="M194">
            <v>-8.2866667806041905E-2</v>
          </cell>
          <cell r="N194">
            <v>0</v>
          </cell>
          <cell r="O194">
            <v>790208559</v>
          </cell>
          <cell r="P194">
            <v>654837661</v>
          </cell>
          <cell r="Q194" t="str">
            <v>PTELL</v>
          </cell>
          <cell r="R194">
            <v>654837661</v>
          </cell>
          <cell r="S194" t="str">
            <v>PTELL</v>
          </cell>
        </row>
        <row r="195">
          <cell r="A195" t="str">
            <v>0701621801600</v>
          </cell>
          <cell r="B195" t="str">
            <v>COMMUNITY HIGH SCHOOL DIST 218</v>
          </cell>
          <cell r="C195"/>
          <cell r="D195">
            <v>2250763784</v>
          </cell>
          <cell r="E195">
            <v>0</v>
          </cell>
          <cell r="F195"/>
          <cell r="G195">
            <v>2324837483</v>
          </cell>
          <cell r="H195">
            <v>2724574721</v>
          </cell>
          <cell r="I195">
            <v>2502508483</v>
          </cell>
          <cell r="J195"/>
          <cell r="K195">
            <v>2517306896</v>
          </cell>
          <cell r="L195"/>
          <cell r="M195">
            <v>-8.1504917552231812E-2</v>
          </cell>
          <cell r="N195">
            <v>0</v>
          </cell>
          <cell r="O195">
            <v>2517306896</v>
          </cell>
          <cell r="P195">
            <v>2175363197</v>
          </cell>
          <cell r="Q195" t="str">
            <v>PTELL</v>
          </cell>
          <cell r="R195">
            <v>2175363197</v>
          </cell>
          <cell r="S195" t="str">
            <v>PTELL</v>
          </cell>
        </row>
        <row r="196">
          <cell r="A196" t="str">
            <v>0701622001700</v>
          </cell>
          <cell r="B196" t="str">
            <v>REAVIS TWP H S DIST 220</v>
          </cell>
          <cell r="C196"/>
          <cell r="D196">
            <v>916584171</v>
          </cell>
          <cell r="E196">
            <v>0</v>
          </cell>
          <cell r="F196"/>
          <cell r="G196">
            <v>942945062</v>
          </cell>
          <cell r="H196">
            <v>1151765433</v>
          </cell>
          <cell r="I196">
            <v>1064821057</v>
          </cell>
          <cell r="J196"/>
          <cell r="K196">
            <v>1053177184</v>
          </cell>
          <cell r="L196"/>
          <cell r="M196">
            <v>-7.5487919248918803E-2</v>
          </cell>
          <cell r="N196">
            <v>0</v>
          </cell>
          <cell r="O196">
            <v>1053177184</v>
          </cell>
          <cell r="P196">
            <v>933266002</v>
          </cell>
          <cell r="Q196" t="str">
            <v>PTELL</v>
          </cell>
          <cell r="R196">
            <v>933266002</v>
          </cell>
          <cell r="S196" t="str">
            <v>PTELL</v>
          </cell>
        </row>
        <row r="197">
          <cell r="A197" t="str">
            <v>0701622701700</v>
          </cell>
          <cell r="B197" t="str">
            <v>RICH TWP H S DISTRICT 227</v>
          </cell>
          <cell r="C197"/>
          <cell r="D197">
            <v>975193305</v>
          </cell>
          <cell r="E197">
            <v>0</v>
          </cell>
          <cell r="F197"/>
          <cell r="G197">
            <v>962400168</v>
          </cell>
          <cell r="H197">
            <v>1094069016</v>
          </cell>
          <cell r="I197">
            <v>1004470560</v>
          </cell>
          <cell r="J197"/>
          <cell r="K197">
            <v>1020313248</v>
          </cell>
          <cell r="L197"/>
          <cell r="M197">
            <v>-8.1894701970062919E-2</v>
          </cell>
          <cell r="N197">
            <v>0</v>
          </cell>
          <cell r="O197">
            <v>1020313248</v>
          </cell>
          <cell r="P197">
            <v>1004470560</v>
          </cell>
          <cell r="Q197" t="str">
            <v>REAL</v>
          </cell>
          <cell r="R197">
            <v>1020313248</v>
          </cell>
          <cell r="S197" t="str">
            <v>Average</v>
          </cell>
        </row>
        <row r="198">
          <cell r="A198" t="str">
            <v>0701622801600</v>
          </cell>
          <cell r="B198" t="str">
            <v>BREMEN COMM H S DISTRICT 228</v>
          </cell>
          <cell r="C198"/>
          <cell r="D198">
            <v>1211309157</v>
          </cell>
          <cell r="E198">
            <v>0</v>
          </cell>
          <cell r="F198"/>
          <cell r="G198">
            <v>1263070313</v>
          </cell>
          <cell r="H198">
            <v>1472303442</v>
          </cell>
          <cell r="I198">
            <v>1344567171</v>
          </cell>
          <cell r="J198"/>
          <cell r="K198">
            <v>1359980309</v>
          </cell>
          <cell r="L198"/>
          <cell r="M198">
            <v>-8.6759473187457234E-2</v>
          </cell>
          <cell r="N198">
            <v>0</v>
          </cell>
          <cell r="O198">
            <v>1359980309</v>
          </cell>
          <cell r="P198">
            <v>1235656471</v>
          </cell>
          <cell r="Q198" t="str">
            <v>PTELL</v>
          </cell>
          <cell r="R198">
            <v>1235656471</v>
          </cell>
          <cell r="S198" t="str">
            <v>PTELL</v>
          </cell>
        </row>
        <row r="199">
          <cell r="A199" t="str">
            <v>0701622901600</v>
          </cell>
          <cell r="B199" t="str">
            <v>OAK LAWN COMM H S DIST 229</v>
          </cell>
          <cell r="C199"/>
          <cell r="D199">
            <v>840687297</v>
          </cell>
          <cell r="E199">
            <v>0</v>
          </cell>
          <cell r="F199"/>
          <cell r="G199">
            <v>879915470</v>
          </cell>
          <cell r="H199">
            <v>974242836</v>
          </cell>
          <cell r="I199">
            <v>895857069</v>
          </cell>
          <cell r="J199"/>
          <cell r="K199">
            <v>916671792</v>
          </cell>
          <cell r="L199"/>
          <cell r="M199">
            <v>-8.0458140520522137E-2</v>
          </cell>
          <cell r="N199">
            <v>0</v>
          </cell>
          <cell r="O199">
            <v>916671792</v>
          </cell>
          <cell r="P199">
            <v>853465743</v>
          </cell>
          <cell r="Q199" t="str">
            <v>PTELL</v>
          </cell>
          <cell r="R199">
            <v>853465743</v>
          </cell>
          <cell r="S199" t="str">
            <v>PTELL</v>
          </cell>
        </row>
        <row r="200">
          <cell r="A200" t="str">
            <v>0701623001300</v>
          </cell>
          <cell r="B200" t="str">
            <v>CONS HIGH SCHOOL DISTRICT 230</v>
          </cell>
          <cell r="C200"/>
          <cell r="D200">
            <v>4681569941</v>
          </cell>
          <cell r="E200">
            <v>0</v>
          </cell>
          <cell r="F200"/>
          <cell r="G200">
            <v>4840681378</v>
          </cell>
          <cell r="H200">
            <v>5386041734</v>
          </cell>
          <cell r="I200">
            <v>4933799994</v>
          </cell>
          <cell r="J200"/>
          <cell r="K200">
            <v>5053507702</v>
          </cell>
          <cell r="L200"/>
          <cell r="M200">
            <v>-8.3965509800113997E-2</v>
          </cell>
          <cell r="N200">
            <v>0</v>
          </cell>
          <cell r="O200">
            <v>5053507702</v>
          </cell>
          <cell r="P200">
            <v>4762561100</v>
          </cell>
          <cell r="Q200" t="str">
            <v>PTELL</v>
          </cell>
          <cell r="R200">
            <v>4762561100</v>
          </cell>
          <cell r="S200" t="str">
            <v>PTELL</v>
          </cell>
        </row>
        <row r="201">
          <cell r="A201" t="str">
            <v>0701623101600</v>
          </cell>
          <cell r="B201" t="str">
            <v>EVERGREEN PARK COMM HI SCH D 231</v>
          </cell>
          <cell r="C201"/>
          <cell r="D201">
            <v>384941018</v>
          </cell>
          <cell r="E201">
            <v>0</v>
          </cell>
          <cell r="F201"/>
          <cell r="G201">
            <v>413490449</v>
          </cell>
          <cell r="H201">
            <v>504155869</v>
          </cell>
          <cell r="I201">
            <v>447775901</v>
          </cell>
          <cell r="J201"/>
          <cell r="K201">
            <v>455140740</v>
          </cell>
          <cell r="L201"/>
          <cell r="M201">
            <v>-0.11183043075910319</v>
          </cell>
          <cell r="N201">
            <v>1</v>
          </cell>
          <cell r="O201">
            <v>447775901</v>
          </cell>
          <cell r="P201">
            <v>391023086</v>
          </cell>
          <cell r="Q201" t="str">
            <v>PTELL</v>
          </cell>
          <cell r="R201">
            <v>391023086</v>
          </cell>
          <cell r="S201" t="str">
            <v>PTELL</v>
          </cell>
        </row>
        <row r="202">
          <cell r="A202" t="str">
            <v>0701623301600</v>
          </cell>
          <cell r="B202" t="str">
            <v>HOMEWOOD FLOSSMOOR C H S D 233</v>
          </cell>
          <cell r="C202"/>
          <cell r="D202">
            <v>639301882</v>
          </cell>
          <cell r="E202">
            <v>0</v>
          </cell>
          <cell r="F202"/>
          <cell r="G202">
            <v>679737181</v>
          </cell>
          <cell r="H202">
            <v>794126123</v>
          </cell>
          <cell r="I202">
            <v>724662283</v>
          </cell>
          <cell r="J202"/>
          <cell r="K202">
            <v>732841862</v>
          </cell>
          <cell r="L202"/>
          <cell r="M202">
            <v>-8.7472050078876457E-2</v>
          </cell>
          <cell r="N202">
            <v>0</v>
          </cell>
          <cell r="O202">
            <v>732841862</v>
          </cell>
          <cell r="P202">
            <v>676381391</v>
          </cell>
          <cell r="Q202" t="str">
            <v>PTELL</v>
          </cell>
          <cell r="R202">
            <v>676381391</v>
          </cell>
          <cell r="S202" t="str">
            <v>PTELL</v>
          </cell>
        </row>
        <row r="203">
          <cell r="A203" t="str">
            <v>0800830802600</v>
          </cell>
          <cell r="B203" t="str">
            <v>EASTLAND COMM UNIT SCH DIST 308</v>
          </cell>
          <cell r="C203"/>
          <cell r="D203">
            <v>197263853</v>
          </cell>
          <cell r="E203">
            <v>0</v>
          </cell>
          <cell r="F203"/>
          <cell r="G203">
            <v>198503010</v>
          </cell>
          <cell r="H203">
            <v>207486339</v>
          </cell>
          <cell r="I203">
            <v>216682726</v>
          </cell>
          <cell r="J203"/>
          <cell r="K203">
            <v>207557358</v>
          </cell>
          <cell r="L203"/>
          <cell r="M203">
            <v>4.4322855395313519E-2</v>
          </cell>
          <cell r="N203">
            <v>0</v>
          </cell>
          <cell r="O203">
            <v>207557358</v>
          </cell>
          <cell r="P203">
            <v>0</v>
          </cell>
          <cell r="Q203" t="str">
            <v/>
          </cell>
          <cell r="R203">
            <v>207557358</v>
          </cell>
          <cell r="S203" t="str">
            <v>Average</v>
          </cell>
        </row>
        <row r="204">
          <cell r="A204" t="str">
            <v>0800831402600</v>
          </cell>
          <cell r="B204" t="str">
            <v>WEST CARROLL</v>
          </cell>
          <cell r="C204"/>
          <cell r="D204">
            <v>133308318</v>
          </cell>
          <cell r="E204">
            <v>0</v>
          </cell>
          <cell r="F204"/>
          <cell r="G204">
            <v>133019491</v>
          </cell>
          <cell r="H204">
            <v>139349815</v>
          </cell>
          <cell r="I204">
            <v>144577375</v>
          </cell>
          <cell r="J204"/>
          <cell r="K204">
            <v>138982227</v>
          </cell>
          <cell r="L204"/>
          <cell r="M204">
            <v>3.7513935702031612E-2</v>
          </cell>
          <cell r="N204">
            <v>0</v>
          </cell>
          <cell r="O204">
            <v>138982227</v>
          </cell>
          <cell r="P204">
            <v>0</v>
          </cell>
          <cell r="Q204" t="str">
            <v/>
          </cell>
          <cell r="R204">
            <v>138982227</v>
          </cell>
          <cell r="S204" t="str">
            <v>Average</v>
          </cell>
        </row>
        <row r="205">
          <cell r="A205" t="str">
            <v>0800839902600</v>
          </cell>
          <cell r="B205" t="str">
            <v>CHADWICK-MILLEDGEVILLE CUSD 399</v>
          </cell>
          <cell r="C205"/>
          <cell r="D205">
            <v>69156525</v>
          </cell>
          <cell r="E205">
            <v>0</v>
          </cell>
          <cell r="F205"/>
          <cell r="G205">
            <v>68801483</v>
          </cell>
          <cell r="H205">
            <v>72668083</v>
          </cell>
          <cell r="I205">
            <v>76901212</v>
          </cell>
          <cell r="J205"/>
          <cell r="K205">
            <v>72790259</v>
          </cell>
          <cell r="L205"/>
          <cell r="M205">
            <v>5.8252933409568546E-2</v>
          </cell>
          <cell r="N205">
            <v>0</v>
          </cell>
          <cell r="O205">
            <v>72790259</v>
          </cell>
          <cell r="P205">
            <v>0</v>
          </cell>
          <cell r="Q205" t="str">
            <v/>
          </cell>
          <cell r="R205">
            <v>72790259</v>
          </cell>
          <cell r="S205" t="str">
            <v>Average</v>
          </cell>
        </row>
        <row r="206">
          <cell r="A206" t="str">
            <v>0804311902200</v>
          </cell>
          <cell r="B206" t="str">
            <v>EAST DUBUQUE UNIT SCH DIST 119</v>
          </cell>
          <cell r="C206"/>
          <cell r="D206">
            <v>109224001</v>
          </cell>
          <cell r="E206">
            <v>0</v>
          </cell>
          <cell r="F206"/>
          <cell r="G206">
            <v>110890757</v>
          </cell>
          <cell r="H206">
            <v>112769602</v>
          </cell>
          <cell r="I206">
            <v>119235907</v>
          </cell>
          <cell r="J206"/>
          <cell r="K206">
            <v>114298755</v>
          </cell>
          <cell r="L206"/>
          <cell r="M206">
            <v>5.7340851482299282E-2</v>
          </cell>
          <cell r="N206">
            <v>0</v>
          </cell>
          <cell r="O206">
            <v>114298755</v>
          </cell>
          <cell r="P206">
            <v>112457031</v>
          </cell>
          <cell r="Q206" t="str">
            <v>PTELL</v>
          </cell>
          <cell r="R206">
            <v>112457031</v>
          </cell>
          <cell r="S206" t="str">
            <v>PTELL</v>
          </cell>
        </row>
        <row r="207">
          <cell r="A207" t="str">
            <v>0804312002200</v>
          </cell>
          <cell r="B207" t="str">
            <v>GALENA UNIT SCHOOL DIST 120</v>
          </cell>
          <cell r="C207"/>
          <cell r="D207">
            <v>210553660</v>
          </cell>
          <cell r="E207">
            <v>0</v>
          </cell>
          <cell r="F207"/>
          <cell r="G207">
            <v>209018984</v>
          </cell>
          <cell r="H207">
            <v>213897796</v>
          </cell>
          <cell r="I207">
            <v>225654058</v>
          </cell>
          <cell r="J207"/>
          <cell r="K207">
            <v>216190279</v>
          </cell>
          <cell r="L207"/>
          <cell r="M207">
            <v>5.4962052998432952E-2</v>
          </cell>
          <cell r="N207">
            <v>0</v>
          </cell>
          <cell r="O207">
            <v>216190279</v>
          </cell>
          <cell r="P207">
            <v>215943833</v>
          </cell>
          <cell r="Q207" t="str">
            <v>PTELL</v>
          </cell>
          <cell r="R207">
            <v>215943833</v>
          </cell>
          <cell r="S207" t="str">
            <v>PTELL</v>
          </cell>
        </row>
        <row r="208">
          <cell r="A208" t="str">
            <v>0804320502600</v>
          </cell>
          <cell r="B208" t="str">
            <v>WARREN COMM UNIT SCHOOL DIST 205</v>
          </cell>
          <cell r="C208"/>
          <cell r="D208">
            <v>57079834</v>
          </cell>
          <cell r="E208">
            <v>0</v>
          </cell>
          <cell r="F208"/>
          <cell r="G208">
            <v>64182335</v>
          </cell>
          <cell r="H208">
            <v>68180044</v>
          </cell>
          <cell r="I208">
            <v>73496412</v>
          </cell>
          <cell r="J208"/>
          <cell r="K208">
            <v>68619597</v>
          </cell>
          <cell r="L208"/>
          <cell r="M208">
            <v>7.7975426357894395E-2</v>
          </cell>
          <cell r="N208">
            <v>0</v>
          </cell>
          <cell r="O208">
            <v>68619597</v>
          </cell>
          <cell r="P208">
            <v>58221430</v>
          </cell>
          <cell r="Q208" t="str">
            <v>PTELL</v>
          </cell>
          <cell r="R208">
            <v>58221430</v>
          </cell>
          <cell r="S208" t="str">
            <v>PTELL</v>
          </cell>
        </row>
        <row r="209">
          <cell r="A209" t="str">
            <v>0804320602600</v>
          </cell>
          <cell r="B209" t="str">
            <v>STOCKTON C U SCHOOL DIST 206</v>
          </cell>
          <cell r="C209"/>
          <cell r="D209">
            <v>87455071</v>
          </cell>
          <cell r="E209">
            <v>0</v>
          </cell>
          <cell r="F209"/>
          <cell r="G209">
            <v>93138868</v>
          </cell>
          <cell r="H209">
            <v>96529019</v>
          </cell>
          <cell r="I209">
            <v>104401331</v>
          </cell>
          <cell r="J209"/>
          <cell r="K209">
            <v>98023073</v>
          </cell>
          <cell r="L209"/>
          <cell r="M209">
            <v>8.1553838229724479E-2</v>
          </cell>
          <cell r="N209">
            <v>0</v>
          </cell>
          <cell r="O209">
            <v>98023073</v>
          </cell>
          <cell r="P209">
            <v>89300372</v>
          </cell>
          <cell r="Q209" t="str">
            <v>PTELL</v>
          </cell>
          <cell r="R209">
            <v>89300372</v>
          </cell>
          <cell r="S209" t="str">
            <v>PTELL</v>
          </cell>
        </row>
        <row r="210">
          <cell r="A210" t="str">
            <v>0804321002600</v>
          </cell>
          <cell r="B210" t="str">
            <v>RIVER RIDGE C U SCH DIST 210</v>
          </cell>
          <cell r="C210"/>
          <cell r="D210">
            <v>162169279</v>
          </cell>
          <cell r="E210">
            <v>0</v>
          </cell>
          <cell r="F210"/>
          <cell r="G210">
            <v>160628085</v>
          </cell>
          <cell r="H210">
            <v>164448738</v>
          </cell>
          <cell r="I210">
            <v>173018305</v>
          </cell>
          <cell r="J210"/>
          <cell r="K210">
            <v>166031709</v>
          </cell>
          <cell r="L210"/>
          <cell r="M210">
            <v>5.2110871170078545E-2</v>
          </cell>
          <cell r="N210">
            <v>0</v>
          </cell>
          <cell r="O210">
            <v>166031709</v>
          </cell>
          <cell r="P210">
            <v>165493749</v>
          </cell>
          <cell r="Q210" t="str">
            <v>PTELL</v>
          </cell>
          <cell r="R210">
            <v>165493749</v>
          </cell>
          <cell r="S210" t="str">
            <v>PTELL</v>
          </cell>
        </row>
        <row r="211">
          <cell r="A211" t="str">
            <v>0804321102600</v>
          </cell>
          <cell r="B211" t="str">
            <v>SCALES MOUND C U SCH DISTRICT 211</v>
          </cell>
          <cell r="C211"/>
          <cell r="D211">
            <v>100567673</v>
          </cell>
          <cell r="E211">
            <v>0</v>
          </cell>
          <cell r="F211"/>
          <cell r="G211">
            <v>99981868</v>
          </cell>
          <cell r="H211">
            <v>102707646</v>
          </cell>
          <cell r="I211">
            <v>107479756</v>
          </cell>
          <cell r="J211"/>
          <cell r="K211">
            <v>103389757</v>
          </cell>
          <cell r="L211"/>
          <cell r="M211">
            <v>4.6463045214764243E-2</v>
          </cell>
          <cell r="N211">
            <v>0</v>
          </cell>
          <cell r="O211">
            <v>103389757</v>
          </cell>
          <cell r="P211">
            <v>102709764</v>
          </cell>
          <cell r="Q211" t="str">
            <v>PTELL</v>
          </cell>
          <cell r="R211">
            <v>102709764</v>
          </cell>
          <cell r="S211" t="str">
            <v>PTELL</v>
          </cell>
        </row>
        <row r="212">
          <cell r="A212" t="str">
            <v>0808914502200</v>
          </cell>
          <cell r="B212" t="str">
            <v>FREEPORT SCHOOL DIST 145</v>
          </cell>
          <cell r="C212"/>
          <cell r="D212">
            <v>299742415</v>
          </cell>
          <cell r="E212">
            <v>0</v>
          </cell>
          <cell r="F212"/>
          <cell r="G212">
            <v>298444275</v>
          </cell>
          <cell r="H212">
            <v>311387067</v>
          </cell>
          <cell r="I212">
            <v>324907286</v>
          </cell>
          <cell r="J212"/>
          <cell r="K212">
            <v>311579543</v>
          </cell>
          <cell r="L212"/>
          <cell r="M212">
            <v>4.3419333790121736E-2</v>
          </cell>
          <cell r="N212">
            <v>0</v>
          </cell>
          <cell r="O212">
            <v>311579543</v>
          </cell>
          <cell r="P212">
            <v>301091255</v>
          </cell>
          <cell r="Q212" t="str">
            <v>PTELL</v>
          </cell>
          <cell r="R212">
            <v>301091255</v>
          </cell>
          <cell r="S212" t="str">
            <v>PTELL</v>
          </cell>
        </row>
        <row r="213">
          <cell r="A213" t="str">
            <v>0808920002600</v>
          </cell>
          <cell r="B213" t="str">
            <v>PEARL CITY C U SCH DIST 200</v>
          </cell>
          <cell r="C213"/>
          <cell r="D213">
            <v>50691161</v>
          </cell>
          <cell r="E213">
            <v>0</v>
          </cell>
          <cell r="F213"/>
          <cell r="G213">
            <v>51426686</v>
          </cell>
          <cell r="H213">
            <v>54373849</v>
          </cell>
          <cell r="I213">
            <v>60092000</v>
          </cell>
          <cell r="J213"/>
          <cell r="K213">
            <v>55297512</v>
          </cell>
          <cell r="L213"/>
          <cell r="M213">
            <v>0.10516362378539727</v>
          </cell>
          <cell r="N213">
            <v>0</v>
          </cell>
          <cell r="O213">
            <v>55297512</v>
          </cell>
          <cell r="P213">
            <v>52374107</v>
          </cell>
          <cell r="Q213" t="str">
            <v>PTELL</v>
          </cell>
          <cell r="R213">
            <v>52374107</v>
          </cell>
          <cell r="S213" t="str">
            <v>PTELL</v>
          </cell>
        </row>
        <row r="214">
          <cell r="A214" t="str">
            <v>0808920102600</v>
          </cell>
          <cell r="B214" t="str">
            <v>DAKOTA COMM UNIT SCH DIST 201</v>
          </cell>
          <cell r="C214"/>
          <cell r="D214">
            <v>108481541</v>
          </cell>
          <cell r="E214">
            <v>0</v>
          </cell>
          <cell r="F214"/>
          <cell r="G214">
            <v>109902308</v>
          </cell>
          <cell r="H214">
            <v>111850021</v>
          </cell>
          <cell r="I214">
            <v>118182343</v>
          </cell>
          <cell r="J214"/>
          <cell r="K214">
            <v>113311557</v>
          </cell>
          <cell r="L214"/>
          <cell r="M214">
            <v>5.6614401529705566E-2</v>
          </cell>
          <cell r="N214">
            <v>0</v>
          </cell>
          <cell r="O214">
            <v>113311557</v>
          </cell>
          <cell r="P214">
            <v>110987464</v>
          </cell>
          <cell r="Q214" t="str">
            <v>PTELL</v>
          </cell>
          <cell r="R214">
            <v>110987464</v>
          </cell>
          <cell r="S214" t="str">
            <v>PTELL</v>
          </cell>
        </row>
        <row r="215">
          <cell r="A215" t="str">
            <v>0808920202600</v>
          </cell>
          <cell r="B215" t="str">
            <v>LENA WINSLOW C U SCH DIST 202</v>
          </cell>
          <cell r="C215"/>
          <cell r="D215">
            <v>106549077</v>
          </cell>
          <cell r="E215">
            <v>0</v>
          </cell>
          <cell r="F215"/>
          <cell r="G215">
            <v>108618320</v>
          </cell>
          <cell r="H215">
            <v>112540304</v>
          </cell>
          <cell r="I215">
            <v>117332477</v>
          </cell>
          <cell r="J215"/>
          <cell r="K215">
            <v>112830367</v>
          </cell>
          <cell r="L215"/>
          <cell r="M215">
            <v>4.2581838058656743E-2</v>
          </cell>
          <cell r="N215">
            <v>0</v>
          </cell>
          <cell r="O215">
            <v>112830367</v>
          </cell>
          <cell r="P215">
            <v>109127564</v>
          </cell>
          <cell r="Q215" t="str">
            <v>PTELL</v>
          </cell>
          <cell r="R215">
            <v>109127564</v>
          </cell>
          <cell r="S215" t="str">
            <v>PTELL</v>
          </cell>
        </row>
        <row r="216">
          <cell r="A216" t="str">
            <v>0808920302600</v>
          </cell>
          <cell r="B216" t="str">
            <v>ORANGEVILLE C U SCHOOL DIST 203</v>
          </cell>
          <cell r="C216"/>
          <cell r="D216">
            <v>47293473</v>
          </cell>
          <cell r="E216">
            <v>0</v>
          </cell>
          <cell r="F216"/>
          <cell r="G216">
            <v>48278804</v>
          </cell>
          <cell r="H216">
            <v>50391568</v>
          </cell>
          <cell r="I216">
            <v>53796236</v>
          </cell>
          <cell r="J216"/>
          <cell r="K216">
            <v>50822203</v>
          </cell>
          <cell r="L216"/>
          <cell r="M216">
            <v>6.756424011255216E-2</v>
          </cell>
          <cell r="N216">
            <v>0</v>
          </cell>
          <cell r="O216">
            <v>50822203</v>
          </cell>
          <cell r="P216">
            <v>48102191</v>
          </cell>
          <cell r="Q216" t="str">
            <v>PTELL</v>
          </cell>
          <cell r="R216">
            <v>48102191</v>
          </cell>
          <cell r="S216" t="str">
            <v>PTELL</v>
          </cell>
        </row>
        <row r="217">
          <cell r="A217" t="str">
            <v>0901000102600</v>
          </cell>
          <cell r="B217" t="str">
            <v>FISHER C U SCHOOL DISTRICT 1</v>
          </cell>
          <cell r="C217"/>
          <cell r="D217">
            <v>76693565</v>
          </cell>
          <cell r="E217">
            <v>0</v>
          </cell>
          <cell r="F217"/>
          <cell r="G217">
            <v>83945206</v>
          </cell>
          <cell r="H217">
            <v>86488319</v>
          </cell>
          <cell r="I217">
            <v>90615581</v>
          </cell>
          <cell r="J217"/>
          <cell r="K217">
            <v>87016369</v>
          </cell>
          <cell r="L217"/>
          <cell r="M217">
            <v>4.7720455753105802E-2</v>
          </cell>
          <cell r="N217">
            <v>0</v>
          </cell>
          <cell r="O217">
            <v>87016369</v>
          </cell>
          <cell r="P217">
            <v>78265783</v>
          </cell>
          <cell r="Q217" t="str">
            <v>PTELL</v>
          </cell>
          <cell r="R217">
            <v>78265783</v>
          </cell>
          <cell r="S217" t="str">
            <v>PTELL</v>
          </cell>
        </row>
        <row r="218">
          <cell r="A218" t="str">
            <v>0901000302600</v>
          </cell>
          <cell r="B218" t="str">
            <v>MAHOMET-SEYMOUR C U SCH DIST 3</v>
          </cell>
          <cell r="C218"/>
          <cell r="D218">
            <v>367299953</v>
          </cell>
          <cell r="E218">
            <v>0</v>
          </cell>
          <cell r="F218"/>
          <cell r="G218">
            <v>367318622</v>
          </cell>
          <cell r="H218">
            <v>377861906</v>
          </cell>
          <cell r="I218">
            <v>396677157</v>
          </cell>
          <cell r="J218"/>
          <cell r="K218">
            <v>380619228</v>
          </cell>
          <cell r="L218"/>
          <cell r="M218">
            <v>4.9793987436246086E-2</v>
          </cell>
          <cell r="N218">
            <v>0</v>
          </cell>
          <cell r="O218">
            <v>380619228</v>
          </cell>
          <cell r="P218">
            <v>0</v>
          </cell>
          <cell r="Q218" t="str">
            <v/>
          </cell>
          <cell r="R218">
            <v>380619228</v>
          </cell>
          <cell r="S218" t="str">
            <v>Average</v>
          </cell>
        </row>
        <row r="219">
          <cell r="A219" t="str">
            <v>0901000402600</v>
          </cell>
          <cell r="B219" t="str">
            <v>CHAMPAIGN COMM UNIT SCH DIST 4</v>
          </cell>
          <cell r="C219"/>
          <cell r="D219">
            <v>2363782216</v>
          </cell>
          <cell r="E219">
            <v>0</v>
          </cell>
          <cell r="F219"/>
          <cell r="G219">
            <v>2368805777</v>
          </cell>
          <cell r="H219">
            <v>2434922446</v>
          </cell>
          <cell r="I219">
            <v>2522163322</v>
          </cell>
          <cell r="J219"/>
          <cell r="K219">
            <v>2441963848</v>
          </cell>
          <cell r="L219"/>
          <cell r="M219">
            <v>3.5829016297137542E-2</v>
          </cell>
          <cell r="N219">
            <v>0</v>
          </cell>
          <cell r="O219">
            <v>2441963848</v>
          </cell>
          <cell r="P219">
            <v>2459515395</v>
          </cell>
          <cell r="Q219" t="str">
            <v>PTELL</v>
          </cell>
          <cell r="R219">
            <v>2441963848</v>
          </cell>
          <cell r="S219" t="str">
            <v>Average</v>
          </cell>
        </row>
        <row r="220">
          <cell r="A220" t="str">
            <v>0901000702600</v>
          </cell>
          <cell r="B220" t="str">
            <v>TOLONO C U SCHOOL DIST 7</v>
          </cell>
          <cell r="C220"/>
          <cell r="D220">
            <v>185493756</v>
          </cell>
          <cell r="E220">
            <v>0</v>
          </cell>
          <cell r="F220"/>
          <cell r="G220">
            <v>216146722</v>
          </cell>
          <cell r="H220">
            <v>223741802</v>
          </cell>
          <cell r="I220">
            <v>233237796</v>
          </cell>
          <cell r="J220"/>
          <cell r="K220">
            <v>224375440</v>
          </cell>
          <cell r="L220"/>
          <cell r="M220">
            <v>4.2441751675889337E-2</v>
          </cell>
          <cell r="N220">
            <v>0</v>
          </cell>
          <cell r="O220">
            <v>224375440</v>
          </cell>
          <cell r="P220">
            <v>188647149</v>
          </cell>
          <cell r="Q220" t="str">
            <v>PTELL</v>
          </cell>
          <cell r="R220">
            <v>188647149</v>
          </cell>
          <cell r="S220" t="str">
            <v>PTELL</v>
          </cell>
        </row>
        <row r="221">
          <cell r="A221" t="str">
            <v>0901000802600</v>
          </cell>
          <cell r="B221" t="str">
            <v>HERITAGE COMM UNIT SCH DIST 8</v>
          </cell>
          <cell r="C221"/>
          <cell r="D221">
            <v>97505821</v>
          </cell>
          <cell r="E221">
            <v>0</v>
          </cell>
          <cell r="F221"/>
          <cell r="G221">
            <v>97811743</v>
          </cell>
          <cell r="H221">
            <v>100329609</v>
          </cell>
          <cell r="I221">
            <v>112523070</v>
          </cell>
          <cell r="J221"/>
          <cell r="K221">
            <v>103554807</v>
          </cell>
          <cell r="L221"/>
          <cell r="M221">
            <v>0.12153402292238576</v>
          </cell>
          <cell r="N221">
            <v>0</v>
          </cell>
          <cell r="O221">
            <v>103554807</v>
          </cell>
          <cell r="P221">
            <v>0</v>
          </cell>
          <cell r="Q221" t="str">
            <v/>
          </cell>
          <cell r="R221">
            <v>103554807</v>
          </cell>
          <cell r="S221" t="str">
            <v>Average</v>
          </cell>
        </row>
        <row r="222">
          <cell r="A222" t="str">
            <v>0901011602200</v>
          </cell>
          <cell r="B222" t="str">
            <v>URBANA SCHOOL DIST 116</v>
          </cell>
          <cell r="C222"/>
          <cell r="D222">
            <v>683779759</v>
          </cell>
          <cell r="E222">
            <v>0</v>
          </cell>
          <cell r="F222"/>
          <cell r="G222">
            <v>688216467</v>
          </cell>
          <cell r="H222">
            <v>689200773</v>
          </cell>
          <cell r="I222">
            <v>713041652</v>
          </cell>
          <cell r="J222"/>
          <cell r="K222">
            <v>696819631</v>
          </cell>
          <cell r="L222"/>
          <cell r="M222">
            <v>3.4592066541399541E-2</v>
          </cell>
          <cell r="N222">
            <v>0</v>
          </cell>
          <cell r="O222">
            <v>696819631</v>
          </cell>
          <cell r="P222">
            <v>702652080</v>
          </cell>
          <cell r="Q222" t="str">
            <v>PTELL</v>
          </cell>
          <cell r="R222">
            <v>696819631</v>
          </cell>
          <cell r="S222" t="str">
            <v>Average</v>
          </cell>
        </row>
        <row r="223">
          <cell r="A223" t="str">
            <v>0901013000400</v>
          </cell>
          <cell r="B223" t="str">
            <v>THOMASBORO C C SCHOOL DIST 130</v>
          </cell>
          <cell r="C223"/>
          <cell r="D223">
            <v>27584719</v>
          </cell>
          <cell r="E223">
            <v>0</v>
          </cell>
          <cell r="F223"/>
          <cell r="G223">
            <v>28736968</v>
          </cell>
          <cell r="H223">
            <v>30090578</v>
          </cell>
          <cell r="I223">
            <v>31895577</v>
          </cell>
          <cell r="J223"/>
          <cell r="K223">
            <v>30241041</v>
          </cell>
          <cell r="L223"/>
          <cell r="M223">
            <v>5.9985521049147013E-2</v>
          </cell>
          <cell r="N223">
            <v>0</v>
          </cell>
          <cell r="O223">
            <v>30241041</v>
          </cell>
          <cell r="P223">
            <v>28059176</v>
          </cell>
          <cell r="Q223" t="str">
            <v>PTELL</v>
          </cell>
          <cell r="R223">
            <v>28059176</v>
          </cell>
          <cell r="S223" t="str">
            <v>PTELL</v>
          </cell>
        </row>
        <row r="224">
          <cell r="A224" t="str">
            <v>0901013700200</v>
          </cell>
          <cell r="B224" t="str">
            <v>RANTOUL CITY SCHOOL DIST 137</v>
          </cell>
          <cell r="C224"/>
          <cell r="D224">
            <v>110380522</v>
          </cell>
          <cell r="E224">
            <v>0</v>
          </cell>
          <cell r="F224"/>
          <cell r="G224">
            <v>124063838</v>
          </cell>
          <cell r="H224">
            <v>126658893</v>
          </cell>
          <cell r="I224">
            <v>131521566</v>
          </cell>
          <cell r="J224"/>
          <cell r="K224">
            <v>127414766</v>
          </cell>
          <cell r="L224"/>
          <cell r="M224">
            <v>3.8391879834288462E-2</v>
          </cell>
          <cell r="N224">
            <v>0</v>
          </cell>
          <cell r="O224">
            <v>127414766</v>
          </cell>
          <cell r="P224">
            <v>112135572</v>
          </cell>
          <cell r="Q224" t="str">
            <v>PTELL</v>
          </cell>
          <cell r="R224">
            <v>112135572</v>
          </cell>
          <cell r="S224" t="str">
            <v>PTELL</v>
          </cell>
        </row>
        <row r="225">
          <cell r="A225" t="str">
            <v>0901014200400</v>
          </cell>
          <cell r="B225" t="str">
            <v>LUDLOW C C SCHOOL DIST 142</v>
          </cell>
          <cell r="C225"/>
          <cell r="D225">
            <v>16821903</v>
          </cell>
          <cell r="E225">
            <v>0</v>
          </cell>
          <cell r="F225"/>
          <cell r="G225">
            <v>18396614</v>
          </cell>
          <cell r="H225">
            <v>19296154</v>
          </cell>
          <cell r="I225">
            <v>21810558</v>
          </cell>
          <cell r="J225"/>
          <cell r="K225">
            <v>19834442</v>
          </cell>
          <cell r="L225"/>
          <cell r="M225">
            <v>0.1303059666708713</v>
          </cell>
          <cell r="N225">
            <v>0</v>
          </cell>
          <cell r="O225">
            <v>19834442</v>
          </cell>
          <cell r="P225">
            <v>17079278</v>
          </cell>
          <cell r="Q225" t="str">
            <v>PTELL</v>
          </cell>
          <cell r="R225">
            <v>17079278</v>
          </cell>
          <cell r="S225" t="str">
            <v>PTELL</v>
          </cell>
        </row>
        <row r="226">
          <cell r="A226" t="str">
            <v>0901016900400</v>
          </cell>
          <cell r="B226" t="str">
            <v>ST JOSEPH C C SCHOOL DIST 169</v>
          </cell>
          <cell r="C226"/>
          <cell r="D226">
            <v>137871878</v>
          </cell>
          <cell r="E226">
            <v>0</v>
          </cell>
          <cell r="F226"/>
          <cell r="G226">
            <v>143067343</v>
          </cell>
          <cell r="H226">
            <v>148240773</v>
          </cell>
          <cell r="I226">
            <v>151188646</v>
          </cell>
          <cell r="J226"/>
          <cell r="K226">
            <v>147498921</v>
          </cell>
          <cell r="L226"/>
          <cell r="M226">
            <v>1.9885709851229661E-2</v>
          </cell>
          <cell r="N226">
            <v>0</v>
          </cell>
          <cell r="O226">
            <v>147498921</v>
          </cell>
          <cell r="P226">
            <v>139871020</v>
          </cell>
          <cell r="Q226" t="str">
            <v>PTELL</v>
          </cell>
          <cell r="R226">
            <v>139871020</v>
          </cell>
          <cell r="S226" t="str">
            <v>PTELL</v>
          </cell>
        </row>
        <row r="227">
          <cell r="A227" t="str">
            <v>0901018800400</v>
          </cell>
          <cell r="B227" t="str">
            <v>GIFFORD C C SCHOOL DIST 188</v>
          </cell>
          <cell r="C227"/>
          <cell r="D227">
            <v>48125803</v>
          </cell>
          <cell r="E227">
            <v>0</v>
          </cell>
          <cell r="F227"/>
          <cell r="G227">
            <v>51252585</v>
          </cell>
          <cell r="H227">
            <v>54414488</v>
          </cell>
          <cell r="I227">
            <v>56622860</v>
          </cell>
          <cell r="J227"/>
          <cell r="K227">
            <v>54096644</v>
          </cell>
          <cell r="L227"/>
          <cell r="M227">
            <v>4.0584264984722451E-2</v>
          </cell>
          <cell r="N227">
            <v>0</v>
          </cell>
          <cell r="O227">
            <v>54096644</v>
          </cell>
          <cell r="P227">
            <v>48953566</v>
          </cell>
          <cell r="Q227" t="str">
            <v>PTELL</v>
          </cell>
          <cell r="R227">
            <v>48953566</v>
          </cell>
          <cell r="S227" t="str">
            <v>PTELL</v>
          </cell>
        </row>
        <row r="228">
          <cell r="A228" t="str">
            <v>0901019301700</v>
          </cell>
          <cell r="B228" t="str">
            <v>RANTOUL TOWNSHIP H S DIST 193</v>
          </cell>
          <cell r="C228"/>
          <cell r="D228">
            <v>203715677</v>
          </cell>
          <cell r="E228">
            <v>0</v>
          </cell>
          <cell r="F228"/>
          <cell r="G228">
            <v>217266793</v>
          </cell>
          <cell r="H228">
            <v>224997015</v>
          </cell>
          <cell r="I228">
            <v>236461749</v>
          </cell>
          <cell r="J228"/>
          <cell r="K228">
            <v>226241852</v>
          </cell>
          <cell r="L228"/>
          <cell r="M228">
            <v>5.095504933698787E-2</v>
          </cell>
          <cell r="N228">
            <v>0</v>
          </cell>
          <cell r="O228">
            <v>226241852</v>
          </cell>
          <cell r="P228">
            <v>207158471</v>
          </cell>
          <cell r="Q228" t="str">
            <v>PTELL</v>
          </cell>
          <cell r="R228">
            <v>207158471</v>
          </cell>
          <cell r="S228" t="str">
            <v>PTELL</v>
          </cell>
        </row>
        <row r="229">
          <cell r="A229" t="str">
            <v>0901019700400</v>
          </cell>
          <cell r="B229" t="str">
            <v>PRAIRIEVIEW-OGDEN CCSD 197</v>
          </cell>
          <cell r="C229"/>
          <cell r="D229">
            <v>84816727</v>
          </cell>
          <cell r="E229">
            <v>0</v>
          </cell>
          <cell r="F229"/>
          <cell r="G229">
            <v>84892306</v>
          </cell>
          <cell r="H229">
            <v>88386010</v>
          </cell>
          <cell r="I229">
            <v>93246423</v>
          </cell>
          <cell r="J229"/>
          <cell r="K229">
            <v>88841580</v>
          </cell>
          <cell r="L229"/>
          <cell r="M229">
            <v>5.4990750232983707E-2</v>
          </cell>
          <cell r="N229">
            <v>0</v>
          </cell>
          <cell r="O229">
            <v>88841580</v>
          </cell>
          <cell r="P229">
            <v>0</v>
          </cell>
          <cell r="Q229" t="str">
            <v/>
          </cell>
          <cell r="R229">
            <v>88841580</v>
          </cell>
          <cell r="S229" t="str">
            <v>Average</v>
          </cell>
        </row>
        <row r="230">
          <cell r="A230" t="str">
            <v>0901030501600</v>
          </cell>
          <cell r="B230" t="str">
            <v>ST JOSEPH OGDEN C H S DIST 305</v>
          </cell>
          <cell r="C230"/>
          <cell r="D230">
            <v>212058339</v>
          </cell>
          <cell r="E230">
            <v>0</v>
          </cell>
          <cell r="F230"/>
          <cell r="G230">
            <v>212629823</v>
          </cell>
          <cell r="H230">
            <v>220595316</v>
          </cell>
          <cell r="I230">
            <v>227476609</v>
          </cell>
          <cell r="J230"/>
          <cell r="K230">
            <v>220233916</v>
          </cell>
          <cell r="L230"/>
          <cell r="M230">
            <v>3.1194193624673336E-2</v>
          </cell>
          <cell r="N230">
            <v>0</v>
          </cell>
          <cell r="O230">
            <v>220233916</v>
          </cell>
          <cell r="P230">
            <v>0</v>
          </cell>
          <cell r="Q230" t="str">
            <v/>
          </cell>
          <cell r="R230">
            <v>220233916</v>
          </cell>
          <cell r="S230" t="str">
            <v>Average</v>
          </cell>
        </row>
        <row r="231">
          <cell r="A231" t="str">
            <v>0902700502600</v>
          </cell>
          <cell r="B231" t="str">
            <v>GIBSON CITY-MELVIN-SIBLEY CUSD 5</v>
          </cell>
          <cell r="C231"/>
          <cell r="D231">
            <v>139986857</v>
          </cell>
          <cell r="E231">
            <v>0</v>
          </cell>
          <cell r="F231"/>
          <cell r="G231">
            <v>140091176</v>
          </cell>
          <cell r="H231">
            <v>145704381</v>
          </cell>
          <cell r="I231">
            <v>155002480</v>
          </cell>
          <cell r="J231"/>
          <cell r="K231">
            <v>146932679</v>
          </cell>
          <cell r="L231"/>
          <cell r="M231">
            <v>6.3814821051949008E-2</v>
          </cell>
          <cell r="N231">
            <v>0</v>
          </cell>
          <cell r="O231">
            <v>146932679</v>
          </cell>
          <cell r="P231">
            <v>0</v>
          </cell>
          <cell r="Q231" t="str">
            <v/>
          </cell>
          <cell r="R231">
            <v>146932679</v>
          </cell>
          <cell r="S231" t="str">
            <v>Average</v>
          </cell>
        </row>
        <row r="232">
          <cell r="A232" t="str">
            <v>0902701002600</v>
          </cell>
          <cell r="B232" t="str">
            <v>PAXTON-BUCKLEY-LODA CU DIST 10</v>
          </cell>
          <cell r="C232"/>
          <cell r="D232">
            <v>181043856</v>
          </cell>
          <cell r="E232">
            <v>0</v>
          </cell>
          <cell r="F232"/>
          <cell r="G232">
            <v>180048881</v>
          </cell>
          <cell r="H232">
            <v>188493201</v>
          </cell>
          <cell r="I232">
            <v>199491099</v>
          </cell>
          <cell r="J232"/>
          <cell r="K232">
            <v>189344394</v>
          </cell>
          <cell r="L232"/>
          <cell r="M232">
            <v>5.8346390966112355E-2</v>
          </cell>
          <cell r="N232">
            <v>0</v>
          </cell>
          <cell r="O232">
            <v>189344394</v>
          </cell>
          <cell r="P232">
            <v>0</v>
          </cell>
          <cell r="Q232" t="str">
            <v/>
          </cell>
          <cell r="R232">
            <v>189344394</v>
          </cell>
          <cell r="S232" t="str">
            <v>Average</v>
          </cell>
        </row>
        <row r="233">
          <cell r="A233" t="str">
            <v>11012002C2600</v>
          </cell>
          <cell r="B233" t="str">
            <v>MARSHALL C U SCHOOL DIST 2C</v>
          </cell>
          <cell r="C233"/>
          <cell r="D233">
            <v>130715780</v>
          </cell>
          <cell r="E233">
            <v>0</v>
          </cell>
          <cell r="F233"/>
          <cell r="G233">
            <v>129912322</v>
          </cell>
          <cell r="H233">
            <v>137372466</v>
          </cell>
          <cell r="I233">
            <v>144190441</v>
          </cell>
          <cell r="J233"/>
          <cell r="K233">
            <v>137158410</v>
          </cell>
          <cell r="L233"/>
          <cell r="M233">
            <v>4.9631306756915905E-2</v>
          </cell>
          <cell r="N233">
            <v>0</v>
          </cell>
          <cell r="O233">
            <v>137158410</v>
          </cell>
          <cell r="P233">
            <v>0</v>
          </cell>
          <cell r="Q233" t="str">
            <v/>
          </cell>
          <cell r="R233">
            <v>137158410</v>
          </cell>
          <cell r="S233" t="str">
            <v>Average</v>
          </cell>
        </row>
        <row r="234">
          <cell r="A234" t="str">
            <v>11012003C2600</v>
          </cell>
          <cell r="B234" t="str">
            <v>MARTINSVILLE C U SCH DIST 3C</v>
          </cell>
          <cell r="C234"/>
          <cell r="D234">
            <v>38439148</v>
          </cell>
          <cell r="E234">
            <v>0</v>
          </cell>
          <cell r="F234"/>
          <cell r="G234">
            <v>38234703</v>
          </cell>
          <cell r="H234">
            <v>41796760</v>
          </cell>
          <cell r="I234">
            <v>44929090</v>
          </cell>
          <cell r="J234"/>
          <cell r="K234">
            <v>41653518</v>
          </cell>
          <cell r="L234"/>
          <cell r="M234">
            <v>7.4941933298179095E-2</v>
          </cell>
          <cell r="N234">
            <v>0</v>
          </cell>
          <cell r="O234">
            <v>41653518</v>
          </cell>
          <cell r="P234">
            <v>0</v>
          </cell>
          <cell r="Q234" t="str">
            <v/>
          </cell>
          <cell r="R234">
            <v>41653518</v>
          </cell>
          <cell r="S234" t="str">
            <v>Average</v>
          </cell>
        </row>
        <row r="235">
          <cell r="A235" t="str">
            <v>11012004C2600</v>
          </cell>
          <cell r="B235" t="str">
            <v>CASEY-WESTFIELD C U SCH DIST 4C</v>
          </cell>
          <cell r="C235"/>
          <cell r="D235">
            <v>90035929</v>
          </cell>
          <cell r="E235">
            <v>0</v>
          </cell>
          <cell r="F235"/>
          <cell r="G235">
            <v>89885307</v>
          </cell>
          <cell r="H235">
            <v>95918806</v>
          </cell>
          <cell r="I235">
            <v>108390194</v>
          </cell>
          <cell r="J235"/>
          <cell r="K235">
            <v>98064769</v>
          </cell>
          <cell r="L235"/>
          <cell r="M235">
            <v>0.13002025900947933</v>
          </cell>
          <cell r="N235">
            <v>0</v>
          </cell>
          <cell r="O235">
            <v>98064769</v>
          </cell>
          <cell r="P235">
            <v>0</v>
          </cell>
          <cell r="Q235" t="str">
            <v/>
          </cell>
          <cell r="R235">
            <v>98064769</v>
          </cell>
          <cell r="S235" t="str">
            <v>Average</v>
          </cell>
        </row>
        <row r="236">
          <cell r="A236" t="str">
            <v>1101500102600</v>
          </cell>
          <cell r="B236" t="str">
            <v>CHARLESTON C U SCHOOL DIST 1</v>
          </cell>
          <cell r="C236"/>
          <cell r="D236">
            <v>332852588</v>
          </cell>
          <cell r="E236">
            <v>0</v>
          </cell>
          <cell r="F236"/>
          <cell r="G236">
            <v>329546333</v>
          </cell>
          <cell r="H236">
            <v>345875978</v>
          </cell>
          <cell r="I236">
            <v>366511717</v>
          </cell>
          <cell r="J236"/>
          <cell r="K236">
            <v>347311343</v>
          </cell>
          <cell r="L236"/>
          <cell r="M236">
            <v>5.9662249802153074E-2</v>
          </cell>
          <cell r="N236">
            <v>0</v>
          </cell>
          <cell r="O236">
            <v>347311343</v>
          </cell>
          <cell r="P236">
            <v>338810649</v>
          </cell>
          <cell r="Q236" t="str">
            <v>PTELL</v>
          </cell>
          <cell r="R236">
            <v>338810649</v>
          </cell>
          <cell r="S236" t="str">
            <v>PTELL</v>
          </cell>
        </row>
        <row r="237">
          <cell r="A237" t="str">
            <v>1101500202600</v>
          </cell>
          <cell r="B237" t="str">
            <v>MATTOON C U SCHOOL DIST 2</v>
          </cell>
          <cell r="C237"/>
          <cell r="D237">
            <v>337423589</v>
          </cell>
          <cell r="E237">
            <v>0</v>
          </cell>
          <cell r="F237"/>
          <cell r="G237">
            <v>332506656</v>
          </cell>
          <cell r="H237">
            <v>348727419</v>
          </cell>
          <cell r="I237">
            <v>357254796</v>
          </cell>
          <cell r="J237"/>
          <cell r="K237">
            <v>346162957</v>
          </cell>
          <cell r="L237"/>
          <cell r="M237">
            <v>2.4452843497230137E-2</v>
          </cell>
          <cell r="N237">
            <v>0</v>
          </cell>
          <cell r="O237">
            <v>346162957</v>
          </cell>
          <cell r="P237">
            <v>343632183</v>
          </cell>
          <cell r="Q237" t="str">
            <v>PTELL</v>
          </cell>
          <cell r="R237">
            <v>343632183</v>
          </cell>
          <cell r="S237" t="str">
            <v>PTELL</v>
          </cell>
        </row>
        <row r="238">
          <cell r="A238" t="str">
            <v>1101500502600</v>
          </cell>
          <cell r="B238" t="str">
            <v>OAKLAND C U SCHOOL DIST 5</v>
          </cell>
          <cell r="C238"/>
          <cell r="D238">
            <v>42065725</v>
          </cell>
          <cell r="E238">
            <v>0</v>
          </cell>
          <cell r="F238"/>
          <cell r="G238">
            <v>41997915</v>
          </cell>
          <cell r="H238">
            <v>44053233</v>
          </cell>
          <cell r="I238">
            <v>46660962</v>
          </cell>
          <cell r="J238"/>
          <cell r="K238">
            <v>44237370</v>
          </cell>
          <cell r="L238"/>
          <cell r="M238">
            <v>5.919495170763063E-2</v>
          </cell>
          <cell r="N238">
            <v>0</v>
          </cell>
          <cell r="O238">
            <v>44237370</v>
          </cell>
          <cell r="P238">
            <v>0</v>
          </cell>
          <cell r="Q238" t="str">
            <v/>
          </cell>
          <cell r="R238">
            <v>44237370</v>
          </cell>
          <cell r="S238" t="str">
            <v>Average</v>
          </cell>
        </row>
        <row r="239">
          <cell r="A239" t="str">
            <v>1101800302600</v>
          </cell>
          <cell r="B239" t="str">
            <v>NEOGA COMM UNIT SCHOOL DIST 3</v>
          </cell>
          <cell r="C239"/>
          <cell r="D239">
            <v>74097889</v>
          </cell>
          <cell r="E239">
            <v>0</v>
          </cell>
          <cell r="F239"/>
          <cell r="G239">
            <v>77399362</v>
          </cell>
          <cell r="H239">
            <v>83075381</v>
          </cell>
          <cell r="I239">
            <v>87977872</v>
          </cell>
          <cell r="J239"/>
          <cell r="K239">
            <v>82817538</v>
          </cell>
          <cell r="L239"/>
          <cell r="M239">
            <v>5.9012561134086164E-2</v>
          </cell>
          <cell r="N239">
            <v>0</v>
          </cell>
          <cell r="O239">
            <v>82817538</v>
          </cell>
          <cell r="P239">
            <v>76068892</v>
          </cell>
          <cell r="Q239" t="str">
            <v>PTELL</v>
          </cell>
          <cell r="R239">
            <v>76068892</v>
          </cell>
          <cell r="S239" t="str">
            <v>PTELL</v>
          </cell>
        </row>
        <row r="240">
          <cell r="A240" t="str">
            <v>1101807702600</v>
          </cell>
          <cell r="B240" t="str">
            <v>CUMBERLAND C U SCHOOL DIST 77</v>
          </cell>
          <cell r="C240"/>
          <cell r="D240">
            <v>90568872</v>
          </cell>
          <cell r="E240">
            <v>0</v>
          </cell>
          <cell r="F240"/>
          <cell r="G240">
            <v>91819887</v>
          </cell>
          <cell r="H240">
            <v>95442490</v>
          </cell>
          <cell r="I240">
            <v>104923236</v>
          </cell>
          <cell r="J240"/>
          <cell r="K240">
            <v>97395204</v>
          </cell>
          <cell r="L240"/>
          <cell r="M240">
            <v>9.9334646445204858E-2</v>
          </cell>
          <cell r="N240">
            <v>0</v>
          </cell>
          <cell r="O240">
            <v>97395204</v>
          </cell>
          <cell r="P240">
            <v>0</v>
          </cell>
          <cell r="Q240" t="str">
            <v/>
          </cell>
          <cell r="R240">
            <v>97395204</v>
          </cell>
          <cell r="S240" t="str">
            <v>Average</v>
          </cell>
        </row>
        <row r="241">
          <cell r="A241" t="str">
            <v>1102130102600</v>
          </cell>
          <cell r="B241" t="str">
            <v>TUSCOLA C U SCHOOL DIST 301</v>
          </cell>
          <cell r="C241"/>
          <cell r="D241">
            <v>129943255</v>
          </cell>
          <cell r="E241">
            <v>0</v>
          </cell>
          <cell r="F241"/>
          <cell r="G241">
            <v>130802545</v>
          </cell>
          <cell r="H241">
            <v>132385122</v>
          </cell>
          <cell r="I241">
            <v>140939376</v>
          </cell>
          <cell r="J241"/>
          <cell r="K241">
            <v>134709014</v>
          </cell>
          <cell r="L241"/>
          <cell r="M241">
            <v>6.4616430236020025E-2</v>
          </cell>
          <cell r="N241">
            <v>0</v>
          </cell>
          <cell r="O241">
            <v>134709014</v>
          </cell>
          <cell r="P241">
            <v>0</v>
          </cell>
          <cell r="Q241" t="str">
            <v/>
          </cell>
          <cell r="R241">
            <v>134709014</v>
          </cell>
          <cell r="S241" t="str">
            <v>Average</v>
          </cell>
        </row>
        <row r="242">
          <cell r="A242" t="str">
            <v>1102130202600</v>
          </cell>
          <cell r="B242" t="str">
            <v>VILLA GROVE C U SCH DIST 302</v>
          </cell>
          <cell r="C242"/>
          <cell r="D242">
            <v>75859117</v>
          </cell>
          <cell r="E242">
            <v>0</v>
          </cell>
          <cell r="F242"/>
          <cell r="G242">
            <v>75687889</v>
          </cell>
          <cell r="H242">
            <v>77639269</v>
          </cell>
          <cell r="I242">
            <v>82143800</v>
          </cell>
          <cell r="J242"/>
          <cell r="K242">
            <v>78490319</v>
          </cell>
          <cell r="L242"/>
          <cell r="M242">
            <v>5.8018719882589311E-2</v>
          </cell>
          <cell r="N242">
            <v>0</v>
          </cell>
          <cell r="O242">
            <v>78490319</v>
          </cell>
          <cell r="P242">
            <v>0</v>
          </cell>
          <cell r="Q242" t="str">
            <v/>
          </cell>
          <cell r="R242">
            <v>78490319</v>
          </cell>
          <cell r="S242" t="str">
            <v>Average</v>
          </cell>
        </row>
        <row r="243">
          <cell r="A243" t="str">
            <v>1102130502600</v>
          </cell>
          <cell r="B243" t="str">
            <v>ARTHUR C U SCHOOL DIST 305</v>
          </cell>
          <cell r="C243"/>
          <cell r="D243">
            <v>233504677</v>
          </cell>
          <cell r="E243">
            <v>0</v>
          </cell>
          <cell r="F243"/>
          <cell r="G243">
            <v>235119308</v>
          </cell>
          <cell r="H243">
            <v>242962815</v>
          </cell>
          <cell r="I243">
            <v>255158529</v>
          </cell>
          <cell r="J243"/>
          <cell r="K243">
            <v>244413551</v>
          </cell>
          <cell r="L243"/>
          <cell r="M243">
            <v>5.0195804654304815E-2</v>
          </cell>
          <cell r="N243">
            <v>0</v>
          </cell>
          <cell r="O243">
            <v>244413551</v>
          </cell>
          <cell r="P243">
            <v>0</v>
          </cell>
          <cell r="Q243" t="str">
            <v/>
          </cell>
          <cell r="R243">
            <v>244413551</v>
          </cell>
          <cell r="S243" t="str">
            <v>Average</v>
          </cell>
        </row>
        <row r="244">
          <cell r="A244" t="str">
            <v>1102130602600</v>
          </cell>
          <cell r="B244" t="str">
            <v>ARCOLA C U SCHOOL DISTRICT 306</v>
          </cell>
          <cell r="C244"/>
          <cell r="D244">
            <v>94677380</v>
          </cell>
          <cell r="E244">
            <v>0</v>
          </cell>
          <cell r="F244"/>
          <cell r="G244">
            <v>94059630</v>
          </cell>
          <cell r="H244">
            <v>96979170</v>
          </cell>
          <cell r="I244">
            <v>102319125</v>
          </cell>
          <cell r="J244"/>
          <cell r="K244">
            <v>97785975</v>
          </cell>
          <cell r="L244"/>
          <cell r="M244">
            <v>5.5062906807719636E-2</v>
          </cell>
          <cell r="N244">
            <v>0</v>
          </cell>
          <cell r="O244">
            <v>97785975</v>
          </cell>
          <cell r="P244">
            <v>0</v>
          </cell>
          <cell r="Q244" t="str">
            <v/>
          </cell>
          <cell r="R244">
            <v>97785975</v>
          </cell>
          <cell r="S244" t="str">
            <v>Average</v>
          </cell>
        </row>
        <row r="245">
          <cell r="A245" t="str">
            <v>1102300102600</v>
          </cell>
          <cell r="B245" t="str">
            <v>SHILOH COMM UNIT SCH DIST 1</v>
          </cell>
          <cell r="C245"/>
          <cell r="D245">
            <v>107128237</v>
          </cell>
          <cell r="E245">
            <v>0</v>
          </cell>
          <cell r="F245"/>
          <cell r="G245">
            <v>107311480</v>
          </cell>
          <cell r="H245">
            <v>112191870</v>
          </cell>
          <cell r="I245">
            <v>140828507</v>
          </cell>
          <cell r="J245"/>
          <cell r="K245">
            <v>120110619</v>
          </cell>
          <cell r="L245"/>
          <cell r="M245">
            <v>0.25524698893065961</v>
          </cell>
          <cell r="N245">
            <v>0</v>
          </cell>
          <cell r="O245">
            <v>120110619</v>
          </cell>
          <cell r="P245">
            <v>0</v>
          </cell>
          <cell r="Q245" t="str">
            <v/>
          </cell>
          <cell r="R245">
            <v>120110619</v>
          </cell>
          <cell r="S245" t="str">
            <v>Average</v>
          </cell>
        </row>
        <row r="246">
          <cell r="A246" t="str">
            <v>1102300302600</v>
          </cell>
          <cell r="B246" t="str">
            <v>KANSAS COMM UNIT SCHOOL DIST 3</v>
          </cell>
          <cell r="C246"/>
          <cell r="D246">
            <v>41376965</v>
          </cell>
          <cell r="E246">
            <v>0</v>
          </cell>
          <cell r="F246"/>
          <cell r="G246">
            <v>41452580</v>
          </cell>
          <cell r="H246">
            <v>43096835</v>
          </cell>
          <cell r="I246">
            <v>45323428</v>
          </cell>
          <cell r="J246"/>
          <cell r="K246">
            <v>43290948</v>
          </cell>
          <cell r="L246"/>
          <cell r="M246">
            <v>5.1664884439889841E-2</v>
          </cell>
          <cell r="N246">
            <v>0</v>
          </cell>
          <cell r="O246">
            <v>43290948</v>
          </cell>
          <cell r="P246">
            <v>0</v>
          </cell>
          <cell r="Q246" t="str">
            <v/>
          </cell>
          <cell r="R246">
            <v>43290948</v>
          </cell>
          <cell r="S246" t="str">
            <v>Average</v>
          </cell>
        </row>
        <row r="247">
          <cell r="A247" t="str">
            <v>1102300402600</v>
          </cell>
          <cell r="B247" t="str">
            <v>PARIS COMM UNIT SCHOOL DIST 4</v>
          </cell>
          <cell r="C247"/>
          <cell r="D247">
            <v>112232050</v>
          </cell>
          <cell r="E247">
            <v>0</v>
          </cell>
          <cell r="F247"/>
          <cell r="G247">
            <v>111585094</v>
          </cell>
          <cell r="H247">
            <v>118089101</v>
          </cell>
          <cell r="I247">
            <v>123301961</v>
          </cell>
          <cell r="J247"/>
          <cell r="K247">
            <v>117658719</v>
          </cell>
          <cell r="L247"/>
          <cell r="M247">
            <v>4.4143447243281154E-2</v>
          </cell>
          <cell r="N247">
            <v>0</v>
          </cell>
          <cell r="O247">
            <v>117658719</v>
          </cell>
          <cell r="P247">
            <v>0</v>
          </cell>
          <cell r="Q247" t="str">
            <v/>
          </cell>
          <cell r="R247">
            <v>117658719</v>
          </cell>
          <cell r="S247" t="str">
            <v>Average</v>
          </cell>
        </row>
        <row r="248">
          <cell r="A248" t="str">
            <v>1102300602600</v>
          </cell>
          <cell r="B248" t="str">
            <v>EDGAR COUNTY C U DIST 6</v>
          </cell>
          <cell r="C248"/>
          <cell r="D248">
            <v>59926830</v>
          </cell>
          <cell r="E248">
            <v>0</v>
          </cell>
          <cell r="F248"/>
          <cell r="G248">
            <v>60182637</v>
          </cell>
          <cell r="H248">
            <v>62319148</v>
          </cell>
          <cell r="I248">
            <v>64760481</v>
          </cell>
          <cell r="J248"/>
          <cell r="K248">
            <v>62420755</v>
          </cell>
          <cell r="L248"/>
          <cell r="M248">
            <v>3.9174685122460272E-2</v>
          </cell>
          <cell r="N248">
            <v>0</v>
          </cell>
          <cell r="O248">
            <v>62420755</v>
          </cell>
          <cell r="P248">
            <v>0</v>
          </cell>
          <cell r="Q248" t="str">
            <v/>
          </cell>
          <cell r="R248">
            <v>62420755</v>
          </cell>
          <cell r="S248" t="str">
            <v>Average</v>
          </cell>
        </row>
        <row r="249">
          <cell r="A249" t="str">
            <v>1102309502500</v>
          </cell>
          <cell r="B249" t="str">
            <v>PARIS-UNION SCHOOL DIST 95</v>
          </cell>
          <cell r="C249"/>
          <cell r="D249">
            <v>83403433</v>
          </cell>
          <cell r="E249">
            <v>0</v>
          </cell>
          <cell r="F249"/>
          <cell r="G249">
            <v>83393995</v>
          </cell>
          <cell r="H249">
            <v>85165012</v>
          </cell>
          <cell r="I249">
            <v>87958422</v>
          </cell>
          <cell r="J249"/>
          <cell r="K249">
            <v>85505810</v>
          </cell>
          <cell r="L249"/>
          <cell r="M249">
            <v>3.2799971894561582E-2</v>
          </cell>
          <cell r="N249">
            <v>0</v>
          </cell>
          <cell r="O249">
            <v>85505810</v>
          </cell>
          <cell r="P249">
            <v>0</v>
          </cell>
          <cell r="Q249" t="str">
            <v/>
          </cell>
          <cell r="R249">
            <v>85505810</v>
          </cell>
          <cell r="S249" t="str">
            <v>Average</v>
          </cell>
        </row>
        <row r="250">
          <cell r="A250" t="str">
            <v>1107030002600</v>
          </cell>
          <cell r="B250" t="str">
            <v>SULLIVAN C U SCHOOL DIST 300</v>
          </cell>
          <cell r="C250"/>
          <cell r="D250">
            <v>127549260</v>
          </cell>
          <cell r="E250">
            <v>0</v>
          </cell>
          <cell r="F250"/>
          <cell r="G250">
            <v>127412398</v>
          </cell>
          <cell r="H250">
            <v>132367077</v>
          </cell>
          <cell r="I250">
            <v>138478221</v>
          </cell>
          <cell r="J250"/>
          <cell r="K250">
            <v>132752565</v>
          </cell>
          <cell r="L250"/>
          <cell r="M250">
            <v>4.6168157056153777E-2</v>
          </cell>
          <cell r="N250">
            <v>0</v>
          </cell>
          <cell r="O250">
            <v>132752565</v>
          </cell>
          <cell r="P250">
            <v>0</v>
          </cell>
          <cell r="Q250" t="str">
            <v/>
          </cell>
          <cell r="R250">
            <v>132752565</v>
          </cell>
          <cell r="S250" t="str">
            <v>Average</v>
          </cell>
        </row>
        <row r="251">
          <cell r="A251" t="str">
            <v>1107030202600</v>
          </cell>
          <cell r="B251" t="str">
            <v>OKAW Valley CUSD 302</v>
          </cell>
          <cell r="C251"/>
          <cell r="D251">
            <v>94773739</v>
          </cell>
          <cell r="E251">
            <v>0</v>
          </cell>
          <cell r="F251"/>
          <cell r="G251">
            <v>94822477</v>
          </cell>
          <cell r="H251">
            <v>98526224</v>
          </cell>
          <cell r="I251">
            <v>102946537</v>
          </cell>
          <cell r="J251"/>
          <cell r="K251">
            <v>98765079</v>
          </cell>
          <cell r="L251"/>
          <cell r="M251">
            <v>4.4864329724033675E-2</v>
          </cell>
          <cell r="N251">
            <v>0</v>
          </cell>
          <cell r="O251">
            <v>98765079</v>
          </cell>
          <cell r="P251">
            <v>0</v>
          </cell>
          <cell r="Q251" t="str">
            <v/>
          </cell>
          <cell r="R251">
            <v>98765079</v>
          </cell>
          <cell r="S251" t="str">
            <v>Average</v>
          </cell>
        </row>
        <row r="252">
          <cell r="A252" t="str">
            <v>1108700102600</v>
          </cell>
          <cell r="B252" t="str">
            <v>WINDSOR COMM UNIT SCH DIST 1</v>
          </cell>
          <cell r="C252"/>
          <cell r="D252">
            <v>41068329</v>
          </cell>
          <cell r="E252">
            <v>0</v>
          </cell>
          <cell r="F252"/>
          <cell r="G252">
            <v>51029301</v>
          </cell>
          <cell r="H252">
            <v>53394323</v>
          </cell>
          <cell r="I252">
            <v>55621871</v>
          </cell>
          <cell r="J252"/>
          <cell r="K252">
            <v>53348498</v>
          </cell>
          <cell r="L252"/>
          <cell r="M252">
            <v>4.1718817185864496E-2</v>
          </cell>
          <cell r="N252">
            <v>0</v>
          </cell>
          <cell r="O252">
            <v>53348498</v>
          </cell>
          <cell r="P252">
            <v>41787024</v>
          </cell>
          <cell r="Q252" t="str">
            <v>PTELL</v>
          </cell>
          <cell r="R252">
            <v>41787024</v>
          </cell>
          <cell r="S252" t="str">
            <v>PTELL</v>
          </cell>
        </row>
        <row r="253">
          <cell r="A253" t="str">
            <v>11087003A2600</v>
          </cell>
          <cell r="B253" t="str">
            <v>COWDEN-HERRICK CUD 3A</v>
          </cell>
          <cell r="C253"/>
          <cell r="D253">
            <v>27549441</v>
          </cell>
          <cell r="E253">
            <v>0</v>
          </cell>
          <cell r="F253"/>
          <cell r="G253">
            <v>27781280</v>
          </cell>
          <cell r="H253">
            <v>29471403</v>
          </cell>
          <cell r="I253">
            <v>31326729</v>
          </cell>
          <cell r="J253"/>
          <cell r="K253">
            <v>29526471</v>
          </cell>
          <cell r="L253"/>
          <cell r="M253">
            <v>6.2953433197598357E-2</v>
          </cell>
          <cell r="N253">
            <v>0</v>
          </cell>
          <cell r="O253">
            <v>29526471</v>
          </cell>
          <cell r="P253">
            <v>0</v>
          </cell>
          <cell r="Q253" t="str">
            <v/>
          </cell>
          <cell r="R253">
            <v>29526471</v>
          </cell>
          <cell r="S253" t="str">
            <v>Average</v>
          </cell>
        </row>
        <row r="254">
          <cell r="A254" t="str">
            <v>1108700402600</v>
          </cell>
          <cell r="B254" t="str">
            <v>SHELBYVILLE C U SCHOOL DIST 4</v>
          </cell>
          <cell r="C254"/>
          <cell r="D254">
            <v>128716003</v>
          </cell>
          <cell r="E254">
            <v>0</v>
          </cell>
          <cell r="F254"/>
          <cell r="G254">
            <v>133509689</v>
          </cell>
          <cell r="H254">
            <v>138146874</v>
          </cell>
          <cell r="I254">
            <v>141457895</v>
          </cell>
          <cell r="J254"/>
          <cell r="K254">
            <v>137704819</v>
          </cell>
          <cell r="L254"/>
          <cell r="M254">
            <v>2.3967397192063859E-2</v>
          </cell>
          <cell r="N254">
            <v>0</v>
          </cell>
          <cell r="O254">
            <v>137704819</v>
          </cell>
          <cell r="P254">
            <v>131496268</v>
          </cell>
          <cell r="Q254" t="str">
            <v>PTELL</v>
          </cell>
          <cell r="R254">
            <v>131496268</v>
          </cell>
          <cell r="S254" t="str">
            <v>PTELL</v>
          </cell>
        </row>
        <row r="255">
          <cell r="A255" t="str">
            <v>11087005A2600</v>
          </cell>
          <cell r="B255" t="str">
            <v>STEWARDSON-STRASBURG CU DIST 5A</v>
          </cell>
          <cell r="C255"/>
          <cell r="D255">
            <v>44450907</v>
          </cell>
          <cell r="E255">
            <v>0</v>
          </cell>
          <cell r="F255"/>
          <cell r="G255">
            <v>44792327</v>
          </cell>
          <cell r="H255">
            <v>47267659</v>
          </cell>
          <cell r="I255">
            <v>49818394</v>
          </cell>
          <cell r="J255"/>
          <cell r="K255">
            <v>47292793</v>
          </cell>
          <cell r="L255"/>
          <cell r="M255">
            <v>5.3963641398022275E-2</v>
          </cell>
          <cell r="N255">
            <v>0</v>
          </cell>
          <cell r="O255">
            <v>47292793</v>
          </cell>
          <cell r="P255">
            <v>0</v>
          </cell>
          <cell r="Q255" t="str">
            <v/>
          </cell>
          <cell r="R255">
            <v>47292793</v>
          </cell>
          <cell r="S255" t="str">
            <v>Average</v>
          </cell>
        </row>
        <row r="256">
          <cell r="A256" t="str">
            <v>1108702102600</v>
          </cell>
          <cell r="B256" t="str">
            <v>CENTRAL A &amp; M C U DIST #21</v>
          </cell>
          <cell r="C256"/>
          <cell r="D256">
            <v>106990054</v>
          </cell>
          <cell r="E256">
            <v>0</v>
          </cell>
          <cell r="F256"/>
          <cell r="G256">
            <v>106913152</v>
          </cell>
          <cell r="H256">
            <v>111538495</v>
          </cell>
          <cell r="I256">
            <v>115705680</v>
          </cell>
          <cell r="J256"/>
          <cell r="K256">
            <v>111385776</v>
          </cell>
          <cell r="L256"/>
          <cell r="M256">
            <v>3.7360957757229911E-2</v>
          </cell>
          <cell r="N256">
            <v>0</v>
          </cell>
          <cell r="O256">
            <v>111385776</v>
          </cell>
          <cell r="P256">
            <v>0</v>
          </cell>
          <cell r="Q256" t="str">
            <v/>
          </cell>
          <cell r="R256">
            <v>111385776</v>
          </cell>
          <cell r="S256" t="str">
            <v>Average</v>
          </cell>
        </row>
        <row r="257">
          <cell r="A257" t="str">
            <v>1201301002600</v>
          </cell>
          <cell r="B257" t="str">
            <v>CLAY CITY COMM UNIT DIST 10</v>
          </cell>
          <cell r="C257"/>
          <cell r="D257">
            <v>32517942</v>
          </cell>
          <cell r="E257">
            <v>0</v>
          </cell>
          <cell r="F257"/>
          <cell r="G257">
            <v>32683788</v>
          </cell>
          <cell r="H257">
            <v>34984749</v>
          </cell>
          <cell r="I257">
            <v>38190347</v>
          </cell>
          <cell r="J257"/>
          <cell r="K257">
            <v>35286295</v>
          </cell>
          <cell r="L257"/>
          <cell r="M257">
            <v>9.1628440724271024E-2</v>
          </cell>
          <cell r="N257">
            <v>0</v>
          </cell>
          <cell r="O257">
            <v>35286295</v>
          </cell>
          <cell r="P257">
            <v>0</v>
          </cell>
          <cell r="Q257" t="str">
            <v/>
          </cell>
          <cell r="R257">
            <v>35286295</v>
          </cell>
          <cell r="S257" t="str">
            <v>Average</v>
          </cell>
        </row>
        <row r="258">
          <cell r="A258" t="str">
            <v>1201302502600</v>
          </cell>
          <cell r="B258" t="str">
            <v>NORTH CLAY C U SCHOOL DISTRICT 25</v>
          </cell>
          <cell r="C258"/>
          <cell r="D258">
            <v>55351816</v>
          </cell>
          <cell r="E258">
            <v>0</v>
          </cell>
          <cell r="F258"/>
          <cell r="G258">
            <v>55323115</v>
          </cell>
          <cell r="H258">
            <v>59199239</v>
          </cell>
          <cell r="I258">
            <v>64690753</v>
          </cell>
          <cell r="J258"/>
          <cell r="K258">
            <v>59737702</v>
          </cell>
          <cell r="L258"/>
          <cell r="M258">
            <v>9.276325325736029E-2</v>
          </cell>
          <cell r="N258">
            <v>0</v>
          </cell>
          <cell r="O258">
            <v>59737702</v>
          </cell>
          <cell r="P258">
            <v>0</v>
          </cell>
          <cell r="Q258" t="str">
            <v/>
          </cell>
          <cell r="R258">
            <v>59737702</v>
          </cell>
          <cell r="S258" t="str">
            <v>Average</v>
          </cell>
        </row>
        <row r="259">
          <cell r="A259" t="str">
            <v>1201303502600</v>
          </cell>
          <cell r="B259" t="str">
            <v>FLORA COMM UNIT SCH DIST 35</v>
          </cell>
          <cell r="C259"/>
          <cell r="D259">
            <v>104055601</v>
          </cell>
          <cell r="E259">
            <v>0</v>
          </cell>
          <cell r="F259"/>
          <cell r="G259">
            <v>104548958</v>
          </cell>
          <cell r="H259">
            <v>108750764</v>
          </cell>
          <cell r="I259">
            <v>115418177</v>
          </cell>
          <cell r="J259"/>
          <cell r="K259">
            <v>109572633</v>
          </cell>
          <cell r="L259"/>
          <cell r="M259">
            <v>6.1309114113441997E-2</v>
          </cell>
          <cell r="N259">
            <v>0</v>
          </cell>
          <cell r="O259">
            <v>109572633</v>
          </cell>
          <cell r="P259">
            <v>0</v>
          </cell>
          <cell r="Q259" t="str">
            <v/>
          </cell>
          <cell r="R259">
            <v>109572633</v>
          </cell>
          <cell r="S259" t="str">
            <v>Average</v>
          </cell>
        </row>
        <row r="260">
          <cell r="A260" t="str">
            <v>1201700102600</v>
          </cell>
          <cell r="B260" t="str">
            <v>HUTSONVILLE C U SCHOOL DIST 1</v>
          </cell>
          <cell r="C260"/>
          <cell r="D260">
            <v>27186010</v>
          </cell>
          <cell r="E260">
            <v>0</v>
          </cell>
          <cell r="F260"/>
          <cell r="G260">
            <v>26959467</v>
          </cell>
          <cell r="H260">
            <v>29284458</v>
          </cell>
          <cell r="I260">
            <v>31458248</v>
          </cell>
          <cell r="J260"/>
          <cell r="K260">
            <v>29234058</v>
          </cell>
          <cell r="L260"/>
          <cell r="M260">
            <v>7.4230159902566747E-2</v>
          </cell>
          <cell r="N260">
            <v>0</v>
          </cell>
          <cell r="O260">
            <v>29234058</v>
          </cell>
          <cell r="P260">
            <v>0</v>
          </cell>
          <cell r="Q260" t="str">
            <v/>
          </cell>
          <cell r="R260">
            <v>29234058</v>
          </cell>
          <cell r="S260" t="str">
            <v>Average</v>
          </cell>
        </row>
        <row r="261">
          <cell r="A261" t="str">
            <v>1201700202600</v>
          </cell>
          <cell r="B261" t="str">
            <v>ROBINSON C U SCHOOL DIST 2</v>
          </cell>
          <cell r="C261"/>
          <cell r="D261">
            <v>369337664</v>
          </cell>
          <cell r="E261">
            <v>0</v>
          </cell>
          <cell r="F261"/>
          <cell r="G261">
            <v>378719551</v>
          </cell>
          <cell r="H261">
            <v>382025847</v>
          </cell>
          <cell r="I261">
            <v>384039011</v>
          </cell>
          <cell r="J261"/>
          <cell r="K261">
            <v>381594803</v>
          </cell>
          <cell r="L261"/>
          <cell r="M261">
            <v>5.2697062667594842E-3</v>
          </cell>
          <cell r="N261">
            <v>0</v>
          </cell>
          <cell r="O261">
            <v>381594803</v>
          </cell>
          <cell r="P261">
            <v>0</v>
          </cell>
          <cell r="Q261" t="str">
            <v/>
          </cell>
          <cell r="R261">
            <v>381594803</v>
          </cell>
          <cell r="S261" t="str">
            <v>Average</v>
          </cell>
        </row>
        <row r="262">
          <cell r="A262" t="str">
            <v>1201700302600</v>
          </cell>
          <cell r="B262" t="str">
            <v>PALESTINE C U SCHOOL DIST 3</v>
          </cell>
          <cell r="C262"/>
          <cell r="D262">
            <v>34563672</v>
          </cell>
          <cell r="E262">
            <v>0</v>
          </cell>
          <cell r="F262"/>
          <cell r="G262">
            <v>34370168</v>
          </cell>
          <cell r="H262">
            <v>36514592</v>
          </cell>
          <cell r="I262">
            <v>38164244</v>
          </cell>
          <cell r="J262"/>
          <cell r="K262">
            <v>36349668</v>
          </cell>
          <cell r="L262"/>
          <cell r="M262">
            <v>4.5177883953899857E-2</v>
          </cell>
          <cell r="N262">
            <v>0</v>
          </cell>
          <cell r="O262">
            <v>36349668</v>
          </cell>
          <cell r="P262">
            <v>0</v>
          </cell>
          <cell r="Q262" t="str">
            <v/>
          </cell>
          <cell r="R262">
            <v>36349668</v>
          </cell>
          <cell r="S262" t="str">
            <v>Average</v>
          </cell>
        </row>
        <row r="263">
          <cell r="A263" t="str">
            <v>1201700402600</v>
          </cell>
          <cell r="B263" t="str">
            <v>OBLONG C U SCHOOL DIST 4</v>
          </cell>
          <cell r="C263"/>
          <cell r="D263">
            <v>56918190</v>
          </cell>
          <cell r="E263">
            <v>0</v>
          </cell>
          <cell r="F263"/>
          <cell r="G263">
            <v>57598530</v>
          </cell>
          <cell r="H263">
            <v>60857933</v>
          </cell>
          <cell r="I263">
            <v>63927664</v>
          </cell>
          <cell r="J263"/>
          <cell r="K263">
            <v>60794709</v>
          </cell>
          <cell r="L263"/>
          <cell r="M263">
            <v>5.0440934298573693E-2</v>
          </cell>
          <cell r="N263">
            <v>0</v>
          </cell>
          <cell r="O263">
            <v>60794709</v>
          </cell>
          <cell r="P263">
            <v>0</v>
          </cell>
          <cell r="Q263" t="str">
            <v/>
          </cell>
          <cell r="R263">
            <v>60794709</v>
          </cell>
          <cell r="S263" t="str">
            <v>Average</v>
          </cell>
        </row>
        <row r="264">
          <cell r="A264" t="str">
            <v>1204000102600</v>
          </cell>
          <cell r="B264" t="str">
            <v>JASPER COUNTY COMM UNIT DIST 1</v>
          </cell>
          <cell r="C264"/>
          <cell r="D264">
            <v>189536105</v>
          </cell>
          <cell r="E264">
            <v>0</v>
          </cell>
          <cell r="F264"/>
          <cell r="G264">
            <v>192680468</v>
          </cell>
          <cell r="H264">
            <v>193886678</v>
          </cell>
          <cell r="I264">
            <v>204921533</v>
          </cell>
          <cell r="J264"/>
          <cell r="K264">
            <v>197162893</v>
          </cell>
          <cell r="L264"/>
          <cell r="M264">
            <v>5.6913941245617709E-2</v>
          </cell>
          <cell r="N264">
            <v>0</v>
          </cell>
          <cell r="O264">
            <v>197162893</v>
          </cell>
          <cell r="P264">
            <v>0</v>
          </cell>
          <cell r="Q264" t="str">
            <v/>
          </cell>
          <cell r="R264">
            <v>197162893</v>
          </cell>
          <cell r="S264" t="str">
            <v>Average</v>
          </cell>
        </row>
        <row r="265">
          <cell r="A265" t="str">
            <v>1205101002600</v>
          </cell>
          <cell r="B265" t="str">
            <v>RED HILL C U SCHOOL DIST 10</v>
          </cell>
          <cell r="C265"/>
          <cell r="D265">
            <v>68999077</v>
          </cell>
          <cell r="E265">
            <v>0</v>
          </cell>
          <cell r="F265"/>
          <cell r="G265">
            <v>68721442</v>
          </cell>
          <cell r="H265">
            <v>75285569</v>
          </cell>
          <cell r="I265">
            <v>80395224</v>
          </cell>
          <cell r="J265"/>
          <cell r="K265">
            <v>74800745</v>
          </cell>
          <cell r="L265"/>
          <cell r="M265">
            <v>6.7870311241188863E-2</v>
          </cell>
          <cell r="N265">
            <v>0</v>
          </cell>
          <cell r="O265">
            <v>74800745</v>
          </cell>
          <cell r="P265">
            <v>0</v>
          </cell>
          <cell r="Q265" t="str">
            <v/>
          </cell>
          <cell r="R265">
            <v>74800745</v>
          </cell>
          <cell r="S265" t="str">
            <v>Average</v>
          </cell>
        </row>
        <row r="266">
          <cell r="A266" t="str">
            <v>1205102002600</v>
          </cell>
          <cell r="B266" t="str">
            <v>LAWRENCE CO C U DISTRICT 20</v>
          </cell>
          <cell r="C266"/>
          <cell r="D266">
            <v>84809744</v>
          </cell>
          <cell r="E266">
            <v>0</v>
          </cell>
          <cell r="F266"/>
          <cell r="G266">
            <v>83204701</v>
          </cell>
          <cell r="H266">
            <v>91532486</v>
          </cell>
          <cell r="I266">
            <v>98077868</v>
          </cell>
          <cell r="J266"/>
          <cell r="K266">
            <v>90938352</v>
          </cell>
          <cell r="L266"/>
          <cell r="M266">
            <v>7.1508841134283185E-2</v>
          </cell>
          <cell r="N266">
            <v>0</v>
          </cell>
          <cell r="O266">
            <v>90938352</v>
          </cell>
          <cell r="P266">
            <v>0</v>
          </cell>
          <cell r="Q266" t="str">
            <v/>
          </cell>
          <cell r="R266">
            <v>90938352</v>
          </cell>
          <cell r="S266" t="str">
            <v>Average</v>
          </cell>
        </row>
        <row r="267">
          <cell r="A267" t="str">
            <v>1208000102600</v>
          </cell>
          <cell r="B267" t="str">
            <v>EAST RICHLAND C U SCH DIST 1</v>
          </cell>
          <cell r="C267"/>
          <cell r="D267">
            <v>244399147</v>
          </cell>
          <cell r="E267">
            <v>0</v>
          </cell>
          <cell r="F267"/>
          <cell r="G267">
            <v>244268809</v>
          </cell>
          <cell r="H267">
            <v>250365383</v>
          </cell>
          <cell r="I267">
            <v>262319308</v>
          </cell>
          <cell r="J267"/>
          <cell r="K267">
            <v>252317833</v>
          </cell>
          <cell r="L267"/>
          <cell r="M267">
            <v>4.7745917813246573E-2</v>
          </cell>
          <cell r="N267">
            <v>0</v>
          </cell>
          <cell r="O267">
            <v>252317833</v>
          </cell>
          <cell r="P267">
            <v>0</v>
          </cell>
          <cell r="Q267" t="str">
            <v/>
          </cell>
          <cell r="R267">
            <v>252317833</v>
          </cell>
          <cell r="S267" t="str">
            <v>Average</v>
          </cell>
        </row>
        <row r="268">
          <cell r="A268" t="str">
            <v>1301400102600</v>
          </cell>
          <cell r="B268" t="str">
            <v>CARLYLE C U SCHOOL DISTRICT 1</v>
          </cell>
          <cell r="C268"/>
          <cell r="D268">
            <v>154435123</v>
          </cell>
          <cell r="E268">
            <v>0</v>
          </cell>
          <cell r="F268"/>
          <cell r="G268">
            <v>156295736</v>
          </cell>
          <cell r="H268">
            <v>160020711</v>
          </cell>
          <cell r="I268">
            <v>172257650</v>
          </cell>
          <cell r="J268"/>
          <cell r="K268">
            <v>162858032</v>
          </cell>
          <cell r="L268"/>
          <cell r="M268">
            <v>7.6470970060869184E-2</v>
          </cell>
          <cell r="N268">
            <v>0</v>
          </cell>
          <cell r="O268">
            <v>162858032</v>
          </cell>
          <cell r="P268">
            <v>0</v>
          </cell>
          <cell r="Q268" t="str">
            <v/>
          </cell>
          <cell r="R268">
            <v>162858032</v>
          </cell>
          <cell r="S268" t="str">
            <v>Average</v>
          </cell>
        </row>
        <row r="269">
          <cell r="A269" t="str">
            <v>1301400302600</v>
          </cell>
          <cell r="B269" t="str">
            <v>WESCLIN C U SCHOOL DISTRICT 3</v>
          </cell>
          <cell r="C269"/>
          <cell r="D269">
            <v>148791348</v>
          </cell>
          <cell r="E269">
            <v>0</v>
          </cell>
          <cell r="F269"/>
          <cell r="G269">
            <v>148364378</v>
          </cell>
          <cell r="H269">
            <v>153317446</v>
          </cell>
          <cell r="I269">
            <v>163363260</v>
          </cell>
          <cell r="J269"/>
          <cell r="K269">
            <v>155015028</v>
          </cell>
          <cell r="L269"/>
          <cell r="M269">
            <v>6.5522967294928722E-2</v>
          </cell>
          <cell r="N269">
            <v>0</v>
          </cell>
          <cell r="O269">
            <v>155015028</v>
          </cell>
          <cell r="P269">
            <v>0</v>
          </cell>
          <cell r="Q269" t="str">
            <v/>
          </cell>
          <cell r="R269">
            <v>155015028</v>
          </cell>
          <cell r="S269" t="str">
            <v>Average</v>
          </cell>
        </row>
        <row r="270">
          <cell r="A270" t="str">
            <v>1301401200400</v>
          </cell>
          <cell r="B270" t="str">
            <v>BREESE SCHOOL DISTRICT 12</v>
          </cell>
          <cell r="C270"/>
          <cell r="D270">
            <v>131069793</v>
          </cell>
          <cell r="E270">
            <v>0</v>
          </cell>
          <cell r="F270"/>
          <cell r="G270">
            <v>131400721</v>
          </cell>
          <cell r="H270">
            <v>136186761</v>
          </cell>
          <cell r="I270">
            <v>144361411</v>
          </cell>
          <cell r="J270"/>
          <cell r="K270">
            <v>137316298</v>
          </cell>
          <cell r="L270"/>
          <cell r="M270">
            <v>6.0025291298322306E-2</v>
          </cell>
          <cell r="N270">
            <v>0</v>
          </cell>
          <cell r="O270">
            <v>137316298</v>
          </cell>
          <cell r="P270">
            <v>0</v>
          </cell>
          <cell r="Q270" t="str">
            <v/>
          </cell>
          <cell r="R270">
            <v>137316298</v>
          </cell>
          <cell r="S270" t="str">
            <v>Average</v>
          </cell>
        </row>
        <row r="271">
          <cell r="A271" t="str">
            <v>1301402100200</v>
          </cell>
          <cell r="B271" t="str">
            <v>AVISTON SCHOOL DISTRICT 21</v>
          </cell>
          <cell r="C271"/>
          <cell r="D271">
            <v>60433336</v>
          </cell>
          <cell r="E271">
            <v>0</v>
          </cell>
          <cell r="F271"/>
          <cell r="G271">
            <v>60004503</v>
          </cell>
          <cell r="H271">
            <v>63823091</v>
          </cell>
          <cell r="I271">
            <v>70245208</v>
          </cell>
          <cell r="J271"/>
          <cell r="K271">
            <v>64690934</v>
          </cell>
          <cell r="L271"/>
          <cell r="M271">
            <v>0.10062372253327562</v>
          </cell>
          <cell r="N271">
            <v>0</v>
          </cell>
          <cell r="O271">
            <v>64690934</v>
          </cell>
          <cell r="P271">
            <v>0</v>
          </cell>
          <cell r="Q271" t="str">
            <v/>
          </cell>
          <cell r="R271">
            <v>64690934</v>
          </cell>
          <cell r="S271" t="str">
            <v>Average</v>
          </cell>
        </row>
        <row r="272">
          <cell r="A272" t="str">
            <v>1301404600200</v>
          </cell>
          <cell r="B272" t="str">
            <v>WILLOW GROVE SCHOOL DISTRICT 46</v>
          </cell>
          <cell r="C272"/>
          <cell r="D272">
            <v>13757019</v>
          </cell>
          <cell r="E272">
            <v>0</v>
          </cell>
          <cell r="F272"/>
          <cell r="G272">
            <v>12908221</v>
          </cell>
          <cell r="H272">
            <v>12677804</v>
          </cell>
          <cell r="I272">
            <v>14140349</v>
          </cell>
          <cell r="J272"/>
          <cell r="K272">
            <v>13242125</v>
          </cell>
          <cell r="L272"/>
          <cell r="M272">
            <v>0.1153626448239774</v>
          </cell>
          <cell r="N272">
            <v>0</v>
          </cell>
          <cell r="O272">
            <v>13242125</v>
          </cell>
          <cell r="P272">
            <v>0</v>
          </cell>
          <cell r="Q272" t="str">
            <v/>
          </cell>
          <cell r="R272">
            <v>13242125</v>
          </cell>
          <cell r="S272" t="str">
            <v>Average</v>
          </cell>
        </row>
        <row r="273">
          <cell r="A273" t="str">
            <v>1301405700200</v>
          </cell>
          <cell r="B273" t="str">
            <v>BARTELSO SCHOOL DISTRICT 57</v>
          </cell>
          <cell r="C273"/>
          <cell r="D273">
            <v>26651777</v>
          </cell>
          <cell r="E273">
            <v>0</v>
          </cell>
          <cell r="F273"/>
          <cell r="G273">
            <v>26953872</v>
          </cell>
          <cell r="H273">
            <v>28054762</v>
          </cell>
          <cell r="I273">
            <v>29545767</v>
          </cell>
          <cell r="J273"/>
          <cell r="K273">
            <v>28184800</v>
          </cell>
          <cell r="L273"/>
          <cell r="M273">
            <v>5.3146235922443399E-2</v>
          </cell>
          <cell r="N273">
            <v>0</v>
          </cell>
          <cell r="O273">
            <v>28184800</v>
          </cell>
          <cell r="P273">
            <v>0</v>
          </cell>
          <cell r="Q273" t="str">
            <v/>
          </cell>
          <cell r="R273">
            <v>28184800</v>
          </cell>
          <cell r="S273" t="str">
            <v>Average</v>
          </cell>
        </row>
        <row r="274">
          <cell r="A274" t="str">
            <v>1301406000200</v>
          </cell>
          <cell r="B274" t="str">
            <v>GERMANTOWN SCHOOL DISTRICT 60</v>
          </cell>
          <cell r="C274"/>
          <cell r="D274">
            <v>39851632</v>
          </cell>
          <cell r="E274">
            <v>0</v>
          </cell>
          <cell r="F274"/>
          <cell r="G274">
            <v>39876226</v>
          </cell>
          <cell r="H274">
            <v>41337512</v>
          </cell>
          <cell r="I274">
            <v>45050814</v>
          </cell>
          <cell r="J274"/>
          <cell r="K274">
            <v>42088184</v>
          </cell>
          <cell r="L274"/>
          <cell r="M274">
            <v>8.9828870203896155E-2</v>
          </cell>
          <cell r="N274">
            <v>0</v>
          </cell>
          <cell r="O274">
            <v>42088184</v>
          </cell>
          <cell r="P274">
            <v>0</v>
          </cell>
          <cell r="Q274" t="str">
            <v/>
          </cell>
          <cell r="R274">
            <v>42088184</v>
          </cell>
          <cell r="S274" t="str">
            <v>Average</v>
          </cell>
        </row>
        <row r="275">
          <cell r="A275" t="str">
            <v>1301406200200</v>
          </cell>
          <cell r="B275" t="str">
            <v>DAMIANSVILLE SCHOOL DISTRICT 62</v>
          </cell>
          <cell r="C275"/>
          <cell r="D275">
            <v>18503654</v>
          </cell>
          <cell r="E275">
            <v>0</v>
          </cell>
          <cell r="F275"/>
          <cell r="G275">
            <v>18429058</v>
          </cell>
          <cell r="H275">
            <v>18959005</v>
          </cell>
          <cell r="I275">
            <v>20855649</v>
          </cell>
          <cell r="J275"/>
          <cell r="K275">
            <v>19414571</v>
          </cell>
          <cell r="L275"/>
          <cell r="M275">
            <v>0.10003921619304389</v>
          </cell>
          <cell r="N275">
            <v>0</v>
          </cell>
          <cell r="O275">
            <v>19414571</v>
          </cell>
          <cell r="P275">
            <v>0</v>
          </cell>
          <cell r="Q275" t="str">
            <v/>
          </cell>
          <cell r="R275">
            <v>19414571</v>
          </cell>
          <cell r="S275" t="str">
            <v>Average</v>
          </cell>
        </row>
        <row r="276">
          <cell r="A276" t="str">
            <v>1301406300200</v>
          </cell>
          <cell r="B276" t="str">
            <v>ALBERS SCHOOL DISTRICT 63</v>
          </cell>
          <cell r="C276"/>
          <cell r="D276">
            <v>25687151</v>
          </cell>
          <cell r="E276">
            <v>0</v>
          </cell>
          <cell r="F276"/>
          <cell r="G276">
            <v>25527498</v>
          </cell>
          <cell r="H276">
            <v>26152726</v>
          </cell>
          <cell r="I276">
            <v>28527711</v>
          </cell>
          <cell r="J276"/>
          <cell r="K276">
            <v>26735978</v>
          </cell>
          <cell r="L276"/>
          <cell r="M276">
            <v>9.0812139430512903E-2</v>
          </cell>
          <cell r="N276">
            <v>0</v>
          </cell>
          <cell r="O276">
            <v>26735978</v>
          </cell>
          <cell r="P276">
            <v>0</v>
          </cell>
          <cell r="Q276" t="str">
            <v/>
          </cell>
          <cell r="R276">
            <v>26735978</v>
          </cell>
          <cell r="S276" t="str">
            <v>Average</v>
          </cell>
        </row>
        <row r="277">
          <cell r="A277" t="str">
            <v>1301407101600</v>
          </cell>
          <cell r="B277" t="str">
            <v>CENTRAL COMMUNITY H S DIST 71</v>
          </cell>
          <cell r="C277"/>
          <cell r="D277">
            <v>334907545</v>
          </cell>
          <cell r="E277">
            <v>0</v>
          </cell>
          <cell r="F277"/>
          <cell r="G277">
            <v>334799615</v>
          </cell>
          <cell r="H277">
            <v>348989088</v>
          </cell>
          <cell r="I277">
            <v>376501725</v>
          </cell>
          <cell r="J277"/>
          <cell r="K277">
            <v>353430143</v>
          </cell>
          <cell r="L277"/>
          <cell r="M277">
            <v>7.8835235673615098E-2</v>
          </cell>
          <cell r="N277">
            <v>0</v>
          </cell>
          <cell r="O277">
            <v>353430143</v>
          </cell>
          <cell r="P277">
            <v>0</v>
          </cell>
          <cell r="Q277" t="str">
            <v/>
          </cell>
          <cell r="R277">
            <v>353430143</v>
          </cell>
          <cell r="S277" t="str">
            <v>Average</v>
          </cell>
        </row>
        <row r="278">
          <cell r="A278" t="str">
            <v>1301414150200</v>
          </cell>
          <cell r="B278" t="str">
            <v>ST ROSE SCHOOL DISTRICT 14-15</v>
          </cell>
          <cell r="C278"/>
          <cell r="D278">
            <v>32710202</v>
          </cell>
          <cell r="E278">
            <v>0</v>
          </cell>
          <cell r="F278"/>
          <cell r="G278">
            <v>32607737</v>
          </cell>
          <cell r="H278">
            <v>34475231</v>
          </cell>
          <cell r="I278">
            <v>37915165</v>
          </cell>
          <cell r="J278"/>
          <cell r="K278">
            <v>34999378</v>
          </cell>
          <cell r="L278"/>
          <cell r="M278">
            <v>9.9779868044974088E-2</v>
          </cell>
          <cell r="N278">
            <v>0</v>
          </cell>
          <cell r="O278">
            <v>34999378</v>
          </cell>
          <cell r="P278">
            <v>0</v>
          </cell>
          <cell r="Q278" t="str">
            <v/>
          </cell>
          <cell r="R278">
            <v>34999378</v>
          </cell>
          <cell r="S278" t="str">
            <v>Average</v>
          </cell>
        </row>
        <row r="279">
          <cell r="A279" t="str">
            <v>1301418600200</v>
          </cell>
          <cell r="B279" t="str">
            <v>NORTH WAMAC SCHOOL DISTRICT 186</v>
          </cell>
          <cell r="C279"/>
          <cell r="D279">
            <v>8739953</v>
          </cell>
          <cell r="E279">
            <v>0</v>
          </cell>
          <cell r="F279"/>
          <cell r="G279">
            <v>8629629</v>
          </cell>
          <cell r="H279">
            <v>7876807</v>
          </cell>
          <cell r="I279">
            <v>8992360</v>
          </cell>
          <cell r="J279"/>
          <cell r="K279">
            <v>8499599</v>
          </cell>
          <cell r="L279"/>
          <cell r="M279">
            <v>0.14162502648598602</v>
          </cell>
          <cell r="N279">
            <v>0</v>
          </cell>
          <cell r="O279">
            <v>8499599</v>
          </cell>
          <cell r="P279">
            <v>0</v>
          </cell>
          <cell r="Q279" t="str">
            <v/>
          </cell>
          <cell r="R279">
            <v>8499599</v>
          </cell>
          <cell r="S279" t="str">
            <v>Average</v>
          </cell>
        </row>
        <row r="280">
          <cell r="A280" t="str">
            <v>1304100102600</v>
          </cell>
          <cell r="B280" t="str">
            <v>WALTONVILLE C U SCHOOL DIST 1</v>
          </cell>
          <cell r="C280"/>
          <cell r="D280">
            <v>29623301</v>
          </cell>
          <cell r="E280">
            <v>0</v>
          </cell>
          <cell r="F280"/>
          <cell r="G280">
            <v>33492464</v>
          </cell>
          <cell r="H280">
            <v>35895009</v>
          </cell>
          <cell r="I280">
            <v>37925894</v>
          </cell>
          <cell r="J280"/>
          <cell r="K280">
            <v>35771122</v>
          </cell>
          <cell r="L280"/>
          <cell r="M280">
            <v>5.6578478640303451E-2</v>
          </cell>
          <cell r="N280">
            <v>0</v>
          </cell>
          <cell r="O280">
            <v>35771122</v>
          </cell>
          <cell r="P280">
            <v>30275013</v>
          </cell>
          <cell r="Q280" t="str">
            <v>PTELL</v>
          </cell>
          <cell r="R280">
            <v>30275013</v>
          </cell>
          <cell r="S280" t="str">
            <v>PTELL</v>
          </cell>
        </row>
        <row r="281">
          <cell r="A281" t="str">
            <v>1304100200400</v>
          </cell>
          <cell r="B281" t="str">
            <v>ROME COMM CONS SCHOOL DIST 2</v>
          </cell>
          <cell r="C281"/>
          <cell r="D281">
            <v>34263935</v>
          </cell>
          <cell r="E281">
            <v>0</v>
          </cell>
          <cell r="F281"/>
          <cell r="G281">
            <v>34871418</v>
          </cell>
          <cell r="H281">
            <v>35814470</v>
          </cell>
          <cell r="I281">
            <v>38122789</v>
          </cell>
          <cell r="J281"/>
          <cell r="K281">
            <v>36269559</v>
          </cell>
          <cell r="L281"/>
          <cell r="M281">
            <v>6.4452133453322083E-2</v>
          </cell>
          <cell r="N281">
            <v>0</v>
          </cell>
          <cell r="O281">
            <v>36269559</v>
          </cell>
          <cell r="P281">
            <v>35380939</v>
          </cell>
          <cell r="Q281" t="str">
            <v>PTELL</v>
          </cell>
          <cell r="R281">
            <v>35380939</v>
          </cell>
          <cell r="S281" t="str">
            <v>PTELL</v>
          </cell>
        </row>
        <row r="282">
          <cell r="A282" t="str">
            <v>1304100300400</v>
          </cell>
          <cell r="B282" t="str">
            <v>FIELD COMM CONS SCHOOL DIST 3</v>
          </cell>
          <cell r="C282"/>
          <cell r="D282">
            <v>29767949</v>
          </cell>
          <cell r="E282">
            <v>0</v>
          </cell>
          <cell r="F282"/>
          <cell r="G282">
            <v>31574476</v>
          </cell>
          <cell r="H282">
            <v>32329987</v>
          </cell>
          <cell r="I282">
            <v>34726494</v>
          </cell>
          <cell r="J282"/>
          <cell r="K282">
            <v>32876986</v>
          </cell>
          <cell r="L282"/>
          <cell r="M282">
            <v>7.4126444900828453E-2</v>
          </cell>
          <cell r="N282">
            <v>0</v>
          </cell>
          <cell r="O282">
            <v>32876986</v>
          </cell>
          <cell r="P282">
            <v>31006295</v>
          </cell>
          <cell r="Q282" t="str">
            <v>PTELL</v>
          </cell>
          <cell r="R282">
            <v>31006295</v>
          </cell>
          <cell r="S282" t="str">
            <v>PTELL</v>
          </cell>
        </row>
        <row r="283">
          <cell r="A283" t="str">
            <v>1304100500400</v>
          </cell>
          <cell r="B283" t="str">
            <v>OPDYKE-BELLE-RIVE CC SCH DIST 5</v>
          </cell>
          <cell r="C283"/>
          <cell r="D283">
            <v>18751242</v>
          </cell>
          <cell r="E283">
            <v>0</v>
          </cell>
          <cell r="F283"/>
          <cell r="G283">
            <v>23415490</v>
          </cell>
          <cell r="H283">
            <v>25257334</v>
          </cell>
          <cell r="I283">
            <v>27002542</v>
          </cell>
          <cell r="J283"/>
          <cell r="K283">
            <v>25225122</v>
          </cell>
          <cell r="L283"/>
          <cell r="M283">
            <v>6.9097078892016078E-2</v>
          </cell>
          <cell r="N283">
            <v>0</v>
          </cell>
          <cell r="O283">
            <v>25225122</v>
          </cell>
          <cell r="P283">
            <v>19182520</v>
          </cell>
          <cell r="Q283" t="str">
            <v>PTELL</v>
          </cell>
          <cell r="R283">
            <v>19182520</v>
          </cell>
          <cell r="S283" t="str">
            <v>PTELL</v>
          </cell>
        </row>
        <row r="284">
          <cell r="A284" t="str">
            <v>1304100600400</v>
          </cell>
          <cell r="B284" t="str">
            <v>GRAND PRAIRIE C C SCH DIST 6</v>
          </cell>
          <cell r="C284"/>
          <cell r="D284">
            <v>11748573</v>
          </cell>
          <cell r="E284">
            <v>0</v>
          </cell>
          <cell r="F284"/>
          <cell r="G284">
            <v>12814656</v>
          </cell>
          <cell r="H284">
            <v>13696713</v>
          </cell>
          <cell r="I284">
            <v>14747581</v>
          </cell>
          <cell r="J284"/>
          <cell r="K284">
            <v>13752983</v>
          </cell>
          <cell r="L284"/>
          <cell r="M284">
            <v>7.6724101614745091E-2</v>
          </cell>
          <cell r="N284">
            <v>0</v>
          </cell>
          <cell r="O284">
            <v>13752983</v>
          </cell>
          <cell r="P284">
            <v>12106904</v>
          </cell>
          <cell r="Q284" t="str">
            <v>PTELL</v>
          </cell>
          <cell r="R284">
            <v>12106904</v>
          </cell>
          <cell r="S284" t="str">
            <v>PTELL</v>
          </cell>
        </row>
        <row r="285">
          <cell r="A285" t="str">
            <v>1304101200400</v>
          </cell>
          <cell r="B285" t="str">
            <v>MCCLELLAN C C SCHOOL DIST 12</v>
          </cell>
          <cell r="C285"/>
          <cell r="D285">
            <v>14760875</v>
          </cell>
          <cell r="E285">
            <v>0</v>
          </cell>
          <cell r="F285"/>
          <cell r="G285">
            <v>19199868</v>
          </cell>
          <cell r="H285">
            <v>19575134</v>
          </cell>
          <cell r="I285">
            <v>20553886</v>
          </cell>
          <cell r="J285"/>
          <cell r="K285">
            <v>19776296</v>
          </cell>
          <cell r="L285"/>
          <cell r="M285">
            <v>4.9999759899472467E-2</v>
          </cell>
          <cell r="N285">
            <v>0</v>
          </cell>
          <cell r="O285">
            <v>19776296</v>
          </cell>
          <cell r="P285">
            <v>15061996</v>
          </cell>
          <cell r="Q285" t="str">
            <v>PTELL</v>
          </cell>
          <cell r="R285">
            <v>15061996</v>
          </cell>
          <cell r="S285" t="str">
            <v>PTELL</v>
          </cell>
        </row>
        <row r="286">
          <cell r="A286" t="str">
            <v>1304107900200</v>
          </cell>
          <cell r="B286" t="str">
            <v>SUMMERSVILLE SCHOOL DIST 79</v>
          </cell>
          <cell r="C286"/>
          <cell r="D286">
            <v>25692410</v>
          </cell>
          <cell r="E286">
            <v>0</v>
          </cell>
          <cell r="F286"/>
          <cell r="G286">
            <v>25837071</v>
          </cell>
          <cell r="H286">
            <v>26025280</v>
          </cell>
          <cell r="I286">
            <v>26699568</v>
          </cell>
          <cell r="J286"/>
          <cell r="K286">
            <v>26187306</v>
          </cell>
          <cell r="L286"/>
          <cell r="M286">
            <v>2.5908962362748835E-2</v>
          </cell>
          <cell r="N286">
            <v>0</v>
          </cell>
          <cell r="O286">
            <v>26187306</v>
          </cell>
          <cell r="P286">
            <v>26136888</v>
          </cell>
          <cell r="Q286" t="str">
            <v>PTELL</v>
          </cell>
          <cell r="R286">
            <v>26136888</v>
          </cell>
          <cell r="S286" t="str">
            <v>PTELL</v>
          </cell>
        </row>
        <row r="287">
          <cell r="A287" t="str">
            <v>1304108000200</v>
          </cell>
          <cell r="B287" t="str">
            <v>MOUNT VERNON SCHOOL DIST 80</v>
          </cell>
          <cell r="C287"/>
          <cell r="D287">
            <v>190836469</v>
          </cell>
          <cell r="E287">
            <v>0</v>
          </cell>
          <cell r="F287"/>
          <cell r="G287">
            <v>192885888</v>
          </cell>
          <cell r="H287">
            <v>193420277</v>
          </cell>
          <cell r="I287">
            <v>203954561</v>
          </cell>
          <cell r="J287"/>
          <cell r="K287">
            <v>196753575</v>
          </cell>
          <cell r="L287"/>
          <cell r="M287">
            <v>5.4463183299029189E-2</v>
          </cell>
          <cell r="N287">
            <v>0</v>
          </cell>
          <cell r="O287">
            <v>196753575</v>
          </cell>
          <cell r="P287">
            <v>198622596</v>
          </cell>
          <cell r="Q287" t="str">
            <v>PTELL</v>
          </cell>
          <cell r="R287">
            <v>196753575</v>
          </cell>
          <cell r="S287" t="str">
            <v>Average</v>
          </cell>
        </row>
        <row r="288">
          <cell r="A288" t="str">
            <v>1304108200200</v>
          </cell>
          <cell r="B288" t="str">
            <v>BETHEL SCHOOL DISTRICT 82</v>
          </cell>
          <cell r="C288"/>
          <cell r="D288">
            <v>22107063</v>
          </cell>
          <cell r="E288">
            <v>0</v>
          </cell>
          <cell r="F288"/>
          <cell r="G288">
            <v>22372439</v>
          </cell>
          <cell r="H288">
            <v>22371723</v>
          </cell>
          <cell r="I288">
            <v>22940408</v>
          </cell>
          <cell r="J288"/>
          <cell r="K288">
            <v>22561523</v>
          </cell>
          <cell r="L288"/>
          <cell r="M288">
            <v>2.5419812322904231E-2</v>
          </cell>
          <cell r="N288">
            <v>0</v>
          </cell>
          <cell r="O288">
            <v>22561523</v>
          </cell>
          <cell r="P288">
            <v>22608893</v>
          </cell>
          <cell r="Q288" t="str">
            <v>PTELL</v>
          </cell>
          <cell r="R288">
            <v>22561523</v>
          </cell>
          <cell r="S288" t="str">
            <v>Average</v>
          </cell>
        </row>
        <row r="289">
          <cell r="A289" t="str">
            <v>1304109900400</v>
          </cell>
          <cell r="B289" t="str">
            <v>FARRINGTON C C SCHOOL DIST 99</v>
          </cell>
          <cell r="C289"/>
          <cell r="D289">
            <v>7388991</v>
          </cell>
          <cell r="E289">
            <v>0</v>
          </cell>
          <cell r="F289"/>
          <cell r="G289">
            <v>8635183</v>
          </cell>
          <cell r="H289">
            <v>9372210</v>
          </cell>
          <cell r="I289">
            <v>10072633</v>
          </cell>
          <cell r="J289"/>
          <cell r="K289">
            <v>9360009</v>
          </cell>
          <cell r="L289"/>
          <cell r="M289">
            <v>7.4734027513254614E-2</v>
          </cell>
          <cell r="N289">
            <v>0</v>
          </cell>
          <cell r="O289">
            <v>9360009</v>
          </cell>
          <cell r="P289">
            <v>7425197</v>
          </cell>
          <cell r="Q289" t="str">
            <v>PTELL</v>
          </cell>
          <cell r="R289">
            <v>7425197</v>
          </cell>
          <cell r="S289" t="str">
            <v>PTELL</v>
          </cell>
        </row>
        <row r="290">
          <cell r="A290" t="str">
            <v>1304117800400</v>
          </cell>
          <cell r="B290" t="str">
            <v>SPRING GARDEN CONS SCHL DIST 178</v>
          </cell>
          <cell r="C290"/>
          <cell r="D290">
            <v>27164358</v>
          </cell>
          <cell r="E290">
            <v>0</v>
          </cell>
          <cell r="F290"/>
          <cell r="G290">
            <v>28573764</v>
          </cell>
          <cell r="H290">
            <v>30523441</v>
          </cell>
          <cell r="I290">
            <v>32968552</v>
          </cell>
          <cell r="J290"/>
          <cell r="K290">
            <v>30688586</v>
          </cell>
          <cell r="L290"/>
          <cell r="M290">
            <v>8.0106007707322388E-2</v>
          </cell>
          <cell r="N290">
            <v>0</v>
          </cell>
          <cell r="O290">
            <v>30688586</v>
          </cell>
          <cell r="P290">
            <v>28612218</v>
          </cell>
          <cell r="Q290" t="str">
            <v>PTELL</v>
          </cell>
          <cell r="R290">
            <v>28612218</v>
          </cell>
          <cell r="S290" t="str">
            <v>PTELL</v>
          </cell>
        </row>
        <row r="291">
          <cell r="A291" t="str">
            <v>1304120101700</v>
          </cell>
          <cell r="B291" t="str">
            <v>MT VERNON TWP H S DIST 201</v>
          </cell>
          <cell r="C291"/>
          <cell r="D291">
            <v>395757384</v>
          </cell>
          <cell r="E291">
            <v>0</v>
          </cell>
          <cell r="F291"/>
          <cell r="G291">
            <v>398374818</v>
          </cell>
          <cell r="H291">
            <v>404753062</v>
          </cell>
          <cell r="I291">
            <v>426823129</v>
          </cell>
          <cell r="J291"/>
          <cell r="K291">
            <v>409983670</v>
          </cell>
          <cell r="L291"/>
          <cell r="M291">
            <v>5.4527239129323744E-2</v>
          </cell>
          <cell r="N291">
            <v>0</v>
          </cell>
          <cell r="O291">
            <v>409983670</v>
          </cell>
          <cell r="P291">
            <v>410717013</v>
          </cell>
          <cell r="Q291" t="str">
            <v>PTELL</v>
          </cell>
          <cell r="R291">
            <v>409983670</v>
          </cell>
          <cell r="S291" t="str">
            <v>Average</v>
          </cell>
        </row>
        <row r="292">
          <cell r="A292" t="str">
            <v>1304120902700</v>
          </cell>
          <cell r="B292" t="str">
            <v>WOODLAWN UNIT DIST 209</v>
          </cell>
          <cell r="C292"/>
          <cell r="D292">
            <v>33823114</v>
          </cell>
          <cell r="E292">
            <v>0</v>
          </cell>
          <cell r="F292"/>
          <cell r="G292">
            <v>45766198</v>
          </cell>
          <cell r="H292">
            <v>48362824</v>
          </cell>
          <cell r="I292">
            <v>53114427</v>
          </cell>
          <cell r="J292"/>
          <cell r="K292">
            <v>49081150</v>
          </cell>
          <cell r="L292"/>
          <cell r="M292">
            <v>9.8249080740198294E-2</v>
          </cell>
          <cell r="N292">
            <v>0</v>
          </cell>
          <cell r="O292">
            <v>49081150</v>
          </cell>
          <cell r="P292">
            <v>39383633</v>
          </cell>
          <cell r="Q292" t="str">
            <v>PTELL</v>
          </cell>
          <cell r="R292">
            <v>39383633</v>
          </cell>
          <cell r="S292" t="str">
            <v>PTELL</v>
          </cell>
        </row>
        <row r="293">
          <cell r="A293" t="str">
            <v>1304131802700</v>
          </cell>
          <cell r="B293" t="str">
            <v>BLUFORD UNIT DIST 318</v>
          </cell>
          <cell r="C293"/>
          <cell r="D293">
            <v>22350451</v>
          </cell>
          <cell r="E293">
            <v>0</v>
          </cell>
          <cell r="F293"/>
          <cell r="G293">
            <v>29237772</v>
          </cell>
          <cell r="H293">
            <v>29879572</v>
          </cell>
          <cell r="I293">
            <v>31534093</v>
          </cell>
          <cell r="J293"/>
          <cell r="K293">
            <v>30217146</v>
          </cell>
          <cell r="L293"/>
          <cell r="M293">
            <v>5.5372981915537481E-2</v>
          </cell>
          <cell r="N293">
            <v>0</v>
          </cell>
          <cell r="O293">
            <v>30217146</v>
          </cell>
          <cell r="P293">
            <v>31241460</v>
          </cell>
          <cell r="Q293" t="str">
            <v>PTELL</v>
          </cell>
          <cell r="R293">
            <v>30217146</v>
          </cell>
          <cell r="S293" t="str">
            <v>Average</v>
          </cell>
        </row>
        <row r="294">
          <cell r="A294" t="str">
            <v>1305800100300</v>
          </cell>
          <cell r="B294" t="str">
            <v>RACCOON CONS SCHOOL DIST 1</v>
          </cell>
          <cell r="C294"/>
          <cell r="D294">
            <v>30852791</v>
          </cell>
          <cell r="E294">
            <v>0</v>
          </cell>
          <cell r="F294"/>
          <cell r="G294">
            <v>35431464</v>
          </cell>
          <cell r="H294">
            <v>37183795</v>
          </cell>
          <cell r="I294">
            <v>38477406</v>
          </cell>
          <cell r="J294"/>
          <cell r="K294">
            <v>37030888</v>
          </cell>
          <cell r="L294"/>
          <cell r="M294">
            <v>3.4789644252287859E-2</v>
          </cell>
          <cell r="N294">
            <v>0</v>
          </cell>
          <cell r="O294">
            <v>37030888</v>
          </cell>
          <cell r="P294">
            <v>31840080</v>
          </cell>
          <cell r="Q294" t="str">
            <v>PTELL</v>
          </cell>
          <cell r="R294">
            <v>31840080</v>
          </cell>
          <cell r="S294" t="str">
            <v>PTELL</v>
          </cell>
        </row>
        <row r="295">
          <cell r="A295" t="str">
            <v>1305800200300</v>
          </cell>
          <cell r="B295" t="str">
            <v>KELL CONSOLIDATED SCHOOL DIST 2</v>
          </cell>
          <cell r="C295"/>
          <cell r="D295">
            <v>9005116</v>
          </cell>
          <cell r="E295">
            <v>0</v>
          </cell>
          <cell r="F295"/>
          <cell r="G295">
            <v>10904183</v>
          </cell>
          <cell r="H295">
            <v>12214921</v>
          </cell>
          <cell r="I295">
            <v>13921476</v>
          </cell>
          <cell r="J295"/>
          <cell r="K295">
            <v>12346860</v>
          </cell>
          <cell r="L295"/>
          <cell r="M295">
            <v>0.13971068662662656</v>
          </cell>
          <cell r="N295">
            <v>0</v>
          </cell>
          <cell r="O295">
            <v>12346860</v>
          </cell>
          <cell r="P295">
            <v>9384231</v>
          </cell>
          <cell r="Q295" t="str">
            <v>PTELL</v>
          </cell>
          <cell r="R295">
            <v>9384231</v>
          </cell>
          <cell r="S295" t="str">
            <v>PTELL</v>
          </cell>
        </row>
        <row r="296">
          <cell r="A296" t="str">
            <v>1305800700400</v>
          </cell>
          <cell r="B296" t="str">
            <v>IUKA COMM CONS SCHOOL DIST 7</v>
          </cell>
          <cell r="C296"/>
          <cell r="D296">
            <v>20306284</v>
          </cell>
          <cell r="E296">
            <v>0</v>
          </cell>
          <cell r="F296"/>
          <cell r="G296">
            <v>23811632</v>
          </cell>
          <cell r="H296">
            <v>25548520</v>
          </cell>
          <cell r="I296">
            <v>27836523</v>
          </cell>
          <cell r="J296"/>
          <cell r="K296">
            <v>25732225</v>
          </cell>
          <cell r="L296"/>
          <cell r="M296">
            <v>8.9555207111801385E-2</v>
          </cell>
          <cell r="N296">
            <v>0</v>
          </cell>
          <cell r="O296">
            <v>25732225</v>
          </cell>
          <cell r="P296">
            <v>21106351</v>
          </cell>
          <cell r="Q296" t="str">
            <v>PTELL</v>
          </cell>
          <cell r="R296">
            <v>21106351</v>
          </cell>
          <cell r="S296" t="str">
            <v>PTELL</v>
          </cell>
        </row>
        <row r="297">
          <cell r="A297" t="str">
            <v>1305801000400</v>
          </cell>
          <cell r="B297" t="str">
            <v>SELMAVILLE C C SCH DIST 10</v>
          </cell>
          <cell r="C297"/>
          <cell r="D297">
            <v>35971137</v>
          </cell>
          <cell r="E297">
            <v>0</v>
          </cell>
          <cell r="F297"/>
          <cell r="G297">
            <v>35754957</v>
          </cell>
          <cell r="H297">
            <v>37719495</v>
          </cell>
          <cell r="I297">
            <v>38441921</v>
          </cell>
          <cell r="J297"/>
          <cell r="K297">
            <v>37305458</v>
          </cell>
          <cell r="L297"/>
          <cell r="M297">
            <v>1.9152589397074378E-2</v>
          </cell>
          <cell r="N297">
            <v>0</v>
          </cell>
          <cell r="O297">
            <v>37305458</v>
          </cell>
          <cell r="P297">
            <v>36931566</v>
          </cell>
          <cell r="Q297" t="str">
            <v>PTELL</v>
          </cell>
          <cell r="R297">
            <v>36931566</v>
          </cell>
          <cell r="S297" t="str">
            <v>PTELL</v>
          </cell>
        </row>
        <row r="298">
          <cell r="A298" t="str">
            <v>1305810002600</v>
          </cell>
          <cell r="B298" t="str">
            <v>PATOKA COMM UNIT SCH DIST 100</v>
          </cell>
          <cell r="C298"/>
          <cell r="D298">
            <v>47025278</v>
          </cell>
          <cell r="E298">
            <v>0</v>
          </cell>
          <cell r="F298"/>
          <cell r="G298">
            <v>47300789</v>
          </cell>
          <cell r="H298">
            <v>50729196</v>
          </cell>
          <cell r="I298">
            <v>53651367</v>
          </cell>
          <cell r="J298"/>
          <cell r="K298">
            <v>50560451</v>
          </cell>
          <cell r="L298"/>
          <cell r="M298">
            <v>5.7603337533675872E-2</v>
          </cell>
          <cell r="N298">
            <v>0</v>
          </cell>
          <cell r="O298">
            <v>50560451</v>
          </cell>
          <cell r="P298">
            <v>0</v>
          </cell>
          <cell r="Q298" t="str">
            <v/>
          </cell>
          <cell r="R298">
            <v>50560451</v>
          </cell>
          <cell r="S298" t="str">
            <v>Average</v>
          </cell>
        </row>
        <row r="299">
          <cell r="A299" t="str">
            <v>1305811100200</v>
          </cell>
          <cell r="B299" t="str">
            <v>SALEM SCHOOL DIST 111</v>
          </cell>
          <cell r="C299"/>
          <cell r="D299">
            <v>100815214</v>
          </cell>
          <cell r="E299">
            <v>0</v>
          </cell>
          <cell r="F299"/>
          <cell r="G299">
            <v>102629512</v>
          </cell>
          <cell r="H299">
            <v>108272640</v>
          </cell>
          <cell r="I299">
            <v>111672135</v>
          </cell>
          <cell r="J299"/>
          <cell r="K299">
            <v>107524762</v>
          </cell>
          <cell r="L299"/>
          <cell r="M299">
            <v>3.1397544199531849E-2</v>
          </cell>
          <cell r="N299">
            <v>0</v>
          </cell>
          <cell r="O299">
            <v>107524762</v>
          </cell>
          <cell r="P299">
            <v>103275105</v>
          </cell>
          <cell r="Q299" t="str">
            <v>PTELL</v>
          </cell>
          <cell r="R299">
            <v>103275105</v>
          </cell>
          <cell r="S299" t="str">
            <v>PTELL</v>
          </cell>
        </row>
        <row r="300">
          <cell r="A300" t="str">
            <v>1305813300200</v>
          </cell>
          <cell r="B300" t="str">
            <v>CENTRAL CITY SCHOOL DIST 133</v>
          </cell>
          <cell r="C300"/>
          <cell r="D300">
            <v>18215181</v>
          </cell>
          <cell r="E300">
            <v>0</v>
          </cell>
          <cell r="F300"/>
          <cell r="G300">
            <v>19643000</v>
          </cell>
          <cell r="H300">
            <v>21335853</v>
          </cell>
          <cell r="I300">
            <v>23074430</v>
          </cell>
          <cell r="J300"/>
          <cell r="K300">
            <v>21351094</v>
          </cell>
          <cell r="L300"/>
          <cell r="M300">
            <v>8.1486172594083764E-2</v>
          </cell>
          <cell r="N300">
            <v>0</v>
          </cell>
          <cell r="O300">
            <v>21351094</v>
          </cell>
          <cell r="P300">
            <v>18710633</v>
          </cell>
          <cell r="Q300" t="str">
            <v>PTELL</v>
          </cell>
          <cell r="R300">
            <v>18710633</v>
          </cell>
          <cell r="S300" t="str">
            <v>PTELL</v>
          </cell>
        </row>
        <row r="301">
          <cell r="A301" t="str">
            <v>1305813500200</v>
          </cell>
          <cell r="B301" t="str">
            <v>CENTRALIA SCHOOL DIST 135</v>
          </cell>
          <cell r="C301"/>
          <cell r="D301">
            <v>125299229</v>
          </cell>
          <cell r="E301">
            <v>0</v>
          </cell>
          <cell r="F301"/>
          <cell r="G301">
            <v>123207213</v>
          </cell>
          <cell r="H301">
            <v>129214453</v>
          </cell>
          <cell r="I301">
            <v>135056076</v>
          </cell>
          <cell r="J301"/>
          <cell r="K301">
            <v>129159247</v>
          </cell>
          <cell r="L301"/>
          <cell r="M301">
            <v>4.5208743018863379E-2</v>
          </cell>
          <cell r="N301">
            <v>0</v>
          </cell>
          <cell r="O301">
            <v>129159247</v>
          </cell>
          <cell r="P301">
            <v>0</v>
          </cell>
          <cell r="Q301" t="str">
            <v/>
          </cell>
          <cell r="R301">
            <v>129159247</v>
          </cell>
          <cell r="S301" t="str">
            <v>Average</v>
          </cell>
        </row>
        <row r="302">
          <cell r="A302" t="str">
            <v>1305820001700</v>
          </cell>
          <cell r="B302" t="str">
            <v>CENTRALIA H S DIST 200</v>
          </cell>
          <cell r="C302"/>
          <cell r="D302">
            <v>202950312</v>
          </cell>
          <cell r="E302">
            <v>0</v>
          </cell>
          <cell r="F302"/>
          <cell r="G302">
            <v>198651112</v>
          </cell>
          <cell r="H302">
            <v>206949492</v>
          </cell>
          <cell r="I302">
            <v>219517482</v>
          </cell>
          <cell r="J302"/>
          <cell r="K302">
            <v>208372695</v>
          </cell>
          <cell r="L302"/>
          <cell r="M302">
            <v>6.0729745594156857E-2</v>
          </cell>
          <cell r="N302">
            <v>0</v>
          </cell>
          <cell r="O302">
            <v>208372695</v>
          </cell>
          <cell r="P302">
            <v>0</v>
          </cell>
          <cell r="Q302" t="str">
            <v/>
          </cell>
          <cell r="R302">
            <v>208372695</v>
          </cell>
          <cell r="S302" t="str">
            <v>Average</v>
          </cell>
        </row>
        <row r="303">
          <cell r="A303" t="str">
            <v>1305840102600</v>
          </cell>
          <cell r="B303" t="str">
            <v>SOUTH CENTRAL COMM UNIT DIST 401</v>
          </cell>
          <cell r="C303"/>
          <cell r="D303">
            <v>66541262</v>
          </cell>
          <cell r="E303">
            <v>0</v>
          </cell>
          <cell r="F303"/>
          <cell r="G303">
            <v>67002081</v>
          </cell>
          <cell r="H303">
            <v>71171058</v>
          </cell>
          <cell r="I303">
            <v>76159967</v>
          </cell>
          <cell r="J303"/>
          <cell r="K303">
            <v>71444369</v>
          </cell>
          <cell r="L303"/>
          <cell r="M303">
            <v>7.0097440451145188E-2</v>
          </cell>
          <cell r="N303">
            <v>0</v>
          </cell>
          <cell r="O303">
            <v>71444369</v>
          </cell>
          <cell r="P303">
            <v>0</v>
          </cell>
          <cell r="Q303" t="str">
            <v/>
          </cell>
          <cell r="R303">
            <v>71444369</v>
          </cell>
          <cell r="S303" t="str">
            <v>Average</v>
          </cell>
        </row>
        <row r="304">
          <cell r="A304" t="str">
            <v>1305850102600</v>
          </cell>
          <cell r="B304" t="str">
            <v>SANDOVAL C U SCHOOL DIST 501</v>
          </cell>
          <cell r="C304"/>
          <cell r="D304">
            <v>21243522</v>
          </cell>
          <cell r="E304">
            <v>0</v>
          </cell>
          <cell r="F304"/>
          <cell r="G304">
            <v>21706639</v>
          </cell>
          <cell r="H304">
            <v>21949251</v>
          </cell>
          <cell r="I304">
            <v>24646571</v>
          </cell>
          <cell r="J304"/>
          <cell r="K304">
            <v>22767487</v>
          </cell>
          <cell r="L304"/>
          <cell r="M304">
            <v>0.12288893138084757</v>
          </cell>
          <cell r="N304">
            <v>0</v>
          </cell>
          <cell r="O304">
            <v>22767487</v>
          </cell>
          <cell r="P304">
            <v>0</v>
          </cell>
          <cell r="Q304" t="str">
            <v/>
          </cell>
          <cell r="R304">
            <v>22767487</v>
          </cell>
          <cell r="S304" t="str">
            <v>Average</v>
          </cell>
        </row>
        <row r="305">
          <cell r="A305" t="str">
            <v>1305860001600</v>
          </cell>
          <cell r="B305" t="str">
            <v>SALEM COMM H S DIST 600</v>
          </cell>
          <cell r="C305"/>
          <cell r="D305">
            <v>193511097</v>
          </cell>
          <cell r="E305">
            <v>0</v>
          </cell>
          <cell r="F305"/>
          <cell r="G305">
            <v>194835552</v>
          </cell>
          <cell r="H305">
            <v>206432823</v>
          </cell>
          <cell r="I305">
            <v>215402609</v>
          </cell>
          <cell r="J305"/>
          <cell r="K305">
            <v>205556995</v>
          </cell>
          <cell r="L305"/>
          <cell r="M305">
            <v>4.3451355601526603E-2</v>
          </cell>
          <cell r="N305">
            <v>0</v>
          </cell>
          <cell r="O305">
            <v>205556995</v>
          </cell>
          <cell r="P305">
            <v>199161621</v>
          </cell>
          <cell r="Q305" t="str">
            <v>PTELL</v>
          </cell>
          <cell r="R305">
            <v>199161621</v>
          </cell>
          <cell r="S305" t="str">
            <v>PTELL</v>
          </cell>
        </row>
        <row r="306">
          <cell r="A306" t="str">
            <v>1305872202600</v>
          </cell>
          <cell r="B306" t="str">
            <v>ODIN C U SCHOOL DIST 722</v>
          </cell>
          <cell r="C306"/>
          <cell r="D306">
            <v>13254257</v>
          </cell>
          <cell r="E306">
            <v>0</v>
          </cell>
          <cell r="F306"/>
          <cell r="G306">
            <v>14441110</v>
          </cell>
          <cell r="H306">
            <v>15114573</v>
          </cell>
          <cell r="I306">
            <v>16128859</v>
          </cell>
          <cell r="J306"/>
          <cell r="K306">
            <v>15228181</v>
          </cell>
          <cell r="L306"/>
          <cell r="M306">
            <v>6.7106493845376911E-2</v>
          </cell>
          <cell r="N306">
            <v>0</v>
          </cell>
          <cell r="O306">
            <v>15228181</v>
          </cell>
          <cell r="P306">
            <v>13541874</v>
          </cell>
          <cell r="Q306" t="str">
            <v>PTELL</v>
          </cell>
          <cell r="R306">
            <v>13541874</v>
          </cell>
          <cell r="S306" t="str">
            <v>PTELL</v>
          </cell>
        </row>
        <row r="307">
          <cell r="A307" t="str">
            <v>1309500100400</v>
          </cell>
          <cell r="B307" t="str">
            <v>OAKDALE C C SCHOOL DISTRICT 1</v>
          </cell>
          <cell r="C307"/>
          <cell r="D307">
            <v>13307346</v>
          </cell>
          <cell r="E307">
            <v>0</v>
          </cell>
          <cell r="F307"/>
          <cell r="G307">
            <v>13143158</v>
          </cell>
          <cell r="H307">
            <v>14368287</v>
          </cell>
          <cell r="I307">
            <v>15772049</v>
          </cell>
          <cell r="J307"/>
          <cell r="K307">
            <v>14427831</v>
          </cell>
          <cell r="L307"/>
          <cell r="M307">
            <v>9.7698633107760169E-2</v>
          </cell>
          <cell r="N307">
            <v>0</v>
          </cell>
          <cell r="O307">
            <v>14427831</v>
          </cell>
          <cell r="P307">
            <v>0</v>
          </cell>
          <cell r="Q307" t="str">
            <v/>
          </cell>
          <cell r="R307">
            <v>14427831</v>
          </cell>
          <cell r="S307" t="str">
            <v>Average</v>
          </cell>
        </row>
        <row r="308">
          <cell r="A308" t="str">
            <v>1309501002600</v>
          </cell>
          <cell r="B308" t="str">
            <v>WEST WASHINGTON CO C U DIST 10</v>
          </cell>
          <cell r="C308"/>
          <cell r="D308">
            <v>48798335</v>
          </cell>
          <cell r="E308">
            <v>0</v>
          </cell>
          <cell r="F308"/>
          <cell r="G308">
            <v>63262248</v>
          </cell>
          <cell r="H308">
            <v>69934066</v>
          </cell>
          <cell r="I308">
            <v>77452052</v>
          </cell>
          <cell r="J308"/>
          <cell r="K308">
            <v>70216122</v>
          </cell>
          <cell r="L308"/>
          <cell r="M308">
            <v>0.10750105678111151</v>
          </cell>
          <cell r="N308">
            <v>0</v>
          </cell>
          <cell r="O308">
            <v>70216122</v>
          </cell>
          <cell r="P308">
            <v>50208606</v>
          </cell>
          <cell r="Q308" t="str">
            <v>PTELL</v>
          </cell>
          <cell r="R308">
            <v>50208606</v>
          </cell>
          <cell r="S308" t="str">
            <v>PTELL</v>
          </cell>
        </row>
        <row r="309">
          <cell r="A309" t="str">
            <v>1309501100400</v>
          </cell>
          <cell r="B309" t="str">
            <v>IRVINGTON C C SCH DISTRICT 11</v>
          </cell>
          <cell r="C309"/>
          <cell r="D309">
            <v>12206790</v>
          </cell>
          <cell r="E309">
            <v>0</v>
          </cell>
          <cell r="F309"/>
          <cell r="G309">
            <v>11954830</v>
          </cell>
          <cell r="H309">
            <v>12298842</v>
          </cell>
          <cell r="I309">
            <v>13068607</v>
          </cell>
          <cell r="J309"/>
          <cell r="K309">
            <v>12440760</v>
          </cell>
          <cell r="L309"/>
          <cell r="M309">
            <v>6.258841279528593E-2</v>
          </cell>
          <cell r="N309">
            <v>0</v>
          </cell>
          <cell r="O309">
            <v>12440760</v>
          </cell>
          <cell r="P309">
            <v>12439939</v>
          </cell>
          <cell r="Q309" t="str">
            <v>PTELL</v>
          </cell>
          <cell r="R309">
            <v>12439939</v>
          </cell>
          <cell r="S309" t="str">
            <v>PTELL</v>
          </cell>
        </row>
        <row r="310">
          <cell r="A310" t="str">
            <v>1309501500400</v>
          </cell>
          <cell r="B310" t="str">
            <v>ASHLEY C C SCH DISTRICT 15</v>
          </cell>
          <cell r="C310"/>
          <cell r="D310">
            <v>27956307</v>
          </cell>
          <cell r="E310">
            <v>0</v>
          </cell>
          <cell r="F310"/>
          <cell r="G310">
            <v>27752660</v>
          </cell>
          <cell r="H310">
            <v>29366694</v>
          </cell>
          <cell r="I310">
            <v>31312460</v>
          </cell>
          <cell r="J310"/>
          <cell r="K310">
            <v>29477271</v>
          </cell>
          <cell r="L310"/>
          <cell r="M310">
            <v>6.625757737660222E-2</v>
          </cell>
          <cell r="N310">
            <v>0</v>
          </cell>
          <cell r="O310">
            <v>29477271</v>
          </cell>
          <cell r="P310">
            <v>0</v>
          </cell>
          <cell r="Q310" t="str">
            <v/>
          </cell>
          <cell r="R310">
            <v>29477271</v>
          </cell>
          <cell r="S310" t="str">
            <v>Average</v>
          </cell>
        </row>
        <row r="311">
          <cell r="A311" t="str">
            <v>1309504900400</v>
          </cell>
          <cell r="B311" t="str">
            <v>NASHVILLE C C SCH DISTRICT 49</v>
          </cell>
          <cell r="C311"/>
          <cell r="D311">
            <v>123539756</v>
          </cell>
          <cell r="E311">
            <v>0</v>
          </cell>
          <cell r="F311"/>
          <cell r="G311">
            <v>126219067</v>
          </cell>
          <cell r="H311">
            <v>132544384</v>
          </cell>
          <cell r="I311">
            <v>142253876</v>
          </cell>
          <cell r="J311"/>
          <cell r="K311">
            <v>133672442</v>
          </cell>
          <cell r="L311"/>
          <cell r="M311">
            <v>7.3254646534099854E-2</v>
          </cell>
          <cell r="N311">
            <v>0</v>
          </cell>
          <cell r="O311">
            <v>133672442</v>
          </cell>
          <cell r="P311">
            <v>128543116</v>
          </cell>
          <cell r="Q311" t="str">
            <v>PTELL</v>
          </cell>
          <cell r="R311">
            <v>128543116</v>
          </cell>
          <cell r="S311" t="str">
            <v>PTELL</v>
          </cell>
        </row>
        <row r="312">
          <cell r="A312" t="str">
            <v>1309509901600</v>
          </cell>
          <cell r="B312" t="str">
            <v>NASHVILLE COMM H S DISTRICT 99</v>
          </cell>
          <cell r="C312"/>
          <cell r="D312">
            <v>160578716</v>
          </cell>
          <cell r="E312">
            <v>0</v>
          </cell>
          <cell r="F312"/>
          <cell r="G312">
            <v>159337929</v>
          </cell>
          <cell r="H312">
            <v>167680295</v>
          </cell>
          <cell r="I312">
            <v>180532502</v>
          </cell>
          <cell r="J312"/>
          <cell r="K312">
            <v>169183575</v>
          </cell>
          <cell r="L312"/>
          <cell r="M312">
            <v>7.6647092015194748E-2</v>
          </cell>
          <cell r="N312">
            <v>0</v>
          </cell>
          <cell r="O312">
            <v>169183575</v>
          </cell>
          <cell r="P312">
            <v>0</v>
          </cell>
          <cell r="Q312" t="str">
            <v/>
          </cell>
          <cell r="R312">
            <v>169183575</v>
          </cell>
          <cell r="S312" t="str">
            <v>Average</v>
          </cell>
        </row>
        <row r="313">
          <cell r="A313" t="str">
            <v>1501629902500</v>
          </cell>
          <cell r="B313" t="str">
            <v>CITY OF CHICAGO SCHOOL DIST 299</v>
          </cell>
          <cell r="C313"/>
          <cell r="D313">
            <v>66594346071</v>
          </cell>
          <cell r="E313">
            <v>0</v>
          </cell>
          <cell r="F313"/>
          <cell r="G313">
            <v>87825670349</v>
          </cell>
          <cell r="H313">
            <v>89524130166</v>
          </cell>
          <cell r="I313">
            <v>96918460195</v>
          </cell>
          <cell r="J313"/>
          <cell r="K313">
            <v>91422753570</v>
          </cell>
          <cell r="L313"/>
          <cell r="M313">
            <v>8.2595943856578924E-2</v>
          </cell>
          <cell r="N313">
            <v>0</v>
          </cell>
          <cell r="O313">
            <v>91422753570</v>
          </cell>
          <cell r="P313">
            <v>68578857583</v>
          </cell>
          <cell r="Q313" t="str">
            <v>PTELL</v>
          </cell>
          <cell r="R313">
            <v>68578857583</v>
          </cell>
          <cell r="S313" t="str">
            <v>PTELL</v>
          </cell>
        </row>
        <row r="314">
          <cell r="A314" t="str">
            <v>1601942402600</v>
          </cell>
          <cell r="B314" t="str">
            <v>GENOA KINGSTON C U S DIST 424</v>
          </cell>
          <cell r="C314"/>
          <cell r="D314">
            <v>186731669</v>
          </cell>
          <cell r="E314">
            <v>0</v>
          </cell>
          <cell r="F314"/>
          <cell r="G314">
            <v>200434177</v>
          </cell>
          <cell r="H314">
            <v>213379803</v>
          </cell>
          <cell r="I314">
            <v>221931294</v>
          </cell>
          <cell r="J314"/>
          <cell r="K314">
            <v>211915091</v>
          </cell>
          <cell r="L314"/>
          <cell r="M314">
            <v>4.0076384361457114E-2</v>
          </cell>
          <cell r="N314">
            <v>0</v>
          </cell>
          <cell r="O314">
            <v>211915091</v>
          </cell>
          <cell r="P314">
            <v>191007824</v>
          </cell>
          <cell r="Q314" t="str">
            <v>PTELL</v>
          </cell>
          <cell r="R314">
            <v>191007824</v>
          </cell>
          <cell r="S314" t="str">
            <v>PTELL</v>
          </cell>
        </row>
        <row r="315">
          <cell r="A315" t="str">
            <v>1601942502600</v>
          </cell>
          <cell r="B315" t="str">
            <v>INDIAN CREEK COMM UNIT DIST 425</v>
          </cell>
          <cell r="C315"/>
          <cell r="D315">
            <v>168224752</v>
          </cell>
          <cell r="E315">
            <v>0</v>
          </cell>
          <cell r="F315"/>
          <cell r="G315">
            <v>179947817</v>
          </cell>
          <cell r="H315">
            <v>186734079</v>
          </cell>
          <cell r="I315">
            <v>195179271</v>
          </cell>
          <cell r="J315"/>
          <cell r="K315">
            <v>187287056</v>
          </cell>
          <cell r="L315"/>
          <cell r="M315">
            <v>4.5225767279469108E-2</v>
          </cell>
          <cell r="N315">
            <v>0</v>
          </cell>
          <cell r="O315">
            <v>187287056</v>
          </cell>
          <cell r="P315">
            <v>171034105</v>
          </cell>
          <cell r="Q315" t="str">
            <v>PTELL</v>
          </cell>
          <cell r="R315">
            <v>171034105</v>
          </cell>
          <cell r="S315" t="str">
            <v>PTELL</v>
          </cell>
        </row>
        <row r="316">
          <cell r="A316" t="str">
            <v>1601942602600</v>
          </cell>
          <cell r="B316" t="str">
            <v>HIAWATHA C U SCHOOL DIST 426</v>
          </cell>
          <cell r="C316"/>
          <cell r="D316">
            <v>80753786</v>
          </cell>
          <cell r="E316">
            <v>0</v>
          </cell>
          <cell r="F316"/>
          <cell r="G316">
            <v>81258861</v>
          </cell>
          <cell r="H316">
            <v>85872303</v>
          </cell>
          <cell r="I316">
            <v>90606766</v>
          </cell>
          <cell r="J316"/>
          <cell r="K316">
            <v>85912643</v>
          </cell>
          <cell r="L316"/>
          <cell r="M316">
            <v>5.5133760649228189E-2</v>
          </cell>
          <cell r="N316">
            <v>0</v>
          </cell>
          <cell r="O316">
            <v>85912643</v>
          </cell>
          <cell r="P316">
            <v>0</v>
          </cell>
          <cell r="Q316" t="str">
            <v/>
          </cell>
          <cell r="R316">
            <v>85912643</v>
          </cell>
          <cell r="S316" t="str">
            <v>Average</v>
          </cell>
        </row>
        <row r="317">
          <cell r="A317" t="str">
            <v>1601942702600</v>
          </cell>
          <cell r="B317" t="str">
            <v>SYCAMORE C U SCHOOL DIST 427</v>
          </cell>
          <cell r="C317"/>
          <cell r="D317">
            <v>523345606</v>
          </cell>
          <cell r="E317">
            <v>0</v>
          </cell>
          <cell r="F317"/>
          <cell r="G317">
            <v>590603476</v>
          </cell>
          <cell r="H317">
            <v>615065244</v>
          </cell>
          <cell r="I317">
            <v>643548057</v>
          </cell>
          <cell r="J317"/>
          <cell r="K317">
            <v>616405592</v>
          </cell>
          <cell r="L317"/>
          <cell r="M317">
            <v>4.6308604294994109E-2</v>
          </cell>
          <cell r="N317">
            <v>0</v>
          </cell>
          <cell r="O317">
            <v>616405592</v>
          </cell>
          <cell r="P317">
            <v>539726323</v>
          </cell>
          <cell r="Q317" t="str">
            <v>PTELL</v>
          </cell>
          <cell r="R317">
            <v>539726323</v>
          </cell>
          <cell r="S317" t="str">
            <v>PTELL</v>
          </cell>
        </row>
        <row r="318">
          <cell r="A318" t="str">
            <v>1601942802600</v>
          </cell>
          <cell r="B318" t="str">
            <v>DEKALB COMM UNIT SCH DIST 428</v>
          </cell>
          <cell r="C318"/>
          <cell r="D318">
            <v>715733672</v>
          </cell>
          <cell r="E318">
            <v>0</v>
          </cell>
          <cell r="F318"/>
          <cell r="G318">
            <v>765435480</v>
          </cell>
          <cell r="H318">
            <v>789969721</v>
          </cell>
          <cell r="I318">
            <v>870643402</v>
          </cell>
          <cell r="J318"/>
          <cell r="K318">
            <v>808682868</v>
          </cell>
          <cell r="L318"/>
          <cell r="M318">
            <v>0.10212249767988259</v>
          </cell>
          <cell r="N318">
            <v>0</v>
          </cell>
          <cell r="O318">
            <v>808682868</v>
          </cell>
          <cell r="P318">
            <v>806345554</v>
          </cell>
          <cell r="Q318" t="str">
            <v>PTELL</v>
          </cell>
          <cell r="R318">
            <v>806345554</v>
          </cell>
          <cell r="S318" t="str">
            <v>PTELL</v>
          </cell>
        </row>
        <row r="319">
          <cell r="A319" t="str">
            <v>1601942902600</v>
          </cell>
          <cell r="B319" t="str">
            <v>HINCKLEY BIG ROCK C U S D 429</v>
          </cell>
          <cell r="C319"/>
          <cell r="D319">
            <v>147436846</v>
          </cell>
          <cell r="E319">
            <v>0</v>
          </cell>
          <cell r="F319"/>
          <cell r="G319">
            <v>171179642</v>
          </cell>
          <cell r="H319">
            <v>177683549</v>
          </cell>
          <cell r="I319">
            <v>185826340</v>
          </cell>
          <cell r="J319"/>
          <cell r="K319">
            <v>178229844</v>
          </cell>
          <cell r="L319"/>
          <cell r="M319">
            <v>4.5827489634394911E-2</v>
          </cell>
          <cell r="N319">
            <v>0</v>
          </cell>
          <cell r="O319">
            <v>178229844</v>
          </cell>
          <cell r="P319">
            <v>149781091</v>
          </cell>
          <cell r="Q319" t="str">
            <v>PTELL</v>
          </cell>
          <cell r="R319">
            <v>149781091</v>
          </cell>
          <cell r="S319" t="str">
            <v>PTELL</v>
          </cell>
        </row>
        <row r="320">
          <cell r="A320" t="str">
            <v>1601943002600</v>
          </cell>
          <cell r="B320" t="str">
            <v>SANDWICH C U SCHOOL DIST 430</v>
          </cell>
          <cell r="C320"/>
          <cell r="D320">
            <v>305256417</v>
          </cell>
          <cell r="E320">
            <v>0</v>
          </cell>
          <cell r="F320"/>
          <cell r="G320">
            <v>327339626</v>
          </cell>
          <cell r="H320">
            <v>343965685</v>
          </cell>
          <cell r="I320">
            <v>352821625</v>
          </cell>
          <cell r="J320"/>
          <cell r="K320">
            <v>341375645</v>
          </cell>
          <cell r="L320"/>
          <cell r="M320">
            <v>2.5746579924099115E-2</v>
          </cell>
          <cell r="N320">
            <v>0</v>
          </cell>
          <cell r="O320">
            <v>341375645</v>
          </cell>
          <cell r="P320">
            <v>314566737</v>
          </cell>
          <cell r="Q320" t="str">
            <v>PTELL</v>
          </cell>
          <cell r="R320">
            <v>314566737</v>
          </cell>
          <cell r="S320" t="str">
            <v>PTELL</v>
          </cell>
        </row>
        <row r="321">
          <cell r="A321" t="str">
            <v>1601943202600</v>
          </cell>
          <cell r="B321" t="str">
            <v>SOMONAUK C U SCHOOL DIST 432</v>
          </cell>
          <cell r="C321"/>
          <cell r="D321">
            <v>143738246</v>
          </cell>
          <cell r="E321">
            <v>0</v>
          </cell>
          <cell r="F321"/>
          <cell r="G321">
            <v>143975583</v>
          </cell>
          <cell r="H321">
            <v>152806595</v>
          </cell>
          <cell r="I321">
            <v>159619417</v>
          </cell>
          <cell r="J321"/>
          <cell r="K321">
            <v>152133865</v>
          </cell>
          <cell r="L321"/>
          <cell r="M321">
            <v>4.458460709761905E-2</v>
          </cell>
          <cell r="N321">
            <v>0</v>
          </cell>
          <cell r="O321">
            <v>152133865</v>
          </cell>
          <cell r="P321">
            <v>0</v>
          </cell>
          <cell r="Q321" t="str">
            <v/>
          </cell>
          <cell r="R321">
            <v>152133865</v>
          </cell>
          <cell r="S321" t="str">
            <v>Average</v>
          </cell>
        </row>
        <row r="322">
          <cell r="A322" t="str">
            <v>1702001502600</v>
          </cell>
          <cell r="B322" t="str">
            <v>CLINTON C U SCHOOL DIST 15</v>
          </cell>
          <cell r="C322"/>
          <cell r="D322">
            <v>475977497</v>
          </cell>
          <cell r="E322">
            <v>0</v>
          </cell>
          <cell r="F322"/>
          <cell r="G322">
            <v>475606526</v>
          </cell>
          <cell r="H322">
            <v>485164472</v>
          </cell>
          <cell r="I322">
            <v>510420107</v>
          </cell>
          <cell r="J322"/>
          <cell r="K322">
            <v>490397035</v>
          </cell>
          <cell r="L322"/>
          <cell r="M322">
            <v>5.20558211855216E-2</v>
          </cell>
          <cell r="N322">
            <v>0</v>
          </cell>
          <cell r="O322">
            <v>490397035</v>
          </cell>
          <cell r="P322">
            <v>0</v>
          </cell>
          <cell r="Q322" t="str">
            <v/>
          </cell>
          <cell r="R322">
            <v>490397035</v>
          </cell>
          <cell r="S322" t="str">
            <v>Average</v>
          </cell>
        </row>
        <row r="323">
          <cell r="A323" t="str">
            <v>1702001802600</v>
          </cell>
          <cell r="B323" t="str">
            <v>BLUE RIDGE COMM UNIT SCH DIST 18</v>
          </cell>
          <cell r="C323"/>
          <cell r="D323">
            <v>157972120</v>
          </cell>
          <cell r="E323">
            <v>0</v>
          </cell>
          <cell r="F323"/>
          <cell r="G323">
            <v>158196150</v>
          </cell>
          <cell r="H323">
            <v>162401649</v>
          </cell>
          <cell r="I323">
            <v>168862047</v>
          </cell>
          <cell r="J323"/>
          <cell r="K323">
            <v>163153282</v>
          </cell>
          <cell r="L323"/>
          <cell r="M323">
            <v>3.9780371934523891E-2</v>
          </cell>
          <cell r="N323">
            <v>0</v>
          </cell>
          <cell r="O323">
            <v>163153282</v>
          </cell>
          <cell r="P323">
            <v>0</v>
          </cell>
          <cell r="Q323" t="str">
            <v/>
          </cell>
          <cell r="R323">
            <v>163153282</v>
          </cell>
          <cell r="S323" t="str">
            <v>Average</v>
          </cell>
        </row>
        <row r="324">
          <cell r="A324" t="str">
            <v>1705300502600</v>
          </cell>
          <cell r="B324" t="str">
            <v>WOODLAND C U S DIST 5</v>
          </cell>
          <cell r="C324"/>
          <cell r="D324">
            <v>52493441</v>
          </cell>
          <cell r="E324">
            <v>0</v>
          </cell>
          <cell r="F324"/>
          <cell r="G324">
            <v>56563045</v>
          </cell>
          <cell r="H324">
            <v>61879563</v>
          </cell>
          <cell r="I324">
            <v>67461500</v>
          </cell>
          <cell r="J324"/>
          <cell r="K324">
            <v>61968036</v>
          </cell>
          <cell r="L324"/>
          <cell r="M324">
            <v>9.0206470915122655E-2</v>
          </cell>
          <cell r="N324">
            <v>0</v>
          </cell>
          <cell r="O324">
            <v>61968036</v>
          </cell>
          <cell r="P324">
            <v>53517063</v>
          </cell>
          <cell r="Q324" t="str">
            <v>PTELL</v>
          </cell>
          <cell r="R324">
            <v>53517063</v>
          </cell>
          <cell r="S324" t="str">
            <v>PTELL</v>
          </cell>
        </row>
        <row r="325">
          <cell r="A325" t="str">
            <v>17053006J2600</v>
          </cell>
          <cell r="B325" t="str">
            <v>TRI POINT C U SCH DIST 6-J</v>
          </cell>
          <cell r="C325"/>
          <cell r="D325">
            <v>101331514</v>
          </cell>
          <cell r="E325">
            <v>0</v>
          </cell>
          <cell r="F325"/>
          <cell r="G325">
            <v>101876905</v>
          </cell>
          <cell r="H325">
            <v>104630749</v>
          </cell>
          <cell r="I325">
            <v>109473351</v>
          </cell>
          <cell r="J325"/>
          <cell r="K325">
            <v>105327002</v>
          </cell>
          <cell r="L325"/>
          <cell r="M325">
            <v>4.6282780600184752E-2</v>
          </cell>
          <cell r="N325">
            <v>0</v>
          </cell>
          <cell r="O325">
            <v>105327002</v>
          </cell>
          <cell r="P325">
            <v>0</v>
          </cell>
          <cell r="Q325" t="str">
            <v/>
          </cell>
          <cell r="R325">
            <v>105327002</v>
          </cell>
          <cell r="S325" t="str">
            <v>Average</v>
          </cell>
        </row>
        <row r="326">
          <cell r="A326" t="str">
            <v>1705300802600</v>
          </cell>
          <cell r="B326" t="str">
            <v>PRAIRIE CENTRAL C U SCHOOL DIST 8</v>
          </cell>
          <cell r="C326"/>
          <cell r="D326">
            <v>251930892</v>
          </cell>
          <cell r="E326">
            <v>0</v>
          </cell>
          <cell r="F326"/>
          <cell r="G326">
            <v>243321254</v>
          </cell>
          <cell r="H326">
            <v>278668526</v>
          </cell>
          <cell r="I326">
            <v>301029408</v>
          </cell>
          <cell r="J326"/>
          <cell r="K326">
            <v>274339729</v>
          </cell>
          <cell r="L326"/>
          <cell r="M326">
            <v>8.0241864127849158E-2</v>
          </cell>
          <cell r="N326">
            <v>0</v>
          </cell>
          <cell r="O326">
            <v>274339729</v>
          </cell>
          <cell r="P326">
            <v>0</v>
          </cell>
          <cell r="Q326" t="str">
            <v/>
          </cell>
          <cell r="R326">
            <v>274339729</v>
          </cell>
          <cell r="S326" t="str">
            <v>Average</v>
          </cell>
        </row>
        <row r="327">
          <cell r="A327" t="str">
            <v>1705307402700</v>
          </cell>
          <cell r="B327" t="str">
            <v>FLANAGAN-CORNELL UNIT 74</v>
          </cell>
          <cell r="C327"/>
          <cell r="D327">
            <v>44207906</v>
          </cell>
          <cell r="E327">
            <v>0</v>
          </cell>
          <cell r="F327"/>
          <cell r="G327">
            <v>46803456</v>
          </cell>
          <cell r="H327">
            <v>48418305</v>
          </cell>
          <cell r="I327">
            <v>50533164</v>
          </cell>
          <cell r="J327"/>
          <cell r="K327">
            <v>48584975</v>
          </cell>
          <cell r="L327"/>
          <cell r="M327">
            <v>4.367891441057261E-2</v>
          </cell>
          <cell r="N327">
            <v>0</v>
          </cell>
          <cell r="O327">
            <v>48584975</v>
          </cell>
          <cell r="P327">
            <v>44990385</v>
          </cell>
          <cell r="Q327" t="str">
            <v>PTELL</v>
          </cell>
          <cell r="R327">
            <v>44990385</v>
          </cell>
          <cell r="S327" t="str">
            <v>PTELL</v>
          </cell>
        </row>
        <row r="328">
          <cell r="A328" t="str">
            <v>1705309001700</v>
          </cell>
          <cell r="B328" t="str">
            <v>PONTIAC TWP H S DIST 90</v>
          </cell>
          <cell r="C328"/>
          <cell r="D328">
            <v>215817147</v>
          </cell>
          <cell r="E328">
            <v>0</v>
          </cell>
          <cell r="F328"/>
          <cell r="G328">
            <v>221585765</v>
          </cell>
          <cell r="H328">
            <v>232924962</v>
          </cell>
          <cell r="I328">
            <v>252483221</v>
          </cell>
          <cell r="J328"/>
          <cell r="K328">
            <v>235664649</v>
          </cell>
          <cell r="L328"/>
          <cell r="M328">
            <v>8.3968067793438128E-2</v>
          </cell>
          <cell r="N328">
            <v>0</v>
          </cell>
          <cell r="O328">
            <v>235664649</v>
          </cell>
          <cell r="P328">
            <v>220565124</v>
          </cell>
          <cell r="Q328" t="str">
            <v>PTELL</v>
          </cell>
          <cell r="R328">
            <v>220565124</v>
          </cell>
          <cell r="S328" t="str">
            <v>PTELL</v>
          </cell>
        </row>
        <row r="329">
          <cell r="A329" t="str">
            <v>1705323001700</v>
          </cell>
          <cell r="B329" t="str">
            <v>DWIGHT TWP H S DIST 230</v>
          </cell>
          <cell r="C329"/>
          <cell r="D329">
            <v>131642500</v>
          </cell>
          <cell r="E329">
            <v>0</v>
          </cell>
          <cell r="F329"/>
          <cell r="G329">
            <v>129391857</v>
          </cell>
          <cell r="H329">
            <v>146263093</v>
          </cell>
          <cell r="I329">
            <v>152615887</v>
          </cell>
          <cell r="J329"/>
          <cell r="K329">
            <v>142756946</v>
          </cell>
          <cell r="L329"/>
          <cell r="M329">
            <v>4.343401927101323E-2</v>
          </cell>
          <cell r="N329">
            <v>0</v>
          </cell>
          <cell r="O329">
            <v>142756946</v>
          </cell>
          <cell r="P329">
            <v>0</v>
          </cell>
          <cell r="Q329" t="str">
            <v/>
          </cell>
          <cell r="R329">
            <v>142756946</v>
          </cell>
          <cell r="S329" t="str">
            <v>Average</v>
          </cell>
        </row>
        <row r="330">
          <cell r="A330" t="str">
            <v>1705323200200</v>
          </cell>
          <cell r="B330" t="str">
            <v>DWIGHT COMMON SCHOOL DIST 232</v>
          </cell>
          <cell r="C330"/>
          <cell r="D330">
            <v>124661075</v>
          </cell>
          <cell r="E330">
            <v>0</v>
          </cell>
          <cell r="F330"/>
          <cell r="G330">
            <v>124492028</v>
          </cell>
          <cell r="H330">
            <v>133433753</v>
          </cell>
          <cell r="I330">
            <v>138382969</v>
          </cell>
          <cell r="J330"/>
          <cell r="K330">
            <v>132102917</v>
          </cell>
          <cell r="L330"/>
          <cell r="M330">
            <v>3.7091184866845497E-2</v>
          </cell>
          <cell r="N330">
            <v>0</v>
          </cell>
          <cell r="O330">
            <v>132102917</v>
          </cell>
          <cell r="P330">
            <v>0</v>
          </cell>
          <cell r="Q330" t="str">
            <v/>
          </cell>
          <cell r="R330">
            <v>132102917</v>
          </cell>
          <cell r="S330" t="str">
            <v>Average</v>
          </cell>
        </row>
        <row r="331">
          <cell r="A331" t="str">
            <v>1705342500400</v>
          </cell>
          <cell r="B331" t="str">
            <v>ROOKS CREEK C C SCH DIST 425</v>
          </cell>
          <cell r="C331"/>
          <cell r="D331">
            <v>18781694</v>
          </cell>
          <cell r="E331">
            <v>0</v>
          </cell>
          <cell r="F331"/>
          <cell r="G331">
            <v>20980307</v>
          </cell>
          <cell r="H331">
            <v>22531738</v>
          </cell>
          <cell r="I331">
            <v>23780888</v>
          </cell>
          <cell r="J331"/>
          <cell r="K331">
            <v>22430978</v>
          </cell>
          <cell r="L331"/>
          <cell r="M331">
            <v>5.5439575943941832E-2</v>
          </cell>
          <cell r="N331">
            <v>0</v>
          </cell>
          <cell r="O331">
            <v>22430978</v>
          </cell>
          <cell r="P331">
            <v>19157327</v>
          </cell>
          <cell r="Q331" t="str">
            <v>PTELL</v>
          </cell>
          <cell r="R331">
            <v>19157327</v>
          </cell>
          <cell r="S331" t="str">
            <v>PTELL</v>
          </cell>
        </row>
        <row r="332">
          <cell r="A332" t="str">
            <v>1705342600400</v>
          </cell>
          <cell r="B332" t="str">
            <v>CORNELL C C SCH DIST 426</v>
          </cell>
          <cell r="C332"/>
          <cell r="D332">
            <v>22445930</v>
          </cell>
          <cell r="E332">
            <v>0</v>
          </cell>
          <cell r="F332"/>
          <cell r="G332">
            <v>24572618</v>
          </cell>
          <cell r="H332">
            <v>26423208</v>
          </cell>
          <cell r="I332">
            <v>28569870</v>
          </cell>
          <cell r="J332"/>
          <cell r="K332">
            <v>26521899</v>
          </cell>
          <cell r="L332"/>
          <cell r="M332">
            <v>8.1241535849848362E-2</v>
          </cell>
          <cell r="N332">
            <v>0</v>
          </cell>
          <cell r="O332">
            <v>26521899</v>
          </cell>
          <cell r="P332">
            <v>22800575</v>
          </cell>
          <cell r="Q332" t="str">
            <v>PTELL</v>
          </cell>
          <cell r="R332">
            <v>22800575</v>
          </cell>
          <cell r="S332" t="str">
            <v>PTELL</v>
          </cell>
        </row>
        <row r="333">
          <cell r="A333" t="str">
            <v>1705342900400</v>
          </cell>
          <cell r="B333" t="str">
            <v>PONTIAC C C SCHOOL DIST 429</v>
          </cell>
          <cell r="C333"/>
          <cell r="D333">
            <v>187677773</v>
          </cell>
          <cell r="E333">
            <v>0</v>
          </cell>
          <cell r="F333"/>
          <cell r="G333">
            <v>186865788</v>
          </cell>
          <cell r="H333">
            <v>193344298</v>
          </cell>
          <cell r="I333">
            <v>204115709</v>
          </cell>
          <cell r="J333"/>
          <cell r="K333">
            <v>194775265</v>
          </cell>
          <cell r="L333"/>
          <cell r="M333">
            <v>5.5711035243459828E-2</v>
          </cell>
          <cell r="N333">
            <v>0</v>
          </cell>
          <cell r="O333">
            <v>194775265</v>
          </cell>
          <cell r="P333">
            <v>190980901</v>
          </cell>
          <cell r="Q333" t="str">
            <v>PTELL</v>
          </cell>
          <cell r="R333">
            <v>190980901</v>
          </cell>
          <cell r="S333" t="str">
            <v>PTELL</v>
          </cell>
        </row>
        <row r="334">
          <cell r="A334" t="str">
            <v>1705343500400</v>
          </cell>
          <cell r="B334" t="str">
            <v>ODELL COMM CONS SCHOOL DIST 435</v>
          </cell>
          <cell r="C334"/>
          <cell r="D334">
            <v>22457001</v>
          </cell>
          <cell r="E334">
            <v>0</v>
          </cell>
          <cell r="F334"/>
          <cell r="G334">
            <v>27429216</v>
          </cell>
          <cell r="H334">
            <v>29675615</v>
          </cell>
          <cell r="I334">
            <v>33575361</v>
          </cell>
          <cell r="J334"/>
          <cell r="K334">
            <v>30226731</v>
          </cell>
          <cell r="L334"/>
          <cell r="M334">
            <v>0.13141247451821975</v>
          </cell>
          <cell r="N334">
            <v>0</v>
          </cell>
          <cell r="O334">
            <v>30226731</v>
          </cell>
          <cell r="P334">
            <v>23189099</v>
          </cell>
          <cell r="Q334" t="str">
            <v>PTELL</v>
          </cell>
          <cell r="R334">
            <v>23189099</v>
          </cell>
          <cell r="S334" t="str">
            <v>PTELL</v>
          </cell>
        </row>
        <row r="335">
          <cell r="A335" t="str">
            <v>1705343800400</v>
          </cell>
          <cell r="B335" t="str">
            <v>SAUNEMIN C CONSOL SCH DIST 438</v>
          </cell>
          <cell r="C335"/>
          <cell r="D335">
            <v>7246438</v>
          </cell>
          <cell r="E335">
            <v>0</v>
          </cell>
          <cell r="F335"/>
          <cell r="G335">
            <v>21393384</v>
          </cell>
          <cell r="H335">
            <v>23308425</v>
          </cell>
          <cell r="I335">
            <v>27149613</v>
          </cell>
          <cell r="J335"/>
          <cell r="K335">
            <v>23950474</v>
          </cell>
          <cell r="L335"/>
          <cell r="M335">
            <v>0.16479826500503572</v>
          </cell>
          <cell r="N335">
            <v>0</v>
          </cell>
          <cell r="O335">
            <v>23950474</v>
          </cell>
          <cell r="P335">
            <v>7577600</v>
          </cell>
          <cell r="Q335" t="str">
            <v>PTELL</v>
          </cell>
          <cell r="R335">
            <v>7577600</v>
          </cell>
          <cell r="S335" t="str">
            <v>PTELL</v>
          </cell>
        </row>
        <row r="336">
          <cell r="A336" t="str">
            <v>1705402102600</v>
          </cell>
          <cell r="B336" t="str">
            <v>HARTSBURG EMDEN C U S DIST 21</v>
          </cell>
          <cell r="C336"/>
          <cell r="D336">
            <v>39979898</v>
          </cell>
          <cell r="E336">
            <v>0</v>
          </cell>
          <cell r="F336"/>
          <cell r="G336">
            <v>46337525</v>
          </cell>
          <cell r="H336">
            <v>47300875</v>
          </cell>
          <cell r="I336">
            <v>48744662</v>
          </cell>
          <cell r="J336"/>
          <cell r="K336">
            <v>47461021</v>
          </cell>
          <cell r="L336"/>
          <cell r="M336">
            <v>3.0523473402976162E-2</v>
          </cell>
          <cell r="N336">
            <v>0</v>
          </cell>
          <cell r="O336">
            <v>47461021</v>
          </cell>
          <cell r="P336">
            <v>40539616</v>
          </cell>
          <cell r="Q336" t="str">
            <v>PTELL</v>
          </cell>
          <cell r="R336">
            <v>40539616</v>
          </cell>
          <cell r="S336" t="str">
            <v>PTELL</v>
          </cell>
        </row>
        <row r="337">
          <cell r="A337" t="str">
            <v>1705402302600</v>
          </cell>
          <cell r="B337" t="str">
            <v>MT PULASKI COMM UNIT DIST 23</v>
          </cell>
          <cell r="C337"/>
          <cell r="D337">
            <v>143162080</v>
          </cell>
          <cell r="E337">
            <v>0</v>
          </cell>
          <cell r="F337"/>
          <cell r="G337">
            <v>148120431</v>
          </cell>
          <cell r="H337">
            <v>160952144</v>
          </cell>
          <cell r="I337">
            <v>164801785</v>
          </cell>
          <cell r="J337"/>
          <cell r="K337">
            <v>157958120</v>
          </cell>
          <cell r="L337"/>
          <cell r="M337">
            <v>2.39179230815341E-2</v>
          </cell>
          <cell r="N337">
            <v>0</v>
          </cell>
          <cell r="O337">
            <v>157958120</v>
          </cell>
          <cell r="P337">
            <v>0</v>
          </cell>
          <cell r="Q337" t="str">
            <v/>
          </cell>
          <cell r="R337">
            <v>157958120</v>
          </cell>
          <cell r="S337" t="str">
            <v>Average</v>
          </cell>
        </row>
        <row r="338">
          <cell r="A338" t="str">
            <v>1705402700200</v>
          </cell>
          <cell r="B338" t="str">
            <v>LINCOLN ELEM SCHOOL DIST 27</v>
          </cell>
          <cell r="C338"/>
          <cell r="D338">
            <v>119835248</v>
          </cell>
          <cell r="E338">
            <v>0</v>
          </cell>
          <cell r="F338"/>
          <cell r="G338">
            <v>120452121</v>
          </cell>
          <cell r="H338">
            <v>122864361</v>
          </cell>
          <cell r="I338">
            <v>124813731</v>
          </cell>
          <cell r="J338"/>
          <cell r="K338">
            <v>122710071</v>
          </cell>
          <cell r="L338"/>
          <cell r="M338">
            <v>1.586603294994551E-2</v>
          </cell>
          <cell r="N338">
            <v>0</v>
          </cell>
          <cell r="O338">
            <v>122710071</v>
          </cell>
          <cell r="P338">
            <v>122471623</v>
          </cell>
          <cell r="Q338" t="str">
            <v>PTELL</v>
          </cell>
          <cell r="R338">
            <v>122471623</v>
          </cell>
          <cell r="S338" t="str">
            <v>PTELL</v>
          </cell>
        </row>
        <row r="339">
          <cell r="A339" t="str">
            <v>1705406100400</v>
          </cell>
          <cell r="B339" t="str">
            <v>CHESTER-EAST LINCOLN CCS DIST 61</v>
          </cell>
          <cell r="C339"/>
          <cell r="D339">
            <v>86253663</v>
          </cell>
          <cell r="E339">
            <v>0</v>
          </cell>
          <cell r="F339"/>
          <cell r="G339">
            <v>83833447</v>
          </cell>
          <cell r="H339">
            <v>94346639</v>
          </cell>
          <cell r="I339">
            <v>97667405</v>
          </cell>
          <cell r="J339"/>
          <cell r="K339">
            <v>91949164</v>
          </cell>
          <cell r="L339"/>
          <cell r="M339">
            <v>3.5197501842116494E-2</v>
          </cell>
          <cell r="N339">
            <v>0</v>
          </cell>
          <cell r="O339">
            <v>91949164</v>
          </cell>
          <cell r="P339">
            <v>0</v>
          </cell>
          <cell r="Q339" t="str">
            <v/>
          </cell>
          <cell r="R339">
            <v>91949164</v>
          </cell>
          <cell r="S339" t="str">
            <v>Average</v>
          </cell>
        </row>
        <row r="340">
          <cell r="A340" t="str">
            <v>1705408800200</v>
          </cell>
          <cell r="B340" t="str">
            <v>NEW HOLLAND-MIDDLETOWN E DIST 88</v>
          </cell>
          <cell r="C340"/>
          <cell r="D340">
            <v>35114869</v>
          </cell>
          <cell r="E340">
            <v>0</v>
          </cell>
          <cell r="F340"/>
          <cell r="G340">
            <v>34872095</v>
          </cell>
          <cell r="H340">
            <v>36480947</v>
          </cell>
          <cell r="I340">
            <v>61886351</v>
          </cell>
          <cell r="J340"/>
          <cell r="K340">
            <v>44413131</v>
          </cell>
          <cell r="L340"/>
          <cell r="M340">
            <v>0.69640198759094718</v>
          </cell>
          <cell r="N340">
            <v>0</v>
          </cell>
          <cell r="O340">
            <v>44413131</v>
          </cell>
          <cell r="P340">
            <v>0</v>
          </cell>
          <cell r="Q340" t="str">
            <v/>
          </cell>
          <cell r="R340">
            <v>44413131</v>
          </cell>
          <cell r="S340" t="str">
            <v>Average</v>
          </cell>
        </row>
        <row r="341">
          <cell r="A341" t="str">
            <v>1705409200400</v>
          </cell>
          <cell r="B341" t="str">
            <v>WEST LINCOLN-BROADWELL E S D #92</v>
          </cell>
          <cell r="C341"/>
          <cell r="D341">
            <v>82847300</v>
          </cell>
          <cell r="E341">
            <v>0</v>
          </cell>
          <cell r="F341"/>
          <cell r="G341">
            <v>85926311</v>
          </cell>
          <cell r="H341">
            <v>88169897</v>
          </cell>
          <cell r="I341">
            <v>98147858</v>
          </cell>
          <cell r="J341"/>
          <cell r="K341">
            <v>90748022</v>
          </cell>
          <cell r="L341"/>
          <cell r="M341">
            <v>0.11316743400528187</v>
          </cell>
          <cell r="N341">
            <v>0</v>
          </cell>
          <cell r="O341">
            <v>90748022</v>
          </cell>
          <cell r="P341">
            <v>92068204</v>
          </cell>
          <cell r="Q341" t="str">
            <v>PTELL</v>
          </cell>
          <cell r="R341">
            <v>90748022</v>
          </cell>
          <cell r="S341" t="str">
            <v>Average</v>
          </cell>
        </row>
        <row r="342">
          <cell r="A342" t="str">
            <v>1705440401600</v>
          </cell>
          <cell r="B342" t="str">
            <v>LINCOLN COMM H S DIST 404</v>
          </cell>
          <cell r="C342"/>
          <cell r="D342">
            <v>327945055</v>
          </cell>
          <cell r="E342">
            <v>0</v>
          </cell>
          <cell r="F342"/>
          <cell r="G342">
            <v>327073736</v>
          </cell>
          <cell r="H342">
            <v>343547608</v>
          </cell>
          <cell r="I342">
            <v>383805597</v>
          </cell>
          <cell r="J342"/>
          <cell r="K342">
            <v>351475647</v>
          </cell>
          <cell r="L342"/>
          <cell r="M342">
            <v>0.11718314452650766</v>
          </cell>
          <cell r="N342">
            <v>0</v>
          </cell>
          <cell r="O342">
            <v>351475647</v>
          </cell>
          <cell r="P342">
            <v>0</v>
          </cell>
          <cell r="Q342" t="str">
            <v/>
          </cell>
          <cell r="R342">
            <v>351475647</v>
          </cell>
          <cell r="S342" t="str">
            <v>Average</v>
          </cell>
        </row>
        <row r="343">
          <cell r="A343" t="str">
            <v>1706400202600</v>
          </cell>
          <cell r="B343" t="str">
            <v>LEROY COMMUNITY UNIT SCH DIST 2</v>
          </cell>
          <cell r="C343"/>
          <cell r="D343">
            <v>111234325</v>
          </cell>
          <cell r="E343">
            <v>0</v>
          </cell>
          <cell r="F343"/>
          <cell r="G343">
            <v>111153842</v>
          </cell>
          <cell r="H343">
            <v>112868378</v>
          </cell>
          <cell r="I343">
            <v>118184945</v>
          </cell>
          <cell r="J343"/>
          <cell r="K343">
            <v>114069055</v>
          </cell>
          <cell r="L343"/>
          <cell r="M343">
            <v>4.7104132213187294E-2</v>
          </cell>
          <cell r="N343">
            <v>0</v>
          </cell>
          <cell r="O343">
            <v>114069055</v>
          </cell>
          <cell r="P343">
            <v>0</v>
          </cell>
          <cell r="Q343" t="str">
            <v/>
          </cell>
          <cell r="R343">
            <v>114069055</v>
          </cell>
          <cell r="S343" t="str">
            <v>Average</v>
          </cell>
        </row>
        <row r="344">
          <cell r="A344" t="str">
            <v>1706400302600</v>
          </cell>
          <cell r="B344" t="str">
            <v>TRI VALLEY C U SCHOOL DISTRICT 3</v>
          </cell>
          <cell r="C344"/>
          <cell r="D344">
            <v>170780154</v>
          </cell>
          <cell r="E344">
            <v>0</v>
          </cell>
          <cell r="F344"/>
          <cell r="G344">
            <v>171361648</v>
          </cell>
          <cell r="H344">
            <v>173593844</v>
          </cell>
          <cell r="I344">
            <v>176710596</v>
          </cell>
          <cell r="J344"/>
          <cell r="K344">
            <v>173888696</v>
          </cell>
          <cell r="L344"/>
          <cell r="M344">
            <v>1.7954277226558794E-2</v>
          </cell>
          <cell r="N344">
            <v>0</v>
          </cell>
          <cell r="O344">
            <v>173888696</v>
          </cell>
          <cell r="P344">
            <v>0</v>
          </cell>
          <cell r="Q344" t="str">
            <v/>
          </cell>
          <cell r="R344">
            <v>173888696</v>
          </cell>
          <cell r="S344" t="str">
            <v>Average</v>
          </cell>
        </row>
        <row r="345">
          <cell r="A345" t="str">
            <v>1706400402600</v>
          </cell>
          <cell r="B345" t="str">
            <v>HEYWORTH C U SCH DIST 4</v>
          </cell>
          <cell r="C345"/>
          <cell r="D345">
            <v>97981938</v>
          </cell>
          <cell r="E345">
            <v>0</v>
          </cell>
          <cell r="F345"/>
          <cell r="G345">
            <v>97671343</v>
          </cell>
          <cell r="H345">
            <v>100437385</v>
          </cell>
          <cell r="I345">
            <v>104738963</v>
          </cell>
          <cell r="J345"/>
          <cell r="K345">
            <v>100949230</v>
          </cell>
          <cell r="L345"/>
          <cell r="M345">
            <v>4.2828454763134266E-2</v>
          </cell>
          <cell r="N345">
            <v>0</v>
          </cell>
          <cell r="O345">
            <v>100949230</v>
          </cell>
          <cell r="P345">
            <v>0</v>
          </cell>
          <cell r="Q345" t="str">
            <v/>
          </cell>
          <cell r="R345">
            <v>100949230</v>
          </cell>
          <cell r="S345" t="str">
            <v>Average</v>
          </cell>
        </row>
        <row r="346">
          <cell r="A346" t="str">
            <v>1706400502600</v>
          </cell>
          <cell r="B346" t="str">
            <v>MCLEAN COUNTY UNIT DIST NO 5</v>
          </cell>
          <cell r="C346"/>
          <cell r="D346">
            <v>2255630558</v>
          </cell>
          <cell r="E346">
            <v>0</v>
          </cell>
          <cell r="F346"/>
          <cell r="G346">
            <v>2258116452</v>
          </cell>
          <cell r="H346">
            <v>2274537267</v>
          </cell>
          <cell r="I346">
            <v>2322811978</v>
          </cell>
          <cell r="J346"/>
          <cell r="K346">
            <v>2285155232</v>
          </cell>
          <cell r="L346"/>
          <cell r="M346">
            <v>2.1223970123677906E-2</v>
          </cell>
          <cell r="N346">
            <v>0</v>
          </cell>
          <cell r="O346">
            <v>2285155232</v>
          </cell>
          <cell r="P346">
            <v>0</v>
          </cell>
          <cell r="Q346" t="str">
            <v/>
          </cell>
          <cell r="R346">
            <v>2285155232</v>
          </cell>
          <cell r="S346" t="str">
            <v>Average</v>
          </cell>
        </row>
        <row r="347">
          <cell r="A347" t="str">
            <v>1706400702600</v>
          </cell>
          <cell r="B347" t="str">
            <v>LEXINGTON C U SCH DIST 7</v>
          </cell>
          <cell r="C347"/>
          <cell r="D347">
            <v>80440190</v>
          </cell>
          <cell r="E347">
            <v>0</v>
          </cell>
          <cell r="F347"/>
          <cell r="G347">
            <v>80408499</v>
          </cell>
          <cell r="H347">
            <v>81662107</v>
          </cell>
          <cell r="I347">
            <v>106000453</v>
          </cell>
          <cell r="J347"/>
          <cell r="K347">
            <v>89357020</v>
          </cell>
          <cell r="L347"/>
          <cell r="M347">
            <v>0.29803720347308699</v>
          </cell>
          <cell r="N347">
            <v>0</v>
          </cell>
          <cell r="O347">
            <v>89357020</v>
          </cell>
          <cell r="P347">
            <v>0</v>
          </cell>
          <cell r="Q347" t="str">
            <v/>
          </cell>
          <cell r="R347">
            <v>89357020</v>
          </cell>
          <cell r="S347" t="str">
            <v>Average</v>
          </cell>
        </row>
        <row r="348">
          <cell r="A348" t="str">
            <v>1706401602600</v>
          </cell>
          <cell r="B348" t="str">
            <v>OLYMPIA C U SCHOOL DIST 16</v>
          </cell>
          <cell r="C348"/>
          <cell r="D348">
            <v>306502662</v>
          </cell>
          <cell r="E348">
            <v>0</v>
          </cell>
          <cell r="F348"/>
          <cell r="G348">
            <v>306869068</v>
          </cell>
          <cell r="H348">
            <v>314153313</v>
          </cell>
          <cell r="I348">
            <v>324887833</v>
          </cell>
          <cell r="J348"/>
          <cell r="K348">
            <v>315303405</v>
          </cell>
          <cell r="L348"/>
          <cell r="M348">
            <v>3.4169685805605365E-2</v>
          </cell>
          <cell r="N348">
            <v>0</v>
          </cell>
          <cell r="O348">
            <v>315303405</v>
          </cell>
          <cell r="P348">
            <v>0</v>
          </cell>
          <cell r="Q348" t="str">
            <v/>
          </cell>
          <cell r="R348">
            <v>315303405</v>
          </cell>
          <cell r="S348" t="str">
            <v>Average</v>
          </cell>
        </row>
        <row r="349">
          <cell r="A349" t="str">
            <v>1706401902600</v>
          </cell>
          <cell r="B349" t="str">
            <v>RIDGEVIEW COMM UNIT SCH DIST 19</v>
          </cell>
          <cell r="C349"/>
          <cell r="D349">
            <v>127906655</v>
          </cell>
          <cell r="E349">
            <v>0</v>
          </cell>
          <cell r="F349"/>
          <cell r="G349">
            <v>124910885</v>
          </cell>
          <cell r="H349">
            <v>137780085</v>
          </cell>
          <cell r="I349">
            <v>148788864</v>
          </cell>
          <cell r="J349"/>
          <cell r="K349">
            <v>137159945</v>
          </cell>
          <cell r="L349"/>
          <cell r="M349">
            <v>7.990109020472734E-2</v>
          </cell>
          <cell r="N349">
            <v>0</v>
          </cell>
          <cell r="O349">
            <v>137159945</v>
          </cell>
          <cell r="P349">
            <v>0</v>
          </cell>
          <cell r="Q349" t="str">
            <v/>
          </cell>
          <cell r="R349">
            <v>137159945</v>
          </cell>
          <cell r="S349" t="str">
            <v>Average</v>
          </cell>
        </row>
        <row r="350">
          <cell r="A350" t="str">
            <v>1706408702500</v>
          </cell>
          <cell r="B350" t="str">
            <v>BLOOMINGTON SCH DIST 87</v>
          </cell>
          <cell r="C350"/>
          <cell r="D350">
            <v>846043489</v>
          </cell>
          <cell r="E350">
            <v>0</v>
          </cell>
          <cell r="F350"/>
          <cell r="G350">
            <v>849485811</v>
          </cell>
          <cell r="H350">
            <v>845450699</v>
          </cell>
          <cell r="I350">
            <v>866354430</v>
          </cell>
          <cell r="J350"/>
          <cell r="K350">
            <v>853763647</v>
          </cell>
          <cell r="L350"/>
          <cell r="M350">
            <v>2.4724955606193189E-2</v>
          </cell>
          <cell r="N350">
            <v>0</v>
          </cell>
          <cell r="O350">
            <v>853763647</v>
          </cell>
          <cell r="P350">
            <v>0</v>
          </cell>
          <cell r="Q350" t="str">
            <v/>
          </cell>
          <cell r="R350">
            <v>853763647</v>
          </cell>
          <cell r="S350" t="str">
            <v>Average</v>
          </cell>
        </row>
        <row r="351">
          <cell r="A351" t="str">
            <v>1902200200200</v>
          </cell>
          <cell r="B351" t="str">
            <v>BENSENVILLE SCHOOL DISTRICT 2</v>
          </cell>
          <cell r="C351"/>
          <cell r="D351">
            <v>635353097</v>
          </cell>
          <cell r="E351">
            <v>0</v>
          </cell>
          <cell r="F351"/>
          <cell r="G351">
            <v>715406023</v>
          </cell>
          <cell r="H351">
            <v>733090511</v>
          </cell>
          <cell r="I351">
            <v>755781480</v>
          </cell>
          <cell r="J351"/>
          <cell r="K351">
            <v>734759338</v>
          </cell>
          <cell r="L351"/>
          <cell r="M351">
            <v>3.095247948175938E-2</v>
          </cell>
          <cell r="N351">
            <v>0</v>
          </cell>
          <cell r="O351">
            <v>734759338</v>
          </cell>
          <cell r="P351">
            <v>645010464</v>
          </cell>
          <cell r="Q351" t="str">
            <v>PTELL</v>
          </cell>
          <cell r="R351">
            <v>645010464</v>
          </cell>
          <cell r="S351" t="str">
            <v>PTELL</v>
          </cell>
        </row>
        <row r="352">
          <cell r="A352" t="str">
            <v>1902200400200</v>
          </cell>
          <cell r="B352" t="str">
            <v>ADDISON SCHOOL DIST 4</v>
          </cell>
          <cell r="C352"/>
          <cell r="D352">
            <v>1105838367</v>
          </cell>
          <cell r="E352">
            <v>0</v>
          </cell>
          <cell r="F352"/>
          <cell r="G352">
            <v>1302883740</v>
          </cell>
          <cell r="H352">
            <v>1349709674</v>
          </cell>
          <cell r="I352">
            <v>1407190310</v>
          </cell>
          <cell r="J352"/>
          <cell r="K352">
            <v>1353261241</v>
          </cell>
          <cell r="L352"/>
          <cell r="M352">
            <v>4.2587407579031698E-2</v>
          </cell>
          <cell r="N352">
            <v>0</v>
          </cell>
          <cell r="O352">
            <v>1353261241</v>
          </cell>
          <cell r="P352">
            <v>1124969370</v>
          </cell>
          <cell r="Q352" t="str">
            <v>PTELL</v>
          </cell>
          <cell r="R352">
            <v>1124969370</v>
          </cell>
          <cell r="S352" t="str">
            <v>PTELL</v>
          </cell>
        </row>
        <row r="353">
          <cell r="A353" t="str">
            <v>1902200700200</v>
          </cell>
          <cell r="B353" t="str">
            <v>WOOD DALE SCHOOL DISTRICT 7</v>
          </cell>
          <cell r="C353"/>
          <cell r="D353">
            <v>533112189</v>
          </cell>
          <cell r="E353">
            <v>0</v>
          </cell>
          <cell r="F353"/>
          <cell r="G353">
            <v>574497655</v>
          </cell>
          <cell r="H353">
            <v>591709482</v>
          </cell>
          <cell r="I353">
            <v>610997761</v>
          </cell>
          <cell r="J353"/>
          <cell r="K353">
            <v>592401633</v>
          </cell>
          <cell r="L353"/>
          <cell r="M353">
            <v>3.2597549281794341E-2</v>
          </cell>
          <cell r="N353">
            <v>0</v>
          </cell>
          <cell r="O353">
            <v>592401633</v>
          </cell>
          <cell r="P353">
            <v>546599927</v>
          </cell>
          <cell r="Q353" t="str">
            <v>PTELL</v>
          </cell>
          <cell r="R353">
            <v>546599927</v>
          </cell>
          <cell r="S353" t="str">
            <v>PTELL</v>
          </cell>
        </row>
        <row r="354">
          <cell r="A354" t="str">
            <v>1902201000200</v>
          </cell>
          <cell r="B354" t="str">
            <v>ITASCA SCHOOL DIST 10</v>
          </cell>
          <cell r="C354"/>
          <cell r="D354">
            <v>489008912</v>
          </cell>
          <cell r="E354">
            <v>0</v>
          </cell>
          <cell r="F354"/>
          <cell r="G354">
            <v>559366008</v>
          </cell>
          <cell r="H354">
            <v>585165970</v>
          </cell>
          <cell r="I354">
            <v>612481679</v>
          </cell>
          <cell r="J354"/>
          <cell r="K354">
            <v>585671219</v>
          </cell>
          <cell r="L354"/>
          <cell r="M354">
            <v>4.6680276024936997E-2</v>
          </cell>
          <cell r="N354">
            <v>0</v>
          </cell>
          <cell r="O354">
            <v>585671219</v>
          </cell>
          <cell r="P354">
            <v>506711034</v>
          </cell>
          <cell r="Q354" t="str">
            <v>PTELL</v>
          </cell>
          <cell r="R354">
            <v>506711034</v>
          </cell>
          <cell r="S354" t="str">
            <v>PTELL</v>
          </cell>
        </row>
        <row r="355">
          <cell r="A355" t="str">
            <v>1902201100200</v>
          </cell>
          <cell r="B355" t="str">
            <v>MEDINAH SCHOOL DISTRICT 11</v>
          </cell>
          <cell r="C355"/>
          <cell r="D355">
            <v>290370696</v>
          </cell>
          <cell r="E355">
            <v>0</v>
          </cell>
          <cell r="F355"/>
          <cell r="G355">
            <v>350621820</v>
          </cell>
          <cell r="H355">
            <v>360838991</v>
          </cell>
          <cell r="I355">
            <v>369409940</v>
          </cell>
          <cell r="J355"/>
          <cell r="K355">
            <v>360290250</v>
          </cell>
          <cell r="L355"/>
          <cell r="M355">
            <v>2.3752834959013619E-2</v>
          </cell>
          <cell r="N355">
            <v>0</v>
          </cell>
          <cell r="O355">
            <v>360290250</v>
          </cell>
          <cell r="P355">
            <v>295277960</v>
          </cell>
          <cell r="Q355" t="str">
            <v>PTELL</v>
          </cell>
          <cell r="R355">
            <v>295277960</v>
          </cell>
          <cell r="S355" t="str">
            <v>PTELL</v>
          </cell>
        </row>
        <row r="356">
          <cell r="A356" t="str">
            <v>1902201200200</v>
          </cell>
          <cell r="B356" t="str">
            <v>ROSELLE SCHOOL DISTRICT 12</v>
          </cell>
          <cell r="C356"/>
          <cell r="D356">
            <v>262544907</v>
          </cell>
          <cell r="E356">
            <v>0</v>
          </cell>
          <cell r="F356"/>
          <cell r="G356">
            <v>292473928</v>
          </cell>
          <cell r="H356">
            <v>302684820</v>
          </cell>
          <cell r="I356">
            <v>308885661</v>
          </cell>
          <cell r="J356"/>
          <cell r="K356">
            <v>301348136</v>
          </cell>
          <cell r="L356"/>
          <cell r="M356">
            <v>2.0486131415510034E-2</v>
          </cell>
          <cell r="N356">
            <v>0</v>
          </cell>
          <cell r="O356">
            <v>301348136</v>
          </cell>
          <cell r="P356">
            <v>266719371</v>
          </cell>
          <cell r="Q356" t="str">
            <v>PTELL</v>
          </cell>
          <cell r="R356">
            <v>266719371</v>
          </cell>
          <cell r="S356" t="str">
            <v>PTELL</v>
          </cell>
        </row>
        <row r="357">
          <cell r="A357" t="str">
            <v>1902201300200</v>
          </cell>
          <cell r="B357" t="str">
            <v>BLOOMINGDALE SCHOOL DISTRICT 13</v>
          </cell>
          <cell r="C357"/>
          <cell r="D357">
            <v>529021970</v>
          </cell>
          <cell r="E357">
            <v>0</v>
          </cell>
          <cell r="F357"/>
          <cell r="G357">
            <v>594776618</v>
          </cell>
          <cell r="H357">
            <v>610980459</v>
          </cell>
          <cell r="I357">
            <v>625636464</v>
          </cell>
          <cell r="J357"/>
          <cell r="K357">
            <v>610464514</v>
          </cell>
          <cell r="L357"/>
          <cell r="M357">
            <v>2.3987682067586388E-2</v>
          </cell>
          <cell r="N357">
            <v>0</v>
          </cell>
          <cell r="O357">
            <v>610464514</v>
          </cell>
          <cell r="P357">
            <v>537010201</v>
          </cell>
          <cell r="Q357" t="str">
            <v>PTELL</v>
          </cell>
          <cell r="R357">
            <v>537010201</v>
          </cell>
          <cell r="S357" t="str">
            <v>PTELL</v>
          </cell>
        </row>
        <row r="358">
          <cell r="A358" t="str">
            <v>1902201500200</v>
          </cell>
          <cell r="B358" t="str">
            <v>MARQUARDT SCHOOL DISTRICT 15</v>
          </cell>
          <cell r="C358"/>
          <cell r="D358">
            <v>581514429</v>
          </cell>
          <cell r="E358">
            <v>0</v>
          </cell>
          <cell r="F358"/>
          <cell r="G358">
            <v>632217021</v>
          </cell>
          <cell r="H358">
            <v>645749886</v>
          </cell>
          <cell r="I358">
            <v>666196159</v>
          </cell>
          <cell r="J358"/>
          <cell r="K358">
            <v>648054355</v>
          </cell>
          <cell r="L358"/>
          <cell r="M358">
            <v>3.1662836406602168E-2</v>
          </cell>
          <cell r="N358">
            <v>0</v>
          </cell>
          <cell r="O358">
            <v>648054355</v>
          </cell>
          <cell r="P358">
            <v>640828900</v>
          </cell>
          <cell r="Q358" t="str">
            <v>PTELL</v>
          </cell>
          <cell r="R358">
            <v>640828900</v>
          </cell>
          <cell r="S358" t="str">
            <v>PTELL</v>
          </cell>
        </row>
        <row r="359">
          <cell r="A359" t="str">
            <v>1902201600200</v>
          </cell>
          <cell r="B359" t="str">
            <v>QUEEN BEE SCHOOL DISTRICT 16</v>
          </cell>
          <cell r="C359"/>
          <cell r="D359">
            <v>354255888</v>
          </cell>
          <cell r="E359">
            <v>0</v>
          </cell>
          <cell r="F359"/>
          <cell r="G359">
            <v>408019362</v>
          </cell>
          <cell r="H359">
            <v>421847008</v>
          </cell>
          <cell r="I359">
            <v>432214075</v>
          </cell>
          <cell r="J359"/>
          <cell r="K359">
            <v>420693482</v>
          </cell>
          <cell r="L359"/>
          <cell r="M359">
            <v>2.4575419058086575E-2</v>
          </cell>
          <cell r="N359">
            <v>0</v>
          </cell>
          <cell r="O359">
            <v>420693482</v>
          </cell>
          <cell r="P359">
            <v>392090416</v>
          </cell>
          <cell r="Q359" t="str">
            <v>PTELL</v>
          </cell>
          <cell r="R359">
            <v>392090416</v>
          </cell>
          <cell r="S359" t="str">
            <v>PTELL</v>
          </cell>
        </row>
        <row r="360">
          <cell r="A360" t="str">
            <v>1902202000200</v>
          </cell>
          <cell r="B360" t="str">
            <v>KEENEYVILLE SCHOOL DISTRICT 20</v>
          </cell>
          <cell r="C360"/>
          <cell r="D360">
            <v>386025876</v>
          </cell>
          <cell r="E360">
            <v>0</v>
          </cell>
          <cell r="F360"/>
          <cell r="G360">
            <v>453587951</v>
          </cell>
          <cell r="H360">
            <v>466286394</v>
          </cell>
          <cell r="I360">
            <v>477821416</v>
          </cell>
          <cell r="J360"/>
          <cell r="K360">
            <v>465898587</v>
          </cell>
          <cell r="L360"/>
          <cell r="M360">
            <v>2.4738062590777633E-2</v>
          </cell>
          <cell r="N360">
            <v>0</v>
          </cell>
          <cell r="O360">
            <v>465898587</v>
          </cell>
          <cell r="P360">
            <v>392279495</v>
          </cell>
          <cell r="Q360" t="str">
            <v>PTELL</v>
          </cell>
          <cell r="R360">
            <v>392279495</v>
          </cell>
          <cell r="S360" t="str">
            <v>PTELL</v>
          </cell>
        </row>
        <row r="361">
          <cell r="A361" t="str">
            <v>1902202500200</v>
          </cell>
          <cell r="B361" t="str">
            <v>BENJAMIN SCHOOL DISTRICT 25</v>
          </cell>
          <cell r="C361"/>
          <cell r="D361">
            <v>231634765</v>
          </cell>
          <cell r="E361">
            <v>0</v>
          </cell>
          <cell r="F361"/>
          <cell r="G361">
            <v>249726192</v>
          </cell>
          <cell r="H361">
            <v>259910831</v>
          </cell>
          <cell r="I361">
            <v>267971738</v>
          </cell>
          <cell r="J361"/>
          <cell r="K361">
            <v>259202920</v>
          </cell>
          <cell r="L361"/>
          <cell r="M361">
            <v>3.101412499427544E-2</v>
          </cell>
          <cell r="N361">
            <v>0</v>
          </cell>
          <cell r="O361">
            <v>259202920</v>
          </cell>
          <cell r="P361">
            <v>235410411</v>
          </cell>
          <cell r="Q361" t="str">
            <v>PTELL</v>
          </cell>
          <cell r="R361">
            <v>235410411</v>
          </cell>
          <cell r="S361" t="str">
            <v>PTELL</v>
          </cell>
        </row>
        <row r="362">
          <cell r="A362" t="str">
            <v>1902203300200</v>
          </cell>
          <cell r="B362" t="str">
            <v>WEST CHICAGO SCHOOL DIST 33</v>
          </cell>
          <cell r="C362"/>
          <cell r="D362">
            <v>716384759</v>
          </cell>
          <cell r="E362">
            <v>0</v>
          </cell>
          <cell r="F362"/>
          <cell r="G362">
            <v>807727981</v>
          </cell>
          <cell r="H362">
            <v>861831230</v>
          </cell>
          <cell r="I362">
            <v>915341690</v>
          </cell>
          <cell r="J362"/>
          <cell r="K362">
            <v>861633634</v>
          </cell>
          <cell r="L362"/>
          <cell r="M362">
            <v>6.2089256152854891E-2</v>
          </cell>
          <cell r="N362">
            <v>0</v>
          </cell>
          <cell r="O362">
            <v>861633634</v>
          </cell>
          <cell r="P362">
            <v>752992020</v>
          </cell>
          <cell r="Q362" t="str">
            <v>PTELL</v>
          </cell>
          <cell r="R362">
            <v>752992020</v>
          </cell>
          <cell r="S362" t="str">
            <v>PTELL</v>
          </cell>
        </row>
        <row r="363">
          <cell r="A363" t="str">
            <v>1902203400200</v>
          </cell>
          <cell r="B363" t="str">
            <v>WINFIELD SCHOOL DISTRICT 34</v>
          </cell>
          <cell r="C363"/>
          <cell r="D363">
            <v>132594678</v>
          </cell>
          <cell r="E363">
            <v>0</v>
          </cell>
          <cell r="F363"/>
          <cell r="G363">
            <v>158132955</v>
          </cell>
          <cell r="H363">
            <v>166367037</v>
          </cell>
          <cell r="I363">
            <v>170044323</v>
          </cell>
          <cell r="J363"/>
          <cell r="K363">
            <v>164848105</v>
          </cell>
          <cell r="L363"/>
          <cell r="M363">
            <v>2.2103453101710288E-2</v>
          </cell>
          <cell r="N363">
            <v>0</v>
          </cell>
          <cell r="O363">
            <v>164848105</v>
          </cell>
          <cell r="P363">
            <v>136055399</v>
          </cell>
          <cell r="Q363" t="str">
            <v>PTELL</v>
          </cell>
          <cell r="R363">
            <v>136055399</v>
          </cell>
          <cell r="S363" t="str">
            <v>PTELL</v>
          </cell>
        </row>
        <row r="364">
          <cell r="A364" t="str">
            <v>1902204100200</v>
          </cell>
          <cell r="B364" t="str">
            <v>GLEN ELLYN SCHOOL DISTRICT 41</v>
          </cell>
          <cell r="C364"/>
          <cell r="D364">
            <v>1341407312</v>
          </cell>
          <cell r="E364">
            <v>0</v>
          </cell>
          <cell r="F364"/>
          <cell r="G364">
            <v>1464462063</v>
          </cell>
          <cell r="H364">
            <v>1504726912</v>
          </cell>
          <cell r="I364">
            <v>1524926924</v>
          </cell>
          <cell r="J364"/>
          <cell r="K364">
            <v>1498038633</v>
          </cell>
          <cell r="L364"/>
          <cell r="M364">
            <v>1.3424370787089373E-2</v>
          </cell>
          <cell r="N364">
            <v>0</v>
          </cell>
          <cell r="O364">
            <v>1498038633</v>
          </cell>
          <cell r="P364">
            <v>1373869368</v>
          </cell>
          <cell r="Q364" t="str">
            <v>PTELL</v>
          </cell>
          <cell r="R364">
            <v>1373869368</v>
          </cell>
          <cell r="S364" t="str">
            <v>PTELL</v>
          </cell>
        </row>
        <row r="365">
          <cell r="A365" t="str">
            <v>1902204400200</v>
          </cell>
          <cell r="B365" t="str">
            <v>LOMBARD SCHOOL DISTRICT 44</v>
          </cell>
          <cell r="C365"/>
          <cell r="D365">
            <v>1140825505</v>
          </cell>
          <cell r="E365">
            <v>0</v>
          </cell>
          <cell r="F365"/>
          <cell r="G365">
            <v>1291692846</v>
          </cell>
          <cell r="H365">
            <v>1344261291</v>
          </cell>
          <cell r="I365">
            <v>1380998201</v>
          </cell>
          <cell r="J365"/>
          <cell r="K365">
            <v>1338984113</v>
          </cell>
          <cell r="L365"/>
          <cell r="M365">
            <v>2.7328697364090059E-2</v>
          </cell>
          <cell r="N365">
            <v>0</v>
          </cell>
          <cell r="O365">
            <v>1338984113</v>
          </cell>
          <cell r="P365">
            <v>1167520821</v>
          </cell>
          <cell r="Q365" t="str">
            <v>PTELL</v>
          </cell>
          <cell r="R365">
            <v>1167520821</v>
          </cell>
          <cell r="S365" t="str">
            <v>PTELL</v>
          </cell>
        </row>
        <row r="366">
          <cell r="A366" t="str">
            <v>1902204500200</v>
          </cell>
          <cell r="B366" t="str">
            <v>VILLA PARK SCHOOL DIST 45</v>
          </cell>
          <cell r="C366"/>
          <cell r="D366">
            <v>1021545223</v>
          </cell>
          <cell r="E366">
            <v>0</v>
          </cell>
          <cell r="F366"/>
          <cell r="G366">
            <v>1180243160</v>
          </cell>
          <cell r="H366">
            <v>1253180638</v>
          </cell>
          <cell r="I366">
            <v>1275218847</v>
          </cell>
          <cell r="J366"/>
          <cell r="K366">
            <v>1236214215</v>
          </cell>
          <cell r="L366"/>
          <cell r="M366">
            <v>1.7585819898376057E-2</v>
          </cell>
          <cell r="N366">
            <v>0</v>
          </cell>
          <cell r="O366">
            <v>1236214215</v>
          </cell>
          <cell r="P366">
            <v>1041158891</v>
          </cell>
          <cell r="Q366" t="str">
            <v>PTELL</v>
          </cell>
          <cell r="R366">
            <v>1041158891</v>
          </cell>
          <cell r="S366" t="str">
            <v>PTELL</v>
          </cell>
        </row>
        <row r="367">
          <cell r="A367" t="str">
            <v>1902204800200</v>
          </cell>
          <cell r="B367" t="str">
            <v>SALT CREEK SCHOOL DIST 48</v>
          </cell>
          <cell r="C367"/>
          <cell r="D367">
            <v>638596982</v>
          </cell>
          <cell r="E367">
            <v>0</v>
          </cell>
          <cell r="F367"/>
          <cell r="G367">
            <v>728305691</v>
          </cell>
          <cell r="H367">
            <v>752054780</v>
          </cell>
          <cell r="I367">
            <v>772591107</v>
          </cell>
          <cell r="J367"/>
          <cell r="K367">
            <v>750983859</v>
          </cell>
          <cell r="L367"/>
          <cell r="M367">
            <v>2.730695628315799E-2</v>
          </cell>
          <cell r="N367">
            <v>0</v>
          </cell>
          <cell r="O367">
            <v>750983859</v>
          </cell>
          <cell r="P367">
            <v>653093133</v>
          </cell>
          <cell r="Q367" t="str">
            <v>PTELL</v>
          </cell>
          <cell r="R367">
            <v>653093133</v>
          </cell>
          <cell r="S367" t="str">
            <v>PTELL</v>
          </cell>
        </row>
        <row r="368">
          <cell r="A368" t="str">
            <v>1902205300200</v>
          </cell>
          <cell r="B368" t="str">
            <v>BUTLER SCHOOL DISTRICT 53</v>
          </cell>
          <cell r="C368"/>
          <cell r="D368">
            <v>860201548</v>
          </cell>
          <cell r="E368">
            <v>0</v>
          </cell>
          <cell r="F368"/>
          <cell r="G368">
            <v>934069734</v>
          </cell>
          <cell r="H368">
            <v>955234183</v>
          </cell>
          <cell r="I368">
            <v>969008837</v>
          </cell>
          <cell r="J368"/>
          <cell r="K368">
            <v>952770918</v>
          </cell>
          <cell r="L368"/>
          <cell r="M368">
            <v>1.4420185379819055E-2</v>
          </cell>
          <cell r="N368">
            <v>0</v>
          </cell>
          <cell r="O368">
            <v>952770918</v>
          </cell>
          <cell r="P368">
            <v>877405578</v>
          </cell>
          <cell r="Q368" t="str">
            <v>PTELL</v>
          </cell>
          <cell r="R368">
            <v>877405578</v>
          </cell>
          <cell r="S368" t="str">
            <v>PTELL</v>
          </cell>
        </row>
        <row r="369">
          <cell r="A369" t="str">
            <v>1902205800200</v>
          </cell>
          <cell r="B369" t="str">
            <v>DOWNERS GROVE GRADE SCH DIST 58</v>
          </cell>
          <cell r="C369"/>
          <cell r="D369">
            <v>2653449762</v>
          </cell>
          <cell r="E369">
            <v>0</v>
          </cell>
          <cell r="F369"/>
          <cell r="G369">
            <v>2950378221</v>
          </cell>
          <cell r="H369">
            <v>3083671873</v>
          </cell>
          <cell r="I369">
            <v>3222039148</v>
          </cell>
          <cell r="J369"/>
          <cell r="K369">
            <v>3085363081</v>
          </cell>
          <cell r="L369"/>
          <cell r="M369">
            <v>4.4870946293448261E-2</v>
          </cell>
          <cell r="N369">
            <v>0</v>
          </cell>
          <cell r="O369">
            <v>3085363081</v>
          </cell>
          <cell r="P369">
            <v>2771528276</v>
          </cell>
          <cell r="Q369" t="str">
            <v>PTELL</v>
          </cell>
          <cell r="R369">
            <v>2771528276</v>
          </cell>
          <cell r="S369" t="str">
            <v>PTELL</v>
          </cell>
        </row>
        <row r="370">
          <cell r="A370" t="str">
            <v>1902206000200</v>
          </cell>
          <cell r="B370" t="str">
            <v>MAERCKER SCHOOL DISTRICT 60</v>
          </cell>
          <cell r="C370"/>
          <cell r="D370">
            <v>615630497</v>
          </cell>
          <cell r="E370">
            <v>0</v>
          </cell>
          <cell r="F370"/>
          <cell r="G370">
            <v>671544202</v>
          </cell>
          <cell r="H370">
            <v>698712905</v>
          </cell>
          <cell r="I370">
            <v>710327293</v>
          </cell>
          <cell r="J370"/>
          <cell r="K370">
            <v>693528133</v>
          </cell>
          <cell r="L370"/>
          <cell r="M370">
            <v>1.6622546852773531E-2</v>
          </cell>
          <cell r="N370">
            <v>0</v>
          </cell>
          <cell r="O370">
            <v>693528133</v>
          </cell>
          <cell r="P370">
            <v>626219341</v>
          </cell>
          <cell r="Q370" t="str">
            <v>PTELL</v>
          </cell>
          <cell r="R370">
            <v>626219341</v>
          </cell>
          <cell r="S370" t="str">
            <v>PTELL</v>
          </cell>
        </row>
        <row r="371">
          <cell r="A371" t="str">
            <v>1902206100200</v>
          </cell>
          <cell r="B371" t="str">
            <v>DARIEN SCHOOL DIST 61</v>
          </cell>
          <cell r="C371"/>
          <cell r="D371">
            <v>471503466</v>
          </cell>
          <cell r="E371">
            <v>0</v>
          </cell>
          <cell r="F371"/>
          <cell r="G371">
            <v>530441355</v>
          </cell>
          <cell r="H371">
            <v>551232900</v>
          </cell>
          <cell r="I371">
            <v>562881036</v>
          </cell>
          <cell r="J371"/>
          <cell r="K371">
            <v>548185097</v>
          </cell>
          <cell r="L371"/>
          <cell r="M371">
            <v>2.1131060936312038E-2</v>
          </cell>
          <cell r="N371">
            <v>0</v>
          </cell>
          <cell r="O371">
            <v>548185097</v>
          </cell>
          <cell r="P371">
            <v>478481717</v>
          </cell>
          <cell r="Q371" t="str">
            <v>PTELL</v>
          </cell>
          <cell r="R371">
            <v>478481717</v>
          </cell>
          <cell r="S371" t="str">
            <v>PTELL</v>
          </cell>
        </row>
        <row r="372">
          <cell r="A372" t="str">
            <v>1902206200200</v>
          </cell>
          <cell r="B372" t="str">
            <v>GOWER SCHOOL DIST 62</v>
          </cell>
          <cell r="C372"/>
          <cell r="D372">
            <v>730907193</v>
          </cell>
          <cell r="E372">
            <v>0</v>
          </cell>
          <cell r="F372"/>
          <cell r="G372">
            <v>779140316</v>
          </cell>
          <cell r="H372">
            <v>807864105</v>
          </cell>
          <cell r="I372">
            <v>826714989</v>
          </cell>
          <cell r="J372"/>
          <cell r="K372">
            <v>804573137</v>
          </cell>
          <cell r="L372"/>
          <cell r="M372">
            <v>2.3334226490976474E-2</v>
          </cell>
          <cell r="N372">
            <v>0</v>
          </cell>
          <cell r="O372">
            <v>804573137</v>
          </cell>
          <cell r="P372">
            <v>745817699</v>
          </cell>
          <cell r="Q372" t="str">
            <v>PTELL</v>
          </cell>
          <cell r="R372">
            <v>745817699</v>
          </cell>
          <cell r="S372" t="str">
            <v>PTELL</v>
          </cell>
        </row>
        <row r="373">
          <cell r="A373" t="str">
            <v>1902206300200</v>
          </cell>
          <cell r="B373" t="str">
            <v>CASS SCHOOL DIST 63</v>
          </cell>
          <cell r="C373"/>
          <cell r="D373">
            <v>339371062</v>
          </cell>
          <cell r="E373">
            <v>0</v>
          </cell>
          <cell r="F373"/>
          <cell r="G373">
            <v>353326094</v>
          </cell>
          <cell r="H373">
            <v>368778025</v>
          </cell>
          <cell r="I373">
            <v>375891461</v>
          </cell>
          <cell r="J373"/>
          <cell r="K373">
            <v>365998527</v>
          </cell>
          <cell r="L373"/>
          <cell r="M373">
            <v>1.928920791850328E-2</v>
          </cell>
          <cell r="N373">
            <v>0</v>
          </cell>
          <cell r="O373">
            <v>365998527</v>
          </cell>
          <cell r="P373">
            <v>344834936</v>
          </cell>
          <cell r="Q373" t="str">
            <v>PTELL</v>
          </cell>
          <cell r="R373">
            <v>344834936</v>
          </cell>
          <cell r="S373" t="str">
            <v>PTELL</v>
          </cell>
        </row>
        <row r="374">
          <cell r="A374" t="str">
            <v>1902206600200</v>
          </cell>
          <cell r="B374" t="str">
            <v>CENTER CASS SCHOOL DIST 66</v>
          </cell>
          <cell r="C374"/>
          <cell r="D374">
            <v>527849945</v>
          </cell>
          <cell r="E374">
            <v>0</v>
          </cell>
          <cell r="F374"/>
          <cell r="G374">
            <v>568237520</v>
          </cell>
          <cell r="H374">
            <v>592294474</v>
          </cell>
          <cell r="I374">
            <v>604306807</v>
          </cell>
          <cell r="J374"/>
          <cell r="K374">
            <v>588279600</v>
          </cell>
          <cell r="L374"/>
          <cell r="M374">
            <v>2.0281014811561453E-2</v>
          </cell>
          <cell r="N374">
            <v>0</v>
          </cell>
          <cell r="O374">
            <v>588279600</v>
          </cell>
          <cell r="P374">
            <v>537562383</v>
          </cell>
          <cell r="Q374" t="str">
            <v>PTELL</v>
          </cell>
          <cell r="R374">
            <v>537562383</v>
          </cell>
          <cell r="S374" t="str">
            <v>PTELL</v>
          </cell>
        </row>
        <row r="375">
          <cell r="A375" t="str">
            <v>1902206800200</v>
          </cell>
          <cell r="B375" t="str">
            <v>WOODRIDGE SCHOOL DIST 68</v>
          </cell>
          <cell r="C375"/>
          <cell r="D375">
            <v>837246123</v>
          </cell>
          <cell r="E375">
            <v>0</v>
          </cell>
          <cell r="F375"/>
          <cell r="G375">
            <v>920406330</v>
          </cell>
          <cell r="H375">
            <v>964152005</v>
          </cell>
          <cell r="I375">
            <v>985609562</v>
          </cell>
          <cell r="J375"/>
          <cell r="K375">
            <v>956722632</v>
          </cell>
          <cell r="L375"/>
          <cell r="M375">
            <v>2.2255367295533447E-2</v>
          </cell>
          <cell r="N375">
            <v>0</v>
          </cell>
          <cell r="O375">
            <v>956722632</v>
          </cell>
          <cell r="P375">
            <v>851981654</v>
          </cell>
          <cell r="Q375" t="str">
            <v>PTELL</v>
          </cell>
          <cell r="R375">
            <v>851981654</v>
          </cell>
          <cell r="S375" t="str">
            <v>PTELL</v>
          </cell>
        </row>
        <row r="376">
          <cell r="A376" t="str">
            <v>1902208601700</v>
          </cell>
          <cell r="B376" t="str">
            <v>HINSDALE TWP H S DIST 86</v>
          </cell>
          <cell r="C376"/>
          <cell r="D376">
            <v>5897137916</v>
          </cell>
          <cell r="E376">
            <v>0</v>
          </cell>
          <cell r="F376"/>
          <cell r="G376">
            <v>5937500700</v>
          </cell>
          <cell r="H376">
            <v>6148573074</v>
          </cell>
          <cell r="I376">
            <v>6238463818</v>
          </cell>
          <cell r="J376"/>
          <cell r="K376">
            <v>6108179197</v>
          </cell>
          <cell r="L376"/>
          <cell r="M376">
            <v>1.4619773225126673E-2</v>
          </cell>
          <cell r="N376">
            <v>0</v>
          </cell>
          <cell r="O376">
            <v>6108179197</v>
          </cell>
          <cell r="P376">
            <v>6054001784</v>
          </cell>
          <cell r="Q376" t="str">
            <v>PTELL</v>
          </cell>
          <cell r="R376">
            <v>6054001784</v>
          </cell>
          <cell r="S376" t="str">
            <v>PTELL</v>
          </cell>
        </row>
        <row r="377">
          <cell r="A377" t="str">
            <v>1902208701700</v>
          </cell>
          <cell r="B377" t="str">
            <v>GLENBARD TWP H S DIST 87</v>
          </cell>
          <cell r="C377"/>
          <cell r="D377">
            <v>5324051266</v>
          </cell>
          <cell r="E377">
            <v>0</v>
          </cell>
          <cell r="F377"/>
          <cell r="G377">
            <v>5988267231</v>
          </cell>
          <cell r="H377">
            <v>6164096135</v>
          </cell>
          <cell r="I377">
            <v>6300603064</v>
          </cell>
          <cell r="J377"/>
          <cell r="K377">
            <v>6150988810</v>
          </cell>
          <cell r="L377"/>
          <cell r="M377">
            <v>2.2145489948624884E-2</v>
          </cell>
          <cell r="N377">
            <v>0</v>
          </cell>
          <cell r="O377">
            <v>6150988810</v>
          </cell>
          <cell r="P377">
            <v>5441712798</v>
          </cell>
          <cell r="Q377" t="str">
            <v>PTELL</v>
          </cell>
          <cell r="R377">
            <v>5441712798</v>
          </cell>
          <cell r="S377" t="str">
            <v>PTELL</v>
          </cell>
        </row>
        <row r="378">
          <cell r="A378" t="str">
            <v>1902208801600</v>
          </cell>
          <cell r="B378" t="str">
            <v>DU PAGE HIGH SCHOOL DIST 88</v>
          </cell>
          <cell r="C378"/>
          <cell r="D378">
            <v>2772025461</v>
          </cell>
          <cell r="E378">
            <v>0</v>
          </cell>
          <cell r="F378"/>
          <cell r="G378">
            <v>3211432591</v>
          </cell>
          <cell r="H378">
            <v>3354945092</v>
          </cell>
          <cell r="I378">
            <v>3455000264</v>
          </cell>
          <cell r="J378"/>
          <cell r="K378">
            <v>3340459316</v>
          </cell>
          <cell r="L378"/>
          <cell r="M378">
            <v>2.9823192110829337E-2</v>
          </cell>
          <cell r="N378">
            <v>0</v>
          </cell>
          <cell r="O378">
            <v>3340459316</v>
          </cell>
          <cell r="P378">
            <v>2825248349</v>
          </cell>
          <cell r="Q378" t="str">
            <v>PTELL</v>
          </cell>
          <cell r="R378">
            <v>2825248349</v>
          </cell>
          <cell r="S378" t="str">
            <v>PTELL</v>
          </cell>
        </row>
        <row r="379">
          <cell r="A379" t="str">
            <v>1902208900400</v>
          </cell>
          <cell r="B379" t="str">
            <v>GLEN ELLYN C C SCHOOL DIST 89</v>
          </cell>
          <cell r="C379"/>
          <cell r="D379">
            <v>847937954</v>
          </cell>
          <cell r="E379">
            <v>0</v>
          </cell>
          <cell r="F379"/>
          <cell r="G379">
            <v>874511370</v>
          </cell>
          <cell r="H379">
            <v>897554627</v>
          </cell>
          <cell r="I379">
            <v>902936566</v>
          </cell>
          <cell r="J379"/>
          <cell r="K379">
            <v>891667521</v>
          </cell>
          <cell r="L379"/>
          <cell r="M379">
            <v>5.9962244504144259E-3</v>
          </cell>
          <cell r="N379">
            <v>0</v>
          </cell>
          <cell r="O379">
            <v>891667521</v>
          </cell>
          <cell r="P379">
            <v>861759342</v>
          </cell>
          <cell r="Q379" t="str">
            <v>PTELL</v>
          </cell>
          <cell r="R379">
            <v>861759342</v>
          </cell>
          <cell r="S379" t="str">
            <v>PTELL</v>
          </cell>
        </row>
        <row r="380">
          <cell r="A380" t="str">
            <v>1902209300400</v>
          </cell>
          <cell r="B380" t="str">
            <v>COMMUNITY CONSOLIDATED S D 93</v>
          </cell>
          <cell r="C380"/>
          <cell r="D380">
            <v>1180154672</v>
          </cell>
          <cell r="E380">
            <v>0</v>
          </cell>
          <cell r="F380"/>
          <cell r="G380">
            <v>1317364569</v>
          </cell>
          <cell r="H380">
            <v>1349956411</v>
          </cell>
          <cell r="I380">
            <v>1393331139</v>
          </cell>
          <cell r="J380"/>
          <cell r="K380">
            <v>1353550706</v>
          </cell>
          <cell r="L380"/>
          <cell r="M380">
            <v>3.2130465581380906E-2</v>
          </cell>
          <cell r="N380">
            <v>0</v>
          </cell>
          <cell r="O380">
            <v>1353550706</v>
          </cell>
          <cell r="P380">
            <v>1208832430</v>
          </cell>
          <cell r="Q380" t="str">
            <v>PTELL</v>
          </cell>
          <cell r="R380">
            <v>1208832430</v>
          </cell>
          <cell r="S380" t="str">
            <v>PTELL</v>
          </cell>
        </row>
        <row r="381">
          <cell r="A381" t="str">
            <v>1902209401600</v>
          </cell>
          <cell r="B381" t="str">
            <v>COMMUNITY HIGH SCH DISTRICT 94</v>
          </cell>
          <cell r="C381"/>
          <cell r="D381">
            <v>1080530039</v>
          </cell>
          <cell r="E381">
            <v>0</v>
          </cell>
          <cell r="F381"/>
          <cell r="G381">
            <v>1215587128</v>
          </cell>
          <cell r="H381">
            <v>1288109099</v>
          </cell>
          <cell r="I381">
            <v>1353357751</v>
          </cell>
          <cell r="J381"/>
          <cell r="K381">
            <v>1285684659</v>
          </cell>
          <cell r="L381"/>
          <cell r="M381">
            <v>5.0654600647301228E-2</v>
          </cell>
          <cell r="N381">
            <v>0</v>
          </cell>
          <cell r="O381">
            <v>1285684659</v>
          </cell>
          <cell r="P381">
            <v>1124723717</v>
          </cell>
          <cell r="Q381" t="str">
            <v>PTELL</v>
          </cell>
          <cell r="R381">
            <v>1124723717</v>
          </cell>
          <cell r="S381" t="str">
            <v>PTELL</v>
          </cell>
        </row>
        <row r="382">
          <cell r="A382" t="str">
            <v>1902209901600</v>
          </cell>
          <cell r="B382" t="str">
            <v>COMMUNITY HIGH SCHOOL DIST 99</v>
          </cell>
          <cell r="C382"/>
          <cell r="D382">
            <v>4389352112</v>
          </cell>
          <cell r="E382">
            <v>0</v>
          </cell>
          <cell r="F382"/>
          <cell r="G382">
            <v>4836979450</v>
          </cell>
          <cell r="H382">
            <v>5053240913</v>
          </cell>
          <cell r="I382">
            <v>5232663664</v>
          </cell>
          <cell r="J382"/>
          <cell r="K382">
            <v>5040961342</v>
          </cell>
          <cell r="L382"/>
          <cell r="M382">
            <v>3.5506470815277358E-2</v>
          </cell>
          <cell r="N382">
            <v>0</v>
          </cell>
          <cell r="O382">
            <v>5040961342</v>
          </cell>
          <cell r="P382">
            <v>4538151148</v>
          </cell>
          <cell r="Q382" t="str">
            <v>PTELL</v>
          </cell>
          <cell r="R382">
            <v>4538151148</v>
          </cell>
          <cell r="S382" t="str">
            <v>PTELL</v>
          </cell>
        </row>
        <row r="383">
          <cell r="A383" t="str">
            <v>1902210001600</v>
          </cell>
          <cell r="B383" t="str">
            <v>FENTON COMM H S DIST 100</v>
          </cell>
          <cell r="C383"/>
          <cell r="D383">
            <v>1170041712</v>
          </cell>
          <cell r="E383">
            <v>0</v>
          </cell>
          <cell r="F383"/>
          <cell r="G383">
            <v>1289903678</v>
          </cell>
          <cell r="H383">
            <v>1324732516</v>
          </cell>
          <cell r="I383">
            <v>1366702738</v>
          </cell>
          <cell r="J383"/>
          <cell r="K383">
            <v>1327112977</v>
          </cell>
          <cell r="L383"/>
          <cell r="M383">
            <v>3.1682035047141545E-2</v>
          </cell>
          <cell r="N383">
            <v>0</v>
          </cell>
          <cell r="O383">
            <v>1327112977</v>
          </cell>
          <cell r="P383">
            <v>1193091533</v>
          </cell>
          <cell r="Q383" t="str">
            <v>PTELL</v>
          </cell>
          <cell r="R383">
            <v>1193091533</v>
          </cell>
          <cell r="S383" t="str">
            <v>PTELL</v>
          </cell>
        </row>
        <row r="384">
          <cell r="A384" t="str">
            <v>1902210801600</v>
          </cell>
          <cell r="B384" t="str">
            <v>LAKE PARK COMM H S DIST 108</v>
          </cell>
          <cell r="C384"/>
          <cell r="D384">
            <v>1959936043</v>
          </cell>
          <cell r="E384">
            <v>0</v>
          </cell>
          <cell r="F384"/>
          <cell r="G384">
            <v>2250826325</v>
          </cell>
          <cell r="H384">
            <v>2326024110</v>
          </cell>
          <cell r="I384">
            <v>2394311663</v>
          </cell>
          <cell r="J384"/>
          <cell r="K384">
            <v>2323720699</v>
          </cell>
          <cell r="L384"/>
          <cell r="M384">
            <v>2.9358058975579578E-2</v>
          </cell>
          <cell r="N384">
            <v>0</v>
          </cell>
          <cell r="O384">
            <v>2323720699</v>
          </cell>
          <cell r="P384">
            <v>2001290693</v>
          </cell>
          <cell r="Q384" t="str">
            <v>PTELL</v>
          </cell>
          <cell r="R384">
            <v>2001290693</v>
          </cell>
          <cell r="S384" t="str">
            <v>PTELL</v>
          </cell>
        </row>
        <row r="385">
          <cell r="A385" t="str">
            <v>1902218000400</v>
          </cell>
          <cell r="B385" t="str">
            <v>COMMUNITY CONS SCH DIST 180</v>
          </cell>
          <cell r="C385"/>
          <cell r="D385">
            <v>302497411</v>
          </cell>
          <cell r="E385">
            <v>0</v>
          </cell>
          <cell r="F385"/>
          <cell r="G385">
            <v>324083265</v>
          </cell>
          <cell r="H385">
            <v>334512811</v>
          </cell>
          <cell r="I385">
            <v>340567225</v>
          </cell>
          <cell r="J385"/>
          <cell r="K385">
            <v>333054434</v>
          </cell>
          <cell r="L385"/>
          <cell r="M385">
            <v>1.8099199196290272E-2</v>
          </cell>
          <cell r="N385">
            <v>0</v>
          </cell>
          <cell r="O385">
            <v>333054434</v>
          </cell>
          <cell r="P385">
            <v>307609617</v>
          </cell>
          <cell r="Q385" t="str">
            <v>PTELL</v>
          </cell>
          <cell r="R385">
            <v>307609617</v>
          </cell>
          <cell r="S385" t="str">
            <v>PTELL</v>
          </cell>
        </row>
        <row r="386">
          <cell r="A386" t="str">
            <v>1902218100400</v>
          </cell>
          <cell r="B386" t="str">
            <v>HINSDALE C C SCHOOL DIST 181</v>
          </cell>
          <cell r="C386"/>
          <cell r="D386">
            <v>2784661241</v>
          </cell>
          <cell r="E386">
            <v>0</v>
          </cell>
          <cell r="F386"/>
          <cell r="G386">
            <v>2756084256</v>
          </cell>
          <cell r="H386">
            <v>2859349806</v>
          </cell>
          <cell r="I386">
            <v>2888429455</v>
          </cell>
          <cell r="J386"/>
          <cell r="K386">
            <v>2834621172</v>
          </cell>
          <cell r="L386"/>
          <cell r="M386">
            <v>1.0170021498936531E-2</v>
          </cell>
          <cell r="N386">
            <v>0</v>
          </cell>
          <cell r="O386">
            <v>2834621172</v>
          </cell>
          <cell r="P386">
            <v>2888429455</v>
          </cell>
          <cell r="Q386" t="str">
            <v>REAL</v>
          </cell>
          <cell r="R386">
            <v>2834621172</v>
          </cell>
          <cell r="S386" t="str">
            <v>Average</v>
          </cell>
        </row>
        <row r="387">
          <cell r="A387" t="str">
            <v>1902220002600</v>
          </cell>
          <cell r="B387" t="str">
            <v>COMMUNITY UNIT SCHOOL DIST 200</v>
          </cell>
          <cell r="C387"/>
          <cell r="D387">
            <v>3079132788</v>
          </cell>
          <cell r="E387">
            <v>0</v>
          </cell>
          <cell r="F387"/>
          <cell r="G387">
            <v>3334269463</v>
          </cell>
          <cell r="H387">
            <v>3417462032</v>
          </cell>
          <cell r="I387">
            <v>3463415711</v>
          </cell>
          <cell r="J387"/>
          <cell r="K387">
            <v>3405049069</v>
          </cell>
          <cell r="L387"/>
          <cell r="M387">
            <v>1.3446727006680611E-2</v>
          </cell>
          <cell r="N387">
            <v>0</v>
          </cell>
          <cell r="O387">
            <v>3405049069</v>
          </cell>
          <cell r="P387">
            <v>3142870836</v>
          </cell>
          <cell r="Q387" t="str">
            <v>PTELL</v>
          </cell>
          <cell r="R387">
            <v>3142870836</v>
          </cell>
          <cell r="S387" t="str">
            <v>PTELL</v>
          </cell>
        </row>
        <row r="388">
          <cell r="A388" t="str">
            <v>1902220102600</v>
          </cell>
          <cell r="B388" t="str">
            <v>WESTMONT C U SCHOOL DIST 201</v>
          </cell>
          <cell r="C388"/>
          <cell r="D388">
            <v>487862085</v>
          </cell>
          <cell r="E388">
            <v>0</v>
          </cell>
          <cell r="F388"/>
          <cell r="G388">
            <v>545151149</v>
          </cell>
          <cell r="H388">
            <v>564518552</v>
          </cell>
          <cell r="I388">
            <v>576273888</v>
          </cell>
          <cell r="J388"/>
          <cell r="K388">
            <v>561981196</v>
          </cell>
          <cell r="L388"/>
          <cell r="M388">
            <v>2.0823648679662878E-2</v>
          </cell>
          <cell r="N388">
            <v>0</v>
          </cell>
          <cell r="O388">
            <v>561981196</v>
          </cell>
          <cell r="P388">
            <v>498643837</v>
          </cell>
          <cell r="Q388" t="str">
            <v>PTELL</v>
          </cell>
          <cell r="R388">
            <v>498643837</v>
          </cell>
          <cell r="S388" t="str">
            <v>PTELL</v>
          </cell>
        </row>
        <row r="389">
          <cell r="A389" t="str">
            <v>1902220202600</v>
          </cell>
          <cell r="B389" t="str">
            <v>LISLE C U SCH DIST 202</v>
          </cell>
          <cell r="C389"/>
          <cell r="D389">
            <v>613135667</v>
          </cell>
          <cell r="E389">
            <v>0</v>
          </cell>
          <cell r="F389"/>
          <cell r="G389">
            <v>631727771</v>
          </cell>
          <cell r="H389">
            <v>660993571</v>
          </cell>
          <cell r="I389">
            <v>667511519</v>
          </cell>
          <cell r="J389"/>
          <cell r="K389">
            <v>653410954</v>
          </cell>
          <cell r="L389"/>
          <cell r="M389">
            <v>9.8608341835143207E-3</v>
          </cell>
          <cell r="N389">
            <v>0</v>
          </cell>
          <cell r="O389">
            <v>653410954</v>
          </cell>
          <cell r="P389">
            <v>622577956</v>
          </cell>
          <cell r="Q389" t="str">
            <v>PTELL</v>
          </cell>
          <cell r="R389">
            <v>622577956</v>
          </cell>
          <cell r="S389" t="str">
            <v>PTELL</v>
          </cell>
        </row>
        <row r="390">
          <cell r="A390" t="str">
            <v>1902220302600</v>
          </cell>
          <cell r="B390" t="str">
            <v>NAPERVILLE C U DIST 203</v>
          </cell>
          <cell r="C390"/>
          <cell r="D390">
            <v>4765059269</v>
          </cell>
          <cell r="E390">
            <v>0</v>
          </cell>
          <cell r="F390"/>
          <cell r="G390">
            <v>5025550514</v>
          </cell>
          <cell r="H390">
            <v>5254428211</v>
          </cell>
          <cell r="I390">
            <v>5333623674</v>
          </cell>
          <cell r="J390"/>
          <cell r="K390">
            <v>5204534133</v>
          </cell>
          <cell r="L390"/>
          <cell r="M390">
            <v>1.5072137218319301E-2</v>
          </cell>
          <cell r="N390">
            <v>0</v>
          </cell>
          <cell r="O390">
            <v>5204534133</v>
          </cell>
          <cell r="P390">
            <v>4860360454</v>
          </cell>
          <cell r="Q390" t="str">
            <v>PTELL</v>
          </cell>
          <cell r="R390">
            <v>4860360454</v>
          </cell>
          <cell r="S390" t="str">
            <v>PTELL</v>
          </cell>
        </row>
        <row r="391">
          <cell r="A391" t="str">
            <v>1902220402600</v>
          </cell>
          <cell r="B391" t="str">
            <v>INDIAN PRAIRIE C U SCH DIST 204</v>
          </cell>
          <cell r="C391"/>
          <cell r="D391">
            <v>5313604481</v>
          </cell>
          <cell r="E391">
            <v>0</v>
          </cell>
          <cell r="F391"/>
          <cell r="G391">
            <v>5754006515</v>
          </cell>
          <cell r="H391">
            <v>5985804080</v>
          </cell>
          <cell r="I391">
            <v>6095279842</v>
          </cell>
          <cell r="J391"/>
          <cell r="K391">
            <v>5945030146</v>
          </cell>
          <cell r="L391"/>
          <cell r="M391">
            <v>1.8289232413366927E-2</v>
          </cell>
          <cell r="N391">
            <v>0</v>
          </cell>
          <cell r="O391">
            <v>5945030146</v>
          </cell>
          <cell r="P391">
            <v>5437411465</v>
          </cell>
          <cell r="Q391" t="str">
            <v>PTELL</v>
          </cell>
          <cell r="R391">
            <v>5437411465</v>
          </cell>
          <cell r="S391" t="str">
            <v>PTELL</v>
          </cell>
        </row>
        <row r="392">
          <cell r="A392" t="str">
            <v>1902220502600</v>
          </cell>
          <cell r="B392" t="str">
            <v>ELMHURST SCHOOL DIST 205</v>
          </cell>
          <cell r="C392"/>
          <cell r="D392">
            <v>2384211808</v>
          </cell>
          <cell r="E392">
            <v>0</v>
          </cell>
          <cell r="F392"/>
          <cell r="G392">
            <v>2817370111</v>
          </cell>
          <cell r="H392">
            <v>2963515824</v>
          </cell>
          <cell r="I392">
            <v>3047008303</v>
          </cell>
          <cell r="J392"/>
          <cell r="K392">
            <v>2942631413</v>
          </cell>
          <cell r="L392"/>
          <cell r="M392">
            <v>2.8173454760672133E-2</v>
          </cell>
          <cell r="N392">
            <v>0</v>
          </cell>
          <cell r="O392">
            <v>2942631413</v>
          </cell>
          <cell r="P392">
            <v>2440002364</v>
          </cell>
          <cell r="Q392" t="str">
            <v>PTELL</v>
          </cell>
          <cell r="R392">
            <v>2440002364</v>
          </cell>
          <cell r="S392" t="str">
            <v>PTELL</v>
          </cell>
        </row>
        <row r="393">
          <cell r="A393" t="str">
            <v>2002400102600</v>
          </cell>
          <cell r="B393" t="str">
            <v>EDWARDS COUNTY C U SCH DIST 1</v>
          </cell>
          <cell r="C393"/>
          <cell r="D393">
            <v>80593584</v>
          </cell>
          <cell r="E393">
            <v>0</v>
          </cell>
          <cell r="F393"/>
          <cell r="G393">
            <v>80782252</v>
          </cell>
          <cell r="H393">
            <v>81669977</v>
          </cell>
          <cell r="I393">
            <v>89899251</v>
          </cell>
          <cell r="J393"/>
          <cell r="K393">
            <v>84117160</v>
          </cell>
          <cell r="L393"/>
          <cell r="M393">
            <v>0.10076253602961098</v>
          </cell>
          <cell r="N393">
            <v>0</v>
          </cell>
          <cell r="O393">
            <v>84117160</v>
          </cell>
          <cell r="P393">
            <v>0</v>
          </cell>
          <cell r="Q393" t="str">
            <v/>
          </cell>
          <cell r="R393">
            <v>84117160</v>
          </cell>
          <cell r="S393" t="str">
            <v>Average</v>
          </cell>
        </row>
        <row r="394">
          <cell r="A394" t="str">
            <v>2003000702600</v>
          </cell>
          <cell r="B394" t="str">
            <v>GALLATIN C U SCHOOL DISTRICT 7</v>
          </cell>
          <cell r="C394"/>
          <cell r="D394">
            <v>73679512</v>
          </cell>
          <cell r="E394">
            <v>0</v>
          </cell>
          <cell r="F394"/>
          <cell r="G394">
            <v>74993089</v>
          </cell>
          <cell r="H394">
            <v>74768782</v>
          </cell>
          <cell r="I394">
            <v>78294635</v>
          </cell>
          <cell r="J394"/>
          <cell r="K394">
            <v>76018835</v>
          </cell>
          <cell r="L394"/>
          <cell r="M394">
            <v>4.7156753202158626E-2</v>
          </cell>
          <cell r="N394">
            <v>0</v>
          </cell>
          <cell r="O394">
            <v>76018835</v>
          </cell>
          <cell r="P394">
            <v>0</v>
          </cell>
          <cell r="Q394" t="str">
            <v/>
          </cell>
          <cell r="R394">
            <v>76018835</v>
          </cell>
          <cell r="S394" t="str">
            <v>Average</v>
          </cell>
        </row>
        <row r="395">
          <cell r="A395" t="str">
            <v>2003301002600</v>
          </cell>
          <cell r="B395" t="str">
            <v>HAMILTON CO C U SCHOOL DIST 10</v>
          </cell>
          <cell r="C395"/>
          <cell r="D395">
            <v>109738612</v>
          </cell>
          <cell r="E395">
            <v>0</v>
          </cell>
          <cell r="F395"/>
          <cell r="G395">
            <v>110456395</v>
          </cell>
          <cell r="H395">
            <v>118153212</v>
          </cell>
          <cell r="I395">
            <v>128139979</v>
          </cell>
          <cell r="J395"/>
          <cell r="K395">
            <v>118916529</v>
          </cell>
          <cell r="L395"/>
          <cell r="M395">
            <v>8.4523872275262396E-2</v>
          </cell>
          <cell r="N395">
            <v>0</v>
          </cell>
          <cell r="O395">
            <v>118916529</v>
          </cell>
          <cell r="P395">
            <v>0</v>
          </cell>
          <cell r="Q395" t="str">
            <v/>
          </cell>
          <cell r="R395">
            <v>118916529</v>
          </cell>
          <cell r="S395" t="str">
            <v>Average</v>
          </cell>
        </row>
        <row r="396">
          <cell r="A396" t="str">
            <v>2003500102600</v>
          </cell>
          <cell r="B396" t="str">
            <v>HARDIN CO COMM UNIT DIST 1</v>
          </cell>
          <cell r="C396"/>
          <cell r="D396">
            <v>33735787</v>
          </cell>
          <cell r="E396">
            <v>0</v>
          </cell>
          <cell r="F396"/>
          <cell r="G396">
            <v>32473486</v>
          </cell>
          <cell r="H396">
            <v>35271411</v>
          </cell>
          <cell r="I396">
            <v>36678511</v>
          </cell>
          <cell r="J396"/>
          <cell r="K396">
            <v>34807803</v>
          </cell>
          <cell r="L396"/>
          <cell r="M396">
            <v>3.9893499015392381E-2</v>
          </cell>
          <cell r="N396">
            <v>0</v>
          </cell>
          <cell r="O396">
            <v>34807803</v>
          </cell>
          <cell r="P396">
            <v>0</v>
          </cell>
          <cell r="Q396" t="str">
            <v/>
          </cell>
          <cell r="R396">
            <v>34807803</v>
          </cell>
          <cell r="S396" t="str">
            <v>Average</v>
          </cell>
        </row>
        <row r="397">
          <cell r="A397" t="str">
            <v>2007600102600</v>
          </cell>
          <cell r="B397" t="str">
            <v>POPE CO COMM UNIT DIST 1</v>
          </cell>
          <cell r="C397"/>
          <cell r="D397">
            <v>55971660</v>
          </cell>
          <cell r="E397">
            <v>0</v>
          </cell>
          <cell r="F397"/>
          <cell r="G397">
            <v>55706214</v>
          </cell>
          <cell r="H397">
            <v>60098917</v>
          </cell>
          <cell r="I397">
            <v>63446940</v>
          </cell>
          <cell r="J397"/>
          <cell r="K397">
            <v>59750690</v>
          </cell>
          <cell r="L397"/>
          <cell r="M397">
            <v>5.570854130366442E-2</v>
          </cell>
          <cell r="N397">
            <v>0</v>
          </cell>
          <cell r="O397">
            <v>59750690</v>
          </cell>
          <cell r="P397">
            <v>0</v>
          </cell>
          <cell r="Q397" t="str">
            <v/>
          </cell>
          <cell r="R397">
            <v>59750690</v>
          </cell>
          <cell r="S397" t="str">
            <v>Average</v>
          </cell>
        </row>
        <row r="398">
          <cell r="A398" t="str">
            <v>2008300102600</v>
          </cell>
          <cell r="B398" t="str">
            <v>GALATIA C U SCHOOL DIST 1</v>
          </cell>
          <cell r="C398"/>
          <cell r="D398">
            <v>43464725</v>
          </cell>
          <cell r="E398">
            <v>0</v>
          </cell>
          <cell r="F398"/>
          <cell r="G398">
            <v>43089452</v>
          </cell>
          <cell r="H398">
            <v>45256960</v>
          </cell>
          <cell r="I398">
            <v>44849311</v>
          </cell>
          <cell r="J398"/>
          <cell r="K398">
            <v>44398574</v>
          </cell>
          <cell r="L398"/>
          <cell r="M398">
            <v>-9.0074322269988964E-3</v>
          </cell>
          <cell r="N398">
            <v>0</v>
          </cell>
          <cell r="O398">
            <v>44398574</v>
          </cell>
          <cell r="P398">
            <v>0</v>
          </cell>
          <cell r="Q398" t="str">
            <v/>
          </cell>
          <cell r="R398">
            <v>44398574</v>
          </cell>
          <cell r="S398" t="str">
            <v>Average</v>
          </cell>
        </row>
        <row r="399">
          <cell r="A399" t="str">
            <v>2008300202600</v>
          </cell>
          <cell r="B399" t="str">
            <v>CARRIER MILLS-STONEFORT CUSD 2</v>
          </cell>
          <cell r="C399"/>
          <cell r="D399">
            <v>19978031</v>
          </cell>
          <cell r="E399">
            <v>0</v>
          </cell>
          <cell r="F399"/>
          <cell r="G399">
            <v>19993276</v>
          </cell>
          <cell r="H399">
            <v>20761065</v>
          </cell>
          <cell r="I399">
            <v>22130997</v>
          </cell>
          <cell r="J399"/>
          <cell r="K399">
            <v>20961779</v>
          </cell>
          <cell r="L399"/>
          <cell r="M399">
            <v>6.5985632239964565E-2</v>
          </cell>
          <cell r="N399">
            <v>0</v>
          </cell>
          <cell r="O399">
            <v>20961779</v>
          </cell>
          <cell r="P399">
            <v>0</v>
          </cell>
          <cell r="Q399" t="str">
            <v/>
          </cell>
          <cell r="R399">
            <v>20961779</v>
          </cell>
          <cell r="S399" t="str">
            <v>Average</v>
          </cell>
        </row>
        <row r="400">
          <cell r="A400" t="str">
            <v>2008300302600</v>
          </cell>
          <cell r="B400" t="str">
            <v>HARRISBURG C U SCHOOL DIST 3</v>
          </cell>
          <cell r="C400"/>
          <cell r="D400">
            <v>134671826</v>
          </cell>
          <cell r="E400">
            <v>0</v>
          </cell>
          <cell r="F400"/>
          <cell r="G400">
            <v>135367481</v>
          </cell>
          <cell r="H400">
            <v>137735395</v>
          </cell>
          <cell r="I400">
            <v>144089210</v>
          </cell>
          <cell r="J400"/>
          <cell r="K400">
            <v>139064029</v>
          </cell>
          <cell r="L400"/>
          <cell r="M400">
            <v>4.6130589744197564E-2</v>
          </cell>
          <cell r="N400">
            <v>0</v>
          </cell>
          <cell r="O400">
            <v>139064029</v>
          </cell>
          <cell r="P400">
            <v>0</v>
          </cell>
          <cell r="Q400" t="str">
            <v/>
          </cell>
          <cell r="R400">
            <v>139064029</v>
          </cell>
          <cell r="S400" t="str">
            <v>Average</v>
          </cell>
        </row>
        <row r="401">
          <cell r="A401" t="str">
            <v>2008300402600</v>
          </cell>
          <cell r="B401" t="str">
            <v>ELDORADO COMM UNIT DISTRICT 4</v>
          </cell>
          <cell r="C401"/>
          <cell r="D401">
            <v>63214789</v>
          </cell>
          <cell r="E401">
            <v>0</v>
          </cell>
          <cell r="F401"/>
          <cell r="G401">
            <v>64796135</v>
          </cell>
          <cell r="H401">
            <v>61732515</v>
          </cell>
          <cell r="I401">
            <v>65419061</v>
          </cell>
          <cell r="J401"/>
          <cell r="K401">
            <v>63982570</v>
          </cell>
          <cell r="L401"/>
          <cell r="M401">
            <v>5.9718059437558958E-2</v>
          </cell>
          <cell r="N401">
            <v>0</v>
          </cell>
          <cell r="O401">
            <v>63982570</v>
          </cell>
          <cell r="P401">
            <v>0</v>
          </cell>
          <cell r="Q401" t="str">
            <v/>
          </cell>
          <cell r="R401">
            <v>63982570</v>
          </cell>
          <cell r="S401" t="str">
            <v>Average</v>
          </cell>
        </row>
        <row r="402">
          <cell r="A402" t="str">
            <v>2009301702400</v>
          </cell>
          <cell r="B402" t="str">
            <v>ALLENDALE C C SCHOOL DIST 17</v>
          </cell>
          <cell r="C402"/>
          <cell r="D402">
            <v>14103102</v>
          </cell>
          <cell r="E402">
            <v>0</v>
          </cell>
          <cell r="F402"/>
          <cell r="G402">
            <v>14041700</v>
          </cell>
          <cell r="H402">
            <v>15335619</v>
          </cell>
          <cell r="I402">
            <v>16566794</v>
          </cell>
          <cell r="J402"/>
          <cell r="K402">
            <v>15314704</v>
          </cell>
          <cell r="L402"/>
          <cell r="M402">
            <v>8.0282054477227166E-2</v>
          </cell>
          <cell r="N402">
            <v>0</v>
          </cell>
          <cell r="O402">
            <v>15314704</v>
          </cell>
          <cell r="P402">
            <v>0</v>
          </cell>
          <cell r="Q402" t="str">
            <v/>
          </cell>
          <cell r="R402">
            <v>15314704</v>
          </cell>
          <cell r="S402" t="str">
            <v>Average</v>
          </cell>
        </row>
        <row r="403">
          <cell r="A403" t="str">
            <v>2009334802600</v>
          </cell>
          <cell r="B403" t="str">
            <v>WABASH C U SCH DIST 348</v>
          </cell>
          <cell r="C403"/>
          <cell r="D403">
            <v>141614683</v>
          </cell>
          <cell r="E403">
            <v>0</v>
          </cell>
          <cell r="F403"/>
          <cell r="G403">
            <v>142998915</v>
          </cell>
          <cell r="H403">
            <v>152749865</v>
          </cell>
          <cell r="I403">
            <v>159846856</v>
          </cell>
          <cell r="J403"/>
          <cell r="K403">
            <v>151865212</v>
          </cell>
          <cell r="L403"/>
          <cell r="M403">
            <v>4.6461520604289895E-2</v>
          </cell>
          <cell r="N403">
            <v>0</v>
          </cell>
          <cell r="O403">
            <v>151865212</v>
          </cell>
          <cell r="P403">
            <v>0</v>
          </cell>
          <cell r="Q403" t="str">
            <v/>
          </cell>
          <cell r="R403">
            <v>151865212</v>
          </cell>
          <cell r="S403" t="str">
            <v>Average</v>
          </cell>
        </row>
        <row r="404">
          <cell r="A404" t="str">
            <v>2009600600400</v>
          </cell>
          <cell r="B404" t="str">
            <v>NEW HOPE C C SCHOOL DIST 6</v>
          </cell>
          <cell r="C404"/>
          <cell r="D404">
            <v>23413221</v>
          </cell>
          <cell r="E404">
            <v>0</v>
          </cell>
          <cell r="F404"/>
          <cell r="G404">
            <v>23501401</v>
          </cell>
          <cell r="H404">
            <v>25146888</v>
          </cell>
          <cell r="I404">
            <v>27977977</v>
          </cell>
          <cell r="J404"/>
          <cell r="K404">
            <v>25542089</v>
          </cell>
          <cell r="L404"/>
          <cell r="M404">
            <v>0.11258208172717038</v>
          </cell>
          <cell r="N404">
            <v>0</v>
          </cell>
          <cell r="O404">
            <v>25542089</v>
          </cell>
          <cell r="P404">
            <v>0</v>
          </cell>
          <cell r="Q404" t="str">
            <v/>
          </cell>
          <cell r="R404">
            <v>25542089</v>
          </cell>
          <cell r="S404" t="str">
            <v>Average</v>
          </cell>
        </row>
        <row r="405">
          <cell r="A405" t="str">
            <v>2009601400400</v>
          </cell>
          <cell r="B405" t="str">
            <v>GEFF C C SCHOOL DISTRICT 14</v>
          </cell>
          <cell r="C405"/>
          <cell r="D405">
            <v>7980006</v>
          </cell>
          <cell r="E405">
            <v>0</v>
          </cell>
          <cell r="F405"/>
          <cell r="G405">
            <v>8023107</v>
          </cell>
          <cell r="H405">
            <v>8518170</v>
          </cell>
          <cell r="I405">
            <v>9250905</v>
          </cell>
          <cell r="J405"/>
          <cell r="K405">
            <v>8597394</v>
          </cell>
          <cell r="L405"/>
          <cell r="M405">
            <v>8.6020236740990144E-2</v>
          </cell>
          <cell r="N405">
            <v>0</v>
          </cell>
          <cell r="O405">
            <v>8597394</v>
          </cell>
          <cell r="P405">
            <v>0</v>
          </cell>
          <cell r="Q405" t="str">
            <v/>
          </cell>
          <cell r="R405">
            <v>8597394</v>
          </cell>
          <cell r="S405" t="str">
            <v>Average</v>
          </cell>
        </row>
        <row r="406">
          <cell r="A406" t="str">
            <v>2009601700400</v>
          </cell>
          <cell r="B406" t="str">
            <v>JASPER COMM CONS SCHOOL DIST 17</v>
          </cell>
          <cell r="C406"/>
          <cell r="D406">
            <v>13298242</v>
          </cell>
          <cell r="E406">
            <v>0</v>
          </cell>
          <cell r="F406"/>
          <cell r="G406">
            <v>13454722</v>
          </cell>
          <cell r="H406">
            <v>13916612</v>
          </cell>
          <cell r="I406">
            <v>15136608</v>
          </cell>
          <cell r="J406"/>
          <cell r="K406">
            <v>14169314</v>
          </cell>
          <cell r="L406"/>
          <cell r="M406">
            <v>8.7664727593181446E-2</v>
          </cell>
          <cell r="N406">
            <v>0</v>
          </cell>
          <cell r="O406">
            <v>14169314</v>
          </cell>
          <cell r="P406">
            <v>0</v>
          </cell>
          <cell r="Q406" t="str">
            <v/>
          </cell>
          <cell r="R406">
            <v>14169314</v>
          </cell>
          <cell r="S406" t="str">
            <v>Average</v>
          </cell>
        </row>
        <row r="407">
          <cell r="A407" t="str">
            <v>2009610002600</v>
          </cell>
          <cell r="B407" t="str">
            <v>WAYNE CITY C U SCHOOL DIST 100</v>
          </cell>
          <cell r="C407"/>
          <cell r="D407">
            <v>53803366</v>
          </cell>
          <cell r="E407">
            <v>0</v>
          </cell>
          <cell r="F407"/>
          <cell r="G407">
            <v>53193040</v>
          </cell>
          <cell r="H407">
            <v>58879380</v>
          </cell>
          <cell r="I407">
            <v>65630545</v>
          </cell>
          <cell r="J407"/>
          <cell r="K407">
            <v>59234322</v>
          </cell>
          <cell r="L407"/>
          <cell r="M407">
            <v>0.11466093902483349</v>
          </cell>
          <cell r="N407">
            <v>0</v>
          </cell>
          <cell r="O407">
            <v>59234322</v>
          </cell>
          <cell r="P407">
            <v>0</v>
          </cell>
          <cell r="Q407" t="str">
            <v/>
          </cell>
          <cell r="R407">
            <v>59234322</v>
          </cell>
          <cell r="S407" t="str">
            <v>Average</v>
          </cell>
        </row>
        <row r="408">
          <cell r="A408" t="str">
            <v>2009611200400</v>
          </cell>
          <cell r="B408" t="str">
            <v>FAIRFIELD PUBLIC SCHOOL DIST 112</v>
          </cell>
          <cell r="C408"/>
          <cell r="D408">
            <v>60047387</v>
          </cell>
          <cell r="E408">
            <v>0</v>
          </cell>
          <cell r="F408"/>
          <cell r="G408">
            <v>59587211</v>
          </cell>
          <cell r="H408">
            <v>61315387</v>
          </cell>
          <cell r="I408">
            <v>64507463</v>
          </cell>
          <cell r="J408"/>
          <cell r="K408">
            <v>61803354</v>
          </cell>
          <cell r="L408"/>
          <cell r="M408">
            <v>5.2059950302523576E-2</v>
          </cell>
          <cell r="N408">
            <v>0</v>
          </cell>
          <cell r="O408">
            <v>61803354</v>
          </cell>
          <cell r="P408">
            <v>0</v>
          </cell>
          <cell r="Q408" t="str">
            <v/>
          </cell>
          <cell r="R408">
            <v>61803354</v>
          </cell>
          <cell r="S408" t="str">
            <v>Average</v>
          </cell>
        </row>
        <row r="409">
          <cell r="A409" t="str">
            <v>2009620002600</v>
          </cell>
          <cell r="B409" t="str">
            <v>NORTH WAYNE C U SCHOOL DIST 200</v>
          </cell>
          <cell r="C409"/>
          <cell r="D409">
            <v>40693768</v>
          </cell>
          <cell r="E409">
            <v>0</v>
          </cell>
          <cell r="F409"/>
          <cell r="G409">
            <v>40526530</v>
          </cell>
          <cell r="H409">
            <v>44685488</v>
          </cell>
          <cell r="I409">
            <v>49399725</v>
          </cell>
          <cell r="J409"/>
          <cell r="K409">
            <v>44870581</v>
          </cell>
          <cell r="L409"/>
          <cell r="M409">
            <v>0.10549816531040233</v>
          </cell>
          <cell r="N409">
            <v>0</v>
          </cell>
          <cell r="O409">
            <v>44870581</v>
          </cell>
          <cell r="P409">
            <v>0</v>
          </cell>
          <cell r="Q409" t="str">
            <v/>
          </cell>
          <cell r="R409">
            <v>44870581</v>
          </cell>
          <cell r="S409" t="str">
            <v>Average</v>
          </cell>
        </row>
        <row r="410">
          <cell r="A410" t="str">
            <v>2009622501600</v>
          </cell>
          <cell r="B410" t="str">
            <v>FAIRFIELD COMM H S DIST 225</v>
          </cell>
          <cell r="C410"/>
          <cell r="D410">
            <v>104415550</v>
          </cell>
          <cell r="E410">
            <v>0</v>
          </cell>
          <cell r="F410"/>
          <cell r="G410">
            <v>104068993</v>
          </cell>
          <cell r="H410">
            <v>108897057</v>
          </cell>
          <cell r="I410">
            <v>116601472</v>
          </cell>
          <cell r="J410"/>
          <cell r="K410">
            <v>109855841</v>
          </cell>
          <cell r="L410"/>
          <cell r="M410">
            <v>7.0749524479802969E-2</v>
          </cell>
          <cell r="N410">
            <v>0</v>
          </cell>
          <cell r="O410">
            <v>109855841</v>
          </cell>
          <cell r="P410">
            <v>0</v>
          </cell>
          <cell r="Q410" t="str">
            <v/>
          </cell>
          <cell r="R410">
            <v>109855841</v>
          </cell>
          <cell r="S410" t="str">
            <v>Average</v>
          </cell>
        </row>
        <row r="411">
          <cell r="A411" t="str">
            <v>2009700102600</v>
          </cell>
          <cell r="B411" t="str">
            <v>GRAYVILLE C U SCHOOL DIST 1</v>
          </cell>
          <cell r="C411"/>
          <cell r="D411">
            <v>25786960</v>
          </cell>
          <cell r="E411">
            <v>0</v>
          </cell>
          <cell r="F411"/>
          <cell r="G411">
            <v>25271121</v>
          </cell>
          <cell r="H411">
            <v>27925174</v>
          </cell>
          <cell r="I411">
            <v>27715267</v>
          </cell>
          <cell r="J411"/>
          <cell r="K411">
            <v>26970521</v>
          </cell>
          <cell r="L411"/>
          <cell r="M411">
            <v>-7.5167660548865339E-3</v>
          </cell>
          <cell r="N411">
            <v>0</v>
          </cell>
          <cell r="O411">
            <v>26970521</v>
          </cell>
          <cell r="P411">
            <v>0</v>
          </cell>
          <cell r="Q411" t="str">
            <v/>
          </cell>
          <cell r="R411">
            <v>26970521</v>
          </cell>
          <cell r="S411" t="str">
            <v>Average</v>
          </cell>
        </row>
        <row r="412">
          <cell r="A412" t="str">
            <v>2009700302600</v>
          </cell>
          <cell r="B412" t="str">
            <v>NORRIS CITY-OMAHA-ENFIELD CUSD 3</v>
          </cell>
          <cell r="C412"/>
          <cell r="D412">
            <v>59300496</v>
          </cell>
          <cell r="E412">
            <v>0</v>
          </cell>
          <cell r="F412"/>
          <cell r="G412">
            <v>59735151</v>
          </cell>
          <cell r="H412">
            <v>63246539</v>
          </cell>
          <cell r="I412">
            <v>66174826</v>
          </cell>
          <cell r="J412"/>
          <cell r="K412">
            <v>63052172</v>
          </cell>
          <cell r="L412"/>
          <cell r="M412">
            <v>4.6299561150689998E-2</v>
          </cell>
          <cell r="N412">
            <v>0</v>
          </cell>
          <cell r="O412">
            <v>63052172</v>
          </cell>
          <cell r="P412">
            <v>0</v>
          </cell>
          <cell r="Q412" t="str">
            <v/>
          </cell>
          <cell r="R412">
            <v>63052172</v>
          </cell>
          <cell r="S412" t="str">
            <v>Average</v>
          </cell>
        </row>
        <row r="413">
          <cell r="A413" t="str">
            <v>2009700502600</v>
          </cell>
          <cell r="B413" t="str">
            <v>CARMI-WHITE COUNTY C U S DIST 5</v>
          </cell>
          <cell r="C413"/>
          <cell r="D413">
            <v>154380683</v>
          </cell>
          <cell r="E413">
            <v>0</v>
          </cell>
          <cell r="F413"/>
          <cell r="G413">
            <v>156698128</v>
          </cell>
          <cell r="H413">
            <v>163698977</v>
          </cell>
          <cell r="I413">
            <v>161854617</v>
          </cell>
          <cell r="J413"/>
          <cell r="K413">
            <v>160750574</v>
          </cell>
          <cell r="L413"/>
          <cell r="M413">
            <v>-1.1266777800327976E-2</v>
          </cell>
          <cell r="N413">
            <v>0</v>
          </cell>
          <cell r="O413">
            <v>160750574</v>
          </cell>
          <cell r="P413">
            <v>0</v>
          </cell>
          <cell r="Q413" t="str">
            <v/>
          </cell>
          <cell r="R413">
            <v>160750574</v>
          </cell>
          <cell r="S413" t="str">
            <v>Average</v>
          </cell>
        </row>
        <row r="414">
          <cell r="A414" t="str">
            <v>2102804700400</v>
          </cell>
          <cell r="B414" t="str">
            <v>BENTON COMM CONS SCH DIST 47</v>
          </cell>
          <cell r="C414"/>
          <cell r="D414">
            <v>111566711</v>
          </cell>
          <cell r="E414">
            <v>0</v>
          </cell>
          <cell r="F414"/>
          <cell r="G414">
            <v>110741448</v>
          </cell>
          <cell r="H414">
            <v>114277114</v>
          </cell>
          <cell r="I414">
            <v>114932765</v>
          </cell>
          <cell r="J414"/>
          <cell r="K414">
            <v>113317109</v>
          </cell>
          <cell r="L414"/>
          <cell r="M414">
            <v>5.7373780020380984E-3</v>
          </cell>
          <cell r="N414">
            <v>0</v>
          </cell>
          <cell r="O414">
            <v>113317109</v>
          </cell>
          <cell r="P414">
            <v>113920768</v>
          </cell>
          <cell r="Q414" t="str">
            <v>PTELL</v>
          </cell>
          <cell r="R414">
            <v>113317109</v>
          </cell>
          <cell r="S414" t="str">
            <v>Average</v>
          </cell>
        </row>
        <row r="415">
          <cell r="A415" t="str">
            <v>2102809100400</v>
          </cell>
          <cell r="B415" t="str">
            <v>AKIN COMM CONS SCHOOL DIST 91</v>
          </cell>
          <cell r="C415"/>
          <cell r="D415">
            <v>41274419</v>
          </cell>
          <cell r="E415">
            <v>0</v>
          </cell>
          <cell r="F415"/>
          <cell r="G415">
            <v>56737199</v>
          </cell>
          <cell r="H415">
            <v>57648115</v>
          </cell>
          <cell r="I415">
            <v>58708834</v>
          </cell>
          <cell r="J415"/>
          <cell r="K415">
            <v>57698049</v>
          </cell>
          <cell r="L415"/>
          <cell r="M415">
            <v>1.8399890438742014E-2</v>
          </cell>
          <cell r="N415">
            <v>0</v>
          </cell>
          <cell r="O415">
            <v>57698049</v>
          </cell>
          <cell r="P415">
            <v>41885280</v>
          </cell>
          <cell r="Q415" t="str">
            <v>PTELL</v>
          </cell>
          <cell r="R415">
            <v>41885280</v>
          </cell>
          <cell r="S415" t="str">
            <v>PTELL</v>
          </cell>
        </row>
        <row r="416">
          <cell r="A416" t="str">
            <v>2102809902600</v>
          </cell>
          <cell r="B416" t="str">
            <v>CHRISTOPHER UNIT 99</v>
          </cell>
          <cell r="C416"/>
          <cell r="D416">
            <v>30968078</v>
          </cell>
          <cell r="E416">
            <v>0</v>
          </cell>
          <cell r="F416"/>
          <cell r="G416">
            <v>35699941</v>
          </cell>
          <cell r="H416">
            <v>36365429</v>
          </cell>
          <cell r="I416">
            <v>36882433</v>
          </cell>
          <cell r="J416"/>
          <cell r="K416">
            <v>36315934</v>
          </cell>
          <cell r="L416"/>
          <cell r="M416">
            <v>1.4216909141921577E-2</v>
          </cell>
          <cell r="N416">
            <v>0</v>
          </cell>
          <cell r="O416">
            <v>36315934</v>
          </cell>
          <cell r="P416">
            <v>31491438</v>
          </cell>
          <cell r="Q416" t="str">
            <v>PTELL</v>
          </cell>
          <cell r="R416">
            <v>31491438</v>
          </cell>
          <cell r="S416" t="str">
            <v>PTELL</v>
          </cell>
        </row>
        <row r="417">
          <cell r="A417" t="str">
            <v>2102810301300</v>
          </cell>
          <cell r="B417" t="str">
            <v>BENTON CONS HIGH SCHOOL DIST 103</v>
          </cell>
          <cell r="C417"/>
          <cell r="D417">
            <v>126279066</v>
          </cell>
          <cell r="E417">
            <v>0</v>
          </cell>
          <cell r="F417"/>
          <cell r="G417">
            <v>158451814</v>
          </cell>
          <cell r="H417">
            <v>184425550</v>
          </cell>
          <cell r="I417">
            <v>187514341</v>
          </cell>
          <cell r="J417"/>
          <cell r="K417">
            <v>176797235</v>
          </cell>
          <cell r="L417"/>
          <cell r="M417">
            <v>1.6748172907712626E-2</v>
          </cell>
          <cell r="N417">
            <v>0</v>
          </cell>
          <cell r="O417">
            <v>176797235</v>
          </cell>
          <cell r="P417">
            <v>128956182</v>
          </cell>
          <cell r="Q417" t="str">
            <v>PTELL</v>
          </cell>
          <cell r="R417">
            <v>128956182</v>
          </cell>
          <cell r="S417" t="str">
            <v>PTELL</v>
          </cell>
        </row>
        <row r="418">
          <cell r="A418" t="str">
            <v>2102811500400</v>
          </cell>
          <cell r="B418" t="str">
            <v>EWING NORTHERN C C DISTRICT 115</v>
          </cell>
          <cell r="C418"/>
          <cell r="D418">
            <v>22347603</v>
          </cell>
          <cell r="E418">
            <v>0</v>
          </cell>
          <cell r="F418"/>
          <cell r="G418">
            <v>27245274</v>
          </cell>
          <cell r="H418">
            <v>29763319</v>
          </cell>
          <cell r="I418">
            <v>31292526</v>
          </cell>
          <cell r="J418"/>
          <cell r="K418">
            <v>29433706</v>
          </cell>
          <cell r="L418"/>
          <cell r="M418">
            <v>5.1378913756224567E-2</v>
          </cell>
          <cell r="N418">
            <v>0</v>
          </cell>
          <cell r="O418">
            <v>29433706</v>
          </cell>
          <cell r="P418">
            <v>22975570</v>
          </cell>
          <cell r="Q418" t="str">
            <v>PTELL</v>
          </cell>
          <cell r="R418">
            <v>22975570</v>
          </cell>
          <cell r="S418" t="str">
            <v>PTELL</v>
          </cell>
        </row>
        <row r="419">
          <cell r="A419" t="str">
            <v>2102816802600</v>
          </cell>
          <cell r="B419" t="str">
            <v>FRANKFORT COMM UNIT SCH DIST 168</v>
          </cell>
          <cell r="C419"/>
          <cell r="D419">
            <v>82739305</v>
          </cell>
          <cell r="E419">
            <v>0</v>
          </cell>
          <cell r="F419"/>
          <cell r="G419">
            <v>99801748</v>
          </cell>
          <cell r="H419">
            <v>100640014</v>
          </cell>
          <cell r="I419">
            <v>102515246</v>
          </cell>
          <cell r="J419"/>
          <cell r="K419">
            <v>100985669</v>
          </cell>
          <cell r="L419"/>
          <cell r="M419">
            <v>1.8633065770439976E-2</v>
          </cell>
          <cell r="N419">
            <v>0</v>
          </cell>
          <cell r="O419">
            <v>100985669</v>
          </cell>
          <cell r="P419">
            <v>85411784</v>
          </cell>
          <cell r="Q419" t="str">
            <v>PTELL</v>
          </cell>
          <cell r="R419">
            <v>85411784</v>
          </cell>
          <cell r="S419" t="str">
            <v>PTELL</v>
          </cell>
        </row>
        <row r="420">
          <cell r="A420" t="str">
            <v>2102817402600</v>
          </cell>
          <cell r="B420" t="str">
            <v>THOMPSONVILLE CUSD 174</v>
          </cell>
          <cell r="C420"/>
          <cell r="D420">
            <v>22890576</v>
          </cell>
          <cell r="E420">
            <v>0</v>
          </cell>
          <cell r="F420"/>
          <cell r="G420">
            <v>22760198</v>
          </cell>
          <cell r="H420">
            <v>23708541</v>
          </cell>
          <cell r="I420">
            <v>25295788</v>
          </cell>
          <cell r="J420"/>
          <cell r="K420">
            <v>23921509</v>
          </cell>
          <cell r="L420"/>
          <cell r="M420">
            <v>6.6948320438613235E-2</v>
          </cell>
          <cell r="N420">
            <v>0</v>
          </cell>
          <cell r="O420">
            <v>23921509</v>
          </cell>
          <cell r="P420">
            <v>0</v>
          </cell>
          <cell r="Q420" t="str">
            <v/>
          </cell>
          <cell r="R420">
            <v>23921509</v>
          </cell>
          <cell r="S420" t="str">
            <v>Average</v>
          </cell>
        </row>
        <row r="421">
          <cell r="A421" t="str">
            <v>2102818802600</v>
          </cell>
          <cell r="B421" t="str">
            <v>ZEIGLER-ROYALTON C U S DIST 188</v>
          </cell>
          <cell r="C421"/>
          <cell r="D421">
            <v>23143001</v>
          </cell>
          <cell r="E421">
            <v>0</v>
          </cell>
          <cell r="F421"/>
          <cell r="G421">
            <v>27528107</v>
          </cell>
          <cell r="H421">
            <v>28061154</v>
          </cell>
          <cell r="I421">
            <v>29626039</v>
          </cell>
          <cell r="J421"/>
          <cell r="K421">
            <v>28405100</v>
          </cell>
          <cell r="L421"/>
          <cell r="M421">
            <v>5.5766950995671812E-2</v>
          </cell>
          <cell r="N421">
            <v>0</v>
          </cell>
          <cell r="O421">
            <v>28405100</v>
          </cell>
          <cell r="P421">
            <v>23814148</v>
          </cell>
          <cell r="Q421" t="str">
            <v>PTELL</v>
          </cell>
          <cell r="R421">
            <v>23814148</v>
          </cell>
          <cell r="S421" t="str">
            <v>PTELL</v>
          </cell>
        </row>
        <row r="422">
          <cell r="A422" t="str">
            <v>2102819602600</v>
          </cell>
          <cell r="B422" t="str">
            <v>SESSER-VALIER COMM UNIT S D 196</v>
          </cell>
          <cell r="C422"/>
          <cell r="D422">
            <v>33292640</v>
          </cell>
          <cell r="E422">
            <v>0</v>
          </cell>
          <cell r="F422"/>
          <cell r="G422">
            <v>36477462</v>
          </cell>
          <cell r="H422">
            <v>38855846</v>
          </cell>
          <cell r="I422">
            <v>40521817</v>
          </cell>
          <cell r="J422"/>
          <cell r="K422">
            <v>38618375</v>
          </cell>
          <cell r="L422"/>
          <cell r="M422">
            <v>4.2875684652445865E-2</v>
          </cell>
          <cell r="N422">
            <v>0</v>
          </cell>
          <cell r="O422">
            <v>38618375</v>
          </cell>
          <cell r="P422">
            <v>33861944</v>
          </cell>
          <cell r="Q422" t="str">
            <v>PTELL</v>
          </cell>
          <cell r="R422">
            <v>33861944</v>
          </cell>
          <cell r="S422" t="str">
            <v>PTELL</v>
          </cell>
        </row>
        <row r="423">
          <cell r="A423" t="str">
            <v>2104400102600</v>
          </cell>
          <cell r="B423" t="str">
            <v>GOREVILLE COMM UNIT DIST 1</v>
          </cell>
          <cell r="C423"/>
          <cell r="D423">
            <v>66055402</v>
          </cell>
          <cell r="E423">
            <v>0</v>
          </cell>
          <cell r="F423"/>
          <cell r="G423">
            <v>67783745</v>
          </cell>
          <cell r="H423">
            <v>66313944</v>
          </cell>
          <cell r="I423">
            <v>68680789</v>
          </cell>
          <cell r="J423"/>
          <cell r="K423">
            <v>67592826</v>
          </cell>
          <cell r="L423"/>
          <cell r="M423">
            <v>3.5691513085091123E-2</v>
          </cell>
          <cell r="N423">
            <v>0</v>
          </cell>
          <cell r="O423">
            <v>67592826</v>
          </cell>
          <cell r="P423">
            <v>0</v>
          </cell>
          <cell r="Q423" t="str">
            <v/>
          </cell>
          <cell r="R423">
            <v>67592826</v>
          </cell>
          <cell r="S423" t="str">
            <v>Average</v>
          </cell>
        </row>
        <row r="424">
          <cell r="A424" t="str">
            <v>2104403200300</v>
          </cell>
          <cell r="B424" t="str">
            <v>NEW SIMPSON HILL CONS DIST 32</v>
          </cell>
          <cell r="C424"/>
          <cell r="D424">
            <v>23242126</v>
          </cell>
          <cell r="E424">
            <v>0</v>
          </cell>
          <cell r="F424"/>
          <cell r="G424">
            <v>23375032</v>
          </cell>
          <cell r="H424">
            <v>24800993</v>
          </cell>
          <cell r="I424">
            <v>25581963</v>
          </cell>
          <cell r="J424"/>
          <cell r="K424">
            <v>24585996</v>
          </cell>
          <cell r="L424"/>
          <cell r="M424">
            <v>3.1489464958116796E-2</v>
          </cell>
          <cell r="N424">
            <v>0</v>
          </cell>
          <cell r="O424">
            <v>24585996</v>
          </cell>
          <cell r="P424">
            <v>0</v>
          </cell>
          <cell r="Q424" t="str">
            <v/>
          </cell>
          <cell r="R424">
            <v>24585996</v>
          </cell>
          <cell r="S424" t="str">
            <v>Average</v>
          </cell>
        </row>
        <row r="425">
          <cell r="A425" t="str">
            <v>2104404300300</v>
          </cell>
          <cell r="B425" t="str">
            <v>BUNCOMBE CONS SCHOOL DIST 43</v>
          </cell>
          <cell r="C425"/>
          <cell r="D425">
            <v>8361969</v>
          </cell>
          <cell r="E425">
            <v>0</v>
          </cell>
          <cell r="F425"/>
          <cell r="G425">
            <v>8285936</v>
          </cell>
          <cell r="H425">
            <v>9089614</v>
          </cell>
          <cell r="I425">
            <v>9887597</v>
          </cell>
          <cell r="J425"/>
          <cell r="K425">
            <v>9087716</v>
          </cell>
          <cell r="L425"/>
          <cell r="M425">
            <v>8.779063665409774E-2</v>
          </cell>
          <cell r="N425">
            <v>0</v>
          </cell>
          <cell r="O425">
            <v>9087716</v>
          </cell>
          <cell r="P425">
            <v>0</v>
          </cell>
          <cell r="Q425" t="str">
            <v/>
          </cell>
          <cell r="R425">
            <v>9087716</v>
          </cell>
          <cell r="S425" t="str">
            <v>Average</v>
          </cell>
        </row>
        <row r="426">
          <cell r="A426" t="str">
            <v>2104405500200</v>
          </cell>
          <cell r="B426" t="str">
            <v>VIENNA SCHOOL DIST 55</v>
          </cell>
          <cell r="C426"/>
          <cell r="D426">
            <v>38783222</v>
          </cell>
          <cell r="E426">
            <v>0</v>
          </cell>
          <cell r="F426"/>
          <cell r="G426">
            <v>38330707</v>
          </cell>
          <cell r="H426">
            <v>40471752</v>
          </cell>
          <cell r="I426">
            <v>42555928</v>
          </cell>
          <cell r="J426"/>
          <cell r="K426">
            <v>40452796</v>
          </cell>
          <cell r="L426"/>
          <cell r="M426">
            <v>5.1497054044015687E-2</v>
          </cell>
          <cell r="N426">
            <v>0</v>
          </cell>
          <cell r="O426">
            <v>40452796</v>
          </cell>
          <cell r="P426">
            <v>0</v>
          </cell>
          <cell r="Q426" t="str">
            <v/>
          </cell>
          <cell r="R426">
            <v>40452796</v>
          </cell>
          <cell r="S426" t="str">
            <v>Average</v>
          </cell>
        </row>
        <row r="427">
          <cell r="A427" t="str">
            <v>2104406400200</v>
          </cell>
          <cell r="B427" t="str">
            <v>CYPRESS SCHOOL DIST 64</v>
          </cell>
          <cell r="C427"/>
          <cell r="D427">
            <v>8627729</v>
          </cell>
          <cell r="E427">
            <v>0</v>
          </cell>
          <cell r="F427"/>
          <cell r="G427">
            <v>8372858</v>
          </cell>
          <cell r="H427">
            <v>9673918</v>
          </cell>
          <cell r="I427">
            <v>10430301</v>
          </cell>
          <cell r="J427"/>
          <cell r="K427">
            <v>9492359</v>
          </cell>
          <cell r="L427"/>
          <cell r="M427">
            <v>7.8187865557677871E-2</v>
          </cell>
          <cell r="N427">
            <v>0</v>
          </cell>
          <cell r="O427">
            <v>9492359</v>
          </cell>
          <cell r="P427">
            <v>0</v>
          </cell>
          <cell r="Q427" t="str">
            <v/>
          </cell>
          <cell r="R427">
            <v>9492359</v>
          </cell>
          <cell r="S427" t="str">
            <v>Average</v>
          </cell>
        </row>
        <row r="428">
          <cell r="A428" t="str">
            <v>2104413301700</v>
          </cell>
          <cell r="B428" t="str">
            <v>VIENNA H S DISTRICT 133</v>
          </cell>
          <cell r="C428"/>
          <cell r="D428">
            <v>78963236</v>
          </cell>
          <cell r="E428">
            <v>0</v>
          </cell>
          <cell r="F428"/>
          <cell r="G428">
            <v>78318200</v>
          </cell>
          <cell r="H428">
            <v>83961287</v>
          </cell>
          <cell r="I428">
            <v>88379692</v>
          </cell>
          <cell r="J428"/>
          <cell r="K428">
            <v>83553060</v>
          </cell>
          <cell r="L428"/>
          <cell r="M428">
            <v>5.2624312440565611E-2</v>
          </cell>
          <cell r="N428">
            <v>0</v>
          </cell>
          <cell r="O428">
            <v>83553060</v>
          </cell>
          <cell r="P428">
            <v>0</v>
          </cell>
          <cell r="Q428" t="str">
            <v/>
          </cell>
          <cell r="R428">
            <v>83553060</v>
          </cell>
          <cell r="S428" t="str">
            <v>Average</v>
          </cell>
        </row>
        <row r="429">
          <cell r="A429" t="str">
            <v>2106100102600</v>
          </cell>
          <cell r="B429" t="str">
            <v>MASSAC UNIT DISTRICT #1</v>
          </cell>
          <cell r="C429"/>
          <cell r="D429">
            <v>140728725</v>
          </cell>
          <cell r="E429">
            <v>0</v>
          </cell>
          <cell r="F429"/>
          <cell r="G429">
            <v>138383795</v>
          </cell>
          <cell r="H429">
            <v>144114662</v>
          </cell>
          <cell r="I429">
            <v>145498027</v>
          </cell>
          <cell r="J429"/>
          <cell r="K429">
            <v>142665495</v>
          </cell>
          <cell r="L429"/>
          <cell r="M429">
            <v>9.5990580056316555E-3</v>
          </cell>
          <cell r="N429">
            <v>0</v>
          </cell>
          <cell r="O429">
            <v>142665495</v>
          </cell>
          <cell r="P429">
            <v>143599590</v>
          </cell>
          <cell r="Q429" t="str">
            <v>PTELL</v>
          </cell>
          <cell r="R429">
            <v>142665495</v>
          </cell>
          <cell r="S429" t="str">
            <v>Average</v>
          </cell>
        </row>
        <row r="430">
          <cell r="A430" t="str">
            <v>2106103802600</v>
          </cell>
          <cell r="B430" t="str">
            <v>JOPPA-MAPLE GROVE UNIT DIST 38</v>
          </cell>
          <cell r="C430"/>
          <cell r="D430">
            <v>30784208</v>
          </cell>
          <cell r="E430">
            <v>0</v>
          </cell>
          <cell r="F430"/>
          <cell r="G430">
            <v>31116023</v>
          </cell>
          <cell r="H430">
            <v>30227233</v>
          </cell>
          <cell r="I430">
            <v>29435893</v>
          </cell>
          <cell r="J430"/>
          <cell r="K430">
            <v>30259716</v>
          </cell>
          <cell r="L430"/>
          <cell r="M430">
            <v>-2.6179703580542751E-2</v>
          </cell>
          <cell r="N430">
            <v>0</v>
          </cell>
          <cell r="O430">
            <v>30259716</v>
          </cell>
          <cell r="P430">
            <v>26052675</v>
          </cell>
          <cell r="Q430" t="str">
            <v>PTELL</v>
          </cell>
          <cell r="R430">
            <v>26052675</v>
          </cell>
          <cell r="S430" t="str">
            <v>PTELL</v>
          </cell>
        </row>
        <row r="431">
          <cell r="A431" t="str">
            <v>2110000102600</v>
          </cell>
          <cell r="B431" t="str">
            <v>JOHNSTON CITY C U SCH DIST 1</v>
          </cell>
          <cell r="C431"/>
          <cell r="D431">
            <v>79839032</v>
          </cell>
          <cell r="E431">
            <v>0</v>
          </cell>
          <cell r="F431"/>
          <cell r="G431">
            <v>79409506</v>
          </cell>
          <cell r="H431">
            <v>81215444</v>
          </cell>
          <cell r="I431">
            <v>85166135</v>
          </cell>
          <cell r="J431"/>
          <cell r="K431">
            <v>81930362</v>
          </cell>
          <cell r="L431"/>
          <cell r="M431">
            <v>4.8644577994303648E-2</v>
          </cell>
          <cell r="N431">
            <v>0</v>
          </cell>
          <cell r="O431">
            <v>81930362</v>
          </cell>
          <cell r="P431">
            <v>82345977</v>
          </cell>
          <cell r="Q431" t="str">
            <v>PTELL</v>
          </cell>
          <cell r="R431">
            <v>81930362</v>
          </cell>
          <cell r="S431" t="str">
            <v>Average</v>
          </cell>
        </row>
        <row r="432">
          <cell r="A432" t="str">
            <v>2110000202600</v>
          </cell>
          <cell r="B432" t="str">
            <v>MARION COMM UNIT SCH DIST 2</v>
          </cell>
          <cell r="C432"/>
          <cell r="D432">
            <v>575775995</v>
          </cell>
          <cell r="E432">
            <v>0</v>
          </cell>
          <cell r="F432"/>
          <cell r="G432">
            <v>577505006</v>
          </cell>
          <cell r="H432">
            <v>598557731</v>
          </cell>
          <cell r="I432">
            <v>619410442</v>
          </cell>
          <cell r="J432"/>
          <cell r="K432">
            <v>598491060</v>
          </cell>
          <cell r="L432"/>
          <cell r="M432">
            <v>3.4838261908607775E-2</v>
          </cell>
          <cell r="N432">
            <v>0</v>
          </cell>
          <cell r="O432">
            <v>598491060</v>
          </cell>
          <cell r="P432">
            <v>594258404</v>
          </cell>
          <cell r="Q432" t="str">
            <v>PTELL</v>
          </cell>
          <cell r="R432">
            <v>594258404</v>
          </cell>
          <cell r="S432" t="str">
            <v>PTELL</v>
          </cell>
        </row>
        <row r="433">
          <cell r="A433" t="str">
            <v>2110000302600</v>
          </cell>
          <cell r="B433" t="str">
            <v>CRAB ORCHARD C U SCH DIST 3</v>
          </cell>
          <cell r="C433"/>
          <cell r="D433">
            <v>34998700</v>
          </cell>
          <cell r="E433">
            <v>0</v>
          </cell>
          <cell r="F433"/>
          <cell r="G433">
            <v>35812835</v>
          </cell>
          <cell r="H433">
            <v>37194393</v>
          </cell>
          <cell r="I433">
            <v>41157212</v>
          </cell>
          <cell r="J433"/>
          <cell r="K433">
            <v>38054813</v>
          </cell>
          <cell r="L433"/>
          <cell r="M433">
            <v>0.10654345132074074</v>
          </cell>
          <cell r="N433">
            <v>0</v>
          </cell>
          <cell r="O433">
            <v>38054813</v>
          </cell>
          <cell r="P433">
            <v>37389111</v>
          </cell>
          <cell r="Q433" t="str">
            <v>PTELL</v>
          </cell>
          <cell r="R433">
            <v>37389111</v>
          </cell>
          <cell r="S433" t="str">
            <v>PTELL</v>
          </cell>
        </row>
        <row r="434">
          <cell r="A434" t="str">
            <v>2110000402600</v>
          </cell>
          <cell r="B434" t="str">
            <v>HERRIN C U SCH DIST 4</v>
          </cell>
          <cell r="C434"/>
          <cell r="D434">
            <v>174124953</v>
          </cell>
          <cell r="E434">
            <v>0</v>
          </cell>
          <cell r="F434"/>
          <cell r="G434">
            <v>173038511</v>
          </cell>
          <cell r="H434">
            <v>179030327</v>
          </cell>
          <cell r="I434">
            <v>184251537</v>
          </cell>
          <cell r="J434"/>
          <cell r="K434">
            <v>178773458</v>
          </cell>
          <cell r="L434"/>
          <cell r="M434">
            <v>2.9163829880062723E-2</v>
          </cell>
          <cell r="N434">
            <v>0</v>
          </cell>
          <cell r="O434">
            <v>178773458</v>
          </cell>
          <cell r="P434">
            <v>179505414</v>
          </cell>
          <cell r="Q434" t="str">
            <v>PTELL</v>
          </cell>
          <cell r="R434">
            <v>178773458</v>
          </cell>
          <cell r="S434" t="str">
            <v>Average</v>
          </cell>
        </row>
        <row r="435">
          <cell r="A435" t="str">
            <v>2110000502600</v>
          </cell>
          <cell r="B435" t="str">
            <v>CARTERVILLE C U SCH DIST 5</v>
          </cell>
          <cell r="C435"/>
          <cell r="D435">
            <v>203755424</v>
          </cell>
          <cell r="E435">
            <v>0</v>
          </cell>
          <cell r="F435"/>
          <cell r="G435">
            <v>201470255</v>
          </cell>
          <cell r="H435">
            <v>210080439</v>
          </cell>
          <cell r="I435">
            <v>219520098</v>
          </cell>
          <cell r="J435"/>
          <cell r="K435">
            <v>210356931</v>
          </cell>
          <cell r="L435"/>
          <cell r="M435">
            <v>4.4933545669142476E-2</v>
          </cell>
          <cell r="N435">
            <v>0</v>
          </cell>
          <cell r="O435">
            <v>210356931</v>
          </cell>
          <cell r="P435">
            <v>213107797</v>
          </cell>
          <cell r="Q435" t="str">
            <v>PTELL</v>
          </cell>
          <cell r="R435">
            <v>210356931</v>
          </cell>
          <cell r="S435" t="str">
            <v>Average</v>
          </cell>
        </row>
        <row r="436">
          <cell r="A436" t="str">
            <v>2403200102600</v>
          </cell>
          <cell r="B436" t="str">
            <v>COAL CITY C U SCHOOL DISTRICT 1</v>
          </cell>
          <cell r="C436"/>
          <cell r="D436">
            <v>812941142</v>
          </cell>
          <cell r="E436">
            <v>0</v>
          </cell>
          <cell r="F436"/>
          <cell r="G436">
            <v>809561545</v>
          </cell>
          <cell r="H436">
            <v>829454754</v>
          </cell>
          <cell r="I436">
            <v>844675524</v>
          </cell>
          <cell r="J436"/>
          <cell r="K436">
            <v>827897274</v>
          </cell>
          <cell r="L436"/>
          <cell r="M436">
            <v>1.8350331861501392E-2</v>
          </cell>
          <cell r="N436">
            <v>0</v>
          </cell>
          <cell r="O436">
            <v>827897274</v>
          </cell>
          <cell r="P436">
            <v>0</v>
          </cell>
          <cell r="Q436" t="str">
            <v/>
          </cell>
          <cell r="R436">
            <v>827897274</v>
          </cell>
          <cell r="S436" t="str">
            <v>Average</v>
          </cell>
        </row>
        <row r="437">
          <cell r="A437" t="str">
            <v>24032002C0200</v>
          </cell>
          <cell r="B437" t="str">
            <v>MAZON-VERONA-KINSMAN ESD 2C</v>
          </cell>
          <cell r="C437"/>
          <cell r="D437">
            <v>101075122</v>
          </cell>
          <cell r="E437">
            <v>0</v>
          </cell>
          <cell r="F437"/>
          <cell r="G437">
            <v>99350647</v>
          </cell>
          <cell r="H437">
            <v>105703381</v>
          </cell>
          <cell r="I437">
            <v>110158094</v>
          </cell>
          <cell r="J437"/>
          <cell r="K437">
            <v>105070707</v>
          </cell>
          <cell r="L437"/>
          <cell r="M437">
            <v>4.214352424545436E-2</v>
          </cell>
          <cell r="N437">
            <v>0</v>
          </cell>
          <cell r="O437">
            <v>105070707</v>
          </cell>
          <cell r="P437">
            <v>0</v>
          </cell>
          <cell r="Q437" t="str">
            <v/>
          </cell>
          <cell r="R437">
            <v>105070707</v>
          </cell>
          <cell r="S437" t="str">
            <v>Average</v>
          </cell>
        </row>
        <row r="438">
          <cell r="A438" t="str">
            <v>24032024C0400</v>
          </cell>
          <cell r="B438" t="str">
            <v>NETTLE CREEK C C SCH DIST 24C</v>
          </cell>
          <cell r="C438"/>
          <cell r="D438">
            <v>42226438</v>
          </cell>
          <cell r="E438">
            <v>0</v>
          </cell>
          <cell r="F438"/>
          <cell r="G438">
            <v>43771580</v>
          </cell>
          <cell r="H438">
            <v>40676206</v>
          </cell>
          <cell r="I438">
            <v>45446940</v>
          </cell>
          <cell r="J438"/>
          <cell r="K438">
            <v>43298242</v>
          </cell>
          <cell r="L438"/>
          <cell r="M438">
            <v>0.11728561901766354</v>
          </cell>
          <cell r="N438">
            <v>0</v>
          </cell>
          <cell r="O438">
            <v>43298242</v>
          </cell>
          <cell r="P438">
            <v>0</v>
          </cell>
          <cell r="Q438" t="str">
            <v/>
          </cell>
          <cell r="R438">
            <v>43298242</v>
          </cell>
          <cell r="S438" t="str">
            <v>Average</v>
          </cell>
        </row>
        <row r="439">
          <cell r="A439" t="str">
            <v>2403205400200</v>
          </cell>
          <cell r="B439" t="str">
            <v>MORRIS SCHOOL DISTRICT 54</v>
          </cell>
          <cell r="C439"/>
          <cell r="D439">
            <v>233970550</v>
          </cell>
          <cell r="E439">
            <v>0</v>
          </cell>
          <cell r="F439"/>
          <cell r="G439">
            <v>235560462</v>
          </cell>
          <cell r="H439">
            <v>238000589</v>
          </cell>
          <cell r="I439">
            <v>246326474</v>
          </cell>
          <cell r="J439"/>
          <cell r="K439">
            <v>239962508</v>
          </cell>
          <cell r="L439"/>
          <cell r="M439">
            <v>3.4982623509389715E-2</v>
          </cell>
          <cell r="N439">
            <v>0</v>
          </cell>
          <cell r="O439">
            <v>239962508</v>
          </cell>
          <cell r="P439">
            <v>0</v>
          </cell>
          <cell r="Q439" t="str">
            <v/>
          </cell>
          <cell r="R439">
            <v>239962508</v>
          </cell>
          <cell r="S439" t="str">
            <v>Average</v>
          </cell>
        </row>
        <row r="440">
          <cell r="A440" t="str">
            <v>24032060C0400</v>
          </cell>
          <cell r="B440" t="str">
            <v>SARATOGA COMM CONS S DIST 60C</v>
          </cell>
          <cell r="C440"/>
          <cell r="D440">
            <v>232297543</v>
          </cell>
          <cell r="E440">
            <v>0</v>
          </cell>
          <cell r="F440"/>
          <cell r="G440">
            <v>227175202</v>
          </cell>
          <cell r="H440">
            <v>230256777</v>
          </cell>
          <cell r="I440">
            <v>266372607</v>
          </cell>
          <cell r="J440"/>
          <cell r="K440">
            <v>241268195</v>
          </cell>
          <cell r="L440"/>
          <cell r="M440">
            <v>0.15685023681192237</v>
          </cell>
          <cell r="N440">
            <v>0</v>
          </cell>
          <cell r="O440">
            <v>241268195</v>
          </cell>
          <cell r="P440">
            <v>0</v>
          </cell>
          <cell r="Q440" t="str">
            <v/>
          </cell>
          <cell r="R440">
            <v>241268195</v>
          </cell>
          <cell r="S440" t="str">
            <v>Average</v>
          </cell>
        </row>
        <row r="441">
          <cell r="A441" t="str">
            <v>24032072C0400</v>
          </cell>
          <cell r="B441" t="str">
            <v>GARDNER COMM CONS SCH DIST 72C</v>
          </cell>
          <cell r="C441"/>
          <cell r="D441">
            <v>23360761</v>
          </cell>
          <cell r="E441">
            <v>0</v>
          </cell>
          <cell r="F441"/>
          <cell r="G441">
            <v>23133554</v>
          </cell>
          <cell r="H441">
            <v>24522504</v>
          </cell>
          <cell r="I441">
            <v>25723370</v>
          </cell>
          <cell r="J441"/>
          <cell r="K441">
            <v>24459809</v>
          </cell>
          <cell r="L441"/>
          <cell r="M441">
            <v>4.8969958369667305E-2</v>
          </cell>
          <cell r="N441">
            <v>0</v>
          </cell>
          <cell r="O441">
            <v>24459809</v>
          </cell>
          <cell r="P441">
            <v>0</v>
          </cell>
          <cell r="Q441" t="str">
            <v/>
          </cell>
          <cell r="R441">
            <v>24459809</v>
          </cell>
          <cell r="S441" t="str">
            <v>Average</v>
          </cell>
        </row>
        <row r="442">
          <cell r="A442" t="str">
            <v>2403207301700</v>
          </cell>
          <cell r="B442" t="str">
            <v>GARDNER S WILMINGTON THS DIST 73</v>
          </cell>
          <cell r="C442"/>
          <cell r="D442">
            <v>61931846</v>
          </cell>
          <cell r="E442">
            <v>0</v>
          </cell>
          <cell r="F442"/>
          <cell r="G442">
            <v>61463794</v>
          </cell>
          <cell r="H442">
            <v>65567162</v>
          </cell>
          <cell r="I442">
            <v>68800327</v>
          </cell>
          <cell r="J442"/>
          <cell r="K442">
            <v>65277094</v>
          </cell>
          <cell r="L442"/>
          <cell r="M442">
            <v>4.9310735761294654E-2</v>
          </cell>
          <cell r="N442">
            <v>0</v>
          </cell>
          <cell r="O442">
            <v>65277094</v>
          </cell>
          <cell r="P442">
            <v>0</v>
          </cell>
          <cell r="Q442" t="str">
            <v/>
          </cell>
          <cell r="R442">
            <v>65277094</v>
          </cell>
          <cell r="S442" t="str">
            <v>Average</v>
          </cell>
        </row>
        <row r="443">
          <cell r="A443" t="str">
            <v>2403207400300</v>
          </cell>
          <cell r="B443" t="str">
            <v>SOUTH WILMINGTON CONS SCH DIST 74</v>
          </cell>
          <cell r="C443"/>
          <cell r="D443">
            <v>19687255</v>
          </cell>
          <cell r="E443">
            <v>0</v>
          </cell>
          <cell r="F443"/>
          <cell r="G443">
            <v>19738035</v>
          </cell>
          <cell r="H443">
            <v>20859919</v>
          </cell>
          <cell r="I443">
            <v>21866029</v>
          </cell>
          <cell r="J443"/>
          <cell r="K443">
            <v>20821328</v>
          </cell>
          <cell r="L443"/>
          <cell r="M443">
            <v>4.8231730909405739E-2</v>
          </cell>
          <cell r="N443">
            <v>0</v>
          </cell>
          <cell r="O443">
            <v>20821328</v>
          </cell>
          <cell r="P443">
            <v>0</v>
          </cell>
          <cell r="Q443" t="str">
            <v/>
          </cell>
          <cell r="R443">
            <v>20821328</v>
          </cell>
          <cell r="S443" t="str">
            <v>Average</v>
          </cell>
        </row>
        <row r="444">
          <cell r="A444" t="str">
            <v>2403207500200</v>
          </cell>
          <cell r="B444" t="str">
            <v>BRACEVILLE SCHOOL DIST 75</v>
          </cell>
          <cell r="C444"/>
          <cell r="D444">
            <v>19058176</v>
          </cell>
          <cell r="E444">
            <v>0</v>
          </cell>
          <cell r="F444"/>
          <cell r="G444">
            <v>18763801</v>
          </cell>
          <cell r="H444">
            <v>20373255</v>
          </cell>
          <cell r="I444">
            <v>21413871</v>
          </cell>
          <cell r="J444"/>
          <cell r="K444">
            <v>20183642</v>
          </cell>
          <cell r="L444"/>
          <cell r="M444">
            <v>5.1077552408782985E-2</v>
          </cell>
          <cell r="N444">
            <v>0</v>
          </cell>
          <cell r="O444">
            <v>20183642</v>
          </cell>
          <cell r="P444">
            <v>0</v>
          </cell>
          <cell r="Q444" t="str">
            <v/>
          </cell>
          <cell r="R444">
            <v>20183642</v>
          </cell>
          <cell r="S444" t="str">
            <v>Average</v>
          </cell>
        </row>
        <row r="445">
          <cell r="A445" t="str">
            <v>2403210101600</v>
          </cell>
          <cell r="B445" t="str">
            <v>MORRIS COMM HIGH SCH DIST 101</v>
          </cell>
          <cell r="C445"/>
          <cell r="D445">
            <v>475152615</v>
          </cell>
          <cell r="E445">
            <v>0</v>
          </cell>
          <cell r="F445"/>
          <cell r="G445">
            <v>472998629</v>
          </cell>
          <cell r="H445">
            <v>474452445</v>
          </cell>
          <cell r="I445">
            <v>515237074</v>
          </cell>
          <cell r="J445"/>
          <cell r="K445">
            <v>487562716</v>
          </cell>
          <cell r="L445"/>
          <cell r="M445">
            <v>8.5961468698933563E-2</v>
          </cell>
          <cell r="N445">
            <v>0</v>
          </cell>
          <cell r="O445">
            <v>487562716</v>
          </cell>
          <cell r="P445">
            <v>0</v>
          </cell>
          <cell r="Q445" t="str">
            <v/>
          </cell>
          <cell r="R445">
            <v>487562716</v>
          </cell>
          <cell r="S445" t="str">
            <v>Average</v>
          </cell>
        </row>
        <row r="446">
          <cell r="A446" t="str">
            <v>2403211101600</v>
          </cell>
          <cell r="B446" t="str">
            <v>MINOOKA COMM H S DISTRICT 111</v>
          </cell>
          <cell r="C446"/>
          <cell r="D446">
            <v>1490589976</v>
          </cell>
          <cell r="E446">
            <v>0</v>
          </cell>
          <cell r="F446"/>
          <cell r="G446">
            <v>1482915937</v>
          </cell>
          <cell r="H446">
            <v>1592673857</v>
          </cell>
          <cell r="I446">
            <v>1600728840</v>
          </cell>
          <cell r="J446"/>
          <cell r="K446">
            <v>1558772878</v>
          </cell>
          <cell r="L446"/>
          <cell r="M446">
            <v>5.0575219556705511E-3</v>
          </cell>
          <cell r="N446">
            <v>0</v>
          </cell>
          <cell r="O446">
            <v>1558772878</v>
          </cell>
          <cell r="P446">
            <v>0</v>
          </cell>
          <cell r="Q446" t="str">
            <v/>
          </cell>
          <cell r="R446">
            <v>1558772878</v>
          </cell>
          <cell r="S446" t="str">
            <v>Average</v>
          </cell>
        </row>
        <row r="447">
          <cell r="A447" t="str">
            <v>2403220100400</v>
          </cell>
          <cell r="B447" t="str">
            <v>MINOOKA COMM CONS S DIST 201</v>
          </cell>
          <cell r="C447"/>
          <cell r="D447">
            <v>987433329</v>
          </cell>
          <cell r="E447">
            <v>0</v>
          </cell>
          <cell r="F447"/>
          <cell r="G447">
            <v>983970756</v>
          </cell>
          <cell r="H447">
            <v>1062699995</v>
          </cell>
          <cell r="I447">
            <v>1100475057</v>
          </cell>
          <cell r="J447"/>
          <cell r="K447">
            <v>1049048603</v>
          </cell>
          <cell r="L447"/>
          <cell r="M447">
            <v>3.5546308626829344E-2</v>
          </cell>
          <cell r="N447">
            <v>0</v>
          </cell>
          <cell r="O447">
            <v>1049048603</v>
          </cell>
          <cell r="P447">
            <v>0</v>
          </cell>
          <cell r="Q447" t="str">
            <v/>
          </cell>
          <cell r="R447">
            <v>1049048603</v>
          </cell>
          <cell r="S447" t="str">
            <v>Average</v>
          </cell>
        </row>
        <row r="448">
          <cell r="A448" t="str">
            <v>2404701801600</v>
          </cell>
          <cell r="B448" t="str">
            <v>NEWARK COMM H S DIST 18</v>
          </cell>
          <cell r="C448"/>
          <cell r="D448">
            <v>121058092</v>
          </cell>
          <cell r="E448">
            <v>0</v>
          </cell>
          <cell r="F448"/>
          <cell r="G448">
            <v>121482854</v>
          </cell>
          <cell r="H448">
            <v>125480182</v>
          </cell>
          <cell r="I448">
            <v>131856006</v>
          </cell>
          <cell r="J448"/>
          <cell r="K448">
            <v>126273014</v>
          </cell>
          <cell r="L448"/>
          <cell r="M448">
            <v>5.0811402234019712E-2</v>
          </cell>
          <cell r="N448">
            <v>0</v>
          </cell>
          <cell r="O448">
            <v>126273014</v>
          </cell>
          <cell r="P448">
            <v>0</v>
          </cell>
          <cell r="Q448" t="str">
            <v/>
          </cell>
          <cell r="R448">
            <v>126273014</v>
          </cell>
          <cell r="S448" t="str">
            <v>Average</v>
          </cell>
        </row>
        <row r="449">
          <cell r="A449" t="str">
            <v>2404706600400</v>
          </cell>
          <cell r="B449" t="str">
            <v>NEWARK COMM CONS SCH DIST 66</v>
          </cell>
          <cell r="C449"/>
          <cell r="D449">
            <v>79705176</v>
          </cell>
          <cell r="E449">
            <v>0</v>
          </cell>
          <cell r="F449"/>
          <cell r="G449">
            <v>82337841</v>
          </cell>
          <cell r="H449">
            <v>84844678</v>
          </cell>
          <cell r="I449">
            <v>89096526</v>
          </cell>
          <cell r="J449"/>
          <cell r="K449">
            <v>85426348</v>
          </cell>
          <cell r="L449"/>
          <cell r="M449">
            <v>5.0113314119714147E-2</v>
          </cell>
          <cell r="N449">
            <v>0</v>
          </cell>
          <cell r="O449">
            <v>85426348</v>
          </cell>
          <cell r="P449">
            <v>83331761</v>
          </cell>
          <cell r="Q449" t="str">
            <v>PTELL</v>
          </cell>
          <cell r="R449">
            <v>83331761</v>
          </cell>
          <cell r="S449" t="str">
            <v>PTELL</v>
          </cell>
        </row>
        <row r="450">
          <cell r="A450" t="str">
            <v>2404708802600</v>
          </cell>
          <cell r="B450" t="str">
            <v>PLANO COMM UNIT SCHOOL DIST 88</v>
          </cell>
          <cell r="C450"/>
          <cell r="D450">
            <v>214542338</v>
          </cell>
          <cell r="E450">
            <v>0</v>
          </cell>
          <cell r="F450"/>
          <cell r="G450">
            <v>260637154</v>
          </cell>
          <cell r="H450">
            <v>275292458</v>
          </cell>
          <cell r="I450">
            <v>290927767</v>
          </cell>
          <cell r="J450"/>
          <cell r="K450">
            <v>275619126</v>
          </cell>
          <cell r="L450"/>
          <cell r="M450">
            <v>5.6795268252499677E-2</v>
          </cell>
          <cell r="N450">
            <v>0</v>
          </cell>
          <cell r="O450">
            <v>275619126</v>
          </cell>
          <cell r="P450">
            <v>252130155</v>
          </cell>
          <cell r="Q450" t="str">
            <v>PTELL</v>
          </cell>
          <cell r="R450">
            <v>252130155</v>
          </cell>
          <cell r="S450" t="str">
            <v>PTELL</v>
          </cell>
        </row>
        <row r="451">
          <cell r="A451" t="str">
            <v>2404709000400</v>
          </cell>
          <cell r="B451" t="str">
            <v>LISBON COMM CONS SCH DIST 90</v>
          </cell>
          <cell r="C451"/>
          <cell r="D451">
            <v>33968707</v>
          </cell>
          <cell r="E451">
            <v>0</v>
          </cell>
          <cell r="F451"/>
          <cell r="G451">
            <v>33924616</v>
          </cell>
          <cell r="H451">
            <v>35395774</v>
          </cell>
          <cell r="I451">
            <v>37193865</v>
          </cell>
          <cell r="J451"/>
          <cell r="K451">
            <v>35504752</v>
          </cell>
          <cell r="L451"/>
          <cell r="M451">
            <v>5.0799595454530812E-2</v>
          </cell>
          <cell r="N451">
            <v>0</v>
          </cell>
          <cell r="O451">
            <v>35504752</v>
          </cell>
          <cell r="P451">
            <v>0</v>
          </cell>
          <cell r="Q451" t="str">
            <v/>
          </cell>
          <cell r="R451">
            <v>35504752</v>
          </cell>
          <cell r="S451" t="str">
            <v>Average</v>
          </cell>
        </row>
        <row r="452">
          <cell r="A452" t="str">
            <v>2404711502600</v>
          </cell>
          <cell r="B452" t="str">
            <v>YORKVILLE COMM UNIT SCH DIST 115</v>
          </cell>
          <cell r="C452"/>
          <cell r="D452">
            <v>860133561</v>
          </cell>
          <cell r="E452">
            <v>0</v>
          </cell>
          <cell r="F452"/>
          <cell r="G452">
            <v>926607436</v>
          </cell>
          <cell r="H452">
            <v>974933178</v>
          </cell>
          <cell r="I452">
            <v>1037119558</v>
          </cell>
          <cell r="J452"/>
          <cell r="K452">
            <v>979553391</v>
          </cell>
          <cell r="L452"/>
          <cell r="M452">
            <v>6.378527411239665E-2</v>
          </cell>
          <cell r="N452">
            <v>0</v>
          </cell>
          <cell r="O452">
            <v>979553391</v>
          </cell>
          <cell r="P452">
            <v>900387811</v>
          </cell>
          <cell r="Q452" t="str">
            <v>PTELL</v>
          </cell>
          <cell r="R452">
            <v>900387811</v>
          </cell>
          <cell r="S452" t="str">
            <v>PTELL</v>
          </cell>
        </row>
        <row r="453">
          <cell r="A453" t="str">
            <v>2404730802600</v>
          </cell>
          <cell r="B453" t="str">
            <v>OSWEGO COMM UNIT SCHOOL DIST 308</v>
          </cell>
          <cell r="C453"/>
          <cell r="D453">
            <v>1872279002</v>
          </cell>
          <cell r="E453">
            <v>0</v>
          </cell>
          <cell r="F453"/>
          <cell r="G453">
            <v>2133111490</v>
          </cell>
          <cell r="H453">
            <v>2211849378</v>
          </cell>
          <cell r="I453">
            <v>2317001674</v>
          </cell>
          <cell r="J453"/>
          <cell r="K453">
            <v>2220654181</v>
          </cell>
          <cell r="L453"/>
          <cell r="M453">
            <v>4.7540441517351817E-2</v>
          </cell>
          <cell r="N453">
            <v>0</v>
          </cell>
          <cell r="O453">
            <v>2220654181</v>
          </cell>
          <cell r="P453">
            <v>1928821827</v>
          </cell>
          <cell r="Q453" t="str">
            <v>PTELL</v>
          </cell>
          <cell r="R453">
            <v>1928821827</v>
          </cell>
          <cell r="S453" t="str">
            <v>PTELL</v>
          </cell>
        </row>
        <row r="454">
          <cell r="A454" t="str">
            <v>2602900102600</v>
          </cell>
          <cell r="B454" t="str">
            <v>ASTORIA COMM UNIT SCH DIST 1</v>
          </cell>
          <cell r="C454"/>
          <cell r="D454">
            <v>29465663</v>
          </cell>
          <cell r="E454">
            <v>0</v>
          </cell>
          <cell r="F454"/>
          <cell r="G454">
            <v>29576815</v>
          </cell>
          <cell r="H454">
            <v>30901111</v>
          </cell>
          <cell r="I454">
            <v>32681288</v>
          </cell>
          <cell r="J454"/>
          <cell r="K454">
            <v>31053071</v>
          </cell>
          <cell r="L454"/>
          <cell r="M454">
            <v>5.7608834840922066E-2</v>
          </cell>
          <cell r="N454">
            <v>0</v>
          </cell>
          <cell r="O454">
            <v>31053071</v>
          </cell>
          <cell r="P454">
            <v>0</v>
          </cell>
          <cell r="Q454" t="str">
            <v/>
          </cell>
          <cell r="R454">
            <v>31053071</v>
          </cell>
          <cell r="S454" t="str">
            <v>Average</v>
          </cell>
        </row>
        <row r="455">
          <cell r="A455" t="str">
            <v>2602900202600</v>
          </cell>
          <cell r="B455" t="str">
            <v>V I T COMM UNIT SCH DISTRICT 2</v>
          </cell>
          <cell r="C455"/>
          <cell r="D455">
            <v>45229729</v>
          </cell>
          <cell r="E455">
            <v>0</v>
          </cell>
          <cell r="F455"/>
          <cell r="G455">
            <v>45087202</v>
          </cell>
          <cell r="H455">
            <v>48449631</v>
          </cell>
          <cell r="I455">
            <v>53260852</v>
          </cell>
          <cell r="J455"/>
          <cell r="K455">
            <v>48932562</v>
          </cell>
          <cell r="L455"/>
          <cell r="M455">
            <v>9.9303563323320257E-2</v>
          </cell>
          <cell r="N455">
            <v>0</v>
          </cell>
          <cell r="O455">
            <v>48932562</v>
          </cell>
          <cell r="P455">
            <v>0</v>
          </cell>
          <cell r="Q455" t="str">
            <v/>
          </cell>
          <cell r="R455">
            <v>48932562</v>
          </cell>
          <cell r="S455" t="str">
            <v>Average</v>
          </cell>
        </row>
        <row r="456">
          <cell r="A456" t="str">
            <v>2602900302600</v>
          </cell>
          <cell r="B456" t="str">
            <v>COMM UNIT SCH DIST 3 FULTON CTY</v>
          </cell>
          <cell r="C456"/>
          <cell r="D456">
            <v>49162750</v>
          </cell>
          <cell r="E456">
            <v>0</v>
          </cell>
          <cell r="F456"/>
          <cell r="G456">
            <v>49519693</v>
          </cell>
          <cell r="H456">
            <v>50725811</v>
          </cell>
          <cell r="I456">
            <v>53591201</v>
          </cell>
          <cell r="J456"/>
          <cell r="K456">
            <v>51278902</v>
          </cell>
          <cell r="L456"/>
          <cell r="M456">
            <v>5.6487810515242425E-2</v>
          </cell>
          <cell r="N456">
            <v>0</v>
          </cell>
          <cell r="O456">
            <v>51278902</v>
          </cell>
          <cell r="P456">
            <v>0</v>
          </cell>
          <cell r="Q456" t="str">
            <v/>
          </cell>
          <cell r="R456">
            <v>51278902</v>
          </cell>
          <cell r="S456" t="str">
            <v>Average</v>
          </cell>
        </row>
        <row r="457">
          <cell r="A457" t="str">
            <v>2602900402600</v>
          </cell>
          <cell r="B457" t="str">
            <v>SPOON RIVER VALLEY C U S DIST 4</v>
          </cell>
          <cell r="C457"/>
          <cell r="D457">
            <v>50053599</v>
          </cell>
          <cell r="E457">
            <v>0</v>
          </cell>
          <cell r="F457"/>
          <cell r="G457">
            <v>50148855</v>
          </cell>
          <cell r="H457">
            <v>52295168</v>
          </cell>
          <cell r="I457">
            <v>55576068</v>
          </cell>
          <cell r="J457"/>
          <cell r="K457">
            <v>52673364</v>
          </cell>
          <cell r="L457"/>
          <cell r="M457">
            <v>6.2738109953103124E-2</v>
          </cell>
          <cell r="N457">
            <v>0</v>
          </cell>
          <cell r="O457">
            <v>52673364</v>
          </cell>
          <cell r="P457">
            <v>0</v>
          </cell>
          <cell r="Q457" t="str">
            <v/>
          </cell>
          <cell r="R457">
            <v>52673364</v>
          </cell>
          <cell r="S457" t="str">
            <v>Average</v>
          </cell>
        </row>
        <row r="458">
          <cell r="A458" t="str">
            <v>2602906602500</v>
          </cell>
          <cell r="B458" t="str">
            <v>CANTON UNION SCHOOL DIST 66</v>
          </cell>
          <cell r="C458"/>
          <cell r="D458">
            <v>219266943</v>
          </cell>
          <cell r="E458">
            <v>0</v>
          </cell>
          <cell r="F458"/>
          <cell r="G458">
            <v>222396477</v>
          </cell>
          <cell r="H458">
            <v>220542879</v>
          </cell>
          <cell r="I458">
            <v>213832143</v>
          </cell>
          <cell r="J458"/>
          <cell r="K458">
            <v>218923833</v>
          </cell>
          <cell r="L458"/>
          <cell r="M458">
            <v>-3.042825971270648E-2</v>
          </cell>
          <cell r="N458">
            <v>0</v>
          </cell>
          <cell r="O458">
            <v>218923833</v>
          </cell>
          <cell r="P458">
            <v>0</v>
          </cell>
          <cell r="Q458" t="str">
            <v/>
          </cell>
          <cell r="R458">
            <v>218923833</v>
          </cell>
          <cell r="S458" t="str">
            <v>Average</v>
          </cell>
        </row>
        <row r="459">
          <cell r="A459" t="str">
            <v>2602909702600</v>
          </cell>
          <cell r="B459" t="str">
            <v>LEWISTOWN SCHOOL DIST 97</v>
          </cell>
          <cell r="C459"/>
          <cell r="D459">
            <v>65398700</v>
          </cell>
          <cell r="E459">
            <v>0</v>
          </cell>
          <cell r="F459"/>
          <cell r="G459">
            <v>65650352</v>
          </cell>
          <cell r="H459">
            <v>68007836</v>
          </cell>
          <cell r="I459">
            <v>71881853</v>
          </cell>
          <cell r="J459"/>
          <cell r="K459">
            <v>68513347</v>
          </cell>
          <cell r="L459"/>
          <cell r="M459">
            <v>5.6964273940432394E-2</v>
          </cell>
          <cell r="N459">
            <v>0</v>
          </cell>
          <cell r="O459">
            <v>68513347</v>
          </cell>
          <cell r="P459">
            <v>0</v>
          </cell>
          <cell r="Q459" t="str">
            <v/>
          </cell>
          <cell r="R459">
            <v>68513347</v>
          </cell>
          <cell r="S459" t="str">
            <v>Average</v>
          </cell>
        </row>
        <row r="460">
          <cell r="A460" t="str">
            <v>2603430701600</v>
          </cell>
          <cell r="B460" t="str">
            <v>ILLINI WEST H S DIST 307</v>
          </cell>
          <cell r="C460"/>
          <cell r="D460">
            <v>156308545</v>
          </cell>
          <cell r="E460">
            <v>0</v>
          </cell>
          <cell r="F460"/>
          <cell r="G460">
            <v>155424454</v>
          </cell>
          <cell r="H460">
            <v>161266576</v>
          </cell>
          <cell r="I460">
            <v>173442724</v>
          </cell>
          <cell r="J460"/>
          <cell r="K460">
            <v>163377918</v>
          </cell>
          <cell r="L460"/>
          <cell r="M460">
            <v>7.5503233850515925E-2</v>
          </cell>
          <cell r="N460">
            <v>0</v>
          </cell>
          <cell r="O460">
            <v>163377918</v>
          </cell>
          <cell r="P460">
            <v>0</v>
          </cell>
          <cell r="Q460" t="str">
            <v/>
          </cell>
          <cell r="R460">
            <v>163377918</v>
          </cell>
          <cell r="S460" t="str">
            <v>Average</v>
          </cell>
        </row>
        <row r="461">
          <cell r="A461" t="str">
            <v>2603431602600</v>
          </cell>
          <cell r="B461" t="str">
            <v>WARSAW COMM UNIT SCH DISTRICT 316</v>
          </cell>
          <cell r="C461"/>
          <cell r="D461">
            <v>41520017</v>
          </cell>
          <cell r="E461">
            <v>0</v>
          </cell>
          <cell r="F461"/>
          <cell r="G461">
            <v>40926732</v>
          </cell>
          <cell r="H461">
            <v>43596863</v>
          </cell>
          <cell r="I461">
            <v>47468813</v>
          </cell>
          <cell r="J461"/>
          <cell r="K461">
            <v>43997469</v>
          </cell>
          <cell r="L461"/>
          <cell r="M461">
            <v>8.8812582685134936E-2</v>
          </cell>
          <cell r="N461">
            <v>0</v>
          </cell>
          <cell r="O461">
            <v>43997469</v>
          </cell>
          <cell r="P461">
            <v>0</v>
          </cell>
          <cell r="Q461" t="str">
            <v/>
          </cell>
          <cell r="R461">
            <v>43997469</v>
          </cell>
          <cell r="S461" t="str">
            <v>Average</v>
          </cell>
        </row>
        <row r="462">
          <cell r="A462" t="str">
            <v>2603431700400</v>
          </cell>
          <cell r="B462" t="str">
            <v>CARTHAGE ESD 317</v>
          </cell>
          <cell r="C462"/>
          <cell r="D462">
            <v>85282741</v>
          </cell>
          <cell r="E462">
            <v>0</v>
          </cell>
          <cell r="F462"/>
          <cell r="G462">
            <v>84810134</v>
          </cell>
          <cell r="H462">
            <v>87348789</v>
          </cell>
          <cell r="I462">
            <v>94797707</v>
          </cell>
          <cell r="J462"/>
          <cell r="K462">
            <v>88985543</v>
          </cell>
          <cell r="L462"/>
          <cell r="M462">
            <v>8.5277862295263185E-2</v>
          </cell>
          <cell r="N462">
            <v>0</v>
          </cell>
          <cell r="O462">
            <v>88985543</v>
          </cell>
          <cell r="P462">
            <v>0</v>
          </cell>
          <cell r="Q462" t="str">
            <v/>
          </cell>
          <cell r="R462">
            <v>88985543</v>
          </cell>
          <cell r="S462" t="str">
            <v>Average</v>
          </cell>
        </row>
        <row r="463">
          <cell r="A463" t="str">
            <v>2603432502600</v>
          </cell>
          <cell r="B463" t="str">
            <v>NAUVOO-COLUSA C U S DIST 325</v>
          </cell>
          <cell r="C463"/>
          <cell r="D463">
            <v>58307827</v>
          </cell>
          <cell r="E463">
            <v>0</v>
          </cell>
          <cell r="F463"/>
          <cell r="G463">
            <v>58268672</v>
          </cell>
          <cell r="H463">
            <v>58752530</v>
          </cell>
          <cell r="I463">
            <v>62435088</v>
          </cell>
          <cell r="J463"/>
          <cell r="K463">
            <v>59818763</v>
          </cell>
          <cell r="L463"/>
          <cell r="M463">
            <v>6.2679139094095185E-2</v>
          </cell>
          <cell r="N463">
            <v>0</v>
          </cell>
          <cell r="O463">
            <v>59818763</v>
          </cell>
          <cell r="P463">
            <v>0</v>
          </cell>
          <cell r="Q463" t="str">
            <v/>
          </cell>
          <cell r="R463">
            <v>59818763</v>
          </cell>
          <cell r="S463" t="str">
            <v>Average</v>
          </cell>
        </row>
        <row r="464">
          <cell r="A464" t="str">
            <v>2603432700400</v>
          </cell>
          <cell r="B464" t="str">
            <v>DALLAS ESD 327</v>
          </cell>
          <cell r="C464"/>
          <cell r="D464">
            <v>24534009</v>
          </cell>
          <cell r="E464">
            <v>0</v>
          </cell>
          <cell r="F464"/>
          <cell r="G464">
            <v>24317638</v>
          </cell>
          <cell r="H464">
            <v>25845687</v>
          </cell>
          <cell r="I464">
            <v>27902919</v>
          </cell>
          <cell r="J464"/>
          <cell r="K464">
            <v>26022081</v>
          </cell>
          <cell r="L464"/>
          <cell r="M464">
            <v>7.959672343010267E-2</v>
          </cell>
          <cell r="N464">
            <v>0</v>
          </cell>
          <cell r="O464">
            <v>26022081</v>
          </cell>
          <cell r="P464">
            <v>0</v>
          </cell>
          <cell r="Q464" t="str">
            <v/>
          </cell>
          <cell r="R464">
            <v>26022081</v>
          </cell>
          <cell r="S464" t="str">
            <v>Average</v>
          </cell>
        </row>
        <row r="465">
          <cell r="A465" t="str">
            <v>2603432802400</v>
          </cell>
          <cell r="B465" t="str">
            <v>HAMILTON C C SCHOOL DIST 328</v>
          </cell>
          <cell r="C465"/>
          <cell r="D465">
            <v>74241836</v>
          </cell>
          <cell r="E465">
            <v>0</v>
          </cell>
          <cell r="F465"/>
          <cell r="G465">
            <v>73548849</v>
          </cell>
          <cell r="H465">
            <v>75262537</v>
          </cell>
          <cell r="I465">
            <v>76929736</v>
          </cell>
          <cell r="J465"/>
          <cell r="K465">
            <v>75247041</v>
          </cell>
          <cell r="L465"/>
          <cell r="M465">
            <v>2.2151777849316986E-2</v>
          </cell>
          <cell r="N465">
            <v>0</v>
          </cell>
          <cell r="O465">
            <v>75247041</v>
          </cell>
          <cell r="P465">
            <v>0</v>
          </cell>
          <cell r="Q465" t="str">
            <v/>
          </cell>
          <cell r="R465">
            <v>75247041</v>
          </cell>
          <cell r="S465" t="str">
            <v>Average</v>
          </cell>
        </row>
        <row r="466">
          <cell r="A466" t="str">
            <v>2603433702600</v>
          </cell>
          <cell r="B466" t="str">
            <v>SOUTHEASTERN C U SCH DIST 337</v>
          </cell>
          <cell r="C466"/>
          <cell r="D466">
            <v>74068935</v>
          </cell>
          <cell r="E466">
            <v>0</v>
          </cell>
          <cell r="F466"/>
          <cell r="G466">
            <v>73493312</v>
          </cell>
          <cell r="H466">
            <v>79057633</v>
          </cell>
          <cell r="I466">
            <v>85115920</v>
          </cell>
          <cell r="J466"/>
          <cell r="K466">
            <v>79222288</v>
          </cell>
          <cell r="L466"/>
          <cell r="M466">
            <v>7.6631272277023529E-2</v>
          </cell>
          <cell r="N466">
            <v>0</v>
          </cell>
          <cell r="O466">
            <v>79222288</v>
          </cell>
          <cell r="P466">
            <v>0</v>
          </cell>
          <cell r="Q466" t="str">
            <v/>
          </cell>
          <cell r="R466">
            <v>79222288</v>
          </cell>
          <cell r="S466" t="str">
            <v>Average</v>
          </cell>
        </row>
        <row r="467">
          <cell r="A467" t="str">
            <v>2603434700400</v>
          </cell>
          <cell r="B467" t="str">
            <v>LA HARPE CUSD 347</v>
          </cell>
          <cell r="C467"/>
          <cell r="D467">
            <v>49658407</v>
          </cell>
          <cell r="E467">
            <v>0</v>
          </cell>
          <cell r="F467"/>
          <cell r="G467">
            <v>49389880</v>
          </cell>
          <cell r="H467">
            <v>51814261</v>
          </cell>
          <cell r="I467">
            <v>55214293</v>
          </cell>
          <cell r="J467"/>
          <cell r="K467">
            <v>52139478</v>
          </cell>
          <cell r="L467"/>
          <cell r="M467">
            <v>6.5619617734198693E-2</v>
          </cell>
          <cell r="N467">
            <v>0</v>
          </cell>
          <cell r="O467">
            <v>52139478</v>
          </cell>
          <cell r="P467">
            <v>0</v>
          </cell>
          <cell r="Q467" t="str">
            <v/>
          </cell>
          <cell r="R467">
            <v>52139478</v>
          </cell>
          <cell r="S467" t="str">
            <v>Average</v>
          </cell>
        </row>
        <row r="468">
          <cell r="A468" t="str">
            <v>2606210302600</v>
          </cell>
          <cell r="B468" t="str">
            <v>WEST PRAIRIE</v>
          </cell>
          <cell r="C468"/>
          <cell r="D468">
            <v>106608031</v>
          </cell>
          <cell r="E468">
            <v>0</v>
          </cell>
          <cell r="F468"/>
          <cell r="G468">
            <v>106823136</v>
          </cell>
          <cell r="H468">
            <v>110035230</v>
          </cell>
          <cell r="I468">
            <v>134503261</v>
          </cell>
          <cell r="J468"/>
          <cell r="K468">
            <v>117120542</v>
          </cell>
          <cell r="L468"/>
          <cell r="M468">
            <v>0.22236542787250957</v>
          </cell>
          <cell r="N468">
            <v>0</v>
          </cell>
          <cell r="O468">
            <v>117120542</v>
          </cell>
          <cell r="P468">
            <v>0</v>
          </cell>
          <cell r="Q468" t="str">
            <v/>
          </cell>
          <cell r="R468">
            <v>117120542</v>
          </cell>
          <cell r="S468" t="str">
            <v>Average</v>
          </cell>
        </row>
        <row r="469">
          <cell r="A469" t="str">
            <v>2606217002600</v>
          </cell>
          <cell r="B469" t="str">
            <v>BUSHNELL PRAIRIE CITY CUS D 170</v>
          </cell>
          <cell r="C469"/>
          <cell r="D469">
            <v>69036711</v>
          </cell>
          <cell r="E469">
            <v>0</v>
          </cell>
          <cell r="F469"/>
          <cell r="G469">
            <v>68797173</v>
          </cell>
          <cell r="H469">
            <v>71940359</v>
          </cell>
          <cell r="I469">
            <v>76187758</v>
          </cell>
          <cell r="J469"/>
          <cell r="K469">
            <v>72308430</v>
          </cell>
          <cell r="L469"/>
          <cell r="M469">
            <v>5.9040558860708491E-2</v>
          </cell>
          <cell r="N469">
            <v>0</v>
          </cell>
          <cell r="O469">
            <v>72308430</v>
          </cell>
          <cell r="P469">
            <v>0</v>
          </cell>
          <cell r="Q469" t="str">
            <v/>
          </cell>
          <cell r="R469">
            <v>72308430</v>
          </cell>
          <cell r="S469" t="str">
            <v>Average</v>
          </cell>
        </row>
        <row r="470">
          <cell r="A470" t="str">
            <v>2606218502600</v>
          </cell>
          <cell r="B470" t="str">
            <v>MACOMB COMM UNIT SCH DIST 185</v>
          </cell>
          <cell r="C470"/>
          <cell r="D470">
            <v>256132740</v>
          </cell>
          <cell r="E470">
            <v>0</v>
          </cell>
          <cell r="F470"/>
          <cell r="G470">
            <v>256409632</v>
          </cell>
          <cell r="H470">
            <v>254958991</v>
          </cell>
          <cell r="I470">
            <v>258312252</v>
          </cell>
          <cell r="J470"/>
          <cell r="K470">
            <v>256560292</v>
          </cell>
          <cell r="L470"/>
          <cell r="M470">
            <v>1.3152158262188919E-2</v>
          </cell>
          <cell r="N470">
            <v>0</v>
          </cell>
          <cell r="O470">
            <v>256560292</v>
          </cell>
          <cell r="P470">
            <v>258312252</v>
          </cell>
          <cell r="Q470" t="str">
            <v>REAL</v>
          </cell>
          <cell r="R470">
            <v>256560292</v>
          </cell>
          <cell r="S470" t="str">
            <v>Average</v>
          </cell>
        </row>
        <row r="471">
          <cell r="A471" t="str">
            <v>2608500502600</v>
          </cell>
          <cell r="B471" t="str">
            <v>SCHUYLER-INDUSTRY</v>
          </cell>
          <cell r="C471"/>
          <cell r="D471">
            <v>140915586</v>
          </cell>
          <cell r="E471">
            <v>0</v>
          </cell>
          <cell r="F471"/>
          <cell r="G471">
            <v>140164648</v>
          </cell>
          <cell r="H471">
            <v>150078462</v>
          </cell>
          <cell r="I471">
            <v>161843082</v>
          </cell>
          <cell r="J471"/>
          <cell r="K471">
            <v>150695397</v>
          </cell>
          <cell r="L471"/>
          <cell r="M471">
            <v>7.8389795865578635E-2</v>
          </cell>
          <cell r="N471">
            <v>0</v>
          </cell>
          <cell r="O471">
            <v>150695397</v>
          </cell>
          <cell r="P471">
            <v>0</v>
          </cell>
          <cell r="Q471" t="str">
            <v/>
          </cell>
          <cell r="R471">
            <v>150695397</v>
          </cell>
          <cell r="S471" t="str">
            <v>Average</v>
          </cell>
        </row>
        <row r="472">
          <cell r="A472" t="str">
            <v>2800601700400</v>
          </cell>
          <cell r="B472" t="str">
            <v>OHIO COMM CONS SCHOOL DIST 17</v>
          </cell>
          <cell r="C472"/>
          <cell r="D472">
            <v>41887481</v>
          </cell>
          <cell r="E472">
            <v>0</v>
          </cell>
          <cell r="F472"/>
          <cell r="G472">
            <v>38901328</v>
          </cell>
          <cell r="H472">
            <v>52191859</v>
          </cell>
          <cell r="I472">
            <v>52433469</v>
          </cell>
          <cell r="J472"/>
          <cell r="K472">
            <v>47842219</v>
          </cell>
          <cell r="L472"/>
          <cell r="M472">
            <v>4.6292660317004608E-3</v>
          </cell>
          <cell r="N472">
            <v>0</v>
          </cell>
          <cell r="O472">
            <v>47842219</v>
          </cell>
          <cell r="P472">
            <v>0</v>
          </cell>
          <cell r="Q472" t="str">
            <v/>
          </cell>
          <cell r="R472">
            <v>47842219</v>
          </cell>
          <cell r="S472" t="str">
            <v>Average</v>
          </cell>
        </row>
        <row r="473">
          <cell r="A473" t="str">
            <v>2800608400400</v>
          </cell>
          <cell r="B473" t="str">
            <v>MALDEN COMM CONS SCH DIST 84</v>
          </cell>
          <cell r="C473"/>
          <cell r="D473">
            <v>21068654</v>
          </cell>
          <cell r="E473">
            <v>0</v>
          </cell>
          <cell r="F473"/>
          <cell r="G473">
            <v>21000151</v>
          </cell>
          <cell r="H473">
            <v>22591253</v>
          </cell>
          <cell r="I473">
            <v>24003413</v>
          </cell>
          <cell r="J473"/>
          <cell r="K473">
            <v>22531606</v>
          </cell>
          <cell r="L473"/>
          <cell r="M473">
            <v>6.2509149005590792E-2</v>
          </cell>
          <cell r="N473">
            <v>0</v>
          </cell>
          <cell r="O473">
            <v>22531606</v>
          </cell>
          <cell r="P473">
            <v>0</v>
          </cell>
          <cell r="Q473" t="str">
            <v/>
          </cell>
          <cell r="R473">
            <v>22531606</v>
          </cell>
          <cell r="S473" t="str">
            <v>Average</v>
          </cell>
        </row>
        <row r="474">
          <cell r="A474" t="str">
            <v>2800609400400</v>
          </cell>
          <cell r="B474" t="str">
            <v>LADD COMM CONS SCHOOL DIST 94</v>
          </cell>
          <cell r="C474"/>
          <cell r="D474">
            <v>40070047</v>
          </cell>
          <cell r="E474">
            <v>0</v>
          </cell>
          <cell r="F474"/>
          <cell r="G474">
            <v>40115168</v>
          </cell>
          <cell r="H474">
            <v>41658447</v>
          </cell>
          <cell r="I474">
            <v>43621625</v>
          </cell>
          <cell r="J474"/>
          <cell r="K474">
            <v>41798413</v>
          </cell>
          <cell r="L474"/>
          <cell r="M474">
            <v>4.7125568555160015E-2</v>
          </cell>
          <cell r="N474">
            <v>0</v>
          </cell>
          <cell r="O474">
            <v>41798413</v>
          </cell>
          <cell r="P474">
            <v>0</v>
          </cell>
          <cell r="Q474" t="str">
            <v/>
          </cell>
          <cell r="R474">
            <v>41798413</v>
          </cell>
          <cell r="S474" t="str">
            <v>Average</v>
          </cell>
        </row>
        <row r="475">
          <cell r="A475" t="str">
            <v>2800609800200</v>
          </cell>
          <cell r="B475" t="str">
            <v>DALZELL SCHOOL DISTRICT 98</v>
          </cell>
          <cell r="C475"/>
          <cell r="D475">
            <v>8195789</v>
          </cell>
          <cell r="E475">
            <v>0</v>
          </cell>
          <cell r="F475"/>
          <cell r="G475">
            <v>8487902</v>
          </cell>
          <cell r="H475">
            <v>8903988</v>
          </cell>
          <cell r="I475">
            <v>9159487</v>
          </cell>
          <cell r="J475"/>
          <cell r="K475">
            <v>8850459</v>
          </cell>
          <cell r="L475"/>
          <cell r="M475">
            <v>2.8694894916749664E-2</v>
          </cell>
          <cell r="N475">
            <v>0</v>
          </cell>
          <cell r="O475">
            <v>8850459</v>
          </cell>
          <cell r="P475">
            <v>0</v>
          </cell>
          <cell r="Q475" t="str">
            <v/>
          </cell>
          <cell r="R475">
            <v>8850459</v>
          </cell>
          <cell r="S475" t="str">
            <v>Average</v>
          </cell>
        </row>
        <row r="476">
          <cell r="A476" t="str">
            <v>2800609900400</v>
          </cell>
          <cell r="B476" t="str">
            <v>SPRING VALLEY C C SCH DIST 99</v>
          </cell>
          <cell r="C476"/>
          <cell r="D476">
            <v>70646576</v>
          </cell>
          <cell r="E476">
            <v>0</v>
          </cell>
          <cell r="F476"/>
          <cell r="G476">
            <v>70259779</v>
          </cell>
          <cell r="H476">
            <v>73044534</v>
          </cell>
          <cell r="I476">
            <v>76419232</v>
          </cell>
          <cell r="J476"/>
          <cell r="K476">
            <v>73241182</v>
          </cell>
          <cell r="L476"/>
          <cell r="M476">
            <v>4.6200554856027969E-2</v>
          </cell>
          <cell r="N476">
            <v>0</v>
          </cell>
          <cell r="O476">
            <v>73241182</v>
          </cell>
          <cell r="P476">
            <v>0</v>
          </cell>
          <cell r="Q476" t="str">
            <v/>
          </cell>
          <cell r="R476">
            <v>73241182</v>
          </cell>
          <cell r="S476" t="str">
            <v>Average</v>
          </cell>
        </row>
        <row r="477">
          <cell r="A477" t="str">
            <v>2800610302200</v>
          </cell>
          <cell r="B477" t="str">
            <v>DEPUE UNIT SCHOOL DIST 103</v>
          </cell>
          <cell r="C477"/>
          <cell r="D477">
            <v>9015652</v>
          </cell>
          <cell r="E477">
            <v>0</v>
          </cell>
          <cell r="F477"/>
          <cell r="G477">
            <v>9003641</v>
          </cell>
          <cell r="H477">
            <v>9706765</v>
          </cell>
          <cell r="I477">
            <v>9809444</v>
          </cell>
          <cell r="J477"/>
          <cell r="K477">
            <v>9506617</v>
          </cell>
          <cell r="L477"/>
          <cell r="M477">
            <v>1.0578086520071311E-2</v>
          </cell>
          <cell r="N477">
            <v>0</v>
          </cell>
          <cell r="O477">
            <v>9506617</v>
          </cell>
          <cell r="P477">
            <v>0</v>
          </cell>
          <cell r="Q477" t="str">
            <v/>
          </cell>
          <cell r="R477">
            <v>9506617</v>
          </cell>
          <cell r="S477" t="str">
            <v>Average</v>
          </cell>
        </row>
        <row r="478">
          <cell r="A478" t="str">
            <v>2800611500200</v>
          </cell>
          <cell r="B478" t="str">
            <v>PRINCETON ELEM SCHOOL DIST 115</v>
          </cell>
          <cell r="C478"/>
          <cell r="D478">
            <v>255495579</v>
          </cell>
          <cell r="E478">
            <v>0</v>
          </cell>
          <cell r="F478"/>
          <cell r="G478">
            <v>254086076</v>
          </cell>
          <cell r="H478">
            <v>265297981</v>
          </cell>
          <cell r="I478">
            <v>277348510</v>
          </cell>
          <cell r="J478"/>
          <cell r="K478">
            <v>265577522</v>
          </cell>
          <cell r="L478"/>
          <cell r="M478">
            <v>4.5422618576203944E-2</v>
          </cell>
          <cell r="N478">
            <v>0</v>
          </cell>
          <cell r="O478">
            <v>265577522</v>
          </cell>
          <cell r="P478">
            <v>0</v>
          </cell>
          <cell r="Q478" t="str">
            <v/>
          </cell>
          <cell r="R478">
            <v>265577522</v>
          </cell>
          <cell r="S478" t="str">
            <v>Average</v>
          </cell>
        </row>
        <row r="479">
          <cell r="A479" t="str">
            <v>2800630302600</v>
          </cell>
          <cell r="B479" t="str">
            <v>LA MOILLE C U SCHOOL DIST 303</v>
          </cell>
          <cell r="C479"/>
          <cell r="D479">
            <v>49635714</v>
          </cell>
          <cell r="E479">
            <v>0</v>
          </cell>
          <cell r="F479"/>
          <cell r="G479">
            <v>49763928</v>
          </cell>
          <cell r="H479">
            <v>52378441</v>
          </cell>
          <cell r="I479">
            <v>54967589</v>
          </cell>
          <cell r="J479"/>
          <cell r="K479">
            <v>52369986</v>
          </cell>
          <cell r="L479"/>
          <cell r="M479">
            <v>4.9431559064539547E-2</v>
          </cell>
          <cell r="N479">
            <v>0</v>
          </cell>
          <cell r="O479">
            <v>52369986</v>
          </cell>
          <cell r="P479">
            <v>0</v>
          </cell>
          <cell r="Q479" t="str">
            <v/>
          </cell>
          <cell r="R479">
            <v>52369986</v>
          </cell>
          <cell r="S479" t="str">
            <v>Average</v>
          </cell>
        </row>
        <row r="480">
          <cell r="A480" t="str">
            <v>2800634002600</v>
          </cell>
          <cell r="B480" t="str">
            <v>BUREAU VALLEY CUSD 340</v>
          </cell>
          <cell r="C480"/>
          <cell r="D480">
            <v>185111371</v>
          </cell>
          <cell r="E480">
            <v>0</v>
          </cell>
          <cell r="F480"/>
          <cell r="G480">
            <v>189738877</v>
          </cell>
          <cell r="H480">
            <v>213920985</v>
          </cell>
          <cell r="I480">
            <v>222095751</v>
          </cell>
          <cell r="J480"/>
          <cell r="K480">
            <v>208585204</v>
          </cell>
          <cell r="L480"/>
          <cell r="M480">
            <v>3.8213950819270953E-2</v>
          </cell>
          <cell r="N480">
            <v>0</v>
          </cell>
          <cell r="O480">
            <v>208585204</v>
          </cell>
          <cell r="P480">
            <v>0</v>
          </cell>
          <cell r="Q480" t="str">
            <v/>
          </cell>
          <cell r="R480">
            <v>208585204</v>
          </cell>
          <cell r="S480" t="str">
            <v>Average</v>
          </cell>
        </row>
        <row r="481">
          <cell r="A481" t="str">
            <v>2800650001500</v>
          </cell>
          <cell r="B481" t="str">
            <v>PRINCETON HIGH SCH DIST 500</v>
          </cell>
          <cell r="C481"/>
          <cell r="D481">
            <v>273607355</v>
          </cell>
          <cell r="E481">
            <v>0</v>
          </cell>
          <cell r="F481"/>
          <cell r="G481">
            <v>271250493</v>
          </cell>
          <cell r="H481">
            <v>285117754</v>
          </cell>
          <cell r="I481">
            <v>298173147</v>
          </cell>
          <cell r="J481"/>
          <cell r="K481">
            <v>284847131</v>
          </cell>
          <cell r="L481"/>
          <cell r="M481">
            <v>4.5789477564417119E-2</v>
          </cell>
          <cell r="N481">
            <v>0</v>
          </cell>
          <cell r="O481">
            <v>284847131</v>
          </cell>
          <cell r="P481">
            <v>0</v>
          </cell>
          <cell r="Q481" t="str">
            <v/>
          </cell>
          <cell r="R481">
            <v>284847131</v>
          </cell>
          <cell r="S481" t="str">
            <v>Average</v>
          </cell>
        </row>
        <row r="482">
          <cell r="A482" t="str">
            <v>2800650201700</v>
          </cell>
          <cell r="B482" t="str">
            <v>HALL HIGH SCH DIST 502</v>
          </cell>
          <cell r="C482"/>
          <cell r="D482">
            <v>129766830</v>
          </cell>
          <cell r="E482">
            <v>0</v>
          </cell>
          <cell r="F482"/>
          <cell r="G482">
            <v>129824353</v>
          </cell>
          <cell r="H482">
            <v>135107560</v>
          </cell>
          <cell r="I482">
            <v>141333189</v>
          </cell>
          <cell r="J482"/>
          <cell r="K482">
            <v>135421701</v>
          </cell>
          <cell r="L482"/>
          <cell r="M482">
            <v>4.6079057308118065E-2</v>
          </cell>
          <cell r="N482">
            <v>0</v>
          </cell>
          <cell r="O482">
            <v>135421701</v>
          </cell>
          <cell r="P482">
            <v>0</v>
          </cell>
          <cell r="Q482" t="str">
            <v/>
          </cell>
          <cell r="R482">
            <v>135421701</v>
          </cell>
          <cell r="S482" t="str">
            <v>Average</v>
          </cell>
        </row>
        <row r="483">
          <cell r="A483" t="str">
            <v>2800650501600</v>
          </cell>
          <cell r="B483" t="str">
            <v>OHIO COMMUNITY H S DIST 505</v>
          </cell>
          <cell r="C483"/>
          <cell r="D483">
            <v>43117461</v>
          </cell>
          <cell r="E483">
            <v>0</v>
          </cell>
          <cell r="F483"/>
          <cell r="G483">
            <v>40431570</v>
          </cell>
          <cell r="H483">
            <v>53713686</v>
          </cell>
          <cell r="I483">
            <v>53941773</v>
          </cell>
          <cell r="J483"/>
          <cell r="K483">
            <v>49362343</v>
          </cell>
          <cell r="L483"/>
          <cell r="M483">
            <v>4.2463479419379262E-3</v>
          </cell>
          <cell r="N483">
            <v>0</v>
          </cell>
          <cell r="O483">
            <v>49362343</v>
          </cell>
          <cell r="P483">
            <v>0</v>
          </cell>
          <cell r="Q483" t="str">
            <v/>
          </cell>
          <cell r="R483">
            <v>49362343</v>
          </cell>
          <cell r="S483" t="str">
            <v>Average</v>
          </cell>
        </row>
        <row r="484">
          <cell r="A484" t="str">
            <v>2803719000200</v>
          </cell>
          <cell r="B484" t="str">
            <v>COLONA SCHOOL DISTRICT 190</v>
          </cell>
          <cell r="C484"/>
          <cell r="D484">
            <v>40982364</v>
          </cell>
          <cell r="E484">
            <v>0</v>
          </cell>
          <cell r="F484"/>
          <cell r="G484">
            <v>41043066</v>
          </cell>
          <cell r="H484">
            <v>41083756</v>
          </cell>
          <cell r="I484">
            <v>43654899</v>
          </cell>
          <cell r="J484"/>
          <cell r="K484">
            <v>41927240</v>
          </cell>
          <cell r="L484"/>
          <cell r="M484">
            <v>6.2582958578568132E-2</v>
          </cell>
          <cell r="N484">
            <v>0</v>
          </cell>
          <cell r="O484">
            <v>41927240</v>
          </cell>
          <cell r="P484">
            <v>0</v>
          </cell>
          <cell r="Q484" t="str">
            <v/>
          </cell>
          <cell r="R484">
            <v>41927240</v>
          </cell>
          <cell r="S484" t="str">
            <v>Average</v>
          </cell>
        </row>
        <row r="485">
          <cell r="A485" t="str">
            <v>2803722302600</v>
          </cell>
          <cell r="B485" t="str">
            <v>ORION COMM UNIT SCHOOL DIST 223</v>
          </cell>
          <cell r="C485"/>
          <cell r="D485">
            <v>153468492</v>
          </cell>
          <cell r="E485">
            <v>0</v>
          </cell>
          <cell r="F485"/>
          <cell r="G485">
            <v>154219910</v>
          </cell>
          <cell r="H485">
            <v>158047711</v>
          </cell>
          <cell r="I485">
            <v>166984347</v>
          </cell>
          <cell r="J485"/>
          <cell r="K485">
            <v>159750656</v>
          </cell>
          <cell r="L485"/>
          <cell r="M485">
            <v>5.654391286944991E-2</v>
          </cell>
          <cell r="N485">
            <v>0</v>
          </cell>
          <cell r="O485">
            <v>159750656</v>
          </cell>
          <cell r="P485">
            <v>0</v>
          </cell>
          <cell r="Q485" t="str">
            <v/>
          </cell>
          <cell r="R485">
            <v>159750656</v>
          </cell>
          <cell r="S485" t="str">
            <v>Average</v>
          </cell>
        </row>
        <row r="486">
          <cell r="A486" t="str">
            <v>2803722402600</v>
          </cell>
          <cell r="B486" t="str">
            <v>GALVA COMM UNIT SCH DIST 224</v>
          </cell>
          <cell r="C486"/>
          <cell r="D486">
            <v>84414846</v>
          </cell>
          <cell r="E486">
            <v>0</v>
          </cell>
          <cell r="F486"/>
          <cell r="G486">
            <v>85205794</v>
          </cell>
          <cell r="H486">
            <v>87074164</v>
          </cell>
          <cell r="I486">
            <v>88996199</v>
          </cell>
          <cell r="J486"/>
          <cell r="K486">
            <v>87092052</v>
          </cell>
          <cell r="L486"/>
          <cell r="M486">
            <v>2.2073539517416439E-2</v>
          </cell>
          <cell r="N486">
            <v>0</v>
          </cell>
          <cell r="O486">
            <v>87092052</v>
          </cell>
          <cell r="P486">
            <v>0</v>
          </cell>
          <cell r="Q486" t="str">
            <v/>
          </cell>
          <cell r="R486">
            <v>87092052</v>
          </cell>
          <cell r="S486" t="str">
            <v>Average</v>
          </cell>
        </row>
        <row r="487">
          <cell r="A487" t="str">
            <v>2803722502600</v>
          </cell>
          <cell r="B487" t="str">
            <v>ALWOOD COMM UNIT SCH DIST 225</v>
          </cell>
          <cell r="C487"/>
          <cell r="D487">
            <v>88183452</v>
          </cell>
          <cell r="E487">
            <v>0</v>
          </cell>
          <cell r="F487"/>
          <cell r="G487">
            <v>91187179</v>
          </cell>
          <cell r="H487">
            <v>93241813</v>
          </cell>
          <cell r="I487">
            <v>95750780</v>
          </cell>
          <cell r="J487"/>
          <cell r="K487">
            <v>93393257</v>
          </cell>
          <cell r="L487"/>
          <cell r="M487">
            <v>2.6908174769188584E-2</v>
          </cell>
          <cell r="N487">
            <v>0</v>
          </cell>
          <cell r="O487">
            <v>93393257</v>
          </cell>
          <cell r="P487">
            <v>0</v>
          </cell>
          <cell r="Q487" t="str">
            <v/>
          </cell>
          <cell r="R487">
            <v>93393257</v>
          </cell>
          <cell r="S487" t="str">
            <v>Average</v>
          </cell>
        </row>
        <row r="488">
          <cell r="A488" t="str">
            <v>2803722602600</v>
          </cell>
          <cell r="B488" t="str">
            <v>ANNAWAN COMM UNIT SCH DIST 226</v>
          </cell>
          <cell r="C488"/>
          <cell r="D488">
            <v>59169700</v>
          </cell>
          <cell r="E488">
            <v>0</v>
          </cell>
          <cell r="F488"/>
          <cell r="G488">
            <v>59411997</v>
          </cell>
          <cell r="H488">
            <v>61603862</v>
          </cell>
          <cell r="I488">
            <v>64634869</v>
          </cell>
          <cell r="J488"/>
          <cell r="K488">
            <v>61883576</v>
          </cell>
          <cell r="L488"/>
          <cell r="M488">
            <v>4.9201574407786317E-2</v>
          </cell>
          <cell r="N488">
            <v>0</v>
          </cell>
          <cell r="O488">
            <v>61883576</v>
          </cell>
          <cell r="P488">
            <v>0</v>
          </cell>
          <cell r="Q488" t="str">
            <v/>
          </cell>
          <cell r="R488">
            <v>61883576</v>
          </cell>
          <cell r="S488" t="str">
            <v>Average</v>
          </cell>
        </row>
        <row r="489">
          <cell r="A489" t="str">
            <v>2803722702600</v>
          </cell>
          <cell r="B489" t="str">
            <v>CAMBRIDGE C U SCH DIST 227</v>
          </cell>
          <cell r="C489"/>
          <cell r="D489">
            <v>62004198</v>
          </cell>
          <cell r="E489">
            <v>0</v>
          </cell>
          <cell r="F489"/>
          <cell r="G489">
            <v>62070088</v>
          </cell>
          <cell r="H489">
            <v>63724460</v>
          </cell>
          <cell r="I489">
            <v>66078336</v>
          </cell>
          <cell r="J489"/>
          <cell r="K489">
            <v>63957628</v>
          </cell>
          <cell r="L489"/>
          <cell r="M489">
            <v>3.6938343612484124E-2</v>
          </cell>
          <cell r="N489">
            <v>0</v>
          </cell>
          <cell r="O489">
            <v>63957628</v>
          </cell>
          <cell r="P489">
            <v>0</v>
          </cell>
          <cell r="Q489" t="str">
            <v/>
          </cell>
          <cell r="R489">
            <v>63957628</v>
          </cell>
          <cell r="S489" t="str">
            <v>Average</v>
          </cell>
        </row>
        <row r="490">
          <cell r="A490" t="str">
            <v>2803722802600</v>
          </cell>
          <cell r="B490" t="str">
            <v>GENESEO COMM UNIT SCH DIST 228</v>
          </cell>
          <cell r="C490"/>
          <cell r="D490">
            <v>387870047</v>
          </cell>
          <cell r="E490">
            <v>0</v>
          </cell>
          <cell r="F490"/>
          <cell r="G490">
            <v>390701703</v>
          </cell>
          <cell r="H490">
            <v>399054124</v>
          </cell>
          <cell r="I490">
            <v>411372658</v>
          </cell>
          <cell r="J490"/>
          <cell r="K490">
            <v>400376162</v>
          </cell>
          <cell r="L490"/>
          <cell r="M490">
            <v>3.0869331399266533E-2</v>
          </cell>
          <cell r="N490">
            <v>0</v>
          </cell>
          <cell r="O490">
            <v>400376162</v>
          </cell>
          <cell r="P490">
            <v>0</v>
          </cell>
          <cell r="Q490" t="str">
            <v/>
          </cell>
          <cell r="R490">
            <v>400376162</v>
          </cell>
          <cell r="S490" t="str">
            <v>Average</v>
          </cell>
        </row>
        <row r="491">
          <cell r="A491" t="str">
            <v>2803722902600</v>
          </cell>
          <cell r="B491" t="str">
            <v>KEWANEE COMM UNIT SCH DIST 229</v>
          </cell>
          <cell r="C491"/>
          <cell r="D491">
            <v>80751956</v>
          </cell>
          <cell r="E491">
            <v>0</v>
          </cell>
          <cell r="F491"/>
          <cell r="G491">
            <v>82413213</v>
          </cell>
          <cell r="H491">
            <v>82604751</v>
          </cell>
          <cell r="I491">
            <v>86916092</v>
          </cell>
          <cell r="J491"/>
          <cell r="K491">
            <v>83978019</v>
          </cell>
          <cell r="L491"/>
          <cell r="M491">
            <v>5.2192409610919352E-2</v>
          </cell>
          <cell r="N491">
            <v>0</v>
          </cell>
          <cell r="O491">
            <v>83978019</v>
          </cell>
          <cell r="P491">
            <v>0</v>
          </cell>
          <cell r="Q491" t="str">
            <v/>
          </cell>
          <cell r="R491">
            <v>83978019</v>
          </cell>
          <cell r="S491" t="str">
            <v>Average</v>
          </cell>
        </row>
        <row r="492">
          <cell r="A492" t="str">
            <v>2803723002600</v>
          </cell>
          <cell r="B492" t="str">
            <v>WETHERSFIELD C U SCH DIST 230</v>
          </cell>
          <cell r="C492"/>
          <cell r="D492">
            <v>59722431</v>
          </cell>
          <cell r="E492">
            <v>0</v>
          </cell>
          <cell r="F492"/>
          <cell r="G492">
            <v>60341362</v>
          </cell>
          <cell r="H492">
            <v>61115732</v>
          </cell>
          <cell r="I492">
            <v>63111877</v>
          </cell>
          <cell r="J492"/>
          <cell r="K492">
            <v>61522990</v>
          </cell>
          <cell r="L492"/>
          <cell r="M492">
            <v>3.266172120788801E-2</v>
          </cell>
          <cell r="N492">
            <v>0</v>
          </cell>
          <cell r="O492">
            <v>61522990</v>
          </cell>
          <cell r="P492">
            <v>0</v>
          </cell>
          <cell r="Q492" t="str">
            <v/>
          </cell>
          <cell r="R492">
            <v>61522990</v>
          </cell>
          <cell r="S492" t="str">
            <v>Average</v>
          </cell>
        </row>
        <row r="493">
          <cell r="A493" t="str">
            <v>2808800102600</v>
          </cell>
          <cell r="B493" t="str">
            <v>BRADFORD COMM UNIT SCH DIST 1</v>
          </cell>
          <cell r="C493"/>
          <cell r="D493">
            <v>63222630</v>
          </cell>
          <cell r="E493">
            <v>0</v>
          </cell>
          <cell r="F493"/>
          <cell r="G493">
            <v>63233396</v>
          </cell>
          <cell r="H493">
            <v>65339300</v>
          </cell>
          <cell r="I493">
            <v>76213787</v>
          </cell>
          <cell r="J493"/>
          <cell r="K493">
            <v>68262161</v>
          </cell>
          <cell r="L493"/>
          <cell r="M493">
            <v>0.1664310300232785</v>
          </cell>
          <cell r="N493">
            <v>0</v>
          </cell>
          <cell r="O493">
            <v>68262161</v>
          </cell>
          <cell r="P493">
            <v>0</v>
          </cell>
          <cell r="Q493" t="str">
            <v/>
          </cell>
          <cell r="R493">
            <v>68262161</v>
          </cell>
          <cell r="S493" t="str">
            <v>Average</v>
          </cell>
        </row>
        <row r="494">
          <cell r="A494" t="str">
            <v>2808810002600</v>
          </cell>
          <cell r="B494" t="str">
            <v>STARK COUNTY C U SCH DIST 100</v>
          </cell>
          <cell r="C494"/>
          <cell r="D494">
            <v>117437122</v>
          </cell>
          <cell r="E494">
            <v>0</v>
          </cell>
          <cell r="F494"/>
          <cell r="G494">
            <v>117849747</v>
          </cell>
          <cell r="H494">
            <v>123157893</v>
          </cell>
          <cell r="I494">
            <v>129918244</v>
          </cell>
          <cell r="J494"/>
          <cell r="K494">
            <v>123641961</v>
          </cell>
          <cell r="L494"/>
          <cell r="M494">
            <v>5.4891739663003168E-2</v>
          </cell>
          <cell r="N494">
            <v>0</v>
          </cell>
          <cell r="O494">
            <v>123641961</v>
          </cell>
          <cell r="P494">
            <v>0</v>
          </cell>
          <cell r="Q494" t="str">
            <v/>
          </cell>
          <cell r="R494">
            <v>123641961</v>
          </cell>
          <cell r="S494" t="str">
            <v>Average</v>
          </cell>
        </row>
        <row r="495">
          <cell r="A495" t="str">
            <v>3000200102200</v>
          </cell>
          <cell r="B495" t="str">
            <v>CAIRO UNIT SCHOOL DISTRICT 1</v>
          </cell>
          <cell r="C495"/>
          <cell r="D495">
            <v>17173855</v>
          </cell>
          <cell r="E495">
            <v>0</v>
          </cell>
          <cell r="F495"/>
          <cell r="G495">
            <v>16963077</v>
          </cell>
          <cell r="H495">
            <v>16921582</v>
          </cell>
          <cell r="I495">
            <v>18054989</v>
          </cell>
          <cell r="J495"/>
          <cell r="K495">
            <v>17313216</v>
          </cell>
          <cell r="L495"/>
          <cell r="M495">
            <v>6.6979966766700649E-2</v>
          </cell>
          <cell r="N495">
            <v>0</v>
          </cell>
          <cell r="O495">
            <v>17313216</v>
          </cell>
          <cell r="P495">
            <v>0</v>
          </cell>
          <cell r="Q495" t="str">
            <v/>
          </cell>
          <cell r="R495">
            <v>17313216</v>
          </cell>
          <cell r="S495" t="str">
            <v>Average</v>
          </cell>
        </row>
        <row r="496">
          <cell r="A496" t="str">
            <v>3000200502600</v>
          </cell>
          <cell r="B496" t="str">
            <v>EGYPTIAN COMM UNIT SCH DIST 5</v>
          </cell>
          <cell r="C496"/>
          <cell r="D496">
            <v>20768901</v>
          </cell>
          <cell r="E496">
            <v>0</v>
          </cell>
          <cell r="F496"/>
          <cell r="G496">
            <v>19909847</v>
          </cell>
          <cell r="H496">
            <v>21344629</v>
          </cell>
          <cell r="I496">
            <v>23383839</v>
          </cell>
          <cell r="J496"/>
          <cell r="K496">
            <v>21546105</v>
          </cell>
          <cell r="L496"/>
          <cell r="M496">
            <v>9.5537383198368075E-2</v>
          </cell>
          <cell r="N496">
            <v>0</v>
          </cell>
          <cell r="O496">
            <v>21546105</v>
          </cell>
          <cell r="P496">
            <v>0</v>
          </cell>
          <cell r="Q496" t="str">
            <v/>
          </cell>
          <cell r="R496">
            <v>21546105</v>
          </cell>
          <cell r="S496" t="str">
            <v>Average</v>
          </cell>
        </row>
        <row r="497">
          <cell r="A497" t="str">
            <v>3003908600300</v>
          </cell>
          <cell r="B497" t="str">
            <v>DESOTO CONS SCHOOL DISTRICT 86</v>
          </cell>
          <cell r="C497"/>
          <cell r="D497">
            <v>20520148</v>
          </cell>
          <cell r="E497">
            <v>0</v>
          </cell>
          <cell r="F497"/>
          <cell r="G497">
            <v>20560105</v>
          </cell>
          <cell r="H497">
            <v>20955578</v>
          </cell>
          <cell r="I497">
            <v>21639034</v>
          </cell>
          <cell r="J497"/>
          <cell r="K497">
            <v>21051572</v>
          </cell>
          <cell r="L497"/>
          <cell r="M497">
            <v>3.2614514378940064E-2</v>
          </cell>
          <cell r="N497">
            <v>0</v>
          </cell>
          <cell r="O497">
            <v>21051572</v>
          </cell>
          <cell r="P497">
            <v>20879250</v>
          </cell>
          <cell r="Q497" t="str">
            <v>PTELL</v>
          </cell>
          <cell r="R497">
            <v>20879250</v>
          </cell>
          <cell r="S497" t="str">
            <v>PTELL</v>
          </cell>
        </row>
        <row r="498">
          <cell r="A498" t="str">
            <v>3003909500200</v>
          </cell>
          <cell r="B498" t="str">
            <v>CARBONDALE ELEM SCH DIST 95</v>
          </cell>
          <cell r="C498"/>
          <cell r="D498">
            <v>312696586</v>
          </cell>
          <cell r="E498">
            <v>0</v>
          </cell>
          <cell r="F498"/>
          <cell r="G498">
            <v>309380736</v>
          </cell>
          <cell r="H498">
            <v>303891477</v>
          </cell>
          <cell r="I498">
            <v>303836229</v>
          </cell>
          <cell r="J498"/>
          <cell r="K498">
            <v>305702814</v>
          </cell>
          <cell r="L498"/>
          <cell r="M498">
            <v>-1.8180174233711728E-4</v>
          </cell>
          <cell r="N498">
            <v>0</v>
          </cell>
          <cell r="O498">
            <v>305702814</v>
          </cell>
          <cell r="P498">
            <v>303836229</v>
          </cell>
          <cell r="Q498" t="str">
            <v>REAL</v>
          </cell>
          <cell r="R498">
            <v>305702814</v>
          </cell>
          <cell r="S498" t="str">
            <v>Average</v>
          </cell>
        </row>
        <row r="499">
          <cell r="A499" t="str">
            <v>3003913000400</v>
          </cell>
          <cell r="B499" t="str">
            <v>GIANT CITY C C SCHOOL DIST 130</v>
          </cell>
          <cell r="C499"/>
          <cell r="D499">
            <v>41585464</v>
          </cell>
          <cell r="E499">
            <v>0</v>
          </cell>
          <cell r="F499"/>
          <cell r="G499">
            <v>41478283</v>
          </cell>
          <cell r="H499">
            <v>41817323</v>
          </cell>
          <cell r="I499">
            <v>42870038</v>
          </cell>
          <cell r="J499"/>
          <cell r="K499">
            <v>42055215</v>
          </cell>
          <cell r="L499"/>
          <cell r="M499">
            <v>2.5174136565365508E-2</v>
          </cell>
          <cell r="N499">
            <v>0</v>
          </cell>
          <cell r="O499">
            <v>42055215</v>
          </cell>
          <cell r="P499">
            <v>42870038</v>
          </cell>
          <cell r="Q499" t="str">
            <v>REAL</v>
          </cell>
          <cell r="R499">
            <v>42055215</v>
          </cell>
          <cell r="S499" t="str">
            <v>Average</v>
          </cell>
        </row>
        <row r="500">
          <cell r="A500" t="str">
            <v>3003914000400</v>
          </cell>
          <cell r="B500" t="str">
            <v>UNITY POINT C C SCHOOL DIST 140</v>
          </cell>
          <cell r="C500"/>
          <cell r="D500">
            <v>74103871</v>
          </cell>
          <cell r="E500">
            <v>0</v>
          </cell>
          <cell r="F500"/>
          <cell r="G500">
            <v>73490723</v>
          </cell>
          <cell r="H500">
            <v>75063877</v>
          </cell>
          <cell r="I500">
            <v>76821450</v>
          </cell>
          <cell r="J500"/>
          <cell r="K500">
            <v>75125350</v>
          </cell>
          <cell r="L500"/>
          <cell r="M500">
            <v>2.3414364808255241E-2</v>
          </cell>
          <cell r="N500">
            <v>0</v>
          </cell>
          <cell r="O500">
            <v>75125350</v>
          </cell>
          <cell r="P500">
            <v>75378457</v>
          </cell>
          <cell r="Q500" t="str">
            <v>PTELL</v>
          </cell>
          <cell r="R500">
            <v>75125350</v>
          </cell>
          <cell r="S500" t="str">
            <v>Average</v>
          </cell>
        </row>
        <row r="501">
          <cell r="A501" t="str">
            <v>3003916501600</v>
          </cell>
          <cell r="B501" t="str">
            <v>CARBONDALE COMM H S DISTRICT 165</v>
          </cell>
          <cell r="C501"/>
          <cell r="D501">
            <v>443289368</v>
          </cell>
          <cell r="E501">
            <v>0</v>
          </cell>
          <cell r="F501"/>
          <cell r="G501">
            <v>439453614</v>
          </cell>
          <cell r="H501">
            <v>435807389</v>
          </cell>
          <cell r="I501">
            <v>440355534</v>
          </cell>
          <cell r="J501"/>
          <cell r="K501">
            <v>438538846</v>
          </cell>
          <cell r="L501"/>
          <cell r="M501">
            <v>1.0436135583740642E-2</v>
          </cell>
          <cell r="N501">
            <v>0</v>
          </cell>
          <cell r="O501">
            <v>438538846</v>
          </cell>
          <cell r="P501">
            <v>440355534</v>
          </cell>
          <cell r="Q501" t="str">
            <v>REAL</v>
          </cell>
          <cell r="R501">
            <v>438538846</v>
          </cell>
          <cell r="S501" t="str">
            <v>Average</v>
          </cell>
        </row>
        <row r="502">
          <cell r="A502" t="str">
            <v>3003917602600</v>
          </cell>
          <cell r="B502" t="str">
            <v>TRICO COMM UNIT SCH DISTRICT 176</v>
          </cell>
          <cell r="C502"/>
          <cell r="D502">
            <v>78477242</v>
          </cell>
          <cell r="E502">
            <v>0</v>
          </cell>
          <cell r="F502"/>
          <cell r="G502">
            <v>78130994</v>
          </cell>
          <cell r="H502">
            <v>82186200</v>
          </cell>
          <cell r="I502">
            <v>87482050</v>
          </cell>
          <cell r="J502"/>
          <cell r="K502">
            <v>82599748</v>
          </cell>
          <cell r="L502"/>
          <cell r="M502">
            <v>6.4437216953697821E-2</v>
          </cell>
          <cell r="N502">
            <v>0</v>
          </cell>
          <cell r="O502">
            <v>82599748</v>
          </cell>
          <cell r="P502">
            <v>0</v>
          </cell>
          <cell r="Q502" t="str">
            <v/>
          </cell>
          <cell r="R502">
            <v>82599748</v>
          </cell>
          <cell r="S502" t="str">
            <v>Average</v>
          </cell>
        </row>
        <row r="503">
          <cell r="A503" t="str">
            <v>3003918602600</v>
          </cell>
          <cell r="B503" t="str">
            <v>MURPHYSBORO C U SCH DIST 186</v>
          </cell>
          <cell r="C503"/>
          <cell r="D503">
            <v>157555862</v>
          </cell>
          <cell r="E503">
            <v>0</v>
          </cell>
          <cell r="F503"/>
          <cell r="G503">
            <v>156869060</v>
          </cell>
          <cell r="H503">
            <v>159093600</v>
          </cell>
          <cell r="I503">
            <v>165965918</v>
          </cell>
          <cell r="J503"/>
          <cell r="K503">
            <v>160642859</v>
          </cell>
          <cell r="L503"/>
          <cell r="M503">
            <v>4.3196696787300058E-2</v>
          </cell>
          <cell r="N503">
            <v>0</v>
          </cell>
          <cell r="O503">
            <v>160642859</v>
          </cell>
          <cell r="P503">
            <v>161069357</v>
          </cell>
          <cell r="Q503" t="str">
            <v>PTELL</v>
          </cell>
          <cell r="R503">
            <v>160642859</v>
          </cell>
          <cell r="S503" t="str">
            <v>Average</v>
          </cell>
        </row>
        <row r="504">
          <cell r="A504" t="str">
            <v>3003919602600</v>
          </cell>
          <cell r="B504" t="str">
            <v>ELVERADO C U SCHOOL DIST 196</v>
          </cell>
          <cell r="C504"/>
          <cell r="D504">
            <v>28364365</v>
          </cell>
          <cell r="E504">
            <v>0</v>
          </cell>
          <cell r="F504"/>
          <cell r="G504">
            <v>29525019</v>
          </cell>
          <cell r="H504">
            <v>31470959</v>
          </cell>
          <cell r="I504">
            <v>33369607</v>
          </cell>
          <cell r="J504"/>
          <cell r="K504">
            <v>31455195</v>
          </cell>
          <cell r="L504"/>
          <cell r="M504">
            <v>6.0330160259812866E-2</v>
          </cell>
          <cell r="N504">
            <v>0</v>
          </cell>
          <cell r="O504">
            <v>31455195</v>
          </cell>
          <cell r="P504">
            <v>28857904</v>
          </cell>
          <cell r="Q504" t="str">
            <v>PTELL</v>
          </cell>
          <cell r="R504">
            <v>28857904</v>
          </cell>
          <cell r="S504" t="str">
            <v>PTELL</v>
          </cell>
        </row>
        <row r="505">
          <cell r="A505" t="str">
            <v>3007300500200</v>
          </cell>
          <cell r="B505" t="str">
            <v>TAMAROA SCHOOL DIST 5</v>
          </cell>
          <cell r="C505"/>
          <cell r="D505">
            <v>8811172</v>
          </cell>
          <cell r="E505">
            <v>0</v>
          </cell>
          <cell r="F505"/>
          <cell r="G505">
            <v>8803610</v>
          </cell>
          <cell r="H505">
            <v>9422340</v>
          </cell>
          <cell r="I505">
            <v>10308307</v>
          </cell>
          <cell r="J505"/>
          <cell r="K505">
            <v>9511419</v>
          </cell>
          <cell r="L505"/>
          <cell r="M505">
            <v>9.4028341155169518E-2</v>
          </cell>
          <cell r="N505">
            <v>0</v>
          </cell>
          <cell r="O505">
            <v>9511419</v>
          </cell>
          <cell r="P505">
            <v>0</v>
          </cell>
          <cell r="Q505" t="str">
            <v/>
          </cell>
          <cell r="R505">
            <v>9511419</v>
          </cell>
          <cell r="S505" t="str">
            <v>Average</v>
          </cell>
        </row>
        <row r="506">
          <cell r="A506" t="str">
            <v>3007305000200</v>
          </cell>
          <cell r="B506" t="str">
            <v>PINCKNEYVILLE SCH DIST 50</v>
          </cell>
          <cell r="C506"/>
          <cell r="D506">
            <v>80988343</v>
          </cell>
          <cell r="E506">
            <v>0</v>
          </cell>
          <cell r="F506"/>
          <cell r="G506">
            <v>80669117</v>
          </cell>
          <cell r="H506">
            <v>86359091</v>
          </cell>
          <cell r="I506">
            <v>100901813</v>
          </cell>
          <cell r="J506"/>
          <cell r="K506">
            <v>89310007</v>
          </cell>
          <cell r="L506"/>
          <cell r="M506">
            <v>0.16839827552145031</v>
          </cell>
          <cell r="N506">
            <v>0</v>
          </cell>
          <cell r="O506">
            <v>89310007</v>
          </cell>
          <cell r="P506">
            <v>0</v>
          </cell>
          <cell r="Q506" t="str">
            <v/>
          </cell>
          <cell r="R506">
            <v>89310007</v>
          </cell>
          <cell r="S506" t="str">
            <v>Average</v>
          </cell>
        </row>
        <row r="507">
          <cell r="A507" t="str">
            <v>3007310101600</v>
          </cell>
          <cell r="B507" t="str">
            <v>PINCKNEYVILLE COMM H S DIST 101</v>
          </cell>
          <cell r="C507"/>
          <cell r="D507">
            <v>124263446</v>
          </cell>
          <cell r="E507">
            <v>0</v>
          </cell>
          <cell r="F507"/>
          <cell r="G507">
            <v>123835058</v>
          </cell>
          <cell r="H507">
            <v>132239866</v>
          </cell>
          <cell r="I507">
            <v>151229780</v>
          </cell>
          <cell r="J507"/>
          <cell r="K507">
            <v>135768235</v>
          </cell>
          <cell r="L507"/>
          <cell r="M507">
            <v>0.14360203601537225</v>
          </cell>
          <cell r="N507">
            <v>0</v>
          </cell>
          <cell r="O507">
            <v>135768235</v>
          </cell>
          <cell r="P507">
            <v>0</v>
          </cell>
          <cell r="Q507" t="str">
            <v/>
          </cell>
          <cell r="R507">
            <v>135768235</v>
          </cell>
          <cell r="S507" t="str">
            <v>Average</v>
          </cell>
        </row>
        <row r="508">
          <cell r="A508" t="str">
            <v>3007320400400</v>
          </cell>
          <cell r="B508" t="str">
            <v>COMMUNITY CONS SCH DIST 204</v>
          </cell>
          <cell r="C508"/>
          <cell r="D508">
            <v>35347789</v>
          </cell>
          <cell r="E508">
            <v>0</v>
          </cell>
          <cell r="F508"/>
          <cell r="G508">
            <v>35253887</v>
          </cell>
          <cell r="H508">
            <v>37358181</v>
          </cell>
          <cell r="I508">
            <v>40962794</v>
          </cell>
          <cell r="J508"/>
          <cell r="K508">
            <v>37858287</v>
          </cell>
          <cell r="L508"/>
          <cell r="M508">
            <v>9.6487915190517443E-2</v>
          </cell>
          <cell r="N508">
            <v>0</v>
          </cell>
          <cell r="O508">
            <v>37858287</v>
          </cell>
          <cell r="P508">
            <v>0</v>
          </cell>
          <cell r="Q508" t="str">
            <v/>
          </cell>
          <cell r="R508">
            <v>37858287</v>
          </cell>
          <cell r="S508" t="str">
            <v>Average</v>
          </cell>
        </row>
        <row r="509">
          <cell r="A509" t="str">
            <v>3007330002600</v>
          </cell>
          <cell r="B509" t="str">
            <v>DU QUOIN C U SCHOOL DISTRICT 300</v>
          </cell>
          <cell r="C509"/>
          <cell r="D509">
            <v>88225483</v>
          </cell>
          <cell r="E509">
            <v>0</v>
          </cell>
          <cell r="F509"/>
          <cell r="G509">
            <v>87783319</v>
          </cell>
          <cell r="H509">
            <v>92831028</v>
          </cell>
          <cell r="I509">
            <v>100399723</v>
          </cell>
          <cell r="J509"/>
          <cell r="K509">
            <v>93671357</v>
          </cell>
          <cell r="L509"/>
          <cell r="M509">
            <v>8.1531952872481384E-2</v>
          </cell>
          <cell r="N509">
            <v>0</v>
          </cell>
          <cell r="O509">
            <v>93671357</v>
          </cell>
          <cell r="P509">
            <v>0</v>
          </cell>
          <cell r="Q509" t="str">
            <v/>
          </cell>
          <cell r="R509">
            <v>93671357</v>
          </cell>
          <cell r="S509" t="str">
            <v>Average</v>
          </cell>
        </row>
        <row r="510">
          <cell r="A510" t="str">
            <v>3007710002600</v>
          </cell>
          <cell r="B510" t="str">
            <v>CENTURY COMM UNIT SCH DIST 100</v>
          </cell>
          <cell r="C510"/>
          <cell r="D510">
            <v>20309702</v>
          </cell>
          <cell r="E510">
            <v>0</v>
          </cell>
          <cell r="F510"/>
          <cell r="G510">
            <v>20544770</v>
          </cell>
          <cell r="H510">
            <v>21055932</v>
          </cell>
          <cell r="I510">
            <v>23488312</v>
          </cell>
          <cell r="J510"/>
          <cell r="K510">
            <v>21696338</v>
          </cell>
          <cell r="L510"/>
          <cell r="M510">
            <v>0.11551993993901576</v>
          </cell>
          <cell r="N510">
            <v>0</v>
          </cell>
          <cell r="O510">
            <v>21696338</v>
          </cell>
          <cell r="P510">
            <v>0</v>
          </cell>
          <cell r="Q510" t="str">
            <v/>
          </cell>
          <cell r="R510">
            <v>21696338</v>
          </cell>
          <cell r="S510" t="str">
            <v>Average</v>
          </cell>
        </row>
        <row r="511">
          <cell r="A511" t="str">
            <v>3007710102600</v>
          </cell>
          <cell r="B511" t="str">
            <v>MERIDIAN C U SCH DISTRICT 101</v>
          </cell>
          <cell r="C511"/>
          <cell r="D511">
            <v>26315062</v>
          </cell>
          <cell r="E511">
            <v>0</v>
          </cell>
          <cell r="F511"/>
          <cell r="G511">
            <v>26692774</v>
          </cell>
          <cell r="H511">
            <v>26626867</v>
          </cell>
          <cell r="I511">
            <v>28801018</v>
          </cell>
          <cell r="J511"/>
          <cell r="K511">
            <v>27373553</v>
          </cell>
          <cell r="L511"/>
          <cell r="M511">
            <v>8.1652527877200121E-2</v>
          </cell>
          <cell r="N511">
            <v>0</v>
          </cell>
          <cell r="O511">
            <v>27373553</v>
          </cell>
          <cell r="P511">
            <v>0</v>
          </cell>
          <cell r="Q511" t="str">
            <v/>
          </cell>
          <cell r="R511">
            <v>27373553</v>
          </cell>
          <cell r="S511" t="str">
            <v>Average</v>
          </cell>
        </row>
        <row r="512">
          <cell r="A512" t="str">
            <v>3009101600400</v>
          </cell>
          <cell r="B512" t="str">
            <v>LICK CREEK C C SCH DISTRICT 16</v>
          </cell>
          <cell r="C512"/>
          <cell r="D512">
            <v>19427908</v>
          </cell>
          <cell r="E512">
            <v>0</v>
          </cell>
          <cell r="F512"/>
          <cell r="G512">
            <v>19433382</v>
          </cell>
          <cell r="H512">
            <v>20314784</v>
          </cell>
          <cell r="I512">
            <v>21213032</v>
          </cell>
          <cell r="J512"/>
          <cell r="K512">
            <v>20320399</v>
          </cell>
          <cell r="L512"/>
          <cell r="M512">
            <v>4.4216468164268941E-2</v>
          </cell>
          <cell r="N512">
            <v>0</v>
          </cell>
          <cell r="O512">
            <v>20320399</v>
          </cell>
          <cell r="P512">
            <v>20288564</v>
          </cell>
          <cell r="Q512" t="str">
            <v>PTELL</v>
          </cell>
          <cell r="R512">
            <v>20288564</v>
          </cell>
          <cell r="S512" t="str">
            <v>PTELL</v>
          </cell>
        </row>
        <row r="513">
          <cell r="A513" t="str">
            <v>3009101702200</v>
          </cell>
          <cell r="B513" t="str">
            <v>COBDEN SCH UNIT DIST 17</v>
          </cell>
          <cell r="C513"/>
          <cell r="D513">
            <v>37323607</v>
          </cell>
          <cell r="E513">
            <v>0</v>
          </cell>
          <cell r="F513"/>
          <cell r="G513">
            <v>39366217</v>
          </cell>
          <cell r="H513">
            <v>39876479</v>
          </cell>
          <cell r="I513">
            <v>40695590</v>
          </cell>
          <cell r="J513"/>
          <cell r="K513">
            <v>39979429</v>
          </cell>
          <cell r="L513"/>
          <cell r="M513">
            <v>2.0541206760005065E-2</v>
          </cell>
          <cell r="N513">
            <v>0</v>
          </cell>
          <cell r="O513">
            <v>39979429</v>
          </cell>
          <cell r="P513">
            <v>38387329</v>
          </cell>
          <cell r="Q513" t="str">
            <v>PTELL</v>
          </cell>
          <cell r="R513">
            <v>38387329</v>
          </cell>
          <cell r="S513" t="str">
            <v>PTELL</v>
          </cell>
        </row>
        <row r="514">
          <cell r="A514" t="str">
            <v>3009103700400</v>
          </cell>
          <cell r="B514" t="str">
            <v>ANNA C C SCH DIST 37</v>
          </cell>
          <cell r="C514"/>
          <cell r="D514">
            <v>87222582</v>
          </cell>
          <cell r="E514">
            <v>0</v>
          </cell>
          <cell r="F514"/>
          <cell r="G514">
            <v>87537405</v>
          </cell>
          <cell r="H514">
            <v>88173753</v>
          </cell>
          <cell r="I514">
            <v>89505766</v>
          </cell>
          <cell r="J514"/>
          <cell r="K514">
            <v>88405641</v>
          </cell>
          <cell r="L514"/>
          <cell r="M514">
            <v>1.5106683731608884E-2</v>
          </cell>
          <cell r="N514">
            <v>0</v>
          </cell>
          <cell r="O514">
            <v>88405641</v>
          </cell>
          <cell r="P514">
            <v>88975755</v>
          </cell>
          <cell r="Q514" t="str">
            <v>PTELL</v>
          </cell>
          <cell r="R514">
            <v>88405641</v>
          </cell>
          <cell r="S514" t="str">
            <v>Average</v>
          </cell>
        </row>
        <row r="515">
          <cell r="A515" t="str">
            <v>3009104300400</v>
          </cell>
          <cell r="B515" t="str">
            <v>JONESBORO C C SCHOOL DIST 43</v>
          </cell>
          <cell r="C515"/>
          <cell r="D515">
            <v>29564245</v>
          </cell>
          <cell r="E515">
            <v>0</v>
          </cell>
          <cell r="F515"/>
          <cell r="G515">
            <v>29660350</v>
          </cell>
          <cell r="H515">
            <v>30198270</v>
          </cell>
          <cell r="I515">
            <v>30977855</v>
          </cell>
          <cell r="J515"/>
          <cell r="K515">
            <v>30278825</v>
          </cell>
          <cell r="L515"/>
          <cell r="M515">
            <v>2.5815551685576692E-2</v>
          </cell>
          <cell r="N515">
            <v>0</v>
          </cell>
          <cell r="O515">
            <v>30278825</v>
          </cell>
          <cell r="P515">
            <v>0</v>
          </cell>
          <cell r="Q515" t="str">
            <v/>
          </cell>
          <cell r="R515">
            <v>30278825</v>
          </cell>
          <cell r="S515" t="str">
            <v>Average</v>
          </cell>
        </row>
        <row r="516">
          <cell r="A516" t="str">
            <v>3009106602200</v>
          </cell>
          <cell r="B516" t="str">
            <v>DONGOLA SCH UNIT DIST 66</v>
          </cell>
          <cell r="C516"/>
          <cell r="D516">
            <v>17630943</v>
          </cell>
          <cell r="E516">
            <v>0</v>
          </cell>
          <cell r="F516"/>
          <cell r="G516">
            <v>19057803</v>
          </cell>
          <cell r="H516">
            <v>19762703</v>
          </cell>
          <cell r="I516">
            <v>20541854</v>
          </cell>
          <cell r="J516"/>
          <cell r="K516">
            <v>19787453</v>
          </cell>
          <cell r="L516"/>
          <cell r="M516">
            <v>3.9425325574138317E-2</v>
          </cell>
          <cell r="N516">
            <v>0</v>
          </cell>
          <cell r="O516">
            <v>19787453</v>
          </cell>
          <cell r="P516">
            <v>18098162</v>
          </cell>
          <cell r="Q516" t="str">
            <v>PTELL</v>
          </cell>
          <cell r="R516">
            <v>18098162</v>
          </cell>
          <cell r="S516" t="str">
            <v>PTELL</v>
          </cell>
        </row>
        <row r="517">
          <cell r="A517" t="str">
            <v>3009108101600</v>
          </cell>
          <cell r="B517" t="str">
            <v>ANNA JONESBORO COMM H S DIST 81</v>
          </cell>
          <cell r="C517"/>
          <cell r="D517">
            <v>136117068</v>
          </cell>
          <cell r="E517">
            <v>0</v>
          </cell>
          <cell r="F517"/>
          <cell r="G517">
            <v>136677336</v>
          </cell>
          <cell r="H517">
            <v>138524478</v>
          </cell>
          <cell r="I517">
            <v>141743282</v>
          </cell>
          <cell r="J517"/>
          <cell r="K517">
            <v>138981699</v>
          </cell>
          <cell r="L517"/>
          <cell r="M517">
            <v>2.3236355382620536E-2</v>
          </cell>
          <cell r="N517">
            <v>0</v>
          </cell>
          <cell r="O517">
            <v>138981699</v>
          </cell>
          <cell r="P517">
            <v>0</v>
          </cell>
          <cell r="Q517" t="str">
            <v/>
          </cell>
          <cell r="R517">
            <v>138981699</v>
          </cell>
          <cell r="S517" t="str">
            <v>Average</v>
          </cell>
        </row>
        <row r="518">
          <cell r="A518" t="str">
            <v>3009108402600</v>
          </cell>
          <cell r="B518" t="str">
            <v>SHAWNEE C U SCH DIST 84</v>
          </cell>
          <cell r="C518"/>
          <cell r="D518">
            <v>61739261</v>
          </cell>
          <cell r="E518">
            <v>0</v>
          </cell>
          <cell r="F518"/>
          <cell r="G518">
            <v>63588474</v>
          </cell>
          <cell r="H518">
            <v>60902790</v>
          </cell>
          <cell r="I518">
            <v>63254259</v>
          </cell>
          <cell r="J518"/>
          <cell r="K518">
            <v>62581841</v>
          </cell>
          <cell r="L518"/>
          <cell r="M518">
            <v>3.8610201601601501E-2</v>
          </cell>
          <cell r="N518">
            <v>0</v>
          </cell>
          <cell r="O518">
            <v>62581841</v>
          </cell>
          <cell r="P518">
            <v>0</v>
          </cell>
          <cell r="Q518" t="str">
            <v/>
          </cell>
          <cell r="R518">
            <v>62581841</v>
          </cell>
          <cell r="S518" t="str">
            <v>Average</v>
          </cell>
        </row>
        <row r="519">
          <cell r="A519" t="str">
            <v>3104504602200</v>
          </cell>
          <cell r="B519" t="str">
            <v>SCHOOL DISTRICT 46</v>
          </cell>
          <cell r="C519"/>
          <cell r="D519">
            <v>3559503023</v>
          </cell>
          <cell r="E519">
            <v>0</v>
          </cell>
          <cell r="F519"/>
          <cell r="G519">
            <v>5268100965</v>
          </cell>
          <cell r="H519">
            <v>5392931620</v>
          </cell>
          <cell r="I519">
            <v>5377586602</v>
          </cell>
          <cell r="J519"/>
          <cell r="K519">
            <v>5346206396</v>
          </cell>
          <cell r="L519"/>
          <cell r="M519">
            <v>-2.845394505484199E-3</v>
          </cell>
          <cell r="N519">
            <v>0</v>
          </cell>
          <cell r="O519">
            <v>5346206396</v>
          </cell>
          <cell r="P519">
            <v>3249114359</v>
          </cell>
          <cell r="Q519" t="str">
            <v>PTELL</v>
          </cell>
          <cell r="R519">
            <v>3249114359</v>
          </cell>
          <cell r="S519" t="str">
            <v>PTELL</v>
          </cell>
        </row>
        <row r="520">
          <cell r="A520" t="str">
            <v>3104510102200</v>
          </cell>
          <cell r="B520" t="str">
            <v>BATAVIA UNIT SCHOOL DIST 101</v>
          </cell>
          <cell r="C520"/>
          <cell r="D520">
            <v>1270437115</v>
          </cell>
          <cell r="E520">
            <v>0</v>
          </cell>
          <cell r="F520"/>
          <cell r="G520">
            <v>1299400967</v>
          </cell>
          <cell r="H520">
            <v>1346366507</v>
          </cell>
          <cell r="I520">
            <v>1380268535</v>
          </cell>
          <cell r="J520"/>
          <cell r="K520">
            <v>1342012003</v>
          </cell>
          <cell r="L520"/>
          <cell r="M520">
            <v>2.5180385744696783E-2</v>
          </cell>
          <cell r="N520">
            <v>0</v>
          </cell>
          <cell r="O520">
            <v>1342012003</v>
          </cell>
          <cell r="P520">
            <v>1299021950</v>
          </cell>
          <cell r="Q520" t="str">
            <v>PTELL</v>
          </cell>
          <cell r="R520">
            <v>1299021950</v>
          </cell>
          <cell r="S520" t="str">
            <v>PTELL</v>
          </cell>
        </row>
        <row r="521">
          <cell r="A521" t="str">
            <v>3104512902200</v>
          </cell>
          <cell r="B521" t="str">
            <v>AURORA WEST UNIT SCHOOL DIST 129</v>
          </cell>
          <cell r="C521"/>
          <cell r="D521">
            <v>1490549713</v>
          </cell>
          <cell r="E521">
            <v>0</v>
          </cell>
          <cell r="F521"/>
          <cell r="G521">
            <v>1725401268</v>
          </cell>
          <cell r="H521">
            <v>1831742715</v>
          </cell>
          <cell r="I521">
            <v>1913188325</v>
          </cell>
          <cell r="J521"/>
          <cell r="K521">
            <v>1823444103</v>
          </cell>
          <cell r="L521"/>
          <cell r="M521">
            <v>4.4463455120114945E-2</v>
          </cell>
          <cell r="N521">
            <v>0</v>
          </cell>
          <cell r="O521">
            <v>1823444103</v>
          </cell>
          <cell r="P521">
            <v>1519466377</v>
          </cell>
          <cell r="Q521" t="str">
            <v>PTELL</v>
          </cell>
          <cell r="R521">
            <v>1519466377</v>
          </cell>
          <cell r="S521" t="str">
            <v>PTELL</v>
          </cell>
        </row>
        <row r="522">
          <cell r="A522" t="str">
            <v>3104513102200</v>
          </cell>
          <cell r="B522" t="str">
            <v>AURORA EAST UNIT SCHOOL DIST 131</v>
          </cell>
          <cell r="C522"/>
          <cell r="D522">
            <v>598047798</v>
          </cell>
          <cell r="E522">
            <v>0</v>
          </cell>
          <cell r="F522"/>
          <cell r="G522">
            <v>824033521</v>
          </cell>
          <cell r="H522">
            <v>874471657</v>
          </cell>
          <cell r="I522">
            <v>938817057</v>
          </cell>
          <cell r="J522"/>
          <cell r="K522">
            <v>879107412</v>
          </cell>
          <cell r="L522"/>
          <cell r="M522">
            <v>7.3582030343608953E-2</v>
          </cell>
          <cell r="N522">
            <v>0</v>
          </cell>
          <cell r="O522">
            <v>879107412</v>
          </cell>
          <cell r="P522">
            <v>607257734</v>
          </cell>
          <cell r="Q522" t="str">
            <v>PTELL</v>
          </cell>
          <cell r="R522">
            <v>607257734</v>
          </cell>
          <cell r="S522" t="str">
            <v>PTELL</v>
          </cell>
        </row>
        <row r="523">
          <cell r="A523" t="str">
            <v>3104530002600</v>
          </cell>
          <cell r="B523" t="str">
            <v>COMM UNIT SCH DIST 300</v>
          </cell>
          <cell r="C523"/>
          <cell r="D523">
            <v>3243178367</v>
          </cell>
          <cell r="E523">
            <v>0</v>
          </cell>
          <cell r="F523"/>
          <cell r="G523">
            <v>3735883504</v>
          </cell>
          <cell r="H523">
            <v>3926561186</v>
          </cell>
          <cell r="I523">
            <v>4239969740</v>
          </cell>
          <cell r="J523"/>
          <cell r="K523">
            <v>3967471477</v>
          </cell>
          <cell r="L523"/>
          <cell r="M523">
            <v>7.9817565333617085E-2</v>
          </cell>
          <cell r="N523">
            <v>0</v>
          </cell>
          <cell r="O523">
            <v>3967471477</v>
          </cell>
          <cell r="P523">
            <v>3466309038</v>
          </cell>
          <cell r="Q523" t="str">
            <v>PTELL</v>
          </cell>
          <cell r="R523">
            <v>3466309038</v>
          </cell>
          <cell r="S523" t="str">
            <v>PTELL</v>
          </cell>
        </row>
        <row r="524">
          <cell r="A524" t="str">
            <v>3104530102600</v>
          </cell>
          <cell r="B524" t="str">
            <v>CENTRAL COMM UNIT SCH DIST 301</v>
          </cell>
          <cell r="C524"/>
          <cell r="D524">
            <v>684189618</v>
          </cell>
          <cell r="E524">
            <v>0</v>
          </cell>
          <cell r="F524"/>
          <cell r="G524">
            <v>753222856</v>
          </cell>
          <cell r="H524">
            <v>793293073</v>
          </cell>
          <cell r="I524">
            <v>837465586</v>
          </cell>
          <cell r="J524"/>
          <cell r="K524">
            <v>794660505</v>
          </cell>
          <cell r="L524"/>
          <cell r="M524">
            <v>5.5682464026759505E-2</v>
          </cell>
          <cell r="N524">
            <v>0</v>
          </cell>
          <cell r="O524">
            <v>794660505</v>
          </cell>
          <cell r="P524">
            <v>706767875</v>
          </cell>
          <cell r="Q524" t="str">
            <v>PTELL</v>
          </cell>
          <cell r="R524">
            <v>706767875</v>
          </cell>
          <cell r="S524" t="str">
            <v>PTELL</v>
          </cell>
        </row>
        <row r="525">
          <cell r="A525" t="str">
            <v>3104530202600</v>
          </cell>
          <cell r="B525" t="str">
            <v>KANELAND C U SCHOOL DIST 302</v>
          </cell>
          <cell r="C525"/>
          <cell r="D525">
            <v>807196826</v>
          </cell>
          <cell r="E525">
            <v>0</v>
          </cell>
          <cell r="F525"/>
          <cell r="G525">
            <v>881329163</v>
          </cell>
          <cell r="H525">
            <v>913689276</v>
          </cell>
          <cell r="I525">
            <v>946496581</v>
          </cell>
          <cell r="J525"/>
          <cell r="K525">
            <v>913838340</v>
          </cell>
          <cell r="L525"/>
          <cell r="M525">
            <v>3.5906413549719719E-2</v>
          </cell>
          <cell r="N525">
            <v>0</v>
          </cell>
          <cell r="O525">
            <v>913838340</v>
          </cell>
          <cell r="P525">
            <v>826650269</v>
          </cell>
          <cell r="Q525" t="str">
            <v>PTELL</v>
          </cell>
          <cell r="R525">
            <v>826650269</v>
          </cell>
          <cell r="S525" t="str">
            <v>PTELL</v>
          </cell>
        </row>
        <row r="526">
          <cell r="A526" t="str">
            <v>3104530302600</v>
          </cell>
          <cell r="B526" t="str">
            <v>ST CHARLES C U SCHOOL DIST 303</v>
          </cell>
          <cell r="C526"/>
          <cell r="D526">
            <v>3069909078</v>
          </cell>
          <cell r="E526">
            <v>0</v>
          </cell>
          <cell r="F526"/>
          <cell r="G526">
            <v>3091831922</v>
          </cell>
          <cell r="H526">
            <v>3157807735</v>
          </cell>
          <cell r="I526">
            <v>3239114315</v>
          </cell>
          <cell r="J526"/>
          <cell r="K526">
            <v>3162917991</v>
          </cell>
          <cell r="L526"/>
          <cell r="M526">
            <v>2.5747793033384283E-2</v>
          </cell>
          <cell r="N526">
            <v>0</v>
          </cell>
          <cell r="O526">
            <v>3162917991</v>
          </cell>
          <cell r="P526">
            <v>3139903004</v>
          </cell>
          <cell r="Q526" t="str">
            <v>PTELL</v>
          </cell>
          <cell r="R526">
            <v>3139903004</v>
          </cell>
          <cell r="S526" t="str">
            <v>PTELL</v>
          </cell>
        </row>
        <row r="527">
          <cell r="A527" t="str">
            <v>3104530402600</v>
          </cell>
          <cell r="B527" t="str">
            <v>GENEVA COMM UNIT SCH DIST 304</v>
          </cell>
          <cell r="C527"/>
          <cell r="D527">
            <v>1436753717</v>
          </cell>
          <cell r="E527">
            <v>0</v>
          </cell>
          <cell r="F527"/>
          <cell r="G527">
            <v>1490307661</v>
          </cell>
          <cell r="H527">
            <v>1519142911</v>
          </cell>
          <cell r="I527">
            <v>1561905228</v>
          </cell>
          <cell r="J527"/>
          <cell r="K527">
            <v>1523785267</v>
          </cell>
          <cell r="L527"/>
          <cell r="M527">
            <v>2.8148975774669564E-2</v>
          </cell>
          <cell r="N527">
            <v>0</v>
          </cell>
          <cell r="O527">
            <v>1523785267</v>
          </cell>
          <cell r="P527">
            <v>1470948455</v>
          </cell>
          <cell r="Q527" t="str">
            <v>PTELL</v>
          </cell>
          <cell r="R527">
            <v>1470948455</v>
          </cell>
          <cell r="S527" t="str">
            <v>PTELL</v>
          </cell>
        </row>
        <row r="528">
          <cell r="A528" t="str">
            <v>3203800302600</v>
          </cell>
          <cell r="B528" t="str">
            <v>DONOVAN COMM UNIT SCHOOL DIST 3</v>
          </cell>
          <cell r="C528"/>
          <cell r="D528">
            <v>44958585</v>
          </cell>
          <cell r="E528">
            <v>0</v>
          </cell>
          <cell r="F528"/>
          <cell r="G528">
            <v>44894409</v>
          </cell>
          <cell r="H528">
            <v>47582122</v>
          </cell>
          <cell r="I528">
            <v>51951977</v>
          </cell>
          <cell r="J528"/>
          <cell r="K528">
            <v>48142836</v>
          </cell>
          <cell r="L528"/>
          <cell r="M528">
            <v>9.1838169806718578E-2</v>
          </cell>
          <cell r="N528">
            <v>0</v>
          </cell>
          <cell r="O528">
            <v>48142836</v>
          </cell>
          <cell r="P528">
            <v>0</v>
          </cell>
          <cell r="Q528" t="str">
            <v/>
          </cell>
          <cell r="R528">
            <v>48142836</v>
          </cell>
          <cell r="S528" t="str">
            <v>Average</v>
          </cell>
        </row>
        <row r="529">
          <cell r="A529" t="str">
            <v>3203800402600</v>
          </cell>
          <cell r="B529" t="str">
            <v>CENTRAL COMM UNIT SCHOOL DIST 4</v>
          </cell>
          <cell r="C529"/>
          <cell r="D529">
            <v>133738850</v>
          </cell>
          <cell r="E529">
            <v>0</v>
          </cell>
          <cell r="F529"/>
          <cell r="G529">
            <v>133214049</v>
          </cell>
          <cell r="H529">
            <v>139272200</v>
          </cell>
          <cell r="I529">
            <v>153983704</v>
          </cell>
          <cell r="J529"/>
          <cell r="K529">
            <v>142156651</v>
          </cell>
          <cell r="L529"/>
          <cell r="M529">
            <v>0.1056313033038898</v>
          </cell>
          <cell r="N529">
            <v>0</v>
          </cell>
          <cell r="O529">
            <v>142156651</v>
          </cell>
          <cell r="P529">
            <v>0</v>
          </cell>
          <cell r="Q529" t="str">
            <v/>
          </cell>
          <cell r="R529">
            <v>142156651</v>
          </cell>
          <cell r="S529" t="str">
            <v>Average</v>
          </cell>
        </row>
        <row r="530">
          <cell r="A530" t="str">
            <v>3203800602600</v>
          </cell>
          <cell r="B530" t="str">
            <v>CISSNA PARK COMM UNIT SCH DIST 6</v>
          </cell>
          <cell r="C530"/>
          <cell r="D530">
            <v>38661798</v>
          </cell>
          <cell r="E530">
            <v>0</v>
          </cell>
          <cell r="F530"/>
          <cell r="G530">
            <v>38498068</v>
          </cell>
          <cell r="H530">
            <v>40523661</v>
          </cell>
          <cell r="I530">
            <v>44139643</v>
          </cell>
          <cell r="J530"/>
          <cell r="K530">
            <v>41053791</v>
          </cell>
          <cell r="L530"/>
          <cell r="M530">
            <v>8.9231375220516232E-2</v>
          </cell>
          <cell r="N530">
            <v>0</v>
          </cell>
          <cell r="O530">
            <v>41053791</v>
          </cell>
          <cell r="P530">
            <v>0</v>
          </cell>
          <cell r="Q530" t="str">
            <v/>
          </cell>
          <cell r="R530">
            <v>41053791</v>
          </cell>
          <cell r="S530" t="str">
            <v>Average</v>
          </cell>
        </row>
        <row r="531">
          <cell r="A531" t="str">
            <v>3203800902600</v>
          </cell>
          <cell r="B531" t="str">
            <v>IROQUOIS CO C U SCHOOL DIST 9</v>
          </cell>
          <cell r="C531"/>
          <cell r="D531">
            <v>85192075</v>
          </cell>
          <cell r="E531">
            <v>0</v>
          </cell>
          <cell r="F531"/>
          <cell r="G531">
            <v>85497965</v>
          </cell>
          <cell r="H531">
            <v>87382884</v>
          </cell>
          <cell r="I531">
            <v>88572618</v>
          </cell>
          <cell r="J531"/>
          <cell r="K531">
            <v>87151156</v>
          </cell>
          <cell r="L531"/>
          <cell r="M531">
            <v>1.3615183495202562E-2</v>
          </cell>
          <cell r="N531">
            <v>0</v>
          </cell>
          <cell r="O531">
            <v>87151156</v>
          </cell>
          <cell r="P531">
            <v>0</v>
          </cell>
          <cell r="Q531" t="str">
            <v/>
          </cell>
          <cell r="R531">
            <v>87151156</v>
          </cell>
          <cell r="S531" t="str">
            <v>Average</v>
          </cell>
        </row>
        <row r="532">
          <cell r="A532" t="str">
            <v>3203801002600</v>
          </cell>
          <cell r="B532" t="str">
            <v>IROQUOIS WEST C U S DIST 10</v>
          </cell>
          <cell r="C532"/>
          <cell r="D532">
            <v>94809509</v>
          </cell>
          <cell r="E532">
            <v>0</v>
          </cell>
          <cell r="F532"/>
          <cell r="G532">
            <v>94833843</v>
          </cell>
          <cell r="H532">
            <v>98075811</v>
          </cell>
          <cell r="I532">
            <v>104905405</v>
          </cell>
          <cell r="J532"/>
          <cell r="K532">
            <v>99271686</v>
          </cell>
          <cell r="L532"/>
          <cell r="M532">
            <v>6.963586566722349E-2</v>
          </cell>
          <cell r="N532">
            <v>0</v>
          </cell>
          <cell r="O532">
            <v>99271686</v>
          </cell>
          <cell r="P532">
            <v>0</v>
          </cell>
          <cell r="Q532" t="str">
            <v/>
          </cell>
          <cell r="R532">
            <v>99271686</v>
          </cell>
          <cell r="S532" t="str">
            <v>Average</v>
          </cell>
        </row>
        <row r="533">
          <cell r="A533" t="str">
            <v>3203812402600</v>
          </cell>
          <cell r="B533" t="str">
            <v>MILFORD AREA PUBLIC SCHL DIST 124</v>
          </cell>
          <cell r="C533"/>
          <cell r="D533">
            <v>93121406</v>
          </cell>
          <cell r="E533">
            <v>0</v>
          </cell>
          <cell r="F533"/>
          <cell r="G533">
            <v>93020765</v>
          </cell>
          <cell r="H533">
            <v>97976891</v>
          </cell>
          <cell r="I533">
            <v>104905826</v>
          </cell>
          <cell r="J533"/>
          <cell r="K533">
            <v>98634494</v>
          </cell>
          <cell r="L533"/>
          <cell r="M533">
            <v>7.0720094598633473E-2</v>
          </cell>
          <cell r="N533">
            <v>0</v>
          </cell>
          <cell r="O533">
            <v>98634494</v>
          </cell>
          <cell r="P533">
            <v>0</v>
          </cell>
          <cell r="Q533" t="str">
            <v/>
          </cell>
          <cell r="R533">
            <v>98634494</v>
          </cell>
          <cell r="S533" t="str">
            <v>Average</v>
          </cell>
        </row>
        <row r="534">
          <cell r="A534" t="str">
            <v>3203824902600</v>
          </cell>
          <cell r="B534" t="str">
            <v>CRESCENT-IROQUOIS</v>
          </cell>
          <cell r="C534"/>
          <cell r="D534">
            <v>23619759</v>
          </cell>
          <cell r="E534">
            <v>0</v>
          </cell>
          <cell r="F534"/>
          <cell r="G534">
            <v>23632975</v>
          </cell>
          <cell r="H534">
            <v>24825777</v>
          </cell>
          <cell r="I534">
            <v>26910929</v>
          </cell>
          <cell r="J534"/>
          <cell r="K534">
            <v>25123227</v>
          </cell>
          <cell r="L534"/>
          <cell r="M534">
            <v>8.3991409412885645E-2</v>
          </cell>
          <cell r="N534">
            <v>0</v>
          </cell>
          <cell r="O534">
            <v>25123227</v>
          </cell>
          <cell r="P534">
            <v>0</v>
          </cell>
          <cell r="Q534" t="str">
            <v/>
          </cell>
          <cell r="R534">
            <v>25123227</v>
          </cell>
          <cell r="S534" t="str">
            <v>Average</v>
          </cell>
        </row>
        <row r="535">
          <cell r="A535" t="str">
            <v>3204600102600</v>
          </cell>
          <cell r="B535" t="str">
            <v>MOMENCE COMM UNIT SCH DIST 1</v>
          </cell>
          <cell r="C535"/>
          <cell r="D535">
            <v>124121107</v>
          </cell>
          <cell r="E535">
            <v>0</v>
          </cell>
          <cell r="F535"/>
          <cell r="G535">
            <v>123254392</v>
          </cell>
          <cell r="H535">
            <v>130949459</v>
          </cell>
          <cell r="I535">
            <v>138797535</v>
          </cell>
          <cell r="J535"/>
          <cell r="K535">
            <v>131000462</v>
          </cell>
          <cell r="L535"/>
          <cell r="M535">
            <v>5.9932099452201633E-2</v>
          </cell>
          <cell r="N535">
            <v>0</v>
          </cell>
          <cell r="O535">
            <v>131000462</v>
          </cell>
          <cell r="P535">
            <v>127770267</v>
          </cell>
          <cell r="Q535" t="str">
            <v>PTELL</v>
          </cell>
          <cell r="R535">
            <v>127770267</v>
          </cell>
          <cell r="S535" t="str">
            <v>PTELL</v>
          </cell>
        </row>
        <row r="536">
          <cell r="A536" t="str">
            <v>3204600202600</v>
          </cell>
          <cell r="B536" t="str">
            <v>HERSCHER COMM UNIT SCH DIST 2</v>
          </cell>
          <cell r="C536"/>
          <cell r="D536">
            <v>315850222</v>
          </cell>
          <cell r="E536">
            <v>0</v>
          </cell>
          <cell r="F536"/>
          <cell r="G536">
            <v>315174831</v>
          </cell>
          <cell r="H536">
            <v>325784293</v>
          </cell>
          <cell r="I536">
            <v>340546742</v>
          </cell>
          <cell r="J536"/>
          <cell r="K536">
            <v>327168622</v>
          </cell>
          <cell r="L536"/>
          <cell r="M536">
            <v>4.5313568877306185E-2</v>
          </cell>
          <cell r="N536">
            <v>0</v>
          </cell>
          <cell r="O536">
            <v>327168622</v>
          </cell>
          <cell r="P536">
            <v>0</v>
          </cell>
          <cell r="Q536" t="str">
            <v/>
          </cell>
          <cell r="R536">
            <v>327168622</v>
          </cell>
          <cell r="S536" t="str">
            <v>Average</v>
          </cell>
        </row>
        <row r="537">
          <cell r="A537" t="str">
            <v>3204600502600</v>
          </cell>
          <cell r="B537" t="str">
            <v>MANTENO COMM UNIT SCH DIST 5</v>
          </cell>
          <cell r="C537"/>
          <cell r="D537">
            <v>283729025</v>
          </cell>
          <cell r="E537">
            <v>0</v>
          </cell>
          <cell r="F537"/>
          <cell r="G537">
            <v>282683013</v>
          </cell>
          <cell r="H537">
            <v>291917067</v>
          </cell>
          <cell r="I537">
            <v>310082051</v>
          </cell>
          <cell r="J537"/>
          <cell r="K537">
            <v>294894044</v>
          </cell>
          <cell r="L537"/>
          <cell r="M537">
            <v>6.2226522713041646E-2</v>
          </cell>
          <cell r="N537">
            <v>0</v>
          </cell>
          <cell r="O537">
            <v>294894044</v>
          </cell>
          <cell r="P537">
            <v>291418081</v>
          </cell>
          <cell r="Q537" t="str">
            <v>PTELL</v>
          </cell>
          <cell r="R537">
            <v>291418081</v>
          </cell>
          <cell r="S537" t="str">
            <v>PTELL</v>
          </cell>
        </row>
        <row r="538">
          <cell r="A538" t="str">
            <v>3204600602600</v>
          </cell>
          <cell r="B538" t="str">
            <v>GRANT PARK C U  SCHOOL DIST 6</v>
          </cell>
          <cell r="C538"/>
          <cell r="D538">
            <v>78101064</v>
          </cell>
          <cell r="E538">
            <v>0</v>
          </cell>
          <cell r="F538"/>
          <cell r="G538">
            <v>82637929</v>
          </cell>
          <cell r="H538">
            <v>85692878</v>
          </cell>
          <cell r="I538">
            <v>89870216</v>
          </cell>
          <cell r="J538"/>
          <cell r="K538">
            <v>86067008</v>
          </cell>
          <cell r="L538"/>
          <cell r="M538">
            <v>4.874778508431004E-2</v>
          </cell>
          <cell r="N538">
            <v>0</v>
          </cell>
          <cell r="O538">
            <v>86067008</v>
          </cell>
          <cell r="P538">
            <v>79358491</v>
          </cell>
          <cell r="Q538" t="str">
            <v>PTELL</v>
          </cell>
          <cell r="R538">
            <v>79358491</v>
          </cell>
          <cell r="S538" t="str">
            <v>PTELL</v>
          </cell>
        </row>
        <row r="539">
          <cell r="A539" t="str">
            <v>3204605300200</v>
          </cell>
          <cell r="B539" t="str">
            <v>BOURBONNAIS SCHOOL DIST 53</v>
          </cell>
          <cell r="C539"/>
          <cell r="D539">
            <v>447760237</v>
          </cell>
          <cell r="E539">
            <v>0</v>
          </cell>
          <cell r="F539"/>
          <cell r="G539">
            <v>450109928</v>
          </cell>
          <cell r="H539">
            <v>469382875</v>
          </cell>
          <cell r="I539">
            <v>491128145</v>
          </cell>
          <cell r="J539"/>
          <cell r="K539">
            <v>470206983</v>
          </cell>
          <cell r="L539"/>
          <cell r="M539">
            <v>4.6327361218706585E-2</v>
          </cell>
          <cell r="N539">
            <v>0</v>
          </cell>
          <cell r="O539">
            <v>470206983</v>
          </cell>
          <cell r="P539">
            <v>459670659</v>
          </cell>
          <cell r="Q539" t="str">
            <v>PTELL</v>
          </cell>
          <cell r="R539">
            <v>459670659</v>
          </cell>
          <cell r="S539" t="str">
            <v>PTELL</v>
          </cell>
        </row>
        <row r="540">
          <cell r="A540" t="str">
            <v>3204606100200</v>
          </cell>
          <cell r="B540" t="str">
            <v>BRADLEY SCHOOL DIST 61</v>
          </cell>
          <cell r="C540"/>
          <cell r="D540">
            <v>231990509</v>
          </cell>
          <cell r="E540">
            <v>0</v>
          </cell>
          <cell r="F540"/>
          <cell r="G540">
            <v>228751723</v>
          </cell>
          <cell r="H540">
            <v>242768444</v>
          </cell>
          <cell r="I540">
            <v>253218654</v>
          </cell>
          <cell r="J540"/>
          <cell r="K540">
            <v>241579607</v>
          </cell>
          <cell r="L540"/>
          <cell r="M540">
            <v>4.3045998185826821E-2</v>
          </cell>
          <cell r="N540">
            <v>0</v>
          </cell>
          <cell r="O540">
            <v>241579607</v>
          </cell>
          <cell r="P540">
            <v>237094300</v>
          </cell>
          <cell r="Q540" t="str">
            <v>PTELL</v>
          </cell>
          <cell r="R540">
            <v>237094300</v>
          </cell>
          <cell r="S540" t="str">
            <v>PTELL</v>
          </cell>
        </row>
        <row r="541">
          <cell r="A541" t="str">
            <v>3204611102500</v>
          </cell>
          <cell r="B541" t="str">
            <v>KANKAKEE SCHOOL DIST 111</v>
          </cell>
          <cell r="C541"/>
          <cell r="D541">
            <v>311836188</v>
          </cell>
          <cell r="E541">
            <v>0</v>
          </cell>
          <cell r="F541"/>
          <cell r="G541">
            <v>318494851</v>
          </cell>
          <cell r="H541">
            <v>337923447</v>
          </cell>
          <cell r="I541">
            <v>361252287</v>
          </cell>
          <cell r="J541"/>
          <cell r="K541">
            <v>339223528</v>
          </cell>
          <cell r="L541"/>
          <cell r="M541">
            <v>6.9035872494517966E-2</v>
          </cell>
          <cell r="N541">
            <v>0</v>
          </cell>
          <cell r="O541">
            <v>339223528</v>
          </cell>
          <cell r="P541">
            <v>316856750</v>
          </cell>
          <cell r="Q541" t="str">
            <v>PTELL</v>
          </cell>
          <cell r="R541">
            <v>316856750</v>
          </cell>
          <cell r="S541" t="str">
            <v>PTELL</v>
          </cell>
        </row>
        <row r="542">
          <cell r="A542" t="str">
            <v>3204625600400</v>
          </cell>
          <cell r="B542" t="str">
            <v>ST ANNE C C SCHOOL DIST 256</v>
          </cell>
          <cell r="C542"/>
          <cell r="D542">
            <v>53297121</v>
          </cell>
          <cell r="E542">
            <v>0</v>
          </cell>
          <cell r="F542"/>
          <cell r="G542">
            <v>53097616</v>
          </cell>
          <cell r="H542">
            <v>56158103</v>
          </cell>
          <cell r="I542">
            <v>60741831</v>
          </cell>
          <cell r="J542"/>
          <cell r="K542">
            <v>56665850</v>
          </cell>
          <cell r="L542"/>
          <cell r="M542">
            <v>8.1621845381778649E-2</v>
          </cell>
          <cell r="N542">
            <v>0</v>
          </cell>
          <cell r="O542">
            <v>56665850</v>
          </cell>
          <cell r="P542">
            <v>0</v>
          </cell>
          <cell r="Q542" t="str">
            <v/>
          </cell>
          <cell r="R542">
            <v>56665850</v>
          </cell>
          <cell r="S542" t="str">
            <v>Average</v>
          </cell>
        </row>
        <row r="543">
          <cell r="A543" t="str">
            <v>3204625800400</v>
          </cell>
          <cell r="B543" t="str">
            <v>ST GEORGE C C SCHOOL DIST 258</v>
          </cell>
          <cell r="C543"/>
          <cell r="D543">
            <v>83362799</v>
          </cell>
          <cell r="E543">
            <v>0</v>
          </cell>
          <cell r="F543"/>
          <cell r="G543">
            <v>83026524</v>
          </cell>
          <cell r="H543">
            <v>87925607</v>
          </cell>
          <cell r="I543">
            <v>93632693</v>
          </cell>
          <cell r="J543"/>
          <cell r="K543">
            <v>88194941</v>
          </cell>
          <cell r="L543"/>
          <cell r="M543">
            <v>6.4908121703385002E-2</v>
          </cell>
          <cell r="N543">
            <v>0</v>
          </cell>
          <cell r="O543">
            <v>88194941</v>
          </cell>
          <cell r="P543">
            <v>86172125</v>
          </cell>
          <cell r="Q543" t="str">
            <v>PTELL</v>
          </cell>
          <cell r="R543">
            <v>86172125</v>
          </cell>
          <cell r="S543" t="str">
            <v>PTELL</v>
          </cell>
        </row>
        <row r="544">
          <cell r="A544" t="str">
            <v>3204625900400</v>
          </cell>
          <cell r="B544" t="str">
            <v>PEMBROKE C C SCHOOL DISTRICT 259</v>
          </cell>
          <cell r="C544"/>
          <cell r="D544">
            <v>15501951</v>
          </cell>
          <cell r="E544">
            <v>0</v>
          </cell>
          <cell r="F544"/>
          <cell r="G544">
            <v>15220443</v>
          </cell>
          <cell r="H544">
            <v>16480215</v>
          </cell>
          <cell r="I544">
            <v>17787327</v>
          </cell>
          <cell r="J544"/>
          <cell r="K544">
            <v>16495995</v>
          </cell>
          <cell r="L544"/>
          <cell r="M544">
            <v>7.9314013803824773E-2</v>
          </cell>
          <cell r="N544">
            <v>0</v>
          </cell>
          <cell r="O544">
            <v>16495995</v>
          </cell>
          <cell r="P544">
            <v>0</v>
          </cell>
          <cell r="Q544" t="str">
            <v/>
          </cell>
          <cell r="R544">
            <v>16495995</v>
          </cell>
          <cell r="S544" t="str">
            <v>Average</v>
          </cell>
        </row>
        <row r="545">
          <cell r="A545" t="str">
            <v>3204630201600</v>
          </cell>
          <cell r="B545" t="str">
            <v>ST ANNE COMM H S DIST 302</v>
          </cell>
          <cell r="C545"/>
          <cell r="D545">
            <v>68799072</v>
          </cell>
          <cell r="E545">
            <v>0</v>
          </cell>
          <cell r="F545"/>
          <cell r="G545">
            <v>68318059</v>
          </cell>
          <cell r="H545">
            <v>72638318</v>
          </cell>
          <cell r="I545">
            <v>78529158</v>
          </cell>
          <cell r="J545"/>
          <cell r="K545">
            <v>73161845</v>
          </cell>
          <cell r="L545"/>
          <cell r="M545">
            <v>8.1098243491816532E-2</v>
          </cell>
          <cell r="N545">
            <v>0</v>
          </cell>
          <cell r="O545">
            <v>73161845</v>
          </cell>
          <cell r="P545">
            <v>0</v>
          </cell>
          <cell r="Q545" t="str">
            <v/>
          </cell>
          <cell r="R545">
            <v>73161845</v>
          </cell>
          <cell r="S545" t="str">
            <v>Average</v>
          </cell>
        </row>
        <row r="546">
          <cell r="A546" t="str">
            <v>3204630701600</v>
          </cell>
          <cell r="B546" t="str">
            <v>BRADLEY BOURBONNAIS C HS D 307</v>
          </cell>
          <cell r="C546"/>
          <cell r="D546">
            <v>765722931</v>
          </cell>
          <cell r="E546">
            <v>0</v>
          </cell>
          <cell r="F546"/>
          <cell r="G546">
            <v>761853241</v>
          </cell>
          <cell r="H546">
            <v>800052877</v>
          </cell>
          <cell r="I546">
            <v>837963919</v>
          </cell>
          <cell r="J546"/>
          <cell r="K546">
            <v>799956679</v>
          </cell>
          <cell r="L546"/>
          <cell r="M546">
            <v>4.7385670484877213E-2</v>
          </cell>
          <cell r="N546">
            <v>0</v>
          </cell>
          <cell r="O546">
            <v>799956679</v>
          </cell>
          <cell r="P546">
            <v>785631727</v>
          </cell>
          <cell r="Q546" t="str">
            <v>PTELL</v>
          </cell>
          <cell r="R546">
            <v>785631727</v>
          </cell>
          <cell r="S546" t="str">
            <v>PTELL</v>
          </cell>
        </row>
        <row r="547">
          <cell r="A547" t="str">
            <v>3303623502600</v>
          </cell>
          <cell r="B547" t="str">
            <v>WEST CENTRAL</v>
          </cell>
          <cell r="C547"/>
          <cell r="D547">
            <v>151714219</v>
          </cell>
          <cell r="E547">
            <v>0</v>
          </cell>
          <cell r="F547"/>
          <cell r="G547">
            <v>151277796</v>
          </cell>
          <cell r="H547">
            <v>159286826</v>
          </cell>
          <cell r="I547">
            <v>170826585</v>
          </cell>
          <cell r="J547"/>
          <cell r="K547">
            <v>160463736</v>
          </cell>
          <cell r="L547"/>
          <cell r="M547">
            <v>7.2446411858316517E-2</v>
          </cell>
          <cell r="N547">
            <v>0</v>
          </cell>
          <cell r="O547">
            <v>160463736</v>
          </cell>
          <cell r="P547">
            <v>0</v>
          </cell>
          <cell r="Q547" t="str">
            <v/>
          </cell>
          <cell r="R547">
            <v>160463736</v>
          </cell>
          <cell r="S547" t="str">
            <v>Average</v>
          </cell>
        </row>
        <row r="548">
          <cell r="A548" t="str">
            <v>3304820202600</v>
          </cell>
          <cell r="B548" t="str">
            <v>KNOXVILLE C U SCHOOL DIST 202</v>
          </cell>
          <cell r="C548"/>
          <cell r="D548">
            <v>114856580</v>
          </cell>
          <cell r="E548">
            <v>0</v>
          </cell>
          <cell r="F548"/>
          <cell r="G548">
            <v>114735603</v>
          </cell>
          <cell r="H548">
            <v>119590659</v>
          </cell>
          <cell r="I548">
            <v>125949846</v>
          </cell>
          <cell r="J548"/>
          <cell r="K548">
            <v>120092036</v>
          </cell>
          <cell r="L548"/>
          <cell r="M548">
            <v>5.317461291019393E-2</v>
          </cell>
          <cell r="N548">
            <v>0</v>
          </cell>
          <cell r="O548">
            <v>120092036</v>
          </cell>
          <cell r="P548">
            <v>0</v>
          </cell>
          <cell r="Q548" t="str">
            <v/>
          </cell>
          <cell r="R548">
            <v>120092036</v>
          </cell>
          <cell r="S548" t="str">
            <v>Average</v>
          </cell>
        </row>
        <row r="549">
          <cell r="A549" t="str">
            <v>3304820502600</v>
          </cell>
          <cell r="B549" t="str">
            <v>GALESBURG C U SCHOOL DIST 205</v>
          </cell>
          <cell r="C549"/>
          <cell r="D549">
            <v>449408008</v>
          </cell>
          <cell r="E549">
            <v>0</v>
          </cell>
          <cell r="F549"/>
          <cell r="G549">
            <v>449242141</v>
          </cell>
          <cell r="H549">
            <v>461096363</v>
          </cell>
          <cell r="I549">
            <v>471861632</v>
          </cell>
          <cell r="J549"/>
          <cell r="K549">
            <v>460733379</v>
          </cell>
          <cell r="L549"/>
          <cell r="M549">
            <v>2.3347113236718373E-2</v>
          </cell>
          <cell r="N549">
            <v>0</v>
          </cell>
          <cell r="O549">
            <v>460733379</v>
          </cell>
          <cell r="P549">
            <v>0</v>
          </cell>
          <cell r="Q549" t="str">
            <v/>
          </cell>
          <cell r="R549">
            <v>460733379</v>
          </cell>
          <cell r="S549" t="str">
            <v>Average</v>
          </cell>
        </row>
        <row r="550">
          <cell r="A550" t="str">
            <v>3304820802600</v>
          </cell>
          <cell r="B550" t="str">
            <v>R O W V A COMM UNIT SCH DIST 208</v>
          </cell>
          <cell r="C550"/>
          <cell r="D550">
            <v>96336708</v>
          </cell>
          <cell r="E550">
            <v>0</v>
          </cell>
          <cell r="F550"/>
          <cell r="G550">
            <v>96036833</v>
          </cell>
          <cell r="H550">
            <v>100747616</v>
          </cell>
          <cell r="I550">
            <v>108270209</v>
          </cell>
          <cell r="J550"/>
          <cell r="K550">
            <v>101684886</v>
          </cell>
          <cell r="L550"/>
          <cell r="M550">
            <v>7.4667702310692891E-2</v>
          </cell>
          <cell r="N550">
            <v>0</v>
          </cell>
          <cell r="O550">
            <v>101684886</v>
          </cell>
          <cell r="P550">
            <v>0</v>
          </cell>
          <cell r="Q550" t="str">
            <v/>
          </cell>
          <cell r="R550">
            <v>101684886</v>
          </cell>
          <cell r="S550" t="str">
            <v>Average</v>
          </cell>
        </row>
        <row r="551">
          <cell r="A551" t="str">
            <v>3304821002600</v>
          </cell>
          <cell r="B551" t="str">
            <v>WILLIAMSFIELD C U S DIST 210</v>
          </cell>
          <cell r="C551"/>
          <cell r="D551">
            <v>91618627</v>
          </cell>
          <cell r="E551">
            <v>0</v>
          </cell>
          <cell r="F551"/>
          <cell r="G551">
            <v>91045706</v>
          </cell>
          <cell r="H551">
            <v>93203917</v>
          </cell>
          <cell r="I551">
            <v>100637083</v>
          </cell>
          <cell r="J551"/>
          <cell r="K551">
            <v>94962235</v>
          </cell>
          <cell r="L551"/>
          <cell r="M551">
            <v>7.9751648205943965E-2</v>
          </cell>
          <cell r="N551">
            <v>0</v>
          </cell>
          <cell r="O551">
            <v>94962235</v>
          </cell>
          <cell r="P551">
            <v>0</v>
          </cell>
          <cell r="Q551" t="str">
            <v/>
          </cell>
          <cell r="R551">
            <v>94962235</v>
          </cell>
          <cell r="S551" t="str">
            <v>Average</v>
          </cell>
        </row>
        <row r="552">
          <cell r="A552" t="str">
            <v>3304827602600</v>
          </cell>
          <cell r="B552" t="str">
            <v>ABINGDON - AVON CUSD 276</v>
          </cell>
          <cell r="C552"/>
          <cell r="D552">
            <v>103778250</v>
          </cell>
          <cell r="E552">
            <v>0</v>
          </cell>
          <cell r="F552"/>
          <cell r="G552">
            <v>103706981</v>
          </cell>
          <cell r="H552">
            <v>107958962</v>
          </cell>
          <cell r="I552">
            <v>113663394</v>
          </cell>
          <cell r="J552"/>
          <cell r="K552">
            <v>108443112</v>
          </cell>
          <cell r="L552"/>
          <cell r="M552">
            <v>5.2838892615510696E-2</v>
          </cell>
          <cell r="N552">
            <v>0</v>
          </cell>
          <cell r="O552">
            <v>108443112</v>
          </cell>
          <cell r="P552">
            <v>0</v>
          </cell>
          <cell r="Q552" t="str">
            <v/>
          </cell>
          <cell r="R552">
            <v>108443112</v>
          </cell>
          <cell r="S552" t="str">
            <v>Average</v>
          </cell>
        </row>
        <row r="553">
          <cell r="A553" t="str">
            <v>3306640402600</v>
          </cell>
          <cell r="B553" t="str">
            <v>MERCER COUNTY SD 404</v>
          </cell>
          <cell r="C553"/>
          <cell r="D553">
            <v>165534213</v>
          </cell>
          <cell r="E553">
            <v>0</v>
          </cell>
          <cell r="F553"/>
          <cell r="G553">
            <v>164057160</v>
          </cell>
          <cell r="H553">
            <v>174205833</v>
          </cell>
          <cell r="I553">
            <v>188376088</v>
          </cell>
          <cell r="J553"/>
          <cell r="K553">
            <v>175546360</v>
          </cell>
          <cell r="L553"/>
          <cell r="M553">
            <v>8.1342023719722406E-2</v>
          </cell>
          <cell r="N553">
            <v>0</v>
          </cell>
          <cell r="O553">
            <v>175546360</v>
          </cell>
          <cell r="P553">
            <v>0</v>
          </cell>
          <cell r="Q553" t="str">
            <v/>
          </cell>
          <cell r="R553">
            <v>175546360</v>
          </cell>
          <cell r="S553" t="str">
            <v>Average</v>
          </cell>
        </row>
        <row r="554">
          <cell r="A554" t="str">
            <v>3309423802600</v>
          </cell>
          <cell r="B554" t="str">
            <v>MONMOUTH-ROSEVILLE</v>
          </cell>
          <cell r="C554"/>
          <cell r="D554">
            <v>138745887</v>
          </cell>
          <cell r="E554">
            <v>0</v>
          </cell>
          <cell r="F554"/>
          <cell r="G554">
            <v>138137283</v>
          </cell>
          <cell r="H554">
            <v>143440147</v>
          </cell>
          <cell r="I554">
            <v>156507032</v>
          </cell>
          <cell r="J554"/>
          <cell r="K554">
            <v>146028154</v>
          </cell>
          <cell r="L554"/>
          <cell r="M554">
            <v>9.1096427836204044E-2</v>
          </cell>
          <cell r="N554">
            <v>0</v>
          </cell>
          <cell r="O554">
            <v>146028154</v>
          </cell>
          <cell r="P554">
            <v>0</v>
          </cell>
          <cell r="Q554" t="str">
            <v/>
          </cell>
          <cell r="R554">
            <v>146028154</v>
          </cell>
          <cell r="S554" t="str">
            <v>Average</v>
          </cell>
        </row>
        <row r="555">
          <cell r="A555" t="str">
            <v>3309430402600</v>
          </cell>
          <cell r="B555" t="str">
            <v>UNITED CUSD 304</v>
          </cell>
          <cell r="C555"/>
          <cell r="D555">
            <v>195216975</v>
          </cell>
          <cell r="E555">
            <v>0</v>
          </cell>
          <cell r="F555"/>
          <cell r="G555">
            <v>196029462</v>
          </cell>
          <cell r="H555">
            <v>204599615</v>
          </cell>
          <cell r="I555">
            <v>217327886</v>
          </cell>
          <cell r="J555"/>
          <cell r="K555">
            <v>205985654</v>
          </cell>
          <cell r="L555"/>
          <cell r="M555">
            <v>6.2210630259494866E-2</v>
          </cell>
          <cell r="N555">
            <v>0</v>
          </cell>
          <cell r="O555">
            <v>205985654</v>
          </cell>
          <cell r="P555">
            <v>0</v>
          </cell>
          <cell r="Q555" t="str">
            <v/>
          </cell>
          <cell r="R555">
            <v>205985654</v>
          </cell>
          <cell r="S555" t="str">
            <v>Average</v>
          </cell>
        </row>
        <row r="556">
          <cell r="A556" t="str">
            <v>3404900100200</v>
          </cell>
          <cell r="B556" t="str">
            <v>WINTHROP HARBOR SCHOOL DIST 1</v>
          </cell>
          <cell r="C556"/>
          <cell r="D556">
            <v>113969869</v>
          </cell>
          <cell r="E556">
            <v>0</v>
          </cell>
          <cell r="F556"/>
          <cell r="G556">
            <v>122884281</v>
          </cell>
          <cell r="H556">
            <v>128687710</v>
          </cell>
          <cell r="I556">
            <v>134173014</v>
          </cell>
          <cell r="J556"/>
          <cell r="K556">
            <v>128581668</v>
          </cell>
          <cell r="L556"/>
          <cell r="M556">
            <v>4.2624925099685122E-2</v>
          </cell>
          <cell r="N556">
            <v>0</v>
          </cell>
          <cell r="O556">
            <v>128581668</v>
          </cell>
          <cell r="P556">
            <v>115611035</v>
          </cell>
          <cell r="Q556" t="str">
            <v>PTELL</v>
          </cell>
          <cell r="R556">
            <v>115611035</v>
          </cell>
          <cell r="S556" t="str">
            <v>PTELL</v>
          </cell>
        </row>
        <row r="557">
          <cell r="A557" t="str">
            <v>3404900300400</v>
          </cell>
          <cell r="B557" t="str">
            <v>BEACH PARK C C SCHOOL DIST 3</v>
          </cell>
          <cell r="C557"/>
          <cell r="D557">
            <v>330895320</v>
          </cell>
          <cell r="E557">
            <v>0</v>
          </cell>
          <cell r="F557"/>
          <cell r="G557">
            <v>372378241</v>
          </cell>
          <cell r="H557">
            <v>382299448</v>
          </cell>
          <cell r="I557">
            <v>400700579</v>
          </cell>
          <cell r="J557"/>
          <cell r="K557">
            <v>385126089</v>
          </cell>
          <cell r="L557"/>
          <cell r="M557">
            <v>4.8132768949224324E-2</v>
          </cell>
          <cell r="N557">
            <v>0</v>
          </cell>
          <cell r="O557">
            <v>385126089</v>
          </cell>
          <cell r="P557">
            <v>335726391</v>
          </cell>
          <cell r="Q557" t="str">
            <v>PTELL</v>
          </cell>
          <cell r="R557">
            <v>335726391</v>
          </cell>
          <cell r="S557" t="str">
            <v>PTELL</v>
          </cell>
        </row>
        <row r="558">
          <cell r="A558" t="str">
            <v>3404900600200</v>
          </cell>
          <cell r="B558" t="str">
            <v>ZION ELEMENTARY SCHOOL DISTRICT 6</v>
          </cell>
          <cell r="C558"/>
          <cell r="D558">
            <v>199725242</v>
          </cell>
          <cell r="E558">
            <v>0</v>
          </cell>
          <cell r="F558"/>
          <cell r="G558">
            <v>205107592</v>
          </cell>
          <cell r="H558">
            <v>214563557</v>
          </cell>
          <cell r="I558">
            <v>230024015</v>
          </cell>
          <cell r="J558"/>
          <cell r="K558">
            <v>216565055</v>
          </cell>
          <cell r="L558"/>
          <cell r="M558">
            <v>7.2055377046158872E-2</v>
          </cell>
          <cell r="N558">
            <v>0</v>
          </cell>
          <cell r="O558">
            <v>216565055</v>
          </cell>
          <cell r="P558">
            <v>217620623</v>
          </cell>
          <cell r="Q558" t="str">
            <v>PTELL</v>
          </cell>
          <cell r="R558">
            <v>216565055</v>
          </cell>
          <cell r="S558" t="str">
            <v>Average</v>
          </cell>
        </row>
        <row r="559">
          <cell r="A559" t="str">
            <v>3404902400400</v>
          </cell>
          <cell r="B559" t="str">
            <v>MILLBURN C C SCHOOL DIST 24</v>
          </cell>
          <cell r="C559"/>
          <cell r="D559">
            <v>225920872</v>
          </cell>
          <cell r="E559">
            <v>0</v>
          </cell>
          <cell r="F559"/>
          <cell r="G559">
            <v>232898172</v>
          </cell>
          <cell r="H559">
            <v>234601477</v>
          </cell>
          <cell r="I559">
            <v>239443147</v>
          </cell>
          <cell r="J559"/>
          <cell r="K559">
            <v>235647599</v>
          </cell>
          <cell r="L559"/>
          <cell r="M559">
            <v>2.0637849607400383E-2</v>
          </cell>
          <cell r="N559">
            <v>0</v>
          </cell>
          <cell r="O559">
            <v>235647599</v>
          </cell>
          <cell r="P559">
            <v>229287092</v>
          </cell>
          <cell r="Q559" t="str">
            <v>PTELL</v>
          </cell>
          <cell r="R559">
            <v>229287092</v>
          </cell>
          <cell r="S559" t="str">
            <v>PTELL</v>
          </cell>
        </row>
        <row r="560">
          <cell r="A560" t="str">
            <v>3404903300200</v>
          </cell>
          <cell r="B560" t="str">
            <v>EMMONS SCHOOL DISTRICT 33</v>
          </cell>
          <cell r="C560"/>
          <cell r="D560">
            <v>110413684</v>
          </cell>
          <cell r="E560">
            <v>0</v>
          </cell>
          <cell r="F560"/>
          <cell r="G560">
            <v>117431456</v>
          </cell>
          <cell r="H560">
            <v>119917470</v>
          </cell>
          <cell r="I560">
            <v>123430059</v>
          </cell>
          <cell r="J560"/>
          <cell r="K560">
            <v>120259662</v>
          </cell>
          <cell r="L560"/>
          <cell r="M560">
            <v>2.9291720380691822E-2</v>
          </cell>
          <cell r="N560">
            <v>0</v>
          </cell>
          <cell r="O560">
            <v>120259662</v>
          </cell>
          <cell r="P560">
            <v>111981558</v>
          </cell>
          <cell r="Q560" t="str">
            <v>PTELL</v>
          </cell>
          <cell r="R560">
            <v>111981558</v>
          </cell>
          <cell r="S560" t="str">
            <v>PTELL</v>
          </cell>
        </row>
        <row r="561">
          <cell r="A561" t="str">
            <v>3404903400400</v>
          </cell>
          <cell r="B561" t="str">
            <v>ANTIOCH C C SCHOOL DISTRICT 34</v>
          </cell>
          <cell r="C561"/>
          <cell r="D561">
            <v>589832352</v>
          </cell>
          <cell r="E561">
            <v>0</v>
          </cell>
          <cell r="F561"/>
          <cell r="G561">
            <v>625016746</v>
          </cell>
          <cell r="H561">
            <v>638055939</v>
          </cell>
          <cell r="I561">
            <v>661556239</v>
          </cell>
          <cell r="J561"/>
          <cell r="K561">
            <v>641542975</v>
          </cell>
          <cell r="L561"/>
          <cell r="M561">
            <v>3.6831096716741007E-2</v>
          </cell>
          <cell r="N561">
            <v>0</v>
          </cell>
          <cell r="O561">
            <v>641542975</v>
          </cell>
          <cell r="P561">
            <v>602336797</v>
          </cell>
          <cell r="Q561" t="str">
            <v>PTELL</v>
          </cell>
          <cell r="R561">
            <v>602336797</v>
          </cell>
          <cell r="S561" t="str">
            <v>PTELL</v>
          </cell>
        </row>
        <row r="562">
          <cell r="A562" t="str">
            <v>3404903600200</v>
          </cell>
          <cell r="B562" t="str">
            <v>GRASS LAKE SCHOOL DIST 36</v>
          </cell>
          <cell r="C562"/>
          <cell r="D562">
            <v>87463141</v>
          </cell>
          <cell r="E562">
            <v>0</v>
          </cell>
          <cell r="F562"/>
          <cell r="G562">
            <v>93757855</v>
          </cell>
          <cell r="H562">
            <v>96902940</v>
          </cell>
          <cell r="I562">
            <v>101078932</v>
          </cell>
          <cell r="J562"/>
          <cell r="K562">
            <v>97246576</v>
          </cell>
          <cell r="L562"/>
          <cell r="M562">
            <v>4.3094585159129332E-2</v>
          </cell>
          <cell r="N562">
            <v>0</v>
          </cell>
          <cell r="O562">
            <v>97246576</v>
          </cell>
          <cell r="P562">
            <v>89474793</v>
          </cell>
          <cell r="Q562" t="str">
            <v>PTELL</v>
          </cell>
          <cell r="R562">
            <v>89474793</v>
          </cell>
          <cell r="S562" t="str">
            <v>PTELL</v>
          </cell>
        </row>
        <row r="563">
          <cell r="A563" t="str">
            <v>3404903700200</v>
          </cell>
          <cell r="B563" t="str">
            <v>GAVIN SCHOOL DIST 37</v>
          </cell>
          <cell r="C563"/>
          <cell r="D563">
            <v>164549751</v>
          </cell>
          <cell r="E563">
            <v>0</v>
          </cell>
          <cell r="F563"/>
          <cell r="G563">
            <v>188766683</v>
          </cell>
          <cell r="H563">
            <v>192716380</v>
          </cell>
          <cell r="I563">
            <v>202392111</v>
          </cell>
          <cell r="J563"/>
          <cell r="K563">
            <v>194625058</v>
          </cell>
          <cell r="L563"/>
          <cell r="M563">
            <v>5.0207102271223651E-2</v>
          </cell>
          <cell r="N563">
            <v>0</v>
          </cell>
          <cell r="O563">
            <v>194625058</v>
          </cell>
          <cell r="P563">
            <v>167149637</v>
          </cell>
          <cell r="Q563" t="str">
            <v>PTELL</v>
          </cell>
          <cell r="R563">
            <v>167149637</v>
          </cell>
          <cell r="S563" t="str">
            <v>PTELL</v>
          </cell>
        </row>
        <row r="564">
          <cell r="A564" t="str">
            <v>3404903800200</v>
          </cell>
          <cell r="B564" t="str">
            <v>BIG HOLLOW SCHOOL DIST 38</v>
          </cell>
          <cell r="C564"/>
          <cell r="D564">
            <v>328006952</v>
          </cell>
          <cell r="E564">
            <v>0</v>
          </cell>
          <cell r="F564"/>
          <cell r="G564">
            <v>390642247</v>
          </cell>
          <cell r="H564">
            <v>405028375</v>
          </cell>
          <cell r="I564">
            <v>419907700</v>
          </cell>
          <cell r="J564"/>
          <cell r="K564">
            <v>405192774</v>
          </cell>
          <cell r="L564"/>
          <cell r="M564">
            <v>3.6736500251371276E-2</v>
          </cell>
          <cell r="N564">
            <v>0</v>
          </cell>
          <cell r="O564">
            <v>405192774</v>
          </cell>
          <cell r="P564">
            <v>336108723</v>
          </cell>
          <cell r="Q564" t="str">
            <v>PTELL</v>
          </cell>
          <cell r="R564">
            <v>336108723</v>
          </cell>
          <cell r="S564" t="str">
            <v>PTELL</v>
          </cell>
        </row>
        <row r="565">
          <cell r="A565" t="str">
            <v>3404904100400</v>
          </cell>
          <cell r="B565" t="str">
            <v>LAKE VILLA C C SCHOOL DIST 41</v>
          </cell>
          <cell r="C565"/>
          <cell r="D565">
            <v>508904054</v>
          </cell>
          <cell r="E565">
            <v>0</v>
          </cell>
          <cell r="F565"/>
          <cell r="G565">
            <v>541177449</v>
          </cell>
          <cell r="H565">
            <v>550600057</v>
          </cell>
          <cell r="I565">
            <v>568319866</v>
          </cell>
          <cell r="J565"/>
          <cell r="K565">
            <v>553365791</v>
          </cell>
          <cell r="L565"/>
          <cell r="M565">
            <v>3.2182722785297498E-2</v>
          </cell>
          <cell r="N565">
            <v>0</v>
          </cell>
          <cell r="O565">
            <v>553365791</v>
          </cell>
          <cell r="P565">
            <v>516130491</v>
          </cell>
          <cell r="Q565" t="str">
            <v>PTELL</v>
          </cell>
          <cell r="R565">
            <v>516130491</v>
          </cell>
          <cell r="S565" t="str">
            <v>PTELL</v>
          </cell>
        </row>
        <row r="566">
          <cell r="A566" t="str">
            <v>3404904600400</v>
          </cell>
          <cell r="B566" t="str">
            <v>GRAYSLAKE C C SCHOOL DISTRICT 46</v>
          </cell>
          <cell r="C566"/>
          <cell r="D566">
            <v>597759175</v>
          </cell>
          <cell r="E566">
            <v>0</v>
          </cell>
          <cell r="F566"/>
          <cell r="G566">
            <v>714251648</v>
          </cell>
          <cell r="H566">
            <v>727350158</v>
          </cell>
          <cell r="I566">
            <v>751853771</v>
          </cell>
          <cell r="J566"/>
          <cell r="K566">
            <v>731151859</v>
          </cell>
          <cell r="L566"/>
          <cell r="M566">
            <v>3.3688881112472376E-2</v>
          </cell>
          <cell r="N566">
            <v>0</v>
          </cell>
          <cell r="O566">
            <v>731151859</v>
          </cell>
          <cell r="P566">
            <v>606187579</v>
          </cell>
          <cell r="Q566" t="str">
            <v>PTELL</v>
          </cell>
          <cell r="R566">
            <v>606187579</v>
          </cell>
          <cell r="S566" t="str">
            <v>PTELL</v>
          </cell>
        </row>
        <row r="567">
          <cell r="A567" t="str">
            <v>3404905000400</v>
          </cell>
          <cell r="B567" t="str">
            <v>WOODLAND C C SCHOOL DIST 50</v>
          </cell>
          <cell r="C567"/>
          <cell r="D567">
            <v>1593252783</v>
          </cell>
          <cell r="E567">
            <v>0</v>
          </cell>
          <cell r="F567"/>
          <cell r="G567">
            <v>1692982804</v>
          </cell>
          <cell r="H567">
            <v>1703067844</v>
          </cell>
          <cell r="I567">
            <v>1726509129</v>
          </cell>
          <cell r="J567"/>
          <cell r="K567">
            <v>1707519926</v>
          </cell>
          <cell r="L567"/>
          <cell r="M567">
            <v>1.3764152193105467E-2</v>
          </cell>
          <cell r="N567">
            <v>0</v>
          </cell>
          <cell r="O567">
            <v>1707519926</v>
          </cell>
          <cell r="P567">
            <v>1622727959</v>
          </cell>
          <cell r="Q567" t="str">
            <v>PTELL</v>
          </cell>
          <cell r="R567">
            <v>1622727959</v>
          </cell>
          <cell r="S567" t="str">
            <v>PTELL</v>
          </cell>
        </row>
        <row r="568">
          <cell r="A568" t="str">
            <v>3404905600200</v>
          </cell>
          <cell r="B568" t="str">
            <v>GURNEE SCHOOL DIST 56</v>
          </cell>
          <cell r="C568"/>
          <cell r="D568">
            <v>531929591</v>
          </cell>
          <cell r="E568">
            <v>0</v>
          </cell>
          <cell r="F568"/>
          <cell r="G568">
            <v>565673156</v>
          </cell>
          <cell r="H568">
            <v>571501793</v>
          </cell>
          <cell r="I568">
            <v>584127073</v>
          </cell>
          <cell r="J568"/>
          <cell r="K568">
            <v>573767341</v>
          </cell>
          <cell r="L568"/>
          <cell r="M568">
            <v>2.2091409256523541E-2</v>
          </cell>
          <cell r="N568">
            <v>0</v>
          </cell>
          <cell r="O568">
            <v>573767341</v>
          </cell>
          <cell r="P568">
            <v>539908534</v>
          </cell>
          <cell r="Q568" t="str">
            <v>PTELL</v>
          </cell>
          <cell r="R568">
            <v>539908534</v>
          </cell>
          <cell r="S568" t="str">
            <v>PTELL</v>
          </cell>
        </row>
        <row r="569">
          <cell r="A569" t="str">
            <v>3404906002600</v>
          </cell>
          <cell r="B569" t="str">
            <v>WAUKEGAN C U SCHOOL DIST 60</v>
          </cell>
          <cell r="C569"/>
          <cell r="D569">
            <v>623810619</v>
          </cell>
          <cell r="E569">
            <v>0</v>
          </cell>
          <cell r="F569"/>
          <cell r="G569">
            <v>900350757</v>
          </cell>
          <cell r="H569">
            <v>964784982</v>
          </cell>
          <cell r="I569">
            <v>1049657369</v>
          </cell>
          <cell r="J569"/>
          <cell r="K569">
            <v>971597703</v>
          </cell>
          <cell r="L569"/>
          <cell r="M569">
            <v>8.7970261336426978E-2</v>
          </cell>
          <cell r="N569">
            <v>0</v>
          </cell>
          <cell r="O569">
            <v>971597703</v>
          </cell>
          <cell r="P569">
            <v>633666826</v>
          </cell>
          <cell r="Q569" t="str">
            <v>PTELL</v>
          </cell>
          <cell r="R569">
            <v>633666826</v>
          </cell>
          <cell r="S569" t="str">
            <v>PTELL</v>
          </cell>
        </row>
        <row r="570">
          <cell r="A570" t="str">
            <v>3404906500200</v>
          </cell>
          <cell r="B570" t="str">
            <v>LAKE BLUFF ELEM SCHOOL DIST 65</v>
          </cell>
          <cell r="C570"/>
          <cell r="D570">
            <v>641262830</v>
          </cell>
          <cell r="E570">
            <v>0</v>
          </cell>
          <cell r="F570"/>
          <cell r="G570">
            <v>692438196</v>
          </cell>
          <cell r="H570">
            <v>683627215</v>
          </cell>
          <cell r="I570">
            <v>675391654</v>
          </cell>
          <cell r="J570"/>
          <cell r="K570">
            <v>683819022</v>
          </cell>
          <cell r="L570"/>
          <cell r="M570">
            <v>-1.2046859486130903E-2</v>
          </cell>
          <cell r="N570">
            <v>0</v>
          </cell>
          <cell r="O570">
            <v>683819022</v>
          </cell>
          <cell r="P570">
            <v>652420803</v>
          </cell>
          <cell r="Q570" t="str">
            <v>PTELL</v>
          </cell>
          <cell r="R570">
            <v>652420803</v>
          </cell>
          <cell r="S570" t="str">
            <v>PTELL</v>
          </cell>
        </row>
        <row r="571">
          <cell r="A571" t="str">
            <v>3404906700500</v>
          </cell>
          <cell r="B571" t="str">
            <v>LAKE FOREST SCHOOL DIST 67</v>
          </cell>
          <cell r="C571"/>
          <cell r="D571">
            <v>2374078383</v>
          </cell>
          <cell r="E571">
            <v>0</v>
          </cell>
          <cell r="F571"/>
          <cell r="G571">
            <v>2370478267</v>
          </cell>
          <cell r="H571">
            <v>2309643626</v>
          </cell>
          <cell r="I571">
            <v>2291430466</v>
          </cell>
          <cell r="J571"/>
          <cell r="K571">
            <v>2323850786</v>
          </cell>
          <cell r="L571"/>
          <cell r="M571">
            <v>-7.885701410802845E-3</v>
          </cell>
          <cell r="N571">
            <v>0</v>
          </cell>
          <cell r="O571">
            <v>2323850786</v>
          </cell>
          <cell r="P571">
            <v>2291430466</v>
          </cell>
          <cell r="Q571" t="str">
            <v>REAL</v>
          </cell>
          <cell r="R571">
            <v>2323850786</v>
          </cell>
          <cell r="S571" t="str">
            <v>Average</v>
          </cell>
        </row>
        <row r="572">
          <cell r="A572" t="str">
            <v>3404906800200</v>
          </cell>
          <cell r="B572" t="str">
            <v>OAK GROVE SCHOOL DIST 68</v>
          </cell>
          <cell r="C572"/>
          <cell r="D572">
            <v>564839923</v>
          </cell>
          <cell r="E572">
            <v>0</v>
          </cell>
          <cell r="F572"/>
          <cell r="G572">
            <v>565893497</v>
          </cell>
          <cell r="H572">
            <v>560710805</v>
          </cell>
          <cell r="I572">
            <v>561987465</v>
          </cell>
          <cell r="J572"/>
          <cell r="K572">
            <v>562863922</v>
          </cell>
          <cell r="L572"/>
          <cell r="M572">
            <v>2.2768599938073246E-3</v>
          </cell>
          <cell r="N572">
            <v>0</v>
          </cell>
          <cell r="O572">
            <v>562863922</v>
          </cell>
          <cell r="P572">
            <v>561987465</v>
          </cell>
          <cell r="Q572" t="str">
            <v>REAL</v>
          </cell>
          <cell r="R572">
            <v>562863922</v>
          </cell>
          <cell r="S572" t="str">
            <v>Average</v>
          </cell>
        </row>
        <row r="573">
          <cell r="A573" t="str">
            <v>3404907000200</v>
          </cell>
          <cell r="B573" t="str">
            <v>LIBERTYVILLE SCHOOL DIST 70</v>
          </cell>
          <cell r="C573"/>
          <cell r="D573">
            <v>1033170150</v>
          </cell>
          <cell r="E573">
            <v>0</v>
          </cell>
          <cell r="F573"/>
          <cell r="G573">
            <v>1126874183</v>
          </cell>
          <cell r="H573">
            <v>1123776373</v>
          </cell>
          <cell r="I573">
            <v>1124116350</v>
          </cell>
          <cell r="J573"/>
          <cell r="K573">
            <v>1124922302</v>
          </cell>
          <cell r="L573"/>
          <cell r="M573">
            <v>3.0253083101614562E-4</v>
          </cell>
          <cell r="N573">
            <v>0</v>
          </cell>
          <cell r="O573">
            <v>1124922302</v>
          </cell>
          <cell r="P573">
            <v>1051870529</v>
          </cell>
          <cell r="Q573" t="str">
            <v>PTELL</v>
          </cell>
          <cell r="R573">
            <v>1051870529</v>
          </cell>
          <cell r="S573" t="str">
            <v>PTELL</v>
          </cell>
        </row>
        <row r="574">
          <cell r="A574" t="str">
            <v>3404907200200</v>
          </cell>
          <cell r="B574" t="str">
            <v>RONDOUT SCHOOL DIST 72</v>
          </cell>
          <cell r="C574"/>
          <cell r="D574">
            <v>293502257</v>
          </cell>
          <cell r="E574">
            <v>0</v>
          </cell>
          <cell r="F574"/>
          <cell r="G574">
            <v>320175933</v>
          </cell>
          <cell r="H574">
            <v>316269940</v>
          </cell>
          <cell r="I574">
            <v>312331745</v>
          </cell>
          <cell r="J574"/>
          <cell r="K574">
            <v>316259206</v>
          </cell>
          <cell r="L574"/>
          <cell r="M574">
            <v>-1.2452005397667575E-2</v>
          </cell>
          <cell r="N574">
            <v>0</v>
          </cell>
          <cell r="O574">
            <v>316259206</v>
          </cell>
          <cell r="P574">
            <v>300282159</v>
          </cell>
          <cell r="Q574" t="str">
            <v>PTELL</v>
          </cell>
          <cell r="R574">
            <v>300282159</v>
          </cell>
          <cell r="S574" t="str">
            <v>PTELL</v>
          </cell>
        </row>
        <row r="575">
          <cell r="A575" t="str">
            <v>3404907300400</v>
          </cell>
          <cell r="B575" t="str">
            <v>HAWTHORN C C SCHOOL DIST 73</v>
          </cell>
          <cell r="C575"/>
          <cell r="D575">
            <v>1282843141</v>
          </cell>
          <cell r="E575">
            <v>0</v>
          </cell>
          <cell r="F575"/>
          <cell r="G575">
            <v>1425802214</v>
          </cell>
          <cell r="H575">
            <v>1411749357</v>
          </cell>
          <cell r="I575">
            <v>1419092547</v>
          </cell>
          <cell r="J575"/>
          <cell r="K575">
            <v>1418881373</v>
          </cell>
          <cell r="L575"/>
          <cell r="M575">
            <v>5.2014828011712E-3</v>
          </cell>
          <cell r="N575">
            <v>0</v>
          </cell>
          <cell r="O575">
            <v>1418881373</v>
          </cell>
          <cell r="P575">
            <v>1306704023</v>
          </cell>
          <cell r="Q575" t="str">
            <v>PTELL</v>
          </cell>
          <cell r="R575">
            <v>1306704023</v>
          </cell>
          <cell r="S575" t="str">
            <v>PTELL</v>
          </cell>
        </row>
        <row r="576">
          <cell r="A576" t="str">
            <v>3404907500200</v>
          </cell>
          <cell r="B576" t="str">
            <v>MUNDELEIN ELEM SCHOOL DIST 75</v>
          </cell>
          <cell r="C576"/>
          <cell r="D576">
            <v>334197320</v>
          </cell>
          <cell r="E576">
            <v>0</v>
          </cell>
          <cell r="F576"/>
          <cell r="G576">
            <v>374730474</v>
          </cell>
          <cell r="H576">
            <v>380931568</v>
          </cell>
          <cell r="I576">
            <v>393475500</v>
          </cell>
          <cell r="J576"/>
          <cell r="K576">
            <v>383045847</v>
          </cell>
          <cell r="L576"/>
          <cell r="M576">
            <v>3.2929620576890598E-2</v>
          </cell>
          <cell r="N576">
            <v>0</v>
          </cell>
          <cell r="O576">
            <v>383045847</v>
          </cell>
          <cell r="P576">
            <v>338608724</v>
          </cell>
          <cell r="Q576" t="str">
            <v>PTELL</v>
          </cell>
          <cell r="R576">
            <v>338608724</v>
          </cell>
          <cell r="S576" t="str">
            <v>PTELL</v>
          </cell>
        </row>
        <row r="577">
          <cell r="A577" t="str">
            <v>3404907600200</v>
          </cell>
          <cell r="B577" t="str">
            <v>DIAMOND LAKE SCHOOL DIST 76</v>
          </cell>
          <cell r="C577"/>
          <cell r="D577">
            <v>285295553</v>
          </cell>
          <cell r="E577">
            <v>0</v>
          </cell>
          <cell r="F577"/>
          <cell r="G577">
            <v>304572168</v>
          </cell>
          <cell r="H577">
            <v>304139081</v>
          </cell>
          <cell r="I577">
            <v>308839357</v>
          </cell>
          <cell r="J577"/>
          <cell r="K577">
            <v>305850202</v>
          </cell>
          <cell r="L577"/>
          <cell r="M577">
            <v>1.5454363788256466E-2</v>
          </cell>
          <cell r="N577">
            <v>0</v>
          </cell>
          <cell r="O577">
            <v>305850202</v>
          </cell>
          <cell r="P577">
            <v>289460868</v>
          </cell>
          <cell r="Q577" t="str">
            <v>PTELL</v>
          </cell>
          <cell r="R577">
            <v>289460868</v>
          </cell>
          <cell r="S577" t="str">
            <v>PTELL</v>
          </cell>
        </row>
        <row r="578">
          <cell r="A578" t="str">
            <v>3404907900200</v>
          </cell>
          <cell r="B578" t="str">
            <v>FREMONT SCHOOL DIST 79</v>
          </cell>
          <cell r="C578"/>
          <cell r="D578">
            <v>799095454</v>
          </cell>
          <cell r="E578">
            <v>0</v>
          </cell>
          <cell r="F578"/>
          <cell r="G578">
            <v>891160780</v>
          </cell>
          <cell r="H578">
            <v>904961525</v>
          </cell>
          <cell r="I578">
            <v>941477791</v>
          </cell>
          <cell r="J578"/>
          <cell r="K578">
            <v>912533365</v>
          </cell>
          <cell r="L578"/>
          <cell r="M578">
            <v>4.035118067588564E-2</v>
          </cell>
          <cell r="N578">
            <v>0</v>
          </cell>
          <cell r="O578">
            <v>912533365</v>
          </cell>
          <cell r="P578">
            <v>825705332</v>
          </cell>
          <cell r="Q578" t="str">
            <v>PTELL</v>
          </cell>
          <cell r="R578">
            <v>825705332</v>
          </cell>
          <cell r="S578" t="str">
            <v>PTELL</v>
          </cell>
        </row>
        <row r="579">
          <cell r="A579" t="str">
            <v>3404909502600</v>
          </cell>
          <cell r="B579" t="str">
            <v>LAKE ZURICH C U SCH DIST 95</v>
          </cell>
          <cell r="C579"/>
          <cell r="D579">
            <v>1680344196</v>
          </cell>
          <cell r="E579">
            <v>0</v>
          </cell>
          <cell r="F579"/>
          <cell r="G579">
            <v>1731410742</v>
          </cell>
          <cell r="H579">
            <v>1721018622</v>
          </cell>
          <cell r="I579">
            <v>1723218851</v>
          </cell>
          <cell r="J579"/>
          <cell r="K579">
            <v>1725216072</v>
          </cell>
          <cell r="L579"/>
          <cell r="M579">
            <v>1.2784457831392366E-3</v>
          </cell>
          <cell r="N579">
            <v>0</v>
          </cell>
          <cell r="O579">
            <v>1725216072</v>
          </cell>
          <cell r="P579">
            <v>1713951079</v>
          </cell>
          <cell r="Q579" t="str">
            <v>PTELL</v>
          </cell>
          <cell r="R579">
            <v>1713951079</v>
          </cell>
          <cell r="S579" t="str">
            <v>PTELL</v>
          </cell>
        </row>
        <row r="580">
          <cell r="A580" t="str">
            <v>3404909600400</v>
          </cell>
          <cell r="B580" t="str">
            <v>KILDEER COUNTRYSIDE C C S DIST 96</v>
          </cell>
          <cell r="C580"/>
          <cell r="D580">
            <v>1291663200</v>
          </cell>
          <cell r="E580">
            <v>0</v>
          </cell>
          <cell r="F580"/>
          <cell r="G580">
            <v>1352000467</v>
          </cell>
          <cell r="H580">
            <v>1326183475</v>
          </cell>
          <cell r="I580">
            <v>1322672055</v>
          </cell>
          <cell r="J580"/>
          <cell r="K580">
            <v>1333618666</v>
          </cell>
          <cell r="L580"/>
          <cell r="M580">
            <v>-2.6477633496375754E-3</v>
          </cell>
          <cell r="N580">
            <v>0</v>
          </cell>
          <cell r="O580">
            <v>1333618666</v>
          </cell>
          <cell r="P580">
            <v>1314396472</v>
          </cell>
          <cell r="Q580" t="str">
            <v>PTELL</v>
          </cell>
          <cell r="R580">
            <v>1314396472</v>
          </cell>
          <cell r="S580" t="str">
            <v>PTELL</v>
          </cell>
        </row>
        <row r="581">
          <cell r="A581" t="str">
            <v>3404910200400</v>
          </cell>
          <cell r="B581" t="str">
            <v>APTAKISIC-TRIPP C C S DIST 102</v>
          </cell>
          <cell r="C581"/>
          <cell r="D581">
            <v>891800798</v>
          </cell>
          <cell r="E581">
            <v>0</v>
          </cell>
          <cell r="F581"/>
          <cell r="G581">
            <v>1007700729</v>
          </cell>
          <cell r="H581">
            <v>988777542</v>
          </cell>
          <cell r="I581">
            <v>986537621</v>
          </cell>
          <cell r="J581"/>
          <cell r="K581">
            <v>994338631</v>
          </cell>
          <cell r="L581"/>
          <cell r="M581">
            <v>-2.2653437248072125E-3</v>
          </cell>
          <cell r="N581">
            <v>0</v>
          </cell>
          <cell r="O581">
            <v>994338631</v>
          </cell>
          <cell r="P581">
            <v>907318131</v>
          </cell>
          <cell r="Q581" t="str">
            <v>PTELL</v>
          </cell>
          <cell r="R581">
            <v>907318131</v>
          </cell>
          <cell r="S581" t="str">
            <v>PTELL</v>
          </cell>
        </row>
        <row r="582">
          <cell r="A582" t="str">
            <v>3404910300200</v>
          </cell>
          <cell r="B582" t="str">
            <v>LINCOLNSHIRE-PRAIRIEVIEW S D 103</v>
          </cell>
          <cell r="C582"/>
          <cell r="D582">
            <v>1023096569</v>
          </cell>
          <cell r="E582">
            <v>0</v>
          </cell>
          <cell r="F582"/>
          <cell r="G582">
            <v>1053438719</v>
          </cell>
          <cell r="H582">
            <v>1035868206</v>
          </cell>
          <cell r="I582">
            <v>1029018435</v>
          </cell>
          <cell r="J582"/>
          <cell r="K582">
            <v>1039441787</v>
          </cell>
          <cell r="L582"/>
          <cell r="M582">
            <v>-6.6125892853207231E-3</v>
          </cell>
          <cell r="N582">
            <v>0</v>
          </cell>
          <cell r="O582">
            <v>1039441787</v>
          </cell>
          <cell r="P582">
            <v>1029018435</v>
          </cell>
          <cell r="Q582" t="str">
            <v>REAL</v>
          </cell>
          <cell r="R582">
            <v>1039441787</v>
          </cell>
          <cell r="S582" t="str">
            <v>Average</v>
          </cell>
        </row>
        <row r="583">
          <cell r="A583" t="str">
            <v>3404910600200</v>
          </cell>
          <cell r="B583" t="str">
            <v>BANNOCKBURN SCHOOL DIST 106</v>
          </cell>
          <cell r="C583"/>
          <cell r="D583">
            <v>220074251</v>
          </cell>
          <cell r="E583">
            <v>0</v>
          </cell>
          <cell r="F583"/>
          <cell r="G583">
            <v>223248668</v>
          </cell>
          <cell r="H583">
            <v>216097600</v>
          </cell>
          <cell r="I583">
            <v>215120806</v>
          </cell>
          <cell r="J583"/>
          <cell r="K583">
            <v>218155691</v>
          </cell>
          <cell r="L583"/>
          <cell r="M583">
            <v>-4.5201520053901574E-3</v>
          </cell>
          <cell r="N583">
            <v>0</v>
          </cell>
          <cell r="O583">
            <v>218155691</v>
          </cell>
          <cell r="P583">
            <v>215120806</v>
          </cell>
          <cell r="Q583" t="str">
            <v>REAL</v>
          </cell>
          <cell r="R583">
            <v>218155691</v>
          </cell>
          <cell r="S583" t="str">
            <v>Average</v>
          </cell>
        </row>
        <row r="584">
          <cell r="A584" t="str">
            <v>3404910900200</v>
          </cell>
          <cell r="B584" t="str">
            <v>DEERFIELD SCHOOL DIST 109</v>
          </cell>
          <cell r="C584"/>
          <cell r="D584">
            <v>1653388930</v>
          </cell>
          <cell r="E584">
            <v>0</v>
          </cell>
          <cell r="F584"/>
          <cell r="G584">
            <v>1718126466</v>
          </cell>
          <cell r="H584">
            <v>1671243562</v>
          </cell>
          <cell r="I584">
            <v>1640715085</v>
          </cell>
          <cell r="J584"/>
          <cell r="K584">
            <v>1676695038</v>
          </cell>
          <cell r="L584"/>
          <cell r="M584">
            <v>-1.8266922723978157E-2</v>
          </cell>
          <cell r="N584">
            <v>0</v>
          </cell>
          <cell r="O584">
            <v>1676695038</v>
          </cell>
          <cell r="P584">
            <v>1640715085</v>
          </cell>
          <cell r="Q584" t="str">
            <v>REAL</v>
          </cell>
          <cell r="R584">
            <v>1676695038</v>
          </cell>
          <cell r="S584" t="str">
            <v>Average</v>
          </cell>
        </row>
        <row r="585">
          <cell r="A585" t="str">
            <v>3404911200200</v>
          </cell>
          <cell r="B585" t="str">
            <v>NORTH SHORE SD 112</v>
          </cell>
          <cell r="C585"/>
          <cell r="D585">
            <v>2422945851</v>
          </cell>
          <cell r="E585">
            <v>0</v>
          </cell>
          <cell r="F585"/>
          <cell r="G585">
            <v>2423796404</v>
          </cell>
          <cell r="H585">
            <v>2373695817</v>
          </cell>
          <cell r="I585">
            <v>2373443666</v>
          </cell>
          <cell r="J585"/>
          <cell r="K585">
            <v>2390311962</v>
          </cell>
          <cell r="L585"/>
          <cell r="M585">
            <v>-1.062271746001059E-4</v>
          </cell>
          <cell r="N585">
            <v>0</v>
          </cell>
          <cell r="O585">
            <v>2390311962</v>
          </cell>
          <cell r="P585">
            <v>2373443666</v>
          </cell>
          <cell r="Q585" t="str">
            <v>REAL</v>
          </cell>
          <cell r="R585">
            <v>2390311962</v>
          </cell>
          <cell r="S585" t="str">
            <v>Average</v>
          </cell>
        </row>
        <row r="586">
          <cell r="A586" t="str">
            <v>3404911301700</v>
          </cell>
          <cell r="B586" t="str">
            <v>TOWNSHIP HIGH SCHOOL DIST 113</v>
          </cell>
          <cell r="C586"/>
          <cell r="D586">
            <v>4340803736</v>
          </cell>
          <cell r="E586">
            <v>0</v>
          </cell>
          <cell r="F586"/>
          <cell r="G586">
            <v>4365130016</v>
          </cell>
          <cell r="H586">
            <v>4261016730</v>
          </cell>
          <cell r="I586">
            <v>4229279557</v>
          </cell>
          <cell r="J586"/>
          <cell r="K586">
            <v>4285142101</v>
          </cell>
          <cell r="L586"/>
          <cell r="M586">
            <v>-7.448262940755926E-3</v>
          </cell>
          <cell r="N586">
            <v>0</v>
          </cell>
          <cell r="O586">
            <v>4285142101</v>
          </cell>
          <cell r="P586">
            <v>4229279557</v>
          </cell>
          <cell r="Q586" t="str">
            <v>REAL</v>
          </cell>
          <cell r="R586">
            <v>4285142101</v>
          </cell>
          <cell r="S586" t="str">
            <v>Average</v>
          </cell>
        </row>
        <row r="587">
          <cell r="A587" t="str">
            <v>3404911400200</v>
          </cell>
          <cell r="B587" t="str">
            <v>FOX LAKE GRADE SCHOOL DIST 114</v>
          </cell>
          <cell r="C587"/>
          <cell r="D587">
            <v>234491810</v>
          </cell>
          <cell r="E587">
            <v>0</v>
          </cell>
          <cell r="F587"/>
          <cell r="G587">
            <v>239106025</v>
          </cell>
          <cell r="H587">
            <v>242601416</v>
          </cell>
          <cell r="I587">
            <v>252276724</v>
          </cell>
          <cell r="J587"/>
          <cell r="K587">
            <v>244661388</v>
          </cell>
          <cell r="L587"/>
          <cell r="M587">
            <v>3.988149846577977E-2</v>
          </cell>
          <cell r="N587">
            <v>0</v>
          </cell>
          <cell r="O587">
            <v>244661388</v>
          </cell>
          <cell r="P587">
            <v>237985737</v>
          </cell>
          <cell r="Q587" t="str">
            <v>PTELL</v>
          </cell>
          <cell r="R587">
            <v>237985737</v>
          </cell>
          <cell r="S587" t="str">
            <v>PTELL</v>
          </cell>
        </row>
        <row r="588">
          <cell r="A588" t="str">
            <v>3404911501600</v>
          </cell>
          <cell r="B588" t="str">
            <v>LAKE FOREST COMM H S DISTRICT 115</v>
          </cell>
          <cell r="C588"/>
          <cell r="D588">
            <v>3058585521</v>
          </cell>
          <cell r="E588">
            <v>0</v>
          </cell>
          <cell r="F588"/>
          <cell r="G588">
            <v>3063016475</v>
          </cell>
          <cell r="H588">
            <v>2993381460</v>
          </cell>
          <cell r="I588">
            <v>2966938417</v>
          </cell>
          <cell r="J588"/>
          <cell r="K588">
            <v>3007778784</v>
          </cell>
          <cell r="L588"/>
          <cell r="M588">
            <v>-8.8338367005186165E-3</v>
          </cell>
          <cell r="N588">
            <v>0</v>
          </cell>
          <cell r="O588">
            <v>3007778784</v>
          </cell>
          <cell r="P588">
            <v>2966938417</v>
          </cell>
          <cell r="Q588" t="str">
            <v>REAL</v>
          </cell>
          <cell r="R588">
            <v>3007778784</v>
          </cell>
          <cell r="S588" t="str">
            <v>Average</v>
          </cell>
        </row>
        <row r="589">
          <cell r="A589" t="str">
            <v>3404911602600</v>
          </cell>
          <cell r="B589" t="str">
            <v>ROUND LAKE AREA SCHS - DIST 116</v>
          </cell>
          <cell r="C589"/>
          <cell r="D589">
            <v>364766626</v>
          </cell>
          <cell r="E589">
            <v>0</v>
          </cell>
          <cell r="F589"/>
          <cell r="G589">
            <v>457816759</v>
          </cell>
          <cell r="H589">
            <v>473891543</v>
          </cell>
          <cell r="I589">
            <v>500071504</v>
          </cell>
          <cell r="J589"/>
          <cell r="K589">
            <v>477259935</v>
          </cell>
          <cell r="L589"/>
          <cell r="M589">
            <v>5.5244625878457597E-2</v>
          </cell>
          <cell r="N589">
            <v>0</v>
          </cell>
          <cell r="O589">
            <v>477259935</v>
          </cell>
          <cell r="P589">
            <v>369800405</v>
          </cell>
          <cell r="Q589" t="str">
            <v>PTELL</v>
          </cell>
          <cell r="R589">
            <v>369800405</v>
          </cell>
          <cell r="S589" t="str">
            <v>PTELL</v>
          </cell>
        </row>
        <row r="590">
          <cell r="A590" t="str">
            <v>3404911701600</v>
          </cell>
          <cell r="B590" t="str">
            <v>ANTIOCH COMM HIGH SCH DIST 117</v>
          </cell>
          <cell r="C590"/>
          <cell r="D590">
            <v>1170340227</v>
          </cell>
          <cell r="E590">
            <v>0</v>
          </cell>
          <cell r="F590"/>
          <cell r="G590">
            <v>1229559788</v>
          </cell>
          <cell r="H590">
            <v>1252611727</v>
          </cell>
          <cell r="I590">
            <v>1296302469</v>
          </cell>
          <cell r="J590"/>
          <cell r="K590">
            <v>1259491328</v>
          </cell>
          <cell r="L590"/>
          <cell r="M590">
            <v>3.4879716562002137E-2</v>
          </cell>
          <cell r="N590">
            <v>0</v>
          </cell>
          <cell r="O590">
            <v>1259491328</v>
          </cell>
          <cell r="P590">
            <v>1191289317</v>
          </cell>
          <cell r="Q590" t="str">
            <v>PTELL</v>
          </cell>
          <cell r="R590">
            <v>1191289317</v>
          </cell>
          <cell r="S590" t="str">
            <v>PTELL</v>
          </cell>
        </row>
        <row r="591">
          <cell r="A591" t="str">
            <v>3404911802600</v>
          </cell>
          <cell r="B591" t="str">
            <v>WAUCONDA COMM UNIT S DIST 118</v>
          </cell>
          <cell r="C591"/>
          <cell r="D591">
            <v>732301119</v>
          </cell>
          <cell r="E591">
            <v>0</v>
          </cell>
          <cell r="F591"/>
          <cell r="G591">
            <v>792843914</v>
          </cell>
          <cell r="H591">
            <v>819839331</v>
          </cell>
          <cell r="I591">
            <v>855853920</v>
          </cell>
          <cell r="J591"/>
          <cell r="K591">
            <v>822845722</v>
          </cell>
          <cell r="L591"/>
          <cell r="M591">
            <v>4.3928837807855795E-2</v>
          </cell>
          <cell r="N591">
            <v>0</v>
          </cell>
          <cell r="O591">
            <v>822845722</v>
          </cell>
          <cell r="P591">
            <v>744384087</v>
          </cell>
          <cell r="Q591" t="str">
            <v>PTELL</v>
          </cell>
          <cell r="R591">
            <v>744384087</v>
          </cell>
          <cell r="S591" t="str">
            <v>PTELL</v>
          </cell>
        </row>
        <row r="592">
          <cell r="A592" t="str">
            <v>3404912001300</v>
          </cell>
          <cell r="B592" t="str">
            <v>MUNDELEIN CONS HIGH SCH DIST 120</v>
          </cell>
          <cell r="C592"/>
          <cell r="D592">
            <v>1286028772</v>
          </cell>
          <cell r="E592">
            <v>0</v>
          </cell>
          <cell r="F592"/>
          <cell r="G592">
            <v>1449074920</v>
          </cell>
          <cell r="H592">
            <v>1470455504</v>
          </cell>
          <cell r="I592">
            <v>1530596801</v>
          </cell>
          <cell r="J592"/>
          <cell r="K592">
            <v>1483375742</v>
          </cell>
          <cell r="L592"/>
          <cell r="M592">
            <v>4.0899773462305326E-2</v>
          </cell>
          <cell r="N592">
            <v>0</v>
          </cell>
          <cell r="O592">
            <v>1483375742</v>
          </cell>
          <cell r="P592">
            <v>1319594122</v>
          </cell>
          <cell r="Q592" t="str">
            <v>PTELL</v>
          </cell>
          <cell r="R592">
            <v>1319594122</v>
          </cell>
          <cell r="S592" t="str">
            <v>PTELL</v>
          </cell>
        </row>
        <row r="593">
          <cell r="A593" t="str">
            <v>3404912101700</v>
          </cell>
          <cell r="B593" t="str">
            <v>WARREN TWP HIGH SCH DIST 121</v>
          </cell>
          <cell r="C593"/>
          <cell r="D593">
            <v>2078597016</v>
          </cell>
          <cell r="E593">
            <v>0</v>
          </cell>
          <cell r="F593"/>
          <cell r="G593">
            <v>2221503063</v>
          </cell>
          <cell r="H593">
            <v>2235422083</v>
          </cell>
          <cell r="I593">
            <v>2272634275</v>
          </cell>
          <cell r="J593"/>
          <cell r="K593">
            <v>2243186474</v>
          </cell>
          <cell r="L593"/>
          <cell r="M593">
            <v>1.6646606599707639E-2</v>
          </cell>
          <cell r="N593">
            <v>0</v>
          </cell>
          <cell r="O593">
            <v>2243186474</v>
          </cell>
          <cell r="P593">
            <v>2112478147</v>
          </cell>
          <cell r="Q593" t="str">
            <v>PTELL</v>
          </cell>
          <cell r="R593">
            <v>2112478147</v>
          </cell>
          <cell r="S593" t="str">
            <v>PTELL</v>
          </cell>
        </row>
        <row r="594">
          <cell r="A594" t="str">
            <v>3404912401600</v>
          </cell>
          <cell r="B594" t="str">
            <v>GRANT COMM H S DISTRICT 124</v>
          </cell>
          <cell r="C594"/>
          <cell r="D594">
            <v>801939995</v>
          </cell>
          <cell r="E594">
            <v>0</v>
          </cell>
          <cell r="F594"/>
          <cell r="G594">
            <v>927557050</v>
          </cell>
          <cell r="H594">
            <v>951966797</v>
          </cell>
          <cell r="I594">
            <v>988614180</v>
          </cell>
          <cell r="J594"/>
          <cell r="K594">
            <v>956046009</v>
          </cell>
          <cell r="L594"/>
          <cell r="M594">
            <v>3.8496492856147375E-2</v>
          </cell>
          <cell r="N594">
            <v>0</v>
          </cell>
          <cell r="O594">
            <v>956046009</v>
          </cell>
          <cell r="P594">
            <v>816294720</v>
          </cell>
          <cell r="Q594" t="str">
            <v>PTELL</v>
          </cell>
          <cell r="R594">
            <v>816294720</v>
          </cell>
          <cell r="S594" t="str">
            <v>PTELL</v>
          </cell>
        </row>
        <row r="595">
          <cell r="A595" t="str">
            <v>3404912501300</v>
          </cell>
          <cell r="B595" t="str">
            <v>ADLAI E STEVENSON DIST 125</v>
          </cell>
          <cell r="C595"/>
          <cell r="D595">
            <v>3529539010</v>
          </cell>
          <cell r="E595">
            <v>0</v>
          </cell>
          <cell r="F595"/>
          <cell r="G595">
            <v>3732676602</v>
          </cell>
          <cell r="H595">
            <v>3668796293</v>
          </cell>
          <cell r="I595">
            <v>3654736311</v>
          </cell>
          <cell r="J595"/>
          <cell r="K595">
            <v>3685403069</v>
          </cell>
          <cell r="L595"/>
          <cell r="M595">
            <v>-3.8323147095482525E-3</v>
          </cell>
          <cell r="N595">
            <v>0</v>
          </cell>
          <cell r="O595">
            <v>3685403069</v>
          </cell>
          <cell r="P595">
            <v>3598365020</v>
          </cell>
          <cell r="Q595" t="str">
            <v>PTELL</v>
          </cell>
          <cell r="R595">
            <v>3598365020</v>
          </cell>
          <cell r="S595" t="str">
            <v>PTELL</v>
          </cell>
        </row>
        <row r="596">
          <cell r="A596" t="str">
            <v>3404912601700</v>
          </cell>
          <cell r="B596" t="str">
            <v>ZION-BENTON TWP H S DIST 126</v>
          </cell>
          <cell r="C596"/>
          <cell r="D596">
            <v>681681858</v>
          </cell>
          <cell r="E596">
            <v>0</v>
          </cell>
          <cell r="F596"/>
          <cell r="G596">
            <v>700358718</v>
          </cell>
          <cell r="H596">
            <v>725521381</v>
          </cell>
          <cell r="I596">
            <v>764897608</v>
          </cell>
          <cell r="J596"/>
          <cell r="K596">
            <v>730259236</v>
          </cell>
          <cell r="L596"/>
          <cell r="M596">
            <v>5.4273007014248142E-2</v>
          </cell>
          <cell r="N596">
            <v>0</v>
          </cell>
          <cell r="O596">
            <v>730259236</v>
          </cell>
          <cell r="P596">
            <v>709835318</v>
          </cell>
          <cell r="Q596" t="str">
            <v>PTELL</v>
          </cell>
          <cell r="R596">
            <v>709835318</v>
          </cell>
          <cell r="S596" t="str">
            <v>PTELL</v>
          </cell>
        </row>
        <row r="597">
          <cell r="A597" t="str">
            <v>3404912701600</v>
          </cell>
          <cell r="B597" t="str">
            <v>GRAYSLAKE COMM HIGH SCH DIST 127</v>
          </cell>
          <cell r="C597"/>
          <cell r="D597">
            <v>908177404</v>
          </cell>
          <cell r="E597">
            <v>0</v>
          </cell>
          <cell r="F597"/>
          <cell r="G597">
            <v>1084020825</v>
          </cell>
          <cell r="H597">
            <v>1105186412</v>
          </cell>
          <cell r="I597">
            <v>1137968408</v>
          </cell>
          <cell r="J597"/>
          <cell r="K597">
            <v>1109058548</v>
          </cell>
          <cell r="L597"/>
          <cell r="M597">
            <v>2.9661960773364991E-2</v>
          </cell>
          <cell r="N597">
            <v>0</v>
          </cell>
          <cell r="O597">
            <v>1109058548</v>
          </cell>
          <cell r="P597">
            <v>921073523</v>
          </cell>
          <cell r="Q597" t="str">
            <v>PTELL</v>
          </cell>
          <cell r="R597">
            <v>921073523</v>
          </cell>
          <cell r="S597" t="str">
            <v>PTELL</v>
          </cell>
        </row>
        <row r="598">
          <cell r="A598" t="str">
            <v>3404912801600</v>
          </cell>
          <cell r="B598" t="str">
            <v>LIBERTYVILLE COMM H SCH DIST 128</v>
          </cell>
          <cell r="C598"/>
          <cell r="D598">
            <v>2987364400</v>
          </cell>
          <cell r="E598">
            <v>0</v>
          </cell>
          <cell r="F598"/>
          <cell r="G598">
            <v>3194981363</v>
          </cell>
          <cell r="H598">
            <v>3168927918</v>
          </cell>
          <cell r="I598">
            <v>3167948262</v>
          </cell>
          <cell r="J598"/>
          <cell r="K598">
            <v>3177285848</v>
          </cell>
          <cell r="L598"/>
          <cell r="M598">
            <v>-3.0914429906575113E-4</v>
          </cell>
          <cell r="N598">
            <v>0</v>
          </cell>
          <cell r="O598">
            <v>3177285848</v>
          </cell>
          <cell r="P598">
            <v>3039045804</v>
          </cell>
          <cell r="Q598" t="str">
            <v>PTELL</v>
          </cell>
          <cell r="R598">
            <v>3039045804</v>
          </cell>
          <cell r="S598" t="str">
            <v>PTELL</v>
          </cell>
        </row>
        <row r="599">
          <cell r="A599" t="str">
            <v>3404918702600</v>
          </cell>
          <cell r="B599" t="str">
            <v>NORTH CHICAGO SCHOOL DIST 187</v>
          </cell>
          <cell r="C599"/>
          <cell r="D599">
            <v>180544201</v>
          </cell>
          <cell r="E599">
            <v>0</v>
          </cell>
          <cell r="F599"/>
          <cell r="G599">
            <v>194521566</v>
          </cell>
          <cell r="H599">
            <v>202484770</v>
          </cell>
          <cell r="I599">
            <v>214158136</v>
          </cell>
          <cell r="J599"/>
          <cell r="K599">
            <v>203721491</v>
          </cell>
          <cell r="L599"/>
          <cell r="M599">
            <v>5.7650587745438832E-2</v>
          </cell>
          <cell r="N599">
            <v>0</v>
          </cell>
          <cell r="O599">
            <v>203721491</v>
          </cell>
          <cell r="P599">
            <v>205278756</v>
          </cell>
          <cell r="Q599" t="str">
            <v>PTELL</v>
          </cell>
          <cell r="R599">
            <v>203721491</v>
          </cell>
          <cell r="S599" t="str">
            <v>Average</v>
          </cell>
        </row>
        <row r="600">
          <cell r="A600" t="str">
            <v>3404922002600</v>
          </cell>
          <cell r="B600" t="str">
            <v>BARRINGTON C U SCHOOL DIST 220</v>
          </cell>
          <cell r="C600"/>
          <cell r="D600">
            <v>2475510009</v>
          </cell>
          <cell r="E600">
            <v>0</v>
          </cell>
          <cell r="F600"/>
          <cell r="G600">
            <v>3031170111</v>
          </cell>
          <cell r="H600">
            <v>2987206064</v>
          </cell>
          <cell r="I600">
            <v>2876364466</v>
          </cell>
          <cell r="J600"/>
          <cell r="K600">
            <v>2964913547</v>
          </cell>
          <cell r="L600"/>
          <cell r="M600">
            <v>-3.7105440878617606E-2</v>
          </cell>
          <cell r="N600">
            <v>0</v>
          </cell>
          <cell r="O600">
            <v>2964913547</v>
          </cell>
          <cell r="P600">
            <v>2468826131</v>
          </cell>
          <cell r="Q600" t="str">
            <v>PTELL</v>
          </cell>
          <cell r="R600">
            <v>2468826131</v>
          </cell>
          <cell r="S600" t="str">
            <v>PTELL</v>
          </cell>
        </row>
        <row r="601">
          <cell r="A601" t="str">
            <v>3505000102600</v>
          </cell>
          <cell r="B601" t="str">
            <v>LELAND COMM UNIT SCH DIST 1</v>
          </cell>
          <cell r="C601"/>
          <cell r="D601">
            <v>55343332</v>
          </cell>
          <cell r="E601">
            <v>0</v>
          </cell>
          <cell r="F601"/>
          <cell r="G601">
            <v>55289094</v>
          </cell>
          <cell r="H601">
            <v>58046867</v>
          </cell>
          <cell r="I601">
            <v>61990667</v>
          </cell>
          <cell r="J601"/>
          <cell r="K601">
            <v>58442209</v>
          </cell>
          <cell r="L601"/>
          <cell r="M601">
            <v>6.7941651355619248E-2</v>
          </cell>
          <cell r="N601">
            <v>0</v>
          </cell>
          <cell r="O601">
            <v>58442209</v>
          </cell>
          <cell r="P601">
            <v>0</v>
          </cell>
          <cell r="Q601" t="str">
            <v/>
          </cell>
          <cell r="R601">
            <v>58442209</v>
          </cell>
          <cell r="S601" t="str">
            <v>Average</v>
          </cell>
        </row>
        <row r="602">
          <cell r="A602" t="str">
            <v>3505000202600</v>
          </cell>
          <cell r="B602" t="str">
            <v>COMMUNITY UNIT SCH DIST 2</v>
          </cell>
          <cell r="C602"/>
          <cell r="D602">
            <v>172206716</v>
          </cell>
          <cell r="E602">
            <v>0</v>
          </cell>
          <cell r="F602"/>
          <cell r="G602">
            <v>173888470</v>
          </cell>
          <cell r="H602">
            <v>178821569</v>
          </cell>
          <cell r="I602">
            <v>184657999</v>
          </cell>
          <cell r="J602"/>
          <cell r="K602">
            <v>179122679</v>
          </cell>
          <cell r="L602"/>
          <cell r="M602">
            <v>3.2638288729029102E-2</v>
          </cell>
          <cell r="N602">
            <v>0</v>
          </cell>
          <cell r="O602">
            <v>179122679</v>
          </cell>
          <cell r="P602">
            <v>0</v>
          </cell>
          <cell r="Q602" t="str">
            <v/>
          </cell>
          <cell r="R602">
            <v>179122679</v>
          </cell>
          <cell r="S602" t="str">
            <v>Average</v>
          </cell>
        </row>
        <row r="603">
          <cell r="A603" t="str">
            <v>3505000902600</v>
          </cell>
          <cell r="B603" t="str">
            <v>EARLVILLE COMM UNIT SCH DIST 9</v>
          </cell>
          <cell r="C603"/>
          <cell r="D603">
            <v>65419819</v>
          </cell>
          <cell r="E603">
            <v>0</v>
          </cell>
          <cell r="F603"/>
          <cell r="G603">
            <v>65350826</v>
          </cell>
          <cell r="H603">
            <v>69383731</v>
          </cell>
          <cell r="I603">
            <v>73683634</v>
          </cell>
          <cell r="J603"/>
          <cell r="K603">
            <v>69472730</v>
          </cell>
          <cell r="L603"/>
          <cell r="M603">
            <v>6.1972784369292565E-2</v>
          </cell>
          <cell r="N603">
            <v>0</v>
          </cell>
          <cell r="O603">
            <v>69472730</v>
          </cell>
          <cell r="P603">
            <v>0</v>
          </cell>
          <cell r="Q603" t="str">
            <v/>
          </cell>
          <cell r="R603">
            <v>69472730</v>
          </cell>
          <cell r="S603" t="str">
            <v>Average</v>
          </cell>
        </row>
        <row r="604">
          <cell r="A604" t="str">
            <v>3505001750400</v>
          </cell>
          <cell r="B604" t="str">
            <v>DIMMICK CONSOLIDATED UNIT 175</v>
          </cell>
          <cell r="C604"/>
          <cell r="D604">
            <v>124778987</v>
          </cell>
          <cell r="E604">
            <v>0</v>
          </cell>
          <cell r="F604"/>
          <cell r="G604">
            <v>127192854</v>
          </cell>
          <cell r="H604">
            <v>129040783</v>
          </cell>
          <cell r="I604">
            <v>130926671</v>
          </cell>
          <cell r="J604"/>
          <cell r="K604">
            <v>129053436</v>
          </cell>
          <cell r="L604"/>
          <cell r="M604">
            <v>1.4614666434564334E-2</v>
          </cell>
          <cell r="N604">
            <v>0</v>
          </cell>
          <cell r="O604">
            <v>129053436</v>
          </cell>
          <cell r="P604">
            <v>0</v>
          </cell>
          <cell r="Q604" t="str">
            <v/>
          </cell>
          <cell r="R604">
            <v>129053436</v>
          </cell>
          <cell r="S604" t="str">
            <v>Average</v>
          </cell>
        </row>
        <row r="605">
          <cell r="A605" t="str">
            <v>3505004001700</v>
          </cell>
          <cell r="B605" t="str">
            <v>STREATOR TWP H S DIST 40</v>
          </cell>
          <cell r="C605"/>
          <cell r="D605">
            <v>210853540</v>
          </cell>
          <cell r="E605">
            <v>0</v>
          </cell>
          <cell r="F605"/>
          <cell r="G605">
            <v>203390406</v>
          </cell>
          <cell r="H605">
            <v>234583458</v>
          </cell>
          <cell r="I605">
            <v>242876218</v>
          </cell>
          <cell r="J605"/>
          <cell r="K605">
            <v>226950027</v>
          </cell>
          <cell r="L605"/>
          <cell r="M605">
            <v>3.535100075129765E-2</v>
          </cell>
          <cell r="N605">
            <v>0</v>
          </cell>
          <cell r="O605">
            <v>226950027</v>
          </cell>
          <cell r="P605">
            <v>0</v>
          </cell>
          <cell r="Q605" t="str">
            <v/>
          </cell>
          <cell r="R605">
            <v>226950027</v>
          </cell>
          <cell r="S605" t="str">
            <v>Average</v>
          </cell>
        </row>
        <row r="606">
          <cell r="A606" t="str">
            <v>3505004400200</v>
          </cell>
          <cell r="B606" t="str">
            <v>STREATOR ELEM SCHOOL DIST 44</v>
          </cell>
          <cell r="C606"/>
          <cell r="D606">
            <v>145585771</v>
          </cell>
          <cell r="E606">
            <v>0</v>
          </cell>
          <cell r="F606"/>
          <cell r="G606">
            <v>145162394</v>
          </cell>
          <cell r="H606">
            <v>152702637</v>
          </cell>
          <cell r="I606">
            <v>158527400</v>
          </cell>
          <cell r="J606"/>
          <cell r="K606">
            <v>152130810</v>
          </cell>
          <cell r="L606"/>
          <cell r="M606">
            <v>3.8144482075970959E-2</v>
          </cell>
          <cell r="N606">
            <v>0</v>
          </cell>
          <cell r="O606">
            <v>152130810</v>
          </cell>
          <cell r="P606">
            <v>0</v>
          </cell>
          <cell r="Q606" t="str">
            <v/>
          </cell>
          <cell r="R606">
            <v>152130810</v>
          </cell>
          <cell r="S606" t="str">
            <v>Average</v>
          </cell>
        </row>
        <row r="607">
          <cell r="A607" t="str">
            <v>3505006500400</v>
          </cell>
          <cell r="B607" t="str">
            <v>Allen Otter Creek CCSD 65</v>
          </cell>
          <cell r="C607"/>
          <cell r="D607">
            <v>60971232</v>
          </cell>
          <cell r="E607">
            <v>0</v>
          </cell>
          <cell r="F607"/>
          <cell r="G607">
            <v>52674020</v>
          </cell>
          <cell r="H607">
            <v>79343141</v>
          </cell>
          <cell r="I607">
            <v>80773848</v>
          </cell>
          <cell r="J607"/>
          <cell r="K607">
            <v>70930336</v>
          </cell>
          <cell r="L607"/>
          <cell r="M607">
            <v>1.8031892637071174E-2</v>
          </cell>
          <cell r="N607">
            <v>0</v>
          </cell>
          <cell r="O607">
            <v>70930336</v>
          </cell>
          <cell r="P607">
            <v>0</v>
          </cell>
          <cell r="Q607" t="str">
            <v/>
          </cell>
          <cell r="R607">
            <v>70930336</v>
          </cell>
          <cell r="S607" t="str">
            <v>Average</v>
          </cell>
        </row>
        <row r="608">
          <cell r="A608" t="str">
            <v>3505007900400</v>
          </cell>
          <cell r="B608" t="str">
            <v>TONICA COMM CONS SCH DIST 79</v>
          </cell>
          <cell r="C608"/>
          <cell r="D608">
            <v>43367987</v>
          </cell>
          <cell r="E608">
            <v>0</v>
          </cell>
          <cell r="F608"/>
          <cell r="G608">
            <v>41900596</v>
          </cell>
          <cell r="H608">
            <v>47494042</v>
          </cell>
          <cell r="I608">
            <v>49384065</v>
          </cell>
          <cell r="J608"/>
          <cell r="K608">
            <v>46259568</v>
          </cell>
          <cell r="L608"/>
          <cell r="M608">
            <v>3.9794949438078993E-2</v>
          </cell>
          <cell r="N608">
            <v>0</v>
          </cell>
          <cell r="O608">
            <v>46259568</v>
          </cell>
          <cell r="P608">
            <v>0</v>
          </cell>
          <cell r="Q608" t="str">
            <v/>
          </cell>
          <cell r="R608">
            <v>46259568</v>
          </cell>
          <cell r="S608" t="str">
            <v>Average</v>
          </cell>
        </row>
        <row r="609">
          <cell r="A609" t="str">
            <v>3505008200400</v>
          </cell>
          <cell r="B609" t="str">
            <v>DEER PARK C C SCHOOL DIST 82</v>
          </cell>
          <cell r="C609"/>
          <cell r="D609">
            <v>36630340</v>
          </cell>
          <cell r="E609">
            <v>0</v>
          </cell>
          <cell r="F609"/>
          <cell r="G609">
            <v>37841391</v>
          </cell>
          <cell r="H609">
            <v>39158775</v>
          </cell>
          <cell r="I609">
            <v>41062284</v>
          </cell>
          <cell r="J609"/>
          <cell r="K609">
            <v>39354150</v>
          </cell>
          <cell r="L609"/>
          <cell r="M609">
            <v>4.8610024189980408E-2</v>
          </cell>
          <cell r="N609">
            <v>0</v>
          </cell>
          <cell r="O609">
            <v>39354150</v>
          </cell>
          <cell r="P609">
            <v>0</v>
          </cell>
          <cell r="Q609" t="str">
            <v/>
          </cell>
          <cell r="R609">
            <v>39354150</v>
          </cell>
          <cell r="S609" t="str">
            <v>Average</v>
          </cell>
        </row>
        <row r="610">
          <cell r="A610" t="str">
            <v>3505009500400</v>
          </cell>
          <cell r="B610" t="str">
            <v>GRAND RIDGE C C SCHOOL DIST 95</v>
          </cell>
          <cell r="C610"/>
          <cell r="D610">
            <v>85376649</v>
          </cell>
          <cell r="E610">
            <v>0</v>
          </cell>
          <cell r="F610"/>
          <cell r="G610">
            <v>85245043</v>
          </cell>
          <cell r="H610">
            <v>89301098</v>
          </cell>
          <cell r="I610">
            <v>93960601</v>
          </cell>
          <cell r="J610"/>
          <cell r="K610">
            <v>89502247</v>
          </cell>
          <cell r="L610"/>
          <cell r="M610">
            <v>5.2177443551701903E-2</v>
          </cell>
          <cell r="N610">
            <v>0</v>
          </cell>
          <cell r="O610">
            <v>89502247</v>
          </cell>
          <cell r="P610">
            <v>0</v>
          </cell>
          <cell r="Q610" t="str">
            <v/>
          </cell>
          <cell r="R610">
            <v>89502247</v>
          </cell>
          <cell r="S610" t="str">
            <v>Average</v>
          </cell>
        </row>
        <row r="611">
          <cell r="A611" t="str">
            <v>3505012001700</v>
          </cell>
          <cell r="B611" t="str">
            <v>LA SALLE-PERU TWP H S D 120</v>
          </cell>
          <cell r="C611"/>
          <cell r="D611">
            <v>567449917</v>
          </cell>
          <cell r="E611">
            <v>0</v>
          </cell>
          <cell r="F611"/>
          <cell r="G611">
            <v>568794780</v>
          </cell>
          <cell r="H611">
            <v>588760363</v>
          </cell>
          <cell r="I611">
            <v>602491861</v>
          </cell>
          <cell r="J611"/>
          <cell r="K611">
            <v>586682335</v>
          </cell>
          <cell r="L611"/>
          <cell r="M611">
            <v>2.3322728333870533E-2</v>
          </cell>
          <cell r="N611">
            <v>0</v>
          </cell>
          <cell r="O611">
            <v>586682335</v>
          </cell>
          <cell r="P611">
            <v>0</v>
          </cell>
          <cell r="Q611" t="str">
            <v/>
          </cell>
          <cell r="R611">
            <v>586682335</v>
          </cell>
          <cell r="S611" t="str">
            <v>Average</v>
          </cell>
        </row>
        <row r="612">
          <cell r="A612" t="str">
            <v>3505012200200</v>
          </cell>
          <cell r="B612" t="str">
            <v>LASALLE ELEM SCHOOL DIST 122</v>
          </cell>
          <cell r="C612"/>
          <cell r="D612">
            <v>91660428</v>
          </cell>
          <cell r="E612">
            <v>0</v>
          </cell>
          <cell r="F612"/>
          <cell r="G612">
            <v>91988845</v>
          </cell>
          <cell r="H612">
            <v>93687562</v>
          </cell>
          <cell r="I612">
            <v>96750173</v>
          </cell>
          <cell r="J612"/>
          <cell r="K612">
            <v>94142193</v>
          </cell>
          <cell r="L612"/>
          <cell r="M612">
            <v>3.2689622129349463E-2</v>
          </cell>
          <cell r="N612">
            <v>0</v>
          </cell>
          <cell r="O612">
            <v>94142193</v>
          </cell>
          <cell r="P612">
            <v>0</v>
          </cell>
          <cell r="Q612" t="str">
            <v/>
          </cell>
          <cell r="R612">
            <v>94142193</v>
          </cell>
          <cell r="S612" t="str">
            <v>Average</v>
          </cell>
        </row>
        <row r="613">
          <cell r="A613" t="str">
            <v>3505012400200</v>
          </cell>
          <cell r="B613" t="str">
            <v>PERU ELEM SCHOOL DISTRICT 124</v>
          </cell>
          <cell r="C613"/>
          <cell r="D613">
            <v>189297342</v>
          </cell>
          <cell r="E613">
            <v>0</v>
          </cell>
          <cell r="F613"/>
          <cell r="G613">
            <v>190055152</v>
          </cell>
          <cell r="H613">
            <v>193691330</v>
          </cell>
          <cell r="I613">
            <v>198296002</v>
          </cell>
          <cell r="J613"/>
          <cell r="K613">
            <v>194014161</v>
          </cell>
          <cell r="L613"/>
          <cell r="M613">
            <v>2.3773247878467251E-2</v>
          </cell>
          <cell r="N613">
            <v>0</v>
          </cell>
          <cell r="O613">
            <v>194014161</v>
          </cell>
          <cell r="P613">
            <v>0</v>
          </cell>
          <cell r="Q613" t="str">
            <v/>
          </cell>
          <cell r="R613">
            <v>194014161</v>
          </cell>
          <cell r="S613" t="str">
            <v>Average</v>
          </cell>
        </row>
        <row r="614">
          <cell r="A614" t="str">
            <v>3505012500200</v>
          </cell>
          <cell r="B614" t="str">
            <v>OGLESBY ELEM SCH DIST 125</v>
          </cell>
          <cell r="C614"/>
          <cell r="D614">
            <v>56539635</v>
          </cell>
          <cell r="E614">
            <v>0</v>
          </cell>
          <cell r="F614"/>
          <cell r="G614">
            <v>53882852</v>
          </cell>
          <cell r="H614">
            <v>60843901</v>
          </cell>
          <cell r="I614">
            <v>62964249</v>
          </cell>
          <cell r="J614"/>
          <cell r="K614">
            <v>59230334</v>
          </cell>
          <cell r="L614"/>
          <cell r="M614">
            <v>3.484898182317403E-2</v>
          </cell>
          <cell r="N614">
            <v>0</v>
          </cell>
          <cell r="O614">
            <v>59230334</v>
          </cell>
          <cell r="P614">
            <v>0</v>
          </cell>
          <cell r="Q614" t="str">
            <v/>
          </cell>
          <cell r="R614">
            <v>59230334</v>
          </cell>
          <cell r="S614" t="str">
            <v>Average</v>
          </cell>
        </row>
        <row r="615">
          <cell r="A615" t="str">
            <v>3505014001700</v>
          </cell>
          <cell r="B615" t="str">
            <v>OTTAWA TWP H S DIST 140</v>
          </cell>
          <cell r="C615"/>
          <cell r="D615">
            <v>624389164</v>
          </cell>
          <cell r="E615">
            <v>0</v>
          </cell>
          <cell r="F615"/>
          <cell r="G615">
            <v>628142006</v>
          </cell>
          <cell r="H615">
            <v>650517321</v>
          </cell>
          <cell r="I615">
            <v>674854439</v>
          </cell>
          <cell r="J615"/>
          <cell r="K615">
            <v>651171255</v>
          </cell>
          <cell r="L615"/>
          <cell r="M615">
            <v>3.7411944639057504E-2</v>
          </cell>
          <cell r="N615">
            <v>0</v>
          </cell>
          <cell r="O615">
            <v>651171255</v>
          </cell>
          <cell r="P615">
            <v>0</v>
          </cell>
          <cell r="Q615" t="str">
            <v/>
          </cell>
          <cell r="R615">
            <v>651171255</v>
          </cell>
          <cell r="S615" t="str">
            <v>Average</v>
          </cell>
        </row>
        <row r="616">
          <cell r="A616" t="str">
            <v>3505014100200</v>
          </cell>
          <cell r="B616" t="str">
            <v>OTTAWA ELEM SCHOOL DIST 141</v>
          </cell>
          <cell r="C616"/>
          <cell r="D616">
            <v>302024230</v>
          </cell>
          <cell r="E616">
            <v>0</v>
          </cell>
          <cell r="F616"/>
          <cell r="G616">
            <v>302360748</v>
          </cell>
          <cell r="H616">
            <v>310271045</v>
          </cell>
          <cell r="I616">
            <v>323646681</v>
          </cell>
          <cell r="J616"/>
          <cell r="K616">
            <v>312092825</v>
          </cell>
          <cell r="L616"/>
          <cell r="M616">
            <v>4.3109520580626531E-2</v>
          </cell>
          <cell r="N616">
            <v>0</v>
          </cell>
          <cell r="O616">
            <v>312092825</v>
          </cell>
          <cell r="P616">
            <v>0</v>
          </cell>
          <cell r="Q616" t="str">
            <v/>
          </cell>
          <cell r="R616">
            <v>312092825</v>
          </cell>
          <cell r="S616" t="str">
            <v>Average</v>
          </cell>
        </row>
        <row r="617">
          <cell r="A617" t="str">
            <v>3505015000200</v>
          </cell>
          <cell r="B617" t="str">
            <v>MARSEILLES ELEM SCHOOL DIST 150</v>
          </cell>
          <cell r="C617"/>
          <cell r="D617">
            <v>57248244</v>
          </cell>
          <cell r="E617">
            <v>0</v>
          </cell>
          <cell r="F617"/>
          <cell r="G617">
            <v>58155933</v>
          </cell>
          <cell r="H617">
            <v>63774149</v>
          </cell>
          <cell r="I617">
            <v>65138405</v>
          </cell>
          <cell r="J617"/>
          <cell r="K617">
            <v>62356162</v>
          </cell>
          <cell r="L617"/>
          <cell r="M617">
            <v>2.139199066380329E-2</v>
          </cell>
          <cell r="N617">
            <v>0</v>
          </cell>
          <cell r="O617">
            <v>62356162</v>
          </cell>
          <cell r="P617">
            <v>0</v>
          </cell>
          <cell r="Q617" t="str">
            <v/>
          </cell>
          <cell r="R617">
            <v>62356162</v>
          </cell>
          <cell r="S617" t="str">
            <v>Average</v>
          </cell>
        </row>
        <row r="618">
          <cell r="A618" t="str">
            <v>3505016001700</v>
          </cell>
          <cell r="B618" t="str">
            <v>SENECA TWP H S DIST 160</v>
          </cell>
          <cell r="C618"/>
          <cell r="D618">
            <v>700466527</v>
          </cell>
          <cell r="E618">
            <v>0</v>
          </cell>
          <cell r="F618"/>
          <cell r="G618">
            <v>704900780</v>
          </cell>
          <cell r="H618">
            <v>724887984</v>
          </cell>
          <cell r="I618">
            <v>732748732</v>
          </cell>
          <cell r="J618"/>
          <cell r="K618">
            <v>720845832</v>
          </cell>
          <cell r="L618"/>
          <cell r="M618">
            <v>1.0844086498197493E-2</v>
          </cell>
          <cell r="N618">
            <v>0</v>
          </cell>
          <cell r="O618">
            <v>720845832</v>
          </cell>
          <cell r="P618">
            <v>0</v>
          </cell>
          <cell r="Q618" t="str">
            <v/>
          </cell>
          <cell r="R618">
            <v>720845832</v>
          </cell>
          <cell r="S618" t="str">
            <v>Average</v>
          </cell>
        </row>
        <row r="619">
          <cell r="A619" t="str">
            <v>3505017000400</v>
          </cell>
          <cell r="B619" t="str">
            <v>SENECA COMM CONS SCH DIST 170</v>
          </cell>
          <cell r="C619"/>
          <cell r="D619">
            <v>559546920</v>
          </cell>
          <cell r="E619">
            <v>0</v>
          </cell>
          <cell r="F619"/>
          <cell r="G619">
            <v>565693684</v>
          </cell>
          <cell r="H619">
            <v>578382922</v>
          </cell>
          <cell r="I619">
            <v>579868168</v>
          </cell>
          <cell r="J619"/>
          <cell r="K619">
            <v>574648258</v>
          </cell>
          <cell r="L619"/>
          <cell r="M619">
            <v>2.5679285184703293E-3</v>
          </cell>
          <cell r="N619">
            <v>0</v>
          </cell>
          <cell r="O619">
            <v>574648258</v>
          </cell>
          <cell r="P619">
            <v>0</v>
          </cell>
          <cell r="Q619" t="str">
            <v/>
          </cell>
          <cell r="R619">
            <v>574648258</v>
          </cell>
          <cell r="S619" t="str">
            <v>Average</v>
          </cell>
        </row>
        <row r="620">
          <cell r="A620" t="str">
            <v>3505018500400</v>
          </cell>
          <cell r="B620" t="str">
            <v>WALTHAM C C SCHOOL DIST 185</v>
          </cell>
          <cell r="C620"/>
          <cell r="D620">
            <v>79019360</v>
          </cell>
          <cell r="E620">
            <v>0</v>
          </cell>
          <cell r="F620"/>
          <cell r="G620">
            <v>81178430</v>
          </cell>
          <cell r="H620">
            <v>81877107</v>
          </cell>
          <cell r="I620">
            <v>82229453</v>
          </cell>
          <cell r="J620"/>
          <cell r="K620">
            <v>81761663</v>
          </cell>
          <cell r="L620"/>
          <cell r="M620">
            <v>4.3033518514522017E-3</v>
          </cell>
          <cell r="N620">
            <v>0</v>
          </cell>
          <cell r="O620">
            <v>81761663</v>
          </cell>
          <cell r="P620">
            <v>0</v>
          </cell>
          <cell r="Q620" t="str">
            <v/>
          </cell>
          <cell r="R620">
            <v>81761663</v>
          </cell>
          <cell r="S620" t="str">
            <v>Average</v>
          </cell>
        </row>
        <row r="621">
          <cell r="A621" t="str">
            <v>3505019500400</v>
          </cell>
          <cell r="B621" t="str">
            <v>WALLACE C C SCHOOL DIST 195</v>
          </cell>
          <cell r="C621"/>
          <cell r="D621">
            <v>101377504</v>
          </cell>
          <cell r="E621">
            <v>0</v>
          </cell>
          <cell r="F621"/>
          <cell r="G621">
            <v>102337136</v>
          </cell>
          <cell r="H621">
            <v>105035878</v>
          </cell>
          <cell r="I621">
            <v>107786322</v>
          </cell>
          <cell r="J621"/>
          <cell r="K621">
            <v>105053112</v>
          </cell>
          <cell r="L621"/>
          <cell r="M621">
            <v>2.6185757213359039E-2</v>
          </cell>
          <cell r="N621">
            <v>0</v>
          </cell>
          <cell r="O621">
            <v>105053112</v>
          </cell>
          <cell r="P621">
            <v>0</v>
          </cell>
          <cell r="Q621" t="str">
            <v/>
          </cell>
          <cell r="R621">
            <v>105053112</v>
          </cell>
          <cell r="S621" t="str">
            <v>Average</v>
          </cell>
        </row>
        <row r="622">
          <cell r="A622" t="str">
            <v>3505021000400</v>
          </cell>
          <cell r="B622" t="str">
            <v>MILLER TWP CC SCH DIST 210</v>
          </cell>
          <cell r="C622"/>
          <cell r="D622">
            <v>59747638</v>
          </cell>
          <cell r="E622">
            <v>0</v>
          </cell>
          <cell r="F622"/>
          <cell r="G622">
            <v>59952835</v>
          </cell>
          <cell r="H622">
            <v>61346632</v>
          </cell>
          <cell r="I622">
            <v>63813818</v>
          </cell>
          <cell r="J622"/>
          <cell r="K622">
            <v>61704428</v>
          </cell>
          <cell r="L622"/>
          <cell r="M622">
            <v>4.0217138570867263E-2</v>
          </cell>
          <cell r="N622">
            <v>0</v>
          </cell>
          <cell r="O622">
            <v>61704428</v>
          </cell>
          <cell r="P622">
            <v>0</v>
          </cell>
          <cell r="Q622" t="str">
            <v/>
          </cell>
          <cell r="R622">
            <v>61704428</v>
          </cell>
          <cell r="S622" t="str">
            <v>Average</v>
          </cell>
        </row>
        <row r="623">
          <cell r="A623" t="str">
            <v>3505023000400</v>
          </cell>
          <cell r="B623" t="str">
            <v>RUTLAND C C SCHOOL DIST 230</v>
          </cell>
          <cell r="C623"/>
          <cell r="D623">
            <v>35757919</v>
          </cell>
          <cell r="E623">
            <v>0</v>
          </cell>
          <cell r="F623"/>
          <cell r="G623">
            <v>35951286</v>
          </cell>
          <cell r="H623">
            <v>37050047</v>
          </cell>
          <cell r="I623">
            <v>37685465</v>
          </cell>
          <cell r="J623"/>
          <cell r="K623">
            <v>36895599</v>
          </cell>
          <cell r="L623"/>
          <cell r="M623">
            <v>1.7150261644742312E-2</v>
          </cell>
          <cell r="N623">
            <v>0</v>
          </cell>
          <cell r="O623">
            <v>36895599</v>
          </cell>
          <cell r="P623">
            <v>0</v>
          </cell>
          <cell r="Q623" t="str">
            <v/>
          </cell>
          <cell r="R623">
            <v>36895599</v>
          </cell>
          <cell r="S623" t="str">
            <v>Average</v>
          </cell>
        </row>
        <row r="624">
          <cell r="A624" t="str">
            <v>3505028001700</v>
          </cell>
          <cell r="B624" t="str">
            <v>MENDOTA TWP H S DIST 280</v>
          </cell>
          <cell r="C624"/>
          <cell r="D624">
            <v>228379878</v>
          </cell>
          <cell r="E624">
            <v>0</v>
          </cell>
          <cell r="F624"/>
          <cell r="G624">
            <v>228447469</v>
          </cell>
          <cell r="H624">
            <v>239260792</v>
          </cell>
          <cell r="I624">
            <v>248778451</v>
          </cell>
          <cell r="J624"/>
          <cell r="K624">
            <v>238828904</v>
          </cell>
          <cell r="L624"/>
          <cell r="M624">
            <v>3.9779434484192459E-2</v>
          </cell>
          <cell r="N624">
            <v>0</v>
          </cell>
          <cell r="O624">
            <v>238828904</v>
          </cell>
          <cell r="P624">
            <v>0</v>
          </cell>
          <cell r="Q624" t="str">
            <v/>
          </cell>
          <cell r="R624">
            <v>238828904</v>
          </cell>
          <cell r="S624" t="str">
            <v>Average</v>
          </cell>
        </row>
        <row r="625">
          <cell r="A625" t="str">
            <v>3505028900400</v>
          </cell>
          <cell r="B625" t="str">
            <v>MENDOTA C C SCHOOL DIST 289</v>
          </cell>
          <cell r="C625"/>
          <cell r="D625">
            <v>226418087</v>
          </cell>
          <cell r="E625">
            <v>0</v>
          </cell>
          <cell r="F625"/>
          <cell r="G625">
            <v>226486303</v>
          </cell>
          <cell r="H625">
            <v>237231888</v>
          </cell>
          <cell r="I625">
            <v>246682484</v>
          </cell>
          <cell r="J625"/>
          <cell r="K625">
            <v>236800225</v>
          </cell>
          <cell r="L625"/>
          <cell r="M625">
            <v>3.9836954802635979E-2</v>
          </cell>
          <cell r="N625">
            <v>0</v>
          </cell>
          <cell r="O625">
            <v>236800225</v>
          </cell>
          <cell r="P625">
            <v>0</v>
          </cell>
          <cell r="Q625" t="str">
            <v/>
          </cell>
          <cell r="R625">
            <v>236800225</v>
          </cell>
          <cell r="S625" t="str">
            <v>Average</v>
          </cell>
        </row>
        <row r="626">
          <cell r="A626" t="str">
            <v>3505042502600</v>
          </cell>
          <cell r="B626" t="str">
            <v>LOSTANT COMM UNIT SCH DIST 425</v>
          </cell>
          <cell r="C626"/>
          <cell r="D626">
            <v>29519349</v>
          </cell>
          <cell r="E626">
            <v>0</v>
          </cell>
          <cell r="F626"/>
          <cell r="G626">
            <v>29491603</v>
          </cell>
          <cell r="H626">
            <v>30440180</v>
          </cell>
          <cell r="I626">
            <v>31783810</v>
          </cell>
          <cell r="J626"/>
          <cell r="K626">
            <v>30571864</v>
          </cell>
          <cell r="L626"/>
          <cell r="M626">
            <v>4.4140014940778932E-2</v>
          </cell>
          <cell r="N626">
            <v>0</v>
          </cell>
          <cell r="O626">
            <v>30571864</v>
          </cell>
          <cell r="P626">
            <v>0</v>
          </cell>
          <cell r="Q626" t="str">
            <v/>
          </cell>
          <cell r="R626">
            <v>30571864</v>
          </cell>
          <cell r="S626" t="str">
            <v>Average</v>
          </cell>
        </row>
        <row r="627">
          <cell r="A627" t="str">
            <v>3505900502600</v>
          </cell>
          <cell r="B627" t="str">
            <v>HENRY-SENACHWINE CUSD 5</v>
          </cell>
          <cell r="C627"/>
          <cell r="D627">
            <v>106207462</v>
          </cell>
          <cell r="E627">
            <v>0</v>
          </cell>
          <cell r="F627"/>
          <cell r="G627">
            <v>106106777</v>
          </cell>
          <cell r="H627">
            <v>109431546</v>
          </cell>
          <cell r="I627">
            <v>113520626</v>
          </cell>
          <cell r="J627"/>
          <cell r="K627">
            <v>109686316</v>
          </cell>
          <cell r="L627"/>
          <cell r="M627">
            <v>3.7366556075155877E-2</v>
          </cell>
          <cell r="N627">
            <v>0</v>
          </cell>
          <cell r="O627">
            <v>109686316</v>
          </cell>
          <cell r="P627">
            <v>0</v>
          </cell>
          <cell r="Q627" t="str">
            <v/>
          </cell>
          <cell r="R627">
            <v>109686316</v>
          </cell>
          <cell r="S627" t="str">
            <v>Average</v>
          </cell>
        </row>
        <row r="628">
          <cell r="A628" t="str">
            <v>3505900702600</v>
          </cell>
          <cell r="B628" t="str">
            <v>MIDLAND COMMUNITY UNIT DIST 7</v>
          </cell>
          <cell r="C628"/>
          <cell r="D628">
            <v>114625665</v>
          </cell>
          <cell r="E628">
            <v>0</v>
          </cell>
          <cell r="F628"/>
          <cell r="G628">
            <v>114045925</v>
          </cell>
          <cell r="H628">
            <v>118026558</v>
          </cell>
          <cell r="I628">
            <v>124781427</v>
          </cell>
          <cell r="J628"/>
          <cell r="K628">
            <v>118951303</v>
          </cell>
          <cell r="L628"/>
          <cell r="M628">
            <v>5.7231771513662204E-2</v>
          </cell>
          <cell r="N628">
            <v>0</v>
          </cell>
          <cell r="O628">
            <v>118951303</v>
          </cell>
          <cell r="P628">
            <v>0</v>
          </cell>
          <cell r="Q628" t="str">
            <v/>
          </cell>
          <cell r="R628">
            <v>118951303</v>
          </cell>
          <cell r="S628" t="str">
            <v>Average</v>
          </cell>
        </row>
        <row r="629">
          <cell r="A629" t="str">
            <v>3507853502600</v>
          </cell>
          <cell r="B629" t="str">
            <v>PUTNAM CO C U SCHOOL DIST 535</v>
          </cell>
          <cell r="C629"/>
          <cell r="D629">
            <v>138618187</v>
          </cell>
          <cell r="E629">
            <v>0</v>
          </cell>
          <cell r="F629"/>
          <cell r="G629">
            <v>136396362</v>
          </cell>
          <cell r="H629">
            <v>142130849</v>
          </cell>
          <cell r="I629">
            <v>148285112</v>
          </cell>
          <cell r="J629"/>
          <cell r="K629">
            <v>142270774</v>
          </cell>
          <cell r="L629"/>
          <cell r="M629">
            <v>4.3299980569313279E-2</v>
          </cell>
          <cell r="N629">
            <v>0</v>
          </cell>
          <cell r="O629">
            <v>142270774</v>
          </cell>
          <cell r="P629">
            <v>0</v>
          </cell>
          <cell r="Q629" t="str">
            <v/>
          </cell>
          <cell r="R629">
            <v>142270774</v>
          </cell>
          <cell r="S629" t="str">
            <v>Average</v>
          </cell>
        </row>
        <row r="630">
          <cell r="A630" t="str">
            <v>3905500102600</v>
          </cell>
          <cell r="B630" t="str">
            <v>ARGENTA-OREANA COMM UNIT SCH D 1</v>
          </cell>
          <cell r="C630"/>
          <cell r="D630">
            <v>134591748</v>
          </cell>
          <cell r="E630">
            <v>0</v>
          </cell>
          <cell r="F630"/>
          <cell r="G630">
            <v>133590064</v>
          </cell>
          <cell r="H630">
            <v>139143945</v>
          </cell>
          <cell r="I630">
            <v>144899984</v>
          </cell>
          <cell r="J630"/>
          <cell r="K630">
            <v>139211331</v>
          </cell>
          <cell r="L630"/>
          <cell r="M630">
            <v>4.1367513333045142E-2</v>
          </cell>
          <cell r="N630">
            <v>0</v>
          </cell>
          <cell r="O630">
            <v>139211331</v>
          </cell>
          <cell r="P630">
            <v>0</v>
          </cell>
          <cell r="Q630" t="str">
            <v/>
          </cell>
          <cell r="R630">
            <v>139211331</v>
          </cell>
          <cell r="S630" t="str">
            <v>Average</v>
          </cell>
        </row>
        <row r="631">
          <cell r="A631" t="str">
            <v>3905500202600</v>
          </cell>
          <cell r="B631" t="str">
            <v>MAROA FORSYTH C U SCH DIST 2</v>
          </cell>
          <cell r="C631"/>
          <cell r="D631">
            <v>227732700</v>
          </cell>
          <cell r="E631">
            <v>0</v>
          </cell>
          <cell r="F631"/>
          <cell r="G631">
            <v>226500707</v>
          </cell>
          <cell r="H631">
            <v>230757026</v>
          </cell>
          <cell r="I631">
            <v>230937640</v>
          </cell>
          <cell r="J631"/>
          <cell r="K631">
            <v>229398458</v>
          </cell>
          <cell r="L631"/>
          <cell r="M631">
            <v>7.8270206169150404E-4</v>
          </cell>
          <cell r="N631">
            <v>0</v>
          </cell>
          <cell r="O631">
            <v>229398458</v>
          </cell>
          <cell r="P631">
            <v>0</v>
          </cell>
          <cell r="Q631" t="str">
            <v/>
          </cell>
          <cell r="R631">
            <v>229398458</v>
          </cell>
          <cell r="S631" t="str">
            <v>Average</v>
          </cell>
        </row>
        <row r="632">
          <cell r="A632" t="str">
            <v>3905500302600</v>
          </cell>
          <cell r="B632" t="str">
            <v>MT ZION COMM UNIT SCH DIST 3</v>
          </cell>
          <cell r="C632"/>
          <cell r="D632">
            <v>290333002</v>
          </cell>
          <cell r="E632">
            <v>0</v>
          </cell>
          <cell r="F632"/>
          <cell r="G632">
            <v>290365775</v>
          </cell>
          <cell r="H632">
            <v>298112133</v>
          </cell>
          <cell r="I632">
            <v>307214176</v>
          </cell>
          <cell r="J632"/>
          <cell r="K632">
            <v>298564028</v>
          </cell>
          <cell r="L632"/>
          <cell r="M632">
            <v>3.0532279610370638E-2</v>
          </cell>
          <cell r="N632">
            <v>0</v>
          </cell>
          <cell r="O632">
            <v>298564028</v>
          </cell>
          <cell r="P632">
            <v>0</v>
          </cell>
          <cell r="Q632" t="str">
            <v/>
          </cell>
          <cell r="R632">
            <v>298564028</v>
          </cell>
          <cell r="S632" t="str">
            <v>Average</v>
          </cell>
        </row>
        <row r="633">
          <cell r="A633" t="str">
            <v>3905500902600</v>
          </cell>
          <cell r="B633" t="str">
            <v>SANGAMON VALLEY CUSD 9</v>
          </cell>
          <cell r="C633"/>
          <cell r="D633">
            <v>95048374</v>
          </cell>
          <cell r="E633">
            <v>0</v>
          </cell>
          <cell r="F633"/>
          <cell r="G633">
            <v>94853962</v>
          </cell>
          <cell r="H633">
            <v>98218733</v>
          </cell>
          <cell r="I633">
            <v>102221774</v>
          </cell>
          <cell r="J633"/>
          <cell r="K633">
            <v>98431490</v>
          </cell>
          <cell r="L633"/>
          <cell r="M633">
            <v>4.075639012773663E-2</v>
          </cell>
          <cell r="N633">
            <v>0</v>
          </cell>
          <cell r="O633">
            <v>98431490</v>
          </cell>
          <cell r="P633">
            <v>0</v>
          </cell>
          <cell r="Q633" t="str">
            <v/>
          </cell>
          <cell r="R633">
            <v>98431490</v>
          </cell>
          <cell r="S633" t="str">
            <v>Average</v>
          </cell>
        </row>
        <row r="634">
          <cell r="A634" t="str">
            <v>3905501102600</v>
          </cell>
          <cell r="B634" t="str">
            <v>WARRENSBURG-LATHAM C U DIST 11</v>
          </cell>
          <cell r="C634"/>
          <cell r="D634">
            <v>153155612</v>
          </cell>
          <cell r="E634">
            <v>0</v>
          </cell>
          <cell r="F634"/>
          <cell r="G634">
            <v>152539982</v>
          </cell>
          <cell r="H634">
            <v>155361212</v>
          </cell>
          <cell r="I634">
            <v>158952654</v>
          </cell>
          <cell r="J634"/>
          <cell r="K634">
            <v>155617949</v>
          </cell>
          <cell r="L634"/>
          <cell r="M634">
            <v>2.3116722338649108E-2</v>
          </cell>
          <cell r="N634">
            <v>0</v>
          </cell>
          <cell r="O634">
            <v>155617949</v>
          </cell>
          <cell r="P634">
            <v>0</v>
          </cell>
          <cell r="Q634" t="str">
            <v/>
          </cell>
          <cell r="R634">
            <v>155617949</v>
          </cell>
          <cell r="S634" t="str">
            <v>Average</v>
          </cell>
        </row>
        <row r="635">
          <cell r="A635" t="str">
            <v>3905501502600</v>
          </cell>
          <cell r="B635" t="str">
            <v>MERIDIAN COMM UNIT SCH DIST 15</v>
          </cell>
          <cell r="C635"/>
          <cell r="D635">
            <v>123760143</v>
          </cell>
          <cell r="E635">
            <v>0</v>
          </cell>
          <cell r="F635"/>
          <cell r="G635">
            <v>123802361</v>
          </cell>
          <cell r="H635">
            <v>128583934</v>
          </cell>
          <cell r="I635">
            <v>134255137</v>
          </cell>
          <cell r="J635"/>
          <cell r="K635">
            <v>128880477</v>
          </cell>
          <cell r="L635"/>
          <cell r="M635">
            <v>4.4105066811846026E-2</v>
          </cell>
          <cell r="N635">
            <v>0</v>
          </cell>
          <cell r="O635">
            <v>128880477</v>
          </cell>
          <cell r="P635">
            <v>0</v>
          </cell>
          <cell r="Q635" t="str">
            <v/>
          </cell>
          <cell r="R635">
            <v>128880477</v>
          </cell>
          <cell r="S635" t="str">
            <v>Average</v>
          </cell>
        </row>
        <row r="636">
          <cell r="A636" t="str">
            <v>3905506102500</v>
          </cell>
          <cell r="B636" t="str">
            <v>DECATUR SCHOOL DISTRICT 61</v>
          </cell>
          <cell r="C636"/>
          <cell r="D636">
            <v>684288029</v>
          </cell>
          <cell r="E636">
            <v>0</v>
          </cell>
          <cell r="F636"/>
          <cell r="G636">
            <v>681538101</v>
          </cell>
          <cell r="H636">
            <v>689380935</v>
          </cell>
          <cell r="I636">
            <v>714729711</v>
          </cell>
          <cell r="J636"/>
          <cell r="K636">
            <v>695216249</v>
          </cell>
          <cell r="L636"/>
          <cell r="M636">
            <v>3.6770346716942501E-2</v>
          </cell>
          <cell r="N636">
            <v>0</v>
          </cell>
          <cell r="O636">
            <v>695216249</v>
          </cell>
          <cell r="P636">
            <v>0</v>
          </cell>
          <cell r="Q636" t="str">
            <v/>
          </cell>
          <cell r="R636">
            <v>695216249</v>
          </cell>
          <cell r="S636" t="str">
            <v>Average</v>
          </cell>
        </row>
        <row r="637">
          <cell r="A637" t="str">
            <v>3907400502600</v>
          </cell>
          <cell r="B637" t="str">
            <v>BEMENT COMM UNIT SCHOOL DIST 5</v>
          </cell>
          <cell r="C637"/>
          <cell r="D637">
            <v>69008722</v>
          </cell>
          <cell r="E637">
            <v>0</v>
          </cell>
          <cell r="F637"/>
          <cell r="G637">
            <v>68652615</v>
          </cell>
          <cell r="H637">
            <v>72023648</v>
          </cell>
          <cell r="I637">
            <v>75051539</v>
          </cell>
          <cell r="J637"/>
          <cell r="K637">
            <v>71909267</v>
          </cell>
          <cell r="L637"/>
          <cell r="M637">
            <v>4.2040233785436691E-2</v>
          </cell>
          <cell r="N637">
            <v>0</v>
          </cell>
          <cell r="O637">
            <v>71909267</v>
          </cell>
          <cell r="P637">
            <v>0</v>
          </cell>
          <cell r="Q637" t="str">
            <v/>
          </cell>
          <cell r="R637">
            <v>71909267</v>
          </cell>
          <cell r="S637" t="str">
            <v>Average</v>
          </cell>
        </row>
        <row r="638">
          <cell r="A638" t="str">
            <v>3907402502600</v>
          </cell>
          <cell r="B638" t="str">
            <v>MONTICELLO C U SCHOOL DIST 25</v>
          </cell>
          <cell r="C638"/>
          <cell r="D638">
            <v>267085413</v>
          </cell>
          <cell r="E638">
            <v>0</v>
          </cell>
          <cell r="F638"/>
          <cell r="G638">
            <v>265424146</v>
          </cell>
          <cell r="H638">
            <v>279549819</v>
          </cell>
          <cell r="I638">
            <v>287793526</v>
          </cell>
          <cell r="J638"/>
          <cell r="K638">
            <v>277589164</v>
          </cell>
          <cell r="L638"/>
          <cell r="M638">
            <v>2.9489223171344638E-2</v>
          </cell>
          <cell r="N638">
            <v>0</v>
          </cell>
          <cell r="O638">
            <v>277589164</v>
          </cell>
          <cell r="P638">
            <v>0</v>
          </cell>
          <cell r="Q638" t="str">
            <v/>
          </cell>
          <cell r="R638">
            <v>277589164</v>
          </cell>
          <cell r="S638" t="str">
            <v>Average</v>
          </cell>
        </row>
        <row r="639">
          <cell r="A639" t="str">
            <v>3907405702600</v>
          </cell>
          <cell r="B639" t="str">
            <v>DELAND-WELDON C U SCH DIST 57</v>
          </cell>
          <cell r="C639"/>
          <cell r="D639">
            <v>68395425</v>
          </cell>
          <cell r="E639">
            <v>0</v>
          </cell>
          <cell r="F639"/>
          <cell r="G639">
            <v>68429959</v>
          </cell>
          <cell r="H639">
            <v>71183695</v>
          </cell>
          <cell r="I639">
            <v>73383903</v>
          </cell>
          <cell r="J639"/>
          <cell r="K639">
            <v>70999186</v>
          </cell>
          <cell r="L639"/>
          <cell r="M639">
            <v>3.0908875972229313E-2</v>
          </cell>
          <cell r="N639">
            <v>0</v>
          </cell>
          <cell r="O639">
            <v>70999186</v>
          </cell>
          <cell r="P639">
            <v>0</v>
          </cell>
          <cell r="Q639" t="str">
            <v/>
          </cell>
          <cell r="R639">
            <v>70999186</v>
          </cell>
          <cell r="S639" t="str">
            <v>Average</v>
          </cell>
        </row>
        <row r="640">
          <cell r="A640" t="str">
            <v>3907410002600</v>
          </cell>
          <cell r="B640" t="str">
            <v>CERRO GORDO C U SCHOOL DIST 100</v>
          </cell>
          <cell r="C640"/>
          <cell r="D640">
            <v>78903940</v>
          </cell>
          <cell r="E640">
            <v>0</v>
          </cell>
          <cell r="F640"/>
          <cell r="G640">
            <v>78731916</v>
          </cell>
          <cell r="H640">
            <v>81476242</v>
          </cell>
          <cell r="I640">
            <v>84533691</v>
          </cell>
          <cell r="J640"/>
          <cell r="K640">
            <v>81580616</v>
          </cell>
          <cell r="L640"/>
          <cell r="M640">
            <v>3.7525650728957284E-2</v>
          </cell>
          <cell r="N640">
            <v>0</v>
          </cell>
          <cell r="O640">
            <v>81580616</v>
          </cell>
          <cell r="P640">
            <v>0</v>
          </cell>
          <cell r="Q640" t="str">
            <v/>
          </cell>
          <cell r="R640">
            <v>81580616</v>
          </cell>
          <cell r="S640" t="str">
            <v>Average</v>
          </cell>
        </row>
        <row r="641">
          <cell r="A641" t="str">
            <v>4000704002600</v>
          </cell>
          <cell r="B641" t="str">
            <v>CALHOUN COMM UNIT SCH DIST 40</v>
          </cell>
          <cell r="C641"/>
          <cell r="D641">
            <v>48101091</v>
          </cell>
          <cell r="E641">
            <v>0</v>
          </cell>
          <cell r="F641"/>
          <cell r="G641">
            <v>46271898</v>
          </cell>
          <cell r="H641">
            <v>50783846</v>
          </cell>
          <cell r="I641">
            <v>54621212</v>
          </cell>
          <cell r="J641"/>
          <cell r="K641">
            <v>50558985</v>
          </cell>
          <cell r="L641"/>
          <cell r="M641">
            <v>7.556272914028607E-2</v>
          </cell>
          <cell r="N641">
            <v>0</v>
          </cell>
          <cell r="O641">
            <v>50558985</v>
          </cell>
          <cell r="P641">
            <v>0</v>
          </cell>
          <cell r="Q641" t="str">
            <v/>
          </cell>
          <cell r="R641">
            <v>50558985</v>
          </cell>
          <cell r="S641" t="str">
            <v>Average</v>
          </cell>
        </row>
        <row r="642">
          <cell r="A642" t="str">
            <v>4000704202600</v>
          </cell>
          <cell r="B642" t="str">
            <v>BRUSSELS COMM UNIT SCHOOL DIST 42</v>
          </cell>
          <cell r="C642"/>
          <cell r="D642">
            <v>24039878</v>
          </cell>
          <cell r="E642">
            <v>0</v>
          </cell>
          <cell r="F642"/>
          <cell r="G642">
            <v>23133626</v>
          </cell>
          <cell r="H642">
            <v>25595069</v>
          </cell>
          <cell r="I642">
            <v>27473015</v>
          </cell>
          <cell r="J642"/>
          <cell r="K642">
            <v>25400570</v>
          </cell>
          <cell r="L642"/>
          <cell r="M642">
            <v>7.3371398217367573E-2</v>
          </cell>
          <cell r="N642">
            <v>0</v>
          </cell>
          <cell r="O642">
            <v>25400570</v>
          </cell>
          <cell r="P642">
            <v>0</v>
          </cell>
          <cell r="Q642" t="str">
            <v/>
          </cell>
          <cell r="R642">
            <v>25400570</v>
          </cell>
          <cell r="S642" t="str">
            <v>Average</v>
          </cell>
        </row>
        <row r="643">
          <cell r="A643" t="str">
            <v>4003100102600</v>
          </cell>
          <cell r="B643" t="str">
            <v>CARROLLTON C U SCHOOL DIST 1</v>
          </cell>
          <cell r="C643"/>
          <cell r="D643">
            <v>69601505</v>
          </cell>
          <cell r="E643">
            <v>0</v>
          </cell>
          <cell r="F643"/>
          <cell r="G643">
            <v>75275059</v>
          </cell>
          <cell r="H643">
            <v>79834377</v>
          </cell>
          <cell r="I643">
            <v>86610547</v>
          </cell>
          <cell r="J643"/>
          <cell r="K643">
            <v>80573328</v>
          </cell>
          <cell r="L643"/>
          <cell r="M643">
            <v>8.4877846544728464E-2</v>
          </cell>
          <cell r="N643">
            <v>0</v>
          </cell>
          <cell r="O643">
            <v>80573328</v>
          </cell>
          <cell r="P643">
            <v>69886871</v>
          </cell>
          <cell r="Q643" t="str">
            <v>PTELL</v>
          </cell>
          <cell r="R643">
            <v>69886871</v>
          </cell>
          <cell r="S643" t="str">
            <v>PTELL</v>
          </cell>
        </row>
        <row r="644">
          <cell r="A644" t="str">
            <v>4003100302600</v>
          </cell>
          <cell r="B644" t="str">
            <v>NORTH GREENE UNIT SCHOOL DIST 3</v>
          </cell>
          <cell r="C644"/>
          <cell r="D644">
            <v>76887725</v>
          </cell>
          <cell r="E644">
            <v>0</v>
          </cell>
          <cell r="F644"/>
          <cell r="G644">
            <v>76128196</v>
          </cell>
          <cell r="H644">
            <v>80747426</v>
          </cell>
          <cell r="I644">
            <v>86090604</v>
          </cell>
          <cell r="J644"/>
          <cell r="K644">
            <v>80988742</v>
          </cell>
          <cell r="L644"/>
          <cell r="M644">
            <v>6.6171496290172771E-2</v>
          </cell>
          <cell r="N644">
            <v>0</v>
          </cell>
          <cell r="O644">
            <v>80988742</v>
          </cell>
          <cell r="P644">
            <v>0</v>
          </cell>
          <cell r="Q644" t="str">
            <v/>
          </cell>
          <cell r="R644">
            <v>80988742</v>
          </cell>
          <cell r="S644" t="str">
            <v>Average</v>
          </cell>
        </row>
        <row r="645">
          <cell r="A645" t="str">
            <v>4003101002600</v>
          </cell>
          <cell r="B645" t="str">
            <v>GREENFIELD C U SCHOOL DIST 10</v>
          </cell>
          <cell r="C645"/>
          <cell r="D645">
            <v>58384458</v>
          </cell>
          <cell r="E645">
            <v>0</v>
          </cell>
          <cell r="F645"/>
          <cell r="G645">
            <v>64286937</v>
          </cell>
          <cell r="H645">
            <v>66768100</v>
          </cell>
          <cell r="I645">
            <v>71145646</v>
          </cell>
          <cell r="J645"/>
          <cell r="K645">
            <v>67400228</v>
          </cell>
          <cell r="L645"/>
          <cell r="M645">
            <v>6.5563435233292541E-2</v>
          </cell>
          <cell r="N645">
            <v>0</v>
          </cell>
          <cell r="O645">
            <v>67400228</v>
          </cell>
          <cell r="P645">
            <v>59616370</v>
          </cell>
          <cell r="Q645" t="str">
            <v>PTELL</v>
          </cell>
          <cell r="R645">
            <v>59616370</v>
          </cell>
          <cell r="S645" t="str">
            <v>PTELL</v>
          </cell>
        </row>
        <row r="646">
          <cell r="A646" t="str">
            <v>4004210002600</v>
          </cell>
          <cell r="B646" t="str">
            <v>JERSEY C U SCH DIST 100</v>
          </cell>
          <cell r="C646"/>
          <cell r="D646">
            <v>339783594</v>
          </cell>
          <cell r="E646">
            <v>0</v>
          </cell>
          <cell r="F646"/>
          <cell r="G646">
            <v>336644310</v>
          </cell>
          <cell r="H646">
            <v>350855801</v>
          </cell>
          <cell r="I646">
            <v>373046869</v>
          </cell>
          <cell r="J646"/>
          <cell r="K646">
            <v>353515660</v>
          </cell>
          <cell r="L646"/>
          <cell r="M646">
            <v>6.3248399874682421E-2</v>
          </cell>
          <cell r="N646">
            <v>0</v>
          </cell>
          <cell r="O646">
            <v>353515660</v>
          </cell>
          <cell r="P646">
            <v>0</v>
          </cell>
          <cell r="Q646" t="str">
            <v/>
          </cell>
          <cell r="R646">
            <v>353515660</v>
          </cell>
          <cell r="S646" t="str">
            <v>Average</v>
          </cell>
        </row>
        <row r="647">
          <cell r="A647" t="str">
            <v>4005600102600</v>
          </cell>
          <cell r="B647" t="str">
            <v>CARLINVILLE C U SCHOOL DIST 1</v>
          </cell>
          <cell r="C647"/>
          <cell r="D647">
            <v>164737232</v>
          </cell>
          <cell r="E647">
            <v>0</v>
          </cell>
          <cell r="F647"/>
          <cell r="G647">
            <v>166229320</v>
          </cell>
          <cell r="H647">
            <v>177840616</v>
          </cell>
          <cell r="I647">
            <v>186579969</v>
          </cell>
          <cell r="J647"/>
          <cell r="K647">
            <v>176883302</v>
          </cell>
          <cell r="L647"/>
          <cell r="M647">
            <v>4.9141490827944501E-2</v>
          </cell>
          <cell r="N647">
            <v>0</v>
          </cell>
          <cell r="O647">
            <v>176883302</v>
          </cell>
          <cell r="P647">
            <v>167620133</v>
          </cell>
          <cell r="Q647" t="str">
            <v>PTELL</v>
          </cell>
          <cell r="R647">
            <v>167620133</v>
          </cell>
          <cell r="S647" t="str">
            <v>PTELL</v>
          </cell>
        </row>
        <row r="648">
          <cell r="A648" t="str">
            <v>4005600202600</v>
          </cell>
          <cell r="B648" t="str">
            <v>NORTHWESTERN C U SCH DIST 2</v>
          </cell>
          <cell r="C648"/>
          <cell r="D648">
            <v>30063735</v>
          </cell>
          <cell r="E648">
            <v>0</v>
          </cell>
          <cell r="F648"/>
          <cell r="G648">
            <v>45824657</v>
          </cell>
          <cell r="H648">
            <v>49281232</v>
          </cell>
          <cell r="I648">
            <v>52784671</v>
          </cell>
          <cell r="J648"/>
          <cell r="K648">
            <v>49296853</v>
          </cell>
          <cell r="L648"/>
          <cell r="M648">
            <v>7.1090734906952002E-2</v>
          </cell>
          <cell r="N648">
            <v>0</v>
          </cell>
          <cell r="O648">
            <v>49296853</v>
          </cell>
          <cell r="P648">
            <v>30628933</v>
          </cell>
          <cell r="Q648" t="str">
            <v>PTELL</v>
          </cell>
          <cell r="R648">
            <v>30628933</v>
          </cell>
          <cell r="S648" t="str">
            <v>PTELL</v>
          </cell>
        </row>
        <row r="649">
          <cell r="A649" t="str">
            <v>4005600502600</v>
          </cell>
          <cell r="B649" t="str">
            <v>MOUNT OLIVE C U SCHOOL DIST 5</v>
          </cell>
          <cell r="C649"/>
          <cell r="D649">
            <v>40017566</v>
          </cell>
          <cell r="E649">
            <v>0</v>
          </cell>
          <cell r="F649"/>
          <cell r="G649">
            <v>40086242</v>
          </cell>
          <cell r="H649">
            <v>41890615</v>
          </cell>
          <cell r="I649">
            <v>44560581</v>
          </cell>
          <cell r="J649"/>
          <cell r="K649">
            <v>42179146</v>
          </cell>
          <cell r="L649"/>
          <cell r="M649">
            <v>6.3736614991209847E-2</v>
          </cell>
          <cell r="N649">
            <v>0</v>
          </cell>
          <cell r="O649">
            <v>42179146</v>
          </cell>
          <cell r="P649">
            <v>0</v>
          </cell>
          <cell r="Q649" t="str">
            <v/>
          </cell>
          <cell r="R649">
            <v>42179146</v>
          </cell>
          <cell r="S649" t="str">
            <v>Average</v>
          </cell>
        </row>
        <row r="650">
          <cell r="A650" t="str">
            <v>4005600602600</v>
          </cell>
          <cell r="B650" t="str">
            <v>STAUNTON COMM UNIT SCH DIST 6</v>
          </cell>
          <cell r="C650"/>
          <cell r="D650">
            <v>120548513</v>
          </cell>
          <cell r="E650">
            <v>0</v>
          </cell>
          <cell r="F650"/>
          <cell r="G650">
            <v>121953859</v>
          </cell>
          <cell r="H650">
            <v>129529835</v>
          </cell>
          <cell r="I650">
            <v>134709354</v>
          </cell>
          <cell r="J650"/>
          <cell r="K650">
            <v>128731016</v>
          </cell>
          <cell r="L650"/>
          <cell r="M650">
            <v>3.9987073248414162E-2</v>
          </cell>
          <cell r="N650">
            <v>0</v>
          </cell>
          <cell r="O650">
            <v>128731016</v>
          </cell>
          <cell r="P650">
            <v>123260854</v>
          </cell>
          <cell r="Q650" t="str">
            <v>PTELL</v>
          </cell>
          <cell r="R650">
            <v>123260854</v>
          </cell>
          <cell r="S650" t="str">
            <v>PTELL</v>
          </cell>
        </row>
        <row r="651">
          <cell r="A651" t="str">
            <v>4005600702600</v>
          </cell>
          <cell r="B651" t="str">
            <v>GILLESPIE COMM UNIT SCH DIST 7</v>
          </cell>
          <cell r="C651"/>
          <cell r="D651">
            <v>61329481</v>
          </cell>
          <cell r="E651">
            <v>0</v>
          </cell>
          <cell r="F651"/>
          <cell r="G651">
            <v>74961151</v>
          </cell>
          <cell r="H651">
            <v>82684728</v>
          </cell>
          <cell r="I651">
            <v>87198959</v>
          </cell>
          <cell r="J651"/>
          <cell r="K651">
            <v>81614946</v>
          </cell>
          <cell r="L651"/>
          <cell r="M651">
            <v>5.4595704783596793E-2</v>
          </cell>
          <cell r="N651">
            <v>0</v>
          </cell>
          <cell r="O651">
            <v>81614946</v>
          </cell>
          <cell r="P651">
            <v>62464076</v>
          </cell>
          <cell r="Q651" t="str">
            <v>PTELL</v>
          </cell>
          <cell r="R651">
            <v>62464076</v>
          </cell>
          <cell r="S651" t="str">
            <v>PTELL</v>
          </cell>
        </row>
        <row r="652">
          <cell r="A652" t="str">
            <v>4005600802600</v>
          </cell>
          <cell r="B652" t="str">
            <v>BUNKER HILL C U SCHOOL DIST 8</v>
          </cell>
          <cell r="C652"/>
          <cell r="D652">
            <v>53757918</v>
          </cell>
          <cell r="E652">
            <v>0</v>
          </cell>
          <cell r="F652"/>
          <cell r="G652">
            <v>54924522</v>
          </cell>
          <cell r="H652">
            <v>57764217</v>
          </cell>
          <cell r="I652">
            <v>60506260</v>
          </cell>
          <cell r="J652"/>
          <cell r="K652">
            <v>57731666</v>
          </cell>
          <cell r="L652"/>
          <cell r="M652">
            <v>4.7469577922262841E-2</v>
          </cell>
          <cell r="N652">
            <v>0</v>
          </cell>
          <cell r="O652">
            <v>57731666</v>
          </cell>
          <cell r="P652">
            <v>54714808</v>
          </cell>
          <cell r="Q652" t="str">
            <v>PTELL</v>
          </cell>
          <cell r="R652">
            <v>54714808</v>
          </cell>
          <cell r="S652" t="str">
            <v>PTELL</v>
          </cell>
        </row>
        <row r="653">
          <cell r="A653" t="str">
            <v>4005600902600</v>
          </cell>
          <cell r="B653" t="str">
            <v>SOUTHWESTERN C U SCH DIST 9</v>
          </cell>
          <cell r="C653"/>
          <cell r="D653">
            <v>143916169</v>
          </cell>
          <cell r="E653">
            <v>0</v>
          </cell>
          <cell r="F653"/>
          <cell r="G653">
            <v>146047127</v>
          </cell>
          <cell r="H653">
            <v>157322747</v>
          </cell>
          <cell r="I653">
            <v>163930211</v>
          </cell>
          <cell r="J653"/>
          <cell r="K653">
            <v>155766695</v>
          </cell>
          <cell r="L653"/>
          <cell r="M653">
            <v>4.1999419193970725E-2</v>
          </cell>
          <cell r="N653">
            <v>0</v>
          </cell>
          <cell r="O653">
            <v>155766695</v>
          </cell>
          <cell r="P653">
            <v>152594313</v>
          </cell>
          <cell r="Q653" t="str">
            <v>PTELL</v>
          </cell>
          <cell r="R653">
            <v>152594313</v>
          </cell>
          <cell r="S653" t="str">
            <v>PTELL</v>
          </cell>
        </row>
        <row r="654">
          <cell r="A654" t="str">
            <v>4005603402600</v>
          </cell>
          <cell r="B654" t="str">
            <v>NORTH MAC CUSD 34</v>
          </cell>
          <cell r="C654"/>
          <cell r="D654">
            <v>137391889</v>
          </cell>
          <cell r="E654">
            <v>0</v>
          </cell>
          <cell r="F654"/>
          <cell r="G654">
            <v>136450584</v>
          </cell>
          <cell r="H654">
            <v>142968262</v>
          </cell>
          <cell r="I654">
            <v>147847537</v>
          </cell>
          <cell r="J654"/>
          <cell r="K654">
            <v>142422128</v>
          </cell>
          <cell r="L654"/>
          <cell r="M654">
            <v>3.4128378786614892E-2</v>
          </cell>
          <cell r="N654">
            <v>0</v>
          </cell>
          <cell r="O654">
            <v>142422128</v>
          </cell>
          <cell r="P654">
            <v>0</v>
          </cell>
          <cell r="Q654" t="str">
            <v/>
          </cell>
          <cell r="R654">
            <v>142422128</v>
          </cell>
          <cell r="S654" t="str">
            <v>Average</v>
          </cell>
        </row>
        <row r="655">
          <cell r="A655" t="str">
            <v>4105700102600</v>
          </cell>
          <cell r="B655" t="str">
            <v>ROXANA COMM UNIT SCHOOL DIST 1</v>
          </cell>
          <cell r="C655"/>
          <cell r="D655">
            <v>503946741</v>
          </cell>
          <cell r="E655">
            <v>0</v>
          </cell>
          <cell r="F655"/>
          <cell r="G655">
            <v>502228905</v>
          </cell>
          <cell r="H655">
            <v>516536653</v>
          </cell>
          <cell r="I655">
            <v>536939102</v>
          </cell>
          <cell r="J655"/>
          <cell r="K655">
            <v>518568220</v>
          </cell>
          <cell r="L655"/>
          <cell r="M655">
            <v>3.9498550357470956E-2</v>
          </cell>
          <cell r="N655">
            <v>0</v>
          </cell>
          <cell r="O655">
            <v>518568220</v>
          </cell>
          <cell r="P655">
            <v>0</v>
          </cell>
          <cell r="Q655" t="str">
            <v/>
          </cell>
          <cell r="R655">
            <v>518568220</v>
          </cell>
          <cell r="S655" t="str">
            <v>Average</v>
          </cell>
        </row>
        <row r="656">
          <cell r="A656" t="str">
            <v>4105700202600</v>
          </cell>
          <cell r="B656" t="str">
            <v>TRIAD COMM UNIT SCHOOL DIST 2</v>
          </cell>
          <cell r="C656"/>
          <cell r="D656">
            <v>543635962</v>
          </cell>
          <cell r="E656">
            <v>0</v>
          </cell>
          <cell r="F656"/>
          <cell r="G656">
            <v>545857018</v>
          </cell>
          <cell r="H656">
            <v>567861091</v>
          </cell>
          <cell r="I656">
            <v>605698413</v>
          </cell>
          <cell r="J656"/>
          <cell r="K656">
            <v>573138841</v>
          </cell>
          <cell r="L656"/>
          <cell r="M656">
            <v>6.6631298744854489E-2</v>
          </cell>
          <cell r="N656">
            <v>0</v>
          </cell>
          <cell r="O656">
            <v>573138841</v>
          </cell>
          <cell r="P656">
            <v>0</v>
          </cell>
          <cell r="Q656" t="str">
            <v/>
          </cell>
          <cell r="R656">
            <v>573138841</v>
          </cell>
          <cell r="S656" t="str">
            <v>Average</v>
          </cell>
        </row>
        <row r="657">
          <cell r="A657" t="str">
            <v>4105700302600</v>
          </cell>
          <cell r="B657" t="str">
            <v>VENICE COMM UNIT SCHOOL DIST 3</v>
          </cell>
          <cell r="C657"/>
          <cell r="D657">
            <v>8892274</v>
          </cell>
          <cell r="E657">
            <v>0</v>
          </cell>
          <cell r="F657"/>
          <cell r="G657">
            <v>8759244</v>
          </cell>
          <cell r="H657">
            <v>8724832</v>
          </cell>
          <cell r="I657">
            <v>8884507</v>
          </cell>
          <cell r="J657"/>
          <cell r="K657">
            <v>8789528</v>
          </cell>
          <cell r="L657"/>
          <cell r="M657">
            <v>1.830121198895291E-2</v>
          </cell>
          <cell r="N657">
            <v>0</v>
          </cell>
          <cell r="O657">
            <v>8789528</v>
          </cell>
          <cell r="P657">
            <v>0</v>
          </cell>
          <cell r="Q657" t="str">
            <v/>
          </cell>
          <cell r="R657">
            <v>8789528</v>
          </cell>
          <cell r="S657" t="str">
            <v>Average</v>
          </cell>
        </row>
        <row r="658">
          <cell r="A658" t="str">
            <v>4105700502600</v>
          </cell>
          <cell r="B658" t="str">
            <v>HIGHLAND COMM UNIT SCH DIST 5</v>
          </cell>
          <cell r="C658"/>
          <cell r="D658">
            <v>410596757</v>
          </cell>
          <cell r="E658">
            <v>0</v>
          </cell>
          <cell r="F658"/>
          <cell r="G658">
            <v>412128472</v>
          </cell>
          <cell r="H658">
            <v>427906432</v>
          </cell>
          <cell r="I658">
            <v>447281875</v>
          </cell>
          <cell r="J658"/>
          <cell r="K658">
            <v>429105593</v>
          </cell>
          <cell r="L658"/>
          <cell r="M658">
            <v>4.5279625523366757E-2</v>
          </cell>
          <cell r="N658">
            <v>0</v>
          </cell>
          <cell r="O658">
            <v>429105593</v>
          </cell>
          <cell r="P658">
            <v>0</v>
          </cell>
          <cell r="Q658" t="str">
            <v/>
          </cell>
          <cell r="R658">
            <v>429105593</v>
          </cell>
          <cell r="S658" t="str">
            <v>Average</v>
          </cell>
        </row>
        <row r="659">
          <cell r="A659" t="str">
            <v>4105700702600</v>
          </cell>
          <cell r="B659" t="str">
            <v>EDWARDSVILLE C U SCHOOL DIST 7</v>
          </cell>
          <cell r="C659"/>
          <cell r="D659">
            <v>1484178689</v>
          </cell>
          <cell r="E659">
            <v>0</v>
          </cell>
          <cell r="F659"/>
          <cell r="G659">
            <v>1474586109</v>
          </cell>
          <cell r="H659">
            <v>1546587533</v>
          </cell>
          <cell r="I659">
            <v>1622262527</v>
          </cell>
          <cell r="J659"/>
          <cell r="K659">
            <v>1547812056</v>
          </cell>
          <cell r="L659"/>
          <cell r="M659">
            <v>4.8930301315185887E-2</v>
          </cell>
          <cell r="N659">
            <v>0</v>
          </cell>
          <cell r="O659">
            <v>1547812056</v>
          </cell>
          <cell r="P659">
            <v>0</v>
          </cell>
          <cell r="Q659" t="str">
            <v/>
          </cell>
          <cell r="R659">
            <v>1547812056</v>
          </cell>
          <cell r="S659" t="str">
            <v>Average</v>
          </cell>
        </row>
        <row r="660">
          <cell r="A660" t="str">
            <v>4105700802600</v>
          </cell>
          <cell r="B660" t="str">
            <v>BETHALTO C U SCHOOL DIST 8</v>
          </cell>
          <cell r="C660"/>
          <cell r="D660">
            <v>221998940</v>
          </cell>
          <cell r="E660">
            <v>0</v>
          </cell>
          <cell r="F660"/>
          <cell r="G660">
            <v>221361868</v>
          </cell>
          <cell r="H660">
            <v>230112852</v>
          </cell>
          <cell r="I660">
            <v>242229111</v>
          </cell>
          <cell r="J660"/>
          <cell r="K660">
            <v>231234610</v>
          </cell>
          <cell r="L660"/>
          <cell r="M660">
            <v>5.2653551918951491E-2</v>
          </cell>
          <cell r="N660">
            <v>0</v>
          </cell>
          <cell r="O660">
            <v>231234610</v>
          </cell>
          <cell r="P660">
            <v>0</v>
          </cell>
          <cell r="Q660" t="str">
            <v/>
          </cell>
          <cell r="R660">
            <v>231234610</v>
          </cell>
          <cell r="S660" t="str">
            <v>Average</v>
          </cell>
        </row>
        <row r="661">
          <cell r="A661" t="str">
            <v>4105700902600</v>
          </cell>
          <cell r="B661" t="str">
            <v>GRANITE CITY C U SCHOOL DIST 9</v>
          </cell>
          <cell r="C661"/>
          <cell r="D661">
            <v>510877441</v>
          </cell>
          <cell r="E661">
            <v>0</v>
          </cell>
          <cell r="F661"/>
          <cell r="G661">
            <v>500492197</v>
          </cell>
          <cell r="H661">
            <v>553431891</v>
          </cell>
          <cell r="I661">
            <v>571250365</v>
          </cell>
          <cell r="J661"/>
          <cell r="K661">
            <v>541724818</v>
          </cell>
          <cell r="L661"/>
          <cell r="M661">
            <v>3.2196326756312642E-2</v>
          </cell>
          <cell r="N661">
            <v>0</v>
          </cell>
          <cell r="O661">
            <v>541724818</v>
          </cell>
          <cell r="P661">
            <v>0</v>
          </cell>
          <cell r="Q661" t="str">
            <v/>
          </cell>
          <cell r="R661">
            <v>541724818</v>
          </cell>
          <cell r="S661" t="str">
            <v>Average</v>
          </cell>
        </row>
        <row r="662">
          <cell r="A662" t="str">
            <v>4105701002600</v>
          </cell>
          <cell r="B662" t="str">
            <v>COLLINSVILLE C U SCH DIST 10</v>
          </cell>
          <cell r="C662"/>
          <cell r="D662">
            <v>784550617</v>
          </cell>
          <cell r="E662">
            <v>0</v>
          </cell>
          <cell r="F662"/>
          <cell r="G662">
            <v>783803264</v>
          </cell>
          <cell r="H662">
            <v>815360705</v>
          </cell>
          <cell r="I662">
            <v>868544470</v>
          </cell>
          <cell r="J662"/>
          <cell r="K662">
            <v>822569480</v>
          </cell>
          <cell r="L662"/>
          <cell r="M662">
            <v>6.5227284898405791E-2</v>
          </cell>
          <cell r="N662">
            <v>0</v>
          </cell>
          <cell r="O662">
            <v>822569480</v>
          </cell>
          <cell r="P662">
            <v>0</v>
          </cell>
          <cell r="Q662" t="str">
            <v/>
          </cell>
          <cell r="R662">
            <v>822569480</v>
          </cell>
          <cell r="S662" t="str">
            <v>Average</v>
          </cell>
        </row>
        <row r="663">
          <cell r="A663" t="str">
            <v>4105701102600</v>
          </cell>
          <cell r="B663" t="str">
            <v>ALTON COMM UNIT SCHOOL DIST 11</v>
          </cell>
          <cell r="C663"/>
          <cell r="D663">
            <v>727333039</v>
          </cell>
          <cell r="E663">
            <v>0</v>
          </cell>
          <cell r="F663"/>
          <cell r="G663">
            <v>721809878</v>
          </cell>
          <cell r="H663">
            <v>754681749</v>
          </cell>
          <cell r="I663">
            <v>780715777</v>
          </cell>
          <cell r="J663"/>
          <cell r="K663">
            <v>752402468</v>
          </cell>
          <cell r="L663"/>
          <cell r="M663">
            <v>3.4496697494668049E-2</v>
          </cell>
          <cell r="N663">
            <v>0</v>
          </cell>
          <cell r="O663">
            <v>752402468</v>
          </cell>
          <cell r="P663">
            <v>0</v>
          </cell>
          <cell r="Q663" t="str">
            <v/>
          </cell>
          <cell r="R663">
            <v>752402468</v>
          </cell>
          <cell r="S663" t="str">
            <v>Average</v>
          </cell>
        </row>
        <row r="664">
          <cell r="A664" t="str">
            <v>4105701202600</v>
          </cell>
          <cell r="B664" t="str">
            <v>MADISON COMM UNIT SCH DIST 12</v>
          </cell>
          <cell r="C664"/>
          <cell r="D664">
            <v>22934412</v>
          </cell>
          <cell r="E664">
            <v>0</v>
          </cell>
          <cell r="F664"/>
          <cell r="G664">
            <v>22678600</v>
          </cell>
          <cell r="H664">
            <v>22745499</v>
          </cell>
          <cell r="I664">
            <v>23361887</v>
          </cell>
          <cell r="J664"/>
          <cell r="K664">
            <v>22928662</v>
          </cell>
          <cell r="L664"/>
          <cell r="M664">
            <v>2.7099339522074235E-2</v>
          </cell>
          <cell r="N664">
            <v>0</v>
          </cell>
          <cell r="O664">
            <v>22928662</v>
          </cell>
          <cell r="P664">
            <v>0</v>
          </cell>
          <cell r="Q664" t="str">
            <v/>
          </cell>
          <cell r="R664">
            <v>22928662</v>
          </cell>
          <cell r="S664" t="str">
            <v>Average</v>
          </cell>
        </row>
        <row r="665">
          <cell r="A665" t="str">
            <v>4105701300200</v>
          </cell>
          <cell r="B665" t="str">
            <v>EAST ALTON SCHOOL DISTRICT 13</v>
          </cell>
          <cell r="C665"/>
          <cell r="D665">
            <v>62202608</v>
          </cell>
          <cell r="E665">
            <v>0</v>
          </cell>
          <cell r="F665"/>
          <cell r="G665">
            <v>61305013</v>
          </cell>
          <cell r="H665">
            <v>64117654</v>
          </cell>
          <cell r="I665">
            <v>66264945</v>
          </cell>
          <cell r="J665"/>
          <cell r="K665">
            <v>63895871</v>
          </cell>
          <cell r="L665"/>
          <cell r="M665">
            <v>3.3489856007520177E-2</v>
          </cell>
          <cell r="N665">
            <v>0</v>
          </cell>
          <cell r="O665">
            <v>63895871</v>
          </cell>
          <cell r="P665">
            <v>0</v>
          </cell>
          <cell r="Q665" t="str">
            <v/>
          </cell>
          <cell r="R665">
            <v>63895871</v>
          </cell>
          <cell r="S665" t="str">
            <v>Average</v>
          </cell>
        </row>
        <row r="666">
          <cell r="A666" t="str">
            <v>4105701401600</v>
          </cell>
          <cell r="B666" t="str">
            <v>EAST ALTON-WOOD RIVER C H S D 14</v>
          </cell>
          <cell r="C666"/>
          <cell r="D666">
            <v>182483302</v>
          </cell>
          <cell r="E666">
            <v>0</v>
          </cell>
          <cell r="F666"/>
          <cell r="G666">
            <v>181206144</v>
          </cell>
          <cell r="H666">
            <v>187027580</v>
          </cell>
          <cell r="I666">
            <v>193942704</v>
          </cell>
          <cell r="J666"/>
          <cell r="K666">
            <v>187392143</v>
          </cell>
          <cell r="L666"/>
          <cell r="M666">
            <v>3.6973819583186608E-2</v>
          </cell>
          <cell r="N666">
            <v>0</v>
          </cell>
          <cell r="O666">
            <v>187392143</v>
          </cell>
          <cell r="P666">
            <v>0</v>
          </cell>
          <cell r="Q666" t="str">
            <v/>
          </cell>
          <cell r="R666">
            <v>187392143</v>
          </cell>
          <cell r="S666" t="str">
            <v>Average</v>
          </cell>
        </row>
        <row r="667">
          <cell r="A667" t="str">
            <v>4105701500300</v>
          </cell>
          <cell r="B667" t="str">
            <v>WOOD RIVER-HARTFORD ELEM S D 15</v>
          </cell>
          <cell r="C667"/>
          <cell r="D667">
            <v>120308381</v>
          </cell>
          <cell r="E667">
            <v>0</v>
          </cell>
          <cell r="F667"/>
          <cell r="G667">
            <v>119901131</v>
          </cell>
          <cell r="H667">
            <v>122894010</v>
          </cell>
          <cell r="I667">
            <v>127656390</v>
          </cell>
          <cell r="J667"/>
          <cell r="K667">
            <v>123483844</v>
          </cell>
          <cell r="L667"/>
          <cell r="M667">
            <v>3.8751929406486127E-2</v>
          </cell>
          <cell r="N667">
            <v>0</v>
          </cell>
          <cell r="O667">
            <v>123483844</v>
          </cell>
          <cell r="P667">
            <v>0</v>
          </cell>
          <cell r="Q667" t="str">
            <v/>
          </cell>
          <cell r="R667">
            <v>123483844</v>
          </cell>
          <cell r="S667" t="str">
            <v>Average</v>
          </cell>
        </row>
        <row r="668">
          <cell r="A668" t="str">
            <v>4406300200300</v>
          </cell>
          <cell r="B668" t="str">
            <v>NIPPERSINK SCHOOL DISTRICT 2</v>
          </cell>
          <cell r="C668"/>
          <cell r="D668">
            <v>342043146</v>
          </cell>
          <cell r="E668">
            <v>0</v>
          </cell>
          <cell r="F668"/>
          <cell r="G668">
            <v>383638627</v>
          </cell>
          <cell r="H668">
            <v>394721807</v>
          </cell>
          <cell r="I668">
            <v>414022065</v>
          </cell>
          <cell r="J668"/>
          <cell r="K668">
            <v>397460833</v>
          </cell>
          <cell r="L668"/>
          <cell r="M668">
            <v>4.8895849324078512E-2</v>
          </cell>
          <cell r="N668">
            <v>0</v>
          </cell>
          <cell r="O668">
            <v>397460833</v>
          </cell>
          <cell r="P668">
            <v>349397073</v>
          </cell>
          <cell r="Q668" t="str">
            <v>PTELL</v>
          </cell>
          <cell r="R668">
            <v>349397073</v>
          </cell>
          <cell r="S668" t="str">
            <v>PTELL</v>
          </cell>
        </row>
        <row r="669">
          <cell r="A669" t="str">
            <v>4406300300300</v>
          </cell>
          <cell r="B669" t="str">
            <v>FOX RIVER GROVE CONS S D 3</v>
          </cell>
          <cell r="C669"/>
          <cell r="D669">
            <v>99346119</v>
          </cell>
          <cell r="E669">
            <v>0</v>
          </cell>
          <cell r="F669"/>
          <cell r="G669">
            <v>117325780</v>
          </cell>
          <cell r="H669">
            <v>121609230</v>
          </cell>
          <cell r="I669">
            <v>125419784</v>
          </cell>
          <cell r="J669"/>
          <cell r="K669">
            <v>121451598</v>
          </cell>
          <cell r="L669"/>
          <cell r="M669">
            <v>3.1334414336806504E-2</v>
          </cell>
          <cell r="N669">
            <v>0</v>
          </cell>
          <cell r="O669">
            <v>121451598</v>
          </cell>
          <cell r="P669">
            <v>102743756</v>
          </cell>
          <cell r="Q669" t="str">
            <v>PTELL</v>
          </cell>
          <cell r="R669">
            <v>102743756</v>
          </cell>
          <cell r="S669" t="str">
            <v>PTELL</v>
          </cell>
        </row>
        <row r="670">
          <cell r="A670" t="str">
            <v>4406301202600</v>
          </cell>
          <cell r="B670" t="str">
            <v>JOHNSBURG C U SCHOOL DIST 12</v>
          </cell>
          <cell r="C670"/>
          <cell r="D670">
            <v>344381023</v>
          </cell>
          <cell r="E670">
            <v>0</v>
          </cell>
          <cell r="F670"/>
          <cell r="G670">
            <v>391916498</v>
          </cell>
          <cell r="H670">
            <v>411894096</v>
          </cell>
          <cell r="I670">
            <v>432230209</v>
          </cell>
          <cell r="J670"/>
          <cell r="K670">
            <v>412013601</v>
          </cell>
          <cell r="L670"/>
          <cell r="M670">
            <v>4.9372188621999574E-2</v>
          </cell>
          <cell r="N670">
            <v>0</v>
          </cell>
          <cell r="O670">
            <v>412013601</v>
          </cell>
          <cell r="P670">
            <v>350855386</v>
          </cell>
          <cell r="Q670" t="str">
            <v>PTELL</v>
          </cell>
          <cell r="R670">
            <v>350855386</v>
          </cell>
          <cell r="S670" t="str">
            <v>PTELL</v>
          </cell>
        </row>
        <row r="671">
          <cell r="A671" t="str">
            <v>4406301500400</v>
          </cell>
          <cell r="B671" t="str">
            <v>MCHENRY C C SCHOOL DIST 15</v>
          </cell>
          <cell r="C671"/>
          <cell r="D671">
            <v>972406822</v>
          </cell>
          <cell r="E671">
            <v>0</v>
          </cell>
          <cell r="F671"/>
          <cell r="G671">
            <v>1102293038</v>
          </cell>
          <cell r="H671">
            <v>1162561676</v>
          </cell>
          <cell r="I671">
            <v>1218114120</v>
          </cell>
          <cell r="J671"/>
          <cell r="K671">
            <v>1160989611</v>
          </cell>
          <cell r="L671"/>
          <cell r="M671">
            <v>4.7784513412774843E-2</v>
          </cell>
          <cell r="N671">
            <v>0</v>
          </cell>
          <cell r="O671">
            <v>1160989611</v>
          </cell>
          <cell r="P671">
            <v>995939067</v>
          </cell>
          <cell r="Q671" t="str">
            <v>PTELL</v>
          </cell>
          <cell r="R671">
            <v>995939067</v>
          </cell>
          <cell r="S671" t="str">
            <v>PTELL</v>
          </cell>
        </row>
        <row r="672">
          <cell r="A672" t="str">
            <v>4406301800400</v>
          </cell>
          <cell r="B672" t="str">
            <v>RILEY C C SCHOOL DIST 18</v>
          </cell>
          <cell r="C672"/>
          <cell r="D672">
            <v>110159336</v>
          </cell>
          <cell r="E672">
            <v>0</v>
          </cell>
          <cell r="F672"/>
          <cell r="G672">
            <v>117947713</v>
          </cell>
          <cell r="H672">
            <v>123770867</v>
          </cell>
          <cell r="I672">
            <v>129973290</v>
          </cell>
          <cell r="J672"/>
          <cell r="K672">
            <v>123897290</v>
          </cell>
          <cell r="L672"/>
          <cell r="M672">
            <v>5.011213987860326E-2</v>
          </cell>
          <cell r="N672">
            <v>0</v>
          </cell>
          <cell r="O672">
            <v>123897290</v>
          </cell>
          <cell r="P672">
            <v>112384554</v>
          </cell>
          <cell r="Q672" t="str">
            <v>PTELL</v>
          </cell>
          <cell r="R672">
            <v>112384554</v>
          </cell>
          <cell r="S672" t="str">
            <v>PTELL</v>
          </cell>
        </row>
        <row r="673">
          <cell r="A673" t="str">
            <v>4406301902400</v>
          </cell>
          <cell r="B673" t="str">
            <v>ALDEN HEBRON SCHOOL DIST 19</v>
          </cell>
          <cell r="C673"/>
          <cell r="D673">
            <v>79289884</v>
          </cell>
          <cell r="E673">
            <v>0</v>
          </cell>
          <cell r="F673"/>
          <cell r="G673">
            <v>84069493</v>
          </cell>
          <cell r="H673">
            <v>85536217</v>
          </cell>
          <cell r="I673">
            <v>93410855</v>
          </cell>
          <cell r="J673"/>
          <cell r="K673">
            <v>87672188</v>
          </cell>
          <cell r="L673"/>
          <cell r="M673">
            <v>9.2062032624145626E-2</v>
          </cell>
          <cell r="N673">
            <v>0</v>
          </cell>
          <cell r="O673">
            <v>87672188</v>
          </cell>
          <cell r="P673">
            <v>80994616</v>
          </cell>
          <cell r="Q673" t="str">
            <v>PTELL</v>
          </cell>
          <cell r="R673">
            <v>80994616</v>
          </cell>
          <cell r="S673" t="str">
            <v>PTELL</v>
          </cell>
        </row>
        <row r="674">
          <cell r="A674" t="str">
            <v>4406302600400</v>
          </cell>
          <cell r="B674" t="str">
            <v>CARY C C SCHOOL DIST 26</v>
          </cell>
          <cell r="C674"/>
          <cell r="D674">
            <v>587203604</v>
          </cell>
          <cell r="E674">
            <v>0</v>
          </cell>
          <cell r="F674"/>
          <cell r="G674">
            <v>673686724</v>
          </cell>
          <cell r="H674">
            <v>700143200</v>
          </cell>
          <cell r="I674">
            <v>721710795</v>
          </cell>
          <cell r="J674"/>
          <cell r="K674">
            <v>698513573</v>
          </cell>
          <cell r="L674"/>
          <cell r="M674">
            <v>3.0804548269553998E-2</v>
          </cell>
          <cell r="N674">
            <v>0</v>
          </cell>
          <cell r="O674">
            <v>698513573</v>
          </cell>
          <cell r="P674">
            <v>601120329</v>
          </cell>
          <cell r="Q674" t="str">
            <v>PTELL</v>
          </cell>
          <cell r="R674">
            <v>601120329</v>
          </cell>
          <cell r="S674" t="str">
            <v>PTELL</v>
          </cell>
        </row>
        <row r="675">
          <cell r="A675" t="str">
            <v>4406303600200</v>
          </cell>
          <cell r="B675" t="str">
            <v>HARRISON SCHOOL DISTRICT 36</v>
          </cell>
          <cell r="C675"/>
          <cell r="D675">
            <v>72585022</v>
          </cell>
          <cell r="E675">
            <v>0</v>
          </cell>
          <cell r="F675"/>
          <cell r="G675">
            <v>83559160</v>
          </cell>
          <cell r="H675">
            <v>88183773</v>
          </cell>
          <cell r="I675">
            <v>92283184</v>
          </cell>
          <cell r="J675"/>
          <cell r="K675">
            <v>88008706</v>
          </cell>
          <cell r="L675"/>
          <cell r="M675">
            <v>4.6487135450645777E-2</v>
          </cell>
          <cell r="N675">
            <v>0</v>
          </cell>
          <cell r="O675">
            <v>88008706</v>
          </cell>
          <cell r="P675">
            <v>73659280</v>
          </cell>
          <cell r="Q675" t="str">
            <v>PTELL</v>
          </cell>
          <cell r="R675">
            <v>73659280</v>
          </cell>
          <cell r="S675" t="str">
            <v>PTELL</v>
          </cell>
        </row>
        <row r="676">
          <cell r="A676" t="str">
            <v>4406304600300</v>
          </cell>
          <cell r="B676" t="str">
            <v>PRAIRIE GROVE C SCH DIST 46</v>
          </cell>
          <cell r="C676"/>
          <cell r="D676">
            <v>238832668</v>
          </cell>
          <cell r="E676">
            <v>0</v>
          </cell>
          <cell r="F676"/>
          <cell r="G676">
            <v>243926189</v>
          </cell>
          <cell r="H676">
            <v>257382575</v>
          </cell>
          <cell r="I676">
            <v>272006843</v>
          </cell>
          <cell r="J676"/>
          <cell r="K676">
            <v>257771869</v>
          </cell>
          <cell r="L676"/>
          <cell r="M676">
            <v>5.6819184437796537E-2</v>
          </cell>
          <cell r="N676">
            <v>0</v>
          </cell>
          <cell r="O676">
            <v>257771869</v>
          </cell>
          <cell r="P676">
            <v>247884426</v>
          </cell>
          <cell r="Q676" t="str">
            <v>PTELL</v>
          </cell>
          <cell r="R676">
            <v>247884426</v>
          </cell>
          <cell r="S676" t="str">
            <v>PTELL</v>
          </cell>
        </row>
        <row r="677">
          <cell r="A677" t="str">
            <v>4406304700400</v>
          </cell>
          <cell r="B677" t="str">
            <v>CRYSTAL LAKE C C SCH DIST 47</v>
          </cell>
          <cell r="C677"/>
          <cell r="D677">
            <v>1743526932</v>
          </cell>
          <cell r="E677">
            <v>0</v>
          </cell>
          <cell r="F677"/>
          <cell r="G677">
            <v>1922059640</v>
          </cell>
          <cell r="H677">
            <v>1979728059</v>
          </cell>
          <cell r="I677">
            <v>2044290407</v>
          </cell>
          <cell r="J677"/>
          <cell r="K677">
            <v>1982026035</v>
          </cell>
          <cell r="L677"/>
          <cell r="M677">
            <v>3.2611725487495351E-2</v>
          </cell>
          <cell r="N677">
            <v>0</v>
          </cell>
          <cell r="O677">
            <v>1982026035</v>
          </cell>
          <cell r="P677">
            <v>1774213006</v>
          </cell>
          <cell r="Q677" t="str">
            <v>PTELL</v>
          </cell>
          <cell r="R677">
            <v>1774213006</v>
          </cell>
          <cell r="S677" t="str">
            <v>PTELL</v>
          </cell>
        </row>
        <row r="678">
          <cell r="A678" t="str">
            <v>4406305002600</v>
          </cell>
          <cell r="B678" t="str">
            <v>HARVARD C U SCHOOL DIST 50</v>
          </cell>
          <cell r="C678"/>
          <cell r="D678">
            <v>229521750</v>
          </cell>
          <cell r="E678">
            <v>0</v>
          </cell>
          <cell r="F678"/>
          <cell r="G678">
            <v>264391904</v>
          </cell>
          <cell r="H678">
            <v>274379621</v>
          </cell>
          <cell r="I678">
            <v>289144897</v>
          </cell>
          <cell r="J678"/>
          <cell r="K678">
            <v>275972141</v>
          </cell>
          <cell r="L678"/>
          <cell r="M678">
            <v>5.3813311448520446E-2</v>
          </cell>
          <cell r="N678">
            <v>0</v>
          </cell>
          <cell r="O678">
            <v>275972141</v>
          </cell>
          <cell r="P678">
            <v>234410563</v>
          </cell>
          <cell r="Q678" t="str">
            <v>PTELL</v>
          </cell>
          <cell r="R678">
            <v>234410563</v>
          </cell>
          <cell r="S678" t="str">
            <v>PTELL</v>
          </cell>
        </row>
        <row r="679">
          <cell r="A679" t="str">
            <v>4406315401600</v>
          </cell>
          <cell r="B679" t="str">
            <v>MARENGO COMM HS DIST 154</v>
          </cell>
          <cell r="C679"/>
          <cell r="D679">
            <v>325576896</v>
          </cell>
          <cell r="E679">
            <v>0</v>
          </cell>
          <cell r="F679"/>
          <cell r="G679">
            <v>363017094</v>
          </cell>
          <cell r="H679">
            <v>380824883</v>
          </cell>
          <cell r="I679">
            <v>401103620</v>
          </cell>
          <cell r="J679"/>
          <cell r="K679">
            <v>381648532</v>
          </cell>
          <cell r="L679"/>
          <cell r="M679">
            <v>5.3249506282917969E-2</v>
          </cell>
          <cell r="N679">
            <v>0</v>
          </cell>
          <cell r="O679">
            <v>381648532</v>
          </cell>
          <cell r="P679">
            <v>331697741</v>
          </cell>
          <cell r="Q679" t="str">
            <v>PTELL</v>
          </cell>
          <cell r="R679">
            <v>331697741</v>
          </cell>
          <cell r="S679" t="str">
            <v>PTELL</v>
          </cell>
        </row>
        <row r="680">
          <cell r="A680" t="str">
            <v>4406315501600</v>
          </cell>
          <cell r="B680" t="str">
            <v>COMMUNITY HIGH SCHOOL DIST 155</v>
          </cell>
          <cell r="C680"/>
          <cell r="D680">
            <v>2668027845</v>
          </cell>
          <cell r="E680">
            <v>0</v>
          </cell>
          <cell r="F680"/>
          <cell r="G680">
            <v>2956939037</v>
          </cell>
          <cell r="H680">
            <v>3058742262</v>
          </cell>
          <cell r="I680">
            <v>3163427829</v>
          </cell>
          <cell r="J680"/>
          <cell r="K680">
            <v>3059703043</v>
          </cell>
          <cell r="L680"/>
          <cell r="M680">
            <v>3.4225036970440895E-2</v>
          </cell>
          <cell r="N680">
            <v>0</v>
          </cell>
          <cell r="O680">
            <v>3059703043</v>
          </cell>
          <cell r="P680">
            <v>2722722415</v>
          </cell>
          <cell r="Q680" t="str">
            <v>PTELL</v>
          </cell>
          <cell r="R680">
            <v>2722722415</v>
          </cell>
          <cell r="S680" t="str">
            <v>PTELL</v>
          </cell>
        </row>
        <row r="681">
          <cell r="A681" t="str">
            <v>4406315601600</v>
          </cell>
          <cell r="B681" t="str">
            <v>MCHENRY COMM H S DIST 156</v>
          </cell>
          <cell r="C681"/>
          <cell r="D681">
            <v>1025305263</v>
          </cell>
          <cell r="E681">
            <v>0</v>
          </cell>
          <cell r="F681"/>
          <cell r="G681">
            <v>1169117703</v>
          </cell>
          <cell r="H681">
            <v>1232720701</v>
          </cell>
          <cell r="I681">
            <v>1291924008</v>
          </cell>
          <cell r="J681"/>
          <cell r="K681">
            <v>1231254137</v>
          </cell>
          <cell r="L681"/>
          <cell r="M681">
            <v>4.8026537521413781E-2</v>
          </cell>
          <cell r="N681">
            <v>0</v>
          </cell>
          <cell r="O681">
            <v>1231254137</v>
          </cell>
          <cell r="P681">
            <v>1048067039</v>
          </cell>
          <cell r="Q681" t="str">
            <v>PTELL</v>
          </cell>
          <cell r="R681">
            <v>1048067039</v>
          </cell>
          <cell r="S681" t="str">
            <v>PTELL</v>
          </cell>
        </row>
        <row r="682">
          <cell r="A682" t="str">
            <v>4406315701600</v>
          </cell>
          <cell r="B682" t="str">
            <v>RICHMOND-BURTON COMM H SC D 157</v>
          </cell>
          <cell r="C682"/>
          <cell r="D682">
            <v>342362954</v>
          </cell>
          <cell r="E682">
            <v>0</v>
          </cell>
          <cell r="F682"/>
          <cell r="G682">
            <v>383619889</v>
          </cell>
          <cell r="H682">
            <v>394716380</v>
          </cell>
          <cell r="I682">
            <v>414022065</v>
          </cell>
          <cell r="J682"/>
          <cell r="K682">
            <v>397452778</v>
          </cell>
          <cell r="L682"/>
          <cell r="M682">
            <v>4.8910270711339618E-2</v>
          </cell>
          <cell r="N682">
            <v>0</v>
          </cell>
          <cell r="O682">
            <v>397452778</v>
          </cell>
          <cell r="P682">
            <v>349723757</v>
          </cell>
          <cell r="Q682" t="str">
            <v>PTELL</v>
          </cell>
          <cell r="R682">
            <v>349723757</v>
          </cell>
          <cell r="S682" t="str">
            <v>PTELL</v>
          </cell>
        </row>
        <row r="683">
          <cell r="A683" t="str">
            <v>4406315802200</v>
          </cell>
          <cell r="B683" t="str">
            <v>HUNTLEY CONS SCHOOL DIST 158</v>
          </cell>
          <cell r="C683"/>
          <cell r="D683">
            <v>1312490922</v>
          </cell>
          <cell r="E683">
            <v>0</v>
          </cell>
          <cell r="F683"/>
          <cell r="G683">
            <v>1451933500</v>
          </cell>
          <cell r="H683">
            <v>1497150224</v>
          </cell>
          <cell r="I683">
            <v>1555133490</v>
          </cell>
          <cell r="J683"/>
          <cell r="K683">
            <v>1501405738</v>
          </cell>
          <cell r="L683"/>
          <cell r="M683">
            <v>3.8729090154415925E-2</v>
          </cell>
          <cell r="N683">
            <v>0</v>
          </cell>
          <cell r="O683">
            <v>1501405738</v>
          </cell>
          <cell r="P683">
            <v>1365121807</v>
          </cell>
          <cell r="Q683" t="str">
            <v>PTELL</v>
          </cell>
          <cell r="R683">
            <v>1365121807</v>
          </cell>
          <cell r="S683" t="str">
            <v>PTELL</v>
          </cell>
        </row>
        <row r="684">
          <cell r="A684" t="str">
            <v>4406316500300</v>
          </cell>
          <cell r="B684" t="str">
            <v>MARENGO-UNION ELEM CONS DIST 165</v>
          </cell>
          <cell r="C684"/>
          <cell r="D684">
            <v>215675528</v>
          </cell>
          <cell r="E684">
            <v>0</v>
          </cell>
          <cell r="F684"/>
          <cell r="G684">
            <v>245069382</v>
          </cell>
          <cell r="H684">
            <v>257054017</v>
          </cell>
          <cell r="I684">
            <v>271130330</v>
          </cell>
          <cell r="J684"/>
          <cell r="K684">
            <v>257751243</v>
          </cell>
          <cell r="L684"/>
          <cell r="M684">
            <v>5.4760136271280291E-2</v>
          </cell>
          <cell r="N684">
            <v>0</v>
          </cell>
          <cell r="O684">
            <v>257751243</v>
          </cell>
          <cell r="P684">
            <v>219579255</v>
          </cell>
          <cell r="Q684" t="str">
            <v>PTELL</v>
          </cell>
          <cell r="R684">
            <v>219579255</v>
          </cell>
          <cell r="S684" t="str">
            <v>PTELL</v>
          </cell>
        </row>
        <row r="685">
          <cell r="A685" t="str">
            <v>4406320002600</v>
          </cell>
          <cell r="B685" t="str">
            <v>WOODSTOCK C U SCHOOL DIST 200</v>
          </cell>
          <cell r="C685"/>
          <cell r="D685">
            <v>844495243</v>
          </cell>
          <cell r="E685">
            <v>0</v>
          </cell>
          <cell r="F685"/>
          <cell r="G685">
            <v>900523386</v>
          </cell>
          <cell r="H685">
            <v>939900131</v>
          </cell>
          <cell r="I685">
            <v>997510313</v>
          </cell>
          <cell r="J685"/>
          <cell r="K685">
            <v>945977943</v>
          </cell>
          <cell r="L685"/>
          <cell r="M685">
            <v>6.1293939749434929E-2</v>
          </cell>
          <cell r="N685">
            <v>0</v>
          </cell>
          <cell r="O685">
            <v>945977943</v>
          </cell>
          <cell r="P685">
            <v>867296614</v>
          </cell>
          <cell r="Q685" t="str">
            <v>PTELL</v>
          </cell>
          <cell r="R685">
            <v>867296614</v>
          </cell>
          <cell r="S685" t="str">
            <v>PTELL</v>
          </cell>
        </row>
        <row r="686">
          <cell r="A686" t="str">
            <v>4506700302600</v>
          </cell>
          <cell r="B686" t="str">
            <v>VALMEYER COMM UNIT SCH DIST 3</v>
          </cell>
          <cell r="C686"/>
          <cell r="D686">
            <v>60822463</v>
          </cell>
          <cell r="E686">
            <v>0</v>
          </cell>
          <cell r="F686"/>
          <cell r="G686">
            <v>65223175</v>
          </cell>
          <cell r="H686">
            <v>68931343</v>
          </cell>
          <cell r="I686">
            <v>72747034</v>
          </cell>
          <cell r="J686"/>
          <cell r="K686">
            <v>68967184</v>
          </cell>
          <cell r="L686"/>
          <cell r="M686">
            <v>5.5354949344306265E-2</v>
          </cell>
          <cell r="N686">
            <v>0</v>
          </cell>
          <cell r="O686">
            <v>68967184</v>
          </cell>
          <cell r="P686">
            <v>62154474</v>
          </cell>
          <cell r="Q686" t="str">
            <v>PTELL</v>
          </cell>
          <cell r="R686">
            <v>62154474</v>
          </cell>
          <cell r="S686" t="str">
            <v>PTELL</v>
          </cell>
        </row>
        <row r="687">
          <cell r="A687" t="str">
            <v>4506700402600</v>
          </cell>
          <cell r="B687" t="str">
            <v>COLUMBIA COMM UNIT SCH DIST 4</v>
          </cell>
          <cell r="C687"/>
          <cell r="D687">
            <v>379126936</v>
          </cell>
          <cell r="E687">
            <v>0</v>
          </cell>
          <cell r="F687"/>
          <cell r="G687">
            <v>378030590</v>
          </cell>
          <cell r="H687">
            <v>396381780</v>
          </cell>
          <cell r="I687">
            <v>420534793</v>
          </cell>
          <cell r="J687"/>
          <cell r="K687">
            <v>398315721</v>
          </cell>
          <cell r="L687"/>
          <cell r="M687">
            <v>6.0933711433456904E-2</v>
          </cell>
          <cell r="N687">
            <v>0</v>
          </cell>
          <cell r="O687">
            <v>398315721</v>
          </cell>
          <cell r="P687">
            <v>0</v>
          </cell>
          <cell r="Q687" t="str">
            <v/>
          </cell>
          <cell r="R687">
            <v>398315721</v>
          </cell>
          <cell r="S687" t="str">
            <v>Average</v>
          </cell>
        </row>
        <row r="688">
          <cell r="A688" t="str">
            <v>4506700502600</v>
          </cell>
          <cell r="B688" t="str">
            <v>WATERLOO COMM UNIT SCH DIST 5</v>
          </cell>
          <cell r="C688"/>
          <cell r="D688">
            <v>490534968</v>
          </cell>
          <cell r="E688">
            <v>0</v>
          </cell>
          <cell r="F688"/>
          <cell r="G688">
            <v>495066479</v>
          </cell>
          <cell r="H688">
            <v>512178095</v>
          </cell>
          <cell r="I688">
            <v>536209117</v>
          </cell>
          <cell r="J688"/>
          <cell r="K688">
            <v>514484564</v>
          </cell>
          <cell r="L688"/>
          <cell r="M688">
            <v>4.6919269360787483E-2</v>
          </cell>
          <cell r="N688">
            <v>0</v>
          </cell>
          <cell r="O688">
            <v>514484564</v>
          </cell>
          <cell r="P688">
            <v>0</v>
          </cell>
          <cell r="Q688" t="str">
            <v/>
          </cell>
          <cell r="R688">
            <v>514484564</v>
          </cell>
          <cell r="S688" t="str">
            <v>Average</v>
          </cell>
        </row>
        <row r="689">
          <cell r="A689" t="str">
            <v>4507900102200</v>
          </cell>
          <cell r="B689" t="str">
            <v>COULTERVILLE UNIT SCHOOL DIST 1</v>
          </cell>
          <cell r="C689"/>
          <cell r="D689">
            <v>18929474</v>
          </cell>
          <cell r="E689">
            <v>0</v>
          </cell>
          <cell r="F689"/>
          <cell r="G689">
            <v>19858353</v>
          </cell>
          <cell r="H689">
            <v>18528713</v>
          </cell>
          <cell r="I689">
            <v>19019545</v>
          </cell>
          <cell r="J689"/>
          <cell r="K689">
            <v>19135537</v>
          </cell>
          <cell r="L689"/>
          <cell r="M689">
            <v>2.6490345012090154E-2</v>
          </cell>
          <cell r="N689">
            <v>0</v>
          </cell>
          <cell r="O689">
            <v>19135537</v>
          </cell>
          <cell r="P689">
            <v>0</v>
          </cell>
          <cell r="Q689" t="str">
            <v/>
          </cell>
          <cell r="R689">
            <v>19135537</v>
          </cell>
          <cell r="S689" t="str">
            <v>Average</v>
          </cell>
        </row>
        <row r="690">
          <cell r="A690" t="str">
            <v>4507912201900</v>
          </cell>
          <cell r="B690" t="str">
            <v>CHESTER N H SCHOOL DIST 122</v>
          </cell>
          <cell r="C690"/>
          <cell r="D690">
            <v>9743278</v>
          </cell>
          <cell r="E690">
            <v>0</v>
          </cell>
          <cell r="F690"/>
          <cell r="G690">
            <v>14270668</v>
          </cell>
          <cell r="H690">
            <v>14861922</v>
          </cell>
          <cell r="I690">
            <v>15389131</v>
          </cell>
          <cell r="J690"/>
          <cell r="K690">
            <v>14840574</v>
          </cell>
          <cell r="L690"/>
          <cell r="M690">
            <v>3.5473810184174025E-2</v>
          </cell>
          <cell r="N690">
            <v>0</v>
          </cell>
          <cell r="O690">
            <v>14840574</v>
          </cell>
          <cell r="P690">
            <v>9941066</v>
          </cell>
          <cell r="Q690" t="str">
            <v>PTELL</v>
          </cell>
          <cell r="R690">
            <v>9941066</v>
          </cell>
          <cell r="S690" t="str">
            <v>PTELL</v>
          </cell>
        </row>
        <row r="691">
          <cell r="A691" t="str">
            <v>4507913202600</v>
          </cell>
          <cell r="B691" t="str">
            <v>RED BUD C U SCHOOL DIST 132</v>
          </cell>
          <cell r="C691"/>
          <cell r="D691">
            <v>219875945</v>
          </cell>
          <cell r="E691">
            <v>0</v>
          </cell>
          <cell r="F691"/>
          <cell r="G691">
            <v>223705810</v>
          </cell>
          <cell r="H691">
            <v>214214202</v>
          </cell>
          <cell r="I691">
            <v>212892195</v>
          </cell>
          <cell r="J691"/>
          <cell r="K691">
            <v>216937402</v>
          </cell>
          <cell r="L691"/>
          <cell r="M691">
            <v>-6.1714255528211893E-3</v>
          </cell>
          <cell r="N691">
            <v>0</v>
          </cell>
          <cell r="O691">
            <v>216937402</v>
          </cell>
          <cell r="P691">
            <v>0</v>
          </cell>
          <cell r="Q691" t="str">
            <v/>
          </cell>
          <cell r="R691">
            <v>216937402</v>
          </cell>
          <cell r="S691" t="str">
            <v>Average</v>
          </cell>
        </row>
        <row r="692">
          <cell r="A692" t="str">
            <v>4507913400400</v>
          </cell>
          <cell r="B692" t="str">
            <v>PRAIRIE DU ROCHER C C S D 134</v>
          </cell>
          <cell r="C692"/>
          <cell r="D692">
            <v>11337681</v>
          </cell>
          <cell r="E692">
            <v>0</v>
          </cell>
          <cell r="F692"/>
          <cell r="G692">
            <v>14270668</v>
          </cell>
          <cell r="H692">
            <v>14861922</v>
          </cell>
          <cell r="I692">
            <v>15389131</v>
          </cell>
          <cell r="J692"/>
          <cell r="K692">
            <v>14840574</v>
          </cell>
          <cell r="L692"/>
          <cell r="M692">
            <v>3.5473810184174025E-2</v>
          </cell>
          <cell r="N692">
            <v>0</v>
          </cell>
          <cell r="O692">
            <v>14840574</v>
          </cell>
          <cell r="P692">
            <v>11567835</v>
          </cell>
          <cell r="Q692" t="str">
            <v>PTELL</v>
          </cell>
          <cell r="R692">
            <v>11567835</v>
          </cell>
          <cell r="S692" t="str">
            <v>PTELL</v>
          </cell>
        </row>
        <row r="693">
          <cell r="A693" t="str">
            <v>4507913802600</v>
          </cell>
          <cell r="B693" t="str">
            <v>STEELEVILLE C U SCH DIST 138</v>
          </cell>
          <cell r="C693"/>
          <cell r="D693">
            <v>43406262</v>
          </cell>
          <cell r="E693">
            <v>0</v>
          </cell>
          <cell r="F693"/>
          <cell r="G693">
            <v>47253543</v>
          </cell>
          <cell r="H693">
            <v>48481377</v>
          </cell>
          <cell r="I693">
            <v>51525856</v>
          </cell>
          <cell r="J693"/>
          <cell r="K693">
            <v>49086925</v>
          </cell>
          <cell r="L693"/>
          <cell r="M693">
            <v>6.2796875592044346E-2</v>
          </cell>
          <cell r="N693">
            <v>0</v>
          </cell>
          <cell r="O693">
            <v>49086925</v>
          </cell>
          <cell r="P693">
            <v>44287409</v>
          </cell>
          <cell r="Q693" t="str">
            <v>PTELL</v>
          </cell>
          <cell r="R693">
            <v>44287409</v>
          </cell>
          <cell r="S693" t="str">
            <v>PTELL</v>
          </cell>
        </row>
        <row r="694">
          <cell r="A694" t="str">
            <v>4507913902600</v>
          </cell>
          <cell r="B694" t="str">
            <v>CHESTER COMM UNIT SCH DIST 139</v>
          </cell>
          <cell r="C694"/>
          <cell r="D694">
            <v>87990881</v>
          </cell>
          <cell r="E694">
            <v>0</v>
          </cell>
          <cell r="F694"/>
          <cell r="G694">
            <v>104333207</v>
          </cell>
          <cell r="H694">
            <v>105012890</v>
          </cell>
          <cell r="I694">
            <v>110867153</v>
          </cell>
          <cell r="J694"/>
          <cell r="K694">
            <v>106737750</v>
          </cell>
          <cell r="L694"/>
          <cell r="M694">
            <v>5.5748041978465689E-2</v>
          </cell>
          <cell r="N694">
            <v>0</v>
          </cell>
          <cell r="O694">
            <v>106737750</v>
          </cell>
          <cell r="P694">
            <v>92601603</v>
          </cell>
          <cell r="Q694" t="str">
            <v>PTELL</v>
          </cell>
          <cell r="R694">
            <v>92601603</v>
          </cell>
          <cell r="S694" t="str">
            <v>PTELL</v>
          </cell>
        </row>
        <row r="695">
          <cell r="A695" t="str">
            <v>4507914002600</v>
          </cell>
          <cell r="B695" t="str">
            <v>SPARTA C U SCHOOL DIST 140</v>
          </cell>
          <cell r="C695"/>
          <cell r="D695">
            <v>106927248</v>
          </cell>
          <cell r="E695">
            <v>0</v>
          </cell>
          <cell r="F695"/>
          <cell r="G695">
            <v>115643973</v>
          </cell>
          <cell r="H695">
            <v>118339881</v>
          </cell>
          <cell r="I695">
            <v>120046387</v>
          </cell>
          <cell r="J695"/>
          <cell r="K695">
            <v>118010080</v>
          </cell>
          <cell r="L695"/>
          <cell r="M695">
            <v>1.4420379550660525E-2</v>
          </cell>
          <cell r="N695">
            <v>0</v>
          </cell>
          <cell r="O695">
            <v>118010080</v>
          </cell>
          <cell r="P695">
            <v>109418652</v>
          </cell>
          <cell r="Q695" t="str">
            <v>PTELL</v>
          </cell>
          <cell r="R695">
            <v>109418652</v>
          </cell>
          <cell r="S695" t="str">
            <v>PTELL</v>
          </cell>
        </row>
        <row r="696">
          <cell r="A696" t="str">
            <v>4705217002200</v>
          </cell>
          <cell r="B696" t="str">
            <v>DIXON UNIT SCHOOL DIST 170</v>
          </cell>
          <cell r="C696"/>
          <cell r="D696">
            <v>377830501</v>
          </cell>
          <cell r="E696">
            <v>0</v>
          </cell>
          <cell r="F696"/>
          <cell r="G696">
            <v>376098518</v>
          </cell>
          <cell r="H696">
            <v>390148188</v>
          </cell>
          <cell r="I696">
            <v>403861594</v>
          </cell>
          <cell r="J696"/>
          <cell r="K696">
            <v>390036100</v>
          </cell>
          <cell r="L696"/>
          <cell r="M696">
            <v>3.5149223863625886E-2</v>
          </cell>
          <cell r="N696">
            <v>0</v>
          </cell>
          <cell r="O696">
            <v>390036100</v>
          </cell>
          <cell r="P696">
            <v>0</v>
          </cell>
          <cell r="Q696" t="str">
            <v/>
          </cell>
          <cell r="R696">
            <v>390036100</v>
          </cell>
          <cell r="S696" t="str">
            <v>Average</v>
          </cell>
        </row>
        <row r="697">
          <cell r="A697" t="str">
            <v>4705222000200</v>
          </cell>
          <cell r="B697" t="str">
            <v>STEWARD ELEM SCHOOL DIST 220</v>
          </cell>
          <cell r="C697"/>
          <cell r="D697">
            <v>28064783</v>
          </cell>
          <cell r="E697">
            <v>0</v>
          </cell>
          <cell r="F697"/>
          <cell r="G697">
            <v>29409918</v>
          </cell>
          <cell r="H697">
            <v>31207724</v>
          </cell>
          <cell r="I697">
            <v>32811904</v>
          </cell>
          <cell r="J697"/>
          <cell r="K697">
            <v>31143182</v>
          </cell>
          <cell r="L697"/>
          <cell r="M697">
            <v>5.1403300029185084E-2</v>
          </cell>
          <cell r="N697">
            <v>0</v>
          </cell>
          <cell r="O697">
            <v>31143182</v>
          </cell>
          <cell r="P697">
            <v>28463302</v>
          </cell>
          <cell r="Q697" t="str">
            <v>PTELL</v>
          </cell>
          <cell r="R697">
            <v>28463302</v>
          </cell>
          <cell r="S697" t="str">
            <v>PTELL</v>
          </cell>
        </row>
        <row r="698">
          <cell r="A698" t="str">
            <v>4705227102600</v>
          </cell>
          <cell r="B698" t="str">
            <v>PAW PAW CUSD 271</v>
          </cell>
          <cell r="C698"/>
          <cell r="D698">
            <v>47418611</v>
          </cell>
          <cell r="E698">
            <v>0</v>
          </cell>
          <cell r="F698"/>
          <cell r="G698">
            <v>49533393</v>
          </cell>
          <cell r="H698">
            <v>53028964</v>
          </cell>
          <cell r="I698">
            <v>54600343</v>
          </cell>
          <cell r="J698"/>
          <cell r="K698">
            <v>52387567</v>
          </cell>
          <cell r="L698"/>
          <cell r="M698">
            <v>2.9632466513960183E-2</v>
          </cell>
          <cell r="N698">
            <v>0</v>
          </cell>
          <cell r="O698">
            <v>52387567</v>
          </cell>
          <cell r="P698">
            <v>48205759</v>
          </cell>
          <cell r="Q698" t="str">
            <v>PTELL</v>
          </cell>
          <cell r="R698">
            <v>48205759</v>
          </cell>
          <cell r="S698" t="str">
            <v>PTELL</v>
          </cell>
        </row>
        <row r="699">
          <cell r="A699" t="str">
            <v>4705227202600</v>
          </cell>
          <cell r="B699" t="str">
            <v>AMBOY COMM UNIT SCHOOL DIST 272</v>
          </cell>
          <cell r="C699"/>
          <cell r="D699">
            <v>153326273</v>
          </cell>
          <cell r="E699">
            <v>0</v>
          </cell>
          <cell r="F699"/>
          <cell r="G699">
            <v>151194133</v>
          </cell>
          <cell r="H699">
            <v>164605504</v>
          </cell>
          <cell r="I699">
            <v>171224055</v>
          </cell>
          <cell r="J699"/>
          <cell r="K699">
            <v>162341231</v>
          </cell>
          <cell r="L699"/>
          <cell r="M699">
            <v>4.02085643503148E-2</v>
          </cell>
          <cell r="N699">
            <v>0</v>
          </cell>
          <cell r="O699">
            <v>162341231</v>
          </cell>
          <cell r="P699">
            <v>156193474</v>
          </cell>
          <cell r="Q699" t="str">
            <v>PTELL</v>
          </cell>
          <cell r="R699">
            <v>156193474</v>
          </cell>
          <cell r="S699" t="str">
            <v>PTELL</v>
          </cell>
        </row>
        <row r="700">
          <cell r="A700" t="str">
            <v>4705227502600</v>
          </cell>
          <cell r="B700" t="str">
            <v>ASHTON COMM UNIT SCH DIST 275</v>
          </cell>
          <cell r="C700"/>
          <cell r="D700">
            <v>103703619</v>
          </cell>
          <cell r="E700">
            <v>0</v>
          </cell>
          <cell r="F700"/>
          <cell r="G700">
            <v>103540222</v>
          </cell>
          <cell r="H700">
            <v>108792484</v>
          </cell>
          <cell r="I700">
            <v>114906969</v>
          </cell>
          <cell r="J700"/>
          <cell r="K700">
            <v>109079892</v>
          </cell>
          <cell r="L700"/>
          <cell r="M700">
            <v>5.6203193227943947E-2</v>
          </cell>
          <cell r="N700">
            <v>0</v>
          </cell>
          <cell r="O700">
            <v>109079892</v>
          </cell>
          <cell r="P700">
            <v>0</v>
          </cell>
          <cell r="Q700" t="str">
            <v/>
          </cell>
          <cell r="R700">
            <v>109079892</v>
          </cell>
          <cell r="S700" t="str">
            <v>Average</v>
          </cell>
        </row>
        <row r="701">
          <cell r="A701" t="str">
            <v>4707114400300</v>
          </cell>
          <cell r="B701" t="str">
            <v>KINGS CONSOLIDATED SCH DIST 144</v>
          </cell>
          <cell r="C701"/>
          <cell r="D701">
            <v>27578236</v>
          </cell>
          <cell r="E701">
            <v>0</v>
          </cell>
          <cell r="F701"/>
          <cell r="G701">
            <v>27423605</v>
          </cell>
          <cell r="H701">
            <v>28942794</v>
          </cell>
          <cell r="I701">
            <v>30505372</v>
          </cell>
          <cell r="J701"/>
          <cell r="K701">
            <v>28957257</v>
          </cell>
          <cell r="L701"/>
          <cell r="M701">
            <v>5.3988498829795076E-2</v>
          </cell>
          <cell r="N701">
            <v>0</v>
          </cell>
          <cell r="O701">
            <v>28957257</v>
          </cell>
          <cell r="P701">
            <v>0</v>
          </cell>
          <cell r="Q701" t="str">
            <v/>
          </cell>
          <cell r="R701">
            <v>28957257</v>
          </cell>
          <cell r="S701" t="str">
            <v>Average</v>
          </cell>
        </row>
        <row r="702">
          <cell r="A702" t="str">
            <v>4707116100400</v>
          </cell>
          <cell r="B702" t="str">
            <v>CRESTON COMM CONS SCHOOL DIST 161</v>
          </cell>
          <cell r="C702"/>
          <cell r="D702">
            <v>36860089</v>
          </cell>
          <cell r="E702">
            <v>0</v>
          </cell>
          <cell r="F702"/>
          <cell r="G702">
            <v>38948642</v>
          </cell>
          <cell r="H702">
            <v>38092377</v>
          </cell>
          <cell r="I702">
            <v>39577874</v>
          </cell>
          <cell r="J702"/>
          <cell r="K702">
            <v>38872964</v>
          </cell>
          <cell r="L702"/>
          <cell r="M702">
            <v>3.8997225087843694E-2</v>
          </cell>
          <cell r="N702">
            <v>0</v>
          </cell>
          <cell r="O702">
            <v>38872964</v>
          </cell>
          <cell r="P702">
            <v>0</v>
          </cell>
          <cell r="Q702" t="str">
            <v/>
          </cell>
          <cell r="R702">
            <v>38872964</v>
          </cell>
          <cell r="S702" t="str">
            <v>Average</v>
          </cell>
        </row>
        <row r="703">
          <cell r="A703" t="str">
            <v>4707121201700</v>
          </cell>
          <cell r="B703" t="str">
            <v>ROCHELLE TWP HIGH SCH DIST 212</v>
          </cell>
          <cell r="C703"/>
          <cell r="D703">
            <v>420447784</v>
          </cell>
          <cell r="E703">
            <v>0</v>
          </cell>
          <cell r="F703"/>
          <cell r="G703">
            <v>430732367</v>
          </cell>
          <cell r="H703">
            <v>436737164</v>
          </cell>
          <cell r="I703">
            <v>451887255</v>
          </cell>
          <cell r="J703"/>
          <cell r="K703">
            <v>439785595</v>
          </cell>
          <cell r="L703"/>
          <cell r="M703">
            <v>3.4689264502344941E-2</v>
          </cell>
          <cell r="N703">
            <v>0</v>
          </cell>
          <cell r="O703">
            <v>439785595</v>
          </cell>
          <cell r="P703">
            <v>0</v>
          </cell>
          <cell r="Q703" t="str">
            <v/>
          </cell>
          <cell r="R703">
            <v>439785595</v>
          </cell>
          <cell r="S703" t="str">
            <v>Average</v>
          </cell>
        </row>
        <row r="704">
          <cell r="A704" t="str">
            <v>4707122002600</v>
          </cell>
          <cell r="B704" t="str">
            <v>OREGON C U SCHOOL DIST-220</v>
          </cell>
          <cell r="C704"/>
          <cell r="D704">
            <v>201628941</v>
          </cell>
          <cell r="E704">
            <v>0</v>
          </cell>
          <cell r="F704"/>
          <cell r="G704">
            <v>201296950</v>
          </cell>
          <cell r="H704">
            <v>210357637</v>
          </cell>
          <cell r="I704">
            <v>223393530</v>
          </cell>
          <cell r="J704"/>
          <cell r="K704">
            <v>211682706</v>
          </cell>
          <cell r="L704"/>
          <cell r="M704">
            <v>6.1970143731934012E-2</v>
          </cell>
          <cell r="N704">
            <v>0</v>
          </cell>
          <cell r="O704">
            <v>211682706</v>
          </cell>
          <cell r="P704">
            <v>0</v>
          </cell>
          <cell r="Q704" t="str">
            <v/>
          </cell>
          <cell r="R704">
            <v>211682706</v>
          </cell>
          <cell r="S704" t="str">
            <v>Average</v>
          </cell>
        </row>
        <row r="705">
          <cell r="A705" t="str">
            <v>4707122102600</v>
          </cell>
          <cell r="B705" t="str">
            <v>FORRESTVILLE VALLEY C U S D 221</v>
          </cell>
          <cell r="C705"/>
          <cell r="D705">
            <v>113913435</v>
          </cell>
          <cell r="E705">
            <v>0</v>
          </cell>
          <cell r="F705"/>
          <cell r="G705">
            <v>113321876</v>
          </cell>
          <cell r="H705">
            <v>119944073</v>
          </cell>
          <cell r="I705">
            <v>126225732</v>
          </cell>
          <cell r="J705"/>
          <cell r="K705">
            <v>119830560</v>
          </cell>
          <cell r="L705"/>
          <cell r="M705">
            <v>5.2371566538348249E-2</v>
          </cell>
          <cell r="N705">
            <v>0</v>
          </cell>
          <cell r="O705">
            <v>119830560</v>
          </cell>
          <cell r="P705">
            <v>0</v>
          </cell>
          <cell r="Q705" t="str">
            <v/>
          </cell>
          <cell r="R705">
            <v>119830560</v>
          </cell>
          <cell r="S705" t="str">
            <v>Average</v>
          </cell>
        </row>
        <row r="706">
          <cell r="A706" t="str">
            <v>4707122202600</v>
          </cell>
          <cell r="B706" t="str">
            <v>POLO COMM UNIT SCHOOL DIST 222</v>
          </cell>
          <cell r="C706"/>
          <cell r="D706">
            <v>88731703</v>
          </cell>
          <cell r="E706">
            <v>0</v>
          </cell>
          <cell r="F706"/>
          <cell r="G706">
            <v>88085704</v>
          </cell>
          <cell r="H706">
            <v>92611583</v>
          </cell>
          <cell r="I706">
            <v>99897297</v>
          </cell>
          <cell r="J706"/>
          <cell r="K706">
            <v>93531528</v>
          </cell>
          <cell r="L706"/>
          <cell r="M706">
            <v>7.8669576353100457E-2</v>
          </cell>
          <cell r="N706">
            <v>0</v>
          </cell>
          <cell r="O706">
            <v>93531528</v>
          </cell>
          <cell r="P706">
            <v>0</v>
          </cell>
          <cell r="Q706" t="str">
            <v/>
          </cell>
          <cell r="R706">
            <v>93531528</v>
          </cell>
          <cell r="S706" t="str">
            <v>Average</v>
          </cell>
        </row>
        <row r="707">
          <cell r="A707" t="str">
            <v>4707122302600</v>
          </cell>
          <cell r="B707" t="str">
            <v>MERIDIAN C U SCH DIST 223</v>
          </cell>
          <cell r="C707"/>
          <cell r="D707">
            <v>190872336</v>
          </cell>
          <cell r="E707">
            <v>0</v>
          </cell>
          <cell r="F707"/>
          <cell r="G707">
            <v>191837980</v>
          </cell>
          <cell r="H707">
            <v>201185310</v>
          </cell>
          <cell r="I707">
            <v>206493736</v>
          </cell>
          <cell r="J707"/>
          <cell r="K707">
            <v>199839009</v>
          </cell>
          <cell r="L707"/>
          <cell r="M707">
            <v>2.6385753512520371E-2</v>
          </cell>
          <cell r="N707">
            <v>0</v>
          </cell>
          <cell r="O707">
            <v>199839009</v>
          </cell>
          <cell r="P707">
            <v>0</v>
          </cell>
          <cell r="Q707" t="str">
            <v/>
          </cell>
          <cell r="R707">
            <v>199839009</v>
          </cell>
          <cell r="S707" t="str">
            <v>Average</v>
          </cell>
        </row>
        <row r="708">
          <cell r="A708" t="str">
            <v>4707122602600</v>
          </cell>
          <cell r="B708" t="str">
            <v>BYRON COMM UNIT SCHOOL DIST 226</v>
          </cell>
          <cell r="C708"/>
          <cell r="D708">
            <v>664256718</v>
          </cell>
          <cell r="E708">
            <v>0</v>
          </cell>
          <cell r="F708"/>
          <cell r="G708">
            <v>664028815</v>
          </cell>
          <cell r="H708">
            <v>671849849</v>
          </cell>
          <cell r="I708">
            <v>677146786</v>
          </cell>
          <cell r="J708"/>
          <cell r="K708">
            <v>671008483</v>
          </cell>
          <cell r="L708"/>
          <cell r="M708">
            <v>7.8841083433807552E-3</v>
          </cell>
          <cell r="N708">
            <v>0</v>
          </cell>
          <cell r="O708">
            <v>671008483</v>
          </cell>
          <cell r="P708">
            <v>0</v>
          </cell>
          <cell r="Q708" t="str">
            <v/>
          </cell>
          <cell r="R708">
            <v>671008483</v>
          </cell>
          <cell r="S708" t="str">
            <v>Average</v>
          </cell>
        </row>
        <row r="709">
          <cell r="A709" t="str">
            <v>4707123100400</v>
          </cell>
          <cell r="B709" t="str">
            <v>ROCHELLE COMM CONS DIST 231</v>
          </cell>
          <cell r="C709"/>
          <cell r="D709">
            <v>301849245</v>
          </cell>
          <cell r="E709">
            <v>0</v>
          </cell>
          <cell r="F709"/>
          <cell r="G709">
            <v>308678149</v>
          </cell>
          <cell r="H709">
            <v>315539963</v>
          </cell>
          <cell r="I709">
            <v>327421257</v>
          </cell>
          <cell r="J709"/>
          <cell r="K709">
            <v>317213123</v>
          </cell>
          <cell r="L709"/>
          <cell r="M709">
            <v>3.7653848618851488E-2</v>
          </cell>
          <cell r="N709">
            <v>0</v>
          </cell>
          <cell r="O709">
            <v>317213123</v>
          </cell>
          <cell r="P709">
            <v>0</v>
          </cell>
          <cell r="Q709" t="str">
            <v/>
          </cell>
          <cell r="R709">
            <v>317213123</v>
          </cell>
          <cell r="S709" t="str">
            <v>Average</v>
          </cell>
        </row>
        <row r="710">
          <cell r="A710" t="str">
            <v>4707126900400</v>
          </cell>
          <cell r="B710" t="str">
            <v>ESWOOD C C DISTRICT 269</v>
          </cell>
          <cell r="C710"/>
          <cell r="D710">
            <v>31117460</v>
          </cell>
          <cell r="E710">
            <v>0</v>
          </cell>
          <cell r="F710"/>
          <cell r="G710">
            <v>30930083</v>
          </cell>
          <cell r="H710">
            <v>32185719</v>
          </cell>
          <cell r="I710">
            <v>33603274</v>
          </cell>
          <cell r="J710"/>
          <cell r="K710">
            <v>32239692</v>
          </cell>
          <cell r="L710"/>
          <cell r="M710">
            <v>4.4042980677237629E-2</v>
          </cell>
          <cell r="N710">
            <v>0</v>
          </cell>
          <cell r="O710">
            <v>32239692</v>
          </cell>
          <cell r="P710">
            <v>0</v>
          </cell>
          <cell r="Q710" t="str">
            <v/>
          </cell>
          <cell r="R710">
            <v>32239692</v>
          </cell>
          <cell r="S710" t="str">
            <v>Average</v>
          </cell>
        </row>
        <row r="711">
          <cell r="A711" t="str">
            <v>4709800102600</v>
          </cell>
          <cell r="B711" t="str">
            <v>ERIE COMM UNIT SCH DIST 1</v>
          </cell>
          <cell r="C711"/>
          <cell r="D711">
            <v>369164897</v>
          </cell>
          <cell r="E711">
            <v>0</v>
          </cell>
          <cell r="F711"/>
          <cell r="G711">
            <v>375684023</v>
          </cell>
          <cell r="H711">
            <v>360468927</v>
          </cell>
          <cell r="I711">
            <v>343820790</v>
          </cell>
          <cell r="J711"/>
          <cell r="K711">
            <v>359991247</v>
          </cell>
          <cell r="L711"/>
          <cell r="M711">
            <v>-4.6184666008673748E-2</v>
          </cell>
          <cell r="N711">
            <v>0</v>
          </cell>
          <cell r="O711">
            <v>359991247</v>
          </cell>
          <cell r="P711">
            <v>0</v>
          </cell>
          <cell r="Q711" t="str">
            <v/>
          </cell>
          <cell r="R711">
            <v>359991247</v>
          </cell>
          <cell r="S711" t="str">
            <v>Average</v>
          </cell>
        </row>
        <row r="712">
          <cell r="A712" t="str">
            <v>4709800202600</v>
          </cell>
          <cell r="B712" t="str">
            <v>RIVER BEND COMM UNIT DIST 2</v>
          </cell>
          <cell r="C712"/>
          <cell r="D712">
            <v>122989639</v>
          </cell>
          <cell r="E712">
            <v>0</v>
          </cell>
          <cell r="F712"/>
          <cell r="G712">
            <v>122666815</v>
          </cell>
          <cell r="H712">
            <v>127257378</v>
          </cell>
          <cell r="I712">
            <v>130098492</v>
          </cell>
          <cell r="J712"/>
          <cell r="K712">
            <v>126674228</v>
          </cell>
          <cell r="L712"/>
          <cell r="M712">
            <v>2.2325731086491503E-2</v>
          </cell>
          <cell r="N712">
            <v>0</v>
          </cell>
          <cell r="O712">
            <v>126674228</v>
          </cell>
          <cell r="P712">
            <v>0</v>
          </cell>
          <cell r="Q712" t="str">
            <v/>
          </cell>
          <cell r="R712">
            <v>126674228</v>
          </cell>
          <cell r="S712" t="str">
            <v>Average</v>
          </cell>
        </row>
        <row r="713">
          <cell r="A713" t="str">
            <v>4709800302600</v>
          </cell>
          <cell r="B713" t="str">
            <v>PROPHETSTOWN-LYNDON-TAMPICO CUSD3</v>
          </cell>
          <cell r="C713"/>
          <cell r="D713">
            <v>105258218</v>
          </cell>
          <cell r="E713">
            <v>0</v>
          </cell>
          <cell r="F713"/>
          <cell r="G713">
            <v>106457915</v>
          </cell>
          <cell r="H713">
            <v>107270427</v>
          </cell>
          <cell r="I713">
            <v>117830657</v>
          </cell>
          <cell r="J713"/>
          <cell r="K713">
            <v>110519666</v>
          </cell>
          <cell r="L713"/>
          <cell r="M713">
            <v>9.8444933010288102E-2</v>
          </cell>
          <cell r="N713">
            <v>0</v>
          </cell>
          <cell r="O713">
            <v>110519666</v>
          </cell>
          <cell r="P713">
            <v>0</v>
          </cell>
          <cell r="Q713" t="str">
            <v/>
          </cell>
          <cell r="R713">
            <v>110519666</v>
          </cell>
          <cell r="S713" t="str">
            <v>Average</v>
          </cell>
        </row>
        <row r="714">
          <cell r="A714" t="str">
            <v>4709800502600</v>
          </cell>
          <cell r="B714" t="str">
            <v>STERLING C U DIST 5</v>
          </cell>
          <cell r="C714"/>
          <cell r="D714">
            <v>322260791</v>
          </cell>
          <cell r="E714">
            <v>0</v>
          </cell>
          <cell r="F714"/>
          <cell r="G714">
            <v>318976108</v>
          </cell>
          <cell r="H714">
            <v>333324070</v>
          </cell>
          <cell r="I714">
            <v>346058462</v>
          </cell>
          <cell r="J714"/>
          <cell r="K714">
            <v>332786213</v>
          </cell>
          <cell r="L714"/>
          <cell r="M714">
            <v>3.8204237695765565E-2</v>
          </cell>
          <cell r="N714">
            <v>0</v>
          </cell>
          <cell r="O714">
            <v>332786213</v>
          </cell>
          <cell r="P714">
            <v>0</v>
          </cell>
          <cell r="Q714" t="str">
            <v/>
          </cell>
          <cell r="R714">
            <v>332786213</v>
          </cell>
          <cell r="S714" t="str">
            <v>Average</v>
          </cell>
        </row>
        <row r="715">
          <cell r="A715" t="str">
            <v>4709800602600</v>
          </cell>
          <cell r="B715" t="str">
            <v>MORRISON COMM UNIT SCH DIST 6</v>
          </cell>
          <cell r="C715"/>
          <cell r="D715">
            <v>130134787</v>
          </cell>
          <cell r="E715">
            <v>0</v>
          </cell>
          <cell r="F715"/>
          <cell r="G715">
            <v>130702522</v>
          </cell>
          <cell r="H715">
            <v>134494467</v>
          </cell>
          <cell r="I715">
            <v>135124124</v>
          </cell>
          <cell r="J715"/>
          <cell r="K715">
            <v>133440371</v>
          </cell>
          <cell r="L715"/>
          <cell r="M715">
            <v>4.6816572759086064E-3</v>
          </cell>
          <cell r="N715">
            <v>0</v>
          </cell>
          <cell r="O715">
            <v>133440371</v>
          </cell>
          <cell r="P715">
            <v>0</v>
          </cell>
          <cell r="Q715" t="str">
            <v/>
          </cell>
          <cell r="R715">
            <v>133440371</v>
          </cell>
          <cell r="S715" t="str">
            <v>Average</v>
          </cell>
        </row>
        <row r="716">
          <cell r="A716" t="str">
            <v>4709801300200</v>
          </cell>
          <cell r="B716" t="str">
            <v>ROCK FALLS ELEMENTARY SCH DIST 13</v>
          </cell>
          <cell r="C716"/>
          <cell r="D716">
            <v>69942192</v>
          </cell>
          <cell r="E716">
            <v>0</v>
          </cell>
          <cell r="F716"/>
          <cell r="G716">
            <v>69265260</v>
          </cell>
          <cell r="H716">
            <v>72744346</v>
          </cell>
          <cell r="I716">
            <v>74243093</v>
          </cell>
          <cell r="J716"/>
          <cell r="K716">
            <v>72084233</v>
          </cell>
          <cell r="L716"/>
          <cell r="M716">
            <v>2.0602934556590832E-2</v>
          </cell>
          <cell r="N716">
            <v>0</v>
          </cell>
          <cell r="O716">
            <v>72084233</v>
          </cell>
          <cell r="P716">
            <v>0</v>
          </cell>
          <cell r="Q716" t="str">
            <v/>
          </cell>
          <cell r="R716">
            <v>72084233</v>
          </cell>
          <cell r="S716" t="str">
            <v>Average</v>
          </cell>
        </row>
        <row r="717">
          <cell r="A717" t="str">
            <v>4709802000200</v>
          </cell>
          <cell r="B717" t="str">
            <v>EAST COLOMA - NELSON CESD 20</v>
          </cell>
          <cell r="C717"/>
          <cell r="D717">
            <v>59643034</v>
          </cell>
          <cell r="E717">
            <v>0</v>
          </cell>
          <cell r="F717"/>
          <cell r="G717">
            <v>59719694</v>
          </cell>
          <cell r="H717">
            <v>61690875</v>
          </cell>
          <cell r="I717">
            <v>63094055</v>
          </cell>
          <cell r="J717"/>
          <cell r="K717">
            <v>61501541</v>
          </cell>
          <cell r="L717"/>
          <cell r="M717">
            <v>2.2745341187006992E-2</v>
          </cell>
          <cell r="N717">
            <v>0</v>
          </cell>
          <cell r="O717">
            <v>61501541</v>
          </cell>
          <cell r="P717">
            <v>0</v>
          </cell>
          <cell r="Q717" t="str">
            <v/>
          </cell>
          <cell r="R717">
            <v>61501541</v>
          </cell>
          <cell r="S717" t="str">
            <v>Average</v>
          </cell>
        </row>
        <row r="718">
          <cell r="A718" t="str">
            <v>4709814500400</v>
          </cell>
          <cell r="B718" t="str">
            <v>MONTMORENCY C C SCH DIST 145</v>
          </cell>
          <cell r="C718"/>
          <cell r="D718">
            <v>50078797</v>
          </cell>
          <cell r="E718">
            <v>0</v>
          </cell>
          <cell r="F718"/>
          <cell r="G718">
            <v>50145854</v>
          </cell>
          <cell r="H718">
            <v>52118909</v>
          </cell>
          <cell r="I718">
            <v>54145844</v>
          </cell>
          <cell r="J718"/>
          <cell r="K718">
            <v>52136869</v>
          </cell>
          <cell r="L718"/>
          <cell r="M718">
            <v>3.8890587675194814E-2</v>
          </cell>
          <cell r="N718">
            <v>0</v>
          </cell>
          <cell r="O718">
            <v>52136869</v>
          </cell>
          <cell r="P718">
            <v>0</v>
          </cell>
          <cell r="Q718" t="str">
            <v/>
          </cell>
          <cell r="R718">
            <v>52136869</v>
          </cell>
          <cell r="S718" t="str">
            <v>Average</v>
          </cell>
        </row>
        <row r="719">
          <cell r="A719" t="str">
            <v>4709830101700</v>
          </cell>
          <cell r="B719" t="str">
            <v>ROCK FALLS TWP H S DIST 301</v>
          </cell>
          <cell r="C719"/>
          <cell r="D719">
            <v>178943755</v>
          </cell>
          <cell r="E719">
            <v>0</v>
          </cell>
          <cell r="F719"/>
          <cell r="G719">
            <v>178747369</v>
          </cell>
          <cell r="H719">
            <v>185121687</v>
          </cell>
          <cell r="I719">
            <v>189150913</v>
          </cell>
          <cell r="J719"/>
          <cell r="K719">
            <v>184339990</v>
          </cell>
          <cell r="L719"/>
          <cell r="M719">
            <v>2.1765283502413198E-2</v>
          </cell>
          <cell r="N719">
            <v>0</v>
          </cell>
          <cell r="O719">
            <v>184339990</v>
          </cell>
          <cell r="P719">
            <v>0</v>
          </cell>
          <cell r="Q719" t="str">
            <v/>
          </cell>
          <cell r="R719">
            <v>184339990</v>
          </cell>
          <cell r="S719" t="str">
            <v>Average</v>
          </cell>
        </row>
        <row r="720">
          <cell r="A720" t="str">
            <v>4807206200200</v>
          </cell>
          <cell r="B720" t="str">
            <v>PLEASANT VALLEY SCH DIST 62</v>
          </cell>
          <cell r="C720"/>
          <cell r="D720">
            <v>43606779</v>
          </cell>
          <cell r="E720">
            <v>0</v>
          </cell>
          <cell r="F720"/>
          <cell r="G720">
            <v>43579104</v>
          </cell>
          <cell r="H720">
            <v>43271843</v>
          </cell>
          <cell r="I720">
            <v>43900545</v>
          </cell>
          <cell r="J720"/>
          <cell r="K720">
            <v>43583831</v>
          </cell>
          <cell r="L720"/>
          <cell r="M720">
            <v>1.4529124631922888E-2</v>
          </cell>
          <cell r="N720">
            <v>0</v>
          </cell>
          <cell r="O720">
            <v>43583831</v>
          </cell>
          <cell r="P720">
            <v>0</v>
          </cell>
          <cell r="Q720" t="str">
            <v/>
          </cell>
          <cell r="R720">
            <v>43583831</v>
          </cell>
          <cell r="S720" t="str">
            <v>Average</v>
          </cell>
        </row>
        <row r="721">
          <cell r="A721" t="str">
            <v>4807206300200</v>
          </cell>
          <cell r="B721" t="str">
            <v>NORWOOD ELEM SCHOOL DIST 63</v>
          </cell>
          <cell r="C721"/>
          <cell r="D721">
            <v>50007378</v>
          </cell>
          <cell r="E721">
            <v>0</v>
          </cell>
          <cell r="F721"/>
          <cell r="G721">
            <v>50095309</v>
          </cell>
          <cell r="H721">
            <v>50024359</v>
          </cell>
          <cell r="I721">
            <v>51979165</v>
          </cell>
          <cell r="J721"/>
          <cell r="K721">
            <v>50699611</v>
          </cell>
          <cell r="L721"/>
          <cell r="M721">
            <v>3.9077082426983226E-2</v>
          </cell>
          <cell r="N721">
            <v>0</v>
          </cell>
          <cell r="O721">
            <v>50699611</v>
          </cell>
          <cell r="P721">
            <v>0</v>
          </cell>
          <cell r="Q721" t="str">
            <v/>
          </cell>
          <cell r="R721">
            <v>50699611</v>
          </cell>
          <cell r="S721" t="str">
            <v>Average</v>
          </cell>
        </row>
        <row r="722">
          <cell r="A722" t="str">
            <v>4807206600200</v>
          </cell>
          <cell r="B722" t="str">
            <v>BARTONVILLE SCHOOL DIST 66</v>
          </cell>
          <cell r="C722"/>
          <cell r="D722">
            <v>30941841</v>
          </cell>
          <cell r="E722">
            <v>0</v>
          </cell>
          <cell r="F722"/>
          <cell r="G722">
            <v>31032026</v>
          </cell>
          <cell r="H722">
            <v>30776499</v>
          </cell>
          <cell r="I722">
            <v>31099463</v>
          </cell>
          <cell r="J722"/>
          <cell r="K722">
            <v>30969329</v>
          </cell>
          <cell r="L722"/>
          <cell r="M722">
            <v>1.0493851168711555E-2</v>
          </cell>
          <cell r="N722">
            <v>0</v>
          </cell>
          <cell r="O722">
            <v>30969329</v>
          </cell>
          <cell r="P722">
            <v>0</v>
          </cell>
          <cell r="Q722" t="str">
            <v/>
          </cell>
          <cell r="R722">
            <v>30969329</v>
          </cell>
          <cell r="S722" t="str">
            <v>Average</v>
          </cell>
        </row>
        <row r="723">
          <cell r="A723" t="str">
            <v>4807206800200</v>
          </cell>
          <cell r="B723" t="str">
            <v>OAK GROVE SCHOOL DIST 68</v>
          </cell>
          <cell r="C723"/>
          <cell r="D723">
            <v>59907870</v>
          </cell>
          <cell r="E723">
            <v>0</v>
          </cell>
          <cell r="F723"/>
          <cell r="G723">
            <v>60074767</v>
          </cell>
          <cell r="H723">
            <v>59744175</v>
          </cell>
          <cell r="I723">
            <v>60466923</v>
          </cell>
          <cell r="J723"/>
          <cell r="K723">
            <v>60095288</v>
          </cell>
          <cell r="L723"/>
          <cell r="M723">
            <v>1.2097380204848423E-2</v>
          </cell>
          <cell r="N723">
            <v>0</v>
          </cell>
          <cell r="O723">
            <v>60095288</v>
          </cell>
          <cell r="P723">
            <v>0</v>
          </cell>
          <cell r="Q723" t="str">
            <v/>
          </cell>
          <cell r="R723">
            <v>60095288</v>
          </cell>
          <cell r="S723" t="str">
            <v>Average</v>
          </cell>
        </row>
        <row r="724">
          <cell r="A724" t="str">
            <v>4807206900200</v>
          </cell>
          <cell r="B724" t="str">
            <v>PLEASANT HILL SCHOOL DIST 69</v>
          </cell>
          <cell r="C724"/>
          <cell r="D724">
            <v>15766841</v>
          </cell>
          <cell r="E724">
            <v>0</v>
          </cell>
          <cell r="F724"/>
          <cell r="G724">
            <v>15846222</v>
          </cell>
          <cell r="H724">
            <v>15576940</v>
          </cell>
          <cell r="I724">
            <v>15761871</v>
          </cell>
          <cell r="J724"/>
          <cell r="K724">
            <v>15728344</v>
          </cell>
          <cell r="L724"/>
          <cell r="M724">
            <v>1.1872100682162223E-2</v>
          </cell>
          <cell r="N724">
            <v>0</v>
          </cell>
          <cell r="O724">
            <v>15728344</v>
          </cell>
          <cell r="P724">
            <v>0</v>
          </cell>
          <cell r="Q724" t="str">
            <v/>
          </cell>
          <cell r="R724">
            <v>15728344</v>
          </cell>
          <cell r="S724" t="str">
            <v>Average</v>
          </cell>
        </row>
        <row r="725">
          <cell r="A725" t="str">
            <v>4807207000200</v>
          </cell>
          <cell r="B725" t="str">
            <v>MONROE SCHOOL DIST 70</v>
          </cell>
          <cell r="C725"/>
          <cell r="D725">
            <v>49859659</v>
          </cell>
          <cell r="E725">
            <v>0</v>
          </cell>
          <cell r="F725"/>
          <cell r="G725">
            <v>50168118</v>
          </cell>
          <cell r="H725">
            <v>49618987</v>
          </cell>
          <cell r="I725">
            <v>50468644</v>
          </cell>
          <cell r="J725"/>
          <cell r="K725">
            <v>50085250</v>
          </cell>
          <cell r="L725"/>
          <cell r="M725">
            <v>1.7123626485965947E-2</v>
          </cell>
          <cell r="N725">
            <v>0</v>
          </cell>
          <cell r="O725">
            <v>50085250</v>
          </cell>
          <cell r="P725">
            <v>0</v>
          </cell>
          <cell r="Q725" t="str">
            <v/>
          </cell>
          <cell r="R725">
            <v>50085250</v>
          </cell>
          <cell r="S725" t="str">
            <v>Average</v>
          </cell>
        </row>
        <row r="726">
          <cell r="A726" t="str">
            <v>4807215002500</v>
          </cell>
          <cell r="B726" t="str">
            <v>PEORIA SCHOOL DISTRICT 150</v>
          </cell>
          <cell r="C726"/>
          <cell r="D726">
            <v>1305669981</v>
          </cell>
          <cell r="E726">
            <v>0</v>
          </cell>
          <cell r="F726"/>
          <cell r="G726">
            <v>1301454860</v>
          </cell>
          <cell r="H726">
            <v>1280729525</v>
          </cell>
          <cell r="I726">
            <v>1284137007</v>
          </cell>
          <cell r="J726"/>
          <cell r="K726">
            <v>1288773797</v>
          </cell>
          <cell r="L726"/>
          <cell r="M726">
            <v>2.66057893839841E-3</v>
          </cell>
          <cell r="N726">
            <v>0</v>
          </cell>
          <cell r="O726">
            <v>1288773797</v>
          </cell>
          <cell r="P726">
            <v>0</v>
          </cell>
          <cell r="Q726" t="str">
            <v/>
          </cell>
          <cell r="R726">
            <v>1288773797</v>
          </cell>
          <cell r="S726" t="str">
            <v>Average</v>
          </cell>
        </row>
        <row r="727">
          <cell r="A727" t="str">
            <v>4807226502600</v>
          </cell>
          <cell r="B727" t="str">
            <v>FARMINGTON CENTRAL C U S D 265</v>
          </cell>
          <cell r="C727"/>
          <cell r="D727">
            <v>163374332</v>
          </cell>
          <cell r="E727">
            <v>0</v>
          </cell>
          <cell r="F727"/>
          <cell r="G727">
            <v>163742170</v>
          </cell>
          <cell r="H727">
            <v>166502108</v>
          </cell>
          <cell r="I727">
            <v>173358248</v>
          </cell>
          <cell r="J727"/>
          <cell r="K727">
            <v>167867509</v>
          </cell>
          <cell r="L727"/>
          <cell r="M727">
            <v>4.1177496683705649E-2</v>
          </cell>
          <cell r="N727">
            <v>0</v>
          </cell>
          <cell r="O727">
            <v>167867509</v>
          </cell>
          <cell r="P727">
            <v>0</v>
          </cell>
          <cell r="Q727" t="str">
            <v/>
          </cell>
          <cell r="R727">
            <v>167867509</v>
          </cell>
          <cell r="S727" t="str">
            <v>Average</v>
          </cell>
        </row>
        <row r="728">
          <cell r="A728" t="str">
            <v>4807230902600</v>
          </cell>
          <cell r="B728" t="str">
            <v>BRIMFIELD C U SCHOOL DIST 309</v>
          </cell>
          <cell r="C728"/>
          <cell r="D728">
            <v>118185588</v>
          </cell>
          <cell r="E728">
            <v>0</v>
          </cell>
          <cell r="F728"/>
          <cell r="G728">
            <v>117291999</v>
          </cell>
          <cell r="H728">
            <v>122237245</v>
          </cell>
          <cell r="I728">
            <v>125820162</v>
          </cell>
          <cell r="J728"/>
          <cell r="K728">
            <v>121783135</v>
          </cell>
          <cell r="L728"/>
          <cell r="M728">
            <v>2.9311172711721373E-2</v>
          </cell>
          <cell r="N728">
            <v>0</v>
          </cell>
          <cell r="O728">
            <v>121783135</v>
          </cell>
          <cell r="P728">
            <v>0</v>
          </cell>
          <cell r="Q728" t="str">
            <v/>
          </cell>
          <cell r="R728">
            <v>121783135</v>
          </cell>
          <cell r="S728" t="str">
            <v>Average</v>
          </cell>
        </row>
        <row r="729">
          <cell r="A729" t="str">
            <v>4807231001600</v>
          </cell>
          <cell r="B729" t="str">
            <v>LIMESTONE COMM HIGH SCH DIST 310</v>
          </cell>
          <cell r="C729"/>
          <cell r="D729">
            <v>320959655</v>
          </cell>
          <cell r="E729">
            <v>0</v>
          </cell>
          <cell r="F729"/>
          <cell r="G729">
            <v>321471051</v>
          </cell>
          <cell r="H729">
            <v>319571822</v>
          </cell>
          <cell r="I729">
            <v>325610827</v>
          </cell>
          <cell r="J729"/>
          <cell r="K729">
            <v>322217900</v>
          </cell>
          <cell r="L729"/>
          <cell r="M729">
            <v>1.8897176109600802E-2</v>
          </cell>
          <cell r="N729">
            <v>0</v>
          </cell>
          <cell r="O729">
            <v>322217900</v>
          </cell>
          <cell r="P729">
            <v>0</v>
          </cell>
          <cell r="Q729" t="str">
            <v/>
          </cell>
          <cell r="R729">
            <v>322217900</v>
          </cell>
          <cell r="S729" t="str">
            <v>Average</v>
          </cell>
        </row>
        <row r="730">
          <cell r="A730" t="str">
            <v>4807231600400</v>
          </cell>
          <cell r="B730" t="str">
            <v>LIMESTONE WALTERS C C S DIST 316</v>
          </cell>
          <cell r="C730"/>
          <cell r="D730">
            <v>49347385</v>
          </cell>
          <cell r="E730">
            <v>0</v>
          </cell>
          <cell r="F730"/>
          <cell r="G730">
            <v>49181795</v>
          </cell>
          <cell r="H730">
            <v>49315782</v>
          </cell>
          <cell r="I730">
            <v>50464030</v>
          </cell>
          <cell r="J730"/>
          <cell r="K730">
            <v>49653869</v>
          </cell>
          <cell r="L730"/>
          <cell r="M730">
            <v>2.3283580903168077E-2</v>
          </cell>
          <cell r="N730">
            <v>0</v>
          </cell>
          <cell r="O730">
            <v>49653869</v>
          </cell>
          <cell r="P730">
            <v>0</v>
          </cell>
          <cell r="Q730" t="str">
            <v/>
          </cell>
          <cell r="R730">
            <v>49653869</v>
          </cell>
          <cell r="S730" t="str">
            <v>Average</v>
          </cell>
        </row>
        <row r="731">
          <cell r="A731" t="str">
            <v>4807232102600</v>
          </cell>
          <cell r="B731" t="str">
            <v>IL VALLEY CENTRAL UNIT DIST 321</v>
          </cell>
          <cell r="C731"/>
          <cell r="D731">
            <v>271124062</v>
          </cell>
          <cell r="E731">
            <v>0</v>
          </cell>
          <cell r="F731"/>
          <cell r="G731">
            <v>269477475</v>
          </cell>
          <cell r="H731">
            <v>271976928</v>
          </cell>
          <cell r="I731">
            <v>274054064</v>
          </cell>
          <cell r="J731"/>
          <cell r="K731">
            <v>271836156</v>
          </cell>
          <cell r="L731"/>
          <cell r="M731">
            <v>7.6371772240915962E-3</v>
          </cell>
          <cell r="N731">
            <v>0</v>
          </cell>
          <cell r="O731">
            <v>271836156</v>
          </cell>
          <cell r="P731">
            <v>0</v>
          </cell>
          <cell r="Q731" t="str">
            <v/>
          </cell>
          <cell r="R731">
            <v>271836156</v>
          </cell>
          <cell r="S731" t="str">
            <v>Average</v>
          </cell>
        </row>
        <row r="732">
          <cell r="A732" t="str">
            <v>4807232202600</v>
          </cell>
          <cell r="B732" t="str">
            <v>ELMWOOD C U SCHOOL DISTRICT 322</v>
          </cell>
          <cell r="C732"/>
          <cell r="D732">
            <v>87602844</v>
          </cell>
          <cell r="E732">
            <v>0</v>
          </cell>
          <cell r="F732"/>
          <cell r="G732">
            <v>87230143</v>
          </cell>
          <cell r="H732">
            <v>89668687</v>
          </cell>
          <cell r="I732">
            <v>91089131</v>
          </cell>
          <cell r="J732"/>
          <cell r="K732">
            <v>89329320</v>
          </cell>
          <cell r="L732"/>
          <cell r="M732">
            <v>1.5841025975990929E-2</v>
          </cell>
          <cell r="N732">
            <v>0</v>
          </cell>
          <cell r="O732">
            <v>89329320</v>
          </cell>
          <cell r="P732">
            <v>0</v>
          </cell>
          <cell r="Q732" t="str">
            <v/>
          </cell>
          <cell r="R732">
            <v>89329320</v>
          </cell>
          <cell r="S732" t="str">
            <v>Average</v>
          </cell>
        </row>
        <row r="733">
          <cell r="A733" t="str">
            <v>4807232302600</v>
          </cell>
          <cell r="B733" t="str">
            <v>DUNLAP C U SCHOOL DIST 323</v>
          </cell>
          <cell r="C733"/>
          <cell r="D733">
            <v>874520458</v>
          </cell>
          <cell r="E733">
            <v>0</v>
          </cell>
          <cell r="F733"/>
          <cell r="G733">
            <v>874907849</v>
          </cell>
          <cell r="H733">
            <v>858769372</v>
          </cell>
          <cell r="I733">
            <v>869642507</v>
          </cell>
          <cell r="J733"/>
          <cell r="K733">
            <v>867773243</v>
          </cell>
          <cell r="L733"/>
          <cell r="M733">
            <v>1.2661298078991108E-2</v>
          </cell>
          <cell r="N733">
            <v>0</v>
          </cell>
          <cell r="O733">
            <v>867773243</v>
          </cell>
          <cell r="P733">
            <v>0</v>
          </cell>
          <cell r="Q733" t="str">
            <v/>
          </cell>
          <cell r="R733">
            <v>867773243</v>
          </cell>
          <cell r="S733" t="str">
            <v>Average</v>
          </cell>
        </row>
        <row r="734">
          <cell r="A734" t="str">
            <v>4807232502600</v>
          </cell>
          <cell r="B734" t="str">
            <v>PEORIA HGHTS C U SCH DIST 325</v>
          </cell>
          <cell r="C734"/>
          <cell r="D734">
            <v>107145344</v>
          </cell>
          <cell r="E734">
            <v>0</v>
          </cell>
          <cell r="F734"/>
          <cell r="G734">
            <v>108810760</v>
          </cell>
          <cell r="H734">
            <v>108068232</v>
          </cell>
          <cell r="I734">
            <v>107840432</v>
          </cell>
          <cell r="J734"/>
          <cell r="K734">
            <v>108239808</v>
          </cell>
          <cell r="L734"/>
          <cell r="M734">
            <v>-2.1079275174965386E-3</v>
          </cell>
          <cell r="N734">
            <v>0</v>
          </cell>
          <cell r="O734">
            <v>108239808</v>
          </cell>
          <cell r="P734">
            <v>0</v>
          </cell>
          <cell r="Q734" t="str">
            <v/>
          </cell>
          <cell r="R734">
            <v>108239808</v>
          </cell>
          <cell r="S734" t="str">
            <v>Average</v>
          </cell>
        </row>
        <row r="735">
          <cell r="A735" t="str">
            <v>4807232602600</v>
          </cell>
          <cell r="B735" t="str">
            <v>PRINCEVILLE C U SCH DIST 326</v>
          </cell>
          <cell r="C735"/>
          <cell r="D735">
            <v>99195428</v>
          </cell>
          <cell r="E735">
            <v>0</v>
          </cell>
          <cell r="F735"/>
          <cell r="G735">
            <v>98771371</v>
          </cell>
          <cell r="H735">
            <v>103084316</v>
          </cell>
          <cell r="I735">
            <v>108806558</v>
          </cell>
          <cell r="J735"/>
          <cell r="K735">
            <v>103554082</v>
          </cell>
          <cell r="L735"/>
          <cell r="M735">
            <v>5.5510306727941036E-2</v>
          </cell>
          <cell r="N735">
            <v>0</v>
          </cell>
          <cell r="O735">
            <v>103554082</v>
          </cell>
          <cell r="P735">
            <v>0</v>
          </cell>
          <cell r="Q735" t="str">
            <v/>
          </cell>
          <cell r="R735">
            <v>103554082</v>
          </cell>
          <cell r="S735" t="str">
            <v>Average</v>
          </cell>
        </row>
        <row r="736">
          <cell r="A736" t="str">
            <v>4807232702600</v>
          </cell>
          <cell r="B736" t="str">
            <v>ILLINI BLUFFS CU SCH DIST 327</v>
          </cell>
          <cell r="C736"/>
          <cell r="D736">
            <v>122079373</v>
          </cell>
          <cell r="E736">
            <v>0</v>
          </cell>
          <cell r="F736"/>
          <cell r="G736">
            <v>122101440</v>
          </cell>
          <cell r="H736">
            <v>122703063</v>
          </cell>
          <cell r="I736">
            <v>124882932</v>
          </cell>
          <cell r="J736"/>
          <cell r="K736">
            <v>123229145</v>
          </cell>
          <cell r="L736"/>
          <cell r="M736">
            <v>1.7765400037324252E-2</v>
          </cell>
          <cell r="N736">
            <v>0</v>
          </cell>
          <cell r="O736">
            <v>123229145</v>
          </cell>
          <cell r="P736">
            <v>0</v>
          </cell>
          <cell r="Q736" t="str">
            <v/>
          </cell>
          <cell r="R736">
            <v>123229145</v>
          </cell>
          <cell r="S736" t="str">
            <v>Average</v>
          </cell>
        </row>
        <row r="737">
          <cell r="A737" t="str">
            <v>4807232800300</v>
          </cell>
          <cell r="B737" t="str">
            <v>HOLLIS CONS SCHOOL DIST 328</v>
          </cell>
          <cell r="C737"/>
          <cell r="D737">
            <v>21794322</v>
          </cell>
          <cell r="E737">
            <v>0</v>
          </cell>
          <cell r="F737"/>
          <cell r="G737">
            <v>21985080</v>
          </cell>
          <cell r="H737">
            <v>21243237</v>
          </cell>
          <cell r="I737">
            <v>21470186</v>
          </cell>
          <cell r="J737"/>
          <cell r="K737">
            <v>21566168</v>
          </cell>
          <cell r="L737"/>
          <cell r="M737">
            <v>1.068335301253759E-2</v>
          </cell>
          <cell r="N737">
            <v>0</v>
          </cell>
          <cell r="O737">
            <v>21566168</v>
          </cell>
          <cell r="P737">
            <v>0</v>
          </cell>
          <cell r="Q737" t="str">
            <v/>
          </cell>
          <cell r="R737">
            <v>21566168</v>
          </cell>
          <cell r="S737" t="str">
            <v>Average</v>
          </cell>
        </row>
        <row r="738">
          <cell r="A738" t="str">
            <v>4908102900200</v>
          </cell>
          <cell r="B738" t="str">
            <v>HAMPTON SCHOOL DISTRICT 29</v>
          </cell>
          <cell r="C738"/>
          <cell r="D738">
            <v>42544194</v>
          </cell>
          <cell r="E738">
            <v>0</v>
          </cell>
          <cell r="F738"/>
          <cell r="G738">
            <v>41191743</v>
          </cell>
          <cell r="H738">
            <v>45725313</v>
          </cell>
          <cell r="I738">
            <v>47120065</v>
          </cell>
          <cell r="J738"/>
          <cell r="K738">
            <v>44679040</v>
          </cell>
          <cell r="L738"/>
          <cell r="M738">
            <v>3.0502842047248534E-2</v>
          </cell>
          <cell r="N738">
            <v>0</v>
          </cell>
          <cell r="O738">
            <v>44679040</v>
          </cell>
          <cell r="P738">
            <v>0</v>
          </cell>
          <cell r="Q738" t="str">
            <v/>
          </cell>
          <cell r="R738">
            <v>44679040</v>
          </cell>
          <cell r="S738" t="str">
            <v>Average</v>
          </cell>
        </row>
        <row r="739">
          <cell r="A739" t="str">
            <v>4908103001700</v>
          </cell>
          <cell r="B739" t="str">
            <v>UNITED TWP HS DISTRICT 30</v>
          </cell>
          <cell r="C739"/>
          <cell r="D739">
            <v>549670736</v>
          </cell>
          <cell r="E739">
            <v>0</v>
          </cell>
          <cell r="F739"/>
          <cell r="G739">
            <v>548452992</v>
          </cell>
          <cell r="H739">
            <v>561499949</v>
          </cell>
          <cell r="I739">
            <v>589480863</v>
          </cell>
          <cell r="J739"/>
          <cell r="K739">
            <v>566477935</v>
          </cell>
          <cell r="L739"/>
          <cell r="M739">
            <v>4.9832442638387486E-2</v>
          </cell>
          <cell r="N739">
            <v>0</v>
          </cell>
          <cell r="O739">
            <v>566477935</v>
          </cell>
          <cell r="P739">
            <v>0</v>
          </cell>
          <cell r="Q739" t="str">
            <v/>
          </cell>
          <cell r="R739">
            <v>566477935</v>
          </cell>
          <cell r="S739" t="str">
            <v>Average</v>
          </cell>
        </row>
        <row r="740">
          <cell r="A740" t="str">
            <v>4908103400200</v>
          </cell>
          <cell r="B740" t="str">
            <v>SILVIS SCHOOL DISTRICT 34</v>
          </cell>
          <cell r="C740"/>
          <cell r="D740">
            <v>78348712</v>
          </cell>
          <cell r="E740">
            <v>0</v>
          </cell>
          <cell r="F740"/>
          <cell r="G740">
            <v>78276011</v>
          </cell>
          <cell r="H740">
            <v>79353151</v>
          </cell>
          <cell r="I740">
            <v>81987858</v>
          </cell>
          <cell r="J740"/>
          <cell r="K740">
            <v>79872340</v>
          </cell>
          <cell r="L740"/>
          <cell r="M740">
            <v>3.3202298419126419E-2</v>
          </cell>
          <cell r="N740">
            <v>0</v>
          </cell>
          <cell r="O740">
            <v>79872340</v>
          </cell>
          <cell r="P740">
            <v>0</v>
          </cell>
          <cell r="Q740" t="str">
            <v/>
          </cell>
          <cell r="R740">
            <v>79872340</v>
          </cell>
          <cell r="S740" t="str">
            <v>Average</v>
          </cell>
        </row>
        <row r="741">
          <cell r="A741" t="str">
            <v>4908103600200</v>
          </cell>
          <cell r="B741" t="str">
            <v>CARBON CLIFF-BARSTOW SCH DIST 36</v>
          </cell>
          <cell r="C741"/>
          <cell r="D741">
            <v>27708696</v>
          </cell>
          <cell r="E741">
            <v>0</v>
          </cell>
          <cell r="F741"/>
          <cell r="G741">
            <v>27177971</v>
          </cell>
          <cell r="H741">
            <v>28189487</v>
          </cell>
          <cell r="I741">
            <v>29151197</v>
          </cell>
          <cell r="J741"/>
          <cell r="K741">
            <v>28172885</v>
          </cell>
          <cell r="L741"/>
          <cell r="M741">
            <v>3.4115909948982046E-2</v>
          </cell>
          <cell r="N741">
            <v>0</v>
          </cell>
          <cell r="O741">
            <v>28172885</v>
          </cell>
          <cell r="P741">
            <v>0</v>
          </cell>
          <cell r="Q741" t="str">
            <v/>
          </cell>
          <cell r="R741">
            <v>28172885</v>
          </cell>
          <cell r="S741" t="str">
            <v>Average</v>
          </cell>
        </row>
        <row r="742">
          <cell r="A742" t="str">
            <v>4908103700200</v>
          </cell>
          <cell r="B742" t="str">
            <v>EAST MOLINE SCHOOL DISTRICT 37</v>
          </cell>
          <cell r="C742"/>
          <cell r="D742">
            <v>360063010</v>
          </cell>
          <cell r="E742">
            <v>0</v>
          </cell>
          <cell r="F742"/>
          <cell r="G742">
            <v>360754099</v>
          </cell>
          <cell r="H742">
            <v>367148242</v>
          </cell>
          <cell r="I742">
            <v>387566844</v>
          </cell>
          <cell r="J742"/>
          <cell r="K742">
            <v>371823062</v>
          </cell>
          <cell r="L742"/>
          <cell r="M742">
            <v>5.561405357348817E-2</v>
          </cell>
          <cell r="N742">
            <v>0</v>
          </cell>
          <cell r="O742">
            <v>371823062</v>
          </cell>
          <cell r="P742">
            <v>0</v>
          </cell>
          <cell r="Q742" t="str">
            <v/>
          </cell>
          <cell r="R742">
            <v>371823062</v>
          </cell>
          <cell r="S742" t="str">
            <v>Average</v>
          </cell>
        </row>
        <row r="743">
          <cell r="A743" t="str">
            <v>4908104002200</v>
          </cell>
          <cell r="B743" t="str">
            <v>MOLINE UNIT SCHOOL DISTRICT 40</v>
          </cell>
          <cell r="C743"/>
          <cell r="D743">
            <v>877462694</v>
          </cell>
          <cell r="E743">
            <v>0</v>
          </cell>
          <cell r="F743"/>
          <cell r="G743">
            <v>877341626</v>
          </cell>
          <cell r="H743">
            <v>891410682</v>
          </cell>
          <cell r="I743">
            <v>902575678</v>
          </cell>
          <cell r="J743"/>
          <cell r="K743">
            <v>890442662</v>
          </cell>
          <cell r="L743"/>
          <cell r="M743">
            <v>1.2525086613220549E-2</v>
          </cell>
          <cell r="N743">
            <v>0</v>
          </cell>
          <cell r="O743">
            <v>890442662</v>
          </cell>
          <cell r="P743">
            <v>0</v>
          </cell>
          <cell r="Q743" t="str">
            <v/>
          </cell>
          <cell r="R743">
            <v>890442662</v>
          </cell>
          <cell r="S743" t="str">
            <v>Average</v>
          </cell>
        </row>
        <row r="744">
          <cell r="A744" t="str">
            <v>4908104102500</v>
          </cell>
          <cell r="B744" t="str">
            <v>ROCK ISLAND SCHOOL DISTRICT 41</v>
          </cell>
          <cell r="C744"/>
          <cell r="D744">
            <v>559200012</v>
          </cell>
          <cell r="E744">
            <v>0</v>
          </cell>
          <cell r="F744"/>
          <cell r="G744">
            <v>561631980</v>
          </cell>
          <cell r="H744">
            <v>564040169</v>
          </cell>
          <cell r="I744">
            <v>601252781</v>
          </cell>
          <cell r="J744"/>
          <cell r="K744">
            <v>575641643</v>
          </cell>
          <cell r="L744"/>
          <cell r="M744">
            <v>6.5975109655709643E-2</v>
          </cell>
          <cell r="N744">
            <v>0</v>
          </cell>
          <cell r="O744">
            <v>575641643</v>
          </cell>
          <cell r="P744">
            <v>0</v>
          </cell>
          <cell r="Q744" t="str">
            <v/>
          </cell>
          <cell r="R744">
            <v>575641643</v>
          </cell>
          <cell r="S744" t="str">
            <v>Average</v>
          </cell>
        </row>
        <row r="745">
          <cell r="A745" t="str">
            <v>4908110002600</v>
          </cell>
          <cell r="B745" t="str">
            <v>RIVERDALE C U SCHOOL DIST 100</v>
          </cell>
          <cell r="C745"/>
          <cell r="D745">
            <v>168313958</v>
          </cell>
          <cell r="E745">
            <v>0</v>
          </cell>
          <cell r="F745"/>
          <cell r="G745">
            <v>167807406</v>
          </cell>
          <cell r="H745">
            <v>171053130</v>
          </cell>
          <cell r="I745">
            <v>177168620</v>
          </cell>
          <cell r="J745"/>
          <cell r="K745">
            <v>172009719</v>
          </cell>
          <cell r="L745"/>
          <cell r="M745">
            <v>3.5751991208813311E-2</v>
          </cell>
          <cell r="N745">
            <v>0</v>
          </cell>
          <cell r="O745">
            <v>172009719</v>
          </cell>
          <cell r="P745">
            <v>0</v>
          </cell>
          <cell r="Q745" t="str">
            <v/>
          </cell>
          <cell r="R745">
            <v>172009719</v>
          </cell>
          <cell r="S745" t="str">
            <v>Average</v>
          </cell>
        </row>
        <row r="746">
          <cell r="A746" t="str">
            <v>4908120002600</v>
          </cell>
          <cell r="B746" t="str">
            <v>SHERRARD COMM UNIT SCH DIST 200</v>
          </cell>
          <cell r="C746"/>
          <cell r="D746">
            <v>175290791</v>
          </cell>
          <cell r="E746">
            <v>0</v>
          </cell>
          <cell r="F746"/>
          <cell r="G746">
            <v>174221320</v>
          </cell>
          <cell r="H746">
            <v>181691887</v>
          </cell>
          <cell r="I746">
            <v>190930049</v>
          </cell>
          <cell r="J746"/>
          <cell r="K746">
            <v>182281085</v>
          </cell>
          <cell r="L746"/>
          <cell r="M746">
            <v>5.0845209175465277E-2</v>
          </cell>
          <cell r="N746">
            <v>0</v>
          </cell>
          <cell r="O746">
            <v>182281085</v>
          </cell>
          <cell r="P746">
            <v>0</v>
          </cell>
          <cell r="Q746" t="str">
            <v/>
          </cell>
          <cell r="R746">
            <v>182281085</v>
          </cell>
          <cell r="S746" t="str">
            <v>Average</v>
          </cell>
        </row>
        <row r="747">
          <cell r="A747" t="str">
            <v>4908130002600</v>
          </cell>
          <cell r="B747" t="str">
            <v>ROCKRIDGE C U SCHOOL DIST 300</v>
          </cell>
          <cell r="C747"/>
          <cell r="D747">
            <v>219404151</v>
          </cell>
          <cell r="E747">
            <v>0</v>
          </cell>
          <cell r="F747"/>
          <cell r="G747">
            <v>218406551</v>
          </cell>
          <cell r="H747">
            <v>228166936</v>
          </cell>
          <cell r="I747">
            <v>237742014</v>
          </cell>
          <cell r="J747"/>
          <cell r="K747">
            <v>228105167</v>
          </cell>
          <cell r="L747"/>
          <cell r="M747">
            <v>4.1965230229501792E-2</v>
          </cell>
          <cell r="N747">
            <v>0</v>
          </cell>
          <cell r="O747">
            <v>228105167</v>
          </cell>
          <cell r="P747">
            <v>0</v>
          </cell>
          <cell r="Q747" t="str">
            <v/>
          </cell>
          <cell r="R747">
            <v>228105167</v>
          </cell>
          <cell r="S747" t="str">
            <v>Average</v>
          </cell>
        </row>
        <row r="748">
          <cell r="A748" t="str">
            <v>5008200902600</v>
          </cell>
          <cell r="B748" t="str">
            <v>LEBANON COMM UNIT SCH DIST 9</v>
          </cell>
          <cell r="C748"/>
          <cell r="D748">
            <v>83575686</v>
          </cell>
          <cell r="E748">
            <v>0</v>
          </cell>
          <cell r="F748"/>
          <cell r="G748">
            <v>83092869</v>
          </cell>
          <cell r="H748">
            <v>86937080</v>
          </cell>
          <cell r="I748">
            <v>92622202</v>
          </cell>
          <cell r="J748"/>
          <cell r="K748">
            <v>87550717</v>
          </cell>
          <cell r="L748"/>
          <cell r="M748">
            <v>6.5393523684025276E-2</v>
          </cell>
          <cell r="N748">
            <v>0</v>
          </cell>
          <cell r="O748">
            <v>87550717</v>
          </cell>
          <cell r="P748">
            <v>0</v>
          </cell>
          <cell r="Q748" t="str">
            <v/>
          </cell>
          <cell r="R748">
            <v>87550717</v>
          </cell>
          <cell r="S748" t="str">
            <v>Average</v>
          </cell>
        </row>
        <row r="749">
          <cell r="A749" t="str">
            <v>5008201902600</v>
          </cell>
          <cell r="B749" t="str">
            <v>MASCOUTAH C U DISTRICT 19</v>
          </cell>
          <cell r="C749"/>
          <cell r="D749">
            <v>263736474</v>
          </cell>
          <cell r="E749">
            <v>0</v>
          </cell>
          <cell r="F749"/>
          <cell r="G749">
            <v>264092515</v>
          </cell>
          <cell r="H749">
            <v>269539322</v>
          </cell>
          <cell r="I749">
            <v>280081500</v>
          </cell>
          <cell r="J749"/>
          <cell r="K749">
            <v>271237779</v>
          </cell>
          <cell r="L749"/>
          <cell r="M749">
            <v>3.9111836899255834E-2</v>
          </cell>
          <cell r="N749">
            <v>0</v>
          </cell>
          <cell r="O749">
            <v>271237779</v>
          </cell>
          <cell r="P749">
            <v>0</v>
          </cell>
          <cell r="Q749" t="str">
            <v/>
          </cell>
          <cell r="R749">
            <v>271237779</v>
          </cell>
          <cell r="S749" t="str">
            <v>Average</v>
          </cell>
        </row>
        <row r="750">
          <cell r="A750" t="str">
            <v>5008203000300</v>
          </cell>
          <cell r="B750" t="str">
            <v>ST LIBORY CONS SCH DIST 30</v>
          </cell>
          <cell r="C750"/>
          <cell r="D750">
            <v>13228000</v>
          </cell>
          <cell r="E750">
            <v>0</v>
          </cell>
          <cell r="F750"/>
          <cell r="G750">
            <v>13010064</v>
          </cell>
          <cell r="H750">
            <v>13557487</v>
          </cell>
          <cell r="I750">
            <v>13767832</v>
          </cell>
          <cell r="J750"/>
          <cell r="K750">
            <v>13445128</v>
          </cell>
          <cell r="L750"/>
          <cell r="M750">
            <v>1.5515043459012721E-2</v>
          </cell>
          <cell r="N750">
            <v>0</v>
          </cell>
          <cell r="O750">
            <v>13445128</v>
          </cell>
          <cell r="P750">
            <v>0</v>
          </cell>
          <cell r="Q750" t="str">
            <v/>
          </cell>
          <cell r="R750">
            <v>13445128</v>
          </cell>
          <cell r="S750" t="str">
            <v>Average</v>
          </cell>
        </row>
        <row r="751">
          <cell r="A751" t="str">
            <v>5008204002600</v>
          </cell>
          <cell r="B751" t="str">
            <v>MARISSA C U SCH DIST 40</v>
          </cell>
          <cell r="C751"/>
          <cell r="D751">
            <v>38510675</v>
          </cell>
          <cell r="E751">
            <v>0</v>
          </cell>
          <cell r="F751"/>
          <cell r="G751">
            <v>39123553</v>
          </cell>
          <cell r="H751">
            <v>39422230</v>
          </cell>
          <cell r="I751">
            <v>40629719</v>
          </cell>
          <cell r="J751"/>
          <cell r="K751">
            <v>39725167</v>
          </cell>
          <cell r="L751"/>
          <cell r="M751">
            <v>3.0629647282764065E-2</v>
          </cell>
          <cell r="N751">
            <v>0</v>
          </cell>
          <cell r="O751">
            <v>39725167</v>
          </cell>
          <cell r="P751">
            <v>0</v>
          </cell>
          <cell r="Q751" t="str">
            <v/>
          </cell>
          <cell r="R751">
            <v>39725167</v>
          </cell>
          <cell r="S751" t="str">
            <v>Average</v>
          </cell>
        </row>
        <row r="752">
          <cell r="A752" t="str">
            <v>5008206002600</v>
          </cell>
          <cell r="B752" t="str">
            <v>NEW ATHENS C U SCHOOL DIST 60</v>
          </cell>
          <cell r="C752"/>
          <cell r="D752">
            <v>66037959</v>
          </cell>
          <cell r="E752">
            <v>0</v>
          </cell>
          <cell r="F752"/>
          <cell r="G752">
            <v>65797718</v>
          </cell>
          <cell r="H752">
            <v>67277474</v>
          </cell>
          <cell r="I752">
            <v>68977930</v>
          </cell>
          <cell r="J752"/>
          <cell r="K752">
            <v>67351041</v>
          </cell>
          <cell r="L752"/>
          <cell r="M752">
            <v>2.5275265239595647E-2</v>
          </cell>
          <cell r="N752">
            <v>0</v>
          </cell>
          <cell r="O752">
            <v>67351041</v>
          </cell>
          <cell r="P752">
            <v>0</v>
          </cell>
          <cell r="Q752" t="str">
            <v/>
          </cell>
          <cell r="R752">
            <v>67351041</v>
          </cell>
          <cell r="S752" t="str">
            <v>Average</v>
          </cell>
        </row>
        <row r="753">
          <cell r="A753" t="str">
            <v>5008207000400</v>
          </cell>
          <cell r="B753" t="str">
            <v>FREEBURG C C SCHOOL DIST 70</v>
          </cell>
          <cell r="C753"/>
          <cell r="D753">
            <v>168994515</v>
          </cell>
          <cell r="E753">
            <v>0</v>
          </cell>
          <cell r="F753"/>
          <cell r="G753">
            <v>167331677</v>
          </cell>
          <cell r="H753">
            <v>176451308</v>
          </cell>
          <cell r="I753">
            <v>183806571</v>
          </cell>
          <cell r="J753"/>
          <cell r="K753">
            <v>175863185</v>
          </cell>
          <cell r="L753"/>
          <cell r="M753">
            <v>4.1684377879477097E-2</v>
          </cell>
          <cell r="N753">
            <v>0</v>
          </cell>
          <cell r="O753">
            <v>175863185</v>
          </cell>
          <cell r="P753">
            <v>0</v>
          </cell>
          <cell r="Q753" t="str">
            <v/>
          </cell>
          <cell r="R753">
            <v>175863185</v>
          </cell>
          <cell r="S753" t="str">
            <v>Average</v>
          </cell>
        </row>
        <row r="754">
          <cell r="A754" t="str">
            <v>5008207701600</v>
          </cell>
          <cell r="B754" t="str">
            <v>FREEBURG COMM H S DIST 77</v>
          </cell>
          <cell r="C754"/>
          <cell r="D754">
            <v>289601202</v>
          </cell>
          <cell r="E754">
            <v>0</v>
          </cell>
          <cell r="F754"/>
          <cell r="G754">
            <v>287725707</v>
          </cell>
          <cell r="H754">
            <v>303452878</v>
          </cell>
          <cell r="I754">
            <v>316468997</v>
          </cell>
          <cell r="J754"/>
          <cell r="K754">
            <v>302549194</v>
          </cell>
          <cell r="L754"/>
          <cell r="M754">
            <v>4.2893377995907492E-2</v>
          </cell>
          <cell r="N754">
            <v>0</v>
          </cell>
          <cell r="O754">
            <v>302549194</v>
          </cell>
          <cell r="P754">
            <v>0</v>
          </cell>
          <cell r="Q754" t="str">
            <v/>
          </cell>
          <cell r="R754">
            <v>302549194</v>
          </cell>
          <cell r="S754" t="str">
            <v>Average</v>
          </cell>
        </row>
        <row r="755">
          <cell r="A755" t="str">
            <v>5008208500200</v>
          </cell>
          <cell r="B755" t="str">
            <v>SHILOH VILLAGE SCHOOL DIST 85</v>
          </cell>
          <cell r="C755"/>
          <cell r="D755">
            <v>90092787</v>
          </cell>
          <cell r="E755">
            <v>0</v>
          </cell>
          <cell r="F755"/>
          <cell r="G755">
            <v>90392580</v>
          </cell>
          <cell r="H755">
            <v>92935724</v>
          </cell>
          <cell r="I755">
            <v>103562623</v>
          </cell>
          <cell r="J755"/>
          <cell r="K755">
            <v>95630309</v>
          </cell>
          <cell r="L755"/>
          <cell r="M755">
            <v>0.11434676077844942</v>
          </cell>
          <cell r="N755">
            <v>0</v>
          </cell>
          <cell r="O755">
            <v>95630309</v>
          </cell>
          <cell r="P755">
            <v>0</v>
          </cell>
          <cell r="Q755" t="str">
            <v/>
          </cell>
          <cell r="R755">
            <v>95630309</v>
          </cell>
          <cell r="S755" t="str">
            <v>Average</v>
          </cell>
        </row>
        <row r="756">
          <cell r="A756" t="str">
            <v>5008209000400</v>
          </cell>
          <cell r="B756" t="str">
            <v>O FALLON C C SCHOOL DIST 90</v>
          </cell>
          <cell r="C756"/>
          <cell r="D756">
            <v>702451926</v>
          </cell>
          <cell r="E756">
            <v>0</v>
          </cell>
          <cell r="F756"/>
          <cell r="G756">
            <v>702464167</v>
          </cell>
          <cell r="H756">
            <v>729716312</v>
          </cell>
          <cell r="I756">
            <v>774269692</v>
          </cell>
          <cell r="J756"/>
          <cell r="K756">
            <v>735483390</v>
          </cell>
          <cell r="L756"/>
          <cell r="M756">
            <v>6.1055754499839111E-2</v>
          </cell>
          <cell r="N756">
            <v>0</v>
          </cell>
          <cell r="O756">
            <v>735483390</v>
          </cell>
          <cell r="P756">
            <v>0</v>
          </cell>
          <cell r="Q756" t="str">
            <v/>
          </cell>
          <cell r="R756">
            <v>735483390</v>
          </cell>
          <cell r="S756" t="str">
            <v>Average</v>
          </cell>
        </row>
        <row r="757">
          <cell r="A757" t="str">
            <v>5008210400200</v>
          </cell>
          <cell r="B757" t="str">
            <v>CENTRAL SCHOOL DIST 104</v>
          </cell>
          <cell r="C757"/>
          <cell r="D757">
            <v>180524349</v>
          </cell>
          <cell r="E757">
            <v>0</v>
          </cell>
          <cell r="F757"/>
          <cell r="G757">
            <v>181050126</v>
          </cell>
          <cell r="H757">
            <v>190141555</v>
          </cell>
          <cell r="I757">
            <v>195564670</v>
          </cell>
          <cell r="J757"/>
          <cell r="K757">
            <v>188918784</v>
          </cell>
          <cell r="L757"/>
          <cell r="M757">
            <v>2.8521461287092136E-2</v>
          </cell>
          <cell r="N757">
            <v>0</v>
          </cell>
          <cell r="O757">
            <v>188918784</v>
          </cell>
          <cell r="P757">
            <v>0</v>
          </cell>
          <cell r="Q757" t="str">
            <v/>
          </cell>
          <cell r="R757">
            <v>188918784</v>
          </cell>
          <cell r="S757" t="str">
            <v>Average</v>
          </cell>
        </row>
        <row r="758">
          <cell r="A758" t="str">
            <v>5008210500200</v>
          </cell>
          <cell r="B758" t="str">
            <v>PONTIAC-W HOLLIDAY SCH DIST 105</v>
          </cell>
          <cell r="C758"/>
          <cell r="D758">
            <v>250228026</v>
          </cell>
          <cell r="E758">
            <v>0</v>
          </cell>
          <cell r="F758"/>
          <cell r="G758">
            <v>252761318</v>
          </cell>
          <cell r="H758">
            <v>248047624</v>
          </cell>
          <cell r="I758">
            <v>244523607</v>
          </cell>
          <cell r="J758"/>
          <cell r="K758">
            <v>248444183</v>
          </cell>
          <cell r="L758"/>
          <cell r="M758">
            <v>-1.4207017762040728E-2</v>
          </cell>
          <cell r="N758">
            <v>0</v>
          </cell>
          <cell r="O758">
            <v>248444183</v>
          </cell>
          <cell r="P758">
            <v>0</v>
          </cell>
          <cell r="Q758" t="str">
            <v/>
          </cell>
          <cell r="R758">
            <v>248444183</v>
          </cell>
          <cell r="S758" t="str">
            <v>Average</v>
          </cell>
        </row>
        <row r="759">
          <cell r="A759" t="str">
            <v>5008211000400</v>
          </cell>
          <cell r="B759" t="str">
            <v>GRANT COMM CONS SCH DIST 110</v>
          </cell>
          <cell r="C759"/>
          <cell r="D759">
            <v>110973808</v>
          </cell>
          <cell r="E759">
            <v>0</v>
          </cell>
          <cell r="F759"/>
          <cell r="G759">
            <v>109712946</v>
          </cell>
          <cell r="H759">
            <v>113676054</v>
          </cell>
          <cell r="I759">
            <v>115448278</v>
          </cell>
          <cell r="J759"/>
          <cell r="K759">
            <v>112945759</v>
          </cell>
          <cell r="L759"/>
          <cell r="M759">
            <v>1.559012595563882E-2</v>
          </cell>
          <cell r="N759">
            <v>0</v>
          </cell>
          <cell r="O759">
            <v>112945759</v>
          </cell>
          <cell r="P759">
            <v>0</v>
          </cell>
          <cell r="Q759" t="str">
            <v/>
          </cell>
          <cell r="R759">
            <v>112945759</v>
          </cell>
          <cell r="S759" t="str">
            <v>Average</v>
          </cell>
        </row>
        <row r="760">
          <cell r="A760" t="str">
            <v>5008211300200</v>
          </cell>
          <cell r="B760" t="str">
            <v>WOLF BRANCH SCH DIST 113</v>
          </cell>
          <cell r="C760"/>
          <cell r="D760">
            <v>186159835</v>
          </cell>
          <cell r="E760">
            <v>0</v>
          </cell>
          <cell r="F760"/>
          <cell r="G760">
            <v>186151823</v>
          </cell>
          <cell r="H760">
            <v>190761054</v>
          </cell>
          <cell r="I760">
            <v>196780434</v>
          </cell>
          <cell r="J760"/>
          <cell r="K760">
            <v>191231104</v>
          </cell>
          <cell r="L760"/>
          <cell r="M760">
            <v>3.1554554107255037E-2</v>
          </cell>
          <cell r="N760">
            <v>0</v>
          </cell>
          <cell r="O760">
            <v>191231104</v>
          </cell>
          <cell r="P760">
            <v>0</v>
          </cell>
          <cell r="Q760" t="str">
            <v/>
          </cell>
          <cell r="R760">
            <v>191231104</v>
          </cell>
          <cell r="S760" t="str">
            <v>Average</v>
          </cell>
        </row>
        <row r="761">
          <cell r="A761" t="str">
            <v>5008211500200</v>
          </cell>
          <cell r="B761" t="str">
            <v>WHITESIDE SCHOOL DIST 115</v>
          </cell>
          <cell r="C761"/>
          <cell r="D761">
            <v>239504478</v>
          </cell>
          <cell r="E761">
            <v>0</v>
          </cell>
          <cell r="F761"/>
          <cell r="G761">
            <v>238813649</v>
          </cell>
          <cell r="H761">
            <v>245998811</v>
          </cell>
          <cell r="I761">
            <v>258559910</v>
          </cell>
          <cell r="J761"/>
          <cell r="K761">
            <v>247790790</v>
          </cell>
          <cell r="L761"/>
          <cell r="M761">
            <v>5.1061624846633916E-2</v>
          </cell>
          <cell r="N761">
            <v>0</v>
          </cell>
          <cell r="O761">
            <v>247790790</v>
          </cell>
          <cell r="P761">
            <v>0</v>
          </cell>
          <cell r="Q761" t="str">
            <v/>
          </cell>
          <cell r="R761">
            <v>247790790</v>
          </cell>
          <cell r="S761" t="str">
            <v>Average</v>
          </cell>
        </row>
        <row r="762">
          <cell r="A762" t="str">
            <v>5008211600200</v>
          </cell>
          <cell r="B762" t="str">
            <v>HIGH MOUNT SCHOOL DIST 116</v>
          </cell>
          <cell r="C762"/>
          <cell r="D762">
            <v>46861594</v>
          </cell>
          <cell r="E762">
            <v>0</v>
          </cell>
          <cell r="F762"/>
          <cell r="G762">
            <v>46657353</v>
          </cell>
          <cell r="H762">
            <v>48103774</v>
          </cell>
          <cell r="I762">
            <v>49723764</v>
          </cell>
          <cell r="J762"/>
          <cell r="K762">
            <v>48161630</v>
          </cell>
          <cell r="L762"/>
          <cell r="M762">
            <v>3.3676983431694986E-2</v>
          </cell>
          <cell r="N762">
            <v>0</v>
          </cell>
          <cell r="O762">
            <v>48161630</v>
          </cell>
          <cell r="P762">
            <v>0</v>
          </cell>
          <cell r="Q762" t="str">
            <v/>
          </cell>
          <cell r="R762">
            <v>48161630</v>
          </cell>
          <cell r="S762" t="str">
            <v>Average</v>
          </cell>
        </row>
        <row r="763">
          <cell r="A763" t="str">
            <v>5008211800200</v>
          </cell>
          <cell r="B763" t="str">
            <v>BELLEVILLE SCHOOL DIST 118</v>
          </cell>
          <cell r="C763"/>
          <cell r="D763">
            <v>345503384</v>
          </cell>
          <cell r="E763">
            <v>0</v>
          </cell>
          <cell r="F763"/>
          <cell r="G763">
            <v>341661390</v>
          </cell>
          <cell r="H763">
            <v>357706820</v>
          </cell>
          <cell r="I763">
            <v>373404127</v>
          </cell>
          <cell r="J763"/>
          <cell r="K763">
            <v>357590779</v>
          </cell>
          <cell r="L763"/>
          <cell r="M763">
            <v>4.3883163871463231E-2</v>
          </cell>
          <cell r="N763">
            <v>0</v>
          </cell>
          <cell r="O763">
            <v>357590779</v>
          </cell>
          <cell r="P763">
            <v>0</v>
          </cell>
          <cell r="Q763" t="str">
            <v/>
          </cell>
          <cell r="R763">
            <v>357590779</v>
          </cell>
          <cell r="S763" t="str">
            <v>Average</v>
          </cell>
        </row>
        <row r="764">
          <cell r="A764" t="str">
            <v>5008211900200</v>
          </cell>
          <cell r="B764" t="str">
            <v>BELLE VALLEY SCHOOL DIST 119</v>
          </cell>
          <cell r="C764"/>
          <cell r="D764">
            <v>92023389</v>
          </cell>
          <cell r="E764">
            <v>0</v>
          </cell>
          <cell r="F764"/>
          <cell r="G764">
            <v>90943433</v>
          </cell>
          <cell r="H764">
            <v>94204463</v>
          </cell>
          <cell r="I764">
            <v>99874341</v>
          </cell>
          <cell r="J764"/>
          <cell r="K764">
            <v>95007412</v>
          </cell>
          <cell r="L764"/>
          <cell r="M764">
            <v>6.0186936153969688E-2</v>
          </cell>
          <cell r="N764">
            <v>0</v>
          </cell>
          <cell r="O764">
            <v>95007412</v>
          </cell>
          <cell r="P764">
            <v>0</v>
          </cell>
          <cell r="Q764" t="str">
            <v/>
          </cell>
          <cell r="R764">
            <v>95007412</v>
          </cell>
          <cell r="S764" t="str">
            <v>Average</v>
          </cell>
        </row>
        <row r="765">
          <cell r="A765" t="str">
            <v>5008213000400</v>
          </cell>
          <cell r="B765" t="str">
            <v>SMITHTON C C SCHOOL DIST 130</v>
          </cell>
          <cell r="C765"/>
          <cell r="D765">
            <v>105788003</v>
          </cell>
          <cell r="E765">
            <v>0</v>
          </cell>
          <cell r="F765"/>
          <cell r="G765">
            <v>105854508</v>
          </cell>
          <cell r="H765">
            <v>111495684</v>
          </cell>
          <cell r="I765">
            <v>116665665</v>
          </cell>
          <cell r="J765"/>
          <cell r="K765">
            <v>111338619</v>
          </cell>
          <cell r="L765"/>
          <cell r="M765">
            <v>4.6369337489332772E-2</v>
          </cell>
          <cell r="N765">
            <v>0</v>
          </cell>
          <cell r="O765">
            <v>111338619</v>
          </cell>
          <cell r="P765">
            <v>0</v>
          </cell>
          <cell r="Q765" t="str">
            <v/>
          </cell>
          <cell r="R765">
            <v>111338619</v>
          </cell>
          <cell r="S765" t="str">
            <v>Average</v>
          </cell>
        </row>
        <row r="766">
          <cell r="A766" t="str">
            <v>5008216000400</v>
          </cell>
          <cell r="B766" t="str">
            <v>MILLSTADT C C  SCH DIST 160</v>
          </cell>
          <cell r="C766"/>
          <cell r="D766">
            <v>203901718</v>
          </cell>
          <cell r="E766">
            <v>0</v>
          </cell>
          <cell r="F766"/>
          <cell r="G766">
            <v>203950229</v>
          </cell>
          <cell r="H766">
            <v>212698299</v>
          </cell>
          <cell r="I766">
            <v>223179426</v>
          </cell>
          <cell r="J766"/>
          <cell r="K766">
            <v>213275985</v>
          </cell>
          <cell r="L766"/>
          <cell r="M766">
            <v>4.9276966714247208E-2</v>
          </cell>
          <cell r="N766">
            <v>0</v>
          </cell>
          <cell r="O766">
            <v>213275985</v>
          </cell>
          <cell r="P766">
            <v>0</v>
          </cell>
          <cell r="Q766" t="str">
            <v/>
          </cell>
          <cell r="R766">
            <v>213275985</v>
          </cell>
          <cell r="S766" t="str">
            <v>Average</v>
          </cell>
        </row>
        <row r="767">
          <cell r="A767" t="str">
            <v>5008217500200</v>
          </cell>
          <cell r="B767" t="str">
            <v>HARMONY EMGE SCHOOL DIST 175</v>
          </cell>
          <cell r="C767"/>
          <cell r="D767">
            <v>134651063</v>
          </cell>
          <cell r="E767">
            <v>0</v>
          </cell>
          <cell r="F767"/>
          <cell r="G767">
            <v>135001100</v>
          </cell>
          <cell r="H767">
            <v>138283197</v>
          </cell>
          <cell r="I767">
            <v>139815256</v>
          </cell>
          <cell r="J767"/>
          <cell r="K767">
            <v>137699851</v>
          </cell>
          <cell r="L767"/>
          <cell r="M767">
            <v>1.107914072886238E-2</v>
          </cell>
          <cell r="N767">
            <v>0</v>
          </cell>
          <cell r="O767">
            <v>137699851</v>
          </cell>
          <cell r="P767">
            <v>0</v>
          </cell>
          <cell r="Q767" t="str">
            <v/>
          </cell>
          <cell r="R767">
            <v>137699851</v>
          </cell>
          <cell r="S767" t="str">
            <v>Average</v>
          </cell>
        </row>
        <row r="768">
          <cell r="A768" t="str">
            <v>5008218100200</v>
          </cell>
          <cell r="B768" t="str">
            <v>SIGNAL HILL SCH DIST 181</v>
          </cell>
          <cell r="C768"/>
          <cell r="D768">
            <v>39759550</v>
          </cell>
          <cell r="E768">
            <v>0</v>
          </cell>
          <cell r="F768"/>
          <cell r="G768">
            <v>39942555</v>
          </cell>
          <cell r="H768">
            <v>40178468</v>
          </cell>
          <cell r="I768">
            <v>41515485</v>
          </cell>
          <cell r="J768"/>
          <cell r="K768">
            <v>40545503</v>
          </cell>
          <cell r="L768"/>
          <cell r="M768">
            <v>3.3276953217828018E-2</v>
          </cell>
          <cell r="N768">
            <v>0</v>
          </cell>
          <cell r="O768">
            <v>40545503</v>
          </cell>
          <cell r="P768">
            <v>0</v>
          </cell>
          <cell r="Q768" t="str">
            <v/>
          </cell>
          <cell r="R768">
            <v>40545503</v>
          </cell>
          <cell r="S768" t="str">
            <v>Average</v>
          </cell>
        </row>
        <row r="769">
          <cell r="A769" t="str">
            <v>5008218702600</v>
          </cell>
          <cell r="B769" t="str">
            <v>CAHOKIA COMM UNIT SCH DIST 187</v>
          </cell>
          <cell r="C769"/>
          <cell r="D769">
            <v>72292333</v>
          </cell>
          <cell r="E769">
            <v>0</v>
          </cell>
          <cell r="F769"/>
          <cell r="G769">
            <v>71639226</v>
          </cell>
          <cell r="H769">
            <v>74085525</v>
          </cell>
          <cell r="I769">
            <v>77094720</v>
          </cell>
          <cell r="J769"/>
          <cell r="K769">
            <v>74273157</v>
          </cell>
          <cell r="L769"/>
          <cell r="M769">
            <v>4.0617853487573991E-2</v>
          </cell>
          <cell r="N769">
            <v>0</v>
          </cell>
          <cell r="O769">
            <v>74273157</v>
          </cell>
          <cell r="P769">
            <v>0</v>
          </cell>
          <cell r="Q769" t="str">
            <v/>
          </cell>
          <cell r="R769">
            <v>74273157</v>
          </cell>
          <cell r="S769" t="str">
            <v>Average</v>
          </cell>
        </row>
        <row r="770">
          <cell r="A770" t="str">
            <v>5008218802200</v>
          </cell>
          <cell r="B770" t="str">
            <v>BROOKLYN UNIT DISTRICT 188</v>
          </cell>
          <cell r="C770"/>
          <cell r="D770">
            <v>4630910</v>
          </cell>
          <cell r="E770">
            <v>0</v>
          </cell>
          <cell r="F770"/>
          <cell r="G770">
            <v>4667036</v>
          </cell>
          <cell r="H770">
            <v>4656447</v>
          </cell>
          <cell r="I770">
            <v>4951449</v>
          </cell>
          <cell r="J770"/>
          <cell r="K770">
            <v>4758311</v>
          </cell>
          <cell r="L770"/>
          <cell r="M770">
            <v>6.335345382434289E-2</v>
          </cell>
          <cell r="N770">
            <v>0</v>
          </cell>
          <cell r="O770">
            <v>4758311</v>
          </cell>
          <cell r="P770">
            <v>0</v>
          </cell>
          <cell r="Q770" t="str">
            <v/>
          </cell>
          <cell r="R770">
            <v>4758311</v>
          </cell>
          <cell r="S770" t="str">
            <v>Average</v>
          </cell>
        </row>
        <row r="771">
          <cell r="A771" t="str">
            <v>5008218902200</v>
          </cell>
          <cell r="B771" t="str">
            <v>EAST ST LOUIS SCHOOL DIST 189</v>
          </cell>
          <cell r="C771"/>
          <cell r="D771">
            <v>98073808</v>
          </cell>
          <cell r="E771">
            <v>0</v>
          </cell>
          <cell r="F771"/>
          <cell r="G771">
            <v>98327858</v>
          </cell>
          <cell r="H771">
            <v>101978044</v>
          </cell>
          <cell r="I771">
            <v>107777949</v>
          </cell>
          <cell r="J771"/>
          <cell r="K771">
            <v>102694617</v>
          </cell>
          <cell r="L771"/>
          <cell r="M771">
            <v>5.6874056144869775E-2</v>
          </cell>
          <cell r="N771">
            <v>0</v>
          </cell>
          <cell r="O771">
            <v>102694617</v>
          </cell>
          <cell r="P771">
            <v>0</v>
          </cell>
          <cell r="Q771" t="str">
            <v/>
          </cell>
          <cell r="R771">
            <v>102694617</v>
          </cell>
          <cell r="S771" t="str">
            <v>Average</v>
          </cell>
        </row>
        <row r="772">
          <cell r="A772" t="str">
            <v>5008219602600</v>
          </cell>
          <cell r="B772" t="str">
            <v>DUPO COMM UNIT SCH DISTRICT 196</v>
          </cell>
          <cell r="C772"/>
          <cell r="D772">
            <v>74512782</v>
          </cell>
          <cell r="E772">
            <v>0</v>
          </cell>
          <cell r="F772"/>
          <cell r="G772">
            <v>74027470</v>
          </cell>
          <cell r="H772">
            <v>79178311</v>
          </cell>
          <cell r="I772">
            <v>82649202</v>
          </cell>
          <cell r="J772"/>
          <cell r="K772">
            <v>78618328</v>
          </cell>
          <cell r="L772"/>
          <cell r="M772">
            <v>4.3836385951703367E-2</v>
          </cell>
          <cell r="N772">
            <v>0</v>
          </cell>
          <cell r="O772">
            <v>78618328</v>
          </cell>
          <cell r="P772">
            <v>0</v>
          </cell>
          <cell r="Q772" t="str">
            <v/>
          </cell>
          <cell r="R772">
            <v>78618328</v>
          </cell>
          <cell r="S772" t="str">
            <v>Average</v>
          </cell>
        </row>
        <row r="773">
          <cell r="A773" t="str">
            <v>5008220101700</v>
          </cell>
          <cell r="B773" t="str">
            <v>BELLEVILLE TWP HS DIST 201</v>
          </cell>
          <cell r="C773"/>
          <cell r="D773">
            <v>1616267486</v>
          </cell>
          <cell r="E773">
            <v>0</v>
          </cell>
          <cell r="F773"/>
          <cell r="G773">
            <v>1612129216</v>
          </cell>
          <cell r="H773">
            <v>1655135957</v>
          </cell>
          <cell r="I773">
            <v>1707304714</v>
          </cell>
          <cell r="J773"/>
          <cell r="K773">
            <v>1658189962</v>
          </cell>
          <cell r="L773"/>
          <cell r="M773">
            <v>3.1519318264680782E-2</v>
          </cell>
          <cell r="N773">
            <v>0</v>
          </cell>
          <cell r="O773">
            <v>1658189962</v>
          </cell>
          <cell r="P773">
            <v>0</v>
          </cell>
          <cell r="Q773" t="str">
            <v/>
          </cell>
          <cell r="R773">
            <v>1658189962</v>
          </cell>
          <cell r="S773" t="str">
            <v>Average</v>
          </cell>
        </row>
        <row r="774">
          <cell r="A774" t="str">
            <v>5008220301700</v>
          </cell>
          <cell r="B774" t="str">
            <v>O FALLON TWP HIGH SCH DIST 203</v>
          </cell>
          <cell r="C774"/>
          <cell r="D774">
            <v>1004755606</v>
          </cell>
          <cell r="E774">
            <v>0</v>
          </cell>
          <cell r="F774"/>
          <cell r="G774">
            <v>1005567669</v>
          </cell>
          <cell r="H774">
            <v>1045757191</v>
          </cell>
          <cell r="I774">
            <v>1107037143</v>
          </cell>
          <cell r="J774"/>
          <cell r="K774">
            <v>1052787334</v>
          </cell>
          <cell r="L774"/>
          <cell r="M774">
            <v>5.8598642713038732E-2</v>
          </cell>
          <cell r="N774">
            <v>0</v>
          </cell>
          <cell r="O774">
            <v>1052787334</v>
          </cell>
          <cell r="P774">
            <v>0</v>
          </cell>
          <cell r="Q774" t="str">
            <v/>
          </cell>
          <cell r="R774">
            <v>1052787334</v>
          </cell>
          <cell r="S774" t="str">
            <v>Average</v>
          </cell>
        </row>
        <row r="775">
          <cell r="A775" t="str">
            <v>5106520002600</v>
          </cell>
          <cell r="B775" t="str">
            <v>GREENVIEW C U SCH DIST 200</v>
          </cell>
          <cell r="C775"/>
          <cell r="D775">
            <v>37027633</v>
          </cell>
          <cell r="E775">
            <v>0</v>
          </cell>
          <cell r="F775"/>
          <cell r="G775">
            <v>46018067</v>
          </cell>
          <cell r="H775">
            <v>49312886</v>
          </cell>
          <cell r="I775">
            <v>52392807</v>
          </cell>
          <cell r="J775"/>
          <cell r="K775">
            <v>49241253</v>
          </cell>
          <cell r="L775"/>
          <cell r="M775">
            <v>6.2456717702549389E-2</v>
          </cell>
          <cell r="N775">
            <v>0</v>
          </cell>
          <cell r="O775">
            <v>49241253</v>
          </cell>
          <cell r="P775">
            <v>37834835</v>
          </cell>
          <cell r="Q775" t="str">
            <v>PTELL</v>
          </cell>
          <cell r="R775">
            <v>37834835</v>
          </cell>
          <cell r="S775" t="str">
            <v>PTELL</v>
          </cell>
        </row>
        <row r="776">
          <cell r="A776" t="str">
            <v>5106520202600</v>
          </cell>
          <cell r="B776" t="str">
            <v>PORTA COMM UNIT SCHOOL DIST 202</v>
          </cell>
          <cell r="C776"/>
          <cell r="D776">
            <v>169927456</v>
          </cell>
          <cell r="E776">
            <v>0</v>
          </cell>
          <cell r="F776"/>
          <cell r="G776">
            <v>168912685</v>
          </cell>
          <cell r="H776">
            <v>173907205</v>
          </cell>
          <cell r="I776">
            <v>182567095</v>
          </cell>
          <cell r="J776"/>
          <cell r="K776">
            <v>175128995</v>
          </cell>
          <cell r="L776"/>
          <cell r="M776">
            <v>4.9796039215281508E-2</v>
          </cell>
          <cell r="N776">
            <v>0</v>
          </cell>
          <cell r="O776">
            <v>175128995</v>
          </cell>
          <cell r="P776">
            <v>0</v>
          </cell>
          <cell r="Q776" t="str">
            <v/>
          </cell>
          <cell r="R776">
            <v>175128995</v>
          </cell>
          <cell r="S776" t="str">
            <v>Average</v>
          </cell>
        </row>
        <row r="777">
          <cell r="A777" t="str">
            <v>5106521302600</v>
          </cell>
          <cell r="B777" t="str">
            <v>ATHENS COMM UNIT SCH DIST 213</v>
          </cell>
          <cell r="C777"/>
          <cell r="D777">
            <v>132392697</v>
          </cell>
          <cell r="E777">
            <v>0</v>
          </cell>
          <cell r="F777"/>
          <cell r="G777">
            <v>134611322</v>
          </cell>
          <cell r="H777">
            <v>137519455</v>
          </cell>
          <cell r="I777">
            <v>142359952</v>
          </cell>
          <cell r="J777"/>
          <cell r="K777">
            <v>138163576</v>
          </cell>
          <cell r="L777"/>
          <cell r="M777">
            <v>3.5198634258694524E-2</v>
          </cell>
          <cell r="N777">
            <v>0</v>
          </cell>
          <cell r="O777">
            <v>138163576</v>
          </cell>
          <cell r="P777">
            <v>135212661</v>
          </cell>
          <cell r="Q777" t="str">
            <v>PTELL</v>
          </cell>
          <cell r="R777">
            <v>135212661</v>
          </cell>
          <cell r="S777" t="str">
            <v>PTELL</v>
          </cell>
        </row>
        <row r="778">
          <cell r="A778" t="str">
            <v>5108400102600</v>
          </cell>
          <cell r="B778" t="str">
            <v>TRI CITY COMM UNIT SCH DIST 1</v>
          </cell>
          <cell r="C778"/>
          <cell r="D778">
            <v>84914729</v>
          </cell>
          <cell r="E778">
            <v>0</v>
          </cell>
          <cell r="F778"/>
          <cell r="G778">
            <v>87902212</v>
          </cell>
          <cell r="H778">
            <v>88193222</v>
          </cell>
          <cell r="I778">
            <v>91174819</v>
          </cell>
          <cell r="J778"/>
          <cell r="K778">
            <v>89090084</v>
          </cell>
          <cell r="L778"/>
          <cell r="M778">
            <v>3.3807552693788642E-2</v>
          </cell>
          <cell r="N778">
            <v>0</v>
          </cell>
          <cell r="O778">
            <v>89090084</v>
          </cell>
          <cell r="P778">
            <v>86748887</v>
          </cell>
          <cell r="Q778" t="str">
            <v>PTELL</v>
          </cell>
          <cell r="R778">
            <v>86748887</v>
          </cell>
          <cell r="S778" t="str">
            <v>PTELL</v>
          </cell>
        </row>
        <row r="779">
          <cell r="A779" t="str">
            <v>51084003A2600</v>
          </cell>
          <cell r="B779" t="str">
            <v>ROCHESTER COMM UNIT SCH DIST 3A</v>
          </cell>
          <cell r="C779"/>
          <cell r="D779">
            <v>279922125</v>
          </cell>
          <cell r="E779">
            <v>0</v>
          </cell>
          <cell r="F779"/>
          <cell r="G779">
            <v>281152051</v>
          </cell>
          <cell r="H779">
            <v>282233247</v>
          </cell>
          <cell r="I779">
            <v>287755339</v>
          </cell>
          <cell r="J779"/>
          <cell r="K779">
            <v>283713546</v>
          </cell>
          <cell r="L779"/>
          <cell r="M779">
            <v>1.9565703398508539E-2</v>
          </cell>
          <cell r="N779">
            <v>0</v>
          </cell>
          <cell r="O779">
            <v>283713546</v>
          </cell>
          <cell r="P779">
            <v>285772497</v>
          </cell>
          <cell r="Q779" t="str">
            <v>PTELL</v>
          </cell>
          <cell r="R779">
            <v>283713546</v>
          </cell>
          <cell r="S779" t="str">
            <v>Average</v>
          </cell>
        </row>
        <row r="780">
          <cell r="A780" t="str">
            <v>5108400502600</v>
          </cell>
          <cell r="B780" t="str">
            <v>BALL CHATHAM C U SCHOOL DIST 5</v>
          </cell>
          <cell r="C780"/>
          <cell r="D780">
            <v>799221759</v>
          </cell>
          <cell r="E780">
            <v>0</v>
          </cell>
          <cell r="F780"/>
          <cell r="G780">
            <v>799166971</v>
          </cell>
          <cell r="H780">
            <v>808341452</v>
          </cell>
          <cell r="I780">
            <v>825353571</v>
          </cell>
          <cell r="J780"/>
          <cell r="K780">
            <v>810953998</v>
          </cell>
          <cell r="L780"/>
          <cell r="M780">
            <v>2.1045709035344633E-2</v>
          </cell>
          <cell r="N780">
            <v>0</v>
          </cell>
          <cell r="O780">
            <v>810953998</v>
          </cell>
          <cell r="P780">
            <v>817444015</v>
          </cell>
          <cell r="Q780" t="str">
            <v>PTELL</v>
          </cell>
          <cell r="R780">
            <v>810953998</v>
          </cell>
          <cell r="S780" t="str">
            <v>Average</v>
          </cell>
        </row>
        <row r="781">
          <cell r="A781" t="str">
            <v>5108400802600</v>
          </cell>
          <cell r="B781" t="str">
            <v>PLEASANT PLAINS C U SCHOOL DIST 8</v>
          </cell>
          <cell r="C781"/>
          <cell r="D781">
            <v>228318045</v>
          </cell>
          <cell r="E781">
            <v>0</v>
          </cell>
          <cell r="F781"/>
          <cell r="G781">
            <v>230719115</v>
          </cell>
          <cell r="H781">
            <v>236546647</v>
          </cell>
          <cell r="I781">
            <v>245044627</v>
          </cell>
          <cell r="J781"/>
          <cell r="K781">
            <v>237436796</v>
          </cell>
          <cell r="L781"/>
          <cell r="M781">
            <v>3.5925176314166904E-2</v>
          </cell>
          <cell r="N781">
            <v>0</v>
          </cell>
          <cell r="O781">
            <v>237436796</v>
          </cell>
          <cell r="P781">
            <v>233683519</v>
          </cell>
          <cell r="Q781" t="str">
            <v>PTELL</v>
          </cell>
          <cell r="R781">
            <v>233683519</v>
          </cell>
          <cell r="S781" t="str">
            <v>PTELL</v>
          </cell>
        </row>
        <row r="782">
          <cell r="A782" t="str">
            <v>5108401002600</v>
          </cell>
          <cell r="B782" t="str">
            <v>AUBURN COMM UNIT SCHOOL DIST 10</v>
          </cell>
          <cell r="C782"/>
          <cell r="D782">
            <v>123747550</v>
          </cell>
          <cell r="E782">
            <v>0</v>
          </cell>
          <cell r="F782"/>
          <cell r="G782">
            <v>128429841</v>
          </cell>
          <cell r="H782">
            <v>133015441</v>
          </cell>
          <cell r="I782">
            <v>136566275</v>
          </cell>
          <cell r="J782"/>
          <cell r="K782">
            <v>132670519</v>
          </cell>
          <cell r="L782"/>
          <cell r="M782">
            <v>2.6694900782233244E-2</v>
          </cell>
          <cell r="N782">
            <v>0</v>
          </cell>
          <cell r="O782">
            <v>132670519</v>
          </cell>
          <cell r="P782">
            <v>125826508</v>
          </cell>
          <cell r="Q782" t="str">
            <v>PTELL</v>
          </cell>
          <cell r="R782">
            <v>125826508</v>
          </cell>
          <cell r="S782" t="str">
            <v>PTELL</v>
          </cell>
        </row>
        <row r="783">
          <cell r="A783" t="str">
            <v>5108401102600</v>
          </cell>
          <cell r="B783" t="str">
            <v>PAWNEE COMM UNIT SCHOOL DIST 11</v>
          </cell>
          <cell r="C783"/>
          <cell r="D783">
            <v>82099536</v>
          </cell>
          <cell r="E783">
            <v>0</v>
          </cell>
          <cell r="F783"/>
          <cell r="G783">
            <v>82494959</v>
          </cell>
          <cell r="H783">
            <v>83828613</v>
          </cell>
          <cell r="I783">
            <v>87120449</v>
          </cell>
          <cell r="J783"/>
          <cell r="K783">
            <v>84481340</v>
          </cell>
          <cell r="L783"/>
          <cell r="M783">
            <v>3.9268644466299352E-2</v>
          </cell>
          <cell r="N783">
            <v>0</v>
          </cell>
          <cell r="O783">
            <v>84481340</v>
          </cell>
          <cell r="P783">
            <v>0</v>
          </cell>
          <cell r="Q783" t="str">
            <v/>
          </cell>
          <cell r="R783">
            <v>84481340</v>
          </cell>
          <cell r="S783" t="str">
            <v>Average</v>
          </cell>
        </row>
        <row r="784">
          <cell r="A784" t="str">
            <v>5108401402600</v>
          </cell>
          <cell r="B784" t="str">
            <v>RIVERTON C U SCHOOL DIST 14</v>
          </cell>
          <cell r="C784"/>
          <cell r="D784">
            <v>127777593</v>
          </cell>
          <cell r="E784">
            <v>0</v>
          </cell>
          <cell r="F784"/>
          <cell r="G784">
            <v>127584288</v>
          </cell>
          <cell r="H784">
            <v>127643221</v>
          </cell>
          <cell r="I784">
            <v>127366509</v>
          </cell>
          <cell r="J784"/>
          <cell r="K784">
            <v>127531339</v>
          </cell>
          <cell r="L784"/>
          <cell r="M784">
            <v>-2.16785504026101E-3</v>
          </cell>
          <cell r="N784">
            <v>0</v>
          </cell>
          <cell r="O784">
            <v>127531339</v>
          </cell>
          <cell r="P784">
            <v>127366509</v>
          </cell>
          <cell r="Q784" t="str">
            <v>REAL</v>
          </cell>
          <cell r="R784">
            <v>127531339</v>
          </cell>
          <cell r="S784" t="str">
            <v>Average</v>
          </cell>
        </row>
        <row r="785">
          <cell r="A785" t="str">
            <v>5108401502600</v>
          </cell>
          <cell r="B785" t="str">
            <v>WILLIAMSVILLE C U SCHOOL DIST 15</v>
          </cell>
          <cell r="C785"/>
          <cell r="D785">
            <v>192939283</v>
          </cell>
          <cell r="E785">
            <v>0</v>
          </cell>
          <cell r="F785"/>
          <cell r="G785">
            <v>194091834</v>
          </cell>
          <cell r="H785">
            <v>198107725</v>
          </cell>
          <cell r="I785">
            <v>206497877</v>
          </cell>
          <cell r="J785"/>
          <cell r="K785">
            <v>199565812</v>
          </cell>
          <cell r="L785"/>
          <cell r="M785">
            <v>4.2351463073941213E-2</v>
          </cell>
          <cell r="N785">
            <v>0</v>
          </cell>
          <cell r="O785">
            <v>199565812</v>
          </cell>
          <cell r="P785">
            <v>198380170</v>
          </cell>
          <cell r="Q785" t="str">
            <v>PTELL</v>
          </cell>
          <cell r="R785">
            <v>198380170</v>
          </cell>
          <cell r="S785" t="str">
            <v>PTELL</v>
          </cell>
        </row>
        <row r="786">
          <cell r="A786" t="str">
            <v>5108401602600</v>
          </cell>
          <cell r="B786" t="str">
            <v>COMMUNITY UNIT SCHOOL DIST 16</v>
          </cell>
          <cell r="C786"/>
          <cell r="D786">
            <v>185107213</v>
          </cell>
          <cell r="E786">
            <v>0</v>
          </cell>
          <cell r="F786"/>
          <cell r="G786">
            <v>198183689</v>
          </cell>
          <cell r="H786">
            <v>201848516</v>
          </cell>
          <cell r="I786">
            <v>211891730</v>
          </cell>
          <cell r="J786"/>
          <cell r="K786">
            <v>203974645</v>
          </cell>
          <cell r="L786"/>
          <cell r="M786">
            <v>4.9756194392828731E-2</v>
          </cell>
          <cell r="N786">
            <v>0</v>
          </cell>
          <cell r="O786">
            <v>203974645</v>
          </cell>
          <cell r="P786">
            <v>191160218</v>
          </cell>
          <cell r="Q786" t="str">
            <v>PTELL</v>
          </cell>
          <cell r="R786">
            <v>191160218</v>
          </cell>
          <cell r="S786" t="str">
            <v>PTELL</v>
          </cell>
        </row>
        <row r="787">
          <cell r="A787" t="str">
            <v>5108418602500</v>
          </cell>
          <cell r="B787" t="str">
            <v>SPRINGFIELD SCHOOL DISTRICT 186</v>
          </cell>
          <cell r="C787"/>
          <cell r="D787">
            <v>2011464755</v>
          </cell>
          <cell r="E787">
            <v>0</v>
          </cell>
          <cell r="F787"/>
          <cell r="G787">
            <v>2001332409</v>
          </cell>
          <cell r="H787">
            <v>2006296181</v>
          </cell>
          <cell r="I787">
            <v>2003892971</v>
          </cell>
          <cell r="J787"/>
          <cell r="K787">
            <v>2003840520</v>
          </cell>
          <cell r="L787"/>
          <cell r="M787">
            <v>-1.1978341098183051E-3</v>
          </cell>
          <cell r="N787">
            <v>0</v>
          </cell>
          <cell r="O787">
            <v>2003840520</v>
          </cell>
          <cell r="P787">
            <v>2003892971</v>
          </cell>
          <cell r="Q787" t="str">
            <v>REAL</v>
          </cell>
          <cell r="R787">
            <v>2003840520</v>
          </cell>
          <cell r="S787" t="str">
            <v>Average</v>
          </cell>
        </row>
        <row r="788">
          <cell r="A788" t="str">
            <v>5306012602600</v>
          </cell>
          <cell r="B788" t="str">
            <v>HAVANA COMM UNIT SCHOOL DIST 126</v>
          </cell>
          <cell r="C788"/>
          <cell r="D788">
            <v>88955119</v>
          </cell>
          <cell r="E788">
            <v>0</v>
          </cell>
          <cell r="F788"/>
          <cell r="G788">
            <v>87974186</v>
          </cell>
          <cell r="H788">
            <v>92719540</v>
          </cell>
          <cell r="I788">
            <v>90314022</v>
          </cell>
          <cell r="J788"/>
          <cell r="K788">
            <v>90335916</v>
          </cell>
          <cell r="L788"/>
          <cell r="M788">
            <v>-2.594402431245884E-2</v>
          </cell>
          <cell r="N788">
            <v>0</v>
          </cell>
          <cell r="O788">
            <v>90335916</v>
          </cell>
          <cell r="P788">
            <v>0</v>
          </cell>
          <cell r="Q788" t="str">
            <v/>
          </cell>
          <cell r="R788">
            <v>90335916</v>
          </cell>
          <cell r="S788" t="str">
            <v>Average</v>
          </cell>
        </row>
        <row r="789">
          <cell r="A789" t="str">
            <v>5306018902600</v>
          </cell>
          <cell r="B789" t="str">
            <v>ILLINI CENTRAL C U SCH DIST 189</v>
          </cell>
          <cell r="C789"/>
          <cell r="D789">
            <v>98521246</v>
          </cell>
          <cell r="E789">
            <v>0</v>
          </cell>
          <cell r="F789"/>
          <cell r="G789">
            <v>97776954</v>
          </cell>
          <cell r="H789">
            <v>104423431</v>
          </cell>
          <cell r="I789">
            <v>112494413</v>
          </cell>
          <cell r="J789"/>
          <cell r="K789">
            <v>104898266</v>
          </cell>
          <cell r="L789"/>
          <cell r="M789">
            <v>7.7290909929975393E-2</v>
          </cell>
          <cell r="N789">
            <v>0</v>
          </cell>
          <cell r="O789">
            <v>104898266</v>
          </cell>
          <cell r="P789">
            <v>0</v>
          </cell>
          <cell r="Q789" t="str">
            <v/>
          </cell>
          <cell r="R789">
            <v>104898266</v>
          </cell>
          <cell r="S789" t="str">
            <v>Average</v>
          </cell>
        </row>
        <row r="790">
          <cell r="A790" t="str">
            <v>5306019102600</v>
          </cell>
          <cell r="B790" t="str">
            <v>MIDWEST CENTRAL CUSD 191</v>
          </cell>
          <cell r="C790"/>
          <cell r="D790">
            <v>99426718</v>
          </cell>
          <cell r="E790">
            <v>0</v>
          </cell>
          <cell r="F790"/>
          <cell r="G790">
            <v>98956802</v>
          </cell>
          <cell r="H790">
            <v>102638257</v>
          </cell>
          <cell r="I790">
            <v>109509943</v>
          </cell>
          <cell r="J790"/>
          <cell r="K790">
            <v>103701667</v>
          </cell>
          <cell r="L790"/>
          <cell r="M790">
            <v>6.6950532879762367E-2</v>
          </cell>
          <cell r="N790">
            <v>0</v>
          </cell>
          <cell r="O790">
            <v>103701667</v>
          </cell>
          <cell r="P790">
            <v>0</v>
          </cell>
          <cell r="Q790" t="str">
            <v/>
          </cell>
          <cell r="R790">
            <v>103701667</v>
          </cell>
          <cell r="S790" t="str">
            <v>Average</v>
          </cell>
        </row>
        <row r="791">
          <cell r="A791" t="str">
            <v>5309005000200</v>
          </cell>
          <cell r="B791" t="str">
            <v>DISTRICT 50 SCHOOLS</v>
          </cell>
          <cell r="C791"/>
          <cell r="D791">
            <v>88215698</v>
          </cell>
          <cell r="E791">
            <v>0</v>
          </cell>
          <cell r="F791"/>
          <cell r="G791">
            <v>88052356</v>
          </cell>
          <cell r="H791">
            <v>88325740</v>
          </cell>
          <cell r="I791">
            <v>88565563</v>
          </cell>
          <cell r="J791"/>
          <cell r="K791">
            <v>88314553</v>
          </cell>
          <cell r="L791"/>
          <cell r="M791">
            <v>2.7152107641554997E-3</v>
          </cell>
          <cell r="N791">
            <v>0</v>
          </cell>
          <cell r="O791">
            <v>88314553</v>
          </cell>
          <cell r="P791">
            <v>88565563</v>
          </cell>
          <cell r="Q791" t="str">
            <v>REAL</v>
          </cell>
          <cell r="R791">
            <v>88314553</v>
          </cell>
          <cell r="S791" t="str">
            <v>Average</v>
          </cell>
        </row>
        <row r="792">
          <cell r="A792" t="str">
            <v>5309005100200</v>
          </cell>
          <cell r="B792" t="str">
            <v>CENTRAL SCHOOL DISTRICT 51</v>
          </cell>
          <cell r="C792"/>
          <cell r="D792">
            <v>267044529</v>
          </cell>
          <cell r="E792">
            <v>0</v>
          </cell>
          <cell r="F792"/>
          <cell r="G792">
            <v>266310482</v>
          </cell>
          <cell r="H792">
            <v>267233491</v>
          </cell>
          <cell r="I792">
            <v>269907526</v>
          </cell>
          <cell r="J792"/>
          <cell r="K792">
            <v>267817166</v>
          </cell>
          <cell r="L792"/>
          <cell r="M792">
            <v>1.0006361814881954E-2</v>
          </cell>
          <cell r="N792">
            <v>0</v>
          </cell>
          <cell r="O792">
            <v>267817166</v>
          </cell>
          <cell r="P792">
            <v>269907526</v>
          </cell>
          <cell r="Q792" t="str">
            <v>REAL</v>
          </cell>
          <cell r="R792">
            <v>267817166</v>
          </cell>
          <cell r="S792" t="str">
            <v>Average</v>
          </cell>
        </row>
        <row r="793">
          <cell r="A793" t="str">
            <v>5309005200200</v>
          </cell>
          <cell r="B793" t="str">
            <v>WASHINGTON SCHOOL DIST 52</v>
          </cell>
          <cell r="C793"/>
          <cell r="D793">
            <v>154404135</v>
          </cell>
          <cell r="E793">
            <v>0</v>
          </cell>
          <cell r="F793"/>
          <cell r="G793">
            <v>154368568</v>
          </cell>
          <cell r="H793">
            <v>155315603</v>
          </cell>
          <cell r="I793">
            <v>156511403</v>
          </cell>
          <cell r="J793"/>
          <cell r="K793">
            <v>155398525</v>
          </cell>
          <cell r="L793"/>
          <cell r="M793">
            <v>7.6991620732399955E-3</v>
          </cell>
          <cell r="N793">
            <v>0</v>
          </cell>
          <cell r="O793">
            <v>155398525</v>
          </cell>
          <cell r="P793">
            <v>156511403</v>
          </cell>
          <cell r="Q793" t="str">
            <v>REAL</v>
          </cell>
          <cell r="R793">
            <v>155398525</v>
          </cell>
          <cell r="S793" t="str">
            <v>Average</v>
          </cell>
        </row>
        <row r="794">
          <cell r="A794" t="str">
            <v>5309007600200</v>
          </cell>
          <cell r="B794" t="str">
            <v>CREVE COEUR SCHOOL DISTRICT 76</v>
          </cell>
          <cell r="C794"/>
          <cell r="D794">
            <v>60198887</v>
          </cell>
          <cell r="E794">
            <v>0</v>
          </cell>
          <cell r="F794"/>
          <cell r="G794">
            <v>59955105</v>
          </cell>
          <cell r="H794">
            <v>60346503</v>
          </cell>
          <cell r="I794">
            <v>59361940</v>
          </cell>
          <cell r="J794"/>
          <cell r="K794">
            <v>59887849</v>
          </cell>
          <cell r="L794"/>
          <cell r="M794">
            <v>-1.6315162454401046E-2</v>
          </cell>
          <cell r="N794">
            <v>0</v>
          </cell>
          <cell r="O794">
            <v>59887849</v>
          </cell>
          <cell r="P794">
            <v>59361940</v>
          </cell>
          <cell r="Q794" t="str">
            <v>REAL</v>
          </cell>
          <cell r="R794">
            <v>59887849</v>
          </cell>
          <cell r="S794" t="str">
            <v>Average</v>
          </cell>
        </row>
        <row r="795">
          <cell r="A795" t="str">
            <v>5309008500200</v>
          </cell>
          <cell r="B795" t="str">
            <v>ROBEIN SCHOOL DISTRICT 85</v>
          </cell>
          <cell r="C795"/>
          <cell r="D795">
            <v>28082862</v>
          </cell>
          <cell r="E795">
            <v>0</v>
          </cell>
          <cell r="F795"/>
          <cell r="G795">
            <v>27956053</v>
          </cell>
          <cell r="H795">
            <v>28064668</v>
          </cell>
          <cell r="I795">
            <v>29220726</v>
          </cell>
          <cell r="J795"/>
          <cell r="K795">
            <v>28413816</v>
          </cell>
          <cell r="L795"/>
          <cell r="M795">
            <v>4.1192648350588008E-2</v>
          </cell>
          <cell r="N795">
            <v>0</v>
          </cell>
          <cell r="O795">
            <v>28413816</v>
          </cell>
          <cell r="P795">
            <v>28577120</v>
          </cell>
          <cell r="Q795" t="str">
            <v>PTELL</v>
          </cell>
          <cell r="R795">
            <v>28413816</v>
          </cell>
          <cell r="S795" t="str">
            <v>Average</v>
          </cell>
        </row>
        <row r="796">
          <cell r="A796" t="str">
            <v>5309008600200</v>
          </cell>
          <cell r="B796" t="str">
            <v>EAST PEORIA SCHOOL DISTRICT 86</v>
          </cell>
          <cell r="C796"/>
          <cell r="D796">
            <v>376811355</v>
          </cell>
          <cell r="E796">
            <v>0</v>
          </cell>
          <cell r="F796"/>
          <cell r="G796">
            <v>376706432</v>
          </cell>
          <cell r="H796">
            <v>373403956</v>
          </cell>
          <cell r="I796">
            <v>382075178</v>
          </cell>
          <cell r="J796"/>
          <cell r="K796">
            <v>377395189</v>
          </cell>
          <cell r="L796"/>
          <cell r="M796">
            <v>2.3222094626121209E-2</v>
          </cell>
          <cell r="N796">
            <v>0</v>
          </cell>
          <cell r="O796">
            <v>377395189</v>
          </cell>
          <cell r="P796">
            <v>382075178</v>
          </cell>
          <cell r="Q796" t="str">
            <v>REAL</v>
          </cell>
          <cell r="R796">
            <v>377395189</v>
          </cell>
          <cell r="S796" t="str">
            <v>Average</v>
          </cell>
        </row>
        <row r="797">
          <cell r="A797" t="str">
            <v>5309009800200</v>
          </cell>
          <cell r="B797" t="str">
            <v>RANKIN COMMUNITY SCHOOL DIST 98</v>
          </cell>
          <cell r="C797"/>
          <cell r="D797">
            <v>64961892</v>
          </cell>
          <cell r="E797">
            <v>0</v>
          </cell>
          <cell r="F797"/>
          <cell r="G797">
            <v>66822366</v>
          </cell>
          <cell r="H797">
            <v>66480230</v>
          </cell>
          <cell r="I797">
            <v>68226284</v>
          </cell>
          <cell r="J797"/>
          <cell r="K797">
            <v>67176293</v>
          </cell>
          <cell r="L797"/>
          <cell r="M797">
            <v>2.6264259314385644E-2</v>
          </cell>
          <cell r="N797">
            <v>0</v>
          </cell>
          <cell r="O797">
            <v>67176293</v>
          </cell>
          <cell r="P797">
            <v>66878267</v>
          </cell>
          <cell r="Q797" t="str">
            <v>PTELL</v>
          </cell>
          <cell r="R797">
            <v>66878267</v>
          </cell>
          <cell r="S797" t="str">
            <v>PTELL</v>
          </cell>
        </row>
        <row r="798">
          <cell r="A798" t="str">
            <v>5309010200200</v>
          </cell>
          <cell r="B798" t="str">
            <v>N PEKIN &amp; MARQUETTE HGHT S D 102</v>
          </cell>
          <cell r="C798"/>
          <cell r="D798">
            <v>67351176</v>
          </cell>
          <cell r="E798">
            <v>0</v>
          </cell>
          <cell r="F798"/>
          <cell r="G798">
            <v>67344712</v>
          </cell>
          <cell r="H798">
            <v>67283919</v>
          </cell>
          <cell r="I798">
            <v>66798970</v>
          </cell>
          <cell r="J798"/>
          <cell r="K798">
            <v>67142534</v>
          </cell>
          <cell r="L798"/>
          <cell r="M798">
            <v>-7.2075022859474048E-3</v>
          </cell>
          <cell r="N798">
            <v>0</v>
          </cell>
          <cell r="O798">
            <v>67142534</v>
          </cell>
          <cell r="P798">
            <v>66798970</v>
          </cell>
          <cell r="Q798" t="str">
            <v>REAL</v>
          </cell>
          <cell r="R798">
            <v>67142534</v>
          </cell>
          <cell r="S798" t="str">
            <v>Average</v>
          </cell>
        </row>
        <row r="799">
          <cell r="A799" t="str">
            <v>5309010800200</v>
          </cell>
          <cell r="B799" t="str">
            <v>PEKIN PUBLIC SCHOOL DIST 108</v>
          </cell>
          <cell r="C799"/>
          <cell r="D799">
            <v>478653996</v>
          </cell>
          <cell r="E799">
            <v>0</v>
          </cell>
          <cell r="F799"/>
          <cell r="G799">
            <v>475499288</v>
          </cell>
          <cell r="H799">
            <v>477118052</v>
          </cell>
          <cell r="I799">
            <v>474990047</v>
          </cell>
          <cell r="J799"/>
          <cell r="K799">
            <v>475869129</v>
          </cell>
          <cell r="L799"/>
          <cell r="M799">
            <v>-4.4601225861812498E-3</v>
          </cell>
          <cell r="N799">
            <v>0</v>
          </cell>
          <cell r="O799">
            <v>475869129</v>
          </cell>
          <cell r="P799">
            <v>474990047</v>
          </cell>
          <cell r="Q799" t="str">
            <v>REAL</v>
          </cell>
          <cell r="R799">
            <v>475869129</v>
          </cell>
          <cell r="S799" t="str">
            <v>Average</v>
          </cell>
        </row>
        <row r="800">
          <cell r="A800" t="str">
            <v>5309013700200</v>
          </cell>
          <cell r="B800" t="str">
            <v>SOUTH PEKIN SCHOOL DIST 137</v>
          </cell>
          <cell r="C800"/>
          <cell r="D800">
            <v>15209644</v>
          </cell>
          <cell r="E800">
            <v>0</v>
          </cell>
          <cell r="F800"/>
          <cell r="G800">
            <v>15254737</v>
          </cell>
          <cell r="H800">
            <v>15240904</v>
          </cell>
          <cell r="I800">
            <v>15324744</v>
          </cell>
          <cell r="J800"/>
          <cell r="K800">
            <v>15273462</v>
          </cell>
          <cell r="L800"/>
          <cell r="M800">
            <v>5.5009860307498821E-3</v>
          </cell>
          <cell r="N800">
            <v>0</v>
          </cell>
          <cell r="O800">
            <v>15273462</v>
          </cell>
          <cell r="P800">
            <v>15324744</v>
          </cell>
          <cell r="Q800" t="str">
            <v>REAL</v>
          </cell>
          <cell r="R800">
            <v>15273462</v>
          </cell>
          <cell r="S800" t="str">
            <v>Average</v>
          </cell>
        </row>
        <row r="801">
          <cell r="A801" t="str">
            <v>5309030301600</v>
          </cell>
          <cell r="B801" t="str">
            <v>PEKIN COMM H S DIST 303</v>
          </cell>
          <cell r="C801"/>
          <cell r="D801">
            <v>643213617</v>
          </cell>
          <cell r="E801">
            <v>0</v>
          </cell>
          <cell r="F801"/>
          <cell r="G801">
            <v>639804471</v>
          </cell>
          <cell r="H801">
            <v>644419313</v>
          </cell>
          <cell r="I801">
            <v>642099552</v>
          </cell>
          <cell r="J801"/>
          <cell r="K801">
            <v>642107779</v>
          </cell>
          <cell r="L801"/>
          <cell r="M801">
            <v>-3.5997695183912033E-3</v>
          </cell>
          <cell r="N801">
            <v>0</v>
          </cell>
          <cell r="O801">
            <v>642107779</v>
          </cell>
          <cell r="P801">
            <v>642099552</v>
          </cell>
          <cell r="Q801" t="str">
            <v>REAL</v>
          </cell>
          <cell r="R801">
            <v>642107779</v>
          </cell>
          <cell r="S801" t="str">
            <v>Average</v>
          </cell>
        </row>
        <row r="802">
          <cell r="A802" t="str">
            <v>5309030801600</v>
          </cell>
          <cell r="B802" t="str">
            <v>WASHINGTON COMM H S DIST 308</v>
          </cell>
          <cell r="C802"/>
          <cell r="D802">
            <v>503543829</v>
          </cell>
          <cell r="E802">
            <v>0</v>
          </cell>
          <cell r="F802"/>
          <cell r="G802">
            <v>501709683</v>
          </cell>
          <cell r="H802">
            <v>503645566</v>
          </cell>
          <cell r="I802">
            <v>506827255</v>
          </cell>
          <cell r="J802"/>
          <cell r="K802">
            <v>504060835</v>
          </cell>
          <cell r="L802"/>
          <cell r="M802">
            <v>6.3173176034671966E-3</v>
          </cell>
          <cell r="N802">
            <v>0</v>
          </cell>
          <cell r="O802">
            <v>504060835</v>
          </cell>
          <cell r="P802">
            <v>506827255</v>
          </cell>
          <cell r="Q802" t="str">
            <v>REAL</v>
          </cell>
          <cell r="R802">
            <v>504060835</v>
          </cell>
          <cell r="S802" t="str">
            <v>Average</v>
          </cell>
        </row>
        <row r="803">
          <cell r="A803" t="str">
            <v>5309030901600</v>
          </cell>
          <cell r="B803" t="str">
            <v>EAST PEORIA COMM H S DIST 309</v>
          </cell>
          <cell r="C803"/>
          <cell r="D803">
            <v>458656302</v>
          </cell>
          <cell r="E803">
            <v>0</v>
          </cell>
          <cell r="F803"/>
          <cell r="G803">
            <v>458654997</v>
          </cell>
          <cell r="H803">
            <v>454351821</v>
          </cell>
          <cell r="I803">
            <v>463766098</v>
          </cell>
          <cell r="J803"/>
          <cell r="K803">
            <v>458924305</v>
          </cell>
          <cell r="L803"/>
          <cell r="M803">
            <v>2.0720236092109774E-2</v>
          </cell>
          <cell r="N803">
            <v>0</v>
          </cell>
          <cell r="O803">
            <v>458924305</v>
          </cell>
          <cell r="P803">
            <v>463766098</v>
          </cell>
          <cell r="Q803" t="str">
            <v>REAL</v>
          </cell>
          <cell r="R803">
            <v>458924305</v>
          </cell>
          <cell r="S803" t="str">
            <v>Average</v>
          </cell>
        </row>
        <row r="804">
          <cell r="A804" t="str">
            <v>5309060600400</v>
          </cell>
          <cell r="B804" t="str">
            <v>SPRING LAKE C C SCH DIST 606</v>
          </cell>
          <cell r="C804"/>
          <cell r="D804">
            <v>12975996</v>
          </cell>
          <cell r="E804">
            <v>0</v>
          </cell>
          <cell r="F804"/>
          <cell r="G804">
            <v>12987943</v>
          </cell>
          <cell r="H804">
            <v>13191596</v>
          </cell>
          <cell r="I804">
            <v>13465999</v>
          </cell>
          <cell r="J804"/>
          <cell r="K804">
            <v>13215179</v>
          </cell>
          <cell r="L804"/>
          <cell r="M804">
            <v>2.0801349586509473E-2</v>
          </cell>
          <cell r="N804">
            <v>0</v>
          </cell>
          <cell r="O804">
            <v>13215179</v>
          </cell>
          <cell r="P804">
            <v>13225135</v>
          </cell>
          <cell r="Q804" t="str">
            <v>PTELL</v>
          </cell>
          <cell r="R804">
            <v>13215179</v>
          </cell>
          <cell r="S804" t="str">
            <v>Average</v>
          </cell>
        </row>
        <row r="805">
          <cell r="A805" t="str">
            <v>5309070102600</v>
          </cell>
          <cell r="B805" t="str">
            <v>DEER CREEK-MACKINAW CUSD 701</v>
          </cell>
          <cell r="C805"/>
          <cell r="D805">
            <v>123207233</v>
          </cell>
          <cell r="E805">
            <v>0</v>
          </cell>
          <cell r="F805"/>
          <cell r="G805">
            <v>121282340</v>
          </cell>
          <cell r="H805">
            <v>128092758</v>
          </cell>
          <cell r="I805">
            <v>132733925</v>
          </cell>
          <cell r="J805"/>
          <cell r="K805">
            <v>127369674</v>
          </cell>
          <cell r="L805"/>
          <cell r="M805">
            <v>3.6232860252724049E-2</v>
          </cell>
          <cell r="N805">
            <v>0</v>
          </cell>
          <cell r="O805">
            <v>127369674</v>
          </cell>
          <cell r="P805">
            <v>0</v>
          </cell>
          <cell r="Q805" t="str">
            <v/>
          </cell>
          <cell r="R805">
            <v>127369674</v>
          </cell>
          <cell r="S805" t="str">
            <v>Average</v>
          </cell>
        </row>
        <row r="806">
          <cell r="A806" t="str">
            <v>5309070202600</v>
          </cell>
          <cell r="B806" t="str">
            <v>TREMONT COMM UNIT DIST 702</v>
          </cell>
          <cell r="C806"/>
          <cell r="D806">
            <v>121307766</v>
          </cell>
          <cell r="E806">
            <v>0</v>
          </cell>
          <cell r="F806"/>
          <cell r="G806">
            <v>119864047</v>
          </cell>
          <cell r="H806">
            <v>125824751</v>
          </cell>
          <cell r="I806">
            <v>131825498</v>
          </cell>
          <cell r="J806"/>
          <cell r="K806">
            <v>125838099</v>
          </cell>
          <cell r="L806"/>
          <cell r="M806">
            <v>4.7691308365871515E-2</v>
          </cell>
          <cell r="N806">
            <v>0</v>
          </cell>
          <cell r="O806">
            <v>125838099</v>
          </cell>
          <cell r="P806">
            <v>124449637</v>
          </cell>
          <cell r="Q806" t="str">
            <v>PTELL</v>
          </cell>
          <cell r="R806">
            <v>124449637</v>
          </cell>
          <cell r="S806" t="str">
            <v>PTELL</v>
          </cell>
        </row>
        <row r="807">
          <cell r="A807" t="str">
            <v>5309070302600</v>
          </cell>
          <cell r="B807" t="str">
            <v>DELAVAN COMM UNIT DIST 703</v>
          </cell>
          <cell r="C807"/>
          <cell r="D807">
            <v>61326139</v>
          </cell>
          <cell r="E807">
            <v>0</v>
          </cell>
          <cell r="F807"/>
          <cell r="G807">
            <v>61928933</v>
          </cell>
          <cell r="H807">
            <v>63395289</v>
          </cell>
          <cell r="I807">
            <v>64522458</v>
          </cell>
          <cell r="J807"/>
          <cell r="K807">
            <v>63282227</v>
          </cell>
          <cell r="L807"/>
          <cell r="M807">
            <v>1.7780012013195491E-2</v>
          </cell>
          <cell r="N807">
            <v>0</v>
          </cell>
          <cell r="O807">
            <v>63282227</v>
          </cell>
          <cell r="P807">
            <v>62712109</v>
          </cell>
          <cell r="Q807" t="str">
            <v>PTELL</v>
          </cell>
          <cell r="R807">
            <v>62712109</v>
          </cell>
          <cell r="S807" t="str">
            <v>PTELL</v>
          </cell>
        </row>
        <row r="808">
          <cell r="A808" t="str">
            <v>5309070902600</v>
          </cell>
          <cell r="B808" t="str">
            <v>MORTON C U SCHOOL DISTRICT 709</v>
          </cell>
          <cell r="C808"/>
          <cell r="D808">
            <v>585843761</v>
          </cell>
          <cell r="E808">
            <v>0</v>
          </cell>
          <cell r="F808"/>
          <cell r="G808">
            <v>585604393</v>
          </cell>
          <cell r="H808">
            <v>590774911</v>
          </cell>
          <cell r="I808">
            <v>599725338</v>
          </cell>
          <cell r="J808"/>
          <cell r="K808">
            <v>592034881</v>
          </cell>
          <cell r="L808"/>
          <cell r="M808">
            <v>1.5150316699891137E-2</v>
          </cell>
          <cell r="N808">
            <v>0</v>
          </cell>
          <cell r="O808">
            <v>592034881</v>
          </cell>
          <cell r="P808">
            <v>597853558</v>
          </cell>
          <cell r="Q808" t="str">
            <v>PTELL</v>
          </cell>
          <cell r="R808">
            <v>592034881</v>
          </cell>
          <cell r="S808" t="str">
            <v>Average</v>
          </cell>
        </row>
        <row r="809">
          <cell r="A809" t="str">
            <v>5310200100400</v>
          </cell>
          <cell r="B809" t="str">
            <v>METAMORA C C SCH DIST 1</v>
          </cell>
          <cell r="C809"/>
          <cell r="D809">
            <v>177916153</v>
          </cell>
          <cell r="E809">
            <v>0</v>
          </cell>
          <cell r="F809"/>
          <cell r="G809">
            <v>177055586</v>
          </cell>
          <cell r="H809">
            <v>177919672</v>
          </cell>
          <cell r="I809">
            <v>181524506</v>
          </cell>
          <cell r="J809"/>
          <cell r="K809">
            <v>178833255</v>
          </cell>
          <cell r="L809"/>
          <cell r="M809">
            <v>2.0261019815728976E-2</v>
          </cell>
          <cell r="N809">
            <v>0</v>
          </cell>
          <cell r="O809">
            <v>178833255</v>
          </cell>
          <cell r="P809">
            <v>0</v>
          </cell>
          <cell r="Q809" t="str">
            <v/>
          </cell>
          <cell r="R809">
            <v>178833255</v>
          </cell>
          <cell r="S809" t="str">
            <v>Average</v>
          </cell>
        </row>
        <row r="810">
          <cell r="A810" t="str">
            <v>5310200200400</v>
          </cell>
          <cell r="B810" t="str">
            <v>RIVERVIEW C C SCHOOL DISTRICT 2</v>
          </cell>
          <cell r="C810"/>
          <cell r="D810">
            <v>45278192</v>
          </cell>
          <cell r="E810">
            <v>0</v>
          </cell>
          <cell r="F810"/>
          <cell r="G810">
            <v>45340795</v>
          </cell>
          <cell r="H810">
            <v>45298052</v>
          </cell>
          <cell r="I810">
            <v>47186788</v>
          </cell>
          <cell r="J810"/>
          <cell r="K810">
            <v>45941878</v>
          </cell>
          <cell r="L810"/>
          <cell r="M810">
            <v>4.1695744443933265E-2</v>
          </cell>
          <cell r="N810">
            <v>0</v>
          </cell>
          <cell r="O810">
            <v>45941878</v>
          </cell>
          <cell r="P810">
            <v>0</v>
          </cell>
          <cell r="Q810" t="str">
            <v/>
          </cell>
          <cell r="R810">
            <v>45941878</v>
          </cell>
          <cell r="S810" t="str">
            <v>Average</v>
          </cell>
        </row>
        <row r="811">
          <cell r="A811" t="str">
            <v>5310200602600</v>
          </cell>
          <cell r="B811" t="str">
            <v>FIELDCREST CUSD #6</v>
          </cell>
          <cell r="C811"/>
          <cell r="D811">
            <v>173467711</v>
          </cell>
          <cell r="E811">
            <v>0</v>
          </cell>
          <cell r="F811"/>
          <cell r="G811">
            <v>172900301</v>
          </cell>
          <cell r="H811">
            <v>178177303</v>
          </cell>
          <cell r="I811">
            <v>186572926</v>
          </cell>
          <cell r="J811"/>
          <cell r="K811">
            <v>179216843</v>
          </cell>
          <cell r="L811"/>
          <cell r="M811">
            <v>4.7119486369147701E-2</v>
          </cell>
          <cell r="N811">
            <v>0</v>
          </cell>
          <cell r="O811">
            <v>179216843</v>
          </cell>
          <cell r="P811">
            <v>0</v>
          </cell>
          <cell r="Q811" t="str">
            <v/>
          </cell>
          <cell r="R811">
            <v>179216843</v>
          </cell>
          <cell r="S811" t="str">
            <v>Average</v>
          </cell>
        </row>
        <row r="812">
          <cell r="A812" t="str">
            <v>5310201102600</v>
          </cell>
          <cell r="B812" t="str">
            <v>EL PASO-GRIDLEY CUSD 11</v>
          </cell>
          <cell r="C812"/>
          <cell r="D812">
            <v>179693687</v>
          </cell>
          <cell r="E812">
            <v>0</v>
          </cell>
          <cell r="F812"/>
          <cell r="G812">
            <v>178620337</v>
          </cell>
          <cell r="H812">
            <v>185319903</v>
          </cell>
          <cell r="I812">
            <v>200453322</v>
          </cell>
          <cell r="J812"/>
          <cell r="K812">
            <v>188131187</v>
          </cell>
          <cell r="L812"/>
          <cell r="M812">
            <v>8.1661056125202053E-2</v>
          </cell>
          <cell r="N812">
            <v>0</v>
          </cell>
          <cell r="O812">
            <v>188131187</v>
          </cell>
          <cell r="P812">
            <v>0</v>
          </cell>
          <cell r="Q812" t="str">
            <v/>
          </cell>
          <cell r="R812">
            <v>188131187</v>
          </cell>
          <cell r="S812" t="str">
            <v>Average</v>
          </cell>
        </row>
        <row r="813">
          <cell r="A813" t="str">
            <v>5310202102600</v>
          </cell>
          <cell r="B813" t="str">
            <v>LOWPOINT-WASHBURN C U S DIST 21</v>
          </cell>
          <cell r="C813"/>
          <cell r="D813">
            <v>56383635</v>
          </cell>
          <cell r="E813">
            <v>0</v>
          </cell>
          <cell r="F813"/>
          <cell r="G813">
            <v>56472322</v>
          </cell>
          <cell r="H813">
            <v>58434660</v>
          </cell>
          <cell r="I813">
            <v>61833183</v>
          </cell>
          <cell r="J813"/>
          <cell r="K813">
            <v>58913388</v>
          </cell>
          <cell r="L813"/>
          <cell r="M813">
            <v>5.8159369798677703E-2</v>
          </cell>
          <cell r="N813">
            <v>0</v>
          </cell>
          <cell r="O813">
            <v>58913388</v>
          </cell>
          <cell r="P813">
            <v>0</v>
          </cell>
          <cell r="Q813" t="str">
            <v/>
          </cell>
          <cell r="R813">
            <v>58913388</v>
          </cell>
          <cell r="S813" t="str">
            <v>Average</v>
          </cell>
        </row>
        <row r="814">
          <cell r="A814" t="str">
            <v>5310206002600</v>
          </cell>
          <cell r="B814" t="str">
            <v>ROANOKE BENSON C U S DIST 60</v>
          </cell>
          <cell r="C814"/>
          <cell r="D814">
            <v>90537711</v>
          </cell>
          <cell r="E814">
            <v>0</v>
          </cell>
          <cell r="F814"/>
          <cell r="G814">
            <v>92195055</v>
          </cell>
          <cell r="H814">
            <v>89809435</v>
          </cell>
          <cell r="I814">
            <v>94100620</v>
          </cell>
          <cell r="J814"/>
          <cell r="K814">
            <v>92035037</v>
          </cell>
          <cell r="L814"/>
          <cell r="M814">
            <v>4.7781004300940094E-2</v>
          </cell>
          <cell r="N814">
            <v>0</v>
          </cell>
          <cell r="O814">
            <v>92035037</v>
          </cell>
          <cell r="P814">
            <v>0</v>
          </cell>
          <cell r="Q814" t="str">
            <v/>
          </cell>
          <cell r="R814">
            <v>92035037</v>
          </cell>
          <cell r="S814" t="str">
            <v>Average</v>
          </cell>
        </row>
        <row r="815">
          <cell r="A815" t="str">
            <v>5310206900200</v>
          </cell>
          <cell r="B815" t="str">
            <v>GERMANTOWN HILLS SCHOOL DIST 69</v>
          </cell>
          <cell r="C815"/>
          <cell r="D815">
            <v>160250953</v>
          </cell>
          <cell r="E815">
            <v>0</v>
          </cell>
          <cell r="F815"/>
          <cell r="G815">
            <v>158661493</v>
          </cell>
          <cell r="H815">
            <v>159057021</v>
          </cell>
          <cell r="I815">
            <v>159503141</v>
          </cell>
          <cell r="J815"/>
          <cell r="K815">
            <v>159073885</v>
          </cell>
          <cell r="L815"/>
          <cell r="M815">
            <v>2.804780305799893E-3</v>
          </cell>
          <cell r="N815">
            <v>0</v>
          </cell>
          <cell r="O815">
            <v>159073885</v>
          </cell>
          <cell r="P815">
            <v>0</v>
          </cell>
          <cell r="Q815" t="str">
            <v/>
          </cell>
          <cell r="R815">
            <v>159073885</v>
          </cell>
          <cell r="S815" t="str">
            <v>Average</v>
          </cell>
        </row>
        <row r="816">
          <cell r="A816" t="str">
            <v>5310212201700</v>
          </cell>
          <cell r="B816" t="str">
            <v>METAMORA TWP H S DIST 122</v>
          </cell>
          <cell r="C816"/>
          <cell r="D816">
            <v>383445299</v>
          </cell>
          <cell r="E816">
            <v>0</v>
          </cell>
          <cell r="F816"/>
          <cell r="G816">
            <v>381057874</v>
          </cell>
          <cell r="H816">
            <v>382274745</v>
          </cell>
          <cell r="I816">
            <v>388214435</v>
          </cell>
          <cell r="J816"/>
          <cell r="K816">
            <v>383849018</v>
          </cell>
          <cell r="L816"/>
          <cell r="M816">
            <v>1.5537751519525571E-2</v>
          </cell>
          <cell r="N816">
            <v>0</v>
          </cell>
          <cell r="O816">
            <v>383849018</v>
          </cell>
          <cell r="P816">
            <v>0</v>
          </cell>
          <cell r="Q816" t="str">
            <v/>
          </cell>
          <cell r="R816">
            <v>383849018</v>
          </cell>
          <cell r="S816" t="str">
            <v>Average</v>
          </cell>
        </row>
        <row r="817">
          <cell r="A817" t="str">
            <v>5310214002600</v>
          </cell>
          <cell r="B817" t="str">
            <v>EUREKA C U DIST 140</v>
          </cell>
          <cell r="C817"/>
          <cell r="D817">
            <v>226076363</v>
          </cell>
          <cell r="E817">
            <v>0</v>
          </cell>
          <cell r="F817"/>
          <cell r="G817">
            <v>222483177</v>
          </cell>
          <cell r="H817">
            <v>232411240</v>
          </cell>
          <cell r="I817">
            <v>240452480</v>
          </cell>
          <cell r="J817"/>
          <cell r="K817">
            <v>231782299</v>
          </cell>
          <cell r="L817"/>
          <cell r="M817">
            <v>3.4599187199379856E-2</v>
          </cell>
          <cell r="N817">
            <v>0</v>
          </cell>
          <cell r="O817">
            <v>231782299</v>
          </cell>
          <cell r="P817">
            <v>0</v>
          </cell>
          <cell r="Q817" t="str">
            <v/>
          </cell>
          <cell r="R817">
            <v>231782299</v>
          </cell>
          <cell r="S817" t="str">
            <v>Average</v>
          </cell>
        </row>
        <row r="818">
          <cell r="A818" t="str">
            <v>5409200102600</v>
          </cell>
          <cell r="B818" t="str">
            <v>BISMARCK HENNING C U SCHOOL DIST</v>
          </cell>
          <cell r="C818"/>
          <cell r="D818">
            <v>86455695</v>
          </cell>
          <cell r="E818">
            <v>0</v>
          </cell>
          <cell r="F818"/>
          <cell r="G818">
            <v>86704138</v>
          </cell>
          <cell r="H818">
            <v>89132853</v>
          </cell>
          <cell r="I818">
            <v>94316815</v>
          </cell>
          <cell r="J818"/>
          <cell r="K818">
            <v>90051269</v>
          </cell>
          <cell r="L818"/>
          <cell r="M818">
            <v>5.8159946927761864E-2</v>
          </cell>
          <cell r="N818">
            <v>0</v>
          </cell>
          <cell r="O818">
            <v>90051269</v>
          </cell>
          <cell r="P818">
            <v>0</v>
          </cell>
          <cell r="Q818" t="str">
            <v/>
          </cell>
          <cell r="R818">
            <v>90051269</v>
          </cell>
          <cell r="S818" t="str">
            <v>Average</v>
          </cell>
        </row>
        <row r="819">
          <cell r="A819" t="str">
            <v>5409200202600</v>
          </cell>
          <cell r="B819" t="str">
            <v>WESTVILLE C U SCHOOL DIST 2</v>
          </cell>
          <cell r="C819"/>
          <cell r="D819">
            <v>54749511</v>
          </cell>
          <cell r="E819">
            <v>0</v>
          </cell>
          <cell r="F819"/>
          <cell r="G819">
            <v>55074170</v>
          </cell>
          <cell r="H819">
            <v>56327085</v>
          </cell>
          <cell r="I819">
            <v>59775999</v>
          </cell>
          <cell r="J819"/>
          <cell r="K819">
            <v>57059085</v>
          </cell>
          <cell r="L819"/>
          <cell r="M819">
            <v>6.1230116914447109E-2</v>
          </cell>
          <cell r="N819">
            <v>0</v>
          </cell>
          <cell r="O819">
            <v>57059085</v>
          </cell>
          <cell r="P819">
            <v>0</v>
          </cell>
          <cell r="Q819" t="str">
            <v/>
          </cell>
          <cell r="R819">
            <v>57059085</v>
          </cell>
          <cell r="S819" t="str">
            <v>Average</v>
          </cell>
        </row>
        <row r="820">
          <cell r="A820" t="str">
            <v>5409200402600</v>
          </cell>
          <cell r="B820" t="str">
            <v>GEORGETOWN-RIDGE FARM C U D 4</v>
          </cell>
          <cell r="C820"/>
          <cell r="D820">
            <v>73706191</v>
          </cell>
          <cell r="E820">
            <v>0</v>
          </cell>
          <cell r="F820"/>
          <cell r="G820">
            <v>73845337</v>
          </cell>
          <cell r="H820">
            <v>76210987</v>
          </cell>
          <cell r="I820">
            <v>80492487</v>
          </cell>
          <cell r="J820"/>
          <cell r="K820">
            <v>76849604</v>
          </cell>
          <cell r="L820"/>
          <cell r="M820">
            <v>5.6179563715662149E-2</v>
          </cell>
          <cell r="N820">
            <v>0</v>
          </cell>
          <cell r="O820">
            <v>76849604</v>
          </cell>
          <cell r="P820">
            <v>0</v>
          </cell>
          <cell r="Q820" t="str">
            <v/>
          </cell>
          <cell r="R820">
            <v>76849604</v>
          </cell>
          <cell r="S820" t="str">
            <v>Average</v>
          </cell>
        </row>
        <row r="821">
          <cell r="A821" t="str">
            <v>5409200702600</v>
          </cell>
          <cell r="B821" t="str">
            <v>ROSSVILLE-ALVIN CU SCH DIST 7</v>
          </cell>
          <cell r="C821"/>
          <cell r="D821">
            <v>43097815</v>
          </cell>
          <cell r="E821">
            <v>0</v>
          </cell>
          <cell r="F821"/>
          <cell r="G821">
            <v>43274694</v>
          </cell>
          <cell r="H821">
            <v>45645423</v>
          </cell>
          <cell r="I821">
            <v>47963280</v>
          </cell>
          <cell r="J821"/>
          <cell r="K821">
            <v>45627799</v>
          </cell>
          <cell r="L821"/>
          <cell r="M821">
            <v>5.0779614858646398E-2</v>
          </cell>
          <cell r="N821">
            <v>0</v>
          </cell>
          <cell r="O821">
            <v>45627799</v>
          </cell>
          <cell r="P821">
            <v>0</v>
          </cell>
          <cell r="Q821" t="str">
            <v/>
          </cell>
          <cell r="R821">
            <v>45627799</v>
          </cell>
          <cell r="S821" t="str">
            <v>Average</v>
          </cell>
        </row>
        <row r="822">
          <cell r="A822" t="str">
            <v>5409201002600</v>
          </cell>
          <cell r="B822" t="str">
            <v>POTOMAC C U SCH DIST 10</v>
          </cell>
          <cell r="C822"/>
          <cell r="D822">
            <v>23594035</v>
          </cell>
          <cell r="E822">
            <v>0</v>
          </cell>
          <cell r="F822"/>
          <cell r="G822">
            <v>23586081</v>
          </cell>
          <cell r="H822">
            <v>24849676</v>
          </cell>
          <cell r="I822">
            <v>25720595</v>
          </cell>
          <cell r="J822"/>
          <cell r="K822">
            <v>24718784</v>
          </cell>
          <cell r="L822"/>
          <cell r="M822">
            <v>3.5047499210854899E-2</v>
          </cell>
          <cell r="N822">
            <v>0</v>
          </cell>
          <cell r="O822">
            <v>24718784</v>
          </cell>
          <cell r="P822">
            <v>0</v>
          </cell>
          <cell r="Q822" t="str">
            <v/>
          </cell>
          <cell r="R822">
            <v>24718784</v>
          </cell>
          <cell r="S822" t="str">
            <v>Average</v>
          </cell>
        </row>
        <row r="823">
          <cell r="A823" t="str">
            <v>5409201102600</v>
          </cell>
          <cell r="B823" t="str">
            <v>HOOPESTON AREA C U SCH DIST 11</v>
          </cell>
          <cell r="C823"/>
          <cell r="D823">
            <v>85411742</v>
          </cell>
          <cell r="E823">
            <v>0</v>
          </cell>
          <cell r="F823"/>
          <cell r="G823">
            <v>85908314</v>
          </cell>
          <cell r="H823">
            <v>89331029</v>
          </cell>
          <cell r="I823">
            <v>93972771</v>
          </cell>
          <cell r="J823"/>
          <cell r="K823">
            <v>89737371</v>
          </cell>
          <cell r="L823"/>
          <cell r="M823">
            <v>5.1961138833405807E-2</v>
          </cell>
          <cell r="N823">
            <v>0</v>
          </cell>
          <cell r="O823">
            <v>89737371</v>
          </cell>
          <cell r="P823">
            <v>0</v>
          </cell>
          <cell r="Q823" t="str">
            <v/>
          </cell>
          <cell r="R823">
            <v>89737371</v>
          </cell>
          <cell r="S823" t="str">
            <v>Average</v>
          </cell>
        </row>
        <row r="824">
          <cell r="A824" t="str">
            <v>5409206100300</v>
          </cell>
          <cell r="B824" t="str">
            <v>ARMSTRONG-ELLIS CONS SCH DIST 61</v>
          </cell>
          <cell r="C824"/>
          <cell r="D824">
            <v>46309102</v>
          </cell>
          <cell r="E824">
            <v>0</v>
          </cell>
          <cell r="F824"/>
          <cell r="G824">
            <v>46167657</v>
          </cell>
          <cell r="H824">
            <v>48091980</v>
          </cell>
          <cell r="I824">
            <v>49436919</v>
          </cell>
          <cell r="J824"/>
          <cell r="K824">
            <v>47898852</v>
          </cell>
          <cell r="L824"/>
          <cell r="M824">
            <v>2.7965972704804418E-2</v>
          </cell>
          <cell r="N824">
            <v>0</v>
          </cell>
          <cell r="O824">
            <v>47898852</v>
          </cell>
          <cell r="P824">
            <v>0</v>
          </cell>
          <cell r="Q824" t="str">
            <v/>
          </cell>
          <cell r="R824">
            <v>47898852</v>
          </cell>
          <cell r="S824" t="str">
            <v>Average</v>
          </cell>
        </row>
        <row r="825">
          <cell r="A825" t="str">
            <v>5409207602600</v>
          </cell>
          <cell r="B825" t="str">
            <v>OAKWOOD COMM UNIT DIST #76</v>
          </cell>
          <cell r="C825"/>
          <cell r="D825">
            <v>89108954</v>
          </cell>
          <cell r="E825">
            <v>0</v>
          </cell>
          <cell r="F825"/>
          <cell r="G825">
            <v>89098653</v>
          </cell>
          <cell r="H825">
            <v>91745803</v>
          </cell>
          <cell r="I825">
            <v>95875276</v>
          </cell>
          <cell r="J825"/>
          <cell r="K825">
            <v>92239911</v>
          </cell>
          <cell r="L825"/>
          <cell r="M825">
            <v>4.5009939037756311E-2</v>
          </cell>
          <cell r="N825">
            <v>0</v>
          </cell>
          <cell r="O825">
            <v>92239911</v>
          </cell>
          <cell r="P825">
            <v>0</v>
          </cell>
          <cell r="Q825" t="str">
            <v/>
          </cell>
          <cell r="R825">
            <v>92239911</v>
          </cell>
          <cell r="S825" t="str">
            <v>Average</v>
          </cell>
        </row>
        <row r="826">
          <cell r="A826" t="str">
            <v>5409211802400</v>
          </cell>
          <cell r="B826" t="str">
            <v>DANVILLE C C SCHOOL DIST 118</v>
          </cell>
          <cell r="C826"/>
          <cell r="D826">
            <v>338131344</v>
          </cell>
          <cell r="E826">
            <v>0</v>
          </cell>
          <cell r="F826"/>
          <cell r="G826">
            <v>337100790</v>
          </cell>
          <cell r="H826">
            <v>337975283</v>
          </cell>
          <cell r="I826">
            <v>346896367</v>
          </cell>
          <cell r="J826"/>
          <cell r="K826">
            <v>340657480</v>
          </cell>
          <cell r="L826"/>
          <cell r="M826">
            <v>2.6395669886901167E-2</v>
          </cell>
          <cell r="N826">
            <v>0</v>
          </cell>
          <cell r="O826">
            <v>340657480</v>
          </cell>
          <cell r="P826">
            <v>0</v>
          </cell>
          <cell r="Q826" t="str">
            <v/>
          </cell>
          <cell r="R826">
            <v>340657480</v>
          </cell>
          <cell r="S826" t="str">
            <v>Average</v>
          </cell>
        </row>
        <row r="827">
          <cell r="A827" t="str">
            <v>5409222501700</v>
          </cell>
          <cell r="B827" t="str">
            <v>ARMSTRONG TWP HS DIST 225</v>
          </cell>
          <cell r="C827"/>
          <cell r="D827">
            <v>66941966</v>
          </cell>
          <cell r="E827">
            <v>0</v>
          </cell>
          <cell r="F827"/>
          <cell r="G827">
            <v>66680695</v>
          </cell>
          <cell r="H827">
            <v>69586545</v>
          </cell>
          <cell r="I827">
            <v>71784191</v>
          </cell>
          <cell r="J827"/>
          <cell r="K827">
            <v>69350477</v>
          </cell>
          <cell r="L827"/>
          <cell r="M827">
            <v>3.1581478862041504E-2</v>
          </cell>
          <cell r="N827">
            <v>0</v>
          </cell>
          <cell r="O827">
            <v>69350477</v>
          </cell>
          <cell r="P827">
            <v>0</v>
          </cell>
          <cell r="Q827" t="str">
            <v/>
          </cell>
          <cell r="R827">
            <v>69350477</v>
          </cell>
          <cell r="S827" t="str">
            <v>Average</v>
          </cell>
        </row>
        <row r="828">
          <cell r="A828" t="str">
            <v>5409251202600</v>
          </cell>
          <cell r="B828" t="str">
            <v>SALT FORK CUD 512</v>
          </cell>
          <cell r="C828"/>
          <cell r="D828">
            <v>115534577</v>
          </cell>
          <cell r="E828">
            <v>0</v>
          </cell>
          <cell r="F828"/>
          <cell r="G828">
            <v>116265414</v>
          </cell>
          <cell r="H828">
            <v>120327802</v>
          </cell>
          <cell r="I828">
            <v>124420094</v>
          </cell>
          <cell r="J828"/>
          <cell r="K828">
            <v>120337770</v>
          </cell>
          <cell r="L828"/>
          <cell r="M828">
            <v>3.4009530066875154E-2</v>
          </cell>
          <cell r="N828">
            <v>0</v>
          </cell>
          <cell r="O828">
            <v>120337770</v>
          </cell>
          <cell r="P828">
            <v>0</v>
          </cell>
          <cell r="Q828" t="str">
            <v/>
          </cell>
          <cell r="R828">
            <v>120337770</v>
          </cell>
          <cell r="S828" t="str">
            <v>Average</v>
          </cell>
        </row>
        <row r="829">
          <cell r="A829" t="str">
            <v>5609901700200</v>
          </cell>
          <cell r="B829" t="str">
            <v>CHANNAHON SCHOOL DISTRICT 17</v>
          </cell>
          <cell r="C829"/>
          <cell r="D829">
            <v>682149205</v>
          </cell>
          <cell r="E829">
            <v>0</v>
          </cell>
          <cell r="F829"/>
          <cell r="G829">
            <v>679155248</v>
          </cell>
          <cell r="H829">
            <v>679473022</v>
          </cell>
          <cell r="I829">
            <v>675900183</v>
          </cell>
          <cell r="J829"/>
          <cell r="K829">
            <v>678176151</v>
          </cell>
          <cell r="L829"/>
          <cell r="M829">
            <v>-5.258249973609695E-3</v>
          </cell>
          <cell r="N829">
            <v>0</v>
          </cell>
          <cell r="O829">
            <v>678176151</v>
          </cell>
          <cell r="P829">
            <v>675900183</v>
          </cell>
          <cell r="Q829" t="str">
            <v>REAL</v>
          </cell>
          <cell r="R829">
            <v>678176151</v>
          </cell>
          <cell r="S829" t="str">
            <v>Average</v>
          </cell>
        </row>
        <row r="830">
          <cell r="A830" t="str">
            <v>56099030C0400</v>
          </cell>
          <cell r="B830" t="str">
            <v>TROY COMM CONS SCH DIST 30C</v>
          </cell>
          <cell r="C830"/>
          <cell r="D830">
            <v>1164135479</v>
          </cell>
          <cell r="E830">
            <v>0</v>
          </cell>
          <cell r="F830"/>
          <cell r="G830">
            <v>1240676235</v>
          </cell>
          <cell r="H830">
            <v>1306616311</v>
          </cell>
          <cell r="I830">
            <v>1330167447</v>
          </cell>
          <cell r="J830"/>
          <cell r="K830">
            <v>1292486664</v>
          </cell>
          <cell r="L830"/>
          <cell r="M830">
            <v>1.8024523191491063E-2</v>
          </cell>
          <cell r="N830">
            <v>0</v>
          </cell>
          <cell r="O830">
            <v>1292486664</v>
          </cell>
          <cell r="P830">
            <v>1207906973</v>
          </cell>
          <cell r="Q830" t="str">
            <v>PTELL</v>
          </cell>
          <cell r="R830">
            <v>1207906973</v>
          </cell>
          <cell r="S830" t="str">
            <v>PTELL</v>
          </cell>
        </row>
        <row r="831">
          <cell r="A831" t="str">
            <v>56099033C0400</v>
          </cell>
          <cell r="B831" t="str">
            <v>HOMER COMM CONS SCH DIST 33C</v>
          </cell>
          <cell r="C831"/>
          <cell r="D831">
            <v>1118215967</v>
          </cell>
          <cell r="E831">
            <v>0</v>
          </cell>
          <cell r="F831"/>
          <cell r="G831">
            <v>1155138001</v>
          </cell>
          <cell r="H831">
            <v>1207612209</v>
          </cell>
          <cell r="I831">
            <v>1260422817</v>
          </cell>
          <cell r="J831"/>
          <cell r="K831">
            <v>1207724342</v>
          </cell>
          <cell r="L831"/>
          <cell r="M831">
            <v>4.3731429349932981E-2</v>
          </cell>
          <cell r="N831">
            <v>0</v>
          </cell>
          <cell r="O831">
            <v>1207724342</v>
          </cell>
          <cell r="P831">
            <v>1148407798</v>
          </cell>
          <cell r="Q831" t="str">
            <v>PTELL</v>
          </cell>
          <cell r="R831">
            <v>1148407798</v>
          </cell>
          <cell r="S831" t="str">
            <v>PTELL</v>
          </cell>
        </row>
        <row r="832">
          <cell r="A832" t="str">
            <v>56099070C0400</v>
          </cell>
          <cell r="B832" t="str">
            <v>LARAWAY C C SCHOOL DIST 70C</v>
          </cell>
          <cell r="C832"/>
          <cell r="D832">
            <v>319856817</v>
          </cell>
          <cell r="E832">
            <v>0</v>
          </cell>
          <cell r="F832"/>
          <cell r="G832">
            <v>349493214</v>
          </cell>
          <cell r="H832">
            <v>363042519</v>
          </cell>
          <cell r="I832">
            <v>384887593</v>
          </cell>
          <cell r="J832"/>
          <cell r="K832">
            <v>365807775</v>
          </cell>
          <cell r="L832"/>
          <cell r="M832">
            <v>6.0172219111337757E-2</v>
          </cell>
          <cell r="N832">
            <v>0</v>
          </cell>
          <cell r="O832">
            <v>365807775</v>
          </cell>
          <cell r="P832">
            <v>345189476</v>
          </cell>
          <cell r="Q832" t="str">
            <v>PTELL</v>
          </cell>
          <cell r="R832">
            <v>345189476</v>
          </cell>
          <cell r="S832" t="str">
            <v>PTELL</v>
          </cell>
        </row>
        <row r="833">
          <cell r="A833" t="str">
            <v>5609908100200</v>
          </cell>
          <cell r="B833" t="str">
            <v>UNION SCHOOL DIST 81</v>
          </cell>
          <cell r="C833"/>
          <cell r="D833">
            <v>109062095</v>
          </cell>
          <cell r="E833">
            <v>0</v>
          </cell>
          <cell r="F833"/>
          <cell r="G833">
            <v>105357306</v>
          </cell>
          <cell r="H833">
            <v>122282726</v>
          </cell>
          <cell r="I833">
            <v>118698006</v>
          </cell>
          <cell r="J833"/>
          <cell r="K833">
            <v>115446013</v>
          </cell>
          <cell r="L833"/>
          <cell r="M833">
            <v>-2.9315015433986971E-2</v>
          </cell>
          <cell r="N833">
            <v>0</v>
          </cell>
          <cell r="O833">
            <v>115446013</v>
          </cell>
          <cell r="P833">
            <v>110817994</v>
          </cell>
          <cell r="Q833" t="str">
            <v>PTELL</v>
          </cell>
          <cell r="R833">
            <v>110817994</v>
          </cell>
          <cell r="S833" t="str">
            <v>PTELL</v>
          </cell>
        </row>
        <row r="834">
          <cell r="A834" t="str">
            <v>5609908400200</v>
          </cell>
          <cell r="B834" t="str">
            <v>ROCKDALE SCHOOL DISTRICT 84</v>
          </cell>
          <cell r="C834"/>
          <cell r="D834">
            <v>83353259</v>
          </cell>
          <cell r="E834">
            <v>0</v>
          </cell>
          <cell r="F834"/>
          <cell r="G834">
            <v>83960629</v>
          </cell>
          <cell r="H834">
            <v>86185167</v>
          </cell>
          <cell r="I834">
            <v>87047361</v>
          </cell>
          <cell r="J834"/>
          <cell r="K834">
            <v>85731052</v>
          </cell>
          <cell r="L834"/>
          <cell r="M834">
            <v>1.0003972029200801E-2</v>
          </cell>
          <cell r="N834">
            <v>0</v>
          </cell>
          <cell r="O834">
            <v>85731052</v>
          </cell>
          <cell r="P834">
            <v>84511869</v>
          </cell>
          <cell r="Q834" t="str">
            <v>PTELL</v>
          </cell>
          <cell r="R834">
            <v>84511869</v>
          </cell>
          <cell r="S834" t="str">
            <v>PTELL</v>
          </cell>
        </row>
        <row r="835">
          <cell r="A835" t="str">
            <v>5609908600500</v>
          </cell>
          <cell r="B835" t="str">
            <v>JOLIET SCHOOL DIST 86</v>
          </cell>
          <cell r="C835"/>
          <cell r="D835">
            <v>931399417</v>
          </cell>
          <cell r="E835">
            <v>0</v>
          </cell>
          <cell r="F835"/>
          <cell r="G835">
            <v>1083564138</v>
          </cell>
          <cell r="H835">
            <v>1149682545</v>
          </cell>
          <cell r="I835">
            <v>1194801410</v>
          </cell>
          <cell r="J835"/>
          <cell r="K835">
            <v>1142682698</v>
          </cell>
          <cell r="L835"/>
          <cell r="M835">
            <v>3.9244629046707849E-2</v>
          </cell>
          <cell r="N835">
            <v>0</v>
          </cell>
          <cell r="O835">
            <v>1142682698</v>
          </cell>
          <cell r="P835">
            <v>945370408</v>
          </cell>
          <cell r="Q835" t="str">
            <v>PTELL</v>
          </cell>
          <cell r="R835">
            <v>945370408</v>
          </cell>
          <cell r="S835" t="str">
            <v>PTELL</v>
          </cell>
        </row>
        <row r="836">
          <cell r="A836" t="str">
            <v>5609908800200</v>
          </cell>
          <cell r="B836" t="str">
            <v>CHANEY-MONGE SCH DISTRICT 88</v>
          </cell>
          <cell r="C836"/>
          <cell r="D836">
            <v>64109578</v>
          </cell>
          <cell r="E836">
            <v>0</v>
          </cell>
          <cell r="F836"/>
          <cell r="G836">
            <v>75279432</v>
          </cell>
          <cell r="H836">
            <v>78434322</v>
          </cell>
          <cell r="I836">
            <v>81456049</v>
          </cell>
          <cell r="J836"/>
          <cell r="K836">
            <v>78389934</v>
          </cell>
          <cell r="L836"/>
          <cell r="M836">
            <v>3.8525570476659443E-2</v>
          </cell>
          <cell r="N836">
            <v>0</v>
          </cell>
          <cell r="O836">
            <v>78389934</v>
          </cell>
          <cell r="P836">
            <v>65321249</v>
          </cell>
          <cell r="Q836" t="str">
            <v>PTELL</v>
          </cell>
          <cell r="R836">
            <v>65321249</v>
          </cell>
          <cell r="S836" t="str">
            <v>PTELL</v>
          </cell>
        </row>
        <row r="837">
          <cell r="A837" t="str">
            <v>56099088A0200</v>
          </cell>
          <cell r="B837" t="str">
            <v>RICHLAND SCHOOL DIST 88A</v>
          </cell>
          <cell r="C837"/>
          <cell r="D837">
            <v>302871827</v>
          </cell>
          <cell r="E837">
            <v>0</v>
          </cell>
          <cell r="F837"/>
          <cell r="G837">
            <v>333876362</v>
          </cell>
          <cell r="H837">
            <v>345505308</v>
          </cell>
          <cell r="I837">
            <v>354614098</v>
          </cell>
          <cell r="J837"/>
          <cell r="K837">
            <v>344665256</v>
          </cell>
          <cell r="L837"/>
          <cell r="M837">
            <v>2.6363676010442073E-2</v>
          </cell>
          <cell r="N837">
            <v>0</v>
          </cell>
          <cell r="O837">
            <v>344665256</v>
          </cell>
          <cell r="P837">
            <v>308959550</v>
          </cell>
          <cell r="Q837" t="str">
            <v>PTELL</v>
          </cell>
          <cell r="R837">
            <v>308959550</v>
          </cell>
          <cell r="S837" t="str">
            <v>PTELL</v>
          </cell>
        </row>
        <row r="838">
          <cell r="A838" t="str">
            <v>5609908900200</v>
          </cell>
          <cell r="B838" t="str">
            <v>FAIRMONT SCHOOL DISTRICT 89</v>
          </cell>
          <cell r="C838"/>
          <cell r="D838">
            <v>67070033</v>
          </cell>
          <cell r="E838">
            <v>0</v>
          </cell>
          <cell r="F838"/>
          <cell r="G838">
            <v>74371582</v>
          </cell>
          <cell r="H838">
            <v>79459988</v>
          </cell>
          <cell r="I838">
            <v>83540884</v>
          </cell>
          <cell r="J838"/>
          <cell r="K838">
            <v>79124151</v>
          </cell>
          <cell r="L838"/>
          <cell r="M838">
            <v>5.1357873348785305E-2</v>
          </cell>
          <cell r="N838">
            <v>0</v>
          </cell>
          <cell r="O838">
            <v>79124151</v>
          </cell>
          <cell r="P838">
            <v>69196153</v>
          </cell>
          <cell r="Q838" t="str">
            <v>PTELL</v>
          </cell>
          <cell r="R838">
            <v>69196153</v>
          </cell>
          <cell r="S838" t="str">
            <v>PTELL</v>
          </cell>
        </row>
        <row r="839">
          <cell r="A839" t="str">
            <v>5609909000200</v>
          </cell>
          <cell r="B839" t="str">
            <v>TAFT SCHOOL DISTRICT 90</v>
          </cell>
          <cell r="C839"/>
          <cell r="D839">
            <v>59382658</v>
          </cell>
          <cell r="E839">
            <v>0</v>
          </cell>
          <cell r="F839"/>
          <cell r="G839">
            <v>70772867</v>
          </cell>
          <cell r="H839">
            <v>74499716</v>
          </cell>
          <cell r="I839">
            <v>77119099</v>
          </cell>
          <cell r="J839"/>
          <cell r="K839">
            <v>74130561</v>
          </cell>
          <cell r="L839"/>
          <cell r="M839">
            <v>3.5159637387074068E-2</v>
          </cell>
          <cell r="N839">
            <v>0</v>
          </cell>
          <cell r="O839">
            <v>74130561</v>
          </cell>
          <cell r="P839">
            <v>60546558</v>
          </cell>
          <cell r="Q839" t="str">
            <v>PTELL</v>
          </cell>
          <cell r="R839">
            <v>60546558</v>
          </cell>
          <cell r="S839" t="str">
            <v>PTELL</v>
          </cell>
        </row>
        <row r="840">
          <cell r="A840" t="str">
            <v>5609909100200</v>
          </cell>
          <cell r="B840" t="str">
            <v>LOCKPORT SCHOOL DIST 91</v>
          </cell>
          <cell r="C840"/>
          <cell r="D840">
            <v>141177565</v>
          </cell>
          <cell r="E840">
            <v>0</v>
          </cell>
          <cell r="F840"/>
          <cell r="G840">
            <v>167495503</v>
          </cell>
          <cell r="H840">
            <v>175209540</v>
          </cell>
          <cell r="I840">
            <v>180303552</v>
          </cell>
          <cell r="J840"/>
          <cell r="K840">
            <v>174336198</v>
          </cell>
          <cell r="L840"/>
          <cell r="M840">
            <v>2.9073827829238067E-2</v>
          </cell>
          <cell r="N840">
            <v>0</v>
          </cell>
          <cell r="O840">
            <v>174336198</v>
          </cell>
          <cell r="P840">
            <v>143506994</v>
          </cell>
          <cell r="Q840" t="str">
            <v>PTELL</v>
          </cell>
          <cell r="R840">
            <v>143506994</v>
          </cell>
          <cell r="S840" t="str">
            <v>PTELL</v>
          </cell>
        </row>
        <row r="841">
          <cell r="A841" t="str">
            <v>5609909200200</v>
          </cell>
          <cell r="B841" t="str">
            <v>WILL COUNTY SCHOOL DISTRICT 92</v>
          </cell>
          <cell r="C841"/>
          <cell r="D841">
            <v>769463045</v>
          </cell>
          <cell r="E841">
            <v>0</v>
          </cell>
          <cell r="F841"/>
          <cell r="G841">
            <v>778014843</v>
          </cell>
          <cell r="H841">
            <v>811372005</v>
          </cell>
          <cell r="I841">
            <v>847297510</v>
          </cell>
          <cell r="J841"/>
          <cell r="K841">
            <v>812228119</v>
          </cell>
          <cell r="L841"/>
          <cell r="M841">
            <v>4.4277476642788534E-2</v>
          </cell>
          <cell r="N841">
            <v>0</v>
          </cell>
          <cell r="O841">
            <v>812228119</v>
          </cell>
          <cell r="P841">
            <v>797625392</v>
          </cell>
          <cell r="Q841" t="str">
            <v>PTELL</v>
          </cell>
          <cell r="R841">
            <v>797625392</v>
          </cell>
          <cell r="S841" t="str">
            <v>PTELL</v>
          </cell>
        </row>
        <row r="842">
          <cell r="A842" t="str">
            <v>5609911400200</v>
          </cell>
          <cell r="B842" t="str">
            <v>MANHATTAN SCHOOL DIST 114</v>
          </cell>
          <cell r="C842"/>
          <cell r="D842">
            <v>299843412</v>
          </cell>
          <cell r="E842">
            <v>0</v>
          </cell>
          <cell r="F842"/>
          <cell r="G842">
            <v>309484079</v>
          </cell>
          <cell r="H842">
            <v>331236049</v>
          </cell>
          <cell r="I842">
            <v>357374267</v>
          </cell>
          <cell r="J842"/>
          <cell r="K842">
            <v>332698132</v>
          </cell>
          <cell r="L842"/>
          <cell r="M842">
            <v>7.8911151364445847E-2</v>
          </cell>
          <cell r="N842">
            <v>0</v>
          </cell>
          <cell r="O842">
            <v>332698132</v>
          </cell>
          <cell r="P842">
            <v>320682529</v>
          </cell>
          <cell r="Q842" t="str">
            <v>PTELL</v>
          </cell>
          <cell r="R842">
            <v>320682529</v>
          </cell>
          <cell r="S842" t="str">
            <v>PTELL</v>
          </cell>
        </row>
        <row r="843">
          <cell r="A843" t="str">
            <v>5609912200200</v>
          </cell>
          <cell r="B843" t="str">
            <v>NEW LENOX SCHOOL DIST 122</v>
          </cell>
          <cell r="C843"/>
          <cell r="D843">
            <v>1409124824</v>
          </cell>
          <cell r="E843">
            <v>0</v>
          </cell>
          <cell r="F843"/>
          <cell r="G843">
            <v>1439521940</v>
          </cell>
          <cell r="H843">
            <v>1499239847</v>
          </cell>
          <cell r="I843">
            <v>1569603509</v>
          </cell>
          <cell r="J843"/>
          <cell r="K843">
            <v>1502788432</v>
          </cell>
          <cell r="L843"/>
          <cell r="M843">
            <v>4.6932892119162038E-2</v>
          </cell>
          <cell r="N843">
            <v>0</v>
          </cell>
          <cell r="O843">
            <v>1502788432</v>
          </cell>
          <cell r="P843">
            <v>1448016669</v>
          </cell>
          <cell r="Q843" t="str">
            <v>PTELL</v>
          </cell>
          <cell r="R843">
            <v>1448016669</v>
          </cell>
          <cell r="S843" t="str">
            <v>PTELL</v>
          </cell>
        </row>
        <row r="844">
          <cell r="A844" t="str">
            <v>56099157C0400</v>
          </cell>
          <cell r="B844" t="str">
            <v>FRANKFORT C C SCH DIST 157C</v>
          </cell>
          <cell r="C844"/>
          <cell r="D844">
            <v>871252419</v>
          </cell>
          <cell r="E844">
            <v>0</v>
          </cell>
          <cell r="F844"/>
          <cell r="G844">
            <v>870264287</v>
          </cell>
          <cell r="H844">
            <v>899661021</v>
          </cell>
          <cell r="I844">
            <v>936241983</v>
          </cell>
          <cell r="J844"/>
          <cell r="K844">
            <v>902055764</v>
          </cell>
          <cell r="L844"/>
          <cell r="M844">
            <v>4.0660827963113454E-2</v>
          </cell>
          <cell r="N844">
            <v>0</v>
          </cell>
          <cell r="O844">
            <v>902055764</v>
          </cell>
          <cell r="P844">
            <v>902094754</v>
          </cell>
          <cell r="Q844" t="str">
            <v>PTELL</v>
          </cell>
          <cell r="R844">
            <v>902055764</v>
          </cell>
          <cell r="S844" t="str">
            <v>Average</v>
          </cell>
        </row>
        <row r="845">
          <cell r="A845" t="str">
            <v>5609915900200</v>
          </cell>
          <cell r="B845" t="str">
            <v>MOKENA SCHOOL DIST 159</v>
          </cell>
          <cell r="C845"/>
          <cell r="D845">
            <v>607105276</v>
          </cell>
          <cell r="E845">
            <v>0</v>
          </cell>
          <cell r="F845"/>
          <cell r="G845">
            <v>606249705</v>
          </cell>
          <cell r="H845">
            <v>622821319</v>
          </cell>
          <cell r="I845">
            <v>643274726</v>
          </cell>
          <cell r="J845"/>
          <cell r="K845">
            <v>624115250</v>
          </cell>
          <cell r="L845"/>
          <cell r="M845">
            <v>3.2839927561952968E-2</v>
          </cell>
          <cell r="N845">
            <v>0</v>
          </cell>
          <cell r="O845">
            <v>624115250</v>
          </cell>
          <cell r="P845">
            <v>620522302</v>
          </cell>
          <cell r="Q845" t="str">
            <v>PTELL</v>
          </cell>
          <cell r="R845">
            <v>620522302</v>
          </cell>
          <cell r="S845" t="str">
            <v>PTELL</v>
          </cell>
        </row>
        <row r="846">
          <cell r="A846" t="str">
            <v>5609916100200</v>
          </cell>
          <cell r="B846" t="str">
            <v>SUMMIT HILL SCHOOL DIST 161</v>
          </cell>
          <cell r="C846"/>
          <cell r="D846">
            <v>911590656</v>
          </cell>
          <cell r="E846">
            <v>0</v>
          </cell>
          <cell r="F846"/>
          <cell r="G846">
            <v>911600960</v>
          </cell>
          <cell r="H846">
            <v>930963055</v>
          </cell>
          <cell r="I846">
            <v>963074491</v>
          </cell>
          <cell r="J846"/>
          <cell r="K846">
            <v>935212835</v>
          </cell>
          <cell r="L846"/>
          <cell r="M846">
            <v>3.4492707124666726E-2</v>
          </cell>
          <cell r="N846">
            <v>0</v>
          </cell>
          <cell r="O846">
            <v>935212835</v>
          </cell>
          <cell r="P846">
            <v>933742308</v>
          </cell>
          <cell r="Q846" t="str">
            <v>PTELL</v>
          </cell>
          <cell r="R846">
            <v>933742308</v>
          </cell>
          <cell r="S846" t="str">
            <v>PTELL</v>
          </cell>
        </row>
        <row r="847">
          <cell r="A847" t="str">
            <v>56099200U2600</v>
          </cell>
          <cell r="B847" t="str">
            <v>BEECHER C U SCH DIST 200U</v>
          </cell>
          <cell r="C847"/>
          <cell r="D847">
            <v>156962333</v>
          </cell>
          <cell r="E847">
            <v>0</v>
          </cell>
          <cell r="F847"/>
          <cell r="G847">
            <v>163589819</v>
          </cell>
          <cell r="H847">
            <v>171951423</v>
          </cell>
          <cell r="I847">
            <v>183063360</v>
          </cell>
          <cell r="J847"/>
          <cell r="K847">
            <v>172868201</v>
          </cell>
          <cell r="L847"/>
          <cell r="M847">
            <v>6.4622535865841602E-2</v>
          </cell>
          <cell r="N847">
            <v>0</v>
          </cell>
          <cell r="O847">
            <v>172868201</v>
          </cell>
          <cell r="P847">
            <v>159976009</v>
          </cell>
          <cell r="Q847" t="str">
            <v>PTELL</v>
          </cell>
          <cell r="R847">
            <v>159976009</v>
          </cell>
          <cell r="S847" t="str">
            <v>PTELL</v>
          </cell>
        </row>
        <row r="848">
          <cell r="A848" t="str">
            <v>56099201U2600</v>
          </cell>
          <cell r="B848" t="str">
            <v>CRETE MONEE C U SCHOOL DIST 201U</v>
          </cell>
          <cell r="C848"/>
          <cell r="D848">
            <v>613090166</v>
          </cell>
          <cell r="E848">
            <v>0</v>
          </cell>
          <cell r="F848"/>
          <cell r="G848">
            <v>637433848</v>
          </cell>
          <cell r="H848">
            <v>676598382</v>
          </cell>
          <cell r="I848">
            <v>710562615</v>
          </cell>
          <cell r="J848"/>
          <cell r="K848">
            <v>674864948</v>
          </cell>
          <cell r="L848"/>
          <cell r="M848">
            <v>5.0198513480926417E-2</v>
          </cell>
          <cell r="N848">
            <v>0</v>
          </cell>
          <cell r="O848">
            <v>674864948</v>
          </cell>
          <cell r="P848">
            <v>622593063</v>
          </cell>
          <cell r="Q848" t="str">
            <v>PTELL</v>
          </cell>
          <cell r="R848">
            <v>622593063</v>
          </cell>
          <cell r="S848" t="str">
            <v>PTELL</v>
          </cell>
        </row>
        <row r="849">
          <cell r="A849" t="str">
            <v>5609920202200</v>
          </cell>
          <cell r="B849" t="str">
            <v>PLAINFIELD SCHOOL DIST 202</v>
          </cell>
          <cell r="C849"/>
          <cell r="D849">
            <v>3325159446</v>
          </cell>
          <cell r="E849">
            <v>0</v>
          </cell>
          <cell r="F849"/>
          <cell r="G849">
            <v>3617970677</v>
          </cell>
          <cell r="H849">
            <v>3799257665</v>
          </cell>
          <cell r="I849">
            <v>3913997881</v>
          </cell>
          <cell r="J849"/>
          <cell r="K849">
            <v>3777075408</v>
          </cell>
          <cell r="L849"/>
          <cell r="M849">
            <v>3.0200693429409717E-2</v>
          </cell>
          <cell r="N849">
            <v>0</v>
          </cell>
          <cell r="O849">
            <v>3777075408</v>
          </cell>
          <cell r="P849">
            <v>3407955916</v>
          </cell>
          <cell r="Q849" t="str">
            <v>PTELL</v>
          </cell>
          <cell r="R849">
            <v>3407955916</v>
          </cell>
          <cell r="S849" t="str">
            <v>PTELL</v>
          </cell>
        </row>
        <row r="850">
          <cell r="A850" t="str">
            <v>5609920300400</v>
          </cell>
          <cell r="B850" t="str">
            <v>ELWOOD C C SCH DIST 203</v>
          </cell>
          <cell r="C850"/>
          <cell r="D850">
            <v>122659154</v>
          </cell>
          <cell r="E850">
            <v>0</v>
          </cell>
          <cell r="F850"/>
          <cell r="G850">
            <v>109621698</v>
          </cell>
          <cell r="H850">
            <v>159316854</v>
          </cell>
          <cell r="I850">
            <v>202068639</v>
          </cell>
          <cell r="J850"/>
          <cell r="K850">
            <v>157002397</v>
          </cell>
          <cell r="L850"/>
          <cell r="M850">
            <v>0.26834439625577844</v>
          </cell>
          <cell r="N850">
            <v>0</v>
          </cell>
          <cell r="O850">
            <v>157002397</v>
          </cell>
          <cell r="P850">
            <v>151864298</v>
          </cell>
          <cell r="Q850" t="str">
            <v>PTELL</v>
          </cell>
          <cell r="R850">
            <v>151864298</v>
          </cell>
          <cell r="S850" t="str">
            <v>PTELL</v>
          </cell>
        </row>
        <row r="851">
          <cell r="A851" t="str">
            <v>5609920401700</v>
          </cell>
          <cell r="B851" t="str">
            <v>JOLIET TWP HS DIST 204</v>
          </cell>
          <cell r="C851"/>
          <cell r="D851">
            <v>3067171602</v>
          </cell>
          <cell r="E851">
            <v>0</v>
          </cell>
          <cell r="F851"/>
          <cell r="G851">
            <v>3176579955</v>
          </cell>
          <cell r="H851">
            <v>3364055627</v>
          </cell>
          <cell r="I851">
            <v>3497651266</v>
          </cell>
          <cell r="J851"/>
          <cell r="K851">
            <v>3346095616</v>
          </cell>
          <cell r="L851"/>
          <cell r="M851">
            <v>3.9712672385009883E-2</v>
          </cell>
          <cell r="N851">
            <v>0</v>
          </cell>
          <cell r="O851">
            <v>3346095616</v>
          </cell>
          <cell r="P851">
            <v>3179430082</v>
          </cell>
          <cell r="Q851" t="str">
            <v>PTELL</v>
          </cell>
          <cell r="R851">
            <v>3179430082</v>
          </cell>
          <cell r="S851" t="str">
            <v>PTELL</v>
          </cell>
        </row>
        <row r="852">
          <cell r="A852" t="str">
            <v>5609920501700</v>
          </cell>
          <cell r="B852" t="str">
            <v>LOCKPORT TWP HS DIST 205</v>
          </cell>
          <cell r="C852"/>
          <cell r="D852">
            <v>2555188537</v>
          </cell>
          <cell r="E852">
            <v>0</v>
          </cell>
          <cell r="F852"/>
          <cell r="G852">
            <v>2655496358</v>
          </cell>
          <cell r="H852">
            <v>2772772239</v>
          </cell>
          <cell r="I852">
            <v>2885448371</v>
          </cell>
          <cell r="J852"/>
          <cell r="K852">
            <v>2771238989</v>
          </cell>
          <cell r="L852"/>
          <cell r="M852">
            <v>4.0636634489905538E-2</v>
          </cell>
          <cell r="N852">
            <v>0</v>
          </cell>
          <cell r="O852">
            <v>2771238989</v>
          </cell>
          <cell r="P852">
            <v>2626733816</v>
          </cell>
          <cell r="Q852" t="str">
            <v>PTELL</v>
          </cell>
          <cell r="R852">
            <v>2626733816</v>
          </cell>
          <cell r="S852" t="str">
            <v>PTELL</v>
          </cell>
        </row>
        <row r="853">
          <cell r="A853" t="str">
            <v>56099207U2600</v>
          </cell>
          <cell r="B853" t="str">
            <v>PEOTONE C U SCH DIST 207U</v>
          </cell>
          <cell r="C853"/>
          <cell r="D853">
            <v>376807181</v>
          </cell>
          <cell r="E853">
            <v>0</v>
          </cell>
          <cell r="F853"/>
          <cell r="G853">
            <v>386684177</v>
          </cell>
          <cell r="H853">
            <v>393437870</v>
          </cell>
          <cell r="I853">
            <v>413259352</v>
          </cell>
          <cell r="J853"/>
          <cell r="K853">
            <v>397793800</v>
          </cell>
          <cell r="L853"/>
          <cell r="M853">
            <v>5.0380208697246152E-2</v>
          </cell>
          <cell r="N853">
            <v>0</v>
          </cell>
          <cell r="O853">
            <v>397793800</v>
          </cell>
          <cell r="P853">
            <v>386491125</v>
          </cell>
          <cell r="Q853" t="str">
            <v>PTELL</v>
          </cell>
          <cell r="R853">
            <v>386491125</v>
          </cell>
          <cell r="S853" t="str">
            <v>PTELL</v>
          </cell>
        </row>
        <row r="854">
          <cell r="A854" t="str">
            <v>56099209U2600</v>
          </cell>
          <cell r="B854" t="str">
            <v>WILMINGTON C U SCH DIST 209U</v>
          </cell>
          <cell r="C854"/>
          <cell r="D854">
            <v>228180652</v>
          </cell>
          <cell r="E854">
            <v>0</v>
          </cell>
          <cell r="F854"/>
          <cell r="G854">
            <v>246146408</v>
          </cell>
          <cell r="H854">
            <v>251561053</v>
          </cell>
          <cell r="I854">
            <v>263516439</v>
          </cell>
          <cell r="J854"/>
          <cell r="K854">
            <v>253741300</v>
          </cell>
          <cell r="L854"/>
          <cell r="M854">
            <v>4.7524789141346134E-2</v>
          </cell>
          <cell r="N854">
            <v>0</v>
          </cell>
          <cell r="O854">
            <v>253741300</v>
          </cell>
          <cell r="P854">
            <v>232265085</v>
          </cell>
          <cell r="Q854" t="str">
            <v>PTELL</v>
          </cell>
          <cell r="R854">
            <v>232265085</v>
          </cell>
          <cell r="S854" t="str">
            <v>PTELL</v>
          </cell>
        </row>
        <row r="855">
          <cell r="A855" t="str">
            <v>5609921001600</v>
          </cell>
          <cell r="B855" t="str">
            <v>LINCOLN WAY COMM H S DIST 210</v>
          </cell>
          <cell r="C855"/>
          <cell r="D855">
            <v>4075311719</v>
          </cell>
          <cell r="E855">
            <v>0</v>
          </cell>
          <cell r="F855"/>
          <cell r="G855">
            <v>4099493460</v>
          </cell>
          <cell r="H855">
            <v>4243493821</v>
          </cell>
          <cell r="I855">
            <v>4427876420</v>
          </cell>
          <cell r="J855"/>
          <cell r="K855">
            <v>4256954567</v>
          </cell>
          <cell r="L855"/>
          <cell r="M855">
            <v>4.3450658060944072E-2</v>
          </cell>
          <cell r="N855">
            <v>0</v>
          </cell>
          <cell r="O855">
            <v>4256954567</v>
          </cell>
          <cell r="P855">
            <v>4202053913</v>
          </cell>
          <cell r="Q855" t="str">
            <v>PTELL</v>
          </cell>
          <cell r="R855">
            <v>4202053913</v>
          </cell>
          <cell r="S855" t="str">
            <v>PTELL</v>
          </cell>
        </row>
        <row r="856">
          <cell r="A856" t="str">
            <v>56099255U2600</v>
          </cell>
          <cell r="B856" t="str">
            <v>REED CUSTER C U SCH DIST 255U</v>
          </cell>
          <cell r="C856"/>
          <cell r="D856">
            <v>668851661</v>
          </cell>
          <cell r="E856">
            <v>0</v>
          </cell>
          <cell r="F856"/>
          <cell r="G856">
            <v>669497086</v>
          </cell>
          <cell r="H856">
            <v>683742063</v>
          </cell>
          <cell r="I856">
            <v>693181673</v>
          </cell>
          <cell r="J856"/>
          <cell r="K856">
            <v>682140274</v>
          </cell>
          <cell r="L856"/>
          <cell r="M856">
            <v>1.3805805596605514E-2</v>
          </cell>
          <cell r="N856">
            <v>0</v>
          </cell>
          <cell r="O856">
            <v>682140274</v>
          </cell>
          <cell r="P856">
            <v>678884435</v>
          </cell>
          <cell r="Q856" t="str">
            <v>PTELL</v>
          </cell>
          <cell r="R856">
            <v>678884435</v>
          </cell>
          <cell r="S856" t="str">
            <v>PTELL</v>
          </cell>
        </row>
        <row r="857">
          <cell r="A857" t="str">
            <v>56099365U2600</v>
          </cell>
          <cell r="B857" t="str">
            <v>VALLEY VIEW CUSD #365U</v>
          </cell>
          <cell r="C857"/>
          <cell r="D857">
            <v>2486487920</v>
          </cell>
          <cell r="E857">
            <v>0</v>
          </cell>
          <cell r="F857"/>
          <cell r="G857">
            <v>2660269605</v>
          </cell>
          <cell r="H857">
            <v>2764037153</v>
          </cell>
          <cell r="I857">
            <v>2857910045</v>
          </cell>
          <cell r="J857"/>
          <cell r="K857">
            <v>2760738934</v>
          </cell>
          <cell r="L857"/>
          <cell r="M857">
            <v>3.3962239580648645E-2</v>
          </cell>
          <cell r="N857">
            <v>0</v>
          </cell>
          <cell r="O857">
            <v>2760738934</v>
          </cell>
          <cell r="P857">
            <v>2554617689</v>
          </cell>
          <cell r="Q857" t="str">
            <v>PTELL</v>
          </cell>
          <cell r="R857">
            <v>2554617689</v>
          </cell>
          <cell r="S857" t="str">
            <v>PTELL</v>
          </cell>
        </row>
        <row r="858">
          <cell r="A858"/>
          <cell r="B858"/>
          <cell r="C858"/>
          <cell r="D858">
            <v>463750489196</v>
          </cell>
          <cell r="E858">
            <v>0</v>
          </cell>
          <cell r="F858"/>
          <cell r="G858">
            <v>517952280089</v>
          </cell>
          <cell r="H858">
            <v>517952280089</v>
          </cell>
          <cell r="I858">
            <v>543493583769</v>
          </cell>
          <cell r="J858"/>
          <cell r="K858">
            <v>533316487842</v>
          </cell>
          <cell r="L858"/>
          <cell r="M858">
            <v>22.638044668900193</v>
          </cell>
          <cell r="N858">
            <v>17</v>
          </cell>
          <cell r="O858">
            <v>533172093637</v>
          </cell>
          <cell r="P858">
            <v>408229049898</v>
          </cell>
          <cell r="Q858"/>
          <cell r="R858">
            <v>475341047777</v>
          </cell>
          <cell r="S858"/>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cell r="G7"/>
          <cell r="H7">
            <v>331463.7300000001</v>
          </cell>
        </row>
        <row r="8">
          <cell r="A8" t="str">
            <v>0100000000093</v>
          </cell>
          <cell r="B8" t="str">
            <v>SAFE SCH-ADAMS/PIKE ROE</v>
          </cell>
          <cell r="C8">
            <v>31971.62</v>
          </cell>
          <cell r="D8">
            <v>643876.93000000005</v>
          </cell>
          <cell r="E8">
            <v>0</v>
          </cell>
          <cell r="F8"/>
          <cell r="G8"/>
          <cell r="H8">
            <v>675848.55</v>
          </cell>
        </row>
        <row r="9">
          <cell r="A9" t="str">
            <v>0100100102600</v>
          </cell>
          <cell r="B9" t="str">
            <v>PAYSON COMM UNIT SCHOOL DIST 1</v>
          </cell>
          <cell r="C9">
            <v>37177.379999999997</v>
          </cell>
          <cell r="D9">
            <v>2344447.6899999995</v>
          </cell>
          <cell r="E9">
            <v>0</v>
          </cell>
          <cell r="F9"/>
          <cell r="G9"/>
          <cell r="H9">
            <v>2381625.0699999994</v>
          </cell>
        </row>
        <row r="10">
          <cell r="A10" t="str">
            <v>0100100202600</v>
          </cell>
          <cell r="B10" t="str">
            <v>LIBERTY COMM UNIT SCHOOL DIST 2</v>
          </cell>
          <cell r="C10">
            <v>79726.11</v>
          </cell>
          <cell r="D10">
            <v>2302058.080000001</v>
          </cell>
          <cell r="E10">
            <v>0</v>
          </cell>
          <cell r="F10"/>
          <cell r="G10"/>
          <cell r="H10">
            <v>2381784.1900000009</v>
          </cell>
        </row>
        <row r="11">
          <cell r="A11" t="str">
            <v>0100100302600</v>
          </cell>
          <cell r="B11" t="str">
            <v>CAMP POINT C U SCHOOL DIST 3</v>
          </cell>
          <cell r="C11">
            <v>67980.87</v>
          </cell>
          <cell r="D11">
            <v>3565579.05</v>
          </cell>
          <cell r="E11">
            <v>0</v>
          </cell>
          <cell r="F11"/>
          <cell r="G11"/>
          <cell r="H11">
            <v>3633559.92</v>
          </cell>
        </row>
        <row r="12">
          <cell r="A12" t="str">
            <v>0100100402600</v>
          </cell>
          <cell r="B12" t="str">
            <v>COMMUNITY UNIT SCHOOL DIST 4</v>
          </cell>
          <cell r="C12">
            <v>38795.49</v>
          </cell>
          <cell r="D12">
            <v>2739101.02</v>
          </cell>
          <cell r="E12">
            <v>0</v>
          </cell>
          <cell r="F12"/>
          <cell r="G12"/>
          <cell r="H12">
            <v>2777896.5100000002</v>
          </cell>
        </row>
        <row r="13">
          <cell r="A13" t="str">
            <v>0100117202200</v>
          </cell>
          <cell r="B13" t="str">
            <v>QUINCY SCHOOL DISTRICT 172</v>
          </cell>
          <cell r="C13">
            <v>392538.14</v>
          </cell>
          <cell r="D13">
            <v>16586630.529999999</v>
          </cell>
          <cell r="E13">
            <v>0</v>
          </cell>
          <cell r="F13"/>
          <cell r="G13"/>
          <cell r="H13">
            <v>16979168.669999998</v>
          </cell>
        </row>
        <row r="14">
          <cell r="A14" t="str">
            <v>0100500102600</v>
          </cell>
          <cell r="B14" t="str">
            <v>BROWN COUNTY C U SCH DIST 1</v>
          </cell>
          <cell r="C14">
            <v>19622.57</v>
          </cell>
          <cell r="D14">
            <v>2348992.38</v>
          </cell>
          <cell r="E14">
            <v>0</v>
          </cell>
          <cell r="F14"/>
          <cell r="G14"/>
          <cell r="H14">
            <v>2368614.9499999997</v>
          </cell>
        </row>
        <row r="15">
          <cell r="A15" t="str">
            <v>0100901502600</v>
          </cell>
          <cell r="B15" t="str">
            <v>BEARDSTOWN C U SCH DIST 15</v>
          </cell>
          <cell r="C15">
            <v>729199.65</v>
          </cell>
          <cell r="D15">
            <v>11604732.98</v>
          </cell>
          <cell r="E15">
            <v>0</v>
          </cell>
          <cell r="F15"/>
          <cell r="G15"/>
          <cell r="H15">
            <v>12333932.630000001</v>
          </cell>
        </row>
        <row r="16">
          <cell r="A16" t="str">
            <v>0100906402600</v>
          </cell>
          <cell r="B16" t="str">
            <v>VIRGINIA C U SCH DIST 64</v>
          </cell>
          <cell r="C16">
            <v>21324.49</v>
          </cell>
          <cell r="D16">
            <v>753987.8899999999</v>
          </cell>
          <cell r="E16">
            <v>0</v>
          </cell>
          <cell r="F16"/>
          <cell r="G16"/>
          <cell r="H16">
            <v>775312.37999999989</v>
          </cell>
        </row>
        <row r="17">
          <cell r="A17" t="str">
            <v>0100926202600</v>
          </cell>
          <cell r="B17" t="str">
            <v>A C CENTRAL CUSD 262</v>
          </cell>
          <cell r="C17">
            <v>10774.02</v>
          </cell>
          <cell r="D17">
            <v>1343965.04</v>
          </cell>
          <cell r="E17">
            <v>0</v>
          </cell>
          <cell r="F17"/>
          <cell r="G17"/>
          <cell r="H17">
            <v>1354739.06</v>
          </cell>
        </row>
        <row r="18">
          <cell r="A18" t="str">
            <v>0106900102600</v>
          </cell>
          <cell r="B18" t="str">
            <v>FRANKLIN C U SCHOOL DISTRICT 1</v>
          </cell>
          <cell r="C18">
            <v>5669.63</v>
          </cell>
          <cell r="D18">
            <v>513619.36000000004</v>
          </cell>
          <cell r="E18">
            <v>0</v>
          </cell>
          <cell r="F18"/>
          <cell r="G18"/>
          <cell r="H18">
            <v>519288.99000000005</v>
          </cell>
        </row>
        <row r="19">
          <cell r="A19" t="str">
            <v>0106900602600</v>
          </cell>
          <cell r="B19" t="str">
            <v>WAVERLY C U SCHOOL DIST 6</v>
          </cell>
          <cell r="C19">
            <v>11763.32</v>
          </cell>
          <cell r="D19">
            <v>988505.09</v>
          </cell>
          <cell r="E19">
            <v>0</v>
          </cell>
          <cell r="F19"/>
          <cell r="G19"/>
          <cell r="H19">
            <v>1000268.4099999999</v>
          </cell>
        </row>
        <row r="20">
          <cell r="A20" t="str">
            <v>0106901102600</v>
          </cell>
          <cell r="B20" t="str">
            <v>MEREDOSIA-CHAMBERSBURG CUSD 11</v>
          </cell>
          <cell r="C20">
            <v>184.16</v>
          </cell>
          <cell r="D20">
            <v>343126.41000000003</v>
          </cell>
          <cell r="E20">
            <v>0</v>
          </cell>
          <cell r="F20"/>
          <cell r="G20"/>
          <cell r="H20">
            <v>343310.57</v>
          </cell>
        </row>
        <row r="21">
          <cell r="A21" t="str">
            <v>0106902702600</v>
          </cell>
          <cell r="B21" t="str">
            <v>TRIOPIA C U SCHOOL DISTRICT 27</v>
          </cell>
          <cell r="C21">
            <v>15512.05</v>
          </cell>
          <cell r="D21">
            <v>1044979.1699999999</v>
          </cell>
          <cell r="E21">
            <v>0</v>
          </cell>
          <cell r="F21"/>
          <cell r="G21"/>
          <cell r="H21">
            <v>1060491.22</v>
          </cell>
        </row>
        <row r="22">
          <cell r="A22" t="str">
            <v>0106911702200</v>
          </cell>
          <cell r="B22" t="str">
            <v>JACKSONVILLE SCHOOL DIST 117</v>
          </cell>
          <cell r="C22">
            <v>237451.69</v>
          </cell>
          <cell r="D22">
            <v>10986033.85</v>
          </cell>
          <cell r="E22">
            <v>0</v>
          </cell>
          <cell r="F22"/>
          <cell r="G22"/>
          <cell r="H22">
            <v>11223485.539999999</v>
          </cell>
        </row>
        <row r="23">
          <cell r="A23" t="str">
            <v>0107500302600</v>
          </cell>
          <cell r="B23" t="str">
            <v>PLEASANT HILL C U SCH DIST 3</v>
          </cell>
          <cell r="C23">
            <v>132932.70000000001</v>
          </cell>
          <cell r="D23">
            <v>1179010.6200000001</v>
          </cell>
          <cell r="E23">
            <v>0</v>
          </cell>
          <cell r="F23"/>
          <cell r="G23"/>
          <cell r="H23">
            <v>1311943.32</v>
          </cell>
        </row>
        <row r="24">
          <cell r="A24" t="str">
            <v>0107500402600</v>
          </cell>
          <cell r="B24" t="str">
            <v>GRIGGSVILLE-PERRY C U SCH DIST 4</v>
          </cell>
          <cell r="C24">
            <v>10247.19</v>
          </cell>
          <cell r="D24">
            <v>1683261.0199999998</v>
          </cell>
          <cell r="E24">
            <v>0</v>
          </cell>
          <cell r="F24"/>
          <cell r="G24"/>
          <cell r="H24">
            <v>1693508.2099999997</v>
          </cell>
        </row>
        <row r="25">
          <cell r="A25" t="str">
            <v>0107501002600</v>
          </cell>
          <cell r="B25" t="str">
            <v>PIKELAND C U SCH DIST 10</v>
          </cell>
          <cell r="C25">
            <v>109442.16</v>
          </cell>
          <cell r="D25">
            <v>5610234.4800000004</v>
          </cell>
          <cell r="E25">
            <v>0</v>
          </cell>
          <cell r="F25"/>
          <cell r="G25"/>
          <cell r="H25">
            <v>5719676.6400000006</v>
          </cell>
        </row>
        <row r="26">
          <cell r="A26" t="str">
            <v>0107501202600</v>
          </cell>
          <cell r="B26" t="str">
            <v>WESTERN CUSD 12</v>
          </cell>
          <cell r="C26">
            <v>27806.37</v>
          </cell>
          <cell r="D26">
            <v>2220886.1800000002</v>
          </cell>
          <cell r="E26">
            <v>0</v>
          </cell>
          <cell r="F26"/>
          <cell r="G26"/>
          <cell r="H26">
            <v>2248692.5500000003</v>
          </cell>
        </row>
        <row r="27">
          <cell r="A27" t="str">
            <v>0108600102600</v>
          </cell>
          <cell r="B27" t="str">
            <v>WINCHESTER C U SCH DIST 1</v>
          </cell>
          <cell r="C27">
            <v>45199.19</v>
          </cell>
          <cell r="D27">
            <v>2926220</v>
          </cell>
          <cell r="E27">
            <v>0</v>
          </cell>
          <cell r="F27"/>
          <cell r="G27"/>
          <cell r="H27">
            <v>2971419.19</v>
          </cell>
        </row>
        <row r="28">
          <cell r="A28" t="str">
            <v>0108600202600</v>
          </cell>
          <cell r="B28" t="str">
            <v>SCOTT-MORGAN C U SCHOOL DIST 2</v>
          </cell>
          <cell r="C28">
            <v>12829.2</v>
          </cell>
          <cell r="D28">
            <v>999105.82</v>
          </cell>
          <cell r="E28">
            <v>0</v>
          </cell>
          <cell r="F28"/>
          <cell r="G28"/>
          <cell r="H28">
            <v>1011935.0199999999</v>
          </cell>
        </row>
        <row r="29">
          <cell r="A29" t="str">
            <v>0300000000092</v>
          </cell>
          <cell r="B29" t="str">
            <v>ALT SCH-BOND/EFFINGHAM/FAYETTE RO</v>
          </cell>
          <cell r="C29">
            <v>103628.65</v>
          </cell>
          <cell r="D29">
            <v>671876.58</v>
          </cell>
          <cell r="E29">
            <v>0</v>
          </cell>
          <cell r="F29"/>
          <cell r="G29"/>
          <cell r="H29">
            <v>775505.23</v>
          </cell>
        </row>
        <row r="30">
          <cell r="A30" t="str">
            <v>0300000000093</v>
          </cell>
          <cell r="B30" t="str">
            <v>SAFE SCH-BOND/EFFINGHAM/FAYETTE R</v>
          </cell>
          <cell r="C30">
            <v>31.61</v>
          </cell>
          <cell r="D30">
            <v>436240.81</v>
          </cell>
          <cell r="E30">
            <v>0</v>
          </cell>
          <cell r="F30"/>
          <cell r="G30"/>
          <cell r="H30">
            <v>436272.42</v>
          </cell>
        </row>
        <row r="31">
          <cell r="A31" t="str">
            <v>0300300102600</v>
          </cell>
          <cell r="B31" t="str">
            <v>MULBERRY GROVE C U SCH DIST 1</v>
          </cell>
          <cell r="C31">
            <v>24827.23</v>
          </cell>
          <cell r="D31">
            <v>2243748.4499999997</v>
          </cell>
          <cell r="E31">
            <v>0</v>
          </cell>
          <cell r="F31"/>
          <cell r="G31"/>
          <cell r="H31">
            <v>2268575.6799999997</v>
          </cell>
        </row>
        <row r="32">
          <cell r="A32" t="str">
            <v>0300300202600</v>
          </cell>
          <cell r="B32" t="str">
            <v>BOND CO C U SCHOOL DIST 2</v>
          </cell>
          <cell r="C32">
            <v>333160.61</v>
          </cell>
          <cell r="D32">
            <v>8069847.7199999997</v>
          </cell>
          <cell r="E32">
            <v>0</v>
          </cell>
          <cell r="F32"/>
          <cell r="G32"/>
          <cell r="H32">
            <v>8403008.3300000001</v>
          </cell>
        </row>
        <row r="33">
          <cell r="A33" t="str">
            <v>0301100102600</v>
          </cell>
          <cell r="B33" t="str">
            <v>MORRISONVILLE C U SCH DIST 1</v>
          </cell>
          <cell r="C33">
            <v>7914.24</v>
          </cell>
          <cell r="D33">
            <v>777422.45999999985</v>
          </cell>
          <cell r="E33">
            <v>0</v>
          </cell>
          <cell r="F33"/>
          <cell r="G33"/>
          <cell r="H33">
            <v>785336.69999999984</v>
          </cell>
        </row>
        <row r="34">
          <cell r="A34" t="str">
            <v>0301100302600</v>
          </cell>
          <cell r="B34" t="str">
            <v>TAYLORVILLE C U SCH DIST 3</v>
          </cell>
          <cell r="C34">
            <v>266343.92</v>
          </cell>
          <cell r="D34">
            <v>8383859.379999999</v>
          </cell>
          <cell r="E34">
            <v>0</v>
          </cell>
          <cell r="F34"/>
          <cell r="G34"/>
          <cell r="H34">
            <v>8650203.2999999989</v>
          </cell>
        </row>
        <row r="35">
          <cell r="A35" t="str">
            <v>0301100402600</v>
          </cell>
          <cell r="B35" t="str">
            <v>EDINBURG C U SCH DIST 4</v>
          </cell>
          <cell r="C35">
            <v>6735.9</v>
          </cell>
          <cell r="D35">
            <v>572140.22999999986</v>
          </cell>
          <cell r="E35">
            <v>0</v>
          </cell>
          <cell r="F35"/>
          <cell r="G35"/>
          <cell r="H35">
            <v>578876.12999999989</v>
          </cell>
        </row>
        <row r="36">
          <cell r="A36" t="str">
            <v>0301100802600</v>
          </cell>
          <cell r="B36" t="str">
            <v>PANA COMM UNIT SCHOOL DIST 8</v>
          </cell>
          <cell r="C36">
            <v>178791.18</v>
          </cell>
          <cell r="D36">
            <v>6986060.0800000001</v>
          </cell>
          <cell r="E36">
            <v>0</v>
          </cell>
          <cell r="F36"/>
          <cell r="G36"/>
          <cell r="H36">
            <v>7164851.2599999998</v>
          </cell>
        </row>
        <row r="37">
          <cell r="A37" t="str">
            <v>0301101402400</v>
          </cell>
          <cell r="B37" t="str">
            <v>SOUTH FORK SCHOOL DISTRICT 14</v>
          </cell>
          <cell r="C37">
            <v>100270.7</v>
          </cell>
          <cell r="D37">
            <v>1939197.9200000002</v>
          </cell>
          <cell r="E37">
            <v>0</v>
          </cell>
          <cell r="F37"/>
          <cell r="G37"/>
          <cell r="H37">
            <v>2039468.62</v>
          </cell>
        </row>
        <row r="38">
          <cell r="A38" t="str">
            <v>0302501002600</v>
          </cell>
          <cell r="B38" t="str">
            <v>ALTAMONT COMM UNIT SCH DIST 10</v>
          </cell>
          <cell r="C38">
            <v>164645.39000000001</v>
          </cell>
          <cell r="D38">
            <v>3387956.64</v>
          </cell>
          <cell r="E38">
            <v>0</v>
          </cell>
          <cell r="F38"/>
          <cell r="G38"/>
          <cell r="H38">
            <v>3552602.0300000003</v>
          </cell>
        </row>
        <row r="39">
          <cell r="A39" t="str">
            <v>0302502002600</v>
          </cell>
          <cell r="B39" t="str">
            <v>BEECHER CITY C U SCHOOL DIST 20</v>
          </cell>
          <cell r="C39">
            <v>6601.11</v>
          </cell>
          <cell r="D39">
            <v>594027.29</v>
          </cell>
          <cell r="E39">
            <v>0</v>
          </cell>
          <cell r="F39"/>
          <cell r="G39"/>
          <cell r="H39">
            <v>600628.4</v>
          </cell>
        </row>
        <row r="40">
          <cell r="A40" t="str">
            <v>0302503002600</v>
          </cell>
          <cell r="B40" t="str">
            <v>DIETERICH COMM UNIT SCH DIST 30</v>
          </cell>
          <cell r="C40">
            <v>259711.1</v>
          </cell>
          <cell r="D40">
            <v>2638033.4700000002</v>
          </cell>
          <cell r="E40">
            <v>0</v>
          </cell>
          <cell r="F40"/>
          <cell r="G40"/>
          <cell r="H40">
            <v>2897744.5700000003</v>
          </cell>
        </row>
        <row r="41">
          <cell r="A41" t="str">
            <v>0302504002600</v>
          </cell>
          <cell r="B41" t="str">
            <v>EFFINGHAM COMM UNIT SCH DIST 40</v>
          </cell>
          <cell r="C41">
            <v>71118.94</v>
          </cell>
          <cell r="D41">
            <v>6322616.9500000002</v>
          </cell>
          <cell r="E41">
            <v>0</v>
          </cell>
          <cell r="F41"/>
          <cell r="G41"/>
          <cell r="H41">
            <v>6393735.8900000006</v>
          </cell>
        </row>
        <row r="42">
          <cell r="A42" t="str">
            <v>0302505002600</v>
          </cell>
          <cell r="B42" t="str">
            <v>TEUTOPOLIS C U SCHOOL DIST 50</v>
          </cell>
          <cell r="C42">
            <v>49691.19</v>
          </cell>
          <cell r="D42">
            <v>3275694.6599999997</v>
          </cell>
          <cell r="E42">
            <v>0</v>
          </cell>
          <cell r="F42"/>
          <cell r="G42"/>
          <cell r="H42">
            <v>3325385.8499999996</v>
          </cell>
        </row>
        <row r="43">
          <cell r="A43" t="str">
            <v>0302620102600</v>
          </cell>
          <cell r="B43" t="str">
            <v>BROWNSTOWN C U SCH DIST 201</v>
          </cell>
          <cell r="C43">
            <v>165751.19</v>
          </cell>
          <cell r="D43">
            <v>2270030.17</v>
          </cell>
          <cell r="E43">
            <v>0</v>
          </cell>
          <cell r="F43"/>
          <cell r="G43"/>
          <cell r="H43">
            <v>2435781.36</v>
          </cell>
        </row>
        <row r="44">
          <cell r="A44" t="str">
            <v>0302620202600</v>
          </cell>
          <cell r="B44" t="str">
            <v>ST ELMO C U SCHOOL DIST 202</v>
          </cell>
          <cell r="C44">
            <v>80270.59</v>
          </cell>
          <cell r="D44">
            <v>2336874.6300000004</v>
          </cell>
          <cell r="E44">
            <v>0</v>
          </cell>
          <cell r="F44"/>
          <cell r="G44"/>
          <cell r="H44">
            <v>2417145.2200000002</v>
          </cell>
        </row>
        <row r="45">
          <cell r="A45" t="str">
            <v>0302620302600</v>
          </cell>
          <cell r="B45" t="str">
            <v>VANDALIA C U SCH DIST 203</v>
          </cell>
          <cell r="C45">
            <v>410560.21</v>
          </cell>
          <cell r="D45">
            <v>7909000.9400000004</v>
          </cell>
          <cell r="E45">
            <v>0</v>
          </cell>
          <cell r="F45"/>
          <cell r="G45"/>
          <cell r="H45">
            <v>8319561.1500000004</v>
          </cell>
        </row>
        <row r="46">
          <cell r="A46" t="str">
            <v>0302620402600</v>
          </cell>
          <cell r="B46" t="str">
            <v>RAMSEY COMM UNIT SCH DIST 204</v>
          </cell>
          <cell r="C46">
            <v>94424.28</v>
          </cell>
          <cell r="D46">
            <v>2659560.8299999996</v>
          </cell>
          <cell r="E46">
            <v>0</v>
          </cell>
          <cell r="F46"/>
          <cell r="G46"/>
          <cell r="H46">
            <v>2753985.1099999994</v>
          </cell>
        </row>
        <row r="47">
          <cell r="A47" t="str">
            <v>0306800202600</v>
          </cell>
          <cell r="B47" t="str">
            <v>PANHANDLE COMM UNIT SCH DIST 2</v>
          </cell>
          <cell r="C47">
            <v>13010.04</v>
          </cell>
          <cell r="D47">
            <v>1205239.28</v>
          </cell>
          <cell r="E47">
            <v>0</v>
          </cell>
          <cell r="F47"/>
          <cell r="G47"/>
          <cell r="H47">
            <v>1218249.32</v>
          </cell>
        </row>
        <row r="48">
          <cell r="A48" t="str">
            <v>0306800302600</v>
          </cell>
          <cell r="B48" t="str">
            <v>HILLSBORO COMM UNIT SCH DIST 3</v>
          </cell>
          <cell r="C48">
            <v>335432.92</v>
          </cell>
          <cell r="D48">
            <v>5530683.709999999</v>
          </cell>
          <cell r="E48">
            <v>0</v>
          </cell>
          <cell r="F48"/>
          <cell r="G48"/>
          <cell r="H48">
            <v>5866116.629999999</v>
          </cell>
        </row>
        <row r="49">
          <cell r="A49" t="str">
            <v>0306801202600</v>
          </cell>
          <cell r="B49" t="str">
            <v>LITCHFIELD C U SCHOOL DIST 12</v>
          </cell>
          <cell r="C49">
            <v>230994.52</v>
          </cell>
          <cell r="D49">
            <v>6373766.75</v>
          </cell>
          <cell r="E49">
            <v>0</v>
          </cell>
          <cell r="F49"/>
          <cell r="G49"/>
          <cell r="H49">
            <v>6604761.2699999996</v>
          </cell>
        </row>
        <row r="50">
          <cell r="A50" t="str">
            <v>0306802202600</v>
          </cell>
          <cell r="B50" t="str">
            <v>NOKOMIS COMM UNIT SCH DIST 22</v>
          </cell>
          <cell r="C50">
            <v>48480.11</v>
          </cell>
          <cell r="D50">
            <v>3069314.4</v>
          </cell>
          <cell r="E50">
            <v>0</v>
          </cell>
          <cell r="F50"/>
          <cell r="G50"/>
          <cell r="H50">
            <v>3117794.51</v>
          </cell>
        </row>
        <row r="51">
          <cell r="A51" t="str">
            <v>0400000000092</v>
          </cell>
          <cell r="B51" t="str">
            <v>ALT SCH-BOONE/WINNEBAGO ROE</v>
          </cell>
          <cell r="C51">
            <v>1.57</v>
          </cell>
          <cell r="D51">
            <v>280077.11</v>
          </cell>
          <cell r="E51">
            <v>0</v>
          </cell>
          <cell r="F51"/>
          <cell r="G51"/>
          <cell r="H51">
            <v>280078.68</v>
          </cell>
        </row>
        <row r="52">
          <cell r="A52" t="str">
            <v>0400000000093</v>
          </cell>
          <cell r="B52" t="str">
            <v>SAFE SCH-BOONE/WINNEBAGO ROE</v>
          </cell>
          <cell r="C52">
            <v>50546.01</v>
          </cell>
          <cell r="D52">
            <v>1642762.69</v>
          </cell>
          <cell r="E52">
            <v>0</v>
          </cell>
          <cell r="F52"/>
          <cell r="G52"/>
          <cell r="H52">
            <v>1693308.7</v>
          </cell>
        </row>
        <row r="53">
          <cell r="A53" t="str">
            <v>0400000000095</v>
          </cell>
          <cell r="B53" t="str">
            <v>ALOP-BOONE/WINNEBAGO ROE</v>
          </cell>
          <cell r="C53">
            <v>74669.11</v>
          </cell>
          <cell r="D53">
            <v>1409475.1199999999</v>
          </cell>
          <cell r="E53">
            <v>0</v>
          </cell>
          <cell r="F53"/>
          <cell r="G53"/>
          <cell r="H53">
            <v>1484144.23</v>
          </cell>
        </row>
        <row r="54">
          <cell r="A54" t="str">
            <v>0400410002600</v>
          </cell>
          <cell r="B54" t="str">
            <v>BELVIDERE C U SCH DIST 100</v>
          </cell>
          <cell r="C54">
            <v>2227505.52</v>
          </cell>
          <cell r="D54">
            <v>38695103.920000002</v>
          </cell>
          <cell r="E54">
            <v>0</v>
          </cell>
          <cell r="F54"/>
          <cell r="G54"/>
          <cell r="H54">
            <v>40922609.440000005</v>
          </cell>
        </row>
        <row r="55">
          <cell r="A55" t="str">
            <v>0400420002600</v>
          </cell>
          <cell r="B55" t="str">
            <v>NORTH BOONE C U SCH DIST 200</v>
          </cell>
          <cell r="C55">
            <v>554711.63</v>
          </cell>
          <cell r="D55">
            <v>8310214.7599999998</v>
          </cell>
          <cell r="E55">
            <v>0</v>
          </cell>
          <cell r="F55"/>
          <cell r="G55"/>
          <cell r="H55">
            <v>8864926.3900000006</v>
          </cell>
        </row>
        <row r="56">
          <cell r="A56" t="str">
            <v>0410112202200</v>
          </cell>
          <cell r="B56" t="str">
            <v>HARLEM UNIT DIST 122</v>
          </cell>
          <cell r="C56">
            <v>567659.16</v>
          </cell>
          <cell r="D56">
            <v>31956757.240000002</v>
          </cell>
          <cell r="E56">
            <v>0</v>
          </cell>
          <cell r="F56"/>
          <cell r="G56"/>
          <cell r="H56">
            <v>32524416.400000002</v>
          </cell>
        </row>
        <row r="57">
          <cell r="A57" t="str">
            <v>0410113100400</v>
          </cell>
          <cell r="B57" t="str">
            <v>KINNIKINNICK C C SCH DIST 131</v>
          </cell>
          <cell r="C57">
            <v>97162.67</v>
          </cell>
          <cell r="D57">
            <v>4346478.6099999994</v>
          </cell>
          <cell r="E57">
            <v>0</v>
          </cell>
          <cell r="F57"/>
          <cell r="G57"/>
          <cell r="H57">
            <v>4443641.2799999993</v>
          </cell>
        </row>
        <row r="58">
          <cell r="A58" t="str">
            <v>0410113300400</v>
          </cell>
          <cell r="B58" t="str">
            <v>PRAIRIE HILL C C SCH DIST 133</v>
          </cell>
          <cell r="C58">
            <v>128846.11</v>
          </cell>
          <cell r="D58">
            <v>2229829.0900000003</v>
          </cell>
          <cell r="E58">
            <v>0</v>
          </cell>
          <cell r="F58"/>
          <cell r="G58"/>
          <cell r="H58">
            <v>2358675.2000000002</v>
          </cell>
        </row>
        <row r="59">
          <cell r="A59" t="str">
            <v>0410113400400</v>
          </cell>
          <cell r="B59" t="str">
            <v>SHIRLAND C C SCHOOL DIST 134</v>
          </cell>
          <cell r="C59">
            <v>93.55</v>
          </cell>
          <cell r="D59">
            <v>115932.77000000002</v>
          </cell>
          <cell r="E59">
            <v>0</v>
          </cell>
          <cell r="F59"/>
          <cell r="G59"/>
          <cell r="H59">
            <v>116026.32000000002</v>
          </cell>
        </row>
        <row r="60">
          <cell r="A60" t="str">
            <v>0410114000400</v>
          </cell>
          <cell r="B60" t="str">
            <v>ROCKTON SCH DIST 140</v>
          </cell>
          <cell r="C60">
            <v>540564.05000000005</v>
          </cell>
          <cell r="D60">
            <v>5162536.8499999987</v>
          </cell>
          <cell r="E60">
            <v>0</v>
          </cell>
          <cell r="F60"/>
          <cell r="G60"/>
          <cell r="H60">
            <v>5703100.8999999985</v>
          </cell>
        </row>
        <row r="61">
          <cell r="A61" t="str">
            <v>0410120502500</v>
          </cell>
          <cell r="B61" t="str">
            <v>ROCKFORD SCHOOL DIST 205</v>
          </cell>
          <cell r="C61">
            <v>8798042.6600000001</v>
          </cell>
          <cell r="D61">
            <v>168195598.72</v>
          </cell>
          <cell r="E61">
            <v>0</v>
          </cell>
          <cell r="F61"/>
          <cell r="G61"/>
          <cell r="H61">
            <v>176993641.38</v>
          </cell>
        </row>
        <row r="62">
          <cell r="A62" t="str">
            <v>0410120701600</v>
          </cell>
          <cell r="B62" t="str">
            <v>HONONEGAH COMM H S DIST 207</v>
          </cell>
          <cell r="C62">
            <v>364077.02</v>
          </cell>
          <cell r="D62">
            <v>6388650.0699999994</v>
          </cell>
          <cell r="E62">
            <v>0</v>
          </cell>
          <cell r="F62"/>
          <cell r="G62"/>
          <cell r="H62">
            <v>6752727.0899999999</v>
          </cell>
        </row>
        <row r="63">
          <cell r="A63" t="str">
            <v>0410132002600</v>
          </cell>
          <cell r="B63" t="str">
            <v>SOUTH BELOIT C U SCH DIST 320</v>
          </cell>
          <cell r="C63">
            <v>206405.55</v>
          </cell>
          <cell r="D63">
            <v>5121693.01</v>
          </cell>
          <cell r="E63">
            <v>0</v>
          </cell>
          <cell r="F63"/>
          <cell r="G63"/>
          <cell r="H63">
            <v>5328098.5599999996</v>
          </cell>
        </row>
        <row r="64">
          <cell r="A64" t="str">
            <v>0410132102600</v>
          </cell>
          <cell r="B64" t="str">
            <v>PECATONICA C U SCH DIST 321</v>
          </cell>
          <cell r="C64">
            <v>200610.01</v>
          </cell>
          <cell r="D64">
            <v>3040050.3899999997</v>
          </cell>
          <cell r="E64">
            <v>0</v>
          </cell>
          <cell r="F64"/>
          <cell r="G64"/>
          <cell r="H64">
            <v>3240660.3999999994</v>
          </cell>
        </row>
        <row r="65">
          <cell r="A65" t="str">
            <v>0410132202600</v>
          </cell>
          <cell r="B65" t="str">
            <v>DURAND C U SCH DIST 322</v>
          </cell>
          <cell r="C65">
            <v>11396.93</v>
          </cell>
          <cell r="D65">
            <v>1881766.43</v>
          </cell>
          <cell r="E65">
            <v>324171</v>
          </cell>
          <cell r="F65"/>
          <cell r="G65"/>
          <cell r="H65">
            <v>2217334.36</v>
          </cell>
        </row>
        <row r="66">
          <cell r="A66" t="str">
            <v>0410132302600</v>
          </cell>
          <cell r="B66" t="str">
            <v>WINNEBAGO C U SCH DIST 323</v>
          </cell>
          <cell r="C66">
            <v>209829.32</v>
          </cell>
          <cell r="D66">
            <v>4317438.9399999995</v>
          </cell>
          <cell r="E66">
            <v>0</v>
          </cell>
          <cell r="F66"/>
          <cell r="G66"/>
          <cell r="H66">
            <v>4527268.26</v>
          </cell>
        </row>
        <row r="67">
          <cell r="A67" t="str">
            <v>0500000000093</v>
          </cell>
          <cell r="B67" t="str">
            <v>SAFE SCH-INTERMEDIATE SERVICE CEN</v>
          </cell>
          <cell r="C67">
            <v>748.85</v>
          </cell>
          <cell r="D67">
            <v>408196.73000000004</v>
          </cell>
          <cell r="E67">
            <v>0</v>
          </cell>
          <cell r="F67"/>
          <cell r="G67"/>
          <cell r="H67">
            <v>408945.58</v>
          </cell>
        </row>
        <row r="68">
          <cell r="A68" t="str">
            <v>0500000000095</v>
          </cell>
          <cell r="B68" t="str">
            <v>Region 05 North Cook ISC 1 ALOP</v>
          </cell>
          <cell r="C68">
            <v>22502.28</v>
          </cell>
          <cell r="D68">
            <v>63128.520000000004</v>
          </cell>
          <cell r="E68">
            <v>0</v>
          </cell>
          <cell r="F68"/>
          <cell r="G68"/>
          <cell r="H68">
            <v>85630.8</v>
          </cell>
        </row>
        <row r="69">
          <cell r="A69" t="str">
            <v>0501601500400</v>
          </cell>
          <cell r="B69" t="str">
            <v>PALATINE C C SCHOOL DIST 15</v>
          </cell>
          <cell r="C69">
            <v>325702.08</v>
          </cell>
          <cell r="D69">
            <v>17282375.229999997</v>
          </cell>
          <cell r="E69">
            <v>0</v>
          </cell>
          <cell r="F69"/>
          <cell r="G69"/>
          <cell r="H69">
            <v>17608077.309999995</v>
          </cell>
        </row>
        <row r="70">
          <cell r="A70" t="str">
            <v>0501602100400</v>
          </cell>
          <cell r="B70" t="str">
            <v>WHEELING C C SCHOOL DIST 21</v>
          </cell>
          <cell r="C70">
            <v>169414.45</v>
          </cell>
          <cell r="D70">
            <v>13263321.980000002</v>
          </cell>
          <cell r="E70">
            <v>0</v>
          </cell>
          <cell r="F70"/>
          <cell r="G70"/>
          <cell r="H70">
            <v>13432736.430000002</v>
          </cell>
        </row>
        <row r="71">
          <cell r="A71" t="str">
            <v>0501602300200</v>
          </cell>
          <cell r="B71" t="str">
            <v>PROSPECT HEIGHTS SCHOOL DIST 23</v>
          </cell>
          <cell r="C71">
            <v>33653.480000000003</v>
          </cell>
          <cell r="D71">
            <v>1846549.0000000002</v>
          </cell>
          <cell r="E71">
            <v>0</v>
          </cell>
          <cell r="F71"/>
          <cell r="G71"/>
          <cell r="H71">
            <v>1880202.4800000002</v>
          </cell>
        </row>
        <row r="72">
          <cell r="A72" t="str">
            <v>0501602500200</v>
          </cell>
          <cell r="B72" t="str">
            <v>ARLINGTON HEIGHTS SCH DIST 25</v>
          </cell>
          <cell r="C72">
            <v>109016.25</v>
          </cell>
          <cell r="D72">
            <v>4949564.5799999991</v>
          </cell>
          <cell r="E72">
            <v>0</v>
          </cell>
          <cell r="F72"/>
          <cell r="G72"/>
          <cell r="H72">
            <v>5058580.8299999991</v>
          </cell>
        </row>
        <row r="73">
          <cell r="A73" t="str">
            <v>0501602600200</v>
          </cell>
          <cell r="B73" t="str">
            <v>RIVER TRAILS SCHOOL DIST 26</v>
          </cell>
          <cell r="C73">
            <v>1657.9</v>
          </cell>
          <cell r="D73">
            <v>1522060.1899999997</v>
          </cell>
          <cell r="E73">
            <v>0</v>
          </cell>
          <cell r="F73"/>
          <cell r="G73"/>
          <cell r="H73">
            <v>1523718.0899999996</v>
          </cell>
        </row>
        <row r="74">
          <cell r="A74" t="str">
            <v>0501602700200</v>
          </cell>
          <cell r="B74" t="str">
            <v>NORTHBROOK ELEM SCHOOL DIST 27</v>
          </cell>
          <cell r="C74">
            <v>1310.1400000000001</v>
          </cell>
          <cell r="D74">
            <v>790086.64999999991</v>
          </cell>
          <cell r="E74">
            <v>0</v>
          </cell>
          <cell r="F74"/>
          <cell r="G74"/>
          <cell r="H74">
            <v>791396.78999999992</v>
          </cell>
        </row>
        <row r="75">
          <cell r="A75" t="str">
            <v>0501602800200</v>
          </cell>
          <cell r="B75" t="str">
            <v>NORTHBROOK SCHOOL DIST 28</v>
          </cell>
          <cell r="C75">
            <v>1705.66</v>
          </cell>
          <cell r="D75">
            <v>1054539.8</v>
          </cell>
          <cell r="E75">
            <v>0</v>
          </cell>
          <cell r="F75"/>
          <cell r="G75"/>
          <cell r="H75">
            <v>1056245.46</v>
          </cell>
        </row>
        <row r="76">
          <cell r="A76" t="str">
            <v>0501602900200</v>
          </cell>
          <cell r="B76" t="str">
            <v>SUNSET RIDGE SCHOOL DIST 29</v>
          </cell>
          <cell r="C76">
            <v>446.01</v>
          </cell>
          <cell r="D76">
            <v>369816.87000000005</v>
          </cell>
          <cell r="E76">
            <v>0</v>
          </cell>
          <cell r="F76"/>
          <cell r="G76"/>
          <cell r="H76">
            <v>370262.88000000006</v>
          </cell>
        </row>
        <row r="77">
          <cell r="A77" t="str">
            <v>0501603000200</v>
          </cell>
          <cell r="B77" t="str">
            <v>NORTHBROOK/GLENVIEW SCH DIST 30</v>
          </cell>
          <cell r="C77">
            <v>1191.83</v>
          </cell>
          <cell r="D77">
            <v>710321.77</v>
          </cell>
          <cell r="E77">
            <v>0</v>
          </cell>
          <cell r="F77"/>
          <cell r="G77"/>
          <cell r="H77">
            <v>711513.59999999998</v>
          </cell>
        </row>
        <row r="78">
          <cell r="A78" t="str">
            <v>0501603100200</v>
          </cell>
          <cell r="B78" t="str">
            <v>WEST NORTHFIELD SCHOOL DIST 31</v>
          </cell>
          <cell r="C78">
            <v>974.54</v>
          </cell>
          <cell r="D78">
            <v>807395.24000000011</v>
          </cell>
          <cell r="E78">
            <v>0</v>
          </cell>
          <cell r="F78"/>
          <cell r="G78"/>
          <cell r="H78">
            <v>808369.78000000014</v>
          </cell>
        </row>
        <row r="79">
          <cell r="A79" t="str">
            <v>0501603400400</v>
          </cell>
          <cell r="B79" t="str">
            <v>GLENVIEW C C SCHOOL DIST 34</v>
          </cell>
          <cell r="C79">
            <v>97178.75</v>
          </cell>
          <cell r="D79">
            <v>4497983.96</v>
          </cell>
          <cell r="E79">
            <v>0</v>
          </cell>
          <cell r="F79"/>
          <cell r="G79"/>
          <cell r="H79">
            <v>4595162.71</v>
          </cell>
        </row>
        <row r="80">
          <cell r="A80" t="str">
            <v>0501603500200</v>
          </cell>
          <cell r="B80" t="str">
            <v>GLENCOE SCHOOL DIST 35</v>
          </cell>
          <cell r="C80">
            <v>1119.57</v>
          </cell>
          <cell r="D80">
            <v>718434.62</v>
          </cell>
          <cell r="E80">
            <v>0</v>
          </cell>
          <cell r="F80"/>
          <cell r="G80"/>
          <cell r="H80">
            <v>719554.19</v>
          </cell>
        </row>
        <row r="81">
          <cell r="A81" t="str">
            <v>0501603600200</v>
          </cell>
          <cell r="B81" t="str">
            <v>WINNETKA SCHOOL DIST 36</v>
          </cell>
          <cell r="C81">
            <v>1530.74</v>
          </cell>
          <cell r="D81">
            <v>1087604.47</v>
          </cell>
          <cell r="E81">
            <v>0</v>
          </cell>
          <cell r="F81"/>
          <cell r="G81"/>
          <cell r="H81">
            <v>1089135.21</v>
          </cell>
        </row>
        <row r="82">
          <cell r="A82" t="str">
            <v>0501603700200</v>
          </cell>
          <cell r="B82" t="str">
            <v>AVOCA SCHOOL DIST 37</v>
          </cell>
          <cell r="C82">
            <v>721.83</v>
          </cell>
          <cell r="D82">
            <v>462972.52</v>
          </cell>
          <cell r="E82">
            <v>0</v>
          </cell>
          <cell r="F82"/>
          <cell r="G82"/>
          <cell r="H82">
            <v>463694.35000000003</v>
          </cell>
        </row>
        <row r="83">
          <cell r="A83" t="str">
            <v>0501603800200</v>
          </cell>
          <cell r="B83" t="str">
            <v>KENILWORTH SCHOOL DIST 38</v>
          </cell>
          <cell r="C83">
            <v>420.68</v>
          </cell>
          <cell r="D83">
            <v>274442.01000000013</v>
          </cell>
          <cell r="E83">
            <v>0</v>
          </cell>
          <cell r="F83"/>
          <cell r="G83"/>
          <cell r="H83">
            <v>274862.69000000012</v>
          </cell>
        </row>
        <row r="84">
          <cell r="A84" t="str">
            <v>0501603900200</v>
          </cell>
          <cell r="B84" t="str">
            <v>WILMETTE SCHOOL DIST 39</v>
          </cell>
          <cell r="C84">
            <v>3095.12</v>
          </cell>
          <cell r="D84">
            <v>2798360.5599999996</v>
          </cell>
          <cell r="E84">
            <v>0</v>
          </cell>
          <cell r="F84"/>
          <cell r="G84"/>
          <cell r="H84">
            <v>2801455.6799999997</v>
          </cell>
        </row>
        <row r="85">
          <cell r="A85" t="str">
            <v>0501605400400</v>
          </cell>
          <cell r="B85" t="str">
            <v>SCHAUMBURG C C SCHOOL DIST 54</v>
          </cell>
          <cell r="C85">
            <v>450920.54</v>
          </cell>
          <cell r="D85">
            <v>17470954.579999998</v>
          </cell>
          <cell r="E85">
            <v>0</v>
          </cell>
          <cell r="F85"/>
          <cell r="G85"/>
          <cell r="H85">
            <v>17921875.119999997</v>
          </cell>
        </row>
        <row r="86">
          <cell r="A86" t="str">
            <v>0501605700200</v>
          </cell>
          <cell r="B86" t="str">
            <v>MOUNT PROSPECT SCHOOL DIST 57</v>
          </cell>
          <cell r="C86">
            <v>46788.04</v>
          </cell>
          <cell r="D86">
            <v>2067735.0900000005</v>
          </cell>
          <cell r="E86">
            <v>0</v>
          </cell>
          <cell r="F86"/>
          <cell r="G86"/>
          <cell r="H86">
            <v>2114523.1300000004</v>
          </cell>
        </row>
        <row r="87">
          <cell r="A87" t="str">
            <v>0501605900400</v>
          </cell>
          <cell r="B87" t="str">
            <v>COMM CONS SCH DIST 59</v>
          </cell>
          <cell r="C87">
            <v>7636.58</v>
          </cell>
          <cell r="D87">
            <v>12043047.110000001</v>
          </cell>
          <cell r="E87">
            <v>0</v>
          </cell>
          <cell r="F87"/>
          <cell r="G87"/>
          <cell r="H87">
            <v>12050683.690000001</v>
          </cell>
        </row>
        <row r="88">
          <cell r="A88" t="str">
            <v>0501606200400</v>
          </cell>
          <cell r="B88" t="str">
            <v>DES PLAINES C C SCH DIST 62</v>
          </cell>
          <cell r="C88">
            <v>4894.42</v>
          </cell>
          <cell r="D88">
            <v>8059193.7299999995</v>
          </cell>
          <cell r="E88">
            <v>0</v>
          </cell>
          <cell r="F88"/>
          <cell r="G88"/>
          <cell r="H88">
            <v>8064088.1499999994</v>
          </cell>
        </row>
        <row r="89">
          <cell r="A89" t="str">
            <v>0501606300200</v>
          </cell>
          <cell r="B89" t="str">
            <v>EAST MAINE SCHOOL DIST 63</v>
          </cell>
          <cell r="C89">
            <v>327959.96000000002</v>
          </cell>
          <cell r="D89">
            <v>7695460.9100000001</v>
          </cell>
          <cell r="E89">
            <v>0</v>
          </cell>
          <cell r="F89"/>
          <cell r="G89"/>
          <cell r="H89">
            <v>8023420.8700000001</v>
          </cell>
        </row>
        <row r="90">
          <cell r="A90" t="str">
            <v>0501606400400</v>
          </cell>
          <cell r="B90" t="str">
            <v>PARK RIDGE C C SCHOOL DIST 64</v>
          </cell>
          <cell r="C90">
            <v>4528.71</v>
          </cell>
          <cell r="D90">
            <v>3371486.54</v>
          </cell>
          <cell r="E90">
            <v>0</v>
          </cell>
          <cell r="F90"/>
          <cell r="G90"/>
          <cell r="H90">
            <v>3376015.25</v>
          </cell>
        </row>
        <row r="91">
          <cell r="A91" t="str">
            <v>0501606500400</v>
          </cell>
          <cell r="B91" t="str">
            <v>EVANSTON C C SCHOOL DIST 65</v>
          </cell>
          <cell r="C91">
            <v>7477.15</v>
          </cell>
          <cell r="D91">
            <v>8275193.2500000019</v>
          </cell>
          <cell r="E91">
            <v>0</v>
          </cell>
          <cell r="F91"/>
          <cell r="G91"/>
          <cell r="H91">
            <v>8282670.4000000022</v>
          </cell>
        </row>
        <row r="92">
          <cell r="A92" t="str">
            <v>0501606700200</v>
          </cell>
          <cell r="B92" t="str">
            <v>GOLF ELEM SCHOOL DIST 67</v>
          </cell>
          <cell r="C92">
            <v>759.86</v>
          </cell>
          <cell r="D92">
            <v>606275.57999999996</v>
          </cell>
          <cell r="E92">
            <v>0</v>
          </cell>
          <cell r="F92"/>
          <cell r="G92"/>
          <cell r="H92">
            <v>607035.43999999994</v>
          </cell>
        </row>
        <row r="93">
          <cell r="A93" t="str">
            <v>0501606800200</v>
          </cell>
          <cell r="B93" t="str">
            <v>SKOKIE SCHOOL DIST 68</v>
          </cell>
          <cell r="C93">
            <v>1996.35</v>
          </cell>
          <cell r="D93">
            <v>2336402.6499999994</v>
          </cell>
          <cell r="E93">
            <v>0</v>
          </cell>
          <cell r="F93"/>
          <cell r="G93"/>
          <cell r="H93">
            <v>2338398.9999999995</v>
          </cell>
        </row>
        <row r="94">
          <cell r="A94" t="str">
            <v>0501606900200</v>
          </cell>
          <cell r="B94" t="str">
            <v>SKOKIE SCHOOL DIST 69</v>
          </cell>
          <cell r="C94">
            <v>159611.71</v>
          </cell>
          <cell r="D94">
            <v>3987300.42</v>
          </cell>
          <cell r="E94">
            <v>0</v>
          </cell>
          <cell r="F94"/>
          <cell r="G94"/>
          <cell r="H94">
            <v>4146912.13</v>
          </cell>
        </row>
        <row r="95">
          <cell r="A95" t="str">
            <v>0501607000200</v>
          </cell>
          <cell r="B95" t="str">
            <v>MORTON GROVE SCHOOL DIST 70</v>
          </cell>
          <cell r="C95">
            <v>924.04</v>
          </cell>
          <cell r="D95">
            <v>865322.22000000009</v>
          </cell>
          <cell r="E95">
            <v>0</v>
          </cell>
          <cell r="F95"/>
          <cell r="G95"/>
          <cell r="H95">
            <v>866246.26000000013</v>
          </cell>
        </row>
        <row r="96">
          <cell r="A96" t="str">
            <v>0501607100200</v>
          </cell>
          <cell r="B96" t="str">
            <v>NILES ELEM SCHOOL DIST 71</v>
          </cell>
          <cell r="C96">
            <v>663.02</v>
          </cell>
          <cell r="D96">
            <v>554337.43000000005</v>
          </cell>
          <cell r="E96">
            <v>0</v>
          </cell>
          <cell r="F96"/>
          <cell r="G96"/>
          <cell r="H96">
            <v>555000.45000000007</v>
          </cell>
        </row>
        <row r="97">
          <cell r="A97" t="str">
            <v>0501607200200</v>
          </cell>
          <cell r="B97" t="str">
            <v>SKOKIE FAIRVIEW SCHOOL DIST 72</v>
          </cell>
          <cell r="C97">
            <v>787.62</v>
          </cell>
          <cell r="D97">
            <v>541056.3899999999</v>
          </cell>
          <cell r="E97">
            <v>0</v>
          </cell>
          <cell r="F97"/>
          <cell r="G97"/>
          <cell r="H97">
            <v>541844.00999999989</v>
          </cell>
        </row>
        <row r="98">
          <cell r="A98" t="str">
            <v>0501607300200</v>
          </cell>
          <cell r="B98" t="str">
            <v>EAST PRAIRIE SCHOOL DIST 73</v>
          </cell>
          <cell r="C98">
            <v>549.75</v>
          </cell>
          <cell r="D98">
            <v>619100.97000000009</v>
          </cell>
          <cell r="E98">
            <v>0</v>
          </cell>
          <cell r="F98"/>
          <cell r="G98"/>
          <cell r="H98">
            <v>619650.72000000009</v>
          </cell>
        </row>
        <row r="99">
          <cell r="A99" t="str">
            <v>0501607350200</v>
          </cell>
          <cell r="B99" t="str">
            <v>SKOKIE SCHOOL DIST 73-5</v>
          </cell>
          <cell r="C99">
            <v>1129.3499999999999</v>
          </cell>
          <cell r="D99">
            <v>1805448.6500000001</v>
          </cell>
          <cell r="E99">
            <v>0</v>
          </cell>
          <cell r="F99"/>
          <cell r="G99"/>
          <cell r="H99">
            <v>1806578.0000000002</v>
          </cell>
        </row>
        <row r="100">
          <cell r="A100" t="str">
            <v>0501607400200</v>
          </cell>
          <cell r="B100" t="str">
            <v>LINCOLNWOOD SCHOOL DIST 74</v>
          </cell>
          <cell r="C100">
            <v>1317.14</v>
          </cell>
          <cell r="D100">
            <v>1164227.07</v>
          </cell>
          <cell r="E100">
            <v>0</v>
          </cell>
          <cell r="F100"/>
          <cell r="G100"/>
          <cell r="H100">
            <v>1165544.21</v>
          </cell>
        </row>
        <row r="101">
          <cell r="A101" t="str">
            <v>0501620201700</v>
          </cell>
          <cell r="B101" t="str">
            <v>EVANSTON TWP H S DIST 202</v>
          </cell>
          <cell r="C101">
            <v>4212.53</v>
          </cell>
          <cell r="D101">
            <v>2958358.6999999993</v>
          </cell>
          <cell r="E101">
            <v>0</v>
          </cell>
          <cell r="F101"/>
          <cell r="G101"/>
          <cell r="H101">
            <v>2962571.2299999991</v>
          </cell>
        </row>
        <row r="102">
          <cell r="A102" t="str">
            <v>0501620301700</v>
          </cell>
          <cell r="B102" t="str">
            <v>NEW TRIER TWP H S DIST 203</v>
          </cell>
          <cell r="C102">
            <v>4191.55</v>
          </cell>
          <cell r="D102">
            <v>2416465.4300000002</v>
          </cell>
          <cell r="E102">
            <v>0</v>
          </cell>
          <cell r="F102"/>
          <cell r="G102"/>
          <cell r="H102">
            <v>2420656.98</v>
          </cell>
        </row>
        <row r="103">
          <cell r="A103" t="str">
            <v>0501620701700</v>
          </cell>
          <cell r="B103" t="str">
            <v>MAINE TOWNSHIP H S DIST 207</v>
          </cell>
          <cell r="C103">
            <v>7374.18</v>
          </cell>
          <cell r="D103">
            <v>5619852.2599999998</v>
          </cell>
          <cell r="E103">
            <v>0</v>
          </cell>
          <cell r="F103"/>
          <cell r="G103"/>
          <cell r="H103">
            <v>5627226.4399999995</v>
          </cell>
        </row>
        <row r="104">
          <cell r="A104" t="str">
            <v>0501621101700</v>
          </cell>
          <cell r="B104" t="str">
            <v>TOWNSHIP H S DIST 211</v>
          </cell>
          <cell r="C104">
            <v>299416.93</v>
          </cell>
          <cell r="D104">
            <v>12166540.490000002</v>
          </cell>
          <cell r="E104">
            <v>0</v>
          </cell>
          <cell r="F104"/>
          <cell r="G104"/>
          <cell r="H104">
            <v>12465957.420000002</v>
          </cell>
        </row>
        <row r="105">
          <cell r="A105" t="str">
            <v>0501621401700</v>
          </cell>
          <cell r="B105" t="str">
            <v>TOWNSHIP HIGH SCHOOL DIST 214</v>
          </cell>
          <cell r="C105">
            <v>14151.12</v>
          </cell>
          <cell r="D105">
            <v>10116663.339999998</v>
          </cell>
          <cell r="E105">
            <v>0</v>
          </cell>
          <cell r="F105"/>
          <cell r="G105"/>
          <cell r="H105">
            <v>10130814.459999997</v>
          </cell>
        </row>
        <row r="106">
          <cell r="A106" t="str">
            <v>0501621901700</v>
          </cell>
          <cell r="B106" t="str">
            <v>NILES TWP COMM HIGH SCH DIST 219</v>
          </cell>
          <cell r="C106">
            <v>5536.69</v>
          </cell>
          <cell r="D106">
            <v>4848279.96</v>
          </cell>
          <cell r="E106">
            <v>0</v>
          </cell>
          <cell r="F106"/>
          <cell r="G106"/>
          <cell r="H106">
            <v>4853816.6500000004</v>
          </cell>
        </row>
        <row r="107">
          <cell r="A107" t="str">
            <v>0501622501700</v>
          </cell>
          <cell r="B107" t="str">
            <v>NORTHFIELD TWP HIGH SCH DIST 225</v>
          </cell>
          <cell r="C107">
            <v>5688.85</v>
          </cell>
          <cell r="D107">
            <v>3353055.02</v>
          </cell>
          <cell r="E107">
            <v>0</v>
          </cell>
          <cell r="F107"/>
          <cell r="G107"/>
          <cell r="H107">
            <v>3358743.87</v>
          </cell>
        </row>
        <row r="108">
          <cell r="A108" t="str">
            <v>0600000000093</v>
          </cell>
          <cell r="B108" t="str">
            <v>SAFE SCH-INTERMEDIATE SERVICE CEN</v>
          </cell>
          <cell r="C108">
            <v>65690.929999999993</v>
          </cell>
          <cell r="D108">
            <v>685266.59</v>
          </cell>
          <cell r="E108">
            <v>0</v>
          </cell>
          <cell r="F108"/>
          <cell r="G108"/>
          <cell r="H108">
            <v>750957.52</v>
          </cell>
        </row>
        <row r="109">
          <cell r="A109" t="str">
            <v>0600000000095</v>
          </cell>
          <cell r="B109" t="str">
            <v>ALOP SCH-INTERMEDIATE SERVICE CEN</v>
          </cell>
          <cell r="C109">
            <v>3337736.64</v>
          </cell>
          <cell r="D109">
            <v>11015888.049999999</v>
          </cell>
          <cell r="E109">
            <v>0</v>
          </cell>
          <cell r="F109"/>
          <cell r="G109"/>
          <cell r="H109">
            <v>14353624.689999999</v>
          </cell>
        </row>
        <row r="110">
          <cell r="A110" t="str">
            <v>0601607800200</v>
          </cell>
          <cell r="B110" t="str">
            <v>ROSEMONT ELEM SCHOOL DIST 78</v>
          </cell>
          <cell r="C110">
            <v>217.92</v>
          </cell>
          <cell r="D110">
            <v>269866.96000000002</v>
          </cell>
          <cell r="E110">
            <v>0</v>
          </cell>
          <cell r="F110"/>
          <cell r="G110"/>
          <cell r="H110">
            <v>270084.88</v>
          </cell>
        </row>
        <row r="111">
          <cell r="A111" t="str">
            <v>0601607900200</v>
          </cell>
          <cell r="B111" t="str">
            <v>PENNOYER SCHOOL DIST 79</v>
          </cell>
          <cell r="C111">
            <v>11799.95</v>
          </cell>
          <cell r="D111">
            <v>532392.44999999995</v>
          </cell>
          <cell r="E111">
            <v>0</v>
          </cell>
          <cell r="F111"/>
          <cell r="G111"/>
          <cell r="H111">
            <v>544192.39999999991</v>
          </cell>
        </row>
        <row r="112">
          <cell r="A112" t="str">
            <v>0601608000200</v>
          </cell>
          <cell r="B112" t="str">
            <v>NORRIDGE SCHOOL DIST 80</v>
          </cell>
          <cell r="C112">
            <v>30525.96</v>
          </cell>
          <cell r="D112">
            <v>1310065.3000000003</v>
          </cell>
          <cell r="E112">
            <v>0</v>
          </cell>
          <cell r="F112"/>
          <cell r="G112"/>
          <cell r="H112">
            <v>1340591.2600000002</v>
          </cell>
        </row>
        <row r="113">
          <cell r="A113" t="str">
            <v>0601608100200</v>
          </cell>
          <cell r="B113" t="str">
            <v>SCHILLER PARK SCHOOL DIST 81</v>
          </cell>
          <cell r="C113">
            <v>107680.18</v>
          </cell>
          <cell r="D113">
            <v>3840914.9199999995</v>
          </cell>
          <cell r="E113">
            <v>0</v>
          </cell>
          <cell r="F113"/>
          <cell r="G113"/>
          <cell r="H113">
            <v>3948595.0999999996</v>
          </cell>
        </row>
        <row r="114">
          <cell r="A114" t="str">
            <v>0601608300200</v>
          </cell>
          <cell r="B114" t="str">
            <v>MANNHEIM SCHOOL DIST 83</v>
          </cell>
          <cell r="C114">
            <v>3077.17</v>
          </cell>
          <cell r="D114">
            <v>6504469.8999999994</v>
          </cell>
          <cell r="E114">
            <v>0</v>
          </cell>
          <cell r="F114"/>
          <cell r="G114"/>
          <cell r="H114">
            <v>6507547.0699999994</v>
          </cell>
        </row>
        <row r="115">
          <cell r="A115" t="str">
            <v>0601608400200</v>
          </cell>
          <cell r="B115" t="str">
            <v>FRANKLIN PARK SCHOOL DIST 84</v>
          </cell>
          <cell r="C115">
            <v>51423.09</v>
          </cell>
          <cell r="D115">
            <v>3738821.76</v>
          </cell>
          <cell r="E115">
            <v>0</v>
          </cell>
          <cell r="F115"/>
          <cell r="G115"/>
          <cell r="H115">
            <v>3790244.8499999996</v>
          </cell>
        </row>
        <row r="116">
          <cell r="A116" t="str">
            <v>0601608450200</v>
          </cell>
          <cell r="B116" t="str">
            <v>RHODES SCHOOL DIST 84-5</v>
          </cell>
          <cell r="C116">
            <v>722.24</v>
          </cell>
          <cell r="D116">
            <v>1641748.26</v>
          </cell>
          <cell r="E116">
            <v>0</v>
          </cell>
          <cell r="F116"/>
          <cell r="G116"/>
          <cell r="H116">
            <v>1642470.5</v>
          </cell>
        </row>
        <row r="117">
          <cell r="A117" t="str">
            <v>0601608550200</v>
          </cell>
          <cell r="B117" t="str">
            <v>RIVER GROVE SCHOOL DIST 85-5</v>
          </cell>
          <cell r="C117">
            <v>319985.90000000002</v>
          </cell>
          <cell r="D117">
            <v>3880320.7299999995</v>
          </cell>
          <cell r="E117">
            <v>0</v>
          </cell>
          <cell r="F117"/>
          <cell r="G117"/>
          <cell r="H117">
            <v>4200306.63</v>
          </cell>
        </row>
        <row r="118">
          <cell r="A118" t="str">
            <v>0601608600200</v>
          </cell>
          <cell r="B118" t="str">
            <v>UNION RIDGE SCHOOL DIST 86</v>
          </cell>
          <cell r="C118">
            <v>129336.03</v>
          </cell>
          <cell r="D118">
            <v>965334.47000000009</v>
          </cell>
          <cell r="E118">
            <v>0</v>
          </cell>
          <cell r="F118"/>
          <cell r="G118"/>
          <cell r="H118">
            <v>1094670.5</v>
          </cell>
        </row>
        <row r="119">
          <cell r="A119" t="str">
            <v>0601608700200</v>
          </cell>
          <cell r="B119" t="str">
            <v>BERKELEY SCHOOL DIST 87</v>
          </cell>
          <cell r="C119">
            <v>526378.19999999995</v>
          </cell>
          <cell r="D119">
            <v>16186224.570000002</v>
          </cell>
          <cell r="E119">
            <v>0</v>
          </cell>
          <cell r="F119"/>
          <cell r="G119"/>
          <cell r="H119">
            <v>16712602.770000001</v>
          </cell>
        </row>
        <row r="120">
          <cell r="A120" t="str">
            <v>0601608800200</v>
          </cell>
          <cell r="B120" t="str">
            <v>BELLWOOD SCHOOL DIST 88</v>
          </cell>
          <cell r="C120">
            <v>695999.77</v>
          </cell>
          <cell r="D120">
            <v>18524233.470000003</v>
          </cell>
          <cell r="E120">
            <v>0</v>
          </cell>
          <cell r="F120"/>
          <cell r="G120"/>
          <cell r="H120">
            <v>19220233.240000002</v>
          </cell>
        </row>
        <row r="121">
          <cell r="A121" t="str">
            <v>0601608900200</v>
          </cell>
          <cell r="B121" t="str">
            <v>MAYWOOD-MELROSE PARK-BROADVIEW-89</v>
          </cell>
          <cell r="C121">
            <v>937951.24</v>
          </cell>
          <cell r="D121">
            <v>44921298.199999996</v>
          </cell>
          <cell r="E121">
            <v>0</v>
          </cell>
          <cell r="F121"/>
          <cell r="G121"/>
          <cell r="H121">
            <v>45859249.439999998</v>
          </cell>
        </row>
        <row r="122">
          <cell r="A122" t="str">
            <v>0601609000200</v>
          </cell>
          <cell r="B122" t="str">
            <v>RIVER FOREST SCHOOL DIST 90</v>
          </cell>
          <cell r="C122">
            <v>1301.3499999999999</v>
          </cell>
          <cell r="D122">
            <v>1075724.73</v>
          </cell>
          <cell r="E122">
            <v>0</v>
          </cell>
          <cell r="F122"/>
          <cell r="G122"/>
          <cell r="H122">
            <v>1077026.08</v>
          </cell>
        </row>
        <row r="123">
          <cell r="A123" t="str">
            <v>0601609100200</v>
          </cell>
          <cell r="B123" t="str">
            <v>FOREST PARK SCHOOL DIST 91</v>
          </cell>
          <cell r="C123">
            <v>747.58</v>
          </cell>
          <cell r="D123">
            <v>1595621.6400000001</v>
          </cell>
          <cell r="E123">
            <v>0</v>
          </cell>
          <cell r="F123"/>
          <cell r="G123"/>
          <cell r="H123">
            <v>1596369.2200000002</v>
          </cell>
        </row>
        <row r="124">
          <cell r="A124" t="str">
            <v>0601609200200</v>
          </cell>
          <cell r="B124" t="str">
            <v>LINDOP SCHOOL DISTRICT 92</v>
          </cell>
          <cell r="C124">
            <v>9180.02</v>
          </cell>
          <cell r="D124">
            <v>1708829.9200000002</v>
          </cell>
          <cell r="E124">
            <v>0</v>
          </cell>
          <cell r="F124"/>
          <cell r="G124"/>
          <cell r="H124">
            <v>1718009.9400000002</v>
          </cell>
        </row>
        <row r="125">
          <cell r="A125" t="str">
            <v>0601609250200</v>
          </cell>
          <cell r="B125" t="str">
            <v>WESTCHESTER SCHOOL DIST 92-5</v>
          </cell>
          <cell r="C125">
            <v>31710.89</v>
          </cell>
          <cell r="D125">
            <v>1355829.0300000003</v>
          </cell>
          <cell r="E125">
            <v>0</v>
          </cell>
          <cell r="F125"/>
          <cell r="G125"/>
          <cell r="H125">
            <v>1387539.9200000002</v>
          </cell>
        </row>
        <row r="126">
          <cell r="A126" t="str">
            <v>0601609300200</v>
          </cell>
          <cell r="B126" t="str">
            <v>HILLSIDE SCHOOL DIST 93</v>
          </cell>
          <cell r="C126">
            <v>504.82</v>
          </cell>
          <cell r="D126">
            <v>627313.00000000012</v>
          </cell>
          <cell r="E126">
            <v>0</v>
          </cell>
          <cell r="F126"/>
          <cell r="G126"/>
          <cell r="H126">
            <v>627817.82000000007</v>
          </cell>
        </row>
        <row r="127">
          <cell r="A127" t="str">
            <v>0601609400200</v>
          </cell>
          <cell r="B127" t="str">
            <v>KOMAREK SCHOOL DIST 94</v>
          </cell>
          <cell r="C127">
            <v>11026.9</v>
          </cell>
          <cell r="D127">
            <v>547166.13000000012</v>
          </cell>
          <cell r="E127">
            <v>0</v>
          </cell>
          <cell r="F127"/>
          <cell r="G127"/>
          <cell r="H127">
            <v>558193.03000000014</v>
          </cell>
        </row>
        <row r="128">
          <cell r="A128" t="str">
            <v>0601609500200</v>
          </cell>
          <cell r="B128" t="str">
            <v>BROOKFIELD SCHOOL DIST 95</v>
          </cell>
          <cell r="C128">
            <v>789015.48</v>
          </cell>
          <cell r="D128">
            <v>3204396.16</v>
          </cell>
          <cell r="E128">
            <v>0</v>
          </cell>
          <cell r="F128"/>
          <cell r="G128"/>
          <cell r="H128">
            <v>3993411.64</v>
          </cell>
        </row>
        <row r="129">
          <cell r="A129" t="str">
            <v>0601609600200</v>
          </cell>
          <cell r="B129" t="str">
            <v>RIVERSIDE SCHOOL DIST 96</v>
          </cell>
          <cell r="C129">
            <v>1585.52</v>
          </cell>
          <cell r="D129">
            <v>1494440.64</v>
          </cell>
          <cell r="E129">
            <v>0</v>
          </cell>
          <cell r="F129"/>
          <cell r="G129"/>
          <cell r="H129">
            <v>1496026.16</v>
          </cell>
        </row>
        <row r="130">
          <cell r="A130" t="str">
            <v>0601609700200</v>
          </cell>
          <cell r="B130" t="str">
            <v>OAK PARK ELEM SCHOOL DIST 97</v>
          </cell>
          <cell r="C130">
            <v>119305.07</v>
          </cell>
          <cell r="D130">
            <v>11376093.030000001</v>
          </cell>
          <cell r="E130">
            <v>0</v>
          </cell>
          <cell r="F130"/>
          <cell r="G130"/>
          <cell r="H130">
            <v>11495398.100000001</v>
          </cell>
        </row>
        <row r="131">
          <cell r="A131" t="str">
            <v>0601609800200</v>
          </cell>
          <cell r="B131" t="str">
            <v>BERWYN NORTH SCHOOL DIST 98</v>
          </cell>
          <cell r="C131">
            <v>858606.33</v>
          </cell>
          <cell r="D131">
            <v>27095546.339999989</v>
          </cell>
          <cell r="E131">
            <v>0</v>
          </cell>
          <cell r="F131"/>
          <cell r="G131"/>
          <cell r="H131">
            <v>27954152.669999987</v>
          </cell>
        </row>
        <row r="132">
          <cell r="A132" t="str">
            <v>0601609900200</v>
          </cell>
          <cell r="B132" t="str">
            <v>CICERO SCHOOL DISTRICT 99</v>
          </cell>
          <cell r="C132">
            <v>1594413.24</v>
          </cell>
          <cell r="D132">
            <v>121332841.57999998</v>
          </cell>
          <cell r="E132">
            <v>0</v>
          </cell>
          <cell r="F132"/>
          <cell r="G132"/>
          <cell r="H132">
            <v>122927254.81999998</v>
          </cell>
        </row>
        <row r="133">
          <cell r="A133" t="str">
            <v>0601610000200</v>
          </cell>
          <cell r="B133" t="str">
            <v>BERWYN SOUTH SCHOOL DISTRICT 100</v>
          </cell>
          <cell r="C133">
            <v>579004.56999999995</v>
          </cell>
          <cell r="D133">
            <v>26246829.229999997</v>
          </cell>
          <cell r="E133">
            <v>0</v>
          </cell>
          <cell r="F133"/>
          <cell r="G133"/>
          <cell r="H133">
            <v>26825833.799999997</v>
          </cell>
        </row>
        <row r="134">
          <cell r="A134" t="str">
            <v>0601610100200</v>
          </cell>
          <cell r="B134" t="str">
            <v>WESTERN SPRINGS SCHOOL DIST 101</v>
          </cell>
          <cell r="C134">
            <v>1334.77</v>
          </cell>
          <cell r="D134">
            <v>1113849.99</v>
          </cell>
          <cell r="E134">
            <v>0</v>
          </cell>
          <cell r="F134"/>
          <cell r="G134"/>
          <cell r="H134">
            <v>1115184.76</v>
          </cell>
        </row>
        <row r="135">
          <cell r="A135" t="str">
            <v>0601610200200</v>
          </cell>
          <cell r="B135" t="str">
            <v>LA GRANGE SCHOOL DIST 102</v>
          </cell>
          <cell r="C135">
            <v>62138.52</v>
          </cell>
          <cell r="D135">
            <v>3465465.7900000005</v>
          </cell>
          <cell r="E135">
            <v>0</v>
          </cell>
          <cell r="F135"/>
          <cell r="G135"/>
          <cell r="H135">
            <v>3527604.3100000005</v>
          </cell>
        </row>
        <row r="136">
          <cell r="A136" t="str">
            <v>0601610300200</v>
          </cell>
          <cell r="B136" t="str">
            <v>LYONS SCHOOL DIST 103</v>
          </cell>
          <cell r="C136">
            <v>222307.98</v>
          </cell>
          <cell r="D136">
            <v>12037247.009999998</v>
          </cell>
          <cell r="E136">
            <v>0</v>
          </cell>
          <cell r="F136"/>
          <cell r="G136"/>
          <cell r="H136">
            <v>12259554.989999998</v>
          </cell>
        </row>
        <row r="137">
          <cell r="A137" t="str">
            <v>0601610500200</v>
          </cell>
          <cell r="B137" t="str">
            <v>LA GRANGE SCHOOL DIST 105 (SOUTH)</v>
          </cell>
          <cell r="C137">
            <v>1341.51</v>
          </cell>
          <cell r="D137">
            <v>1556283.19</v>
          </cell>
          <cell r="E137">
            <v>0</v>
          </cell>
          <cell r="F137"/>
          <cell r="G137"/>
          <cell r="H137">
            <v>1557624.7</v>
          </cell>
        </row>
        <row r="138">
          <cell r="A138" t="str">
            <v>0601610600200</v>
          </cell>
          <cell r="B138" t="str">
            <v>LAGRANGE HIGHLANDS SCH DIST 106</v>
          </cell>
          <cell r="C138">
            <v>914.35</v>
          </cell>
          <cell r="D138">
            <v>572687.71999999986</v>
          </cell>
          <cell r="E138">
            <v>0</v>
          </cell>
          <cell r="F138"/>
          <cell r="G138"/>
          <cell r="H138">
            <v>573602.06999999983</v>
          </cell>
        </row>
        <row r="139">
          <cell r="A139" t="str">
            <v>0601610700200</v>
          </cell>
          <cell r="B139" t="str">
            <v>PLEASANTDALE SCHOOL DIST 107</v>
          </cell>
          <cell r="C139">
            <v>796.47</v>
          </cell>
          <cell r="D139">
            <v>532593.52</v>
          </cell>
          <cell r="E139">
            <v>0</v>
          </cell>
          <cell r="F139"/>
          <cell r="G139"/>
          <cell r="H139">
            <v>533389.99</v>
          </cell>
        </row>
        <row r="140">
          <cell r="A140" t="str">
            <v>0601620001300</v>
          </cell>
          <cell r="B140" t="str">
            <v>OAK PARK &amp; RIVER FOREST DIST 200</v>
          </cell>
          <cell r="C140">
            <v>3634.29</v>
          </cell>
          <cell r="D140">
            <v>6213686.5499999998</v>
          </cell>
          <cell r="E140">
            <v>0</v>
          </cell>
          <cell r="F140"/>
          <cell r="G140"/>
          <cell r="H140">
            <v>6217320.8399999999</v>
          </cell>
        </row>
        <row r="141">
          <cell r="A141" t="str">
            <v>0601620101700</v>
          </cell>
          <cell r="B141" t="str">
            <v>J S MORTON H S DISTRICT 201</v>
          </cell>
          <cell r="C141">
            <v>4318630.01</v>
          </cell>
          <cell r="D141">
            <v>73188042.509999976</v>
          </cell>
          <cell r="E141">
            <v>0</v>
          </cell>
          <cell r="F141"/>
          <cell r="G141"/>
          <cell r="H141">
            <v>77506672.519999981</v>
          </cell>
        </row>
        <row r="142">
          <cell r="A142" t="str">
            <v>0601620401700</v>
          </cell>
          <cell r="B142" t="str">
            <v>LYONS TWP H S DIST 204</v>
          </cell>
          <cell r="C142">
            <v>4385.2</v>
          </cell>
          <cell r="D142">
            <v>2795963.1599999992</v>
          </cell>
          <cell r="E142">
            <v>0</v>
          </cell>
          <cell r="F142"/>
          <cell r="G142"/>
          <cell r="H142">
            <v>2800348.3599999994</v>
          </cell>
        </row>
        <row r="143">
          <cell r="A143" t="str">
            <v>0601620801700</v>
          </cell>
          <cell r="B143" t="str">
            <v>RIVERSIDE BROOKFIELD TWP DIST 208</v>
          </cell>
          <cell r="C143">
            <v>390019.16</v>
          </cell>
          <cell r="D143">
            <v>2165322.25</v>
          </cell>
          <cell r="E143">
            <v>0</v>
          </cell>
          <cell r="F143"/>
          <cell r="G143"/>
          <cell r="H143">
            <v>2555341.41</v>
          </cell>
        </row>
        <row r="144">
          <cell r="A144" t="str">
            <v>0601620901700</v>
          </cell>
          <cell r="B144" t="str">
            <v>PROVISO TWP H S DIST 209</v>
          </cell>
          <cell r="C144">
            <v>1473931.13</v>
          </cell>
          <cell r="D144">
            <v>17209083.280000001</v>
          </cell>
          <cell r="E144">
            <v>0</v>
          </cell>
          <cell r="F144"/>
          <cell r="G144"/>
          <cell r="H144">
            <v>18683014.41</v>
          </cell>
        </row>
        <row r="145">
          <cell r="A145" t="str">
            <v>0601621201600</v>
          </cell>
          <cell r="B145" t="str">
            <v>LEYDEN COMM H S DIST 212</v>
          </cell>
          <cell r="C145">
            <v>4306.8</v>
          </cell>
          <cell r="D145">
            <v>9776741.4100000001</v>
          </cell>
          <cell r="E145">
            <v>0</v>
          </cell>
          <cell r="F145"/>
          <cell r="G145"/>
          <cell r="H145">
            <v>9781048.2100000009</v>
          </cell>
        </row>
        <row r="146">
          <cell r="A146" t="str">
            <v>0601623401600</v>
          </cell>
          <cell r="B146" t="str">
            <v>RIDGEWOOD COMM H S DIST 234</v>
          </cell>
          <cell r="C146">
            <v>21976.44</v>
          </cell>
          <cell r="D146">
            <v>950971.14</v>
          </cell>
          <cell r="E146">
            <v>0</v>
          </cell>
          <cell r="F146"/>
          <cell r="G146"/>
          <cell r="H146">
            <v>972947.58</v>
          </cell>
        </row>
        <row r="147">
          <cell r="A147" t="str">
            <v>0601640102600</v>
          </cell>
          <cell r="B147" t="str">
            <v>ELMWOOD PARK C U SCH DIST 401</v>
          </cell>
          <cell r="C147">
            <v>1561421.59</v>
          </cell>
          <cell r="D147">
            <v>13743024.050000001</v>
          </cell>
          <cell r="E147">
            <v>0</v>
          </cell>
          <cell r="F147"/>
          <cell r="G147"/>
          <cell r="H147">
            <v>15304445.640000001</v>
          </cell>
        </row>
        <row r="148">
          <cell r="A148" t="str">
            <v>0700000000092</v>
          </cell>
          <cell r="B148" t="str">
            <v>Region 07 South Cook ISC 4 TAOEP</v>
          </cell>
          <cell r="C148">
            <v>648.54999999999995</v>
          </cell>
          <cell r="D148">
            <v>4509.18</v>
          </cell>
          <cell r="E148">
            <v>0</v>
          </cell>
          <cell r="F148"/>
          <cell r="G148"/>
          <cell r="H148">
            <v>5157.7300000000005</v>
          </cell>
        </row>
        <row r="149">
          <cell r="A149" t="str">
            <v>0700000000093</v>
          </cell>
          <cell r="B149" t="str">
            <v>SAFE SCH-INTERMEDIATE SERVICE CEN</v>
          </cell>
          <cell r="C149">
            <v>86038.07</v>
          </cell>
          <cell r="D149">
            <v>1120101.53</v>
          </cell>
          <cell r="E149">
            <v>0</v>
          </cell>
          <cell r="F149"/>
          <cell r="G149"/>
          <cell r="H149">
            <v>1206139.6000000001</v>
          </cell>
        </row>
        <row r="150">
          <cell r="A150" t="str">
            <v>0700000000095</v>
          </cell>
          <cell r="B150" t="str">
            <v>SOUTH COOK ISC 4 ALOP</v>
          </cell>
          <cell r="C150">
            <v>0</v>
          </cell>
          <cell r="D150">
            <v>283434.12</v>
          </cell>
          <cell r="E150">
            <v>0</v>
          </cell>
          <cell r="F150"/>
          <cell r="G150"/>
          <cell r="H150">
            <v>283434.12</v>
          </cell>
        </row>
        <row r="151">
          <cell r="A151" t="str">
            <v>0701610400200</v>
          </cell>
          <cell r="B151" t="str">
            <v>SUMMIT SCHOOL DIST 104</v>
          </cell>
          <cell r="C151">
            <v>160515.53</v>
          </cell>
          <cell r="D151">
            <v>13783394.08</v>
          </cell>
          <cell r="E151">
            <v>0</v>
          </cell>
          <cell r="F151"/>
          <cell r="G151"/>
          <cell r="H151">
            <v>13943909.609999999</v>
          </cell>
        </row>
        <row r="152">
          <cell r="A152" t="str">
            <v>0701610800200</v>
          </cell>
          <cell r="B152" t="str">
            <v>WILLOW SPRINGS SCHOOL DIST 108</v>
          </cell>
          <cell r="C152">
            <v>163626.07999999999</v>
          </cell>
          <cell r="D152">
            <v>1695964.72</v>
          </cell>
          <cell r="E152">
            <v>0</v>
          </cell>
          <cell r="F152"/>
          <cell r="G152"/>
          <cell r="H152">
            <v>1859590.8</v>
          </cell>
        </row>
        <row r="153">
          <cell r="A153" t="str">
            <v>0701610900200</v>
          </cell>
          <cell r="B153" t="str">
            <v>INDIAN SPRINGS SCHOOL DIST 109</v>
          </cell>
          <cell r="C153">
            <v>808832.26</v>
          </cell>
          <cell r="D153">
            <v>18165020.240000002</v>
          </cell>
          <cell r="E153">
            <v>0</v>
          </cell>
          <cell r="F153"/>
          <cell r="G153"/>
          <cell r="H153">
            <v>18973852.500000004</v>
          </cell>
        </row>
        <row r="154">
          <cell r="A154" t="str">
            <v>0701611000200</v>
          </cell>
          <cell r="B154" t="str">
            <v>CENTRAL STICKNEY SCH DIST 110</v>
          </cell>
          <cell r="C154">
            <v>425.96</v>
          </cell>
          <cell r="D154">
            <v>956623.94</v>
          </cell>
          <cell r="E154">
            <v>0</v>
          </cell>
          <cell r="F154"/>
          <cell r="G154"/>
          <cell r="H154">
            <v>957049.89999999991</v>
          </cell>
        </row>
        <row r="155">
          <cell r="A155" t="str">
            <v>0701611100200</v>
          </cell>
          <cell r="B155" t="str">
            <v>BURBANK SCHOOL DISTRICT 111</v>
          </cell>
          <cell r="C155">
            <v>1511124.81</v>
          </cell>
          <cell r="D155">
            <v>14717699.450000001</v>
          </cell>
          <cell r="E155">
            <v>0</v>
          </cell>
          <cell r="F155"/>
          <cell r="G155"/>
          <cell r="H155">
            <v>16228824.260000002</v>
          </cell>
        </row>
        <row r="156">
          <cell r="A156" t="str">
            <v>07016113A0200</v>
          </cell>
          <cell r="B156" t="str">
            <v>LEMONT-BROMBEREK CSD 113A</v>
          </cell>
          <cell r="C156">
            <v>50033.84</v>
          </cell>
          <cell r="D156">
            <v>1637765.57</v>
          </cell>
          <cell r="E156">
            <v>0</v>
          </cell>
          <cell r="F156"/>
          <cell r="G156"/>
          <cell r="H156">
            <v>1687799.4100000001</v>
          </cell>
        </row>
        <row r="157">
          <cell r="A157" t="str">
            <v>0701611700200</v>
          </cell>
          <cell r="B157" t="str">
            <v>NORTH PALOS SCHOOL DIST 117</v>
          </cell>
          <cell r="C157">
            <v>2506309.61</v>
          </cell>
          <cell r="D157">
            <v>14782305.98</v>
          </cell>
          <cell r="E157">
            <v>0</v>
          </cell>
          <cell r="F157"/>
          <cell r="G157"/>
          <cell r="H157">
            <v>17288615.59</v>
          </cell>
        </row>
        <row r="158">
          <cell r="A158" t="str">
            <v>0701611800400</v>
          </cell>
          <cell r="B158" t="str">
            <v>PALOS COMM CONS SCHOOL DIST 118</v>
          </cell>
          <cell r="C158">
            <v>45259.93</v>
          </cell>
          <cell r="D158">
            <v>1744977.4499999997</v>
          </cell>
          <cell r="E158">
            <v>0</v>
          </cell>
          <cell r="F158"/>
          <cell r="G158"/>
          <cell r="H158">
            <v>1790237.3799999997</v>
          </cell>
        </row>
        <row r="159">
          <cell r="A159" t="str">
            <v>0701612200200</v>
          </cell>
          <cell r="B159" t="str">
            <v>RIDGELAND SCHOOL DISTRICT 122</v>
          </cell>
          <cell r="C159">
            <v>1345115.7</v>
          </cell>
          <cell r="D159">
            <v>9614161.9600000009</v>
          </cell>
          <cell r="E159">
            <v>0</v>
          </cell>
          <cell r="F159"/>
          <cell r="G159"/>
          <cell r="H159">
            <v>10959277.66</v>
          </cell>
        </row>
        <row r="160">
          <cell r="A160" t="str">
            <v>0701612300200</v>
          </cell>
          <cell r="B160" t="str">
            <v>OAK LAWN-HOMETOWN SCH DIST 123</v>
          </cell>
          <cell r="C160">
            <v>1740657.29</v>
          </cell>
          <cell r="D160">
            <v>7986642.1500000004</v>
          </cell>
          <cell r="E160">
            <v>0</v>
          </cell>
          <cell r="F160"/>
          <cell r="G160"/>
          <cell r="H160">
            <v>9727299.4400000013</v>
          </cell>
        </row>
        <row r="161">
          <cell r="A161" t="str">
            <v>0701612400200</v>
          </cell>
          <cell r="B161" t="str">
            <v>EVERGREEN PK ELEM SCH DIST 124</v>
          </cell>
          <cell r="C161">
            <v>131462.41</v>
          </cell>
          <cell r="D161">
            <v>4501669.1900000004</v>
          </cell>
          <cell r="E161">
            <v>0</v>
          </cell>
          <cell r="F161"/>
          <cell r="G161"/>
          <cell r="H161">
            <v>4633131.6000000006</v>
          </cell>
        </row>
        <row r="162">
          <cell r="A162" t="str">
            <v>0701612500200</v>
          </cell>
          <cell r="B162" t="str">
            <v>ATWOOD HEIGHTS DISTRICT 125</v>
          </cell>
          <cell r="C162">
            <v>51366.06</v>
          </cell>
          <cell r="D162">
            <v>2961313.7799999993</v>
          </cell>
          <cell r="E162">
            <v>0</v>
          </cell>
          <cell r="F162"/>
          <cell r="G162"/>
          <cell r="H162">
            <v>3012679.8399999994</v>
          </cell>
        </row>
        <row r="163">
          <cell r="A163" t="str">
            <v>0701612600200</v>
          </cell>
          <cell r="B163" t="str">
            <v>ALSIP-HAZLGRN-OAKLWN S DIST 126</v>
          </cell>
          <cell r="C163">
            <v>1754.78</v>
          </cell>
          <cell r="D163">
            <v>2495715.23</v>
          </cell>
          <cell r="E163">
            <v>0</v>
          </cell>
          <cell r="F163"/>
          <cell r="G163"/>
          <cell r="H163">
            <v>2497470.0099999998</v>
          </cell>
        </row>
        <row r="164">
          <cell r="A164" t="str">
            <v>0701612700200</v>
          </cell>
          <cell r="B164" t="str">
            <v>WORTH SCHOOL DISTRICT 127</v>
          </cell>
          <cell r="C164">
            <v>231350.01</v>
          </cell>
          <cell r="D164">
            <v>7775534.5299999993</v>
          </cell>
          <cell r="E164">
            <v>0</v>
          </cell>
          <cell r="F164"/>
          <cell r="G164"/>
          <cell r="H164">
            <v>8006884.5399999991</v>
          </cell>
        </row>
        <row r="165">
          <cell r="A165" t="str">
            <v>0701612750200</v>
          </cell>
          <cell r="B165" t="str">
            <v>CHICAGO RIDGE SCHOOL DIST 127-5</v>
          </cell>
          <cell r="C165">
            <v>950731.32</v>
          </cell>
          <cell r="D165">
            <v>11319859.940000001</v>
          </cell>
          <cell r="E165">
            <v>0</v>
          </cell>
          <cell r="F165"/>
          <cell r="G165"/>
          <cell r="H165">
            <v>12270591.260000002</v>
          </cell>
        </row>
        <row r="166">
          <cell r="A166" t="str">
            <v>0701612800200</v>
          </cell>
          <cell r="B166" t="str">
            <v>PALOS HEIGHTS SCHOOL DIST 128</v>
          </cell>
          <cell r="C166">
            <v>14539.12</v>
          </cell>
          <cell r="D166">
            <v>602327.46</v>
          </cell>
          <cell r="E166">
            <v>0</v>
          </cell>
          <cell r="F166"/>
          <cell r="G166"/>
          <cell r="H166">
            <v>616866.57999999996</v>
          </cell>
        </row>
        <row r="167">
          <cell r="A167" t="str">
            <v>0701613000200</v>
          </cell>
          <cell r="B167" t="str">
            <v>COOK COUNTY SCHOOL DIST 130</v>
          </cell>
          <cell r="C167">
            <v>434288.06</v>
          </cell>
          <cell r="D167">
            <v>20933074</v>
          </cell>
          <cell r="E167">
            <v>0</v>
          </cell>
          <cell r="F167"/>
          <cell r="G167"/>
          <cell r="H167">
            <v>21367362.059999999</v>
          </cell>
        </row>
        <row r="168">
          <cell r="A168" t="str">
            <v>0701613200200</v>
          </cell>
          <cell r="B168" t="str">
            <v>CALUMET PUBLIC SCHOOLS DIST 132</v>
          </cell>
          <cell r="C168">
            <v>108902.76</v>
          </cell>
          <cell r="D168">
            <v>9739704.2799999993</v>
          </cell>
          <cell r="E168">
            <v>666600</v>
          </cell>
          <cell r="F168"/>
          <cell r="G168"/>
          <cell r="H168">
            <v>10515207.039999999</v>
          </cell>
        </row>
        <row r="169">
          <cell r="A169" t="str">
            <v>0701613300200</v>
          </cell>
          <cell r="B169" t="str">
            <v>GEN GEO PATTON SCHOOL DIST 133</v>
          </cell>
          <cell r="C169">
            <v>253.75</v>
          </cell>
          <cell r="D169">
            <v>2698577.6199999996</v>
          </cell>
          <cell r="E169">
            <v>162387</v>
          </cell>
          <cell r="F169"/>
          <cell r="G169"/>
          <cell r="H169">
            <v>2861218.3699999996</v>
          </cell>
        </row>
        <row r="170">
          <cell r="A170" t="str">
            <v>0701613500200</v>
          </cell>
          <cell r="B170" t="str">
            <v>ORLAND SCHOOL DISTRICT 135</v>
          </cell>
          <cell r="C170">
            <v>116426.6</v>
          </cell>
          <cell r="D170">
            <v>4518777.3299999991</v>
          </cell>
          <cell r="E170">
            <v>0</v>
          </cell>
          <cell r="F170"/>
          <cell r="G170"/>
          <cell r="H170">
            <v>4635203.9299999988</v>
          </cell>
        </row>
        <row r="171">
          <cell r="A171" t="str">
            <v>0701614000200</v>
          </cell>
          <cell r="B171" t="str">
            <v>KIRBY SCHOOL DIST 140</v>
          </cell>
          <cell r="C171">
            <v>181088.69</v>
          </cell>
          <cell r="D171">
            <v>5797963.04</v>
          </cell>
          <cell r="E171">
            <v>0</v>
          </cell>
          <cell r="F171"/>
          <cell r="G171"/>
          <cell r="H171">
            <v>5979051.7300000004</v>
          </cell>
        </row>
        <row r="172">
          <cell r="A172" t="str">
            <v>0701614200200</v>
          </cell>
          <cell r="B172" t="str">
            <v>FOREST RIDGE SCHOOL DIST 142</v>
          </cell>
          <cell r="C172">
            <v>797090.53</v>
          </cell>
          <cell r="D172">
            <v>6889150.9600000009</v>
          </cell>
          <cell r="E172">
            <v>0</v>
          </cell>
          <cell r="F172"/>
          <cell r="G172"/>
          <cell r="H172">
            <v>7686241.4900000012</v>
          </cell>
        </row>
        <row r="173">
          <cell r="A173" t="str">
            <v>0701614300200</v>
          </cell>
          <cell r="B173" t="str">
            <v>MIDLOTHIAN SCHOOL DIST 143</v>
          </cell>
          <cell r="C173">
            <v>717634.06</v>
          </cell>
          <cell r="D173">
            <v>12432350.459999997</v>
          </cell>
          <cell r="E173">
            <v>0</v>
          </cell>
          <cell r="F173"/>
          <cell r="G173"/>
          <cell r="H173">
            <v>13149984.519999998</v>
          </cell>
        </row>
        <row r="174">
          <cell r="A174" t="str">
            <v>0701614350200</v>
          </cell>
          <cell r="B174" t="str">
            <v>POSEN-ROBBINS EL SCH DIST 143-5</v>
          </cell>
          <cell r="C174">
            <v>173046.96</v>
          </cell>
          <cell r="D174">
            <v>14701096.57</v>
          </cell>
          <cell r="E174">
            <v>0</v>
          </cell>
          <cell r="F174"/>
          <cell r="G174"/>
          <cell r="H174">
            <v>14874143.530000001</v>
          </cell>
        </row>
        <row r="175">
          <cell r="A175" t="str">
            <v>0701614400200</v>
          </cell>
          <cell r="B175" t="str">
            <v>PRAIRIE-HILLS ELEM SCH DIST 144</v>
          </cell>
          <cell r="C175">
            <v>1842456.62</v>
          </cell>
          <cell r="D175">
            <v>21388075.559999999</v>
          </cell>
          <cell r="E175">
            <v>0</v>
          </cell>
          <cell r="F175"/>
          <cell r="G175"/>
          <cell r="H175">
            <v>23230532.18</v>
          </cell>
        </row>
        <row r="176">
          <cell r="A176" t="str">
            <v>0701614500200</v>
          </cell>
          <cell r="B176" t="str">
            <v>ARBOR PARK SCHOOL DISTRICT 145</v>
          </cell>
          <cell r="C176">
            <v>146827.15</v>
          </cell>
          <cell r="D176">
            <v>6461869.2999999998</v>
          </cell>
          <cell r="E176">
            <v>0</v>
          </cell>
          <cell r="F176"/>
          <cell r="G176"/>
          <cell r="H176">
            <v>6608696.4500000002</v>
          </cell>
        </row>
        <row r="177">
          <cell r="A177" t="str">
            <v>0701614600400</v>
          </cell>
          <cell r="B177" t="str">
            <v>TINLEY PARK COMM SCH DIST 146</v>
          </cell>
          <cell r="C177">
            <v>52480.88</v>
          </cell>
          <cell r="D177">
            <v>3780060.2400000007</v>
          </cell>
          <cell r="E177">
            <v>1258016</v>
          </cell>
          <cell r="F177"/>
          <cell r="G177"/>
          <cell r="H177">
            <v>5090557.120000001</v>
          </cell>
        </row>
        <row r="178">
          <cell r="A178" t="str">
            <v>0701614700200</v>
          </cell>
          <cell r="B178" t="str">
            <v>W HARVEY-DIXMOOR PUB SCH DIST147</v>
          </cell>
          <cell r="C178">
            <v>24366.42</v>
          </cell>
          <cell r="D178">
            <v>10514235.07</v>
          </cell>
          <cell r="E178">
            <v>0</v>
          </cell>
          <cell r="F178"/>
          <cell r="G178"/>
          <cell r="H178">
            <v>10538601.49</v>
          </cell>
        </row>
        <row r="179">
          <cell r="A179" t="str">
            <v>0701614800200</v>
          </cell>
          <cell r="B179" t="str">
            <v>DOLTON SCHOOL DISTRICT 148</v>
          </cell>
          <cell r="C179">
            <v>244041.35</v>
          </cell>
          <cell r="D179">
            <v>21958375.439999998</v>
          </cell>
          <cell r="E179">
            <v>1136751</v>
          </cell>
          <cell r="F179"/>
          <cell r="G179"/>
          <cell r="H179">
            <v>23339167.789999999</v>
          </cell>
        </row>
        <row r="180">
          <cell r="A180" t="str">
            <v>0701614900200</v>
          </cell>
          <cell r="B180" t="str">
            <v>DOLTON SCHOOL DISTRICT 149</v>
          </cell>
          <cell r="C180">
            <v>918663.33</v>
          </cell>
          <cell r="D180">
            <v>23429003.800000001</v>
          </cell>
          <cell r="E180">
            <v>0</v>
          </cell>
          <cell r="F180"/>
          <cell r="G180"/>
          <cell r="H180">
            <v>24347667.129999999</v>
          </cell>
        </row>
        <row r="181">
          <cell r="A181" t="str">
            <v>0701615000200</v>
          </cell>
          <cell r="B181" t="str">
            <v>SOUTH HOLLAND SCHOOL DIST 150</v>
          </cell>
          <cell r="C181">
            <v>422171.31</v>
          </cell>
          <cell r="D181">
            <v>3124923.1100000003</v>
          </cell>
          <cell r="E181">
            <v>0</v>
          </cell>
          <cell r="F181"/>
          <cell r="G181"/>
          <cell r="H181">
            <v>3547094.4200000004</v>
          </cell>
        </row>
        <row r="182">
          <cell r="A182" t="str">
            <v>0701615100200</v>
          </cell>
          <cell r="B182" t="str">
            <v>SOUTH HOLLAND SCHOOL DIST 151</v>
          </cell>
          <cell r="C182">
            <v>286976.40999999997</v>
          </cell>
          <cell r="D182">
            <v>12651833.709999999</v>
          </cell>
          <cell r="E182">
            <v>1510830</v>
          </cell>
          <cell r="F182"/>
          <cell r="G182"/>
          <cell r="H182">
            <v>14449640.119999999</v>
          </cell>
        </row>
        <row r="183">
          <cell r="A183" t="str">
            <v>0701615200200</v>
          </cell>
          <cell r="B183" t="str">
            <v>HARVEY SCHOOL DISTRICT 152</v>
          </cell>
          <cell r="C183">
            <v>202731.41</v>
          </cell>
          <cell r="D183">
            <v>19280706.679999996</v>
          </cell>
          <cell r="E183">
            <v>0</v>
          </cell>
          <cell r="F183"/>
          <cell r="G183"/>
          <cell r="H183">
            <v>19483438.089999996</v>
          </cell>
        </row>
        <row r="184">
          <cell r="A184" t="str">
            <v>0701615250200</v>
          </cell>
          <cell r="B184" t="str">
            <v>HAZEL CREST SCHOOL DIST 152-5</v>
          </cell>
          <cell r="C184">
            <v>99818.47</v>
          </cell>
          <cell r="D184">
            <v>8234686.8100000005</v>
          </cell>
          <cell r="E184">
            <v>607806</v>
          </cell>
          <cell r="F184"/>
          <cell r="G184"/>
          <cell r="H184">
            <v>8942311.2800000012</v>
          </cell>
        </row>
        <row r="185">
          <cell r="A185" t="str">
            <v>0701615300200</v>
          </cell>
          <cell r="B185" t="str">
            <v>HOMEWOOD SCHOOL DISTRICT 153</v>
          </cell>
          <cell r="C185">
            <v>900439.33</v>
          </cell>
          <cell r="D185">
            <v>7381100.5</v>
          </cell>
          <cell r="E185">
            <v>0</v>
          </cell>
          <cell r="F185"/>
          <cell r="G185"/>
          <cell r="H185">
            <v>8281539.8300000001</v>
          </cell>
        </row>
        <row r="186">
          <cell r="A186" t="str">
            <v>0701615400200</v>
          </cell>
          <cell r="B186" t="str">
            <v>THORNTON SCHOOL DISTRICT 154</v>
          </cell>
          <cell r="C186">
            <v>130901.65</v>
          </cell>
          <cell r="D186">
            <v>500855.02</v>
          </cell>
          <cell r="E186">
            <v>0</v>
          </cell>
          <cell r="F186"/>
          <cell r="G186"/>
          <cell r="H186">
            <v>631756.67000000004</v>
          </cell>
        </row>
        <row r="187">
          <cell r="A187" t="str">
            <v>0701615450200</v>
          </cell>
          <cell r="B187" t="str">
            <v>BURNHAM SCHOOL DISTRICT 154-5</v>
          </cell>
          <cell r="C187">
            <v>51268.01</v>
          </cell>
          <cell r="D187">
            <v>1624511.3400000003</v>
          </cell>
          <cell r="E187">
            <v>0</v>
          </cell>
          <cell r="F187"/>
          <cell r="G187"/>
          <cell r="H187">
            <v>1675779.3500000003</v>
          </cell>
        </row>
        <row r="188">
          <cell r="A188" t="str">
            <v>0701615500200</v>
          </cell>
          <cell r="B188" t="str">
            <v>CALUMET CITY SCHOOL DISTRICT 155</v>
          </cell>
          <cell r="C188">
            <v>182732.81</v>
          </cell>
          <cell r="D188">
            <v>10200891.380000001</v>
          </cell>
          <cell r="E188">
            <v>0</v>
          </cell>
          <cell r="F188"/>
          <cell r="G188"/>
          <cell r="H188">
            <v>10383624.190000001</v>
          </cell>
        </row>
        <row r="189">
          <cell r="A189" t="str">
            <v>0701615600200</v>
          </cell>
          <cell r="B189" t="str">
            <v>LINCOLN ELEM SCHOOL DIST 156</v>
          </cell>
          <cell r="C189">
            <v>202769.75</v>
          </cell>
          <cell r="D189">
            <v>8976046.0600000005</v>
          </cell>
          <cell r="E189">
            <v>314356</v>
          </cell>
          <cell r="F189"/>
          <cell r="G189"/>
          <cell r="H189">
            <v>9493171.8100000005</v>
          </cell>
        </row>
        <row r="190">
          <cell r="A190" t="str">
            <v>0701615700200</v>
          </cell>
          <cell r="B190" t="str">
            <v>HOOVER-SCHRUM MEMORIAL SD 157</v>
          </cell>
          <cell r="C190">
            <v>169701.01</v>
          </cell>
          <cell r="D190">
            <v>6434002.4300000006</v>
          </cell>
          <cell r="E190">
            <v>748691</v>
          </cell>
          <cell r="F190"/>
          <cell r="G190"/>
          <cell r="H190">
            <v>7352394.4400000004</v>
          </cell>
        </row>
        <row r="191">
          <cell r="A191" t="str">
            <v>0701615800200</v>
          </cell>
          <cell r="B191" t="str">
            <v>LANSING SCHOOL DISTRICT 158</v>
          </cell>
          <cell r="C191">
            <v>792078.44</v>
          </cell>
          <cell r="D191">
            <v>20088794.290000007</v>
          </cell>
          <cell r="E191">
            <v>1822758</v>
          </cell>
          <cell r="F191"/>
          <cell r="G191"/>
          <cell r="H191">
            <v>22703630.730000008</v>
          </cell>
        </row>
        <row r="192">
          <cell r="A192" t="str">
            <v>0701615900200</v>
          </cell>
          <cell r="B192" t="str">
            <v>ELEM SCHOOL DISTRICT 159</v>
          </cell>
          <cell r="C192">
            <v>1907.31</v>
          </cell>
          <cell r="D192">
            <v>6198666.4299999997</v>
          </cell>
          <cell r="E192">
            <v>1380456</v>
          </cell>
          <cell r="F192"/>
          <cell r="G192"/>
          <cell r="H192">
            <v>7581029.7399999993</v>
          </cell>
        </row>
        <row r="193">
          <cell r="A193" t="str">
            <v>0701616000200</v>
          </cell>
          <cell r="B193" t="str">
            <v>COUNTRY CLUB HILLS SCH DIST 160</v>
          </cell>
          <cell r="C193">
            <v>779567.07</v>
          </cell>
          <cell r="D193">
            <v>9899805.8399999999</v>
          </cell>
          <cell r="E193">
            <v>862136</v>
          </cell>
          <cell r="F193"/>
          <cell r="G193"/>
          <cell r="H193">
            <v>11541508.91</v>
          </cell>
        </row>
        <row r="194">
          <cell r="A194" t="str">
            <v>0701616100200</v>
          </cell>
          <cell r="B194" t="str">
            <v>FLOSSMOOR SCHOOL DISTRICT 161</v>
          </cell>
          <cell r="C194">
            <v>292108.68</v>
          </cell>
          <cell r="D194">
            <v>10353856.770000001</v>
          </cell>
          <cell r="E194">
            <v>2094872</v>
          </cell>
          <cell r="F194"/>
          <cell r="G194"/>
          <cell r="H194">
            <v>12740837.450000001</v>
          </cell>
        </row>
        <row r="195">
          <cell r="A195" t="str">
            <v>0701616200200</v>
          </cell>
          <cell r="B195" t="str">
            <v>MATTESON ELEM SCHOOL DIST 162</v>
          </cell>
          <cell r="C195">
            <v>215305.37</v>
          </cell>
          <cell r="D195">
            <v>16245173.1</v>
          </cell>
          <cell r="E195">
            <v>2136646</v>
          </cell>
          <cell r="F195"/>
          <cell r="G195"/>
          <cell r="H195">
            <v>18597124.469999999</v>
          </cell>
        </row>
        <row r="196">
          <cell r="A196" t="str">
            <v>0701616300200</v>
          </cell>
          <cell r="B196" t="str">
            <v>PARK FOREST SCHOOL DIST 163</v>
          </cell>
          <cell r="C196">
            <v>157824.07999999999</v>
          </cell>
          <cell r="D196">
            <v>16299717.610000001</v>
          </cell>
          <cell r="E196">
            <v>518525</v>
          </cell>
          <cell r="F196"/>
          <cell r="G196"/>
          <cell r="H196">
            <v>16976066.690000001</v>
          </cell>
        </row>
        <row r="197">
          <cell r="A197" t="str">
            <v>0701616700200</v>
          </cell>
          <cell r="B197" t="str">
            <v>BROOKWOOD SCHOOL DIST 167</v>
          </cell>
          <cell r="C197">
            <v>306754.94</v>
          </cell>
          <cell r="D197">
            <v>8004055.7599999998</v>
          </cell>
          <cell r="E197">
            <v>897839</v>
          </cell>
          <cell r="F197"/>
          <cell r="G197"/>
          <cell r="H197">
            <v>9208649.6999999993</v>
          </cell>
        </row>
        <row r="198">
          <cell r="A198" t="str">
            <v>0701616800400</v>
          </cell>
          <cell r="B198" t="str">
            <v>COMM CONS SCHOOL DIST 168</v>
          </cell>
          <cell r="C198">
            <v>238068.25</v>
          </cell>
          <cell r="D198">
            <v>13405778.689999999</v>
          </cell>
          <cell r="E198">
            <v>496925</v>
          </cell>
          <cell r="F198"/>
          <cell r="G198"/>
          <cell r="H198">
            <v>14140771.939999999</v>
          </cell>
        </row>
        <row r="199">
          <cell r="A199" t="str">
            <v>0701616900200</v>
          </cell>
          <cell r="B199" t="str">
            <v>FORD HEIGHTS SCHOOL DISTRICT 169</v>
          </cell>
          <cell r="C199">
            <v>450.1</v>
          </cell>
          <cell r="D199">
            <v>2537573.9000000004</v>
          </cell>
          <cell r="E199">
            <v>229554</v>
          </cell>
          <cell r="F199"/>
          <cell r="G199"/>
          <cell r="H199">
            <v>2767578.0000000005</v>
          </cell>
        </row>
        <row r="200">
          <cell r="A200" t="str">
            <v>0701617000200</v>
          </cell>
          <cell r="B200" t="str">
            <v>CHICAGO HEIGHTS SCHOOL DIST 170</v>
          </cell>
          <cell r="C200">
            <v>511943.56</v>
          </cell>
          <cell r="D200">
            <v>27263397.609999996</v>
          </cell>
          <cell r="E200">
            <v>0</v>
          </cell>
          <cell r="F200"/>
          <cell r="G200"/>
          <cell r="H200">
            <v>27775341.169999994</v>
          </cell>
        </row>
        <row r="201">
          <cell r="A201" t="str">
            <v>0701617100200</v>
          </cell>
          <cell r="B201" t="str">
            <v>SUNNYBROOK SCHOOL DISTRICT 171</v>
          </cell>
          <cell r="C201">
            <v>579842.57999999996</v>
          </cell>
          <cell r="D201">
            <v>6247728.7599999998</v>
          </cell>
          <cell r="E201">
            <v>0</v>
          </cell>
          <cell r="F201"/>
          <cell r="G201"/>
          <cell r="H201">
            <v>6827571.3399999999</v>
          </cell>
        </row>
        <row r="202">
          <cell r="A202" t="str">
            <v>0701617200200</v>
          </cell>
          <cell r="B202" t="str">
            <v>SANDRIDGE SCHOOL DISTRICT 172</v>
          </cell>
          <cell r="C202">
            <v>241527.35</v>
          </cell>
          <cell r="D202">
            <v>2651736.9199999995</v>
          </cell>
          <cell r="E202">
            <v>0</v>
          </cell>
          <cell r="F202"/>
          <cell r="G202"/>
          <cell r="H202">
            <v>2893264.2699999996</v>
          </cell>
        </row>
        <row r="203">
          <cell r="A203" t="str">
            <v>0701619400200</v>
          </cell>
          <cell r="B203" t="str">
            <v>STEGER SCHOOL DISTRICT 194</v>
          </cell>
          <cell r="C203">
            <v>890973.73</v>
          </cell>
          <cell r="D203">
            <v>8961869.0300000012</v>
          </cell>
          <cell r="E203">
            <v>0</v>
          </cell>
          <cell r="F203"/>
          <cell r="G203"/>
          <cell r="H203">
            <v>9852842.7600000016</v>
          </cell>
        </row>
        <row r="204">
          <cell r="A204" t="str">
            <v>0701620501700</v>
          </cell>
          <cell r="B204" t="str">
            <v>THORNTON TWP H S DIST 205</v>
          </cell>
          <cell r="C204">
            <v>343182.03</v>
          </cell>
          <cell r="D204">
            <v>45889370.770000003</v>
          </cell>
          <cell r="E204">
            <v>3728304</v>
          </cell>
          <cell r="F204"/>
          <cell r="G204"/>
          <cell r="H204">
            <v>49960856.800000004</v>
          </cell>
        </row>
        <row r="205">
          <cell r="A205" t="str">
            <v>0701620601700</v>
          </cell>
          <cell r="B205" t="str">
            <v>BLOOM TWP HIGH SCH DIST 206</v>
          </cell>
          <cell r="C205">
            <v>666599.27</v>
          </cell>
          <cell r="D205">
            <v>23149937.859999999</v>
          </cell>
          <cell r="E205">
            <v>0</v>
          </cell>
          <cell r="F205"/>
          <cell r="G205"/>
          <cell r="H205">
            <v>23816537.129999999</v>
          </cell>
        </row>
        <row r="206">
          <cell r="A206" t="str">
            <v>0701621001700</v>
          </cell>
          <cell r="B206" t="str">
            <v>LEMONT TWP H S DIST 210</v>
          </cell>
          <cell r="C206">
            <v>1485.56</v>
          </cell>
          <cell r="D206">
            <v>886367.78999999992</v>
          </cell>
          <cell r="E206">
            <v>0</v>
          </cell>
          <cell r="F206"/>
          <cell r="G206"/>
          <cell r="H206">
            <v>887853.35</v>
          </cell>
        </row>
        <row r="207">
          <cell r="A207" t="str">
            <v>0701621501700</v>
          </cell>
          <cell r="B207" t="str">
            <v>THORNTON FRACTIONAL T H S D 215</v>
          </cell>
          <cell r="C207">
            <v>958219.03</v>
          </cell>
          <cell r="D207">
            <v>29424918.66</v>
          </cell>
          <cell r="E207">
            <v>1979376</v>
          </cell>
          <cell r="F207"/>
          <cell r="G207"/>
          <cell r="H207">
            <v>32362513.690000001</v>
          </cell>
        </row>
        <row r="208">
          <cell r="A208" t="str">
            <v>0701621701600</v>
          </cell>
          <cell r="B208" t="str">
            <v>ARGO COMM H S DIST 217</v>
          </cell>
          <cell r="C208">
            <v>504755.17</v>
          </cell>
          <cell r="D208">
            <v>12402974.1</v>
          </cell>
          <cell r="E208">
            <v>0</v>
          </cell>
          <cell r="F208"/>
          <cell r="G208"/>
          <cell r="H208">
            <v>12907729.27</v>
          </cell>
        </row>
        <row r="209">
          <cell r="A209" t="str">
            <v>0701621801600</v>
          </cell>
          <cell r="B209" t="str">
            <v>COMMUNITY HIGH SCHOOL DIST 218</v>
          </cell>
          <cell r="C209">
            <v>513369.65</v>
          </cell>
          <cell r="D209">
            <v>24258687.530000001</v>
          </cell>
          <cell r="E209">
            <v>0</v>
          </cell>
          <cell r="F209"/>
          <cell r="G209"/>
          <cell r="H209">
            <v>24772057.18</v>
          </cell>
        </row>
        <row r="210">
          <cell r="A210" t="str">
            <v>0701622001700</v>
          </cell>
          <cell r="B210" t="str">
            <v>REAVIS TWP H S DIST 220</v>
          </cell>
          <cell r="C210">
            <v>806354.34</v>
          </cell>
          <cell r="D210">
            <v>3685122.9900000007</v>
          </cell>
          <cell r="E210">
            <v>0</v>
          </cell>
          <cell r="F210"/>
          <cell r="G210"/>
          <cell r="H210">
            <v>4491477.330000001</v>
          </cell>
        </row>
        <row r="211">
          <cell r="A211" t="str">
            <v>0701622701700</v>
          </cell>
          <cell r="B211" t="str">
            <v>RICH TWP H S DISTRICT 227</v>
          </cell>
          <cell r="C211">
            <v>212880.29</v>
          </cell>
          <cell r="D211">
            <v>25157490.789999999</v>
          </cell>
          <cell r="E211">
            <v>2690586</v>
          </cell>
          <cell r="F211"/>
          <cell r="G211"/>
          <cell r="H211">
            <v>28060957.079999998</v>
          </cell>
        </row>
        <row r="212">
          <cell r="A212" t="str">
            <v>0701622801600</v>
          </cell>
          <cell r="B212" t="str">
            <v>BREMEN COMM H S DISTRICT 228</v>
          </cell>
          <cell r="C212">
            <v>1713788.12</v>
          </cell>
          <cell r="D212">
            <v>40030203.590000004</v>
          </cell>
          <cell r="E212">
            <v>3833158</v>
          </cell>
          <cell r="F212"/>
          <cell r="G212"/>
          <cell r="H212">
            <v>45577149.710000001</v>
          </cell>
        </row>
        <row r="213">
          <cell r="A213" t="str">
            <v>0701622901600</v>
          </cell>
          <cell r="B213" t="str">
            <v>OAK LAWN COMM H S DIST 229</v>
          </cell>
          <cell r="C213">
            <v>880292.88</v>
          </cell>
          <cell r="D213">
            <v>6407662.7999999998</v>
          </cell>
          <cell r="E213">
            <v>0</v>
          </cell>
          <cell r="F213"/>
          <cell r="G213"/>
          <cell r="H213">
            <v>7287955.6799999997</v>
          </cell>
        </row>
        <row r="214">
          <cell r="A214" t="str">
            <v>0701623001300</v>
          </cell>
          <cell r="B214" t="str">
            <v>CONS HIGH SCHOOL DISTRICT 230</v>
          </cell>
          <cell r="C214">
            <v>391212.51</v>
          </cell>
          <cell r="D214">
            <v>7859926.6000000015</v>
          </cell>
          <cell r="E214">
            <v>0</v>
          </cell>
          <cell r="F214"/>
          <cell r="G214"/>
          <cell r="H214">
            <v>8251139.1100000013</v>
          </cell>
        </row>
        <row r="215">
          <cell r="A215" t="str">
            <v>0701623101600</v>
          </cell>
          <cell r="B215" t="str">
            <v>EVERGREEN PARK COMM HI SCH D 231</v>
          </cell>
          <cell r="C215">
            <v>28088.71</v>
          </cell>
          <cell r="D215">
            <v>3849883.6300000004</v>
          </cell>
          <cell r="E215">
            <v>988279</v>
          </cell>
          <cell r="F215"/>
          <cell r="G215"/>
          <cell r="H215">
            <v>4866251.34</v>
          </cell>
        </row>
        <row r="216">
          <cell r="A216" t="str">
            <v>0701623301600</v>
          </cell>
          <cell r="B216" t="str">
            <v>HOMEWOOD FLOSSMOOR C H S D 233</v>
          </cell>
          <cell r="C216">
            <v>783365.79</v>
          </cell>
          <cell r="D216">
            <v>17696683.969999999</v>
          </cell>
          <cell r="E216">
            <v>2043011</v>
          </cell>
          <cell r="F216"/>
          <cell r="G216"/>
          <cell r="H216">
            <v>20523060.759999998</v>
          </cell>
        </row>
        <row r="217">
          <cell r="A217" t="str">
            <v>0800000000092</v>
          </cell>
          <cell r="B217" t="str">
            <v>ALT SCH-CAROLL/JODAVIESS/STEPHENS</v>
          </cell>
          <cell r="C217">
            <v>29867.59</v>
          </cell>
          <cell r="D217">
            <v>364818.22</v>
          </cell>
          <cell r="E217">
            <v>0</v>
          </cell>
          <cell r="F217"/>
          <cell r="G217"/>
          <cell r="H217">
            <v>394685.81</v>
          </cell>
        </row>
        <row r="218">
          <cell r="A218" t="str">
            <v>0800000000093</v>
          </cell>
          <cell r="B218" t="str">
            <v>SAFE SCH-CARROLL/JO DAVIESS/STEPH</v>
          </cell>
          <cell r="C218">
            <v>21563.29</v>
          </cell>
          <cell r="D218">
            <v>233788.40000000002</v>
          </cell>
          <cell r="E218">
            <v>0</v>
          </cell>
          <cell r="F218"/>
          <cell r="G218"/>
          <cell r="H218">
            <v>255351.69000000003</v>
          </cell>
        </row>
        <row r="219">
          <cell r="A219" t="str">
            <v>0800830802600</v>
          </cell>
          <cell r="B219" t="str">
            <v>EASTLAND COMM UNIT SCH DIST 308</v>
          </cell>
          <cell r="C219">
            <v>13623.15</v>
          </cell>
          <cell r="D219">
            <v>581406.71</v>
          </cell>
          <cell r="E219">
            <v>0</v>
          </cell>
          <cell r="F219"/>
          <cell r="G219"/>
          <cell r="H219">
            <v>595029.86</v>
          </cell>
        </row>
        <row r="220">
          <cell r="A220" t="str">
            <v>0800831402600</v>
          </cell>
          <cell r="B220" t="str">
            <v>WEST CARROLL</v>
          </cell>
          <cell r="C220">
            <v>27433.8</v>
          </cell>
          <cell r="D220">
            <v>4078855.9999999995</v>
          </cell>
          <cell r="E220">
            <v>0</v>
          </cell>
          <cell r="F220"/>
          <cell r="G220"/>
          <cell r="H220">
            <v>4106289.7999999993</v>
          </cell>
        </row>
        <row r="221">
          <cell r="A221" t="str">
            <v>0800839902600</v>
          </cell>
          <cell r="B221" t="str">
            <v>CHADWICK-MILLEDGEVILLE CUSD 399</v>
          </cell>
          <cell r="C221">
            <v>8344.15</v>
          </cell>
          <cell r="D221">
            <v>1373297.9000000001</v>
          </cell>
          <cell r="E221">
            <v>0</v>
          </cell>
          <cell r="F221"/>
          <cell r="G221"/>
          <cell r="H221">
            <v>1381642.05</v>
          </cell>
        </row>
        <row r="222">
          <cell r="A222" t="str">
            <v>0804311902200</v>
          </cell>
          <cell r="B222" t="str">
            <v>EAST DUBUQUE UNIT SCH DIST 119</v>
          </cell>
          <cell r="C222">
            <v>17915.68</v>
          </cell>
          <cell r="D222">
            <v>1232368.5600000003</v>
          </cell>
          <cell r="E222">
            <v>0</v>
          </cell>
          <cell r="F222"/>
          <cell r="G222"/>
          <cell r="H222">
            <v>1250284.2400000002</v>
          </cell>
        </row>
        <row r="223">
          <cell r="A223" t="str">
            <v>0804312002200</v>
          </cell>
          <cell r="B223" t="str">
            <v>GALENA UNIT SCHOOL DIST 120</v>
          </cell>
          <cell r="C223">
            <v>781.08</v>
          </cell>
          <cell r="D223">
            <v>755496.61999999988</v>
          </cell>
          <cell r="E223">
            <v>0</v>
          </cell>
          <cell r="F223"/>
          <cell r="G223"/>
          <cell r="H223">
            <v>756277.69999999984</v>
          </cell>
        </row>
        <row r="224">
          <cell r="A224" t="str">
            <v>0804320502600</v>
          </cell>
          <cell r="B224" t="str">
            <v>WARREN COMM UNIT SCHOOL DIST 205</v>
          </cell>
          <cell r="C224">
            <v>10907.58</v>
          </cell>
          <cell r="D224">
            <v>1014563.83</v>
          </cell>
          <cell r="E224">
            <v>0</v>
          </cell>
          <cell r="F224"/>
          <cell r="G224"/>
          <cell r="H224">
            <v>1025471.4099999999</v>
          </cell>
        </row>
        <row r="225">
          <cell r="A225" t="str">
            <v>0804320602600</v>
          </cell>
          <cell r="B225" t="str">
            <v>STOCKTON C U SCHOOL DIST 206</v>
          </cell>
          <cell r="C225">
            <v>15959.05</v>
          </cell>
          <cell r="D225">
            <v>1298670.5399999996</v>
          </cell>
          <cell r="E225">
            <v>0</v>
          </cell>
          <cell r="F225"/>
          <cell r="G225"/>
          <cell r="H225">
            <v>1314629.5899999996</v>
          </cell>
        </row>
        <row r="226">
          <cell r="A226" t="str">
            <v>0804321002600</v>
          </cell>
          <cell r="B226" t="str">
            <v>RIVER RIDGE C U SCH DIST 210</v>
          </cell>
          <cell r="C226">
            <v>430.25</v>
          </cell>
          <cell r="D226">
            <v>442096.79000000004</v>
          </cell>
          <cell r="E226">
            <v>0</v>
          </cell>
          <cell r="F226"/>
          <cell r="G226"/>
          <cell r="H226">
            <v>442527.04000000004</v>
          </cell>
        </row>
        <row r="227">
          <cell r="A227" t="str">
            <v>0804321102600</v>
          </cell>
          <cell r="B227" t="str">
            <v>SCALES MOUND C U SCH DISTRICT 211</v>
          </cell>
          <cell r="C227">
            <v>227.83</v>
          </cell>
          <cell r="D227">
            <v>142386.78000000003</v>
          </cell>
          <cell r="E227">
            <v>0</v>
          </cell>
          <cell r="F227"/>
          <cell r="G227"/>
          <cell r="H227">
            <v>142614.61000000002</v>
          </cell>
        </row>
        <row r="228">
          <cell r="A228" t="str">
            <v>0808914502200</v>
          </cell>
          <cell r="B228" t="str">
            <v>FREEPORT SCHOOL DIST 145</v>
          </cell>
          <cell r="C228">
            <v>694635.21</v>
          </cell>
          <cell r="D228">
            <v>24200194.880000003</v>
          </cell>
          <cell r="E228">
            <v>0</v>
          </cell>
          <cell r="F228"/>
          <cell r="G228"/>
          <cell r="H228">
            <v>24894830.090000004</v>
          </cell>
        </row>
        <row r="229">
          <cell r="A229" t="str">
            <v>0808920002600</v>
          </cell>
          <cell r="B229" t="str">
            <v>PEARL CITY C U SCH DIST 200</v>
          </cell>
          <cell r="C229">
            <v>42965.11</v>
          </cell>
          <cell r="D229">
            <v>1737167.6300000001</v>
          </cell>
          <cell r="E229">
            <v>0</v>
          </cell>
          <cell r="F229"/>
          <cell r="G229"/>
          <cell r="H229">
            <v>1780132.7400000002</v>
          </cell>
        </row>
        <row r="230">
          <cell r="A230" t="str">
            <v>0808920102600</v>
          </cell>
          <cell r="B230" t="str">
            <v>DAKOTA COMM UNIT SCH DIST 201</v>
          </cell>
          <cell r="C230">
            <v>40691.35</v>
          </cell>
          <cell r="D230">
            <v>2612473.77</v>
          </cell>
          <cell r="E230">
            <v>0</v>
          </cell>
          <cell r="F230"/>
          <cell r="G230"/>
          <cell r="H230">
            <v>2653165.12</v>
          </cell>
        </row>
        <row r="231">
          <cell r="A231" t="str">
            <v>0808920202600</v>
          </cell>
          <cell r="B231" t="str">
            <v>LENA WINSLOW C U SCH DIST 202</v>
          </cell>
          <cell r="C231">
            <v>76809.100000000006</v>
          </cell>
          <cell r="D231">
            <v>2452226.3400000003</v>
          </cell>
          <cell r="E231">
            <v>0</v>
          </cell>
          <cell r="F231"/>
          <cell r="G231"/>
          <cell r="H231">
            <v>2529035.4400000004</v>
          </cell>
        </row>
        <row r="232">
          <cell r="A232" t="str">
            <v>0808920302600</v>
          </cell>
          <cell r="B232" t="str">
            <v>ORANGEVILLE C U SCHOOL DIST 203</v>
          </cell>
          <cell r="C232">
            <v>6020.59</v>
          </cell>
          <cell r="D232">
            <v>1120657.6700000002</v>
          </cell>
          <cell r="E232">
            <v>0</v>
          </cell>
          <cell r="F232"/>
          <cell r="G232"/>
          <cell r="H232">
            <v>1126678.2600000002</v>
          </cell>
        </row>
        <row r="233">
          <cell r="A233" t="str">
            <v>0900000000092</v>
          </cell>
          <cell r="B233" t="str">
            <v>Champaign/Ford ROE TAOEP</v>
          </cell>
          <cell r="C233">
            <v>8764.16</v>
          </cell>
          <cell r="D233">
            <v>27055.08</v>
          </cell>
          <cell r="E233">
            <v>0</v>
          </cell>
          <cell r="F233"/>
          <cell r="G233"/>
          <cell r="H233">
            <v>35819.240000000005</v>
          </cell>
        </row>
        <row r="234">
          <cell r="A234" t="str">
            <v>0900000000093</v>
          </cell>
          <cell r="B234" t="str">
            <v>SAFE SCH-CHAMPAIGN/FORD ROE</v>
          </cell>
          <cell r="C234">
            <v>49465.79</v>
          </cell>
          <cell r="D234">
            <v>730320.18</v>
          </cell>
          <cell r="E234">
            <v>0</v>
          </cell>
          <cell r="F234"/>
          <cell r="G234"/>
          <cell r="H234">
            <v>779785.97000000009</v>
          </cell>
        </row>
        <row r="235">
          <cell r="A235" t="str">
            <v>0901000102600</v>
          </cell>
          <cell r="B235" t="str">
            <v>FISHER C U SCHOOL DISTRICT 1</v>
          </cell>
          <cell r="C235">
            <v>40276.6</v>
          </cell>
          <cell r="D235">
            <v>1557416.86</v>
          </cell>
          <cell r="E235">
            <v>0</v>
          </cell>
          <cell r="F235"/>
          <cell r="G235"/>
          <cell r="H235">
            <v>1597693.4600000002</v>
          </cell>
        </row>
        <row r="236">
          <cell r="A236" t="str">
            <v>0901000302600</v>
          </cell>
          <cell r="B236" t="str">
            <v>MAHOMET-SEYMOUR C U SCH DIST 3</v>
          </cell>
          <cell r="C236">
            <v>1480045.5</v>
          </cell>
          <cell r="D236">
            <v>11320228.810000002</v>
          </cell>
          <cell r="E236">
            <v>0</v>
          </cell>
          <cell r="F236"/>
          <cell r="G236"/>
          <cell r="H236">
            <v>12800274.310000002</v>
          </cell>
        </row>
        <row r="237">
          <cell r="A237" t="str">
            <v>0901000402600</v>
          </cell>
          <cell r="B237" t="str">
            <v>CHAMPAIGN COMM UNIT SCH DIST 4</v>
          </cell>
          <cell r="C237">
            <v>299790.09999999998</v>
          </cell>
          <cell r="D237">
            <v>15419012.650000002</v>
          </cell>
          <cell r="E237">
            <v>0</v>
          </cell>
          <cell r="F237"/>
          <cell r="G237"/>
          <cell r="H237">
            <v>15718802.750000002</v>
          </cell>
        </row>
        <row r="238">
          <cell r="A238" t="str">
            <v>0901000702600</v>
          </cell>
          <cell r="B238" t="str">
            <v>TOLONO C U SCHOOL DIST 7</v>
          </cell>
          <cell r="C238">
            <v>323474.12</v>
          </cell>
          <cell r="D238">
            <v>5988059.1700000018</v>
          </cell>
          <cell r="E238">
            <v>0</v>
          </cell>
          <cell r="F238"/>
          <cell r="G238"/>
          <cell r="H238">
            <v>6311533.2900000019</v>
          </cell>
        </row>
        <row r="239">
          <cell r="A239" t="str">
            <v>0901000802600</v>
          </cell>
          <cell r="B239" t="str">
            <v>HERITAGE COMM UNIT SCH DIST 8</v>
          </cell>
          <cell r="C239">
            <v>361.74</v>
          </cell>
          <cell r="D239">
            <v>638194.1</v>
          </cell>
          <cell r="E239">
            <v>0</v>
          </cell>
          <cell r="F239"/>
          <cell r="G239"/>
          <cell r="H239">
            <v>638555.84</v>
          </cell>
        </row>
        <row r="240">
          <cell r="A240" t="str">
            <v>0901011602200</v>
          </cell>
          <cell r="B240" t="str">
            <v>URBANA SCHOOL DIST 116</v>
          </cell>
          <cell r="C240">
            <v>336196.36</v>
          </cell>
          <cell r="D240">
            <v>11361742.560000002</v>
          </cell>
          <cell r="E240">
            <v>0</v>
          </cell>
          <cell r="F240"/>
          <cell r="G240"/>
          <cell r="H240">
            <v>11697938.920000002</v>
          </cell>
        </row>
        <row r="241">
          <cell r="A241" t="str">
            <v>0901013000400</v>
          </cell>
          <cell r="B241" t="str">
            <v>THOMASBORO C C SCHOOL DIST 130</v>
          </cell>
          <cell r="C241">
            <v>42017.93</v>
          </cell>
          <cell r="D241">
            <v>840278.65999999992</v>
          </cell>
          <cell r="E241">
            <v>0</v>
          </cell>
          <cell r="F241"/>
          <cell r="G241"/>
          <cell r="H241">
            <v>882296.59</v>
          </cell>
        </row>
        <row r="242">
          <cell r="A242" t="str">
            <v>0901013700200</v>
          </cell>
          <cell r="B242" t="str">
            <v>RANTOUL CITY SCHOOL DIST 137</v>
          </cell>
          <cell r="C242">
            <v>986975.28</v>
          </cell>
          <cell r="D242">
            <v>13744017.260000002</v>
          </cell>
          <cell r="E242">
            <v>0</v>
          </cell>
          <cell r="F242"/>
          <cell r="G242"/>
          <cell r="H242">
            <v>14730992.540000001</v>
          </cell>
        </row>
        <row r="243">
          <cell r="A243" t="str">
            <v>0901014200400</v>
          </cell>
          <cell r="B243" t="str">
            <v>LUDLOW C C SCHOOL DIST 142</v>
          </cell>
          <cell r="C243">
            <v>64.67</v>
          </cell>
          <cell r="D243">
            <v>439042.11000000004</v>
          </cell>
          <cell r="E243">
            <v>0</v>
          </cell>
          <cell r="F243"/>
          <cell r="G243"/>
          <cell r="H243">
            <v>439106.78</v>
          </cell>
        </row>
        <row r="244">
          <cell r="A244" t="str">
            <v>0901016900400</v>
          </cell>
          <cell r="B244" t="str">
            <v>ST JOSEPH C C SCHOOL DIST 169</v>
          </cell>
          <cell r="C244">
            <v>54597.13</v>
          </cell>
          <cell r="D244">
            <v>2756099.36</v>
          </cell>
          <cell r="E244">
            <v>0</v>
          </cell>
          <cell r="F244"/>
          <cell r="G244"/>
          <cell r="H244">
            <v>2810696.4899999998</v>
          </cell>
        </row>
        <row r="245">
          <cell r="A245" t="str">
            <v>0901018800400</v>
          </cell>
          <cell r="B245" t="str">
            <v>GIFFORD C C SCHOOL DIST 188</v>
          </cell>
          <cell r="C245">
            <v>3421.67</v>
          </cell>
          <cell r="D245">
            <v>302027.38999999996</v>
          </cell>
          <cell r="E245">
            <v>0</v>
          </cell>
          <cell r="F245"/>
          <cell r="G245"/>
          <cell r="H245">
            <v>305449.05999999994</v>
          </cell>
        </row>
        <row r="246">
          <cell r="A246" t="str">
            <v>0901019301700</v>
          </cell>
          <cell r="B246" t="str">
            <v>RANTOUL TOWNSHIP H S DIST 193</v>
          </cell>
          <cell r="C246">
            <v>534046.84</v>
          </cell>
          <cell r="D246">
            <v>5345624.8100000005</v>
          </cell>
          <cell r="E246">
            <v>0</v>
          </cell>
          <cell r="F246"/>
          <cell r="G246"/>
          <cell r="H246">
            <v>5879671.6500000004</v>
          </cell>
        </row>
        <row r="247">
          <cell r="A247" t="str">
            <v>0901019700400</v>
          </cell>
          <cell r="B247" t="str">
            <v>PRAIRIEVIEW-OGDEN CCSD 197</v>
          </cell>
          <cell r="C247">
            <v>4856.96</v>
          </cell>
          <cell r="D247">
            <v>197878.05000000002</v>
          </cell>
          <cell r="E247">
            <v>0</v>
          </cell>
          <cell r="F247"/>
          <cell r="G247"/>
          <cell r="H247">
            <v>202735.01</v>
          </cell>
        </row>
        <row r="248">
          <cell r="A248" t="str">
            <v>0901030501600</v>
          </cell>
          <cell r="B248" t="str">
            <v>ST JOSEPH OGDEN C H S DIST 305</v>
          </cell>
          <cell r="C248">
            <v>68964.75</v>
          </cell>
          <cell r="D248">
            <v>1038840</v>
          </cell>
          <cell r="E248">
            <v>0</v>
          </cell>
          <cell r="F248"/>
          <cell r="G248"/>
          <cell r="H248">
            <v>1107804.75</v>
          </cell>
        </row>
        <row r="249">
          <cell r="A249" t="str">
            <v>0902700502600</v>
          </cell>
          <cell r="B249" t="str">
            <v>GIBSON CITY-MELVIN-SIBLEY CUSD 5</v>
          </cell>
          <cell r="C249">
            <v>28226.46</v>
          </cell>
          <cell r="D249">
            <v>2732830.4999999995</v>
          </cell>
          <cell r="E249">
            <v>0</v>
          </cell>
          <cell r="F249"/>
          <cell r="G249"/>
          <cell r="H249">
            <v>2761056.9599999995</v>
          </cell>
        </row>
        <row r="250">
          <cell r="A250" t="str">
            <v>0902701002600</v>
          </cell>
          <cell r="B250" t="str">
            <v>PAXTON-BUCKLEY-LODA CU DIST 10</v>
          </cell>
          <cell r="C250">
            <v>274924.33</v>
          </cell>
          <cell r="D250">
            <v>4467487.6099999994</v>
          </cell>
          <cell r="E250">
            <v>0</v>
          </cell>
          <cell r="F250"/>
          <cell r="G250"/>
          <cell r="H250">
            <v>4742411.9399999995</v>
          </cell>
        </row>
        <row r="251">
          <cell r="A251" t="str">
            <v>1100000000092</v>
          </cell>
          <cell r="B251" t="str">
            <v>ALT SCH-CLK/CLS/CMBN/DGLAS/EDGR/M</v>
          </cell>
          <cell r="C251">
            <v>25879.14</v>
          </cell>
          <cell r="D251">
            <v>620303.42999999993</v>
          </cell>
          <cell r="E251">
            <v>0</v>
          </cell>
          <cell r="F251"/>
          <cell r="G251"/>
          <cell r="H251">
            <v>646182.56999999995</v>
          </cell>
        </row>
        <row r="252">
          <cell r="A252" t="str">
            <v>1100000000093</v>
          </cell>
          <cell r="B252" t="str">
            <v>SAFE SCH-CLK/CLS/CMBN/DGLAS/EDGR/</v>
          </cell>
          <cell r="C252">
            <v>125848.14</v>
          </cell>
          <cell r="D252">
            <v>800641.93</v>
          </cell>
          <cell r="E252">
            <v>0</v>
          </cell>
          <cell r="F252"/>
          <cell r="G252"/>
          <cell r="H252">
            <v>926490.07000000007</v>
          </cell>
        </row>
        <row r="253">
          <cell r="A253" t="str">
            <v>11012002C2600</v>
          </cell>
          <cell r="B253" t="str">
            <v>MARSHALL C U SCHOOL DIST 2C</v>
          </cell>
          <cell r="C253">
            <v>251712.39</v>
          </cell>
          <cell r="D253">
            <v>6353073.7600000007</v>
          </cell>
          <cell r="E253">
            <v>0</v>
          </cell>
          <cell r="F253"/>
          <cell r="G253"/>
          <cell r="H253">
            <v>6604786.1500000004</v>
          </cell>
        </row>
        <row r="254">
          <cell r="A254" t="str">
            <v>11012003C2600</v>
          </cell>
          <cell r="B254" t="str">
            <v>MARTINSVILLE C U SCH DIST 3C</v>
          </cell>
          <cell r="C254">
            <v>27206.14</v>
          </cell>
          <cell r="D254">
            <v>2225055.79</v>
          </cell>
          <cell r="E254">
            <v>0</v>
          </cell>
          <cell r="F254"/>
          <cell r="G254"/>
          <cell r="H254">
            <v>2252261.9300000002</v>
          </cell>
        </row>
        <row r="255">
          <cell r="A255" t="str">
            <v>11012004C2600</v>
          </cell>
          <cell r="B255" t="str">
            <v>CASEY-WESTFIELD C U SCH DIST 4C</v>
          </cell>
          <cell r="C255">
            <v>75631.89</v>
          </cell>
          <cell r="D255">
            <v>4407573.6000000006</v>
          </cell>
          <cell r="E255">
            <v>0</v>
          </cell>
          <cell r="F255"/>
          <cell r="G255"/>
          <cell r="H255">
            <v>4483205.49</v>
          </cell>
        </row>
        <row r="256">
          <cell r="A256" t="str">
            <v>1101500102600</v>
          </cell>
          <cell r="B256" t="str">
            <v>CHARLESTON C U SCHOOL DIST 1</v>
          </cell>
          <cell r="C256">
            <v>867022.57</v>
          </cell>
          <cell r="D256">
            <v>9421347.4799999986</v>
          </cell>
          <cell r="E256">
            <v>0</v>
          </cell>
          <cell r="F256"/>
          <cell r="G256"/>
          <cell r="H256">
            <v>10288370.049999999</v>
          </cell>
        </row>
        <row r="257">
          <cell r="A257" t="str">
            <v>1101500202600</v>
          </cell>
          <cell r="B257" t="str">
            <v>MATTOON C U SCHOOL DIST 2</v>
          </cell>
          <cell r="C257">
            <v>519572.72</v>
          </cell>
          <cell r="D257">
            <v>15557354.069999998</v>
          </cell>
          <cell r="E257">
            <v>0</v>
          </cell>
          <cell r="F257"/>
          <cell r="G257"/>
          <cell r="H257">
            <v>16076926.789999999</v>
          </cell>
        </row>
        <row r="258">
          <cell r="A258" t="str">
            <v>1101500502600</v>
          </cell>
          <cell r="B258" t="str">
            <v>OAKLAND C U SCHOOL DIST 5</v>
          </cell>
          <cell r="C258">
            <v>7285.39</v>
          </cell>
          <cell r="D258">
            <v>823466.43999999983</v>
          </cell>
          <cell r="E258">
            <v>0</v>
          </cell>
          <cell r="F258"/>
          <cell r="G258"/>
          <cell r="H258">
            <v>830751.82999999984</v>
          </cell>
        </row>
        <row r="259">
          <cell r="A259" t="str">
            <v>1101800302600</v>
          </cell>
          <cell r="B259" t="str">
            <v>NEOGA COMM UNIT SCHOOL DIST 3</v>
          </cell>
          <cell r="C259">
            <v>26470.32</v>
          </cell>
          <cell r="D259">
            <v>2459834.25</v>
          </cell>
          <cell r="E259">
            <v>0</v>
          </cell>
          <cell r="F259"/>
          <cell r="G259"/>
          <cell r="H259">
            <v>2486304.5699999998</v>
          </cell>
        </row>
        <row r="260">
          <cell r="A260" t="str">
            <v>1101807702600</v>
          </cell>
          <cell r="B260" t="str">
            <v>CUMBERLAND C U SCHOOL DIST 77</v>
          </cell>
          <cell r="C260">
            <v>328989.58</v>
          </cell>
          <cell r="D260">
            <v>5396111.2000000011</v>
          </cell>
          <cell r="E260">
            <v>0</v>
          </cell>
          <cell r="F260"/>
          <cell r="G260"/>
          <cell r="H260">
            <v>5725100.7800000012</v>
          </cell>
        </row>
        <row r="261">
          <cell r="A261" t="str">
            <v>1102130102600</v>
          </cell>
          <cell r="B261" t="str">
            <v>TUSCOLA C U SCHOOL DIST 301</v>
          </cell>
          <cell r="C261">
            <v>46520.56</v>
          </cell>
          <cell r="D261">
            <v>1548233.59</v>
          </cell>
          <cell r="E261">
            <v>0</v>
          </cell>
          <cell r="F261"/>
          <cell r="G261"/>
          <cell r="H261">
            <v>1594754.1500000001</v>
          </cell>
        </row>
        <row r="262">
          <cell r="A262" t="str">
            <v>1102130202600</v>
          </cell>
          <cell r="B262" t="str">
            <v>VILLA GROVE C U SCH DIST 302</v>
          </cell>
          <cell r="C262">
            <v>147344.63</v>
          </cell>
          <cell r="D262">
            <v>2677910.1300000004</v>
          </cell>
          <cell r="E262">
            <v>0</v>
          </cell>
          <cell r="F262"/>
          <cell r="G262"/>
          <cell r="H262">
            <v>2825254.7600000002</v>
          </cell>
        </row>
        <row r="263">
          <cell r="A263" t="str">
            <v>1102130502600</v>
          </cell>
          <cell r="B263" t="str">
            <v>ARTHUR C U SCHOOL DIST 305</v>
          </cell>
          <cell r="C263">
            <v>22090.06</v>
          </cell>
          <cell r="D263">
            <v>2139012.21</v>
          </cell>
          <cell r="E263">
            <v>0</v>
          </cell>
          <cell r="F263"/>
          <cell r="G263"/>
          <cell r="H263">
            <v>2161102.27</v>
          </cell>
        </row>
        <row r="264">
          <cell r="A264" t="str">
            <v>1102130602600</v>
          </cell>
          <cell r="B264" t="str">
            <v>ARCOLA C U SCHOOL DISTRICT 306</v>
          </cell>
          <cell r="C264">
            <v>29786.7</v>
          </cell>
          <cell r="D264">
            <v>3118501.7199999997</v>
          </cell>
          <cell r="E264">
            <v>0</v>
          </cell>
          <cell r="F264"/>
          <cell r="G264"/>
          <cell r="H264">
            <v>3148288.42</v>
          </cell>
        </row>
        <row r="265">
          <cell r="A265" t="str">
            <v>1102300102600</v>
          </cell>
          <cell r="B265" t="str">
            <v>SHILOH COMM UNIT SCH DIST 1</v>
          </cell>
          <cell r="C265">
            <v>339.13</v>
          </cell>
          <cell r="D265">
            <v>608445.83999999985</v>
          </cell>
          <cell r="E265">
            <v>0</v>
          </cell>
          <cell r="F265"/>
          <cell r="G265"/>
          <cell r="H265">
            <v>608784.96999999986</v>
          </cell>
        </row>
        <row r="266">
          <cell r="A266" t="str">
            <v>1102300302600</v>
          </cell>
          <cell r="B266" t="str">
            <v>KANSAS COMM UNIT SCHOOL DIST 3</v>
          </cell>
          <cell r="C266">
            <v>178.34</v>
          </cell>
          <cell r="D266">
            <v>585255.52</v>
          </cell>
          <cell r="E266">
            <v>0</v>
          </cell>
          <cell r="F266"/>
          <cell r="G266"/>
          <cell r="H266">
            <v>585433.86</v>
          </cell>
        </row>
        <row r="267">
          <cell r="A267" t="str">
            <v>1102300402600</v>
          </cell>
          <cell r="B267" t="str">
            <v>PARIS COMM UNIT SCHOOL DIST 4</v>
          </cell>
          <cell r="C267">
            <v>17886.04</v>
          </cell>
          <cell r="D267">
            <v>1575831.9900000002</v>
          </cell>
          <cell r="E267">
            <v>0</v>
          </cell>
          <cell r="F267"/>
          <cell r="G267"/>
          <cell r="H267">
            <v>1593718.0300000003</v>
          </cell>
        </row>
        <row r="268">
          <cell r="A268" t="str">
            <v>1102300602600</v>
          </cell>
          <cell r="B268" t="str">
            <v>EDGAR COUNTY C U DIST 6</v>
          </cell>
          <cell r="C268">
            <v>6191.79</v>
          </cell>
          <cell r="D268">
            <v>640662.21999999986</v>
          </cell>
          <cell r="E268">
            <v>0</v>
          </cell>
          <cell r="F268"/>
          <cell r="G268"/>
          <cell r="H268">
            <v>646854.00999999989</v>
          </cell>
        </row>
        <row r="269">
          <cell r="A269" t="str">
            <v>1102309502500</v>
          </cell>
          <cell r="B269" t="str">
            <v>PARIS-UNION SCHOOL DIST 95</v>
          </cell>
          <cell r="C269">
            <v>211841.13</v>
          </cell>
          <cell r="D269">
            <v>8244654.6400000006</v>
          </cell>
          <cell r="E269">
            <v>0</v>
          </cell>
          <cell r="F269"/>
          <cell r="G269"/>
          <cell r="H269">
            <v>8456495.7700000014</v>
          </cell>
        </row>
        <row r="270">
          <cell r="A270" t="str">
            <v>1107030002600</v>
          </cell>
          <cell r="B270" t="str">
            <v>SULLIVAN C U SCHOOL DIST 300</v>
          </cell>
          <cell r="C270">
            <v>451598.41</v>
          </cell>
          <cell r="D270">
            <v>4586972.4399999995</v>
          </cell>
          <cell r="E270">
            <v>0</v>
          </cell>
          <cell r="F270"/>
          <cell r="G270"/>
          <cell r="H270">
            <v>5038570.8499999996</v>
          </cell>
        </row>
        <row r="271">
          <cell r="A271" t="str">
            <v>1107030202600</v>
          </cell>
          <cell r="B271" t="str">
            <v>OKAW Valley CUSD 302</v>
          </cell>
          <cell r="C271">
            <v>14113.23</v>
          </cell>
          <cell r="D271">
            <v>1043174.51</v>
          </cell>
          <cell r="E271">
            <v>0</v>
          </cell>
          <cell r="F271"/>
          <cell r="G271"/>
          <cell r="H271">
            <v>1057287.74</v>
          </cell>
        </row>
        <row r="272">
          <cell r="A272" t="str">
            <v>1108700102600</v>
          </cell>
          <cell r="B272" t="str">
            <v>WINDSOR COMM UNIT SCH DIST 1</v>
          </cell>
          <cell r="C272">
            <v>36395.15</v>
          </cell>
          <cell r="D272">
            <v>1406562.02</v>
          </cell>
          <cell r="E272">
            <v>0</v>
          </cell>
          <cell r="F272"/>
          <cell r="G272"/>
          <cell r="H272">
            <v>1442957.17</v>
          </cell>
        </row>
        <row r="273">
          <cell r="A273" t="str">
            <v>11087003A2600</v>
          </cell>
          <cell r="B273" t="str">
            <v>COWDEN-HERRICK CUD 3A</v>
          </cell>
          <cell r="C273">
            <v>21105.42</v>
          </cell>
          <cell r="D273">
            <v>2426394.1399999997</v>
          </cell>
          <cell r="E273">
            <v>0</v>
          </cell>
          <cell r="F273"/>
          <cell r="G273"/>
          <cell r="H273">
            <v>2447499.5599999996</v>
          </cell>
        </row>
        <row r="274">
          <cell r="A274" t="str">
            <v>1108700402600</v>
          </cell>
          <cell r="B274" t="str">
            <v>SHELBYVILLE C U SCHOOL DIST 4</v>
          </cell>
          <cell r="C274">
            <v>361201.6</v>
          </cell>
          <cell r="D274">
            <v>4993021.78</v>
          </cell>
          <cell r="E274">
            <v>0</v>
          </cell>
          <cell r="F274"/>
          <cell r="G274"/>
          <cell r="H274">
            <v>5354223.38</v>
          </cell>
        </row>
        <row r="275">
          <cell r="A275" t="str">
            <v>11087005A2600</v>
          </cell>
          <cell r="B275" t="str">
            <v>STEWARDSON-STRASBURG CU DIST 5A</v>
          </cell>
          <cell r="C275">
            <v>110933.15</v>
          </cell>
          <cell r="D275">
            <v>1486618.54</v>
          </cell>
          <cell r="E275">
            <v>0</v>
          </cell>
          <cell r="F275"/>
          <cell r="G275"/>
          <cell r="H275">
            <v>1597551.69</v>
          </cell>
        </row>
        <row r="276">
          <cell r="A276" t="str">
            <v>1108702102600</v>
          </cell>
          <cell r="B276" t="str">
            <v>CENTRAL A &amp; M C U DIST #21</v>
          </cell>
          <cell r="C276">
            <v>20226.560000000001</v>
          </cell>
          <cell r="D276">
            <v>2414251.7000000002</v>
          </cell>
          <cell r="E276">
            <v>0</v>
          </cell>
          <cell r="F276"/>
          <cell r="G276"/>
          <cell r="H276">
            <v>2434478.2600000002</v>
          </cell>
        </row>
        <row r="277">
          <cell r="A277" t="str">
            <v>1200000000092</v>
          </cell>
          <cell r="B277" t="str">
            <v>ALT SCH-CLAY/CWFORD/JSPER/LWRNCE/</v>
          </cell>
          <cell r="C277">
            <v>3224.41</v>
          </cell>
          <cell r="D277">
            <v>233779</v>
          </cell>
          <cell r="E277">
            <v>0</v>
          </cell>
          <cell r="F277"/>
          <cell r="G277"/>
          <cell r="H277">
            <v>237003.41</v>
          </cell>
        </row>
        <row r="278">
          <cell r="A278" t="str">
            <v>1200000000093</v>
          </cell>
          <cell r="B278" t="str">
            <v>SAFE SCH-CLAY/CWFORD/JSPER/LWRNCE</v>
          </cell>
          <cell r="C278">
            <v>9457.6200000000008</v>
          </cell>
          <cell r="D278">
            <v>103579.7</v>
          </cell>
          <cell r="E278">
            <v>0</v>
          </cell>
          <cell r="F278"/>
          <cell r="G278"/>
          <cell r="H278">
            <v>113037.31999999999</v>
          </cell>
        </row>
        <row r="279">
          <cell r="A279" t="str">
            <v>1201301002600</v>
          </cell>
          <cell r="B279" t="str">
            <v>CLAY CITY COMM UNIT DIST 10</v>
          </cell>
          <cell r="C279">
            <v>21775.97</v>
          </cell>
          <cell r="D279">
            <v>1325094.7099999997</v>
          </cell>
          <cell r="E279">
            <v>0</v>
          </cell>
          <cell r="F279"/>
          <cell r="G279"/>
          <cell r="H279">
            <v>1346870.6799999997</v>
          </cell>
        </row>
        <row r="280">
          <cell r="A280" t="str">
            <v>1201302502600</v>
          </cell>
          <cell r="B280" t="str">
            <v>NORTH CLAY C U SCHOOL DISTRICT 25</v>
          </cell>
          <cell r="C280">
            <v>44070.52</v>
          </cell>
          <cell r="D280">
            <v>3358514.8999999994</v>
          </cell>
          <cell r="E280">
            <v>0</v>
          </cell>
          <cell r="F280"/>
          <cell r="G280"/>
          <cell r="H280">
            <v>3402585.4199999995</v>
          </cell>
        </row>
        <row r="281">
          <cell r="A281" t="str">
            <v>1201303502600</v>
          </cell>
          <cell r="B281" t="str">
            <v>FLORA COMM UNIT SCH DIST 35</v>
          </cell>
          <cell r="C281">
            <v>385004.79</v>
          </cell>
          <cell r="D281">
            <v>7461005.5499999989</v>
          </cell>
          <cell r="E281">
            <v>0</v>
          </cell>
          <cell r="F281"/>
          <cell r="G281"/>
          <cell r="H281">
            <v>7846010.3399999989</v>
          </cell>
        </row>
        <row r="282">
          <cell r="A282" t="str">
            <v>1201700102600</v>
          </cell>
          <cell r="B282" t="str">
            <v>HUTSONVILLE C U SCHOOL DIST 1</v>
          </cell>
          <cell r="C282">
            <v>14661.87</v>
          </cell>
          <cell r="D282">
            <v>1336666.4699999997</v>
          </cell>
          <cell r="E282">
            <v>0</v>
          </cell>
          <cell r="F282"/>
          <cell r="G282"/>
          <cell r="H282">
            <v>1351328.3399999999</v>
          </cell>
        </row>
        <row r="283">
          <cell r="A283" t="str">
            <v>1201700202600</v>
          </cell>
          <cell r="B283" t="str">
            <v>ROBINSON C U SCHOOL DIST 2</v>
          </cell>
          <cell r="C283">
            <v>1477.23</v>
          </cell>
          <cell r="D283">
            <v>1971077.5899999999</v>
          </cell>
          <cell r="E283">
            <v>0</v>
          </cell>
          <cell r="F283"/>
          <cell r="G283"/>
          <cell r="H283">
            <v>1972554.8199999998</v>
          </cell>
        </row>
        <row r="284">
          <cell r="A284" t="str">
            <v>1201700302600</v>
          </cell>
          <cell r="B284" t="str">
            <v>PALESTINE C U SCHOOL DIST 3</v>
          </cell>
          <cell r="C284">
            <v>18933.57</v>
          </cell>
          <cell r="D284">
            <v>1271615.7</v>
          </cell>
          <cell r="E284">
            <v>0</v>
          </cell>
          <cell r="F284"/>
          <cell r="G284"/>
          <cell r="H284">
            <v>1290549.27</v>
          </cell>
        </row>
        <row r="285">
          <cell r="A285" t="str">
            <v>1201700402600</v>
          </cell>
          <cell r="B285" t="str">
            <v>OBLONG C U SCHOOL DIST 4</v>
          </cell>
          <cell r="C285">
            <v>116145.06</v>
          </cell>
          <cell r="D285">
            <v>2832250.1100000003</v>
          </cell>
          <cell r="E285">
            <v>0</v>
          </cell>
          <cell r="F285"/>
          <cell r="G285"/>
          <cell r="H285">
            <v>2948395.1700000004</v>
          </cell>
        </row>
        <row r="286">
          <cell r="A286" t="str">
            <v>1204000102600</v>
          </cell>
          <cell r="B286" t="str">
            <v>JASPER COUNTY COMM UNIT DIST 1</v>
          </cell>
          <cell r="C286">
            <v>61665.62</v>
          </cell>
          <cell r="D286">
            <v>2443347.9499999993</v>
          </cell>
          <cell r="E286">
            <v>0</v>
          </cell>
          <cell r="F286"/>
          <cell r="G286"/>
          <cell r="H286">
            <v>2505013.5699999994</v>
          </cell>
        </row>
        <row r="287">
          <cell r="A287" t="str">
            <v>1205101002600</v>
          </cell>
          <cell r="B287" t="str">
            <v>RED HILL C U SCHOOL DIST 10</v>
          </cell>
          <cell r="C287">
            <v>280836.84999999998</v>
          </cell>
          <cell r="D287">
            <v>5542904.1899999985</v>
          </cell>
          <cell r="E287">
            <v>0</v>
          </cell>
          <cell r="F287"/>
          <cell r="G287"/>
          <cell r="H287">
            <v>5823741.0399999982</v>
          </cell>
        </row>
        <row r="288">
          <cell r="A288" t="str">
            <v>1205102002600</v>
          </cell>
          <cell r="B288" t="str">
            <v>LAWRENCE CO C U DISTRICT 20</v>
          </cell>
          <cell r="C288">
            <v>324764.18</v>
          </cell>
          <cell r="D288">
            <v>7138743.4100000001</v>
          </cell>
          <cell r="E288">
            <v>0</v>
          </cell>
          <cell r="F288"/>
          <cell r="G288"/>
          <cell r="H288">
            <v>7463507.5899999999</v>
          </cell>
        </row>
        <row r="289">
          <cell r="A289" t="str">
            <v>1208000102600</v>
          </cell>
          <cell r="B289" t="str">
            <v>EAST RICHLAND C U SCH DIST 1</v>
          </cell>
          <cell r="C289">
            <v>490531.39</v>
          </cell>
          <cell r="D289">
            <v>10527090.65</v>
          </cell>
          <cell r="E289">
            <v>0</v>
          </cell>
          <cell r="F289"/>
          <cell r="G289"/>
          <cell r="H289">
            <v>11017622.040000001</v>
          </cell>
        </row>
        <row r="290">
          <cell r="A290" t="str">
            <v>1300000000092</v>
          </cell>
          <cell r="B290" t="str">
            <v>ALT SCH-CLINTON/MARION/WASHINGTON</v>
          </cell>
          <cell r="C290">
            <v>82408.33</v>
          </cell>
          <cell r="D290">
            <v>496162.86000000004</v>
          </cell>
          <cell r="E290">
            <v>0</v>
          </cell>
          <cell r="F290"/>
          <cell r="G290"/>
          <cell r="H290">
            <v>578571.19000000006</v>
          </cell>
        </row>
        <row r="291">
          <cell r="A291" t="str">
            <v>1300000000093</v>
          </cell>
          <cell r="B291" t="str">
            <v>SAFE SCH-CLINTON/MARION/WASHINGTO</v>
          </cell>
          <cell r="C291">
            <v>29313.82</v>
          </cell>
          <cell r="D291">
            <v>357738.14</v>
          </cell>
          <cell r="E291">
            <v>0</v>
          </cell>
          <cell r="F291"/>
          <cell r="G291"/>
          <cell r="H291">
            <v>387051.96</v>
          </cell>
        </row>
        <row r="292">
          <cell r="A292" t="str">
            <v>1301400102600</v>
          </cell>
          <cell r="B292" t="str">
            <v>CARLYLE C U SCHOOL DISTRICT 1</v>
          </cell>
          <cell r="C292">
            <v>45590.7</v>
          </cell>
          <cell r="D292">
            <v>3383555.7199999997</v>
          </cell>
          <cell r="E292">
            <v>0</v>
          </cell>
          <cell r="F292"/>
          <cell r="G292"/>
          <cell r="H292">
            <v>3429146.42</v>
          </cell>
        </row>
        <row r="293">
          <cell r="A293" t="str">
            <v>1301400302600</v>
          </cell>
          <cell r="B293" t="str">
            <v>WESCLIN C U SCHOOL DISTRICT 3</v>
          </cell>
          <cell r="C293">
            <v>609136.23</v>
          </cell>
          <cell r="D293">
            <v>5298229.2100000009</v>
          </cell>
          <cell r="E293">
            <v>0</v>
          </cell>
          <cell r="F293"/>
          <cell r="G293"/>
          <cell r="H293">
            <v>5907365.4400000013</v>
          </cell>
        </row>
        <row r="294">
          <cell r="A294" t="str">
            <v>1301401200400</v>
          </cell>
          <cell r="B294" t="str">
            <v>BREESE SCHOOL DISTRICT 12</v>
          </cell>
          <cell r="C294">
            <v>63046.62</v>
          </cell>
          <cell r="D294">
            <v>1215819.52</v>
          </cell>
          <cell r="E294">
            <v>0</v>
          </cell>
          <cell r="F294"/>
          <cell r="G294"/>
          <cell r="H294">
            <v>1278866.1400000001</v>
          </cell>
        </row>
        <row r="295">
          <cell r="A295" t="str">
            <v>1301402100200</v>
          </cell>
          <cell r="B295" t="str">
            <v>AVISTON SCHOOL DISTRICT 21</v>
          </cell>
          <cell r="C295">
            <v>126625.16</v>
          </cell>
          <cell r="D295">
            <v>1186215.0299999998</v>
          </cell>
          <cell r="E295">
            <v>0</v>
          </cell>
          <cell r="F295"/>
          <cell r="G295"/>
          <cell r="H295">
            <v>1312840.1899999997</v>
          </cell>
        </row>
        <row r="296">
          <cell r="A296" t="str">
            <v>1301404600200</v>
          </cell>
          <cell r="B296" t="str">
            <v>WILLOW GROVE SCHOOL DISTRICT 46</v>
          </cell>
          <cell r="C296">
            <v>97002.58</v>
          </cell>
          <cell r="D296">
            <v>1067058.6200000001</v>
          </cell>
          <cell r="E296">
            <v>0</v>
          </cell>
          <cell r="F296"/>
          <cell r="G296"/>
          <cell r="H296">
            <v>1164061.2000000002</v>
          </cell>
        </row>
        <row r="297">
          <cell r="A297" t="str">
            <v>1301405700200</v>
          </cell>
          <cell r="B297" t="str">
            <v>BARTELSO SCHOOL DISTRICT 57</v>
          </cell>
          <cell r="C297">
            <v>76827.3</v>
          </cell>
          <cell r="D297">
            <v>576589.98</v>
          </cell>
          <cell r="E297">
            <v>0</v>
          </cell>
          <cell r="F297"/>
          <cell r="G297"/>
          <cell r="H297">
            <v>653417.28</v>
          </cell>
        </row>
        <row r="298">
          <cell r="A298" t="str">
            <v>1301406000200</v>
          </cell>
          <cell r="B298" t="str">
            <v>GERMANTOWN SCHOOL DISTRICT 60</v>
          </cell>
          <cell r="C298">
            <v>25957.32</v>
          </cell>
          <cell r="D298">
            <v>753291.97</v>
          </cell>
          <cell r="E298">
            <v>0</v>
          </cell>
          <cell r="F298"/>
          <cell r="G298"/>
          <cell r="H298">
            <v>779249.28999999992</v>
          </cell>
        </row>
        <row r="299">
          <cell r="A299" t="str">
            <v>1301406200200</v>
          </cell>
          <cell r="B299" t="str">
            <v>DAMIANSVILLE SCHOOL DISTRICT 62</v>
          </cell>
          <cell r="C299">
            <v>5228.26</v>
          </cell>
          <cell r="D299">
            <v>265018.79000000004</v>
          </cell>
          <cell r="E299">
            <v>0</v>
          </cell>
          <cell r="F299"/>
          <cell r="G299"/>
          <cell r="H299">
            <v>270247.05000000005</v>
          </cell>
        </row>
        <row r="300">
          <cell r="A300" t="str">
            <v>1301406300200</v>
          </cell>
          <cell r="B300" t="str">
            <v>ALBERS SCHOOL DISTRICT 63</v>
          </cell>
          <cell r="C300">
            <v>41123.550000000003</v>
          </cell>
          <cell r="D300">
            <v>749605.22999999986</v>
          </cell>
          <cell r="E300">
            <v>0</v>
          </cell>
          <cell r="F300"/>
          <cell r="G300"/>
          <cell r="H300">
            <v>790728.77999999991</v>
          </cell>
        </row>
        <row r="301">
          <cell r="A301" t="str">
            <v>1301407101600</v>
          </cell>
          <cell r="B301" t="str">
            <v>CENTRAL COMMUNITY H S DIST 71</v>
          </cell>
          <cell r="C301">
            <v>91423.49</v>
          </cell>
          <cell r="D301">
            <v>606929.13</v>
          </cell>
          <cell r="E301">
            <v>0</v>
          </cell>
          <cell r="F301"/>
          <cell r="G301"/>
          <cell r="H301">
            <v>698352.62</v>
          </cell>
        </row>
        <row r="302">
          <cell r="A302" t="str">
            <v>1301414150200</v>
          </cell>
          <cell r="B302" t="str">
            <v>ST ROSE SCHOOL DISTRICT 14-15</v>
          </cell>
          <cell r="C302">
            <v>70180.83</v>
          </cell>
          <cell r="D302">
            <v>411747.97</v>
          </cell>
          <cell r="E302">
            <v>0</v>
          </cell>
          <cell r="F302"/>
          <cell r="G302"/>
          <cell r="H302">
            <v>481928.8</v>
          </cell>
        </row>
        <row r="303">
          <cell r="A303" t="str">
            <v>1301418600200</v>
          </cell>
          <cell r="B303" t="str">
            <v>NORTH WAMAC SCHOOL DISTRICT 186</v>
          </cell>
          <cell r="C303">
            <v>13438.25</v>
          </cell>
          <cell r="D303">
            <v>1041842.38</v>
          </cell>
          <cell r="E303">
            <v>0</v>
          </cell>
          <cell r="F303"/>
          <cell r="G303"/>
          <cell r="H303">
            <v>1055280.6299999999</v>
          </cell>
        </row>
        <row r="304">
          <cell r="A304" t="str">
            <v>1304100102600</v>
          </cell>
          <cell r="B304" t="str">
            <v>WALTONVILLE C U SCHOOL DIST 1</v>
          </cell>
          <cell r="C304">
            <v>33805.199999999997</v>
          </cell>
          <cell r="D304">
            <v>1641253.7500000002</v>
          </cell>
          <cell r="E304">
            <v>0</v>
          </cell>
          <cell r="F304"/>
          <cell r="G304"/>
          <cell r="H304">
            <v>1675058.9500000002</v>
          </cell>
        </row>
        <row r="305">
          <cell r="A305" t="str">
            <v>1304100200400</v>
          </cell>
          <cell r="B305" t="str">
            <v>ROME COMM CONS SCHOOL DIST 2</v>
          </cell>
          <cell r="C305">
            <v>198169.91</v>
          </cell>
          <cell r="D305">
            <v>2095950.0799999998</v>
          </cell>
          <cell r="E305">
            <v>0</v>
          </cell>
          <cell r="F305"/>
          <cell r="G305"/>
          <cell r="H305">
            <v>2294119.9899999998</v>
          </cell>
        </row>
        <row r="306">
          <cell r="A306" t="str">
            <v>1304100300400</v>
          </cell>
          <cell r="B306" t="str">
            <v>FIELD COMM CONS SCHOOL DIST 3</v>
          </cell>
          <cell r="C306">
            <v>52830.85</v>
          </cell>
          <cell r="D306">
            <v>1329119.3899999999</v>
          </cell>
          <cell r="E306">
            <v>0</v>
          </cell>
          <cell r="F306"/>
          <cell r="G306"/>
          <cell r="H306">
            <v>1381950.24</v>
          </cell>
        </row>
        <row r="307">
          <cell r="A307" t="str">
            <v>1304100500400</v>
          </cell>
          <cell r="B307" t="str">
            <v>OPDYKE-BELLE-RIVE CC SCH DIST 5</v>
          </cell>
          <cell r="C307">
            <v>4147.42</v>
          </cell>
          <cell r="D307">
            <v>943905.44000000006</v>
          </cell>
          <cell r="E307">
            <v>0</v>
          </cell>
          <cell r="F307"/>
          <cell r="G307"/>
          <cell r="H307">
            <v>948052.8600000001</v>
          </cell>
        </row>
        <row r="308">
          <cell r="A308" t="str">
            <v>1304100600400</v>
          </cell>
          <cell r="B308" t="str">
            <v>GRAND PRAIRIE C C SCH DIST 6</v>
          </cell>
          <cell r="C308">
            <v>6223.58</v>
          </cell>
          <cell r="D308">
            <v>421908.23</v>
          </cell>
          <cell r="E308">
            <v>0</v>
          </cell>
          <cell r="F308"/>
          <cell r="G308"/>
          <cell r="H308">
            <v>428131.81</v>
          </cell>
        </row>
        <row r="309">
          <cell r="A309" t="str">
            <v>1304101200400</v>
          </cell>
          <cell r="B309" t="str">
            <v>MCCLELLAN C C SCHOOL DIST 12</v>
          </cell>
          <cell r="C309">
            <v>55.95</v>
          </cell>
          <cell r="D309">
            <v>260419.44000000006</v>
          </cell>
          <cell r="E309">
            <v>0</v>
          </cell>
          <cell r="F309"/>
          <cell r="G309"/>
          <cell r="H309">
            <v>260475.39000000007</v>
          </cell>
        </row>
        <row r="310">
          <cell r="A310" t="str">
            <v>1304107900200</v>
          </cell>
          <cell r="B310" t="str">
            <v>SUMMERSVILLE SCHOOL DIST 79</v>
          </cell>
          <cell r="C310">
            <v>126625.06</v>
          </cell>
          <cell r="D310">
            <v>1485344.2300000002</v>
          </cell>
          <cell r="E310">
            <v>0</v>
          </cell>
          <cell r="F310"/>
          <cell r="G310"/>
          <cell r="H310">
            <v>1611969.2900000003</v>
          </cell>
        </row>
        <row r="311">
          <cell r="A311" t="str">
            <v>1304108000200</v>
          </cell>
          <cell r="B311" t="str">
            <v>MOUNT VERNON SCHOOL DIST 80</v>
          </cell>
          <cell r="C311">
            <v>372971.98</v>
          </cell>
          <cell r="D311">
            <v>8569393.6000000015</v>
          </cell>
          <cell r="E311">
            <v>0</v>
          </cell>
          <cell r="F311"/>
          <cell r="G311"/>
          <cell r="H311">
            <v>8942365.5800000019</v>
          </cell>
        </row>
        <row r="312">
          <cell r="A312" t="str">
            <v>1304108200200</v>
          </cell>
          <cell r="B312" t="str">
            <v>BETHEL SCHOOL DISTRICT 82</v>
          </cell>
          <cell r="C312">
            <v>21160.080000000002</v>
          </cell>
          <cell r="D312">
            <v>896057.61999999988</v>
          </cell>
          <cell r="E312">
            <v>0</v>
          </cell>
          <cell r="F312"/>
          <cell r="G312"/>
          <cell r="H312">
            <v>917217.69999999984</v>
          </cell>
        </row>
        <row r="313">
          <cell r="A313" t="str">
            <v>1304109900400</v>
          </cell>
          <cell r="B313" t="str">
            <v>FARRINGTON C C SCHOOL DIST 99</v>
          </cell>
          <cell r="C313">
            <v>2776.47</v>
          </cell>
          <cell r="D313">
            <v>374504.5799999999</v>
          </cell>
          <cell r="E313">
            <v>0</v>
          </cell>
          <cell r="F313"/>
          <cell r="G313"/>
          <cell r="H313">
            <v>377281.04999999987</v>
          </cell>
        </row>
        <row r="314">
          <cell r="A314" t="str">
            <v>1304117800400</v>
          </cell>
          <cell r="B314" t="str">
            <v>SPRING GARDEN CONS SCHL DIST 178</v>
          </cell>
          <cell r="C314">
            <v>54031.03</v>
          </cell>
          <cell r="D314">
            <v>1355254.1499999997</v>
          </cell>
          <cell r="E314">
            <v>0</v>
          </cell>
          <cell r="F314"/>
          <cell r="G314"/>
          <cell r="H314">
            <v>1409285.1799999997</v>
          </cell>
        </row>
        <row r="315">
          <cell r="A315" t="str">
            <v>1304120101700</v>
          </cell>
          <cell r="B315" t="str">
            <v>MT VERNON TWP H S DIST 201</v>
          </cell>
          <cell r="C315">
            <v>249639.65</v>
          </cell>
          <cell r="D315">
            <v>5649481.1100000003</v>
          </cell>
          <cell r="E315">
            <v>0</v>
          </cell>
          <cell r="F315"/>
          <cell r="G315"/>
          <cell r="H315">
            <v>5899120.7600000007</v>
          </cell>
        </row>
        <row r="316">
          <cell r="A316" t="str">
            <v>1304120902700</v>
          </cell>
          <cell r="B316" t="str">
            <v>WOODLAWN UNIT DIST 209</v>
          </cell>
          <cell r="C316">
            <v>208030.03</v>
          </cell>
          <cell r="D316">
            <v>2718693.66</v>
          </cell>
          <cell r="E316">
            <v>0</v>
          </cell>
          <cell r="F316"/>
          <cell r="G316"/>
          <cell r="H316">
            <v>2926723.69</v>
          </cell>
        </row>
        <row r="317">
          <cell r="A317" t="str">
            <v>1304131802700</v>
          </cell>
          <cell r="B317" t="str">
            <v>BLUFORD UNIT DIST 318</v>
          </cell>
          <cell r="C317">
            <v>135666.71</v>
          </cell>
          <cell r="D317">
            <v>2417759.7999999998</v>
          </cell>
          <cell r="E317">
            <v>0</v>
          </cell>
          <cell r="F317"/>
          <cell r="G317"/>
          <cell r="H317">
            <v>2553426.5099999998</v>
          </cell>
        </row>
        <row r="318">
          <cell r="A318" t="str">
            <v>1305800100300</v>
          </cell>
          <cell r="B318" t="str">
            <v>RACCOON CONS SCHOOL DIST 1</v>
          </cell>
          <cell r="C318">
            <v>48909.1</v>
          </cell>
          <cell r="D318">
            <v>1134301.2299999997</v>
          </cell>
          <cell r="E318">
            <v>0</v>
          </cell>
          <cell r="F318"/>
          <cell r="G318"/>
          <cell r="H318">
            <v>1183210.3299999998</v>
          </cell>
        </row>
        <row r="319">
          <cell r="A319" t="str">
            <v>1305800200300</v>
          </cell>
          <cell r="B319" t="str">
            <v>KELL CONSOLIDATED SCHOOL DIST 2</v>
          </cell>
          <cell r="C319">
            <v>6924.11</v>
          </cell>
          <cell r="D319">
            <v>579692.71</v>
          </cell>
          <cell r="E319">
            <v>0</v>
          </cell>
          <cell r="F319"/>
          <cell r="G319"/>
          <cell r="H319">
            <v>586616.81999999995</v>
          </cell>
        </row>
        <row r="320">
          <cell r="A320" t="str">
            <v>1305800700400</v>
          </cell>
          <cell r="B320" t="str">
            <v>IUKA COMM CONS SCHOOL DIST 7</v>
          </cell>
          <cell r="C320">
            <v>80607.83</v>
          </cell>
          <cell r="D320">
            <v>1243866.4300000002</v>
          </cell>
          <cell r="E320">
            <v>0</v>
          </cell>
          <cell r="F320"/>
          <cell r="G320"/>
          <cell r="H320">
            <v>1324474.2600000002</v>
          </cell>
        </row>
        <row r="321">
          <cell r="A321" t="str">
            <v>1305801000400</v>
          </cell>
          <cell r="B321" t="str">
            <v>SELMAVILLE C C SCH DIST 10</v>
          </cell>
          <cell r="C321">
            <v>66096.72</v>
          </cell>
          <cell r="D321">
            <v>1204202.92</v>
          </cell>
          <cell r="E321">
            <v>0</v>
          </cell>
          <cell r="F321"/>
          <cell r="G321"/>
          <cell r="H321">
            <v>1270299.6399999999</v>
          </cell>
        </row>
        <row r="322">
          <cell r="A322" t="str">
            <v>1305810002600</v>
          </cell>
          <cell r="B322" t="str">
            <v>PATOKA COMM UNIT SCH DIST 100</v>
          </cell>
          <cell r="C322">
            <v>218.09</v>
          </cell>
          <cell r="D322">
            <v>427571.41</v>
          </cell>
          <cell r="E322">
            <v>0</v>
          </cell>
          <cell r="F322"/>
          <cell r="G322"/>
          <cell r="H322">
            <v>427789.5</v>
          </cell>
        </row>
        <row r="323">
          <cell r="A323" t="str">
            <v>1305811100200</v>
          </cell>
          <cell r="B323" t="str">
            <v>SALEM SCHOOL DIST 111</v>
          </cell>
          <cell r="C323">
            <v>386371.09</v>
          </cell>
          <cell r="D323">
            <v>5640538.879999999</v>
          </cell>
          <cell r="E323">
            <v>0</v>
          </cell>
          <cell r="F323"/>
          <cell r="G323"/>
          <cell r="H323">
            <v>6026909.9699999988</v>
          </cell>
        </row>
        <row r="324">
          <cell r="A324" t="str">
            <v>1305813300200</v>
          </cell>
          <cell r="B324" t="str">
            <v>CENTRAL CITY SCHOOL DIST 133</v>
          </cell>
          <cell r="C324">
            <v>241539.09</v>
          </cell>
          <cell r="D324">
            <v>2263015.7199999997</v>
          </cell>
          <cell r="E324">
            <v>0</v>
          </cell>
          <cell r="F324"/>
          <cell r="G324"/>
          <cell r="H324">
            <v>2504554.8099999996</v>
          </cell>
        </row>
        <row r="325">
          <cell r="A325" t="str">
            <v>1305813500200</v>
          </cell>
          <cell r="B325" t="str">
            <v>CENTRALIA SCHOOL DIST 135</v>
          </cell>
          <cell r="C325">
            <v>130857.71</v>
          </cell>
          <cell r="D325">
            <v>8985411.879999999</v>
          </cell>
          <cell r="E325">
            <v>0</v>
          </cell>
          <cell r="F325"/>
          <cell r="G325"/>
          <cell r="H325">
            <v>9116269.5899999999</v>
          </cell>
        </row>
        <row r="326">
          <cell r="A326" t="str">
            <v>1305820001700</v>
          </cell>
          <cell r="B326" t="str">
            <v>CENTRALIA H S DIST 200</v>
          </cell>
          <cell r="C326">
            <v>188628.61</v>
          </cell>
          <cell r="D326">
            <v>5512738.79</v>
          </cell>
          <cell r="E326">
            <v>0</v>
          </cell>
          <cell r="F326"/>
          <cell r="G326"/>
          <cell r="H326">
            <v>5701367.4000000004</v>
          </cell>
        </row>
        <row r="327">
          <cell r="A327" t="str">
            <v>1305840102600</v>
          </cell>
          <cell r="B327" t="str">
            <v>SOUTH CENTRAL COMM UNIT DIST 401</v>
          </cell>
          <cell r="C327">
            <v>158986.01</v>
          </cell>
          <cell r="D327">
            <v>3102282.25</v>
          </cell>
          <cell r="E327">
            <v>0</v>
          </cell>
          <cell r="F327"/>
          <cell r="G327"/>
          <cell r="H327">
            <v>3261268.26</v>
          </cell>
        </row>
        <row r="328">
          <cell r="A328" t="str">
            <v>1305850102600</v>
          </cell>
          <cell r="B328" t="str">
            <v>SANDOVAL C U SCHOOL DIST 501</v>
          </cell>
          <cell r="C328">
            <v>118238.22</v>
          </cell>
          <cell r="D328">
            <v>3259645.7499999995</v>
          </cell>
          <cell r="E328">
            <v>0</v>
          </cell>
          <cell r="F328"/>
          <cell r="G328"/>
          <cell r="H328">
            <v>3377883.9699999997</v>
          </cell>
        </row>
        <row r="329">
          <cell r="A329" t="str">
            <v>1305860001600</v>
          </cell>
          <cell r="B329" t="str">
            <v>SALEM COMM H S DIST 600</v>
          </cell>
          <cell r="C329">
            <v>287028.63</v>
          </cell>
          <cell r="D329">
            <v>3657879.39</v>
          </cell>
          <cell r="E329">
            <v>0</v>
          </cell>
          <cell r="F329"/>
          <cell r="G329"/>
          <cell r="H329">
            <v>3944908.02</v>
          </cell>
        </row>
        <row r="330">
          <cell r="A330" t="str">
            <v>1305872202600</v>
          </cell>
          <cell r="B330" t="str">
            <v>ODIN C U SCHOOL DIST 722</v>
          </cell>
          <cell r="C330">
            <v>25577.67</v>
          </cell>
          <cell r="D330">
            <v>1715417.7000000002</v>
          </cell>
          <cell r="E330">
            <v>0</v>
          </cell>
          <cell r="F330"/>
          <cell r="G330"/>
          <cell r="H330">
            <v>1740995.37</v>
          </cell>
        </row>
        <row r="331">
          <cell r="A331" t="str">
            <v>1309500100400</v>
          </cell>
          <cell r="B331" t="str">
            <v>OAKDALE C C SCHOOL DISTRICT 1</v>
          </cell>
          <cell r="C331">
            <v>1288.94</v>
          </cell>
          <cell r="D331">
            <v>340923.14999999997</v>
          </cell>
          <cell r="E331">
            <v>0</v>
          </cell>
          <cell r="F331"/>
          <cell r="G331"/>
          <cell r="H331">
            <v>342212.08999999997</v>
          </cell>
        </row>
        <row r="332">
          <cell r="A332" t="str">
            <v>1309501002600</v>
          </cell>
          <cell r="B332" t="str">
            <v>WEST WASHINGTON CO C U DIST 10</v>
          </cell>
          <cell r="C332">
            <v>85246.63</v>
          </cell>
          <cell r="D332">
            <v>2575072.83</v>
          </cell>
          <cell r="E332">
            <v>0</v>
          </cell>
          <cell r="F332"/>
          <cell r="G332"/>
          <cell r="H332">
            <v>2660319.46</v>
          </cell>
        </row>
        <row r="333">
          <cell r="A333" t="str">
            <v>1309501100400</v>
          </cell>
          <cell r="B333" t="str">
            <v>IRVINGTON C C SCH DISTRICT 11</v>
          </cell>
          <cell r="C333">
            <v>28550.53</v>
          </cell>
          <cell r="D333">
            <v>225533.35000000003</v>
          </cell>
          <cell r="E333">
            <v>0</v>
          </cell>
          <cell r="F333"/>
          <cell r="G333"/>
          <cell r="H333">
            <v>254083.88000000003</v>
          </cell>
        </row>
        <row r="334">
          <cell r="A334" t="str">
            <v>1309501500400</v>
          </cell>
          <cell r="B334" t="str">
            <v>ASHLEY C C SCH DISTRICT 15</v>
          </cell>
          <cell r="C334">
            <v>113.29</v>
          </cell>
          <cell r="D334">
            <v>579255.68999999983</v>
          </cell>
          <cell r="E334">
            <v>0</v>
          </cell>
          <cell r="F334"/>
          <cell r="G334"/>
          <cell r="H334">
            <v>579368.97999999986</v>
          </cell>
        </row>
        <row r="335">
          <cell r="A335" t="str">
            <v>1309504900400</v>
          </cell>
          <cell r="B335" t="str">
            <v>NASHVILLE C C SCH DISTRICT 49</v>
          </cell>
          <cell r="C335">
            <v>26792.23</v>
          </cell>
          <cell r="D335">
            <v>1005657.77</v>
          </cell>
          <cell r="E335">
            <v>0</v>
          </cell>
          <cell r="F335"/>
          <cell r="G335"/>
          <cell r="H335">
            <v>1032450</v>
          </cell>
        </row>
        <row r="336">
          <cell r="A336" t="str">
            <v>1309509901600</v>
          </cell>
          <cell r="B336" t="str">
            <v>NASHVILLE COMM H S DISTRICT 99</v>
          </cell>
          <cell r="C336">
            <v>138203.06</v>
          </cell>
          <cell r="D336">
            <v>1332104.57</v>
          </cell>
          <cell r="E336">
            <v>0</v>
          </cell>
          <cell r="F336"/>
          <cell r="G336"/>
          <cell r="H336">
            <v>1470307.6300000001</v>
          </cell>
        </row>
        <row r="337">
          <cell r="A337" t="str">
            <v>1501629902500</v>
          </cell>
          <cell r="B337" t="str">
            <v>CITY OF CHICAGO SCHOOL DIST 299</v>
          </cell>
          <cell r="C337">
            <v>27012297.84</v>
          </cell>
          <cell r="D337">
            <v>1722148997.1399996</v>
          </cell>
          <cell r="E337">
            <v>0</v>
          </cell>
          <cell r="F337"/>
          <cell r="G337"/>
          <cell r="H337">
            <v>1749161294.9799995</v>
          </cell>
        </row>
        <row r="338">
          <cell r="A338" t="str">
            <v>1600000000093</v>
          </cell>
          <cell r="B338" t="str">
            <v>SAFE SCH-DE KALB ROE</v>
          </cell>
          <cell r="C338">
            <v>101805.29</v>
          </cell>
          <cell r="D338">
            <v>234444.84999999998</v>
          </cell>
          <cell r="E338">
            <v>0</v>
          </cell>
          <cell r="F338"/>
          <cell r="G338"/>
          <cell r="H338">
            <v>336250.13999999996</v>
          </cell>
        </row>
        <row r="339">
          <cell r="A339" t="str">
            <v>1601942402600</v>
          </cell>
          <cell r="B339" t="str">
            <v>GENOA KINGSTON C U S DIST 424</v>
          </cell>
          <cell r="C339">
            <v>513581.34</v>
          </cell>
          <cell r="D339">
            <v>8124355.8699999992</v>
          </cell>
          <cell r="E339">
            <v>0</v>
          </cell>
          <cell r="F339"/>
          <cell r="G339"/>
          <cell r="H339">
            <v>8637937.209999999</v>
          </cell>
        </row>
        <row r="340">
          <cell r="A340" t="str">
            <v>1601942502600</v>
          </cell>
          <cell r="B340" t="str">
            <v>INDIAN CREEK COMM UNIT DIST 425</v>
          </cell>
          <cell r="C340">
            <v>703.75</v>
          </cell>
          <cell r="D340">
            <v>667958.80000000005</v>
          </cell>
          <cell r="E340">
            <v>0</v>
          </cell>
          <cell r="F340"/>
          <cell r="G340"/>
          <cell r="H340">
            <v>668662.55000000005</v>
          </cell>
        </row>
        <row r="341">
          <cell r="A341" t="str">
            <v>1601942602600</v>
          </cell>
          <cell r="B341" t="str">
            <v>HIAWATHA C U SCHOOL DIST 426</v>
          </cell>
          <cell r="C341">
            <v>9682.26</v>
          </cell>
          <cell r="D341">
            <v>1625108.44</v>
          </cell>
          <cell r="E341">
            <v>0</v>
          </cell>
          <cell r="F341"/>
          <cell r="G341"/>
          <cell r="H341">
            <v>1634790.7</v>
          </cell>
        </row>
        <row r="342">
          <cell r="A342" t="str">
            <v>1601942702600</v>
          </cell>
          <cell r="B342" t="str">
            <v>SYCAMORE C U SCHOOL DIST 427</v>
          </cell>
          <cell r="C342">
            <v>429900.25</v>
          </cell>
          <cell r="D342">
            <v>11428860.01</v>
          </cell>
          <cell r="E342">
            <v>0</v>
          </cell>
          <cell r="F342"/>
          <cell r="G342"/>
          <cell r="H342">
            <v>11858760.26</v>
          </cell>
        </row>
        <row r="343">
          <cell r="A343" t="str">
            <v>1601942802600</v>
          </cell>
          <cell r="B343" t="str">
            <v>DEKALB COMM UNIT SCH DIST 428</v>
          </cell>
          <cell r="C343">
            <v>1429249.29</v>
          </cell>
          <cell r="D343">
            <v>43405686.899999999</v>
          </cell>
          <cell r="E343">
            <v>5747620</v>
          </cell>
          <cell r="F343"/>
          <cell r="G343"/>
          <cell r="H343">
            <v>50582556.189999998</v>
          </cell>
        </row>
        <row r="344">
          <cell r="A344" t="str">
            <v>1601942902600</v>
          </cell>
          <cell r="B344" t="str">
            <v>HINCKLEY BIG ROCK C U S D 429</v>
          </cell>
          <cell r="C344">
            <v>20775.46</v>
          </cell>
          <cell r="D344">
            <v>752020.05999999982</v>
          </cell>
          <cell r="E344">
            <v>0</v>
          </cell>
          <cell r="F344"/>
          <cell r="G344"/>
          <cell r="H344">
            <v>772795.51999999979</v>
          </cell>
        </row>
        <row r="345">
          <cell r="A345" t="str">
            <v>1601943002600</v>
          </cell>
          <cell r="B345" t="str">
            <v>SANDWICH C U SCHOOL DIST 430</v>
          </cell>
          <cell r="C345">
            <v>126449.11</v>
          </cell>
          <cell r="D345">
            <v>6299727.830000001</v>
          </cell>
          <cell r="E345">
            <v>0</v>
          </cell>
          <cell r="F345"/>
          <cell r="G345"/>
          <cell r="H345">
            <v>6426176.9400000013</v>
          </cell>
        </row>
        <row r="346">
          <cell r="A346" t="str">
            <v>1601943202600</v>
          </cell>
          <cell r="B346" t="str">
            <v>SOMONAUK C U SCHOOL DIST 432</v>
          </cell>
          <cell r="C346">
            <v>23221.71</v>
          </cell>
          <cell r="D346">
            <v>1698102.96</v>
          </cell>
          <cell r="E346">
            <v>0</v>
          </cell>
          <cell r="F346"/>
          <cell r="G346"/>
          <cell r="H346">
            <v>1721324.67</v>
          </cell>
        </row>
        <row r="347">
          <cell r="A347" t="str">
            <v>1700000000093</v>
          </cell>
          <cell r="B347" t="str">
            <v>SAFE SCH-DE WITT/LIVINGSTON/MCLEA</v>
          </cell>
          <cell r="C347">
            <v>34.24</v>
          </cell>
          <cell r="D347">
            <v>538582.91</v>
          </cell>
          <cell r="E347">
            <v>0</v>
          </cell>
          <cell r="F347"/>
          <cell r="G347"/>
          <cell r="H347">
            <v>538617.15</v>
          </cell>
        </row>
        <row r="348">
          <cell r="A348" t="str">
            <v>1700000000095</v>
          </cell>
          <cell r="B348" t="str">
            <v>ALOP-DE WITT/LIVINGSTON/MCLEAN</v>
          </cell>
          <cell r="C348">
            <v>47615.45</v>
          </cell>
          <cell r="D348">
            <v>1735804</v>
          </cell>
          <cell r="E348">
            <v>0</v>
          </cell>
          <cell r="F348"/>
          <cell r="G348"/>
          <cell r="H348">
            <v>1783419.45</v>
          </cell>
        </row>
        <row r="349">
          <cell r="A349" t="str">
            <v>1702001502600</v>
          </cell>
          <cell r="B349" t="str">
            <v>CLINTON C U SCHOOL DIST 15</v>
          </cell>
          <cell r="C349">
            <v>1653.22</v>
          </cell>
          <cell r="D349">
            <v>2152069.8899999997</v>
          </cell>
          <cell r="E349">
            <v>0</v>
          </cell>
          <cell r="F349"/>
          <cell r="G349"/>
          <cell r="H349">
            <v>2153723.11</v>
          </cell>
        </row>
        <row r="350">
          <cell r="A350" t="str">
            <v>1702001802600</v>
          </cell>
          <cell r="B350" t="str">
            <v>BLUE RIDGE COMM UNIT SCH DIST 18</v>
          </cell>
          <cell r="C350">
            <v>611.29999999999995</v>
          </cell>
          <cell r="D350">
            <v>887420.09999999986</v>
          </cell>
          <cell r="E350">
            <v>0</v>
          </cell>
          <cell r="F350"/>
          <cell r="G350"/>
          <cell r="H350">
            <v>888031.39999999991</v>
          </cell>
        </row>
        <row r="351">
          <cell r="A351" t="str">
            <v>1705300502600</v>
          </cell>
          <cell r="B351" t="str">
            <v>WOODLAND C U S DIST 5</v>
          </cell>
          <cell r="C351">
            <v>24882.19</v>
          </cell>
          <cell r="D351">
            <v>1569068.3399999999</v>
          </cell>
          <cell r="E351">
            <v>0</v>
          </cell>
          <cell r="F351"/>
          <cell r="G351"/>
          <cell r="H351">
            <v>1593950.5299999998</v>
          </cell>
        </row>
        <row r="352">
          <cell r="A352" t="str">
            <v>17053006J2600</v>
          </cell>
          <cell r="B352" t="str">
            <v>TRI POINT C U SCH DIST 6-J</v>
          </cell>
          <cell r="C352">
            <v>351.87</v>
          </cell>
          <cell r="D352">
            <v>663943.72000000009</v>
          </cell>
          <cell r="E352">
            <v>0</v>
          </cell>
          <cell r="F352"/>
          <cell r="G352"/>
          <cell r="H352">
            <v>664295.59000000008</v>
          </cell>
        </row>
        <row r="353">
          <cell r="A353" t="str">
            <v>1705300802600</v>
          </cell>
          <cell r="B353" t="str">
            <v>PRAIRIE CENTRAL C U SCHOOL DIST 8</v>
          </cell>
          <cell r="C353">
            <v>49750.25</v>
          </cell>
          <cell r="D353">
            <v>6217471.9099999992</v>
          </cell>
          <cell r="E353">
            <v>0</v>
          </cell>
          <cell r="F353"/>
          <cell r="G353"/>
          <cell r="H353">
            <v>6267222.1599999992</v>
          </cell>
        </row>
        <row r="354">
          <cell r="A354" t="str">
            <v>1705307402700</v>
          </cell>
          <cell r="B354" t="str">
            <v>FLANAGAN-CORNELL UNIT 74</v>
          </cell>
          <cell r="C354">
            <v>14837.34</v>
          </cell>
          <cell r="D354">
            <v>788826.05999999994</v>
          </cell>
          <cell r="E354">
            <v>0</v>
          </cell>
          <cell r="F354"/>
          <cell r="G354"/>
          <cell r="H354">
            <v>803663.39999999991</v>
          </cell>
        </row>
        <row r="355">
          <cell r="A355" t="str">
            <v>1705309001700</v>
          </cell>
          <cell r="B355" t="str">
            <v>PONTIAC TWP H S DIST 90</v>
          </cell>
          <cell r="C355">
            <v>192387.14</v>
          </cell>
          <cell r="D355">
            <v>2902985.1</v>
          </cell>
          <cell r="E355">
            <v>0</v>
          </cell>
          <cell r="F355"/>
          <cell r="G355"/>
          <cell r="H355">
            <v>3095372.24</v>
          </cell>
        </row>
        <row r="356">
          <cell r="A356" t="str">
            <v>1705323001700</v>
          </cell>
          <cell r="B356" t="str">
            <v>DWIGHT TWP H S DIST 230</v>
          </cell>
          <cell r="C356">
            <v>230.73</v>
          </cell>
          <cell r="D356">
            <v>662095.34</v>
          </cell>
          <cell r="E356">
            <v>0</v>
          </cell>
          <cell r="F356"/>
          <cell r="G356"/>
          <cell r="H356">
            <v>662326.06999999995</v>
          </cell>
        </row>
        <row r="357">
          <cell r="A357" t="str">
            <v>1705323200200</v>
          </cell>
          <cell r="B357" t="str">
            <v>DWIGHT COMMON SCHOOL DIST 232</v>
          </cell>
          <cell r="C357">
            <v>13908.4</v>
          </cell>
          <cell r="D357">
            <v>829572.74</v>
          </cell>
          <cell r="E357">
            <v>0</v>
          </cell>
          <cell r="F357"/>
          <cell r="G357"/>
          <cell r="H357">
            <v>843481.14</v>
          </cell>
        </row>
        <row r="358">
          <cell r="A358" t="str">
            <v>1705342500400</v>
          </cell>
          <cell r="B358" t="str">
            <v>ROOKS CREEK C C SCH DIST 425</v>
          </cell>
          <cell r="C358">
            <v>44.21</v>
          </cell>
          <cell r="D358">
            <v>31670.789999999994</v>
          </cell>
          <cell r="E358">
            <v>0</v>
          </cell>
          <cell r="F358"/>
          <cell r="G358"/>
          <cell r="H358">
            <v>31714.999999999993</v>
          </cell>
        </row>
        <row r="359">
          <cell r="A359" t="str">
            <v>1705342600400</v>
          </cell>
          <cell r="B359" t="str">
            <v>CORNELL C C SCH DIST 426</v>
          </cell>
          <cell r="C359">
            <v>3048.13</v>
          </cell>
          <cell r="D359">
            <v>258801.06999999998</v>
          </cell>
          <cell r="E359">
            <v>0</v>
          </cell>
          <cell r="F359"/>
          <cell r="G359"/>
          <cell r="H359">
            <v>261849.19999999998</v>
          </cell>
        </row>
        <row r="360">
          <cell r="A360" t="str">
            <v>1705342900400</v>
          </cell>
          <cell r="B360" t="str">
            <v>PONTIAC C C SCHOOL DIST 429</v>
          </cell>
          <cell r="C360">
            <v>123169.85</v>
          </cell>
          <cell r="D360">
            <v>4473662.4399999995</v>
          </cell>
          <cell r="E360">
            <v>0</v>
          </cell>
          <cell r="F360"/>
          <cell r="G360"/>
          <cell r="H360">
            <v>4596832.2899999991</v>
          </cell>
        </row>
        <row r="361">
          <cell r="A361" t="str">
            <v>1705343500400</v>
          </cell>
          <cell r="B361" t="str">
            <v>ODELL COMM CONS SCHOOL DIST 435</v>
          </cell>
          <cell r="C361">
            <v>107077.48</v>
          </cell>
          <cell r="D361">
            <v>589209</v>
          </cell>
          <cell r="E361">
            <v>0</v>
          </cell>
          <cell r="F361"/>
          <cell r="G361"/>
          <cell r="H361">
            <v>696286.48</v>
          </cell>
        </row>
        <row r="362">
          <cell r="A362" t="str">
            <v>1705343800400</v>
          </cell>
          <cell r="B362" t="str">
            <v>SAUNEMIN C CONSOL SCH DIST 438</v>
          </cell>
          <cell r="C362">
            <v>11996.73</v>
          </cell>
          <cell r="D362">
            <v>642446.15999999992</v>
          </cell>
          <cell r="E362">
            <v>0</v>
          </cell>
          <cell r="F362"/>
          <cell r="G362"/>
          <cell r="H362">
            <v>654442.8899999999</v>
          </cell>
        </row>
        <row r="363">
          <cell r="A363" t="str">
            <v>1705402102600</v>
          </cell>
          <cell r="B363" t="str">
            <v>HARTSBURG EMDEN C U S DIST 21</v>
          </cell>
          <cell r="C363">
            <v>4056.67</v>
          </cell>
          <cell r="D363">
            <v>328693.20999999996</v>
          </cell>
          <cell r="E363">
            <v>0</v>
          </cell>
          <cell r="F363"/>
          <cell r="G363"/>
          <cell r="H363">
            <v>332749.87999999995</v>
          </cell>
        </row>
        <row r="364">
          <cell r="A364" t="str">
            <v>1705402302600</v>
          </cell>
          <cell r="B364" t="str">
            <v>MT PULASKI COMM UNIT DIST 23</v>
          </cell>
          <cell r="C364">
            <v>468.94</v>
          </cell>
          <cell r="D364">
            <v>549025.20999999985</v>
          </cell>
          <cell r="E364">
            <v>0</v>
          </cell>
          <cell r="F364"/>
          <cell r="G364"/>
          <cell r="H364">
            <v>549494.14999999979</v>
          </cell>
        </row>
        <row r="365">
          <cell r="A365" t="str">
            <v>1705402700200</v>
          </cell>
          <cell r="B365" t="str">
            <v>LINCOLN ELEM SCHOOL DIST 27</v>
          </cell>
          <cell r="C365">
            <v>324903.28000000003</v>
          </cell>
          <cell r="D365">
            <v>6612940.7199999997</v>
          </cell>
          <cell r="E365">
            <v>0</v>
          </cell>
          <cell r="F365"/>
          <cell r="G365"/>
          <cell r="H365">
            <v>6937844</v>
          </cell>
        </row>
        <row r="366">
          <cell r="A366" t="str">
            <v>1705406100400</v>
          </cell>
          <cell r="B366" t="str">
            <v>CHESTER-EAST LINCOLN CCS DIST 61</v>
          </cell>
          <cell r="C366">
            <v>5836.09</v>
          </cell>
          <cell r="D366">
            <v>315795.90999999997</v>
          </cell>
          <cell r="E366">
            <v>0</v>
          </cell>
          <cell r="F366"/>
          <cell r="G366"/>
          <cell r="H366">
            <v>321632</v>
          </cell>
        </row>
        <row r="367">
          <cell r="A367" t="str">
            <v>1705408800200</v>
          </cell>
          <cell r="B367" t="str">
            <v>NEW HOLLAND-MIDDLETOWN E DIST 88</v>
          </cell>
          <cell r="C367">
            <v>87.23</v>
          </cell>
          <cell r="D367">
            <v>159945.49</v>
          </cell>
          <cell r="E367">
            <v>0</v>
          </cell>
          <cell r="F367"/>
          <cell r="G367"/>
          <cell r="H367">
            <v>160032.72</v>
          </cell>
        </row>
        <row r="368">
          <cell r="A368" t="str">
            <v>1705409200400</v>
          </cell>
          <cell r="B368" t="str">
            <v>WEST LINCOLN-BROADWELL E S D #92</v>
          </cell>
          <cell r="C368">
            <v>177.95</v>
          </cell>
          <cell r="D368">
            <v>152602.31</v>
          </cell>
          <cell r="E368">
            <v>0</v>
          </cell>
          <cell r="F368"/>
          <cell r="G368"/>
          <cell r="H368">
            <v>152780.26</v>
          </cell>
        </row>
        <row r="369">
          <cell r="A369" t="str">
            <v>1705440401600</v>
          </cell>
          <cell r="B369" t="str">
            <v>LINCOLN COMM H S DIST 404</v>
          </cell>
          <cell r="C369">
            <v>182863.75</v>
          </cell>
          <cell r="D369">
            <v>2606853.8200000003</v>
          </cell>
          <cell r="E369">
            <v>0</v>
          </cell>
          <cell r="F369"/>
          <cell r="G369"/>
          <cell r="H369">
            <v>2789717.5700000003</v>
          </cell>
        </row>
        <row r="370">
          <cell r="A370" t="str">
            <v>1706400202600</v>
          </cell>
          <cell r="B370" t="str">
            <v>LEROY COMMUNITY UNIT SCH DIST 2</v>
          </cell>
          <cell r="C370">
            <v>38516.980000000003</v>
          </cell>
          <cell r="D370">
            <v>1768972.1899999997</v>
          </cell>
          <cell r="E370">
            <v>0</v>
          </cell>
          <cell r="F370"/>
          <cell r="G370"/>
          <cell r="H370">
            <v>1807489.1699999997</v>
          </cell>
        </row>
        <row r="371">
          <cell r="A371" t="str">
            <v>1706400302600</v>
          </cell>
          <cell r="B371" t="str">
            <v>TRI VALLEY C U SCHOOL DISTRICT 3</v>
          </cell>
          <cell r="C371">
            <v>37719.550000000003</v>
          </cell>
          <cell r="D371">
            <v>1984628.1500000001</v>
          </cell>
          <cell r="E371">
            <v>0</v>
          </cell>
          <cell r="F371"/>
          <cell r="G371"/>
          <cell r="H371">
            <v>2022347.7000000002</v>
          </cell>
        </row>
        <row r="372">
          <cell r="A372" t="str">
            <v>1706400402600</v>
          </cell>
          <cell r="B372" t="str">
            <v>HEYWORTH C U SCH DIST 4</v>
          </cell>
          <cell r="C372">
            <v>191545.99</v>
          </cell>
          <cell r="D372">
            <v>3458549.5799999996</v>
          </cell>
          <cell r="E372">
            <v>0</v>
          </cell>
          <cell r="F372"/>
          <cell r="G372"/>
          <cell r="H372">
            <v>3650095.5699999994</v>
          </cell>
        </row>
        <row r="373">
          <cell r="A373" t="str">
            <v>1706400502600</v>
          </cell>
          <cell r="B373" t="str">
            <v>MCLEAN COUNTY UNIT DIST NO 5</v>
          </cell>
          <cell r="C373">
            <v>539810.13</v>
          </cell>
          <cell r="D373">
            <v>21809181.469999999</v>
          </cell>
          <cell r="E373">
            <v>0</v>
          </cell>
          <cell r="F373"/>
          <cell r="G373"/>
          <cell r="H373">
            <v>22348991.599999998</v>
          </cell>
        </row>
        <row r="374">
          <cell r="A374" t="str">
            <v>1706400702600</v>
          </cell>
          <cell r="B374" t="str">
            <v>LEXINGTON C U SCH DIST 7</v>
          </cell>
          <cell r="C374">
            <v>14556.42</v>
          </cell>
          <cell r="D374">
            <v>891532.22000000009</v>
          </cell>
          <cell r="E374">
            <v>0</v>
          </cell>
          <cell r="F374"/>
          <cell r="G374"/>
          <cell r="H374">
            <v>906088.64000000013</v>
          </cell>
        </row>
        <row r="375">
          <cell r="A375" t="str">
            <v>1706401602600</v>
          </cell>
          <cell r="B375" t="str">
            <v>OLYMPIA C U SCHOOL DIST 16</v>
          </cell>
          <cell r="C375">
            <v>49154.04</v>
          </cell>
          <cell r="D375">
            <v>3091101.9799999995</v>
          </cell>
          <cell r="E375">
            <v>0</v>
          </cell>
          <cell r="F375"/>
          <cell r="G375"/>
          <cell r="H375">
            <v>3140256.0199999996</v>
          </cell>
        </row>
        <row r="376">
          <cell r="A376" t="str">
            <v>1706401902600</v>
          </cell>
          <cell r="B376" t="str">
            <v>RIDGEVIEW COMM UNIT SCH DIST 19</v>
          </cell>
          <cell r="C376">
            <v>11222.14</v>
          </cell>
          <cell r="D376">
            <v>554135.45000000007</v>
          </cell>
          <cell r="E376">
            <v>0</v>
          </cell>
          <cell r="F376"/>
          <cell r="G376"/>
          <cell r="H376">
            <v>565357.59000000008</v>
          </cell>
        </row>
        <row r="377">
          <cell r="A377" t="str">
            <v>1706408702500</v>
          </cell>
          <cell r="B377" t="str">
            <v>BLOOMINGTON SCH DIST 87</v>
          </cell>
          <cell r="C377">
            <v>317440.17</v>
          </cell>
          <cell r="D377">
            <v>9224893.0500000026</v>
          </cell>
          <cell r="E377">
            <v>0</v>
          </cell>
          <cell r="F377"/>
          <cell r="G377"/>
          <cell r="H377">
            <v>9542333.2200000025</v>
          </cell>
        </row>
        <row r="378">
          <cell r="A378" t="str">
            <v>1900000000093</v>
          </cell>
          <cell r="B378" t="str">
            <v>SAFE SCH-DU PAGE ROE</v>
          </cell>
          <cell r="C378">
            <v>10563.53</v>
          </cell>
          <cell r="D378">
            <v>427689.6</v>
          </cell>
          <cell r="E378">
            <v>0</v>
          </cell>
          <cell r="F378"/>
          <cell r="G378"/>
          <cell r="H378">
            <v>438253.13</v>
          </cell>
        </row>
        <row r="379">
          <cell r="A379" t="str">
            <v>1900000000095</v>
          </cell>
          <cell r="B379" t="str">
            <v>ALOP-DU PAGE ROE</v>
          </cell>
          <cell r="C379">
            <v>219.67</v>
          </cell>
          <cell r="D379">
            <v>5367770.2399999993</v>
          </cell>
          <cell r="E379">
            <v>0</v>
          </cell>
          <cell r="F379"/>
          <cell r="G379"/>
          <cell r="H379">
            <v>5367989.9099999992</v>
          </cell>
        </row>
        <row r="380">
          <cell r="A380" t="str">
            <v>1902200200200</v>
          </cell>
          <cell r="B380" t="str">
            <v>BENSENVILLE SCHOOL DISTRICT 2</v>
          </cell>
          <cell r="C380">
            <v>61639.15</v>
          </cell>
          <cell r="D380">
            <v>4496584.3499999987</v>
          </cell>
          <cell r="E380">
            <v>0</v>
          </cell>
          <cell r="F380"/>
          <cell r="G380"/>
          <cell r="H380">
            <v>4558223.4999999991</v>
          </cell>
        </row>
        <row r="381">
          <cell r="A381" t="str">
            <v>1902200400200</v>
          </cell>
          <cell r="B381" t="str">
            <v>ADDISON SCHOOL DIST 4</v>
          </cell>
          <cell r="C381">
            <v>446967.4</v>
          </cell>
          <cell r="D381">
            <v>12272116.49</v>
          </cell>
          <cell r="E381">
            <v>0</v>
          </cell>
          <cell r="F381"/>
          <cell r="G381"/>
          <cell r="H381">
            <v>12719083.890000001</v>
          </cell>
        </row>
        <row r="382">
          <cell r="A382" t="str">
            <v>1902200700200</v>
          </cell>
          <cell r="B382" t="str">
            <v>WOOD DALE SCHOOL DISTRICT 7</v>
          </cell>
          <cell r="C382">
            <v>1176.95</v>
          </cell>
          <cell r="D382">
            <v>1694755.29</v>
          </cell>
          <cell r="E382">
            <v>0</v>
          </cell>
          <cell r="F382"/>
          <cell r="G382"/>
          <cell r="H382">
            <v>1695932.24</v>
          </cell>
        </row>
        <row r="383">
          <cell r="A383" t="str">
            <v>1902201000200</v>
          </cell>
          <cell r="B383" t="str">
            <v>ITASCA SCHOOL DIST 10</v>
          </cell>
          <cell r="C383">
            <v>21661.72</v>
          </cell>
          <cell r="D383">
            <v>676482.95999999985</v>
          </cell>
          <cell r="E383">
            <v>0</v>
          </cell>
          <cell r="F383"/>
          <cell r="G383"/>
          <cell r="H383">
            <v>698144.67999999982</v>
          </cell>
        </row>
        <row r="384">
          <cell r="A384" t="str">
            <v>1902201100200</v>
          </cell>
          <cell r="B384" t="str">
            <v>MEDINAH SCHOOL DISTRICT 11</v>
          </cell>
          <cell r="C384">
            <v>711.05</v>
          </cell>
          <cell r="D384">
            <v>741453.21999999986</v>
          </cell>
          <cell r="E384">
            <v>0</v>
          </cell>
          <cell r="F384"/>
          <cell r="G384"/>
          <cell r="H384">
            <v>742164.2699999999</v>
          </cell>
        </row>
        <row r="385">
          <cell r="A385" t="str">
            <v>1902201200200</v>
          </cell>
          <cell r="B385" t="str">
            <v>ROSELLE SCHOOL DISTRICT 12</v>
          </cell>
          <cell r="C385">
            <v>733.22</v>
          </cell>
          <cell r="D385">
            <v>591115.29</v>
          </cell>
          <cell r="E385">
            <v>0</v>
          </cell>
          <cell r="F385"/>
          <cell r="G385"/>
          <cell r="H385">
            <v>591848.51</v>
          </cell>
        </row>
        <row r="386">
          <cell r="A386" t="str">
            <v>1902201300200</v>
          </cell>
          <cell r="B386" t="str">
            <v>BLOOMINGDALE SCHOOL DISTRICT 13</v>
          </cell>
          <cell r="C386">
            <v>1312.73</v>
          </cell>
          <cell r="D386">
            <v>920644.39999999991</v>
          </cell>
          <cell r="E386">
            <v>0</v>
          </cell>
          <cell r="F386"/>
          <cell r="G386"/>
          <cell r="H386">
            <v>921957.12999999989</v>
          </cell>
        </row>
        <row r="387">
          <cell r="A387" t="str">
            <v>1902201500200</v>
          </cell>
          <cell r="B387" t="str">
            <v>MARQUARDT SCHOOL DISTRICT 15</v>
          </cell>
          <cell r="C387">
            <v>138241.28</v>
          </cell>
          <cell r="D387">
            <v>12566071.330000002</v>
          </cell>
          <cell r="E387">
            <v>0</v>
          </cell>
          <cell r="F387"/>
          <cell r="G387"/>
          <cell r="H387">
            <v>12704312.610000001</v>
          </cell>
        </row>
        <row r="388">
          <cell r="A388" t="str">
            <v>1902201600200</v>
          </cell>
          <cell r="B388" t="str">
            <v>QUEEN BEE SCHOOL DISTRICT 16</v>
          </cell>
          <cell r="C388">
            <v>166359.35</v>
          </cell>
          <cell r="D388">
            <v>9412721.6799999997</v>
          </cell>
          <cell r="E388">
            <v>0</v>
          </cell>
          <cell r="F388"/>
          <cell r="G388"/>
          <cell r="H388">
            <v>9579081.0299999993</v>
          </cell>
        </row>
        <row r="389">
          <cell r="A389" t="str">
            <v>1902202000200</v>
          </cell>
          <cell r="B389" t="str">
            <v>KEENEYVILLE SCHOOL DISTRICT 20</v>
          </cell>
          <cell r="C389">
            <v>89994.49</v>
          </cell>
          <cell r="D389">
            <v>2865620.75</v>
          </cell>
          <cell r="E389">
            <v>0</v>
          </cell>
          <cell r="F389"/>
          <cell r="G389"/>
          <cell r="H389">
            <v>2955615.24</v>
          </cell>
        </row>
        <row r="390">
          <cell r="A390" t="str">
            <v>1902202500200</v>
          </cell>
          <cell r="B390" t="str">
            <v>BENJAMIN SCHOOL DISTRICT 25</v>
          </cell>
          <cell r="C390">
            <v>609.75</v>
          </cell>
          <cell r="D390">
            <v>569471.91999999993</v>
          </cell>
          <cell r="E390">
            <v>0</v>
          </cell>
          <cell r="F390"/>
          <cell r="G390"/>
          <cell r="H390">
            <v>570081.66999999993</v>
          </cell>
        </row>
        <row r="391">
          <cell r="A391" t="str">
            <v>1902203300200</v>
          </cell>
          <cell r="B391" t="str">
            <v>WEST CHICAGO SCHOOL DIST 33</v>
          </cell>
          <cell r="C391">
            <v>407711.07</v>
          </cell>
          <cell r="D391">
            <v>25732905.699999999</v>
          </cell>
          <cell r="E391">
            <v>0</v>
          </cell>
          <cell r="F391"/>
          <cell r="G391"/>
          <cell r="H391">
            <v>26140616.77</v>
          </cell>
        </row>
        <row r="392">
          <cell r="A392" t="str">
            <v>1902203400200</v>
          </cell>
          <cell r="B392" t="str">
            <v>WINFIELD SCHOOL DISTRICT 34</v>
          </cell>
          <cell r="C392">
            <v>313.33999999999997</v>
          </cell>
          <cell r="D392">
            <v>279071.88999999996</v>
          </cell>
          <cell r="E392">
            <v>0</v>
          </cell>
          <cell r="F392"/>
          <cell r="G392"/>
          <cell r="H392">
            <v>279385.23</v>
          </cell>
        </row>
        <row r="393">
          <cell r="A393" t="str">
            <v>1902204100200</v>
          </cell>
          <cell r="B393" t="str">
            <v>GLEN ELLYN SCHOOL DISTRICT 41</v>
          </cell>
          <cell r="C393">
            <v>3398.33</v>
          </cell>
          <cell r="D393">
            <v>2630067.7599999993</v>
          </cell>
          <cell r="E393">
            <v>0</v>
          </cell>
          <cell r="F393"/>
          <cell r="G393"/>
          <cell r="H393">
            <v>2633466.0899999994</v>
          </cell>
        </row>
        <row r="394">
          <cell r="A394" t="str">
            <v>1902204400200</v>
          </cell>
          <cell r="B394" t="str">
            <v>LOMBARD SCHOOL DISTRICT 44</v>
          </cell>
          <cell r="C394">
            <v>3253.94</v>
          </cell>
          <cell r="D394">
            <v>3362320.76</v>
          </cell>
          <cell r="E394">
            <v>0</v>
          </cell>
          <cell r="F394"/>
          <cell r="G394"/>
          <cell r="H394">
            <v>3365574.6999999997</v>
          </cell>
        </row>
        <row r="395">
          <cell r="A395" t="str">
            <v>1902204500200</v>
          </cell>
          <cell r="B395" t="str">
            <v>VILLA PARK SCHOOL DIST 45</v>
          </cell>
          <cell r="C395">
            <v>136297.45000000001</v>
          </cell>
          <cell r="D395">
            <v>6150054.6600000001</v>
          </cell>
          <cell r="E395">
            <v>0</v>
          </cell>
          <cell r="F395"/>
          <cell r="G395"/>
          <cell r="H395">
            <v>6286352.1100000003</v>
          </cell>
        </row>
        <row r="396">
          <cell r="A396" t="str">
            <v>1902204800200</v>
          </cell>
          <cell r="B396" t="str">
            <v>SALT CREEK SCHOOL DIST 48</v>
          </cell>
          <cell r="C396">
            <v>516.98</v>
          </cell>
          <cell r="D396">
            <v>483544.67000000004</v>
          </cell>
          <cell r="E396">
            <v>0</v>
          </cell>
          <cell r="F396"/>
          <cell r="G396"/>
          <cell r="H396">
            <v>484061.65</v>
          </cell>
        </row>
        <row r="397">
          <cell r="A397" t="str">
            <v>1902205300200</v>
          </cell>
          <cell r="B397" t="str">
            <v>BUTLER SCHOOL DISTRICT 53</v>
          </cell>
          <cell r="C397">
            <v>439.84</v>
          </cell>
          <cell r="D397">
            <v>293530.18999999994</v>
          </cell>
          <cell r="E397">
            <v>0</v>
          </cell>
          <cell r="F397"/>
          <cell r="G397"/>
          <cell r="H397">
            <v>293970.02999999997</v>
          </cell>
        </row>
        <row r="398">
          <cell r="A398" t="str">
            <v>1902205800200</v>
          </cell>
          <cell r="B398" t="str">
            <v>DOWNERS GROVE GRADE SCH DIST 58</v>
          </cell>
          <cell r="C398">
            <v>4565.66</v>
          </cell>
          <cell r="D398">
            <v>3456359.9199999995</v>
          </cell>
          <cell r="E398">
            <v>0</v>
          </cell>
          <cell r="F398"/>
          <cell r="G398"/>
          <cell r="H398">
            <v>3460925.5799999996</v>
          </cell>
        </row>
        <row r="399">
          <cell r="A399" t="str">
            <v>1902206000200</v>
          </cell>
          <cell r="B399" t="str">
            <v>MAERCKER SCHOOL DISTRICT 60</v>
          </cell>
          <cell r="C399">
            <v>32226.5</v>
          </cell>
          <cell r="D399">
            <v>1437198.94</v>
          </cell>
          <cell r="E399">
            <v>0</v>
          </cell>
          <cell r="F399"/>
          <cell r="G399"/>
          <cell r="H399">
            <v>1469425.44</v>
          </cell>
        </row>
        <row r="400">
          <cell r="A400" t="str">
            <v>1902206100200</v>
          </cell>
          <cell r="B400" t="str">
            <v>DARIEN SCHOOL DIST 61</v>
          </cell>
          <cell r="C400">
            <v>38738.160000000003</v>
          </cell>
          <cell r="D400">
            <v>1955115.9099999997</v>
          </cell>
          <cell r="E400">
            <v>0</v>
          </cell>
          <cell r="F400"/>
          <cell r="G400"/>
          <cell r="H400">
            <v>1993854.0699999996</v>
          </cell>
        </row>
        <row r="401">
          <cell r="A401" t="str">
            <v>1902206200200</v>
          </cell>
          <cell r="B401" t="str">
            <v>GOWER SCHOOL DIST 62</v>
          </cell>
          <cell r="C401">
            <v>905.07</v>
          </cell>
          <cell r="D401">
            <v>599290.35000000009</v>
          </cell>
          <cell r="E401">
            <v>0</v>
          </cell>
          <cell r="F401"/>
          <cell r="G401"/>
          <cell r="H401">
            <v>600195.42000000004</v>
          </cell>
        </row>
        <row r="402">
          <cell r="A402" t="str">
            <v>1902206300200</v>
          </cell>
          <cell r="B402" t="str">
            <v>CASS SCHOOL DIST 63</v>
          </cell>
          <cell r="C402">
            <v>16913.97</v>
          </cell>
          <cell r="D402">
            <v>581834.36</v>
          </cell>
          <cell r="E402">
            <v>0</v>
          </cell>
          <cell r="F402"/>
          <cell r="G402"/>
          <cell r="H402">
            <v>598748.32999999996</v>
          </cell>
        </row>
        <row r="403">
          <cell r="A403" t="str">
            <v>1902206600200</v>
          </cell>
          <cell r="B403" t="str">
            <v>CENTER CASS SCHOOL DIST 66</v>
          </cell>
          <cell r="C403">
            <v>23574.37</v>
          </cell>
          <cell r="D403">
            <v>737537.63</v>
          </cell>
          <cell r="E403">
            <v>0</v>
          </cell>
          <cell r="F403"/>
          <cell r="G403"/>
          <cell r="H403">
            <v>761112</v>
          </cell>
        </row>
        <row r="404">
          <cell r="A404" t="str">
            <v>1902206800200</v>
          </cell>
          <cell r="B404" t="str">
            <v>WOODRIDGE SCHOOL DIST 68</v>
          </cell>
          <cell r="C404">
            <v>67735.929999999993</v>
          </cell>
          <cell r="D404">
            <v>4453953.5</v>
          </cell>
          <cell r="E404">
            <v>0</v>
          </cell>
          <cell r="F404"/>
          <cell r="G404"/>
          <cell r="H404">
            <v>4521689.43</v>
          </cell>
        </row>
        <row r="405">
          <cell r="A405" t="str">
            <v>1902208601700</v>
          </cell>
          <cell r="B405" t="str">
            <v>HINSDALE TWP H S DIST 86</v>
          </cell>
          <cell r="C405">
            <v>4414.99</v>
          </cell>
          <cell r="D405">
            <v>2808011.9199999995</v>
          </cell>
          <cell r="E405">
            <v>0</v>
          </cell>
          <cell r="F405"/>
          <cell r="G405"/>
          <cell r="H405">
            <v>2812426.9099999997</v>
          </cell>
        </row>
        <row r="406">
          <cell r="A406" t="str">
            <v>1902208701700</v>
          </cell>
          <cell r="B406" t="str">
            <v>GLENBARD TWP H S DIST 87</v>
          </cell>
          <cell r="C406">
            <v>198977.93</v>
          </cell>
          <cell r="D406">
            <v>8011550.6899999995</v>
          </cell>
          <cell r="E406">
            <v>0</v>
          </cell>
          <cell r="F406"/>
          <cell r="G406"/>
          <cell r="H406">
            <v>8210528.6199999992</v>
          </cell>
        </row>
        <row r="407">
          <cell r="A407" t="str">
            <v>1902208801600</v>
          </cell>
          <cell r="B407" t="str">
            <v>DU PAGE HIGH SCHOOL DIST 88</v>
          </cell>
          <cell r="C407">
            <v>115434.12</v>
          </cell>
          <cell r="D407">
            <v>5522892.2200000007</v>
          </cell>
          <cell r="E407">
            <v>0</v>
          </cell>
          <cell r="F407"/>
          <cell r="G407"/>
          <cell r="H407">
            <v>5638326.3400000008</v>
          </cell>
        </row>
        <row r="408">
          <cell r="A408" t="str">
            <v>1902208900400</v>
          </cell>
          <cell r="B408" t="str">
            <v>GLEN ELLYN C C SCHOOL DIST 89</v>
          </cell>
          <cell r="C408">
            <v>2262.2399999999998</v>
          </cell>
          <cell r="D408">
            <v>1642895.5400000003</v>
          </cell>
          <cell r="E408">
            <v>0</v>
          </cell>
          <cell r="F408"/>
          <cell r="G408"/>
          <cell r="H408">
            <v>1645157.7800000003</v>
          </cell>
        </row>
        <row r="409">
          <cell r="A409" t="str">
            <v>1902209300400</v>
          </cell>
          <cell r="B409" t="str">
            <v>COMMUNITY CONSOLIDATED S D 93</v>
          </cell>
          <cell r="C409">
            <v>3659.5</v>
          </cell>
          <cell r="D409">
            <v>3914236.88</v>
          </cell>
          <cell r="E409">
            <v>0</v>
          </cell>
          <cell r="F409"/>
          <cell r="G409"/>
          <cell r="H409">
            <v>3917896.38</v>
          </cell>
        </row>
        <row r="410">
          <cell r="A410" t="str">
            <v>1902209401600</v>
          </cell>
          <cell r="B410" t="str">
            <v>COMMUNITY HIGH SCH DISTRICT 94</v>
          </cell>
          <cell r="C410">
            <v>1026434.7</v>
          </cell>
          <cell r="D410">
            <v>5438892.3600000003</v>
          </cell>
          <cell r="E410">
            <v>0</v>
          </cell>
          <cell r="F410"/>
          <cell r="G410"/>
          <cell r="H410">
            <v>6465327.0600000005</v>
          </cell>
        </row>
        <row r="411">
          <cell r="A411" t="str">
            <v>1902209901600</v>
          </cell>
          <cell r="B411" t="str">
            <v>COMMUNITY HIGH SCHOOL DIST 99</v>
          </cell>
          <cell r="C411">
            <v>5498.92</v>
          </cell>
          <cell r="D411">
            <v>4042259.0500000003</v>
          </cell>
          <cell r="E411">
            <v>0</v>
          </cell>
          <cell r="F411"/>
          <cell r="G411"/>
          <cell r="H411">
            <v>4047757.97</v>
          </cell>
        </row>
        <row r="412">
          <cell r="A412" t="str">
            <v>1902210001600</v>
          </cell>
          <cell r="B412" t="str">
            <v>FENTON COMM H S DIST 100</v>
          </cell>
          <cell r="C412">
            <v>1840.83</v>
          </cell>
          <cell r="D412">
            <v>1848918.8499999999</v>
          </cell>
          <cell r="E412">
            <v>0</v>
          </cell>
          <cell r="F412"/>
          <cell r="G412"/>
          <cell r="H412">
            <v>1850759.68</v>
          </cell>
        </row>
        <row r="413">
          <cell r="A413" t="str">
            <v>1902210801600</v>
          </cell>
          <cell r="B413" t="str">
            <v>LAKE PARK COMM H S DIST 108</v>
          </cell>
          <cell r="C413">
            <v>2927.91</v>
          </cell>
          <cell r="D413">
            <v>2068547.85</v>
          </cell>
          <cell r="E413">
            <v>0</v>
          </cell>
          <cell r="F413"/>
          <cell r="G413"/>
          <cell r="H413">
            <v>2071475.76</v>
          </cell>
        </row>
        <row r="414">
          <cell r="A414" t="str">
            <v>1902218000400</v>
          </cell>
          <cell r="B414" t="str">
            <v>COMMUNITY CONS SCH DIST 180</v>
          </cell>
          <cell r="C414">
            <v>605.17999999999995</v>
          </cell>
          <cell r="D414">
            <v>1850902.63</v>
          </cell>
          <cell r="E414">
            <v>0</v>
          </cell>
          <cell r="F414"/>
          <cell r="G414"/>
          <cell r="H414">
            <v>1851507.8099999998</v>
          </cell>
        </row>
        <row r="415">
          <cell r="A415" t="str">
            <v>1902218100400</v>
          </cell>
          <cell r="B415" t="str">
            <v>HINSDALE C C SCHOOL DIST 181</v>
          </cell>
          <cell r="C415">
            <v>3264.69</v>
          </cell>
          <cell r="D415">
            <v>2252983.36</v>
          </cell>
          <cell r="E415">
            <v>0</v>
          </cell>
          <cell r="F415"/>
          <cell r="G415"/>
          <cell r="H415">
            <v>2256248.0499999998</v>
          </cell>
        </row>
        <row r="416">
          <cell r="A416" t="str">
            <v>1902220002600</v>
          </cell>
          <cell r="B416" t="str">
            <v>COMMUNITY UNIT SCHOOL DIST 200</v>
          </cell>
          <cell r="C416">
            <v>266729.81</v>
          </cell>
          <cell r="D416">
            <v>13577197.569999998</v>
          </cell>
          <cell r="E416">
            <v>0</v>
          </cell>
          <cell r="F416"/>
          <cell r="G416"/>
          <cell r="H416">
            <v>13843927.379999999</v>
          </cell>
        </row>
        <row r="417">
          <cell r="A417" t="str">
            <v>1902220102600</v>
          </cell>
          <cell r="B417" t="str">
            <v>WESTMONT C U SCHOOL DIST 201</v>
          </cell>
          <cell r="C417">
            <v>1477.6</v>
          </cell>
          <cell r="D417">
            <v>1327431.3199999998</v>
          </cell>
          <cell r="E417">
            <v>0</v>
          </cell>
          <cell r="F417"/>
          <cell r="G417"/>
          <cell r="H417">
            <v>1328908.92</v>
          </cell>
        </row>
        <row r="418">
          <cell r="A418" t="str">
            <v>1902220202600</v>
          </cell>
          <cell r="B418" t="str">
            <v>LISLE C U SCH DIST 202</v>
          </cell>
          <cell r="C418">
            <v>1542.09</v>
          </cell>
          <cell r="D418">
            <v>1255535.4000000001</v>
          </cell>
          <cell r="E418">
            <v>0</v>
          </cell>
          <cell r="F418"/>
          <cell r="G418"/>
          <cell r="H418">
            <v>1257077.4900000002</v>
          </cell>
        </row>
        <row r="419">
          <cell r="A419" t="str">
            <v>1902220302600</v>
          </cell>
          <cell r="B419" t="str">
            <v>NAPERVILLE C U DIST 203</v>
          </cell>
          <cell r="C419">
            <v>16490.259999999998</v>
          </cell>
          <cell r="D419">
            <v>12681170.699999999</v>
          </cell>
          <cell r="E419">
            <v>0</v>
          </cell>
          <cell r="F419"/>
          <cell r="G419"/>
          <cell r="H419">
            <v>12697660.959999999</v>
          </cell>
        </row>
        <row r="420">
          <cell r="A420" t="str">
            <v>1902220402600</v>
          </cell>
          <cell r="B420" t="str">
            <v>INDIAN PRAIRIE C U SCH DIST 204</v>
          </cell>
          <cell r="C420">
            <v>782991.1</v>
          </cell>
          <cell r="D420">
            <v>41204419.509999998</v>
          </cell>
          <cell r="E420">
            <v>0</v>
          </cell>
          <cell r="F420"/>
          <cell r="G420"/>
          <cell r="H420">
            <v>41987410.609999999</v>
          </cell>
        </row>
        <row r="421">
          <cell r="A421" t="str">
            <v>1902220502600</v>
          </cell>
          <cell r="B421" t="str">
            <v>ELMHURST SCHOOL DIST 205</v>
          </cell>
          <cell r="C421">
            <v>8317.84</v>
          </cell>
          <cell r="D421">
            <v>6513548.0100000007</v>
          </cell>
          <cell r="E421">
            <v>0</v>
          </cell>
          <cell r="F421"/>
          <cell r="G421"/>
          <cell r="H421">
            <v>6521865.8500000006</v>
          </cell>
        </row>
        <row r="422">
          <cell r="A422" t="str">
            <v>2000000000092</v>
          </cell>
          <cell r="B422" t="str">
            <v>ALT SCH-EDWD/GLTN/HDIN/POP/SLNE/</v>
          </cell>
          <cell r="C422">
            <v>27512.65</v>
          </cell>
          <cell r="D422">
            <v>258839.2</v>
          </cell>
          <cell r="E422">
            <v>0</v>
          </cell>
          <cell r="F422"/>
          <cell r="G422"/>
          <cell r="H422">
            <v>286351.85000000003</v>
          </cell>
        </row>
        <row r="423">
          <cell r="A423" t="str">
            <v>2000000000093</v>
          </cell>
          <cell r="B423" t="str">
            <v>SAFE SCH-EDWD/GLTN/HDIN/POP/SLNE/</v>
          </cell>
          <cell r="C423">
            <v>581.33000000000004</v>
          </cell>
          <cell r="D423">
            <v>154163.6</v>
          </cell>
          <cell r="E423">
            <v>0</v>
          </cell>
          <cell r="F423"/>
          <cell r="G423"/>
          <cell r="H423">
            <v>154744.93</v>
          </cell>
        </row>
        <row r="424">
          <cell r="A424" t="str">
            <v>2002400102600</v>
          </cell>
          <cell r="B424" t="str">
            <v>EDWARDS COUNTY C U SCH DIST 1</v>
          </cell>
          <cell r="C424">
            <v>190590.8</v>
          </cell>
          <cell r="D424">
            <v>4493266.55</v>
          </cell>
          <cell r="E424">
            <v>0</v>
          </cell>
          <cell r="F424"/>
          <cell r="G424"/>
          <cell r="H424">
            <v>4683857.3499999996</v>
          </cell>
        </row>
        <row r="425">
          <cell r="A425" t="str">
            <v>2003000702600</v>
          </cell>
          <cell r="B425" t="str">
            <v>GALLATIN C U SCHOOL DISTRICT 7</v>
          </cell>
          <cell r="C425">
            <v>69004.03</v>
          </cell>
          <cell r="D425">
            <v>3542241.12</v>
          </cell>
          <cell r="E425">
            <v>0</v>
          </cell>
          <cell r="F425"/>
          <cell r="G425"/>
          <cell r="H425">
            <v>3611245.15</v>
          </cell>
        </row>
        <row r="426">
          <cell r="A426" t="str">
            <v>2003301002600</v>
          </cell>
          <cell r="B426" t="str">
            <v>HAMILTON CO C U SCHOOL DIST 10</v>
          </cell>
          <cell r="C426">
            <v>107352</v>
          </cell>
          <cell r="D426">
            <v>6395483.0200000005</v>
          </cell>
          <cell r="E426">
            <v>0</v>
          </cell>
          <cell r="F426"/>
          <cell r="G426"/>
          <cell r="H426">
            <v>6502835.0200000005</v>
          </cell>
        </row>
        <row r="427">
          <cell r="A427" t="str">
            <v>2003500102600</v>
          </cell>
          <cell r="B427" t="str">
            <v>HARDIN CO COMM UNIT DIST 1</v>
          </cell>
          <cell r="C427">
            <v>50485.15</v>
          </cell>
          <cell r="D427">
            <v>3480203.55</v>
          </cell>
          <cell r="E427">
            <v>0</v>
          </cell>
          <cell r="F427"/>
          <cell r="G427"/>
          <cell r="H427">
            <v>3530688.6999999997</v>
          </cell>
        </row>
        <row r="428">
          <cell r="A428" t="str">
            <v>2007600102600</v>
          </cell>
          <cell r="B428" t="str">
            <v>POPE CO COMM UNIT DIST 1</v>
          </cell>
          <cell r="C428">
            <v>113683.32</v>
          </cell>
          <cell r="D428">
            <v>2395340.9500000002</v>
          </cell>
          <cell r="E428">
            <v>0</v>
          </cell>
          <cell r="F428"/>
          <cell r="G428"/>
          <cell r="H428">
            <v>2509024.27</v>
          </cell>
        </row>
        <row r="429">
          <cell r="A429" t="str">
            <v>2008300102600</v>
          </cell>
          <cell r="B429" t="str">
            <v>GALATIA C U SCHOOL DIST 1</v>
          </cell>
          <cell r="C429">
            <v>171615.2</v>
          </cell>
          <cell r="D429">
            <v>1845563.04</v>
          </cell>
          <cell r="E429">
            <v>0</v>
          </cell>
          <cell r="F429"/>
          <cell r="G429"/>
          <cell r="H429">
            <v>2017178.24</v>
          </cell>
        </row>
        <row r="430">
          <cell r="A430" t="str">
            <v>2008300202600</v>
          </cell>
          <cell r="B430" t="str">
            <v>CARRIER MILLS-STONEFORT CUSD 2</v>
          </cell>
          <cell r="C430">
            <v>220647.92</v>
          </cell>
          <cell r="D430">
            <v>3102888.0399999991</v>
          </cell>
          <cell r="E430">
            <v>0</v>
          </cell>
          <cell r="F430"/>
          <cell r="G430"/>
          <cell r="H430">
            <v>3323535.959999999</v>
          </cell>
        </row>
        <row r="431">
          <cell r="A431" t="str">
            <v>2008300302600</v>
          </cell>
          <cell r="B431" t="str">
            <v>HARRISBURG C U SCHOOL DIST 3</v>
          </cell>
          <cell r="C431">
            <v>587274.12</v>
          </cell>
          <cell r="D431">
            <v>12223404.109999999</v>
          </cell>
          <cell r="E431">
            <v>0</v>
          </cell>
          <cell r="F431"/>
          <cell r="G431"/>
          <cell r="H431">
            <v>12810678.229999999</v>
          </cell>
        </row>
        <row r="432">
          <cell r="A432" t="str">
            <v>2008300402600</v>
          </cell>
          <cell r="B432" t="str">
            <v>ELDORADO COMM UNIT DISTRICT 4</v>
          </cell>
          <cell r="C432">
            <v>340756.01</v>
          </cell>
          <cell r="D432">
            <v>7489871.9999999991</v>
          </cell>
          <cell r="E432">
            <v>0</v>
          </cell>
          <cell r="F432"/>
          <cell r="G432"/>
          <cell r="H432">
            <v>7830628.0099999988</v>
          </cell>
        </row>
        <row r="433">
          <cell r="A433" t="str">
            <v>2009301702400</v>
          </cell>
          <cell r="B433" t="str">
            <v>ALLENDALE C C SCHOOL DIST 17</v>
          </cell>
          <cell r="C433">
            <v>92889.23</v>
          </cell>
          <cell r="D433">
            <v>938928.17</v>
          </cell>
          <cell r="E433">
            <v>0</v>
          </cell>
          <cell r="F433"/>
          <cell r="G433"/>
          <cell r="H433">
            <v>1031817.4</v>
          </cell>
        </row>
        <row r="434">
          <cell r="A434" t="str">
            <v>2009334802600</v>
          </cell>
          <cell r="B434" t="str">
            <v>WABASH C U SCH DIST 348</v>
          </cell>
          <cell r="C434">
            <v>303283.46000000002</v>
          </cell>
          <cell r="D434">
            <v>6544949.0599999987</v>
          </cell>
          <cell r="E434">
            <v>0</v>
          </cell>
          <cell r="F434"/>
          <cell r="G434"/>
          <cell r="H434">
            <v>6848232.5199999986</v>
          </cell>
        </row>
        <row r="435">
          <cell r="A435" t="str">
            <v>2009600600400</v>
          </cell>
          <cell r="B435" t="str">
            <v>NEW HOPE C C SCHOOL DIST 6</v>
          </cell>
          <cell r="C435">
            <v>89154.14</v>
          </cell>
          <cell r="D435">
            <v>973734.87000000011</v>
          </cell>
          <cell r="E435">
            <v>0</v>
          </cell>
          <cell r="F435"/>
          <cell r="G435"/>
          <cell r="H435">
            <v>1062889.01</v>
          </cell>
        </row>
        <row r="436">
          <cell r="A436" t="str">
            <v>2009601400400</v>
          </cell>
          <cell r="B436" t="str">
            <v>GEFF C C SCHOOL DISTRICT 14</v>
          </cell>
          <cell r="C436">
            <v>5659.25</v>
          </cell>
          <cell r="D436">
            <v>711482.37</v>
          </cell>
          <cell r="E436">
            <v>0</v>
          </cell>
          <cell r="F436"/>
          <cell r="G436"/>
          <cell r="H436">
            <v>717141.62</v>
          </cell>
        </row>
        <row r="437">
          <cell r="A437" t="str">
            <v>2009601700400</v>
          </cell>
          <cell r="B437" t="str">
            <v>JASPER COMM CONS SCHOOL DIST 17</v>
          </cell>
          <cell r="C437">
            <v>104636.92</v>
          </cell>
          <cell r="D437">
            <v>1185857.6200000001</v>
          </cell>
          <cell r="E437">
            <v>0</v>
          </cell>
          <cell r="F437"/>
          <cell r="G437"/>
          <cell r="H437">
            <v>1290494.54</v>
          </cell>
        </row>
        <row r="438">
          <cell r="A438" t="str">
            <v>2009610002600</v>
          </cell>
          <cell r="B438" t="str">
            <v>WAYNE CITY C U SCHOOL DIST 100</v>
          </cell>
          <cell r="C438">
            <v>43600.99</v>
          </cell>
          <cell r="D438">
            <v>2574145.0699999998</v>
          </cell>
          <cell r="E438">
            <v>0</v>
          </cell>
          <cell r="F438"/>
          <cell r="G438"/>
          <cell r="H438">
            <v>2617746.06</v>
          </cell>
        </row>
        <row r="439">
          <cell r="A439" t="str">
            <v>2009611200400</v>
          </cell>
          <cell r="B439" t="str">
            <v>FAIRFIELD PUBLIC SCHOOL DIST 112</v>
          </cell>
          <cell r="C439">
            <v>215809.9</v>
          </cell>
          <cell r="D439">
            <v>3772290.5399999996</v>
          </cell>
          <cell r="E439">
            <v>0</v>
          </cell>
          <cell r="F439"/>
          <cell r="G439"/>
          <cell r="H439">
            <v>3988100.4399999995</v>
          </cell>
        </row>
        <row r="440">
          <cell r="A440" t="str">
            <v>2009620002600</v>
          </cell>
          <cell r="B440" t="str">
            <v>NORTH WAYNE C U SCHOOL DIST 200</v>
          </cell>
          <cell r="C440">
            <v>15106.13</v>
          </cell>
          <cell r="D440">
            <v>1933071.0800000003</v>
          </cell>
          <cell r="E440">
            <v>0</v>
          </cell>
          <cell r="F440"/>
          <cell r="G440"/>
          <cell r="H440">
            <v>1948177.2100000002</v>
          </cell>
        </row>
        <row r="441">
          <cell r="A441" t="str">
            <v>2009622501600</v>
          </cell>
          <cell r="B441" t="str">
            <v>FAIRFIELD COMM H S DIST 225</v>
          </cell>
          <cell r="C441">
            <v>163378.81</v>
          </cell>
          <cell r="D441">
            <v>2749596.64</v>
          </cell>
          <cell r="E441">
            <v>0</v>
          </cell>
          <cell r="F441"/>
          <cell r="G441"/>
          <cell r="H441">
            <v>2912975.45</v>
          </cell>
        </row>
        <row r="442">
          <cell r="A442" t="str">
            <v>2009700102600</v>
          </cell>
          <cell r="B442" t="str">
            <v>GRAYVILLE C U SCHOOL DIST 1</v>
          </cell>
          <cell r="C442">
            <v>15558.82</v>
          </cell>
          <cell r="D442">
            <v>1626846.15</v>
          </cell>
          <cell r="E442">
            <v>0</v>
          </cell>
          <cell r="F442"/>
          <cell r="G442"/>
          <cell r="H442">
            <v>1642404.97</v>
          </cell>
        </row>
        <row r="443">
          <cell r="A443" t="str">
            <v>2009700302600</v>
          </cell>
          <cell r="B443" t="str">
            <v>NORRIS CITY-OMAHA-ENFIELD CUSD 3</v>
          </cell>
          <cell r="C443">
            <v>225904.61</v>
          </cell>
          <cell r="D443">
            <v>3973167.0399999996</v>
          </cell>
          <cell r="E443">
            <v>0</v>
          </cell>
          <cell r="F443"/>
          <cell r="G443"/>
          <cell r="H443">
            <v>4199071.6499999994</v>
          </cell>
        </row>
        <row r="444">
          <cell r="A444" t="str">
            <v>2009700502600</v>
          </cell>
          <cell r="B444" t="str">
            <v>CARMI-WHITE COUNTY C U S DIST 5</v>
          </cell>
          <cell r="C444">
            <v>217259.72</v>
          </cell>
          <cell r="D444">
            <v>5972037.0199999996</v>
          </cell>
          <cell r="E444">
            <v>0</v>
          </cell>
          <cell r="F444"/>
          <cell r="G444"/>
          <cell r="H444">
            <v>6189296.7399999993</v>
          </cell>
        </row>
        <row r="445">
          <cell r="A445" t="str">
            <v>2100000000092</v>
          </cell>
          <cell r="B445" t="str">
            <v>ALT SCH-FRANKLIN/WILLIAMSON ROE</v>
          </cell>
          <cell r="C445">
            <v>88188.28</v>
          </cell>
          <cell r="D445">
            <v>651109.62</v>
          </cell>
          <cell r="E445">
            <v>0</v>
          </cell>
          <cell r="F445"/>
          <cell r="G445"/>
          <cell r="H445">
            <v>739297.9</v>
          </cell>
        </row>
        <row r="446">
          <cell r="A446" t="str">
            <v>2100000000093</v>
          </cell>
          <cell r="B446" t="str">
            <v>SAFE SCH-FRANKLIN/WILLIAMSON ROE</v>
          </cell>
          <cell r="C446">
            <v>6299.55</v>
          </cell>
          <cell r="D446">
            <v>173959.72999999998</v>
          </cell>
          <cell r="E446">
            <v>0</v>
          </cell>
          <cell r="F446"/>
          <cell r="G446"/>
          <cell r="H446">
            <v>180259.27999999997</v>
          </cell>
        </row>
        <row r="447">
          <cell r="A447" t="str">
            <v>2102804700400</v>
          </cell>
          <cell r="B447" t="str">
            <v>BENTON COMM CONS SCH DIST 47</v>
          </cell>
          <cell r="C447">
            <v>394431.17</v>
          </cell>
          <cell r="D447">
            <v>6957388.3299999991</v>
          </cell>
          <cell r="E447">
            <v>0</v>
          </cell>
          <cell r="F447"/>
          <cell r="G447"/>
          <cell r="H447">
            <v>7351819.4999999991</v>
          </cell>
        </row>
        <row r="448">
          <cell r="A448" t="str">
            <v>2102809100400</v>
          </cell>
          <cell r="B448" t="str">
            <v>AKIN COMM CONS SCHOOL DIST 91</v>
          </cell>
          <cell r="C448">
            <v>79.72</v>
          </cell>
          <cell r="D448">
            <v>213508.24</v>
          </cell>
          <cell r="E448">
            <v>0</v>
          </cell>
          <cell r="F448"/>
          <cell r="G448"/>
          <cell r="H448">
            <v>213587.96</v>
          </cell>
        </row>
        <row r="449">
          <cell r="A449" t="str">
            <v>2102809902600</v>
          </cell>
          <cell r="B449" t="str">
            <v>CHRISTOPHER UNIT 99</v>
          </cell>
          <cell r="C449">
            <v>228635.32</v>
          </cell>
          <cell r="D449">
            <v>5758326.1599999983</v>
          </cell>
          <cell r="E449">
            <v>0</v>
          </cell>
          <cell r="F449"/>
          <cell r="G449"/>
          <cell r="H449">
            <v>5986961.4799999986</v>
          </cell>
        </row>
        <row r="450">
          <cell r="A450" t="str">
            <v>2102810301300</v>
          </cell>
          <cell r="B450" t="str">
            <v>BENTON CONS HIGH SCHOOL DIST 103</v>
          </cell>
          <cell r="C450">
            <v>204572.35</v>
          </cell>
          <cell r="D450">
            <v>3653883.1500000008</v>
          </cell>
          <cell r="E450">
            <v>0</v>
          </cell>
          <cell r="F450"/>
          <cell r="G450"/>
          <cell r="H450">
            <v>3858455.5000000009</v>
          </cell>
        </row>
        <row r="451">
          <cell r="A451" t="str">
            <v>2102811500400</v>
          </cell>
          <cell r="B451" t="str">
            <v>EWING NORTHERN C C DISTRICT 115</v>
          </cell>
          <cell r="C451">
            <v>103835.66</v>
          </cell>
          <cell r="D451">
            <v>1038812.5700000001</v>
          </cell>
          <cell r="E451">
            <v>0</v>
          </cell>
          <cell r="F451"/>
          <cell r="G451"/>
          <cell r="H451">
            <v>1142648.23</v>
          </cell>
        </row>
        <row r="452">
          <cell r="A452" t="str">
            <v>2102816802600</v>
          </cell>
          <cell r="B452" t="str">
            <v>FRANKFORT COMM UNIT SCH DIST 168</v>
          </cell>
          <cell r="C452">
            <v>284361.36</v>
          </cell>
          <cell r="D452">
            <v>12124671.370000003</v>
          </cell>
          <cell r="E452">
            <v>0</v>
          </cell>
          <cell r="F452"/>
          <cell r="G452"/>
          <cell r="H452">
            <v>12409032.730000002</v>
          </cell>
        </row>
        <row r="453">
          <cell r="A453" t="str">
            <v>2102817402600</v>
          </cell>
          <cell r="B453" t="str">
            <v>THOMPSONVILLE CUSD 174</v>
          </cell>
          <cell r="C453">
            <v>63270.98</v>
          </cell>
          <cell r="D453">
            <v>1916119.2000000002</v>
          </cell>
          <cell r="E453">
            <v>0</v>
          </cell>
          <cell r="F453"/>
          <cell r="G453"/>
          <cell r="H453">
            <v>1979390.1800000002</v>
          </cell>
        </row>
        <row r="454">
          <cell r="A454" t="str">
            <v>2102818802600</v>
          </cell>
          <cell r="B454" t="str">
            <v>ZEIGLER-ROYALTON C U S DIST 188</v>
          </cell>
          <cell r="C454">
            <v>104276.03</v>
          </cell>
          <cell r="D454">
            <v>4399485.78</v>
          </cell>
          <cell r="E454">
            <v>0</v>
          </cell>
          <cell r="F454"/>
          <cell r="G454"/>
          <cell r="H454">
            <v>4503761.8100000005</v>
          </cell>
        </row>
        <row r="455">
          <cell r="A455" t="str">
            <v>2102819602600</v>
          </cell>
          <cell r="B455" t="str">
            <v>SESSER-VALIER COMM UNIT S D 196</v>
          </cell>
          <cell r="C455">
            <v>158438.82</v>
          </cell>
          <cell r="D455">
            <v>3966188.29</v>
          </cell>
          <cell r="E455">
            <v>0</v>
          </cell>
          <cell r="F455"/>
          <cell r="G455"/>
          <cell r="H455">
            <v>4124627.11</v>
          </cell>
        </row>
        <row r="456">
          <cell r="A456" t="str">
            <v>2104400102600</v>
          </cell>
          <cell r="B456" t="str">
            <v>GOREVILLE COMM UNIT DIST 1</v>
          </cell>
          <cell r="C456">
            <v>186180.26</v>
          </cell>
          <cell r="D456">
            <v>2271449.67</v>
          </cell>
          <cell r="E456">
            <v>0</v>
          </cell>
          <cell r="F456"/>
          <cell r="G456"/>
          <cell r="H456">
            <v>2457629.9299999997</v>
          </cell>
        </row>
        <row r="457">
          <cell r="A457" t="str">
            <v>2104403200300</v>
          </cell>
          <cell r="B457" t="str">
            <v>NEW SIMPSON HILL CONS DIST 32</v>
          </cell>
          <cell r="C457">
            <v>21008.63</v>
          </cell>
          <cell r="D457">
            <v>1300808.1599999999</v>
          </cell>
          <cell r="E457">
            <v>0</v>
          </cell>
          <cell r="F457"/>
          <cell r="G457"/>
          <cell r="H457">
            <v>1321816.7899999998</v>
          </cell>
        </row>
        <row r="458">
          <cell r="A458" t="str">
            <v>2104404300300</v>
          </cell>
          <cell r="B458" t="str">
            <v>BUNCOMBE CONS SCHOOL DIST 43</v>
          </cell>
          <cell r="C458">
            <v>8806.4599999999991</v>
          </cell>
          <cell r="D458">
            <v>334257.70999999996</v>
          </cell>
          <cell r="E458">
            <v>0</v>
          </cell>
          <cell r="F458"/>
          <cell r="G458"/>
          <cell r="H458">
            <v>343064.17</v>
          </cell>
        </row>
        <row r="459">
          <cell r="A459" t="str">
            <v>2104405500200</v>
          </cell>
          <cell r="B459" t="str">
            <v>VIENNA SCHOOL DIST 55</v>
          </cell>
          <cell r="C459">
            <v>76377.7</v>
          </cell>
          <cell r="D459">
            <v>2317599.0299999998</v>
          </cell>
          <cell r="E459">
            <v>0</v>
          </cell>
          <cell r="F459"/>
          <cell r="G459"/>
          <cell r="H459">
            <v>2393976.73</v>
          </cell>
        </row>
        <row r="460">
          <cell r="A460" t="str">
            <v>2104406400200</v>
          </cell>
          <cell r="B460" t="str">
            <v>CYPRESS SCHOOL DIST 64</v>
          </cell>
          <cell r="C460">
            <v>33163.65</v>
          </cell>
          <cell r="D460">
            <v>698733.20000000007</v>
          </cell>
          <cell r="E460">
            <v>0</v>
          </cell>
          <cell r="F460"/>
          <cell r="G460"/>
          <cell r="H460">
            <v>731896.85000000009</v>
          </cell>
        </row>
        <row r="461">
          <cell r="A461" t="str">
            <v>2104413301700</v>
          </cell>
          <cell r="B461" t="str">
            <v>VIENNA H S DISTRICT 133</v>
          </cell>
          <cell r="C461">
            <v>39643.9</v>
          </cell>
          <cell r="D461">
            <v>2249232.0799999996</v>
          </cell>
          <cell r="E461">
            <v>0</v>
          </cell>
          <cell r="F461"/>
          <cell r="G461"/>
          <cell r="H461">
            <v>2288875.9799999995</v>
          </cell>
        </row>
        <row r="462">
          <cell r="A462" t="str">
            <v>2106100102600</v>
          </cell>
          <cell r="B462" t="str">
            <v>MASSAC UNIT DISTRICT #1</v>
          </cell>
          <cell r="C462">
            <v>471469.06</v>
          </cell>
          <cell r="D462">
            <v>12265626.360000001</v>
          </cell>
          <cell r="E462">
            <v>0</v>
          </cell>
          <cell r="F462"/>
          <cell r="G462"/>
          <cell r="H462">
            <v>12737095.420000002</v>
          </cell>
        </row>
        <row r="463">
          <cell r="A463" t="str">
            <v>2106103802600</v>
          </cell>
          <cell r="B463" t="str">
            <v>JOPPA-MAPLE GROVE UNIT DIST 38</v>
          </cell>
          <cell r="C463">
            <v>228.29</v>
          </cell>
          <cell r="D463">
            <v>528819.93999999994</v>
          </cell>
          <cell r="E463">
            <v>0</v>
          </cell>
          <cell r="F463"/>
          <cell r="G463"/>
          <cell r="H463">
            <v>529048.23</v>
          </cell>
        </row>
        <row r="464">
          <cell r="A464" t="str">
            <v>2110000102600</v>
          </cell>
          <cell r="B464" t="str">
            <v>JOHNSTON CITY C U SCH DIST 1</v>
          </cell>
          <cell r="C464">
            <v>351680.84</v>
          </cell>
          <cell r="D464">
            <v>6761431.129999999</v>
          </cell>
          <cell r="E464">
            <v>0</v>
          </cell>
          <cell r="F464"/>
          <cell r="G464"/>
          <cell r="H464">
            <v>7113111.9699999988</v>
          </cell>
        </row>
        <row r="465">
          <cell r="A465" t="str">
            <v>2110000202600</v>
          </cell>
          <cell r="B465" t="str">
            <v>MARION COMM UNIT SCH DIST 2</v>
          </cell>
          <cell r="C465">
            <v>702403.93</v>
          </cell>
          <cell r="D465">
            <v>11084639.779999999</v>
          </cell>
          <cell r="E465">
            <v>0</v>
          </cell>
          <cell r="F465"/>
          <cell r="G465"/>
          <cell r="H465">
            <v>11787043.709999999</v>
          </cell>
        </row>
        <row r="466">
          <cell r="A466" t="str">
            <v>2110000302600</v>
          </cell>
          <cell r="B466" t="str">
            <v>CRAB ORCHARD C U SCH DIST 3</v>
          </cell>
          <cell r="C466">
            <v>151302.66</v>
          </cell>
          <cell r="D466">
            <v>2585652.17</v>
          </cell>
          <cell r="E466">
            <v>0</v>
          </cell>
          <cell r="F466"/>
          <cell r="G466"/>
          <cell r="H466">
            <v>2736954.83</v>
          </cell>
        </row>
        <row r="467">
          <cell r="A467" t="str">
            <v>2110000402600</v>
          </cell>
          <cell r="B467" t="str">
            <v>HERRIN C U SCH DIST 4</v>
          </cell>
          <cell r="C467">
            <v>984429.82</v>
          </cell>
          <cell r="D467">
            <v>15199997.690000001</v>
          </cell>
          <cell r="E467">
            <v>0</v>
          </cell>
          <cell r="F467"/>
          <cell r="G467"/>
          <cell r="H467">
            <v>16184427.510000002</v>
          </cell>
        </row>
        <row r="468">
          <cell r="A468" t="str">
            <v>2110000502600</v>
          </cell>
          <cell r="B468" t="str">
            <v>CARTERVILLE C U SCH DIST 5</v>
          </cell>
          <cell r="C468">
            <v>1244074.8500000001</v>
          </cell>
          <cell r="D468">
            <v>10606582.069999998</v>
          </cell>
          <cell r="E468">
            <v>0</v>
          </cell>
          <cell r="F468"/>
          <cell r="G468"/>
          <cell r="H468">
            <v>11850656.919999998</v>
          </cell>
        </row>
        <row r="469">
          <cell r="A469" t="str">
            <v>2400000000092</v>
          </cell>
          <cell r="B469" t="str">
            <v>ALT SCH-GRUNDY/KENDALL ROE</v>
          </cell>
          <cell r="C469">
            <v>66735.02</v>
          </cell>
          <cell r="D469">
            <v>530847.59</v>
          </cell>
          <cell r="E469">
            <v>0</v>
          </cell>
          <cell r="F469"/>
          <cell r="G469"/>
          <cell r="H469">
            <v>597582.61</v>
          </cell>
        </row>
        <row r="470">
          <cell r="A470" t="str">
            <v>2400000000093</v>
          </cell>
          <cell r="B470" t="str">
            <v>SAFE SCH-GRUNDY/KENDALL ROE</v>
          </cell>
          <cell r="C470">
            <v>104597.65</v>
          </cell>
          <cell r="D470">
            <v>1001711.85</v>
          </cell>
          <cell r="E470">
            <v>0</v>
          </cell>
          <cell r="F470"/>
          <cell r="G470"/>
          <cell r="H470">
            <v>1106309.5</v>
          </cell>
        </row>
        <row r="471">
          <cell r="A471" t="str">
            <v>2403200102600</v>
          </cell>
          <cell r="B471" t="str">
            <v>COAL CITY C U SCHOOL DISTRICT 1</v>
          </cell>
          <cell r="C471">
            <v>2103.98</v>
          </cell>
          <cell r="D471">
            <v>1349365.94</v>
          </cell>
          <cell r="E471">
            <v>0</v>
          </cell>
          <cell r="F471"/>
          <cell r="G471"/>
          <cell r="H471">
            <v>1351469.92</v>
          </cell>
        </row>
        <row r="472">
          <cell r="A472" t="str">
            <v>24032002C0200</v>
          </cell>
          <cell r="B472" t="str">
            <v>MAZON-VERONA-KINSMAN ESD 2C</v>
          </cell>
          <cell r="C472">
            <v>6710.82</v>
          </cell>
          <cell r="D472">
            <v>317332.19</v>
          </cell>
          <cell r="E472">
            <v>0</v>
          </cell>
          <cell r="F472"/>
          <cell r="G472"/>
          <cell r="H472">
            <v>324043.01</v>
          </cell>
        </row>
        <row r="473">
          <cell r="A473" t="str">
            <v>24032024C0400</v>
          </cell>
          <cell r="B473" t="str">
            <v>NETTLE CREEK C C SCH DIST 24C</v>
          </cell>
          <cell r="C473">
            <v>79.92</v>
          </cell>
          <cell r="D473">
            <v>42174.25</v>
          </cell>
          <cell r="E473">
            <v>0</v>
          </cell>
          <cell r="F473"/>
          <cell r="G473"/>
          <cell r="H473">
            <v>42254.17</v>
          </cell>
        </row>
        <row r="474">
          <cell r="A474" t="str">
            <v>2403205400200</v>
          </cell>
          <cell r="B474" t="str">
            <v>MORRIS SCHOOL DISTRICT 54</v>
          </cell>
          <cell r="C474">
            <v>374749.62</v>
          </cell>
          <cell r="D474">
            <v>4140103.74</v>
          </cell>
          <cell r="E474">
            <v>0</v>
          </cell>
          <cell r="F474"/>
          <cell r="G474"/>
          <cell r="H474">
            <v>4514853.3600000003</v>
          </cell>
        </row>
        <row r="475">
          <cell r="A475" t="str">
            <v>24032060C0400</v>
          </cell>
          <cell r="B475" t="str">
            <v>SARATOGA COMM CONS S DIST 60C</v>
          </cell>
          <cell r="C475">
            <v>21731.31</v>
          </cell>
          <cell r="D475">
            <v>1114519.53</v>
          </cell>
          <cell r="E475">
            <v>0</v>
          </cell>
          <cell r="F475"/>
          <cell r="G475"/>
          <cell r="H475">
            <v>1136250.8400000001</v>
          </cell>
        </row>
        <row r="476">
          <cell r="A476" t="str">
            <v>24032072C0400</v>
          </cell>
          <cell r="B476" t="str">
            <v>GARDNER COMM CONS SCH DIST 72C</v>
          </cell>
          <cell r="C476">
            <v>9036.8700000000008</v>
          </cell>
          <cell r="D476">
            <v>1040716.9800000001</v>
          </cell>
          <cell r="E476">
            <v>0</v>
          </cell>
          <cell r="F476"/>
          <cell r="G476"/>
          <cell r="H476">
            <v>1049753.8500000001</v>
          </cell>
        </row>
        <row r="477">
          <cell r="A477" t="str">
            <v>2403207301700</v>
          </cell>
          <cell r="B477" t="str">
            <v>GARDNER S WILMINGTON THS DIST 73</v>
          </cell>
          <cell r="C477">
            <v>42502</v>
          </cell>
          <cell r="D477">
            <v>1108618.0900000001</v>
          </cell>
          <cell r="E477">
            <v>0</v>
          </cell>
          <cell r="F477"/>
          <cell r="G477"/>
          <cell r="H477">
            <v>1151120.0900000001</v>
          </cell>
        </row>
        <row r="478">
          <cell r="A478" t="str">
            <v>2403207400300</v>
          </cell>
          <cell r="B478" t="str">
            <v>SOUTH WILMINGTON CONS SCH DIST 74</v>
          </cell>
          <cell r="C478">
            <v>2519.59</v>
          </cell>
          <cell r="D478">
            <v>243825.68999999997</v>
          </cell>
          <cell r="E478">
            <v>0</v>
          </cell>
          <cell r="F478"/>
          <cell r="G478"/>
          <cell r="H478">
            <v>246345.27999999997</v>
          </cell>
        </row>
        <row r="479">
          <cell r="A479" t="str">
            <v>2403207500200</v>
          </cell>
          <cell r="B479" t="str">
            <v>BRACEVILLE SCHOOL DIST 75</v>
          </cell>
          <cell r="C479">
            <v>3980.05</v>
          </cell>
          <cell r="D479">
            <v>814121.29</v>
          </cell>
          <cell r="E479">
            <v>0</v>
          </cell>
          <cell r="F479"/>
          <cell r="G479"/>
          <cell r="H479">
            <v>818101.34000000008</v>
          </cell>
        </row>
        <row r="480">
          <cell r="A480" t="str">
            <v>2403210101600</v>
          </cell>
          <cell r="B480" t="str">
            <v>MORRIS COMM HIGH SCH DIST 101</v>
          </cell>
          <cell r="C480">
            <v>216186.91</v>
          </cell>
          <cell r="D480">
            <v>2576598.52</v>
          </cell>
          <cell r="E480">
            <v>0</v>
          </cell>
          <cell r="F480"/>
          <cell r="G480"/>
          <cell r="H480">
            <v>2792785.43</v>
          </cell>
        </row>
        <row r="481">
          <cell r="A481" t="str">
            <v>2403211101600</v>
          </cell>
          <cell r="B481" t="str">
            <v>MINOOKA COMM H S DISTRICT 111</v>
          </cell>
          <cell r="C481">
            <v>298073.24</v>
          </cell>
          <cell r="D481">
            <v>6306058.1799999988</v>
          </cell>
          <cell r="E481">
            <v>0</v>
          </cell>
          <cell r="F481"/>
          <cell r="G481"/>
          <cell r="H481">
            <v>6604131.419999999</v>
          </cell>
        </row>
        <row r="482">
          <cell r="A482" t="str">
            <v>2403220100400</v>
          </cell>
          <cell r="B482" t="str">
            <v>MINOOKA COMM CONS S DIST 201</v>
          </cell>
          <cell r="C482">
            <v>671396.36</v>
          </cell>
          <cell r="D482">
            <v>14325638.75</v>
          </cell>
          <cell r="E482">
            <v>0</v>
          </cell>
          <cell r="F482"/>
          <cell r="G482"/>
          <cell r="H482">
            <v>14997035.109999999</v>
          </cell>
        </row>
        <row r="483">
          <cell r="A483" t="str">
            <v>2404701801600</v>
          </cell>
          <cell r="B483" t="str">
            <v>NEWARK COMM H S DIST 18</v>
          </cell>
          <cell r="C483">
            <v>188.22</v>
          </cell>
          <cell r="D483">
            <v>130232.91000000002</v>
          </cell>
          <cell r="E483">
            <v>0</v>
          </cell>
          <cell r="F483"/>
          <cell r="G483"/>
          <cell r="H483">
            <v>130421.13000000002</v>
          </cell>
        </row>
        <row r="484">
          <cell r="A484" t="str">
            <v>2404706600400</v>
          </cell>
          <cell r="B484" t="str">
            <v>NEWARK COMM CONS SCH DIST 66</v>
          </cell>
          <cell r="C484">
            <v>5077.3900000000003</v>
          </cell>
          <cell r="D484">
            <v>213045.65000000002</v>
          </cell>
          <cell r="E484">
            <v>0</v>
          </cell>
          <cell r="F484"/>
          <cell r="G484"/>
          <cell r="H484">
            <v>218123.04000000004</v>
          </cell>
        </row>
        <row r="485">
          <cell r="A485" t="str">
            <v>2404708802600</v>
          </cell>
          <cell r="B485" t="str">
            <v>PLANO COMM UNIT SCHOOL DIST 88</v>
          </cell>
          <cell r="C485">
            <v>491325.67</v>
          </cell>
          <cell r="D485">
            <v>15877244.619999999</v>
          </cell>
          <cell r="E485">
            <v>0</v>
          </cell>
          <cell r="F485"/>
          <cell r="G485"/>
          <cell r="H485">
            <v>16368570.289999999</v>
          </cell>
        </row>
        <row r="486">
          <cell r="A486" t="str">
            <v>2404709000400</v>
          </cell>
          <cell r="B486" t="str">
            <v>LISBON COMM CONS SCH DIST 90</v>
          </cell>
          <cell r="C486">
            <v>3470.06</v>
          </cell>
          <cell r="D486">
            <v>105312.14</v>
          </cell>
          <cell r="E486">
            <v>0</v>
          </cell>
          <cell r="F486"/>
          <cell r="G486"/>
          <cell r="H486">
            <v>108782.2</v>
          </cell>
        </row>
        <row r="487">
          <cell r="A487" t="str">
            <v>2404711502600</v>
          </cell>
          <cell r="B487" t="str">
            <v>YORKVILLE COMM UNIT SCH DIST 115</v>
          </cell>
          <cell r="C487">
            <v>3625884.63</v>
          </cell>
          <cell r="D487">
            <v>16115075.619999999</v>
          </cell>
          <cell r="E487">
            <v>0</v>
          </cell>
          <cell r="F487"/>
          <cell r="G487"/>
          <cell r="H487">
            <v>19740960.25</v>
          </cell>
        </row>
        <row r="488">
          <cell r="A488" t="str">
            <v>2404730802600</v>
          </cell>
          <cell r="B488" t="str">
            <v>OSWEGO COMM UNIT SCHOOL DIST 308</v>
          </cell>
          <cell r="C488">
            <v>7563280.9000000004</v>
          </cell>
          <cell r="D488">
            <v>81459078.629999995</v>
          </cell>
          <cell r="E488">
            <v>0</v>
          </cell>
          <cell r="F488"/>
          <cell r="G488"/>
          <cell r="H488">
            <v>89022359.530000001</v>
          </cell>
        </row>
        <row r="489">
          <cell r="A489" t="str">
            <v>2600000000092</v>
          </cell>
          <cell r="B489" t="str">
            <v>ALT SCH-HANCOCK/MC DONOUGH ROE</v>
          </cell>
          <cell r="C489">
            <v>45304.85</v>
          </cell>
          <cell r="D489">
            <v>382661.7</v>
          </cell>
          <cell r="E489">
            <v>0</v>
          </cell>
          <cell r="F489"/>
          <cell r="G489"/>
          <cell r="H489">
            <v>427966.55</v>
          </cell>
        </row>
        <row r="490">
          <cell r="A490" t="str">
            <v>2600000000093</v>
          </cell>
          <cell r="B490" t="str">
            <v>SAFE SCH-HANCOCK/MC DONOUGH ROE</v>
          </cell>
          <cell r="C490">
            <v>3914.98</v>
          </cell>
          <cell r="D490">
            <v>149314.47</v>
          </cell>
          <cell r="E490">
            <v>0</v>
          </cell>
          <cell r="F490"/>
          <cell r="G490"/>
          <cell r="H490">
            <v>153229.45000000001</v>
          </cell>
        </row>
        <row r="491">
          <cell r="A491" t="str">
            <v>2602900102600</v>
          </cell>
          <cell r="B491" t="str">
            <v>ASTORIA COMM UNIT SCH DIST 1</v>
          </cell>
          <cell r="C491">
            <v>8248.73</v>
          </cell>
          <cell r="D491">
            <v>1827757.07</v>
          </cell>
          <cell r="E491">
            <v>0</v>
          </cell>
          <cell r="F491"/>
          <cell r="G491"/>
          <cell r="H491">
            <v>1836005.8</v>
          </cell>
        </row>
        <row r="492">
          <cell r="A492" t="str">
            <v>2602900202600</v>
          </cell>
          <cell r="B492" t="str">
            <v>V I T COMM UNIT SCH DISTRICT 2</v>
          </cell>
          <cell r="C492">
            <v>6677.74</v>
          </cell>
          <cell r="D492">
            <v>762140.45999999985</v>
          </cell>
          <cell r="E492">
            <v>0</v>
          </cell>
          <cell r="F492"/>
          <cell r="G492"/>
          <cell r="H492">
            <v>768818.19999999984</v>
          </cell>
        </row>
        <row r="493">
          <cell r="A493" t="str">
            <v>2602900302600</v>
          </cell>
          <cell r="B493" t="str">
            <v>COMM UNIT SCH DIST 3 FULTON CTY</v>
          </cell>
          <cell r="C493">
            <v>11522.66</v>
          </cell>
          <cell r="D493">
            <v>1810525.1600000001</v>
          </cell>
          <cell r="E493">
            <v>0</v>
          </cell>
          <cell r="F493"/>
          <cell r="G493"/>
          <cell r="H493">
            <v>1822047.82</v>
          </cell>
        </row>
        <row r="494">
          <cell r="A494" t="str">
            <v>2602900402600</v>
          </cell>
          <cell r="B494" t="str">
            <v>SPOON RIVER VALLEY C U S DIST 4</v>
          </cell>
          <cell r="C494">
            <v>252.44</v>
          </cell>
          <cell r="D494">
            <v>723233.18</v>
          </cell>
          <cell r="E494">
            <v>0</v>
          </cell>
          <cell r="F494"/>
          <cell r="G494"/>
          <cell r="H494">
            <v>723485.62</v>
          </cell>
        </row>
        <row r="495">
          <cell r="A495" t="str">
            <v>2602906602500</v>
          </cell>
          <cell r="B495" t="str">
            <v>CANTON UNION SCHOOL DIST 66</v>
          </cell>
          <cell r="C495">
            <v>129876.03</v>
          </cell>
          <cell r="D495">
            <v>9534805.6099999994</v>
          </cell>
          <cell r="E495">
            <v>0</v>
          </cell>
          <cell r="F495"/>
          <cell r="G495"/>
          <cell r="H495">
            <v>9664681.6399999987</v>
          </cell>
        </row>
        <row r="496">
          <cell r="A496" t="str">
            <v>2602909702600</v>
          </cell>
          <cell r="B496" t="str">
            <v>LEWISTOWN SCHOOL DIST 97</v>
          </cell>
          <cell r="C496">
            <v>38016.85</v>
          </cell>
          <cell r="D496">
            <v>2818087.28</v>
          </cell>
          <cell r="E496">
            <v>0</v>
          </cell>
          <cell r="F496"/>
          <cell r="G496"/>
          <cell r="H496">
            <v>2856104.13</v>
          </cell>
        </row>
        <row r="497">
          <cell r="A497" t="str">
            <v>2603430701600</v>
          </cell>
          <cell r="B497" t="str">
            <v>ILLINI WEST H S DIST 307</v>
          </cell>
          <cell r="C497">
            <v>59627.76</v>
          </cell>
          <cell r="D497">
            <v>1179420.57</v>
          </cell>
          <cell r="E497">
            <v>0</v>
          </cell>
          <cell r="F497"/>
          <cell r="G497"/>
          <cell r="H497">
            <v>1239048.33</v>
          </cell>
        </row>
        <row r="498">
          <cell r="A498" t="str">
            <v>2603431602600</v>
          </cell>
          <cell r="B498" t="str">
            <v>WARSAW COMM UNIT SCH DISTRICT 316</v>
          </cell>
          <cell r="C498">
            <v>66244.160000000003</v>
          </cell>
          <cell r="D498">
            <v>1703685.77</v>
          </cell>
          <cell r="E498">
            <v>0</v>
          </cell>
          <cell r="F498"/>
          <cell r="G498"/>
          <cell r="H498">
            <v>1769929.93</v>
          </cell>
        </row>
        <row r="499">
          <cell r="A499" t="str">
            <v>2603431700400</v>
          </cell>
          <cell r="B499" t="str">
            <v>CARTHAGE ESD 317</v>
          </cell>
          <cell r="C499">
            <v>43962.79</v>
          </cell>
          <cell r="D499">
            <v>1154472.45</v>
          </cell>
          <cell r="E499">
            <v>0</v>
          </cell>
          <cell r="F499"/>
          <cell r="G499"/>
          <cell r="H499">
            <v>1198435.24</v>
          </cell>
        </row>
        <row r="500">
          <cell r="A500" t="str">
            <v>2603432502600</v>
          </cell>
          <cell r="B500" t="str">
            <v>NAUVOO-COLUSA C U S DIST 325</v>
          </cell>
          <cell r="C500">
            <v>230</v>
          </cell>
          <cell r="D500">
            <v>322345.06000000006</v>
          </cell>
          <cell r="E500">
            <v>0</v>
          </cell>
          <cell r="F500"/>
          <cell r="G500"/>
          <cell r="H500">
            <v>322575.06000000006</v>
          </cell>
        </row>
        <row r="501">
          <cell r="A501" t="str">
            <v>2603432700400</v>
          </cell>
          <cell r="B501" t="str">
            <v>DALLAS ESD 327</v>
          </cell>
          <cell r="C501">
            <v>10974.86</v>
          </cell>
          <cell r="D501">
            <v>927432.82</v>
          </cell>
          <cell r="E501">
            <v>0</v>
          </cell>
          <cell r="F501"/>
          <cell r="G501"/>
          <cell r="H501">
            <v>938407.67999999993</v>
          </cell>
        </row>
        <row r="502">
          <cell r="A502" t="str">
            <v>2603432802400</v>
          </cell>
          <cell r="B502" t="str">
            <v>HAMILTON C C SCHOOL DIST 328</v>
          </cell>
          <cell r="C502">
            <v>143501.44</v>
          </cell>
          <cell r="D502">
            <v>1748173.1499999997</v>
          </cell>
          <cell r="E502">
            <v>0</v>
          </cell>
          <cell r="F502"/>
          <cell r="G502"/>
          <cell r="H502">
            <v>1891674.5899999996</v>
          </cell>
        </row>
        <row r="503">
          <cell r="A503" t="str">
            <v>2603433702600</v>
          </cell>
          <cell r="B503" t="str">
            <v>SOUTHEASTERN C U SCH DIST 337</v>
          </cell>
          <cell r="C503">
            <v>12741.73</v>
          </cell>
          <cell r="D503">
            <v>1976477.69</v>
          </cell>
          <cell r="E503">
            <v>0</v>
          </cell>
          <cell r="F503"/>
          <cell r="G503"/>
          <cell r="H503">
            <v>1989219.42</v>
          </cell>
        </row>
        <row r="504">
          <cell r="A504" t="str">
            <v>2603434700400</v>
          </cell>
          <cell r="B504" t="str">
            <v>LA HARPE CUSD 347</v>
          </cell>
          <cell r="C504">
            <v>5668.64</v>
          </cell>
          <cell r="D504">
            <v>509204.97000000003</v>
          </cell>
          <cell r="E504">
            <v>0</v>
          </cell>
          <cell r="F504"/>
          <cell r="G504"/>
          <cell r="H504">
            <v>514873.61000000004</v>
          </cell>
        </row>
        <row r="505">
          <cell r="A505" t="str">
            <v>2606210302600</v>
          </cell>
          <cell r="B505" t="str">
            <v>WEST PRAIRIE</v>
          </cell>
          <cell r="C505">
            <v>16328.88</v>
          </cell>
          <cell r="D505">
            <v>1443750.71</v>
          </cell>
          <cell r="E505">
            <v>0</v>
          </cell>
          <cell r="F505"/>
          <cell r="G505"/>
          <cell r="H505">
            <v>1460079.5899999999</v>
          </cell>
        </row>
        <row r="506">
          <cell r="A506" t="str">
            <v>2606217002600</v>
          </cell>
          <cell r="B506" t="str">
            <v>BUSHNELL PRAIRIE CITY CUS D 170</v>
          </cell>
          <cell r="C506">
            <v>29854.87</v>
          </cell>
          <cell r="D506">
            <v>3516059.91</v>
          </cell>
          <cell r="E506">
            <v>0</v>
          </cell>
          <cell r="F506"/>
          <cell r="G506"/>
          <cell r="H506">
            <v>3545914.7800000003</v>
          </cell>
        </row>
        <row r="507">
          <cell r="A507" t="str">
            <v>2606218502600</v>
          </cell>
          <cell r="B507" t="str">
            <v>MACOMB COMM UNIT SCH DIST 185</v>
          </cell>
          <cell r="C507">
            <v>254079.89</v>
          </cell>
          <cell r="D507">
            <v>5836022.6699999999</v>
          </cell>
          <cell r="E507">
            <v>0</v>
          </cell>
          <cell r="F507"/>
          <cell r="G507"/>
          <cell r="H507">
            <v>6090102.5599999996</v>
          </cell>
        </row>
        <row r="508">
          <cell r="A508" t="str">
            <v>2608500502600</v>
          </cell>
          <cell r="B508" t="str">
            <v>SCHUYLER-INDUSTRY</v>
          </cell>
          <cell r="C508">
            <v>27399.97</v>
          </cell>
          <cell r="D508">
            <v>3770903.1500000004</v>
          </cell>
          <cell r="E508">
            <v>0</v>
          </cell>
          <cell r="F508"/>
          <cell r="G508"/>
          <cell r="H508">
            <v>3798303.1200000006</v>
          </cell>
        </row>
        <row r="509">
          <cell r="A509" t="str">
            <v>2800000000093</v>
          </cell>
          <cell r="B509" t="str">
            <v>SAFE SCH-BUREAU/HENRY/STARK ROE</v>
          </cell>
          <cell r="C509">
            <v>4145.2</v>
          </cell>
          <cell r="D509">
            <v>67601.11</v>
          </cell>
          <cell r="E509">
            <v>0</v>
          </cell>
          <cell r="F509"/>
          <cell r="G509"/>
          <cell r="H509">
            <v>71746.31</v>
          </cell>
        </row>
        <row r="510">
          <cell r="A510" t="str">
            <v>2800601700400</v>
          </cell>
          <cell r="B510" t="str">
            <v>OHIO COMM CONS SCHOOL DIST 17</v>
          </cell>
          <cell r="C510">
            <v>70.08</v>
          </cell>
          <cell r="D510">
            <v>143428.70000000001</v>
          </cell>
          <cell r="E510">
            <v>0</v>
          </cell>
          <cell r="F510"/>
          <cell r="G510"/>
          <cell r="H510">
            <v>143498.78</v>
          </cell>
        </row>
        <row r="511">
          <cell r="A511" t="str">
            <v>2800608400400</v>
          </cell>
          <cell r="B511" t="str">
            <v>MALDEN COMM CONS SCH DIST 84</v>
          </cell>
          <cell r="C511">
            <v>1612.03</v>
          </cell>
          <cell r="D511">
            <v>161831.14999999997</v>
          </cell>
          <cell r="E511">
            <v>0</v>
          </cell>
          <cell r="F511"/>
          <cell r="G511"/>
          <cell r="H511">
            <v>163443.17999999996</v>
          </cell>
        </row>
        <row r="512">
          <cell r="A512" t="str">
            <v>2800609400400</v>
          </cell>
          <cell r="B512" t="str">
            <v>LADD COMM CONS SCHOOL DIST 94</v>
          </cell>
          <cell r="C512">
            <v>7967.53</v>
          </cell>
          <cell r="D512">
            <v>500183.52</v>
          </cell>
          <cell r="E512">
            <v>0</v>
          </cell>
          <cell r="F512"/>
          <cell r="G512"/>
          <cell r="H512">
            <v>508151.05000000005</v>
          </cell>
        </row>
        <row r="513">
          <cell r="A513" t="str">
            <v>2800609800200</v>
          </cell>
          <cell r="B513" t="str">
            <v>DALZELL SCHOOL DISTRICT 98</v>
          </cell>
          <cell r="C513">
            <v>29035.83</v>
          </cell>
          <cell r="D513">
            <v>330649.64999999997</v>
          </cell>
          <cell r="E513">
            <v>0</v>
          </cell>
          <cell r="F513"/>
          <cell r="G513"/>
          <cell r="H513">
            <v>359685.48</v>
          </cell>
        </row>
        <row r="514">
          <cell r="A514" t="str">
            <v>2800609900400</v>
          </cell>
          <cell r="B514" t="str">
            <v>SPRING VALLEY C C SCH DIST 99</v>
          </cell>
          <cell r="C514">
            <v>234414.41</v>
          </cell>
          <cell r="D514">
            <v>3822043.3200000008</v>
          </cell>
          <cell r="E514">
            <v>0</v>
          </cell>
          <cell r="F514"/>
          <cell r="G514"/>
          <cell r="H514">
            <v>4056457.7300000009</v>
          </cell>
        </row>
        <row r="515">
          <cell r="A515" t="str">
            <v>2800610302200</v>
          </cell>
          <cell r="B515" t="str">
            <v>DEPUE UNIT SCHOOL DIST 103</v>
          </cell>
          <cell r="C515">
            <v>42599.72</v>
          </cell>
          <cell r="D515">
            <v>3244100.78</v>
          </cell>
          <cell r="E515">
            <v>0</v>
          </cell>
          <cell r="F515"/>
          <cell r="G515"/>
          <cell r="H515">
            <v>3286700.5</v>
          </cell>
        </row>
        <row r="516">
          <cell r="A516" t="str">
            <v>2800611500200</v>
          </cell>
          <cell r="B516" t="str">
            <v>PRINCETON ELEM SCHOOL DIST 115</v>
          </cell>
          <cell r="C516">
            <v>36716.5</v>
          </cell>
          <cell r="D516">
            <v>1897278.47</v>
          </cell>
          <cell r="E516">
            <v>0</v>
          </cell>
          <cell r="F516"/>
          <cell r="G516"/>
          <cell r="H516">
            <v>1933994.97</v>
          </cell>
        </row>
        <row r="517">
          <cell r="A517" t="str">
            <v>2800630302600</v>
          </cell>
          <cell r="B517" t="str">
            <v>LA MOILLE C U SCHOOL DIST 303</v>
          </cell>
          <cell r="C517">
            <v>196.8</v>
          </cell>
          <cell r="D517">
            <v>568989.93999999994</v>
          </cell>
          <cell r="E517">
            <v>0</v>
          </cell>
          <cell r="F517"/>
          <cell r="G517"/>
          <cell r="H517">
            <v>569186.74</v>
          </cell>
        </row>
        <row r="518">
          <cell r="A518" t="str">
            <v>2800634002600</v>
          </cell>
          <cell r="B518" t="str">
            <v>BUREAU VALLEY CUSD 340</v>
          </cell>
          <cell r="C518">
            <v>20292.400000000001</v>
          </cell>
          <cell r="D518">
            <v>3008888.7299999995</v>
          </cell>
          <cell r="E518">
            <v>0</v>
          </cell>
          <cell r="F518"/>
          <cell r="G518"/>
          <cell r="H518">
            <v>3029181.1299999994</v>
          </cell>
        </row>
        <row r="519">
          <cell r="A519" t="str">
            <v>2800650001500</v>
          </cell>
          <cell r="B519" t="str">
            <v>PRINCETON HIGH SCH DIST 500</v>
          </cell>
          <cell r="C519">
            <v>51196.55</v>
          </cell>
          <cell r="D519">
            <v>802748.66</v>
          </cell>
          <cell r="E519">
            <v>0</v>
          </cell>
          <cell r="F519"/>
          <cell r="G519"/>
          <cell r="H519">
            <v>853945.21000000008</v>
          </cell>
        </row>
        <row r="520">
          <cell r="A520" t="str">
            <v>2800650201700</v>
          </cell>
          <cell r="B520" t="str">
            <v>HALL HIGH SCH DIST 502</v>
          </cell>
          <cell r="C520">
            <v>134882.49</v>
          </cell>
          <cell r="D520">
            <v>2115928.04</v>
          </cell>
          <cell r="E520">
            <v>0</v>
          </cell>
          <cell r="F520"/>
          <cell r="G520"/>
          <cell r="H520">
            <v>2250810.5300000003</v>
          </cell>
        </row>
        <row r="521">
          <cell r="A521" t="str">
            <v>2800650501600</v>
          </cell>
          <cell r="B521" t="str">
            <v>OHIO COMMUNITY H S DIST 505</v>
          </cell>
          <cell r="C521">
            <v>34.21</v>
          </cell>
          <cell r="D521">
            <v>53282.06</v>
          </cell>
          <cell r="E521">
            <v>0</v>
          </cell>
          <cell r="F521"/>
          <cell r="G521"/>
          <cell r="H521">
            <v>53316.27</v>
          </cell>
        </row>
        <row r="522">
          <cell r="A522" t="str">
            <v>2803719000200</v>
          </cell>
          <cell r="B522" t="str">
            <v>COLONA SCHOOL DISTRICT 190</v>
          </cell>
          <cell r="C522">
            <v>102092.07</v>
          </cell>
          <cell r="D522">
            <v>2235166.1800000002</v>
          </cell>
          <cell r="E522">
            <v>0</v>
          </cell>
          <cell r="F522"/>
          <cell r="G522"/>
          <cell r="H522">
            <v>2337258.25</v>
          </cell>
        </row>
        <row r="523">
          <cell r="A523" t="str">
            <v>2803722302600</v>
          </cell>
          <cell r="B523" t="str">
            <v>ORION COMM UNIT SCHOOL DIST 223</v>
          </cell>
          <cell r="C523">
            <v>31308.27</v>
          </cell>
          <cell r="D523">
            <v>2272501.1599999997</v>
          </cell>
          <cell r="E523">
            <v>0</v>
          </cell>
          <cell r="F523"/>
          <cell r="G523"/>
          <cell r="H523">
            <v>2303809.4299999997</v>
          </cell>
        </row>
        <row r="524">
          <cell r="A524" t="str">
            <v>2803722402600</v>
          </cell>
          <cell r="B524" t="str">
            <v>GALVA COMM UNIT SCH DIST 224</v>
          </cell>
          <cell r="C524">
            <v>13437.06</v>
          </cell>
          <cell r="D524">
            <v>1186070.3299999996</v>
          </cell>
          <cell r="E524">
            <v>0</v>
          </cell>
          <cell r="F524"/>
          <cell r="G524"/>
          <cell r="H524">
            <v>1199507.3899999997</v>
          </cell>
        </row>
        <row r="525">
          <cell r="A525" t="str">
            <v>2803722502600</v>
          </cell>
          <cell r="B525" t="str">
            <v>ALWOOD COMM UNIT SCH DIST 225</v>
          </cell>
          <cell r="C525">
            <v>324.94</v>
          </cell>
          <cell r="D525">
            <v>511028.65</v>
          </cell>
          <cell r="E525">
            <v>0</v>
          </cell>
          <cell r="F525"/>
          <cell r="G525"/>
          <cell r="H525">
            <v>511353.59</v>
          </cell>
        </row>
        <row r="526">
          <cell r="A526" t="str">
            <v>2803722602600</v>
          </cell>
          <cell r="B526" t="str">
            <v>ANNAWAN COMM UNIT SCH DIST 226</v>
          </cell>
          <cell r="C526">
            <v>6573.79</v>
          </cell>
          <cell r="D526">
            <v>859647.58999999985</v>
          </cell>
          <cell r="E526">
            <v>0</v>
          </cell>
          <cell r="F526"/>
          <cell r="G526"/>
          <cell r="H526">
            <v>866221.37999999989</v>
          </cell>
        </row>
        <row r="527">
          <cell r="A527" t="str">
            <v>2803722702600</v>
          </cell>
          <cell r="B527" t="str">
            <v>CAMBRIDGE C U SCH DIST 227</v>
          </cell>
          <cell r="C527">
            <v>30145.07</v>
          </cell>
          <cell r="D527">
            <v>1261263.2000000002</v>
          </cell>
          <cell r="E527">
            <v>0</v>
          </cell>
          <cell r="F527"/>
          <cell r="G527"/>
          <cell r="H527">
            <v>1291408.2700000003</v>
          </cell>
        </row>
        <row r="528">
          <cell r="A528" t="str">
            <v>2803722802600</v>
          </cell>
          <cell r="B528" t="str">
            <v>GENESEO COMM UNIT SCH DIST 228</v>
          </cell>
          <cell r="C528">
            <v>135620.85</v>
          </cell>
          <cell r="D528">
            <v>5330324.9700000007</v>
          </cell>
          <cell r="E528">
            <v>0</v>
          </cell>
          <cell r="F528"/>
          <cell r="G528"/>
          <cell r="H528">
            <v>5465945.8200000003</v>
          </cell>
        </row>
        <row r="529">
          <cell r="A529" t="str">
            <v>2803722902600</v>
          </cell>
          <cell r="B529" t="str">
            <v>KEWANEE COMM UNIT SCH DIST 229</v>
          </cell>
          <cell r="C529">
            <v>873744.62</v>
          </cell>
          <cell r="D529">
            <v>14134100.050000001</v>
          </cell>
          <cell r="E529">
            <v>0</v>
          </cell>
          <cell r="F529"/>
          <cell r="G529"/>
          <cell r="H529">
            <v>15007844.67</v>
          </cell>
        </row>
        <row r="530">
          <cell r="A530" t="str">
            <v>2803723002600</v>
          </cell>
          <cell r="B530" t="str">
            <v>WETHERSFIELD C U SCH DIST 230</v>
          </cell>
          <cell r="C530">
            <v>91762.06</v>
          </cell>
          <cell r="D530">
            <v>2294451.4400000004</v>
          </cell>
          <cell r="E530">
            <v>0</v>
          </cell>
          <cell r="F530"/>
          <cell r="G530"/>
          <cell r="H530">
            <v>2386213.5000000005</v>
          </cell>
        </row>
        <row r="531">
          <cell r="A531" t="str">
            <v>2808800102600</v>
          </cell>
          <cell r="B531" t="str">
            <v>BRADFORD COMM UNIT SCH DIST 1</v>
          </cell>
          <cell r="C531">
            <v>188.5</v>
          </cell>
          <cell r="D531">
            <v>262518.34999999998</v>
          </cell>
          <cell r="E531">
            <v>0</v>
          </cell>
          <cell r="F531"/>
          <cell r="G531"/>
          <cell r="H531">
            <v>262706.84999999998</v>
          </cell>
        </row>
        <row r="532">
          <cell r="A532" t="str">
            <v>2808810002600</v>
          </cell>
          <cell r="B532" t="str">
            <v>STARK COUNTY C U SCH DIST 100</v>
          </cell>
          <cell r="C532">
            <v>18694.259999999998</v>
          </cell>
          <cell r="D532">
            <v>1488068.8400000003</v>
          </cell>
          <cell r="E532">
            <v>0</v>
          </cell>
          <cell r="F532"/>
          <cell r="G532"/>
          <cell r="H532">
            <v>1506763.1000000003</v>
          </cell>
        </row>
        <row r="533">
          <cell r="A533" t="str">
            <v>3000000000092</v>
          </cell>
          <cell r="B533" t="str">
            <v>ALT SCH-JACKSON/PERRY ROE</v>
          </cell>
          <cell r="C533">
            <v>3.13</v>
          </cell>
          <cell r="D533">
            <v>62333.110000000008</v>
          </cell>
          <cell r="E533">
            <v>0</v>
          </cell>
          <cell r="F533"/>
          <cell r="G533"/>
          <cell r="H533">
            <v>62336.240000000005</v>
          </cell>
        </row>
        <row r="534">
          <cell r="A534" t="str">
            <v>3000000000093</v>
          </cell>
          <cell r="B534" t="str">
            <v>SAFE SCH-JACKSON/PERRY ROE</v>
          </cell>
          <cell r="C534">
            <v>192.58</v>
          </cell>
          <cell r="D534">
            <v>97349.27</v>
          </cell>
          <cell r="E534">
            <v>0</v>
          </cell>
          <cell r="F534"/>
          <cell r="G534"/>
          <cell r="H534">
            <v>97541.85</v>
          </cell>
        </row>
        <row r="535">
          <cell r="A535" t="str">
            <v>3000000000095</v>
          </cell>
          <cell r="B535" t="str">
            <v>ALOP-JACKSON/PERRY ROE</v>
          </cell>
          <cell r="C535">
            <v>256.95999999999998</v>
          </cell>
          <cell r="D535">
            <v>72073.680000000008</v>
          </cell>
          <cell r="E535">
            <v>0</v>
          </cell>
          <cell r="F535"/>
          <cell r="G535"/>
          <cell r="H535">
            <v>72330.640000000014</v>
          </cell>
        </row>
        <row r="536">
          <cell r="A536" t="str">
            <v>3000200102200</v>
          </cell>
          <cell r="B536" t="str">
            <v>CAIRO UNIT SCHOOL DISTRICT 1</v>
          </cell>
          <cell r="C536">
            <v>306.47000000000003</v>
          </cell>
          <cell r="D536">
            <v>3570121.3199999994</v>
          </cell>
          <cell r="E536">
            <v>0</v>
          </cell>
          <cell r="F536"/>
          <cell r="G536"/>
          <cell r="H536">
            <v>3570427.7899999996</v>
          </cell>
        </row>
        <row r="537">
          <cell r="A537" t="str">
            <v>3000200502600</v>
          </cell>
          <cell r="B537" t="str">
            <v>EGYPTIAN COMM UNIT SCH DIST 5</v>
          </cell>
          <cell r="C537">
            <v>19386.12</v>
          </cell>
          <cell r="D537">
            <v>3024904.9799999995</v>
          </cell>
          <cell r="E537">
            <v>0</v>
          </cell>
          <cell r="F537"/>
          <cell r="G537"/>
          <cell r="H537">
            <v>3044291.0999999996</v>
          </cell>
        </row>
        <row r="538">
          <cell r="A538" t="str">
            <v>3003908600300</v>
          </cell>
          <cell r="B538" t="str">
            <v>DESOTO CONS SCHOOL DISTRICT 86</v>
          </cell>
          <cell r="C538">
            <v>6934.86</v>
          </cell>
          <cell r="D538">
            <v>1004653.71</v>
          </cell>
          <cell r="E538">
            <v>0</v>
          </cell>
          <cell r="F538"/>
          <cell r="G538"/>
          <cell r="H538">
            <v>1011588.57</v>
          </cell>
        </row>
        <row r="539">
          <cell r="A539" t="str">
            <v>3003909500200</v>
          </cell>
          <cell r="B539" t="str">
            <v>CARBONDALE ELEM SCH DIST 95</v>
          </cell>
          <cell r="C539">
            <v>613399.56999999995</v>
          </cell>
          <cell r="D539">
            <v>3613119</v>
          </cell>
          <cell r="E539">
            <v>0</v>
          </cell>
          <cell r="F539"/>
          <cell r="G539"/>
          <cell r="H539">
            <v>4226518.57</v>
          </cell>
        </row>
        <row r="540">
          <cell r="A540" t="str">
            <v>3003913000400</v>
          </cell>
          <cell r="B540" t="str">
            <v>GIANT CITY C C SCHOOL DIST 130</v>
          </cell>
          <cell r="C540">
            <v>72424.289999999994</v>
          </cell>
          <cell r="D540">
            <v>640533.34</v>
          </cell>
          <cell r="E540">
            <v>0</v>
          </cell>
          <cell r="F540"/>
          <cell r="G540"/>
          <cell r="H540">
            <v>712957.63</v>
          </cell>
        </row>
        <row r="541">
          <cell r="A541" t="str">
            <v>3003914000400</v>
          </cell>
          <cell r="B541" t="str">
            <v>UNITY POINT C C SCHOOL DIST 140</v>
          </cell>
          <cell r="C541">
            <v>157685.23000000001</v>
          </cell>
          <cell r="D541">
            <v>3340765.11</v>
          </cell>
          <cell r="E541">
            <v>0</v>
          </cell>
          <cell r="F541"/>
          <cell r="G541"/>
          <cell r="H541">
            <v>3498450.34</v>
          </cell>
        </row>
        <row r="542">
          <cell r="A542" t="str">
            <v>3003916501600</v>
          </cell>
          <cell r="B542" t="str">
            <v>CARBONDALE COMM H S DISTRICT 165</v>
          </cell>
          <cell r="C542">
            <v>154048.87</v>
          </cell>
          <cell r="D542">
            <v>1702191.6600000001</v>
          </cell>
          <cell r="E542">
            <v>0</v>
          </cell>
          <cell r="F542"/>
          <cell r="G542"/>
          <cell r="H542">
            <v>1856240.5300000003</v>
          </cell>
        </row>
        <row r="543">
          <cell r="A543" t="str">
            <v>3003917602600</v>
          </cell>
          <cell r="B543" t="str">
            <v>TRICO COMM UNIT SCH DISTRICT 176</v>
          </cell>
          <cell r="C543">
            <v>61894.21</v>
          </cell>
          <cell r="D543">
            <v>3973972.7800000003</v>
          </cell>
          <cell r="E543">
            <v>0</v>
          </cell>
          <cell r="F543"/>
          <cell r="G543"/>
          <cell r="H543">
            <v>4035866.99</v>
          </cell>
        </row>
        <row r="544">
          <cell r="A544" t="str">
            <v>3003918602600</v>
          </cell>
          <cell r="B544" t="str">
            <v>MURPHYSBORO C U SCH DIST 186</v>
          </cell>
          <cell r="C544">
            <v>796611.76</v>
          </cell>
          <cell r="D544">
            <v>12191542.91</v>
          </cell>
          <cell r="E544">
            <v>0</v>
          </cell>
          <cell r="F544"/>
          <cell r="G544"/>
          <cell r="H544">
            <v>12988154.67</v>
          </cell>
        </row>
        <row r="545">
          <cell r="A545" t="str">
            <v>3003919602600</v>
          </cell>
          <cell r="B545" t="str">
            <v>ELVERADO C U SCHOOL DIST 196</v>
          </cell>
          <cell r="C545">
            <v>40883.79</v>
          </cell>
          <cell r="D545">
            <v>2775802.85</v>
          </cell>
          <cell r="E545">
            <v>0</v>
          </cell>
          <cell r="F545"/>
          <cell r="G545"/>
          <cell r="H545">
            <v>2816686.64</v>
          </cell>
        </row>
        <row r="546">
          <cell r="A546" t="str">
            <v>3007300500200</v>
          </cell>
          <cell r="B546" t="str">
            <v>TAMAROA SCHOOL DIST 5</v>
          </cell>
          <cell r="C546">
            <v>3587.55</v>
          </cell>
          <cell r="D546">
            <v>710485.23999999987</v>
          </cell>
          <cell r="E546">
            <v>0</v>
          </cell>
          <cell r="F546"/>
          <cell r="G546"/>
          <cell r="H546">
            <v>714072.78999999992</v>
          </cell>
        </row>
        <row r="547">
          <cell r="A547" t="str">
            <v>3007305000200</v>
          </cell>
          <cell r="B547" t="str">
            <v>PINCKNEYVILLE SCH DIST 50</v>
          </cell>
          <cell r="C547">
            <v>73317.67</v>
          </cell>
          <cell r="D547">
            <v>2472071.66</v>
          </cell>
          <cell r="E547">
            <v>0</v>
          </cell>
          <cell r="F547"/>
          <cell r="G547"/>
          <cell r="H547">
            <v>2545389.33</v>
          </cell>
        </row>
        <row r="548">
          <cell r="A548" t="str">
            <v>3007310101600</v>
          </cell>
          <cell r="B548" t="str">
            <v>PINCKNEYVILLE COMM H S DIST 101</v>
          </cell>
          <cell r="C548">
            <v>106277.33</v>
          </cell>
          <cell r="D548">
            <v>2138288.64</v>
          </cell>
          <cell r="E548">
            <v>0</v>
          </cell>
          <cell r="F548"/>
          <cell r="G548"/>
          <cell r="H548">
            <v>2244565.9700000002</v>
          </cell>
        </row>
        <row r="549">
          <cell r="A549" t="str">
            <v>3007320400400</v>
          </cell>
          <cell r="B549" t="str">
            <v>COMMUNITY CONS SCH DIST 204</v>
          </cell>
          <cell r="C549">
            <v>11057.56</v>
          </cell>
          <cell r="D549">
            <v>207108.23999999996</v>
          </cell>
          <cell r="E549">
            <v>0</v>
          </cell>
          <cell r="F549"/>
          <cell r="G549"/>
          <cell r="H549">
            <v>218165.79999999996</v>
          </cell>
        </row>
        <row r="550">
          <cell r="A550" t="str">
            <v>3007330002600</v>
          </cell>
          <cell r="B550" t="str">
            <v>DU QUOIN C U SCHOOL DISTRICT 300</v>
          </cell>
          <cell r="C550">
            <v>535054.06000000006</v>
          </cell>
          <cell r="D550">
            <v>9262027.2599999998</v>
          </cell>
          <cell r="E550">
            <v>0</v>
          </cell>
          <cell r="F550"/>
          <cell r="G550"/>
          <cell r="H550">
            <v>9797081.3200000003</v>
          </cell>
        </row>
        <row r="551">
          <cell r="A551" t="str">
            <v>3007710002600</v>
          </cell>
          <cell r="B551" t="str">
            <v>CENTURY COMM UNIT SCH DIST 100</v>
          </cell>
          <cell r="C551">
            <v>35686.83</v>
          </cell>
          <cell r="D551">
            <v>2435877.1599999997</v>
          </cell>
          <cell r="E551">
            <v>0</v>
          </cell>
          <cell r="F551"/>
          <cell r="G551"/>
          <cell r="H551">
            <v>2471563.9899999998</v>
          </cell>
        </row>
        <row r="552">
          <cell r="A552" t="str">
            <v>3007710102600</v>
          </cell>
          <cell r="B552" t="str">
            <v>MERIDIAN C U SCH DISTRICT 101</v>
          </cell>
          <cell r="C552">
            <v>38777.660000000003</v>
          </cell>
          <cell r="D552">
            <v>3951688.8800000004</v>
          </cell>
          <cell r="E552">
            <v>0</v>
          </cell>
          <cell r="F552"/>
          <cell r="G552"/>
          <cell r="H552">
            <v>3990466.5400000005</v>
          </cell>
        </row>
        <row r="553">
          <cell r="A553" t="str">
            <v>3009101600400</v>
          </cell>
          <cell r="B553" t="str">
            <v>LICK CREEK C C SCH DISTRICT 16</v>
          </cell>
          <cell r="C553">
            <v>57770.31</v>
          </cell>
          <cell r="D553">
            <v>543233.6100000001</v>
          </cell>
          <cell r="E553">
            <v>0</v>
          </cell>
          <cell r="F553"/>
          <cell r="G553"/>
          <cell r="H553">
            <v>601003.92000000016</v>
          </cell>
        </row>
        <row r="554">
          <cell r="A554" t="str">
            <v>3009101702200</v>
          </cell>
          <cell r="B554" t="str">
            <v>COBDEN SCH UNIT DIST 17</v>
          </cell>
          <cell r="C554">
            <v>148569.25</v>
          </cell>
          <cell r="D554">
            <v>3501438.7399999993</v>
          </cell>
          <cell r="E554">
            <v>0</v>
          </cell>
          <cell r="F554"/>
          <cell r="G554"/>
          <cell r="H554">
            <v>3650007.9899999993</v>
          </cell>
        </row>
        <row r="555">
          <cell r="A555" t="str">
            <v>3009103700400</v>
          </cell>
          <cell r="B555" t="str">
            <v>ANNA C C SCH DIST 37</v>
          </cell>
          <cell r="C555">
            <v>144157.74</v>
          </cell>
          <cell r="D555">
            <v>3527463.97</v>
          </cell>
          <cell r="E555">
            <v>0</v>
          </cell>
          <cell r="F555"/>
          <cell r="G555"/>
          <cell r="H555">
            <v>3671621.71</v>
          </cell>
        </row>
        <row r="556">
          <cell r="A556" t="str">
            <v>3009104300400</v>
          </cell>
          <cell r="B556" t="str">
            <v>JONESBORO C C SCHOOL DIST 43</v>
          </cell>
          <cell r="C556">
            <v>36028.550000000003</v>
          </cell>
          <cell r="D556">
            <v>2514804.9200000009</v>
          </cell>
          <cell r="E556">
            <v>0</v>
          </cell>
          <cell r="F556"/>
          <cell r="G556"/>
          <cell r="H556">
            <v>2550833.4700000007</v>
          </cell>
        </row>
        <row r="557">
          <cell r="A557" t="str">
            <v>3009106602200</v>
          </cell>
          <cell r="B557" t="str">
            <v>DONGOLA SCH UNIT DIST 66</v>
          </cell>
          <cell r="C557">
            <v>60294.400000000001</v>
          </cell>
          <cell r="D557">
            <v>1797829.9900000005</v>
          </cell>
          <cell r="E557">
            <v>0</v>
          </cell>
          <cell r="F557"/>
          <cell r="G557"/>
          <cell r="H557">
            <v>1858124.3900000004</v>
          </cell>
        </row>
        <row r="558">
          <cell r="A558" t="str">
            <v>3009108101600</v>
          </cell>
          <cell r="B558" t="str">
            <v>ANNA JONESBORO COMM H S DIST 81</v>
          </cell>
          <cell r="C558">
            <v>264806.34000000003</v>
          </cell>
          <cell r="D558">
            <v>2908424.9300000006</v>
          </cell>
          <cell r="E558">
            <v>0</v>
          </cell>
          <cell r="F558"/>
          <cell r="G558"/>
          <cell r="H558">
            <v>3173231.2700000005</v>
          </cell>
        </row>
        <row r="559">
          <cell r="A559" t="str">
            <v>3009108402600</v>
          </cell>
          <cell r="B559" t="str">
            <v>SHAWNEE C U SCH DIST 84</v>
          </cell>
          <cell r="C559">
            <v>295.29000000000002</v>
          </cell>
          <cell r="D559">
            <v>882481.92</v>
          </cell>
          <cell r="E559">
            <v>0</v>
          </cell>
          <cell r="F559"/>
          <cell r="G559"/>
          <cell r="H559">
            <v>882777.21000000008</v>
          </cell>
        </row>
        <row r="560">
          <cell r="A560" t="str">
            <v>3100000000093</v>
          </cell>
          <cell r="B560" t="str">
            <v>SAFE SCH-KANE ROE</v>
          </cell>
          <cell r="C560">
            <v>2844.2</v>
          </cell>
          <cell r="D560">
            <v>1184344.07</v>
          </cell>
          <cell r="E560">
            <v>0</v>
          </cell>
          <cell r="F560"/>
          <cell r="G560"/>
          <cell r="H560">
            <v>1187188.27</v>
          </cell>
        </row>
        <row r="561">
          <cell r="A561" t="str">
            <v>3100000000095</v>
          </cell>
          <cell r="B561" t="str">
            <v>ALOP-KANE ROE</v>
          </cell>
          <cell r="C561">
            <v>1219690.76</v>
          </cell>
          <cell r="D561">
            <v>6333187.9700000007</v>
          </cell>
          <cell r="E561">
            <v>0</v>
          </cell>
          <cell r="F561"/>
          <cell r="G561"/>
          <cell r="H561">
            <v>7552878.7300000004</v>
          </cell>
        </row>
        <row r="562">
          <cell r="A562" t="str">
            <v>3104504602200</v>
          </cell>
          <cell r="B562" t="str">
            <v>SCHOOL DISTRICT 46</v>
          </cell>
          <cell r="C562">
            <v>25424517.170000002</v>
          </cell>
          <cell r="D562">
            <v>222026225.60999995</v>
          </cell>
          <cell r="E562">
            <v>0</v>
          </cell>
          <cell r="F562"/>
          <cell r="G562"/>
          <cell r="H562">
            <v>247450742.77999997</v>
          </cell>
        </row>
        <row r="563">
          <cell r="A563" t="str">
            <v>3104510102200</v>
          </cell>
          <cell r="B563" t="str">
            <v>BATAVIA UNIT SCHOOL DIST 101</v>
          </cell>
          <cell r="C563">
            <v>5403.98</v>
          </cell>
          <cell r="D563">
            <v>5246474.3200000012</v>
          </cell>
          <cell r="E563">
            <v>0</v>
          </cell>
          <cell r="F563"/>
          <cell r="G563"/>
          <cell r="H563">
            <v>5251878.3000000017</v>
          </cell>
        </row>
        <row r="564">
          <cell r="A564" t="str">
            <v>3104512902200</v>
          </cell>
          <cell r="B564" t="str">
            <v>AURORA WEST UNIT SCHOOL DIST 129</v>
          </cell>
          <cell r="C564">
            <v>3839794.09</v>
          </cell>
          <cell r="D564">
            <v>64299495.090000004</v>
          </cell>
          <cell r="E564">
            <v>0</v>
          </cell>
          <cell r="F564"/>
          <cell r="G564"/>
          <cell r="H564">
            <v>68139289.180000007</v>
          </cell>
        </row>
        <row r="565">
          <cell r="A565" t="str">
            <v>3104513102200</v>
          </cell>
          <cell r="B565" t="str">
            <v>AURORA EAST UNIT SCHOOL DIST 131</v>
          </cell>
          <cell r="C565">
            <v>6901738.5300000003</v>
          </cell>
          <cell r="D565">
            <v>141341092.94999999</v>
          </cell>
          <cell r="E565">
            <v>0</v>
          </cell>
          <cell r="F565"/>
          <cell r="G565"/>
          <cell r="H565">
            <v>148242831.47999999</v>
          </cell>
        </row>
        <row r="566">
          <cell r="A566" t="str">
            <v>3104530002600</v>
          </cell>
          <cell r="B566" t="str">
            <v>COMM UNIT SCH DIST 300</v>
          </cell>
          <cell r="C566">
            <v>5723006.3899999997</v>
          </cell>
          <cell r="D566">
            <v>61679288.420000002</v>
          </cell>
          <cell r="E566">
            <v>0</v>
          </cell>
          <cell r="F566"/>
          <cell r="G566"/>
          <cell r="H566">
            <v>67402294.810000002</v>
          </cell>
        </row>
        <row r="567">
          <cell r="A567" t="str">
            <v>3104530102600</v>
          </cell>
          <cell r="B567" t="str">
            <v>CENTRAL COMM UNIT SCH DIST 301</v>
          </cell>
          <cell r="C567">
            <v>1549709.9</v>
          </cell>
          <cell r="D567">
            <v>7516830.2199999997</v>
          </cell>
          <cell r="E567">
            <v>0</v>
          </cell>
          <cell r="F567"/>
          <cell r="G567"/>
          <cell r="H567">
            <v>9066540.1199999992</v>
          </cell>
        </row>
        <row r="568">
          <cell r="A568" t="str">
            <v>3104530202600</v>
          </cell>
          <cell r="B568" t="str">
            <v>KANELAND C U SCHOOL DIST 302</v>
          </cell>
          <cell r="C568">
            <v>86217.61</v>
          </cell>
          <cell r="D568">
            <v>7196045.0199999996</v>
          </cell>
          <cell r="E568">
            <v>0</v>
          </cell>
          <cell r="F568"/>
          <cell r="G568"/>
          <cell r="H568">
            <v>7282262.6299999999</v>
          </cell>
        </row>
        <row r="569">
          <cell r="A569" t="str">
            <v>3104530302600</v>
          </cell>
          <cell r="B569" t="str">
            <v>ST CHARLES C U SCHOOL DIST 303</v>
          </cell>
          <cell r="C569">
            <v>12141.82</v>
          </cell>
          <cell r="D569">
            <v>9643144.2499999963</v>
          </cell>
          <cell r="E569">
            <v>0</v>
          </cell>
          <cell r="F569"/>
          <cell r="G569"/>
          <cell r="H569">
            <v>9655286.0699999966</v>
          </cell>
        </row>
        <row r="570">
          <cell r="A570" t="str">
            <v>3104530402600</v>
          </cell>
          <cell r="B570" t="str">
            <v>GENEVA COMM UNIT SCH DIST 304</v>
          </cell>
          <cell r="C570">
            <v>5241.49</v>
          </cell>
          <cell r="D570">
            <v>4274023.29</v>
          </cell>
          <cell r="E570">
            <v>0</v>
          </cell>
          <cell r="F570"/>
          <cell r="G570"/>
          <cell r="H570">
            <v>4279264.78</v>
          </cell>
        </row>
        <row r="571">
          <cell r="A571" t="str">
            <v>3200000000092</v>
          </cell>
          <cell r="B571" t="str">
            <v>ALT SCH-IROQUOIS/KANKAKEE ROE</v>
          </cell>
          <cell r="C571">
            <v>131265.4</v>
          </cell>
          <cell r="D571">
            <v>923983.19</v>
          </cell>
          <cell r="E571">
            <v>0</v>
          </cell>
          <cell r="F571"/>
          <cell r="G571"/>
          <cell r="H571">
            <v>1055248.5899999999</v>
          </cell>
        </row>
        <row r="572">
          <cell r="A572" t="str">
            <v>3200000000093</v>
          </cell>
          <cell r="B572" t="str">
            <v>SAFE SCH-IROQUOIS/KANKAKEE ROE</v>
          </cell>
          <cell r="C572">
            <v>9574.2999999999993</v>
          </cell>
          <cell r="D572">
            <v>241298.43000000002</v>
          </cell>
          <cell r="E572">
            <v>0</v>
          </cell>
          <cell r="F572"/>
          <cell r="G572"/>
          <cell r="H572">
            <v>250872.73</v>
          </cell>
        </row>
        <row r="573">
          <cell r="A573" t="str">
            <v>3203800302600</v>
          </cell>
          <cell r="B573" t="str">
            <v>DONOVAN COMM UNIT SCHOOL DIST 3</v>
          </cell>
          <cell r="C573">
            <v>257.51</v>
          </cell>
          <cell r="D573">
            <v>1192918.2400000005</v>
          </cell>
          <cell r="E573">
            <v>0</v>
          </cell>
          <cell r="F573"/>
          <cell r="G573"/>
          <cell r="H573">
            <v>1193175.7500000005</v>
          </cell>
        </row>
        <row r="574">
          <cell r="A574" t="str">
            <v>3203800402600</v>
          </cell>
          <cell r="B574" t="str">
            <v>CENTRAL COMM UNIT SCHOOL DIST 4</v>
          </cell>
          <cell r="C574">
            <v>49541.86</v>
          </cell>
          <cell r="D574">
            <v>3614620.0700000003</v>
          </cell>
          <cell r="E574">
            <v>0</v>
          </cell>
          <cell r="F574"/>
          <cell r="G574"/>
          <cell r="H574">
            <v>3664161.93</v>
          </cell>
        </row>
        <row r="575">
          <cell r="A575" t="str">
            <v>3203800602600</v>
          </cell>
          <cell r="B575" t="str">
            <v>CISSNA PARK COMM UNIT SCH DIST 6</v>
          </cell>
          <cell r="C575">
            <v>11386.66</v>
          </cell>
          <cell r="D575">
            <v>789136.95000000007</v>
          </cell>
          <cell r="E575">
            <v>0</v>
          </cell>
          <cell r="F575"/>
          <cell r="G575"/>
          <cell r="H575">
            <v>800523.6100000001</v>
          </cell>
        </row>
        <row r="576">
          <cell r="A576" t="str">
            <v>3203800902600</v>
          </cell>
          <cell r="B576" t="str">
            <v>IROQUOIS CO C U SCHOOL DIST 9</v>
          </cell>
          <cell r="C576">
            <v>91061.99</v>
          </cell>
          <cell r="D576">
            <v>5228569.55</v>
          </cell>
          <cell r="E576">
            <v>0</v>
          </cell>
          <cell r="F576"/>
          <cell r="G576"/>
          <cell r="H576">
            <v>5319631.54</v>
          </cell>
        </row>
        <row r="577">
          <cell r="A577" t="str">
            <v>3203801002600</v>
          </cell>
          <cell r="B577" t="str">
            <v>IROQUOIS WEST C U S DIST 10</v>
          </cell>
          <cell r="C577">
            <v>180239.03</v>
          </cell>
          <cell r="D577">
            <v>4509262.9400000004</v>
          </cell>
          <cell r="E577">
            <v>0</v>
          </cell>
          <cell r="F577"/>
          <cell r="G577"/>
          <cell r="H577">
            <v>4689501.9700000007</v>
          </cell>
        </row>
        <row r="578">
          <cell r="A578" t="str">
            <v>3203812402600</v>
          </cell>
          <cell r="B578" t="str">
            <v>MILFORD AREA PUBLIC SCHL DIST 124</v>
          </cell>
          <cell r="C578">
            <v>11217.82</v>
          </cell>
          <cell r="D578">
            <v>1703618.42</v>
          </cell>
          <cell r="E578">
            <v>0</v>
          </cell>
          <cell r="F578"/>
          <cell r="G578"/>
          <cell r="H578">
            <v>1714836.24</v>
          </cell>
        </row>
        <row r="579">
          <cell r="A579" t="str">
            <v>3203824902600</v>
          </cell>
          <cell r="B579" t="str">
            <v>CRESCENT-IROQUOIS</v>
          </cell>
          <cell r="C579">
            <v>96.53</v>
          </cell>
          <cell r="D579">
            <v>235490.47</v>
          </cell>
          <cell r="E579">
            <v>0</v>
          </cell>
          <cell r="F579"/>
          <cell r="G579"/>
          <cell r="H579">
            <v>235587</v>
          </cell>
        </row>
        <row r="580">
          <cell r="A580" t="str">
            <v>3204600102600</v>
          </cell>
          <cell r="B580" t="str">
            <v>MOMENCE COMM UNIT SCH DIST 1</v>
          </cell>
          <cell r="C580">
            <v>115092.26</v>
          </cell>
          <cell r="D580">
            <v>5220809.54</v>
          </cell>
          <cell r="E580">
            <v>0</v>
          </cell>
          <cell r="F580"/>
          <cell r="G580"/>
          <cell r="H580">
            <v>5335901.8</v>
          </cell>
        </row>
        <row r="581">
          <cell r="A581" t="str">
            <v>3204600202600</v>
          </cell>
          <cell r="B581" t="str">
            <v>HERSCHER COMM UNIT SCH DIST 2</v>
          </cell>
          <cell r="C581">
            <v>34530.400000000001</v>
          </cell>
          <cell r="D581">
            <v>2816163.3299999996</v>
          </cell>
          <cell r="E581">
            <v>0</v>
          </cell>
          <cell r="F581"/>
          <cell r="G581"/>
          <cell r="H581">
            <v>2850693.7299999995</v>
          </cell>
        </row>
        <row r="582">
          <cell r="A582" t="str">
            <v>3204600502600</v>
          </cell>
          <cell r="B582" t="str">
            <v>MANTENO COMM UNIT SCH DIST 5</v>
          </cell>
          <cell r="C582">
            <v>182960.72</v>
          </cell>
          <cell r="D582">
            <v>5281918.0599999996</v>
          </cell>
          <cell r="E582">
            <v>0</v>
          </cell>
          <cell r="F582"/>
          <cell r="G582"/>
          <cell r="H582">
            <v>5464878.7799999993</v>
          </cell>
        </row>
        <row r="583">
          <cell r="A583" t="str">
            <v>3204600602600</v>
          </cell>
          <cell r="B583" t="str">
            <v>GRANT PARK C U  SCHOOL DIST 6</v>
          </cell>
          <cell r="C583">
            <v>12619.85</v>
          </cell>
          <cell r="D583">
            <v>820592.58999999985</v>
          </cell>
          <cell r="E583">
            <v>0</v>
          </cell>
          <cell r="F583"/>
          <cell r="G583"/>
          <cell r="H583">
            <v>833212.43999999983</v>
          </cell>
        </row>
        <row r="584">
          <cell r="A584" t="str">
            <v>3204605300200</v>
          </cell>
          <cell r="B584" t="str">
            <v>BOURBONNAIS SCHOOL DIST 53</v>
          </cell>
          <cell r="C584">
            <v>846737.41</v>
          </cell>
          <cell r="D584">
            <v>7838211.5999999987</v>
          </cell>
          <cell r="E584">
            <v>0</v>
          </cell>
          <cell r="F584"/>
          <cell r="G584"/>
          <cell r="H584">
            <v>8684949.0099999979</v>
          </cell>
        </row>
        <row r="585">
          <cell r="A585" t="str">
            <v>3204606100200</v>
          </cell>
          <cell r="B585" t="str">
            <v>BRADLEY SCHOOL DIST 61</v>
          </cell>
          <cell r="C585">
            <v>105562.61</v>
          </cell>
          <cell r="D585">
            <v>6029526.0500000007</v>
          </cell>
          <cell r="E585">
            <v>0</v>
          </cell>
          <cell r="F585"/>
          <cell r="G585"/>
          <cell r="H585">
            <v>6135088.6600000011</v>
          </cell>
        </row>
        <row r="586">
          <cell r="A586" t="str">
            <v>3204611102500</v>
          </cell>
          <cell r="B586" t="str">
            <v>KANKAKEE SCHOOL DIST 111</v>
          </cell>
          <cell r="C586">
            <v>1770150.85</v>
          </cell>
          <cell r="D586">
            <v>38958807.070000008</v>
          </cell>
          <cell r="E586">
            <v>0</v>
          </cell>
          <cell r="F586"/>
          <cell r="G586"/>
          <cell r="H586">
            <v>40728957.920000009</v>
          </cell>
        </row>
        <row r="587">
          <cell r="A587" t="str">
            <v>3204625600400</v>
          </cell>
          <cell r="B587" t="str">
            <v>ST ANNE C C SCHOOL DIST 256</v>
          </cell>
          <cell r="C587">
            <v>24335.5</v>
          </cell>
          <cell r="D587">
            <v>1381418.08</v>
          </cell>
          <cell r="E587">
            <v>0</v>
          </cell>
          <cell r="F587"/>
          <cell r="G587"/>
          <cell r="H587">
            <v>1405753.58</v>
          </cell>
        </row>
        <row r="588">
          <cell r="A588" t="str">
            <v>3204625800400</v>
          </cell>
          <cell r="B588" t="str">
            <v>ST GEORGE C C SCHOOL DIST 258</v>
          </cell>
          <cell r="C588">
            <v>21903.49</v>
          </cell>
          <cell r="D588">
            <v>1408964.4200000002</v>
          </cell>
          <cell r="E588">
            <v>0</v>
          </cell>
          <cell r="F588"/>
          <cell r="G588"/>
          <cell r="H588">
            <v>1430867.9100000001</v>
          </cell>
        </row>
        <row r="589">
          <cell r="A589" t="str">
            <v>3204625900400</v>
          </cell>
          <cell r="B589" t="str">
            <v>PEMBROKE C C SCHOOL DISTRICT 259</v>
          </cell>
          <cell r="C589">
            <v>4323.03</v>
          </cell>
          <cell r="D589">
            <v>2143690.36</v>
          </cell>
          <cell r="E589">
            <v>0</v>
          </cell>
          <cell r="F589"/>
          <cell r="G589"/>
          <cell r="H589">
            <v>2148013.3899999997</v>
          </cell>
        </row>
        <row r="590">
          <cell r="A590" t="str">
            <v>3204630201600</v>
          </cell>
          <cell r="B590" t="str">
            <v>ST ANNE COMM H S DIST 302</v>
          </cell>
          <cell r="C590">
            <v>5753.99</v>
          </cell>
          <cell r="D590">
            <v>1498560.66</v>
          </cell>
          <cell r="E590">
            <v>0</v>
          </cell>
          <cell r="F590"/>
          <cell r="G590"/>
          <cell r="H590">
            <v>1504314.65</v>
          </cell>
        </row>
        <row r="591">
          <cell r="A591" t="str">
            <v>3204630701600</v>
          </cell>
          <cell r="B591" t="str">
            <v>BRADLEY BOURBONNAIS C HS D 307</v>
          </cell>
          <cell r="C591">
            <v>583312.27</v>
          </cell>
          <cell r="D591">
            <v>8173809.3500000006</v>
          </cell>
          <cell r="E591">
            <v>0</v>
          </cell>
          <cell r="F591"/>
          <cell r="G591"/>
          <cell r="H591">
            <v>8757121.620000001</v>
          </cell>
        </row>
        <row r="592">
          <cell r="A592" t="str">
            <v>3300000000092</v>
          </cell>
          <cell r="B592" t="str">
            <v>ALT-HENDERSON/KNOX/MERCER/WARREN</v>
          </cell>
          <cell r="C592">
            <v>51228.46</v>
          </cell>
          <cell r="D592">
            <v>455338.49000000005</v>
          </cell>
          <cell r="E592">
            <v>0</v>
          </cell>
          <cell r="F592"/>
          <cell r="G592"/>
          <cell r="H592">
            <v>506566.95000000007</v>
          </cell>
        </row>
        <row r="593">
          <cell r="A593" t="str">
            <v>3300000000093</v>
          </cell>
          <cell r="B593" t="str">
            <v>SAFE SCH-KNOX ROE</v>
          </cell>
          <cell r="C593">
            <v>14.51</v>
          </cell>
          <cell r="D593">
            <v>331269.96000000008</v>
          </cell>
          <cell r="E593">
            <v>0</v>
          </cell>
          <cell r="F593"/>
          <cell r="G593"/>
          <cell r="H593">
            <v>331284.47000000009</v>
          </cell>
        </row>
        <row r="594">
          <cell r="A594" t="str">
            <v>3303623502600</v>
          </cell>
          <cell r="B594" t="str">
            <v>WEST CENTRAL</v>
          </cell>
          <cell r="C594">
            <v>688.36</v>
          </cell>
          <cell r="D594">
            <v>1961533.6399999997</v>
          </cell>
          <cell r="E594">
            <v>0</v>
          </cell>
          <cell r="F594"/>
          <cell r="G594"/>
          <cell r="H594">
            <v>1962221.9999999998</v>
          </cell>
        </row>
        <row r="595">
          <cell r="A595" t="str">
            <v>3304820202600</v>
          </cell>
          <cell r="B595" t="str">
            <v>KNOXVILLE C U SCHOOL DIST 202</v>
          </cell>
          <cell r="C595">
            <v>149108.71</v>
          </cell>
          <cell r="D595">
            <v>4463563.9400000004</v>
          </cell>
          <cell r="E595">
            <v>0</v>
          </cell>
          <cell r="F595"/>
          <cell r="G595"/>
          <cell r="H595">
            <v>4612672.6500000004</v>
          </cell>
        </row>
        <row r="596">
          <cell r="A596" t="str">
            <v>3304820502600</v>
          </cell>
          <cell r="B596" t="str">
            <v>GALESBURG C U SCHOOL DIST 205</v>
          </cell>
          <cell r="C596">
            <v>927564.56</v>
          </cell>
          <cell r="D596">
            <v>21702540.25</v>
          </cell>
          <cell r="E596">
            <v>0</v>
          </cell>
          <cell r="F596"/>
          <cell r="G596"/>
          <cell r="H596">
            <v>22630104.809999999</v>
          </cell>
        </row>
        <row r="597">
          <cell r="A597" t="str">
            <v>3304820802600</v>
          </cell>
          <cell r="B597" t="str">
            <v>R O W V A COMM UNIT SCH DIST 208</v>
          </cell>
          <cell r="C597">
            <v>17046.37</v>
          </cell>
          <cell r="D597">
            <v>1510283.91</v>
          </cell>
          <cell r="E597">
            <v>0</v>
          </cell>
          <cell r="F597"/>
          <cell r="G597"/>
          <cell r="H597">
            <v>1527330.28</v>
          </cell>
        </row>
        <row r="598">
          <cell r="A598" t="str">
            <v>3304821002600</v>
          </cell>
          <cell r="B598" t="str">
            <v>WILLIAMSFIELD C U S DIST 210</v>
          </cell>
          <cell r="C598">
            <v>253.63</v>
          </cell>
          <cell r="D598">
            <v>204691.42</v>
          </cell>
          <cell r="E598">
            <v>0</v>
          </cell>
          <cell r="F598"/>
          <cell r="G598"/>
          <cell r="H598">
            <v>204945.05000000002</v>
          </cell>
        </row>
        <row r="599">
          <cell r="A599" t="str">
            <v>3304827602600</v>
          </cell>
          <cell r="B599" t="str">
            <v>ABINGDON - AVON CUSD 276</v>
          </cell>
          <cell r="C599">
            <v>229557.75</v>
          </cell>
          <cell r="D599">
            <v>3980603.2800000007</v>
          </cell>
          <cell r="E599">
            <v>0</v>
          </cell>
          <cell r="F599"/>
          <cell r="G599"/>
          <cell r="H599">
            <v>4210161.0300000012</v>
          </cell>
        </row>
        <row r="600">
          <cell r="A600" t="str">
            <v>3306640402600</v>
          </cell>
          <cell r="B600" t="str">
            <v>MERCER COUNTY SD 404</v>
          </cell>
          <cell r="C600">
            <v>90233.91</v>
          </cell>
          <cell r="D600">
            <v>3921461.05</v>
          </cell>
          <cell r="E600">
            <v>0</v>
          </cell>
          <cell r="F600"/>
          <cell r="G600"/>
          <cell r="H600">
            <v>4011694.96</v>
          </cell>
        </row>
        <row r="601">
          <cell r="A601" t="str">
            <v>3309423802600</v>
          </cell>
          <cell r="B601" t="str">
            <v>MONMOUTH-ROSEVILLE</v>
          </cell>
          <cell r="C601">
            <v>558966.30000000005</v>
          </cell>
          <cell r="D601">
            <v>10148385.34</v>
          </cell>
          <cell r="E601">
            <v>0</v>
          </cell>
          <cell r="F601"/>
          <cell r="G601"/>
          <cell r="H601">
            <v>10707351.640000001</v>
          </cell>
        </row>
        <row r="602">
          <cell r="A602" t="str">
            <v>3309430402600</v>
          </cell>
          <cell r="B602" t="str">
            <v>UNITED CUSD 304</v>
          </cell>
          <cell r="C602">
            <v>18281.36</v>
          </cell>
          <cell r="D602">
            <v>1466841.56</v>
          </cell>
          <cell r="E602">
            <v>0</v>
          </cell>
          <cell r="F602"/>
          <cell r="G602"/>
          <cell r="H602">
            <v>1485122.9200000002</v>
          </cell>
        </row>
        <row r="603">
          <cell r="A603" t="str">
            <v>3400000000093</v>
          </cell>
          <cell r="B603" t="str">
            <v>SAFE SCH-LAKE ROE</v>
          </cell>
          <cell r="C603">
            <v>35.78</v>
          </cell>
          <cell r="D603">
            <v>440340.73</v>
          </cell>
          <cell r="E603">
            <v>0</v>
          </cell>
          <cell r="F603"/>
          <cell r="G603"/>
          <cell r="H603">
            <v>440376.51</v>
          </cell>
        </row>
        <row r="604">
          <cell r="A604" t="str">
            <v>3400000000095</v>
          </cell>
          <cell r="B604" t="str">
            <v>ALOP SCH-LAKE ROE</v>
          </cell>
          <cell r="C604">
            <v>8137.95</v>
          </cell>
          <cell r="D604">
            <v>4293898.3199999994</v>
          </cell>
          <cell r="E604">
            <v>0</v>
          </cell>
          <cell r="F604"/>
          <cell r="G604"/>
          <cell r="H604">
            <v>4302036.2699999996</v>
          </cell>
        </row>
        <row r="605">
          <cell r="A605" t="str">
            <v>3404900100200</v>
          </cell>
          <cell r="B605" t="str">
            <v>WINTHROP HARBOR SCHOOL DIST 1</v>
          </cell>
          <cell r="C605">
            <v>223987.31</v>
          </cell>
          <cell r="D605">
            <v>1473588.26</v>
          </cell>
          <cell r="E605">
            <v>0</v>
          </cell>
          <cell r="F605"/>
          <cell r="G605"/>
          <cell r="H605">
            <v>1697575.57</v>
          </cell>
        </row>
        <row r="606">
          <cell r="A606" t="str">
            <v>3404900300400</v>
          </cell>
          <cell r="B606" t="str">
            <v>BEACH PARK C C SCHOOL DIST 3</v>
          </cell>
          <cell r="C606">
            <v>1029019.01</v>
          </cell>
          <cell r="D606">
            <v>12169949.720000001</v>
          </cell>
          <cell r="E606">
            <v>0</v>
          </cell>
          <cell r="F606"/>
          <cell r="G606"/>
          <cell r="H606">
            <v>13198968.73</v>
          </cell>
        </row>
        <row r="607">
          <cell r="A607" t="str">
            <v>3404900600200</v>
          </cell>
          <cell r="B607" t="str">
            <v>ZION ELEMENTARY SCHOOL DISTRICT 6</v>
          </cell>
          <cell r="C607">
            <v>156826.53</v>
          </cell>
          <cell r="D607">
            <v>24488311.34</v>
          </cell>
          <cell r="E607">
            <v>1290964</v>
          </cell>
          <cell r="F607"/>
          <cell r="G607"/>
          <cell r="H607">
            <v>25936101.870000001</v>
          </cell>
        </row>
        <row r="608">
          <cell r="A608" t="str">
            <v>3404902400400</v>
          </cell>
          <cell r="B608" t="str">
            <v>MILLBURN C C SCHOOL DIST 24</v>
          </cell>
          <cell r="C608">
            <v>33103.35</v>
          </cell>
          <cell r="D608">
            <v>3738485.47</v>
          </cell>
          <cell r="E608">
            <v>717772</v>
          </cell>
          <cell r="F608"/>
          <cell r="G608"/>
          <cell r="H608">
            <v>4489360.82</v>
          </cell>
        </row>
        <row r="609">
          <cell r="A609" t="str">
            <v>3404903300200</v>
          </cell>
          <cell r="B609" t="str">
            <v>EMMONS SCHOOL DISTRICT 33</v>
          </cell>
          <cell r="C609">
            <v>298.04000000000002</v>
          </cell>
          <cell r="D609">
            <v>218887.64</v>
          </cell>
          <cell r="E609">
            <v>0</v>
          </cell>
          <cell r="F609"/>
          <cell r="G609"/>
          <cell r="H609">
            <v>219185.68000000002</v>
          </cell>
        </row>
        <row r="610">
          <cell r="A610" t="str">
            <v>3404903400400</v>
          </cell>
          <cell r="B610" t="str">
            <v>ANTIOCH C C SCHOOL DISTRICT 34</v>
          </cell>
          <cell r="C610">
            <v>116352.56</v>
          </cell>
          <cell r="D610">
            <v>6295392.8000000017</v>
          </cell>
          <cell r="E610">
            <v>0</v>
          </cell>
          <cell r="F610"/>
          <cell r="G610"/>
          <cell r="H610">
            <v>6411745.3600000013</v>
          </cell>
        </row>
        <row r="611">
          <cell r="A611" t="str">
            <v>3404903600200</v>
          </cell>
          <cell r="B611" t="str">
            <v>GRASS LAKE SCHOOL DIST 36</v>
          </cell>
          <cell r="C611">
            <v>171.29</v>
          </cell>
          <cell r="D611">
            <v>151772.67000000001</v>
          </cell>
          <cell r="E611">
            <v>0</v>
          </cell>
          <cell r="F611"/>
          <cell r="G611"/>
          <cell r="H611">
            <v>151943.96000000002</v>
          </cell>
        </row>
        <row r="612">
          <cell r="A612" t="str">
            <v>3404903700200</v>
          </cell>
          <cell r="B612" t="str">
            <v>GAVIN SCHOOL DIST 37</v>
          </cell>
          <cell r="C612">
            <v>381684.46</v>
          </cell>
          <cell r="D612">
            <v>2725835.0199999996</v>
          </cell>
          <cell r="E612">
            <v>0</v>
          </cell>
          <cell r="F612"/>
          <cell r="G612"/>
          <cell r="H612">
            <v>3107519.4799999995</v>
          </cell>
        </row>
        <row r="613">
          <cell r="A613" t="str">
            <v>3404903800200</v>
          </cell>
          <cell r="B613" t="str">
            <v>BIG HOLLOW SCHOOL DIST 38</v>
          </cell>
          <cell r="C613">
            <v>722732.54</v>
          </cell>
          <cell r="D613">
            <v>6252077.209999999</v>
          </cell>
          <cell r="E613">
            <v>0</v>
          </cell>
          <cell r="F613"/>
          <cell r="G613"/>
          <cell r="H613">
            <v>6974809.7499999991</v>
          </cell>
        </row>
        <row r="614">
          <cell r="A614" t="str">
            <v>3404904100400</v>
          </cell>
          <cell r="B614" t="str">
            <v>LAKE VILLA C C SCHOOL DIST 41</v>
          </cell>
          <cell r="C614">
            <v>633361.22</v>
          </cell>
          <cell r="D614">
            <v>7763897.8399999999</v>
          </cell>
          <cell r="E614">
            <v>0</v>
          </cell>
          <cell r="F614"/>
          <cell r="G614"/>
          <cell r="H614">
            <v>8397259.0600000005</v>
          </cell>
        </row>
        <row r="615">
          <cell r="A615" t="str">
            <v>3404904600400</v>
          </cell>
          <cell r="B615" t="str">
            <v>GRAYSLAKE C C SCHOOL DISTRICT 46</v>
          </cell>
          <cell r="C615">
            <v>1586529.06</v>
          </cell>
          <cell r="D615">
            <v>14746310.719999999</v>
          </cell>
          <cell r="E615">
            <v>0</v>
          </cell>
          <cell r="F615"/>
          <cell r="G615"/>
          <cell r="H615">
            <v>16332839.779999999</v>
          </cell>
        </row>
        <row r="616">
          <cell r="A616" t="str">
            <v>3404905000400</v>
          </cell>
          <cell r="B616" t="str">
            <v>WOODLAND C C SCHOOL DIST 50</v>
          </cell>
          <cell r="C616">
            <v>164913.07</v>
          </cell>
          <cell r="D616">
            <v>10665663.609999998</v>
          </cell>
          <cell r="E616">
            <v>0</v>
          </cell>
          <cell r="F616"/>
          <cell r="G616"/>
          <cell r="H616">
            <v>10830576.679999998</v>
          </cell>
        </row>
        <row r="617">
          <cell r="A617" t="str">
            <v>3404905600200</v>
          </cell>
          <cell r="B617" t="str">
            <v>GURNEE SCHOOL DIST 56</v>
          </cell>
          <cell r="C617">
            <v>87208.28</v>
          </cell>
          <cell r="D617">
            <v>2920215.75</v>
          </cell>
          <cell r="E617">
            <v>0</v>
          </cell>
          <cell r="F617"/>
          <cell r="G617"/>
          <cell r="H617">
            <v>3007424.03</v>
          </cell>
        </row>
        <row r="618">
          <cell r="A618" t="str">
            <v>3404906002600</v>
          </cell>
          <cell r="B618" t="str">
            <v>WAUKEGAN C U SCHOOL DIST 60</v>
          </cell>
          <cell r="C618">
            <v>7161000.9699999997</v>
          </cell>
          <cell r="D618">
            <v>151683455</v>
          </cell>
          <cell r="E618">
            <v>0</v>
          </cell>
          <cell r="F618"/>
          <cell r="G618"/>
          <cell r="H618">
            <v>158844455.97</v>
          </cell>
        </row>
        <row r="619">
          <cell r="A619" t="str">
            <v>3404906500200</v>
          </cell>
          <cell r="B619" t="str">
            <v>LAKE BLUFF ELEM SCHOOL DIST 65</v>
          </cell>
          <cell r="C619">
            <v>838.45</v>
          </cell>
          <cell r="D619">
            <v>564238.62000000011</v>
          </cell>
          <cell r="E619">
            <v>0</v>
          </cell>
          <cell r="F619"/>
          <cell r="G619"/>
          <cell r="H619">
            <v>565077.07000000007</v>
          </cell>
        </row>
        <row r="620">
          <cell r="A620" t="str">
            <v>3404906700500</v>
          </cell>
          <cell r="B620" t="str">
            <v>LAKE FOREST SCHOOL DIST 67</v>
          </cell>
          <cell r="C620">
            <v>1517.46</v>
          </cell>
          <cell r="D620">
            <v>1013322.33</v>
          </cell>
          <cell r="E620">
            <v>0</v>
          </cell>
          <cell r="F620"/>
          <cell r="G620"/>
          <cell r="H620">
            <v>1014839.7899999999</v>
          </cell>
        </row>
        <row r="621">
          <cell r="A621" t="str">
            <v>3404906800200</v>
          </cell>
          <cell r="B621" t="str">
            <v>OAK GROVE SCHOOL DIST 68</v>
          </cell>
          <cell r="C621">
            <v>885.55</v>
          </cell>
          <cell r="D621">
            <v>434351.46</v>
          </cell>
          <cell r="E621">
            <v>0</v>
          </cell>
          <cell r="F621"/>
          <cell r="G621"/>
          <cell r="H621">
            <v>435237.01</v>
          </cell>
        </row>
        <row r="622">
          <cell r="A622" t="str">
            <v>3404907000200</v>
          </cell>
          <cell r="B622" t="str">
            <v>LIBERTYVILLE SCHOOL DIST 70</v>
          </cell>
          <cell r="C622">
            <v>2080.2600000000002</v>
          </cell>
          <cell r="D622">
            <v>1796226.74</v>
          </cell>
          <cell r="E622">
            <v>0</v>
          </cell>
          <cell r="F622"/>
          <cell r="G622"/>
          <cell r="H622">
            <v>1798307</v>
          </cell>
        </row>
        <row r="623">
          <cell r="A623" t="str">
            <v>3404907200200</v>
          </cell>
          <cell r="B623" t="str">
            <v>RONDOUT SCHOOL DIST 72</v>
          </cell>
          <cell r="C623">
            <v>141.36000000000001</v>
          </cell>
          <cell r="D623">
            <v>103751.20999999999</v>
          </cell>
          <cell r="E623">
            <v>0</v>
          </cell>
          <cell r="F623"/>
          <cell r="G623"/>
          <cell r="H623">
            <v>103892.56999999999</v>
          </cell>
        </row>
        <row r="624">
          <cell r="A624" t="str">
            <v>3404907300400</v>
          </cell>
          <cell r="B624" t="str">
            <v>HAWTHORN C C SCHOOL DIST 73</v>
          </cell>
          <cell r="C624">
            <v>88018.97</v>
          </cell>
          <cell r="D624">
            <v>4353152.290000001</v>
          </cell>
          <cell r="E624">
            <v>0</v>
          </cell>
          <cell r="F624"/>
          <cell r="G624"/>
          <cell r="H624">
            <v>4441171.2600000007</v>
          </cell>
        </row>
        <row r="625">
          <cell r="A625" t="str">
            <v>3404907500200</v>
          </cell>
          <cell r="B625" t="str">
            <v>MUNDELEIN ELEM SCHOOL DIST 75</v>
          </cell>
          <cell r="C625">
            <v>777624.83</v>
          </cell>
          <cell r="D625">
            <v>5629815.21</v>
          </cell>
          <cell r="E625">
            <v>0</v>
          </cell>
          <cell r="F625"/>
          <cell r="G625"/>
          <cell r="H625">
            <v>6407440.04</v>
          </cell>
        </row>
        <row r="626">
          <cell r="A626" t="str">
            <v>3404907600200</v>
          </cell>
          <cell r="B626" t="str">
            <v>DIAMOND LAKE SCHOOL DIST 76</v>
          </cell>
          <cell r="C626">
            <v>23471.759999999998</v>
          </cell>
          <cell r="D626">
            <v>1963960.67</v>
          </cell>
          <cell r="E626">
            <v>0</v>
          </cell>
          <cell r="F626"/>
          <cell r="G626"/>
          <cell r="H626">
            <v>1987432.43</v>
          </cell>
        </row>
        <row r="627">
          <cell r="A627" t="str">
            <v>3404907900200</v>
          </cell>
          <cell r="B627" t="str">
            <v>FREMONT SCHOOL DIST 79</v>
          </cell>
          <cell r="C627">
            <v>44109.54</v>
          </cell>
          <cell r="D627">
            <v>1762433.8699999999</v>
          </cell>
          <cell r="E627">
            <v>0</v>
          </cell>
          <cell r="F627"/>
          <cell r="G627"/>
          <cell r="H627">
            <v>1806543.41</v>
          </cell>
        </row>
        <row r="628">
          <cell r="A628" t="str">
            <v>3404909502600</v>
          </cell>
          <cell r="B628" t="str">
            <v>LAKE ZURICH C U SCH DIST 95</v>
          </cell>
          <cell r="C628">
            <v>5675.05</v>
          </cell>
          <cell r="D628">
            <v>4045729.4499999997</v>
          </cell>
          <cell r="E628">
            <v>0</v>
          </cell>
          <cell r="F628"/>
          <cell r="G628"/>
          <cell r="H628">
            <v>4051404.4999999995</v>
          </cell>
        </row>
        <row r="629">
          <cell r="A629" t="str">
            <v>3404909600400</v>
          </cell>
          <cell r="B629" t="str">
            <v>KILDEER COUNTRYSIDE C C S DIST 96</v>
          </cell>
          <cell r="C629">
            <v>3353.78</v>
          </cell>
          <cell r="D629">
            <v>2485234.2399999998</v>
          </cell>
          <cell r="E629">
            <v>0</v>
          </cell>
          <cell r="F629"/>
          <cell r="G629"/>
          <cell r="H629">
            <v>2488588.0199999996</v>
          </cell>
        </row>
        <row r="630">
          <cell r="A630" t="str">
            <v>3404910200400</v>
          </cell>
          <cell r="B630" t="str">
            <v>APTAKISIC-TRIPP C C S DIST 102</v>
          </cell>
          <cell r="C630">
            <v>2560.67</v>
          </cell>
          <cell r="D630">
            <v>1833269.39</v>
          </cell>
          <cell r="E630">
            <v>0</v>
          </cell>
          <cell r="F630"/>
          <cell r="G630"/>
          <cell r="H630">
            <v>1835830.0599999998</v>
          </cell>
        </row>
        <row r="631">
          <cell r="A631" t="str">
            <v>3404910300200</v>
          </cell>
          <cell r="B631" t="str">
            <v>LINCOLNSHIRE-PRAIRIEVIEW S D 103</v>
          </cell>
          <cell r="C631">
            <v>1774.88</v>
          </cell>
          <cell r="D631">
            <v>1035820.2100000002</v>
          </cell>
          <cell r="E631">
            <v>0</v>
          </cell>
          <cell r="F631"/>
          <cell r="G631"/>
          <cell r="H631">
            <v>1037595.0900000002</v>
          </cell>
        </row>
        <row r="632">
          <cell r="A632" t="str">
            <v>3404910600200</v>
          </cell>
          <cell r="B632" t="str">
            <v>BANNOCKBURN SCHOOL DIST 106</v>
          </cell>
          <cell r="C632">
            <v>156.26</v>
          </cell>
          <cell r="D632">
            <v>140750.69</v>
          </cell>
          <cell r="E632">
            <v>0</v>
          </cell>
          <cell r="F632"/>
          <cell r="G632"/>
          <cell r="H632">
            <v>140906.95000000001</v>
          </cell>
        </row>
        <row r="633">
          <cell r="A633" t="str">
            <v>3404910900200</v>
          </cell>
          <cell r="B633" t="str">
            <v>DEERFIELD SCHOOL DIST 109</v>
          </cell>
          <cell r="C633">
            <v>2622.23</v>
          </cell>
          <cell r="D633">
            <v>1826786.48</v>
          </cell>
          <cell r="E633">
            <v>0</v>
          </cell>
          <cell r="F633"/>
          <cell r="G633"/>
          <cell r="H633">
            <v>1829408.71</v>
          </cell>
        </row>
        <row r="634">
          <cell r="A634" t="str">
            <v>3404911200200</v>
          </cell>
          <cell r="B634" t="str">
            <v>NORTH SHORE SD 112</v>
          </cell>
          <cell r="C634">
            <v>3795.72</v>
          </cell>
          <cell r="D634">
            <v>3369542.7199999997</v>
          </cell>
          <cell r="E634">
            <v>0</v>
          </cell>
          <cell r="F634"/>
          <cell r="G634"/>
          <cell r="H634">
            <v>3373338.44</v>
          </cell>
        </row>
        <row r="635">
          <cell r="A635" t="str">
            <v>3404911301700</v>
          </cell>
          <cell r="B635" t="str">
            <v>TOWNSHIP HIGH SCHOOL DIST 113</v>
          </cell>
          <cell r="C635">
            <v>3739.64</v>
          </cell>
          <cell r="D635">
            <v>1850728.88</v>
          </cell>
          <cell r="E635">
            <v>0</v>
          </cell>
          <cell r="F635"/>
          <cell r="G635"/>
          <cell r="H635">
            <v>1854468.5199999998</v>
          </cell>
        </row>
        <row r="636">
          <cell r="A636" t="str">
            <v>3404911400200</v>
          </cell>
          <cell r="B636" t="str">
            <v>FOX LAKE GRADE SCHOOL DIST 114</v>
          </cell>
          <cell r="C636">
            <v>15738.3</v>
          </cell>
          <cell r="D636">
            <v>1228442.8500000003</v>
          </cell>
          <cell r="E636">
            <v>0</v>
          </cell>
          <cell r="F636"/>
          <cell r="G636"/>
          <cell r="H636">
            <v>1244181.1500000004</v>
          </cell>
        </row>
        <row r="637">
          <cell r="A637" t="str">
            <v>3404911501600</v>
          </cell>
          <cell r="B637" t="str">
            <v>LAKE FOREST COMM H S DISTRICT 115</v>
          </cell>
          <cell r="C637">
            <v>1584.29</v>
          </cell>
          <cell r="D637">
            <v>879550.13000000012</v>
          </cell>
          <cell r="E637">
            <v>0</v>
          </cell>
          <cell r="F637"/>
          <cell r="G637"/>
          <cell r="H637">
            <v>881134.42000000016</v>
          </cell>
        </row>
        <row r="638">
          <cell r="A638" t="str">
            <v>3404911602600</v>
          </cell>
          <cell r="B638" t="str">
            <v>ROUND LAKE AREA SCHS - DIST 116</v>
          </cell>
          <cell r="C638">
            <v>3524374.68</v>
          </cell>
          <cell r="D638">
            <v>66662330.870000005</v>
          </cell>
          <cell r="E638">
            <v>4201256</v>
          </cell>
          <cell r="F638"/>
          <cell r="G638"/>
          <cell r="H638">
            <v>74387961.550000012</v>
          </cell>
        </row>
        <row r="639">
          <cell r="A639" t="str">
            <v>3404911701600</v>
          </cell>
          <cell r="B639" t="str">
            <v>ANTIOCH COMM HIGH SCH DIST 117</v>
          </cell>
          <cell r="C639">
            <v>100234.85</v>
          </cell>
          <cell r="D639">
            <v>8966558.4500000011</v>
          </cell>
          <cell r="E639">
            <v>0</v>
          </cell>
          <cell r="F639"/>
          <cell r="G639"/>
          <cell r="H639">
            <v>9066793.3000000007</v>
          </cell>
        </row>
        <row r="640">
          <cell r="A640" t="str">
            <v>3404911802600</v>
          </cell>
          <cell r="B640" t="str">
            <v>WAUCONDA COMM UNIT S DIST 118</v>
          </cell>
          <cell r="C640">
            <v>289844.5</v>
          </cell>
          <cell r="D640">
            <v>11260713.959999997</v>
          </cell>
          <cell r="E640">
            <v>0</v>
          </cell>
          <cell r="F640"/>
          <cell r="G640"/>
          <cell r="H640">
            <v>11550558.459999997</v>
          </cell>
        </row>
        <row r="641">
          <cell r="A641" t="str">
            <v>3404912001300</v>
          </cell>
          <cell r="B641" t="str">
            <v>MUNDELEIN CONS HIGH SCH DIST 120</v>
          </cell>
          <cell r="C641">
            <v>146002.92000000001</v>
          </cell>
          <cell r="D641">
            <v>2155663.5700000003</v>
          </cell>
          <cell r="E641">
            <v>0</v>
          </cell>
          <cell r="F641"/>
          <cell r="G641"/>
          <cell r="H641">
            <v>2301666.4900000002</v>
          </cell>
        </row>
        <row r="642">
          <cell r="A642" t="str">
            <v>3404912101700</v>
          </cell>
          <cell r="B642" t="str">
            <v>WARREN TWP HIGH SCH DIST 121</v>
          </cell>
          <cell r="C642">
            <v>610590.54</v>
          </cell>
          <cell r="D642">
            <v>7494176.3400000017</v>
          </cell>
          <cell r="E642">
            <v>0</v>
          </cell>
          <cell r="F642"/>
          <cell r="G642"/>
          <cell r="H642">
            <v>8104766.8800000018</v>
          </cell>
        </row>
        <row r="643">
          <cell r="A643" t="str">
            <v>3404912401600</v>
          </cell>
          <cell r="B643" t="str">
            <v>GRANT COMM H S DISTRICT 124</v>
          </cell>
          <cell r="C643">
            <v>670675.38</v>
          </cell>
          <cell r="D643">
            <v>5202204.4899999993</v>
          </cell>
          <cell r="E643">
            <v>0</v>
          </cell>
          <cell r="F643"/>
          <cell r="G643"/>
          <cell r="H643">
            <v>5872879.8699999992</v>
          </cell>
        </row>
        <row r="644">
          <cell r="A644" t="str">
            <v>3404912501300</v>
          </cell>
          <cell r="B644" t="str">
            <v>ADLAI E STEVENSON DIST 125</v>
          </cell>
          <cell r="C644">
            <v>4692.57</v>
          </cell>
          <cell r="D644">
            <v>2561473.0599999996</v>
          </cell>
          <cell r="E644">
            <v>0</v>
          </cell>
          <cell r="F644"/>
          <cell r="G644"/>
          <cell r="H644">
            <v>2566165.6299999994</v>
          </cell>
        </row>
        <row r="645">
          <cell r="A645" t="str">
            <v>3404912601700</v>
          </cell>
          <cell r="B645" t="str">
            <v>ZION-BENTON TWP H S DIST 126</v>
          </cell>
          <cell r="C645">
            <v>304180.23</v>
          </cell>
          <cell r="D645">
            <v>20450916.179999996</v>
          </cell>
          <cell r="E645">
            <v>1844804</v>
          </cell>
          <cell r="F645"/>
          <cell r="G645"/>
          <cell r="H645">
            <v>22599900.409999996</v>
          </cell>
        </row>
        <row r="646">
          <cell r="A646" t="str">
            <v>3404912701600</v>
          </cell>
          <cell r="B646" t="str">
            <v>GRAYSLAKE COMM HIGH SCH DIST 127</v>
          </cell>
          <cell r="C646">
            <v>240762.36</v>
          </cell>
          <cell r="D646">
            <v>14641780.130000001</v>
          </cell>
          <cell r="E646">
            <v>2478888</v>
          </cell>
          <cell r="F646"/>
          <cell r="G646"/>
          <cell r="H646">
            <v>17361430.490000002</v>
          </cell>
        </row>
        <row r="647">
          <cell r="A647" t="str">
            <v>3404912801600</v>
          </cell>
          <cell r="B647" t="str">
            <v>LIBERTYVILLE COMM H SCH DIST 128</v>
          </cell>
          <cell r="C647">
            <v>3567.95</v>
          </cell>
          <cell r="D647">
            <v>2127548.3600000003</v>
          </cell>
          <cell r="E647">
            <v>0</v>
          </cell>
          <cell r="F647"/>
          <cell r="G647"/>
          <cell r="H647">
            <v>2131116.3100000005</v>
          </cell>
        </row>
        <row r="648">
          <cell r="A648" t="str">
            <v>3404918702600</v>
          </cell>
          <cell r="B648" t="str">
            <v>NORTH CHICAGO SCHOOL DIST 187</v>
          </cell>
          <cell r="C648">
            <v>346392.78</v>
          </cell>
          <cell r="D648">
            <v>37721971.230000004</v>
          </cell>
          <cell r="E648">
            <v>0</v>
          </cell>
          <cell r="F648"/>
          <cell r="G648"/>
          <cell r="H648">
            <v>38068364.010000005</v>
          </cell>
        </row>
        <row r="649">
          <cell r="A649" t="str">
            <v>3404922002600</v>
          </cell>
          <cell r="B649" t="str">
            <v>BARRINGTON C U SCHOOL DIST 220</v>
          </cell>
          <cell r="C649">
            <v>8373.7900000000009</v>
          </cell>
          <cell r="D649">
            <v>6545743.7400000012</v>
          </cell>
          <cell r="E649">
            <v>0</v>
          </cell>
          <cell r="F649"/>
          <cell r="G649"/>
          <cell r="H649">
            <v>6554117.5300000012</v>
          </cell>
        </row>
        <row r="650">
          <cell r="A650" t="str">
            <v>3500000000092</v>
          </cell>
          <cell r="B650" t="str">
            <v>La Salle/Marshall/Putnam ROE TAOEP</v>
          </cell>
          <cell r="C650">
            <v>52234.85</v>
          </cell>
          <cell r="D650">
            <v>180367.2</v>
          </cell>
          <cell r="E650">
            <v>0</v>
          </cell>
          <cell r="F650"/>
          <cell r="G650"/>
          <cell r="H650">
            <v>232602.05000000002</v>
          </cell>
        </row>
        <row r="651">
          <cell r="A651" t="str">
            <v>3500000000093</v>
          </cell>
          <cell r="B651" t="str">
            <v>SAFE SCH-LA SALLE ROE</v>
          </cell>
          <cell r="C651">
            <v>3589.66</v>
          </cell>
          <cell r="D651">
            <v>372564.54</v>
          </cell>
          <cell r="E651">
            <v>0</v>
          </cell>
          <cell r="F651"/>
          <cell r="G651"/>
          <cell r="H651">
            <v>376154.19999999995</v>
          </cell>
        </row>
        <row r="652">
          <cell r="A652" t="str">
            <v>3500000000095</v>
          </cell>
          <cell r="B652" t="str">
            <v>LaSalle/Marshall/Putnam ROE</v>
          </cell>
          <cell r="C652">
            <v>0</v>
          </cell>
          <cell r="D652">
            <v>50764.32</v>
          </cell>
          <cell r="E652">
            <v>0</v>
          </cell>
          <cell r="F652"/>
          <cell r="G652"/>
          <cell r="H652">
            <v>50764.32</v>
          </cell>
        </row>
        <row r="653">
          <cell r="A653" t="str">
            <v>3505000102600</v>
          </cell>
          <cell r="B653" t="str">
            <v>LELAND COMM UNIT SCH DIST 1</v>
          </cell>
          <cell r="C653">
            <v>246.35</v>
          </cell>
          <cell r="D653">
            <v>352054.32999999996</v>
          </cell>
          <cell r="E653">
            <v>0</v>
          </cell>
          <cell r="F653"/>
          <cell r="G653"/>
          <cell r="H653">
            <v>352300.67999999993</v>
          </cell>
        </row>
        <row r="654">
          <cell r="A654" t="str">
            <v>3505000202600</v>
          </cell>
          <cell r="B654" t="str">
            <v>COMMUNITY UNIT SCH DIST 2</v>
          </cell>
          <cell r="C654">
            <v>614.63</v>
          </cell>
          <cell r="D654">
            <v>868799.92999999982</v>
          </cell>
          <cell r="E654">
            <v>0</v>
          </cell>
          <cell r="F654"/>
          <cell r="G654"/>
          <cell r="H654">
            <v>869414.55999999982</v>
          </cell>
        </row>
        <row r="655">
          <cell r="A655" t="str">
            <v>3505000902600</v>
          </cell>
          <cell r="B655" t="str">
            <v>EARLVILLE COMM UNIT SCH DIST 9</v>
          </cell>
          <cell r="C655">
            <v>8157.5</v>
          </cell>
          <cell r="D655">
            <v>1394238.3</v>
          </cell>
          <cell r="E655">
            <v>0</v>
          </cell>
          <cell r="F655"/>
          <cell r="G655"/>
          <cell r="H655">
            <v>1402395.8</v>
          </cell>
        </row>
        <row r="656">
          <cell r="A656" t="str">
            <v>3505001750400</v>
          </cell>
          <cell r="B656" t="str">
            <v>DIMMICK C C SCHOOL DIST 175</v>
          </cell>
          <cell r="C656">
            <v>148.01</v>
          </cell>
          <cell r="D656">
            <v>214066.16</v>
          </cell>
          <cell r="E656">
            <v>0</v>
          </cell>
          <cell r="F656"/>
          <cell r="G656"/>
          <cell r="H656">
            <v>214214.17</v>
          </cell>
        </row>
        <row r="657">
          <cell r="A657" t="str">
            <v>3505004001700</v>
          </cell>
          <cell r="B657" t="str">
            <v>STREATOR TWP H S DIST 40</v>
          </cell>
          <cell r="C657">
            <v>92209.53</v>
          </cell>
          <cell r="D657">
            <v>5238965.47</v>
          </cell>
          <cell r="E657">
            <v>0</v>
          </cell>
          <cell r="F657"/>
          <cell r="G657"/>
          <cell r="H657">
            <v>5331175</v>
          </cell>
        </row>
        <row r="658">
          <cell r="A658" t="str">
            <v>3505004400200</v>
          </cell>
          <cell r="B658" t="str">
            <v>STREATOR ELEM SCHOOL DIST 44</v>
          </cell>
          <cell r="C658">
            <v>385946.16</v>
          </cell>
          <cell r="D658">
            <v>10403061.15</v>
          </cell>
          <cell r="E658">
            <v>0</v>
          </cell>
          <cell r="F658"/>
          <cell r="G658"/>
          <cell r="H658">
            <v>10789007.310000001</v>
          </cell>
        </row>
        <row r="659">
          <cell r="A659" t="str">
            <v>3505006500400</v>
          </cell>
          <cell r="B659" t="str">
            <v>Allen Otter Creek CCSD 65</v>
          </cell>
          <cell r="C659">
            <v>86.54</v>
          </cell>
          <cell r="D659">
            <v>62641.789999999994</v>
          </cell>
          <cell r="E659">
            <v>0</v>
          </cell>
          <cell r="F659"/>
          <cell r="G659"/>
          <cell r="H659">
            <v>62728.329999999994</v>
          </cell>
        </row>
        <row r="660">
          <cell r="A660" t="str">
            <v>3505007900400</v>
          </cell>
          <cell r="B660" t="str">
            <v>TONICA COMM CONS SCH DIST 79</v>
          </cell>
          <cell r="C660">
            <v>124.93</v>
          </cell>
          <cell r="D660">
            <v>605252.69000000006</v>
          </cell>
          <cell r="E660">
            <v>0</v>
          </cell>
          <cell r="F660"/>
          <cell r="G660"/>
          <cell r="H660">
            <v>605377.62000000011</v>
          </cell>
        </row>
        <row r="661">
          <cell r="A661" t="str">
            <v>3505008200400</v>
          </cell>
          <cell r="B661" t="str">
            <v>DEER PARK C C SCHOOL DIST 82</v>
          </cell>
          <cell r="C661">
            <v>49.88</v>
          </cell>
          <cell r="D661">
            <v>102578.73</v>
          </cell>
          <cell r="E661">
            <v>0</v>
          </cell>
          <cell r="F661"/>
          <cell r="G661"/>
          <cell r="H661">
            <v>102628.61</v>
          </cell>
        </row>
        <row r="662">
          <cell r="A662" t="str">
            <v>3505009500400</v>
          </cell>
          <cell r="B662" t="str">
            <v>GRAND RIDGE C C SCHOOL DIST 95</v>
          </cell>
          <cell r="C662">
            <v>178.96</v>
          </cell>
          <cell r="D662">
            <v>247687.52</v>
          </cell>
          <cell r="E662">
            <v>0</v>
          </cell>
          <cell r="F662"/>
          <cell r="G662"/>
          <cell r="H662">
            <v>247866.47999999998</v>
          </cell>
        </row>
        <row r="663">
          <cell r="A663" t="str">
            <v>3505012001700</v>
          </cell>
          <cell r="B663" t="str">
            <v>LA SALLE-PERU TWP H S D 120</v>
          </cell>
          <cell r="C663">
            <v>91934.37</v>
          </cell>
          <cell r="D663">
            <v>2479122.4499999997</v>
          </cell>
          <cell r="E663">
            <v>0</v>
          </cell>
          <cell r="F663"/>
          <cell r="G663"/>
          <cell r="H663">
            <v>2571056.8199999998</v>
          </cell>
        </row>
        <row r="664">
          <cell r="A664" t="str">
            <v>3505012200200</v>
          </cell>
          <cell r="B664" t="str">
            <v>LASALLE ELEM SCHOOL DIST 122</v>
          </cell>
          <cell r="C664">
            <v>421381.21</v>
          </cell>
          <cell r="D664">
            <v>6382734.4999999981</v>
          </cell>
          <cell r="E664">
            <v>0</v>
          </cell>
          <cell r="F664"/>
          <cell r="G664"/>
          <cell r="H664">
            <v>6804115.7099999981</v>
          </cell>
        </row>
        <row r="665">
          <cell r="A665" t="str">
            <v>3505012400200</v>
          </cell>
          <cell r="B665" t="str">
            <v>PERU ELEM SCHOOL DISTRICT 124</v>
          </cell>
          <cell r="C665">
            <v>81694.62</v>
          </cell>
          <cell r="D665">
            <v>1826087.5000000002</v>
          </cell>
          <cell r="E665">
            <v>0</v>
          </cell>
          <cell r="F665"/>
          <cell r="G665"/>
          <cell r="H665">
            <v>1907782.12</v>
          </cell>
        </row>
        <row r="666">
          <cell r="A666" t="str">
            <v>3505012500200</v>
          </cell>
          <cell r="B666" t="str">
            <v>OGLESBY ELEM SCH DIST 125</v>
          </cell>
          <cell r="C666">
            <v>34878.339999999997</v>
          </cell>
          <cell r="D666">
            <v>2326231.0700000003</v>
          </cell>
          <cell r="E666">
            <v>0</v>
          </cell>
          <cell r="F666"/>
          <cell r="G666"/>
          <cell r="H666">
            <v>2361109.41</v>
          </cell>
        </row>
        <row r="667">
          <cell r="A667" t="str">
            <v>3505014001700</v>
          </cell>
          <cell r="B667" t="str">
            <v>OTTAWA TWP H S DIST 140</v>
          </cell>
          <cell r="C667">
            <v>45548.88</v>
          </cell>
          <cell r="D667">
            <v>2630220.7200000002</v>
          </cell>
          <cell r="E667">
            <v>0</v>
          </cell>
          <cell r="F667"/>
          <cell r="G667"/>
          <cell r="H667">
            <v>2675769.6</v>
          </cell>
        </row>
        <row r="668">
          <cell r="A668" t="str">
            <v>3505014100200</v>
          </cell>
          <cell r="B668" t="str">
            <v>OTTAWA ELEM SCHOOL DIST 141</v>
          </cell>
          <cell r="C668">
            <v>132252.89000000001</v>
          </cell>
          <cell r="D668">
            <v>7092231.29</v>
          </cell>
          <cell r="E668">
            <v>0</v>
          </cell>
          <cell r="F668"/>
          <cell r="G668"/>
          <cell r="H668">
            <v>7224484.1799999997</v>
          </cell>
        </row>
        <row r="669">
          <cell r="A669" t="str">
            <v>3505015000200</v>
          </cell>
          <cell r="B669" t="str">
            <v>MARSEILLES ELEM SCHOOL DIST 150</v>
          </cell>
          <cell r="C669">
            <v>43757.62</v>
          </cell>
          <cell r="D669">
            <v>2981431.46</v>
          </cell>
          <cell r="E669">
            <v>0</v>
          </cell>
          <cell r="F669"/>
          <cell r="G669"/>
          <cell r="H669">
            <v>3025189.08</v>
          </cell>
        </row>
        <row r="670">
          <cell r="A670" t="str">
            <v>3505016001700</v>
          </cell>
          <cell r="B670" t="str">
            <v>SENECA TWP H S DIST 160</v>
          </cell>
          <cell r="C670">
            <v>410.06</v>
          </cell>
          <cell r="D670">
            <v>304803.27</v>
          </cell>
          <cell r="E670">
            <v>0</v>
          </cell>
          <cell r="F670"/>
          <cell r="G670"/>
          <cell r="H670">
            <v>305213.33</v>
          </cell>
        </row>
        <row r="671">
          <cell r="A671" t="str">
            <v>3505017000400</v>
          </cell>
          <cell r="B671" t="str">
            <v>SENECA COMM CONS SCH DIST 170</v>
          </cell>
          <cell r="C671">
            <v>411.06</v>
          </cell>
          <cell r="D671">
            <v>437921.02000000008</v>
          </cell>
          <cell r="E671">
            <v>0</v>
          </cell>
          <cell r="F671"/>
          <cell r="G671"/>
          <cell r="H671">
            <v>438332.08000000007</v>
          </cell>
        </row>
        <row r="672">
          <cell r="A672" t="str">
            <v>3505018500400</v>
          </cell>
          <cell r="B672" t="str">
            <v>WALTHAM C C SCHOOL DIST 185</v>
          </cell>
          <cell r="C672">
            <v>184.19</v>
          </cell>
          <cell r="D672">
            <v>166130.87000000002</v>
          </cell>
          <cell r="E672">
            <v>0</v>
          </cell>
          <cell r="F672"/>
          <cell r="G672"/>
          <cell r="H672">
            <v>166315.06000000003</v>
          </cell>
        </row>
        <row r="673">
          <cell r="A673" t="str">
            <v>3505019500400</v>
          </cell>
          <cell r="B673" t="str">
            <v>WALLACE C C SCHOOL DIST 195</v>
          </cell>
          <cell r="C673">
            <v>10612.32</v>
          </cell>
          <cell r="D673">
            <v>345255.97000000003</v>
          </cell>
          <cell r="E673">
            <v>0</v>
          </cell>
          <cell r="F673"/>
          <cell r="G673"/>
          <cell r="H673">
            <v>355868.29000000004</v>
          </cell>
        </row>
        <row r="674">
          <cell r="A674" t="str">
            <v>3505021000400</v>
          </cell>
          <cell r="B674" t="str">
            <v>MILLER TWP CC SCH DIST 210</v>
          </cell>
          <cell r="C674">
            <v>3450.12</v>
          </cell>
          <cell r="D674">
            <v>205353.44</v>
          </cell>
          <cell r="E674">
            <v>0</v>
          </cell>
          <cell r="F674"/>
          <cell r="G674"/>
          <cell r="H674">
            <v>208803.56</v>
          </cell>
        </row>
        <row r="675">
          <cell r="A675" t="str">
            <v>3505023000400</v>
          </cell>
          <cell r="B675" t="str">
            <v>RUTLAND C C SCHOOL DIST 230</v>
          </cell>
          <cell r="C675">
            <v>68.010000000000005</v>
          </cell>
          <cell r="D675">
            <v>72672.72</v>
          </cell>
          <cell r="E675">
            <v>0</v>
          </cell>
          <cell r="F675"/>
          <cell r="G675"/>
          <cell r="H675">
            <v>72740.73</v>
          </cell>
        </row>
        <row r="676">
          <cell r="A676" t="str">
            <v>3505028001700</v>
          </cell>
          <cell r="B676" t="str">
            <v>MENDOTA TWP H S DIST 280</v>
          </cell>
          <cell r="C676">
            <v>34889.68</v>
          </cell>
          <cell r="D676">
            <v>1856528.5999999996</v>
          </cell>
          <cell r="E676">
            <v>0</v>
          </cell>
          <cell r="F676"/>
          <cell r="G676"/>
          <cell r="H676">
            <v>1891418.2799999996</v>
          </cell>
        </row>
        <row r="677">
          <cell r="A677" t="str">
            <v>3505028900400</v>
          </cell>
          <cell r="B677" t="str">
            <v>MENDOTA C C SCHOOL DIST 289</v>
          </cell>
          <cell r="C677">
            <v>71938.39</v>
          </cell>
          <cell r="D677">
            <v>3824002.58</v>
          </cell>
          <cell r="E677">
            <v>0</v>
          </cell>
          <cell r="F677"/>
          <cell r="G677"/>
          <cell r="H677">
            <v>3895940.97</v>
          </cell>
        </row>
        <row r="678">
          <cell r="A678" t="str">
            <v>3505042502600</v>
          </cell>
          <cell r="B678" t="str">
            <v>LOSTANT COMM UNIT SCH DIST 425</v>
          </cell>
          <cell r="C678">
            <v>90.9</v>
          </cell>
          <cell r="D678">
            <v>178601.81999999998</v>
          </cell>
          <cell r="E678">
            <v>0</v>
          </cell>
          <cell r="F678"/>
          <cell r="G678"/>
          <cell r="H678">
            <v>178692.71999999997</v>
          </cell>
        </row>
        <row r="679">
          <cell r="A679" t="str">
            <v>3505900502600</v>
          </cell>
          <cell r="B679" t="str">
            <v>HENRY-SENACHWINE CUSD 5</v>
          </cell>
          <cell r="C679">
            <v>483.19</v>
          </cell>
          <cell r="D679">
            <v>697781.85</v>
          </cell>
          <cell r="E679">
            <v>0</v>
          </cell>
          <cell r="F679"/>
          <cell r="G679"/>
          <cell r="H679">
            <v>698265.03999999992</v>
          </cell>
        </row>
        <row r="680">
          <cell r="A680" t="str">
            <v>3505900702600</v>
          </cell>
          <cell r="B680" t="str">
            <v>MIDLAND COMMUNITY UNIT DIST 7</v>
          </cell>
          <cell r="C680">
            <v>38066.51</v>
          </cell>
          <cell r="D680">
            <v>1206904.7400000002</v>
          </cell>
          <cell r="E680">
            <v>0</v>
          </cell>
          <cell r="F680"/>
          <cell r="G680"/>
          <cell r="H680">
            <v>1244971.2500000002</v>
          </cell>
        </row>
        <row r="681">
          <cell r="A681" t="str">
            <v>3507853502600</v>
          </cell>
          <cell r="B681" t="str">
            <v>PUTNAM CO C U SCHOOL DIST 535</v>
          </cell>
          <cell r="C681">
            <v>705.34</v>
          </cell>
          <cell r="D681">
            <v>901630.04</v>
          </cell>
          <cell r="E681">
            <v>0</v>
          </cell>
          <cell r="F681"/>
          <cell r="G681"/>
          <cell r="H681">
            <v>902335.38</v>
          </cell>
        </row>
        <row r="682">
          <cell r="A682" t="str">
            <v>3900000000092</v>
          </cell>
          <cell r="B682" t="str">
            <v>ALT SCH-MACON/PIATT ROE</v>
          </cell>
          <cell r="C682">
            <v>86652.53</v>
          </cell>
          <cell r="D682">
            <v>852426.80999999994</v>
          </cell>
          <cell r="E682">
            <v>0</v>
          </cell>
          <cell r="F682"/>
          <cell r="G682"/>
          <cell r="H682">
            <v>939079.34</v>
          </cell>
        </row>
        <row r="683">
          <cell r="A683" t="str">
            <v>3900000000093</v>
          </cell>
          <cell r="B683" t="str">
            <v>SAFE SCH-MACON/PIATT ROE</v>
          </cell>
          <cell r="C683">
            <v>90910.57</v>
          </cell>
          <cell r="D683">
            <v>340127.33</v>
          </cell>
          <cell r="E683">
            <v>0</v>
          </cell>
          <cell r="F683"/>
          <cell r="G683"/>
          <cell r="H683">
            <v>431037.9</v>
          </cell>
        </row>
        <row r="684">
          <cell r="A684" t="str">
            <v>3905500102600</v>
          </cell>
          <cell r="B684" t="str">
            <v>ARGENTA-OREANA COMM UNIT SCH D 1</v>
          </cell>
          <cell r="C684">
            <v>196473.14</v>
          </cell>
          <cell r="D684">
            <v>2381409.4099999997</v>
          </cell>
          <cell r="E684">
            <v>0</v>
          </cell>
          <cell r="F684"/>
          <cell r="G684"/>
          <cell r="H684">
            <v>2577882.5499999998</v>
          </cell>
        </row>
        <row r="685">
          <cell r="A685" t="str">
            <v>3905500202600</v>
          </cell>
          <cell r="B685" t="str">
            <v>MAROA FORSYTH C U SCH DIST 2</v>
          </cell>
          <cell r="C685">
            <v>33907.08</v>
          </cell>
          <cell r="D685">
            <v>1663611.2</v>
          </cell>
          <cell r="E685">
            <v>0</v>
          </cell>
          <cell r="F685"/>
          <cell r="G685"/>
          <cell r="H685">
            <v>1697518.28</v>
          </cell>
        </row>
        <row r="686">
          <cell r="A686" t="str">
            <v>3905500302600</v>
          </cell>
          <cell r="B686" t="str">
            <v>MT ZION COMM UNIT SCH DIST 3</v>
          </cell>
          <cell r="C686">
            <v>800626.41</v>
          </cell>
          <cell r="D686">
            <v>8297858.1799999997</v>
          </cell>
          <cell r="E686">
            <v>0</v>
          </cell>
          <cell r="F686"/>
          <cell r="G686"/>
          <cell r="H686">
            <v>9098484.5899999999</v>
          </cell>
        </row>
        <row r="687">
          <cell r="A687" t="str">
            <v>3905500902600</v>
          </cell>
          <cell r="B687" t="str">
            <v>SANGAMON VALLEY CUSD 9</v>
          </cell>
          <cell r="C687">
            <v>28492.67</v>
          </cell>
          <cell r="D687">
            <v>1585119.1</v>
          </cell>
          <cell r="E687">
            <v>0</v>
          </cell>
          <cell r="F687"/>
          <cell r="G687"/>
          <cell r="H687">
            <v>1613611.77</v>
          </cell>
        </row>
        <row r="688">
          <cell r="A688" t="str">
            <v>3905501102600</v>
          </cell>
          <cell r="B688" t="str">
            <v>WARRENSBURG-LATHAM C U DIST 11</v>
          </cell>
          <cell r="C688">
            <v>43588.19</v>
          </cell>
          <cell r="D688">
            <v>2129101.86</v>
          </cell>
          <cell r="E688">
            <v>0</v>
          </cell>
          <cell r="F688"/>
          <cell r="G688"/>
          <cell r="H688">
            <v>2172690.0499999998</v>
          </cell>
        </row>
        <row r="689">
          <cell r="A689" t="str">
            <v>3905501502600</v>
          </cell>
          <cell r="B689" t="str">
            <v>MERIDIAN COMM UNIT SCH DIST 15</v>
          </cell>
          <cell r="C689">
            <v>287285.18</v>
          </cell>
          <cell r="D689">
            <v>3130362.56</v>
          </cell>
          <cell r="E689">
            <v>0</v>
          </cell>
          <cell r="F689"/>
          <cell r="G689"/>
          <cell r="H689">
            <v>3417647.74</v>
          </cell>
        </row>
        <row r="690">
          <cell r="A690" t="str">
            <v>3905506102500</v>
          </cell>
          <cell r="B690" t="str">
            <v>DECATUR SCHOOL DISTRICT 61</v>
          </cell>
          <cell r="C690">
            <v>2503255.1800000002</v>
          </cell>
          <cell r="D690">
            <v>56597253.809999995</v>
          </cell>
          <cell r="E690">
            <v>0</v>
          </cell>
          <cell r="F690"/>
          <cell r="G690"/>
          <cell r="H690">
            <v>59100508.989999995</v>
          </cell>
        </row>
        <row r="691">
          <cell r="A691" t="str">
            <v>3907400502600</v>
          </cell>
          <cell r="B691" t="str">
            <v>BEMENT COMM UNIT SCHOOL DIST 5</v>
          </cell>
          <cell r="C691">
            <v>263.52999999999997</v>
          </cell>
          <cell r="D691">
            <v>432573.44000000006</v>
          </cell>
          <cell r="E691">
            <v>0</v>
          </cell>
          <cell r="F691"/>
          <cell r="G691"/>
          <cell r="H691">
            <v>432836.97000000009</v>
          </cell>
        </row>
        <row r="692">
          <cell r="A692" t="str">
            <v>3907402502600</v>
          </cell>
          <cell r="B692" t="str">
            <v>MONTICELLO C U SCHOOL DIST 25</v>
          </cell>
          <cell r="C692">
            <v>1440.61</v>
          </cell>
          <cell r="D692">
            <v>1019644.3200000001</v>
          </cell>
          <cell r="E692">
            <v>0</v>
          </cell>
          <cell r="F692"/>
          <cell r="G692"/>
          <cell r="H692">
            <v>1021084.93</v>
          </cell>
        </row>
        <row r="693">
          <cell r="A693" t="str">
            <v>3907405702600</v>
          </cell>
          <cell r="B693" t="str">
            <v>DELAND-WELDON C U SCH DIST 57</v>
          </cell>
          <cell r="C693">
            <v>170.05</v>
          </cell>
          <cell r="D693">
            <v>190962.88999999998</v>
          </cell>
          <cell r="E693">
            <v>0</v>
          </cell>
          <cell r="F693"/>
          <cell r="G693"/>
          <cell r="H693">
            <v>191132.93999999997</v>
          </cell>
        </row>
        <row r="694">
          <cell r="A694" t="str">
            <v>3907410002600</v>
          </cell>
          <cell r="B694" t="str">
            <v>CERRO GORDO C U SCHOOL DIST 100</v>
          </cell>
          <cell r="C694">
            <v>8989.85</v>
          </cell>
          <cell r="D694">
            <v>1389785.9799999995</v>
          </cell>
          <cell r="E694">
            <v>0</v>
          </cell>
          <cell r="F694"/>
          <cell r="G694"/>
          <cell r="H694">
            <v>1398775.8299999996</v>
          </cell>
        </row>
        <row r="695">
          <cell r="A695" t="str">
            <v>4000000000092</v>
          </cell>
          <cell r="B695" t="str">
            <v>ALT SCH-CALHOUN/GREENE/JERSY/MACO</v>
          </cell>
          <cell r="C695">
            <v>9691.2099999999991</v>
          </cell>
          <cell r="D695">
            <v>82181.06</v>
          </cell>
          <cell r="E695">
            <v>0</v>
          </cell>
          <cell r="F695"/>
          <cell r="G695"/>
          <cell r="H695">
            <v>91872.26999999999</v>
          </cell>
        </row>
        <row r="696">
          <cell r="A696" t="str">
            <v>4000000000093</v>
          </cell>
          <cell r="B696" t="str">
            <v>SAFE SCH-CALHOUN/GREENE/JERSY/MAC</v>
          </cell>
          <cell r="C696">
            <v>49910.75</v>
          </cell>
          <cell r="D696">
            <v>360273.24</v>
          </cell>
          <cell r="E696">
            <v>0</v>
          </cell>
          <cell r="F696"/>
          <cell r="G696"/>
          <cell r="H696">
            <v>410183.99</v>
          </cell>
        </row>
        <row r="697">
          <cell r="A697" t="str">
            <v>4000704002600</v>
          </cell>
          <cell r="B697" t="str">
            <v>CALHOUN COMM UNIT SCH DIST 40</v>
          </cell>
          <cell r="C697">
            <v>250737.43</v>
          </cell>
          <cell r="D697">
            <v>1985458.99</v>
          </cell>
          <cell r="E697">
            <v>0</v>
          </cell>
          <cell r="F697"/>
          <cell r="G697"/>
          <cell r="H697">
            <v>2236196.42</v>
          </cell>
        </row>
        <row r="698">
          <cell r="A698" t="str">
            <v>4000704202600</v>
          </cell>
          <cell r="B698" t="str">
            <v>BRUSSELS COMM UNIT SCHOOL DIST 42</v>
          </cell>
          <cell r="C698">
            <v>102.83</v>
          </cell>
          <cell r="D698">
            <v>307118.13000000006</v>
          </cell>
          <cell r="E698">
            <v>0</v>
          </cell>
          <cell r="F698"/>
          <cell r="G698"/>
          <cell r="H698">
            <v>307220.96000000008</v>
          </cell>
        </row>
        <row r="699">
          <cell r="A699" t="str">
            <v>4003100102600</v>
          </cell>
          <cell r="B699" t="str">
            <v>CARROLLTON C U SCHOOL DIST 1</v>
          </cell>
          <cell r="C699">
            <v>22775.71</v>
          </cell>
          <cell r="D699">
            <v>2235546.7000000002</v>
          </cell>
          <cell r="E699">
            <v>0</v>
          </cell>
          <cell r="F699"/>
          <cell r="G699"/>
          <cell r="H699">
            <v>2258322.41</v>
          </cell>
        </row>
        <row r="700">
          <cell r="A700" t="str">
            <v>4003100302600</v>
          </cell>
          <cell r="B700" t="str">
            <v>NORTH GREENE UNIT SCHOOL DIST 3</v>
          </cell>
          <cell r="C700">
            <v>164515.71</v>
          </cell>
          <cell r="D700">
            <v>4838964.68</v>
          </cell>
          <cell r="E700">
            <v>0</v>
          </cell>
          <cell r="F700"/>
          <cell r="G700"/>
          <cell r="H700">
            <v>5003480.3899999997</v>
          </cell>
        </row>
        <row r="701">
          <cell r="A701" t="str">
            <v>4003101002600</v>
          </cell>
          <cell r="B701" t="str">
            <v>GREENFIELD C U SCHOOL DIST 10</v>
          </cell>
          <cell r="C701">
            <v>23273.1</v>
          </cell>
          <cell r="D701">
            <v>1336221.54</v>
          </cell>
          <cell r="E701">
            <v>0</v>
          </cell>
          <cell r="F701"/>
          <cell r="G701"/>
          <cell r="H701">
            <v>1359494.6400000001</v>
          </cell>
        </row>
        <row r="702">
          <cell r="A702" t="str">
            <v>4004210002600</v>
          </cell>
          <cell r="B702" t="str">
            <v>JERSEY C U SCH DIST 100</v>
          </cell>
          <cell r="C702">
            <v>443589.42</v>
          </cell>
          <cell r="D702">
            <v>7928318.7699999996</v>
          </cell>
          <cell r="E702">
            <v>0</v>
          </cell>
          <cell r="F702"/>
          <cell r="G702"/>
          <cell r="H702">
            <v>8371908.1899999995</v>
          </cell>
        </row>
        <row r="703">
          <cell r="A703" t="str">
            <v>4005600102600</v>
          </cell>
          <cell r="B703" t="str">
            <v>CARLINVILLE C U SCHOOL DIST 1</v>
          </cell>
          <cell r="C703">
            <v>233498.54</v>
          </cell>
          <cell r="D703">
            <v>5535885.7399999993</v>
          </cell>
          <cell r="E703">
            <v>0</v>
          </cell>
          <cell r="F703"/>
          <cell r="G703"/>
          <cell r="H703">
            <v>5769384.2799999993</v>
          </cell>
        </row>
        <row r="704">
          <cell r="A704" t="str">
            <v>4005600202600</v>
          </cell>
          <cell r="B704" t="str">
            <v>NORTHWESTERN C U SCH DIST 2</v>
          </cell>
          <cell r="C704">
            <v>85044.59</v>
          </cell>
          <cell r="D704">
            <v>1693335.21</v>
          </cell>
          <cell r="E704">
            <v>0</v>
          </cell>
          <cell r="F704"/>
          <cell r="G704"/>
          <cell r="H704">
            <v>1778379.8</v>
          </cell>
        </row>
        <row r="705">
          <cell r="A705" t="str">
            <v>4005600502600</v>
          </cell>
          <cell r="B705" t="str">
            <v>MOUNT OLIVE C U SCHOOL DIST 5</v>
          </cell>
          <cell r="C705">
            <v>133117.01</v>
          </cell>
          <cell r="D705">
            <v>2421797.3299999996</v>
          </cell>
          <cell r="E705">
            <v>0</v>
          </cell>
          <cell r="F705"/>
          <cell r="G705"/>
          <cell r="H705">
            <v>2554914.34</v>
          </cell>
        </row>
        <row r="706">
          <cell r="A706" t="str">
            <v>4005600602600</v>
          </cell>
          <cell r="B706" t="str">
            <v>STAUNTON COMM UNIT SCH DIST 6</v>
          </cell>
          <cell r="C706">
            <v>491958.5</v>
          </cell>
          <cell r="D706">
            <v>5864447.8799999999</v>
          </cell>
          <cell r="E706">
            <v>0</v>
          </cell>
          <cell r="F706"/>
          <cell r="G706"/>
          <cell r="H706">
            <v>6356406.3799999999</v>
          </cell>
        </row>
        <row r="707">
          <cell r="A707" t="str">
            <v>4005600702600</v>
          </cell>
          <cell r="B707" t="str">
            <v>GILLESPIE COMM UNIT SCH DIST 7</v>
          </cell>
          <cell r="C707">
            <v>363596.14</v>
          </cell>
          <cell r="D707">
            <v>8876399.0999999996</v>
          </cell>
          <cell r="E707">
            <v>0</v>
          </cell>
          <cell r="F707"/>
          <cell r="G707"/>
          <cell r="H707">
            <v>9239995.2400000002</v>
          </cell>
        </row>
        <row r="708">
          <cell r="A708" t="str">
            <v>4005600802600</v>
          </cell>
          <cell r="B708" t="str">
            <v>BUNKER HILL C U SCHOOL DIST 8</v>
          </cell>
          <cell r="C708">
            <v>179680.43</v>
          </cell>
          <cell r="D708">
            <v>3144768.7599999993</v>
          </cell>
          <cell r="E708">
            <v>0</v>
          </cell>
          <cell r="F708"/>
          <cell r="G708"/>
          <cell r="H708">
            <v>3324449.1899999995</v>
          </cell>
        </row>
        <row r="709">
          <cell r="A709" t="str">
            <v>4005600902600</v>
          </cell>
          <cell r="B709" t="str">
            <v>SOUTHWESTERN C U SCH DIST 9</v>
          </cell>
          <cell r="C709">
            <v>176556.37</v>
          </cell>
          <cell r="D709">
            <v>6495800.9100000001</v>
          </cell>
          <cell r="E709">
            <v>0</v>
          </cell>
          <cell r="F709"/>
          <cell r="G709"/>
          <cell r="H709">
            <v>6672357.2800000003</v>
          </cell>
        </row>
        <row r="710">
          <cell r="A710" t="str">
            <v>4005603402600</v>
          </cell>
          <cell r="B710" t="str">
            <v>NORTH MAC CUSD 34</v>
          </cell>
          <cell r="C710">
            <v>88717.92</v>
          </cell>
          <cell r="D710">
            <v>6250502.629999999</v>
          </cell>
          <cell r="E710">
            <v>0</v>
          </cell>
          <cell r="F710"/>
          <cell r="G710"/>
          <cell r="H710">
            <v>6339220.5499999989</v>
          </cell>
        </row>
        <row r="711">
          <cell r="A711" t="str">
            <v>4100000000093</v>
          </cell>
          <cell r="B711" t="str">
            <v>SAFE SCH-MADISON ROE</v>
          </cell>
          <cell r="C711">
            <v>24533.65</v>
          </cell>
          <cell r="D711">
            <v>440646.38</v>
          </cell>
          <cell r="E711">
            <v>0</v>
          </cell>
          <cell r="F711"/>
          <cell r="G711"/>
          <cell r="H711">
            <v>465180.03</v>
          </cell>
        </row>
        <row r="712">
          <cell r="A712" t="str">
            <v>4105700102600</v>
          </cell>
          <cell r="B712" t="str">
            <v>ROXANA COMM UNIT SCHOOL DIST 1</v>
          </cell>
          <cell r="C712">
            <v>1722.74</v>
          </cell>
          <cell r="D712">
            <v>2084525.7200000002</v>
          </cell>
          <cell r="E712">
            <v>0</v>
          </cell>
          <cell r="F712"/>
          <cell r="G712"/>
          <cell r="H712">
            <v>2086248.4600000002</v>
          </cell>
        </row>
        <row r="713">
          <cell r="A713" t="str">
            <v>4105700202600</v>
          </cell>
          <cell r="B713" t="str">
            <v>TRIAD COMM UNIT SCHOOL DIST 2</v>
          </cell>
          <cell r="C713">
            <v>985467.38</v>
          </cell>
          <cell r="D713">
            <v>10231640.959999999</v>
          </cell>
          <cell r="E713">
            <v>0</v>
          </cell>
          <cell r="F713"/>
          <cell r="G713"/>
          <cell r="H713">
            <v>11217108.34</v>
          </cell>
        </row>
        <row r="714">
          <cell r="A714" t="str">
            <v>4105700302600</v>
          </cell>
          <cell r="B714" t="str">
            <v>VENICE COMM UNIT SCHOOL DIST 3</v>
          </cell>
          <cell r="C714">
            <v>95.73</v>
          </cell>
          <cell r="D714">
            <v>660293.28999999992</v>
          </cell>
          <cell r="E714">
            <v>0</v>
          </cell>
          <cell r="F714"/>
          <cell r="G714"/>
          <cell r="H714">
            <v>660389.0199999999</v>
          </cell>
        </row>
        <row r="715">
          <cell r="A715" t="str">
            <v>4105700502600</v>
          </cell>
          <cell r="B715" t="str">
            <v>HIGHLAND COMM UNIT SCH DIST 5</v>
          </cell>
          <cell r="C715">
            <v>182843.67</v>
          </cell>
          <cell r="D715">
            <v>7605661.7399999993</v>
          </cell>
          <cell r="E715">
            <v>0</v>
          </cell>
          <cell r="F715"/>
          <cell r="G715"/>
          <cell r="H715">
            <v>7788505.4099999992</v>
          </cell>
        </row>
        <row r="716">
          <cell r="A716" t="str">
            <v>4105700702600</v>
          </cell>
          <cell r="B716" t="str">
            <v>EDWARDSVILLE C U SCHOOL DIST 7</v>
          </cell>
          <cell r="C716">
            <v>218895.8</v>
          </cell>
          <cell r="D716">
            <v>9273851.290000001</v>
          </cell>
          <cell r="E716">
            <v>0</v>
          </cell>
          <cell r="F716"/>
          <cell r="G716"/>
          <cell r="H716">
            <v>9492747.0900000017</v>
          </cell>
        </row>
        <row r="717">
          <cell r="A717" t="str">
            <v>4105700802600</v>
          </cell>
          <cell r="B717" t="str">
            <v>BETHALTO C U SCHOOL DIST 8</v>
          </cell>
          <cell r="C717">
            <v>882326.46</v>
          </cell>
          <cell r="D717">
            <v>12776898.609999999</v>
          </cell>
          <cell r="E717">
            <v>0</v>
          </cell>
          <cell r="F717"/>
          <cell r="G717"/>
          <cell r="H717">
            <v>13659225.07</v>
          </cell>
        </row>
        <row r="718">
          <cell r="A718" t="str">
            <v>4105700902600</v>
          </cell>
          <cell r="B718" t="str">
            <v>GRANITE CITY C U SCHOOL DIST 9</v>
          </cell>
          <cell r="C718">
            <v>639573.91</v>
          </cell>
          <cell r="D718">
            <v>31497452.880000003</v>
          </cell>
          <cell r="E718">
            <v>0</v>
          </cell>
          <cell r="F718"/>
          <cell r="G718"/>
          <cell r="H718">
            <v>32137026.790000003</v>
          </cell>
        </row>
        <row r="719">
          <cell r="A719" t="str">
            <v>4105701002600</v>
          </cell>
          <cell r="B719" t="str">
            <v>COLLINSVILLE C U SCH DIST 10</v>
          </cell>
          <cell r="C719">
            <v>2204900.98</v>
          </cell>
          <cell r="D719">
            <v>28457908.500000004</v>
          </cell>
          <cell r="E719">
            <v>0</v>
          </cell>
          <cell r="F719"/>
          <cell r="G719"/>
          <cell r="H719">
            <v>30662809.480000004</v>
          </cell>
        </row>
        <row r="720">
          <cell r="A720" t="str">
            <v>4105701102600</v>
          </cell>
          <cell r="B720" t="str">
            <v>ALTON COMM UNIT SCHOOL DIST 11</v>
          </cell>
          <cell r="C720">
            <v>873130.88</v>
          </cell>
          <cell r="D720">
            <v>24811969.500000004</v>
          </cell>
          <cell r="E720">
            <v>0</v>
          </cell>
          <cell r="F720"/>
          <cell r="G720"/>
          <cell r="H720">
            <v>25685100.380000003</v>
          </cell>
        </row>
        <row r="721">
          <cell r="A721" t="str">
            <v>4105701202600</v>
          </cell>
          <cell r="B721" t="str">
            <v>MADISON COMM UNIT SCH DIST 12</v>
          </cell>
          <cell r="C721">
            <v>77532.47</v>
          </cell>
          <cell r="D721">
            <v>5355493.8099999987</v>
          </cell>
          <cell r="E721">
            <v>0</v>
          </cell>
          <cell r="F721"/>
          <cell r="G721"/>
          <cell r="H721">
            <v>5433026.2799999984</v>
          </cell>
        </row>
        <row r="722">
          <cell r="A722" t="str">
            <v>4105701300200</v>
          </cell>
          <cell r="B722" t="str">
            <v>EAST ALTON SCHOOL DISTRICT 13</v>
          </cell>
          <cell r="C722">
            <v>77184.429999999993</v>
          </cell>
          <cell r="D722">
            <v>4328677.59</v>
          </cell>
          <cell r="E722">
            <v>0</v>
          </cell>
          <cell r="F722"/>
          <cell r="G722"/>
          <cell r="H722">
            <v>4405862.0199999996</v>
          </cell>
        </row>
        <row r="723">
          <cell r="A723" t="str">
            <v>4105701401600</v>
          </cell>
          <cell r="B723" t="str">
            <v>EAST ALTON-WOOD RIVER C H S D 14</v>
          </cell>
          <cell r="C723">
            <v>58825.95</v>
          </cell>
          <cell r="D723">
            <v>2487130.8200000003</v>
          </cell>
          <cell r="E723">
            <v>0</v>
          </cell>
          <cell r="F723"/>
          <cell r="G723"/>
          <cell r="H723">
            <v>2545956.7700000005</v>
          </cell>
        </row>
        <row r="724">
          <cell r="A724" t="str">
            <v>4105701500300</v>
          </cell>
          <cell r="B724" t="str">
            <v>WOOD RIVER-HARTFORD ELEM S D 15</v>
          </cell>
          <cell r="C724">
            <v>18048.939999999999</v>
          </cell>
          <cell r="D724">
            <v>2008711</v>
          </cell>
          <cell r="E724">
            <v>0</v>
          </cell>
          <cell r="F724"/>
          <cell r="G724"/>
          <cell r="H724">
            <v>2026759.94</v>
          </cell>
        </row>
        <row r="725">
          <cell r="A725" t="str">
            <v>4400000000093</v>
          </cell>
          <cell r="B725" t="str">
            <v>SAFE SCH-MC HENRY ROE</v>
          </cell>
          <cell r="C725">
            <v>2828.55</v>
          </cell>
          <cell r="D725">
            <v>206037.56999999998</v>
          </cell>
          <cell r="E725">
            <v>0</v>
          </cell>
          <cell r="F725"/>
          <cell r="G725"/>
          <cell r="H725">
            <v>208866.11999999997</v>
          </cell>
        </row>
        <row r="726">
          <cell r="A726" t="str">
            <v>4406300200300</v>
          </cell>
          <cell r="B726" t="str">
            <v>NIPPERSINK SCHOOL DISTRICT 2</v>
          </cell>
          <cell r="C726">
            <v>23123.53</v>
          </cell>
          <cell r="D726">
            <v>1179100.2899999996</v>
          </cell>
          <cell r="E726">
            <v>0</v>
          </cell>
          <cell r="F726"/>
          <cell r="G726"/>
          <cell r="H726">
            <v>1202223.8199999996</v>
          </cell>
        </row>
        <row r="727">
          <cell r="A727" t="str">
            <v>4406300300300</v>
          </cell>
          <cell r="B727" t="str">
            <v>FOX RIVER GROVE CONS S D 3</v>
          </cell>
          <cell r="C727">
            <v>409.47</v>
          </cell>
          <cell r="D727">
            <v>1262020.8899999999</v>
          </cell>
          <cell r="E727">
            <v>0</v>
          </cell>
          <cell r="F727"/>
          <cell r="G727"/>
          <cell r="H727">
            <v>1262430.3599999999</v>
          </cell>
        </row>
        <row r="728">
          <cell r="A728" t="str">
            <v>4406301202600</v>
          </cell>
          <cell r="B728" t="str">
            <v>JOHNSBURG C U SCHOOL DIST 12</v>
          </cell>
          <cell r="C728">
            <v>37532.269999999997</v>
          </cell>
          <cell r="D728">
            <v>3282781.85</v>
          </cell>
          <cell r="E728">
            <v>0</v>
          </cell>
          <cell r="F728"/>
          <cell r="G728"/>
          <cell r="H728">
            <v>3320314.12</v>
          </cell>
        </row>
        <row r="729">
          <cell r="A729" t="str">
            <v>4406301500400</v>
          </cell>
          <cell r="B729" t="str">
            <v>MCHENRY C C SCHOOL DIST 15</v>
          </cell>
          <cell r="C729">
            <v>296672.63</v>
          </cell>
          <cell r="D729">
            <v>9968381.049999997</v>
          </cell>
          <cell r="E729">
            <v>0</v>
          </cell>
          <cell r="F729"/>
          <cell r="G729"/>
          <cell r="H729">
            <v>10265053.679999998</v>
          </cell>
        </row>
        <row r="730">
          <cell r="A730" t="str">
            <v>4406301800400</v>
          </cell>
          <cell r="B730" t="str">
            <v>RILEY C C SCHOOL DIST 18</v>
          </cell>
          <cell r="C730">
            <v>292.41000000000003</v>
          </cell>
          <cell r="D730">
            <v>240237.1</v>
          </cell>
          <cell r="E730">
            <v>0</v>
          </cell>
          <cell r="F730"/>
          <cell r="G730"/>
          <cell r="H730">
            <v>240529.51</v>
          </cell>
        </row>
        <row r="731">
          <cell r="A731" t="str">
            <v>4406301902400</v>
          </cell>
          <cell r="B731" t="str">
            <v>ALDEN HEBRON SCHOOL DIST 19</v>
          </cell>
          <cell r="C731">
            <v>11251.95</v>
          </cell>
          <cell r="D731">
            <v>592993.58000000019</v>
          </cell>
          <cell r="E731">
            <v>0</v>
          </cell>
          <cell r="F731"/>
          <cell r="G731"/>
          <cell r="H731">
            <v>604245.53000000014</v>
          </cell>
        </row>
        <row r="732">
          <cell r="A732" t="str">
            <v>4406302600400</v>
          </cell>
          <cell r="B732" t="str">
            <v>CARY C C SCHOOL DIST 26</v>
          </cell>
          <cell r="C732">
            <v>236104.28</v>
          </cell>
          <cell r="D732">
            <v>3498267.8099999996</v>
          </cell>
          <cell r="E732">
            <v>0</v>
          </cell>
          <cell r="F732"/>
          <cell r="G732"/>
          <cell r="H732">
            <v>3734372.0899999994</v>
          </cell>
        </row>
        <row r="733">
          <cell r="A733" t="str">
            <v>4406303600200</v>
          </cell>
          <cell r="B733" t="str">
            <v>HARRISON SCHOOL DISTRICT 36</v>
          </cell>
          <cell r="C733">
            <v>76798.73</v>
          </cell>
          <cell r="D733">
            <v>1601337.38</v>
          </cell>
          <cell r="E733">
            <v>0</v>
          </cell>
          <cell r="F733"/>
          <cell r="G733"/>
          <cell r="H733">
            <v>1678136.1099999999</v>
          </cell>
        </row>
        <row r="734">
          <cell r="A734" t="str">
            <v>4406304600300</v>
          </cell>
          <cell r="B734" t="str">
            <v>PRAIRIE GROVE C SCH DIST 46</v>
          </cell>
          <cell r="C734">
            <v>724.8</v>
          </cell>
          <cell r="D734">
            <v>716278.16999999981</v>
          </cell>
          <cell r="E734">
            <v>0</v>
          </cell>
          <cell r="F734"/>
          <cell r="G734"/>
          <cell r="H734">
            <v>717002.96999999986</v>
          </cell>
        </row>
        <row r="735">
          <cell r="A735" t="str">
            <v>4406304700400</v>
          </cell>
          <cell r="B735" t="str">
            <v>CRYSTAL LAKE C C SCH DIST 47</v>
          </cell>
          <cell r="C735">
            <v>403623.43</v>
          </cell>
          <cell r="D735">
            <v>13626556.290000001</v>
          </cell>
          <cell r="E735">
            <v>0</v>
          </cell>
          <cell r="F735"/>
          <cell r="G735"/>
          <cell r="H735">
            <v>14030179.720000001</v>
          </cell>
        </row>
        <row r="736">
          <cell r="A736" t="str">
            <v>4406305002600</v>
          </cell>
          <cell r="B736" t="str">
            <v>HARVARD C U SCHOOL DIST 50</v>
          </cell>
          <cell r="C736">
            <v>1608665.67</v>
          </cell>
          <cell r="D736">
            <v>19121812.32</v>
          </cell>
          <cell r="E736">
            <v>0</v>
          </cell>
          <cell r="F736"/>
          <cell r="G736"/>
          <cell r="H736">
            <v>20730477.990000002</v>
          </cell>
        </row>
        <row r="737">
          <cell r="A737" t="str">
            <v>4406315401600</v>
          </cell>
          <cell r="B737" t="str">
            <v>MARENGO COMM HS DIST 154</v>
          </cell>
          <cell r="C737">
            <v>51939.37</v>
          </cell>
          <cell r="D737">
            <v>1267569.77</v>
          </cell>
          <cell r="E737">
            <v>0</v>
          </cell>
          <cell r="F737"/>
          <cell r="G737"/>
          <cell r="H737">
            <v>1319509.1400000001</v>
          </cell>
        </row>
        <row r="738">
          <cell r="A738" t="str">
            <v>4406315501600</v>
          </cell>
          <cell r="B738" t="str">
            <v>COMMUNITY HIGH SCHOOL DIST 155</v>
          </cell>
          <cell r="C738">
            <v>398128.62</v>
          </cell>
          <cell r="D738">
            <v>15549567.579999998</v>
          </cell>
          <cell r="E738">
            <v>0</v>
          </cell>
          <cell r="F738"/>
          <cell r="G738"/>
          <cell r="H738">
            <v>15947696.199999997</v>
          </cell>
        </row>
        <row r="739">
          <cell r="A739" t="str">
            <v>4406315601600</v>
          </cell>
          <cell r="B739" t="str">
            <v>MCHENRY COMM H S DIST 156</v>
          </cell>
          <cell r="C739">
            <v>1048193.14</v>
          </cell>
          <cell r="D739">
            <v>5972243.7499999991</v>
          </cell>
          <cell r="E739">
            <v>0</v>
          </cell>
          <cell r="F739"/>
          <cell r="G739"/>
          <cell r="H739">
            <v>7020436.8899999987</v>
          </cell>
        </row>
        <row r="740">
          <cell r="A740" t="str">
            <v>4406315701600</v>
          </cell>
          <cell r="B740" t="str">
            <v>RICHMOND-BURTON COMM H SC D 157</v>
          </cell>
          <cell r="C740">
            <v>647.66999999999996</v>
          </cell>
          <cell r="D740">
            <v>1455864.52</v>
          </cell>
          <cell r="E740">
            <v>0</v>
          </cell>
          <cell r="F740"/>
          <cell r="G740"/>
          <cell r="H740">
            <v>1456512.19</v>
          </cell>
        </row>
        <row r="741">
          <cell r="A741" t="str">
            <v>4406315802200</v>
          </cell>
          <cell r="B741" t="str">
            <v>HUNTLEY CONS SCHOOL DIST 158</v>
          </cell>
          <cell r="C741">
            <v>1296119.31</v>
          </cell>
          <cell r="D741">
            <v>27819526.379999999</v>
          </cell>
          <cell r="E741">
            <v>0</v>
          </cell>
          <cell r="F741"/>
          <cell r="G741"/>
          <cell r="H741">
            <v>29115645.689999998</v>
          </cell>
        </row>
        <row r="742">
          <cell r="A742" t="str">
            <v>4406316500300</v>
          </cell>
          <cell r="B742" t="str">
            <v>MARENGO-UNION ELEM CONS DIST 165</v>
          </cell>
          <cell r="C742">
            <v>314545.12</v>
          </cell>
          <cell r="D742">
            <v>2420834.23</v>
          </cell>
          <cell r="E742">
            <v>0</v>
          </cell>
          <cell r="F742"/>
          <cell r="G742"/>
          <cell r="H742">
            <v>2735379.35</v>
          </cell>
        </row>
        <row r="743">
          <cell r="A743" t="str">
            <v>4406320002600</v>
          </cell>
          <cell r="B743" t="str">
            <v>WOODSTOCK C U SCHOOL DIST 200</v>
          </cell>
          <cell r="C743">
            <v>1834532.77</v>
          </cell>
          <cell r="D743">
            <v>21931255.879999999</v>
          </cell>
          <cell r="E743">
            <v>0</v>
          </cell>
          <cell r="F743"/>
          <cell r="G743"/>
          <cell r="H743">
            <v>23765788.649999999</v>
          </cell>
        </row>
        <row r="744">
          <cell r="A744" t="str">
            <v>4500000000092</v>
          </cell>
          <cell r="B744" t="str">
            <v>ALT SCH-MONROE/RANDOLPH ROE</v>
          </cell>
          <cell r="C744">
            <v>4.5199999999999996</v>
          </cell>
          <cell r="D744">
            <v>461597.64</v>
          </cell>
          <cell r="E744">
            <v>0</v>
          </cell>
          <cell r="F744"/>
          <cell r="G744"/>
          <cell r="H744">
            <v>461602.16000000003</v>
          </cell>
        </row>
        <row r="745">
          <cell r="A745" t="str">
            <v>4500000000093</v>
          </cell>
          <cell r="B745" t="str">
            <v>SAFE SCH-MONROE/RANDOLPH ROE</v>
          </cell>
          <cell r="C745">
            <v>58072.81</v>
          </cell>
          <cell r="D745">
            <v>183693.84000000003</v>
          </cell>
          <cell r="E745">
            <v>0</v>
          </cell>
          <cell r="F745"/>
          <cell r="G745"/>
          <cell r="H745">
            <v>241766.65000000002</v>
          </cell>
        </row>
        <row r="746">
          <cell r="A746" t="str">
            <v>4506700302600</v>
          </cell>
          <cell r="B746" t="str">
            <v>VALMEYER COMM UNIT SCH DIST 3</v>
          </cell>
          <cell r="C746">
            <v>11137.56</v>
          </cell>
          <cell r="D746">
            <v>1046205.84</v>
          </cell>
          <cell r="E746">
            <v>0</v>
          </cell>
          <cell r="F746"/>
          <cell r="G746"/>
          <cell r="H746">
            <v>1057343.3999999999</v>
          </cell>
        </row>
        <row r="747">
          <cell r="A747" t="str">
            <v>4506700402600</v>
          </cell>
          <cell r="B747" t="str">
            <v>COLUMBIA COMM UNIT SCH DIST 4</v>
          </cell>
          <cell r="C747">
            <v>58588.02</v>
          </cell>
          <cell r="D747">
            <v>3320320.08</v>
          </cell>
          <cell r="E747">
            <v>0</v>
          </cell>
          <cell r="F747"/>
          <cell r="G747"/>
          <cell r="H747">
            <v>3378908.1</v>
          </cell>
        </row>
        <row r="748">
          <cell r="A748" t="str">
            <v>4506700502600</v>
          </cell>
          <cell r="B748" t="str">
            <v>WATERLOO COMM UNIT SCH DIST 5</v>
          </cell>
          <cell r="C748">
            <v>80290.89</v>
          </cell>
          <cell r="D748">
            <v>4563318.2799999993</v>
          </cell>
          <cell r="E748">
            <v>0</v>
          </cell>
          <cell r="F748"/>
          <cell r="G748"/>
          <cell r="H748">
            <v>4643609.169999999</v>
          </cell>
        </row>
        <row r="749">
          <cell r="A749" t="str">
            <v>4507900102200</v>
          </cell>
          <cell r="B749" t="str">
            <v>COULTERVILLE UNIT SCHOOL DIST 1</v>
          </cell>
          <cell r="C749">
            <v>110987.1</v>
          </cell>
          <cell r="D749">
            <v>1231265.72</v>
          </cell>
          <cell r="E749">
            <v>0</v>
          </cell>
          <cell r="F749"/>
          <cell r="G749"/>
          <cell r="H749">
            <v>1342252.82</v>
          </cell>
        </row>
        <row r="750">
          <cell r="A750" t="str">
            <v>4507912201900</v>
          </cell>
          <cell r="B750" t="str">
            <v>CHESTER N H SCHOOL DIST 122</v>
          </cell>
          <cell r="C750">
            <v>4871.7700000000004</v>
          </cell>
          <cell r="D750">
            <v>302441.87</v>
          </cell>
          <cell r="E750">
            <v>0</v>
          </cell>
          <cell r="F750"/>
          <cell r="G750"/>
          <cell r="H750">
            <v>307313.64</v>
          </cell>
        </row>
        <row r="751">
          <cell r="A751" t="str">
            <v>4507913202600</v>
          </cell>
          <cell r="B751" t="str">
            <v>RED BUD C U SCHOOL DIST 132</v>
          </cell>
          <cell r="C751">
            <v>941.23</v>
          </cell>
          <cell r="D751">
            <v>822176.47</v>
          </cell>
          <cell r="E751">
            <v>0</v>
          </cell>
          <cell r="F751"/>
          <cell r="G751"/>
          <cell r="H751">
            <v>823117.7</v>
          </cell>
        </row>
        <row r="752">
          <cell r="A752" t="str">
            <v>4507913400400</v>
          </cell>
          <cell r="B752" t="str">
            <v>PRAIRIE DU ROCHER C C S D 134</v>
          </cell>
          <cell r="C752">
            <v>3430.53</v>
          </cell>
          <cell r="D752">
            <v>829589.23</v>
          </cell>
          <cell r="E752">
            <v>0</v>
          </cell>
          <cell r="F752"/>
          <cell r="G752"/>
          <cell r="H752">
            <v>833019.76</v>
          </cell>
        </row>
        <row r="753">
          <cell r="A753" t="str">
            <v>4507913802600</v>
          </cell>
          <cell r="B753" t="str">
            <v>STEELEVILLE C U SCH DIST 138</v>
          </cell>
          <cell r="C753">
            <v>87029.32</v>
          </cell>
          <cell r="D753">
            <v>1961226.6800000004</v>
          </cell>
          <cell r="E753">
            <v>0</v>
          </cell>
          <cell r="F753"/>
          <cell r="G753"/>
          <cell r="H753">
            <v>2048256.0000000005</v>
          </cell>
        </row>
        <row r="754">
          <cell r="A754" t="str">
            <v>4507913902600</v>
          </cell>
          <cell r="B754" t="str">
            <v>CHESTER COMM UNIT SCH DIST 139</v>
          </cell>
          <cell r="C754">
            <v>425693.08</v>
          </cell>
          <cell r="D754">
            <v>5348373.21</v>
          </cell>
          <cell r="E754">
            <v>0</v>
          </cell>
          <cell r="F754"/>
          <cell r="G754"/>
          <cell r="H754">
            <v>5774066.29</v>
          </cell>
        </row>
        <row r="755">
          <cell r="A755" t="str">
            <v>4507914002600</v>
          </cell>
          <cell r="B755" t="str">
            <v>SPARTA C U SCHOOL DIST 140</v>
          </cell>
          <cell r="C755">
            <v>232051.16</v>
          </cell>
          <cell r="D755">
            <v>6448721.4000000004</v>
          </cell>
          <cell r="E755">
            <v>0</v>
          </cell>
          <cell r="F755"/>
          <cell r="G755"/>
          <cell r="H755">
            <v>6680772.5600000005</v>
          </cell>
        </row>
        <row r="756">
          <cell r="A756" t="str">
            <v>4700000000093</v>
          </cell>
          <cell r="B756" t="str">
            <v>SAFE SCH-LEE/OGLE ROE</v>
          </cell>
          <cell r="C756">
            <v>15567.02</v>
          </cell>
          <cell r="D756">
            <v>239147.58000000002</v>
          </cell>
          <cell r="E756">
            <v>0</v>
          </cell>
          <cell r="F756"/>
          <cell r="G756"/>
          <cell r="H756">
            <v>254714.6</v>
          </cell>
        </row>
        <row r="757">
          <cell r="A757" t="str">
            <v>4700000000095</v>
          </cell>
          <cell r="B757" t="str">
            <v>ALOP-LEE/OGLE ROE</v>
          </cell>
          <cell r="C757">
            <v>107955.79</v>
          </cell>
          <cell r="D757">
            <v>501296.95</v>
          </cell>
          <cell r="E757">
            <v>0</v>
          </cell>
          <cell r="F757"/>
          <cell r="G757"/>
          <cell r="H757">
            <v>609252.74</v>
          </cell>
        </row>
        <row r="758">
          <cell r="A758" t="str">
            <v>4705217002200</v>
          </cell>
          <cell r="B758" t="str">
            <v>DIXON UNIT SCHOOL DIST 170</v>
          </cell>
          <cell r="C758">
            <v>211314.63</v>
          </cell>
          <cell r="D758">
            <v>6604109.8600000003</v>
          </cell>
          <cell r="E758">
            <v>0</v>
          </cell>
          <cell r="F758"/>
          <cell r="G758"/>
          <cell r="H758">
            <v>6815424.4900000002</v>
          </cell>
        </row>
        <row r="759">
          <cell r="A759" t="str">
            <v>4705222000200</v>
          </cell>
          <cell r="B759" t="str">
            <v>STEWARD ELEM SCHOOL DIST 220</v>
          </cell>
          <cell r="C759">
            <v>58.54</v>
          </cell>
          <cell r="D759">
            <v>53902.34</v>
          </cell>
          <cell r="E759">
            <v>0</v>
          </cell>
          <cell r="F759"/>
          <cell r="G759"/>
          <cell r="H759">
            <v>53960.88</v>
          </cell>
        </row>
        <row r="760">
          <cell r="A760" t="str">
            <v>4705227102600</v>
          </cell>
          <cell r="B760" t="str">
            <v>PAW PAW CUSD 271</v>
          </cell>
          <cell r="C760">
            <v>171.19</v>
          </cell>
          <cell r="D760">
            <v>283644.82999999996</v>
          </cell>
          <cell r="E760">
            <v>0</v>
          </cell>
          <cell r="F760"/>
          <cell r="G760"/>
          <cell r="H760">
            <v>283816.01999999996</v>
          </cell>
        </row>
        <row r="761">
          <cell r="A761" t="str">
            <v>4705227202600</v>
          </cell>
          <cell r="B761" t="str">
            <v>AMBOY COMM UNIT SCHOOL DIST 272</v>
          </cell>
          <cell r="C761">
            <v>14519.25</v>
          </cell>
          <cell r="D761">
            <v>866931.00999999989</v>
          </cell>
          <cell r="E761">
            <v>0</v>
          </cell>
          <cell r="F761"/>
          <cell r="G761"/>
          <cell r="H761">
            <v>881450.25999999989</v>
          </cell>
        </row>
        <row r="762">
          <cell r="A762" t="str">
            <v>4705227502600</v>
          </cell>
          <cell r="B762" t="str">
            <v>ASHTON COMM UNIT SCH DIST 275</v>
          </cell>
          <cell r="C762">
            <v>14901.39</v>
          </cell>
          <cell r="D762">
            <v>719157.2</v>
          </cell>
          <cell r="E762">
            <v>0</v>
          </cell>
          <cell r="F762"/>
          <cell r="G762"/>
          <cell r="H762">
            <v>734058.59</v>
          </cell>
        </row>
        <row r="763">
          <cell r="A763" t="str">
            <v>4707114400300</v>
          </cell>
          <cell r="B763" t="str">
            <v>KINGS CONSOLIDATED SCH DIST 144</v>
          </cell>
          <cell r="C763">
            <v>84.65</v>
          </cell>
          <cell r="D763">
            <v>114992.51</v>
          </cell>
          <cell r="E763">
            <v>0</v>
          </cell>
          <cell r="F763"/>
          <cell r="G763"/>
          <cell r="H763">
            <v>115077.15999999999</v>
          </cell>
        </row>
        <row r="764">
          <cell r="A764" t="str">
            <v>4707116100400</v>
          </cell>
          <cell r="B764" t="str">
            <v>CRESTON COMM CONS SCHOOL DIST 161</v>
          </cell>
          <cell r="C764">
            <v>83.34</v>
          </cell>
          <cell r="D764">
            <v>111765.32</v>
          </cell>
          <cell r="E764">
            <v>0</v>
          </cell>
          <cell r="F764"/>
          <cell r="G764"/>
          <cell r="H764">
            <v>111848.66</v>
          </cell>
        </row>
        <row r="765">
          <cell r="A765" t="str">
            <v>4707121201700</v>
          </cell>
          <cell r="B765" t="str">
            <v>ROCHELLE TWP HIGH SCH DIST 212</v>
          </cell>
          <cell r="C765">
            <v>79712.42</v>
          </cell>
          <cell r="D765">
            <v>2225487.0899999994</v>
          </cell>
          <cell r="E765">
            <v>0</v>
          </cell>
          <cell r="F765"/>
          <cell r="G765"/>
          <cell r="H765">
            <v>2305199.5099999993</v>
          </cell>
        </row>
        <row r="766">
          <cell r="A766" t="str">
            <v>4707122002600</v>
          </cell>
          <cell r="B766" t="str">
            <v>OREGON C U SCHOOL DIST-220</v>
          </cell>
          <cell r="C766">
            <v>78711.14</v>
          </cell>
          <cell r="D766">
            <v>3447141.55</v>
          </cell>
          <cell r="E766">
            <v>0</v>
          </cell>
          <cell r="F766"/>
          <cell r="G766"/>
          <cell r="H766">
            <v>3525852.69</v>
          </cell>
        </row>
        <row r="767">
          <cell r="A767" t="str">
            <v>4707122102600</v>
          </cell>
          <cell r="B767" t="str">
            <v>FORRESTVILLE VALLEY C U S D 221</v>
          </cell>
          <cell r="C767">
            <v>49963.87</v>
          </cell>
          <cell r="D767">
            <v>2319882.0299999998</v>
          </cell>
          <cell r="E767">
            <v>0</v>
          </cell>
          <cell r="F767"/>
          <cell r="G767"/>
          <cell r="H767">
            <v>2369845.9</v>
          </cell>
        </row>
        <row r="768">
          <cell r="A768" t="str">
            <v>4707122202600</v>
          </cell>
          <cell r="B768" t="str">
            <v>POLO COMM UNIT SCHOOL DIST 222</v>
          </cell>
          <cell r="C768">
            <v>31196.69</v>
          </cell>
          <cell r="D768">
            <v>1603988.8399999999</v>
          </cell>
          <cell r="E768">
            <v>0</v>
          </cell>
          <cell r="F768"/>
          <cell r="G768"/>
          <cell r="H768">
            <v>1635185.5299999998</v>
          </cell>
        </row>
        <row r="769">
          <cell r="A769" t="str">
            <v>4707122302600</v>
          </cell>
          <cell r="B769" t="str">
            <v>MERIDIAN C U SCH DIST 223</v>
          </cell>
          <cell r="C769">
            <v>81582.28</v>
          </cell>
          <cell r="D769">
            <v>6632552.9699999988</v>
          </cell>
          <cell r="E769">
            <v>0</v>
          </cell>
          <cell r="F769"/>
          <cell r="G769"/>
          <cell r="H769">
            <v>6714135.2499999991</v>
          </cell>
        </row>
        <row r="770">
          <cell r="A770" t="str">
            <v>4707122602600</v>
          </cell>
          <cell r="B770" t="str">
            <v>BYRON COMM UNIT SCHOOL DIST 226</v>
          </cell>
          <cell r="C770">
            <v>1340.35</v>
          </cell>
          <cell r="D770">
            <v>981524.12</v>
          </cell>
          <cell r="E770">
            <v>0</v>
          </cell>
          <cell r="F770"/>
          <cell r="G770"/>
          <cell r="H770">
            <v>982864.47</v>
          </cell>
        </row>
        <row r="771">
          <cell r="A771" t="str">
            <v>4707123100400</v>
          </cell>
          <cell r="B771" t="str">
            <v>ROCHELLE COMM CONS DIST 231</v>
          </cell>
          <cell r="C771">
            <v>166914.26</v>
          </cell>
          <cell r="D771">
            <v>5490196.1900000004</v>
          </cell>
          <cell r="E771">
            <v>0</v>
          </cell>
          <cell r="F771"/>
          <cell r="G771"/>
          <cell r="H771">
            <v>5657110.4500000002</v>
          </cell>
        </row>
        <row r="772">
          <cell r="A772" t="str">
            <v>4707126900400</v>
          </cell>
          <cell r="B772" t="str">
            <v>ESWOOD C C DISTRICT 269</v>
          </cell>
          <cell r="C772">
            <v>71</v>
          </cell>
          <cell r="D772">
            <v>96876.810000000012</v>
          </cell>
          <cell r="E772">
            <v>0</v>
          </cell>
          <cell r="F772"/>
          <cell r="G772"/>
          <cell r="H772">
            <v>96947.810000000012</v>
          </cell>
        </row>
        <row r="773">
          <cell r="A773" t="str">
            <v>4709800102600</v>
          </cell>
          <cell r="B773" t="str">
            <v>ERIE COMM UNIT SCH DIST 1</v>
          </cell>
          <cell r="C773">
            <v>552.83000000000004</v>
          </cell>
          <cell r="D773">
            <v>415232.44999999995</v>
          </cell>
          <cell r="E773">
            <v>0</v>
          </cell>
          <cell r="F773"/>
          <cell r="G773"/>
          <cell r="H773">
            <v>415785.27999999997</v>
          </cell>
        </row>
        <row r="774">
          <cell r="A774" t="str">
            <v>4709800202600</v>
          </cell>
          <cell r="B774" t="str">
            <v>RIVER BEND COMM UNIT DIST 2</v>
          </cell>
          <cell r="C774">
            <v>111131.33</v>
          </cell>
          <cell r="D774">
            <v>2753516.6199999996</v>
          </cell>
          <cell r="E774">
            <v>0</v>
          </cell>
          <cell r="F774"/>
          <cell r="G774"/>
          <cell r="H774">
            <v>2864647.9499999997</v>
          </cell>
        </row>
        <row r="775">
          <cell r="A775" t="str">
            <v>4709800302600</v>
          </cell>
          <cell r="B775" t="str">
            <v>PROPHETSTOWN-LYNDON-TAMPICO CUSD3</v>
          </cell>
          <cell r="C775">
            <v>31535.75</v>
          </cell>
          <cell r="D775">
            <v>2785779</v>
          </cell>
          <cell r="E775">
            <v>0</v>
          </cell>
          <cell r="F775"/>
          <cell r="G775"/>
          <cell r="H775">
            <v>2817314.75</v>
          </cell>
        </row>
        <row r="776">
          <cell r="A776" t="str">
            <v>4709800502600</v>
          </cell>
          <cell r="B776" t="str">
            <v>STERLING C U DIST 5</v>
          </cell>
          <cell r="C776">
            <v>686024.15</v>
          </cell>
          <cell r="D776">
            <v>15482896.010000002</v>
          </cell>
          <cell r="E776">
            <v>0</v>
          </cell>
          <cell r="F776"/>
          <cell r="G776"/>
          <cell r="H776">
            <v>16168920.160000002</v>
          </cell>
        </row>
        <row r="777">
          <cell r="A777" t="str">
            <v>4709800602600</v>
          </cell>
          <cell r="B777" t="str">
            <v>MORRISON COMM UNIT SCH DIST 6</v>
          </cell>
          <cell r="C777">
            <v>126426.77</v>
          </cell>
          <cell r="D777">
            <v>3221574.34</v>
          </cell>
          <cell r="E777">
            <v>0</v>
          </cell>
          <cell r="F777"/>
          <cell r="G777"/>
          <cell r="H777">
            <v>3348001.11</v>
          </cell>
        </row>
        <row r="778">
          <cell r="A778" t="str">
            <v>4709801300200</v>
          </cell>
          <cell r="B778" t="str">
            <v>ROCK FALLS ELEMENTARY SCH DIST 13</v>
          </cell>
          <cell r="C778">
            <v>96999.51</v>
          </cell>
          <cell r="D778">
            <v>7038972.0900000008</v>
          </cell>
          <cell r="E778">
            <v>0</v>
          </cell>
          <cell r="F778"/>
          <cell r="G778"/>
          <cell r="H778">
            <v>7135971.6000000006</v>
          </cell>
        </row>
        <row r="779">
          <cell r="A779" t="str">
            <v>4709802000200</v>
          </cell>
          <cell r="B779" t="str">
            <v>EAST COLOMA - NELSON CESD 20</v>
          </cell>
          <cell r="C779">
            <v>4839.38</v>
          </cell>
          <cell r="D779">
            <v>792885.96</v>
          </cell>
          <cell r="E779">
            <v>0</v>
          </cell>
          <cell r="F779"/>
          <cell r="G779"/>
          <cell r="H779">
            <v>797725.34</v>
          </cell>
        </row>
        <row r="780">
          <cell r="A780" t="str">
            <v>4709814500400</v>
          </cell>
          <cell r="B780" t="str">
            <v>MONTMORENCY C C SCH DIST 145</v>
          </cell>
          <cell r="C780">
            <v>4618.33</v>
          </cell>
          <cell r="D780">
            <v>965957.2</v>
          </cell>
          <cell r="E780">
            <v>0</v>
          </cell>
          <cell r="F780"/>
          <cell r="G780"/>
          <cell r="H780">
            <v>970575.52999999991</v>
          </cell>
        </row>
        <row r="781">
          <cell r="A781" t="str">
            <v>4709830101700</v>
          </cell>
          <cell r="B781" t="str">
            <v>ROCK FALLS TWP H S DIST 301</v>
          </cell>
          <cell r="C781">
            <v>70701.009999999995</v>
          </cell>
          <cell r="D781">
            <v>3756720.5599999991</v>
          </cell>
          <cell r="E781">
            <v>0</v>
          </cell>
          <cell r="F781"/>
          <cell r="G781"/>
          <cell r="H781">
            <v>3827421.5699999989</v>
          </cell>
        </row>
        <row r="782">
          <cell r="A782" t="str">
            <v>4800000000092</v>
          </cell>
          <cell r="B782" t="str">
            <v>ALT SCH-PEORIA ROE</v>
          </cell>
          <cell r="C782">
            <v>4110.3599999999997</v>
          </cell>
          <cell r="D782">
            <v>394114.44</v>
          </cell>
          <cell r="E782">
            <v>0</v>
          </cell>
          <cell r="F782"/>
          <cell r="G782"/>
          <cell r="H782">
            <v>398224.8</v>
          </cell>
        </row>
        <row r="783">
          <cell r="A783" t="str">
            <v>4800000000093</v>
          </cell>
          <cell r="B783" t="str">
            <v>SAFE SCH-PEORIA ROE</v>
          </cell>
          <cell r="C783">
            <v>2628.09</v>
          </cell>
          <cell r="D783">
            <v>286851.43</v>
          </cell>
          <cell r="E783">
            <v>0</v>
          </cell>
          <cell r="F783"/>
          <cell r="G783"/>
          <cell r="H783">
            <v>289479.52</v>
          </cell>
        </row>
        <row r="784">
          <cell r="A784" t="str">
            <v>4807206200200</v>
          </cell>
          <cell r="B784" t="str">
            <v>PLEASANT VALLEY SCH DIST 62</v>
          </cell>
          <cell r="C784">
            <v>212723.44</v>
          </cell>
          <cell r="D784">
            <v>3442712.8599999994</v>
          </cell>
          <cell r="E784">
            <v>0</v>
          </cell>
          <cell r="F784"/>
          <cell r="G784"/>
          <cell r="H784">
            <v>3655436.2999999993</v>
          </cell>
        </row>
        <row r="785">
          <cell r="A785" t="str">
            <v>4807206300200</v>
          </cell>
          <cell r="B785" t="str">
            <v>NORWOOD ELEM SCHOOL DIST 63</v>
          </cell>
          <cell r="C785">
            <v>246696.83</v>
          </cell>
          <cell r="D785">
            <v>2066780.5100000002</v>
          </cell>
          <cell r="E785">
            <v>0</v>
          </cell>
          <cell r="F785"/>
          <cell r="G785"/>
          <cell r="H785">
            <v>2313477.3400000003</v>
          </cell>
        </row>
        <row r="786">
          <cell r="A786" t="str">
            <v>4807206600200</v>
          </cell>
          <cell r="B786" t="str">
            <v>BARTONVILLE SCHOOL DIST 66</v>
          </cell>
          <cell r="C786">
            <v>20422.57</v>
          </cell>
          <cell r="D786">
            <v>849092.06</v>
          </cell>
          <cell r="E786">
            <v>0</v>
          </cell>
          <cell r="F786"/>
          <cell r="G786"/>
          <cell r="H786">
            <v>869514.63</v>
          </cell>
        </row>
        <row r="787">
          <cell r="A787" t="str">
            <v>4807206800200</v>
          </cell>
          <cell r="B787" t="str">
            <v>OAK GROVE SCHOOL DIST 68</v>
          </cell>
          <cell r="C787">
            <v>5471.47</v>
          </cell>
          <cell r="D787">
            <v>1200802.54</v>
          </cell>
          <cell r="E787">
            <v>0</v>
          </cell>
          <cell r="F787"/>
          <cell r="G787"/>
          <cell r="H787">
            <v>1206274.01</v>
          </cell>
        </row>
        <row r="788">
          <cell r="A788" t="str">
            <v>4807206900200</v>
          </cell>
          <cell r="B788" t="str">
            <v>PLEASANT HILL SCHOOL DIST 69</v>
          </cell>
          <cell r="C788">
            <v>25648.43</v>
          </cell>
          <cell r="D788">
            <v>1608211.3900000001</v>
          </cell>
          <cell r="E788">
            <v>0</v>
          </cell>
          <cell r="F788"/>
          <cell r="G788"/>
          <cell r="H788">
            <v>1633859.82</v>
          </cell>
        </row>
        <row r="789">
          <cell r="A789" t="str">
            <v>4807207000200</v>
          </cell>
          <cell r="B789" t="str">
            <v>MONROE SCHOOL DIST 70</v>
          </cell>
          <cell r="C789">
            <v>123739.25</v>
          </cell>
          <cell r="D789">
            <v>891208.70999999985</v>
          </cell>
          <cell r="E789">
            <v>0</v>
          </cell>
          <cell r="F789"/>
          <cell r="G789"/>
          <cell r="H789">
            <v>1014947.9599999998</v>
          </cell>
        </row>
        <row r="790">
          <cell r="A790" t="str">
            <v>4807215002500</v>
          </cell>
          <cell r="B790" t="str">
            <v>PEORIA SCHOOL DISTRICT 150</v>
          </cell>
          <cell r="C790">
            <v>3467237.51</v>
          </cell>
          <cell r="D790">
            <v>67566475.960000008</v>
          </cell>
          <cell r="E790">
            <v>0</v>
          </cell>
          <cell r="F790"/>
          <cell r="G790"/>
          <cell r="H790">
            <v>71033713.470000014</v>
          </cell>
        </row>
        <row r="791">
          <cell r="A791" t="str">
            <v>4807226502600</v>
          </cell>
          <cell r="B791" t="str">
            <v>FARMINGTON CENTRAL C U S D 265</v>
          </cell>
          <cell r="C791">
            <v>86645.7</v>
          </cell>
          <cell r="D791">
            <v>4253105.78</v>
          </cell>
          <cell r="E791">
            <v>0</v>
          </cell>
          <cell r="F791"/>
          <cell r="G791"/>
          <cell r="H791">
            <v>4339751.4800000004</v>
          </cell>
        </row>
        <row r="792">
          <cell r="A792" t="str">
            <v>4807230902600</v>
          </cell>
          <cell r="B792" t="str">
            <v>BRIMFIELD C U SCHOOL DIST 309</v>
          </cell>
          <cell r="C792">
            <v>18988.62</v>
          </cell>
          <cell r="D792">
            <v>1234556.28</v>
          </cell>
          <cell r="E792">
            <v>0</v>
          </cell>
          <cell r="F792"/>
          <cell r="G792"/>
          <cell r="H792">
            <v>1253544.9000000001</v>
          </cell>
        </row>
        <row r="793">
          <cell r="A793" t="str">
            <v>4807231001600</v>
          </cell>
          <cell r="B793" t="str">
            <v>LIMESTONE COMM HIGH SCH DIST 310</v>
          </cell>
          <cell r="C793">
            <v>53915.25</v>
          </cell>
          <cell r="D793">
            <v>2898994.15</v>
          </cell>
          <cell r="E793">
            <v>0</v>
          </cell>
          <cell r="F793"/>
          <cell r="G793"/>
          <cell r="H793">
            <v>2952909.4</v>
          </cell>
        </row>
        <row r="794">
          <cell r="A794" t="str">
            <v>4807231600400</v>
          </cell>
          <cell r="B794" t="str">
            <v>LIMESTONE WALTERS C C S DIST 316</v>
          </cell>
          <cell r="C794">
            <v>8893.39</v>
          </cell>
          <cell r="D794">
            <v>129149.35999999999</v>
          </cell>
          <cell r="E794">
            <v>0</v>
          </cell>
          <cell r="F794"/>
          <cell r="G794"/>
          <cell r="H794">
            <v>138042.75</v>
          </cell>
        </row>
        <row r="795">
          <cell r="A795" t="str">
            <v>4807232102600</v>
          </cell>
          <cell r="B795" t="str">
            <v>IL VALLEY CENTRAL UNIT DIST 321</v>
          </cell>
          <cell r="C795">
            <v>387856.11</v>
          </cell>
          <cell r="D795">
            <v>4815967.07</v>
          </cell>
          <cell r="E795">
            <v>0</v>
          </cell>
          <cell r="F795"/>
          <cell r="G795"/>
          <cell r="H795">
            <v>5203823.1800000006</v>
          </cell>
        </row>
        <row r="796">
          <cell r="A796" t="str">
            <v>4807232202600</v>
          </cell>
          <cell r="B796" t="str">
            <v>ELMWOOD C U SCHOOL DISTRICT 322</v>
          </cell>
          <cell r="C796">
            <v>39743.81</v>
          </cell>
          <cell r="D796">
            <v>1811559.5799999998</v>
          </cell>
          <cell r="E796">
            <v>0</v>
          </cell>
          <cell r="F796"/>
          <cell r="G796"/>
          <cell r="H796">
            <v>1851303.39</v>
          </cell>
        </row>
        <row r="797">
          <cell r="A797" t="str">
            <v>4807232302600</v>
          </cell>
          <cell r="B797" t="str">
            <v>DUNLAP C U SCHOOL DIST 323</v>
          </cell>
          <cell r="C797">
            <v>138235.09</v>
          </cell>
          <cell r="D797">
            <v>3638373.1300000008</v>
          </cell>
          <cell r="E797">
            <v>0</v>
          </cell>
          <cell r="F797"/>
          <cell r="G797"/>
          <cell r="H797">
            <v>3776608.2200000007</v>
          </cell>
        </row>
        <row r="798">
          <cell r="A798" t="str">
            <v>4807232502600</v>
          </cell>
          <cell r="B798" t="str">
            <v>PEORIA HGHTS C U SCH DIST 325</v>
          </cell>
          <cell r="C798">
            <v>51968.29</v>
          </cell>
          <cell r="D798">
            <v>1377817.0999999996</v>
          </cell>
          <cell r="E798">
            <v>0</v>
          </cell>
          <cell r="F798"/>
          <cell r="G798"/>
          <cell r="H798">
            <v>1429785.3899999997</v>
          </cell>
        </row>
        <row r="799">
          <cell r="A799" t="str">
            <v>4807232602600</v>
          </cell>
          <cell r="B799" t="str">
            <v>PRINCEVILLE C U SCH DIST 326</v>
          </cell>
          <cell r="C799">
            <v>24386.080000000002</v>
          </cell>
          <cell r="D799">
            <v>1897967.43</v>
          </cell>
          <cell r="E799">
            <v>0</v>
          </cell>
          <cell r="F799"/>
          <cell r="G799"/>
          <cell r="H799">
            <v>1922353.51</v>
          </cell>
        </row>
        <row r="800">
          <cell r="A800" t="str">
            <v>4807232702600</v>
          </cell>
          <cell r="B800" t="str">
            <v>ILLINI BLUFFS CU SCH DIST 327</v>
          </cell>
          <cell r="C800">
            <v>35911.839999999997</v>
          </cell>
          <cell r="D800">
            <v>1245694.0900000001</v>
          </cell>
          <cell r="E800">
            <v>0</v>
          </cell>
          <cell r="F800"/>
          <cell r="G800"/>
          <cell r="H800">
            <v>1281605.9300000002</v>
          </cell>
        </row>
        <row r="801">
          <cell r="A801" t="str">
            <v>4807232800300</v>
          </cell>
          <cell r="B801" t="str">
            <v>HOLLIS CONS SCHOOL DIST 328</v>
          </cell>
          <cell r="C801">
            <v>72.41</v>
          </cell>
          <cell r="D801">
            <v>45780.530000000006</v>
          </cell>
          <cell r="E801">
            <v>0</v>
          </cell>
          <cell r="F801"/>
          <cell r="G801"/>
          <cell r="H801">
            <v>45852.94000000001</v>
          </cell>
        </row>
        <row r="802">
          <cell r="A802" t="str">
            <v>4900000000093</v>
          </cell>
          <cell r="B802" t="str">
            <v>SAFE SCH-ROCK ISLAND ROE</v>
          </cell>
          <cell r="C802">
            <v>941.84</v>
          </cell>
          <cell r="D802">
            <v>99130.090000000011</v>
          </cell>
          <cell r="E802">
            <v>0</v>
          </cell>
          <cell r="F802"/>
          <cell r="G802"/>
          <cell r="H802">
            <v>100071.93000000001</v>
          </cell>
        </row>
        <row r="803">
          <cell r="A803" t="str">
            <v>4908102900200</v>
          </cell>
          <cell r="B803" t="str">
            <v>HAMPTON SCHOOL DISTRICT 29</v>
          </cell>
          <cell r="C803">
            <v>44113.93</v>
          </cell>
          <cell r="D803">
            <v>689659.93</v>
          </cell>
          <cell r="E803">
            <v>0</v>
          </cell>
          <cell r="F803"/>
          <cell r="G803"/>
          <cell r="H803">
            <v>733773.8600000001</v>
          </cell>
        </row>
        <row r="804">
          <cell r="A804" t="str">
            <v>4908103001700</v>
          </cell>
          <cell r="B804" t="str">
            <v>UNITED TWP HS DISTRICT 30</v>
          </cell>
          <cell r="C804">
            <v>675138.77</v>
          </cell>
          <cell r="D804">
            <v>7379606.6600000001</v>
          </cell>
          <cell r="E804">
            <v>0</v>
          </cell>
          <cell r="F804"/>
          <cell r="G804"/>
          <cell r="H804">
            <v>8054745.4299999997</v>
          </cell>
        </row>
        <row r="805">
          <cell r="A805" t="str">
            <v>4908103400200</v>
          </cell>
          <cell r="B805" t="str">
            <v>SILVIS SCHOOL DISTRICT 34</v>
          </cell>
          <cell r="C805">
            <v>263677.26</v>
          </cell>
          <cell r="D805">
            <v>3081120.8499999996</v>
          </cell>
          <cell r="E805">
            <v>0</v>
          </cell>
          <cell r="F805"/>
          <cell r="G805"/>
          <cell r="H805">
            <v>3344798.1099999994</v>
          </cell>
        </row>
        <row r="806">
          <cell r="A806" t="str">
            <v>4908103600200</v>
          </cell>
          <cell r="B806" t="str">
            <v>CARBON CLIFF-BARSTOW SCH DIST 36</v>
          </cell>
          <cell r="C806">
            <v>22317.95</v>
          </cell>
          <cell r="D806">
            <v>2108912.38</v>
          </cell>
          <cell r="E806">
            <v>0</v>
          </cell>
          <cell r="F806"/>
          <cell r="G806"/>
          <cell r="H806">
            <v>2131230.33</v>
          </cell>
        </row>
        <row r="807">
          <cell r="A807" t="str">
            <v>4908103700200</v>
          </cell>
          <cell r="B807" t="str">
            <v>EAST MOLINE SCHOOL DISTRICT 37</v>
          </cell>
          <cell r="C807">
            <v>542941.81000000006</v>
          </cell>
          <cell r="D807">
            <v>14176817.630000001</v>
          </cell>
          <cell r="E807">
            <v>0</v>
          </cell>
          <cell r="F807"/>
          <cell r="G807"/>
          <cell r="H807">
            <v>14719759.440000001</v>
          </cell>
        </row>
        <row r="808">
          <cell r="A808" t="str">
            <v>4908104002200</v>
          </cell>
          <cell r="B808" t="str">
            <v>MOLINE UNIT SCHOOL DISTRICT 40</v>
          </cell>
          <cell r="C808">
            <v>2281524.48</v>
          </cell>
          <cell r="D808">
            <v>24293510.470000003</v>
          </cell>
          <cell r="E808">
            <v>0</v>
          </cell>
          <cell r="F808"/>
          <cell r="G808"/>
          <cell r="H808">
            <v>26575034.950000003</v>
          </cell>
        </row>
        <row r="809">
          <cell r="A809" t="str">
            <v>4908104102500</v>
          </cell>
          <cell r="B809" t="str">
            <v>ROCK ISLAND SCHOOL DISTRICT 41</v>
          </cell>
          <cell r="C809">
            <v>1590477.91</v>
          </cell>
          <cell r="D809">
            <v>32369876.899999999</v>
          </cell>
          <cell r="E809">
            <v>0</v>
          </cell>
          <cell r="F809"/>
          <cell r="G809"/>
          <cell r="H809">
            <v>33960354.809999995</v>
          </cell>
        </row>
        <row r="810">
          <cell r="A810" t="str">
            <v>4908110002600</v>
          </cell>
          <cell r="B810" t="str">
            <v>RIVERDALE C U SCHOOL DIST 100</v>
          </cell>
          <cell r="C810">
            <v>45175.24</v>
          </cell>
          <cell r="D810">
            <v>2221136.42</v>
          </cell>
          <cell r="E810">
            <v>0</v>
          </cell>
          <cell r="F810"/>
          <cell r="G810"/>
          <cell r="H810">
            <v>2266311.66</v>
          </cell>
        </row>
        <row r="811">
          <cell r="A811" t="str">
            <v>4908120002600</v>
          </cell>
          <cell r="B811" t="str">
            <v>SHERRARD COMM UNIT SCH DIST 200</v>
          </cell>
          <cell r="C811">
            <v>91174.62</v>
          </cell>
          <cell r="D811">
            <v>5588056.5000000009</v>
          </cell>
          <cell r="E811">
            <v>0</v>
          </cell>
          <cell r="F811"/>
          <cell r="G811"/>
          <cell r="H811">
            <v>5679231.120000001</v>
          </cell>
        </row>
        <row r="812">
          <cell r="A812" t="str">
            <v>4908130002600</v>
          </cell>
          <cell r="B812" t="str">
            <v>ROCKRIDGE C U SCHOOL DIST 300</v>
          </cell>
          <cell r="C812">
            <v>20332.150000000001</v>
          </cell>
          <cell r="D812">
            <v>1337331.4499999997</v>
          </cell>
          <cell r="E812">
            <v>0</v>
          </cell>
          <cell r="F812"/>
          <cell r="G812"/>
          <cell r="H812">
            <v>1357663.5999999996</v>
          </cell>
        </row>
        <row r="813">
          <cell r="A813" t="str">
            <v>5000000000093</v>
          </cell>
          <cell r="B813" t="str">
            <v>SAFE SCH-ST CLAIR ROE</v>
          </cell>
          <cell r="C813">
            <v>42892.26</v>
          </cell>
          <cell r="D813">
            <v>365784.54000000004</v>
          </cell>
          <cell r="E813">
            <v>0</v>
          </cell>
          <cell r="F813"/>
          <cell r="G813"/>
          <cell r="H813">
            <v>408676.80000000005</v>
          </cell>
        </row>
        <row r="814">
          <cell r="A814" t="str">
            <v>5008200902600</v>
          </cell>
          <cell r="B814" t="str">
            <v>LEBANON COMM UNIT SCH DIST 9</v>
          </cell>
          <cell r="C814">
            <v>15819.81</v>
          </cell>
          <cell r="D814">
            <v>1785473.1099999996</v>
          </cell>
          <cell r="E814">
            <v>0</v>
          </cell>
          <cell r="F814"/>
          <cell r="G814"/>
          <cell r="H814">
            <v>1801292.9199999997</v>
          </cell>
        </row>
        <row r="815">
          <cell r="A815" t="str">
            <v>5008201902600</v>
          </cell>
          <cell r="B815" t="str">
            <v>MASCOUTAH C U DISTRICT 19</v>
          </cell>
          <cell r="C815">
            <v>2418284.17</v>
          </cell>
          <cell r="D815">
            <v>21441372.970000003</v>
          </cell>
          <cell r="E815">
            <v>0</v>
          </cell>
          <cell r="F815"/>
          <cell r="G815"/>
          <cell r="H815">
            <v>23859657.140000001</v>
          </cell>
        </row>
        <row r="816">
          <cell r="A816" t="str">
            <v>5008203000300</v>
          </cell>
          <cell r="B816" t="str">
            <v>ST LIBORY CONS SCH DIST 30</v>
          </cell>
          <cell r="C816">
            <v>52.85</v>
          </cell>
          <cell r="D816">
            <v>271066.09999999998</v>
          </cell>
          <cell r="E816">
            <v>0</v>
          </cell>
          <cell r="F816"/>
          <cell r="G816"/>
          <cell r="H816">
            <v>271118.94999999995</v>
          </cell>
        </row>
        <row r="817">
          <cell r="A817" t="str">
            <v>5008204002600</v>
          </cell>
          <cell r="B817" t="str">
            <v>MARISSA C U SCH DIST 40</v>
          </cell>
          <cell r="C817">
            <v>69553.990000000005</v>
          </cell>
          <cell r="D817">
            <v>3271108.0900000003</v>
          </cell>
          <cell r="E817">
            <v>0</v>
          </cell>
          <cell r="F817"/>
          <cell r="G817"/>
          <cell r="H817">
            <v>3340662.0800000005</v>
          </cell>
        </row>
        <row r="818">
          <cell r="A818" t="str">
            <v>5008206002600</v>
          </cell>
          <cell r="B818" t="str">
            <v>NEW ATHENS C U SCHOOL DIST 60</v>
          </cell>
          <cell r="C818">
            <v>89739.06</v>
          </cell>
          <cell r="D818">
            <v>1295397</v>
          </cell>
          <cell r="E818">
            <v>0</v>
          </cell>
          <cell r="F818"/>
          <cell r="G818"/>
          <cell r="H818">
            <v>1385136.06</v>
          </cell>
        </row>
        <row r="819">
          <cell r="A819" t="str">
            <v>5008207000400</v>
          </cell>
          <cell r="B819" t="str">
            <v>FREEBURG C C SCHOOL DIST 70</v>
          </cell>
          <cell r="C819">
            <v>58776.79</v>
          </cell>
          <cell r="D819">
            <v>1438907.95</v>
          </cell>
          <cell r="E819">
            <v>0</v>
          </cell>
          <cell r="F819"/>
          <cell r="G819"/>
          <cell r="H819">
            <v>1497684.74</v>
          </cell>
        </row>
        <row r="820">
          <cell r="A820" t="str">
            <v>5008207701600</v>
          </cell>
          <cell r="B820" t="str">
            <v>FREEBURG COMM H S DIST 77</v>
          </cell>
          <cell r="C820">
            <v>311301.65999999997</v>
          </cell>
          <cell r="D820">
            <v>1405876.0099999998</v>
          </cell>
          <cell r="E820">
            <v>0</v>
          </cell>
          <cell r="F820"/>
          <cell r="G820"/>
          <cell r="H820">
            <v>1717177.6699999997</v>
          </cell>
        </row>
        <row r="821">
          <cell r="A821" t="str">
            <v>5008208500200</v>
          </cell>
          <cell r="B821" t="str">
            <v>SHILOH VILLAGE SCHOOL DIST 85</v>
          </cell>
          <cell r="C821">
            <v>240122.75</v>
          </cell>
          <cell r="D821">
            <v>2175315.4000000004</v>
          </cell>
          <cell r="E821">
            <v>0</v>
          </cell>
          <cell r="F821"/>
          <cell r="G821"/>
          <cell r="H821">
            <v>2415438.1500000004</v>
          </cell>
        </row>
        <row r="822">
          <cell r="A822" t="str">
            <v>5008209000400</v>
          </cell>
          <cell r="B822" t="str">
            <v>O FALLON C C SCHOOL DIST 90</v>
          </cell>
          <cell r="C822">
            <v>1559650.62</v>
          </cell>
          <cell r="D822">
            <v>9741141.3399999999</v>
          </cell>
          <cell r="E822">
            <v>0</v>
          </cell>
          <cell r="F822"/>
          <cell r="G822"/>
          <cell r="H822">
            <v>11300791.960000001</v>
          </cell>
        </row>
        <row r="823">
          <cell r="A823" t="str">
            <v>5008210400200</v>
          </cell>
          <cell r="B823" t="str">
            <v>CENTRAL SCHOOL DIST 104</v>
          </cell>
          <cell r="C823">
            <v>17020.32</v>
          </cell>
          <cell r="D823">
            <v>773455.95000000007</v>
          </cell>
          <cell r="E823">
            <v>0</v>
          </cell>
          <cell r="F823"/>
          <cell r="G823"/>
          <cell r="H823">
            <v>790476.27</v>
          </cell>
        </row>
        <row r="824">
          <cell r="A824" t="str">
            <v>5008210500200</v>
          </cell>
          <cell r="B824" t="str">
            <v>PONTIAC-W HOLLIDAY SCH DIST 105</v>
          </cell>
          <cell r="C824">
            <v>641.52</v>
          </cell>
          <cell r="D824">
            <v>676826.1</v>
          </cell>
          <cell r="E824">
            <v>0</v>
          </cell>
          <cell r="F824"/>
          <cell r="G824"/>
          <cell r="H824">
            <v>677467.62</v>
          </cell>
        </row>
        <row r="825">
          <cell r="A825" t="str">
            <v>5008211000400</v>
          </cell>
          <cell r="B825" t="str">
            <v>GRANT COMM CONS SCH DIST 110</v>
          </cell>
          <cell r="C825">
            <v>132187.70000000001</v>
          </cell>
          <cell r="D825">
            <v>1914368.26</v>
          </cell>
          <cell r="E825">
            <v>0</v>
          </cell>
          <cell r="F825"/>
          <cell r="G825"/>
          <cell r="H825">
            <v>2046555.96</v>
          </cell>
        </row>
        <row r="826">
          <cell r="A826" t="str">
            <v>5008211300200</v>
          </cell>
          <cell r="B826" t="str">
            <v>WOLF BRANCH SCH DIST 113</v>
          </cell>
          <cell r="C826">
            <v>21343.52</v>
          </cell>
          <cell r="D826">
            <v>1251899.7</v>
          </cell>
          <cell r="E826">
            <v>0</v>
          </cell>
          <cell r="F826"/>
          <cell r="G826"/>
          <cell r="H826">
            <v>1273243.22</v>
          </cell>
        </row>
        <row r="827">
          <cell r="A827" t="str">
            <v>5008211500200</v>
          </cell>
          <cell r="B827" t="str">
            <v>WHITESIDE SCHOOL DIST 115</v>
          </cell>
          <cell r="C827">
            <v>402344.18</v>
          </cell>
          <cell r="D827">
            <v>3670446.54</v>
          </cell>
          <cell r="E827">
            <v>0</v>
          </cell>
          <cell r="F827"/>
          <cell r="G827"/>
          <cell r="H827">
            <v>4072790.72</v>
          </cell>
        </row>
        <row r="828">
          <cell r="A828" t="str">
            <v>5008211600200</v>
          </cell>
          <cell r="B828" t="str">
            <v>HIGH MOUNT SCHOOL DIST 116</v>
          </cell>
          <cell r="C828">
            <v>29620.42</v>
          </cell>
          <cell r="D828">
            <v>2314570.6500000004</v>
          </cell>
          <cell r="E828">
            <v>0</v>
          </cell>
          <cell r="F828"/>
          <cell r="G828"/>
          <cell r="H828">
            <v>2344191.0700000003</v>
          </cell>
        </row>
        <row r="829">
          <cell r="A829" t="str">
            <v>5008211800200</v>
          </cell>
          <cell r="B829" t="str">
            <v>BELLEVILLE SCHOOL DIST 118</v>
          </cell>
          <cell r="C829">
            <v>1169051.2</v>
          </cell>
          <cell r="D829">
            <v>23540278.16</v>
          </cell>
          <cell r="E829">
            <v>0</v>
          </cell>
          <cell r="F829"/>
          <cell r="G829"/>
          <cell r="H829">
            <v>24709329.359999999</v>
          </cell>
        </row>
        <row r="830">
          <cell r="A830" t="str">
            <v>5008211900200</v>
          </cell>
          <cell r="B830" t="str">
            <v>BELLE VALLEY SCHOOL DIST 119</v>
          </cell>
          <cell r="C830">
            <v>568175.77</v>
          </cell>
          <cell r="D830">
            <v>6461239.0600000005</v>
          </cell>
          <cell r="E830">
            <v>0</v>
          </cell>
          <cell r="F830"/>
          <cell r="G830"/>
          <cell r="H830">
            <v>7029414.8300000001</v>
          </cell>
        </row>
        <row r="831">
          <cell r="A831" t="str">
            <v>5008213000400</v>
          </cell>
          <cell r="B831" t="str">
            <v>SMITHTON C C SCHOOL DIST 130</v>
          </cell>
          <cell r="C831">
            <v>154613.97</v>
          </cell>
          <cell r="D831">
            <v>1329179.3999999997</v>
          </cell>
          <cell r="E831">
            <v>0</v>
          </cell>
          <cell r="F831"/>
          <cell r="G831"/>
          <cell r="H831">
            <v>1483793.3699999996</v>
          </cell>
        </row>
        <row r="832">
          <cell r="A832" t="str">
            <v>5008216000400</v>
          </cell>
          <cell r="B832" t="str">
            <v>MILLSTADT C C  SCH DIST 160</v>
          </cell>
          <cell r="C832">
            <v>21564.52</v>
          </cell>
          <cell r="D832">
            <v>1085326.3499999999</v>
          </cell>
          <cell r="E832">
            <v>0</v>
          </cell>
          <cell r="F832"/>
          <cell r="G832"/>
          <cell r="H832">
            <v>1106890.8699999999</v>
          </cell>
        </row>
        <row r="833">
          <cell r="A833" t="str">
            <v>5008217500200</v>
          </cell>
          <cell r="B833" t="str">
            <v>HARMONY EMGE SCHOOL DIST 175</v>
          </cell>
          <cell r="C833">
            <v>261630.89</v>
          </cell>
          <cell r="D833">
            <v>2875656.9499999997</v>
          </cell>
          <cell r="E833">
            <v>0</v>
          </cell>
          <cell r="F833"/>
          <cell r="G833"/>
          <cell r="H833">
            <v>3137287.84</v>
          </cell>
        </row>
        <row r="834">
          <cell r="A834" t="str">
            <v>5008218100200</v>
          </cell>
          <cell r="B834" t="str">
            <v>SIGNAL HILL SCH DIST 181</v>
          </cell>
          <cell r="C834">
            <v>38546.79</v>
          </cell>
          <cell r="D834">
            <v>1687399.9300000002</v>
          </cell>
          <cell r="E834">
            <v>0</v>
          </cell>
          <cell r="F834"/>
          <cell r="G834"/>
          <cell r="H834">
            <v>1725946.7200000002</v>
          </cell>
        </row>
        <row r="835">
          <cell r="A835" t="str">
            <v>5008218702600</v>
          </cell>
          <cell r="B835" t="str">
            <v>CAHOKIA COMM UNIT SCH DIST 187</v>
          </cell>
          <cell r="C835">
            <v>325335.03000000003</v>
          </cell>
          <cell r="D835">
            <v>32436157.080000006</v>
          </cell>
          <cell r="E835">
            <v>687865</v>
          </cell>
          <cell r="F835"/>
          <cell r="G835"/>
          <cell r="H835">
            <v>33449357.110000007</v>
          </cell>
        </row>
        <row r="836">
          <cell r="A836" t="str">
            <v>5008218802200</v>
          </cell>
          <cell r="B836" t="str">
            <v>BROOKLYN UNIT DISTRICT 188</v>
          </cell>
          <cell r="C836">
            <v>16859.28</v>
          </cell>
          <cell r="D836">
            <v>1059816.3699999999</v>
          </cell>
          <cell r="E836">
            <v>0</v>
          </cell>
          <cell r="F836"/>
          <cell r="G836"/>
          <cell r="H836">
            <v>1076675.6499999999</v>
          </cell>
        </row>
        <row r="837">
          <cell r="A837" t="str">
            <v>5008218902200</v>
          </cell>
          <cell r="B837" t="str">
            <v>EAST ST LOUIS SCHOOL DIST 189</v>
          </cell>
          <cell r="C837">
            <v>120178.37</v>
          </cell>
          <cell r="D837">
            <v>60389822.800000012</v>
          </cell>
          <cell r="E837">
            <v>0</v>
          </cell>
          <cell r="F837"/>
          <cell r="G837"/>
          <cell r="H837">
            <v>60510001.170000009</v>
          </cell>
        </row>
        <row r="838">
          <cell r="A838" t="str">
            <v>5008219602600</v>
          </cell>
          <cell r="B838" t="str">
            <v>DUPO COMM UNIT SCH DISTRICT 196</v>
          </cell>
          <cell r="C838">
            <v>206365.04</v>
          </cell>
          <cell r="D838">
            <v>6239534.5200000005</v>
          </cell>
          <cell r="E838">
            <v>0</v>
          </cell>
          <cell r="F838"/>
          <cell r="G838"/>
          <cell r="H838">
            <v>6445899.5600000005</v>
          </cell>
        </row>
        <row r="839">
          <cell r="A839" t="str">
            <v>5008220101700</v>
          </cell>
          <cell r="B839" t="str">
            <v>BELLEVILLE TWP HS DIST 201</v>
          </cell>
          <cell r="C839">
            <v>2383766.52</v>
          </cell>
          <cell r="D839">
            <v>22356819.25</v>
          </cell>
          <cell r="E839">
            <v>0</v>
          </cell>
          <cell r="F839"/>
          <cell r="G839"/>
          <cell r="H839">
            <v>24740585.77</v>
          </cell>
        </row>
        <row r="840">
          <cell r="A840" t="str">
            <v>5008220301700</v>
          </cell>
          <cell r="B840" t="str">
            <v>O FALLON TWP HIGH SCH DIST 203</v>
          </cell>
          <cell r="C840">
            <v>1190367.4099999999</v>
          </cell>
          <cell r="D840">
            <v>8053385.7699999986</v>
          </cell>
          <cell r="E840">
            <v>0</v>
          </cell>
          <cell r="F840"/>
          <cell r="G840"/>
          <cell r="H840">
            <v>9243753.1799999978</v>
          </cell>
        </row>
        <row r="841">
          <cell r="A841" t="str">
            <v>5100000000092</v>
          </cell>
          <cell r="B841" t="str">
            <v>ALT SCH-SANGAMON ROE</v>
          </cell>
          <cell r="C841">
            <v>26815.14</v>
          </cell>
          <cell r="D841">
            <v>412168.51</v>
          </cell>
          <cell r="E841">
            <v>0</v>
          </cell>
          <cell r="F841"/>
          <cell r="G841"/>
          <cell r="H841">
            <v>438983.65</v>
          </cell>
        </row>
        <row r="842">
          <cell r="A842" t="str">
            <v>5100000000093</v>
          </cell>
          <cell r="B842" t="str">
            <v>SAFE SCH-SANGAMON ROE</v>
          </cell>
          <cell r="C842">
            <v>31357.47</v>
          </cell>
          <cell r="D842">
            <v>291282.68000000005</v>
          </cell>
          <cell r="E842">
            <v>0</v>
          </cell>
          <cell r="F842"/>
          <cell r="G842"/>
          <cell r="H842">
            <v>322640.15000000002</v>
          </cell>
        </row>
        <row r="843">
          <cell r="A843" t="str">
            <v>5100000000095</v>
          </cell>
          <cell r="B843" t="str">
            <v>ALOP-SANGAMON ROE</v>
          </cell>
          <cell r="C843">
            <v>430996.04</v>
          </cell>
          <cell r="D843">
            <v>431998.11</v>
          </cell>
          <cell r="E843">
            <v>0</v>
          </cell>
          <cell r="F843"/>
          <cell r="G843"/>
          <cell r="H843">
            <v>862994.14999999991</v>
          </cell>
        </row>
        <row r="844">
          <cell r="A844" t="str">
            <v>5106520002600</v>
          </cell>
          <cell r="B844" t="str">
            <v>GREENVIEW C U SCH DIST 200</v>
          </cell>
          <cell r="C844">
            <v>188.45</v>
          </cell>
          <cell r="D844">
            <v>572679.80999999994</v>
          </cell>
          <cell r="E844">
            <v>0</v>
          </cell>
          <cell r="F844"/>
          <cell r="G844"/>
          <cell r="H844">
            <v>572868.25999999989</v>
          </cell>
        </row>
        <row r="845">
          <cell r="A845" t="str">
            <v>5106520202600</v>
          </cell>
          <cell r="B845" t="str">
            <v>PORTA COMM UNIT SCHOOL DIST 202</v>
          </cell>
          <cell r="C845">
            <v>56209.94</v>
          </cell>
          <cell r="D845">
            <v>2051825.12</v>
          </cell>
          <cell r="E845">
            <v>0</v>
          </cell>
          <cell r="F845"/>
          <cell r="G845"/>
          <cell r="H845">
            <v>2108035.06</v>
          </cell>
        </row>
        <row r="846">
          <cell r="A846" t="str">
            <v>5106521302600</v>
          </cell>
          <cell r="B846" t="str">
            <v>ATHENS COMM UNIT SCH DIST 213</v>
          </cell>
          <cell r="C846">
            <v>285568.36</v>
          </cell>
          <cell r="D846">
            <v>3669422.36</v>
          </cell>
          <cell r="E846">
            <v>0</v>
          </cell>
          <cell r="F846"/>
          <cell r="G846"/>
          <cell r="H846">
            <v>3954990.7199999997</v>
          </cell>
        </row>
        <row r="847">
          <cell r="A847" t="str">
            <v>5108400102600</v>
          </cell>
          <cell r="B847" t="str">
            <v>TRI CITY COMM UNIT SCH DIST 1</v>
          </cell>
          <cell r="C847">
            <v>136218.72</v>
          </cell>
          <cell r="D847">
            <v>1217232.8900000004</v>
          </cell>
          <cell r="E847">
            <v>0</v>
          </cell>
          <cell r="F847"/>
          <cell r="G847"/>
          <cell r="H847">
            <v>1353451.6100000003</v>
          </cell>
        </row>
        <row r="848">
          <cell r="A848" t="str">
            <v>51084003A2600</v>
          </cell>
          <cell r="B848" t="str">
            <v>ROCHESTER COMM UNIT SCH DIST 3A</v>
          </cell>
          <cell r="C848">
            <v>369201.35</v>
          </cell>
          <cell r="D848">
            <v>7290119.1399999987</v>
          </cell>
          <cell r="E848">
            <v>0</v>
          </cell>
          <cell r="F848"/>
          <cell r="G848"/>
          <cell r="H848">
            <v>7659320.4899999984</v>
          </cell>
        </row>
        <row r="849">
          <cell r="A849" t="str">
            <v>5108400502600</v>
          </cell>
          <cell r="B849" t="str">
            <v>BALL CHATHAM C U SCHOOL DIST 5</v>
          </cell>
          <cell r="C849">
            <v>235905.28</v>
          </cell>
          <cell r="D849">
            <v>8030487.7600000007</v>
          </cell>
          <cell r="E849">
            <v>0</v>
          </cell>
          <cell r="F849"/>
          <cell r="G849"/>
          <cell r="H849">
            <v>8266393.040000001</v>
          </cell>
        </row>
        <row r="850">
          <cell r="A850" t="str">
            <v>5108400802600</v>
          </cell>
          <cell r="B850" t="str">
            <v>PLEASANT PLAINS C U SCHOOL DIST 8</v>
          </cell>
          <cell r="C850">
            <v>37095.96</v>
          </cell>
          <cell r="D850">
            <v>1779513.44</v>
          </cell>
          <cell r="E850">
            <v>0</v>
          </cell>
          <cell r="F850"/>
          <cell r="G850"/>
          <cell r="H850">
            <v>1816609.4</v>
          </cell>
        </row>
        <row r="851">
          <cell r="A851" t="str">
            <v>5108401002600</v>
          </cell>
          <cell r="B851" t="str">
            <v>AUBURN COMM UNIT SCHOOL DIST 10</v>
          </cell>
          <cell r="C851">
            <v>223310.68</v>
          </cell>
          <cell r="D851">
            <v>5838316.3700000001</v>
          </cell>
          <cell r="E851">
            <v>0</v>
          </cell>
          <cell r="F851"/>
          <cell r="G851"/>
          <cell r="H851">
            <v>6061627.0499999998</v>
          </cell>
        </row>
        <row r="852">
          <cell r="A852" t="str">
            <v>5108401102600</v>
          </cell>
          <cell r="B852" t="str">
            <v>PAWNEE COMM UNIT SCHOOL DIST 11</v>
          </cell>
          <cell r="C852">
            <v>536.72</v>
          </cell>
          <cell r="D852">
            <v>524635.27</v>
          </cell>
          <cell r="E852">
            <v>0</v>
          </cell>
          <cell r="F852"/>
          <cell r="G852"/>
          <cell r="H852">
            <v>525171.99</v>
          </cell>
        </row>
        <row r="853">
          <cell r="A853" t="str">
            <v>5108401402600</v>
          </cell>
          <cell r="B853" t="str">
            <v>RIVERTON C U SCHOOL DIST 14</v>
          </cell>
          <cell r="C853">
            <v>488143.9</v>
          </cell>
          <cell r="D853">
            <v>7390653.1900000013</v>
          </cell>
          <cell r="E853">
            <v>0</v>
          </cell>
          <cell r="F853"/>
          <cell r="G853"/>
          <cell r="H853">
            <v>7878797.0900000017</v>
          </cell>
        </row>
        <row r="854">
          <cell r="A854" t="str">
            <v>5108401502600</v>
          </cell>
          <cell r="B854" t="str">
            <v>WILLIAMSVILLE C U SCHOOL DIST 15</v>
          </cell>
          <cell r="C854">
            <v>317850.59000000003</v>
          </cell>
          <cell r="D854">
            <v>4620913.96</v>
          </cell>
          <cell r="E854">
            <v>0</v>
          </cell>
          <cell r="F854"/>
          <cell r="G854"/>
          <cell r="H854">
            <v>4938764.55</v>
          </cell>
        </row>
        <row r="855">
          <cell r="A855" t="str">
            <v>5108401602600</v>
          </cell>
          <cell r="B855" t="str">
            <v>COMMUNITY UNIT SCHOOL DIST 16</v>
          </cell>
          <cell r="C855">
            <v>25200.48</v>
          </cell>
          <cell r="D855">
            <v>823824.33</v>
          </cell>
          <cell r="E855">
            <v>0</v>
          </cell>
          <cell r="F855"/>
          <cell r="G855"/>
          <cell r="H855">
            <v>849024.80999999994</v>
          </cell>
        </row>
        <row r="856">
          <cell r="A856" t="str">
            <v>5108418602500</v>
          </cell>
          <cell r="B856" t="str">
            <v>SPRINGFIELD SCHOOL DISTRICT 186</v>
          </cell>
          <cell r="C856">
            <v>787078.71</v>
          </cell>
          <cell r="D856">
            <v>49567796.709999986</v>
          </cell>
          <cell r="E856">
            <v>0</v>
          </cell>
          <cell r="F856"/>
          <cell r="G856"/>
          <cell r="H856">
            <v>50354875.419999987</v>
          </cell>
        </row>
        <row r="857">
          <cell r="A857" t="str">
            <v>5300000000092</v>
          </cell>
          <cell r="B857" t="str">
            <v>ALT SCH-TAZEWELL ROE</v>
          </cell>
          <cell r="C857">
            <v>5739.2</v>
          </cell>
          <cell r="D857">
            <v>69587.239999999991</v>
          </cell>
          <cell r="E857">
            <v>0</v>
          </cell>
          <cell r="F857"/>
          <cell r="G857"/>
          <cell r="H857">
            <v>75326.439999999988</v>
          </cell>
        </row>
        <row r="858">
          <cell r="A858" t="str">
            <v>5300000000093</v>
          </cell>
          <cell r="B858" t="str">
            <v>SAFE SCH-TAZEWELL ROE</v>
          </cell>
          <cell r="C858">
            <v>13.4</v>
          </cell>
          <cell r="D858">
            <v>303821.17000000004</v>
          </cell>
          <cell r="E858">
            <v>0</v>
          </cell>
          <cell r="F858"/>
          <cell r="G858"/>
          <cell r="H858">
            <v>303834.57000000007</v>
          </cell>
        </row>
        <row r="859">
          <cell r="A859" t="str">
            <v>5306012602600</v>
          </cell>
          <cell r="B859" t="str">
            <v>HAVANA COMM UNIT SCHOOL DIST 126</v>
          </cell>
          <cell r="C859">
            <v>31862.17</v>
          </cell>
          <cell r="D859">
            <v>3138921.2600000007</v>
          </cell>
          <cell r="E859">
            <v>0</v>
          </cell>
          <cell r="F859"/>
          <cell r="G859"/>
          <cell r="H859">
            <v>3170783.4300000006</v>
          </cell>
        </row>
        <row r="860">
          <cell r="A860" t="str">
            <v>5306018902600</v>
          </cell>
          <cell r="B860" t="str">
            <v>ILLINI CENTRAL C U SCH DIST 189</v>
          </cell>
          <cell r="C860">
            <v>18597.240000000002</v>
          </cell>
          <cell r="D860">
            <v>2227556</v>
          </cell>
          <cell r="E860">
            <v>0</v>
          </cell>
          <cell r="F860"/>
          <cell r="G860"/>
          <cell r="H860">
            <v>2246153.2400000002</v>
          </cell>
        </row>
        <row r="861">
          <cell r="A861" t="str">
            <v>5306019102600</v>
          </cell>
          <cell r="B861" t="str">
            <v>MIDWEST CENTRAL CUSD 191</v>
          </cell>
          <cell r="C861">
            <v>155751.60999999999</v>
          </cell>
          <cell r="D861">
            <v>4174056.47</v>
          </cell>
          <cell r="E861">
            <v>0</v>
          </cell>
          <cell r="F861"/>
          <cell r="G861"/>
          <cell r="H861">
            <v>4329808.08</v>
          </cell>
        </row>
        <row r="862">
          <cell r="A862" t="str">
            <v>5309005000200</v>
          </cell>
          <cell r="B862" t="str">
            <v>DISTRICT 50 SCHOOLS</v>
          </cell>
          <cell r="C862">
            <v>165468.44</v>
          </cell>
          <cell r="D862">
            <v>3893256.42</v>
          </cell>
          <cell r="E862">
            <v>0</v>
          </cell>
          <cell r="F862"/>
          <cell r="G862"/>
          <cell r="H862">
            <v>4058724.86</v>
          </cell>
        </row>
        <row r="863">
          <cell r="A863" t="str">
            <v>5309005100200</v>
          </cell>
          <cell r="B863" t="str">
            <v>CENTRAL SCHOOL DISTRICT 51</v>
          </cell>
          <cell r="C863">
            <v>426240.2</v>
          </cell>
          <cell r="D863">
            <v>2796924.57</v>
          </cell>
          <cell r="E863">
            <v>0</v>
          </cell>
          <cell r="F863"/>
          <cell r="G863"/>
          <cell r="H863">
            <v>3223164.77</v>
          </cell>
        </row>
        <row r="864">
          <cell r="A864" t="str">
            <v>5309005200200</v>
          </cell>
          <cell r="B864" t="str">
            <v>WASHINGTON SCHOOL DIST 52</v>
          </cell>
          <cell r="C864">
            <v>221247.26</v>
          </cell>
          <cell r="D864">
            <v>3095089.42</v>
          </cell>
          <cell r="E864">
            <v>0</v>
          </cell>
          <cell r="F864"/>
          <cell r="G864"/>
          <cell r="H864">
            <v>3316336.6799999997</v>
          </cell>
        </row>
        <row r="865">
          <cell r="A865" t="str">
            <v>5309007600200</v>
          </cell>
          <cell r="B865" t="str">
            <v>CREVE COEUR SCHOOL DISTRICT 76</v>
          </cell>
          <cell r="C865">
            <v>56986.28</v>
          </cell>
          <cell r="D865">
            <v>3881847.6900000004</v>
          </cell>
          <cell r="E865">
            <v>0</v>
          </cell>
          <cell r="F865"/>
          <cell r="G865"/>
          <cell r="H865">
            <v>3938833.97</v>
          </cell>
        </row>
        <row r="866">
          <cell r="A866" t="str">
            <v>5309008500200</v>
          </cell>
          <cell r="B866" t="str">
            <v>ROBEIN SCHOOL DISTRICT 85</v>
          </cell>
          <cell r="C866">
            <v>56064.1</v>
          </cell>
          <cell r="D866">
            <v>341486.41000000003</v>
          </cell>
          <cell r="E866">
            <v>0</v>
          </cell>
          <cell r="F866"/>
          <cell r="G866"/>
          <cell r="H866">
            <v>397550.51</v>
          </cell>
        </row>
        <row r="867">
          <cell r="A867" t="str">
            <v>5309008600200</v>
          </cell>
          <cell r="B867" t="str">
            <v>EAST PEORIA SCHOOL DISTRICT 86</v>
          </cell>
          <cell r="C867">
            <v>30782.81</v>
          </cell>
          <cell r="D867">
            <v>2478241.6100000003</v>
          </cell>
          <cell r="E867">
            <v>0</v>
          </cell>
          <cell r="F867"/>
          <cell r="G867"/>
          <cell r="H867">
            <v>2509024.4200000004</v>
          </cell>
        </row>
        <row r="868">
          <cell r="A868" t="str">
            <v>5309009800200</v>
          </cell>
          <cell r="B868" t="str">
            <v>RANKIN COMMUNITY SCHOOL DIST 98</v>
          </cell>
          <cell r="C868">
            <v>167.75</v>
          </cell>
          <cell r="D868">
            <v>407569.80999999994</v>
          </cell>
          <cell r="E868">
            <v>0</v>
          </cell>
          <cell r="F868"/>
          <cell r="G868"/>
          <cell r="H868">
            <v>407737.55999999994</v>
          </cell>
        </row>
        <row r="869">
          <cell r="A869" t="str">
            <v>5309010200200</v>
          </cell>
          <cell r="B869" t="str">
            <v>N PEKIN &amp; MARQUETTE HGHT S D 102</v>
          </cell>
          <cell r="C869">
            <v>26171.94</v>
          </cell>
          <cell r="D869">
            <v>2489739.0300000003</v>
          </cell>
          <cell r="E869">
            <v>0</v>
          </cell>
          <cell r="F869"/>
          <cell r="G869"/>
          <cell r="H869">
            <v>2515910.9700000002</v>
          </cell>
        </row>
        <row r="870">
          <cell r="A870" t="str">
            <v>5309010800200</v>
          </cell>
          <cell r="B870" t="str">
            <v>PEKIN PUBLIC SCHOOL DIST 108</v>
          </cell>
          <cell r="C870">
            <v>313832.57</v>
          </cell>
          <cell r="D870">
            <v>13118949.289999997</v>
          </cell>
          <cell r="E870">
            <v>0</v>
          </cell>
          <cell r="F870"/>
          <cell r="G870"/>
          <cell r="H870">
            <v>13432781.859999998</v>
          </cell>
        </row>
        <row r="871">
          <cell r="A871" t="str">
            <v>5309013700200</v>
          </cell>
          <cell r="B871" t="str">
            <v>SOUTH PEKIN SCHOOL DIST 137</v>
          </cell>
          <cell r="C871">
            <v>10787.52</v>
          </cell>
          <cell r="D871">
            <v>1536910.5700000003</v>
          </cell>
          <cell r="E871">
            <v>0</v>
          </cell>
          <cell r="F871"/>
          <cell r="G871"/>
          <cell r="H871">
            <v>1547698.0900000003</v>
          </cell>
        </row>
        <row r="872">
          <cell r="A872" t="str">
            <v>5309030301600</v>
          </cell>
          <cell r="B872" t="str">
            <v>PEKIN COMM H S DIST 303</v>
          </cell>
          <cell r="C872">
            <v>161818.09</v>
          </cell>
          <cell r="D872">
            <v>5328364.1199999992</v>
          </cell>
          <cell r="E872">
            <v>0</v>
          </cell>
          <cell r="F872"/>
          <cell r="G872"/>
          <cell r="H872">
            <v>5490182.209999999</v>
          </cell>
        </row>
        <row r="873">
          <cell r="A873" t="str">
            <v>5309030801600</v>
          </cell>
          <cell r="B873" t="str">
            <v>WASHINGTON COMM H S DIST 308</v>
          </cell>
          <cell r="C873">
            <v>1021116.25</v>
          </cell>
          <cell r="D873">
            <v>3653177.8600000003</v>
          </cell>
          <cell r="E873">
            <v>0</v>
          </cell>
          <cell r="F873"/>
          <cell r="G873"/>
          <cell r="H873">
            <v>4674294.1100000003</v>
          </cell>
        </row>
        <row r="874">
          <cell r="A874" t="str">
            <v>5309030901600</v>
          </cell>
          <cell r="B874" t="str">
            <v>EAST PEORIA COMM H S DIST 309</v>
          </cell>
          <cell r="C874">
            <v>58667.839999999997</v>
          </cell>
          <cell r="D874">
            <v>1504331.48</v>
          </cell>
          <cell r="E874">
            <v>0</v>
          </cell>
          <cell r="F874"/>
          <cell r="G874"/>
          <cell r="H874">
            <v>1562999.32</v>
          </cell>
        </row>
        <row r="875">
          <cell r="A875" t="str">
            <v>5309060600400</v>
          </cell>
          <cell r="B875" t="str">
            <v>SPRING LAKE C C SCH DIST 606</v>
          </cell>
          <cell r="C875">
            <v>53.6</v>
          </cell>
          <cell r="D875">
            <v>252143.66999999995</v>
          </cell>
          <cell r="E875">
            <v>0</v>
          </cell>
          <cell r="F875"/>
          <cell r="G875"/>
          <cell r="H875">
            <v>252197.26999999996</v>
          </cell>
        </row>
        <row r="876">
          <cell r="A876" t="str">
            <v>5309070102600</v>
          </cell>
          <cell r="B876" t="str">
            <v>DEER CREEK-MACKINAW CUSD 701</v>
          </cell>
          <cell r="C876">
            <v>158660.96</v>
          </cell>
          <cell r="D876">
            <v>3674564.5800000005</v>
          </cell>
          <cell r="E876">
            <v>0</v>
          </cell>
          <cell r="F876"/>
          <cell r="G876"/>
          <cell r="H876">
            <v>3833225.5400000005</v>
          </cell>
        </row>
        <row r="877">
          <cell r="A877" t="str">
            <v>5309070202600</v>
          </cell>
          <cell r="B877" t="str">
            <v>TREMONT COMM UNIT DIST 702</v>
          </cell>
          <cell r="C877">
            <v>287177.89</v>
          </cell>
          <cell r="D877">
            <v>2706009.2299999995</v>
          </cell>
          <cell r="E877">
            <v>0</v>
          </cell>
          <cell r="F877"/>
          <cell r="G877"/>
          <cell r="H877">
            <v>2993187.1199999996</v>
          </cell>
        </row>
        <row r="878">
          <cell r="A878" t="str">
            <v>5309070302600</v>
          </cell>
          <cell r="B878" t="str">
            <v>DELAVAN COMM UNIT DIST 703</v>
          </cell>
          <cell r="C878">
            <v>20185.28</v>
          </cell>
          <cell r="D878">
            <v>1183958.8800000001</v>
          </cell>
          <cell r="E878">
            <v>0</v>
          </cell>
          <cell r="F878"/>
          <cell r="G878"/>
          <cell r="H878">
            <v>1204144.1600000001</v>
          </cell>
        </row>
        <row r="879">
          <cell r="A879" t="str">
            <v>5309070902600</v>
          </cell>
          <cell r="B879" t="str">
            <v>MORTON C U SCHOOL DISTRICT 709</v>
          </cell>
          <cell r="C879">
            <v>93811.199999999997</v>
          </cell>
          <cell r="D879">
            <v>2488448.58</v>
          </cell>
          <cell r="E879">
            <v>0</v>
          </cell>
          <cell r="F879"/>
          <cell r="G879"/>
          <cell r="H879">
            <v>2582259.7800000003</v>
          </cell>
        </row>
        <row r="880">
          <cell r="A880" t="str">
            <v>5310200100400</v>
          </cell>
          <cell r="B880" t="str">
            <v>METAMORA C C SCH DIST 1</v>
          </cell>
          <cell r="C880">
            <v>113401.19</v>
          </cell>
          <cell r="D880">
            <v>1839299.5499999996</v>
          </cell>
          <cell r="E880">
            <v>0</v>
          </cell>
          <cell r="F880"/>
          <cell r="G880"/>
          <cell r="H880">
            <v>1952700.7399999995</v>
          </cell>
        </row>
        <row r="881">
          <cell r="A881" t="str">
            <v>5310200200400</v>
          </cell>
          <cell r="B881" t="str">
            <v>RIVERVIEW C C SCHOOL DISTRICT 2</v>
          </cell>
          <cell r="C881">
            <v>61113.74</v>
          </cell>
          <cell r="D881">
            <v>508658.19999999995</v>
          </cell>
          <cell r="E881">
            <v>0</v>
          </cell>
          <cell r="F881"/>
          <cell r="G881"/>
          <cell r="H881">
            <v>569771.93999999994</v>
          </cell>
        </row>
        <row r="882">
          <cell r="A882" t="str">
            <v>5310200602600</v>
          </cell>
          <cell r="B882" t="str">
            <v>FIELDCREST CUSD #6</v>
          </cell>
          <cell r="C882">
            <v>876.07</v>
          </cell>
          <cell r="D882">
            <v>2658167.7599999998</v>
          </cell>
          <cell r="E882">
            <v>0</v>
          </cell>
          <cell r="F882"/>
          <cell r="G882"/>
          <cell r="H882">
            <v>2659043.8299999996</v>
          </cell>
        </row>
        <row r="883">
          <cell r="A883" t="str">
            <v>5310201102600</v>
          </cell>
          <cell r="B883" t="str">
            <v>EL PASO-GRIDLEY CUSD 11</v>
          </cell>
          <cell r="C883">
            <v>62527.3</v>
          </cell>
          <cell r="D883">
            <v>2670778.4200000004</v>
          </cell>
          <cell r="E883">
            <v>0</v>
          </cell>
          <cell r="F883"/>
          <cell r="G883"/>
          <cell r="H883">
            <v>2733305.72</v>
          </cell>
        </row>
        <row r="884">
          <cell r="A884" t="str">
            <v>5310202102600</v>
          </cell>
          <cell r="B884" t="str">
            <v>LOWPOINT-WASHBURN C U S DIST 21</v>
          </cell>
          <cell r="C884">
            <v>9553.75</v>
          </cell>
          <cell r="D884">
            <v>988312.76</v>
          </cell>
          <cell r="E884">
            <v>0</v>
          </cell>
          <cell r="F884"/>
          <cell r="G884"/>
          <cell r="H884">
            <v>997866.51</v>
          </cell>
        </row>
        <row r="885">
          <cell r="A885" t="str">
            <v>5310206002600</v>
          </cell>
          <cell r="B885" t="str">
            <v>ROANOKE BENSON C U S DIST 60</v>
          </cell>
          <cell r="C885">
            <v>9462.6299999999992</v>
          </cell>
          <cell r="D885">
            <v>940725.05999999994</v>
          </cell>
          <cell r="E885">
            <v>0</v>
          </cell>
          <cell r="F885"/>
          <cell r="G885"/>
          <cell r="H885">
            <v>950187.69</v>
          </cell>
        </row>
        <row r="886">
          <cell r="A886" t="str">
            <v>5310206900200</v>
          </cell>
          <cell r="B886" t="str">
            <v>GERMANTOWN HILLS SCHOOL DIST 69</v>
          </cell>
          <cell r="C886">
            <v>168998.98</v>
          </cell>
          <cell r="D886">
            <v>2082283.0199999998</v>
          </cell>
          <cell r="E886">
            <v>0</v>
          </cell>
          <cell r="F886"/>
          <cell r="G886"/>
          <cell r="H886">
            <v>2251282</v>
          </cell>
        </row>
        <row r="887">
          <cell r="A887" t="str">
            <v>5310212201700</v>
          </cell>
          <cell r="B887" t="str">
            <v>METAMORA TWP H S DIST 122</v>
          </cell>
          <cell r="C887">
            <v>180582.84</v>
          </cell>
          <cell r="D887">
            <v>2323083.4299999997</v>
          </cell>
          <cell r="E887">
            <v>0</v>
          </cell>
          <cell r="F887"/>
          <cell r="G887"/>
          <cell r="H887">
            <v>2503666.2699999996</v>
          </cell>
        </row>
        <row r="888">
          <cell r="A888" t="str">
            <v>5310214002600</v>
          </cell>
          <cell r="B888" t="str">
            <v>EUREKA C U DIST 140</v>
          </cell>
          <cell r="C888">
            <v>75867.75</v>
          </cell>
          <cell r="D888">
            <v>3887608.41</v>
          </cell>
          <cell r="E888">
            <v>0</v>
          </cell>
          <cell r="F888"/>
          <cell r="G888"/>
          <cell r="H888">
            <v>3963476.16</v>
          </cell>
        </row>
        <row r="889">
          <cell r="A889" t="str">
            <v>5400000000092</v>
          </cell>
          <cell r="B889" t="str">
            <v>Vermilion ROE TAOEP</v>
          </cell>
          <cell r="C889">
            <v>6563.83</v>
          </cell>
          <cell r="D889">
            <v>22545.9</v>
          </cell>
          <cell r="E889">
            <v>0</v>
          </cell>
          <cell r="F889"/>
          <cell r="G889"/>
          <cell r="H889">
            <v>29109.730000000003</v>
          </cell>
        </row>
        <row r="890">
          <cell r="A890" t="str">
            <v>5400000000093</v>
          </cell>
          <cell r="B890" t="str">
            <v>SAFE SCH-VERMILION ROE</v>
          </cell>
          <cell r="C890">
            <v>42916.24</v>
          </cell>
          <cell r="D890">
            <v>200325.25999999998</v>
          </cell>
          <cell r="E890">
            <v>0</v>
          </cell>
          <cell r="F890"/>
          <cell r="G890"/>
          <cell r="H890">
            <v>243241.49999999997</v>
          </cell>
        </row>
        <row r="891">
          <cell r="A891" t="str">
            <v>5409200102600</v>
          </cell>
          <cell r="B891" t="str">
            <v>BISMARCK HENNING C U SCHOOL DIST</v>
          </cell>
          <cell r="C891">
            <v>355003.24</v>
          </cell>
          <cell r="D891">
            <v>3336580.12</v>
          </cell>
          <cell r="E891">
            <v>0</v>
          </cell>
          <cell r="F891"/>
          <cell r="G891"/>
          <cell r="H891">
            <v>3691583.3600000003</v>
          </cell>
        </row>
        <row r="892">
          <cell r="A892" t="str">
            <v>5409200202600</v>
          </cell>
          <cell r="B892" t="str">
            <v>WESTVILLE C U SCHOOL DIST 2</v>
          </cell>
          <cell r="C892">
            <v>450110.54</v>
          </cell>
          <cell r="D892">
            <v>8969360.6300000008</v>
          </cell>
          <cell r="E892">
            <v>0</v>
          </cell>
          <cell r="F892"/>
          <cell r="G892"/>
          <cell r="H892">
            <v>9419471.1699999999</v>
          </cell>
        </row>
        <row r="893">
          <cell r="A893" t="str">
            <v>5409200402600</v>
          </cell>
          <cell r="B893" t="str">
            <v>GEORGETOWN-RIDGE FARM C U D 4</v>
          </cell>
          <cell r="C893">
            <v>162766.54</v>
          </cell>
          <cell r="D893">
            <v>6201540.96</v>
          </cell>
          <cell r="E893">
            <v>0</v>
          </cell>
          <cell r="F893"/>
          <cell r="G893"/>
          <cell r="H893">
            <v>6364307.5</v>
          </cell>
        </row>
        <row r="894">
          <cell r="A894" t="str">
            <v>5409200702600</v>
          </cell>
          <cell r="B894" t="str">
            <v>ROSSVILLE-ALVIN CU SCH DIST 7</v>
          </cell>
          <cell r="C894">
            <v>23250.98</v>
          </cell>
          <cell r="D894">
            <v>1895099.1700000002</v>
          </cell>
          <cell r="E894">
            <v>0</v>
          </cell>
          <cell r="F894"/>
          <cell r="G894"/>
          <cell r="H894">
            <v>1918350.1500000001</v>
          </cell>
        </row>
        <row r="895">
          <cell r="A895" t="str">
            <v>5409201002600</v>
          </cell>
          <cell r="B895" t="str">
            <v>POTOMAC C U SCH DIST 10</v>
          </cell>
          <cell r="C895">
            <v>8390.17</v>
          </cell>
          <cell r="D895">
            <v>1023244.88</v>
          </cell>
          <cell r="E895">
            <v>0</v>
          </cell>
          <cell r="F895"/>
          <cell r="G895"/>
          <cell r="H895">
            <v>1031635.05</v>
          </cell>
        </row>
        <row r="896">
          <cell r="A896" t="str">
            <v>5409201102600</v>
          </cell>
          <cell r="B896" t="str">
            <v>HOOPESTON AREA C U SCH DIST 11</v>
          </cell>
          <cell r="C896">
            <v>125973.43</v>
          </cell>
          <cell r="D896">
            <v>7520094.6600000001</v>
          </cell>
          <cell r="E896">
            <v>0</v>
          </cell>
          <cell r="F896"/>
          <cell r="G896"/>
          <cell r="H896">
            <v>7646068.0899999999</v>
          </cell>
        </row>
        <row r="897">
          <cell r="A897" t="str">
            <v>5409206100300</v>
          </cell>
          <cell r="B897" t="str">
            <v>ARMSTRONG-ELLIS CONS SCH DIST 61</v>
          </cell>
          <cell r="C897">
            <v>76.989999999999995</v>
          </cell>
          <cell r="D897">
            <v>90241.31</v>
          </cell>
          <cell r="E897">
            <v>0</v>
          </cell>
          <cell r="F897"/>
          <cell r="G897"/>
          <cell r="H897">
            <v>90318.3</v>
          </cell>
        </row>
        <row r="898">
          <cell r="A898" t="str">
            <v>5409207602600</v>
          </cell>
          <cell r="B898" t="str">
            <v>OAKWOOD COMM UNIT DIST #76</v>
          </cell>
          <cell r="C898">
            <v>168112.61</v>
          </cell>
          <cell r="D898">
            <v>4510470.3900000006</v>
          </cell>
          <cell r="E898">
            <v>0</v>
          </cell>
          <cell r="F898"/>
          <cell r="G898"/>
          <cell r="H898">
            <v>4678583.0000000009</v>
          </cell>
        </row>
        <row r="899">
          <cell r="A899" t="str">
            <v>5409211802400</v>
          </cell>
          <cell r="B899" t="str">
            <v>DANVILLE C C SCHOOL DIST 118</v>
          </cell>
          <cell r="C899">
            <v>548830.4</v>
          </cell>
          <cell r="D899">
            <v>38729571.969999999</v>
          </cell>
          <cell r="E899">
            <v>0</v>
          </cell>
          <cell r="F899"/>
          <cell r="G899"/>
          <cell r="H899">
            <v>39278402.369999997</v>
          </cell>
        </row>
        <row r="900">
          <cell r="A900" t="str">
            <v>5409222501700</v>
          </cell>
          <cell r="B900" t="str">
            <v>ARMSTRONG TWP HS DIST 225</v>
          </cell>
          <cell r="C900">
            <v>71.02</v>
          </cell>
          <cell r="D900">
            <v>49673.789999999994</v>
          </cell>
          <cell r="E900">
            <v>0</v>
          </cell>
          <cell r="F900"/>
          <cell r="G900"/>
          <cell r="H900">
            <v>49744.80999999999</v>
          </cell>
        </row>
        <row r="901">
          <cell r="A901" t="str">
            <v>5409251202600</v>
          </cell>
          <cell r="B901" t="str">
            <v>SALT FORK CUD 512</v>
          </cell>
          <cell r="C901">
            <v>54806.43</v>
          </cell>
          <cell r="D901">
            <v>2732910.54</v>
          </cell>
          <cell r="E901">
            <v>0</v>
          </cell>
          <cell r="F901"/>
          <cell r="G901"/>
          <cell r="H901">
            <v>2787716.97</v>
          </cell>
        </row>
        <row r="902">
          <cell r="A902" t="str">
            <v>5600000000092</v>
          </cell>
          <cell r="B902" t="str">
            <v>ALT SCH-WILL ROE</v>
          </cell>
          <cell r="C902">
            <v>63809.79</v>
          </cell>
          <cell r="D902">
            <v>449185.25</v>
          </cell>
          <cell r="E902">
            <v>0</v>
          </cell>
          <cell r="F902"/>
          <cell r="G902"/>
          <cell r="H902">
            <v>512995.04</v>
          </cell>
        </row>
        <row r="903">
          <cell r="A903" t="str">
            <v>5600000000093</v>
          </cell>
          <cell r="B903" t="str">
            <v>SAFE SCH-WILL ROE</v>
          </cell>
          <cell r="C903">
            <v>41.42</v>
          </cell>
          <cell r="D903">
            <v>542972.53</v>
          </cell>
          <cell r="E903">
            <v>0</v>
          </cell>
          <cell r="F903"/>
          <cell r="G903"/>
          <cell r="H903">
            <v>543013.95000000007</v>
          </cell>
        </row>
        <row r="904">
          <cell r="A904" t="str">
            <v>5600000000095</v>
          </cell>
          <cell r="B904" t="str">
            <v>ALOP-WILL ROE</v>
          </cell>
          <cell r="C904">
            <v>619.96</v>
          </cell>
          <cell r="D904">
            <v>108256.09000000001</v>
          </cell>
          <cell r="E904">
            <v>0</v>
          </cell>
          <cell r="F904"/>
          <cell r="G904"/>
          <cell r="H904">
            <v>108876.05000000002</v>
          </cell>
        </row>
        <row r="905">
          <cell r="A905" t="str">
            <v>5609901700200</v>
          </cell>
          <cell r="B905" t="str">
            <v>CHANNAHON SCHOOL DISTRICT 17</v>
          </cell>
          <cell r="C905">
            <v>1180.78</v>
          </cell>
          <cell r="D905">
            <v>559488.32999999996</v>
          </cell>
          <cell r="E905">
            <v>0</v>
          </cell>
          <cell r="F905"/>
          <cell r="G905"/>
          <cell r="H905">
            <v>560669.11</v>
          </cell>
        </row>
        <row r="906">
          <cell r="A906" t="str">
            <v>56099030C0400</v>
          </cell>
          <cell r="B906" t="str">
            <v>TROY COMM CONS SCH DIST 30C</v>
          </cell>
          <cell r="C906">
            <v>138598.07999999999</v>
          </cell>
          <cell r="D906">
            <v>5113090.8499999987</v>
          </cell>
          <cell r="E906">
            <v>0</v>
          </cell>
          <cell r="F906"/>
          <cell r="G906"/>
          <cell r="H906">
            <v>5251688.9299999988</v>
          </cell>
        </row>
        <row r="907">
          <cell r="A907" t="str">
            <v>56099033C0400</v>
          </cell>
          <cell r="B907" t="str">
            <v>HOMER COMM CONS SCH DIST 33C</v>
          </cell>
          <cell r="C907">
            <v>78509.83</v>
          </cell>
          <cell r="D907">
            <v>3653690.34</v>
          </cell>
          <cell r="E907">
            <v>0</v>
          </cell>
          <cell r="F907"/>
          <cell r="G907"/>
          <cell r="H907">
            <v>3732200.17</v>
          </cell>
        </row>
        <row r="908">
          <cell r="A908" t="str">
            <v>56099070C0400</v>
          </cell>
          <cell r="B908" t="str">
            <v>LARAWAY C C SCHOOL DIST 70C</v>
          </cell>
          <cell r="C908">
            <v>504.93</v>
          </cell>
          <cell r="D908">
            <v>1003963.58</v>
          </cell>
          <cell r="E908">
            <v>0</v>
          </cell>
          <cell r="F908"/>
          <cell r="G908"/>
          <cell r="H908">
            <v>1004468.51</v>
          </cell>
        </row>
        <row r="909">
          <cell r="A909" t="str">
            <v>5609908100200</v>
          </cell>
          <cell r="B909" t="str">
            <v>UNION SCHOOL DIST 81</v>
          </cell>
          <cell r="C909">
            <v>127.48</v>
          </cell>
          <cell r="D909">
            <v>130702.23999999999</v>
          </cell>
          <cell r="E909">
            <v>0</v>
          </cell>
          <cell r="F909"/>
          <cell r="G909"/>
          <cell r="H909">
            <v>130829.71999999999</v>
          </cell>
        </row>
        <row r="910">
          <cell r="A910" t="str">
            <v>5609908400200</v>
          </cell>
          <cell r="B910" t="str">
            <v>ROCKDALE SCHOOL DISTRICT 84</v>
          </cell>
          <cell r="C910">
            <v>302.69</v>
          </cell>
          <cell r="D910">
            <v>672159.33</v>
          </cell>
          <cell r="E910">
            <v>0</v>
          </cell>
          <cell r="F910"/>
          <cell r="G910"/>
          <cell r="H910">
            <v>672462.0199999999</v>
          </cell>
        </row>
        <row r="911">
          <cell r="A911" t="str">
            <v>5609908600500</v>
          </cell>
          <cell r="B911" t="str">
            <v>JOLIET SCHOOL DIST 86</v>
          </cell>
          <cell r="C911">
            <v>3876686.73</v>
          </cell>
          <cell r="D911">
            <v>98168432.75999999</v>
          </cell>
          <cell r="E911">
            <v>0</v>
          </cell>
          <cell r="F911"/>
          <cell r="G911"/>
          <cell r="H911">
            <v>102045119.48999999</v>
          </cell>
        </row>
        <row r="912">
          <cell r="A912" t="str">
            <v>5609908800200</v>
          </cell>
          <cell r="B912" t="str">
            <v>CHANEY-MONGE SCH DISTRICT 88</v>
          </cell>
          <cell r="C912">
            <v>423418.46</v>
          </cell>
          <cell r="D912">
            <v>3189272.6499999994</v>
          </cell>
          <cell r="E912">
            <v>0</v>
          </cell>
          <cell r="F912"/>
          <cell r="G912"/>
          <cell r="H912">
            <v>3612691.1099999994</v>
          </cell>
        </row>
        <row r="913">
          <cell r="A913" t="str">
            <v>56099088A0200</v>
          </cell>
          <cell r="B913" t="str">
            <v>RICHLAND SCHOOL DIST 88A</v>
          </cell>
          <cell r="C913">
            <v>24928.880000000001</v>
          </cell>
          <cell r="D913">
            <v>1131310.8600000001</v>
          </cell>
          <cell r="E913">
            <v>0</v>
          </cell>
          <cell r="F913"/>
          <cell r="G913"/>
          <cell r="H913">
            <v>1156239.74</v>
          </cell>
        </row>
        <row r="914">
          <cell r="A914" t="str">
            <v>5609908900200</v>
          </cell>
          <cell r="B914" t="str">
            <v>FAIRMONT SCHOOL DISTRICT 89</v>
          </cell>
          <cell r="C914">
            <v>30389.85</v>
          </cell>
          <cell r="D914">
            <v>1710809.23</v>
          </cell>
          <cell r="E914">
            <v>0</v>
          </cell>
          <cell r="F914"/>
          <cell r="G914"/>
          <cell r="H914">
            <v>1741199.08</v>
          </cell>
        </row>
        <row r="915">
          <cell r="A915" t="str">
            <v>5609909000200</v>
          </cell>
          <cell r="B915" t="str">
            <v>TAFT SCHOOL DISTRICT 90</v>
          </cell>
          <cell r="C915">
            <v>50264.52</v>
          </cell>
          <cell r="D915">
            <v>1128828.3099999998</v>
          </cell>
          <cell r="E915">
            <v>0</v>
          </cell>
          <cell r="F915"/>
          <cell r="G915"/>
          <cell r="H915">
            <v>1179092.8299999998</v>
          </cell>
        </row>
        <row r="916">
          <cell r="A916" t="str">
            <v>5609909100200</v>
          </cell>
          <cell r="B916" t="str">
            <v>LOCKPORT SCHOOL DIST 91</v>
          </cell>
          <cell r="C916">
            <v>22211.02</v>
          </cell>
          <cell r="D916">
            <v>1017688.1100000001</v>
          </cell>
          <cell r="E916">
            <v>0</v>
          </cell>
          <cell r="F916"/>
          <cell r="G916"/>
          <cell r="H916">
            <v>1039899.1300000001</v>
          </cell>
        </row>
        <row r="917">
          <cell r="A917" t="str">
            <v>5609909200200</v>
          </cell>
          <cell r="B917" t="str">
            <v>WILL COUNTY SCHOOL DISTRICT 92</v>
          </cell>
          <cell r="C917">
            <v>1448.43</v>
          </cell>
          <cell r="D917">
            <v>1443614.7199999997</v>
          </cell>
          <cell r="E917">
            <v>0</v>
          </cell>
          <cell r="F917"/>
          <cell r="G917"/>
          <cell r="H917">
            <v>1445063.1499999997</v>
          </cell>
        </row>
        <row r="918">
          <cell r="A918" t="str">
            <v>5609911400200</v>
          </cell>
          <cell r="B918" t="str">
            <v>MANHATTAN SCHOOL DIST 114</v>
          </cell>
          <cell r="C918">
            <v>950105.89</v>
          </cell>
          <cell r="D918">
            <v>4192973.4799999995</v>
          </cell>
          <cell r="E918">
            <v>0</v>
          </cell>
          <cell r="F918"/>
          <cell r="G918"/>
          <cell r="H918">
            <v>5143079.3699999992</v>
          </cell>
        </row>
        <row r="919">
          <cell r="A919" t="str">
            <v>5609912200200</v>
          </cell>
          <cell r="B919" t="str">
            <v>NEW LENOX SCHOOL DIST 122</v>
          </cell>
          <cell r="C919">
            <v>146629.06</v>
          </cell>
          <cell r="D919">
            <v>5222336.2300000004</v>
          </cell>
          <cell r="E919">
            <v>0</v>
          </cell>
          <cell r="F919"/>
          <cell r="G919"/>
          <cell r="H919">
            <v>5368965.29</v>
          </cell>
        </row>
        <row r="920">
          <cell r="A920" t="str">
            <v>56099157C0400</v>
          </cell>
          <cell r="B920" t="str">
            <v>FRANKFORT C C SCH DIST 157C</v>
          </cell>
          <cell r="C920">
            <v>2438.5300000000002</v>
          </cell>
          <cell r="D920">
            <v>1856892.69</v>
          </cell>
          <cell r="E920">
            <v>0</v>
          </cell>
          <cell r="F920"/>
          <cell r="G920"/>
          <cell r="H920">
            <v>1859331.22</v>
          </cell>
        </row>
        <row r="921">
          <cell r="A921" t="str">
            <v>5609915900200</v>
          </cell>
          <cell r="B921" t="str">
            <v>MOKENA SCHOOL DIST 159</v>
          </cell>
          <cell r="C921">
            <v>31560.38</v>
          </cell>
          <cell r="D921">
            <v>1453703.5299999998</v>
          </cell>
          <cell r="E921">
            <v>0</v>
          </cell>
          <cell r="F921"/>
          <cell r="G921"/>
          <cell r="H921">
            <v>1485263.9099999997</v>
          </cell>
        </row>
        <row r="922">
          <cell r="A922" t="str">
            <v>5609916100200</v>
          </cell>
          <cell r="B922" t="str">
            <v>SUMMIT HILL SCHOOL DIST 161</v>
          </cell>
          <cell r="C922">
            <v>55629.86</v>
          </cell>
          <cell r="D922">
            <v>2984033.7800000003</v>
          </cell>
          <cell r="E922">
            <v>0</v>
          </cell>
          <cell r="F922"/>
          <cell r="G922"/>
          <cell r="H922">
            <v>3039663.64</v>
          </cell>
        </row>
        <row r="923">
          <cell r="A923" t="str">
            <v>56099200U2600</v>
          </cell>
          <cell r="B923" t="str">
            <v>BEECHER C U SCH DIST 200U</v>
          </cell>
          <cell r="C923">
            <v>538267.43999999994</v>
          </cell>
          <cell r="D923">
            <v>2386826.3600000003</v>
          </cell>
          <cell r="E923">
            <v>0</v>
          </cell>
          <cell r="F923"/>
          <cell r="G923"/>
          <cell r="H923">
            <v>2925093.8000000003</v>
          </cell>
        </row>
        <row r="924">
          <cell r="A924" t="str">
            <v>56099201U2600</v>
          </cell>
          <cell r="B924" t="str">
            <v>CRETE MONEE C U SCHOOL DIST 201U</v>
          </cell>
          <cell r="C924">
            <v>733895.44</v>
          </cell>
          <cell r="D924">
            <v>17946757.23</v>
          </cell>
          <cell r="E924">
            <v>301972</v>
          </cell>
          <cell r="F924"/>
          <cell r="G924"/>
          <cell r="H924">
            <v>18982624.670000002</v>
          </cell>
        </row>
        <row r="925">
          <cell r="A925" t="str">
            <v>5609920202200</v>
          </cell>
          <cell r="B925" t="str">
            <v>PLAINFIELD SCHOOL DIST 202</v>
          </cell>
          <cell r="C925">
            <v>9034959.9399999995</v>
          </cell>
          <cell r="D925">
            <v>102408489.08000001</v>
          </cell>
          <cell r="E925">
            <v>0</v>
          </cell>
          <cell r="F925"/>
          <cell r="G925"/>
          <cell r="H925">
            <v>111443449.02000001</v>
          </cell>
        </row>
        <row r="926">
          <cell r="A926" t="str">
            <v>5609920300400</v>
          </cell>
          <cell r="B926" t="str">
            <v>ELWOOD C C SCH DIST 203</v>
          </cell>
          <cell r="C926">
            <v>311.95999999999998</v>
          </cell>
          <cell r="D926">
            <v>318605.55</v>
          </cell>
          <cell r="E926">
            <v>0</v>
          </cell>
          <cell r="F926"/>
          <cell r="G926"/>
          <cell r="H926">
            <v>318917.51</v>
          </cell>
        </row>
        <row r="927">
          <cell r="A927" t="str">
            <v>5609920401700</v>
          </cell>
          <cell r="B927" t="str">
            <v>JOLIET TWP HS DIST 204</v>
          </cell>
          <cell r="C927">
            <v>1943303.7</v>
          </cell>
          <cell r="D927">
            <v>22749597.32</v>
          </cell>
          <cell r="E927">
            <v>0</v>
          </cell>
          <cell r="F927"/>
          <cell r="G927"/>
          <cell r="H927">
            <v>24692901.02</v>
          </cell>
        </row>
        <row r="928">
          <cell r="A928" t="str">
            <v>5609920501700</v>
          </cell>
          <cell r="B928" t="str">
            <v>LOCKPORT TWP HS DIST 205</v>
          </cell>
          <cell r="C928">
            <v>114854.98</v>
          </cell>
          <cell r="D928">
            <v>3511946.7599999993</v>
          </cell>
          <cell r="E928">
            <v>0</v>
          </cell>
          <cell r="F928"/>
          <cell r="G928"/>
          <cell r="H928">
            <v>3626801.7399999993</v>
          </cell>
        </row>
        <row r="929">
          <cell r="A929" t="str">
            <v>56099207U2600</v>
          </cell>
          <cell r="B929" t="str">
            <v>PEOTONE C U SCH DIST 207U</v>
          </cell>
          <cell r="C929">
            <v>1400</v>
          </cell>
          <cell r="D929">
            <v>1565001.54</v>
          </cell>
          <cell r="E929">
            <v>0</v>
          </cell>
          <cell r="F929"/>
          <cell r="G929"/>
          <cell r="H929">
            <v>1566401.54</v>
          </cell>
        </row>
        <row r="930">
          <cell r="A930" t="str">
            <v>56099209U2600</v>
          </cell>
          <cell r="B930" t="str">
            <v>WILMINGTON C U SCH DIST 209U</v>
          </cell>
          <cell r="C930">
            <v>79551.25</v>
          </cell>
          <cell r="D930">
            <v>2611664.5199999996</v>
          </cell>
          <cell r="E930">
            <v>0</v>
          </cell>
          <cell r="F930"/>
          <cell r="G930"/>
          <cell r="H930">
            <v>2691215.7699999996</v>
          </cell>
        </row>
        <row r="931">
          <cell r="A931" t="str">
            <v>5609921001600</v>
          </cell>
          <cell r="B931" t="str">
            <v>LINCOLN WAY COMM H S DIST 210</v>
          </cell>
          <cell r="C931">
            <v>639077.98</v>
          </cell>
          <cell r="D931">
            <v>8889141.7799999993</v>
          </cell>
          <cell r="E931">
            <v>0</v>
          </cell>
          <cell r="F931"/>
          <cell r="G931"/>
          <cell r="H931">
            <v>9528219.7599999998</v>
          </cell>
        </row>
        <row r="932">
          <cell r="A932" t="str">
            <v>56099255U2600</v>
          </cell>
          <cell r="B932" t="str">
            <v>REED CUSTER C U SCH DIST 255U</v>
          </cell>
          <cell r="C932">
            <v>1446.67</v>
          </cell>
          <cell r="D932">
            <v>1172586.8499999999</v>
          </cell>
          <cell r="E932">
            <v>0</v>
          </cell>
          <cell r="F932"/>
          <cell r="G932"/>
          <cell r="H932">
            <v>1174033.5199999998</v>
          </cell>
        </row>
        <row r="933">
          <cell r="A933" t="str">
            <v>56099365U2600</v>
          </cell>
          <cell r="B933" t="str">
            <v>VALLEY VIEW CUSD #365U</v>
          </cell>
          <cell r="C933">
            <v>1290179.49</v>
          </cell>
          <cell r="D933">
            <v>49832777.280000001</v>
          </cell>
          <cell r="E933">
            <v>0</v>
          </cell>
          <cell r="F933"/>
          <cell r="G933"/>
          <cell r="H933">
            <v>51122956.770000003</v>
          </cell>
        </row>
        <row r="934">
          <cell r="A934" t="str">
            <v>6510890108000</v>
          </cell>
          <cell r="B934" t="str">
            <v>ILLINOIS STATE UNIVERSITY LAB SCH</v>
          </cell>
          <cell r="C934">
            <v>441554.83</v>
          </cell>
          <cell r="D934">
            <v>6516922.3899999997</v>
          </cell>
          <cell r="E934">
            <v>0</v>
          </cell>
          <cell r="F934"/>
          <cell r="G934"/>
          <cell r="H934">
            <v>6958477.2199999997</v>
          </cell>
        </row>
        <row r="935">
          <cell r="A935" t="str">
            <v>6510890208000</v>
          </cell>
          <cell r="B935" t="str">
            <v>UNIVERSITY OF ILLINOIS LAB SCHOOL</v>
          </cell>
          <cell r="C935">
            <v>133028.22</v>
          </cell>
          <cell r="D935">
            <v>2098551.25</v>
          </cell>
          <cell r="E935">
            <v>0</v>
          </cell>
          <cell r="F935"/>
          <cell r="G935"/>
          <cell r="H935">
            <v>2231579.4700000002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3:C204" totalsRowShown="0" headerRowDxfId="40">
  <autoFilter ref="A3:C204" xr:uid="{00000000-0009-0000-0100-000001000000}"/>
  <tableColumns count="3">
    <tableColumn id="1" xr3:uid="{00000000-0010-0000-0000-000001000000}" name="FieldName"/>
    <tableColumn id="2" xr3:uid="{00000000-0010-0000-0000-000002000000}" name="FieldValue"/>
    <tableColumn id="3" xr3:uid="{00000000-0010-0000-0000-000003000000}"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topLeftCell="A3" zoomScale="115" zoomScaleNormal="115" workbookViewId="0">
      <selection activeCell="W33" sqref="W33"/>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3"/>
    <col min="26" max="16384" width="9.140625" style="132"/>
  </cols>
  <sheetData>
    <row r="1" spans="1:29" ht="12.2" customHeight="1" thickBot="1" x14ac:dyDescent="0.25">
      <c r="A1" s="134" t="s">
        <v>1656</v>
      </c>
      <c r="G1" s="1729" t="s">
        <v>229</v>
      </c>
      <c r="H1" s="1729"/>
      <c r="I1" s="1729"/>
      <c r="J1" s="1729"/>
      <c r="K1" s="1729"/>
      <c r="L1" s="1729"/>
      <c r="M1" s="1729"/>
      <c r="N1" s="1729"/>
      <c r="O1" s="1729"/>
    </row>
    <row r="2" spans="1:29" ht="12.2" customHeight="1" thickBot="1" x14ac:dyDescent="0.25">
      <c r="B2" s="1443" t="str">
        <f>IF(N14="SD","x","")</f>
        <v>x</v>
      </c>
      <c r="C2" s="137" t="s">
        <v>772</v>
      </c>
      <c r="D2" s="137"/>
      <c r="G2" s="1730" t="s">
        <v>77</v>
      </c>
      <c r="H2" s="1730"/>
      <c r="I2" s="1730"/>
      <c r="J2" s="1730"/>
      <c r="K2" s="1730"/>
      <c r="L2" s="1730"/>
      <c r="M2" s="1730"/>
      <c r="N2" s="1730"/>
      <c r="O2" s="1730"/>
      <c r="Q2" s="133"/>
      <c r="R2" s="133"/>
      <c r="S2" s="133"/>
      <c r="T2" s="133"/>
    </row>
    <row r="3" spans="1:29" ht="12.2" customHeight="1" thickBot="1" x14ac:dyDescent="0.25">
      <c r="B3" s="1444" t="str">
        <f>IF(N14="JA","x","")</f>
        <v/>
      </c>
      <c r="C3" s="137" t="s">
        <v>1905</v>
      </c>
      <c r="D3" s="137"/>
      <c r="G3" s="1730"/>
      <c r="H3" s="1730"/>
      <c r="I3" s="1730"/>
      <c r="J3" s="1730"/>
      <c r="K3" s="1730"/>
      <c r="L3" s="1730"/>
      <c r="M3" s="1730"/>
      <c r="N3" s="1730"/>
      <c r="O3" s="1730"/>
      <c r="P3" s="1732" t="str">
        <f>'DeficitBudgetSum Calc 22'!D7 &amp; " "</f>
        <v xml:space="preserve">Balanced budget; no Deficit Reduction Plan is required. </v>
      </c>
      <c r="Q3" s="1733"/>
      <c r="R3" s="1733"/>
      <c r="S3" s="1733"/>
      <c r="T3" s="1734"/>
      <c r="U3" s="135"/>
    </row>
    <row r="4" spans="1:29" ht="12.2" customHeight="1" x14ac:dyDescent="0.2">
      <c r="G4" s="1731" t="s">
        <v>771</v>
      </c>
      <c r="H4" s="1731"/>
      <c r="I4" s="1731"/>
      <c r="J4" s="1731"/>
      <c r="K4" s="1731"/>
      <c r="L4" s="1731"/>
      <c r="M4" s="1731"/>
      <c r="N4" s="1731"/>
      <c r="O4" s="1731"/>
      <c r="P4" s="1735"/>
      <c r="Q4" s="1736"/>
      <c r="R4" s="1736"/>
      <c r="S4" s="1736"/>
      <c r="T4" s="1737"/>
    </row>
    <row r="5" spans="1:29" ht="12.75" customHeight="1" thickBot="1" x14ac:dyDescent="0.25">
      <c r="A5" s="134" t="s">
        <v>463</v>
      </c>
      <c r="B5" s="136"/>
      <c r="C5" s="137"/>
      <c r="D5" s="137"/>
      <c r="G5" s="1746" t="str">
        <f>"July 1, "&amp;'B25'!L2-1</f>
        <v>July 1, 2024</v>
      </c>
      <c r="H5" s="1746"/>
      <c r="I5" s="1746"/>
      <c r="J5" s="1746"/>
      <c r="K5" s="618" t="str">
        <f>"- June 30, "&amp;'B25'!L2</f>
        <v>- June 30, 2025</v>
      </c>
      <c r="L5" s="617"/>
      <c r="M5" s="617"/>
      <c r="N5" s="617"/>
      <c r="O5" s="617"/>
      <c r="P5" s="1735"/>
      <c r="Q5" s="1736"/>
      <c r="R5" s="1736"/>
      <c r="S5" s="1736"/>
      <c r="T5" s="1737"/>
    </row>
    <row r="6" spans="1:29" ht="12.75" customHeight="1" thickBot="1" x14ac:dyDescent="0.25">
      <c r="B6" s="1441" t="s">
        <v>7115</v>
      </c>
      <c r="C6" s="132" t="s">
        <v>1978</v>
      </c>
      <c r="D6" s="1439"/>
      <c r="E6" s="1439"/>
      <c r="F6" s="1439"/>
      <c r="G6" s="1439"/>
      <c r="O6" s="138"/>
      <c r="P6" s="1735"/>
      <c r="Q6" s="1736"/>
      <c r="R6" s="1736"/>
      <c r="S6" s="1736"/>
      <c r="T6" s="1737"/>
    </row>
    <row r="7" spans="1:29" ht="12" customHeight="1" thickBot="1" x14ac:dyDescent="0.25">
      <c r="B7" s="1440"/>
      <c r="C7" s="132" t="s">
        <v>1979</v>
      </c>
      <c r="D7" s="137"/>
      <c r="O7" s="138"/>
      <c r="P7" s="1735"/>
      <c r="Q7" s="1736"/>
      <c r="R7" s="1736"/>
      <c r="S7" s="1736"/>
      <c r="T7" s="1737"/>
    </row>
    <row r="8" spans="1:29" ht="12.75" x14ac:dyDescent="0.2">
      <c r="B8" s="139"/>
      <c r="C8" s="142" t="s">
        <v>7022</v>
      </c>
      <c r="D8" s="140"/>
      <c r="E8" s="140"/>
      <c r="F8" s="140"/>
      <c r="G8" s="140"/>
      <c r="H8" s="1627" t="s">
        <v>4193</v>
      </c>
      <c r="I8" s="140"/>
      <c r="J8" s="140"/>
      <c r="O8" s="138"/>
      <c r="P8" s="1735"/>
      <c r="Q8" s="1736"/>
      <c r="R8" s="1736"/>
      <c r="S8" s="1736"/>
      <c r="T8" s="1737"/>
    </row>
    <row r="9" spans="1:29" ht="6.75" customHeight="1" x14ac:dyDescent="0.2">
      <c r="B9" s="136"/>
      <c r="C9" s="140"/>
      <c r="D9" s="140"/>
      <c r="E9" s="140"/>
      <c r="F9" s="140"/>
      <c r="G9" s="140"/>
      <c r="H9" s="140"/>
      <c r="I9" s="140"/>
      <c r="J9" s="140"/>
      <c r="M9" s="138"/>
      <c r="N9" s="138"/>
      <c r="O9" s="138"/>
      <c r="P9" s="1735"/>
      <c r="Q9" s="1736"/>
      <c r="R9" s="1736"/>
      <c r="S9" s="1736"/>
      <c r="T9" s="1737"/>
      <c r="U9" s="141"/>
      <c r="V9" s="141"/>
      <c r="W9" s="141"/>
      <c r="X9" s="141"/>
      <c r="Y9" s="604"/>
      <c r="Z9" s="141"/>
      <c r="AA9" s="141"/>
      <c r="AB9" s="141"/>
      <c r="AC9" s="141"/>
    </row>
    <row r="10" spans="1:29" ht="13.5" customHeight="1" x14ac:dyDescent="0.2">
      <c r="B10" s="139"/>
      <c r="C10" s="142" t="s">
        <v>218</v>
      </c>
      <c r="D10" s="142"/>
      <c r="G10" s="143"/>
      <c r="H10" s="1744"/>
      <c r="I10" s="1745"/>
      <c r="J10" s="1745"/>
      <c r="K10" s="144"/>
      <c r="L10" s="144"/>
      <c r="M10" s="144"/>
      <c r="N10" s="144"/>
      <c r="O10" s="138"/>
      <c r="P10" s="1735"/>
      <c r="Q10" s="1736"/>
      <c r="R10" s="1736"/>
      <c r="S10" s="1736"/>
      <c r="T10" s="1737"/>
    </row>
    <row r="11" spans="1:29" ht="9.75" customHeight="1" x14ac:dyDescent="0.2">
      <c r="G11" s="145"/>
      <c r="H11" s="1747" t="s">
        <v>519</v>
      </c>
      <c r="I11" s="1747"/>
      <c r="J11" s="1747"/>
      <c r="K11" s="146"/>
      <c r="L11" s="146"/>
      <c r="M11" s="138"/>
      <c r="N11" s="138"/>
      <c r="O11" s="138"/>
      <c r="P11" s="1735"/>
      <c r="Q11" s="1736"/>
      <c r="R11" s="1736"/>
      <c r="S11" s="1736"/>
      <c r="T11" s="1737"/>
    </row>
    <row r="12" spans="1:29" ht="7.5" customHeight="1" x14ac:dyDescent="0.2">
      <c r="G12" s="145"/>
      <c r="H12" s="147"/>
      <c r="I12" s="147"/>
      <c r="J12" s="147"/>
      <c r="K12" s="146"/>
      <c r="L12" s="146"/>
      <c r="M12" s="138"/>
      <c r="N12" s="138"/>
      <c r="O12" s="138"/>
      <c r="P12" s="1735"/>
      <c r="Q12" s="1736"/>
      <c r="R12" s="1736"/>
      <c r="S12" s="1736"/>
      <c r="T12" s="1737"/>
    </row>
    <row r="13" spans="1:29" ht="13.5" customHeight="1" thickBot="1" x14ac:dyDescent="0.25">
      <c r="C13" s="142" t="s">
        <v>252</v>
      </c>
      <c r="D13" s="142"/>
      <c r="E13" s="148"/>
      <c r="F13" s="149"/>
      <c r="H13" s="1741" t="s">
        <v>1544</v>
      </c>
      <c r="I13" s="1742"/>
      <c r="J13" s="1742"/>
      <c r="K13" s="1742"/>
      <c r="L13" s="1742"/>
      <c r="M13" s="1743"/>
      <c r="N13" s="144"/>
      <c r="O13" s="138"/>
      <c r="P13" s="1738"/>
      <c r="Q13" s="1739"/>
      <c r="R13" s="1739"/>
      <c r="S13" s="1739"/>
      <c r="T13" s="1740"/>
      <c r="Y13" s="605">
        <f>IF(H14&lt;&gt;"Select dist name from drop-down on line above",1,0)</f>
        <v>1</v>
      </c>
    </row>
    <row r="14" spans="1:29" ht="13.5" customHeight="1" x14ac:dyDescent="0.2">
      <c r="C14" s="150" t="s">
        <v>253</v>
      </c>
      <c r="D14" s="150"/>
      <c r="E14" s="151"/>
      <c r="F14" s="152"/>
      <c r="G14" s="152"/>
      <c r="H14" s="1721" t="str">
        <f>IFERROR(VLOOKUP(H13,'District Drop-down'!$C$2:$D$1001,2,FALSE),"Please select district from drop-down list on line 13.")</f>
        <v>05016202017</v>
      </c>
      <c r="I14" s="1721"/>
      <c r="J14" s="1721"/>
      <c r="K14" s="1721"/>
      <c r="L14" s="1721"/>
      <c r="M14" s="1721"/>
      <c r="N14" s="603" t="str">
        <f>IFERROR(VLOOKUP(H14,'District Drop-down'!$D$2:$F$1001,3,FALSE),"")</f>
        <v>SD</v>
      </c>
      <c r="O14" s="138"/>
      <c r="P14" s="606"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2"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2"/>
      <c r="E16" s="631"/>
      <c r="F16" s="619"/>
      <c r="G16" s="619"/>
      <c r="H16" s="619"/>
      <c r="I16" s="619"/>
      <c r="J16" s="619"/>
      <c r="K16" s="619"/>
      <c r="L16" s="619"/>
      <c r="M16" s="619"/>
      <c r="N16" s="631"/>
      <c r="O16" s="631"/>
      <c r="P16" s="619"/>
      <c r="Q16" s="619"/>
      <c r="R16" s="619"/>
      <c r="S16" s="619"/>
      <c r="T16" s="619"/>
    </row>
    <row r="17" spans="1:20" ht="12.75" customHeight="1" x14ac:dyDescent="0.2">
      <c r="A17" s="619"/>
      <c r="E17" s="631" t="s">
        <v>1919</v>
      </c>
      <c r="F17" s="619"/>
      <c r="G17" s="619"/>
      <c r="H17" s="619"/>
      <c r="I17" s="619"/>
      <c r="J17" s="619"/>
      <c r="K17" s="619"/>
      <c r="L17" s="619"/>
      <c r="M17" s="619"/>
      <c r="N17" s="619"/>
      <c r="O17" s="619"/>
      <c r="P17" s="619"/>
      <c r="Q17" s="619"/>
      <c r="R17" s="619"/>
      <c r="S17" s="619"/>
      <c r="T17" s="619"/>
    </row>
    <row r="18" spans="1:20" ht="2.25" hidden="1" customHeight="1" x14ac:dyDescent="0.2">
      <c r="A18" s="619"/>
      <c r="B18" s="619"/>
      <c r="C18" s="619"/>
      <c r="D18" s="619"/>
      <c r="E18" s="619"/>
      <c r="F18" s="619"/>
      <c r="G18" s="619"/>
      <c r="H18" s="619"/>
      <c r="I18" s="619"/>
      <c r="J18" s="619"/>
      <c r="K18" s="619"/>
      <c r="L18" s="619"/>
      <c r="M18" s="619"/>
      <c r="N18" s="619"/>
      <c r="O18" s="619"/>
      <c r="P18" s="619"/>
      <c r="Q18" s="619"/>
      <c r="R18" s="619"/>
      <c r="S18" s="619"/>
      <c r="T18" s="619"/>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3" t="s">
        <v>1920</v>
      </c>
      <c r="D24" s="633"/>
      <c r="E24" s="1728" t="str">
        <f>IF(H13="","",H13)</f>
        <v>Evanston Twp HSD 202</v>
      </c>
      <c r="F24" s="1728"/>
      <c r="G24" s="1728"/>
      <c r="H24" s="1728"/>
      <c r="I24" s="1728"/>
      <c r="J24" s="1728"/>
      <c r="K24" s="1728"/>
      <c r="L24" s="164" t="s">
        <v>311</v>
      </c>
      <c r="M24" s="165"/>
      <c r="N24" s="1713" t="str">
        <f>IFERROR(VLOOKUP($H$13,'District Drop-down'!$C$2:$E$1001,3,FALSE),"")</f>
        <v>Cook</v>
      </c>
      <c r="O24" s="1713"/>
      <c r="P24" s="1713"/>
      <c r="Q24" s="1713"/>
      <c r="R24" s="1713"/>
      <c r="S24" s="132" t="s">
        <v>394</v>
      </c>
    </row>
    <row r="25" spans="1:20" ht="15" customHeight="1" x14ac:dyDescent="0.25">
      <c r="B25" s="1384" t="s">
        <v>1921</v>
      </c>
      <c r="H25" s="166"/>
      <c r="I25" s="1715" t="str">
        <f>"July 1, "&amp;'B25'!L2-1</f>
        <v>July 1, 2024</v>
      </c>
      <c r="J25" s="1715"/>
      <c r="K25" s="1715"/>
      <c r="L25" s="1716" t="s">
        <v>1922</v>
      </c>
      <c r="M25" s="1716"/>
      <c r="N25" s="1723" t="str">
        <f>"June 30, "&amp;'B25'!L2</f>
        <v>June 30, 2025</v>
      </c>
      <c r="O25" s="1723"/>
      <c r="P25" s="1723"/>
      <c r="Q25" s="1723"/>
      <c r="R25" s="132" t="s">
        <v>395</v>
      </c>
    </row>
    <row r="26" spans="1:20" ht="9" customHeight="1" x14ac:dyDescent="0.25">
      <c r="H26" s="166"/>
      <c r="I26" s="167"/>
      <c r="J26" s="167"/>
      <c r="K26" s="167"/>
      <c r="L26" s="166"/>
      <c r="O26" s="168"/>
      <c r="P26" s="168"/>
      <c r="Q26" s="168"/>
      <c r="R26" s="140"/>
    </row>
    <row r="27" spans="1:20" ht="15" customHeight="1" x14ac:dyDescent="0.2">
      <c r="C27" s="1385" t="s">
        <v>1923</v>
      </c>
      <c r="D27" s="1385"/>
      <c r="H27" s="1727" t="str">
        <f>IF(H13=" Click here to choose your district from drop-down list","",H13)</f>
        <v>Evanston Twp HSD 202</v>
      </c>
      <c r="I27" s="1727"/>
      <c r="J27" s="1727"/>
      <c r="K27" s="1727"/>
      <c r="L27" s="1727"/>
      <c r="M27" s="1727"/>
      <c r="N27" s="1727"/>
      <c r="O27" s="1727"/>
      <c r="P27" s="1727"/>
      <c r="Q27" s="1727"/>
      <c r="R27" s="1727"/>
      <c r="S27" s="132" t="s">
        <v>221</v>
      </c>
    </row>
    <row r="28" spans="1:20" ht="15" customHeight="1" x14ac:dyDescent="0.2">
      <c r="A28" s="621" t="s">
        <v>673</v>
      </c>
      <c r="D28" s="1714" t="str">
        <f>N24</f>
        <v>Cook</v>
      </c>
      <c r="E28" s="1714"/>
      <c r="F28" s="1714"/>
      <c r="G28" s="1714"/>
      <c r="H28" s="1714"/>
      <c r="I28" s="1386" t="s">
        <v>1974</v>
      </c>
    </row>
    <row r="29" spans="1:20" ht="15" customHeight="1" x14ac:dyDescent="0.2">
      <c r="A29" s="1385" t="s">
        <v>1924</v>
      </c>
    </row>
    <row r="30" spans="1:20" ht="9" customHeight="1" x14ac:dyDescent="0.2"/>
    <row r="31" spans="1:20" ht="15" customHeight="1" x14ac:dyDescent="0.2">
      <c r="C31" s="1387" t="s">
        <v>1925</v>
      </c>
      <c r="D31" s="1387"/>
      <c r="K31" s="1346" t="s">
        <v>7113</v>
      </c>
      <c r="L31" s="164" t="s">
        <v>260</v>
      </c>
      <c r="M31" s="1722" t="s">
        <v>7114</v>
      </c>
      <c r="N31" s="1722"/>
      <c r="O31" s="1722"/>
      <c r="P31" s="633" t="s">
        <v>1929</v>
      </c>
      <c r="Q31" s="1348" t="s">
        <v>7066</v>
      </c>
      <c r="R31" s="132" t="s">
        <v>394</v>
      </c>
    </row>
    <row r="32" spans="1:20" ht="15" customHeight="1" x14ac:dyDescent="0.2">
      <c r="A32" s="1384" t="s">
        <v>1928</v>
      </c>
    </row>
    <row r="33" spans="1:25" ht="9" customHeight="1" x14ac:dyDescent="0.2">
      <c r="A33" s="1384"/>
    </row>
    <row r="34" spans="1:25" ht="15" customHeight="1" x14ac:dyDescent="0.2">
      <c r="C34" s="1384" t="s">
        <v>1926</v>
      </c>
      <c r="D34" s="1384"/>
    </row>
    <row r="35" spans="1:25" ht="9" customHeight="1" x14ac:dyDescent="0.2"/>
    <row r="36" spans="1:25" ht="15" customHeight="1" x14ac:dyDescent="0.2">
      <c r="C36" s="1384" t="s">
        <v>1927</v>
      </c>
      <c r="D36" s="1384"/>
    </row>
    <row r="37" spans="1:25" ht="15" customHeight="1" x14ac:dyDescent="0.25">
      <c r="A37" s="1384" t="s">
        <v>1939</v>
      </c>
      <c r="E37" s="1715" t="str">
        <f>I25</f>
        <v>July 1, 2024</v>
      </c>
      <c r="F37" s="1715"/>
      <c r="G37" s="1715"/>
      <c r="H37" s="1724" t="s">
        <v>1922</v>
      </c>
      <c r="I37" s="1724"/>
      <c r="J37" s="1715" t="str">
        <f>N25</f>
        <v>June 30, 2025</v>
      </c>
      <c r="K37" s="1715"/>
      <c r="L37" s="1715"/>
      <c r="M37" s="132" t="s">
        <v>395</v>
      </c>
      <c r="O37" s="169"/>
    </row>
    <row r="38" spans="1:25" ht="9" customHeight="1" x14ac:dyDescent="0.2"/>
    <row r="39" spans="1:25" ht="15" customHeight="1" x14ac:dyDescent="0.2">
      <c r="C39" s="1384" t="s">
        <v>1930</v>
      </c>
      <c r="D39" s="1384"/>
    </row>
    <row r="40" spans="1:25" ht="15" customHeight="1" x14ac:dyDescent="0.2">
      <c r="A40" s="633" t="s">
        <v>1931</v>
      </c>
    </row>
    <row r="41" spans="1:25" ht="7.5" customHeight="1" x14ac:dyDescent="0.2"/>
    <row r="42" spans="1:25" ht="15" customHeight="1" x14ac:dyDescent="0.2">
      <c r="A42" s="1717" t="s">
        <v>1932</v>
      </c>
      <c r="B42" s="1717"/>
      <c r="C42" s="1717"/>
      <c r="D42" s="1717"/>
      <c r="E42" s="1717"/>
      <c r="F42" s="1717"/>
      <c r="G42" s="1717"/>
      <c r="H42" s="1717"/>
      <c r="I42" s="1717"/>
      <c r="J42" s="1717"/>
      <c r="K42" s="1717"/>
      <c r="L42" s="1717"/>
      <c r="M42" s="1717"/>
      <c r="N42" s="1717"/>
      <c r="O42" s="1717"/>
      <c r="P42" s="1717"/>
      <c r="Q42" s="1717"/>
      <c r="R42" s="1717"/>
    </row>
    <row r="43" spans="1:25" ht="14.1" customHeight="1" x14ac:dyDescent="0.2">
      <c r="C43" s="1387" t="s">
        <v>1933</v>
      </c>
      <c r="D43" s="1387"/>
      <c r="N43" s="1347" t="s">
        <v>7113</v>
      </c>
      <c r="O43" s="164" t="s">
        <v>1934</v>
      </c>
      <c r="P43" s="1725" t="s">
        <v>7114</v>
      </c>
      <c r="Q43" s="1725"/>
      <c r="R43" s="1725"/>
      <c r="S43" s="634" t="s">
        <v>1937</v>
      </c>
      <c r="T43" s="1348" t="s">
        <v>7066</v>
      </c>
      <c r="X43" s="603"/>
      <c r="Y43" s="132"/>
    </row>
    <row r="44" spans="1:25" ht="15.6" customHeight="1" x14ac:dyDescent="0.2">
      <c r="A44" s="1385" t="s">
        <v>1938</v>
      </c>
      <c r="C44" s="1385"/>
      <c r="D44" s="1385"/>
      <c r="E44" s="1726"/>
      <c r="F44" s="1726"/>
      <c r="G44" s="1385" t="s">
        <v>1935</v>
      </c>
      <c r="H44" s="1346"/>
      <c r="I44" s="1385" t="s">
        <v>1936</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18" t="s">
        <v>671</v>
      </c>
      <c r="F48" s="1719"/>
      <c r="G48" s="1719"/>
      <c r="H48" s="1719"/>
      <c r="I48" s="1719"/>
      <c r="J48" s="1720"/>
      <c r="K48" s="1718" t="s">
        <v>672</v>
      </c>
      <c r="L48" s="1719"/>
      <c r="M48" s="1719"/>
      <c r="N48" s="1719"/>
      <c r="O48" s="1719"/>
      <c r="P48" s="1719"/>
      <c r="Q48" s="1720"/>
    </row>
    <row r="49" spans="1:22" ht="18" customHeight="1" x14ac:dyDescent="0.2">
      <c r="E49" s="1705" t="s">
        <v>7128</v>
      </c>
      <c r="F49" s="1706"/>
      <c r="G49" s="1706"/>
      <c r="H49" s="1706"/>
      <c r="I49" s="1706"/>
      <c r="J49" s="1707"/>
      <c r="K49" s="1705"/>
      <c r="L49" s="1706"/>
      <c r="M49" s="1706"/>
      <c r="N49" s="1706"/>
      <c r="O49" s="1706"/>
      <c r="P49" s="1706"/>
      <c r="Q49" s="1707"/>
    </row>
    <row r="50" spans="1:22" ht="18" customHeight="1" x14ac:dyDescent="0.2">
      <c r="E50" s="1705" t="s">
        <v>7129</v>
      </c>
      <c r="F50" s="1706"/>
      <c r="G50" s="1706"/>
      <c r="H50" s="1706"/>
      <c r="I50" s="1706"/>
      <c r="J50" s="1707"/>
      <c r="K50" s="1705"/>
      <c r="L50" s="1706"/>
      <c r="M50" s="1706"/>
      <c r="N50" s="1706"/>
      <c r="O50" s="1706"/>
      <c r="P50" s="1706"/>
      <c r="Q50" s="1707"/>
    </row>
    <row r="51" spans="1:22" ht="18" customHeight="1" x14ac:dyDescent="0.2">
      <c r="E51" s="1705" t="s">
        <v>7130</v>
      </c>
      <c r="F51" s="1706"/>
      <c r="G51" s="1706"/>
      <c r="H51" s="1706"/>
      <c r="I51" s="1706"/>
      <c r="J51" s="1707"/>
      <c r="K51" s="1705"/>
      <c r="L51" s="1706"/>
      <c r="M51" s="1706"/>
      <c r="N51" s="1706"/>
      <c r="O51" s="1706"/>
      <c r="P51" s="1706"/>
      <c r="Q51" s="1707"/>
    </row>
    <row r="52" spans="1:22" ht="18" customHeight="1" x14ac:dyDescent="0.2">
      <c r="E52" s="1705" t="s">
        <v>7131</v>
      </c>
      <c r="F52" s="1706"/>
      <c r="G52" s="1706"/>
      <c r="H52" s="1706"/>
      <c r="I52" s="1706"/>
      <c r="J52" s="1707"/>
      <c r="K52" s="1705"/>
      <c r="L52" s="1706"/>
      <c r="M52" s="1706"/>
      <c r="N52" s="1706"/>
      <c r="O52" s="1706"/>
      <c r="P52" s="1706"/>
      <c r="Q52" s="1707"/>
    </row>
    <row r="53" spans="1:22" ht="18" customHeight="1" x14ac:dyDescent="0.2">
      <c r="E53" s="1705" t="s">
        <v>7132</v>
      </c>
      <c r="F53" s="1706"/>
      <c r="G53" s="1706"/>
      <c r="H53" s="1706"/>
      <c r="I53" s="1706"/>
      <c r="J53" s="1707"/>
      <c r="K53" s="1705"/>
      <c r="L53" s="1706"/>
      <c r="M53" s="1706"/>
      <c r="N53" s="1706"/>
      <c r="O53" s="1706"/>
      <c r="P53" s="1706"/>
      <c r="Q53" s="1707"/>
    </row>
    <row r="54" spans="1:22" ht="18" customHeight="1" x14ac:dyDescent="0.2">
      <c r="E54" s="1705" t="s">
        <v>7133</v>
      </c>
      <c r="F54" s="1706"/>
      <c r="G54" s="1706"/>
      <c r="H54" s="1706"/>
      <c r="I54" s="1706"/>
      <c r="J54" s="1707"/>
      <c r="K54" s="1705"/>
      <c r="L54" s="1706"/>
      <c r="M54" s="1706"/>
      <c r="N54" s="1706"/>
      <c r="O54" s="1706"/>
      <c r="P54" s="1706"/>
      <c r="Q54" s="1707"/>
    </row>
    <row r="55" spans="1:22" ht="18" customHeight="1" x14ac:dyDescent="0.2">
      <c r="E55" s="1705" t="s">
        <v>7134</v>
      </c>
      <c r="F55" s="1706"/>
      <c r="G55" s="1706"/>
      <c r="H55" s="1706"/>
      <c r="I55" s="1706"/>
      <c r="J55" s="1707"/>
      <c r="K55" s="1705"/>
      <c r="L55" s="1706"/>
      <c r="M55" s="1706"/>
      <c r="N55" s="1706"/>
      <c r="O55" s="1706"/>
      <c r="P55" s="1706"/>
      <c r="Q55" s="1707"/>
    </row>
    <row r="56" spans="1:22" ht="18" customHeight="1" x14ac:dyDescent="0.2">
      <c r="E56" s="1705"/>
      <c r="F56" s="1706"/>
      <c r="G56" s="1706"/>
      <c r="H56" s="1706"/>
      <c r="I56" s="1706"/>
      <c r="J56" s="1707"/>
      <c r="K56" s="1705"/>
      <c r="L56" s="1706"/>
      <c r="M56" s="1706"/>
      <c r="N56" s="1706"/>
      <c r="O56" s="1706"/>
      <c r="P56" s="1706"/>
      <c r="Q56" s="1707"/>
    </row>
    <row r="57" spans="1:22" ht="18" customHeight="1" x14ac:dyDescent="0.2">
      <c r="E57" s="1705"/>
      <c r="F57" s="1706"/>
      <c r="G57" s="1706"/>
      <c r="H57" s="1706"/>
      <c r="I57" s="1706"/>
      <c r="J57" s="1707"/>
      <c r="K57" s="1705"/>
      <c r="L57" s="1706"/>
      <c r="M57" s="1706"/>
      <c r="N57" s="1706"/>
      <c r="O57" s="1706"/>
      <c r="P57" s="1706"/>
      <c r="Q57" s="1707"/>
    </row>
    <row r="58" spans="1:22" ht="18" customHeight="1" x14ac:dyDescent="0.2">
      <c r="E58" s="1710"/>
      <c r="F58" s="1711"/>
      <c r="G58" s="1711"/>
      <c r="H58" s="1711"/>
      <c r="I58" s="1711"/>
      <c r="J58" s="1712"/>
      <c r="K58" s="1710"/>
      <c r="L58" s="1711"/>
      <c r="M58" s="1711"/>
      <c r="N58" s="1711"/>
      <c r="O58" s="1711"/>
      <c r="P58" s="1711"/>
      <c r="Q58" s="1712"/>
    </row>
    <row r="59" spans="1:22" ht="6" customHeight="1" x14ac:dyDescent="0.2"/>
    <row r="60" spans="1:22" ht="12.75" x14ac:dyDescent="0.2">
      <c r="B60" s="175"/>
      <c r="C60" s="176"/>
      <c r="D60" s="176" t="s">
        <v>518</v>
      </c>
      <c r="E60" s="1708" t="s">
        <v>315</v>
      </c>
      <c r="F60" s="1709"/>
      <c r="G60" s="1709"/>
      <c r="H60" s="1709"/>
      <c r="I60" s="1709"/>
      <c r="J60" s="1709"/>
      <c r="K60" s="1709"/>
      <c r="L60" s="1709"/>
      <c r="M60" s="1709"/>
      <c r="N60" s="1709"/>
      <c r="O60" s="1709"/>
      <c r="P60" s="1709"/>
      <c r="Q60" s="1709"/>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7028</v>
      </c>
      <c r="F66" s="183"/>
      <c r="G66" s="183"/>
      <c r="H66" s="183"/>
      <c r="I66" s="183"/>
      <c r="J66" s="183"/>
      <c r="M66" s="564" t="s">
        <v>7029</v>
      </c>
      <c r="N66" s="564"/>
      <c r="O66" s="564"/>
      <c r="P66" s="564"/>
      <c r="Q66" s="564"/>
      <c r="R66" s="564"/>
    </row>
    <row r="67" spans="1:19" ht="12" x14ac:dyDescent="0.2">
      <c r="B67" s="182"/>
      <c r="C67" s="183"/>
      <c r="D67" s="183"/>
      <c r="E67" s="565"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1918</v>
      </c>
      <c r="D70" s="183"/>
      <c r="E70" s="635" t="s">
        <v>7107</v>
      </c>
      <c r="F70" s="540"/>
      <c r="G70" s="613"/>
    </row>
    <row r="71" spans="1:19" ht="12" x14ac:dyDescent="0.2">
      <c r="C71" s="1704" t="str">
        <f>H13</f>
        <v>Evanston Twp HSD 202</v>
      </c>
      <c r="D71" s="1704"/>
      <c r="E71" s="1704"/>
      <c r="F71" s="1704"/>
      <c r="G71" s="1704"/>
    </row>
    <row r="72" spans="1:19" ht="12" x14ac:dyDescent="0.2">
      <c r="C72" s="1703" t="str">
        <f>H14</f>
        <v>05016202017</v>
      </c>
      <c r="D72" s="1703"/>
    </row>
  </sheetData>
  <sheetProtection algorithmName="SHA-512" hashValue="hWyj7tijl/08pchor4wB5mOvJVkDdQVJFL31JXeHWpT64c+vlFLk3aoFSmt12gVcvvXcUb0qTaNPyDvrX1ynkw==" saltValue="9zgIWR61912BwxZ6ZNdWY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39" priority="1" operator="equal">
      <formula>0</formula>
    </cfRule>
  </conditionalFormatting>
  <conditionalFormatting sqref="B6">
    <cfRule type="cellIs" dxfId="38" priority="10" operator="equal">
      <formula>"Click here to choose accounting basis"</formula>
    </cfRule>
  </conditionalFormatting>
  <conditionalFormatting sqref="E24 H27">
    <cfRule type="cellIs" dxfId="37" priority="2" operator="equal">
      <formula>0</formula>
    </cfRule>
  </conditionalFormatting>
  <conditionalFormatting sqref="H13">
    <cfRule type="cellIs" dxfId="36" priority="4" operator="equal">
      <formula>" Click here to choose your district from drop-down list"</formula>
    </cfRule>
  </conditionalFormatting>
  <conditionalFormatting sqref="H14:M14">
    <cfRule type="cellIs" dxfId="35" priority="11" operator="equal">
      <formula>"Select dist name from drop-down on line above"</formula>
    </cfRule>
  </conditionalFormatting>
  <conditionalFormatting sqref="N24">
    <cfRule type="cellIs" dxfId="34" priority="3" operator="equal">
      <formula>0</formula>
    </cfRule>
  </conditionalFormatting>
  <dataValidations count="1">
    <dataValidation type="list" allowBlank="1" showInputMessage="1" showErrorMessage="1" sqref="H8" xr:uid="{00000000-0002-0000-0000-000000000000}">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167"/>
  <sheetViews>
    <sheetView topLeftCell="A138" zoomScale="80" zoomScaleNormal="80" workbookViewId="0">
      <selection activeCell="F138" sqref="F138:G138"/>
    </sheetView>
  </sheetViews>
  <sheetFormatPr defaultColWidth="9.140625" defaultRowHeight="15" x14ac:dyDescent="0.25"/>
  <cols>
    <col min="1" max="1" width="4.140625" style="1451" customWidth="1"/>
    <col min="2" max="2" width="4.28515625" style="1451" customWidth="1"/>
    <col min="3" max="3" width="5.28515625" style="1451" customWidth="1"/>
    <col min="4" max="4" width="15.28515625" style="1451" customWidth="1"/>
    <col min="5" max="5" width="39.140625" style="1451" customWidth="1"/>
    <col min="6" max="6" width="27" style="1451" customWidth="1"/>
    <col min="7" max="7" width="24" style="1451" customWidth="1"/>
    <col min="8" max="8" width="21" style="1451" customWidth="1"/>
    <col min="9" max="9" width="11.5703125" style="1451" customWidth="1"/>
    <col min="10" max="10" width="10.85546875" style="1451" customWidth="1"/>
    <col min="11" max="11" width="18.140625" style="1451" customWidth="1"/>
    <col min="12" max="12" width="24.85546875" style="1451" customWidth="1"/>
    <col min="13" max="13" width="18.140625" style="1451" customWidth="1"/>
    <col min="14" max="14" width="14.5703125" style="1451" customWidth="1"/>
    <col min="15" max="15" width="25.7109375" style="1451" customWidth="1"/>
    <col min="16" max="16" width="9.140625" style="1451"/>
    <col min="17" max="19" width="15.85546875" style="1451" hidden="1" customWidth="1"/>
    <col min="20" max="20" width="26.140625" style="1451" hidden="1" customWidth="1"/>
    <col min="21" max="22" width="9.140625" style="1451" hidden="1" customWidth="1"/>
    <col min="23" max="23" width="9.140625" style="1451"/>
    <col min="24" max="24" width="17.28515625" style="1451" bestFit="1" customWidth="1"/>
    <col min="25" max="47" width="9.140625" style="1451"/>
    <col min="48" max="16384" width="9.140625" style="1446"/>
  </cols>
  <sheetData>
    <row r="1" spans="1:23" ht="30.75" customHeight="1" thickBot="1" x14ac:dyDescent="0.3">
      <c r="A1" s="2042" t="s">
        <v>7041</v>
      </c>
      <c r="B1" s="2043"/>
      <c r="C1" s="2043"/>
      <c r="D1" s="2043"/>
      <c r="E1" s="2043"/>
      <c r="F1" s="2043"/>
      <c r="G1" s="2043"/>
      <c r="H1" s="2043"/>
      <c r="I1" s="2043"/>
      <c r="J1" s="2043"/>
      <c r="K1" s="2043"/>
      <c r="L1" s="2043"/>
      <c r="M1" s="2044"/>
      <c r="N1" s="1487" t="s">
        <v>1619</v>
      </c>
      <c r="O1" s="1676" t="str">
        <f>IF(Cover!H13=0,"",IF(Cover!H8="Yes","",Cover!H14))</f>
        <v>05016202017</v>
      </c>
      <c r="Q1" s="1451" t="s">
        <v>4200</v>
      </c>
      <c r="R1" s="1552" t="s">
        <v>4199</v>
      </c>
      <c r="S1" s="1552" t="s">
        <v>6794</v>
      </c>
      <c r="T1" s="1552" t="s">
        <v>6795</v>
      </c>
      <c r="U1" s="1552" t="s">
        <v>6796</v>
      </c>
      <c r="V1" s="1451" t="s">
        <v>4198</v>
      </c>
    </row>
    <row r="2" spans="1:23" ht="34.5" customHeight="1" thickBot="1" x14ac:dyDescent="0.3">
      <c r="A2" s="2060" t="str">
        <f>IF(Cover!H13=0,"",IF(Cover!H8="Yes","N/A - EBF Spending Plan Not Required for Amended Budgets",IFERROR(VLOOKUP(O1,'FY24 Data for FY25 Plan'!A3:B932,2,FALSE),"N/A - EBF Spending Plan Not Required for Joint Agreements")))</f>
        <v>EVANSTON TWP H S DIST 202</v>
      </c>
      <c r="B2" s="2061"/>
      <c r="C2" s="2061"/>
      <c r="D2" s="2061"/>
      <c r="E2" s="2061"/>
      <c r="F2" s="2061"/>
      <c r="G2" s="2061"/>
      <c r="H2" s="2061"/>
      <c r="I2" s="2061"/>
      <c r="J2" s="2061"/>
      <c r="K2" s="2061"/>
      <c r="L2" s="2061"/>
      <c r="M2" s="2062"/>
      <c r="N2" s="1484"/>
      <c r="Q2" s="1558" t="s">
        <v>4178</v>
      </c>
      <c r="R2" s="1558" t="s">
        <v>6782</v>
      </c>
      <c r="S2" s="1558" t="s">
        <v>6784</v>
      </c>
      <c r="T2" s="1454" t="s">
        <v>4146</v>
      </c>
      <c r="U2" s="1558" t="s">
        <v>4057</v>
      </c>
      <c r="V2" s="1552" t="s">
        <v>4146</v>
      </c>
      <c r="W2" s="1552"/>
    </row>
    <row r="3" spans="1:23" ht="25.5" customHeight="1" thickBot="1" x14ac:dyDescent="0.3">
      <c r="A3" s="1990" t="s">
        <v>4197</v>
      </c>
      <c r="B3" s="1991"/>
      <c r="C3" s="1991"/>
      <c r="D3" s="1991"/>
      <c r="E3" s="1991"/>
      <c r="F3" s="1991"/>
      <c r="G3" s="1991"/>
      <c r="H3" s="1991"/>
      <c r="I3" s="1991"/>
      <c r="J3" s="1991"/>
      <c r="K3" s="1991"/>
      <c r="L3" s="1991"/>
      <c r="M3" s="1992"/>
      <c r="N3" s="1486" t="s">
        <v>4196</v>
      </c>
      <c r="O3" s="1485" t="s">
        <v>4195</v>
      </c>
      <c r="Q3" s="1558" t="s">
        <v>4194</v>
      </c>
      <c r="R3" s="1558" t="s">
        <v>6783</v>
      </c>
      <c r="S3" s="1558" t="s">
        <v>6785</v>
      </c>
      <c r="T3" s="1454"/>
      <c r="U3" s="1558" t="s">
        <v>6791</v>
      </c>
      <c r="V3" s="1552" t="s">
        <v>4193</v>
      </c>
      <c r="W3" s="1552"/>
    </row>
    <row r="4" spans="1:23" ht="27.75" customHeight="1" thickBot="1" x14ac:dyDescent="0.3">
      <c r="A4" s="2045" t="s">
        <v>6774</v>
      </c>
      <c r="B4" s="2046"/>
      <c r="C4" s="2046"/>
      <c r="D4" s="2046"/>
      <c r="E4" s="2046"/>
      <c r="F4" s="2046"/>
      <c r="G4" s="2046"/>
      <c r="H4" s="2046"/>
      <c r="I4" s="2046"/>
      <c r="J4" s="2046"/>
      <c r="K4" s="2046"/>
      <c r="L4" s="2046"/>
      <c r="M4" s="2047"/>
      <c r="N4" s="1484"/>
      <c r="O4" s="1510" t="s">
        <v>6776</v>
      </c>
      <c r="Q4" s="1558" t="s">
        <v>4192</v>
      </c>
      <c r="R4" s="1558"/>
      <c r="S4" s="1558" t="s">
        <v>6786</v>
      </c>
      <c r="T4" s="1454"/>
      <c r="U4" s="1558" t="s">
        <v>4055</v>
      </c>
      <c r="V4" s="1552"/>
      <c r="W4" s="1552"/>
    </row>
    <row r="5" spans="1:23" ht="25.5" customHeight="1" thickBot="1" x14ac:dyDescent="0.3">
      <c r="A5" s="2048" t="s">
        <v>6775</v>
      </c>
      <c r="B5" s="2049"/>
      <c r="C5" s="2049"/>
      <c r="D5" s="2049"/>
      <c r="E5" s="2049"/>
      <c r="F5" s="2049"/>
      <c r="G5" s="2049"/>
      <c r="H5" s="2049"/>
      <c r="I5" s="2049"/>
      <c r="J5" s="2049"/>
      <c r="K5" s="2049"/>
      <c r="L5" s="2049"/>
      <c r="M5" s="2050"/>
      <c r="N5" s="1559"/>
      <c r="O5" s="1483" t="s">
        <v>4191</v>
      </c>
      <c r="Q5" s="1558" t="s">
        <v>4177</v>
      </c>
      <c r="R5" s="1558"/>
      <c r="S5" s="1558" t="s">
        <v>6787</v>
      </c>
      <c r="T5" s="1552"/>
      <c r="U5" s="1558" t="s">
        <v>4054</v>
      </c>
      <c r="V5" s="1552"/>
      <c r="W5" s="1552"/>
    </row>
    <row r="6" spans="1:23" ht="55.5" customHeight="1" x14ac:dyDescent="0.25">
      <c r="A6" s="1472" t="s">
        <v>4123</v>
      </c>
      <c r="B6" s="2051" t="s">
        <v>7042</v>
      </c>
      <c r="C6" s="2051"/>
      <c r="D6" s="2051"/>
      <c r="E6" s="2051"/>
      <c r="F6" s="2051"/>
      <c r="G6" s="2051"/>
      <c r="H6" s="2051"/>
      <c r="I6" s="2051"/>
      <c r="J6" s="2051"/>
      <c r="K6" s="2051"/>
      <c r="L6" s="2052"/>
      <c r="M6" s="2053"/>
      <c r="N6" s="1455"/>
      <c r="Q6" s="1558" t="s">
        <v>4189</v>
      </c>
      <c r="R6" s="1558"/>
      <c r="S6" s="1558" t="s">
        <v>6788</v>
      </c>
      <c r="T6" s="1454"/>
      <c r="U6" s="1558" t="s">
        <v>6792</v>
      </c>
      <c r="V6" s="1552"/>
      <c r="W6" s="1552"/>
    </row>
    <row r="7" spans="1:23" ht="55.5" customHeight="1" x14ac:dyDescent="0.25">
      <c r="A7" s="2054"/>
      <c r="B7" s="2178" t="s">
        <v>7126</v>
      </c>
      <c r="C7" s="2057"/>
      <c r="D7" s="2057"/>
      <c r="E7" s="2057"/>
      <c r="F7" s="2057"/>
      <c r="G7" s="2057"/>
      <c r="H7" s="2057"/>
      <c r="I7" s="2057"/>
      <c r="J7" s="2057"/>
      <c r="K7" s="2057"/>
      <c r="L7" s="2058"/>
      <c r="M7" s="2059"/>
      <c r="N7" s="1455">
        <f>IF(LEN(B7)&gt;10,1,0)</f>
        <v>1</v>
      </c>
      <c r="Q7" s="1558" t="s">
        <v>4188</v>
      </c>
      <c r="R7" s="1558"/>
      <c r="S7" s="1558" t="s">
        <v>6789</v>
      </c>
      <c r="T7" s="1454"/>
      <c r="U7" s="1558" t="s">
        <v>4052</v>
      </c>
      <c r="V7" s="1552"/>
      <c r="W7" s="1552"/>
    </row>
    <row r="8" spans="1:23" ht="55.5" customHeight="1" x14ac:dyDescent="0.25">
      <c r="A8" s="2055"/>
      <c r="B8" s="2057"/>
      <c r="C8" s="2057"/>
      <c r="D8" s="2057"/>
      <c r="E8" s="2057"/>
      <c r="F8" s="2057"/>
      <c r="G8" s="2057"/>
      <c r="H8" s="2057"/>
      <c r="I8" s="2057"/>
      <c r="J8" s="2057"/>
      <c r="K8" s="2057"/>
      <c r="L8" s="2058"/>
      <c r="M8" s="2059"/>
      <c r="N8" s="1455"/>
      <c r="Q8" s="1558" t="s">
        <v>4186</v>
      </c>
      <c r="R8" s="1558"/>
      <c r="S8" s="1558" t="s">
        <v>4190</v>
      </c>
      <c r="T8" s="1454"/>
      <c r="U8" s="1558" t="s">
        <v>4051</v>
      </c>
      <c r="V8" s="1552"/>
      <c r="W8" s="1552"/>
    </row>
    <row r="9" spans="1:23" ht="55.5" customHeight="1" x14ac:dyDescent="0.25">
      <c r="A9" s="2056"/>
      <c r="B9" s="2057"/>
      <c r="C9" s="2057"/>
      <c r="D9" s="2057"/>
      <c r="E9" s="2057"/>
      <c r="F9" s="2057"/>
      <c r="G9" s="2057"/>
      <c r="H9" s="2057"/>
      <c r="I9" s="2057"/>
      <c r="J9" s="2057"/>
      <c r="K9" s="2057"/>
      <c r="L9" s="2058"/>
      <c r="M9" s="2059"/>
      <c r="N9" s="1455"/>
      <c r="Q9" s="1558" t="s">
        <v>4184</v>
      </c>
      <c r="R9" s="1558"/>
      <c r="S9" s="1558" t="s">
        <v>4160</v>
      </c>
      <c r="T9" s="1454"/>
      <c r="U9" s="1558" t="s">
        <v>4050</v>
      </c>
      <c r="V9" s="1552"/>
      <c r="W9" s="1552"/>
    </row>
    <row r="10" spans="1:23" ht="28.5" customHeight="1" x14ac:dyDescent="0.25">
      <c r="A10" s="1493"/>
      <c r="B10" s="1491"/>
      <c r="C10" s="1491"/>
      <c r="D10" s="1491"/>
      <c r="E10" s="1491"/>
      <c r="F10" s="1491"/>
      <c r="G10" s="2039" t="s">
        <v>4183</v>
      </c>
      <c r="H10" s="2041"/>
      <c r="I10" s="2039" t="s">
        <v>4182</v>
      </c>
      <c r="J10" s="2040"/>
      <c r="K10" s="2041"/>
      <c r="L10" s="2039" t="s">
        <v>4181</v>
      </c>
      <c r="M10" s="2063"/>
      <c r="N10" s="1455"/>
      <c r="Q10" s="1558" t="s">
        <v>4180</v>
      </c>
      <c r="R10" s="1558"/>
      <c r="S10" s="1558" t="s">
        <v>4187</v>
      </c>
      <c r="T10" s="1454"/>
      <c r="U10" s="1558" t="s">
        <v>4049</v>
      </c>
      <c r="V10" s="1552"/>
      <c r="W10" s="1552"/>
    </row>
    <row r="11" spans="1:23" ht="86.25" customHeight="1" x14ac:dyDescent="0.25">
      <c r="A11" s="1472" t="s">
        <v>4120</v>
      </c>
      <c r="B11" s="2036" t="s">
        <v>6777</v>
      </c>
      <c r="C11" s="2037"/>
      <c r="D11" s="2037"/>
      <c r="E11" s="2037"/>
      <c r="F11" s="2038"/>
      <c r="G11" s="1960" t="s">
        <v>4186</v>
      </c>
      <c r="H11" s="2004"/>
      <c r="I11" s="1960" t="s">
        <v>4176</v>
      </c>
      <c r="J11" s="2003"/>
      <c r="K11" s="2004"/>
      <c r="L11" s="1960" t="s">
        <v>6779</v>
      </c>
      <c r="M11" s="1961"/>
      <c r="N11" s="1455">
        <f>IF(OR(G11="",I11="",L11=""),0,IF(OR(G11=I11,G11=L11,I11=L11),0,1))</f>
        <v>1</v>
      </c>
      <c r="Q11" s="1558" t="s">
        <v>4176</v>
      </c>
      <c r="R11" s="1558"/>
      <c r="S11" s="1558" t="s">
        <v>4185</v>
      </c>
      <c r="T11" s="1454"/>
      <c r="U11" s="1558" t="s">
        <v>4048</v>
      </c>
      <c r="V11" s="1552"/>
      <c r="W11" s="1552"/>
    </row>
    <row r="12" spans="1:23" ht="30.75" customHeight="1" x14ac:dyDescent="0.25">
      <c r="A12" s="1492"/>
      <c r="B12" s="2070" t="s">
        <v>4175</v>
      </c>
      <c r="C12" s="2070"/>
      <c r="D12" s="2070"/>
      <c r="E12" s="2070"/>
      <c r="F12" s="2071"/>
      <c r="G12" s="2024"/>
      <c r="H12" s="2024"/>
      <c r="I12" s="2024"/>
      <c r="J12" s="2024"/>
      <c r="K12" s="2024"/>
      <c r="L12" s="2024"/>
      <c r="M12" s="2025"/>
      <c r="N12" s="1455"/>
      <c r="Q12" s="1558" t="s">
        <v>6778</v>
      </c>
      <c r="R12" s="1558"/>
      <c r="S12" s="1558" t="s">
        <v>4159</v>
      </c>
      <c r="T12" s="1454"/>
      <c r="U12" s="1558" t="s">
        <v>4047</v>
      </c>
      <c r="V12" s="1552"/>
      <c r="W12" s="1552"/>
    </row>
    <row r="13" spans="1:23" ht="58.5" customHeight="1" x14ac:dyDescent="0.25">
      <c r="A13" s="1494" t="str">
        <f>IF(OR(G11="Other", I11="Other",M11="Other"),"Required","")</f>
        <v/>
      </c>
      <c r="B13" s="1915" t="str">
        <f>IF(COUNTIF(G11:M11,"Other"),"Required","")</f>
        <v/>
      </c>
      <c r="C13" s="1915"/>
      <c r="D13" s="1915"/>
      <c r="E13" s="1915"/>
      <c r="F13" s="1916"/>
      <c r="G13" s="2026"/>
      <c r="H13" s="2026"/>
      <c r="I13" s="2026"/>
      <c r="J13" s="2026"/>
      <c r="K13" s="2026"/>
      <c r="L13" s="2026"/>
      <c r="M13" s="2027"/>
      <c r="N13" s="1455">
        <f>IF(B13="",1,IF(LEN(G12)&gt;10,1,0))</f>
        <v>1</v>
      </c>
      <c r="Q13" s="1558" t="s">
        <v>6779</v>
      </c>
      <c r="R13" s="1558"/>
      <c r="S13" s="1558" t="s">
        <v>4179</v>
      </c>
      <c r="T13" s="1454"/>
      <c r="U13" s="1558" t="s">
        <v>4046</v>
      </c>
      <c r="V13" s="1552"/>
      <c r="W13" s="1552"/>
    </row>
    <row r="14" spans="1:23" ht="6" customHeight="1" x14ac:dyDescent="0.25">
      <c r="A14" s="2028"/>
      <c r="B14" s="1957"/>
      <c r="C14" s="1957"/>
      <c r="D14" s="1957"/>
      <c r="E14" s="1957"/>
      <c r="F14" s="1957"/>
      <c r="G14" s="1957"/>
      <c r="H14" s="1957"/>
      <c r="I14" s="1957"/>
      <c r="J14" s="1957"/>
      <c r="K14" s="1957"/>
      <c r="L14" s="1957"/>
      <c r="M14" s="2029"/>
      <c r="N14" s="1455"/>
      <c r="Q14" s="1558" t="s">
        <v>4141</v>
      </c>
      <c r="R14" s="1558"/>
      <c r="S14" s="1558" t="s">
        <v>6790</v>
      </c>
      <c r="T14" s="1454"/>
      <c r="U14" s="1558" t="s">
        <v>4045</v>
      </c>
      <c r="V14" s="1552"/>
      <c r="W14" s="1552"/>
    </row>
    <row r="15" spans="1:23" ht="20.25" customHeight="1" x14ac:dyDescent="0.25">
      <c r="A15" s="1990" t="s">
        <v>4172</v>
      </c>
      <c r="B15" s="1991"/>
      <c r="C15" s="1991"/>
      <c r="D15" s="1991"/>
      <c r="E15" s="1991"/>
      <c r="F15" s="1991"/>
      <c r="G15" s="1991"/>
      <c r="H15" s="1991"/>
      <c r="I15" s="1991"/>
      <c r="J15" s="1991"/>
      <c r="K15" s="1991"/>
      <c r="L15" s="1991"/>
      <c r="M15" s="1992"/>
      <c r="N15" s="1455"/>
      <c r="O15" s="1454"/>
      <c r="P15" s="1454"/>
      <c r="Q15" s="1454"/>
      <c r="R15" s="1454"/>
      <c r="S15" s="1558" t="s">
        <v>4174</v>
      </c>
      <c r="T15" s="1552"/>
      <c r="U15" s="1558" t="s">
        <v>4044</v>
      </c>
      <c r="V15" s="1552"/>
      <c r="W15" s="1552"/>
    </row>
    <row r="16" spans="1:23" ht="36.75" customHeight="1" x14ac:dyDescent="0.25">
      <c r="A16" s="1993" t="s">
        <v>7108</v>
      </c>
      <c r="B16" s="1994"/>
      <c r="C16" s="1994"/>
      <c r="D16" s="1994"/>
      <c r="E16" s="1994"/>
      <c r="F16" s="1994"/>
      <c r="G16" s="1994"/>
      <c r="H16" s="1994"/>
      <c r="I16" s="1994"/>
      <c r="J16" s="1994"/>
      <c r="K16" s="1994"/>
      <c r="L16" s="1994"/>
      <c r="M16" s="1995"/>
      <c r="N16" s="1455"/>
      <c r="O16" s="1454"/>
      <c r="P16" s="1454"/>
      <c r="Q16" s="1454"/>
      <c r="R16" s="1454"/>
      <c r="S16" s="1558" t="s">
        <v>4173</v>
      </c>
      <c r="T16" s="1552"/>
      <c r="U16" s="1558" t="s">
        <v>4043</v>
      </c>
      <c r="V16" s="1552"/>
      <c r="W16" s="1552"/>
    </row>
    <row r="17" spans="1:23" ht="22.5" customHeight="1" x14ac:dyDescent="0.25">
      <c r="A17" s="1970" t="s">
        <v>4171</v>
      </c>
      <c r="B17" s="1971"/>
      <c r="C17" s="1971"/>
      <c r="D17" s="1971"/>
      <c r="E17" s="1971"/>
      <c r="F17" s="1971"/>
      <c r="G17" s="1971"/>
      <c r="H17" s="1971"/>
      <c r="I17" s="1971"/>
      <c r="J17" s="1971"/>
      <c r="K17" s="1971"/>
      <c r="L17" s="1971"/>
      <c r="M17" s="1972"/>
      <c r="N17" s="1455"/>
      <c r="O17" s="1454"/>
      <c r="P17" s="1454"/>
      <c r="Q17" s="1454"/>
      <c r="R17" s="1454"/>
      <c r="S17" s="1454"/>
      <c r="T17" s="1552"/>
      <c r="U17" s="1558" t="s">
        <v>4042</v>
      </c>
      <c r="V17" s="1552"/>
      <c r="W17" s="1552"/>
    </row>
    <row r="18" spans="1:23" ht="15" customHeight="1" x14ac:dyDescent="0.25">
      <c r="A18" s="2032" t="s">
        <v>7043</v>
      </c>
      <c r="B18" s="2033"/>
      <c r="C18" s="2033"/>
      <c r="D18" s="2033"/>
      <c r="E18" s="1904" t="s">
        <v>4170</v>
      </c>
      <c r="F18" s="1495" t="s">
        <v>4169</v>
      </c>
      <c r="G18" s="1525">
        <f>IF(Cover!H13=0,"",VLOOKUP($O$1,'FY24 Data for FY25 Plan'!$A$3:$BC$932,3,FALSE))</f>
        <v>3701.82</v>
      </c>
      <c r="H18" s="2072" t="s">
        <v>4168</v>
      </c>
      <c r="I18" s="2073"/>
      <c r="J18" s="1952">
        <f>IF(Cover!H13=0,"",VLOOKUP($O$1,'FY24 Data for FY25 Plan'!$A$3:$BC$932,4,FALSE))</f>
        <v>57096483.009999998</v>
      </c>
      <c r="K18" s="1953"/>
      <c r="L18" s="1478"/>
      <c r="M18" s="1477"/>
      <c r="N18" s="1455"/>
      <c r="O18" s="1454"/>
      <c r="P18" s="1454"/>
      <c r="Q18" s="1454"/>
      <c r="R18" s="1454"/>
      <c r="S18" s="1454"/>
      <c r="T18" s="1552"/>
      <c r="U18" s="1558" t="s">
        <v>4041</v>
      </c>
      <c r="V18" s="1552"/>
      <c r="W18" s="1552"/>
    </row>
    <row r="19" spans="1:23" x14ac:dyDescent="0.25">
      <c r="A19" s="2034"/>
      <c r="B19" s="2035"/>
      <c r="C19" s="2035"/>
      <c r="D19" s="2035"/>
      <c r="E19" s="1905"/>
      <c r="F19" s="1906"/>
      <c r="G19" s="1906"/>
      <c r="H19" s="1906"/>
      <c r="I19" s="1906"/>
      <c r="J19" s="1906"/>
      <c r="K19" s="1907"/>
      <c r="L19" s="1546"/>
      <c r="M19" s="1546"/>
      <c r="N19" s="1455"/>
      <c r="O19" s="1454"/>
      <c r="P19" s="1454"/>
      <c r="Q19" s="1454"/>
      <c r="R19" s="1454"/>
      <c r="S19" s="1454"/>
      <c r="T19" s="1552"/>
      <c r="U19" s="1558" t="s">
        <v>4040</v>
      </c>
      <c r="V19" s="1552"/>
      <c r="W19" s="1552"/>
    </row>
    <row r="20" spans="1:23" x14ac:dyDescent="0.25">
      <c r="A20" s="2034"/>
      <c r="B20" s="2035"/>
      <c r="C20" s="2035"/>
      <c r="D20" s="2035"/>
      <c r="E20" s="1905"/>
      <c r="F20" s="1495" t="s">
        <v>4062</v>
      </c>
      <c r="G20" s="1672">
        <f>IF(Cover!H13=0,"",VLOOKUP($O$1,'FY24 Data for FY25 Plan'!$A$3:$BC$932,5,FALSE))</f>
        <v>71440901.320000008</v>
      </c>
      <c r="H20" s="1922" t="s">
        <v>4167</v>
      </c>
      <c r="I20" s="1923"/>
      <c r="J20" s="1950">
        <f>IF(Cover!H13=0,"",VLOOKUP($O$1,'FY24 Data for FY25 Plan'!$A$3:$BC$932,6,FALSE))</f>
        <v>1.2512312064385418</v>
      </c>
      <c r="K20" s="1951"/>
      <c r="L20" s="1482"/>
      <c r="M20" s="1481"/>
      <c r="N20" s="1455"/>
      <c r="O20" s="1454"/>
      <c r="P20" s="1454"/>
      <c r="Q20" s="1454"/>
      <c r="R20" s="1454"/>
      <c r="S20" s="1454"/>
      <c r="T20" s="1552"/>
      <c r="U20" s="1558" t="s">
        <v>4039</v>
      </c>
      <c r="V20" s="1552"/>
      <c r="W20" s="1552"/>
    </row>
    <row r="21" spans="1:23" x14ac:dyDescent="0.25">
      <c r="A21" s="2034"/>
      <c r="B21" s="2035"/>
      <c r="C21" s="2035"/>
      <c r="D21" s="2035"/>
      <c r="E21" s="1905"/>
      <c r="F21" s="1563"/>
      <c r="G21" s="1563"/>
      <c r="H21" s="1563"/>
      <c r="I21" s="1563"/>
      <c r="J21" s="1563"/>
      <c r="K21" s="1479"/>
      <c r="L21" s="1479"/>
      <c r="M21" s="1479"/>
      <c r="N21" s="1455"/>
      <c r="O21" s="1454"/>
      <c r="P21" s="1454"/>
      <c r="Q21" s="1454"/>
      <c r="R21" s="1454"/>
      <c r="S21" s="1454"/>
      <c r="T21" s="1552"/>
      <c r="U21" s="1558" t="s">
        <v>4038</v>
      </c>
      <c r="V21" s="1552"/>
      <c r="W21" s="1552"/>
    </row>
    <row r="22" spans="1:23" x14ac:dyDescent="0.25">
      <c r="A22" s="2034"/>
      <c r="B22" s="2035"/>
      <c r="C22" s="2035"/>
      <c r="D22" s="2035"/>
      <c r="E22" s="1904" t="s">
        <v>7020</v>
      </c>
      <c r="F22" s="1495" t="s">
        <v>4060</v>
      </c>
      <c r="G22" s="1480">
        <f>IF(Cover!H13=0,"",VLOOKUP($O$1,'FY24 Data for FY25 Plan'!$A$3:$BC$932,7,FALSE))</f>
        <v>4</v>
      </c>
      <c r="H22" s="1922" t="s">
        <v>4166</v>
      </c>
      <c r="I22" s="1923"/>
      <c r="J22" s="1952">
        <f>IF(Cover!H13=0,"",VLOOKUP($O$1,'FY24 Data for FY25 Plan'!$A$3:$BC$932,10,FALSE))</f>
        <v>2966208.1799999992</v>
      </c>
      <c r="K22" s="1953"/>
      <c r="L22" s="1478"/>
      <c r="M22" s="1479"/>
      <c r="N22" s="1455"/>
      <c r="O22" s="1454"/>
      <c r="P22" s="1454"/>
      <c r="Q22" s="1454"/>
      <c r="R22" s="1454"/>
      <c r="S22" s="1454"/>
      <c r="T22" s="1552"/>
      <c r="U22" s="1558" t="s">
        <v>4037</v>
      </c>
      <c r="V22" s="1552"/>
      <c r="W22" s="1552"/>
    </row>
    <row r="23" spans="1:23" x14ac:dyDescent="0.25">
      <c r="A23" s="2034"/>
      <c r="B23" s="2035"/>
      <c r="C23" s="2035"/>
      <c r="D23" s="2035"/>
      <c r="E23" s="1905"/>
      <c r="F23" s="1563"/>
      <c r="G23" s="1563"/>
      <c r="H23" s="1563"/>
      <c r="I23" s="1563"/>
      <c r="J23" s="1563"/>
      <c r="K23" s="1479"/>
      <c r="L23" s="1479"/>
      <c r="M23" s="1479"/>
      <c r="N23" s="1455"/>
      <c r="O23" s="1454"/>
      <c r="P23" s="1454"/>
      <c r="Q23" s="1454"/>
      <c r="R23" s="1454"/>
      <c r="S23" s="1454"/>
      <c r="T23" s="1552"/>
      <c r="U23" s="1558" t="s">
        <v>405</v>
      </c>
      <c r="V23" s="1552"/>
      <c r="W23" s="1552"/>
    </row>
    <row r="24" spans="1:23" x14ac:dyDescent="0.25">
      <c r="A24" s="2034"/>
      <c r="B24" s="2035"/>
      <c r="C24" s="2035"/>
      <c r="D24" s="2035"/>
      <c r="E24" s="1905"/>
      <c r="F24" s="1495" t="s">
        <v>7045</v>
      </c>
      <c r="G24" s="1672">
        <f>IF(Cover!H13=0,"",VLOOKUP($O$1,'FY24 Data for FY25 Plan'!$A$3:$BC$932,9,FALSE))</f>
        <v>2962571.2299999991</v>
      </c>
      <c r="H24" s="1954" t="s">
        <v>6780</v>
      </c>
      <c r="I24" s="1955"/>
      <c r="J24" s="1952">
        <f>IF(Cover!H13=0,"",VLOOKUP($O$1,'FY24 Data for FY25 Plan'!$A$3:$BC$932,8,FALSE))</f>
        <v>3636.95</v>
      </c>
      <c r="K24" s="1953"/>
      <c r="L24" s="1478"/>
      <c r="M24" s="1477"/>
      <c r="N24" s="1455"/>
      <c r="O24" s="1454"/>
      <c r="P24" s="1454"/>
      <c r="Q24" s="1454"/>
      <c r="R24" s="1454"/>
      <c r="S24" s="1454"/>
      <c r="T24" s="1552"/>
      <c r="U24" s="1558" t="s">
        <v>4119</v>
      </c>
      <c r="V24" s="1552"/>
      <c r="W24" s="1552"/>
    </row>
    <row r="25" spans="1:23" x14ac:dyDescent="0.25">
      <c r="A25" s="2034"/>
      <c r="B25" s="2035"/>
      <c r="C25" s="2035"/>
      <c r="D25" s="2035"/>
      <c r="E25" s="1905"/>
      <c r="F25" s="1563"/>
      <c r="G25" s="1563"/>
      <c r="H25" s="2010"/>
      <c r="I25" s="2011"/>
      <c r="J25" s="2008"/>
      <c r="K25" s="2009"/>
      <c r="L25" s="1476"/>
      <c r="M25" s="1475"/>
      <c r="N25" s="1455"/>
      <c r="O25" s="1454"/>
      <c r="P25" s="1454"/>
      <c r="Q25" s="1454"/>
      <c r="R25" s="1454"/>
      <c r="S25" s="1454"/>
      <c r="T25" s="1552"/>
      <c r="U25" s="1558" t="s">
        <v>4117</v>
      </c>
      <c r="V25" s="1552"/>
      <c r="W25" s="1552"/>
    </row>
    <row r="26" spans="1:23" ht="15" customHeight="1" x14ac:dyDescent="0.25">
      <c r="A26" s="2034"/>
      <c r="B26" s="2035"/>
      <c r="C26" s="2035"/>
      <c r="D26" s="2035"/>
      <c r="E26" s="1904" t="s">
        <v>7044</v>
      </c>
      <c r="F26" s="1495" t="s">
        <v>6798</v>
      </c>
      <c r="G26" s="1672">
        <f>IF(Cover!H13=0,"",VLOOKUP(O1,'FY24 Data for FY25 Plan'!$A$3:$BC$932,53,FALSE))</f>
        <v>588986.36999999988</v>
      </c>
      <c r="H26" s="1474"/>
      <c r="I26" s="1474"/>
      <c r="J26" s="1474"/>
      <c r="K26" s="1474"/>
      <c r="L26" s="1564"/>
      <c r="M26" s="1546"/>
      <c r="N26" s="1455"/>
      <c r="O26" s="1454"/>
      <c r="P26" s="1454"/>
      <c r="Q26" s="1454"/>
      <c r="R26" s="1454"/>
      <c r="S26" s="1454"/>
      <c r="T26" s="1552"/>
      <c r="U26" s="1558" t="s">
        <v>4118</v>
      </c>
      <c r="V26" s="1552"/>
      <c r="W26" s="1552"/>
    </row>
    <row r="27" spans="1:23" x14ac:dyDescent="0.25">
      <c r="A27" s="2034"/>
      <c r="B27" s="2035"/>
      <c r="C27" s="2035"/>
      <c r="D27" s="2035"/>
      <c r="E27" s="1905"/>
      <c r="F27" s="1495" t="s">
        <v>4165</v>
      </c>
      <c r="G27" s="1672">
        <f>IF(Cover!H13=0,"",VLOOKUP(O1,'FY24 Data for FY25 Plan'!$A$3:$BC$932,54,FALSE))</f>
        <v>26872.109999999997</v>
      </c>
      <c r="H27" s="1474"/>
      <c r="I27" s="1564"/>
      <c r="J27" s="1564"/>
      <c r="K27" s="1546"/>
      <c r="L27" s="1546"/>
      <c r="M27" s="1546"/>
      <c r="N27" s="1455"/>
      <c r="O27" s="1454"/>
      <c r="P27" s="1454"/>
      <c r="Q27" s="1454"/>
      <c r="R27" s="1454"/>
      <c r="S27" s="1454"/>
      <c r="T27" s="1552"/>
      <c r="U27" s="1558" t="s">
        <v>4116</v>
      </c>
      <c r="V27" s="1552"/>
      <c r="W27" s="1552"/>
    </row>
    <row r="28" spans="1:23" x14ac:dyDescent="0.25">
      <c r="A28" s="2034"/>
      <c r="B28" s="2035"/>
      <c r="C28" s="2035"/>
      <c r="D28" s="2035"/>
      <c r="E28" s="1905"/>
      <c r="F28" s="1495" t="s">
        <v>4121</v>
      </c>
      <c r="G28" s="1672">
        <f>IF(Cover!H13=0,"",VLOOKUP($O$1,'FY24 Data for FY25 Plan'!$A$3:$BC$932,55,FALSE))</f>
        <v>1137853.0100000002</v>
      </c>
      <c r="H28" s="1474"/>
      <c r="I28" s="1564"/>
      <c r="J28" s="1564"/>
      <c r="K28" s="1546"/>
      <c r="L28" s="1546"/>
      <c r="M28" s="1546"/>
      <c r="N28" s="1455"/>
      <c r="O28" s="1454"/>
      <c r="P28" s="1454"/>
      <c r="Q28" s="1454"/>
      <c r="R28" s="1454"/>
      <c r="S28" s="1454"/>
      <c r="T28" s="1552"/>
      <c r="U28" s="1558" t="s">
        <v>4028</v>
      </c>
      <c r="V28" s="1552"/>
      <c r="W28" s="1552"/>
    </row>
    <row r="29" spans="1:23" ht="9" customHeight="1" x14ac:dyDescent="0.25">
      <c r="A29" s="2005"/>
      <c r="B29" s="2006"/>
      <c r="C29" s="2006"/>
      <c r="D29" s="2006"/>
      <c r="E29" s="2006"/>
      <c r="F29" s="2006"/>
      <c r="G29" s="2006"/>
      <c r="H29" s="2006"/>
      <c r="I29" s="2006"/>
      <c r="J29" s="2006"/>
      <c r="K29" s="2006"/>
      <c r="L29" s="2006"/>
      <c r="M29" s="2007"/>
      <c r="N29" s="1455"/>
      <c r="O29" s="1454"/>
      <c r="P29" s="1454"/>
      <c r="Q29" s="1454"/>
      <c r="R29" s="1454"/>
      <c r="S29" s="1454"/>
      <c r="T29" s="1552"/>
      <c r="U29" s="1558" t="s">
        <v>4027</v>
      </c>
      <c r="V29" s="1552"/>
      <c r="W29" s="1552"/>
    </row>
    <row r="30" spans="1:23" ht="34.5" customHeight="1" x14ac:dyDescent="0.25">
      <c r="A30" s="1947"/>
      <c r="B30" s="1948"/>
      <c r="C30" s="1948"/>
      <c r="D30" s="1948"/>
      <c r="E30" s="1948"/>
      <c r="F30" s="1949"/>
      <c r="G30" s="1551" t="s">
        <v>7046</v>
      </c>
      <c r="H30" s="1551" t="s">
        <v>6781</v>
      </c>
      <c r="I30" s="1941" t="s">
        <v>7102</v>
      </c>
      <c r="J30" s="1942"/>
      <c r="K30" s="1942"/>
      <c r="L30" s="1942"/>
      <c r="M30" s="1943"/>
      <c r="N30" s="1455"/>
      <c r="O30" s="1461"/>
      <c r="P30" s="1454"/>
      <c r="Q30" s="1454"/>
      <c r="R30" s="1454"/>
      <c r="S30" s="1454"/>
      <c r="T30" s="1552"/>
      <c r="U30" s="1558" t="s">
        <v>4026</v>
      </c>
      <c r="V30" s="1552"/>
      <c r="W30" s="1552"/>
    </row>
    <row r="31" spans="1:23" ht="22.5" customHeight="1" x14ac:dyDescent="0.25">
      <c r="A31" s="1983" t="s">
        <v>4123</v>
      </c>
      <c r="B31" s="1928" t="s">
        <v>7060</v>
      </c>
      <c r="C31" s="1928"/>
      <c r="D31" s="1928"/>
      <c r="E31" s="1928"/>
      <c r="F31" s="1929"/>
      <c r="G31" s="1934">
        <v>3715.78</v>
      </c>
      <c r="H31" s="1936" t="s">
        <v>6783</v>
      </c>
      <c r="I31" s="1944"/>
      <c r="J31" s="1945"/>
      <c r="K31" s="1945"/>
      <c r="L31" s="1945"/>
      <c r="M31" s="1946"/>
      <c r="N31" s="1455">
        <f>IF(AND(ISNUMBER(G31),H31&lt;&gt;0),1,0)</f>
        <v>1</v>
      </c>
      <c r="O31" s="1454"/>
      <c r="P31" s="1454"/>
      <c r="Q31" s="1454"/>
      <c r="R31" s="1454"/>
      <c r="S31" s="1454"/>
      <c r="T31" s="1454"/>
      <c r="U31" s="1558" t="s">
        <v>4025</v>
      </c>
      <c r="V31" s="1552"/>
      <c r="W31" s="1552"/>
    </row>
    <row r="32" spans="1:23" ht="22.5" customHeight="1" x14ac:dyDescent="0.25">
      <c r="A32" s="1983"/>
      <c r="B32" s="1930"/>
      <c r="C32" s="1930"/>
      <c r="D32" s="1930"/>
      <c r="E32" s="1930"/>
      <c r="F32" s="1931"/>
      <c r="G32" s="1935"/>
      <c r="H32" s="1937"/>
      <c r="I32" s="1944"/>
      <c r="J32" s="1945"/>
      <c r="K32" s="1945"/>
      <c r="L32" s="1945"/>
      <c r="M32" s="1946"/>
      <c r="N32" s="1455"/>
      <c r="O32" s="1454"/>
      <c r="P32" s="1454"/>
      <c r="Q32" s="1454"/>
      <c r="R32" s="1454"/>
      <c r="S32" s="1454"/>
      <c r="T32" s="1454"/>
      <c r="U32" s="1558" t="s">
        <v>4024</v>
      </c>
      <c r="V32" s="1552"/>
      <c r="W32" s="1552"/>
    </row>
    <row r="33" spans="1:23" ht="30.75" customHeight="1" x14ac:dyDescent="0.25">
      <c r="A33" s="1983"/>
      <c r="B33" s="1932"/>
      <c r="C33" s="1932"/>
      <c r="D33" s="1932"/>
      <c r="E33" s="1932"/>
      <c r="F33" s="1933"/>
      <c r="G33" s="1938"/>
      <c r="H33" s="1939"/>
      <c r="I33" s="1939"/>
      <c r="J33" s="1939"/>
      <c r="K33" s="1939"/>
      <c r="L33" s="1939"/>
      <c r="M33" s="1940"/>
      <c r="N33" s="1455"/>
      <c r="O33" s="1454"/>
      <c r="P33" s="1454"/>
      <c r="Q33" s="1454"/>
      <c r="R33" s="1454"/>
      <c r="S33" s="1454"/>
      <c r="T33" s="1454"/>
      <c r="U33" s="1558" t="s">
        <v>4023</v>
      </c>
      <c r="V33" s="1552"/>
      <c r="W33" s="1552"/>
    </row>
    <row r="34" spans="1:23" ht="28.5" customHeight="1" x14ac:dyDescent="0.25">
      <c r="A34" s="1493"/>
      <c r="B34" s="1491"/>
      <c r="C34" s="1491"/>
      <c r="D34" s="1491"/>
      <c r="E34" s="1491"/>
      <c r="F34" s="1491"/>
      <c r="G34" s="2039" t="s">
        <v>4164</v>
      </c>
      <c r="H34" s="2041"/>
      <c r="I34" s="2039" t="s">
        <v>4163</v>
      </c>
      <c r="J34" s="2064"/>
      <c r="K34" s="2065"/>
      <c r="L34" s="2066" t="s">
        <v>4162</v>
      </c>
      <c r="M34" s="2067"/>
      <c r="N34" s="1455"/>
      <c r="O34" s="1454"/>
      <c r="P34" s="1454"/>
      <c r="Q34" s="1454"/>
      <c r="R34" s="1454"/>
      <c r="S34" s="1454"/>
      <c r="T34" s="1454"/>
      <c r="U34" s="1558" t="s">
        <v>4022</v>
      </c>
      <c r="V34" s="1552"/>
      <c r="W34" s="1552"/>
    </row>
    <row r="35" spans="1:23" ht="63.75" customHeight="1" x14ac:dyDescent="0.25">
      <c r="A35" s="1472" t="s">
        <v>4120</v>
      </c>
      <c r="B35" s="1959" t="s">
        <v>4161</v>
      </c>
      <c r="C35" s="1959"/>
      <c r="D35" s="1959"/>
      <c r="E35" s="1959"/>
      <c r="F35" s="1959"/>
      <c r="G35" s="1960" t="s">
        <v>4187</v>
      </c>
      <c r="H35" s="2004"/>
      <c r="I35" s="1960" t="s">
        <v>6786</v>
      </c>
      <c r="J35" s="2003"/>
      <c r="K35" s="2004"/>
      <c r="L35" s="1960" t="s">
        <v>4190</v>
      </c>
      <c r="M35" s="1961"/>
      <c r="N35" s="1455">
        <f>IF(OR(G35="",I35="",L35=""),0,IF(OR(G35=I35,G35=L35,I35=L35),0,1))</f>
        <v>1</v>
      </c>
      <c r="O35" s="1461"/>
      <c r="P35" s="1454"/>
      <c r="Q35" s="1454"/>
      <c r="R35" s="1454"/>
      <c r="S35" s="1454"/>
      <c r="T35" s="1552"/>
      <c r="U35" s="1558" t="s">
        <v>4021</v>
      </c>
      <c r="V35" s="1552"/>
      <c r="W35" s="1552"/>
    </row>
    <row r="36" spans="1:23" ht="6" customHeight="1" x14ac:dyDescent="0.25">
      <c r="A36" s="1869"/>
      <c r="B36" s="1958"/>
      <c r="C36" s="1958"/>
      <c r="D36" s="1958"/>
      <c r="E36" s="1958"/>
      <c r="F36" s="1958"/>
      <c r="G36" s="1870"/>
      <c r="H36" s="1870"/>
      <c r="I36" s="1870"/>
      <c r="J36" s="1870"/>
      <c r="K36" s="1870"/>
      <c r="L36" s="1871"/>
      <c r="M36" s="1872"/>
      <c r="N36" s="1455"/>
      <c r="O36" s="1461"/>
      <c r="P36" s="1454"/>
      <c r="Q36" s="1454"/>
      <c r="R36" s="1454"/>
      <c r="S36" s="1454"/>
      <c r="T36" s="1552"/>
      <c r="U36" s="1558" t="s">
        <v>4141</v>
      </c>
      <c r="V36" s="1552"/>
      <c r="W36" s="1552"/>
    </row>
    <row r="37" spans="1:23" ht="31.5" customHeight="1" x14ac:dyDescent="0.25">
      <c r="A37" s="2012" t="s">
        <v>4115</v>
      </c>
      <c r="B37" s="2015" t="s">
        <v>4158</v>
      </c>
      <c r="C37" s="2016"/>
      <c r="D37" s="2016"/>
      <c r="E37" s="2016"/>
      <c r="F37" s="2017"/>
      <c r="G37" s="1496" t="s">
        <v>4157</v>
      </c>
      <c r="H37" s="1506" t="s">
        <v>4146</v>
      </c>
      <c r="I37" s="2030" t="s">
        <v>4156</v>
      </c>
      <c r="J37" s="2031"/>
      <c r="K37" s="1506" t="s">
        <v>4146</v>
      </c>
      <c r="L37" s="1496" t="s">
        <v>4155</v>
      </c>
      <c r="M37" s="1507" t="s">
        <v>4146</v>
      </c>
      <c r="N37" s="1455">
        <f>IF(COUNTIF(H37:M40,"Yes"),1,0)</f>
        <v>1</v>
      </c>
      <c r="O37" s="1461"/>
      <c r="P37" s="1454"/>
      <c r="Q37" s="1454"/>
      <c r="R37" s="1454"/>
      <c r="S37" s="1454"/>
    </row>
    <row r="38" spans="1:23" ht="31.5" customHeight="1" x14ac:dyDescent="0.25">
      <c r="A38" s="2013"/>
      <c r="B38" s="2018"/>
      <c r="C38" s="2019"/>
      <c r="D38" s="2019"/>
      <c r="E38" s="2019"/>
      <c r="F38" s="2020"/>
      <c r="G38" s="1496" t="s">
        <v>4154</v>
      </c>
      <c r="H38" s="1506" t="s">
        <v>4146</v>
      </c>
      <c r="I38" s="2030" t="s">
        <v>4153</v>
      </c>
      <c r="J38" s="2031"/>
      <c r="K38" s="1506" t="s">
        <v>4146</v>
      </c>
      <c r="L38" s="1497" t="s">
        <v>4152</v>
      </c>
      <c r="M38" s="1507"/>
      <c r="N38" s="1455"/>
      <c r="O38" s="1454"/>
      <c r="P38" s="1454"/>
      <c r="Q38" s="1454"/>
      <c r="R38" s="1454"/>
      <c r="S38" s="1454"/>
    </row>
    <row r="39" spans="1:23" ht="31.5" customHeight="1" x14ac:dyDescent="0.25">
      <c r="A39" s="2013"/>
      <c r="B39" s="2018"/>
      <c r="C39" s="2019"/>
      <c r="D39" s="2019"/>
      <c r="E39" s="2019"/>
      <c r="F39" s="2020"/>
      <c r="G39" s="1496" t="s">
        <v>4151</v>
      </c>
      <c r="H39" s="1506" t="s">
        <v>4146</v>
      </c>
      <c r="I39" s="2030" t="s">
        <v>4150</v>
      </c>
      <c r="J39" s="2031"/>
      <c r="K39" s="1506"/>
      <c r="L39" s="1496" t="s">
        <v>4149</v>
      </c>
      <c r="M39" s="1507" t="s">
        <v>4146</v>
      </c>
      <c r="N39" s="1455"/>
      <c r="O39" s="1461"/>
      <c r="P39" s="1454"/>
      <c r="Q39" s="1454"/>
      <c r="R39" s="1454"/>
      <c r="S39" s="1454"/>
    </row>
    <row r="40" spans="1:23" ht="31.5" customHeight="1" x14ac:dyDescent="0.25">
      <c r="A40" s="2014"/>
      <c r="B40" s="2021"/>
      <c r="C40" s="2022"/>
      <c r="D40" s="2022"/>
      <c r="E40" s="2022"/>
      <c r="F40" s="2023"/>
      <c r="G40" s="1496" t="s">
        <v>4148</v>
      </c>
      <c r="H40" s="1506"/>
      <c r="I40" s="2030" t="s">
        <v>4147</v>
      </c>
      <c r="J40" s="2031"/>
      <c r="K40" s="1506"/>
      <c r="L40" s="1497" t="s">
        <v>4141</v>
      </c>
      <c r="M40" s="1507"/>
      <c r="N40" s="1455"/>
      <c r="O40" s="1461"/>
      <c r="P40" s="1454"/>
      <c r="Q40" s="1454"/>
      <c r="R40" s="1454"/>
      <c r="S40" s="1454"/>
    </row>
    <row r="41" spans="1:23" ht="103.5" customHeight="1" x14ac:dyDescent="0.25">
      <c r="A41" s="1511"/>
      <c r="B41" s="2069" t="s">
        <v>4145</v>
      </c>
      <c r="C41" s="2069"/>
      <c r="D41" s="2069"/>
      <c r="E41" s="2069"/>
      <c r="F41" s="2069"/>
      <c r="G41" s="1908"/>
      <c r="H41" s="1908"/>
      <c r="I41" s="1908"/>
      <c r="J41" s="1908"/>
      <c r="K41" s="1908"/>
      <c r="L41" s="1909"/>
      <c r="M41" s="1910"/>
      <c r="N41" s="1455"/>
      <c r="O41" s="1461"/>
      <c r="P41" s="1454"/>
      <c r="Q41" s="1461"/>
      <c r="R41" s="1461"/>
      <c r="S41" s="1461"/>
      <c r="T41" s="1461"/>
    </row>
    <row r="42" spans="1:23" ht="28.5" customHeight="1" x14ac:dyDescent="0.25">
      <c r="A42" s="1493"/>
      <c r="B42" s="1491"/>
      <c r="C42" s="1491"/>
      <c r="D42" s="1491"/>
      <c r="E42" s="1491"/>
      <c r="F42" s="1491"/>
      <c r="G42" s="2039" t="s">
        <v>4144</v>
      </c>
      <c r="H42" s="2041"/>
      <c r="I42" s="2039" t="s">
        <v>4143</v>
      </c>
      <c r="J42" s="2040"/>
      <c r="K42" s="2041"/>
      <c r="L42" s="2039" t="s">
        <v>4142</v>
      </c>
      <c r="M42" s="2063"/>
      <c r="N42" s="1455"/>
      <c r="O42" s="1454"/>
      <c r="P42" s="1454"/>
      <c r="Q42" s="1461"/>
      <c r="R42" s="1461"/>
      <c r="S42" s="1454"/>
      <c r="T42" s="1461"/>
    </row>
    <row r="43" spans="1:23" ht="78" customHeight="1" x14ac:dyDescent="0.25">
      <c r="A43" s="1473" t="s">
        <v>4109</v>
      </c>
      <c r="B43" s="2018" t="s">
        <v>7047</v>
      </c>
      <c r="C43" s="2019"/>
      <c r="D43" s="2019"/>
      <c r="E43" s="2019"/>
      <c r="F43" s="2020"/>
      <c r="G43" s="1960" t="s">
        <v>4057</v>
      </c>
      <c r="H43" s="2004"/>
      <c r="I43" s="1960" t="s">
        <v>4042</v>
      </c>
      <c r="J43" s="2003"/>
      <c r="K43" s="2004"/>
      <c r="L43" s="1960" t="s">
        <v>4043</v>
      </c>
      <c r="M43" s="1961"/>
      <c r="N43" s="1455">
        <f>IF(OR(G43="",I43="",L43=""),0,IF(OR(G43="Other",I43="Other"),1,IF(OR(G43=I43,G43=L43,I43=L43),0,1)))</f>
        <v>1</v>
      </c>
      <c r="O43" s="1461"/>
      <c r="P43" s="1454"/>
      <c r="Q43" s="1454"/>
      <c r="R43" s="1454"/>
      <c r="S43" s="1454"/>
    </row>
    <row r="44" spans="1:23" ht="32.25" customHeight="1" x14ac:dyDescent="0.25">
      <c r="A44" s="1492"/>
      <c r="B44" s="1911" t="s">
        <v>6793</v>
      </c>
      <c r="C44" s="1912"/>
      <c r="D44" s="1912"/>
      <c r="E44" s="1912"/>
      <c r="F44" s="1913"/>
      <c r="G44" s="1917"/>
      <c r="H44" s="1918"/>
      <c r="I44" s="1918"/>
      <c r="J44" s="1918"/>
      <c r="K44" s="1918"/>
      <c r="L44" s="1918"/>
      <c r="M44" s="1919"/>
      <c r="N44" s="1455">
        <f>IF(B45="",1,IF(AND(B45="Required",LEN(G44)&gt;10),1,0))</f>
        <v>1</v>
      </c>
      <c r="O44" s="1461"/>
      <c r="P44" s="1454"/>
      <c r="Q44" s="1454"/>
      <c r="R44" s="1454"/>
      <c r="S44" s="1454"/>
    </row>
    <row r="45" spans="1:23" ht="70.5" customHeight="1" x14ac:dyDescent="0.25">
      <c r="A45" s="1492"/>
      <c r="B45" s="1914" t="str">
        <f>IF(COUNTIF(G43:L43,"Other"), "Required","")</f>
        <v/>
      </c>
      <c r="C45" s="1915"/>
      <c r="D45" s="1915"/>
      <c r="E45" s="1915"/>
      <c r="F45" s="1916"/>
      <c r="G45" s="1920"/>
      <c r="H45" s="1920"/>
      <c r="I45" s="1920"/>
      <c r="J45" s="1920"/>
      <c r="K45" s="1920"/>
      <c r="L45" s="1920"/>
      <c r="M45" s="1921"/>
      <c r="N45" s="1455"/>
      <c r="O45" s="1454"/>
      <c r="P45" s="1454"/>
      <c r="Q45" s="1454"/>
      <c r="R45" s="1454"/>
      <c r="S45" s="1454"/>
    </row>
    <row r="46" spans="1:23" ht="6" customHeight="1" x14ac:dyDescent="0.25">
      <c r="A46" s="1956"/>
      <c r="B46" s="1957"/>
      <c r="C46" s="1957"/>
      <c r="D46" s="1957"/>
      <c r="E46" s="1957"/>
      <c r="F46" s="1957"/>
      <c r="G46" s="1874"/>
      <c r="H46" s="1874"/>
      <c r="I46" s="1874"/>
      <c r="J46" s="1874"/>
      <c r="K46" s="1874"/>
      <c r="L46" s="1874"/>
      <c r="M46" s="1875"/>
      <c r="N46" s="1455"/>
      <c r="O46" s="1454"/>
      <c r="P46" s="1454"/>
      <c r="Q46" s="1454"/>
      <c r="R46" s="1454"/>
      <c r="S46" s="1454"/>
    </row>
    <row r="47" spans="1:23" ht="13.5" customHeight="1" x14ac:dyDescent="0.25">
      <c r="A47" s="1549"/>
      <c r="B47" s="1962" t="s">
        <v>4140</v>
      </c>
      <c r="C47" s="1962"/>
      <c r="D47" s="1962"/>
      <c r="E47" s="1962"/>
      <c r="F47" s="1962"/>
      <c r="G47" s="1962"/>
      <c r="H47" s="1962"/>
      <c r="I47" s="1962"/>
      <c r="J47" s="1962"/>
      <c r="K47" s="1962"/>
      <c r="L47" s="1962"/>
      <c r="M47" s="1963"/>
      <c r="N47" s="1455"/>
      <c r="O47" s="1454"/>
      <c r="P47" s="1454"/>
      <c r="Q47" s="1454"/>
      <c r="R47" s="1454"/>
      <c r="S47" s="1454"/>
    </row>
    <row r="48" spans="1:23" ht="189" customHeight="1" x14ac:dyDescent="0.25">
      <c r="A48" s="1472" t="s">
        <v>4139</v>
      </c>
      <c r="B48" s="2018" t="s">
        <v>7104</v>
      </c>
      <c r="C48" s="2019"/>
      <c r="D48" s="2019"/>
      <c r="E48" s="2019"/>
      <c r="F48" s="2019"/>
      <c r="G48" s="2019"/>
      <c r="H48" s="2019"/>
      <c r="I48" s="2019"/>
      <c r="J48" s="2019"/>
      <c r="K48" s="2019"/>
      <c r="L48" s="2019"/>
      <c r="M48" s="2068"/>
      <c r="N48" s="1455"/>
      <c r="O48" s="1454"/>
      <c r="P48" s="1454"/>
      <c r="Q48" s="1454"/>
      <c r="R48" s="1454"/>
      <c r="S48" s="1454"/>
    </row>
    <row r="49" spans="1:19" ht="48.75" customHeight="1" x14ac:dyDescent="0.25">
      <c r="A49" s="1863" t="s">
        <v>4138</v>
      </c>
      <c r="B49" s="1864"/>
      <c r="C49" s="1864"/>
      <c r="D49" s="1864"/>
      <c r="E49" s="1865"/>
      <c r="F49" s="1854" t="s">
        <v>7048</v>
      </c>
      <c r="G49" s="1924" t="s">
        <v>7049</v>
      </c>
      <c r="H49" s="1926" t="s">
        <v>7050</v>
      </c>
      <c r="I49" s="1854" t="s">
        <v>4137</v>
      </c>
      <c r="J49" s="1855"/>
      <c r="K49" s="1855"/>
      <c r="L49" s="1855"/>
      <c r="M49" s="1856"/>
      <c r="N49" s="1455"/>
      <c r="O49" s="1454"/>
      <c r="P49" s="1454"/>
      <c r="Q49" s="1454"/>
      <c r="R49" s="1454"/>
      <c r="S49" s="1454"/>
    </row>
    <row r="50" spans="1:19" ht="7.5" customHeight="1" x14ac:dyDescent="0.25">
      <c r="A50" s="1866"/>
      <c r="B50" s="1867"/>
      <c r="C50" s="1867"/>
      <c r="D50" s="1867"/>
      <c r="E50" s="1868"/>
      <c r="F50" s="1857"/>
      <c r="G50" s="1925"/>
      <c r="H50" s="1927"/>
      <c r="I50" s="1857"/>
      <c r="J50" s="1858"/>
      <c r="K50" s="1858"/>
      <c r="L50" s="1858"/>
      <c r="M50" s="1859"/>
      <c r="N50" s="1455"/>
      <c r="O50" s="1454"/>
      <c r="P50" s="1454"/>
      <c r="Q50" s="1454"/>
      <c r="R50" s="1454"/>
      <c r="S50" s="1454"/>
    </row>
    <row r="51" spans="1:19" ht="15.75" customHeight="1" thickBot="1" x14ac:dyDescent="0.3">
      <c r="A51" s="1866"/>
      <c r="B51" s="1867"/>
      <c r="C51" s="1867"/>
      <c r="D51" s="1867"/>
      <c r="E51" s="1868"/>
      <c r="F51" s="1498"/>
      <c r="G51" s="1499" t="str">
        <f>IF(G31=0,"[N/A]",IF(G31&gt;=5000,"[Required]","[Optional]"))</f>
        <v>[Optional]</v>
      </c>
      <c r="H51" s="1499" t="s">
        <v>4136</v>
      </c>
      <c r="I51" s="1860"/>
      <c r="J51" s="1861"/>
      <c r="K51" s="1861"/>
      <c r="L51" s="1861"/>
      <c r="M51" s="1862"/>
      <c r="N51" s="1455"/>
      <c r="O51" s="1454"/>
      <c r="P51" s="1454"/>
      <c r="Q51" s="1454"/>
      <c r="R51" s="1454"/>
      <c r="S51" s="1454"/>
    </row>
    <row r="52" spans="1:19" x14ac:dyDescent="0.25">
      <c r="A52" s="1845" t="s">
        <v>4135</v>
      </c>
      <c r="B52" s="1846"/>
      <c r="C52" s="1846"/>
      <c r="D52" s="1847"/>
      <c r="E52" s="1520" t="s">
        <v>4057</v>
      </c>
      <c r="F52" s="1664">
        <f>IF(Cover!H13=0,"",VLOOKUP($O$1,'FY24 Data for FY25 Plan'!$A$3:$BC$932,12,FALSE))</f>
        <v>13317806.029999999</v>
      </c>
      <c r="G52" s="1659"/>
      <c r="H52" s="1659"/>
      <c r="I52" s="1836" t="s">
        <v>4134</v>
      </c>
      <c r="J52" s="1836"/>
      <c r="K52" s="1836"/>
      <c r="L52" s="1837"/>
      <c r="M52" s="1838"/>
      <c r="N52" s="1455"/>
      <c r="O52" s="1454"/>
      <c r="P52" s="1454"/>
      <c r="Q52" s="1454"/>
      <c r="R52" s="1454"/>
      <c r="S52" s="1454"/>
    </row>
    <row r="53" spans="1:19" x14ac:dyDescent="0.25">
      <c r="A53" s="1848"/>
      <c r="B53" s="1849"/>
      <c r="C53" s="1849"/>
      <c r="D53" s="1850"/>
      <c r="E53" s="1560" t="s">
        <v>6791</v>
      </c>
      <c r="F53" s="1664">
        <f>IF(Cover!H13=0,"",VLOOKUP($O$1,'FY24 Data for FY25 Plan'!$A$3:$BC$932,13,FALSE))</f>
        <v>4438824.74</v>
      </c>
      <c r="G53" s="1659"/>
      <c r="H53" s="1659"/>
      <c r="I53" s="1839"/>
      <c r="J53" s="1839"/>
      <c r="K53" s="1839"/>
      <c r="L53" s="1840"/>
      <c r="M53" s="1841"/>
      <c r="N53" s="1455"/>
      <c r="O53" s="1454"/>
      <c r="P53" s="1454"/>
      <c r="Q53" s="1454"/>
      <c r="R53" s="1454"/>
      <c r="S53" s="1454"/>
    </row>
    <row r="54" spans="1:19" x14ac:dyDescent="0.25">
      <c r="A54" s="1848"/>
      <c r="B54" s="1849"/>
      <c r="C54" s="1849"/>
      <c r="D54" s="1850"/>
      <c r="E54" s="1520" t="s">
        <v>4055</v>
      </c>
      <c r="F54" s="1664">
        <f>IF(Cover!H13=0,"",VLOOKUP($O$1,'FY24 Data for FY25 Plan'!$A$3:$BC$932,14,FALSE))</f>
        <v>1569095.73</v>
      </c>
      <c r="G54" s="1659"/>
      <c r="H54" s="1659"/>
      <c r="I54" s="1839"/>
      <c r="J54" s="1839"/>
      <c r="K54" s="1839"/>
      <c r="L54" s="1840"/>
      <c r="M54" s="1841"/>
      <c r="N54" s="1455"/>
      <c r="O54" s="1454"/>
      <c r="P54" s="1454"/>
      <c r="Q54" s="1454"/>
      <c r="R54" s="1454"/>
      <c r="S54" s="1454"/>
    </row>
    <row r="55" spans="1:19" ht="15" customHeight="1" x14ac:dyDescent="0.25">
      <c r="A55" s="1848"/>
      <c r="B55" s="1849"/>
      <c r="C55" s="1849"/>
      <c r="D55" s="1850"/>
      <c r="E55" s="1520" t="s">
        <v>4054</v>
      </c>
      <c r="F55" s="1664">
        <f>IF(Cover!H13=0,"",VLOOKUP($O$1,'FY24 Data for FY25 Plan'!$A$3:$BC$932,15,FALSE))</f>
        <v>522466.47</v>
      </c>
      <c r="G55" s="1659"/>
      <c r="H55" s="1659"/>
      <c r="I55" s="1839"/>
      <c r="J55" s="1839"/>
      <c r="K55" s="1839"/>
      <c r="L55" s="1840"/>
      <c r="M55" s="1841"/>
      <c r="N55" s="1455"/>
      <c r="O55" s="1454"/>
      <c r="P55" s="1454"/>
      <c r="Q55" s="1454"/>
      <c r="R55" s="1454"/>
      <c r="S55" s="1454"/>
    </row>
    <row r="56" spans="1:19" x14ac:dyDescent="0.25">
      <c r="A56" s="1848"/>
      <c r="B56" s="1849"/>
      <c r="C56" s="1849"/>
      <c r="D56" s="1850"/>
      <c r="E56" s="1520" t="s">
        <v>4053</v>
      </c>
      <c r="F56" s="1664">
        <f>IF(Cover!H13=0,"",VLOOKUP($O$1,'FY24 Data for FY25 Plan'!$A$3:$BC$932,16,FALSE))</f>
        <v>443873.69</v>
      </c>
      <c r="G56" s="1659"/>
      <c r="H56" s="1659"/>
      <c r="I56" s="1839"/>
      <c r="J56" s="1839"/>
      <c r="K56" s="1839"/>
      <c r="L56" s="1840"/>
      <c r="M56" s="1841"/>
      <c r="N56" s="1455"/>
      <c r="O56" s="1454"/>
      <c r="P56" s="1454"/>
      <c r="Q56" s="1454"/>
      <c r="R56" s="1454"/>
      <c r="S56" s="1454"/>
    </row>
    <row r="57" spans="1:19" x14ac:dyDescent="0.25">
      <c r="A57" s="1848"/>
      <c r="B57" s="1849"/>
      <c r="C57" s="1849"/>
      <c r="D57" s="1850"/>
      <c r="E57" s="1520" t="s">
        <v>4052</v>
      </c>
      <c r="F57" s="1664">
        <f>IF(Cover!H13=0,"",VLOOKUP($O$1,'FY24 Data for FY25 Plan'!$A$3:$BC$932,17,FALSE))</f>
        <v>1340651.98</v>
      </c>
      <c r="G57" s="1659"/>
      <c r="H57" s="1659"/>
      <c r="I57" s="1839"/>
      <c r="J57" s="1839"/>
      <c r="K57" s="1839"/>
      <c r="L57" s="1840"/>
      <c r="M57" s="1841"/>
      <c r="N57" s="1455"/>
      <c r="O57" s="1454"/>
      <c r="P57" s="1454"/>
      <c r="Q57" s="1454"/>
      <c r="R57" s="1454"/>
      <c r="S57" s="1454"/>
    </row>
    <row r="58" spans="1:19" x14ac:dyDescent="0.25">
      <c r="A58" s="1848"/>
      <c r="B58" s="1849"/>
      <c r="C58" s="1849"/>
      <c r="D58" s="1850"/>
      <c r="E58" s="1520" t="s">
        <v>4051</v>
      </c>
      <c r="F58" s="1664">
        <f>IF(Cover!H13=0,"",VLOOKUP($O$1,'FY24 Data for FY25 Plan'!$A$3:$BC$932,18,FALSE))</f>
        <v>318868.75</v>
      </c>
      <c r="G58" s="1659"/>
      <c r="H58" s="1659"/>
      <c r="I58" s="1839"/>
      <c r="J58" s="1839"/>
      <c r="K58" s="1839"/>
      <c r="L58" s="1840"/>
      <c r="M58" s="1841"/>
      <c r="N58" s="1455"/>
      <c r="O58" s="1454"/>
      <c r="P58" s="1454"/>
      <c r="Q58" s="1454"/>
      <c r="R58" s="1454"/>
      <c r="S58" s="1454"/>
    </row>
    <row r="59" spans="1:19" x14ac:dyDescent="0.25">
      <c r="A59" s="1848"/>
      <c r="B59" s="1849"/>
      <c r="C59" s="1849"/>
      <c r="D59" s="1850"/>
      <c r="E59" s="1520" t="s">
        <v>4050</v>
      </c>
      <c r="F59" s="1664">
        <f>IF(Cover!H13=0,"",VLOOKUP($O$1,'FY24 Data for FY25 Plan'!$A$3:$BC$932,19,FALSE))</f>
        <v>581077</v>
      </c>
      <c r="G59" s="1659"/>
      <c r="H59" s="1659"/>
      <c r="I59" s="1839"/>
      <c r="J59" s="1839"/>
      <c r="K59" s="1839"/>
      <c r="L59" s="1840"/>
      <c r="M59" s="1841"/>
      <c r="N59" s="1455"/>
      <c r="O59" s="1454"/>
      <c r="P59" s="1454"/>
      <c r="Q59" s="1454"/>
      <c r="R59" s="1454"/>
      <c r="S59" s="1454"/>
    </row>
    <row r="60" spans="1:19" x14ac:dyDescent="0.25">
      <c r="A60" s="1848"/>
      <c r="B60" s="1849"/>
      <c r="C60" s="1849"/>
      <c r="D60" s="1850"/>
      <c r="E60" s="1520" t="s">
        <v>4049</v>
      </c>
      <c r="F60" s="1664">
        <f>IF(Cover!H13=0,"",VLOOKUP($O$1,'FY24 Data for FY25 Plan'!$A$3:$BC$932,20,FALSE))</f>
        <v>524492.36</v>
      </c>
      <c r="G60" s="1659"/>
      <c r="H60" s="1659"/>
      <c r="I60" s="1839"/>
      <c r="J60" s="1839"/>
      <c r="K60" s="1839"/>
      <c r="L60" s="1840"/>
      <c r="M60" s="1841"/>
      <c r="N60" s="1455"/>
      <c r="O60" s="1454"/>
      <c r="P60" s="1454"/>
      <c r="Q60" s="1454"/>
      <c r="R60" s="1454"/>
      <c r="S60" s="1454"/>
    </row>
    <row r="61" spans="1:19" x14ac:dyDescent="0.25">
      <c r="A61" s="1848"/>
      <c r="B61" s="1849"/>
      <c r="C61" s="1849"/>
      <c r="D61" s="1850"/>
      <c r="E61" s="1520" t="s">
        <v>4048</v>
      </c>
      <c r="F61" s="1664">
        <f>IF(Cover!H13=0,"",VLOOKUP($O$1,'FY24 Data for FY25 Plan'!$A$3:$BC$932,21,FALSE))</f>
        <v>387279.97</v>
      </c>
      <c r="G61" s="1659"/>
      <c r="H61" s="1659"/>
      <c r="I61" s="1839"/>
      <c r="J61" s="1839"/>
      <c r="K61" s="1839"/>
      <c r="L61" s="1840"/>
      <c r="M61" s="1841"/>
      <c r="N61" s="1455"/>
      <c r="O61" s="1454"/>
      <c r="P61" s="1454"/>
      <c r="Q61" s="1454"/>
      <c r="R61" s="1454"/>
      <c r="S61" s="1454"/>
    </row>
    <row r="62" spans="1:19" x14ac:dyDescent="0.25">
      <c r="A62" s="1848"/>
      <c r="B62" s="1849"/>
      <c r="C62" s="1849"/>
      <c r="D62" s="1850"/>
      <c r="E62" s="1520" t="s">
        <v>4047</v>
      </c>
      <c r="F62" s="1664">
        <f>IF(Cover!H13=0,"",VLOOKUP($O$1,'FY24 Data for FY25 Plan'!$A$3:$BC$932,22,FALSE))</f>
        <v>778100.8</v>
      </c>
      <c r="G62" s="1659"/>
      <c r="H62" s="1659"/>
      <c r="I62" s="1839"/>
      <c r="J62" s="1839"/>
      <c r="K62" s="1839"/>
      <c r="L62" s="1840"/>
      <c r="M62" s="1841"/>
      <c r="N62" s="1455"/>
      <c r="O62" s="1454"/>
      <c r="P62" s="1454"/>
      <c r="Q62" s="1454"/>
      <c r="R62" s="1454"/>
      <c r="S62" s="1454"/>
    </row>
    <row r="63" spans="1:19" x14ac:dyDescent="0.25">
      <c r="A63" s="1848"/>
      <c r="B63" s="1849"/>
      <c r="C63" s="1849"/>
      <c r="D63" s="1850"/>
      <c r="E63" s="1520" t="s">
        <v>4046</v>
      </c>
      <c r="F63" s="1664">
        <f>IF(Cover!H13=0,"",VLOOKUP($O$1,'FY24 Data for FY25 Plan'!$A$3:$BC$932,23,FALSE))</f>
        <v>669946.56000000006</v>
      </c>
      <c r="G63" s="1659"/>
      <c r="H63" s="1659"/>
      <c r="I63" s="1839"/>
      <c r="J63" s="1839"/>
      <c r="K63" s="1839"/>
      <c r="L63" s="1840"/>
      <c r="M63" s="1841"/>
      <c r="N63" s="1455"/>
      <c r="O63" s="1454"/>
      <c r="P63" s="1454"/>
      <c r="Q63" s="1454"/>
      <c r="R63" s="1454"/>
      <c r="S63" s="1454"/>
    </row>
    <row r="64" spans="1:19" ht="15.75" thickBot="1" x14ac:dyDescent="0.3">
      <c r="A64" s="1851"/>
      <c r="B64" s="1852"/>
      <c r="C64" s="1852"/>
      <c r="D64" s="1853"/>
      <c r="E64" s="1521" t="s">
        <v>4045</v>
      </c>
      <c r="F64" s="1664">
        <f>IF(Cover!H13=0,"",VLOOKUP($O$1,'FY24 Data for FY25 Plan'!$A$3:$BC$932,24,FALSE))</f>
        <v>697265.02</v>
      </c>
      <c r="G64" s="1659"/>
      <c r="H64" s="1659"/>
      <c r="I64" s="1839"/>
      <c r="J64" s="1839"/>
      <c r="K64" s="1839"/>
      <c r="L64" s="1840"/>
      <c r="M64" s="1841"/>
      <c r="N64" s="1455"/>
      <c r="O64" s="1454"/>
      <c r="P64" s="1454"/>
      <c r="Q64" s="1454"/>
      <c r="R64" s="1454"/>
      <c r="S64" s="1454"/>
    </row>
    <row r="65" spans="1:30" ht="16.5" thickTop="1" thickBot="1" x14ac:dyDescent="0.3">
      <c r="A65" s="1492"/>
      <c r="B65" s="1565"/>
      <c r="C65" s="1565"/>
      <c r="D65" s="1565"/>
      <c r="E65" s="1516" t="s">
        <v>4129</v>
      </c>
      <c r="F65" s="1665">
        <f>IF(Cover!H13=0,"",VLOOKUP($O$1,'FY24 Data for FY25 Plan'!$A$3:$BC$932,25,FALSE))</f>
        <v>25589749.099999998</v>
      </c>
      <c r="G65" s="1662" t="str">
        <f>IF(AND(ISBLANK(G52),ISBLANK(G53),ISBLANK(G54),ISBLANK(G55),ISBLANK(G56),ISBLANK(G57),ISBLANK(G58),ISBLANK(G59),ISBLANK(G60),ISBLANK(G61),ISBLANK(G62),ISBLANK(G63),ISBLANK(G64)),"",SUM(G52:G64))</f>
        <v/>
      </c>
      <c r="H65" s="1662" t="str">
        <f>IF(AND(ISBLANK(H52),ISBLANK(H53),ISBLANK(H54),ISBLANK(H55),ISBLANK(H56),ISBLANK(H57),ISBLANK(H58),ISBLANK(H59),ISBLANK(H60),ISBLANK(H61),ISBLANK(H62),ISBLANK(H63),ISBLANK(H64)),"",SUM(H52:H64))</f>
        <v/>
      </c>
      <c r="I65" s="1842"/>
      <c r="J65" s="1842"/>
      <c r="K65" s="1842"/>
      <c r="L65" s="1843"/>
      <c r="M65" s="1844"/>
      <c r="N65" s="1455"/>
      <c r="O65" s="1454"/>
      <c r="P65" s="1454"/>
      <c r="Q65" s="1454"/>
      <c r="R65" s="1454"/>
      <c r="S65" s="1454"/>
    </row>
    <row r="66" spans="1:30" x14ac:dyDescent="0.25">
      <c r="A66" s="1886" t="s">
        <v>4133</v>
      </c>
      <c r="B66" s="1887"/>
      <c r="C66" s="1887"/>
      <c r="D66" s="1888"/>
      <c r="E66" s="1518" t="s">
        <v>4044</v>
      </c>
      <c r="F66" s="1666">
        <f>IF(Cover!H13=0,"",VLOOKUP($O$1,'FY24 Data for FY25 Plan'!$A$3:$BC$932,26,FALSE))</f>
        <v>333163.8</v>
      </c>
      <c r="G66" s="1660"/>
      <c r="H66" s="1660"/>
      <c r="I66" s="1839" t="s">
        <v>6797</v>
      </c>
      <c r="J66" s="1839"/>
      <c r="K66" s="1839"/>
      <c r="L66" s="1840"/>
      <c r="M66" s="1841"/>
      <c r="N66" s="1455"/>
      <c r="O66" s="1454"/>
      <c r="P66" s="1454"/>
      <c r="Q66" s="1454"/>
      <c r="R66" s="1454"/>
      <c r="S66" s="1454"/>
    </row>
    <row r="67" spans="1:30" x14ac:dyDescent="0.25">
      <c r="A67" s="1889"/>
      <c r="B67" s="1890"/>
      <c r="C67" s="1890"/>
      <c r="D67" s="1891"/>
      <c r="E67" s="1519" t="s">
        <v>4043</v>
      </c>
      <c r="F67" s="1666">
        <f>IF(Cover!H13=0,"",VLOOKUP($O$1,'FY24 Data for FY25 Plan'!$A$3:$BC$932,27,FALSE))</f>
        <v>462727.49999999994</v>
      </c>
      <c r="G67" s="1660"/>
      <c r="H67" s="1660"/>
      <c r="I67" s="1839"/>
      <c r="J67" s="1839"/>
      <c r="K67" s="1839"/>
      <c r="L67" s="1840"/>
      <c r="M67" s="1841"/>
      <c r="N67" s="1455"/>
      <c r="O67" s="1454"/>
      <c r="P67" s="1454"/>
      <c r="Q67" s="1454"/>
      <c r="R67" s="1454"/>
      <c r="S67" s="1454"/>
    </row>
    <row r="68" spans="1:30" x14ac:dyDescent="0.25">
      <c r="A68" s="1889"/>
      <c r="B68" s="1890"/>
      <c r="C68" s="1890"/>
      <c r="D68" s="1891"/>
      <c r="E68" s="1519" t="s">
        <v>4042</v>
      </c>
      <c r="F68" s="1666">
        <f>IF(Cover!H13=0,"",VLOOKUP($O$1,'FY24 Data for FY25 Plan'!$A$3:$BC$932,28,FALSE))</f>
        <v>1203091.5</v>
      </c>
      <c r="G68" s="1660"/>
      <c r="H68" s="1660"/>
      <c r="I68" s="1839"/>
      <c r="J68" s="1839"/>
      <c r="K68" s="1839"/>
      <c r="L68" s="1840"/>
      <c r="M68" s="1841"/>
      <c r="N68" s="1455"/>
      <c r="O68" s="1454"/>
      <c r="P68" s="1454"/>
      <c r="Q68" s="1454"/>
      <c r="R68" s="1454"/>
      <c r="S68" s="1454"/>
    </row>
    <row r="69" spans="1:30" x14ac:dyDescent="0.25">
      <c r="A69" s="1889"/>
      <c r="B69" s="1890"/>
      <c r="C69" s="1890"/>
      <c r="D69" s="1891"/>
      <c r="E69" s="1519" t="s">
        <v>4041</v>
      </c>
      <c r="F69" s="1666">
        <f>IF(Cover!H13=0,"",VLOOKUP($O$1,'FY24 Data for FY25 Plan'!$A$3:$BC$932,29,FALSE))</f>
        <v>125861.87999999999</v>
      </c>
      <c r="G69" s="1660"/>
      <c r="H69" s="1660"/>
      <c r="I69" s="1839"/>
      <c r="J69" s="1839"/>
      <c r="K69" s="1839"/>
      <c r="L69" s="1840"/>
      <c r="M69" s="1841"/>
      <c r="N69" s="1455"/>
      <c r="O69" s="1454"/>
      <c r="P69" s="1454"/>
      <c r="Q69" s="1454"/>
      <c r="R69" s="1454"/>
      <c r="S69" s="1454"/>
    </row>
    <row r="70" spans="1:30" x14ac:dyDescent="0.25">
      <c r="A70" s="1889"/>
      <c r="B70" s="1890"/>
      <c r="C70" s="1890"/>
      <c r="D70" s="1891"/>
      <c r="E70" s="1561" t="s">
        <v>6815</v>
      </c>
      <c r="F70" s="1666">
        <f>IF(Cover!H13=0,"",VLOOKUP($O$1,'FY24 Data for FY25 Plan'!$A$3:$BC$932,30,FALSE))</f>
        <v>1056869.6100000001</v>
      </c>
      <c r="G70" s="1660"/>
      <c r="H70" s="1660"/>
      <c r="I70" s="1839"/>
      <c r="J70" s="1839"/>
      <c r="K70" s="1839"/>
      <c r="L70" s="1840"/>
      <c r="M70" s="1841"/>
      <c r="N70" s="1455"/>
      <c r="O70" s="1454"/>
      <c r="P70" s="1454"/>
      <c r="Q70" s="1454"/>
      <c r="R70" s="1454"/>
      <c r="S70" s="1454"/>
    </row>
    <row r="71" spans="1:30" x14ac:dyDescent="0.25">
      <c r="A71" s="1889"/>
      <c r="B71" s="1890"/>
      <c r="C71" s="1890"/>
      <c r="D71" s="1891"/>
      <c r="E71" s="1519" t="s">
        <v>4039</v>
      </c>
      <c r="F71" s="1666">
        <f>IF(Cover!H13=0,"",VLOOKUP($O$1,'FY24 Data for FY25 Plan'!$A$3:$BC$932,31,FALSE))</f>
        <v>3179863.38</v>
      </c>
      <c r="G71" s="1660"/>
      <c r="H71" s="1660"/>
      <c r="I71" s="1839"/>
      <c r="J71" s="1839"/>
      <c r="K71" s="1839"/>
      <c r="L71" s="1840"/>
      <c r="M71" s="1841"/>
      <c r="N71" s="1455"/>
      <c r="O71" s="1454"/>
      <c r="P71" s="1454"/>
      <c r="Q71" s="1454"/>
      <c r="R71" s="1454"/>
      <c r="S71" s="1454"/>
    </row>
    <row r="72" spans="1:30" x14ac:dyDescent="0.25">
      <c r="A72" s="1889"/>
      <c r="B72" s="1890"/>
      <c r="C72" s="1890"/>
      <c r="D72" s="1891"/>
      <c r="E72" s="1519" t="s">
        <v>4038</v>
      </c>
      <c r="F72" s="1666">
        <f>IF(Cover!H13=0,"",VLOOKUP($O$1,'FY24 Data for FY25 Plan'!$A$3:$BC$932,32,FALSE))</f>
        <v>5038177.0199999996</v>
      </c>
      <c r="G72" s="1660"/>
      <c r="H72" s="1660"/>
      <c r="I72" s="1839"/>
      <c r="J72" s="1839"/>
      <c r="K72" s="1839"/>
      <c r="L72" s="1840"/>
      <c r="M72" s="1841"/>
      <c r="N72" s="1455"/>
      <c r="O72" s="1454"/>
      <c r="P72" s="1454"/>
      <c r="Q72" s="1454"/>
      <c r="R72" s="1454"/>
      <c r="S72" s="1454"/>
    </row>
    <row r="73" spans="1:30" x14ac:dyDescent="0.25">
      <c r="A73" s="1889"/>
      <c r="B73" s="1890"/>
      <c r="C73" s="1890"/>
      <c r="D73" s="1891"/>
      <c r="E73" s="1519" t="s">
        <v>4037</v>
      </c>
      <c r="F73" s="1666">
        <f>IF(Cover!H13=0,"",VLOOKUP($O$1,'FY24 Data for FY25 Plan'!$A$3:$BC$932,33,FALSE))</f>
        <v>3468605.34</v>
      </c>
      <c r="G73" s="1660"/>
      <c r="H73" s="1660"/>
      <c r="I73" s="1839"/>
      <c r="J73" s="1839"/>
      <c r="K73" s="1839"/>
      <c r="L73" s="1840"/>
      <c r="M73" s="1841"/>
      <c r="N73" s="1455"/>
      <c r="O73" s="1454"/>
      <c r="P73" s="1454"/>
      <c r="Q73" s="1454"/>
      <c r="R73" s="1454"/>
      <c r="S73" s="1454"/>
    </row>
    <row r="74" spans="1:30" ht="15.75" thickBot="1" x14ac:dyDescent="0.3">
      <c r="A74" s="1892"/>
      <c r="B74" s="1893"/>
      <c r="C74" s="1893"/>
      <c r="D74" s="1894"/>
      <c r="E74" s="1519" t="s">
        <v>405</v>
      </c>
      <c r="F74" s="1666">
        <f>IF(Cover!H13=0,"",VLOOKUP($O$1,'FY24 Data for FY25 Plan'!$A$3:$BC$932,34,FALSE))</f>
        <v>10012877.67348</v>
      </c>
      <c r="G74" s="1660"/>
      <c r="H74" s="1660"/>
      <c r="I74" s="1839"/>
      <c r="J74" s="1839"/>
      <c r="K74" s="1839"/>
      <c r="L74" s="1840"/>
      <c r="M74" s="1841"/>
      <c r="N74" s="1455"/>
      <c r="O74" s="1454"/>
      <c r="P74" s="1454"/>
      <c r="Q74" s="1454"/>
      <c r="R74" s="1454"/>
      <c r="S74" s="1454"/>
    </row>
    <row r="75" spans="1:30" ht="16.5" thickTop="1" thickBot="1" x14ac:dyDescent="0.3">
      <c r="A75" s="1492"/>
      <c r="B75" s="1565"/>
      <c r="C75" s="1565"/>
      <c r="D75" s="1565"/>
      <c r="E75" s="1517" t="s">
        <v>4132</v>
      </c>
      <c r="F75" s="1665">
        <f>IF(Cover!H13=0,"",VLOOKUP($O$1,'FY24 Data for FY25 Plan'!$A$3:$BC$932,38,FALSE))</f>
        <v>25083814.543479994</v>
      </c>
      <c r="G75" s="1662" t="str">
        <f>IF(AND(ISBLANK(G66),ISBLANK(G67),ISBLANK(G68),ISBLANK(G69),ISBLANK(G70),ISBLANK(G71),ISBLANK(G72),ISBLANK(G73),ISBLANK(G74)),"",SUM(G66:G74))</f>
        <v/>
      </c>
      <c r="H75" s="1662" t="str">
        <f>IF(AND(ISBLANK(H66),ISBLANK(H67),ISBLANK(H68),ISBLANK(H69),ISBLANK(H70),ISBLANK(H71),ISBLANK(H72),ISBLANK(H73),ISBLANK(H74)),"",SUM(H66:H74))</f>
        <v/>
      </c>
      <c r="I75" s="1842"/>
      <c r="J75" s="1842"/>
      <c r="K75" s="1842"/>
      <c r="L75" s="1843"/>
      <c r="M75" s="1844"/>
      <c r="N75" s="1455"/>
      <c r="O75" s="1454"/>
      <c r="P75" s="1454"/>
      <c r="Q75" s="1454"/>
      <c r="R75" s="1454"/>
      <c r="S75" s="1454"/>
      <c r="AD75" s="1471"/>
    </row>
    <row r="76" spans="1:30" x14ac:dyDescent="0.25">
      <c r="A76" s="1895" t="s">
        <v>4131</v>
      </c>
      <c r="B76" s="1896"/>
      <c r="C76" s="1896"/>
      <c r="D76" s="1897"/>
      <c r="E76" s="1562" t="s">
        <v>4119</v>
      </c>
      <c r="F76" s="1666">
        <f>IF(Cover!H13=0,"",VLOOKUP($O$1,'FY24 Data for FY25 Plan'!$A$3:$BC$932,39,FALSE))</f>
        <v>555189.65</v>
      </c>
      <c r="G76" s="1660"/>
      <c r="H76" s="1660"/>
      <c r="I76" s="1876" t="s">
        <v>4130</v>
      </c>
      <c r="J76" s="1877"/>
      <c r="K76" s="1877"/>
      <c r="L76" s="1877"/>
      <c r="M76" s="1878"/>
      <c r="N76" s="1455"/>
      <c r="O76" s="1454"/>
      <c r="P76" s="1454"/>
      <c r="Q76" s="1454"/>
      <c r="R76" s="1454"/>
      <c r="S76" s="1454"/>
      <c r="AD76" s="1470"/>
    </row>
    <row r="77" spans="1:30" x14ac:dyDescent="0.25">
      <c r="A77" s="1898"/>
      <c r="B77" s="1899"/>
      <c r="C77" s="1899"/>
      <c r="D77" s="1900"/>
      <c r="E77" s="1562" t="s">
        <v>4117</v>
      </c>
      <c r="F77" s="1666">
        <f>IF(Cover!H13=0,"",VLOOKUP($O$1,'FY24 Data for FY25 Plan'!$A$3:$BC$932,40,FALSE))</f>
        <v>555189.65</v>
      </c>
      <c r="G77" s="1660"/>
      <c r="H77" s="1660"/>
      <c r="I77" s="1879"/>
      <c r="J77" s="1880"/>
      <c r="K77" s="1880"/>
      <c r="L77" s="1880"/>
      <c r="M77" s="1881"/>
      <c r="N77" s="1455"/>
      <c r="O77" s="1454"/>
      <c r="P77" s="1454"/>
      <c r="Q77" s="1454"/>
      <c r="R77" s="1454"/>
      <c r="S77" s="1454"/>
      <c r="X77" s="1683"/>
    </row>
    <row r="78" spans="1:30" x14ac:dyDescent="0.25">
      <c r="A78" s="1898"/>
      <c r="B78" s="1899"/>
      <c r="C78" s="1899"/>
      <c r="D78" s="1900"/>
      <c r="E78" s="1562" t="s">
        <v>4118</v>
      </c>
      <c r="F78" s="1666">
        <f>IF(Cover!H13=0,"",VLOOKUP($O$1,'FY24 Data for FY25 Plan'!$A$3:$BC$932,41,FALSE))</f>
        <v>577676.38</v>
      </c>
      <c r="G78" s="1660"/>
      <c r="H78" s="1660"/>
      <c r="I78" s="1879"/>
      <c r="J78" s="1880"/>
      <c r="K78" s="1880"/>
      <c r="L78" s="1880"/>
      <c r="M78" s="1881"/>
      <c r="N78" s="1455"/>
      <c r="O78" s="1454"/>
      <c r="P78" s="1454"/>
      <c r="Q78" s="1454"/>
      <c r="R78" s="1454"/>
      <c r="S78" s="1454"/>
    </row>
    <row r="79" spans="1:30" x14ac:dyDescent="0.25">
      <c r="A79" s="1898"/>
      <c r="B79" s="1899"/>
      <c r="C79" s="1899"/>
      <c r="D79" s="1900"/>
      <c r="E79" s="1562" t="s">
        <v>4116</v>
      </c>
      <c r="F79" s="1666">
        <f>IF(Cover!H13=0,"",VLOOKUP($O$1,'FY24 Data for FY25 Plan'!$A$3:$BC$932,42,FALSE))</f>
        <v>577676.38</v>
      </c>
      <c r="G79" s="1660"/>
      <c r="H79" s="1660"/>
      <c r="I79" s="1879"/>
      <c r="J79" s="1880"/>
      <c r="K79" s="1880"/>
      <c r="L79" s="1880"/>
      <c r="M79" s="1881"/>
      <c r="N79" s="1455"/>
      <c r="O79" s="1454"/>
      <c r="P79" s="1454"/>
      <c r="Q79" s="1454"/>
      <c r="R79" s="1454"/>
      <c r="S79" s="1454"/>
    </row>
    <row r="80" spans="1:30" x14ac:dyDescent="0.25">
      <c r="A80" s="1898"/>
      <c r="B80" s="1899"/>
      <c r="C80" s="1899"/>
      <c r="D80" s="1900"/>
      <c r="E80" s="1562" t="s">
        <v>4028</v>
      </c>
      <c r="F80" s="1666">
        <f>IF(Cover!H13=0,"",VLOOKUP($O$1,'FY24 Data for FY25 Plan'!$A$3:$BC$932,43,FALSE))</f>
        <v>183770.87</v>
      </c>
      <c r="G80" s="1660"/>
      <c r="H80" s="1660"/>
      <c r="I80" s="1879"/>
      <c r="J80" s="1880"/>
      <c r="K80" s="1880"/>
      <c r="L80" s="1880"/>
      <c r="M80" s="1881"/>
      <c r="N80" s="1455"/>
      <c r="O80" s="1454"/>
      <c r="P80" s="1671"/>
      <c r="Q80" s="1454"/>
      <c r="R80" s="1454"/>
      <c r="S80" s="1454"/>
    </row>
    <row r="81" spans="1:21" x14ac:dyDescent="0.25">
      <c r="A81" s="1898"/>
      <c r="B81" s="1899"/>
      <c r="C81" s="1899"/>
      <c r="D81" s="1900"/>
      <c r="E81" s="1562" t="s">
        <v>4027</v>
      </c>
      <c r="F81" s="1666">
        <f>IF(Cover!H13=0,"",VLOOKUP($O$1,'FY24 Data for FY25 Plan'!$A$3:$BC$932,44,FALSE))</f>
        <v>183770.87</v>
      </c>
      <c r="G81" s="1660"/>
      <c r="H81" s="1660"/>
      <c r="I81" s="1879"/>
      <c r="J81" s="1880"/>
      <c r="K81" s="1880"/>
      <c r="L81" s="1880"/>
      <c r="M81" s="1881"/>
      <c r="N81" s="1455"/>
      <c r="O81" s="1454"/>
      <c r="P81" s="1454"/>
      <c r="Q81" s="1454"/>
      <c r="R81" s="1454"/>
      <c r="S81" s="1454"/>
    </row>
    <row r="82" spans="1:21" x14ac:dyDescent="0.25">
      <c r="A82" s="1898"/>
      <c r="B82" s="1899"/>
      <c r="C82" s="1899"/>
      <c r="D82" s="1900"/>
      <c r="E82" s="1562" t="s">
        <v>4026</v>
      </c>
      <c r="F82" s="1666">
        <f>IF(Cover!H13=0,"",VLOOKUP($O$1,'FY24 Data for FY25 Plan'!$A$3:$BC$932,45,FALSE))</f>
        <v>191524.92</v>
      </c>
      <c r="G82" s="1660"/>
      <c r="H82" s="1660"/>
      <c r="I82" s="1879"/>
      <c r="J82" s="1880"/>
      <c r="K82" s="1880"/>
      <c r="L82" s="1880"/>
      <c r="M82" s="1881"/>
      <c r="N82" s="1455"/>
      <c r="O82" s="1454"/>
      <c r="P82" s="1454"/>
      <c r="Q82" s="1454"/>
      <c r="R82" s="1454"/>
      <c r="S82" s="1454"/>
      <c r="T82" s="1454"/>
      <c r="U82" s="1454"/>
    </row>
    <row r="83" spans="1:21" x14ac:dyDescent="0.25">
      <c r="A83" s="1898"/>
      <c r="B83" s="1899"/>
      <c r="C83" s="1899"/>
      <c r="D83" s="1900"/>
      <c r="E83" s="1562" t="s">
        <v>4025</v>
      </c>
      <c r="F83" s="1666">
        <f>IF(Cover!H13=0,"",VLOOKUP($O$1,'FY24 Data for FY25 Plan'!$A$3:$BC$932,46,FALSE))</f>
        <v>191524.92</v>
      </c>
      <c r="G83" s="1660"/>
      <c r="H83" s="1660"/>
      <c r="I83" s="1879"/>
      <c r="J83" s="1880"/>
      <c r="K83" s="1880"/>
      <c r="L83" s="1880"/>
      <c r="M83" s="1881"/>
      <c r="N83" s="1455"/>
      <c r="O83" s="1454"/>
      <c r="P83" s="1454"/>
      <c r="Q83" s="1454"/>
      <c r="R83" s="1454"/>
      <c r="S83" s="1454"/>
      <c r="T83" s="1454"/>
      <c r="U83" s="1454"/>
    </row>
    <row r="84" spans="1:21" x14ac:dyDescent="0.25">
      <c r="A84" s="1898"/>
      <c r="B84" s="1899"/>
      <c r="C84" s="1899"/>
      <c r="D84" s="1900"/>
      <c r="E84" s="1562" t="s">
        <v>4024</v>
      </c>
      <c r="F84" s="1666">
        <f>IF(Cover!H13=0,"",VLOOKUP($O$1,'FY24 Data for FY25 Plan'!$A$3:$BC$932,47,FALSE))</f>
        <v>230295.14</v>
      </c>
      <c r="G84" s="1660"/>
      <c r="H84" s="1660"/>
      <c r="I84" s="1879"/>
      <c r="J84" s="1880"/>
      <c r="K84" s="1880"/>
      <c r="L84" s="1880"/>
      <c r="M84" s="1881"/>
      <c r="N84" s="1455"/>
      <c r="O84" s="1454"/>
      <c r="P84" s="1454"/>
      <c r="Q84" s="1454"/>
      <c r="R84" s="1454"/>
      <c r="S84" s="1454"/>
      <c r="T84" s="1454"/>
      <c r="U84" s="1454"/>
    </row>
    <row r="85" spans="1:21" x14ac:dyDescent="0.25">
      <c r="A85" s="1898"/>
      <c r="B85" s="1899"/>
      <c r="C85" s="1899"/>
      <c r="D85" s="1900"/>
      <c r="E85" s="1562" t="s">
        <v>4023</v>
      </c>
      <c r="F85" s="1666">
        <f>IF(Cover!H13=0,"",VLOOKUP($O$1,'FY24 Data for FY25 Plan'!$A$3:$BC$932,48,FALSE))</f>
        <v>2035436.92</v>
      </c>
      <c r="G85" s="1660"/>
      <c r="H85" s="1660"/>
      <c r="I85" s="1879"/>
      <c r="J85" s="1880"/>
      <c r="K85" s="1880"/>
      <c r="L85" s="1880"/>
      <c r="M85" s="1881"/>
      <c r="N85" s="1455"/>
      <c r="O85" s="1454"/>
      <c r="P85" s="1454"/>
      <c r="Q85" s="1454"/>
      <c r="R85" s="1454"/>
      <c r="S85" s="1454"/>
      <c r="T85" s="1454"/>
      <c r="U85" s="1454"/>
    </row>
    <row r="86" spans="1:21" x14ac:dyDescent="0.25">
      <c r="A86" s="1898"/>
      <c r="B86" s="1899"/>
      <c r="C86" s="1899"/>
      <c r="D86" s="1900"/>
      <c r="E86" s="1562" t="s">
        <v>4022</v>
      </c>
      <c r="F86" s="1666">
        <f>IF(Cover!H13=0,"",VLOOKUP($O$1,'FY24 Data for FY25 Plan'!$A$3:$BC$932,49,FALSE))</f>
        <v>824501.15</v>
      </c>
      <c r="G86" s="1660"/>
      <c r="H86" s="1660"/>
      <c r="I86" s="1879"/>
      <c r="J86" s="1880"/>
      <c r="K86" s="1880"/>
      <c r="L86" s="1880"/>
      <c r="M86" s="1881"/>
      <c r="N86" s="1455"/>
      <c r="O86" s="1454"/>
      <c r="P86" s="1454"/>
      <c r="Q86" s="1454"/>
      <c r="R86" s="1454"/>
      <c r="S86" s="1454"/>
      <c r="T86" s="1454"/>
      <c r="U86" s="1454"/>
    </row>
    <row r="87" spans="1:21" ht="15.75" thickBot="1" x14ac:dyDescent="0.3">
      <c r="A87" s="1901"/>
      <c r="B87" s="1902"/>
      <c r="C87" s="1902"/>
      <c r="D87" s="1903"/>
      <c r="E87" s="1562" t="s">
        <v>4021</v>
      </c>
      <c r="F87" s="1666">
        <f>IF(Cover!H13=0,"",VLOOKUP($O$1,'FY24 Data for FY25 Plan'!$A$3:$BC$932,50,FALSE))</f>
        <v>316362.40000000002</v>
      </c>
      <c r="G87" s="1660"/>
      <c r="H87" s="1660"/>
      <c r="I87" s="1879"/>
      <c r="J87" s="1880"/>
      <c r="K87" s="1880"/>
      <c r="L87" s="1880"/>
      <c r="M87" s="1881"/>
      <c r="N87" s="1455"/>
      <c r="O87" s="1454"/>
      <c r="P87" s="1454"/>
      <c r="Q87" s="1454"/>
      <c r="R87" s="1454"/>
      <c r="S87" s="1454"/>
      <c r="T87" s="1454"/>
      <c r="U87" s="1454"/>
    </row>
    <row r="88" spans="1:21" ht="16.5" thickTop="1" thickBot="1" x14ac:dyDescent="0.3">
      <c r="A88" s="1492"/>
      <c r="B88" s="1565"/>
      <c r="C88" s="1565"/>
      <c r="D88" s="1565"/>
      <c r="E88" s="1522" t="s">
        <v>4129</v>
      </c>
      <c r="F88" s="1665">
        <f>IF(Cover!H13=0,"",VLOOKUP($O$1,'FY24 Data for FY25 Plan'!$A$3:$BC$932,51,FALSE))</f>
        <v>6422919.2500000009</v>
      </c>
      <c r="G88" s="1662" t="str">
        <f>IF(AND(ISBLANK(G76),ISBLANK(G77),ISBLANK(G78),ISBLANK(G79),ISBLANK(G80),ISBLANK(G81),ISBLANK(G82),ISBLANK(G83),ISBLANK(G84),ISBLANK(G85),ISBLANK(G86),ISBLANK(G87)),"",SUM(G76:G87))</f>
        <v/>
      </c>
      <c r="H88" s="1662" t="str">
        <f>IF(AND(ISBLANK(H76),ISBLANK(H77),ISBLANK(H78),ISBLANK(H79),ISBLANK(H80),ISBLANK(H81),ISBLANK(H82),ISBLANK(H83),ISBLANK(H84),ISBLANK(H85),ISBLANK(H86),ISBLANK(H87)),"",SUM(H76:H87))</f>
        <v/>
      </c>
      <c r="I88" s="1873"/>
      <c r="J88" s="1874"/>
      <c r="K88" s="1874"/>
      <c r="L88" s="1874"/>
      <c r="M88" s="1875"/>
      <c r="N88" s="1455"/>
      <c r="O88" s="1454"/>
      <c r="P88" s="1454"/>
      <c r="Q88" s="1454"/>
      <c r="R88" s="1454"/>
      <c r="S88" s="1454"/>
      <c r="T88" s="1454"/>
      <c r="U88" s="1454"/>
    </row>
    <row r="89" spans="1:21" ht="16.5" thickTop="1" thickBot="1" x14ac:dyDescent="0.3">
      <c r="A89" s="1492"/>
      <c r="B89" s="1565"/>
      <c r="C89" s="1565"/>
      <c r="D89" s="1565"/>
      <c r="E89" s="1523" t="s">
        <v>4105</v>
      </c>
      <c r="F89" s="1667" t="s">
        <v>4128</v>
      </c>
      <c r="G89" s="1661"/>
      <c r="H89" s="1669"/>
      <c r="I89" s="1512">
        <f>SUM(G88,G89,G75,G65)</f>
        <v>0</v>
      </c>
      <c r="J89" s="1566"/>
      <c r="K89" s="1566"/>
      <c r="L89" s="1566"/>
      <c r="M89" s="1547"/>
      <c r="N89" s="1674"/>
      <c r="O89" s="1470"/>
      <c r="P89" s="1454"/>
      <c r="Q89" s="1454"/>
      <c r="R89" s="1454"/>
      <c r="S89" s="1454"/>
      <c r="T89" s="1454"/>
      <c r="U89" s="1454"/>
    </row>
    <row r="90" spans="1:21" ht="16.5" thickBot="1" x14ac:dyDescent="0.3">
      <c r="A90" s="1513"/>
      <c r="B90" s="1514"/>
      <c r="C90" s="1514"/>
      <c r="D90" s="1514"/>
      <c r="E90" s="1524" t="s">
        <v>4127</v>
      </c>
      <c r="F90" s="1668">
        <f>IF(Cover!H13=0,"",VLOOKUP($O$1,'FY24 Data for FY25 Plan'!$A$3:$BC$932,52,FALSE))</f>
        <v>57096483.009999998</v>
      </c>
      <c r="G90" s="1663"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670" t="str">
        <f>IF(H65="","",SUM(H65,H75,H88,H89))</f>
        <v/>
      </c>
      <c r="I90" s="1882" t="s">
        <v>4126</v>
      </c>
      <c r="J90" s="1883"/>
      <c r="K90" s="1883"/>
      <c r="L90" s="1884" t="str">
        <f>IF(I89=0,"",IF(ROUND(G90,0)=ROUND(G31,0),"  Complete, G90=G31",IF(G90&lt;G31,"  Incomplete, G90&lt;G31",IF(G90&gt;G31,"  Incomplete, G90&gt;G31"))))</f>
        <v/>
      </c>
      <c r="M90" s="1885"/>
      <c r="N90" s="1455">
        <f>IF(G51="[N/A]",0,IF(AND(G51="[Optional]",G90=""),1,IF(AND(G51="[Required]",G90=""),0,IF(ROUND(G31,0)=ROUND(G90,0),1,0))))</f>
        <v>1</v>
      </c>
      <c r="O90" s="1454"/>
      <c r="P90" s="1454"/>
      <c r="Q90" s="1454"/>
      <c r="R90" s="1454"/>
      <c r="S90" s="1454"/>
      <c r="T90" s="1454"/>
      <c r="U90" s="1454"/>
    </row>
    <row r="91" spans="1:21" ht="63.75" customHeight="1" x14ac:dyDescent="0.25">
      <c r="A91" s="1492"/>
      <c r="B91" s="1565"/>
      <c r="C91" s="1565"/>
      <c r="D91" s="1565"/>
      <c r="E91" s="1833" t="s">
        <v>7051</v>
      </c>
      <c r="F91" s="1833"/>
      <c r="G91" s="1833"/>
      <c r="H91" s="1833"/>
      <c r="I91" s="1834"/>
      <c r="J91" s="1834"/>
      <c r="K91" s="1834"/>
      <c r="L91" s="1834"/>
      <c r="M91" s="1835"/>
      <c r="N91" s="1455"/>
      <c r="O91" s="1454"/>
      <c r="P91" s="1454"/>
      <c r="Q91" s="1454"/>
      <c r="R91" s="1454"/>
      <c r="S91" s="1454"/>
      <c r="T91" s="1454"/>
      <c r="U91" s="1454"/>
    </row>
    <row r="92" spans="1:21" ht="6" customHeight="1" x14ac:dyDescent="0.25">
      <c r="A92" s="1869"/>
      <c r="B92" s="1870"/>
      <c r="C92" s="1870"/>
      <c r="D92" s="1870"/>
      <c r="E92" s="1870"/>
      <c r="F92" s="1870"/>
      <c r="G92" s="1870"/>
      <c r="H92" s="1870"/>
      <c r="I92" s="1870"/>
      <c r="J92" s="1870"/>
      <c r="K92" s="1870"/>
      <c r="L92" s="1871"/>
      <c r="M92" s="1872"/>
      <c r="N92" s="1455"/>
      <c r="O92" s="1454"/>
      <c r="P92" s="1454"/>
      <c r="Q92" s="1454"/>
      <c r="R92" s="1454"/>
      <c r="S92" s="1454"/>
      <c r="T92" s="1454"/>
      <c r="U92" s="1454"/>
    </row>
    <row r="93" spans="1:21" ht="32.25" customHeight="1" x14ac:dyDescent="0.25">
      <c r="A93" s="1492"/>
      <c r="B93" s="1911" t="s">
        <v>6799</v>
      </c>
      <c r="C93" s="1912"/>
      <c r="D93" s="1912"/>
      <c r="E93" s="1912"/>
      <c r="F93" s="1912"/>
      <c r="G93" s="1964"/>
      <c r="H93" s="1965"/>
      <c r="I93" s="1965"/>
      <c r="J93" s="1965"/>
      <c r="K93" s="1965"/>
      <c r="L93" s="1966"/>
      <c r="M93" s="1967"/>
      <c r="N93" s="1455">
        <f>IF(B94="",1,IF(AND(B94="Required",LEN(G93)&gt;10),1,0))</f>
        <v>1</v>
      </c>
      <c r="O93" s="1454"/>
      <c r="P93" s="1454"/>
      <c r="Q93" s="1454"/>
      <c r="R93" s="1454"/>
      <c r="S93" s="1454"/>
      <c r="T93" s="1454"/>
      <c r="U93" s="1454"/>
    </row>
    <row r="94" spans="1:21" ht="84.75" customHeight="1" x14ac:dyDescent="0.25">
      <c r="A94" s="1492"/>
      <c r="B94" s="1968" t="str">
        <f>IF(G89&gt;0,"Required","")</f>
        <v/>
      </c>
      <c r="C94" s="1969"/>
      <c r="D94" s="1969"/>
      <c r="E94" s="1969"/>
      <c r="F94" s="1969"/>
      <c r="G94" s="1965"/>
      <c r="H94" s="1965"/>
      <c r="I94" s="1965"/>
      <c r="J94" s="1965"/>
      <c r="K94" s="1965"/>
      <c r="L94" s="1966"/>
      <c r="M94" s="1967"/>
      <c r="N94" s="1455"/>
      <c r="O94" s="1454"/>
      <c r="P94" s="1454"/>
      <c r="Q94" s="1454"/>
      <c r="R94" s="1454"/>
      <c r="S94" s="1454"/>
      <c r="T94" s="1454"/>
      <c r="U94" s="1454"/>
    </row>
    <row r="95" spans="1:21" ht="6" customHeight="1" x14ac:dyDescent="0.25">
      <c r="A95" s="1869"/>
      <c r="B95" s="1870"/>
      <c r="C95" s="1870"/>
      <c r="D95" s="1870"/>
      <c r="E95" s="1870"/>
      <c r="F95" s="1870"/>
      <c r="G95" s="1870"/>
      <c r="H95" s="1870"/>
      <c r="I95" s="1870"/>
      <c r="J95" s="1870"/>
      <c r="K95" s="1870"/>
      <c r="L95" s="1871"/>
      <c r="M95" s="1872"/>
      <c r="N95" s="1455"/>
      <c r="O95" s="1454"/>
      <c r="P95" s="1454"/>
      <c r="Q95" s="1454"/>
      <c r="R95" s="1454"/>
      <c r="S95" s="1454"/>
      <c r="T95" s="1454"/>
      <c r="U95" s="1454"/>
    </row>
    <row r="96" spans="1:21" ht="20.25" customHeight="1" x14ac:dyDescent="0.25">
      <c r="A96" s="1990" t="s">
        <v>4125</v>
      </c>
      <c r="B96" s="1991"/>
      <c r="C96" s="1991"/>
      <c r="D96" s="1991"/>
      <c r="E96" s="1991"/>
      <c r="F96" s="1991"/>
      <c r="G96" s="1991"/>
      <c r="H96" s="1991"/>
      <c r="I96" s="1991"/>
      <c r="J96" s="1991"/>
      <c r="K96" s="1991"/>
      <c r="L96" s="1991"/>
      <c r="M96" s="1992"/>
      <c r="N96" s="1455"/>
      <c r="O96" s="1454"/>
      <c r="P96" s="1454"/>
      <c r="Q96" s="1454"/>
      <c r="R96" s="1454"/>
      <c r="S96" s="1454"/>
      <c r="T96" s="1454"/>
      <c r="U96" s="1454"/>
    </row>
    <row r="97" spans="1:21" ht="75.75" customHeight="1" x14ac:dyDescent="0.25">
      <c r="A97" s="1993" t="s">
        <v>6800</v>
      </c>
      <c r="B97" s="1994"/>
      <c r="C97" s="1994"/>
      <c r="D97" s="1994"/>
      <c r="E97" s="1994"/>
      <c r="F97" s="1994"/>
      <c r="G97" s="1994"/>
      <c r="H97" s="1994"/>
      <c r="I97" s="1994"/>
      <c r="J97" s="1994"/>
      <c r="K97" s="1994"/>
      <c r="L97" s="1994"/>
      <c r="M97" s="1995"/>
      <c r="N97" s="1455"/>
      <c r="O97" s="1454"/>
      <c r="P97" s="1454"/>
      <c r="Q97" s="1454"/>
      <c r="R97" s="1454"/>
      <c r="S97" s="1454"/>
      <c r="T97" s="1454"/>
      <c r="U97" s="1454"/>
    </row>
    <row r="98" spans="1:21" ht="22.5" customHeight="1" x14ac:dyDescent="0.25">
      <c r="A98" s="1970" t="s">
        <v>4124</v>
      </c>
      <c r="B98" s="1971"/>
      <c r="C98" s="1971"/>
      <c r="D98" s="1971"/>
      <c r="E98" s="1971"/>
      <c r="F98" s="1971"/>
      <c r="G98" s="1971"/>
      <c r="H98" s="1971"/>
      <c r="I98" s="1971"/>
      <c r="J98" s="1971"/>
      <c r="K98" s="1971"/>
      <c r="L98" s="1971"/>
      <c r="M98" s="1972"/>
      <c r="N98" s="1455"/>
      <c r="O98" s="1454"/>
      <c r="P98" s="1454"/>
      <c r="Q98" s="1454"/>
      <c r="R98" s="1454"/>
      <c r="S98" s="1454"/>
      <c r="T98" s="1454"/>
      <c r="U98" s="1454"/>
    </row>
    <row r="99" spans="1:21" ht="22.5" customHeight="1" x14ac:dyDescent="0.25">
      <c r="A99" s="1493"/>
      <c r="B99" s="1948"/>
      <c r="C99" s="1948"/>
      <c r="D99" s="1948"/>
      <c r="E99" s="1948"/>
      <c r="F99" s="1984"/>
      <c r="G99" s="1553" t="s">
        <v>6801</v>
      </c>
      <c r="H99" s="1548" t="s">
        <v>6802</v>
      </c>
      <c r="I99" s="1985" t="s">
        <v>7103</v>
      </c>
      <c r="J99" s="1985"/>
      <c r="K99" s="1985"/>
      <c r="L99" s="1985"/>
      <c r="M99" s="1986"/>
      <c r="N99" s="1455"/>
      <c r="O99" s="1454"/>
      <c r="P99" s="1454"/>
      <c r="Q99" s="1454"/>
      <c r="R99" s="1454"/>
      <c r="S99" s="1454"/>
      <c r="T99" s="1454"/>
      <c r="U99" s="1454"/>
    </row>
    <row r="100" spans="1:21" ht="22.5" customHeight="1" x14ac:dyDescent="0.25">
      <c r="A100" s="1983" t="s">
        <v>4123</v>
      </c>
      <c r="B100" s="1928" t="s">
        <v>7052</v>
      </c>
      <c r="C100" s="1928"/>
      <c r="D100" s="1928"/>
      <c r="E100" s="1929"/>
      <c r="F100" s="1495" t="s">
        <v>6798</v>
      </c>
      <c r="G100" s="1673">
        <v>589250.56000000006</v>
      </c>
      <c r="H100" s="1557" t="s">
        <v>6783</v>
      </c>
      <c r="I100" s="1985"/>
      <c r="J100" s="1985"/>
      <c r="K100" s="1985"/>
      <c r="L100" s="1985"/>
      <c r="M100" s="1986"/>
      <c r="N100" s="1455">
        <f>IF(SUM(G100,G101,G102)=0,0,IF(AND(ISNUMBER(G100),H100&lt;&gt;0),1,0))</f>
        <v>1</v>
      </c>
      <c r="O100" s="1454"/>
      <c r="P100" s="1454"/>
      <c r="Q100" s="1454"/>
      <c r="R100" s="1454"/>
      <c r="S100" s="1454"/>
      <c r="T100" s="1454"/>
      <c r="U100" s="1454"/>
    </row>
    <row r="101" spans="1:21" ht="22.5" customHeight="1" x14ac:dyDescent="0.25">
      <c r="A101" s="1983"/>
      <c r="B101" s="1930"/>
      <c r="C101" s="1930"/>
      <c r="D101" s="1930"/>
      <c r="E101" s="1931"/>
      <c r="F101" s="1495" t="s">
        <v>4122</v>
      </c>
      <c r="G101" s="1673">
        <v>26968</v>
      </c>
      <c r="H101" s="1557" t="s">
        <v>6783</v>
      </c>
      <c r="I101" s="1985"/>
      <c r="J101" s="1985"/>
      <c r="K101" s="1985"/>
      <c r="L101" s="1985"/>
      <c r="M101" s="1986"/>
      <c r="N101" s="1455">
        <f t="shared" ref="N101:N102" si="0">IF(AND(ISNUMBER(G101),H101&lt;&gt;0),1,0)</f>
        <v>1</v>
      </c>
      <c r="O101" s="1470"/>
      <c r="P101" s="1454"/>
      <c r="Q101" s="1454"/>
      <c r="R101" s="1454"/>
      <c r="S101" s="1454"/>
      <c r="T101" s="1454"/>
      <c r="U101" s="1454"/>
    </row>
    <row r="102" spans="1:21" ht="22.5" customHeight="1" x14ac:dyDescent="0.25">
      <c r="A102" s="1983"/>
      <c r="B102" s="1930"/>
      <c r="C102" s="1930"/>
      <c r="D102" s="1930"/>
      <c r="E102" s="1931"/>
      <c r="F102" s="1495" t="s">
        <v>4121</v>
      </c>
      <c r="G102" s="1673">
        <v>1138119.43</v>
      </c>
      <c r="H102" s="1554" t="s">
        <v>6783</v>
      </c>
      <c r="I102" s="1555"/>
      <c r="J102" s="1555"/>
      <c r="K102" s="1555"/>
      <c r="L102" s="1555"/>
      <c r="M102" s="1556"/>
      <c r="N102" s="1455">
        <f t="shared" si="0"/>
        <v>1</v>
      </c>
      <c r="O102" s="1454"/>
      <c r="P102" s="1454"/>
      <c r="Q102" s="1454"/>
      <c r="R102" s="1454"/>
      <c r="S102" s="1454"/>
      <c r="T102" s="1454"/>
      <c r="U102" s="1454"/>
    </row>
    <row r="103" spans="1:21" ht="6" customHeight="1" x14ac:dyDescent="0.25">
      <c r="A103" s="1975"/>
      <c r="B103" s="1976"/>
      <c r="C103" s="1976"/>
      <c r="D103" s="1976"/>
      <c r="E103" s="1976"/>
      <c r="F103" s="1976"/>
      <c r="G103" s="1977"/>
      <c r="H103" s="1977"/>
      <c r="I103" s="1977"/>
      <c r="J103" s="1976"/>
      <c r="K103" s="1976"/>
      <c r="L103" s="1978"/>
      <c r="M103" s="1979"/>
      <c r="N103" s="1455"/>
      <c r="O103" s="1454"/>
      <c r="P103" s="1454"/>
      <c r="Q103" s="1454"/>
      <c r="R103" s="1454"/>
      <c r="S103" s="1454"/>
    </row>
    <row r="104" spans="1:21" ht="32.25" customHeight="1" x14ac:dyDescent="0.25">
      <c r="A104" s="1980" t="s">
        <v>4120</v>
      </c>
      <c r="B104" s="1987" t="s">
        <v>6803</v>
      </c>
      <c r="C104" s="1988"/>
      <c r="D104" s="1988"/>
      <c r="E104" s="1988"/>
      <c r="F104" s="1989"/>
      <c r="G104" s="1500" t="s">
        <v>4119</v>
      </c>
      <c r="H104" s="1508" t="s">
        <v>4146</v>
      </c>
      <c r="I104" s="2030" t="s">
        <v>4118</v>
      </c>
      <c r="J104" s="2031"/>
      <c r="K104" s="1508" t="s">
        <v>4146</v>
      </c>
      <c r="L104" s="1502" t="s">
        <v>4105</v>
      </c>
      <c r="M104" s="1507"/>
      <c r="N104" s="1455">
        <f>IF(B105="Response Optional",1,IF(AND(B105="Response Required",COUNTIF(H104:M106,"Yes")),1,0))</f>
        <v>1</v>
      </c>
      <c r="O104" s="1454"/>
      <c r="P104" s="1454"/>
      <c r="Q104" s="1454"/>
      <c r="R104" s="1454"/>
      <c r="S104" s="1454"/>
      <c r="T104" s="1454"/>
      <c r="U104" s="1454"/>
    </row>
    <row r="105" spans="1:21" ht="25.5" customHeight="1" x14ac:dyDescent="0.25">
      <c r="A105" s="1981"/>
      <c r="B105" s="1996" t="str">
        <f>IF($O$1=0,"",IF($G$100&gt;=5000,"Response Required","Response Optional"))</f>
        <v>Response Required</v>
      </c>
      <c r="C105" s="1997"/>
      <c r="D105" s="1997"/>
      <c r="E105" s="1997"/>
      <c r="F105" s="1998"/>
      <c r="G105" s="1973" t="s">
        <v>4205</v>
      </c>
      <c r="H105" s="2002"/>
      <c r="I105" s="2078" t="s">
        <v>4205</v>
      </c>
      <c r="J105" s="2079"/>
      <c r="K105" s="2080"/>
      <c r="L105" s="1973" t="s">
        <v>4205</v>
      </c>
      <c r="M105" s="1974"/>
      <c r="N105" s="1455"/>
      <c r="O105" s="1454"/>
      <c r="P105" s="1454"/>
      <c r="Q105" s="1454"/>
      <c r="R105" s="1454"/>
      <c r="S105" s="1454"/>
      <c r="T105" s="1454"/>
      <c r="U105" s="1454"/>
    </row>
    <row r="106" spans="1:21" ht="32.25" customHeight="1" x14ac:dyDescent="0.25">
      <c r="A106" s="1981"/>
      <c r="B106" s="1996"/>
      <c r="C106" s="1997"/>
      <c r="D106" s="1997"/>
      <c r="E106" s="1997"/>
      <c r="F106" s="1998"/>
      <c r="G106" s="1501" t="s">
        <v>4117</v>
      </c>
      <c r="H106" s="1508" t="s">
        <v>4146</v>
      </c>
      <c r="I106" s="2030" t="s">
        <v>4116</v>
      </c>
      <c r="J106" s="2031"/>
      <c r="K106" s="1508" t="s">
        <v>4146</v>
      </c>
      <c r="L106" s="1469"/>
      <c r="M106" s="1468"/>
      <c r="N106" s="1455"/>
      <c r="O106" s="1454"/>
      <c r="P106" s="1454"/>
      <c r="Q106" s="1454"/>
      <c r="R106" s="1454"/>
      <c r="S106" s="1454"/>
      <c r="T106" s="1454"/>
      <c r="U106" s="1454"/>
    </row>
    <row r="107" spans="1:21" ht="25.5" customHeight="1" x14ac:dyDescent="0.25">
      <c r="A107" s="1982"/>
      <c r="B107" s="1999"/>
      <c r="C107" s="2000"/>
      <c r="D107" s="2000"/>
      <c r="E107" s="2000"/>
      <c r="F107" s="2001"/>
      <c r="G107" s="1973" t="s">
        <v>4205</v>
      </c>
      <c r="H107" s="2002"/>
      <c r="I107" s="2078" t="s">
        <v>4205</v>
      </c>
      <c r="J107" s="2079"/>
      <c r="K107" s="2080"/>
      <c r="L107" s="1467"/>
      <c r="M107" s="1466"/>
      <c r="N107" s="1455"/>
      <c r="O107" s="1454"/>
      <c r="P107" s="1454"/>
      <c r="Q107" s="1454"/>
      <c r="R107" s="1454"/>
      <c r="S107" s="1454"/>
      <c r="T107" s="1454"/>
      <c r="U107" s="1454"/>
    </row>
    <row r="108" spans="1:21" ht="47.25" customHeight="1" x14ac:dyDescent="0.25">
      <c r="A108" s="2100"/>
      <c r="B108" s="2113" t="s">
        <v>7053</v>
      </c>
      <c r="C108" s="2114"/>
      <c r="D108" s="2114"/>
      <c r="E108" s="2114"/>
      <c r="F108" s="2115"/>
      <c r="G108" s="2024"/>
      <c r="H108" s="2024"/>
      <c r="I108" s="2024"/>
      <c r="J108" s="2024"/>
      <c r="K108" s="2024"/>
      <c r="L108" s="2024"/>
      <c r="M108" s="2025"/>
      <c r="N108" s="1455">
        <f>IF(B109="",1,IF(AND(B109="Required",LEN(G108)&gt;10),1,0))</f>
        <v>1</v>
      </c>
      <c r="O108" s="1454"/>
      <c r="P108" s="1454"/>
      <c r="Q108" s="1461"/>
      <c r="R108" s="1461"/>
      <c r="S108" s="1461"/>
      <c r="T108" s="1461"/>
      <c r="U108" s="1454"/>
    </row>
    <row r="109" spans="1:21" ht="66" customHeight="1" x14ac:dyDescent="0.25">
      <c r="A109" s="2089"/>
      <c r="B109" s="2106" t="str">
        <f>IF(M104="Yes","Required","")</f>
        <v/>
      </c>
      <c r="C109" s="2107"/>
      <c r="D109" s="2107"/>
      <c r="E109" s="2107"/>
      <c r="F109" s="2108"/>
      <c r="G109" s="2101"/>
      <c r="H109" s="2101"/>
      <c r="I109" s="2101"/>
      <c r="J109" s="2101"/>
      <c r="K109" s="2101"/>
      <c r="L109" s="2101"/>
      <c r="M109" s="2102"/>
      <c r="N109" s="1455"/>
      <c r="O109" s="1454"/>
      <c r="P109" s="1454"/>
      <c r="Q109" s="1461"/>
      <c r="R109" s="1461"/>
      <c r="S109" s="1461"/>
      <c r="T109" s="1461"/>
    </row>
    <row r="110" spans="1:21" ht="6" customHeight="1" x14ac:dyDescent="0.25">
      <c r="A110" s="1975"/>
      <c r="B110" s="1976"/>
      <c r="C110" s="1976"/>
      <c r="D110" s="1976"/>
      <c r="E110" s="1976"/>
      <c r="F110" s="1976"/>
      <c r="G110" s="1977"/>
      <c r="H110" s="1977"/>
      <c r="I110" s="1977"/>
      <c r="J110" s="1977"/>
      <c r="K110" s="1977"/>
      <c r="L110" s="2076"/>
      <c r="M110" s="2077"/>
      <c r="N110" s="1455"/>
      <c r="O110" s="1454"/>
      <c r="P110" s="1454"/>
      <c r="Q110" s="1454"/>
      <c r="R110" s="1454"/>
      <c r="S110" s="1454"/>
    </row>
    <row r="111" spans="1:21" ht="32.25" customHeight="1" x14ac:dyDescent="0.25">
      <c r="A111" s="2087" t="s">
        <v>4115</v>
      </c>
      <c r="B111" s="2103" t="s">
        <v>6804</v>
      </c>
      <c r="C111" s="2103"/>
      <c r="D111" s="2103"/>
      <c r="E111" s="2103"/>
      <c r="F111" s="2103"/>
      <c r="G111" s="1503" t="s">
        <v>4114</v>
      </c>
      <c r="H111" s="1508" t="s">
        <v>4146</v>
      </c>
      <c r="I111" s="2030" t="s">
        <v>4113</v>
      </c>
      <c r="J111" s="2031"/>
      <c r="K111" s="1508"/>
      <c r="L111" s="1503" t="s">
        <v>4112</v>
      </c>
      <c r="M111" s="1507" t="s">
        <v>4146</v>
      </c>
      <c r="N111" s="1455">
        <f>IF(B112="Response Optional",1,IF(AND(B112="Response Required",COUNTIF(H111:M113,"Yes")),1,0))</f>
        <v>1</v>
      </c>
      <c r="O111" s="1454"/>
      <c r="P111" s="1454"/>
      <c r="Q111" s="1454"/>
      <c r="R111" s="1454"/>
      <c r="S111" s="1454"/>
    </row>
    <row r="112" spans="1:21" ht="25.5" customHeight="1" x14ac:dyDescent="0.25">
      <c r="A112" s="1981"/>
      <c r="B112" s="2081" t="str">
        <f>IF($O$1=0,"",IF($G$101&gt;=5000,"Response Required","Response Optional"))</f>
        <v>Response Required</v>
      </c>
      <c r="C112" s="2082"/>
      <c r="D112" s="2082"/>
      <c r="E112" s="2082"/>
      <c r="F112" s="2083"/>
      <c r="G112" s="1973" t="s">
        <v>4205</v>
      </c>
      <c r="H112" s="2002"/>
      <c r="I112" s="2078" t="s">
        <v>4205</v>
      </c>
      <c r="J112" s="2079"/>
      <c r="K112" s="2080"/>
      <c r="L112" s="1973" t="s">
        <v>4205</v>
      </c>
      <c r="M112" s="1974"/>
      <c r="N112" s="1455"/>
      <c r="O112" s="1454"/>
      <c r="P112" s="1454"/>
      <c r="Q112" s="1454"/>
      <c r="R112" s="1454"/>
      <c r="S112" s="1454"/>
    </row>
    <row r="113" spans="1:20" ht="32.25" customHeight="1" x14ac:dyDescent="0.25">
      <c r="A113" s="1981"/>
      <c r="B113" s="2081"/>
      <c r="C113" s="2082"/>
      <c r="D113" s="2082"/>
      <c r="E113" s="2082"/>
      <c r="F113" s="2083"/>
      <c r="G113" s="1503" t="s">
        <v>4111</v>
      </c>
      <c r="H113" s="1508" t="s">
        <v>4146</v>
      </c>
      <c r="I113" s="2030" t="s">
        <v>4110</v>
      </c>
      <c r="J113" s="2031"/>
      <c r="K113" s="1508"/>
      <c r="L113" s="1502" t="s">
        <v>4105</v>
      </c>
      <c r="M113" s="1507"/>
      <c r="N113" s="1455"/>
      <c r="O113" s="1454"/>
      <c r="P113" s="1454"/>
      <c r="Q113" s="1454"/>
      <c r="R113" s="1454"/>
      <c r="S113" s="1454"/>
    </row>
    <row r="114" spans="1:20" ht="25.5" customHeight="1" x14ac:dyDescent="0.25">
      <c r="A114" s="1982"/>
      <c r="B114" s="2084"/>
      <c r="C114" s="2085"/>
      <c r="D114" s="2085"/>
      <c r="E114" s="2085"/>
      <c r="F114" s="2086"/>
      <c r="G114" s="1973" t="s">
        <v>4205</v>
      </c>
      <c r="H114" s="2002"/>
      <c r="I114" s="2078" t="s">
        <v>4205</v>
      </c>
      <c r="J114" s="2079"/>
      <c r="K114" s="2080"/>
      <c r="L114" s="1973" t="s">
        <v>4205</v>
      </c>
      <c r="M114" s="1974"/>
      <c r="N114" s="1455"/>
      <c r="O114" s="1454"/>
      <c r="P114" s="1454"/>
      <c r="Q114" s="1454"/>
      <c r="R114" s="1454"/>
      <c r="S114" s="1454"/>
    </row>
    <row r="115" spans="1:20" ht="44.25" customHeight="1" x14ac:dyDescent="0.25">
      <c r="A115" s="2088"/>
      <c r="B115" s="2109" t="s">
        <v>7054</v>
      </c>
      <c r="C115" s="2110"/>
      <c r="D115" s="2110"/>
      <c r="E115" s="2110"/>
      <c r="F115" s="2110"/>
      <c r="G115" s="2024"/>
      <c r="H115" s="2024"/>
      <c r="I115" s="2024"/>
      <c r="J115" s="2024"/>
      <c r="K115" s="2024"/>
      <c r="L115" s="2024"/>
      <c r="M115" s="2025"/>
      <c r="N115" s="1455">
        <f>IF(B116="",1,IF(AND(B116="Required",LEN(G115)&gt;10),1,0))</f>
        <v>1</v>
      </c>
      <c r="O115" s="1454"/>
      <c r="P115" s="1454"/>
      <c r="Q115" s="1461"/>
      <c r="R115" s="1461"/>
      <c r="S115" s="1461"/>
      <c r="T115" s="1461"/>
    </row>
    <row r="116" spans="1:20" ht="66" customHeight="1" x14ac:dyDescent="0.25">
      <c r="A116" s="2089"/>
      <c r="B116" s="2106" t="str">
        <f>IF(M113="Yes","Required","")</f>
        <v/>
      </c>
      <c r="C116" s="2107"/>
      <c r="D116" s="2107"/>
      <c r="E116" s="2107"/>
      <c r="F116" s="2108"/>
      <c r="G116" s="2101"/>
      <c r="H116" s="2101"/>
      <c r="I116" s="2101"/>
      <c r="J116" s="2101"/>
      <c r="K116" s="2101"/>
      <c r="L116" s="2101"/>
      <c r="M116" s="2102"/>
      <c r="N116" s="1455"/>
      <c r="O116" s="1454"/>
      <c r="P116" s="1454"/>
      <c r="Q116" s="1461"/>
      <c r="R116" s="1461"/>
      <c r="S116" s="1461"/>
      <c r="T116" s="1461"/>
    </row>
    <row r="117" spans="1:20" ht="6" customHeight="1" x14ac:dyDescent="0.25">
      <c r="A117" s="1975"/>
      <c r="B117" s="1976"/>
      <c r="C117" s="1976"/>
      <c r="D117" s="1976"/>
      <c r="E117" s="1976"/>
      <c r="F117" s="1976"/>
      <c r="G117" s="1977"/>
      <c r="H117" s="1977"/>
      <c r="I117" s="1977"/>
      <c r="J117" s="1977"/>
      <c r="K117" s="1977"/>
      <c r="L117" s="2076"/>
      <c r="M117" s="2077"/>
      <c r="N117" s="1455"/>
      <c r="O117" s="1454"/>
      <c r="P117" s="1454"/>
      <c r="Q117" s="1454"/>
      <c r="R117" s="1454"/>
      <c r="S117" s="1454"/>
    </row>
    <row r="118" spans="1:20" ht="32.85" customHeight="1" x14ac:dyDescent="0.25">
      <c r="A118" s="2087" t="s">
        <v>4109</v>
      </c>
      <c r="B118" s="2103" t="s">
        <v>6805</v>
      </c>
      <c r="C118" s="2103"/>
      <c r="D118" s="2103"/>
      <c r="E118" s="2103"/>
      <c r="F118" s="2103"/>
      <c r="G118" s="1501" t="s">
        <v>4108</v>
      </c>
      <c r="H118" s="1509" t="s">
        <v>4146</v>
      </c>
      <c r="I118" s="2030" t="s">
        <v>4107</v>
      </c>
      <c r="J118" s="2031"/>
      <c r="K118" s="1509" t="s">
        <v>4146</v>
      </c>
      <c r="L118" s="1465"/>
      <c r="M118" s="1464"/>
      <c r="N118" s="1455">
        <f>IF(B119="Response Optional",1,IF(AND(B119="Response Required",COUNTIF(H118:K120,"Yes")),1,0))</f>
        <v>1</v>
      </c>
      <c r="O118" s="1454"/>
      <c r="P118" s="1454"/>
      <c r="Q118" s="1454"/>
      <c r="R118" s="1454"/>
      <c r="S118" s="1454"/>
    </row>
    <row r="119" spans="1:20" ht="25.5" customHeight="1" x14ac:dyDescent="0.25">
      <c r="A119" s="1981"/>
      <c r="B119" s="2081" t="str">
        <f>IF($O$1=0,"",IF($G$102&gt;=5000,"Response Required","Response Optional"))</f>
        <v>Response Required</v>
      </c>
      <c r="C119" s="2082"/>
      <c r="D119" s="2082"/>
      <c r="E119" s="2082"/>
      <c r="F119" s="2083"/>
      <c r="G119" s="1973" t="s">
        <v>4205</v>
      </c>
      <c r="H119" s="2002"/>
      <c r="I119" s="2078" t="s">
        <v>4205</v>
      </c>
      <c r="J119" s="2079"/>
      <c r="K119" s="2080"/>
      <c r="L119" s="1465"/>
      <c r="M119" s="1464"/>
      <c r="N119" s="1455"/>
      <c r="O119" s="1454"/>
      <c r="P119" s="1454"/>
      <c r="Q119" s="1454"/>
      <c r="R119" s="1454"/>
      <c r="S119" s="1454"/>
    </row>
    <row r="120" spans="1:20" ht="32.85" customHeight="1" x14ac:dyDescent="0.25">
      <c r="A120" s="1981"/>
      <c r="B120" s="2081"/>
      <c r="C120" s="2082"/>
      <c r="D120" s="2082"/>
      <c r="E120" s="2082"/>
      <c r="F120" s="2083"/>
      <c r="G120" s="1501" t="s">
        <v>4106</v>
      </c>
      <c r="H120" s="1509" t="s">
        <v>4146</v>
      </c>
      <c r="I120" s="2030" t="s">
        <v>4105</v>
      </c>
      <c r="J120" s="2031"/>
      <c r="K120" s="1509"/>
      <c r="L120" s="1465"/>
      <c r="M120" s="1464"/>
      <c r="N120" s="1455"/>
      <c r="O120" s="1454"/>
      <c r="P120" s="1454"/>
      <c r="Q120" s="1454"/>
      <c r="R120" s="1454"/>
      <c r="S120" s="1454"/>
    </row>
    <row r="121" spans="1:20" ht="25.5" customHeight="1" x14ac:dyDescent="0.25">
      <c r="A121" s="1982"/>
      <c r="B121" s="2084"/>
      <c r="C121" s="2085"/>
      <c r="D121" s="2085"/>
      <c r="E121" s="2085"/>
      <c r="F121" s="2086"/>
      <c r="G121" s="1973" t="s">
        <v>4205</v>
      </c>
      <c r="H121" s="2002"/>
      <c r="I121" s="2078" t="s">
        <v>4205</v>
      </c>
      <c r="J121" s="2079"/>
      <c r="K121" s="2080"/>
      <c r="L121" s="1463"/>
      <c r="M121" s="1462"/>
      <c r="N121" s="1455"/>
      <c r="O121" s="1454"/>
      <c r="P121" s="1454"/>
      <c r="Q121" s="1454"/>
      <c r="R121" s="1454"/>
      <c r="S121" s="1454"/>
    </row>
    <row r="122" spans="1:20" ht="45" customHeight="1" x14ac:dyDescent="0.25">
      <c r="A122" s="1956"/>
      <c r="B122" s="2090" t="s">
        <v>7055</v>
      </c>
      <c r="C122" s="1912"/>
      <c r="D122" s="1912"/>
      <c r="E122" s="1912"/>
      <c r="F122" s="1913"/>
      <c r="G122" s="2104"/>
      <c r="H122" s="2024"/>
      <c r="I122" s="2024"/>
      <c r="J122" s="2024"/>
      <c r="K122" s="2024"/>
      <c r="L122" s="2024"/>
      <c r="M122" s="2025"/>
      <c r="N122" s="1455">
        <f>IF(B123="",1,IF(AND(B123="Required",LEN(G122)&gt;10),1,0))</f>
        <v>1</v>
      </c>
      <c r="O122" s="1454"/>
      <c r="P122" s="1454"/>
      <c r="Q122" s="1461"/>
      <c r="R122" s="1461"/>
      <c r="S122" s="1461"/>
      <c r="T122" s="1461"/>
    </row>
    <row r="123" spans="1:20" ht="66" customHeight="1" x14ac:dyDescent="0.25">
      <c r="A123" s="2028"/>
      <c r="B123" s="1914" t="str">
        <f>IF(K120="Yes","Required","")</f>
        <v/>
      </c>
      <c r="C123" s="1915"/>
      <c r="D123" s="1915"/>
      <c r="E123" s="1915"/>
      <c r="F123" s="1916"/>
      <c r="G123" s="2105"/>
      <c r="H123" s="2101"/>
      <c r="I123" s="2101"/>
      <c r="J123" s="2101"/>
      <c r="K123" s="2101"/>
      <c r="L123" s="2101"/>
      <c r="M123" s="2102"/>
      <c r="N123" s="1455"/>
      <c r="O123" s="1454"/>
      <c r="P123" s="1454"/>
      <c r="Q123" s="1461"/>
      <c r="R123" s="1461"/>
      <c r="S123" s="1461"/>
      <c r="T123" s="1461"/>
    </row>
    <row r="124" spans="1:20" ht="6" customHeight="1" x14ac:dyDescent="0.25">
      <c r="A124" s="1975"/>
      <c r="B124" s="1976"/>
      <c r="C124" s="1976"/>
      <c r="D124" s="1976"/>
      <c r="E124" s="1976"/>
      <c r="F124" s="1976"/>
      <c r="G124" s="1977"/>
      <c r="H124" s="1977"/>
      <c r="I124" s="1977"/>
      <c r="J124" s="1977"/>
      <c r="K124" s="1977"/>
      <c r="L124" s="2076"/>
      <c r="M124" s="2077"/>
      <c r="N124" s="1455"/>
      <c r="O124" s="1454"/>
      <c r="P124" s="1454"/>
      <c r="Q124" s="1454"/>
      <c r="R124" s="1454"/>
      <c r="S124" s="1454"/>
    </row>
    <row r="125" spans="1:20" ht="20.25" customHeight="1" x14ac:dyDescent="0.25">
      <c r="A125" s="1990" t="s">
        <v>4104</v>
      </c>
      <c r="B125" s="1991"/>
      <c r="C125" s="1991"/>
      <c r="D125" s="1991"/>
      <c r="E125" s="1991"/>
      <c r="F125" s="1991"/>
      <c r="G125" s="1991"/>
      <c r="H125" s="1991"/>
      <c r="I125" s="1991"/>
      <c r="J125" s="1991"/>
      <c r="K125" s="1991"/>
      <c r="L125" s="1991"/>
      <c r="M125" s="1992"/>
      <c r="N125" s="1455"/>
      <c r="O125" s="1454"/>
      <c r="P125" s="1454"/>
      <c r="Q125" s="1454"/>
      <c r="R125" s="1454"/>
      <c r="S125" s="1454"/>
    </row>
    <row r="126" spans="1:20" ht="64.5" customHeight="1" x14ac:dyDescent="0.25">
      <c r="A126" s="1993" t="s">
        <v>6806</v>
      </c>
      <c r="B126" s="1994"/>
      <c r="C126" s="1994"/>
      <c r="D126" s="1994"/>
      <c r="E126" s="1994"/>
      <c r="F126" s="1994"/>
      <c r="G126" s="1994"/>
      <c r="H126" s="1994"/>
      <c r="I126" s="1994"/>
      <c r="J126" s="1994"/>
      <c r="K126" s="1994"/>
      <c r="L126" s="1994"/>
      <c r="M126" s="1995"/>
      <c r="N126" s="1455"/>
      <c r="O126" s="1454"/>
      <c r="P126" s="1454"/>
      <c r="Q126" s="1454"/>
      <c r="R126" s="1454"/>
      <c r="S126" s="1454"/>
    </row>
    <row r="127" spans="1:20" ht="22.5" customHeight="1" x14ac:dyDescent="0.25">
      <c r="A127" s="2120" t="s">
        <v>6807</v>
      </c>
      <c r="B127" s="2121"/>
      <c r="C127" s="2121"/>
      <c r="D127" s="2121"/>
      <c r="E127" s="2121"/>
      <c r="F127" s="2121"/>
      <c r="G127" s="2121"/>
      <c r="H127" s="2121"/>
      <c r="I127" s="2121"/>
      <c r="J127" s="2121"/>
      <c r="K127" s="2121"/>
      <c r="L127" s="2121"/>
      <c r="M127" s="2122"/>
      <c r="N127" s="1455"/>
      <c r="O127" s="1454"/>
      <c r="P127" s="1454"/>
      <c r="Q127" s="1454"/>
      <c r="R127" s="1454"/>
      <c r="S127" s="1454"/>
    </row>
    <row r="128" spans="1:20" ht="15" customHeight="1" x14ac:dyDescent="0.25">
      <c r="A128" s="1460"/>
      <c r="D128" s="2124" t="s">
        <v>6808</v>
      </c>
      <c r="E128" s="2117"/>
      <c r="F128" s="2117"/>
      <c r="G128" s="2117"/>
      <c r="H128" s="2117"/>
      <c r="I128" s="2117"/>
      <c r="J128" s="2117"/>
      <c r="K128" s="2117"/>
      <c r="L128" s="2117"/>
      <c r="M128" s="2118"/>
      <c r="N128" s="1455"/>
      <c r="O128" s="1454"/>
      <c r="P128" s="1454"/>
      <c r="Q128" s="1454"/>
      <c r="R128" s="1454"/>
      <c r="S128" s="1454"/>
    </row>
    <row r="129" spans="1:19" ht="18" customHeight="1" x14ac:dyDescent="0.25">
      <c r="A129" s="1460"/>
      <c r="C129" s="1567"/>
      <c r="D129" s="2117"/>
      <c r="E129" s="2117"/>
      <c r="F129" s="2117"/>
      <c r="G129" s="2117"/>
      <c r="H129" s="2117"/>
      <c r="I129" s="2117"/>
      <c r="J129" s="2117"/>
      <c r="K129" s="2117"/>
      <c r="L129" s="2117"/>
      <c r="M129" s="2118"/>
      <c r="N129" s="1455"/>
      <c r="O129" s="1454"/>
      <c r="P129" s="1454"/>
      <c r="Q129" s="1454"/>
      <c r="R129" s="1454"/>
      <c r="S129" s="1454"/>
    </row>
    <row r="130" spans="1:19" ht="18" customHeight="1" x14ac:dyDescent="0.25">
      <c r="A130" s="1460"/>
      <c r="C130" s="1568"/>
      <c r="D130" s="1569" t="str">
        <f>IF(G101="","",IF($G$101&gt;=1,"Required","N/A"))</f>
        <v>Required</v>
      </c>
      <c r="E130" s="1509" t="s">
        <v>4146</v>
      </c>
      <c r="F130" s="1568"/>
      <c r="G130" s="1568"/>
      <c r="H130" s="1568"/>
      <c r="I130" s="1568"/>
      <c r="J130" s="1568"/>
      <c r="K130" s="1568"/>
      <c r="L130" s="1568"/>
      <c r="M130" s="1550"/>
      <c r="N130" s="1455">
        <f>IF(D130="",1,IF(D130="N/A",1,IF(AND(D130="Required",E130&lt;&gt;""),1,0)))</f>
        <v>1</v>
      </c>
      <c r="O130" s="1454"/>
      <c r="P130" s="1454"/>
      <c r="Q130" s="1454"/>
      <c r="R130" s="1454"/>
      <c r="S130" s="1454"/>
    </row>
    <row r="131" spans="1:19" ht="15" customHeight="1" x14ac:dyDescent="0.25">
      <c r="A131" s="1460"/>
      <c r="D131" s="2116" t="s">
        <v>7017</v>
      </c>
      <c r="E131" s="2117"/>
      <c r="F131" s="2117"/>
      <c r="G131" s="2117"/>
      <c r="H131" s="2117"/>
      <c r="I131" s="2117"/>
      <c r="J131" s="2117"/>
      <c r="K131" s="2117"/>
      <c r="L131" s="2117"/>
      <c r="M131" s="2118"/>
      <c r="N131" s="1455"/>
      <c r="O131" s="1454"/>
      <c r="P131" s="1454"/>
      <c r="Q131" s="1454"/>
      <c r="R131" s="1454"/>
      <c r="S131" s="1454"/>
    </row>
    <row r="132" spans="1:19" ht="18" customHeight="1" x14ac:dyDescent="0.25">
      <c r="A132" s="1460"/>
      <c r="C132" s="1567"/>
      <c r="D132" s="2117"/>
      <c r="E132" s="2117"/>
      <c r="F132" s="2117"/>
      <c r="G132" s="2117"/>
      <c r="H132" s="2117"/>
      <c r="I132" s="2117"/>
      <c r="J132" s="2117"/>
      <c r="K132" s="2117"/>
      <c r="L132" s="2117"/>
      <c r="M132" s="2118"/>
      <c r="N132" s="1455"/>
      <c r="O132" s="1454"/>
      <c r="P132" s="1454"/>
      <c r="Q132" s="1454"/>
      <c r="R132" s="1454"/>
      <c r="S132" s="1454"/>
    </row>
    <row r="133" spans="1:19" ht="18" customHeight="1" x14ac:dyDescent="0.25">
      <c r="A133" s="1460"/>
      <c r="C133" s="1570"/>
      <c r="D133" s="1569" t="str">
        <f>IF(G101="","",IF($G$101&gt;=0,"Required","N/A"))</f>
        <v>Required</v>
      </c>
      <c r="E133" s="1509" t="s">
        <v>4146</v>
      </c>
      <c r="F133" s="1570"/>
      <c r="G133" s="1570"/>
      <c r="H133" s="1570"/>
      <c r="I133" s="1570"/>
      <c r="J133" s="1570"/>
      <c r="K133" s="1570"/>
      <c r="L133" s="1570"/>
      <c r="M133" s="1459"/>
      <c r="N133" s="1455">
        <f t="shared" ref="N133" si="1">IF(D133="",1,IF(D133="N/A",1,IF(AND(D133="Required",E133&lt;&gt;""),1,0)))</f>
        <v>1</v>
      </c>
      <c r="O133" s="1454"/>
      <c r="P133" s="1454"/>
      <c r="Q133" s="1454"/>
      <c r="R133" s="1454"/>
      <c r="S133" s="1454"/>
    </row>
    <row r="134" spans="1:19" x14ac:dyDescent="0.25">
      <c r="A134" s="1460"/>
      <c r="D134" s="1657" t="s">
        <v>7056</v>
      </c>
      <c r="E134" s="1567"/>
      <c r="F134" s="1567"/>
      <c r="G134" s="1567"/>
      <c r="H134" s="1567"/>
      <c r="I134" s="1567"/>
      <c r="J134" s="1567"/>
      <c r="K134" s="1567"/>
      <c r="L134" s="1567"/>
      <c r="M134" s="1459"/>
      <c r="N134" s="1455"/>
      <c r="O134" s="1454"/>
      <c r="P134" s="1454"/>
      <c r="Q134" s="1454"/>
      <c r="R134" s="1454"/>
      <c r="S134" s="1454"/>
    </row>
    <row r="135" spans="1:19" x14ac:dyDescent="0.25">
      <c r="A135" s="1460"/>
      <c r="D135" s="1569" t="str">
        <f>IF($E$133=0,"",IF($E$133="Yes","Required","N/A"))</f>
        <v>Required</v>
      </c>
      <c r="E135" s="1509" t="s">
        <v>4146</v>
      </c>
      <c r="M135" s="1459"/>
      <c r="N135" s="1455">
        <f>IF(OR(D135="",D135="N/A"),1,IF(AND(D135="Required",E135&lt;&gt;""),1,0))</f>
        <v>1</v>
      </c>
      <c r="O135" s="1454"/>
      <c r="P135" s="1454"/>
      <c r="Q135" s="1454"/>
      <c r="R135" s="1454"/>
      <c r="S135" s="1454"/>
    </row>
    <row r="136" spans="1:19" x14ac:dyDescent="0.25">
      <c r="A136" s="1460"/>
      <c r="D136" s="1658" t="s">
        <v>7057</v>
      </c>
      <c r="M136" s="1459"/>
      <c r="N136" s="1455"/>
      <c r="O136" s="1454"/>
      <c r="P136" s="1454"/>
      <c r="Q136" s="1454"/>
      <c r="R136" s="1454"/>
      <c r="S136" s="1454"/>
    </row>
    <row r="137" spans="1:19" x14ac:dyDescent="0.25">
      <c r="A137" s="1460"/>
      <c r="D137" s="2119" t="str">
        <f>IF($E$133=0,"",IF($E$133="Yes","Required","N/A"))</f>
        <v>Required</v>
      </c>
      <c r="E137" s="1504" t="s">
        <v>4103</v>
      </c>
      <c r="F137" s="2123">
        <v>45468</v>
      </c>
      <c r="G137" s="2111"/>
      <c r="M137" s="1459"/>
      <c r="N137" s="1455">
        <f>IF(OR(D137="",D137="N/A"),1,IF(AND(D137="Required",F137&lt;&gt;""),1,0))</f>
        <v>1</v>
      </c>
      <c r="O137" s="1454"/>
      <c r="P137" s="1454"/>
      <c r="Q137" s="1454"/>
      <c r="R137" s="1454"/>
      <c r="S137" s="1454"/>
    </row>
    <row r="138" spans="1:19" x14ac:dyDescent="0.25">
      <c r="A138" s="1460"/>
      <c r="D138" s="2119"/>
      <c r="E138" s="1504" t="s">
        <v>4102</v>
      </c>
      <c r="F138" s="2179" t="s">
        <v>7127</v>
      </c>
      <c r="G138" s="2111"/>
      <c r="M138" s="1459"/>
      <c r="N138" s="1455">
        <f>IF(OR(D137="",D137="N/A"),1,IF(AND(D137="Required",F138&lt;&gt;""),1,0))</f>
        <v>1</v>
      </c>
      <c r="O138" s="1454"/>
      <c r="P138" s="1454"/>
      <c r="Q138" s="1454"/>
      <c r="R138" s="1454"/>
      <c r="S138" s="1454"/>
    </row>
    <row r="139" spans="1:19" ht="15.75" thickBot="1" x14ac:dyDescent="0.3">
      <c r="A139" s="1458"/>
      <c r="B139" s="1457"/>
      <c r="C139" s="1457"/>
      <c r="D139" s="1457"/>
      <c r="E139" s="1457"/>
      <c r="F139" s="1457"/>
      <c r="G139" s="1457"/>
      <c r="H139" s="1457"/>
      <c r="I139" s="1457"/>
      <c r="J139" s="1457"/>
      <c r="K139" s="1457"/>
      <c r="L139" s="1457"/>
      <c r="M139" s="1456"/>
      <c r="N139" s="1455"/>
      <c r="O139" s="1454"/>
      <c r="P139" s="1454"/>
      <c r="Q139" s="1454"/>
      <c r="R139" s="1454"/>
      <c r="S139" s="1454"/>
    </row>
    <row r="140" spans="1:19" ht="15.75" thickBot="1" x14ac:dyDescent="0.3">
      <c r="N140" s="1455">
        <f>SUM(N7:N138)</f>
        <v>24</v>
      </c>
      <c r="O140" s="1454"/>
      <c r="P140" s="1454"/>
      <c r="Q140" s="1454"/>
      <c r="R140" s="1454"/>
      <c r="S140" s="1454"/>
    </row>
    <row r="141" spans="1:19" ht="15.75" x14ac:dyDescent="0.25">
      <c r="A141" s="1515"/>
      <c r="B141" s="2095" t="s">
        <v>4101</v>
      </c>
      <c r="C141" s="2095"/>
      <c r="D141" s="2095"/>
      <c r="E141" s="2095"/>
      <c r="F141" s="2095"/>
      <c r="G141" s="2095"/>
      <c r="H141" s="2095"/>
      <c r="I141" s="2095"/>
      <c r="J141" s="2095"/>
      <c r="K141" s="2095"/>
      <c r="L141" s="2095"/>
      <c r="M141" s="2096"/>
      <c r="N141" s="1454"/>
      <c r="O141" s="1454"/>
      <c r="P141" s="1454"/>
      <c r="Q141" s="1454"/>
      <c r="R141" s="1454"/>
      <c r="S141" s="1454"/>
    </row>
    <row r="142" spans="1:19" ht="29.25" customHeight="1" x14ac:dyDescent="0.25">
      <c r="A142" s="2097" t="s">
        <v>4100</v>
      </c>
      <c r="B142" s="2098"/>
      <c r="C142" s="2098"/>
      <c r="D142" s="2098"/>
      <c r="E142" s="2098"/>
      <c r="F142" s="2098"/>
      <c r="G142" s="2098"/>
      <c r="H142" s="2098"/>
      <c r="I142" s="2098"/>
      <c r="J142" s="2098"/>
      <c r="K142" s="2098"/>
      <c r="L142" s="2098"/>
      <c r="M142" s="2099"/>
      <c r="N142" s="1454"/>
      <c r="O142" s="1454"/>
      <c r="P142" s="1454"/>
      <c r="Q142" s="1454"/>
      <c r="R142" s="1454"/>
      <c r="S142" s="1454"/>
    </row>
    <row r="143" spans="1:19" x14ac:dyDescent="0.25">
      <c r="A143" s="2112" t="s">
        <v>4099</v>
      </c>
      <c r="B143" s="2093"/>
      <c r="C143" s="2093"/>
      <c r="D143" s="2093"/>
      <c r="E143" s="1505" t="s">
        <v>4098</v>
      </c>
      <c r="F143" s="2093" t="s">
        <v>4097</v>
      </c>
      <c r="G143" s="2093"/>
      <c r="H143" s="2093"/>
      <c r="I143" s="2093"/>
      <c r="J143" s="2093"/>
      <c r="K143" s="2093"/>
      <c r="L143" s="2093"/>
      <c r="M143" s="2094"/>
      <c r="N143" s="1454"/>
      <c r="O143" s="1454"/>
      <c r="P143" s="1454"/>
      <c r="Q143" s="1454"/>
      <c r="R143" s="1454"/>
      <c r="S143" s="1454"/>
    </row>
    <row r="144" spans="1:19" x14ac:dyDescent="0.25">
      <c r="A144" s="1826" t="s">
        <v>4096</v>
      </c>
      <c r="B144" s="1827"/>
      <c r="C144" s="1827"/>
      <c r="D144" s="1827"/>
      <c r="E144" s="1453" t="str">
        <f>IF(N7=1,"Complete","Incomplete")</f>
        <v>Complete</v>
      </c>
      <c r="F144" s="2074" t="s">
        <v>4095</v>
      </c>
      <c r="G144" s="2074"/>
      <c r="H144" s="2074"/>
      <c r="I144" s="2074"/>
      <c r="J144" s="2074"/>
      <c r="K144" s="2074"/>
      <c r="L144" s="2074"/>
      <c r="M144" s="2075"/>
      <c r="N144" s="1454"/>
      <c r="O144" s="1454"/>
      <c r="P144" s="1454"/>
      <c r="Q144" s="1454"/>
      <c r="R144" s="1454"/>
      <c r="S144" s="1454"/>
    </row>
    <row r="145" spans="1:19" x14ac:dyDescent="0.25">
      <c r="A145" s="1826" t="s">
        <v>4094</v>
      </c>
      <c r="B145" s="1827"/>
      <c r="C145" s="1827"/>
      <c r="D145" s="1827"/>
      <c r="E145" s="1453" t="str">
        <f>IF(N11=1,"Complete","Incomplete")</f>
        <v>Complete</v>
      </c>
      <c r="F145" s="2074" t="s">
        <v>6813</v>
      </c>
      <c r="G145" s="2074"/>
      <c r="H145" s="2074"/>
      <c r="I145" s="2074"/>
      <c r="J145" s="2074"/>
      <c r="K145" s="2074"/>
      <c r="L145" s="2074"/>
      <c r="M145" s="2075"/>
      <c r="N145" s="1454"/>
      <c r="O145" s="1454"/>
      <c r="P145" s="1454"/>
      <c r="Q145" s="1454"/>
      <c r="R145" s="1454"/>
      <c r="S145" s="1454"/>
    </row>
    <row r="146" spans="1:19" x14ac:dyDescent="0.25">
      <c r="A146" s="1826" t="s">
        <v>4093</v>
      </c>
      <c r="B146" s="1827"/>
      <c r="C146" s="1827"/>
      <c r="D146" s="1827"/>
      <c r="E146" s="1453" t="str">
        <f>IF(N13=1,"Complete","Incomplete")</f>
        <v>Complete</v>
      </c>
      <c r="F146" s="2074" t="s">
        <v>4092</v>
      </c>
      <c r="G146" s="2074"/>
      <c r="H146" s="2074"/>
      <c r="I146" s="2074"/>
      <c r="J146" s="2074"/>
      <c r="K146" s="2074"/>
      <c r="L146" s="2074"/>
      <c r="M146" s="2075"/>
      <c r="N146" s="1454"/>
      <c r="O146" s="1454"/>
      <c r="P146" s="1454"/>
      <c r="Q146" s="1454"/>
      <c r="R146" s="1454"/>
      <c r="S146" s="1454"/>
    </row>
    <row r="147" spans="1:19" x14ac:dyDescent="0.25">
      <c r="A147" s="1826" t="s">
        <v>4091</v>
      </c>
      <c r="B147" s="1827"/>
      <c r="C147" s="1827"/>
      <c r="D147" s="1827"/>
      <c r="E147" s="1453" t="str">
        <f>IF(N31=1,"Complete","Incomplete")</f>
        <v>Complete</v>
      </c>
      <c r="F147" s="2074" t="s">
        <v>7018</v>
      </c>
      <c r="G147" s="2074"/>
      <c r="H147" s="2074"/>
      <c r="I147" s="2074"/>
      <c r="J147" s="2074"/>
      <c r="K147" s="2074"/>
      <c r="L147" s="2074"/>
      <c r="M147" s="2075"/>
      <c r="N147" s="1454"/>
      <c r="O147" s="1454"/>
      <c r="P147" s="1454"/>
      <c r="Q147" s="1454"/>
      <c r="R147" s="1454"/>
      <c r="S147" s="1454"/>
    </row>
    <row r="148" spans="1:19" x14ac:dyDescent="0.25">
      <c r="A148" s="1826" t="s">
        <v>4090</v>
      </c>
      <c r="B148" s="1827"/>
      <c r="C148" s="1827"/>
      <c r="D148" s="1827"/>
      <c r="E148" s="1453" t="str">
        <f>IF(N35=1,"Complete","Incomplete")</f>
        <v>Complete</v>
      </c>
      <c r="F148" s="2074" t="s">
        <v>6814</v>
      </c>
      <c r="G148" s="2074"/>
      <c r="H148" s="2074"/>
      <c r="I148" s="2074"/>
      <c r="J148" s="2074"/>
      <c r="K148" s="2074"/>
      <c r="L148" s="2074"/>
      <c r="M148" s="2075"/>
      <c r="O148" s="1454"/>
      <c r="P148" s="1454"/>
      <c r="Q148" s="1454"/>
      <c r="R148" s="1454"/>
      <c r="S148" s="1454"/>
    </row>
    <row r="149" spans="1:19" x14ac:dyDescent="0.25">
      <c r="A149" s="1826" t="s">
        <v>4089</v>
      </c>
      <c r="B149" s="1827"/>
      <c r="C149" s="1827"/>
      <c r="D149" s="1827"/>
      <c r="E149" s="1453" t="str">
        <f>IF(N37=1,"Complete","Incomplete")</f>
        <v>Complete</v>
      </c>
      <c r="F149" s="2074" t="s">
        <v>4072</v>
      </c>
      <c r="G149" s="2074"/>
      <c r="H149" s="2074"/>
      <c r="I149" s="2074"/>
      <c r="J149" s="2074"/>
      <c r="K149" s="2074"/>
      <c r="L149" s="2074"/>
      <c r="M149" s="2075"/>
      <c r="O149" s="1454"/>
      <c r="P149" s="1454"/>
      <c r="Q149" s="1454"/>
      <c r="R149" s="1454"/>
      <c r="S149" s="1454"/>
    </row>
    <row r="150" spans="1:19" x14ac:dyDescent="0.25">
      <c r="A150" s="1826" t="s">
        <v>4088</v>
      </c>
      <c r="B150" s="1827"/>
      <c r="C150" s="1827"/>
      <c r="D150" s="1827"/>
      <c r="E150" s="1453" t="str">
        <f>IF(N43=1,"Complete","Incomplete")</f>
        <v>Complete</v>
      </c>
      <c r="F150" s="2074" t="s">
        <v>4087</v>
      </c>
      <c r="G150" s="2074"/>
      <c r="H150" s="2074"/>
      <c r="I150" s="2074"/>
      <c r="J150" s="2074"/>
      <c r="K150" s="2074"/>
      <c r="L150" s="2074"/>
      <c r="M150" s="2075"/>
      <c r="O150" s="1454"/>
      <c r="P150" s="1454"/>
      <c r="Q150" s="1454"/>
      <c r="R150" s="1454"/>
      <c r="S150" s="1454"/>
    </row>
    <row r="151" spans="1:19" x14ac:dyDescent="0.25">
      <c r="A151" s="1826" t="s">
        <v>4086</v>
      </c>
      <c r="B151" s="1827"/>
      <c r="C151" s="1827"/>
      <c r="D151" s="1827"/>
      <c r="E151" s="1453" t="str">
        <f>IF(N44=1,"Complete","Incomplete")</f>
        <v>Complete</v>
      </c>
      <c r="F151" s="2074" t="s">
        <v>4085</v>
      </c>
      <c r="G151" s="2074"/>
      <c r="H151" s="2074"/>
      <c r="I151" s="2074"/>
      <c r="J151" s="2074"/>
      <c r="K151" s="2074"/>
      <c r="L151" s="2074"/>
      <c r="M151" s="2075"/>
      <c r="O151" s="1454"/>
      <c r="P151" s="1454"/>
      <c r="Q151" s="1454"/>
      <c r="R151" s="1454"/>
      <c r="S151" s="1454"/>
    </row>
    <row r="152" spans="1:19" x14ac:dyDescent="0.25">
      <c r="A152" s="1826" t="s">
        <v>4084</v>
      </c>
      <c r="B152" s="1827"/>
      <c r="C152" s="1827"/>
      <c r="D152" s="1827"/>
      <c r="E152" s="1453" t="str">
        <f>IF(N90=1,"Complete","Incomplete")</f>
        <v>Complete</v>
      </c>
      <c r="F152" s="2074" t="s">
        <v>4083</v>
      </c>
      <c r="G152" s="2074"/>
      <c r="H152" s="2074"/>
      <c r="I152" s="2074"/>
      <c r="J152" s="2074"/>
      <c r="K152" s="2074"/>
      <c r="L152" s="2074"/>
      <c r="M152" s="2075"/>
      <c r="O152" s="1454"/>
      <c r="P152" s="1454"/>
      <c r="Q152" s="1454"/>
      <c r="R152" s="1454"/>
      <c r="S152" s="1454"/>
    </row>
    <row r="153" spans="1:19" x14ac:dyDescent="0.25">
      <c r="A153" s="1826" t="s">
        <v>4082</v>
      </c>
      <c r="B153" s="1827"/>
      <c r="C153" s="1827"/>
      <c r="D153" s="1827"/>
      <c r="E153" s="1453" t="str">
        <f>IF(N93=1,"Complete","Incomplete")</f>
        <v>Complete</v>
      </c>
      <c r="F153" s="2074" t="s">
        <v>4081</v>
      </c>
      <c r="G153" s="2074"/>
      <c r="H153" s="2074"/>
      <c r="I153" s="2074"/>
      <c r="J153" s="2074"/>
      <c r="K153" s="2074"/>
      <c r="L153" s="2074"/>
      <c r="M153" s="2075"/>
    </row>
    <row r="154" spans="1:19" x14ac:dyDescent="0.25">
      <c r="A154" s="1830" t="s">
        <v>4080</v>
      </c>
      <c r="B154" s="1831"/>
      <c r="C154" s="1831"/>
      <c r="D154" s="1832"/>
      <c r="E154" s="1453" t="str">
        <f>IF(N100=1,"Complete","Incomplete")</f>
        <v>Complete</v>
      </c>
      <c r="F154" s="2074" t="s">
        <v>7030</v>
      </c>
      <c r="G154" s="2074"/>
      <c r="H154" s="2074"/>
      <c r="I154" s="2074"/>
      <c r="J154" s="2074"/>
      <c r="K154" s="2074"/>
      <c r="L154" s="2074"/>
      <c r="M154" s="2075"/>
    </row>
    <row r="155" spans="1:19" x14ac:dyDescent="0.25">
      <c r="A155" s="1830" t="s">
        <v>4079</v>
      </c>
      <c r="B155" s="1831"/>
      <c r="C155" s="1831"/>
      <c r="D155" s="1832"/>
      <c r="E155" s="1453" t="str">
        <f>IF(N101=1,"Complete","Incomplete")</f>
        <v>Complete</v>
      </c>
      <c r="F155" s="2074" t="s">
        <v>6809</v>
      </c>
      <c r="G155" s="2074"/>
      <c r="H155" s="2074"/>
      <c r="I155" s="2074"/>
      <c r="J155" s="2074"/>
      <c r="K155" s="2074"/>
      <c r="L155" s="2074"/>
      <c r="M155" s="2075"/>
    </row>
    <row r="156" spans="1:19" x14ac:dyDescent="0.25">
      <c r="A156" s="1830" t="s">
        <v>4078</v>
      </c>
      <c r="B156" s="1831"/>
      <c r="C156" s="1831"/>
      <c r="D156" s="1832"/>
      <c r="E156" s="1453" t="str">
        <f>IF(N102=1,"Complete","Incomplete")</f>
        <v>Complete</v>
      </c>
      <c r="F156" s="2074" t="s">
        <v>7031</v>
      </c>
      <c r="G156" s="2074"/>
      <c r="H156" s="2074"/>
      <c r="I156" s="2074"/>
      <c r="J156" s="2074"/>
      <c r="K156" s="2074"/>
      <c r="L156" s="2074"/>
      <c r="M156" s="2075"/>
    </row>
    <row r="157" spans="1:19" x14ac:dyDescent="0.25">
      <c r="A157" s="1826" t="s">
        <v>4077</v>
      </c>
      <c r="B157" s="1827"/>
      <c r="C157" s="1827"/>
      <c r="D157" s="1827"/>
      <c r="E157" s="1453" t="str">
        <f>IF(N104=1,"Complete","Incomplete")</f>
        <v>Complete</v>
      </c>
      <c r="F157" s="2074" t="s">
        <v>4072</v>
      </c>
      <c r="G157" s="2074"/>
      <c r="H157" s="2074"/>
      <c r="I157" s="2074"/>
      <c r="J157" s="2074"/>
      <c r="K157" s="2074"/>
      <c r="L157" s="2074"/>
      <c r="M157" s="2075"/>
    </row>
    <row r="158" spans="1:19" x14ac:dyDescent="0.25">
      <c r="A158" s="1826" t="s">
        <v>4076</v>
      </c>
      <c r="B158" s="1827"/>
      <c r="C158" s="1827"/>
      <c r="D158" s="1827"/>
      <c r="E158" s="1453" t="str">
        <f>IF(N108=1,"Complete","Incomplete")</f>
        <v>Complete</v>
      </c>
      <c r="F158" s="2074" t="s">
        <v>4070</v>
      </c>
      <c r="G158" s="2074"/>
      <c r="H158" s="2074"/>
      <c r="I158" s="2074"/>
      <c r="J158" s="2074"/>
      <c r="K158" s="2074"/>
      <c r="L158" s="2074"/>
      <c r="M158" s="2075"/>
    </row>
    <row r="159" spans="1:19" x14ac:dyDescent="0.25">
      <c r="A159" s="1826" t="s">
        <v>4075</v>
      </c>
      <c r="B159" s="1827"/>
      <c r="C159" s="1827"/>
      <c r="D159" s="1827"/>
      <c r="E159" s="1453" t="str">
        <f>IF(N111=1,"Complete","Incomplete")</f>
        <v>Complete</v>
      </c>
      <c r="F159" s="2074" t="s">
        <v>4072</v>
      </c>
      <c r="G159" s="2074"/>
      <c r="H159" s="2074"/>
      <c r="I159" s="2074"/>
      <c r="J159" s="2074"/>
      <c r="K159" s="2074"/>
      <c r="L159" s="2074"/>
      <c r="M159" s="2075"/>
    </row>
    <row r="160" spans="1:19" x14ac:dyDescent="0.25">
      <c r="A160" s="1826" t="s">
        <v>4074</v>
      </c>
      <c r="B160" s="1827"/>
      <c r="C160" s="1827"/>
      <c r="D160" s="1827"/>
      <c r="E160" s="1453" t="str">
        <f>IF(N115=1,"Complete","Incomplete")</f>
        <v>Complete</v>
      </c>
      <c r="F160" s="2074" t="s">
        <v>4070</v>
      </c>
      <c r="G160" s="2074"/>
      <c r="H160" s="2074"/>
      <c r="I160" s="2074"/>
      <c r="J160" s="2074"/>
      <c r="K160" s="2074"/>
      <c r="L160" s="2074"/>
      <c r="M160" s="2075"/>
    </row>
    <row r="161" spans="1:13" x14ac:dyDescent="0.25">
      <c r="A161" s="1826" t="s">
        <v>4073</v>
      </c>
      <c r="B161" s="1827"/>
      <c r="C161" s="1827"/>
      <c r="D161" s="1827"/>
      <c r="E161" s="1453" t="str">
        <f>IF(N118=1,"Complete","Incomplete")</f>
        <v>Complete</v>
      </c>
      <c r="F161" s="2074" t="s">
        <v>4072</v>
      </c>
      <c r="G161" s="2074"/>
      <c r="H161" s="2074"/>
      <c r="I161" s="2074"/>
      <c r="J161" s="2074"/>
      <c r="K161" s="2074"/>
      <c r="L161" s="2074"/>
      <c r="M161" s="2075"/>
    </row>
    <row r="162" spans="1:13" x14ac:dyDescent="0.25">
      <c r="A162" s="1826" t="s">
        <v>4071</v>
      </c>
      <c r="B162" s="1827"/>
      <c r="C162" s="1827"/>
      <c r="D162" s="1827"/>
      <c r="E162" s="1453" t="str">
        <f>IF(N122=1,"Complete","Incomplete")</f>
        <v>Complete</v>
      </c>
      <c r="F162" s="2074" t="s">
        <v>4070</v>
      </c>
      <c r="G162" s="2074"/>
      <c r="H162" s="2074"/>
      <c r="I162" s="2074"/>
      <c r="J162" s="2074"/>
      <c r="K162" s="2074"/>
      <c r="L162" s="2074"/>
      <c r="M162" s="2075"/>
    </row>
    <row r="163" spans="1:13" x14ac:dyDescent="0.25">
      <c r="A163" s="1826" t="s">
        <v>4069</v>
      </c>
      <c r="B163" s="1827"/>
      <c r="C163" s="1827"/>
      <c r="D163" s="1827"/>
      <c r="E163" s="1453" t="str">
        <f>IF(N130=1,"Complete","Incomplete")</f>
        <v>Complete</v>
      </c>
      <c r="F163" s="2074" t="s">
        <v>6810</v>
      </c>
      <c r="G163" s="2074"/>
      <c r="H163" s="2074"/>
      <c r="I163" s="2074"/>
      <c r="J163" s="2074"/>
      <c r="K163" s="2074"/>
      <c r="L163" s="2074"/>
      <c r="M163" s="2075"/>
    </row>
    <row r="164" spans="1:13" x14ac:dyDescent="0.25">
      <c r="A164" s="1826" t="s">
        <v>4068</v>
      </c>
      <c r="B164" s="1827"/>
      <c r="C164" s="1827"/>
      <c r="D164" s="1827"/>
      <c r="E164" s="1453" t="str">
        <f>IF(N133=1,"Complete","Incomplete")</f>
        <v>Complete</v>
      </c>
      <c r="F164" s="2074" t="s">
        <v>6810</v>
      </c>
      <c r="G164" s="2074"/>
      <c r="H164" s="2074"/>
      <c r="I164" s="2074"/>
      <c r="J164" s="2074"/>
      <c r="K164" s="2074"/>
      <c r="L164" s="2074"/>
      <c r="M164" s="2075"/>
    </row>
    <row r="165" spans="1:13" x14ac:dyDescent="0.25">
      <c r="A165" s="1826" t="s">
        <v>4067</v>
      </c>
      <c r="B165" s="1827"/>
      <c r="C165" s="1827"/>
      <c r="D165" s="1827"/>
      <c r="E165" s="1453" t="str">
        <f>IF(N135=1,"Complete","Incomplete")</f>
        <v>Complete</v>
      </c>
      <c r="F165" s="2074" t="s">
        <v>6811</v>
      </c>
      <c r="G165" s="2074"/>
      <c r="H165" s="2074"/>
      <c r="I165" s="2074"/>
      <c r="J165" s="2074"/>
      <c r="K165" s="2074"/>
      <c r="L165" s="2074"/>
      <c r="M165" s="2075"/>
    </row>
    <row r="166" spans="1:13" x14ac:dyDescent="0.25">
      <c r="A166" s="1826" t="s">
        <v>4066</v>
      </c>
      <c r="B166" s="1827"/>
      <c r="C166" s="1827"/>
      <c r="D166" s="1827"/>
      <c r="E166" s="1453" t="str">
        <f>IF(N137=1,"Complete","Incomplete")</f>
        <v>Complete</v>
      </c>
      <c r="F166" s="2074" t="s">
        <v>6812</v>
      </c>
      <c r="G166" s="2074"/>
      <c r="H166" s="2074"/>
      <c r="I166" s="2074"/>
      <c r="J166" s="2074"/>
      <c r="K166" s="2074"/>
      <c r="L166" s="2074"/>
      <c r="M166" s="2075"/>
    </row>
    <row r="167" spans="1:13" ht="15.75" thickBot="1" x14ac:dyDescent="0.3">
      <c r="A167" s="1828" t="s">
        <v>7019</v>
      </c>
      <c r="B167" s="1829"/>
      <c r="C167" s="1829"/>
      <c r="D167" s="1829"/>
      <c r="E167" s="1452" t="str">
        <f>IF(N138=1,"Complete","Incomplete")</f>
        <v>Complete</v>
      </c>
      <c r="F167" s="2091" t="s">
        <v>6811</v>
      </c>
      <c r="G167" s="2091"/>
      <c r="H167" s="2091"/>
      <c r="I167" s="2091"/>
      <c r="J167" s="2091"/>
      <c r="K167" s="2091"/>
      <c r="L167" s="2091"/>
      <c r="M167" s="2092"/>
    </row>
  </sheetData>
  <sheetProtection algorithmName="SHA-512" hashValue="+nQ4ZOM+MdIpS32DXfVkKSptX3NrInomwOQmJmD8UzS2Q7OdxRY1NECmPQwIPXuoFm8dmiUvGzf9iPWHqCrMLg==" saltValue="77wRgKN3D5CQ0CjFK+1c5g==" spinCount="100000" sheet="1" objects="1" scenarios="1"/>
  <mergeCells count="209">
    <mergeCell ref="D131:M132"/>
    <mergeCell ref="D137:D138"/>
    <mergeCell ref="A125:M125"/>
    <mergeCell ref="A126:M126"/>
    <mergeCell ref="A127:M127"/>
    <mergeCell ref="F137:G137"/>
    <mergeCell ref="B118:F118"/>
    <mergeCell ref="B123:F123"/>
    <mergeCell ref="A152:D152"/>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B105:F107"/>
    <mergeCell ref="G105:H105"/>
    <mergeCell ref="G107:H10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1" priority="3" operator="equal">
      <formula>"Complete"</formula>
    </cfRule>
    <cfRule type="cellIs" dxfId="20" priority="4" operator="equal">
      <formula>"Incomplete"</formula>
    </cfRule>
  </conditionalFormatting>
  <conditionalFormatting sqref="L90:M90">
    <cfRule type="containsText" dxfId="19" priority="1" operator="containsText" text="Incomplete">
      <formula>NOT(ISERROR(SEARCH("Incomplete",L90)))</formula>
    </cfRule>
    <cfRule type="containsText" dxfId="18" priority="2" operator="containsText" text="Complete">
      <formula>NOT(ISERROR(SEARCH("Complete",L90)))</formula>
    </cfRule>
  </conditionalFormatting>
  <dataValidations count="20">
    <dataValidation type="list" allowBlank="1" showInputMessage="1" showErrorMessage="1" sqref="G35:M35" xr:uid="{00000000-0002-0000-0900-000000000000}">
      <formula1>$S$2:$S$16</formula1>
    </dataValidation>
    <dataValidation type="date" allowBlank="1" showInputMessage="1" showErrorMessage="1" errorTitle="Enter Date" error="Date must be entered in MM/DD/YYYY format. " promptTitle="Enter Date MM/DD/YYYY" prompt="Enter Date MM/DD/YYYY" sqref="F137:G137" xr:uid="{00000000-0002-0000-0900-000001000000}">
      <formula1>45292</formula1>
      <formula2>45658</formula2>
    </dataValidation>
    <dataValidation type="list" allowBlank="1" showInputMessage="1" showErrorMessage="1" sqref="H37:H40 K120 H118 K118 M111 K111 H111 K104 H104 K113 M104 M113 H120 K106 H106 H113 M37:M40 K37:K40" xr:uid="{00000000-0002-0000-0900-000002000000}">
      <formula1>$T$2</formula1>
    </dataValidation>
    <dataValidation allowBlank="1" showInputMessage="1" showErrorMessage="1" errorTitle="Too Many Characters" error="Limit response to fewer than 1000 characters, including spaces. " sqref="G44:M45" xr:uid="{00000000-0002-0000-0900-000003000000}"/>
    <dataValidation type="textLength" operator="lessThanOrEqual" allowBlank="1" showInputMessage="1" showErrorMessage="1" errorTitle="Too Many Characters" error="Limit response to fewer than 1000 characters, including spaces. " sqref="G93:M95" xr:uid="{00000000-0002-0000-0900-000004000000}">
      <formula1>1000</formula1>
    </dataValidation>
    <dataValidation type="list" allowBlank="1" showInputMessage="1" showErrorMessage="1" sqref="G11:M11" xr:uid="{00000000-0002-0000-0900-000005000000}">
      <formula1>$Q$2:$Q$14</formula1>
    </dataValidation>
    <dataValidation type="list" allowBlank="1" showInputMessage="1" showErrorMessage="1" sqref="E135 E133" xr:uid="{00000000-0002-0000-0900-000006000000}">
      <formula1>$V$2:$V$3</formula1>
    </dataValidation>
    <dataValidation type="textLength" operator="lessThanOrEqual" allowBlank="1" showErrorMessage="1" errorTitle="Too Many Characters" error="Limit Response to no more than 500 characters, including spaces. " sqref="G115:M116" xr:uid="{00000000-0002-0000-0900-000007000000}">
      <formula1>500</formula1>
    </dataValidation>
    <dataValidation type="textLength" operator="lessThanOrEqual" allowBlank="1" showErrorMessage="1" errorTitle="Too Many Characters" error="Limit response to no more than 500 characters, including spaces. " sqref="G108:M109 G122" xr:uid="{00000000-0002-0000-0900-000008000000}">
      <formula1>500</formula1>
    </dataValidation>
    <dataValidation type="textLength" operator="lessThanOrEqual" allowBlank="1" showErrorMessage="1" errorTitle="Too Many Characters" error="Limit reponse to no more than 500 characters, including spaces." sqref="I66:M74 I76" xr:uid="{00000000-0002-0000-0900-000009000000}">
      <formula1>500</formula1>
    </dataValidation>
    <dataValidation type="textLength" operator="lessThanOrEqual" allowBlank="1" showErrorMessage="1" errorTitle="Too Many Characters" error="Limit reponse to no more than 500 characters, including spaces. " sqref="I52:M64" xr:uid="{00000000-0002-0000-0900-00000A000000}">
      <formula1>500</formula1>
    </dataValidation>
    <dataValidation type="textLength" operator="lessThanOrEqual" allowBlank="1" showErrorMessage="1" errorTitle="Too Many Characters" error="Limit response to no more than 1000 characters, including spaces" sqref="G12" xr:uid="{00000000-0002-0000-0900-00000B000000}">
      <formula1>1000</formula1>
    </dataValidation>
    <dataValidation type="textLength" operator="lessThanOrEqual" allowBlank="1" showErrorMessage="1" errorTitle="Too Many Characters" error="Limit response to fewer than 1000 characters, including spaces. " sqref="G41:M41" xr:uid="{00000000-0002-0000-0900-00000C000000}">
      <formula1>1000</formula1>
    </dataValidation>
    <dataValidation type="textLength" operator="lessThanOrEqual" allowBlank="1" showErrorMessage="1" errorTitle="Too Many Characters" error="Limit response to no more than 2000 characters, including spaces. " sqref="B7:M9" xr:uid="{00000000-0002-0000-0900-00000D000000}">
      <formula1>2000</formula1>
    </dataValidation>
    <dataValidation type="list" allowBlank="1" showInputMessage="1" showErrorMessage="1" sqref="H31:H32 H100:H102" xr:uid="{00000000-0002-0000-0900-00000E000000}">
      <formula1>$R$2:$R$3</formula1>
    </dataValidation>
    <dataValidation type="list" allowBlank="1" showInputMessage="1" showErrorMessage="1" sqref="G43:M43" xr:uid="{00000000-0002-0000-0900-00000F000000}">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00000000-0002-0000-0900-000010000000}">
      <formula1>1</formula1>
      <formula2>J22-1</formula2>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xr:uid="{00000000-0002-0000-0900-000011000000}">
      <formula1>G26*0.89</formula1>
      <formula2>G26*1.76</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00000000-0002-0000-0900-000012000000}">
      <formula1>G27*0.89</formula1>
    </dataValidation>
    <dataValidation type="list" allowBlank="1" showInputMessage="1" showErrorMessage="1" sqref="E130" xr:uid="{00000000-0002-0000-0900-000013000000}">
      <formula1>$V$2:$V$2</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G9" sqref="G9"/>
    </sheetView>
  </sheetViews>
  <sheetFormatPr defaultColWidth="9.140625" defaultRowHeight="15" x14ac:dyDescent="0.25"/>
  <cols>
    <col min="1" max="1" width="2.7109375" style="1314" customWidth="1"/>
    <col min="2" max="2" width="3" style="1314" customWidth="1"/>
    <col min="3" max="3" width="39.7109375" style="1314" customWidth="1"/>
    <col min="4" max="4" width="9.5703125" style="1314" customWidth="1"/>
    <col min="5" max="5" width="13.140625" style="1314" customWidth="1"/>
    <col min="6" max="6" width="12.28515625" style="1314" customWidth="1"/>
    <col min="7" max="7" width="12.42578125" style="1314" customWidth="1"/>
    <col min="8" max="8" width="11.7109375" style="1314" customWidth="1"/>
    <col min="9" max="9" width="10.85546875" style="1314" customWidth="1"/>
    <col min="10" max="10" width="12.28515625" style="1314" customWidth="1"/>
    <col min="11" max="11" width="12.140625" style="1314" customWidth="1"/>
    <col min="12" max="12" width="13.140625" style="1314" customWidth="1"/>
    <col min="13" max="13" width="12" style="1314" customWidth="1"/>
    <col min="14" max="14" width="17.85546875" style="1314" customWidth="1"/>
    <col min="15" max="16384" width="9.140625" style="1314"/>
  </cols>
  <sheetData>
    <row r="1" spans="1:14" ht="15" customHeight="1" x14ac:dyDescent="0.25">
      <c r="A1" s="2126" t="s">
        <v>791</v>
      </c>
      <c r="B1" s="2127"/>
      <c r="C1" s="2127"/>
      <c r="D1" s="2127"/>
      <c r="E1" s="2127"/>
      <c r="F1" s="2127"/>
      <c r="G1" s="2127"/>
      <c r="H1" s="2127"/>
      <c r="I1" s="2127"/>
      <c r="J1" s="2127"/>
      <c r="K1" s="2127"/>
      <c r="L1" s="1590"/>
      <c r="M1" s="1312"/>
      <c r="N1" s="1312"/>
    </row>
    <row r="2" spans="1:14" x14ac:dyDescent="0.25">
      <c r="A2" s="2128" t="s">
        <v>420</v>
      </c>
      <c r="B2" s="2129"/>
      <c r="C2" s="2129"/>
      <c r="D2" s="2129"/>
      <c r="E2" s="2129"/>
      <c r="F2" s="2129"/>
      <c r="G2" s="2129"/>
      <c r="H2" s="2129"/>
      <c r="I2" s="2129"/>
      <c r="J2" s="2129"/>
      <c r="K2" s="2129"/>
      <c r="L2" s="1591"/>
      <c r="M2" s="1312"/>
      <c r="N2" s="1312"/>
    </row>
    <row r="3" spans="1:14" x14ac:dyDescent="0.25">
      <c r="A3" s="1326" t="s">
        <v>804</v>
      </c>
      <c r="B3" s="1312"/>
      <c r="C3" s="1312"/>
      <c r="D3" s="1312"/>
      <c r="E3" s="1312"/>
      <c r="F3" s="1312"/>
      <c r="G3" s="1338"/>
      <c r="H3" s="1312"/>
      <c r="I3" s="1312"/>
      <c r="J3" s="1312"/>
      <c r="K3" s="1312"/>
      <c r="L3" s="1591"/>
      <c r="M3" s="1312"/>
      <c r="N3" s="1312"/>
    </row>
    <row r="4" spans="1:14" x14ac:dyDescent="0.25">
      <c r="A4" s="1327"/>
      <c r="B4" s="1312"/>
      <c r="C4" s="1312"/>
      <c r="D4" s="1312"/>
      <c r="E4" s="1312"/>
      <c r="F4" s="1312"/>
      <c r="G4" s="1338"/>
      <c r="H4" s="1312"/>
      <c r="I4" s="1312"/>
      <c r="J4" s="1312"/>
      <c r="K4" s="1312"/>
      <c r="L4" s="1591"/>
      <c r="M4" s="1312"/>
      <c r="N4" s="1312"/>
    </row>
    <row r="5" spans="1:14" ht="13.5" customHeight="1" x14ac:dyDescent="0.25">
      <c r="A5" s="2147" t="str">
        <f>"The worksheet is intended for use during the budgeting process to estimate the district's percent increase of FY"&amp;'B25'!L2</f>
        <v>The worksheet is intended for use during the budgeting process to estimate the district's percent increase of FY2025</v>
      </c>
      <c r="B5" s="2148"/>
      <c r="C5" s="2148"/>
      <c r="D5" s="2148"/>
      <c r="E5" s="2148"/>
      <c r="F5" s="2148"/>
      <c r="G5" s="2148"/>
      <c r="H5" s="2148" t="str">
        <f>"budgeted expenditures over actual FY"&amp;'B25'!L2-1</f>
        <v>budgeted expenditures over actual FY2024</v>
      </c>
      <c r="I5" s="2148"/>
      <c r="J5" s="2148"/>
      <c r="K5" s="1583" t="s">
        <v>1917</v>
      </c>
      <c r="L5" s="1592"/>
      <c r="M5" s="1328"/>
      <c r="N5" s="1328"/>
    </row>
    <row r="6" spans="1:14" ht="17.25" customHeight="1" x14ac:dyDescent="0.25">
      <c r="A6" s="1330" t="s">
        <v>1916</v>
      </c>
      <c r="B6" s="1328"/>
      <c r="C6" s="1328"/>
      <c r="D6" s="1328"/>
      <c r="E6" s="1328"/>
      <c r="F6" s="1328"/>
      <c r="G6" s="1328"/>
      <c r="H6" s="1328"/>
      <c r="I6" s="1328"/>
      <c r="J6" s="1328"/>
      <c r="K6" s="1328"/>
      <c r="L6" s="1329"/>
      <c r="M6" s="1328"/>
      <c r="N6" s="1328"/>
    </row>
    <row r="7" spans="1:14" ht="18" customHeight="1" x14ac:dyDescent="0.25">
      <c r="A7" s="1331"/>
      <c r="B7" s="1332"/>
      <c r="C7" s="1332"/>
      <c r="D7" s="1332"/>
      <c r="E7" s="1332"/>
      <c r="F7" s="1332"/>
      <c r="G7" s="1332"/>
      <c r="H7" s="1332"/>
      <c r="I7" s="1332"/>
      <c r="J7" s="1332"/>
      <c r="K7" s="1332"/>
      <c r="L7" s="1333"/>
      <c r="M7" s="1332"/>
      <c r="N7" s="1332"/>
    </row>
    <row r="8" spans="1:14" x14ac:dyDescent="0.25">
      <c r="A8" s="1582" t="s">
        <v>802</v>
      </c>
      <c r="B8" s="1312"/>
      <c r="C8" s="1312"/>
      <c r="D8" s="1312"/>
      <c r="E8" s="1312"/>
      <c r="F8" s="1338"/>
      <c r="G8" s="1338"/>
      <c r="H8" s="1312"/>
      <c r="I8" s="1312"/>
      <c r="J8" s="1312"/>
      <c r="K8" s="1312"/>
      <c r="L8" s="1313"/>
      <c r="M8" s="1312"/>
      <c r="N8" s="1312"/>
    </row>
    <row r="9" spans="1:14" x14ac:dyDescent="0.25">
      <c r="A9" s="1334" t="s">
        <v>803</v>
      </c>
      <c r="B9" s="1312"/>
      <c r="C9" s="1312"/>
      <c r="D9" s="1312"/>
      <c r="E9" s="1312"/>
      <c r="F9" s="1338"/>
      <c r="G9" s="1335" t="s">
        <v>44</v>
      </c>
      <c r="I9" s="1312"/>
      <c r="J9" s="1312"/>
      <c r="K9" s="1312"/>
      <c r="L9" s="1313"/>
      <c r="M9" s="1312"/>
      <c r="N9" s="1312"/>
    </row>
    <row r="10" spans="1:14" x14ac:dyDescent="0.25">
      <c r="A10" s="1336"/>
      <c r="B10" s="1312"/>
      <c r="C10" s="1312"/>
      <c r="D10" s="1312"/>
      <c r="E10" s="1312"/>
      <c r="F10" s="1338"/>
      <c r="G10" s="1338"/>
      <c r="H10" s="1312"/>
      <c r="I10" s="1312"/>
      <c r="J10" s="1312"/>
      <c r="K10" s="1312"/>
      <c r="L10" s="1313"/>
      <c r="M10" s="1312"/>
      <c r="N10" s="1312"/>
    </row>
    <row r="11" spans="1:14" x14ac:dyDescent="0.25">
      <c r="A11" s="1593" t="s">
        <v>424</v>
      </c>
      <c r="B11" s="1584"/>
      <c r="C11" s="1584"/>
      <c r="D11" s="1584"/>
      <c r="E11" s="1584"/>
      <c r="F11" s="1338"/>
      <c r="G11" s="1338"/>
      <c r="H11" s="1312"/>
      <c r="I11" s="1337" t="s">
        <v>230</v>
      </c>
      <c r="J11" s="2131" t="str">
        <f>Cover!H13</f>
        <v>Evanston Twp HSD 202</v>
      </c>
      <c r="K11" s="2131"/>
      <c r="L11" s="2132"/>
      <c r="M11" s="1312"/>
      <c r="N11" s="1312"/>
    </row>
    <row r="12" spans="1:14" x14ac:dyDescent="0.25">
      <c r="A12" s="2133" t="s">
        <v>231</v>
      </c>
      <c r="B12" s="2134"/>
      <c r="C12" s="2134"/>
      <c r="D12" s="2134"/>
      <c r="E12" s="2134"/>
      <c r="F12" s="1312"/>
      <c r="G12" s="1312"/>
      <c r="H12" s="1312"/>
      <c r="I12" s="1337" t="s">
        <v>305</v>
      </c>
      <c r="J12" s="2135" t="str">
        <f>Cover!H14</f>
        <v>05016202017</v>
      </c>
      <c r="K12" s="2135"/>
      <c r="L12" s="2136"/>
      <c r="M12" s="1312"/>
      <c r="N12" s="1312"/>
    </row>
    <row r="13" spans="1:14" x14ac:dyDescent="0.25">
      <c r="A13" s="1594"/>
      <c r="B13" s="1585"/>
      <c r="C13" s="1585"/>
      <c r="D13" s="1585"/>
      <c r="E13" s="1585"/>
      <c r="F13" s="1312"/>
      <c r="G13" s="1312"/>
      <c r="H13" s="1312"/>
      <c r="I13" s="1312"/>
      <c r="J13" s="1312"/>
      <c r="K13" s="1312"/>
      <c r="L13" s="1313"/>
      <c r="M13" s="1312"/>
      <c r="N13" s="1312"/>
    </row>
    <row r="14" spans="1:14" x14ac:dyDescent="0.25">
      <c r="A14" s="1316"/>
      <c r="B14" s="1312"/>
      <c r="C14" s="1312"/>
      <c r="D14" s="1312"/>
      <c r="E14" s="1606" t="str">
        <f>"Estimated Actual Expenditures, Fiscal Year "&amp;'B25'!L2-1</f>
        <v>Estimated Actual Expenditures, Fiscal Year 2024</v>
      </c>
      <c r="F14" s="1607"/>
      <c r="G14" s="1607"/>
      <c r="H14" s="1607"/>
      <c r="I14" s="1606" t="str">
        <f>"Budgeted Expenditures, Fiscal Year "&amp;'B25'!L2</f>
        <v>Budgeted Expenditures, Fiscal Year 2025</v>
      </c>
      <c r="J14" s="1607"/>
      <c r="K14" s="1607"/>
      <c r="L14" s="1614"/>
      <c r="M14" s="1312"/>
      <c r="N14" s="1312"/>
    </row>
    <row r="15" spans="1:14" x14ac:dyDescent="0.25">
      <c r="A15" s="1316"/>
      <c r="B15" s="1312"/>
      <c r="C15" s="1338"/>
      <c r="D15" s="1312"/>
      <c r="E15" s="1608" t="s">
        <v>232</v>
      </c>
      <c r="F15" s="1608" t="s">
        <v>233</v>
      </c>
      <c r="G15" s="1609" t="s">
        <v>433</v>
      </c>
      <c r="H15" s="1601"/>
      <c r="I15" s="1608" t="s">
        <v>232</v>
      </c>
      <c r="J15" s="1608" t="s">
        <v>233</v>
      </c>
      <c r="K15" s="1609" t="s">
        <v>433</v>
      </c>
      <c r="L15" s="1615"/>
      <c r="M15" s="1312"/>
      <c r="N15" s="1312"/>
    </row>
    <row r="16" spans="1:14" ht="38.25" x14ac:dyDescent="0.25">
      <c r="A16" s="2137" t="s">
        <v>134</v>
      </c>
      <c r="B16" s="2138"/>
      <c r="C16" s="2138"/>
      <c r="D16" s="1610" t="s">
        <v>800</v>
      </c>
      <c r="E16" s="1610" t="s">
        <v>465</v>
      </c>
      <c r="F16" s="1610" t="s">
        <v>466</v>
      </c>
      <c r="G16" s="1611" t="s">
        <v>799</v>
      </c>
      <c r="H16" s="1608" t="s">
        <v>235</v>
      </c>
      <c r="I16" s="1610" t="s">
        <v>465</v>
      </c>
      <c r="J16" s="1610" t="s">
        <v>466</v>
      </c>
      <c r="K16" s="1611" t="s">
        <v>799</v>
      </c>
      <c r="L16" s="1615" t="s">
        <v>235</v>
      </c>
      <c r="M16" s="1312"/>
      <c r="N16" s="1312"/>
    </row>
    <row r="17" spans="1:14" x14ac:dyDescent="0.25">
      <c r="A17" s="1616">
        <v>1</v>
      </c>
      <c r="B17" s="1600" t="s">
        <v>294</v>
      </c>
      <c r="C17" s="1600"/>
      <c r="D17" s="1601">
        <v>2320</v>
      </c>
      <c r="E17" s="1602">
        <v>570549</v>
      </c>
      <c r="F17" s="1603"/>
      <c r="G17" s="1602">
        <v>0</v>
      </c>
      <c r="H17" s="1604">
        <f t="shared" ref="H17:H23" si="0">SUM(E17:G17)</f>
        <v>570549</v>
      </c>
      <c r="I17" s="1604">
        <f>'EstExp 12-20'!K52</f>
        <v>535000</v>
      </c>
      <c r="J17" s="1603"/>
      <c r="K17" s="1604">
        <f>'EstExp 12-20'!K361</f>
        <v>0</v>
      </c>
      <c r="L17" s="1617">
        <f t="shared" ref="L17:L23" si="1">SUM(I17:K17)</f>
        <v>535000</v>
      </c>
      <c r="M17" s="1312"/>
      <c r="N17" s="1312"/>
    </row>
    <row r="18" spans="1:14" x14ac:dyDescent="0.25">
      <c r="A18" s="1616">
        <v>2</v>
      </c>
      <c r="B18" s="1600" t="s">
        <v>507</v>
      </c>
      <c r="C18" s="1600"/>
      <c r="D18" s="1601">
        <v>2330</v>
      </c>
      <c r="E18" s="1602">
        <v>306417</v>
      </c>
      <c r="F18" s="1603"/>
      <c r="G18" s="1602"/>
      <c r="H18" s="1604">
        <f t="shared" si="0"/>
        <v>306417</v>
      </c>
      <c r="I18" s="1604">
        <f>'EstExp 12-20'!K53</f>
        <v>315000</v>
      </c>
      <c r="J18" s="1603"/>
      <c r="K18" s="1604">
        <f>'EstExp 12-20'!K362</f>
        <v>0</v>
      </c>
      <c r="L18" s="1617">
        <f t="shared" si="1"/>
        <v>315000</v>
      </c>
      <c r="M18" s="1312"/>
      <c r="N18" s="1312"/>
    </row>
    <row r="19" spans="1:14" x14ac:dyDescent="0.25">
      <c r="A19" s="1616">
        <v>3</v>
      </c>
      <c r="B19" s="1600" t="s">
        <v>296</v>
      </c>
      <c r="C19" s="1600"/>
      <c r="D19" s="1605">
        <v>2490</v>
      </c>
      <c r="E19" s="1602">
        <v>0</v>
      </c>
      <c r="F19" s="1603"/>
      <c r="G19" s="1602">
        <v>0</v>
      </c>
      <c r="H19" s="1604">
        <f t="shared" si="0"/>
        <v>0</v>
      </c>
      <c r="I19" s="1604">
        <f>'EstExp 12-20'!K58</f>
        <v>0</v>
      </c>
      <c r="J19" s="1603"/>
      <c r="K19" s="1604">
        <f>'EstExp 12-20'!K368</f>
        <v>0</v>
      </c>
      <c r="L19" s="1617">
        <f t="shared" si="1"/>
        <v>0</v>
      </c>
      <c r="M19" s="1312"/>
      <c r="N19" s="1312"/>
    </row>
    <row r="20" spans="1:14" x14ac:dyDescent="0.25">
      <c r="A20" s="1616">
        <v>4</v>
      </c>
      <c r="B20" s="1600" t="s">
        <v>361</v>
      </c>
      <c r="C20" s="1600"/>
      <c r="D20" s="1601">
        <v>2510</v>
      </c>
      <c r="E20" s="1602">
        <v>114037</v>
      </c>
      <c r="F20" s="1602">
        <v>0</v>
      </c>
      <c r="G20" s="1602">
        <v>0</v>
      </c>
      <c r="H20" s="1604">
        <f t="shared" si="0"/>
        <v>114037</v>
      </c>
      <c r="I20" s="1604">
        <f>'EstExp 12-20'!K61</f>
        <v>165500</v>
      </c>
      <c r="J20" s="1604">
        <f>'EstExp 12-20'!K126</f>
        <v>0</v>
      </c>
      <c r="K20" s="1604">
        <f>'EstExp 12-20'!K371</f>
        <v>0</v>
      </c>
      <c r="L20" s="1617">
        <f t="shared" si="1"/>
        <v>165500</v>
      </c>
      <c r="M20" s="1312"/>
      <c r="N20" s="1312"/>
    </row>
    <row r="21" spans="1:14" x14ac:dyDescent="0.25">
      <c r="A21" s="1616">
        <v>5</v>
      </c>
      <c r="B21" s="1600" t="s">
        <v>366</v>
      </c>
      <c r="C21" s="1600"/>
      <c r="D21" s="1601">
        <v>2570</v>
      </c>
      <c r="E21" s="1602">
        <v>178655</v>
      </c>
      <c r="F21" s="1603"/>
      <c r="G21" s="1602">
        <v>0</v>
      </c>
      <c r="H21" s="1604">
        <f t="shared" si="0"/>
        <v>178655</v>
      </c>
      <c r="I21" s="1604">
        <f>'EstExp 12-20'!K66</f>
        <v>209000</v>
      </c>
      <c r="J21" s="1603"/>
      <c r="K21" s="1604">
        <f>'EstExp 12-20'!K377</f>
        <v>0</v>
      </c>
      <c r="L21" s="1617">
        <f t="shared" si="1"/>
        <v>209000</v>
      </c>
      <c r="M21" s="1312"/>
      <c r="N21" s="1312"/>
    </row>
    <row r="22" spans="1:14" x14ac:dyDescent="0.25">
      <c r="A22" s="1616">
        <v>6</v>
      </c>
      <c r="B22" s="1600" t="s">
        <v>367</v>
      </c>
      <c r="C22" s="1600"/>
      <c r="D22" s="1601">
        <v>2610</v>
      </c>
      <c r="E22" s="1602">
        <v>0</v>
      </c>
      <c r="F22" s="1603"/>
      <c r="G22" s="1602">
        <v>0</v>
      </c>
      <c r="H22" s="1604">
        <f t="shared" si="0"/>
        <v>0</v>
      </c>
      <c r="I22" s="1604">
        <f>'EstExp 12-20'!K69</f>
        <v>0</v>
      </c>
      <c r="J22" s="1603"/>
      <c r="K22" s="1604">
        <f>'EstExp 12-20'!K380</f>
        <v>0</v>
      </c>
      <c r="L22" s="1617">
        <f t="shared" si="1"/>
        <v>0</v>
      </c>
      <c r="M22" s="1312"/>
      <c r="N22" s="1312"/>
    </row>
    <row r="23" spans="1:14" ht="28.5" customHeight="1" x14ac:dyDescent="0.25">
      <c r="A23" s="1618">
        <v>7</v>
      </c>
      <c r="B23" s="2139" t="s">
        <v>801</v>
      </c>
      <c r="C23" s="2139"/>
      <c r="D23" s="2139"/>
      <c r="E23" s="1602"/>
      <c r="F23" s="1602"/>
      <c r="G23" s="1602"/>
      <c r="H23" s="1604">
        <f t="shared" si="0"/>
        <v>0</v>
      </c>
      <c r="I23" s="1602"/>
      <c r="J23" s="1602"/>
      <c r="K23" s="1602"/>
      <c r="L23" s="1617">
        <f t="shared" si="1"/>
        <v>0</v>
      </c>
      <c r="M23" s="1312"/>
      <c r="N23" s="1312"/>
    </row>
    <row r="24" spans="1:14" x14ac:dyDescent="0.25">
      <c r="A24" s="1621">
        <v>8</v>
      </c>
      <c r="B24" s="1623" t="s">
        <v>238</v>
      </c>
      <c r="C24" s="1624"/>
      <c r="D24" s="1625"/>
      <c r="E24" s="1622">
        <f t="shared" ref="E24:L24" si="2">SUM(E17:E22)-E23</f>
        <v>1169658</v>
      </c>
      <c r="F24" s="1612">
        <f t="shared" si="2"/>
        <v>0</v>
      </c>
      <c r="G24" s="1612">
        <f t="shared" ref="G24" si="3">SUM(G17:G22)-G23</f>
        <v>0</v>
      </c>
      <c r="H24" s="1612">
        <f t="shared" si="2"/>
        <v>1169658</v>
      </c>
      <c r="I24" s="1612">
        <f t="shared" si="2"/>
        <v>1224500</v>
      </c>
      <c r="J24" s="1612">
        <f t="shared" si="2"/>
        <v>0</v>
      </c>
      <c r="K24" s="1612">
        <f t="shared" si="2"/>
        <v>0</v>
      </c>
      <c r="L24" s="1619">
        <f t="shared" si="2"/>
        <v>1224500</v>
      </c>
      <c r="M24" s="1312"/>
      <c r="N24" s="1312"/>
    </row>
    <row r="25" spans="1:14" ht="13.5" customHeight="1" x14ac:dyDescent="0.25">
      <c r="A25" s="1620">
        <v>9</v>
      </c>
      <c r="B25" s="2146" t="str">
        <f>"Estimated Percent Increase (Decrease) for FY"&amp;'B25'!L2</f>
        <v>Estimated Percent Increase (Decrease) for FY2025</v>
      </c>
      <c r="C25" s="2146"/>
      <c r="D25" s="1586"/>
      <c r="E25" s="1613"/>
      <c r="F25" s="1613"/>
      <c r="G25" s="1613"/>
      <c r="H25" s="1613"/>
      <c r="I25" s="1613"/>
      <c r="J25" s="1613"/>
      <c r="K25" s="1613"/>
      <c r="L25" s="2144">
        <f>IF(AND(H24&gt;0,L24&gt;0),(((L24-H24)/H24)),"Enter Actual Data")</f>
        <v>4.6887209765589598E-2</v>
      </c>
      <c r="M25" s="1312"/>
      <c r="N25" s="1312"/>
    </row>
    <row r="26" spans="1:14" ht="15.75" thickBot="1" x14ac:dyDescent="0.3">
      <c r="A26" s="1595"/>
      <c r="B26" s="2149" t="str">
        <f>"(Budgeted) over (Actual) FY "&amp;'B25'!L2-"1"</f>
        <v>(Budgeted) over (Actual) FY 2024</v>
      </c>
      <c r="C26" s="2149"/>
      <c r="D26" s="1596"/>
      <c r="E26" s="1597"/>
      <c r="F26" s="1597"/>
      <c r="G26" s="1597"/>
      <c r="H26" s="1597"/>
      <c r="I26" s="1597"/>
      <c r="J26" s="1597"/>
      <c r="K26" s="1597"/>
      <c r="L26" s="2145"/>
      <c r="M26" s="1312"/>
      <c r="N26" s="1312"/>
    </row>
    <row r="27" spans="1:14" x14ac:dyDescent="0.25">
      <c r="A27" s="1587"/>
      <c r="B27" s="1315"/>
      <c r="C27" s="1312"/>
      <c r="D27" s="1312"/>
      <c r="E27" s="1312"/>
      <c r="F27" s="1312"/>
      <c r="G27" s="1312"/>
      <c r="H27" s="1312"/>
      <c r="I27" s="1312"/>
      <c r="J27" s="1312"/>
      <c r="K27" s="1312"/>
      <c r="L27" s="1312"/>
      <c r="M27" s="1312"/>
      <c r="N27" s="1312"/>
    </row>
    <row r="28" spans="1:14" x14ac:dyDescent="0.25">
      <c r="A28" s="1587"/>
      <c r="B28" s="1315"/>
      <c r="C28" s="1312"/>
      <c r="D28" s="1312"/>
      <c r="E28" s="1312"/>
      <c r="F28" s="1312"/>
      <c r="G28" s="1312"/>
      <c r="H28" s="1312"/>
      <c r="I28" s="1312"/>
      <c r="J28" s="1312"/>
      <c r="K28" s="1312"/>
      <c r="L28" s="1312"/>
      <c r="M28" s="1312"/>
      <c r="N28" s="1312"/>
    </row>
    <row r="29" spans="1:14" x14ac:dyDescent="0.25">
      <c r="A29" s="1312"/>
      <c r="B29" s="1315"/>
      <c r="C29" s="1312"/>
      <c r="D29" s="1312"/>
      <c r="E29" s="1312"/>
      <c r="F29" s="1312"/>
      <c r="G29" s="1312"/>
      <c r="H29" s="1312"/>
      <c r="I29" s="1312"/>
      <c r="J29" s="1312"/>
      <c r="K29" s="1312"/>
      <c r="L29" s="1312"/>
      <c r="M29" s="1312"/>
      <c r="N29" s="1312"/>
    </row>
    <row r="30" spans="1:14" x14ac:dyDescent="0.25">
      <c r="A30" s="1312"/>
      <c r="B30" s="1315"/>
      <c r="C30" s="1312"/>
      <c r="D30" s="1312"/>
      <c r="E30" s="1312"/>
      <c r="F30" s="1312"/>
      <c r="G30" s="1312"/>
      <c r="H30" s="1312"/>
      <c r="I30" s="1312"/>
      <c r="J30" s="1312"/>
      <c r="K30" s="1312"/>
      <c r="L30" s="1312"/>
      <c r="M30" s="1312"/>
      <c r="N30" s="1312"/>
    </row>
    <row r="31" spans="1:14" x14ac:dyDescent="0.25">
      <c r="A31" s="1588"/>
      <c r="B31" s="1315"/>
      <c r="C31" s="1312"/>
      <c r="D31" s="1312"/>
      <c r="E31" s="1312"/>
      <c r="F31" s="1312"/>
      <c r="G31" s="1312"/>
      <c r="H31" s="1312"/>
      <c r="I31" s="1312"/>
      <c r="J31" s="1312"/>
      <c r="K31" s="1312"/>
      <c r="L31" s="1312"/>
      <c r="M31" s="1312"/>
      <c r="N31" s="1312"/>
    </row>
    <row r="32" spans="1:14" x14ac:dyDescent="0.25">
      <c r="A32" s="1312"/>
      <c r="B32" s="1315"/>
      <c r="C32" s="2140"/>
      <c r="D32" s="2140"/>
      <c r="E32" s="1580"/>
      <c r="F32" s="2141"/>
      <c r="G32" s="2141"/>
      <c r="H32" s="2141"/>
      <c r="I32" s="1312"/>
      <c r="J32" s="1312"/>
      <c r="K32" s="1312"/>
      <c r="L32" s="1312"/>
      <c r="M32" s="1312"/>
      <c r="N32" s="1312"/>
    </row>
    <row r="33" spans="1:14" x14ac:dyDescent="0.25">
      <c r="A33" s="1312"/>
      <c r="B33" s="1315"/>
      <c r="C33" s="1317"/>
      <c r="D33" s="1312"/>
      <c r="E33" s="1318"/>
      <c r="F33" s="2142"/>
      <c r="G33" s="2142"/>
      <c r="H33" s="2142"/>
      <c r="I33" s="1312"/>
      <c r="J33" s="1312"/>
      <c r="K33" s="1312"/>
      <c r="L33" s="1312"/>
      <c r="M33" s="1312"/>
      <c r="N33" s="1312"/>
    </row>
    <row r="34" spans="1:14" x14ac:dyDescent="0.25">
      <c r="A34" s="1312"/>
      <c r="B34" s="1315"/>
      <c r="C34" s="2143"/>
      <c r="D34" s="2143"/>
      <c r="E34" s="1319"/>
      <c r="F34" s="2143"/>
      <c r="G34" s="2143"/>
      <c r="H34" s="2143"/>
      <c r="I34" s="1312"/>
      <c r="J34" s="1312"/>
      <c r="K34" s="1312"/>
      <c r="L34" s="1312"/>
      <c r="M34" s="1312"/>
      <c r="N34" s="1312"/>
    </row>
    <row r="35" spans="1:14" x14ac:dyDescent="0.25">
      <c r="A35" s="1312"/>
      <c r="B35" s="1315"/>
      <c r="C35" s="1579"/>
      <c r="D35" s="1312"/>
      <c r="E35" s="1320"/>
      <c r="F35" s="2130"/>
      <c r="G35" s="2130"/>
      <c r="H35" s="2130"/>
      <c r="I35" s="1312"/>
      <c r="J35" s="1312"/>
      <c r="K35" s="1312"/>
      <c r="L35" s="1312"/>
      <c r="M35" s="1312"/>
      <c r="N35" s="1312"/>
    </row>
    <row r="36" spans="1:14" x14ac:dyDescent="0.25">
      <c r="A36" s="1312"/>
      <c r="B36" s="1315"/>
      <c r="C36" s="1321"/>
      <c r="D36" s="1312"/>
      <c r="E36" s="1322"/>
      <c r="F36" s="1581"/>
      <c r="G36" s="1581"/>
      <c r="H36" s="1581"/>
      <c r="I36" s="1312"/>
      <c r="J36" s="1312"/>
      <c r="K36" s="1312"/>
      <c r="L36" s="1312"/>
      <c r="M36" s="1312"/>
      <c r="N36" s="1312"/>
    </row>
    <row r="37" spans="1:14" x14ac:dyDescent="0.25">
      <c r="A37" s="1312"/>
      <c r="B37" s="1323"/>
      <c r="C37" s="1312"/>
      <c r="D37" s="1312"/>
      <c r="E37" s="1312"/>
      <c r="F37" s="1312"/>
      <c r="G37" s="1312"/>
      <c r="H37" s="1312"/>
      <c r="I37" s="1312"/>
      <c r="J37" s="1312"/>
      <c r="K37" s="1312"/>
      <c r="L37" s="1312"/>
      <c r="M37" s="1312"/>
      <c r="N37" s="1312"/>
    </row>
    <row r="38" spans="1:14" x14ac:dyDescent="0.25">
      <c r="A38" s="1312"/>
      <c r="B38" s="1324"/>
      <c r="C38" s="1312"/>
      <c r="D38" s="1312"/>
      <c r="E38" s="1312"/>
      <c r="F38" s="1312"/>
      <c r="G38" s="1312"/>
      <c r="H38" s="1312"/>
      <c r="I38" s="1312"/>
      <c r="J38" s="1312"/>
      <c r="K38" s="1312"/>
      <c r="L38" s="1312"/>
      <c r="M38" s="1312"/>
      <c r="N38" s="1312"/>
    </row>
    <row r="39" spans="1:14" x14ac:dyDescent="0.25">
      <c r="A39" s="1312"/>
      <c r="B39" s="1325"/>
      <c r="C39" s="2125"/>
      <c r="D39" s="2125"/>
      <c r="E39" s="2125"/>
      <c r="F39" s="2125"/>
      <c r="G39" s="2125"/>
      <c r="H39" s="2125"/>
      <c r="I39" s="2125"/>
      <c r="J39" s="2125"/>
      <c r="K39" s="1578"/>
      <c r="L39" s="1312"/>
      <c r="M39" s="1312"/>
      <c r="N39" s="1312"/>
    </row>
    <row r="40" spans="1:14" x14ac:dyDescent="0.25">
      <c r="A40" s="1312"/>
      <c r="B40" s="1312"/>
      <c r="C40" s="2125"/>
      <c r="D40" s="2125"/>
      <c r="E40" s="2125"/>
      <c r="F40" s="2125"/>
      <c r="G40" s="2125"/>
      <c r="H40" s="2125"/>
      <c r="I40" s="2125"/>
      <c r="J40" s="2125"/>
      <c r="K40" s="1578"/>
      <c r="L40" s="1312"/>
      <c r="M40" s="1312"/>
      <c r="N40" s="1312"/>
    </row>
  </sheetData>
  <sheetProtection algorithmName="SHA-512" hashValue="pVOlkTfDIfLmJXhL9WihMDUlZ3bnE21PGoPHipA0CZQkYgWPsvsaN9atSXgzywhqbSKFAT1gZpk08J2UA3Pfzg==" saltValue="XTH4eUpND5BDGO+XOLXLOw=="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M29" sqref="M29"/>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53" t="s">
        <v>792</v>
      </c>
      <c r="B1" s="2154"/>
      <c r="C1" s="2154"/>
      <c r="D1" s="2154"/>
      <c r="E1" s="2154"/>
      <c r="F1" s="2155"/>
    </row>
    <row r="2" spans="1:7" ht="51" customHeight="1" x14ac:dyDescent="0.2">
      <c r="A2" s="2150" t="s">
        <v>701</v>
      </c>
      <c r="B2" s="2151"/>
      <c r="C2" s="2151"/>
      <c r="D2" s="2151"/>
      <c r="E2" s="2151"/>
      <c r="F2" s="2152"/>
    </row>
    <row r="3" spans="1:7" x14ac:dyDescent="0.2">
      <c r="A3" s="1343" t="s">
        <v>45</v>
      </c>
      <c r="B3" s="1285"/>
      <c r="C3" s="1285"/>
      <c r="D3" s="1285"/>
      <c r="E3" s="1285"/>
      <c r="F3" s="757"/>
    </row>
    <row r="4" spans="1:7" ht="27.75" customHeight="1" x14ac:dyDescent="0.2">
      <c r="A4" s="2156"/>
      <c r="B4" s="2156"/>
      <c r="C4" s="2156"/>
      <c r="D4" s="2156"/>
      <c r="E4" s="2156"/>
      <c r="F4" s="758"/>
    </row>
    <row r="5" spans="1:7" s="1342" customFormat="1" ht="24.75" thickBot="1" x14ac:dyDescent="0.25">
      <c r="A5" s="1340" t="s">
        <v>169</v>
      </c>
      <c r="B5" s="1340" t="s">
        <v>170</v>
      </c>
      <c r="C5" s="1340" t="s">
        <v>171</v>
      </c>
      <c r="D5" s="1340" t="s">
        <v>172</v>
      </c>
      <c r="E5" s="1340" t="s">
        <v>173</v>
      </c>
      <c r="F5" s="1340" t="s">
        <v>148</v>
      </c>
      <c r="G5" s="1341"/>
    </row>
    <row r="6" spans="1:7" x14ac:dyDescent="0.2">
      <c r="A6" s="511" t="s">
        <v>7135</v>
      </c>
      <c r="B6" s="511" t="s">
        <v>7136</v>
      </c>
      <c r="C6" s="512">
        <v>34970</v>
      </c>
      <c r="D6" s="511"/>
      <c r="E6" s="511" t="s">
        <v>7139</v>
      </c>
      <c r="F6" s="511"/>
    </row>
    <row r="7" spans="1:7" ht="13.9" customHeight="1" x14ac:dyDescent="0.2">
      <c r="A7" s="1344" t="s">
        <v>7137</v>
      </c>
      <c r="B7" s="513" t="s">
        <v>7138</v>
      </c>
      <c r="C7" s="514">
        <v>15593</v>
      </c>
      <c r="D7" s="513"/>
      <c r="E7" s="513" t="s">
        <v>7140</v>
      </c>
      <c r="F7" s="513"/>
    </row>
    <row r="8" spans="1:7" ht="13.9" customHeight="1" x14ac:dyDescent="0.2">
      <c r="A8" s="513"/>
      <c r="B8" s="513"/>
      <c r="C8" s="514"/>
      <c r="D8" s="513"/>
      <c r="E8" s="513"/>
      <c r="F8" s="513"/>
    </row>
    <row r="9" spans="1:7" ht="13.9" customHeight="1" x14ac:dyDescent="0.2">
      <c r="A9" s="1344"/>
      <c r="B9" s="1344"/>
      <c r="C9" s="1345"/>
      <c r="D9" s="1344"/>
      <c r="E9" s="1344"/>
      <c r="F9" s="1344"/>
    </row>
    <row r="10" spans="1:7" ht="13.9" customHeight="1" x14ac:dyDescent="0.2">
      <c r="A10" s="1344"/>
      <c r="B10" s="1344"/>
      <c r="C10" s="1345"/>
      <c r="D10" s="1344"/>
      <c r="E10" s="1344"/>
      <c r="F10" s="1344"/>
    </row>
    <row r="11" spans="1:7" ht="13.9" customHeight="1" x14ac:dyDescent="0.2">
      <c r="A11" s="1344"/>
      <c r="B11" s="1344"/>
      <c r="C11" s="1345"/>
      <c r="D11" s="1344"/>
      <c r="E11" s="1344"/>
      <c r="F11" s="1344"/>
    </row>
    <row r="12" spans="1:7" ht="13.9" customHeight="1" x14ac:dyDescent="0.2">
      <c r="A12" s="1344"/>
      <c r="B12" s="1344"/>
      <c r="C12" s="1345"/>
      <c r="D12" s="1344"/>
      <c r="E12" s="1344"/>
      <c r="F12" s="1344"/>
    </row>
    <row r="13" spans="1:7" ht="13.9" customHeight="1" x14ac:dyDescent="0.2">
      <c r="A13" s="1344"/>
      <c r="B13" s="1344"/>
      <c r="C13" s="1345"/>
      <c r="D13" s="1344"/>
      <c r="E13" s="1344"/>
      <c r="F13" s="1344"/>
    </row>
    <row r="14" spans="1:7" ht="13.9" customHeight="1" x14ac:dyDescent="0.2">
      <c r="A14" s="513"/>
      <c r="B14" s="513"/>
      <c r="C14" s="514"/>
      <c r="D14" s="513"/>
      <c r="E14" s="513"/>
      <c r="F14" s="513"/>
    </row>
    <row r="15" spans="1:7" ht="13.9" customHeight="1" x14ac:dyDescent="0.2">
      <c r="A15" s="513"/>
      <c r="B15" s="513"/>
      <c r="C15" s="514"/>
      <c r="D15" s="513"/>
      <c r="E15" s="513"/>
      <c r="F15" s="513"/>
    </row>
    <row r="16" spans="1:7" ht="13.9" customHeight="1" x14ac:dyDescent="0.2">
      <c r="A16" s="513"/>
      <c r="B16" s="513"/>
      <c r="C16" s="514"/>
      <c r="D16" s="513"/>
      <c r="E16" s="513"/>
      <c r="F16" s="513"/>
    </row>
    <row r="17" spans="1:6" ht="13.9" customHeight="1" x14ac:dyDescent="0.2">
      <c r="A17" s="513"/>
      <c r="B17" s="513"/>
      <c r="C17" s="514"/>
      <c r="D17" s="513"/>
      <c r="E17" s="513"/>
      <c r="F17" s="513"/>
    </row>
    <row r="18" spans="1:6" ht="13.9" customHeight="1" x14ac:dyDescent="0.2">
      <c r="A18" s="513"/>
      <c r="B18" s="513"/>
      <c r="C18" s="514"/>
      <c r="D18" s="513"/>
      <c r="E18" s="513"/>
      <c r="F18" s="513"/>
    </row>
    <row r="19" spans="1:6" ht="13.9" customHeight="1" x14ac:dyDescent="0.2">
      <c r="A19" s="513"/>
      <c r="B19" s="513"/>
      <c r="C19" s="514"/>
      <c r="D19" s="513"/>
      <c r="E19" s="513"/>
      <c r="F19" s="513"/>
    </row>
    <row r="20" spans="1:6" ht="13.9" customHeight="1" x14ac:dyDescent="0.2">
      <c r="A20" s="513"/>
      <c r="B20" s="513"/>
      <c r="C20" s="514"/>
      <c r="D20" s="513"/>
      <c r="E20" s="513"/>
      <c r="F20" s="513"/>
    </row>
    <row r="21" spans="1:6" ht="13.9" customHeight="1" x14ac:dyDescent="0.2">
      <c r="A21" s="513"/>
      <c r="B21" s="513"/>
      <c r="C21" s="514"/>
      <c r="D21" s="513"/>
      <c r="E21" s="513"/>
      <c r="F21" s="513"/>
    </row>
    <row r="22" spans="1:6" ht="13.9" customHeight="1" x14ac:dyDescent="0.2">
      <c r="A22" s="513"/>
      <c r="B22" s="513"/>
      <c r="C22" s="514"/>
      <c r="D22" s="513"/>
      <c r="E22" s="513"/>
      <c r="F22" s="513"/>
    </row>
    <row r="23" spans="1:6" ht="13.9" customHeight="1" x14ac:dyDescent="0.2">
      <c r="A23" s="513"/>
      <c r="B23" s="513"/>
      <c r="C23" s="514"/>
      <c r="D23" s="513"/>
      <c r="E23" s="513"/>
      <c r="F23" s="513"/>
    </row>
    <row r="24" spans="1:6" ht="13.9" customHeight="1" x14ac:dyDescent="0.2">
      <c r="A24" s="513"/>
      <c r="B24" s="515"/>
      <c r="C24" s="514"/>
      <c r="D24" s="513"/>
      <c r="E24" s="513"/>
      <c r="F24" s="513"/>
    </row>
    <row r="25" spans="1:6" ht="13.9" customHeight="1" x14ac:dyDescent="0.2">
      <c r="A25" s="513"/>
      <c r="B25" s="513"/>
      <c r="C25" s="514"/>
      <c r="D25" s="513"/>
      <c r="E25" s="513"/>
      <c r="F25" s="513"/>
    </row>
    <row r="26" spans="1:6" ht="13.9" customHeight="1" x14ac:dyDescent="0.2">
      <c r="A26" s="1344"/>
      <c r="B26" s="1344"/>
      <c r="C26" s="1345"/>
      <c r="D26" s="1344"/>
      <c r="E26" s="1344"/>
      <c r="F26" s="1344"/>
    </row>
    <row r="27" spans="1:6" ht="13.9" customHeight="1" x14ac:dyDescent="0.2">
      <c r="A27" s="1344"/>
      <c r="B27" s="1344"/>
      <c r="C27" s="1345"/>
      <c r="D27" s="1344"/>
      <c r="E27" s="1344"/>
      <c r="F27" s="1344"/>
    </row>
    <row r="28" spans="1:6" ht="13.9" customHeight="1" x14ac:dyDescent="0.2">
      <c r="A28" s="1344"/>
      <c r="B28" s="1344"/>
      <c r="C28" s="1345"/>
      <c r="D28" s="1344"/>
      <c r="E28" s="1344"/>
      <c r="F28" s="1344"/>
    </row>
    <row r="29" spans="1:6" ht="13.9" customHeight="1" x14ac:dyDescent="0.2">
      <c r="A29" s="513"/>
      <c r="B29" s="513"/>
      <c r="C29" s="514"/>
      <c r="D29" s="513"/>
      <c r="E29" s="513"/>
      <c r="F29" s="513"/>
    </row>
    <row r="30" spans="1:6" ht="13.9" customHeight="1" x14ac:dyDescent="0.2">
      <c r="A30" s="513"/>
      <c r="B30" s="513"/>
      <c r="C30" s="514"/>
      <c r="D30" s="513"/>
      <c r="E30" s="513"/>
      <c r="F30" s="513"/>
    </row>
    <row r="31" spans="1:6" ht="13.9" customHeight="1" x14ac:dyDescent="0.2">
      <c r="A31" s="513"/>
      <c r="B31" s="513"/>
      <c r="C31" s="514"/>
      <c r="D31" s="513"/>
      <c r="E31" s="513"/>
      <c r="F31" s="513"/>
    </row>
    <row r="32" spans="1:6" ht="13.9" customHeight="1" x14ac:dyDescent="0.2">
      <c r="A32" s="513"/>
      <c r="B32" s="513"/>
      <c r="C32" s="514"/>
      <c r="D32" s="513"/>
      <c r="E32" s="513"/>
      <c r="F32" s="513"/>
    </row>
    <row r="33" spans="1:6" ht="13.9" customHeight="1" x14ac:dyDescent="0.2">
      <c r="A33" s="513"/>
      <c r="B33" s="513"/>
      <c r="C33" s="514"/>
      <c r="D33" s="513"/>
      <c r="E33" s="513"/>
      <c r="F33" s="513"/>
    </row>
    <row r="34" spans="1:6" ht="13.9" customHeight="1" x14ac:dyDescent="0.2">
      <c r="A34" s="513"/>
      <c r="B34" s="513"/>
      <c r="C34" s="514"/>
      <c r="D34" s="513"/>
      <c r="E34" s="513"/>
      <c r="F34" s="513"/>
    </row>
    <row r="35" spans="1:6" ht="13.9" customHeight="1" x14ac:dyDescent="0.2">
      <c r="A35" s="513"/>
      <c r="B35" s="513"/>
      <c r="C35" s="514"/>
      <c r="D35" s="513"/>
      <c r="E35" s="513"/>
      <c r="F35" s="513"/>
    </row>
    <row r="36" spans="1:6" ht="13.9" customHeight="1" x14ac:dyDescent="0.2">
      <c r="A36" s="513"/>
      <c r="B36" s="513"/>
      <c r="C36" s="514"/>
      <c r="D36" s="513"/>
      <c r="E36" s="513"/>
      <c r="F36" s="513"/>
    </row>
    <row r="37" spans="1:6" ht="13.9" customHeight="1" x14ac:dyDescent="0.2">
      <c r="A37" s="513"/>
      <c r="B37" s="513"/>
      <c r="C37" s="514"/>
      <c r="D37" s="513"/>
      <c r="E37" s="513"/>
      <c r="F37" s="513"/>
    </row>
    <row r="38" spans="1:6" ht="13.9" customHeight="1" x14ac:dyDescent="0.2">
      <c r="A38" s="513"/>
      <c r="B38" s="513"/>
      <c r="C38" s="514"/>
      <c r="D38" s="513"/>
      <c r="E38" s="513"/>
      <c r="F38" s="513"/>
    </row>
    <row r="39" spans="1:6" ht="13.9" customHeight="1" x14ac:dyDescent="0.2">
      <c r="A39" s="513"/>
      <c r="B39" s="513"/>
      <c r="C39" s="514"/>
      <c r="D39" s="513"/>
      <c r="E39" s="513"/>
      <c r="F39" s="513"/>
    </row>
    <row r="40" spans="1:6" ht="13.9" customHeight="1" x14ac:dyDescent="0.2">
      <c r="A40" s="513"/>
      <c r="B40" s="513"/>
      <c r="C40" s="514"/>
      <c r="D40" s="513"/>
      <c r="E40" s="513"/>
      <c r="F40" s="513"/>
    </row>
    <row r="41" spans="1:6" ht="13.9" customHeight="1" x14ac:dyDescent="0.2">
      <c r="A41" s="513"/>
      <c r="B41" s="513"/>
      <c r="C41" s="514"/>
      <c r="D41" s="513"/>
      <c r="E41" s="513"/>
      <c r="F41" s="513"/>
    </row>
    <row r="42" spans="1:6" ht="13.9" customHeight="1" x14ac:dyDescent="0.2">
      <c r="A42" s="513"/>
      <c r="B42" s="513"/>
      <c r="C42" s="514"/>
      <c r="D42" s="513"/>
      <c r="E42" s="513"/>
      <c r="F42" s="513"/>
    </row>
    <row r="43" spans="1:6" ht="13.9" customHeight="1" x14ac:dyDescent="0.2">
      <c r="A43" s="513"/>
      <c r="B43" s="513"/>
      <c r="C43" s="514"/>
      <c r="D43" s="513"/>
      <c r="E43" s="513"/>
      <c r="F43" s="513"/>
    </row>
    <row r="44" spans="1:6" ht="13.9" customHeight="1" x14ac:dyDescent="0.2">
      <c r="A44" s="513"/>
      <c r="B44" s="513"/>
      <c r="C44" s="514"/>
      <c r="D44" s="513"/>
      <c r="E44" s="513"/>
      <c r="F44" s="513"/>
    </row>
    <row r="45" spans="1:6" ht="13.9" customHeight="1" x14ac:dyDescent="0.2">
      <c r="A45" s="513"/>
      <c r="B45" s="513"/>
      <c r="C45" s="514"/>
      <c r="D45" s="513"/>
      <c r="E45" s="513"/>
      <c r="F45" s="513"/>
    </row>
    <row r="46" spans="1:6" ht="13.9" customHeight="1" x14ac:dyDescent="0.2">
      <c r="A46" s="513"/>
      <c r="B46" s="513"/>
      <c r="C46" s="514"/>
      <c r="D46" s="513"/>
      <c r="E46" s="513"/>
      <c r="F46" s="513"/>
    </row>
    <row r="47" spans="1:6" ht="13.9" customHeight="1" x14ac:dyDescent="0.2">
      <c r="A47" s="513"/>
      <c r="B47" s="513"/>
      <c r="C47" s="514"/>
      <c r="D47" s="513"/>
      <c r="E47" s="513"/>
      <c r="F47" s="513"/>
    </row>
    <row r="48" spans="1:6" ht="13.9" customHeight="1" x14ac:dyDescent="0.2">
      <c r="A48" s="513"/>
      <c r="B48" s="513"/>
      <c r="C48" s="514"/>
      <c r="D48" s="513"/>
      <c r="E48" s="513"/>
      <c r="F48" s="513"/>
    </row>
    <row r="49" spans="1:6" ht="13.9" customHeight="1" x14ac:dyDescent="0.2">
      <c r="A49" s="513"/>
      <c r="B49" s="513"/>
      <c r="C49" s="514"/>
      <c r="D49" s="513"/>
      <c r="E49" s="513"/>
      <c r="F49" s="513"/>
    </row>
    <row r="50" spans="1:6" ht="13.9" customHeight="1" x14ac:dyDescent="0.2">
      <c r="A50" s="513"/>
      <c r="B50" s="513"/>
      <c r="C50" s="514"/>
      <c r="D50" s="513"/>
      <c r="E50" s="513"/>
      <c r="F50" s="513"/>
    </row>
    <row r="51" spans="1:6" ht="13.9" customHeight="1" x14ac:dyDescent="0.2">
      <c r="A51" s="513"/>
      <c r="B51" s="513"/>
      <c r="C51" s="514"/>
      <c r="D51" s="513"/>
      <c r="E51" s="513"/>
      <c r="F51" s="513"/>
    </row>
    <row r="52" spans="1:6" ht="13.9" customHeight="1" x14ac:dyDescent="0.2">
      <c r="A52" s="513"/>
      <c r="B52" s="513"/>
      <c r="C52" s="514"/>
      <c r="D52" s="513"/>
      <c r="E52" s="513"/>
      <c r="F52" s="513"/>
    </row>
    <row r="53" spans="1:6" ht="13.9" customHeight="1" x14ac:dyDescent="0.2">
      <c r="A53" s="513"/>
      <c r="B53" s="513"/>
      <c r="C53" s="514"/>
      <c r="D53" s="513"/>
      <c r="E53" s="513"/>
      <c r="F53" s="513"/>
    </row>
    <row r="54" spans="1:6" ht="13.9" customHeight="1" x14ac:dyDescent="0.2">
      <c r="A54" s="513"/>
      <c r="B54" s="513"/>
      <c r="C54" s="514"/>
      <c r="D54" s="513"/>
      <c r="E54" s="513"/>
      <c r="F54" s="513"/>
    </row>
    <row r="55" spans="1:6" ht="13.9" customHeight="1" x14ac:dyDescent="0.2">
      <c r="A55" s="513"/>
      <c r="B55" s="513"/>
      <c r="C55" s="514"/>
      <c r="D55" s="513"/>
      <c r="E55" s="513"/>
      <c r="F55" s="513"/>
    </row>
    <row r="56" spans="1:6" ht="13.9" customHeight="1" x14ac:dyDescent="0.2">
      <c r="A56" s="513"/>
      <c r="B56" s="513"/>
      <c r="C56" s="514"/>
      <c r="D56" s="513"/>
      <c r="E56" s="513"/>
      <c r="F56" s="513"/>
    </row>
    <row r="57" spans="1:6" ht="13.9" customHeight="1" x14ac:dyDescent="0.2">
      <c r="A57" s="513"/>
      <c r="B57" s="513"/>
      <c r="C57" s="514"/>
      <c r="D57" s="513"/>
      <c r="E57" s="513"/>
      <c r="F57" s="513"/>
    </row>
    <row r="58" spans="1:6" ht="13.9" customHeight="1" x14ac:dyDescent="0.2">
      <c r="A58" s="513"/>
      <c r="B58" s="513"/>
      <c r="C58" s="514"/>
      <c r="D58" s="513"/>
      <c r="E58" s="513"/>
      <c r="F58" s="513"/>
    </row>
    <row r="59" spans="1:6" ht="13.9" customHeight="1" x14ac:dyDescent="0.2">
      <c r="A59" s="513"/>
      <c r="B59" s="513"/>
      <c r="C59" s="514"/>
      <c r="D59" s="513"/>
      <c r="E59" s="513"/>
      <c r="F59" s="513"/>
    </row>
    <row r="60" spans="1:6" ht="13.9" customHeight="1" x14ac:dyDescent="0.2">
      <c r="A60" s="513"/>
      <c r="B60" s="513"/>
      <c r="C60" s="514"/>
      <c r="D60" s="513"/>
      <c r="E60" s="513"/>
      <c r="F60" s="513"/>
    </row>
    <row r="61" spans="1:6" ht="13.9" customHeight="1" x14ac:dyDescent="0.2">
      <c r="A61" s="513"/>
      <c r="B61" s="513"/>
      <c r="C61" s="514"/>
      <c r="D61" s="513"/>
      <c r="E61" s="513"/>
      <c r="F61" s="513"/>
    </row>
    <row r="62" spans="1:6" ht="13.9" customHeight="1" x14ac:dyDescent="0.2">
      <c r="A62" s="513"/>
      <c r="B62" s="513"/>
      <c r="C62" s="514"/>
      <c r="D62" s="513"/>
      <c r="E62" s="513"/>
      <c r="F62" s="513"/>
    </row>
    <row r="63" spans="1:6" ht="13.9" customHeight="1" x14ac:dyDescent="0.2">
      <c r="A63" s="513"/>
      <c r="B63" s="513"/>
      <c r="C63" s="514"/>
      <c r="D63" s="513"/>
      <c r="E63" s="513"/>
      <c r="F63" s="513"/>
    </row>
    <row r="64" spans="1:6" ht="13.9" customHeight="1" x14ac:dyDescent="0.2">
      <c r="A64" s="513"/>
      <c r="B64" s="513"/>
      <c r="C64" s="514"/>
      <c r="D64" s="513"/>
      <c r="E64" s="513"/>
      <c r="F64" s="513"/>
    </row>
    <row r="65" spans="1:6" ht="13.9" customHeight="1" x14ac:dyDescent="0.2">
      <c r="A65" s="513"/>
      <c r="B65" s="513"/>
      <c r="C65" s="514"/>
      <c r="D65" s="513"/>
      <c r="E65" s="513"/>
      <c r="F65" s="513"/>
    </row>
    <row r="66" spans="1:6" ht="13.9" customHeight="1" x14ac:dyDescent="0.2">
      <c r="A66" s="513"/>
      <c r="B66" s="513"/>
      <c r="C66" s="514"/>
      <c r="D66" s="513"/>
      <c r="E66" s="513"/>
      <c r="F66" s="513"/>
    </row>
    <row r="67" spans="1:6" ht="13.9" customHeight="1" x14ac:dyDescent="0.2">
      <c r="A67" s="513"/>
      <c r="B67" s="513"/>
      <c r="C67" s="514"/>
      <c r="D67" s="513"/>
      <c r="E67" s="513"/>
      <c r="F67" s="513"/>
    </row>
    <row r="68" spans="1:6" ht="13.9" customHeight="1" x14ac:dyDescent="0.2">
      <c r="A68" s="513"/>
      <c r="B68" s="513"/>
      <c r="C68" s="514"/>
      <c r="D68" s="513"/>
      <c r="E68" s="513"/>
      <c r="F68" s="513"/>
    </row>
    <row r="69" spans="1:6" ht="13.9" customHeight="1" x14ac:dyDescent="0.2">
      <c r="A69" s="513"/>
      <c r="B69" s="513"/>
      <c r="C69" s="514"/>
      <c r="D69" s="513"/>
      <c r="E69" s="513"/>
      <c r="F69" s="513"/>
    </row>
    <row r="70" spans="1:6" ht="13.9" customHeight="1" x14ac:dyDescent="0.2">
      <c r="A70" s="513"/>
      <c r="B70" s="513"/>
      <c r="C70" s="514"/>
      <c r="D70" s="513"/>
      <c r="E70" s="513"/>
      <c r="F70" s="513"/>
    </row>
    <row r="71" spans="1:6" ht="13.9" customHeight="1" x14ac:dyDescent="0.2">
      <c r="A71" s="513"/>
      <c r="B71" s="513"/>
      <c r="C71" s="514"/>
      <c r="D71" s="513"/>
      <c r="E71" s="513"/>
      <c r="F71" s="513"/>
    </row>
    <row r="72" spans="1:6" ht="13.9" customHeight="1" x14ac:dyDescent="0.2">
      <c r="A72" s="513"/>
      <c r="B72" s="513"/>
      <c r="C72" s="514"/>
      <c r="D72" s="513"/>
      <c r="E72" s="513"/>
      <c r="F72" s="513"/>
    </row>
    <row r="73" spans="1:6" ht="13.9" customHeight="1" x14ac:dyDescent="0.2">
      <c r="A73" s="513"/>
      <c r="B73" s="513"/>
      <c r="C73" s="514"/>
      <c r="D73" s="513"/>
      <c r="E73" s="513"/>
      <c r="F73" s="513"/>
    </row>
    <row r="74" spans="1:6" ht="13.9" customHeight="1" x14ac:dyDescent="0.2">
      <c r="A74" s="513"/>
      <c r="B74" s="513"/>
      <c r="C74" s="514"/>
      <c r="D74" s="513"/>
      <c r="E74" s="513"/>
      <c r="F74" s="513"/>
    </row>
    <row r="75" spans="1:6" ht="13.9" customHeight="1" x14ac:dyDescent="0.2">
      <c r="A75" s="513"/>
      <c r="B75" s="513"/>
      <c r="C75" s="514"/>
      <c r="D75" s="513"/>
      <c r="E75" s="513"/>
      <c r="F75" s="513"/>
    </row>
    <row r="76" spans="1:6" ht="13.9" customHeight="1" x14ac:dyDescent="0.2">
      <c r="A76" s="513"/>
      <c r="B76" s="513"/>
      <c r="C76" s="514"/>
      <c r="D76" s="513"/>
      <c r="E76" s="513"/>
      <c r="F76" s="513"/>
    </row>
    <row r="77" spans="1:6" ht="13.9" customHeight="1" x14ac:dyDescent="0.2">
      <c r="A77" s="513"/>
      <c r="B77" s="513"/>
      <c r="C77" s="514"/>
      <c r="D77" s="513"/>
      <c r="E77" s="513"/>
      <c r="F77" s="513"/>
    </row>
    <row r="78" spans="1:6" ht="13.9" customHeight="1" x14ac:dyDescent="0.2">
      <c r="A78" s="513"/>
      <c r="B78" s="513"/>
      <c r="C78" s="514"/>
      <c r="D78" s="513"/>
      <c r="E78" s="513"/>
      <c r="F78" s="513"/>
    </row>
    <row r="79" spans="1:6" ht="13.9" customHeight="1" x14ac:dyDescent="0.2">
      <c r="A79" s="513"/>
      <c r="B79" s="513"/>
      <c r="C79" s="514"/>
      <c r="D79" s="513"/>
      <c r="E79" s="513"/>
      <c r="F79" s="513"/>
    </row>
    <row r="80" spans="1:6" ht="13.9" customHeight="1" x14ac:dyDescent="0.2">
      <c r="A80" s="513"/>
      <c r="B80" s="513"/>
      <c r="C80" s="514"/>
      <c r="D80" s="513"/>
      <c r="E80" s="513"/>
      <c r="F80" s="513"/>
    </row>
    <row r="81" spans="1:6" ht="13.9" customHeight="1" x14ac:dyDescent="0.2">
      <c r="A81" s="513"/>
      <c r="B81" s="513"/>
      <c r="C81" s="514"/>
      <c r="D81" s="513"/>
      <c r="E81" s="513"/>
      <c r="F81" s="513"/>
    </row>
    <row r="82" spans="1:6" ht="13.9" customHeight="1" x14ac:dyDescent="0.2">
      <c r="A82" s="513"/>
      <c r="B82" s="513"/>
      <c r="C82" s="514"/>
      <c r="D82" s="513"/>
      <c r="E82" s="513"/>
      <c r="F82" s="513"/>
    </row>
    <row r="83" spans="1:6" ht="13.9" customHeight="1" x14ac:dyDescent="0.2">
      <c r="A83" s="513"/>
      <c r="B83" s="513"/>
      <c r="C83" s="514"/>
      <c r="D83" s="513"/>
      <c r="E83" s="513"/>
      <c r="F83" s="513"/>
    </row>
    <row r="84" spans="1:6" ht="13.9" customHeight="1" x14ac:dyDescent="0.2">
      <c r="A84" s="513"/>
      <c r="B84" s="513"/>
      <c r="C84" s="514"/>
      <c r="D84" s="513"/>
      <c r="E84" s="513"/>
      <c r="F84" s="513"/>
    </row>
    <row r="85" spans="1:6" ht="13.9" customHeight="1" x14ac:dyDescent="0.2">
      <c r="A85" s="513"/>
      <c r="B85" s="513"/>
      <c r="C85" s="514"/>
      <c r="D85" s="513"/>
      <c r="E85" s="513"/>
      <c r="F85" s="513"/>
    </row>
    <row r="86" spans="1:6" ht="13.9" customHeight="1" x14ac:dyDescent="0.2">
      <c r="A86" s="513"/>
      <c r="B86" s="513"/>
      <c r="C86" s="514"/>
      <c r="D86" s="513"/>
      <c r="E86" s="513"/>
      <c r="F86" s="513"/>
    </row>
    <row r="87" spans="1:6" ht="13.9" customHeight="1" x14ac:dyDescent="0.2">
      <c r="A87" s="513"/>
      <c r="B87" s="513"/>
      <c r="C87" s="514"/>
      <c r="D87" s="513"/>
      <c r="E87" s="513"/>
      <c r="F87" s="513"/>
    </row>
    <row r="88" spans="1:6" ht="13.9" customHeight="1" x14ac:dyDescent="0.2">
      <c r="A88" s="513"/>
      <c r="B88" s="513"/>
      <c r="C88" s="514"/>
      <c r="D88" s="513"/>
      <c r="E88" s="513"/>
      <c r="F88" s="513"/>
    </row>
    <row r="89" spans="1:6" ht="13.9" customHeight="1" x14ac:dyDescent="0.2">
      <c r="A89" s="513"/>
      <c r="B89" s="513"/>
      <c r="C89" s="514"/>
      <c r="D89" s="513"/>
      <c r="E89" s="513"/>
      <c r="F89" s="513"/>
    </row>
    <row r="90" spans="1:6" ht="13.9" customHeight="1" x14ac:dyDescent="0.2">
      <c r="A90" s="513"/>
      <c r="B90" s="513"/>
      <c r="C90" s="514"/>
      <c r="D90" s="513"/>
      <c r="E90" s="513"/>
      <c r="F90" s="513"/>
    </row>
    <row r="91" spans="1:6" ht="13.9" customHeight="1" x14ac:dyDescent="0.2">
      <c r="A91" s="513"/>
      <c r="B91" s="513"/>
      <c r="C91" s="514"/>
      <c r="D91" s="513"/>
      <c r="E91" s="513"/>
      <c r="F91" s="513"/>
    </row>
    <row r="92" spans="1:6" ht="13.9" customHeight="1" x14ac:dyDescent="0.2">
      <c r="A92" s="513"/>
      <c r="B92" s="513"/>
      <c r="C92" s="514"/>
      <c r="D92" s="513"/>
      <c r="E92" s="513"/>
      <c r="F92" s="513"/>
    </row>
    <row r="93" spans="1:6" ht="13.9" customHeight="1" x14ac:dyDescent="0.2">
      <c r="A93" s="513"/>
      <c r="B93" s="513"/>
      <c r="C93" s="514"/>
      <c r="D93" s="513"/>
      <c r="E93" s="513"/>
      <c r="F93" s="513"/>
    </row>
    <row r="94" spans="1:6" ht="13.9" customHeight="1" x14ac:dyDescent="0.2">
      <c r="A94" s="513"/>
      <c r="B94" s="513"/>
      <c r="C94" s="514"/>
      <c r="D94" s="513"/>
      <c r="E94" s="513"/>
      <c r="F94" s="513"/>
    </row>
    <row r="95" spans="1:6" ht="13.9" customHeight="1" x14ac:dyDescent="0.2">
      <c r="A95" s="513"/>
      <c r="B95" s="513"/>
      <c r="C95" s="514"/>
      <c r="D95" s="513"/>
      <c r="E95" s="513"/>
      <c r="F95" s="513"/>
    </row>
    <row r="96" spans="1:6" ht="13.9" customHeight="1" x14ac:dyDescent="0.2">
      <c r="A96" s="513"/>
      <c r="B96" s="513"/>
      <c r="C96" s="514"/>
      <c r="D96" s="513"/>
      <c r="E96" s="513"/>
      <c r="F96" s="513"/>
    </row>
    <row r="97" spans="1:6" ht="13.9" customHeight="1" x14ac:dyDescent="0.2">
      <c r="A97" s="513"/>
      <c r="B97" s="513"/>
      <c r="C97" s="514"/>
      <c r="D97" s="513"/>
      <c r="E97" s="513"/>
      <c r="F97" s="513"/>
    </row>
    <row r="98" spans="1:6" ht="13.9" customHeight="1" x14ac:dyDescent="0.2">
      <c r="A98" s="513"/>
      <c r="B98" s="513"/>
      <c r="C98" s="514"/>
      <c r="D98" s="513"/>
      <c r="E98" s="513"/>
      <c r="F98" s="513"/>
    </row>
    <row r="99" spans="1:6" ht="13.9" customHeight="1" x14ac:dyDescent="0.2">
      <c r="A99" s="513"/>
      <c r="B99" s="513"/>
      <c r="C99" s="514"/>
      <c r="D99" s="513"/>
      <c r="E99" s="513"/>
      <c r="F99" s="513"/>
    </row>
    <row r="100" spans="1:6" ht="13.9" customHeight="1" x14ac:dyDescent="0.2">
      <c r="A100" s="513"/>
      <c r="B100" s="513"/>
      <c r="C100" s="514"/>
      <c r="D100" s="513"/>
      <c r="E100" s="513"/>
      <c r="F100" s="513"/>
    </row>
    <row r="101" spans="1:6" ht="13.9" customHeight="1" x14ac:dyDescent="0.2">
      <c r="A101" s="513"/>
      <c r="B101" s="513"/>
      <c r="C101" s="514"/>
      <c r="D101" s="513"/>
      <c r="E101" s="513"/>
      <c r="F101" s="513"/>
    </row>
    <row r="102" spans="1:6" ht="13.9" customHeight="1" x14ac:dyDescent="0.2">
      <c r="A102" s="513"/>
      <c r="B102" s="513"/>
      <c r="C102" s="514"/>
      <c r="D102" s="513"/>
      <c r="E102" s="513"/>
      <c r="F102" s="513"/>
    </row>
    <row r="103" spans="1:6" ht="13.9" customHeight="1" x14ac:dyDescent="0.2">
      <c r="A103" s="513"/>
      <c r="B103" s="513"/>
      <c r="C103" s="514"/>
      <c r="D103" s="513"/>
      <c r="E103" s="513"/>
      <c r="F103" s="513"/>
    </row>
    <row r="104" spans="1:6" ht="13.9" customHeight="1" x14ac:dyDescent="0.2">
      <c r="A104" s="513"/>
      <c r="B104" s="513"/>
      <c r="C104" s="514"/>
      <c r="D104" s="513"/>
      <c r="E104" s="513"/>
      <c r="F104" s="513"/>
    </row>
    <row r="105" spans="1:6" ht="13.9" customHeight="1" x14ac:dyDescent="0.2">
      <c r="A105" s="513"/>
      <c r="B105" s="513"/>
      <c r="C105" s="514"/>
      <c r="D105" s="513"/>
      <c r="E105" s="513"/>
      <c r="F105" s="513"/>
    </row>
    <row r="106" spans="1:6" ht="13.9" customHeight="1" x14ac:dyDescent="0.2">
      <c r="A106" s="513"/>
      <c r="B106" s="513"/>
      <c r="C106" s="514"/>
      <c r="D106" s="513"/>
      <c r="E106" s="513"/>
      <c r="F106" s="513"/>
    </row>
    <row r="107" spans="1:6" ht="13.9" customHeight="1" x14ac:dyDescent="0.2">
      <c r="A107" s="513"/>
      <c r="B107" s="513"/>
      <c r="C107" s="514"/>
      <c r="D107" s="513"/>
      <c r="E107" s="513"/>
      <c r="F107" s="513"/>
    </row>
    <row r="108" spans="1:6" ht="13.9" customHeight="1" x14ac:dyDescent="0.2">
      <c r="A108" s="513"/>
      <c r="B108" s="513"/>
      <c r="C108" s="514"/>
      <c r="D108" s="513"/>
      <c r="E108" s="513"/>
      <c r="F108" s="513"/>
    </row>
    <row r="109" spans="1:6" ht="13.9" customHeight="1" x14ac:dyDescent="0.2">
      <c r="A109" s="513"/>
      <c r="B109" s="513"/>
      <c r="C109" s="514"/>
      <c r="D109" s="513"/>
      <c r="E109" s="513"/>
      <c r="F109" s="513"/>
    </row>
    <row r="110" spans="1:6" ht="13.9" customHeight="1" x14ac:dyDescent="0.2">
      <c r="A110" s="513"/>
      <c r="B110" s="513"/>
      <c r="C110" s="514"/>
      <c r="D110" s="513"/>
      <c r="E110" s="513"/>
      <c r="F110" s="513"/>
    </row>
    <row r="111" spans="1:6" ht="13.9" customHeight="1" x14ac:dyDescent="0.2">
      <c r="A111" s="513"/>
      <c r="B111" s="513"/>
      <c r="C111" s="514"/>
      <c r="D111" s="513"/>
      <c r="E111" s="513"/>
      <c r="F111" s="513"/>
    </row>
    <row r="112" spans="1:6" ht="13.9" customHeight="1" x14ac:dyDescent="0.2">
      <c r="A112" s="513"/>
      <c r="B112" s="513"/>
      <c r="C112" s="514"/>
      <c r="D112" s="513"/>
      <c r="E112" s="513"/>
      <c r="F112" s="513"/>
    </row>
    <row r="113" spans="1:6" ht="13.9" customHeight="1" x14ac:dyDescent="0.2">
      <c r="A113" s="513"/>
      <c r="B113" s="513"/>
      <c r="C113" s="514"/>
      <c r="D113" s="513"/>
      <c r="E113" s="513"/>
      <c r="F113" s="513"/>
    </row>
    <row r="114" spans="1:6" ht="13.9" customHeight="1" x14ac:dyDescent="0.2">
      <c r="A114" s="513"/>
      <c r="B114" s="513"/>
      <c r="C114" s="514"/>
      <c r="D114" s="513"/>
      <c r="E114" s="513"/>
      <c r="F114" s="513"/>
    </row>
    <row r="115" spans="1:6" ht="13.9" customHeight="1" x14ac:dyDescent="0.2">
      <c r="A115" s="513"/>
      <c r="B115" s="513"/>
      <c r="C115" s="514"/>
      <c r="D115" s="513"/>
      <c r="E115" s="513"/>
      <c r="F115" s="513"/>
    </row>
    <row r="116" spans="1:6" ht="13.9" customHeight="1" x14ac:dyDescent="0.2">
      <c r="A116" s="513"/>
      <c r="B116" s="513"/>
      <c r="C116" s="514"/>
      <c r="D116" s="513"/>
      <c r="E116" s="513"/>
      <c r="F116" s="513"/>
    </row>
    <row r="117" spans="1:6" ht="13.9" customHeight="1" x14ac:dyDescent="0.2">
      <c r="A117" s="513"/>
      <c r="B117" s="513"/>
      <c r="C117" s="514"/>
      <c r="D117" s="513"/>
      <c r="E117" s="513"/>
      <c r="F117" s="513"/>
    </row>
    <row r="118" spans="1:6" ht="13.9" customHeight="1" x14ac:dyDescent="0.2">
      <c r="A118" s="513"/>
      <c r="B118" s="513"/>
      <c r="C118" s="514"/>
      <c r="D118" s="513"/>
      <c r="E118" s="513"/>
      <c r="F118" s="513"/>
    </row>
    <row r="119" spans="1:6" ht="13.9" customHeight="1" x14ac:dyDescent="0.2">
      <c r="A119" s="513"/>
      <c r="B119" s="513"/>
      <c r="C119" s="514"/>
      <c r="D119" s="513"/>
      <c r="E119" s="513"/>
      <c r="F119" s="513"/>
    </row>
    <row r="120" spans="1:6" ht="13.9" customHeight="1" x14ac:dyDescent="0.2">
      <c r="A120" s="513"/>
      <c r="B120" s="513"/>
      <c r="C120" s="514"/>
      <c r="D120" s="513"/>
      <c r="E120" s="513"/>
      <c r="F120" s="513"/>
    </row>
    <row r="121" spans="1:6" ht="13.9" customHeight="1" x14ac:dyDescent="0.2">
      <c r="A121" s="513"/>
      <c r="B121" s="513"/>
      <c r="C121" s="514"/>
      <c r="D121" s="513"/>
      <c r="E121" s="513"/>
      <c r="F121" s="513"/>
    </row>
    <row r="122" spans="1:6" ht="13.9" customHeight="1" x14ac:dyDescent="0.2">
      <c r="A122" s="513"/>
      <c r="B122" s="513"/>
      <c r="C122" s="514"/>
      <c r="D122" s="513"/>
      <c r="E122" s="513"/>
      <c r="F122" s="513"/>
    </row>
    <row r="123" spans="1:6" ht="13.9" customHeight="1" x14ac:dyDescent="0.2">
      <c r="A123" s="513"/>
      <c r="B123" s="513"/>
      <c r="C123" s="514"/>
      <c r="D123" s="513"/>
      <c r="E123" s="513"/>
      <c r="F123" s="513"/>
    </row>
    <row r="124" spans="1:6" ht="13.9" customHeight="1" x14ac:dyDescent="0.2">
      <c r="A124" s="513"/>
      <c r="B124" s="513"/>
      <c r="C124" s="514"/>
      <c r="D124" s="513"/>
      <c r="E124" s="513"/>
      <c r="F124" s="513"/>
    </row>
    <row r="125" spans="1:6" ht="13.9" customHeight="1" x14ac:dyDescent="0.2">
      <c r="A125" s="513"/>
      <c r="B125" s="513"/>
      <c r="C125" s="514"/>
      <c r="D125" s="513"/>
      <c r="E125" s="513"/>
      <c r="F125" s="513"/>
    </row>
    <row r="126" spans="1:6" ht="13.9" customHeight="1" x14ac:dyDescent="0.2">
      <c r="A126" s="513"/>
      <c r="B126" s="513"/>
      <c r="C126" s="514"/>
      <c r="D126" s="513"/>
      <c r="E126" s="513"/>
      <c r="F126" s="513"/>
    </row>
    <row r="127" spans="1:6" ht="13.9" customHeight="1" x14ac:dyDescent="0.2">
      <c r="A127" s="513"/>
      <c r="B127" s="513"/>
      <c r="C127" s="514"/>
      <c r="D127" s="513"/>
      <c r="E127" s="513"/>
      <c r="F127" s="513"/>
    </row>
    <row r="128" spans="1:6" ht="13.9" customHeight="1" x14ac:dyDescent="0.2">
      <c r="A128" s="513"/>
      <c r="B128" s="513"/>
      <c r="C128" s="514"/>
      <c r="D128" s="513"/>
      <c r="E128" s="513"/>
      <c r="F128" s="513"/>
    </row>
    <row r="129" spans="1:6" ht="13.9" customHeight="1" x14ac:dyDescent="0.2">
      <c r="A129" s="513"/>
      <c r="B129" s="513"/>
      <c r="C129" s="514"/>
      <c r="D129" s="513"/>
      <c r="E129" s="513"/>
      <c r="F129" s="513"/>
    </row>
    <row r="130" spans="1:6" ht="13.9" customHeight="1" x14ac:dyDescent="0.2">
      <c r="A130" s="513"/>
      <c r="B130" s="513"/>
      <c r="C130" s="514"/>
      <c r="D130" s="513"/>
      <c r="E130" s="513"/>
      <c r="F130" s="513"/>
    </row>
    <row r="131" spans="1:6" ht="13.9" customHeight="1" x14ac:dyDescent="0.2">
      <c r="A131" s="513"/>
      <c r="B131" s="513"/>
      <c r="C131" s="514"/>
      <c r="D131" s="513"/>
      <c r="E131" s="513"/>
      <c r="F131" s="513"/>
    </row>
    <row r="132" spans="1:6" ht="13.9" customHeight="1" x14ac:dyDescent="0.2">
      <c r="A132" s="513"/>
      <c r="B132" s="513"/>
      <c r="C132" s="514"/>
      <c r="D132" s="513"/>
      <c r="E132" s="513"/>
      <c r="F132" s="513"/>
    </row>
    <row r="133" spans="1:6" ht="13.9" customHeight="1" x14ac:dyDescent="0.2">
      <c r="A133" s="513"/>
      <c r="B133" s="513"/>
      <c r="C133" s="514"/>
      <c r="D133" s="513"/>
      <c r="E133" s="513"/>
      <c r="F133" s="513"/>
    </row>
    <row r="134" spans="1:6" ht="13.9" customHeight="1" x14ac:dyDescent="0.2">
      <c r="A134" s="513"/>
      <c r="B134" s="513"/>
      <c r="C134" s="514"/>
      <c r="D134" s="513"/>
      <c r="E134" s="513"/>
      <c r="F134" s="513"/>
    </row>
    <row r="135" spans="1:6" ht="13.9" customHeight="1" x14ac:dyDescent="0.2">
      <c r="A135" s="513"/>
      <c r="B135" s="513"/>
      <c r="C135" s="514"/>
      <c r="D135" s="513"/>
      <c r="E135" s="513"/>
      <c r="F135" s="513"/>
    </row>
    <row r="136" spans="1:6" ht="13.9" customHeight="1" x14ac:dyDescent="0.2">
      <c r="A136" s="513"/>
      <c r="B136" s="513"/>
      <c r="C136" s="514"/>
      <c r="D136" s="513"/>
      <c r="E136" s="513"/>
      <c r="F136" s="513"/>
    </row>
    <row r="137" spans="1:6" ht="13.9" customHeight="1" x14ac:dyDescent="0.2">
      <c r="A137" s="513"/>
      <c r="B137" s="513"/>
      <c r="C137" s="514"/>
      <c r="D137" s="513"/>
      <c r="E137" s="513"/>
      <c r="F137" s="513"/>
    </row>
    <row r="138" spans="1:6" ht="13.9" customHeight="1" x14ac:dyDescent="0.2">
      <c r="A138" s="513"/>
      <c r="B138" s="513"/>
      <c r="C138" s="514"/>
      <c r="D138" s="513"/>
      <c r="E138" s="513"/>
      <c r="F138" s="513"/>
    </row>
    <row r="139" spans="1:6" ht="13.9" customHeight="1" x14ac:dyDescent="0.2">
      <c r="A139" s="513"/>
      <c r="B139" s="513"/>
      <c r="C139" s="514"/>
      <c r="D139" s="513"/>
      <c r="E139" s="513"/>
      <c r="F139" s="513"/>
    </row>
    <row r="140" spans="1:6" ht="13.9" customHeight="1" x14ac:dyDescent="0.2">
      <c r="A140" s="513"/>
      <c r="B140" s="513"/>
      <c r="C140" s="514"/>
      <c r="D140" s="513"/>
      <c r="E140" s="513"/>
      <c r="F140" s="513"/>
    </row>
    <row r="141" spans="1:6" ht="13.9" customHeight="1" x14ac:dyDescent="0.2">
      <c r="A141" s="513"/>
      <c r="B141" s="513"/>
      <c r="C141" s="514"/>
      <c r="D141" s="513"/>
      <c r="E141" s="513"/>
      <c r="F141" s="513"/>
    </row>
    <row r="142" spans="1:6" ht="13.9" customHeight="1" x14ac:dyDescent="0.2">
      <c r="A142" s="513"/>
      <c r="B142" s="513"/>
      <c r="C142" s="514"/>
      <c r="D142" s="513"/>
      <c r="E142" s="513"/>
      <c r="F142" s="513"/>
    </row>
    <row r="143" spans="1:6" ht="13.9" customHeight="1" x14ac:dyDescent="0.2">
      <c r="A143" s="513"/>
      <c r="B143" s="513"/>
      <c r="C143" s="514"/>
      <c r="D143" s="513"/>
      <c r="E143" s="513"/>
      <c r="F143" s="513"/>
    </row>
    <row r="144" spans="1:6" ht="13.9" customHeight="1" x14ac:dyDescent="0.2">
      <c r="A144" s="513"/>
      <c r="B144" s="513"/>
      <c r="C144" s="514"/>
      <c r="D144" s="513"/>
      <c r="E144" s="513"/>
      <c r="F144" s="513"/>
    </row>
    <row r="145" spans="1:6" ht="13.9" customHeight="1" x14ac:dyDescent="0.2">
      <c r="A145" s="513"/>
      <c r="B145" s="513"/>
      <c r="C145" s="514"/>
      <c r="D145" s="513"/>
      <c r="E145" s="513"/>
      <c r="F145" s="513"/>
    </row>
    <row r="146" spans="1:6" ht="13.9" customHeight="1" x14ac:dyDescent="0.2">
      <c r="A146" s="513"/>
      <c r="B146" s="513"/>
      <c r="C146" s="514"/>
      <c r="D146" s="513"/>
      <c r="E146" s="513"/>
      <c r="F146" s="513"/>
    </row>
    <row r="147" spans="1:6" ht="13.9" customHeight="1" x14ac:dyDescent="0.2">
      <c r="A147" s="513"/>
      <c r="B147" s="513"/>
      <c r="C147" s="514"/>
      <c r="D147" s="513"/>
      <c r="E147" s="513"/>
      <c r="F147" s="513"/>
    </row>
    <row r="148" spans="1:6" ht="13.9" customHeight="1" x14ac:dyDescent="0.2">
      <c r="A148" s="513"/>
      <c r="B148" s="513"/>
      <c r="C148" s="514"/>
      <c r="D148" s="513"/>
      <c r="E148" s="513"/>
      <c r="F148" s="513"/>
    </row>
    <row r="149" spans="1:6" ht="13.9" customHeight="1" x14ac:dyDescent="0.2">
      <c r="A149" s="513"/>
      <c r="B149" s="513"/>
      <c r="C149" s="514"/>
      <c r="D149" s="513"/>
      <c r="E149" s="513"/>
      <c r="F149" s="513"/>
    </row>
    <row r="150" spans="1:6" ht="13.9" customHeight="1" x14ac:dyDescent="0.2">
      <c r="A150" s="513"/>
      <c r="B150" s="513"/>
      <c r="C150" s="514"/>
      <c r="D150" s="513"/>
      <c r="E150" s="513"/>
      <c r="F150" s="513"/>
    </row>
    <row r="151" spans="1:6" ht="13.9" customHeight="1" x14ac:dyDescent="0.2">
      <c r="A151" s="513"/>
      <c r="B151" s="513"/>
      <c r="C151" s="514"/>
      <c r="D151" s="513"/>
      <c r="E151" s="513"/>
      <c r="F151" s="513"/>
    </row>
    <row r="152" spans="1:6" ht="13.9" customHeight="1" x14ac:dyDescent="0.2">
      <c r="A152" s="513"/>
      <c r="B152" s="513"/>
      <c r="C152" s="514"/>
      <c r="D152" s="513"/>
      <c r="E152" s="513"/>
      <c r="F152" s="513"/>
    </row>
    <row r="153" spans="1:6" ht="13.9" customHeight="1" x14ac:dyDescent="0.2">
      <c r="A153" s="513"/>
      <c r="B153" s="513"/>
      <c r="C153" s="514"/>
      <c r="D153" s="513"/>
      <c r="E153" s="513"/>
      <c r="F153" s="513"/>
    </row>
    <row r="154" spans="1:6" ht="13.9" customHeight="1" x14ac:dyDescent="0.2">
      <c r="A154" s="513"/>
      <c r="B154" s="513"/>
      <c r="C154" s="514"/>
      <c r="D154" s="513"/>
      <c r="E154" s="513"/>
      <c r="F154" s="513"/>
    </row>
    <row r="155" spans="1:6" ht="13.9" customHeight="1" x14ac:dyDescent="0.2">
      <c r="A155" s="513"/>
      <c r="B155" s="513"/>
      <c r="C155" s="514"/>
      <c r="D155" s="513"/>
      <c r="E155" s="513"/>
      <c r="F155" s="513"/>
    </row>
    <row r="156" spans="1:6" ht="13.9" customHeight="1" x14ac:dyDescent="0.2">
      <c r="A156" s="513"/>
      <c r="B156" s="513"/>
      <c r="C156" s="514"/>
      <c r="D156" s="513"/>
      <c r="E156" s="513"/>
      <c r="F156" s="513"/>
    </row>
    <row r="157" spans="1:6" ht="13.9" customHeight="1" x14ac:dyDescent="0.2">
      <c r="A157" s="513"/>
      <c r="B157" s="513"/>
      <c r="C157" s="514"/>
      <c r="D157" s="513"/>
      <c r="E157" s="513"/>
      <c r="F157" s="513"/>
    </row>
    <row r="158" spans="1:6" ht="13.9" customHeight="1" x14ac:dyDescent="0.2">
      <c r="A158" s="513"/>
      <c r="B158" s="513"/>
      <c r="C158" s="514"/>
      <c r="D158" s="513"/>
      <c r="E158" s="513"/>
      <c r="F158" s="513"/>
    </row>
    <row r="159" spans="1:6" ht="13.9" customHeight="1" x14ac:dyDescent="0.2">
      <c r="A159" s="513"/>
      <c r="B159" s="513"/>
      <c r="C159" s="514"/>
      <c r="D159" s="513"/>
      <c r="E159" s="513"/>
      <c r="F159" s="513"/>
    </row>
    <row r="160" spans="1:6" ht="13.9" customHeight="1" x14ac:dyDescent="0.2">
      <c r="A160" s="513"/>
      <c r="B160" s="513"/>
      <c r="C160" s="514"/>
      <c r="D160" s="513"/>
      <c r="E160" s="513"/>
      <c r="F160" s="513"/>
    </row>
    <row r="161" spans="1:6" ht="13.9" customHeight="1" x14ac:dyDescent="0.2">
      <c r="A161" s="513"/>
      <c r="B161" s="513"/>
      <c r="C161" s="514"/>
      <c r="D161" s="513"/>
      <c r="E161" s="513"/>
      <c r="F161" s="513"/>
    </row>
    <row r="162" spans="1:6" ht="13.9" customHeight="1" x14ac:dyDescent="0.2">
      <c r="A162" s="513"/>
      <c r="B162" s="513"/>
      <c r="C162" s="514"/>
      <c r="D162" s="513"/>
      <c r="E162" s="513"/>
      <c r="F162" s="513"/>
    </row>
    <row r="163" spans="1:6" ht="13.9" customHeight="1" x14ac:dyDescent="0.2">
      <c r="A163" s="513"/>
      <c r="B163" s="513"/>
      <c r="C163" s="514"/>
      <c r="D163" s="513"/>
      <c r="E163" s="513"/>
      <c r="F163" s="513"/>
    </row>
    <row r="164" spans="1:6" ht="13.9" customHeight="1" x14ac:dyDescent="0.2">
      <c r="A164" s="513"/>
      <c r="B164" s="513"/>
      <c r="C164" s="514"/>
      <c r="D164" s="513"/>
      <c r="E164" s="513"/>
      <c r="F164" s="513"/>
    </row>
    <row r="165" spans="1:6" ht="13.9" customHeight="1" x14ac:dyDescent="0.2">
      <c r="A165" s="513"/>
      <c r="B165" s="513"/>
      <c r="C165" s="514"/>
      <c r="D165" s="513"/>
      <c r="E165" s="513"/>
      <c r="F165" s="513"/>
    </row>
    <row r="166" spans="1:6" ht="13.9" customHeight="1" x14ac:dyDescent="0.2">
      <c r="A166" s="513"/>
      <c r="B166" s="513"/>
      <c r="C166" s="514"/>
      <c r="D166" s="513"/>
      <c r="E166" s="513"/>
      <c r="F166" s="513"/>
    </row>
    <row r="167" spans="1:6" ht="13.9" customHeight="1" x14ac:dyDescent="0.2">
      <c r="A167" s="513"/>
      <c r="B167" s="513"/>
      <c r="C167" s="514"/>
      <c r="D167" s="513"/>
      <c r="E167" s="513"/>
      <c r="F167" s="513"/>
    </row>
    <row r="168" spans="1:6" ht="13.9" customHeight="1" x14ac:dyDescent="0.2">
      <c r="A168" s="513"/>
      <c r="B168" s="513"/>
      <c r="C168" s="514"/>
      <c r="D168" s="513"/>
      <c r="E168" s="513"/>
      <c r="F168" s="513"/>
    </row>
    <row r="169" spans="1:6" ht="13.9" customHeight="1" x14ac:dyDescent="0.2">
      <c r="A169" s="513"/>
      <c r="B169" s="513"/>
      <c r="C169" s="514"/>
      <c r="D169" s="513"/>
      <c r="E169" s="513"/>
      <c r="F169" s="513"/>
    </row>
    <row r="170" spans="1:6" ht="13.9" customHeight="1" x14ac:dyDescent="0.2">
      <c r="A170" s="513"/>
      <c r="B170" s="513"/>
      <c r="C170" s="514"/>
      <c r="D170" s="513"/>
      <c r="E170" s="513"/>
      <c r="F170" s="513"/>
    </row>
    <row r="171" spans="1:6" ht="13.9" customHeight="1" x14ac:dyDescent="0.2">
      <c r="A171" s="513"/>
      <c r="B171" s="513"/>
      <c r="C171" s="514"/>
      <c r="D171" s="513"/>
      <c r="E171" s="513"/>
      <c r="F171" s="513"/>
    </row>
    <row r="172" spans="1:6" ht="13.9" customHeight="1" x14ac:dyDescent="0.2">
      <c r="A172" s="513"/>
      <c r="B172" s="513"/>
      <c r="C172" s="514"/>
      <c r="D172" s="513"/>
      <c r="E172" s="513"/>
      <c r="F172" s="513"/>
    </row>
    <row r="173" spans="1:6" ht="13.9" customHeight="1" x14ac:dyDescent="0.2">
      <c r="A173" s="513"/>
      <c r="B173" s="513"/>
      <c r="C173" s="514"/>
      <c r="D173" s="513"/>
      <c r="E173" s="513"/>
      <c r="F173" s="513"/>
    </row>
    <row r="174" spans="1:6" ht="13.9" customHeight="1" x14ac:dyDescent="0.2">
      <c r="A174" s="513"/>
      <c r="B174" s="513"/>
      <c r="C174" s="514"/>
      <c r="D174" s="513"/>
      <c r="E174" s="513"/>
      <c r="F174" s="513"/>
    </row>
    <row r="175" spans="1:6" ht="13.9" customHeight="1" x14ac:dyDescent="0.2">
      <c r="A175" s="513"/>
      <c r="B175" s="513"/>
      <c r="C175" s="514"/>
      <c r="D175" s="513"/>
      <c r="E175" s="513"/>
      <c r="F175" s="513"/>
    </row>
    <row r="176" spans="1:6" ht="13.9" customHeight="1" x14ac:dyDescent="0.2">
      <c r="A176" s="513"/>
      <c r="B176" s="513"/>
      <c r="C176" s="514"/>
      <c r="D176" s="513"/>
      <c r="E176" s="513"/>
      <c r="F176" s="513"/>
    </row>
    <row r="177" spans="1:6" ht="13.9" customHeight="1" x14ac:dyDescent="0.2">
      <c r="A177" s="513"/>
      <c r="B177" s="513"/>
      <c r="C177" s="514"/>
      <c r="D177" s="513"/>
      <c r="E177" s="513"/>
      <c r="F177" s="513"/>
    </row>
    <row r="178" spans="1:6" ht="13.9" customHeight="1" x14ac:dyDescent="0.2">
      <c r="A178" s="513"/>
      <c r="B178" s="513"/>
      <c r="C178" s="514"/>
      <c r="D178" s="513"/>
      <c r="E178" s="513"/>
      <c r="F178" s="513"/>
    </row>
    <row r="179" spans="1:6" ht="13.9" customHeight="1" x14ac:dyDescent="0.2">
      <c r="A179" s="513"/>
      <c r="B179" s="513"/>
      <c r="C179" s="514"/>
      <c r="D179" s="513"/>
      <c r="E179" s="513"/>
      <c r="F179" s="513"/>
    </row>
    <row r="180" spans="1:6" ht="13.9" customHeight="1" x14ac:dyDescent="0.2">
      <c r="A180" s="513"/>
      <c r="B180" s="513"/>
      <c r="C180" s="514"/>
      <c r="D180" s="513"/>
      <c r="E180" s="513"/>
      <c r="F180" s="513"/>
    </row>
    <row r="181" spans="1:6" ht="13.9" customHeight="1" x14ac:dyDescent="0.2">
      <c r="A181" s="513"/>
      <c r="B181" s="513"/>
      <c r="C181" s="514"/>
      <c r="D181" s="513"/>
      <c r="E181" s="513"/>
      <c r="F181" s="513"/>
    </row>
    <row r="182" spans="1:6" ht="13.9" customHeight="1" x14ac:dyDescent="0.2">
      <c r="A182" s="513"/>
      <c r="B182" s="513"/>
      <c r="C182" s="514"/>
      <c r="D182" s="513"/>
      <c r="E182" s="513"/>
      <c r="F182" s="513"/>
    </row>
    <row r="183" spans="1:6" ht="13.9" customHeight="1" x14ac:dyDescent="0.2">
      <c r="A183" s="513"/>
      <c r="B183" s="513"/>
      <c r="C183" s="514"/>
      <c r="D183" s="513"/>
      <c r="E183" s="513"/>
      <c r="F183" s="513"/>
    </row>
    <row r="184" spans="1:6" ht="13.9" customHeight="1" x14ac:dyDescent="0.2">
      <c r="A184" s="513"/>
      <c r="B184" s="513"/>
      <c r="C184" s="514"/>
      <c r="D184" s="513"/>
      <c r="E184" s="513"/>
      <c r="F184" s="513"/>
    </row>
    <row r="185" spans="1:6" ht="13.9" customHeight="1" x14ac:dyDescent="0.2">
      <c r="A185" s="513"/>
      <c r="B185" s="513"/>
      <c r="C185" s="514"/>
      <c r="D185" s="513"/>
      <c r="E185" s="513"/>
      <c r="F185" s="513"/>
    </row>
    <row r="186" spans="1:6" ht="13.9" customHeight="1" x14ac:dyDescent="0.2">
      <c r="A186" s="513"/>
      <c r="B186" s="513"/>
      <c r="C186" s="514"/>
      <c r="D186" s="513"/>
      <c r="E186" s="513"/>
      <c r="F186" s="513"/>
    </row>
    <row r="187" spans="1:6" ht="13.9" customHeight="1" x14ac:dyDescent="0.2">
      <c r="A187" s="513"/>
      <c r="B187" s="513"/>
      <c r="C187" s="514"/>
      <c r="D187" s="513"/>
      <c r="E187" s="513"/>
      <c r="F187" s="513"/>
    </row>
    <row r="188" spans="1:6" ht="13.9" customHeight="1" x14ac:dyDescent="0.2">
      <c r="A188" s="513"/>
      <c r="B188" s="513"/>
      <c r="C188" s="514"/>
      <c r="D188" s="513"/>
      <c r="E188" s="513"/>
      <c r="F188" s="513"/>
    </row>
    <row r="189" spans="1:6" ht="13.9" customHeight="1" x14ac:dyDescent="0.2">
      <c r="A189" s="513"/>
      <c r="B189" s="513"/>
      <c r="C189" s="514"/>
      <c r="D189" s="513"/>
      <c r="E189" s="513"/>
      <c r="F189" s="513"/>
    </row>
    <row r="190" spans="1:6" ht="13.9" customHeight="1" x14ac:dyDescent="0.2">
      <c r="A190" s="513"/>
      <c r="B190" s="513"/>
      <c r="C190" s="514"/>
      <c r="D190" s="513"/>
      <c r="E190" s="513"/>
      <c r="F190" s="513"/>
    </row>
    <row r="191" spans="1:6" ht="13.9" customHeight="1" x14ac:dyDescent="0.2">
      <c r="A191" s="513"/>
      <c r="B191" s="513"/>
      <c r="C191" s="514"/>
      <c r="D191" s="513"/>
      <c r="E191" s="513"/>
      <c r="F191" s="513"/>
    </row>
    <row r="192" spans="1:6" ht="13.9" customHeight="1" x14ac:dyDescent="0.2">
      <c r="A192" s="513"/>
      <c r="B192" s="513"/>
      <c r="C192" s="514"/>
      <c r="D192" s="513"/>
      <c r="E192" s="513"/>
      <c r="F192" s="513"/>
    </row>
    <row r="193" spans="1:6" ht="13.9" customHeight="1" x14ac:dyDescent="0.2">
      <c r="A193" s="513"/>
      <c r="B193" s="513"/>
      <c r="C193" s="514"/>
      <c r="D193" s="513"/>
      <c r="E193" s="513"/>
      <c r="F193" s="513"/>
    </row>
    <row r="194" spans="1:6" ht="13.9" customHeight="1" x14ac:dyDescent="0.2">
      <c r="A194" s="513"/>
      <c r="B194" s="513"/>
      <c r="C194" s="514"/>
      <c r="D194" s="513"/>
      <c r="E194" s="513"/>
      <c r="F194" s="513"/>
    </row>
    <row r="195" spans="1:6" ht="13.9" customHeight="1" x14ac:dyDescent="0.2">
      <c r="A195" s="513"/>
      <c r="B195" s="513"/>
      <c r="C195" s="514"/>
      <c r="D195" s="513"/>
      <c r="E195" s="513"/>
      <c r="F195" s="513"/>
    </row>
    <row r="196" spans="1:6" ht="13.9" customHeight="1" x14ac:dyDescent="0.2">
      <c r="A196" s="513"/>
      <c r="B196" s="513"/>
      <c r="C196" s="514"/>
      <c r="D196" s="513"/>
      <c r="E196" s="513"/>
      <c r="F196" s="513"/>
    </row>
    <row r="197" spans="1:6" ht="13.9" customHeight="1" x14ac:dyDescent="0.2">
      <c r="A197" s="513"/>
      <c r="B197" s="513"/>
      <c r="C197" s="514"/>
      <c r="D197" s="513"/>
      <c r="E197" s="513"/>
      <c r="F197" s="513"/>
    </row>
    <row r="198" spans="1:6" ht="13.9" customHeight="1" x14ac:dyDescent="0.2">
      <c r="A198" s="513"/>
      <c r="B198" s="513"/>
      <c r="C198" s="514"/>
      <c r="D198" s="513"/>
      <c r="E198" s="513"/>
      <c r="F198" s="513"/>
    </row>
    <row r="199" spans="1:6" ht="13.9" customHeight="1" x14ac:dyDescent="0.2">
      <c r="A199" s="513"/>
      <c r="B199" s="513"/>
      <c r="C199" s="514"/>
      <c r="D199" s="513"/>
      <c r="E199" s="513"/>
      <c r="F199" s="513"/>
    </row>
    <row r="200" spans="1:6" ht="13.9" customHeight="1" x14ac:dyDescent="0.2">
      <c r="A200" s="513"/>
      <c r="B200" s="513"/>
      <c r="C200" s="514"/>
      <c r="D200" s="513"/>
      <c r="E200" s="513"/>
      <c r="F200" s="513"/>
    </row>
    <row r="201" spans="1:6" ht="13.9" customHeight="1" x14ac:dyDescent="0.2">
      <c r="A201" s="157"/>
      <c r="B201" s="157"/>
      <c r="C201" s="1339"/>
    </row>
    <row r="202" spans="1:6" ht="13.9" customHeight="1" x14ac:dyDescent="0.2">
      <c r="A202" s="157"/>
      <c r="B202" s="157"/>
      <c r="C202" s="1339"/>
    </row>
    <row r="203" spans="1:6" ht="13.9" customHeight="1" x14ac:dyDescent="0.2">
      <c r="A203" s="157"/>
      <c r="B203" s="157"/>
      <c r="C203" s="1339"/>
    </row>
    <row r="204" spans="1:6" ht="13.9" customHeight="1" x14ac:dyDescent="0.2">
      <c r="A204" s="157"/>
      <c r="B204" s="157"/>
      <c r="C204" s="1339"/>
    </row>
    <row r="205" spans="1:6" ht="13.9" customHeight="1" x14ac:dyDescent="0.2">
      <c r="A205" s="157"/>
      <c r="B205" s="157"/>
      <c r="C205" s="1339"/>
    </row>
    <row r="206" spans="1:6" ht="13.9" customHeight="1" x14ac:dyDescent="0.2">
      <c r="A206" s="157"/>
      <c r="B206" s="157"/>
      <c r="C206" s="1339"/>
    </row>
    <row r="207" spans="1:6" ht="13.9" customHeight="1" x14ac:dyDescent="0.2">
      <c r="A207" s="157"/>
      <c r="B207" s="157"/>
      <c r="C207" s="1339"/>
    </row>
    <row r="208" spans="1:6" ht="13.9" customHeight="1" x14ac:dyDescent="0.2">
      <c r="A208" s="157"/>
      <c r="B208" s="157"/>
      <c r="C208" s="1339"/>
    </row>
    <row r="209" spans="1:3" ht="13.9" customHeight="1" x14ac:dyDescent="0.2">
      <c r="A209" s="157"/>
      <c r="B209" s="157"/>
      <c r="C209" s="1339"/>
    </row>
    <row r="210" spans="1:3" ht="13.9" customHeight="1" x14ac:dyDescent="0.2">
      <c r="A210" s="157"/>
      <c r="B210" s="157"/>
      <c r="C210" s="1339"/>
    </row>
    <row r="211" spans="1:3" ht="13.9" customHeight="1" x14ac:dyDescent="0.2">
      <c r="A211" s="157"/>
      <c r="B211" s="157"/>
      <c r="C211" s="1339"/>
    </row>
    <row r="212" spans="1:3" ht="13.9" customHeight="1" x14ac:dyDescent="0.2">
      <c r="A212" s="157"/>
      <c r="B212" s="157"/>
      <c r="C212" s="1339"/>
    </row>
    <row r="213" spans="1:3" ht="13.9" customHeight="1" x14ac:dyDescent="0.2">
      <c r="A213" s="157"/>
      <c r="B213" s="157"/>
      <c r="C213" s="1339"/>
    </row>
    <row r="214" spans="1:3" ht="13.9" customHeight="1" x14ac:dyDescent="0.2">
      <c r="A214" s="157"/>
      <c r="B214" s="157"/>
      <c r="C214" s="1339"/>
    </row>
    <row r="215" spans="1:3" ht="13.9" customHeight="1" x14ac:dyDescent="0.2">
      <c r="A215" s="157"/>
      <c r="B215" s="157"/>
      <c r="C215" s="1339"/>
    </row>
    <row r="216" spans="1:3" ht="13.9" customHeight="1" x14ac:dyDescent="0.2">
      <c r="A216" s="157"/>
      <c r="B216" s="157"/>
      <c r="C216" s="1339"/>
    </row>
    <row r="217" spans="1:3" ht="13.9" customHeight="1" x14ac:dyDescent="0.2">
      <c r="A217" s="157"/>
      <c r="B217" s="157"/>
      <c r="C217" s="1339"/>
    </row>
    <row r="218" spans="1:3" ht="13.9" customHeight="1" x14ac:dyDescent="0.2">
      <c r="A218" s="157"/>
      <c r="B218" s="157"/>
      <c r="C218" s="1339"/>
    </row>
    <row r="219" spans="1:3" ht="13.9" customHeight="1" x14ac:dyDescent="0.2">
      <c r="A219" s="157"/>
      <c r="B219" s="157"/>
      <c r="C219" s="1339"/>
    </row>
    <row r="220" spans="1:3" ht="13.9" customHeight="1" x14ac:dyDescent="0.2">
      <c r="A220" s="157"/>
      <c r="B220" s="157"/>
      <c r="C220" s="1339"/>
    </row>
    <row r="221" spans="1:3" ht="13.9" customHeight="1" x14ac:dyDescent="0.2">
      <c r="A221" s="157"/>
      <c r="B221" s="157"/>
      <c r="C221" s="1339"/>
    </row>
    <row r="222" spans="1:3" ht="13.9" customHeight="1" x14ac:dyDescent="0.2">
      <c r="A222" s="157"/>
      <c r="B222" s="157"/>
      <c r="C222" s="1339"/>
    </row>
    <row r="223" spans="1:3" ht="13.9" customHeight="1" x14ac:dyDescent="0.2">
      <c r="A223" s="157"/>
      <c r="B223" s="157"/>
      <c r="C223" s="1339"/>
    </row>
    <row r="224" spans="1:3" ht="13.9" customHeight="1" x14ac:dyDescent="0.2">
      <c r="A224" s="157"/>
      <c r="B224" s="157"/>
      <c r="C224" s="1339"/>
    </row>
    <row r="225" spans="1:3" ht="13.9" customHeight="1" x14ac:dyDescent="0.2">
      <c r="A225" s="157"/>
      <c r="B225" s="157"/>
      <c r="C225" s="1339"/>
    </row>
    <row r="226" spans="1:3" ht="13.9" customHeight="1" x14ac:dyDescent="0.2">
      <c r="A226" s="157"/>
      <c r="B226" s="157"/>
      <c r="C226" s="1339"/>
    </row>
    <row r="227" spans="1:3" ht="13.9" customHeight="1" x14ac:dyDescent="0.2">
      <c r="A227" s="157"/>
      <c r="B227" s="157"/>
      <c r="C227" s="1339"/>
    </row>
    <row r="228" spans="1:3" ht="13.9" customHeight="1" x14ac:dyDescent="0.2">
      <c r="A228" s="157"/>
      <c r="B228" s="157"/>
      <c r="C228" s="1339"/>
    </row>
    <row r="229" spans="1:3" ht="13.9" customHeight="1" x14ac:dyDescent="0.2">
      <c r="A229" s="157"/>
      <c r="B229" s="157"/>
      <c r="C229" s="1339"/>
    </row>
    <row r="230" spans="1:3" ht="13.9" customHeight="1" x14ac:dyDescent="0.2">
      <c r="A230" s="157"/>
      <c r="B230" s="157"/>
      <c r="C230" s="1339"/>
    </row>
    <row r="231" spans="1:3" ht="13.9" customHeight="1" x14ac:dyDescent="0.2">
      <c r="A231" s="157"/>
      <c r="B231" s="157"/>
      <c r="C231" s="1339"/>
    </row>
    <row r="232" spans="1:3" ht="13.9" customHeight="1" x14ac:dyDescent="0.2">
      <c r="A232" s="157"/>
      <c r="B232" s="157"/>
      <c r="C232" s="1339"/>
    </row>
    <row r="233" spans="1:3" ht="13.9" customHeight="1" x14ac:dyDescent="0.2">
      <c r="A233" s="157"/>
      <c r="B233" s="157"/>
      <c r="C233" s="1339"/>
    </row>
    <row r="234" spans="1:3" ht="13.9" customHeight="1" x14ac:dyDescent="0.2">
      <c r="A234" s="157"/>
      <c r="B234" s="157"/>
      <c r="C234" s="1339"/>
    </row>
    <row r="235" spans="1:3" ht="13.9" customHeight="1" x14ac:dyDescent="0.2">
      <c r="A235" s="157"/>
      <c r="B235" s="157"/>
      <c r="C235" s="1339"/>
    </row>
    <row r="236" spans="1:3" ht="13.9" customHeight="1" x14ac:dyDescent="0.2">
      <c r="A236" s="157"/>
      <c r="B236" s="157"/>
      <c r="C236" s="1339"/>
    </row>
    <row r="237" spans="1:3" ht="13.9" customHeight="1" x14ac:dyDescent="0.2">
      <c r="A237" s="157"/>
      <c r="B237" s="157"/>
      <c r="C237" s="1339"/>
    </row>
    <row r="238" spans="1:3" ht="13.9" customHeight="1" x14ac:dyDescent="0.2">
      <c r="A238" s="157"/>
      <c r="B238" s="157"/>
      <c r="C238" s="1339"/>
    </row>
    <row r="239" spans="1:3" ht="13.9" customHeight="1" x14ac:dyDescent="0.2">
      <c r="A239" s="157"/>
      <c r="B239" s="157"/>
      <c r="C239" s="1339"/>
    </row>
    <row r="240" spans="1:3" ht="13.9" customHeight="1" x14ac:dyDescent="0.2">
      <c r="A240" s="157"/>
      <c r="B240" s="157"/>
      <c r="C240" s="1339"/>
    </row>
    <row r="241" spans="1:3" ht="13.9" customHeight="1" x14ac:dyDescent="0.2">
      <c r="A241" s="157"/>
      <c r="B241" s="157"/>
      <c r="C241" s="1339"/>
    </row>
    <row r="242" spans="1:3" ht="13.9" customHeight="1" x14ac:dyDescent="0.2">
      <c r="A242" s="157"/>
      <c r="B242" s="157"/>
      <c r="C242" s="1339"/>
    </row>
    <row r="243" spans="1:3" ht="13.9" customHeight="1" x14ac:dyDescent="0.2">
      <c r="A243" s="157"/>
      <c r="B243" s="157"/>
      <c r="C243" s="1339"/>
    </row>
    <row r="244" spans="1:3" ht="13.9" customHeight="1" x14ac:dyDescent="0.2">
      <c r="A244" s="157"/>
      <c r="B244" s="157"/>
      <c r="C244" s="1339"/>
    </row>
    <row r="245" spans="1:3" ht="13.9" customHeight="1" x14ac:dyDescent="0.2">
      <c r="A245" s="157"/>
      <c r="B245" s="157"/>
      <c r="C245" s="1339"/>
    </row>
    <row r="246" spans="1:3" ht="13.9" customHeight="1" x14ac:dyDescent="0.2">
      <c r="A246" s="157"/>
      <c r="B246" s="157"/>
      <c r="C246" s="1339"/>
    </row>
    <row r="247" spans="1:3" ht="13.9" customHeight="1" x14ac:dyDescent="0.2">
      <c r="A247" s="157"/>
      <c r="B247" s="157"/>
      <c r="C247" s="1339"/>
    </row>
    <row r="248" spans="1:3" ht="13.9" customHeight="1" x14ac:dyDescent="0.2">
      <c r="A248" s="157"/>
      <c r="B248" s="157"/>
      <c r="C248" s="1339"/>
    </row>
    <row r="249" spans="1:3" ht="13.9" customHeight="1" x14ac:dyDescent="0.2">
      <c r="A249" s="157"/>
      <c r="B249" s="157"/>
      <c r="C249" s="1339"/>
    </row>
    <row r="250" spans="1:3" ht="13.9" customHeight="1" x14ac:dyDescent="0.2">
      <c r="A250" s="157"/>
      <c r="B250" s="157"/>
      <c r="C250" s="1339"/>
    </row>
    <row r="251" spans="1:3" ht="13.9" customHeight="1" x14ac:dyDescent="0.2">
      <c r="A251" s="157"/>
      <c r="B251" s="157"/>
      <c r="C251" s="1339"/>
    </row>
    <row r="252" spans="1:3" ht="13.9" customHeight="1" x14ac:dyDescent="0.2">
      <c r="A252" s="157"/>
      <c r="B252" s="157"/>
      <c r="C252" s="1339"/>
    </row>
    <row r="253" spans="1:3" ht="13.9" customHeight="1" x14ac:dyDescent="0.2">
      <c r="A253" s="157"/>
      <c r="B253" s="157"/>
      <c r="C253" s="1339"/>
    </row>
    <row r="254" spans="1:3" ht="13.9" customHeight="1" x14ac:dyDescent="0.2">
      <c r="A254" s="157"/>
      <c r="B254" s="157"/>
      <c r="C254" s="1339"/>
    </row>
    <row r="255" spans="1:3" ht="13.9" customHeight="1" x14ac:dyDescent="0.2">
      <c r="A255" s="157"/>
      <c r="B255" s="157"/>
      <c r="C255" s="1339"/>
    </row>
    <row r="256" spans="1:3" ht="13.9" customHeight="1" x14ac:dyDescent="0.2">
      <c r="A256" s="157"/>
      <c r="B256" s="157"/>
      <c r="C256" s="1339"/>
    </row>
    <row r="257" spans="1:3" ht="13.9" customHeight="1" x14ac:dyDescent="0.2">
      <c r="A257" s="157"/>
      <c r="B257" s="157"/>
      <c r="C257" s="1339"/>
    </row>
    <row r="258" spans="1:3" ht="13.9" customHeight="1" x14ac:dyDescent="0.2">
      <c r="A258" s="157"/>
      <c r="B258" s="157"/>
      <c r="C258" s="1339"/>
    </row>
    <row r="259" spans="1:3" ht="13.9" customHeight="1" x14ac:dyDescent="0.2">
      <c r="A259" s="157"/>
      <c r="B259" s="157"/>
      <c r="C259" s="1339"/>
    </row>
    <row r="260" spans="1:3" ht="13.9" customHeight="1" x14ac:dyDescent="0.2">
      <c r="A260" s="157"/>
      <c r="B260" s="157"/>
      <c r="C260" s="1339"/>
    </row>
    <row r="261" spans="1:3" ht="13.9" customHeight="1" x14ac:dyDescent="0.2">
      <c r="A261" s="157"/>
      <c r="B261" s="157"/>
      <c r="C261" s="1339"/>
    </row>
    <row r="262" spans="1:3" ht="13.9" customHeight="1" x14ac:dyDescent="0.2">
      <c r="A262" s="157"/>
      <c r="B262" s="157"/>
      <c r="C262" s="1339"/>
    </row>
    <row r="263" spans="1:3" ht="13.9" customHeight="1" x14ac:dyDescent="0.2">
      <c r="A263" s="157"/>
      <c r="B263" s="157"/>
      <c r="C263" s="1339"/>
    </row>
    <row r="264" spans="1:3" ht="13.9" customHeight="1" x14ac:dyDescent="0.2">
      <c r="A264" s="157"/>
      <c r="B264" s="157"/>
      <c r="C264" s="1339"/>
    </row>
    <row r="265" spans="1:3" ht="13.9" customHeight="1" x14ac:dyDescent="0.2">
      <c r="A265" s="157"/>
      <c r="B265" s="157"/>
      <c r="C265" s="1339"/>
    </row>
    <row r="266" spans="1:3" ht="13.9" customHeight="1" x14ac:dyDescent="0.2">
      <c r="A266" s="157"/>
      <c r="B266" s="157"/>
      <c r="C266" s="1339"/>
    </row>
    <row r="267" spans="1:3" ht="13.9" customHeight="1" x14ac:dyDescent="0.2">
      <c r="A267" s="157"/>
      <c r="B267" s="157"/>
      <c r="C267" s="1339"/>
    </row>
    <row r="268" spans="1:3" ht="13.9" customHeight="1" x14ac:dyDescent="0.2">
      <c r="A268" s="157"/>
      <c r="B268" s="157"/>
      <c r="C268" s="1339"/>
    </row>
    <row r="269" spans="1:3" ht="13.9" customHeight="1" x14ac:dyDescent="0.2">
      <c r="A269" s="157"/>
      <c r="B269" s="157"/>
      <c r="C269" s="1339"/>
    </row>
    <row r="270" spans="1:3" ht="13.9" customHeight="1" x14ac:dyDescent="0.2">
      <c r="A270" s="157"/>
      <c r="B270" s="157"/>
      <c r="C270" s="1339"/>
    </row>
    <row r="271" spans="1:3" ht="13.9" customHeight="1" x14ac:dyDescent="0.2">
      <c r="A271" s="157"/>
      <c r="B271" s="157"/>
      <c r="C271" s="1339"/>
    </row>
    <row r="272" spans="1:3" ht="13.9" customHeight="1" x14ac:dyDescent="0.2">
      <c r="A272" s="157"/>
      <c r="B272" s="157"/>
      <c r="C272" s="1339"/>
    </row>
    <row r="273" spans="1:3" ht="13.9" customHeight="1" x14ac:dyDescent="0.2">
      <c r="A273" s="157"/>
      <c r="B273" s="157"/>
      <c r="C273" s="1339"/>
    </row>
    <row r="274" spans="1:3" ht="13.9" customHeight="1" x14ac:dyDescent="0.2">
      <c r="A274" s="157"/>
      <c r="B274" s="157"/>
      <c r="C274" s="1339"/>
    </row>
    <row r="275" spans="1:3" ht="13.9" customHeight="1" x14ac:dyDescent="0.2">
      <c r="A275" s="157"/>
      <c r="B275" s="157"/>
      <c r="C275" s="1339"/>
    </row>
    <row r="276" spans="1:3" ht="13.9" customHeight="1" x14ac:dyDescent="0.2">
      <c r="A276" s="157"/>
      <c r="B276" s="157"/>
      <c r="C276" s="1339"/>
    </row>
    <row r="277" spans="1:3" ht="13.9" customHeight="1" x14ac:dyDescent="0.2">
      <c r="A277" s="157"/>
      <c r="B277" s="157"/>
      <c r="C277" s="1339"/>
    </row>
    <row r="278" spans="1:3" ht="13.9" customHeight="1" x14ac:dyDescent="0.2">
      <c r="A278" s="157"/>
      <c r="B278" s="157"/>
      <c r="C278" s="1339"/>
    </row>
    <row r="279" spans="1:3" ht="13.9" customHeight="1" x14ac:dyDescent="0.2">
      <c r="A279" s="157"/>
      <c r="B279" s="157"/>
      <c r="C279" s="1339"/>
    </row>
    <row r="280" spans="1:3" ht="13.9" customHeight="1" x14ac:dyDescent="0.2">
      <c r="A280" s="157"/>
      <c r="B280" s="157"/>
      <c r="C280" s="1339"/>
    </row>
    <row r="281" spans="1:3" ht="13.9" customHeight="1" x14ac:dyDescent="0.2">
      <c r="A281" s="157"/>
      <c r="B281" s="157"/>
      <c r="C281" s="1339"/>
    </row>
    <row r="282" spans="1:3" ht="13.9" customHeight="1" x14ac:dyDescent="0.2">
      <c r="A282" s="157"/>
      <c r="B282" s="157"/>
      <c r="C282" s="1339"/>
    </row>
    <row r="283" spans="1:3" ht="13.9" customHeight="1" x14ac:dyDescent="0.2">
      <c r="A283" s="157"/>
      <c r="B283" s="157"/>
      <c r="C283" s="1339"/>
    </row>
    <row r="284" spans="1:3" ht="13.9" customHeight="1" x14ac:dyDescent="0.2">
      <c r="A284" s="157"/>
      <c r="B284" s="157"/>
      <c r="C284" s="1339"/>
    </row>
    <row r="285" spans="1:3" ht="13.9" customHeight="1" x14ac:dyDescent="0.2">
      <c r="A285" s="157"/>
      <c r="B285" s="157"/>
      <c r="C285" s="1339"/>
    </row>
    <row r="286" spans="1:3" ht="13.9" customHeight="1" x14ac:dyDescent="0.2">
      <c r="A286" s="157"/>
      <c r="B286" s="157"/>
      <c r="C286" s="1339"/>
    </row>
    <row r="287" spans="1:3" ht="13.9" customHeight="1" x14ac:dyDescent="0.2">
      <c r="A287" s="157"/>
      <c r="B287" s="157"/>
      <c r="C287" s="1339"/>
    </row>
    <row r="288" spans="1:3" ht="13.9" customHeight="1" x14ac:dyDescent="0.2">
      <c r="A288" s="157"/>
      <c r="B288" s="157"/>
      <c r="C288" s="1339"/>
    </row>
    <row r="289" spans="1:3" ht="13.9" customHeight="1" x14ac:dyDescent="0.2">
      <c r="A289" s="157"/>
      <c r="B289" s="157"/>
      <c r="C289" s="1339"/>
    </row>
    <row r="290" spans="1:3" ht="13.9" customHeight="1" x14ac:dyDescent="0.2">
      <c r="A290" s="157"/>
      <c r="B290" s="157"/>
      <c r="C290" s="1339"/>
    </row>
    <row r="291" spans="1:3" ht="13.9" customHeight="1" x14ac:dyDescent="0.2">
      <c r="A291" s="157"/>
      <c r="B291" s="157"/>
      <c r="C291" s="1339"/>
    </row>
    <row r="292" spans="1:3" ht="13.9" customHeight="1" x14ac:dyDescent="0.2">
      <c r="A292" s="157"/>
      <c r="B292" s="157"/>
      <c r="C292" s="1339"/>
    </row>
    <row r="293" spans="1:3" ht="13.9" customHeight="1" x14ac:dyDescent="0.2">
      <c r="A293" s="157"/>
      <c r="B293" s="157"/>
      <c r="C293" s="1339"/>
    </row>
    <row r="294" spans="1:3" ht="13.9" customHeight="1" x14ac:dyDescent="0.2">
      <c r="A294" s="157"/>
      <c r="B294" s="157"/>
      <c r="C294" s="1339"/>
    </row>
    <row r="295" spans="1:3" ht="13.9" customHeight="1" x14ac:dyDescent="0.2">
      <c r="A295" s="157"/>
      <c r="B295" s="157"/>
      <c r="C295" s="1339"/>
    </row>
    <row r="296" spans="1:3" ht="13.9" customHeight="1" x14ac:dyDescent="0.2">
      <c r="A296" s="157"/>
      <c r="B296" s="157"/>
      <c r="C296" s="1339"/>
    </row>
    <row r="297" spans="1:3" ht="13.9" customHeight="1" x14ac:dyDescent="0.2">
      <c r="A297" s="157"/>
      <c r="B297" s="157"/>
      <c r="C297" s="1339"/>
    </row>
    <row r="298" spans="1:3" ht="13.9" customHeight="1" x14ac:dyDescent="0.2">
      <c r="A298" s="157"/>
      <c r="B298" s="157"/>
      <c r="C298" s="1339"/>
    </row>
    <row r="299" spans="1:3" ht="13.9" customHeight="1" x14ac:dyDescent="0.2">
      <c r="A299" s="157"/>
      <c r="B299" s="157"/>
      <c r="C299" s="1339"/>
    </row>
    <row r="300" spans="1:3" ht="13.9" customHeight="1" x14ac:dyDescent="0.2">
      <c r="A300" s="157"/>
      <c r="B300" s="157"/>
      <c r="C300" s="1339"/>
    </row>
    <row r="301" spans="1:3" ht="13.9" customHeight="1" x14ac:dyDescent="0.2">
      <c r="A301" s="157"/>
      <c r="B301" s="157"/>
      <c r="C301" s="1339"/>
    </row>
    <row r="302" spans="1:3" ht="13.9" customHeight="1" x14ac:dyDescent="0.2">
      <c r="A302" s="157"/>
      <c r="B302" s="157"/>
      <c r="C302" s="1339"/>
    </row>
    <row r="303" spans="1:3" ht="13.9" customHeight="1" x14ac:dyDescent="0.2">
      <c r="A303" s="157"/>
      <c r="B303" s="157"/>
      <c r="C303" s="1339"/>
    </row>
    <row r="304" spans="1:3" ht="13.9" customHeight="1" x14ac:dyDescent="0.2">
      <c r="A304" s="157"/>
      <c r="B304" s="157"/>
      <c r="C304" s="1339"/>
    </row>
    <row r="305" spans="1:3" ht="13.9" customHeight="1" x14ac:dyDescent="0.2">
      <c r="A305" s="157"/>
      <c r="B305" s="157"/>
      <c r="C305" s="1339"/>
    </row>
    <row r="306" spans="1:3" ht="13.9" customHeight="1" x14ac:dyDescent="0.2">
      <c r="A306" s="157"/>
      <c r="B306" s="157"/>
      <c r="C306" s="1339"/>
    </row>
    <row r="307" spans="1:3" ht="13.9" customHeight="1" x14ac:dyDescent="0.2">
      <c r="A307" s="157"/>
      <c r="B307" s="157"/>
      <c r="C307" s="1339"/>
    </row>
    <row r="308" spans="1:3" ht="13.9" customHeight="1" x14ac:dyDescent="0.2">
      <c r="A308" s="157"/>
      <c r="B308" s="157"/>
      <c r="C308" s="1339"/>
    </row>
    <row r="309" spans="1:3" ht="13.9" customHeight="1" x14ac:dyDescent="0.2">
      <c r="A309" s="157"/>
      <c r="B309" s="157"/>
      <c r="C309" s="1339"/>
    </row>
    <row r="310" spans="1:3" ht="13.9" customHeight="1" x14ac:dyDescent="0.2">
      <c r="A310" s="157"/>
      <c r="B310" s="157"/>
      <c r="C310" s="1339"/>
    </row>
    <row r="311" spans="1:3" ht="13.9" customHeight="1" x14ac:dyDescent="0.2">
      <c r="A311" s="157"/>
      <c r="B311" s="157"/>
      <c r="C311" s="1339"/>
    </row>
    <row r="312" spans="1:3" ht="13.9" customHeight="1" x14ac:dyDescent="0.2">
      <c r="A312" s="157"/>
      <c r="B312" s="157"/>
      <c r="C312" s="1339"/>
    </row>
    <row r="313" spans="1:3" ht="13.9" customHeight="1" x14ac:dyDescent="0.2">
      <c r="A313" s="157"/>
      <c r="B313" s="157"/>
      <c r="C313" s="1339"/>
    </row>
    <row r="314" spans="1:3" ht="13.9" customHeight="1" x14ac:dyDescent="0.2">
      <c r="A314" s="157"/>
      <c r="B314" s="157"/>
      <c r="C314" s="1339"/>
    </row>
    <row r="315" spans="1:3" ht="13.9" customHeight="1" x14ac:dyDescent="0.2">
      <c r="A315" s="157"/>
      <c r="B315" s="157"/>
      <c r="C315" s="1339"/>
    </row>
    <row r="316" spans="1:3" ht="13.9" customHeight="1" x14ac:dyDescent="0.2">
      <c r="A316" s="157"/>
      <c r="B316" s="157"/>
      <c r="C316" s="1339"/>
    </row>
    <row r="317" spans="1:3" ht="13.9" customHeight="1" x14ac:dyDescent="0.2">
      <c r="A317" s="157"/>
      <c r="B317" s="157"/>
      <c r="C317" s="1339"/>
    </row>
    <row r="318" spans="1:3" ht="13.9" customHeight="1" x14ac:dyDescent="0.2">
      <c r="A318" s="157"/>
      <c r="B318" s="157"/>
      <c r="C318" s="1339"/>
    </row>
    <row r="319" spans="1:3" ht="13.9" customHeight="1" x14ac:dyDescent="0.2">
      <c r="A319" s="157"/>
      <c r="B319" s="157"/>
      <c r="C319" s="1339"/>
    </row>
    <row r="320" spans="1:3" ht="13.9" customHeight="1" x14ac:dyDescent="0.2">
      <c r="A320" s="157"/>
      <c r="B320" s="157"/>
      <c r="C320" s="1339"/>
    </row>
    <row r="321" spans="1:3" ht="13.9" customHeight="1" x14ac:dyDescent="0.2">
      <c r="A321" s="157"/>
      <c r="B321" s="157"/>
      <c r="C321" s="1339"/>
    </row>
    <row r="322" spans="1:3" ht="13.9" customHeight="1" x14ac:dyDescent="0.2">
      <c r="A322" s="157"/>
      <c r="B322" s="157"/>
      <c r="C322" s="1339"/>
    </row>
    <row r="323" spans="1:3" ht="13.9" customHeight="1" x14ac:dyDescent="0.2">
      <c r="A323" s="157"/>
      <c r="B323" s="157"/>
      <c r="C323" s="1339"/>
    </row>
    <row r="324" spans="1:3" ht="13.9" customHeight="1" x14ac:dyDescent="0.2">
      <c r="A324" s="157"/>
      <c r="B324" s="157"/>
      <c r="C324" s="1339"/>
    </row>
    <row r="325" spans="1:3" ht="13.9" customHeight="1" x14ac:dyDescent="0.2">
      <c r="A325" s="157"/>
      <c r="B325" s="157"/>
      <c r="C325" s="1339"/>
    </row>
    <row r="326" spans="1:3" ht="13.9" customHeight="1" x14ac:dyDescent="0.2">
      <c r="A326" s="157"/>
      <c r="B326" s="157"/>
      <c r="C326" s="1339"/>
    </row>
    <row r="327" spans="1:3" ht="13.9" customHeight="1" x14ac:dyDescent="0.2">
      <c r="A327" s="157"/>
      <c r="B327" s="157"/>
      <c r="C327" s="1339"/>
    </row>
    <row r="328" spans="1:3" ht="13.9" customHeight="1" x14ac:dyDescent="0.2">
      <c r="A328" s="157"/>
      <c r="B328" s="157"/>
      <c r="C328" s="1339"/>
    </row>
    <row r="329" spans="1:3" ht="13.9" customHeight="1" x14ac:dyDescent="0.2">
      <c r="A329" s="157"/>
      <c r="B329" s="157"/>
      <c r="C329" s="1339"/>
    </row>
    <row r="330" spans="1:3" ht="13.9" customHeight="1" x14ac:dyDescent="0.2">
      <c r="A330" s="157"/>
      <c r="B330" s="157"/>
      <c r="C330" s="1339"/>
    </row>
    <row r="331" spans="1:3" ht="13.9" customHeight="1" x14ac:dyDescent="0.2">
      <c r="A331" s="157"/>
      <c r="B331" s="157"/>
      <c r="C331" s="1339"/>
    </row>
    <row r="332" spans="1:3" ht="13.9" customHeight="1" x14ac:dyDescent="0.2">
      <c r="A332" s="157"/>
      <c r="B332" s="157"/>
      <c r="C332" s="1339"/>
    </row>
    <row r="333" spans="1:3" ht="13.9" customHeight="1" x14ac:dyDescent="0.2">
      <c r="A333" s="157"/>
      <c r="B333" s="157"/>
      <c r="C333" s="1339"/>
    </row>
    <row r="334" spans="1:3" ht="13.9" customHeight="1" x14ac:dyDescent="0.2">
      <c r="A334" s="157"/>
      <c r="B334" s="157"/>
      <c r="C334" s="1339"/>
    </row>
    <row r="335" spans="1:3" ht="13.9" customHeight="1" x14ac:dyDescent="0.2">
      <c r="A335" s="157"/>
      <c r="B335" s="157"/>
      <c r="C335" s="1339"/>
    </row>
    <row r="336" spans="1:3" ht="13.9" customHeight="1" x14ac:dyDescent="0.2">
      <c r="A336" s="157"/>
      <c r="B336" s="157"/>
      <c r="C336" s="1339"/>
    </row>
    <row r="337" spans="1:3" ht="13.9" customHeight="1" x14ac:dyDescent="0.2">
      <c r="A337" s="157"/>
      <c r="B337" s="157"/>
      <c r="C337" s="1339"/>
    </row>
    <row r="338" spans="1:3" ht="13.9" customHeight="1" x14ac:dyDescent="0.2">
      <c r="A338" s="157"/>
      <c r="B338" s="157"/>
      <c r="C338" s="1339"/>
    </row>
    <row r="339" spans="1:3" ht="13.9" customHeight="1" x14ac:dyDescent="0.2">
      <c r="A339" s="157"/>
      <c r="B339" s="157"/>
      <c r="C339" s="1339"/>
    </row>
    <row r="340" spans="1:3" ht="13.9" customHeight="1" x14ac:dyDescent="0.2">
      <c r="A340" s="157"/>
      <c r="B340" s="157"/>
      <c r="C340" s="1339"/>
    </row>
    <row r="341" spans="1:3" ht="13.9" customHeight="1" x14ac:dyDescent="0.2">
      <c r="A341" s="157"/>
      <c r="B341" s="157"/>
      <c r="C341" s="1339"/>
    </row>
    <row r="342" spans="1:3" ht="13.9" customHeight="1" x14ac:dyDescent="0.2">
      <c r="A342" s="157"/>
      <c r="B342" s="157"/>
      <c r="C342" s="1339"/>
    </row>
    <row r="343" spans="1:3" ht="13.9" customHeight="1" x14ac:dyDescent="0.2">
      <c r="A343" s="157"/>
      <c r="B343" s="157"/>
      <c r="C343" s="1339"/>
    </row>
    <row r="344" spans="1:3" ht="13.9" customHeight="1" x14ac:dyDescent="0.2">
      <c r="A344" s="157"/>
      <c r="B344" s="157"/>
      <c r="C344" s="1339"/>
    </row>
    <row r="345" spans="1:3" ht="13.9" customHeight="1" x14ac:dyDescent="0.2">
      <c r="A345" s="157"/>
      <c r="B345" s="157"/>
      <c r="C345" s="1339"/>
    </row>
    <row r="346" spans="1:3" ht="13.9" customHeight="1" x14ac:dyDescent="0.2">
      <c r="A346" s="157"/>
      <c r="B346" s="157"/>
      <c r="C346" s="1339"/>
    </row>
    <row r="347" spans="1:3" ht="13.9" customHeight="1" x14ac:dyDescent="0.2">
      <c r="A347" s="157"/>
      <c r="B347" s="157"/>
      <c r="C347" s="1339"/>
    </row>
    <row r="348" spans="1:3" ht="13.9" customHeight="1" x14ac:dyDescent="0.2">
      <c r="A348" s="157"/>
      <c r="B348" s="157"/>
      <c r="C348" s="1339"/>
    </row>
    <row r="349" spans="1:3" ht="13.9" customHeight="1" x14ac:dyDescent="0.2">
      <c r="A349" s="157"/>
      <c r="B349" s="157"/>
      <c r="C349" s="1339"/>
    </row>
    <row r="350" spans="1:3" ht="13.9" customHeight="1" x14ac:dyDescent="0.2">
      <c r="A350" s="157"/>
      <c r="B350" s="157"/>
      <c r="C350" s="1339"/>
    </row>
    <row r="351" spans="1:3" ht="13.9" customHeight="1" x14ac:dyDescent="0.2">
      <c r="A351" s="157"/>
      <c r="B351" s="157"/>
      <c r="C351" s="1339"/>
    </row>
    <row r="352" spans="1:3" ht="13.9" customHeight="1" x14ac:dyDescent="0.2">
      <c r="A352" s="157"/>
      <c r="B352" s="157"/>
      <c r="C352" s="1339"/>
    </row>
    <row r="353" spans="1:3" ht="13.9" customHeight="1" x14ac:dyDescent="0.2">
      <c r="A353" s="157"/>
      <c r="B353" s="157"/>
      <c r="C353" s="1339"/>
    </row>
    <row r="354" spans="1:3" ht="13.9" customHeight="1" x14ac:dyDescent="0.2">
      <c r="A354" s="157"/>
      <c r="B354" s="157"/>
      <c r="C354" s="1339"/>
    </row>
    <row r="355" spans="1:3" ht="13.9" customHeight="1" x14ac:dyDescent="0.2">
      <c r="A355" s="157"/>
      <c r="B355" s="157"/>
      <c r="C355" s="1339"/>
    </row>
    <row r="356" spans="1:3" ht="13.9" customHeight="1" x14ac:dyDescent="0.2">
      <c r="A356" s="157"/>
      <c r="B356" s="157"/>
      <c r="C356" s="1339"/>
    </row>
    <row r="357" spans="1:3" ht="13.9" customHeight="1" x14ac:dyDescent="0.2">
      <c r="A357" s="157"/>
      <c r="B357" s="157"/>
      <c r="C357" s="1339"/>
    </row>
    <row r="358" spans="1:3" ht="13.9" customHeight="1" x14ac:dyDescent="0.2">
      <c r="A358" s="157"/>
      <c r="B358" s="157"/>
      <c r="C358" s="1339"/>
    </row>
    <row r="359" spans="1:3" ht="13.9" customHeight="1" x14ac:dyDescent="0.2">
      <c r="A359" s="157"/>
      <c r="B359" s="157"/>
      <c r="C359" s="1339"/>
    </row>
    <row r="360" spans="1:3" ht="13.9" customHeight="1" x14ac:dyDescent="0.2">
      <c r="A360" s="157"/>
      <c r="B360" s="157"/>
      <c r="C360" s="1339"/>
    </row>
    <row r="361" spans="1:3" ht="13.9" customHeight="1" x14ac:dyDescent="0.2">
      <c r="A361" s="157"/>
      <c r="B361" s="157"/>
      <c r="C361" s="1339"/>
    </row>
    <row r="362" spans="1:3" ht="13.9" customHeight="1" x14ac:dyDescent="0.2">
      <c r="A362" s="157"/>
      <c r="B362" s="157"/>
      <c r="C362" s="1339"/>
    </row>
    <row r="363" spans="1:3" ht="13.9" customHeight="1" x14ac:dyDescent="0.2">
      <c r="A363" s="157"/>
      <c r="B363" s="157"/>
      <c r="C363" s="1339"/>
    </row>
    <row r="364" spans="1:3" ht="13.9" customHeight="1" x14ac:dyDescent="0.2">
      <c r="A364" s="157"/>
      <c r="B364" s="157"/>
      <c r="C364" s="1339"/>
    </row>
    <row r="365" spans="1:3" ht="13.9" customHeight="1" x14ac:dyDescent="0.2">
      <c r="A365" s="157"/>
      <c r="B365" s="157"/>
      <c r="C365" s="1339"/>
    </row>
    <row r="366" spans="1:3" ht="13.9" customHeight="1" x14ac:dyDescent="0.2">
      <c r="A366" s="157"/>
      <c r="B366" s="157"/>
      <c r="C366" s="1339"/>
    </row>
    <row r="367" spans="1:3" ht="13.9" customHeight="1" x14ac:dyDescent="0.2">
      <c r="A367" s="157"/>
      <c r="B367" s="157"/>
      <c r="C367" s="1339"/>
    </row>
    <row r="368" spans="1:3" ht="13.9" customHeight="1" x14ac:dyDescent="0.2">
      <c r="A368" s="157"/>
      <c r="B368" s="157"/>
      <c r="C368" s="1339"/>
    </row>
    <row r="369" spans="1:3" ht="13.9" customHeight="1" x14ac:dyDescent="0.2">
      <c r="A369" s="157"/>
      <c r="B369" s="157"/>
      <c r="C369" s="1339"/>
    </row>
    <row r="370" spans="1:3" ht="13.9" customHeight="1" x14ac:dyDescent="0.2">
      <c r="A370" s="157"/>
      <c r="B370" s="157"/>
      <c r="C370" s="1339"/>
    </row>
    <row r="371" spans="1:3" ht="13.9" customHeight="1" x14ac:dyDescent="0.2">
      <c r="A371" s="157"/>
      <c r="B371" s="157"/>
      <c r="C371" s="1339"/>
    </row>
    <row r="372" spans="1:3" ht="13.9" customHeight="1" x14ac:dyDescent="0.2">
      <c r="A372" s="157"/>
      <c r="B372" s="157"/>
      <c r="C372" s="1339"/>
    </row>
    <row r="373" spans="1:3" ht="13.9" customHeight="1" x14ac:dyDescent="0.2">
      <c r="A373" s="157"/>
      <c r="B373" s="157"/>
      <c r="C373" s="1339"/>
    </row>
    <row r="374" spans="1:3" ht="13.9" customHeight="1" x14ac:dyDescent="0.2">
      <c r="A374" s="157"/>
      <c r="B374" s="157"/>
      <c r="C374" s="1339"/>
    </row>
    <row r="375" spans="1:3" ht="13.9" customHeight="1" x14ac:dyDescent="0.2">
      <c r="A375" s="157"/>
      <c r="B375" s="157"/>
      <c r="C375" s="1339"/>
    </row>
    <row r="376" spans="1:3" ht="13.9" customHeight="1" x14ac:dyDescent="0.2">
      <c r="A376" s="157"/>
      <c r="B376" s="157"/>
      <c r="C376" s="1339"/>
    </row>
    <row r="377" spans="1:3" ht="13.9" customHeight="1" x14ac:dyDescent="0.2">
      <c r="A377" s="157"/>
      <c r="B377" s="157"/>
      <c r="C377" s="1339"/>
    </row>
    <row r="378" spans="1:3" ht="13.9" customHeight="1" x14ac:dyDescent="0.2">
      <c r="A378" s="157"/>
      <c r="B378" s="157"/>
      <c r="C378" s="1339"/>
    </row>
    <row r="379" spans="1:3" ht="13.9" customHeight="1" x14ac:dyDescent="0.2">
      <c r="A379" s="157"/>
      <c r="B379" s="157"/>
      <c r="C379" s="1339"/>
    </row>
    <row r="380" spans="1:3" ht="13.9" customHeight="1" x14ac:dyDescent="0.2">
      <c r="A380" s="157"/>
      <c r="B380" s="157"/>
      <c r="C380" s="1339"/>
    </row>
    <row r="381" spans="1:3" ht="13.9" customHeight="1" x14ac:dyDescent="0.2">
      <c r="A381" s="157"/>
      <c r="B381" s="157"/>
      <c r="C381" s="1339"/>
    </row>
    <row r="382" spans="1:3" ht="13.9" customHeight="1" x14ac:dyDescent="0.2">
      <c r="A382" s="157"/>
      <c r="B382" s="157"/>
      <c r="C382" s="1339"/>
    </row>
    <row r="383" spans="1:3" ht="13.9" customHeight="1" x14ac:dyDescent="0.2">
      <c r="A383" s="157"/>
      <c r="B383" s="157"/>
      <c r="C383" s="1339"/>
    </row>
    <row r="384" spans="1:3" ht="13.9" customHeight="1" x14ac:dyDescent="0.2">
      <c r="A384" s="157"/>
      <c r="B384" s="157"/>
      <c r="C384" s="1339"/>
    </row>
    <row r="385" spans="1:3" ht="13.9" customHeight="1" x14ac:dyDescent="0.2">
      <c r="A385" s="157"/>
      <c r="B385" s="157"/>
      <c r="C385" s="1339"/>
    </row>
    <row r="386" spans="1:3" ht="13.9" customHeight="1" x14ac:dyDescent="0.2">
      <c r="A386" s="157"/>
      <c r="B386" s="157"/>
      <c r="C386" s="1339"/>
    </row>
    <row r="387" spans="1:3" ht="13.9" customHeight="1" x14ac:dyDescent="0.2">
      <c r="A387" s="157"/>
      <c r="B387" s="157"/>
      <c r="C387" s="1339"/>
    </row>
    <row r="388" spans="1:3" ht="13.9" customHeight="1" x14ac:dyDescent="0.2">
      <c r="A388" s="157"/>
      <c r="B388" s="157"/>
      <c r="C388" s="1339"/>
    </row>
    <row r="389" spans="1:3" ht="13.9" customHeight="1" x14ac:dyDescent="0.2">
      <c r="A389" s="157"/>
      <c r="B389" s="157"/>
      <c r="C389" s="1339"/>
    </row>
    <row r="390" spans="1:3" ht="13.9" customHeight="1" x14ac:dyDescent="0.2">
      <c r="A390" s="157"/>
      <c r="B390" s="157"/>
      <c r="C390" s="1339"/>
    </row>
    <row r="391" spans="1:3" ht="13.9" customHeight="1" x14ac:dyDescent="0.2">
      <c r="A391" s="157"/>
      <c r="B391" s="157"/>
      <c r="C391" s="1339"/>
    </row>
    <row r="392" spans="1:3" ht="13.9" customHeight="1" x14ac:dyDescent="0.2">
      <c r="A392" s="157"/>
      <c r="B392" s="157"/>
      <c r="C392" s="1339"/>
    </row>
    <row r="393" spans="1:3" ht="13.9" customHeight="1" x14ac:dyDescent="0.2">
      <c r="A393" s="157"/>
      <c r="B393" s="157"/>
      <c r="C393" s="1339"/>
    </row>
    <row r="394" spans="1:3" ht="13.9" customHeight="1" x14ac:dyDescent="0.2">
      <c r="A394" s="157"/>
      <c r="B394" s="157"/>
      <c r="C394" s="1339"/>
    </row>
    <row r="395" spans="1:3" ht="13.9" customHeight="1" x14ac:dyDescent="0.2">
      <c r="A395" s="157"/>
      <c r="B395" s="157"/>
      <c r="C395" s="1339"/>
    </row>
    <row r="396" spans="1:3" ht="13.9" customHeight="1" x14ac:dyDescent="0.2">
      <c r="A396" s="157"/>
      <c r="B396" s="157"/>
      <c r="C396" s="1339"/>
    </row>
    <row r="397" spans="1:3" ht="13.9" customHeight="1" x14ac:dyDescent="0.2">
      <c r="A397" s="157"/>
      <c r="B397" s="157"/>
      <c r="C397" s="1339"/>
    </row>
    <row r="398" spans="1:3" ht="13.9" customHeight="1" x14ac:dyDescent="0.2">
      <c r="A398" s="157"/>
      <c r="B398" s="157"/>
      <c r="C398" s="1339"/>
    </row>
    <row r="399" spans="1:3" ht="13.9" customHeight="1" x14ac:dyDescent="0.2">
      <c r="A399" s="157"/>
      <c r="B399" s="157"/>
      <c r="C399" s="1339"/>
    </row>
    <row r="400" spans="1:3" ht="13.9" customHeight="1" x14ac:dyDescent="0.2">
      <c r="A400" s="157"/>
      <c r="B400" s="157"/>
      <c r="C400" s="1339"/>
    </row>
    <row r="401" spans="1:3" ht="13.9" customHeight="1" x14ac:dyDescent="0.2">
      <c r="A401" s="157"/>
      <c r="B401" s="157"/>
      <c r="C401" s="1339"/>
    </row>
    <row r="402" spans="1:3" ht="13.9" customHeight="1" x14ac:dyDescent="0.2">
      <c r="A402" s="157"/>
      <c r="B402" s="157"/>
      <c r="C402" s="1339"/>
    </row>
    <row r="403" spans="1:3" ht="13.9" customHeight="1" x14ac:dyDescent="0.2">
      <c r="A403" s="157"/>
      <c r="B403" s="157"/>
      <c r="C403" s="1339"/>
    </row>
    <row r="404" spans="1:3" ht="13.9" customHeight="1" x14ac:dyDescent="0.2">
      <c r="A404" s="157"/>
      <c r="B404" s="157"/>
      <c r="C404" s="1339"/>
    </row>
    <row r="405" spans="1:3" ht="13.9" customHeight="1" x14ac:dyDescent="0.2">
      <c r="A405" s="157"/>
      <c r="B405" s="157"/>
      <c r="C405" s="1339"/>
    </row>
    <row r="406" spans="1:3" ht="13.9" customHeight="1" x14ac:dyDescent="0.2">
      <c r="A406" s="157"/>
      <c r="B406" s="157"/>
      <c r="C406" s="1339"/>
    </row>
    <row r="407" spans="1:3" ht="13.9" customHeight="1" x14ac:dyDescent="0.2">
      <c r="A407" s="157"/>
      <c r="B407" s="157"/>
      <c r="C407" s="1339"/>
    </row>
    <row r="408" spans="1:3" ht="13.9" customHeight="1" x14ac:dyDescent="0.2">
      <c r="A408" s="157"/>
      <c r="B408" s="157"/>
      <c r="C408" s="1339"/>
    </row>
    <row r="409" spans="1:3" ht="13.9" customHeight="1" x14ac:dyDescent="0.2">
      <c r="A409" s="157"/>
      <c r="B409" s="157"/>
      <c r="C409" s="1339"/>
    </row>
    <row r="410" spans="1:3" ht="13.9" customHeight="1" x14ac:dyDescent="0.2">
      <c r="A410" s="157"/>
      <c r="B410" s="157"/>
      <c r="C410" s="1339"/>
    </row>
    <row r="411" spans="1:3" ht="13.9" customHeight="1" x14ac:dyDescent="0.2">
      <c r="A411" s="157"/>
      <c r="B411" s="157"/>
      <c r="C411" s="1339"/>
    </row>
    <row r="412" spans="1:3" ht="13.9" customHeight="1" x14ac:dyDescent="0.2">
      <c r="A412" s="157"/>
      <c r="B412" s="157"/>
      <c r="C412" s="1339"/>
    </row>
    <row r="413" spans="1:3" ht="13.9" customHeight="1" x14ac:dyDescent="0.2">
      <c r="A413" s="157"/>
      <c r="B413" s="157"/>
      <c r="C413" s="1339"/>
    </row>
    <row r="414" spans="1:3" ht="13.9" customHeight="1" x14ac:dyDescent="0.2">
      <c r="A414" s="157"/>
      <c r="B414" s="157"/>
      <c r="C414" s="1339"/>
    </row>
    <row r="415" spans="1:3" ht="13.9" customHeight="1" x14ac:dyDescent="0.2">
      <c r="A415" s="157"/>
      <c r="B415" s="157"/>
      <c r="C415" s="1339"/>
    </row>
    <row r="416" spans="1:3" ht="13.9" customHeight="1" x14ac:dyDescent="0.2">
      <c r="A416" s="157"/>
      <c r="B416" s="157"/>
      <c r="C416" s="1339"/>
    </row>
    <row r="417" spans="1:3" ht="13.9" customHeight="1" x14ac:dyDescent="0.2">
      <c r="A417" s="157"/>
      <c r="B417" s="157"/>
      <c r="C417" s="1339"/>
    </row>
    <row r="418" spans="1:3" ht="13.9" customHeight="1" x14ac:dyDescent="0.2">
      <c r="A418" s="157"/>
      <c r="B418" s="157"/>
      <c r="C418" s="1339"/>
    </row>
    <row r="419" spans="1:3" ht="13.9" customHeight="1" x14ac:dyDescent="0.2">
      <c r="A419" s="157"/>
      <c r="B419" s="157"/>
      <c r="C419" s="1339"/>
    </row>
    <row r="420" spans="1:3" ht="13.9" customHeight="1" x14ac:dyDescent="0.2">
      <c r="A420" s="157"/>
      <c r="B420" s="157"/>
      <c r="C420" s="1339"/>
    </row>
    <row r="421" spans="1:3" ht="13.9" customHeight="1" x14ac:dyDescent="0.2">
      <c r="A421" s="157"/>
      <c r="B421" s="157"/>
      <c r="C421" s="1339"/>
    </row>
    <row r="422" spans="1:3" ht="13.9" customHeight="1" x14ac:dyDescent="0.2">
      <c r="A422" s="157"/>
      <c r="B422" s="157"/>
      <c r="C422" s="1339"/>
    </row>
    <row r="423" spans="1:3" ht="13.9" customHeight="1" x14ac:dyDescent="0.2">
      <c r="A423" s="157"/>
      <c r="B423" s="157"/>
      <c r="C423" s="1339"/>
    </row>
    <row r="424" spans="1:3" ht="13.9" customHeight="1" x14ac:dyDescent="0.2">
      <c r="A424" s="157"/>
      <c r="B424" s="157"/>
      <c r="C424" s="1339"/>
    </row>
    <row r="425" spans="1:3" ht="13.9" customHeight="1" x14ac:dyDescent="0.2">
      <c r="A425" s="157"/>
      <c r="B425" s="157"/>
      <c r="C425" s="1339"/>
    </row>
    <row r="426" spans="1:3" ht="13.9" customHeight="1" x14ac:dyDescent="0.2">
      <c r="A426" s="157"/>
      <c r="B426" s="157"/>
      <c r="C426" s="1339"/>
    </row>
    <row r="427" spans="1:3" ht="13.9" customHeight="1" x14ac:dyDescent="0.2">
      <c r="A427" s="157"/>
      <c r="B427" s="157"/>
      <c r="C427" s="1339"/>
    </row>
    <row r="428" spans="1:3" ht="13.9" customHeight="1" x14ac:dyDescent="0.2">
      <c r="A428" s="157"/>
      <c r="B428" s="157"/>
      <c r="C428" s="1339"/>
    </row>
    <row r="429" spans="1:3" ht="13.9" customHeight="1" x14ac:dyDescent="0.2">
      <c r="A429" s="157"/>
      <c r="B429" s="157"/>
      <c r="C429" s="1339"/>
    </row>
    <row r="430" spans="1:3" ht="13.9" customHeight="1" x14ac:dyDescent="0.2">
      <c r="A430" s="157"/>
      <c r="B430" s="157"/>
      <c r="C430" s="1339"/>
    </row>
    <row r="431" spans="1:3" ht="13.9" customHeight="1" x14ac:dyDescent="0.2">
      <c r="A431" s="157"/>
      <c r="B431" s="157"/>
      <c r="C431" s="1339"/>
    </row>
    <row r="432" spans="1:3" ht="13.9" customHeight="1" x14ac:dyDescent="0.2">
      <c r="A432" s="157"/>
      <c r="B432" s="157"/>
      <c r="C432" s="1339"/>
    </row>
    <row r="433" spans="1:3" ht="13.9" customHeight="1" x14ac:dyDescent="0.2">
      <c r="A433" s="157"/>
      <c r="B433" s="157"/>
      <c r="C433" s="1339"/>
    </row>
    <row r="434" spans="1:3" ht="13.9" customHeight="1" x14ac:dyDescent="0.2">
      <c r="A434" s="157"/>
      <c r="B434" s="157"/>
      <c r="C434" s="1339"/>
    </row>
    <row r="435" spans="1:3" ht="13.9" customHeight="1" x14ac:dyDescent="0.2">
      <c r="A435" s="157"/>
      <c r="B435" s="157"/>
      <c r="C435" s="1339"/>
    </row>
    <row r="436" spans="1:3" ht="13.9" customHeight="1" x14ac:dyDescent="0.2">
      <c r="A436" s="157"/>
      <c r="B436" s="157"/>
      <c r="C436" s="1339"/>
    </row>
    <row r="437" spans="1:3" ht="13.9" customHeight="1" x14ac:dyDescent="0.2">
      <c r="A437" s="157"/>
      <c r="B437" s="157"/>
      <c r="C437" s="1339"/>
    </row>
    <row r="438" spans="1:3" ht="13.9" customHeight="1" x14ac:dyDescent="0.2">
      <c r="A438" s="157"/>
      <c r="B438" s="157"/>
      <c r="C438" s="1339"/>
    </row>
    <row r="439" spans="1:3" ht="13.9" customHeight="1" x14ac:dyDescent="0.2">
      <c r="A439" s="157"/>
      <c r="B439" s="157"/>
      <c r="C439" s="1339"/>
    </row>
    <row r="440" spans="1:3" ht="13.9" customHeight="1" x14ac:dyDescent="0.2">
      <c r="A440" s="157"/>
      <c r="B440" s="157"/>
      <c r="C440" s="1339"/>
    </row>
    <row r="441" spans="1:3" ht="13.9" customHeight="1" x14ac:dyDescent="0.2">
      <c r="A441" s="157"/>
      <c r="B441" s="157"/>
      <c r="C441" s="1339"/>
    </row>
    <row r="442" spans="1:3" ht="13.9" customHeight="1" x14ac:dyDescent="0.2">
      <c r="A442" s="157"/>
      <c r="B442" s="157"/>
      <c r="C442" s="1339"/>
    </row>
    <row r="443" spans="1:3" ht="13.9" customHeight="1" x14ac:dyDescent="0.2">
      <c r="A443" s="157"/>
      <c r="B443" s="157"/>
      <c r="C443" s="1339"/>
    </row>
    <row r="444" spans="1:3" ht="13.9" customHeight="1" x14ac:dyDescent="0.2">
      <c r="A444" s="157"/>
      <c r="B444" s="157"/>
      <c r="C444" s="1339"/>
    </row>
    <row r="445" spans="1:3" ht="13.9" customHeight="1" x14ac:dyDescent="0.2">
      <c r="A445" s="157"/>
      <c r="B445" s="157"/>
      <c r="C445" s="1339"/>
    </row>
    <row r="446" spans="1:3" ht="13.9" customHeight="1" x14ac:dyDescent="0.2">
      <c r="A446" s="157"/>
      <c r="B446" s="157"/>
      <c r="C446" s="1339"/>
    </row>
    <row r="447" spans="1:3" ht="13.9" customHeight="1" x14ac:dyDescent="0.2">
      <c r="A447" s="157"/>
      <c r="B447" s="157"/>
      <c r="C447" s="1339"/>
    </row>
    <row r="448" spans="1:3" ht="13.9" customHeight="1" x14ac:dyDescent="0.2">
      <c r="A448" s="157"/>
      <c r="B448" s="157"/>
      <c r="C448" s="1339"/>
    </row>
    <row r="449" spans="1:3" ht="13.9" customHeight="1" x14ac:dyDescent="0.2">
      <c r="A449" s="157"/>
      <c r="B449" s="157"/>
      <c r="C449" s="1339"/>
    </row>
    <row r="450" spans="1:3" ht="13.9" customHeight="1" x14ac:dyDescent="0.2">
      <c r="A450" s="157"/>
      <c r="B450" s="157"/>
      <c r="C450" s="1339"/>
    </row>
    <row r="451" spans="1:3" ht="13.9" customHeight="1" x14ac:dyDescent="0.2">
      <c r="A451" s="157"/>
      <c r="B451" s="157"/>
      <c r="C451" s="1339"/>
    </row>
    <row r="452" spans="1:3" ht="13.9" customHeight="1" x14ac:dyDescent="0.2">
      <c r="A452" s="157"/>
      <c r="B452" s="157"/>
      <c r="C452" s="1339"/>
    </row>
    <row r="453" spans="1:3" ht="13.9" customHeight="1" x14ac:dyDescent="0.2">
      <c r="A453" s="157"/>
      <c r="B453" s="157"/>
      <c r="C453" s="1339"/>
    </row>
    <row r="454" spans="1:3" ht="13.9" customHeight="1" x14ac:dyDescent="0.2">
      <c r="A454" s="157"/>
      <c r="B454" s="157"/>
      <c r="C454" s="1339"/>
    </row>
    <row r="455" spans="1:3" ht="13.9" customHeight="1" x14ac:dyDescent="0.2">
      <c r="A455" s="157"/>
      <c r="B455" s="157"/>
      <c r="C455" s="1339"/>
    </row>
    <row r="456" spans="1:3" ht="13.9" customHeight="1" x14ac:dyDescent="0.2">
      <c r="A456" s="157"/>
      <c r="B456" s="157"/>
      <c r="C456" s="1339"/>
    </row>
    <row r="457" spans="1:3" ht="13.9" customHeight="1" x14ac:dyDescent="0.2">
      <c r="A457" s="157"/>
      <c r="B457" s="157"/>
      <c r="C457" s="1339"/>
    </row>
    <row r="458" spans="1:3" ht="13.9" customHeight="1" x14ac:dyDescent="0.2">
      <c r="A458" s="157"/>
      <c r="B458" s="157"/>
      <c r="C458" s="1339"/>
    </row>
    <row r="459" spans="1:3" ht="13.9" customHeight="1" x14ac:dyDescent="0.2">
      <c r="A459" s="157"/>
      <c r="B459" s="157"/>
      <c r="C459" s="1339"/>
    </row>
    <row r="460" spans="1:3" ht="13.9" customHeight="1" x14ac:dyDescent="0.2">
      <c r="A460" s="157"/>
      <c r="B460" s="157"/>
      <c r="C460" s="1339"/>
    </row>
    <row r="461" spans="1:3" ht="13.9" customHeight="1" x14ac:dyDescent="0.2">
      <c r="A461" s="157"/>
      <c r="B461" s="157"/>
      <c r="C461" s="1339"/>
    </row>
    <row r="462" spans="1:3" ht="13.9" customHeight="1" x14ac:dyDescent="0.2">
      <c r="A462" s="157"/>
      <c r="B462" s="157"/>
      <c r="C462" s="1339"/>
    </row>
    <row r="463" spans="1:3" ht="13.9" customHeight="1" x14ac:dyDescent="0.2">
      <c r="A463" s="157"/>
      <c r="B463" s="157"/>
      <c r="C463" s="1339"/>
    </row>
    <row r="464" spans="1:3" ht="13.9" customHeight="1" x14ac:dyDescent="0.2">
      <c r="A464" s="157"/>
      <c r="B464" s="157"/>
      <c r="C464" s="1339"/>
    </row>
    <row r="465" spans="1:3" ht="13.9" customHeight="1" x14ac:dyDescent="0.2">
      <c r="A465" s="157"/>
      <c r="B465" s="157"/>
      <c r="C465" s="1339"/>
    </row>
    <row r="466" spans="1:3" ht="13.9" customHeight="1" x14ac:dyDescent="0.2">
      <c r="A466" s="157"/>
      <c r="B466" s="157"/>
      <c r="C466" s="1339"/>
    </row>
    <row r="467" spans="1:3" ht="13.9" customHeight="1" x14ac:dyDescent="0.2">
      <c r="A467" s="157"/>
      <c r="B467" s="157"/>
      <c r="C467" s="1339"/>
    </row>
    <row r="468" spans="1:3" ht="13.9" customHeight="1" x14ac:dyDescent="0.2">
      <c r="A468" s="157"/>
      <c r="B468" s="157"/>
      <c r="C468" s="1339"/>
    </row>
    <row r="469" spans="1:3" ht="13.9" customHeight="1" x14ac:dyDescent="0.2">
      <c r="A469" s="157"/>
      <c r="B469" s="157"/>
      <c r="C469" s="1339"/>
    </row>
    <row r="470" spans="1:3" ht="13.9" customHeight="1" x14ac:dyDescent="0.2">
      <c r="A470" s="157"/>
      <c r="B470" s="157"/>
      <c r="C470" s="1339"/>
    </row>
    <row r="471" spans="1:3" ht="13.9" customHeight="1" x14ac:dyDescent="0.2">
      <c r="A471" s="157"/>
      <c r="B471" s="157"/>
      <c r="C471" s="1339"/>
    </row>
    <row r="472" spans="1:3" ht="13.9" customHeight="1" x14ac:dyDescent="0.2">
      <c r="A472" s="157"/>
      <c r="B472" s="157"/>
      <c r="C472" s="1339"/>
    </row>
    <row r="473" spans="1:3" ht="13.9" customHeight="1" x14ac:dyDescent="0.2">
      <c r="A473" s="157"/>
      <c r="B473" s="157"/>
      <c r="C473" s="1339"/>
    </row>
    <row r="474" spans="1:3" ht="13.9" customHeight="1" x14ac:dyDescent="0.2">
      <c r="A474" s="157"/>
      <c r="B474" s="157"/>
      <c r="C474" s="1339"/>
    </row>
    <row r="475" spans="1:3" ht="13.9" customHeight="1" x14ac:dyDescent="0.2">
      <c r="A475" s="157"/>
      <c r="B475" s="157"/>
      <c r="C475" s="1339"/>
    </row>
    <row r="476" spans="1:3" ht="13.9" customHeight="1" x14ac:dyDescent="0.2">
      <c r="A476" s="157"/>
      <c r="B476" s="157"/>
      <c r="C476" s="1339"/>
    </row>
    <row r="477" spans="1:3" ht="13.9" customHeight="1" x14ac:dyDescent="0.2">
      <c r="A477" s="157"/>
      <c r="B477" s="157"/>
      <c r="C477" s="1339"/>
    </row>
    <row r="478" spans="1:3" ht="13.9" customHeight="1" x14ac:dyDescent="0.2">
      <c r="A478" s="157"/>
      <c r="B478" s="157"/>
      <c r="C478" s="1339"/>
    </row>
    <row r="479" spans="1:3" ht="13.9" customHeight="1" x14ac:dyDescent="0.2">
      <c r="A479" s="157"/>
      <c r="B479" s="157"/>
      <c r="C479" s="1339"/>
    </row>
    <row r="480" spans="1:3" ht="13.9" customHeight="1" x14ac:dyDescent="0.2">
      <c r="A480" s="157"/>
      <c r="B480" s="157"/>
      <c r="C480" s="1339"/>
    </row>
    <row r="481" spans="1:3" ht="13.9" customHeight="1" x14ac:dyDescent="0.2">
      <c r="A481" s="157"/>
      <c r="B481" s="157"/>
      <c r="C481" s="1339"/>
    </row>
    <row r="482" spans="1:3" ht="13.9" customHeight="1" x14ac:dyDescent="0.2">
      <c r="A482" s="157"/>
      <c r="B482" s="157"/>
      <c r="C482" s="1339"/>
    </row>
    <row r="483" spans="1:3" ht="13.9" customHeight="1" x14ac:dyDescent="0.2">
      <c r="A483" s="157"/>
      <c r="B483" s="157"/>
      <c r="C483" s="1339"/>
    </row>
    <row r="484" spans="1:3" ht="13.9" customHeight="1" x14ac:dyDescent="0.2">
      <c r="A484" s="157"/>
      <c r="B484" s="157"/>
      <c r="C484" s="1339"/>
    </row>
    <row r="485" spans="1:3" ht="13.9" customHeight="1" x14ac:dyDescent="0.2">
      <c r="A485" s="157"/>
      <c r="B485" s="157"/>
      <c r="C485" s="1339"/>
    </row>
    <row r="486" spans="1:3" ht="13.9" customHeight="1" x14ac:dyDescent="0.2">
      <c r="A486" s="157"/>
      <c r="B486" s="157"/>
      <c r="C486" s="1339"/>
    </row>
    <row r="487" spans="1:3" ht="13.9" customHeight="1" x14ac:dyDescent="0.2">
      <c r="A487" s="157"/>
      <c r="B487" s="157"/>
      <c r="C487" s="1339"/>
    </row>
    <row r="488" spans="1:3" ht="13.9" customHeight="1" x14ac:dyDescent="0.2">
      <c r="A488" s="157"/>
      <c r="B488" s="157"/>
      <c r="C488" s="1339"/>
    </row>
    <row r="489" spans="1:3" ht="13.9" customHeight="1" x14ac:dyDescent="0.2">
      <c r="A489" s="157"/>
      <c r="B489" s="157"/>
      <c r="C489" s="1339"/>
    </row>
    <row r="490" spans="1:3" ht="13.9" customHeight="1" x14ac:dyDescent="0.2">
      <c r="A490" s="157"/>
      <c r="B490" s="157"/>
      <c r="C490" s="1339"/>
    </row>
    <row r="491" spans="1:3" ht="13.9" customHeight="1" x14ac:dyDescent="0.2">
      <c r="A491" s="157"/>
      <c r="B491" s="157"/>
      <c r="C491" s="1339"/>
    </row>
    <row r="492" spans="1:3" ht="13.9" customHeight="1" x14ac:dyDescent="0.2">
      <c r="A492" s="157"/>
      <c r="B492" s="157"/>
      <c r="C492" s="1339"/>
    </row>
    <row r="493" spans="1:3" ht="13.9" customHeight="1" x14ac:dyDescent="0.2">
      <c r="A493" s="157"/>
      <c r="B493" s="157"/>
      <c r="C493" s="1339"/>
    </row>
    <row r="494" spans="1:3" ht="13.9" customHeight="1" x14ac:dyDescent="0.2">
      <c r="A494" s="157"/>
      <c r="B494" s="157"/>
      <c r="C494" s="1339"/>
    </row>
    <row r="495" spans="1:3" ht="13.9" customHeight="1" x14ac:dyDescent="0.2">
      <c r="A495" s="157"/>
      <c r="B495" s="157"/>
      <c r="C495" s="1339"/>
    </row>
    <row r="496" spans="1:3" ht="13.9" customHeight="1" x14ac:dyDescent="0.2">
      <c r="A496" s="157"/>
      <c r="B496" s="157"/>
      <c r="C496" s="1339"/>
    </row>
    <row r="497" spans="1:3" ht="13.9" customHeight="1" x14ac:dyDescent="0.2">
      <c r="A497" s="157"/>
      <c r="B497" s="157"/>
      <c r="C497" s="1339"/>
    </row>
    <row r="498" spans="1:3" ht="13.9" customHeight="1" x14ac:dyDescent="0.2">
      <c r="A498" s="157"/>
      <c r="B498" s="157"/>
      <c r="C498" s="1339"/>
    </row>
    <row r="499" spans="1:3" ht="13.9" customHeight="1" x14ac:dyDescent="0.2">
      <c r="A499" s="157"/>
      <c r="B499" s="157"/>
      <c r="C499" s="1339"/>
    </row>
    <row r="500" spans="1:3" ht="13.9" customHeight="1" x14ac:dyDescent="0.2">
      <c r="A500" s="157"/>
      <c r="B500" s="157"/>
      <c r="C500" s="1339"/>
    </row>
    <row r="501" spans="1:3" ht="13.9" customHeight="1" x14ac:dyDescent="0.2">
      <c r="A501" s="157"/>
      <c r="B501" s="157"/>
      <c r="C501" s="1339"/>
    </row>
    <row r="502" spans="1:3" ht="13.9" customHeight="1" x14ac:dyDescent="0.2">
      <c r="A502" s="157"/>
      <c r="B502" s="157"/>
      <c r="C502" s="1339"/>
    </row>
    <row r="503" spans="1:3" ht="13.9" customHeight="1" x14ac:dyDescent="0.2">
      <c r="A503" s="157"/>
      <c r="B503" s="157"/>
      <c r="C503" s="1339"/>
    </row>
    <row r="504" spans="1:3" ht="13.9" customHeight="1" x14ac:dyDescent="0.2">
      <c r="A504" s="157"/>
      <c r="B504" s="157"/>
      <c r="C504" s="1339"/>
    </row>
    <row r="505" spans="1:3" ht="13.9" customHeight="1" x14ac:dyDescent="0.2">
      <c r="A505" s="157"/>
      <c r="B505" s="157"/>
      <c r="C505" s="1339"/>
    </row>
    <row r="506" spans="1:3" ht="13.9" customHeight="1" x14ac:dyDescent="0.2">
      <c r="A506" s="157"/>
      <c r="B506" s="157"/>
      <c r="C506" s="1339"/>
    </row>
    <row r="507" spans="1:3" ht="13.9" customHeight="1" x14ac:dyDescent="0.2">
      <c r="A507" s="157"/>
      <c r="B507" s="157"/>
      <c r="C507" s="1339"/>
    </row>
    <row r="508" spans="1:3" ht="13.9" customHeight="1" x14ac:dyDescent="0.2">
      <c r="A508" s="157"/>
      <c r="B508" s="157"/>
      <c r="C508" s="1339"/>
    </row>
    <row r="509" spans="1:3" ht="13.9" customHeight="1" x14ac:dyDescent="0.2">
      <c r="A509" s="157"/>
      <c r="B509" s="157"/>
      <c r="C509" s="1339"/>
    </row>
    <row r="510" spans="1:3" ht="13.9" customHeight="1" x14ac:dyDescent="0.2">
      <c r="A510" s="157"/>
      <c r="B510" s="157"/>
      <c r="C510" s="1339"/>
    </row>
    <row r="511" spans="1:3" ht="13.9" customHeight="1" x14ac:dyDescent="0.2">
      <c r="A511" s="157"/>
      <c r="B511" s="157"/>
      <c r="C511" s="1339"/>
    </row>
    <row r="512" spans="1:3" ht="13.9" customHeight="1" x14ac:dyDescent="0.2">
      <c r="A512" s="157"/>
      <c r="B512" s="157"/>
      <c r="C512" s="1339"/>
    </row>
    <row r="513" spans="1:3" ht="13.9" customHeight="1" x14ac:dyDescent="0.2">
      <c r="A513" s="157"/>
      <c r="B513" s="157"/>
      <c r="C513" s="1339"/>
    </row>
    <row r="514" spans="1:3" ht="13.9" customHeight="1" x14ac:dyDescent="0.2">
      <c r="A514" s="157"/>
      <c r="B514" s="157"/>
      <c r="C514" s="1339"/>
    </row>
    <row r="515" spans="1:3" ht="13.9" customHeight="1" x14ac:dyDescent="0.2">
      <c r="A515" s="157"/>
      <c r="B515" s="157"/>
      <c r="C515" s="1339"/>
    </row>
    <row r="516" spans="1:3" ht="13.9" customHeight="1" x14ac:dyDescent="0.2">
      <c r="A516" s="157"/>
      <c r="B516" s="157"/>
      <c r="C516" s="1339"/>
    </row>
    <row r="517" spans="1:3" ht="13.9" customHeight="1" x14ac:dyDescent="0.2">
      <c r="A517" s="157"/>
      <c r="B517" s="157"/>
      <c r="C517" s="1339"/>
    </row>
    <row r="518" spans="1:3" ht="13.9" customHeight="1" x14ac:dyDescent="0.2">
      <c r="A518" s="157"/>
      <c r="B518" s="157"/>
      <c r="C518" s="1339"/>
    </row>
    <row r="519" spans="1:3" ht="13.9" customHeight="1" x14ac:dyDescent="0.2">
      <c r="A519" s="157"/>
      <c r="B519" s="157"/>
      <c r="C519" s="1339"/>
    </row>
    <row r="520" spans="1:3" ht="13.9" customHeight="1" x14ac:dyDescent="0.2">
      <c r="A520" s="157"/>
      <c r="B520" s="157"/>
      <c r="C520" s="1339"/>
    </row>
    <row r="521" spans="1:3" ht="13.9" customHeight="1" x14ac:dyDescent="0.2">
      <c r="A521" s="157"/>
      <c r="B521" s="157"/>
      <c r="C521" s="1339"/>
    </row>
    <row r="522" spans="1:3" ht="13.9" customHeight="1" x14ac:dyDescent="0.2">
      <c r="A522" s="157"/>
      <c r="B522" s="157"/>
      <c r="C522" s="1339"/>
    </row>
    <row r="523" spans="1:3" ht="13.9" customHeight="1" x14ac:dyDescent="0.2">
      <c r="A523" s="157"/>
      <c r="B523" s="157"/>
      <c r="C523" s="1339"/>
    </row>
    <row r="524" spans="1:3" ht="13.9" customHeight="1" x14ac:dyDescent="0.2">
      <c r="A524" s="157"/>
      <c r="B524" s="157"/>
      <c r="C524" s="1339"/>
    </row>
    <row r="525" spans="1:3" ht="13.9" customHeight="1" x14ac:dyDescent="0.2">
      <c r="A525" s="157"/>
      <c r="B525" s="157"/>
      <c r="C525" s="1339"/>
    </row>
    <row r="526" spans="1:3" ht="13.9" customHeight="1" x14ac:dyDescent="0.2">
      <c r="A526" s="157"/>
      <c r="B526" s="157"/>
      <c r="C526" s="1339"/>
    </row>
    <row r="527" spans="1:3" ht="13.9" customHeight="1" x14ac:dyDescent="0.2">
      <c r="A527" s="157"/>
      <c r="B527" s="157"/>
      <c r="C527" s="1339"/>
    </row>
    <row r="528" spans="1:3" ht="13.9" customHeight="1" x14ac:dyDescent="0.2">
      <c r="A528" s="157"/>
      <c r="B528" s="157"/>
      <c r="C528" s="1339"/>
    </row>
    <row r="529" spans="1:3" ht="13.9" customHeight="1" x14ac:dyDescent="0.2">
      <c r="A529" s="157"/>
      <c r="B529" s="157"/>
      <c r="C529" s="1339"/>
    </row>
    <row r="530" spans="1:3" ht="13.9" customHeight="1" x14ac:dyDescent="0.2">
      <c r="A530" s="157"/>
      <c r="B530" s="157"/>
      <c r="C530" s="1339"/>
    </row>
    <row r="531" spans="1:3" ht="13.9" customHeight="1" x14ac:dyDescent="0.2">
      <c r="A531" s="157"/>
      <c r="B531" s="157"/>
      <c r="C531" s="1339"/>
    </row>
    <row r="532" spans="1:3" ht="13.9" customHeight="1" x14ac:dyDescent="0.2">
      <c r="A532" s="157"/>
      <c r="B532" s="157"/>
      <c r="C532" s="1339"/>
    </row>
    <row r="533" spans="1:3" ht="13.9" customHeight="1" x14ac:dyDescent="0.2">
      <c r="A533" s="157"/>
      <c r="B533" s="157"/>
      <c r="C533" s="1339"/>
    </row>
    <row r="534" spans="1:3" ht="13.9" customHeight="1" x14ac:dyDescent="0.2">
      <c r="A534" s="157"/>
      <c r="B534" s="157"/>
      <c r="C534" s="1339"/>
    </row>
    <row r="535" spans="1:3" ht="13.9" customHeight="1" x14ac:dyDescent="0.2">
      <c r="A535" s="157"/>
      <c r="B535" s="157"/>
      <c r="C535" s="1339"/>
    </row>
    <row r="536" spans="1:3" ht="13.9" customHeight="1" x14ac:dyDescent="0.2">
      <c r="A536" s="157"/>
      <c r="B536" s="157"/>
      <c r="C536" s="1339"/>
    </row>
    <row r="537" spans="1:3" ht="13.9" customHeight="1" x14ac:dyDescent="0.2">
      <c r="A537" s="157"/>
      <c r="B537" s="157"/>
      <c r="C537" s="1339"/>
    </row>
    <row r="538" spans="1:3" ht="13.9" customHeight="1" x14ac:dyDescent="0.2">
      <c r="A538" s="157"/>
      <c r="B538" s="157"/>
      <c r="C538" s="1339"/>
    </row>
    <row r="539" spans="1:3" ht="13.9" customHeight="1" x14ac:dyDescent="0.2">
      <c r="A539" s="157"/>
      <c r="B539" s="157"/>
      <c r="C539" s="1339"/>
    </row>
    <row r="540" spans="1:3" ht="13.9" customHeight="1" x14ac:dyDescent="0.2">
      <c r="A540" s="157"/>
      <c r="B540" s="157"/>
      <c r="C540" s="1339"/>
    </row>
    <row r="541" spans="1:3" ht="13.9" customHeight="1" x14ac:dyDescent="0.2">
      <c r="A541" s="157"/>
      <c r="B541" s="157"/>
      <c r="C541" s="1339"/>
    </row>
    <row r="542" spans="1:3" ht="13.9" customHeight="1" x14ac:dyDescent="0.2">
      <c r="A542" s="157"/>
      <c r="B542" s="157"/>
      <c r="C542" s="1339"/>
    </row>
    <row r="543" spans="1:3" ht="13.9" customHeight="1" x14ac:dyDescent="0.2">
      <c r="A543" s="157"/>
      <c r="B543" s="157"/>
      <c r="C543" s="1339"/>
    </row>
    <row r="544" spans="1:3" ht="13.9" customHeight="1" x14ac:dyDescent="0.2">
      <c r="A544" s="157"/>
      <c r="B544" s="157"/>
      <c r="C544" s="1339"/>
    </row>
    <row r="545" spans="1:3" ht="13.9" customHeight="1" x14ac:dyDescent="0.2">
      <c r="A545" s="157"/>
      <c r="B545" s="157"/>
      <c r="C545" s="1339"/>
    </row>
    <row r="546" spans="1:3" ht="13.9" customHeight="1" x14ac:dyDescent="0.2">
      <c r="A546" s="157"/>
      <c r="B546" s="157"/>
      <c r="C546" s="1339"/>
    </row>
    <row r="547" spans="1:3" ht="13.9" customHeight="1" x14ac:dyDescent="0.2">
      <c r="A547" s="157"/>
      <c r="B547" s="157"/>
      <c r="C547" s="1339"/>
    </row>
    <row r="548" spans="1:3" ht="13.9" customHeight="1" x14ac:dyDescent="0.2">
      <c r="A548" s="157"/>
      <c r="B548" s="157"/>
      <c r="C548" s="1339"/>
    </row>
    <row r="549" spans="1:3" ht="13.9" customHeight="1" x14ac:dyDescent="0.2">
      <c r="A549" s="157"/>
      <c r="B549" s="157"/>
      <c r="C549" s="1339"/>
    </row>
    <row r="550" spans="1:3" ht="13.9" customHeight="1" x14ac:dyDescent="0.2">
      <c r="A550" s="157"/>
      <c r="B550" s="157"/>
      <c r="C550" s="1339"/>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3RopbfdmEzIJrxsInAXng7InNHEBiiHIJPX8vYu/zV0mplOsx//NHihBf4X18dup7vPKlQnobN5RCEb8xr7gGQ==" saltValue="oUoC1pkJRz89veWAw+eCNw==" spinCount="100000" sheet="1" insertRows="0"/>
  <mergeCells count="3">
    <mergeCell ref="A2:F2"/>
    <mergeCell ref="A1:F1"/>
    <mergeCell ref="A4:E4"/>
  </mergeCells>
  <phoneticPr fontId="16"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42" t="s">
        <v>359</v>
      </c>
    </row>
    <row r="2" spans="1:2" ht="5.25" customHeight="1" x14ac:dyDescent="0.2"/>
    <row r="3" spans="1:2" ht="22.5" x14ac:dyDescent="0.2">
      <c r="A3" s="533">
        <v>1</v>
      </c>
      <c r="B3" s="534" t="s">
        <v>71</v>
      </c>
    </row>
    <row r="4" spans="1:2" ht="6" customHeight="1" x14ac:dyDescent="0.2">
      <c r="A4" s="533"/>
      <c r="B4" s="535"/>
    </row>
    <row r="5" spans="1:2" ht="22.5" x14ac:dyDescent="0.2">
      <c r="A5" s="533">
        <v>2</v>
      </c>
      <c r="B5" s="534" t="s">
        <v>331</v>
      </c>
    </row>
    <row r="6" spans="1:2" ht="6" customHeight="1" x14ac:dyDescent="0.2">
      <c r="A6" s="536"/>
    </row>
    <row r="7" spans="1:2" ht="22.5" x14ac:dyDescent="0.2">
      <c r="A7" s="537">
        <v>3</v>
      </c>
      <c r="B7" s="538" t="s">
        <v>213</v>
      </c>
    </row>
    <row r="8" spans="1:2" ht="12" customHeight="1" x14ac:dyDescent="0.2">
      <c r="A8" s="533" t="s">
        <v>582</v>
      </c>
      <c r="B8" s="183" t="s">
        <v>583</v>
      </c>
    </row>
    <row r="9" spans="1:2" ht="13.35" customHeight="1" x14ac:dyDescent="0.2">
      <c r="A9" s="537">
        <v>4</v>
      </c>
      <c r="B9" s="183" t="s">
        <v>247</v>
      </c>
    </row>
    <row r="10" spans="1:2" ht="13.35" customHeight="1" x14ac:dyDescent="0.2">
      <c r="A10" s="536"/>
      <c r="B10" s="183" t="s">
        <v>220</v>
      </c>
    </row>
    <row r="11" spans="1:2" ht="13.35" customHeight="1" x14ac:dyDescent="0.2">
      <c r="A11" s="536"/>
      <c r="B11" s="183" t="s">
        <v>384</v>
      </c>
    </row>
    <row r="12" spans="1:2" ht="13.35" customHeight="1" x14ac:dyDescent="0.2">
      <c r="A12" s="536"/>
      <c r="B12" s="183" t="s">
        <v>385</v>
      </c>
    </row>
    <row r="13" spans="1:2" ht="13.35" customHeight="1" x14ac:dyDescent="0.2">
      <c r="A13" s="536"/>
      <c r="B13" s="183" t="s">
        <v>72</v>
      </c>
    </row>
    <row r="14" spans="1:2" ht="6" customHeight="1" x14ac:dyDescent="0.2">
      <c r="A14" s="539"/>
      <c r="B14" s="535"/>
    </row>
    <row r="15" spans="1:2" ht="56.25" x14ac:dyDescent="0.2">
      <c r="A15" s="537">
        <v>5</v>
      </c>
      <c r="B15" s="538" t="s">
        <v>49</v>
      </c>
    </row>
    <row r="16" spans="1:2" ht="6" customHeight="1" x14ac:dyDescent="0.2">
      <c r="A16" s="171"/>
      <c r="B16" s="540"/>
    </row>
    <row r="17" spans="1:4" ht="33.75" customHeight="1" x14ac:dyDescent="0.2">
      <c r="A17" s="537">
        <v>6</v>
      </c>
      <c r="B17" s="497" t="s">
        <v>389</v>
      </c>
    </row>
    <row r="18" spans="1:4" ht="6" customHeight="1" x14ac:dyDescent="0.2">
      <c r="A18" s="541"/>
      <c r="B18" s="535"/>
    </row>
    <row r="19" spans="1:4" ht="13.35" customHeight="1" x14ac:dyDescent="0.2">
      <c r="A19" s="542">
        <v>7</v>
      </c>
      <c r="B19" s="535" t="s">
        <v>104</v>
      </c>
      <c r="D19" s="543"/>
    </row>
    <row r="20" spans="1:4" ht="6" customHeight="1" x14ac:dyDescent="0.2">
      <c r="A20" s="544"/>
      <c r="B20" s="535"/>
    </row>
    <row r="21" spans="1:4" ht="20.85" customHeight="1" x14ac:dyDescent="0.2">
      <c r="A21" s="542">
        <v>8</v>
      </c>
      <c r="B21" s="545" t="s">
        <v>580</v>
      </c>
    </row>
    <row r="22" spans="1:4" ht="6" customHeight="1" x14ac:dyDescent="0.2">
      <c r="A22" s="542"/>
      <c r="B22" s="545"/>
    </row>
    <row r="23" spans="1:4" ht="22.5" x14ac:dyDescent="0.2">
      <c r="A23" s="546">
        <v>9</v>
      </c>
      <c r="B23" s="545" t="s">
        <v>581</v>
      </c>
    </row>
    <row r="24" spans="1:4" ht="6" customHeight="1" x14ac:dyDescent="0.2">
      <c r="A24" s="541"/>
      <c r="B24" s="535"/>
    </row>
    <row r="25" spans="1:4" ht="13.35" customHeight="1" x14ac:dyDescent="0.2">
      <c r="A25" s="547">
        <v>10</v>
      </c>
      <c r="B25" s="535" t="s">
        <v>585</v>
      </c>
    </row>
    <row r="26" spans="1:4" ht="6" customHeight="1" x14ac:dyDescent="0.2"/>
    <row r="27" spans="1:4" ht="13.35" customHeight="1" x14ac:dyDescent="0.2">
      <c r="A27" s="548">
        <v>11</v>
      </c>
      <c r="B27" s="549" t="s">
        <v>388</v>
      </c>
    </row>
    <row r="28" spans="1:4" ht="6" customHeight="1" x14ac:dyDescent="0.2"/>
    <row r="29" spans="1:4" ht="22.5" x14ac:dyDescent="0.2">
      <c r="A29" s="550" t="s">
        <v>412</v>
      </c>
      <c r="B29" s="551" t="s">
        <v>332</v>
      </c>
    </row>
    <row r="30" spans="1:4" ht="6" customHeight="1" x14ac:dyDescent="0.2"/>
    <row r="31" spans="1:4" ht="33.75" x14ac:dyDescent="0.2">
      <c r="A31" s="550" t="s">
        <v>256</v>
      </c>
      <c r="B31" s="552" t="s">
        <v>386</v>
      </c>
    </row>
    <row r="32" spans="1:4" ht="6" customHeight="1" x14ac:dyDescent="0.2">
      <c r="A32" s="553"/>
      <c r="B32" s="554"/>
    </row>
    <row r="33" spans="1:2" ht="20.25" customHeight="1" x14ac:dyDescent="0.2">
      <c r="A33" s="555">
        <v>14</v>
      </c>
      <c r="B33" s="556" t="s">
        <v>723</v>
      </c>
    </row>
    <row r="34" spans="1:2" ht="6" customHeight="1" x14ac:dyDescent="0.2"/>
    <row r="35" spans="1:2" ht="22.5" x14ac:dyDescent="0.2">
      <c r="A35" s="557">
        <v>15</v>
      </c>
      <c r="B35" s="558" t="s">
        <v>724</v>
      </c>
    </row>
    <row r="36" spans="1:2" ht="8.25" customHeight="1" x14ac:dyDescent="0.2">
      <c r="A36" s="559"/>
      <c r="B36" s="560"/>
    </row>
    <row r="37" spans="1:2" ht="11.25" customHeight="1" x14ac:dyDescent="0.2">
      <c r="A37" s="557">
        <v>16</v>
      </c>
      <c r="B37" s="561" t="s">
        <v>573</v>
      </c>
    </row>
    <row r="38" spans="1:2" x14ac:dyDescent="0.2">
      <c r="B38" s="538" t="s">
        <v>574</v>
      </c>
    </row>
    <row r="39" spans="1:2" x14ac:dyDescent="0.2">
      <c r="B39" s="183" t="s">
        <v>575</v>
      </c>
    </row>
    <row r="40" spans="1:2" x14ac:dyDescent="0.2">
      <c r="B40" s="183" t="s">
        <v>576</v>
      </c>
    </row>
    <row r="51" spans="4:4" x14ac:dyDescent="0.2">
      <c r="D51" s="540"/>
    </row>
  </sheetData>
  <sheetProtection algorithmName="SHA-512" hashValue="aLVgQpeO0GLLLR+fTW8B7cfR5/NtBBfgzcKQ8KRVDkS2ivjCbvZKeWd+RyXPkNwNV6Ln3Kgxt7vpxfm+tDglqg==" saltValue="Qo2qMJ/Azd7uH63B/UAXGA==" spinCount="100000" sheet="1" objects="1" scenarios="1" selectLockedCells="1"/>
  <phoneticPr fontId="16"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B11" sqref="B11"/>
    </sheetView>
  </sheetViews>
  <sheetFormatPr defaultColWidth="9.140625" defaultRowHeight="12.75" x14ac:dyDescent="0.2"/>
  <cols>
    <col min="1" max="1" width="3" style="531" customWidth="1"/>
    <col min="2" max="2" width="86.28515625" style="481" customWidth="1"/>
    <col min="3" max="3" width="49.85546875" style="481" bestFit="1" customWidth="1"/>
    <col min="4" max="4" width="7.7109375" style="607" customWidth="1"/>
    <col min="5" max="5" width="2.85546875" style="481" customWidth="1"/>
    <col min="6" max="6" width="5.85546875" style="481" customWidth="1"/>
    <col min="7" max="7" width="2.85546875" style="481" customWidth="1"/>
    <col min="8" max="8" width="9.140625" style="481"/>
    <col min="9" max="9" width="13" style="481" customWidth="1"/>
    <col min="10" max="10" width="14.140625" style="481" customWidth="1"/>
    <col min="11" max="16384" width="9.140625" style="481"/>
  </cols>
  <sheetData>
    <row r="1" spans="1:11" x14ac:dyDescent="0.2">
      <c r="A1" s="2162" t="s">
        <v>422</v>
      </c>
      <c r="B1" s="2163"/>
      <c r="C1" s="2164"/>
    </row>
    <row r="2" spans="1:11" x14ac:dyDescent="0.2">
      <c r="A2" s="2165" t="s">
        <v>421</v>
      </c>
      <c r="B2" s="2166"/>
      <c r="C2" s="2167"/>
    </row>
    <row r="3" spans="1:11" ht="25.5" customHeight="1" thickBot="1" x14ac:dyDescent="0.25">
      <c r="A3" s="2165" t="s">
        <v>1977</v>
      </c>
      <c r="B3" s="2166"/>
      <c r="C3" s="2167"/>
    </row>
    <row r="4" spans="1:11" s="563" customFormat="1" ht="30" customHeight="1" thickTop="1" thickBot="1" x14ac:dyDescent="0.25">
      <c r="A4" s="637"/>
      <c r="B4" s="562" t="s">
        <v>167</v>
      </c>
      <c r="C4" s="638" t="s">
        <v>402</v>
      </c>
      <c r="D4" s="608"/>
    </row>
    <row r="5" spans="1:11" s="563" customFormat="1" ht="13.5" thickTop="1" x14ac:dyDescent="0.2">
      <c r="A5" s="518">
        <v>1</v>
      </c>
      <c r="B5" s="519" t="s">
        <v>1899</v>
      </c>
      <c r="C5" s="520"/>
      <c r="D5" s="608"/>
    </row>
    <row r="6" spans="1:11" ht="23.45" customHeight="1" thickBot="1" x14ac:dyDescent="0.25">
      <c r="A6" s="516"/>
      <c r="B6" s="586" t="s">
        <v>1903</v>
      </c>
      <c r="C6" s="636"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17"/>
      <c r="B7" s="586" t="s">
        <v>1904</v>
      </c>
      <c r="C7" s="609" t="str">
        <f>IF(AND(C6='DeficitBudgetSum Calc 22'!G17,'DefReductPlan 23-27'!Z22&gt;0),"Deficit Reduction Plan complete",IF(AND(C6='DeficitBudgetSum Calc 22'!G17,'DefReductPlan 23-27'!Z22=0),"ERROR - PLEASE COMPLETE Deficit Reduction Plan",""))</f>
        <v/>
      </c>
      <c r="F7" s="607"/>
      <c r="G7" s="607"/>
      <c r="I7" s="2157" t="s">
        <v>7027</v>
      </c>
      <c r="J7" s="2158"/>
      <c r="K7" s="2159"/>
    </row>
    <row r="8" spans="1:11" x14ac:dyDescent="0.2">
      <c r="A8" s="518">
        <v>2</v>
      </c>
      <c r="B8" s="519" t="s">
        <v>816</v>
      </c>
      <c r="C8" s="520"/>
      <c r="F8" s="607"/>
      <c r="G8" s="607"/>
      <c r="I8" s="1628" t="s">
        <v>1619</v>
      </c>
      <c r="J8" s="1629" t="str">
        <f>IF(ChosenDistrict="","",Cover!H14)</f>
        <v>05016202017</v>
      </c>
      <c r="K8" s="1630" t="s">
        <v>7026</v>
      </c>
    </row>
    <row r="9" spans="1:11" ht="14.25" customHeight="1" x14ac:dyDescent="0.2">
      <c r="A9" s="521"/>
      <c r="B9" s="1445" t="s">
        <v>3077</v>
      </c>
      <c r="C9" s="525" t="str">
        <f>IF(ChosenDistrict="","ERROR -Choose district from drop-down list.","OK")</f>
        <v>OK</v>
      </c>
      <c r="F9" s="607" t="str">
        <f>C9</f>
        <v>OK</v>
      </c>
      <c r="G9" s="607"/>
      <c r="I9" s="1628" t="s">
        <v>7023</v>
      </c>
      <c r="J9" s="1629">
        <f>IF('EBF Spending Plan 30-34'!G31="[Enter $]","",'EBF Spending Plan 30-34'!G31)</f>
        <v>3715.78</v>
      </c>
      <c r="K9" s="1630" t="str">
        <f>IF('EBF Spending Plan 30-34'!H31="","",'EBF Spending Plan 30-34'!H31)</f>
        <v>Actual</v>
      </c>
    </row>
    <row r="10" spans="1:11" x14ac:dyDescent="0.2">
      <c r="A10" s="521"/>
      <c r="B10" s="522" t="s">
        <v>1654</v>
      </c>
      <c r="C10" s="525" t="str">
        <f>IF(AND(Cover!B6="",Cover!B7=""),"ERROR - Choose Accounting Basis.","OK")</f>
        <v>OK</v>
      </c>
      <c r="F10" s="607" t="str">
        <f t="shared" ref="F10:F12" si="0">C10</f>
        <v>OK</v>
      </c>
      <c r="G10" s="607"/>
      <c r="I10" s="1628" t="s">
        <v>7024</v>
      </c>
      <c r="J10" s="1629">
        <f>IF('EBF Spending Plan 30-34'!G100="[Enter $]","",'EBF Spending Plan 30-34'!G100)</f>
        <v>589250.56000000006</v>
      </c>
      <c r="K10" s="1630" t="str">
        <f>IF('EBF Spending Plan 30-34'!H100="","",'EBF Spending Plan 30-34'!H100)</f>
        <v>Actual</v>
      </c>
    </row>
    <row r="11" spans="1:11" x14ac:dyDescent="0.2">
      <c r="A11" s="523"/>
      <c r="B11" s="522" t="s">
        <v>1943</v>
      </c>
      <c r="C11" s="525" t="str">
        <f>IF(OR(ISBLANK(Cover!M31),ISBLANK(Cover!Q31),ISBLANK(Cover!P43),ISBLANK(Cover!T43)),"ERROR - INPUT DATE(S)","OK")</f>
        <v>OK</v>
      </c>
      <c r="F11" s="607" t="str">
        <f t="shared" si="0"/>
        <v>OK</v>
      </c>
      <c r="G11" s="607"/>
      <c r="I11" s="1628" t="s">
        <v>3093</v>
      </c>
      <c r="J11" s="1629">
        <f>IF('EBF Spending Plan 30-34'!G101="[Enter $]","",'EBF Spending Plan 30-34'!G101)</f>
        <v>26968</v>
      </c>
      <c r="K11" s="1630" t="str">
        <f>IF('EBF Spending Plan 30-34'!H101="","",'EBF Spending Plan 30-34'!H101)</f>
        <v>Actual</v>
      </c>
    </row>
    <row r="12" spans="1:11" ht="13.5" thickBot="1" x14ac:dyDescent="0.25">
      <c r="A12" s="526"/>
      <c r="B12" s="522" t="s">
        <v>1942</v>
      </c>
      <c r="C12" s="525" t="str" cm="1">
        <f t="array" ref="C12">IF(AND(Cover!E49:J58="",Cover!K49:Q58=""),"ERROR - TYPE BOARD NAMES","OK")</f>
        <v>OK</v>
      </c>
      <c r="F12" s="607" t="str">
        <f t="shared" si="0"/>
        <v>OK</v>
      </c>
      <c r="G12" s="607"/>
      <c r="I12" s="1631" t="s">
        <v>7025</v>
      </c>
      <c r="J12" s="1632">
        <f>IF('EBF Spending Plan 30-34'!G102="[Enter $]","",'EBF Spending Plan 30-34'!G102)</f>
        <v>1138119.43</v>
      </c>
      <c r="K12" s="1633" t="str">
        <f>IF('EBF Spending Plan 30-34'!H102="","",'EBF Spending Plan 30-34'!H102)</f>
        <v>Actual</v>
      </c>
    </row>
    <row r="13" spans="1:11" x14ac:dyDescent="0.2">
      <c r="A13" s="528">
        <v>3</v>
      </c>
      <c r="B13" s="2170" t="s">
        <v>811</v>
      </c>
      <c r="C13" s="2171"/>
      <c r="F13" s="607"/>
      <c r="G13" s="607"/>
    </row>
    <row r="14" spans="1:11" ht="22.5" customHeight="1" x14ac:dyDescent="0.2">
      <c r="A14" s="523"/>
      <c r="B14" s="524" t="s">
        <v>7110</v>
      </c>
      <c r="C14" s="525" t="str">
        <f>IF(AND(ISNUMBER('BudgetSum 2-4'!C3),ISNUMBER('BudgetSum 2-4'!D3),ISNUMBER('BudgetSum 2-4'!E3),ISNUMBER('BudgetSum 2-4'!F3),ISNUMBER('BudgetSum 2-4'!G3),ISNUMBER('BudgetSum 2-4'!H3),ISNUMBER('BudgetSum 2-4'!I3),ISNUMBER('BudgetSum 2-4'!J3),ISNUMBER('BudgetSum 2-4'!K3)),"OK","ERROR - ENTER AMOUNTS. IF ZERO, ENTER NUMBER 0")</f>
        <v>OK</v>
      </c>
      <c r="F14" s="607" t="str">
        <f>C14</f>
        <v>OK</v>
      </c>
      <c r="G14" s="607"/>
    </row>
    <row r="15" spans="1:11" ht="22.5" customHeight="1" x14ac:dyDescent="0.2">
      <c r="A15" s="523"/>
      <c r="B15" s="524" t="s">
        <v>7111</v>
      </c>
      <c r="C15" s="525" t="str">
        <f>IF(ISNUMBER('BudgetSum 2-4'!C83),"OK","ERROR - ENTER AMOUNT. IF ZERO, ENTER NUMBER 0")</f>
        <v>OK</v>
      </c>
      <c r="F15" s="607" t="str">
        <f t="shared" ref="F15:F52" si="1">C15</f>
        <v>OK</v>
      </c>
      <c r="G15" s="607"/>
    </row>
    <row r="16" spans="1:11" ht="24" x14ac:dyDescent="0.2">
      <c r="A16" s="523"/>
      <c r="B16" s="524" t="s">
        <v>702</v>
      </c>
      <c r="C16" s="525" t="str">
        <f>IF(SUM('BudgetSum 2-4'!C29:D29,'BudgetSum 2-4'!F29)&lt;&gt;SUM('BudgetSum 2-4'!C52:D52,'BudgetSum 2-4'!F52),"ERROR - CHECK TRANSFER(S)","OK")</f>
        <v>OK</v>
      </c>
      <c r="F16" s="607" t="str">
        <f t="shared" si="1"/>
        <v>OK</v>
      </c>
      <c r="G16" s="607"/>
    </row>
    <row r="17" spans="1:6" ht="24" x14ac:dyDescent="0.2">
      <c r="A17" s="523"/>
      <c r="B17" s="524" t="s">
        <v>703</v>
      </c>
      <c r="C17" s="525" t="str">
        <f>IF(SUM('BudgetSum 2-4'!C30:K30)&lt;&gt;SUM('BudgetSum 2-4'!C53:J53),"ERROR - CHECK TRANSFER(S)","OK")</f>
        <v>OK</v>
      </c>
      <c r="F17" s="607" t="str">
        <f t="shared" si="1"/>
        <v>OK</v>
      </c>
    </row>
    <row r="18" spans="1:6" ht="24" x14ac:dyDescent="0.2">
      <c r="A18" s="526"/>
      <c r="B18" s="527" t="s">
        <v>1960</v>
      </c>
      <c r="C18" s="525" t="str">
        <f>IF(('BudgetSum 2-4'!E39)&lt;&gt;SUM('BudgetSum 2-4'!C57:H60),"ERROR - CHECK TRANSFER(S)","OK")</f>
        <v>OK</v>
      </c>
      <c r="F18" s="607" t="str">
        <f t="shared" si="1"/>
        <v>OK</v>
      </c>
    </row>
    <row r="19" spans="1:6" ht="24" x14ac:dyDescent="0.2">
      <c r="A19" s="526"/>
      <c r="B19" s="527" t="s">
        <v>1961</v>
      </c>
      <c r="C19" s="525" t="str">
        <f>IF(('BudgetSum 2-4'!E40)&lt;&gt;SUM('BudgetSum 2-4'!C61:H64),"ERROR - CHECK TRANSFER(S)","OK")</f>
        <v>OK</v>
      </c>
      <c r="F19" s="607" t="str">
        <f t="shared" si="1"/>
        <v>OK</v>
      </c>
    </row>
    <row r="20" spans="1:6" ht="24" x14ac:dyDescent="0.2">
      <c r="A20" s="526"/>
      <c r="B20" s="527" t="s">
        <v>704</v>
      </c>
      <c r="C20" s="525" t="str">
        <f>IF(('BudgetSum 2-4'!E41)&lt;&gt;SUM('BudgetSum 2-4'!C65:D68),"ERROR - CHECK TRANSFER(S)","OK")</f>
        <v>OK</v>
      </c>
      <c r="F20" s="607" t="str">
        <f t="shared" si="1"/>
        <v>OK</v>
      </c>
    </row>
    <row r="21" spans="1:6" ht="24" x14ac:dyDescent="0.2">
      <c r="A21" s="526"/>
      <c r="B21" s="527" t="s">
        <v>705</v>
      </c>
      <c r="C21" s="525" t="str">
        <f>IF(('BudgetSum 2-4'!E42)&lt;&gt;SUM('BudgetSum 2-4'!C69:D72),"ERROR - CHECK TRANSFER(S)","OK")</f>
        <v>OK</v>
      </c>
      <c r="F21" s="607" t="str">
        <f t="shared" si="1"/>
        <v>OK</v>
      </c>
    </row>
    <row r="22" spans="1:6" ht="24" x14ac:dyDescent="0.2">
      <c r="A22" s="526"/>
      <c r="B22" s="527" t="s">
        <v>706</v>
      </c>
      <c r="C22" s="525" t="str">
        <f>IF(('BudgetSum 2-4'!H43)&lt;&gt;SUM('BudgetSum 2-4'!C73:D76),"ERROR - CHECK TRANSFER(S)","OK")</f>
        <v>OK</v>
      </c>
      <c r="F22" s="607" t="str">
        <f t="shared" si="1"/>
        <v>OK</v>
      </c>
    </row>
    <row r="23" spans="1:6" x14ac:dyDescent="0.2">
      <c r="A23" s="528">
        <v>4</v>
      </c>
      <c r="B23" s="2168" t="s">
        <v>7112</v>
      </c>
      <c r="C23" s="2169"/>
      <c r="F23" s="607">
        <f t="shared" si="1"/>
        <v>0</v>
      </c>
    </row>
    <row r="24" spans="1:6" x14ac:dyDescent="0.2">
      <c r="A24" s="529"/>
      <c r="B24" s="524" t="s">
        <v>707</v>
      </c>
      <c r="C24" s="525" t="str">
        <f>IF(OR('CashSum 5'!$C$3&lt;0,'CashSum 5'!$C$3=""),"CHECK ERROR - NEGATIVE BEGINNING BALANCE OR BLANK","OK")</f>
        <v>OK</v>
      </c>
      <c r="F24" s="607" t="str">
        <f t="shared" si="1"/>
        <v>OK</v>
      </c>
    </row>
    <row r="25" spans="1:6" x14ac:dyDescent="0.2">
      <c r="A25" s="523"/>
      <c r="B25" s="524" t="s">
        <v>708</v>
      </c>
      <c r="C25" s="525" t="str">
        <f>IF(OR('CashSum 5'!$D$3&lt;0,'CashSum 5'!$D$3=""),"CHECK ERROR - NEGATIVE BEGINNING BALANCE OR BLANK","OK")</f>
        <v>OK</v>
      </c>
      <c r="F25" s="607" t="str">
        <f t="shared" si="1"/>
        <v>OK</v>
      </c>
    </row>
    <row r="26" spans="1:6" x14ac:dyDescent="0.2">
      <c r="A26" s="523"/>
      <c r="B26" s="524" t="s">
        <v>709</v>
      </c>
      <c r="C26" s="525" t="str">
        <f>IF(OR('CashSum 5'!$E$3&lt;0,'CashSum 5'!$E$3=""),"CHECK ERROR - NEGATIVE BEGINNING BALANCE OR BLANK","OK")</f>
        <v>OK</v>
      </c>
      <c r="F26" s="607" t="str">
        <f t="shared" si="1"/>
        <v>OK</v>
      </c>
    </row>
    <row r="27" spans="1:6" x14ac:dyDescent="0.2">
      <c r="A27" s="523"/>
      <c r="B27" s="524" t="s">
        <v>710</v>
      </c>
      <c r="C27" s="525" t="str">
        <f>IF(OR('CashSum 5'!$F$3&lt;0,'CashSum 5'!$F$3=""),"CHECK ERROR - NEGATIVE BEGINNING BALANCE OR BLANK","OK")</f>
        <v>OK</v>
      </c>
      <c r="F27" s="607" t="str">
        <f t="shared" si="1"/>
        <v>OK</v>
      </c>
    </row>
    <row r="28" spans="1:6" x14ac:dyDescent="0.2">
      <c r="A28" s="523"/>
      <c r="B28" s="524" t="s">
        <v>711</v>
      </c>
      <c r="C28" s="525" t="str">
        <f>IF(OR('CashSum 5'!$G$3&lt;0,'CashSum 5'!$G$3=""),"CHECK ERROR - NEGATIVE BEGINNING BALANCE OR BLANK","OK")</f>
        <v>OK</v>
      </c>
      <c r="F28" s="607" t="str">
        <f t="shared" si="1"/>
        <v>OK</v>
      </c>
    </row>
    <row r="29" spans="1:6" x14ac:dyDescent="0.2">
      <c r="A29" s="523"/>
      <c r="B29" s="524" t="s">
        <v>712</v>
      </c>
      <c r="C29" s="525" t="str">
        <f>IF(OR('CashSum 5'!$H$3&lt;0,'CashSum 5'!$H$3=""),"CHECK ERROR - NEGATIVE BEGINNING BALANCE OR BLANK","OK")</f>
        <v>OK</v>
      </c>
      <c r="F29" s="607" t="str">
        <f t="shared" si="1"/>
        <v>OK</v>
      </c>
    </row>
    <row r="30" spans="1:6" x14ac:dyDescent="0.2">
      <c r="A30" s="523"/>
      <c r="B30" s="524" t="s">
        <v>713</v>
      </c>
      <c r="C30" s="525" t="str">
        <f>IF(OR('CashSum 5'!$I$3&lt;0,'CashSum 5'!$I$3=""),"CHECK ERROR - NEGATIVE BEGINNING BALANCE OR BLANK","OK")</f>
        <v>OK</v>
      </c>
      <c r="F30" s="607" t="str">
        <f t="shared" si="1"/>
        <v>OK</v>
      </c>
    </row>
    <row r="31" spans="1:6" x14ac:dyDescent="0.2">
      <c r="A31" s="523"/>
      <c r="B31" s="524" t="s">
        <v>714</v>
      </c>
      <c r="C31" s="525" t="str">
        <f>IF(OR('CashSum 5'!$J$3&lt;0,'CashSum 5'!$J$3=""),"CHECK ERROR - NEGATIVE BEGINNING BALANCE OR BLANK","OK")</f>
        <v>OK</v>
      </c>
      <c r="F31" s="607" t="str">
        <f t="shared" si="1"/>
        <v>OK</v>
      </c>
    </row>
    <row r="32" spans="1:6" x14ac:dyDescent="0.2">
      <c r="A32" s="523"/>
      <c r="B32" s="524" t="s">
        <v>715</v>
      </c>
      <c r="C32" s="525" t="str">
        <f>IF(OR('CashSum 5'!$K$3&lt;0,'CashSum 5'!$K$3=""),"CHECK ERROR - NEGATIVE BEGINNING BALANCE OR BLANK","OK")</f>
        <v>OK</v>
      </c>
      <c r="F32" s="607" t="str">
        <f t="shared" si="1"/>
        <v>OK</v>
      </c>
    </row>
    <row r="33" spans="1:6" x14ac:dyDescent="0.2">
      <c r="A33" s="526"/>
      <c r="B33" s="524" t="s">
        <v>793</v>
      </c>
      <c r="C33" s="525" t="str">
        <f>IF(ISNUMBER('CashSum 5'!C23),"OK","ERROR - ENTER AMOUNTS. IF ZERO, ENTER NUMBER 0")</f>
        <v>OK</v>
      </c>
      <c r="F33" s="607" t="str">
        <f t="shared" si="1"/>
        <v>OK</v>
      </c>
    </row>
    <row r="34" spans="1:6" x14ac:dyDescent="0.2">
      <c r="A34" s="601">
        <v>5</v>
      </c>
      <c r="B34" s="2174" t="s">
        <v>3078</v>
      </c>
      <c r="C34" s="2175"/>
      <c r="F34" s="607">
        <f t="shared" si="1"/>
        <v>0</v>
      </c>
    </row>
    <row r="35" spans="1:6" x14ac:dyDescent="0.2">
      <c r="A35" s="523"/>
      <c r="B35" s="530" t="s">
        <v>716</v>
      </c>
      <c r="C35" s="525" t="str">
        <f>IF('CashSum 5'!$C$21&lt;0,"CHECK ERROR - NEGATIVE END BALANCE","OK")</f>
        <v>OK</v>
      </c>
      <c r="F35" s="607" t="str">
        <f t="shared" si="1"/>
        <v>OK</v>
      </c>
    </row>
    <row r="36" spans="1:6" x14ac:dyDescent="0.2">
      <c r="A36" s="523"/>
      <c r="B36" s="530" t="s">
        <v>717</v>
      </c>
      <c r="C36" s="525" t="str">
        <f>IF('CashSum 5'!$D$21&lt;0,"CHECK ERROR - NEGATIVE END BALANCE","OK")</f>
        <v>OK</v>
      </c>
      <c r="F36" s="607" t="str">
        <f t="shared" si="1"/>
        <v>OK</v>
      </c>
    </row>
    <row r="37" spans="1:6" x14ac:dyDescent="0.2">
      <c r="A37" s="523"/>
      <c r="B37" s="524" t="s">
        <v>718</v>
      </c>
      <c r="C37" s="525" t="str">
        <f>IF('CashSum 5'!$E$21&lt;0,"CHECK ERROR - NEGATIVE END BALANCE","OK")</f>
        <v>OK</v>
      </c>
      <c r="F37" s="607" t="str">
        <f t="shared" si="1"/>
        <v>OK</v>
      </c>
    </row>
    <row r="38" spans="1:6" x14ac:dyDescent="0.2">
      <c r="A38" s="523"/>
      <c r="B38" s="530" t="s">
        <v>813</v>
      </c>
      <c r="C38" s="525" t="str">
        <f>IF('CashSum 5'!$F$21&lt;0,"CHECK ERROR - NEGATIVE END BALANCE","OK")</f>
        <v>OK</v>
      </c>
      <c r="F38" s="607" t="str">
        <f t="shared" si="1"/>
        <v>OK</v>
      </c>
    </row>
    <row r="39" spans="1:6" x14ac:dyDescent="0.2">
      <c r="A39" s="523"/>
      <c r="B39" s="530" t="s">
        <v>719</v>
      </c>
      <c r="C39" s="525" t="str">
        <f>IF('CashSum 5'!$G$21&lt;0,"CHECK ERROR - NEGATIVE END BALANCE","OK")</f>
        <v>OK</v>
      </c>
      <c r="F39" s="607" t="str">
        <f t="shared" si="1"/>
        <v>OK</v>
      </c>
    </row>
    <row r="40" spans="1:6" x14ac:dyDescent="0.2">
      <c r="A40" s="523"/>
      <c r="B40" s="524" t="s">
        <v>815</v>
      </c>
      <c r="C40" s="525" t="str">
        <f>IF('CashSum 5'!$H$21&lt;0,"CHECK ERROR - NEGATIVE END BALANCE","OK")</f>
        <v>OK</v>
      </c>
      <c r="F40" s="607" t="str">
        <f t="shared" si="1"/>
        <v>OK</v>
      </c>
    </row>
    <row r="41" spans="1:6" x14ac:dyDescent="0.2">
      <c r="A41" s="523"/>
      <c r="B41" s="530" t="s">
        <v>720</v>
      </c>
      <c r="C41" s="525" t="str">
        <f>IF('CashSum 5'!$I$21&lt;0,"CHECK ERROR - NEGATIVE END BALANCE","OK")</f>
        <v>OK</v>
      </c>
      <c r="F41" s="607" t="str">
        <f t="shared" si="1"/>
        <v>OK</v>
      </c>
    </row>
    <row r="42" spans="1:6" x14ac:dyDescent="0.2">
      <c r="A42" s="523"/>
      <c r="B42" s="524" t="s">
        <v>721</v>
      </c>
      <c r="C42" s="525" t="str">
        <f>IF('CashSum 5'!$J$21&lt;0,"CHECK ERROR - NEGATIVE END BALANCE","OK")</f>
        <v>OK</v>
      </c>
      <c r="F42" s="607" t="str">
        <f t="shared" si="1"/>
        <v>OK</v>
      </c>
    </row>
    <row r="43" spans="1:6" x14ac:dyDescent="0.2">
      <c r="A43" s="523"/>
      <c r="B43" s="530" t="s">
        <v>722</v>
      </c>
      <c r="C43" s="525" t="str">
        <f>IF('CashSum 5'!$K$21&lt;0,"ERROR - NEGATIVE END BALANCE. PLEASE CORRECT.","OK")</f>
        <v>OK</v>
      </c>
      <c r="F43" s="607" t="str">
        <f t="shared" si="1"/>
        <v>OK</v>
      </c>
    </row>
    <row r="44" spans="1:6" x14ac:dyDescent="0.2">
      <c r="A44" s="601">
        <v>6</v>
      </c>
      <c r="B44" s="2172" t="s">
        <v>808</v>
      </c>
      <c r="C44" s="2173"/>
      <c r="F44" s="607">
        <f t="shared" si="1"/>
        <v>0</v>
      </c>
    </row>
    <row r="45" spans="1:6" ht="24" x14ac:dyDescent="0.2">
      <c r="A45" s="523"/>
      <c r="B45" s="524" t="s">
        <v>812</v>
      </c>
      <c r="C45" s="525" t="str">
        <f>IF(SUM('CashSum 5'!C6:K6)&lt;&gt;SUM('CashSum 5'!C15:K15),"ERROR - CHECK INTERFUND LOANS","OK")</f>
        <v>OK</v>
      </c>
      <c r="F45" s="607" t="str">
        <f t="shared" si="1"/>
        <v>OK</v>
      </c>
    </row>
    <row r="46" spans="1:6" ht="24" x14ac:dyDescent="0.2">
      <c r="A46" s="523"/>
      <c r="B46" s="524" t="s">
        <v>814</v>
      </c>
      <c r="C46" s="525" t="str">
        <f>IF(SUM('CashSum 5'!C7:K7)&lt;&gt;SUM('CashSum 5'!C16:K16),"ERROR - CHECK INTERFUND LOANS","OK")</f>
        <v>OK</v>
      </c>
      <c r="F46" s="607" t="str">
        <f t="shared" si="1"/>
        <v>OK</v>
      </c>
    </row>
    <row r="47" spans="1:6" x14ac:dyDescent="0.2">
      <c r="A47" s="601">
        <v>7</v>
      </c>
      <c r="B47" s="2172" t="s">
        <v>809</v>
      </c>
      <c r="C47" s="2173"/>
      <c r="F47" s="607">
        <f t="shared" si="1"/>
        <v>0</v>
      </c>
    </row>
    <row r="48" spans="1:6" x14ac:dyDescent="0.2">
      <c r="A48" s="523"/>
      <c r="B48" s="524" t="s">
        <v>1652</v>
      </c>
      <c r="C48" s="525" t="str">
        <f>IF(OR('BudgetSum 2-4'!C9&gt;0,'BudgetSum 2-4'!D9&gt;0,'BudgetSum 2-4'!E9&gt;0,'BudgetSum 2-4'!F9&gt;0,'BudgetSum 2-4'!G9&gt;0,'BudgetSum 2-4'!H9&gt;0,'BudgetSum 2-4'!I9&gt;0,'BudgetSum 2-4'!J9&gt;0,'BudgetSum 2-4'!K9&gt;0),"OK","ERROR - ESTREV TAB IS BLANK. PLEASE INPUT AMOUNTS.")</f>
        <v>OK</v>
      </c>
      <c r="F48" s="607" t="str">
        <f t="shared" si="1"/>
        <v>OK</v>
      </c>
    </row>
    <row r="49" spans="1:6" ht="12.75" customHeight="1" x14ac:dyDescent="0.2">
      <c r="A49" s="601">
        <v>8</v>
      </c>
      <c r="B49" s="2172" t="s">
        <v>810</v>
      </c>
      <c r="C49" s="2173"/>
      <c r="F49" s="607">
        <f t="shared" si="1"/>
        <v>0</v>
      </c>
    </row>
    <row r="50" spans="1:6" x14ac:dyDescent="0.2">
      <c r="A50" s="523"/>
      <c r="B50" s="524" t="s">
        <v>1653</v>
      </c>
      <c r="C50" s="525" t="str">
        <f>IF(OR('BudgetSum 2-4'!C19&gt;0,'BudgetSum 2-4'!D19&gt;0,'BudgetSum 2-4'!E19&gt;0,'BudgetSum 2-4'!F19&gt;0,'BudgetSum 2-4'!G19&gt;0,'BudgetSum 2-4'!H19&gt;0,'BudgetSum 2-4'!I19&gt;0,'BudgetSum 2-4'!J19&gt;0,'BudgetSum 2-4'!K19&gt;0),"OK","ERROR - ESTEXP TAB IS BLANK. PLEASE INPUT AMOUNTS.")</f>
        <v>OK</v>
      </c>
      <c r="F50" s="607" t="str">
        <f t="shared" si="1"/>
        <v>OK</v>
      </c>
    </row>
    <row r="51" spans="1:6" x14ac:dyDescent="0.2">
      <c r="A51" s="601">
        <v>9</v>
      </c>
      <c r="B51" s="2172" t="s">
        <v>1655</v>
      </c>
      <c r="C51" s="2173"/>
      <c r="F51" s="607">
        <f t="shared" si="1"/>
        <v>0</v>
      </c>
    </row>
    <row r="52" spans="1:6" ht="12.75" customHeight="1" x14ac:dyDescent="0.2">
      <c r="A52" s="523"/>
      <c r="B52" s="524" t="s">
        <v>3088</v>
      </c>
      <c r="C52" s="525" t="str">
        <f>IF('Itemize 21'!C2="OK","OK","ERROR -Please describe revenue.")</f>
        <v>OK</v>
      </c>
      <c r="F52" s="607" t="str">
        <f t="shared" si="1"/>
        <v>OK</v>
      </c>
    </row>
    <row r="53" spans="1:6" x14ac:dyDescent="0.2">
      <c r="A53" s="523"/>
      <c r="B53" s="524" t="s">
        <v>3089</v>
      </c>
      <c r="C53" s="525" t="str">
        <f>IF('Itemize 21'!C3="OK","OK","ERROR -Please describe expenditures.")</f>
        <v>OK</v>
      </c>
      <c r="F53" s="607">
        <f>COUNTIFS(F8:F52,"OK")</f>
        <v>37</v>
      </c>
    </row>
    <row r="54" spans="1:6" x14ac:dyDescent="0.2">
      <c r="A54" s="1574">
        <v>10</v>
      </c>
      <c r="B54" s="2160" t="s">
        <v>7015</v>
      </c>
      <c r="C54" s="2161"/>
      <c r="F54" s="607"/>
    </row>
    <row r="55" spans="1:6" x14ac:dyDescent="0.2">
      <c r="A55" s="1575"/>
      <c r="B55" s="1577" t="s">
        <v>7016</v>
      </c>
      <c r="C55" s="1576" t="str">
        <f>IF(Cover!B3="x","OK",IF(Cover!H8="Yes","OK",IF('EBF Spending Plan 30-34'!N140=24,"OK","INCOMPLETE")))</f>
        <v>OK</v>
      </c>
      <c r="F55" s="607"/>
    </row>
    <row r="56" spans="1:6" ht="15.75" x14ac:dyDescent="0.2">
      <c r="B56" s="532" t="s">
        <v>368</v>
      </c>
    </row>
  </sheetData>
  <sheetProtection algorithmName="SHA-512" hashValue="KImRA2X+dgBnpX1+j2vPER1utKwC8RjI0ED6zXHLdCDviOdsUu9FSA9jC6oMEzIfuS6/3JyveUzqGMIj6/J/vA==" saltValue="5HK7eA+X/xhWAFTiwaikB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defaultColWidth="9.140625" defaultRowHeight="15" x14ac:dyDescent="0.25"/>
  <cols>
    <col min="1" max="1" width="20" style="1446" customWidth="1"/>
    <col min="2" max="2" width="39" style="1446" customWidth="1"/>
    <col min="3" max="3" width="17.42578125" style="1446" customWidth="1"/>
    <col min="4" max="4" width="18.85546875" style="1446" customWidth="1"/>
    <col min="5" max="5" width="20" style="1446" customWidth="1"/>
    <col min="6" max="7" width="9.140625" style="1446"/>
    <col min="8" max="8" width="16.28515625" style="1446" bestFit="1" customWidth="1"/>
    <col min="9" max="9" width="19.140625" style="1446" customWidth="1"/>
    <col min="10" max="10" width="18" style="1446" bestFit="1" customWidth="1"/>
    <col min="11" max="11" width="14.42578125" style="1446" customWidth="1"/>
    <col min="12" max="12" width="12.5703125" style="1446" bestFit="1" customWidth="1"/>
    <col min="13" max="14" width="11.5703125" style="1446" bestFit="1" customWidth="1"/>
    <col min="15" max="16" width="10.5703125" style="1446" bestFit="1" customWidth="1"/>
    <col min="17" max="17" width="11.5703125" style="1446" bestFit="1" customWidth="1"/>
    <col min="18" max="24" width="10.5703125" style="1446" bestFit="1" customWidth="1"/>
    <col min="25" max="25" width="19" style="1446" bestFit="1" customWidth="1"/>
    <col min="26" max="29" width="10.5703125" style="1446" bestFit="1" customWidth="1"/>
    <col min="30" max="33" width="11.5703125" style="1446" bestFit="1" customWidth="1"/>
    <col min="34" max="34" width="12.5703125" style="1446" bestFit="1" customWidth="1"/>
    <col min="35" max="35" width="18.85546875" style="1446" customWidth="1"/>
    <col min="36" max="36" width="11.5703125" style="1446" bestFit="1" customWidth="1"/>
    <col min="37" max="37" width="12.5703125" style="1446" bestFit="1" customWidth="1"/>
    <col min="38" max="38" width="19" style="1446" bestFit="1" customWidth="1"/>
    <col min="39" max="42" width="11.5703125" style="1446" bestFit="1" customWidth="1"/>
    <col min="43" max="47" width="10.5703125" style="1446" bestFit="1" customWidth="1"/>
    <col min="48" max="48" width="17.28515625" style="1446" customWidth="1"/>
    <col min="49" max="49" width="17.5703125" style="1446" customWidth="1"/>
    <col min="50" max="50" width="14.42578125" style="1446" customWidth="1"/>
    <col min="51" max="52" width="20.140625" style="1446" customWidth="1"/>
    <col min="53" max="54" width="26.140625" style="1446" customWidth="1"/>
    <col min="55" max="55" width="16" style="1446" customWidth="1"/>
    <col min="56" max="56" width="23.5703125" style="1446" customWidth="1"/>
    <col min="57" max="16384" width="9.140625" style="1446"/>
  </cols>
  <sheetData>
    <row r="1" spans="1:56" x14ac:dyDescent="0.25">
      <c r="A1" s="1450">
        <v>1</v>
      </c>
      <c r="B1" s="1450">
        <v>2</v>
      </c>
      <c r="C1" s="1450">
        <v>3</v>
      </c>
      <c r="D1" s="1450">
        <v>4</v>
      </c>
      <c r="E1" s="1450">
        <v>5</v>
      </c>
      <c r="F1" s="1450">
        <v>6</v>
      </c>
      <c r="G1" s="1450">
        <v>7</v>
      </c>
      <c r="H1" s="1450">
        <v>8</v>
      </c>
      <c r="I1" s="1450">
        <v>9</v>
      </c>
      <c r="J1" s="1450">
        <v>10</v>
      </c>
      <c r="K1" s="1450">
        <v>11</v>
      </c>
      <c r="L1" s="1450">
        <v>12</v>
      </c>
      <c r="M1" s="1450">
        <v>13</v>
      </c>
      <c r="N1" s="1450">
        <v>14</v>
      </c>
      <c r="O1" s="1450">
        <v>15</v>
      </c>
      <c r="P1" s="1450">
        <v>16</v>
      </c>
      <c r="Q1" s="1450">
        <v>17</v>
      </c>
      <c r="R1" s="1450">
        <v>18</v>
      </c>
      <c r="S1" s="1450">
        <v>19</v>
      </c>
      <c r="T1" s="1450">
        <v>20</v>
      </c>
      <c r="U1" s="1450">
        <v>21</v>
      </c>
      <c r="V1" s="1450">
        <v>22</v>
      </c>
      <c r="W1" s="1450">
        <v>23</v>
      </c>
      <c r="X1" s="1450">
        <v>24</v>
      </c>
      <c r="Y1" s="1450">
        <v>25</v>
      </c>
      <c r="Z1" s="1450">
        <v>26</v>
      </c>
      <c r="AA1" s="1450">
        <v>27</v>
      </c>
      <c r="AB1" s="1450">
        <v>28</v>
      </c>
      <c r="AC1" s="1450">
        <v>29</v>
      </c>
      <c r="AD1" s="1450">
        <v>30</v>
      </c>
      <c r="AE1" s="1450">
        <v>31</v>
      </c>
      <c r="AF1" s="1450">
        <v>32</v>
      </c>
      <c r="AG1" s="1450">
        <v>33</v>
      </c>
      <c r="AH1" s="1450">
        <v>34</v>
      </c>
      <c r="AI1" s="1450">
        <v>35</v>
      </c>
      <c r="AJ1" s="1450">
        <v>36</v>
      </c>
      <c r="AK1" s="1450">
        <v>37</v>
      </c>
      <c r="AL1" s="1450">
        <v>38</v>
      </c>
      <c r="AM1" s="1450">
        <v>39</v>
      </c>
      <c r="AN1" s="1450">
        <v>40</v>
      </c>
      <c r="AO1" s="1450">
        <v>41</v>
      </c>
      <c r="AP1" s="1450">
        <v>42</v>
      </c>
      <c r="AQ1" s="1450">
        <v>43</v>
      </c>
      <c r="AR1" s="1450">
        <v>44</v>
      </c>
      <c r="AS1" s="1450">
        <v>45</v>
      </c>
      <c r="AT1" s="1450">
        <v>46</v>
      </c>
      <c r="AU1" s="1450">
        <v>47</v>
      </c>
      <c r="AV1" s="1450">
        <v>48</v>
      </c>
      <c r="AW1" s="1450">
        <v>49</v>
      </c>
      <c r="AX1" s="1450">
        <v>50</v>
      </c>
      <c r="AY1" s="1450">
        <v>51</v>
      </c>
      <c r="AZ1" s="1450">
        <v>52</v>
      </c>
      <c r="BA1" s="1450">
        <v>53</v>
      </c>
      <c r="BB1" s="1450">
        <v>54</v>
      </c>
      <c r="BC1" s="1450">
        <v>55</v>
      </c>
    </row>
    <row r="2" spans="1:56" s="1449" customFormat="1" ht="25.5" customHeight="1" thickBot="1" x14ac:dyDescent="0.3">
      <c r="A2" s="1641" t="s">
        <v>4065</v>
      </c>
      <c r="B2" s="1641" t="s">
        <v>700</v>
      </c>
      <c r="C2" s="1641" t="s">
        <v>4064</v>
      </c>
      <c r="D2" s="1641" t="s">
        <v>4063</v>
      </c>
      <c r="E2" s="1641" t="s">
        <v>4062</v>
      </c>
      <c r="F2" s="1641" t="s">
        <v>4061</v>
      </c>
      <c r="G2" s="1641" t="s">
        <v>4060</v>
      </c>
      <c r="H2" s="1654" t="s">
        <v>7040</v>
      </c>
      <c r="I2" s="1641" t="s">
        <v>4059</v>
      </c>
      <c r="J2" s="1641" t="s">
        <v>7039</v>
      </c>
      <c r="K2" s="1641" t="s">
        <v>4058</v>
      </c>
      <c r="L2" s="1641" t="s">
        <v>4057</v>
      </c>
      <c r="M2" s="1641" t="s">
        <v>4056</v>
      </c>
      <c r="N2" s="1641" t="s">
        <v>4055</v>
      </c>
      <c r="O2" s="1641" t="s">
        <v>4054</v>
      </c>
      <c r="P2" s="1641" t="s">
        <v>4053</v>
      </c>
      <c r="Q2" s="1641" t="s">
        <v>4052</v>
      </c>
      <c r="R2" s="1641" t="s">
        <v>4051</v>
      </c>
      <c r="S2" s="1641" t="s">
        <v>4050</v>
      </c>
      <c r="T2" s="1641" t="s">
        <v>4049</v>
      </c>
      <c r="U2" s="1641" t="s">
        <v>4048</v>
      </c>
      <c r="V2" s="1641" t="s">
        <v>4047</v>
      </c>
      <c r="W2" s="1641" t="s">
        <v>4046</v>
      </c>
      <c r="X2" s="1641" t="s">
        <v>4045</v>
      </c>
      <c r="Y2" s="1641" t="s">
        <v>7038</v>
      </c>
      <c r="Z2" s="1641" t="s">
        <v>4044</v>
      </c>
      <c r="AA2" s="1641" t="s">
        <v>4043</v>
      </c>
      <c r="AB2" s="1641" t="s">
        <v>4042</v>
      </c>
      <c r="AC2" s="1641" t="s">
        <v>4041</v>
      </c>
      <c r="AD2" s="1641" t="s">
        <v>4040</v>
      </c>
      <c r="AE2" s="1641" t="s">
        <v>4039</v>
      </c>
      <c r="AF2" s="1641" t="s">
        <v>4038</v>
      </c>
      <c r="AG2" s="1641" t="s">
        <v>4037</v>
      </c>
      <c r="AH2" s="1641" t="s">
        <v>405</v>
      </c>
      <c r="AI2" s="1641" t="s">
        <v>4036</v>
      </c>
      <c r="AJ2" s="1654" t="s">
        <v>4035</v>
      </c>
      <c r="AK2" s="1641" t="s">
        <v>4034</v>
      </c>
      <c r="AL2" s="1641" t="s">
        <v>4033</v>
      </c>
      <c r="AM2" s="1641" t="s">
        <v>4032</v>
      </c>
      <c r="AN2" s="1641" t="s">
        <v>4031</v>
      </c>
      <c r="AO2" s="1641" t="s">
        <v>4030</v>
      </c>
      <c r="AP2" s="1641" t="s">
        <v>4029</v>
      </c>
      <c r="AQ2" s="1641" t="s">
        <v>4028</v>
      </c>
      <c r="AR2" s="1641" t="s">
        <v>4027</v>
      </c>
      <c r="AS2" s="1641" t="s">
        <v>4026</v>
      </c>
      <c r="AT2" s="1641" t="s">
        <v>4025</v>
      </c>
      <c r="AU2" s="1641" t="s">
        <v>4024</v>
      </c>
      <c r="AV2" s="1641" t="s">
        <v>4023</v>
      </c>
      <c r="AW2" s="1641" t="s">
        <v>4022</v>
      </c>
      <c r="AX2" s="1641" t="s">
        <v>4021</v>
      </c>
      <c r="AY2" s="1641" t="s">
        <v>4020</v>
      </c>
      <c r="AZ2" s="1641" t="s">
        <v>4019</v>
      </c>
      <c r="BA2" s="1653" t="s">
        <v>4018</v>
      </c>
      <c r="BB2" s="1653" t="s">
        <v>4017</v>
      </c>
      <c r="BC2" s="1653" t="s">
        <v>4016</v>
      </c>
      <c r="BD2" s="1652" t="s">
        <v>7037</v>
      </c>
    </row>
    <row r="3" spans="1:56" ht="15.75" thickTop="1" x14ac:dyDescent="0.25">
      <c r="A3" s="1651"/>
      <c r="B3" s="1651" t="s">
        <v>7036</v>
      </c>
      <c r="C3" s="1636">
        <v>31.31</v>
      </c>
      <c r="D3" s="1637">
        <v>464554.07</v>
      </c>
      <c r="E3" s="1637">
        <v>377919.13</v>
      </c>
      <c r="F3" s="1646">
        <v>0.81350945865139013</v>
      </c>
      <c r="G3" s="1645">
        <v>2</v>
      </c>
      <c r="H3" s="1644">
        <v>3242.91</v>
      </c>
      <c r="I3" s="1644">
        <v>331463.7300000001</v>
      </c>
      <c r="J3" s="1644">
        <v>334706.64000000007</v>
      </c>
      <c r="K3" s="1643">
        <v>0.9</v>
      </c>
      <c r="L3" s="1637">
        <v>100336.45</v>
      </c>
      <c r="M3" s="1637">
        <v>33442.129999999997</v>
      </c>
      <c r="N3" s="1637">
        <v>10827.67</v>
      </c>
      <c r="O3" s="1637">
        <v>3609.22</v>
      </c>
      <c r="P3" s="1637">
        <v>3406.83</v>
      </c>
      <c r="Q3" s="1637">
        <v>9251.2800000000007</v>
      </c>
      <c r="R3" s="1637">
        <v>2201.86</v>
      </c>
      <c r="S3" s="1637">
        <v>4009.77</v>
      </c>
      <c r="T3" s="1637">
        <v>3623.22</v>
      </c>
      <c r="U3" s="1637">
        <v>2673.18</v>
      </c>
      <c r="V3" s="1637">
        <v>5375.16</v>
      </c>
      <c r="W3" s="1637">
        <v>4628.0200000000004</v>
      </c>
      <c r="X3" s="1637">
        <v>4811.53</v>
      </c>
      <c r="Y3" s="1637">
        <v>188196.31999999995</v>
      </c>
      <c r="Z3" s="1637">
        <v>2817.9</v>
      </c>
      <c r="AA3" s="1637">
        <v>3913.75</v>
      </c>
      <c r="AB3" s="1637">
        <v>10175.75</v>
      </c>
      <c r="AC3" s="1637">
        <v>1064.54</v>
      </c>
      <c r="AD3" s="1637">
        <v>17878.009999999998</v>
      </c>
      <c r="AE3" s="1637">
        <v>26895.289999999997</v>
      </c>
      <c r="AF3" s="1637">
        <v>42612.909999999996</v>
      </c>
      <c r="AG3" s="1637">
        <v>29337.469999999998</v>
      </c>
      <c r="AH3" s="1637">
        <v>89063.745840000018</v>
      </c>
      <c r="AI3" s="1637">
        <v>223759.36584000001</v>
      </c>
      <c r="AJ3" s="1637">
        <v>29803.360000000001</v>
      </c>
      <c r="AK3" s="1637">
        <v>193956.00584000006</v>
      </c>
      <c r="AL3" s="1637">
        <v>220779.02584000005</v>
      </c>
      <c r="AM3" s="1637">
        <v>7259.17</v>
      </c>
      <c r="AN3" s="1637">
        <v>7259.17</v>
      </c>
      <c r="AO3" s="1637">
        <v>7259.17</v>
      </c>
      <c r="AP3" s="1637">
        <v>7259.17</v>
      </c>
      <c r="AQ3" s="1637">
        <v>659.92</v>
      </c>
      <c r="AR3" s="1637">
        <v>659.92</v>
      </c>
      <c r="AS3" s="1637">
        <v>659.92</v>
      </c>
      <c r="AT3" s="1637">
        <v>659.92</v>
      </c>
      <c r="AU3" s="1637">
        <v>1319.85</v>
      </c>
      <c r="AV3" s="1637">
        <v>14518.35</v>
      </c>
      <c r="AW3" s="1637">
        <v>5880.99</v>
      </c>
      <c r="AX3" s="1637">
        <v>2183.08</v>
      </c>
      <c r="AY3" s="1637">
        <v>55578.62999999999</v>
      </c>
      <c r="AZ3" s="1637">
        <v>464554.07</v>
      </c>
      <c r="BA3" s="1637">
        <v>6683.7999999999993</v>
      </c>
      <c r="BB3" s="1637">
        <v>388.26000000000005</v>
      </c>
      <c r="BC3" s="1637">
        <v>3134.33</v>
      </c>
      <c r="BD3" s="1637">
        <v>464553.97583999997</v>
      </c>
    </row>
    <row r="4" spans="1:56" x14ac:dyDescent="0.25">
      <c r="A4" s="1651"/>
      <c r="B4" s="1651" t="s">
        <v>4015</v>
      </c>
      <c r="C4" s="1636">
        <v>64.64</v>
      </c>
      <c r="D4" s="1637">
        <v>921850.67</v>
      </c>
      <c r="E4" s="1637">
        <v>768033.6100000001</v>
      </c>
      <c r="F4" s="1646">
        <v>0.83314319226995848</v>
      </c>
      <c r="G4" s="1645">
        <v>2</v>
      </c>
      <c r="H4" s="1644">
        <v>4974.3500000000004</v>
      </c>
      <c r="I4" s="1644">
        <v>675848.55</v>
      </c>
      <c r="J4" s="1644">
        <v>680822.9</v>
      </c>
      <c r="K4" s="1643">
        <v>0.9</v>
      </c>
      <c r="L4" s="1637">
        <v>200477.9</v>
      </c>
      <c r="M4" s="1637">
        <v>60879.51</v>
      </c>
      <c r="N4" s="1637">
        <v>21717.45</v>
      </c>
      <c r="O4" s="1637">
        <v>7657.55</v>
      </c>
      <c r="P4" s="1637">
        <v>6830.9</v>
      </c>
      <c r="Q4" s="1637">
        <v>18706.169999999998</v>
      </c>
      <c r="R4" s="1637">
        <v>4403.7299999999996</v>
      </c>
      <c r="S4" s="1637">
        <v>8286.85</v>
      </c>
      <c r="T4" s="1637">
        <v>7971.08</v>
      </c>
      <c r="U4" s="1637">
        <v>5613.67</v>
      </c>
      <c r="V4" s="1637">
        <v>11825.35</v>
      </c>
      <c r="W4" s="1637">
        <v>10181.65</v>
      </c>
      <c r="X4" s="1637">
        <v>9943.83</v>
      </c>
      <c r="Y4" s="1637">
        <v>374495.63999999996</v>
      </c>
      <c r="Z4" s="1637">
        <v>5817.6</v>
      </c>
      <c r="AA4" s="1637">
        <v>8080.0000000000009</v>
      </c>
      <c r="AB4" s="1637">
        <v>21008</v>
      </c>
      <c r="AC4" s="1637">
        <v>2197.7600000000002</v>
      </c>
      <c r="AD4" s="1637">
        <v>36909.440000000002</v>
      </c>
      <c r="AE4" s="1637">
        <v>45771.860000000008</v>
      </c>
      <c r="AF4" s="1637">
        <v>87975.040000000008</v>
      </c>
      <c r="AG4" s="1637">
        <v>60567.680000000008</v>
      </c>
      <c r="AH4" s="1637">
        <v>177055.47995999997</v>
      </c>
      <c r="AI4" s="1637">
        <v>445382.85996000003</v>
      </c>
      <c r="AJ4" s="1637">
        <v>61529.52</v>
      </c>
      <c r="AK4" s="1637">
        <v>383853.33995999995</v>
      </c>
      <c r="AL4" s="1637">
        <v>439229.89995999995</v>
      </c>
      <c r="AM4" s="1637">
        <v>15178.27</v>
      </c>
      <c r="AN4" s="1637">
        <v>15178.27</v>
      </c>
      <c r="AO4" s="1637">
        <v>15838.2</v>
      </c>
      <c r="AP4" s="1637">
        <v>15838.2</v>
      </c>
      <c r="AQ4" s="1637">
        <v>0</v>
      </c>
      <c r="AR4" s="1637">
        <v>0</v>
      </c>
      <c r="AS4" s="1637">
        <v>0</v>
      </c>
      <c r="AT4" s="1637">
        <v>0</v>
      </c>
      <c r="AU4" s="1637">
        <v>0</v>
      </c>
      <c r="AV4" s="1637">
        <v>29696.62</v>
      </c>
      <c r="AW4" s="1637">
        <v>12029.31</v>
      </c>
      <c r="AX4" s="1637">
        <v>4366.17</v>
      </c>
      <c r="AY4" s="1637">
        <v>108125.04</v>
      </c>
      <c r="AZ4" s="1637">
        <v>921850.67</v>
      </c>
      <c r="BA4" s="1637">
        <v>29997.33</v>
      </c>
      <c r="BB4" s="1637">
        <v>0</v>
      </c>
      <c r="BC4" s="1637">
        <v>14090.38</v>
      </c>
      <c r="BD4" s="1637">
        <v>921850.57996</v>
      </c>
    </row>
    <row r="5" spans="1:56" x14ac:dyDescent="0.25">
      <c r="A5" s="1651" t="s">
        <v>1980</v>
      </c>
      <c r="B5" s="1651" t="s">
        <v>4014</v>
      </c>
      <c r="C5" s="1636">
        <v>469.95</v>
      </c>
      <c r="D5" s="1637">
        <v>6469310.5300000003</v>
      </c>
      <c r="E5" s="1637">
        <v>5123475.87</v>
      </c>
      <c r="F5" s="1646">
        <v>0.79196629165364862</v>
      </c>
      <c r="G5" s="1645">
        <v>2</v>
      </c>
      <c r="H5" s="1644">
        <v>37179.730000000003</v>
      </c>
      <c r="I5" s="1644">
        <v>2381625.0699999994</v>
      </c>
      <c r="J5" s="1644">
        <v>2418804.7999999993</v>
      </c>
      <c r="K5" s="1643">
        <v>0.9</v>
      </c>
      <c r="L5" s="1637">
        <v>1464634.53</v>
      </c>
      <c r="M5" s="1637">
        <v>358742.7</v>
      </c>
      <c r="N5" s="1637">
        <v>154114.79</v>
      </c>
      <c r="O5" s="1637">
        <v>61350.31</v>
      </c>
      <c r="P5" s="1637">
        <v>50700.68</v>
      </c>
      <c r="Q5" s="1637">
        <v>107902.08</v>
      </c>
      <c r="R5" s="1637">
        <v>33578.480000000003</v>
      </c>
      <c r="S5" s="1637">
        <v>58008</v>
      </c>
      <c r="T5" s="1637">
        <v>68116.53</v>
      </c>
      <c r="U5" s="1637">
        <v>41434.29</v>
      </c>
      <c r="V5" s="1637">
        <v>101053</v>
      </c>
      <c r="W5" s="1637">
        <v>87006.87</v>
      </c>
      <c r="X5" s="1637">
        <v>69606.87</v>
      </c>
      <c r="Y5" s="1637">
        <v>2656249.13</v>
      </c>
      <c r="Z5" s="1637">
        <v>41966.1</v>
      </c>
      <c r="AA5" s="1637">
        <v>58743.75</v>
      </c>
      <c r="AB5" s="1637">
        <v>152733.75</v>
      </c>
      <c r="AC5" s="1637">
        <v>15978.3</v>
      </c>
      <c r="AD5" s="1637">
        <v>268341.44999999995</v>
      </c>
      <c r="AE5" s="1637">
        <v>186229.26999999996</v>
      </c>
      <c r="AF5" s="1637">
        <v>639601.94999999995</v>
      </c>
      <c r="AG5" s="1637">
        <v>440343.14999999997</v>
      </c>
      <c r="AH5" s="1637">
        <v>1265502.0348</v>
      </c>
      <c r="AI5" s="1637">
        <v>3069439.7547999998</v>
      </c>
      <c r="AJ5" s="1637">
        <v>447336</v>
      </c>
      <c r="AK5" s="1637">
        <v>2622103.7547999998</v>
      </c>
      <c r="AL5" s="1637">
        <v>3024706.1547999997</v>
      </c>
      <c r="AM5" s="1637">
        <v>108227.7</v>
      </c>
      <c r="AN5" s="1637">
        <v>108227.7</v>
      </c>
      <c r="AO5" s="1637">
        <v>112847.17</v>
      </c>
      <c r="AP5" s="1637">
        <v>112847.17</v>
      </c>
      <c r="AQ5" s="1637">
        <v>659.92</v>
      </c>
      <c r="AR5" s="1637">
        <v>659.92</v>
      </c>
      <c r="AS5" s="1637">
        <v>659.92</v>
      </c>
      <c r="AT5" s="1637">
        <v>659.92</v>
      </c>
      <c r="AU5" s="1637">
        <v>1319.85</v>
      </c>
      <c r="AV5" s="1637">
        <v>219755.02</v>
      </c>
      <c r="AW5" s="1637">
        <v>89016.89</v>
      </c>
      <c r="AX5" s="1637">
        <v>33473.97</v>
      </c>
      <c r="AY5" s="1637">
        <v>788355.14999999991</v>
      </c>
      <c r="AZ5" s="1637">
        <v>6469310.5300000003</v>
      </c>
      <c r="BA5" s="1637">
        <v>230411.81</v>
      </c>
      <c r="BB5" s="1637">
        <v>466.98</v>
      </c>
      <c r="BC5" s="1637">
        <v>182844.64000000004</v>
      </c>
      <c r="BD5" s="1637">
        <v>6469310.434799999</v>
      </c>
    </row>
    <row r="6" spans="1:56" x14ac:dyDescent="0.25">
      <c r="A6" s="1651" t="s">
        <v>1981</v>
      </c>
      <c r="B6" s="1647" t="s">
        <v>4013</v>
      </c>
      <c r="C6" s="1636">
        <v>583.52</v>
      </c>
      <c r="D6" s="1637">
        <v>7524808.4299999997</v>
      </c>
      <c r="E6" s="1637">
        <v>5746983</v>
      </c>
      <c r="F6" s="1646">
        <v>0.76373811419409121</v>
      </c>
      <c r="G6" s="1645">
        <v>1</v>
      </c>
      <c r="H6" s="1644">
        <v>72871.66</v>
      </c>
      <c r="I6" s="1644">
        <v>2381784.1900000009</v>
      </c>
      <c r="J6" s="1644">
        <v>2454655.850000001</v>
      </c>
      <c r="K6" s="1643">
        <v>0.9</v>
      </c>
      <c r="L6" s="1637">
        <v>1740693.81</v>
      </c>
      <c r="M6" s="1637">
        <v>423480.53</v>
      </c>
      <c r="N6" s="1637">
        <v>190673.94</v>
      </c>
      <c r="O6" s="1637">
        <v>76256.28</v>
      </c>
      <c r="P6" s="1637">
        <v>57374.39</v>
      </c>
      <c r="Q6" s="1637">
        <v>131452.01999999999</v>
      </c>
      <c r="R6" s="1637">
        <v>41835.49</v>
      </c>
      <c r="S6" s="1637">
        <v>71641.22</v>
      </c>
      <c r="T6" s="1637">
        <v>84783.34</v>
      </c>
      <c r="U6" s="1637">
        <v>51325.05</v>
      </c>
      <c r="V6" s="1637">
        <v>125778.74</v>
      </c>
      <c r="W6" s="1637">
        <v>108295.78</v>
      </c>
      <c r="X6" s="1637">
        <v>85966.09</v>
      </c>
      <c r="Y6" s="1637">
        <v>3189556.6799999997</v>
      </c>
      <c r="Z6" s="1637">
        <v>52164.899999999994</v>
      </c>
      <c r="AA6" s="1637">
        <v>72940</v>
      </c>
      <c r="AB6" s="1637">
        <v>189644</v>
      </c>
      <c r="AC6" s="1637">
        <v>19839.68</v>
      </c>
      <c r="AD6" s="1637">
        <v>333189.92</v>
      </c>
      <c r="AE6" s="1637">
        <v>224401.55</v>
      </c>
      <c r="AF6" s="1637">
        <v>794170.72</v>
      </c>
      <c r="AG6" s="1637">
        <v>546758.24</v>
      </c>
      <c r="AH6" s="1637">
        <v>1447441.5112799997</v>
      </c>
      <c r="AI6" s="1637">
        <v>3680550.5212799995</v>
      </c>
      <c r="AJ6" s="1637">
        <v>555441.01</v>
      </c>
      <c r="AK6" s="1637">
        <v>3125109.5112799993</v>
      </c>
      <c r="AL6" s="1637">
        <v>3625006.4112799992</v>
      </c>
      <c r="AM6" s="1637">
        <v>69952.05</v>
      </c>
      <c r="AN6" s="1637">
        <v>69952.05</v>
      </c>
      <c r="AO6" s="1637">
        <v>72591.75</v>
      </c>
      <c r="AP6" s="1637">
        <v>72591.75</v>
      </c>
      <c r="AQ6" s="1637">
        <v>0</v>
      </c>
      <c r="AR6" s="1637">
        <v>0</v>
      </c>
      <c r="AS6" s="1637">
        <v>0</v>
      </c>
      <c r="AT6" s="1637">
        <v>0</v>
      </c>
      <c r="AU6" s="1637">
        <v>0</v>
      </c>
      <c r="AV6" s="1637">
        <v>272549.02</v>
      </c>
      <c r="AW6" s="1637">
        <v>110402.33</v>
      </c>
      <c r="AX6" s="1637">
        <v>42206.31</v>
      </c>
      <c r="AY6" s="1637">
        <v>710245.26</v>
      </c>
      <c r="AZ6" s="1637">
        <v>7524808.4299999997</v>
      </c>
      <c r="BA6" s="1637">
        <v>111191.82</v>
      </c>
      <c r="BB6" s="1637">
        <v>0</v>
      </c>
      <c r="BC6" s="1637">
        <v>245397.23</v>
      </c>
      <c r="BD6" s="1637">
        <v>7524808.3512799982</v>
      </c>
    </row>
    <row r="7" spans="1:56" x14ac:dyDescent="0.25">
      <c r="A7" s="1651" t="s">
        <v>1982</v>
      </c>
      <c r="B7" s="1647" t="s">
        <v>4012</v>
      </c>
      <c r="C7" s="1636">
        <v>811.2</v>
      </c>
      <c r="D7" s="1637">
        <v>10785305.199999999</v>
      </c>
      <c r="E7" s="1637">
        <v>8755700.9900000002</v>
      </c>
      <c r="F7" s="1646">
        <v>0.81181763776142379</v>
      </c>
      <c r="G7" s="1645">
        <v>2</v>
      </c>
      <c r="H7" s="1644">
        <v>47762.82</v>
      </c>
      <c r="I7" s="1644">
        <v>3633559.92</v>
      </c>
      <c r="J7" s="1644">
        <v>3681322.7399999998</v>
      </c>
      <c r="K7" s="1643">
        <v>0.9</v>
      </c>
      <c r="L7" s="1637">
        <v>2478872.5</v>
      </c>
      <c r="M7" s="1637">
        <v>598154.63</v>
      </c>
      <c r="N7" s="1637">
        <v>265141.69</v>
      </c>
      <c r="O7" s="1637">
        <v>107417.67</v>
      </c>
      <c r="P7" s="1637">
        <v>83542.11</v>
      </c>
      <c r="Q7" s="1637">
        <v>183773.88</v>
      </c>
      <c r="R7" s="1637">
        <v>58349.5</v>
      </c>
      <c r="S7" s="1637">
        <v>99709.61</v>
      </c>
      <c r="T7" s="1637">
        <v>119566.26</v>
      </c>
      <c r="U7" s="1637">
        <v>71908.539999999994</v>
      </c>
      <c r="V7" s="1637">
        <v>177380.28</v>
      </c>
      <c r="W7" s="1637">
        <v>152724.82</v>
      </c>
      <c r="X7" s="1637">
        <v>119646.83</v>
      </c>
      <c r="Y7" s="1637">
        <v>4516188.3199999994</v>
      </c>
      <c r="Z7" s="1637">
        <v>72670.5</v>
      </c>
      <c r="AA7" s="1637">
        <v>101399.99999999999</v>
      </c>
      <c r="AB7" s="1637">
        <v>263640</v>
      </c>
      <c r="AC7" s="1637">
        <v>27580.799999999996</v>
      </c>
      <c r="AD7" s="1637">
        <v>463195.19999999995</v>
      </c>
      <c r="AE7" s="1637">
        <v>306238.73</v>
      </c>
      <c r="AF7" s="1637">
        <v>1104043.2</v>
      </c>
      <c r="AG7" s="1637">
        <v>760094.39999999991</v>
      </c>
      <c r="AH7" s="1637">
        <v>2093766.3287999998</v>
      </c>
      <c r="AI7" s="1637">
        <v>5192629.1587999994</v>
      </c>
      <c r="AJ7" s="1637">
        <v>772165.05</v>
      </c>
      <c r="AK7" s="1637">
        <v>4420464.1088000005</v>
      </c>
      <c r="AL7" s="1637">
        <v>5115412.6488000005</v>
      </c>
      <c r="AM7" s="1637">
        <v>137264.4</v>
      </c>
      <c r="AN7" s="1637">
        <v>137264.4</v>
      </c>
      <c r="AO7" s="1637">
        <v>143203.72</v>
      </c>
      <c r="AP7" s="1637">
        <v>143203.72</v>
      </c>
      <c r="AQ7" s="1637">
        <v>0</v>
      </c>
      <c r="AR7" s="1637">
        <v>0</v>
      </c>
      <c r="AS7" s="1637">
        <v>0</v>
      </c>
      <c r="AT7" s="1637">
        <v>0</v>
      </c>
      <c r="AU7" s="1637">
        <v>659.92</v>
      </c>
      <c r="AV7" s="1637">
        <v>379456.87</v>
      </c>
      <c r="AW7" s="1637">
        <v>153707.85</v>
      </c>
      <c r="AX7" s="1637">
        <v>58943.29</v>
      </c>
      <c r="AY7" s="1637">
        <v>1153704.1700000002</v>
      </c>
      <c r="AZ7" s="1637">
        <v>10785305.199999999</v>
      </c>
      <c r="BA7" s="1637">
        <v>380802.84</v>
      </c>
      <c r="BB7" s="1637">
        <v>54.38</v>
      </c>
      <c r="BC7" s="1637">
        <v>253941.90000000002</v>
      </c>
      <c r="BD7" s="1637">
        <v>10785305.138800001</v>
      </c>
    </row>
    <row r="8" spans="1:56" x14ac:dyDescent="0.25">
      <c r="A8" s="1651" t="s">
        <v>1983</v>
      </c>
      <c r="B8" s="1647" t="s">
        <v>4011</v>
      </c>
      <c r="C8" s="1636">
        <v>634.55999999999995</v>
      </c>
      <c r="D8" s="1637">
        <v>8427434.5299999993</v>
      </c>
      <c r="E8" s="1637">
        <v>6729521.21</v>
      </c>
      <c r="F8" s="1646">
        <v>0.79852548080251895</v>
      </c>
      <c r="G8" s="1645">
        <v>2</v>
      </c>
      <c r="H8" s="1644">
        <v>43207.29</v>
      </c>
      <c r="I8" s="1644">
        <v>2777896.5100000002</v>
      </c>
      <c r="J8" s="1644">
        <v>2821103.8000000003</v>
      </c>
      <c r="K8" s="1643">
        <v>0.9</v>
      </c>
      <c r="L8" s="1637">
        <v>1934117.91</v>
      </c>
      <c r="M8" s="1637">
        <v>461010.69</v>
      </c>
      <c r="N8" s="1637">
        <v>206708.72</v>
      </c>
      <c r="O8" s="1637">
        <v>84320.8</v>
      </c>
      <c r="P8" s="1637">
        <v>65514.03</v>
      </c>
      <c r="Q8" s="1637">
        <v>140637.76000000001</v>
      </c>
      <c r="R8" s="1637">
        <v>45138.29</v>
      </c>
      <c r="S8" s="1637">
        <v>77789.53</v>
      </c>
      <c r="T8" s="1637">
        <v>94203.72</v>
      </c>
      <c r="U8" s="1637">
        <v>56136.78</v>
      </c>
      <c r="V8" s="1637">
        <v>139754.16</v>
      </c>
      <c r="W8" s="1637">
        <v>120328.65</v>
      </c>
      <c r="X8" s="1637">
        <v>93343.77</v>
      </c>
      <c r="Y8" s="1637">
        <v>3519004.81</v>
      </c>
      <c r="Z8" s="1637">
        <v>56698.2</v>
      </c>
      <c r="AA8" s="1637">
        <v>79320</v>
      </c>
      <c r="AB8" s="1637">
        <v>206232</v>
      </c>
      <c r="AC8" s="1637">
        <v>21575.039999999997</v>
      </c>
      <c r="AD8" s="1637">
        <v>362333.76</v>
      </c>
      <c r="AE8" s="1637">
        <v>228359.93999999997</v>
      </c>
      <c r="AF8" s="1637">
        <v>863636.15999999992</v>
      </c>
      <c r="AG8" s="1637">
        <v>594582.72</v>
      </c>
      <c r="AH8" s="1637">
        <v>1638301.91484</v>
      </c>
      <c r="AI8" s="1637">
        <v>4051039.73484</v>
      </c>
      <c r="AJ8" s="1637">
        <v>604024.97</v>
      </c>
      <c r="AK8" s="1637">
        <v>3447014.7648400003</v>
      </c>
      <c r="AL8" s="1637">
        <v>3990637.23484</v>
      </c>
      <c r="AM8" s="1637">
        <v>104928.07</v>
      </c>
      <c r="AN8" s="1637">
        <v>104928.07</v>
      </c>
      <c r="AO8" s="1637">
        <v>109547.55</v>
      </c>
      <c r="AP8" s="1637">
        <v>109547.55</v>
      </c>
      <c r="AQ8" s="1637">
        <v>4619.47</v>
      </c>
      <c r="AR8" s="1637">
        <v>4619.47</v>
      </c>
      <c r="AS8" s="1637">
        <v>5279.4</v>
      </c>
      <c r="AT8" s="1637">
        <v>5279.4</v>
      </c>
      <c r="AU8" s="1637">
        <v>5939.32</v>
      </c>
      <c r="AV8" s="1637">
        <v>296966.25</v>
      </c>
      <c r="AW8" s="1637">
        <v>120293.1</v>
      </c>
      <c r="AX8" s="1637">
        <v>45844.78</v>
      </c>
      <c r="AY8" s="1637">
        <v>917792.43</v>
      </c>
      <c r="AZ8" s="1637">
        <v>8427434.5299999993</v>
      </c>
      <c r="BA8" s="1637">
        <v>151440.48999999996</v>
      </c>
      <c r="BB8" s="1637">
        <v>823.37</v>
      </c>
      <c r="BC8" s="1637">
        <v>241670.90000000002</v>
      </c>
      <c r="BD8" s="1637">
        <v>8427434.4748400003</v>
      </c>
    </row>
    <row r="9" spans="1:56" x14ac:dyDescent="0.25">
      <c r="A9" s="1651" t="s">
        <v>1984</v>
      </c>
      <c r="B9" s="1647" t="s">
        <v>4010</v>
      </c>
      <c r="C9" s="1636">
        <v>6053.8</v>
      </c>
      <c r="D9" s="1637">
        <v>85086132.730000004</v>
      </c>
      <c r="E9" s="1637">
        <v>74109693.929999992</v>
      </c>
      <c r="F9" s="1646">
        <v>0.87099614886915766</v>
      </c>
      <c r="G9" s="1645">
        <v>2</v>
      </c>
      <c r="H9" s="1644">
        <v>125614.3</v>
      </c>
      <c r="I9" s="1644">
        <v>16979168.669999998</v>
      </c>
      <c r="J9" s="1644">
        <v>17104782.969999999</v>
      </c>
      <c r="K9" s="1643">
        <v>0.9</v>
      </c>
      <c r="L9" s="1637">
        <v>19256253.18</v>
      </c>
      <c r="M9" s="1637">
        <v>4665961.78</v>
      </c>
      <c r="N9" s="1637">
        <v>1986979.79</v>
      </c>
      <c r="O9" s="1637">
        <v>807719.9</v>
      </c>
      <c r="P9" s="1637">
        <v>674927.76</v>
      </c>
      <c r="Q9" s="1637">
        <v>1371700.33</v>
      </c>
      <c r="R9" s="1637">
        <v>443125.93</v>
      </c>
      <c r="S9" s="1637">
        <v>746619.17</v>
      </c>
      <c r="T9" s="1637">
        <v>898558.56</v>
      </c>
      <c r="U9" s="1637">
        <v>538913.07999999996</v>
      </c>
      <c r="V9" s="1637">
        <v>1333039.68</v>
      </c>
      <c r="W9" s="1637">
        <v>1147750.2</v>
      </c>
      <c r="X9" s="1637">
        <v>895907.81</v>
      </c>
      <c r="Y9" s="1637">
        <v>34767457.170000002</v>
      </c>
      <c r="Z9" s="1637">
        <v>538550.1</v>
      </c>
      <c r="AA9" s="1637">
        <v>756725</v>
      </c>
      <c r="AB9" s="1637">
        <v>1967485</v>
      </c>
      <c r="AC9" s="1637">
        <v>205829.2</v>
      </c>
      <c r="AD9" s="1637">
        <v>3456719.8</v>
      </c>
      <c r="AE9" s="1637">
        <v>2298789.9700000002</v>
      </c>
      <c r="AF9" s="1637">
        <v>8239221.7999999989</v>
      </c>
      <c r="AG9" s="1637">
        <v>5672410.5999999996</v>
      </c>
      <c r="AH9" s="1637">
        <v>16759491.160199998</v>
      </c>
      <c r="AI9" s="1637">
        <v>39895222.630199999</v>
      </c>
      <c r="AJ9" s="1637">
        <v>5762491.1399999997</v>
      </c>
      <c r="AK9" s="1637">
        <v>34132731.490199998</v>
      </c>
      <c r="AL9" s="1637">
        <v>39318973.510199994</v>
      </c>
      <c r="AM9" s="1637">
        <v>1592399.02</v>
      </c>
      <c r="AN9" s="1637">
        <v>1592399.02</v>
      </c>
      <c r="AO9" s="1637">
        <v>1659051.45</v>
      </c>
      <c r="AP9" s="1637">
        <v>1659051.45</v>
      </c>
      <c r="AQ9" s="1637">
        <v>14518.35</v>
      </c>
      <c r="AR9" s="1637">
        <v>14518.35</v>
      </c>
      <c r="AS9" s="1637">
        <v>14518.35</v>
      </c>
      <c r="AT9" s="1637">
        <v>14518.35</v>
      </c>
      <c r="AU9" s="1637">
        <v>17817.97</v>
      </c>
      <c r="AV9" s="1637">
        <v>2833058.02</v>
      </c>
      <c r="AW9" s="1637">
        <v>1147596.17</v>
      </c>
      <c r="AX9" s="1637">
        <v>440255.47</v>
      </c>
      <c r="AY9" s="1637">
        <v>10999701.969999999</v>
      </c>
      <c r="AZ9" s="1637">
        <v>85086132.730000004</v>
      </c>
      <c r="BA9" s="1637">
        <v>5256749.6999999993</v>
      </c>
      <c r="BB9" s="1637">
        <v>2037.8300000000002</v>
      </c>
      <c r="BC9" s="1637">
        <v>2435983.9500000002</v>
      </c>
      <c r="BD9" s="1637">
        <v>85086132.650199994</v>
      </c>
    </row>
    <row r="10" spans="1:56" x14ac:dyDescent="0.25">
      <c r="A10" s="1651" t="s">
        <v>1985</v>
      </c>
      <c r="B10" s="1647" t="s">
        <v>4009</v>
      </c>
      <c r="C10" s="1636">
        <v>638.70000000000005</v>
      </c>
      <c r="D10" s="1637">
        <v>8498720.3699999992</v>
      </c>
      <c r="E10" s="1637">
        <v>7692611.4100000001</v>
      </c>
      <c r="F10" s="1646">
        <v>0.90514937250488703</v>
      </c>
      <c r="G10" s="1645">
        <v>3</v>
      </c>
      <c r="H10" s="1644">
        <v>9658.0300000000007</v>
      </c>
      <c r="I10" s="1644">
        <v>2368614.9499999997</v>
      </c>
      <c r="J10" s="1644">
        <v>2378272.9799999995</v>
      </c>
      <c r="K10" s="1643">
        <v>0.9</v>
      </c>
      <c r="L10" s="1637">
        <v>1933190.61</v>
      </c>
      <c r="M10" s="1637">
        <v>473334.08</v>
      </c>
      <c r="N10" s="1637">
        <v>209377.63</v>
      </c>
      <c r="O10" s="1637">
        <v>84164.44</v>
      </c>
      <c r="P10" s="1637">
        <v>65536.210000000006</v>
      </c>
      <c r="Q10" s="1637">
        <v>146507.10999999999</v>
      </c>
      <c r="R10" s="1637">
        <v>46239.22</v>
      </c>
      <c r="S10" s="1637">
        <v>78591.490000000005</v>
      </c>
      <c r="T10" s="1637">
        <v>93479.07</v>
      </c>
      <c r="U10" s="1637">
        <v>56671.41</v>
      </c>
      <c r="V10" s="1637">
        <v>138679.12</v>
      </c>
      <c r="W10" s="1637">
        <v>119403.04</v>
      </c>
      <c r="X10" s="1637">
        <v>94306.08</v>
      </c>
      <c r="Y10" s="1637">
        <v>3539479.5100000002</v>
      </c>
      <c r="Z10" s="1637">
        <v>56906.099999999991</v>
      </c>
      <c r="AA10" s="1637">
        <v>79837.5</v>
      </c>
      <c r="AB10" s="1637">
        <v>207577.5</v>
      </c>
      <c r="AC10" s="1637">
        <v>21715.8</v>
      </c>
      <c r="AD10" s="1637">
        <v>364697.69999999995</v>
      </c>
      <c r="AE10" s="1637">
        <v>250603.89</v>
      </c>
      <c r="AF10" s="1637">
        <v>869270.7</v>
      </c>
      <c r="AG10" s="1637">
        <v>598461.9</v>
      </c>
      <c r="AH10" s="1637">
        <v>1648019.7047999999</v>
      </c>
      <c r="AI10" s="1637">
        <v>4097090.7947999998</v>
      </c>
      <c r="AJ10" s="1637">
        <v>607965.75</v>
      </c>
      <c r="AK10" s="1637">
        <v>3489125.0447999998</v>
      </c>
      <c r="AL10" s="1637">
        <v>4036294.2147999997</v>
      </c>
      <c r="AM10" s="1637">
        <v>108227.7</v>
      </c>
      <c r="AN10" s="1637">
        <v>108227.7</v>
      </c>
      <c r="AO10" s="1637">
        <v>112847.17</v>
      </c>
      <c r="AP10" s="1637">
        <v>112847.17</v>
      </c>
      <c r="AQ10" s="1637">
        <v>2639.7</v>
      </c>
      <c r="AR10" s="1637">
        <v>2639.7</v>
      </c>
      <c r="AS10" s="1637">
        <v>3299.62</v>
      </c>
      <c r="AT10" s="1637">
        <v>3299.62</v>
      </c>
      <c r="AU10" s="1637">
        <v>3959.55</v>
      </c>
      <c r="AV10" s="1637">
        <v>298286.09999999998</v>
      </c>
      <c r="AW10" s="1637">
        <v>120827.73</v>
      </c>
      <c r="AX10" s="1637">
        <v>45844.78</v>
      </c>
      <c r="AY10" s="1637">
        <v>922946.54</v>
      </c>
      <c r="AZ10" s="1637">
        <v>8498720.3699999992</v>
      </c>
      <c r="BA10" s="1637">
        <v>284937.08</v>
      </c>
      <c r="BB10" s="1637">
        <v>162.94999999999999</v>
      </c>
      <c r="BC10" s="1637">
        <v>210060.55</v>
      </c>
      <c r="BD10" s="1637">
        <v>8498720.2648000009</v>
      </c>
    </row>
    <row r="11" spans="1:56" x14ac:dyDescent="0.25">
      <c r="A11" s="1651" t="s">
        <v>1986</v>
      </c>
      <c r="B11" s="1647" t="s">
        <v>4008</v>
      </c>
      <c r="C11" s="1636">
        <v>1338.75</v>
      </c>
      <c r="D11" s="1637">
        <v>21894878.649999999</v>
      </c>
      <c r="E11" s="1637">
        <v>15194409.35</v>
      </c>
      <c r="F11" s="1646">
        <v>0.69397093233033291</v>
      </c>
      <c r="G11" s="1645">
        <v>1</v>
      </c>
      <c r="H11" s="1644">
        <v>841089.2</v>
      </c>
      <c r="I11" s="1644">
        <v>12333932.630000001</v>
      </c>
      <c r="J11" s="1644">
        <v>13175021.83</v>
      </c>
      <c r="K11" s="1643">
        <v>0.9</v>
      </c>
      <c r="L11" s="1637">
        <v>4254917.59</v>
      </c>
      <c r="M11" s="1637">
        <v>1044293.39</v>
      </c>
      <c r="N11" s="1637">
        <v>440063.6</v>
      </c>
      <c r="O11" s="1637">
        <v>176958.89</v>
      </c>
      <c r="P11" s="1637">
        <v>183223.81</v>
      </c>
      <c r="Q11" s="1637">
        <v>305552.88</v>
      </c>
      <c r="R11" s="1637">
        <v>97983.12</v>
      </c>
      <c r="S11" s="1637">
        <v>165202.51999999999</v>
      </c>
      <c r="T11" s="1637">
        <v>196378.52</v>
      </c>
      <c r="U11" s="1637">
        <v>118956.51</v>
      </c>
      <c r="V11" s="1637">
        <v>291333.67</v>
      </c>
      <c r="W11" s="1637">
        <v>250838.95</v>
      </c>
      <c r="X11" s="1637">
        <v>198235.24</v>
      </c>
      <c r="Y11" s="1637">
        <v>7723938.6899999976</v>
      </c>
      <c r="Z11" s="1637">
        <v>118530</v>
      </c>
      <c r="AA11" s="1637">
        <v>167343.75</v>
      </c>
      <c r="AB11" s="1637">
        <v>435093.75</v>
      </c>
      <c r="AC11" s="1637">
        <v>45517.5</v>
      </c>
      <c r="AD11" s="1637">
        <v>764426.25</v>
      </c>
      <c r="AE11" s="1637">
        <v>526672</v>
      </c>
      <c r="AF11" s="1637">
        <v>1822038.75</v>
      </c>
      <c r="AG11" s="1637">
        <v>1254408.75</v>
      </c>
      <c r="AH11" s="1637">
        <v>4462988.358</v>
      </c>
      <c r="AI11" s="1637">
        <v>9597019.1079999991</v>
      </c>
      <c r="AJ11" s="1637">
        <v>1274329.3500000001</v>
      </c>
      <c r="AK11" s="1637">
        <v>8322689.7579999994</v>
      </c>
      <c r="AL11" s="1637">
        <v>9469586.1679999996</v>
      </c>
      <c r="AM11" s="1637">
        <v>368898.07</v>
      </c>
      <c r="AN11" s="1637">
        <v>368898.07</v>
      </c>
      <c r="AO11" s="1637">
        <v>384736.27</v>
      </c>
      <c r="AP11" s="1637">
        <v>384736.27</v>
      </c>
      <c r="AQ11" s="1637">
        <v>415752.75</v>
      </c>
      <c r="AR11" s="1637">
        <v>415752.75</v>
      </c>
      <c r="AS11" s="1637">
        <v>432910.8</v>
      </c>
      <c r="AT11" s="1637">
        <v>432910.8</v>
      </c>
      <c r="AU11" s="1637">
        <v>520020.9</v>
      </c>
      <c r="AV11" s="1637">
        <v>626268.81999999995</v>
      </c>
      <c r="AW11" s="1637">
        <v>253684.78</v>
      </c>
      <c r="AX11" s="1637">
        <v>96783.43</v>
      </c>
      <c r="AY11" s="1637">
        <v>4701353.71</v>
      </c>
      <c r="AZ11" s="1637">
        <v>21894878.649999999</v>
      </c>
      <c r="BA11" s="1637">
        <v>1891672.5399999998</v>
      </c>
      <c r="BB11" s="1637">
        <v>841216.77000000014</v>
      </c>
      <c r="BC11" s="1637">
        <v>727000.03</v>
      </c>
      <c r="BD11" s="1637">
        <v>21894878.567999996</v>
      </c>
    </row>
    <row r="12" spans="1:56" x14ac:dyDescent="0.25">
      <c r="A12" s="1651" t="s">
        <v>1987</v>
      </c>
      <c r="B12" s="1647" t="s">
        <v>4007</v>
      </c>
      <c r="C12" s="1636">
        <v>293.12</v>
      </c>
      <c r="D12" s="1637">
        <v>3870580.73</v>
      </c>
      <c r="E12" s="1637">
        <v>3096181.3600000003</v>
      </c>
      <c r="F12" s="1646">
        <v>0.79992682648425228</v>
      </c>
      <c r="G12" s="1645">
        <v>2</v>
      </c>
      <c r="H12" s="1644">
        <v>17965.53</v>
      </c>
      <c r="I12" s="1644">
        <v>775312.37999999989</v>
      </c>
      <c r="J12" s="1644">
        <v>793277.90999999992</v>
      </c>
      <c r="K12" s="1643">
        <v>0.9</v>
      </c>
      <c r="L12" s="1637">
        <v>895647.76</v>
      </c>
      <c r="M12" s="1637">
        <v>210594.12</v>
      </c>
      <c r="N12" s="1637">
        <v>94488.74</v>
      </c>
      <c r="O12" s="1637">
        <v>38159.19</v>
      </c>
      <c r="P12" s="1637">
        <v>30228.14</v>
      </c>
      <c r="Q12" s="1637">
        <v>63034.97</v>
      </c>
      <c r="R12" s="1637">
        <v>20917.740000000002</v>
      </c>
      <c r="S12" s="1637">
        <v>35553.29</v>
      </c>
      <c r="T12" s="1637">
        <v>42753.99</v>
      </c>
      <c r="U12" s="1637">
        <v>25929.84</v>
      </c>
      <c r="V12" s="1637">
        <v>63426.879999999997</v>
      </c>
      <c r="W12" s="1637">
        <v>54610.69</v>
      </c>
      <c r="X12" s="1637">
        <v>42662.27</v>
      </c>
      <c r="Y12" s="1637">
        <v>1618007.6199999996</v>
      </c>
      <c r="Z12" s="1637">
        <v>26096.399999999998</v>
      </c>
      <c r="AA12" s="1637">
        <v>36640</v>
      </c>
      <c r="AB12" s="1637">
        <v>95264</v>
      </c>
      <c r="AC12" s="1637">
        <v>9966.08</v>
      </c>
      <c r="AD12" s="1637">
        <v>167371.51999999999</v>
      </c>
      <c r="AE12" s="1637">
        <v>99997.01999999999</v>
      </c>
      <c r="AF12" s="1637">
        <v>398936.31999999995</v>
      </c>
      <c r="AG12" s="1637">
        <v>274653.43999999994</v>
      </c>
      <c r="AH12" s="1637">
        <v>752610.71868000005</v>
      </c>
      <c r="AI12" s="1637">
        <v>1861535.4986799997</v>
      </c>
      <c r="AJ12" s="1637">
        <v>279015.06</v>
      </c>
      <c r="AK12" s="1637">
        <v>1582520.4386799999</v>
      </c>
      <c r="AL12" s="1637">
        <v>1833633.98868</v>
      </c>
      <c r="AM12" s="1637">
        <v>49494.37</v>
      </c>
      <c r="AN12" s="1637">
        <v>49494.37</v>
      </c>
      <c r="AO12" s="1637">
        <v>51474.15</v>
      </c>
      <c r="AP12" s="1637">
        <v>51474.15</v>
      </c>
      <c r="AQ12" s="1637">
        <v>659.92</v>
      </c>
      <c r="AR12" s="1637">
        <v>659.92</v>
      </c>
      <c r="AS12" s="1637">
        <v>659.92</v>
      </c>
      <c r="AT12" s="1637">
        <v>659.92</v>
      </c>
      <c r="AU12" s="1637">
        <v>1319.85</v>
      </c>
      <c r="AV12" s="1637">
        <v>136604.47</v>
      </c>
      <c r="AW12" s="1637">
        <v>55334.82</v>
      </c>
      <c r="AX12" s="1637">
        <v>21103.15</v>
      </c>
      <c r="AY12" s="1637">
        <v>418939.01000000007</v>
      </c>
      <c r="AZ12" s="1637">
        <v>3870580.73</v>
      </c>
      <c r="BA12" s="1637">
        <v>141598.82999999999</v>
      </c>
      <c r="BB12" s="1637">
        <v>51.07</v>
      </c>
      <c r="BC12" s="1637">
        <v>51263.859999999993</v>
      </c>
      <c r="BD12" s="1637">
        <v>3870580.6186799998</v>
      </c>
    </row>
    <row r="13" spans="1:56" x14ac:dyDescent="0.25">
      <c r="A13" s="1651" t="s">
        <v>1988</v>
      </c>
      <c r="B13" s="1647" t="s">
        <v>4006</v>
      </c>
      <c r="C13" s="1636">
        <v>341.13</v>
      </c>
      <c r="D13" s="1637">
        <v>4626779.07</v>
      </c>
      <c r="E13" s="1637">
        <v>4455798.92</v>
      </c>
      <c r="F13" s="1646">
        <v>0.96304553396365211</v>
      </c>
      <c r="G13" s="1645">
        <v>3</v>
      </c>
      <c r="H13" s="1644">
        <v>5257.92</v>
      </c>
      <c r="I13" s="1644">
        <v>1354739.06</v>
      </c>
      <c r="J13" s="1644">
        <v>1359996.98</v>
      </c>
      <c r="K13" s="1643">
        <v>0.9</v>
      </c>
      <c r="L13" s="1637">
        <v>1059534.3700000001</v>
      </c>
      <c r="M13" s="1637">
        <v>262038.5</v>
      </c>
      <c r="N13" s="1637">
        <v>111624.52</v>
      </c>
      <c r="O13" s="1637">
        <v>43839.71</v>
      </c>
      <c r="P13" s="1637">
        <v>35999.21</v>
      </c>
      <c r="Q13" s="1637">
        <v>78170.11</v>
      </c>
      <c r="R13" s="1637">
        <v>24220.54</v>
      </c>
      <c r="S13" s="1637">
        <v>41701.599999999999</v>
      </c>
      <c r="T13" s="1637">
        <v>48551.14</v>
      </c>
      <c r="U13" s="1637">
        <v>29939.61</v>
      </c>
      <c r="V13" s="1637">
        <v>72027.14</v>
      </c>
      <c r="W13" s="1637">
        <v>62015.53</v>
      </c>
      <c r="X13" s="1637">
        <v>50039.96</v>
      </c>
      <c r="Y13" s="1637">
        <v>1919701.9400000002</v>
      </c>
      <c r="Z13" s="1637">
        <v>30582</v>
      </c>
      <c r="AA13" s="1637">
        <v>42641.25</v>
      </c>
      <c r="AB13" s="1637">
        <v>110867.25</v>
      </c>
      <c r="AC13" s="1637">
        <v>11598.42</v>
      </c>
      <c r="AD13" s="1637">
        <v>194785.22999999998</v>
      </c>
      <c r="AE13" s="1637">
        <v>139341.35999999999</v>
      </c>
      <c r="AF13" s="1637">
        <v>464277.93</v>
      </c>
      <c r="AG13" s="1637">
        <v>319638.81</v>
      </c>
      <c r="AH13" s="1637">
        <v>900440.60832</v>
      </c>
      <c r="AI13" s="1637">
        <v>2214172.8583200001</v>
      </c>
      <c r="AJ13" s="1637">
        <v>324714.82</v>
      </c>
      <c r="AK13" s="1637">
        <v>1889458.0383199996</v>
      </c>
      <c r="AL13" s="1637">
        <v>2181701.3683199994</v>
      </c>
      <c r="AM13" s="1637">
        <v>67972.27</v>
      </c>
      <c r="AN13" s="1637">
        <v>67972.27</v>
      </c>
      <c r="AO13" s="1637">
        <v>70611.97</v>
      </c>
      <c r="AP13" s="1637">
        <v>70611.97</v>
      </c>
      <c r="AQ13" s="1637">
        <v>0</v>
      </c>
      <c r="AR13" s="1637">
        <v>0</v>
      </c>
      <c r="AS13" s="1637">
        <v>0</v>
      </c>
      <c r="AT13" s="1637">
        <v>0</v>
      </c>
      <c r="AU13" s="1637">
        <v>0</v>
      </c>
      <c r="AV13" s="1637">
        <v>159041.92000000001</v>
      </c>
      <c r="AW13" s="1637">
        <v>64423.63</v>
      </c>
      <c r="AX13" s="1637">
        <v>24741.63</v>
      </c>
      <c r="AY13" s="1637">
        <v>525375.66</v>
      </c>
      <c r="AZ13" s="1637">
        <v>4626779.07</v>
      </c>
      <c r="BA13" s="1637">
        <v>119001.56</v>
      </c>
      <c r="BB13" s="1637">
        <v>3.15</v>
      </c>
      <c r="BC13" s="1637">
        <v>88907.270000000019</v>
      </c>
      <c r="BD13" s="1637">
        <v>4626778.96832</v>
      </c>
    </row>
    <row r="14" spans="1:56" x14ac:dyDescent="0.25">
      <c r="A14" s="1651" t="s">
        <v>1989</v>
      </c>
      <c r="B14" s="1647" t="s">
        <v>4005</v>
      </c>
      <c r="C14" s="1636">
        <v>270.45999999999998</v>
      </c>
      <c r="D14" s="1637">
        <v>3520498.92</v>
      </c>
      <c r="E14" s="1637">
        <v>3541232.7300000004</v>
      </c>
      <c r="F14" s="1646">
        <v>1.005889452168899</v>
      </c>
      <c r="G14" s="1645">
        <v>4</v>
      </c>
      <c r="H14" s="1644">
        <v>224.25</v>
      </c>
      <c r="I14" s="1644">
        <v>519288.99000000005</v>
      </c>
      <c r="J14" s="1644">
        <v>519513.24000000005</v>
      </c>
      <c r="K14" s="1643">
        <v>0.9</v>
      </c>
      <c r="L14" s="1637">
        <v>821848.42</v>
      </c>
      <c r="M14" s="1637">
        <v>201222.68</v>
      </c>
      <c r="N14" s="1637">
        <v>88244.91</v>
      </c>
      <c r="O14" s="1637">
        <v>34582.11</v>
      </c>
      <c r="P14" s="1637">
        <v>27795.02</v>
      </c>
      <c r="Q14" s="1637">
        <v>61478.58</v>
      </c>
      <c r="R14" s="1637">
        <v>18715.87</v>
      </c>
      <c r="S14" s="1637">
        <v>32880.11</v>
      </c>
      <c r="T14" s="1637">
        <v>38406.129999999997</v>
      </c>
      <c r="U14" s="1637">
        <v>23791.3</v>
      </c>
      <c r="V14" s="1637">
        <v>56976.69</v>
      </c>
      <c r="W14" s="1637">
        <v>49057.06</v>
      </c>
      <c r="X14" s="1637">
        <v>39454.58</v>
      </c>
      <c r="Y14" s="1637">
        <v>1494453.4600000004</v>
      </c>
      <c r="Z14" s="1637">
        <v>24237</v>
      </c>
      <c r="AA14" s="1637">
        <v>33807.5</v>
      </c>
      <c r="AB14" s="1637">
        <v>87899.5</v>
      </c>
      <c r="AC14" s="1637">
        <v>9195.64</v>
      </c>
      <c r="AD14" s="1637">
        <v>77216.320000000007</v>
      </c>
      <c r="AE14" s="1637">
        <v>107251.99999999999</v>
      </c>
      <c r="AF14" s="1637">
        <v>368096.06</v>
      </c>
      <c r="AG14" s="1637">
        <v>253421.01999999996</v>
      </c>
      <c r="AH14" s="1637">
        <v>697256.08043999993</v>
      </c>
      <c r="AI14" s="1637">
        <v>1658381.12044</v>
      </c>
      <c r="AJ14" s="1637">
        <v>257445.46</v>
      </c>
      <c r="AK14" s="1637">
        <v>1400935.66044</v>
      </c>
      <c r="AL14" s="1637">
        <v>1632636.5704399999</v>
      </c>
      <c r="AM14" s="1637">
        <v>48174.52</v>
      </c>
      <c r="AN14" s="1637">
        <v>48174.52</v>
      </c>
      <c r="AO14" s="1637">
        <v>50154.3</v>
      </c>
      <c r="AP14" s="1637">
        <v>50154.3</v>
      </c>
      <c r="AQ14" s="1637">
        <v>0</v>
      </c>
      <c r="AR14" s="1637">
        <v>0</v>
      </c>
      <c r="AS14" s="1637">
        <v>0</v>
      </c>
      <c r="AT14" s="1637">
        <v>0</v>
      </c>
      <c r="AU14" s="1637">
        <v>0</v>
      </c>
      <c r="AV14" s="1637">
        <v>126045.67</v>
      </c>
      <c r="AW14" s="1637">
        <v>51057.73</v>
      </c>
      <c r="AX14" s="1637">
        <v>19647.759999999998</v>
      </c>
      <c r="AY14" s="1637">
        <v>393408.8</v>
      </c>
      <c r="AZ14" s="1637">
        <v>3520498.92</v>
      </c>
      <c r="BA14" s="1637">
        <v>77232.72</v>
      </c>
      <c r="BB14" s="1637">
        <v>0</v>
      </c>
      <c r="BC14" s="1637">
        <v>99187.199999999983</v>
      </c>
      <c r="BD14" s="1637">
        <v>3520498.8304400002</v>
      </c>
    </row>
    <row r="15" spans="1:56" x14ac:dyDescent="0.25">
      <c r="A15" s="1651" t="s">
        <v>1990</v>
      </c>
      <c r="B15" s="1647" t="s">
        <v>4004</v>
      </c>
      <c r="C15" s="1636">
        <v>331.05</v>
      </c>
      <c r="D15" s="1637">
        <v>4477194.38</v>
      </c>
      <c r="E15" s="1637">
        <v>3885716.3400000003</v>
      </c>
      <c r="F15" s="1646">
        <v>0.86789091788326611</v>
      </c>
      <c r="G15" s="1645">
        <v>2</v>
      </c>
      <c r="H15" s="1644">
        <v>6869.17</v>
      </c>
      <c r="I15" s="1644">
        <v>1000268.4099999999</v>
      </c>
      <c r="J15" s="1644">
        <v>1007137.58</v>
      </c>
      <c r="K15" s="1643">
        <v>0.9</v>
      </c>
      <c r="L15" s="1637">
        <v>1023189.35</v>
      </c>
      <c r="M15" s="1637">
        <v>248418.84</v>
      </c>
      <c r="N15" s="1637">
        <v>107732.55</v>
      </c>
      <c r="O15" s="1637">
        <v>43023.61</v>
      </c>
      <c r="P15" s="1637">
        <v>34996.01</v>
      </c>
      <c r="Q15" s="1637">
        <v>72868.08</v>
      </c>
      <c r="R15" s="1637">
        <v>23119.61</v>
      </c>
      <c r="S15" s="1637">
        <v>40365.01</v>
      </c>
      <c r="T15" s="1637">
        <v>47826.5</v>
      </c>
      <c r="U15" s="1637">
        <v>29137.66</v>
      </c>
      <c r="V15" s="1637">
        <v>70952.11</v>
      </c>
      <c r="W15" s="1637">
        <v>61089.93</v>
      </c>
      <c r="X15" s="1637">
        <v>48436.11</v>
      </c>
      <c r="Y15" s="1637">
        <v>1851155.3700000003</v>
      </c>
      <c r="Z15" s="1637">
        <v>29487.599999999999</v>
      </c>
      <c r="AA15" s="1637">
        <v>41381.25</v>
      </c>
      <c r="AB15" s="1637">
        <v>107591.25</v>
      </c>
      <c r="AC15" s="1637">
        <v>11255.699999999999</v>
      </c>
      <c r="AD15" s="1637">
        <v>189029.55</v>
      </c>
      <c r="AE15" s="1637">
        <v>125494.06</v>
      </c>
      <c r="AF15" s="1637">
        <v>450559.05</v>
      </c>
      <c r="AG15" s="1637">
        <v>310193.84999999998</v>
      </c>
      <c r="AH15" s="1637">
        <v>873081.48419999995</v>
      </c>
      <c r="AI15" s="1637">
        <v>2138073.7941999999</v>
      </c>
      <c r="AJ15" s="1637">
        <v>315119.87</v>
      </c>
      <c r="AK15" s="1637">
        <v>1822953.9241999998</v>
      </c>
      <c r="AL15" s="1637">
        <v>2106561.8041999997</v>
      </c>
      <c r="AM15" s="1637">
        <v>67312.350000000006</v>
      </c>
      <c r="AN15" s="1637">
        <v>67312.350000000006</v>
      </c>
      <c r="AO15" s="1637">
        <v>69952.05</v>
      </c>
      <c r="AP15" s="1637">
        <v>69952.05</v>
      </c>
      <c r="AQ15" s="1637">
        <v>659.92</v>
      </c>
      <c r="AR15" s="1637">
        <v>659.92</v>
      </c>
      <c r="AS15" s="1637">
        <v>659.92</v>
      </c>
      <c r="AT15" s="1637">
        <v>659.92</v>
      </c>
      <c r="AU15" s="1637">
        <v>1319.85</v>
      </c>
      <c r="AV15" s="1637">
        <v>154422.45000000001</v>
      </c>
      <c r="AW15" s="1637">
        <v>62552.41</v>
      </c>
      <c r="AX15" s="1637">
        <v>24013.93</v>
      </c>
      <c r="AY15" s="1637">
        <v>519477.11999999994</v>
      </c>
      <c r="AZ15" s="1637">
        <v>4477194.38</v>
      </c>
      <c r="BA15" s="1637">
        <v>149778.04999999999</v>
      </c>
      <c r="BB15" s="1637">
        <v>243.10000000000002</v>
      </c>
      <c r="BC15" s="1637">
        <v>107298.93000000002</v>
      </c>
      <c r="BD15" s="1637">
        <v>4477194.2942000004</v>
      </c>
    </row>
    <row r="16" spans="1:56" x14ac:dyDescent="0.25">
      <c r="A16" s="1651" t="s">
        <v>1991</v>
      </c>
      <c r="B16" s="1647" t="s">
        <v>4003</v>
      </c>
      <c r="C16" s="1636">
        <v>183.25</v>
      </c>
      <c r="D16" s="1637">
        <v>2570507.4900000002</v>
      </c>
      <c r="E16" s="1637">
        <v>4678986.76</v>
      </c>
      <c r="F16" s="1646">
        <v>1.820257975595317</v>
      </c>
      <c r="G16" s="1645">
        <v>4</v>
      </c>
      <c r="H16" s="1644">
        <v>163.72999999999999</v>
      </c>
      <c r="I16" s="1644">
        <v>343310.57</v>
      </c>
      <c r="J16" s="1644">
        <v>343474.3</v>
      </c>
      <c r="K16" s="1643">
        <v>0.9</v>
      </c>
      <c r="L16" s="1637">
        <v>590748.99</v>
      </c>
      <c r="M16" s="1637">
        <v>138837.51</v>
      </c>
      <c r="N16" s="1637">
        <v>58651.43</v>
      </c>
      <c r="O16" s="1637">
        <v>23253.22</v>
      </c>
      <c r="P16" s="1637">
        <v>21222.94</v>
      </c>
      <c r="Q16" s="1637">
        <v>38903.199999999997</v>
      </c>
      <c r="R16" s="1637">
        <v>12660.74</v>
      </c>
      <c r="S16" s="1637">
        <v>22187.39</v>
      </c>
      <c r="T16" s="1637">
        <v>26087.18</v>
      </c>
      <c r="U16" s="1637">
        <v>16039.08</v>
      </c>
      <c r="V16" s="1637">
        <v>38701.15</v>
      </c>
      <c r="W16" s="1637">
        <v>33321.78</v>
      </c>
      <c r="X16" s="1637">
        <v>26623.82</v>
      </c>
      <c r="Y16" s="1637">
        <v>1047238.4299999999</v>
      </c>
      <c r="Z16" s="1637">
        <v>16200</v>
      </c>
      <c r="AA16" s="1637">
        <v>22906.25</v>
      </c>
      <c r="AB16" s="1637">
        <v>59556.25</v>
      </c>
      <c r="AC16" s="1637">
        <v>6230.5</v>
      </c>
      <c r="AD16" s="1637">
        <v>52317.869999999995</v>
      </c>
      <c r="AE16" s="1637">
        <v>62025</v>
      </c>
      <c r="AF16" s="1637">
        <v>249403.25</v>
      </c>
      <c r="AG16" s="1637">
        <v>171705.25</v>
      </c>
      <c r="AH16" s="1637">
        <v>520843.04699999996</v>
      </c>
      <c r="AI16" s="1637">
        <v>1161187.4169999999</v>
      </c>
      <c r="AJ16" s="1637">
        <v>174432.01</v>
      </c>
      <c r="AK16" s="1637">
        <v>986755.40699999989</v>
      </c>
      <c r="AL16" s="1637">
        <v>1143744.2069999999</v>
      </c>
      <c r="AM16" s="1637">
        <v>60713.1</v>
      </c>
      <c r="AN16" s="1637">
        <v>60713.1</v>
      </c>
      <c r="AO16" s="1637">
        <v>62692.87</v>
      </c>
      <c r="AP16" s="1637">
        <v>62692.87</v>
      </c>
      <c r="AQ16" s="1637">
        <v>0</v>
      </c>
      <c r="AR16" s="1637">
        <v>0</v>
      </c>
      <c r="AS16" s="1637">
        <v>0</v>
      </c>
      <c r="AT16" s="1637">
        <v>0</v>
      </c>
      <c r="AU16" s="1637">
        <v>0</v>
      </c>
      <c r="AV16" s="1637">
        <v>85130.32</v>
      </c>
      <c r="AW16" s="1637">
        <v>34484.019999999997</v>
      </c>
      <c r="AX16" s="1637">
        <v>13098.51</v>
      </c>
      <c r="AY16" s="1637">
        <v>379524.79000000004</v>
      </c>
      <c r="AZ16" s="1637">
        <v>2570507.4900000002</v>
      </c>
      <c r="BA16" s="1637">
        <v>203791.87</v>
      </c>
      <c r="BB16" s="1637">
        <v>0</v>
      </c>
      <c r="BC16" s="1637">
        <v>71236.349999999991</v>
      </c>
      <c r="BD16" s="1637">
        <v>2570507.4270000001</v>
      </c>
    </row>
    <row r="17" spans="1:56" x14ac:dyDescent="0.25">
      <c r="A17" s="1651" t="s">
        <v>1992</v>
      </c>
      <c r="B17" s="1647" t="s">
        <v>4002</v>
      </c>
      <c r="C17" s="1636">
        <v>365</v>
      </c>
      <c r="D17" s="1637">
        <v>4729277.9000000004</v>
      </c>
      <c r="E17" s="1637">
        <v>3906333.51</v>
      </c>
      <c r="F17" s="1646">
        <v>0.82598942007615994</v>
      </c>
      <c r="G17" s="1645">
        <v>2</v>
      </c>
      <c r="H17" s="1644">
        <v>15173.4</v>
      </c>
      <c r="I17" s="1644">
        <v>1060491.22</v>
      </c>
      <c r="J17" s="1644">
        <v>1075664.6199999999</v>
      </c>
      <c r="K17" s="1643">
        <v>0.9</v>
      </c>
      <c r="L17" s="1637">
        <v>1076106.8400000001</v>
      </c>
      <c r="M17" s="1637">
        <v>268816.98</v>
      </c>
      <c r="N17" s="1637">
        <v>119721.17</v>
      </c>
      <c r="O17" s="1637">
        <v>47166.19</v>
      </c>
      <c r="P17" s="1637">
        <v>35777.160000000003</v>
      </c>
      <c r="Q17" s="1637">
        <v>84730.35</v>
      </c>
      <c r="R17" s="1637">
        <v>25871.94</v>
      </c>
      <c r="S17" s="1637">
        <v>44909.42</v>
      </c>
      <c r="T17" s="1637">
        <v>52174.36</v>
      </c>
      <c r="U17" s="1637">
        <v>32078.16</v>
      </c>
      <c r="V17" s="1637">
        <v>77402.3</v>
      </c>
      <c r="W17" s="1637">
        <v>66643.56</v>
      </c>
      <c r="X17" s="1637">
        <v>53889.19</v>
      </c>
      <c r="Y17" s="1637">
        <v>1985287.6199999999</v>
      </c>
      <c r="Z17" s="1637">
        <v>32580</v>
      </c>
      <c r="AA17" s="1637">
        <v>45625</v>
      </c>
      <c r="AB17" s="1637">
        <v>118625</v>
      </c>
      <c r="AC17" s="1637">
        <v>12410</v>
      </c>
      <c r="AD17" s="1637">
        <v>208415</v>
      </c>
      <c r="AE17" s="1637">
        <v>152130</v>
      </c>
      <c r="AF17" s="1637">
        <v>496765</v>
      </c>
      <c r="AG17" s="1637">
        <v>342005</v>
      </c>
      <c r="AH17" s="1637">
        <v>908095.48499999999</v>
      </c>
      <c r="AI17" s="1637">
        <v>2316650.4849999999</v>
      </c>
      <c r="AJ17" s="1637">
        <v>347436.2</v>
      </c>
      <c r="AK17" s="1637">
        <v>1969214.2849999999</v>
      </c>
      <c r="AL17" s="1637">
        <v>2281906.8649999998</v>
      </c>
      <c r="AM17" s="1637">
        <v>48174.52</v>
      </c>
      <c r="AN17" s="1637">
        <v>48174.52</v>
      </c>
      <c r="AO17" s="1637">
        <v>50154.3</v>
      </c>
      <c r="AP17" s="1637">
        <v>50154.3</v>
      </c>
      <c r="AQ17" s="1637">
        <v>0</v>
      </c>
      <c r="AR17" s="1637">
        <v>0</v>
      </c>
      <c r="AS17" s="1637">
        <v>0</v>
      </c>
      <c r="AT17" s="1637">
        <v>0</v>
      </c>
      <c r="AU17" s="1637">
        <v>0</v>
      </c>
      <c r="AV17" s="1637">
        <v>170260.65</v>
      </c>
      <c r="AW17" s="1637">
        <v>68968.039999999994</v>
      </c>
      <c r="AX17" s="1637">
        <v>26197.02</v>
      </c>
      <c r="AY17" s="1637">
        <v>462083.35000000003</v>
      </c>
      <c r="AZ17" s="1637">
        <v>4729277.9000000004</v>
      </c>
      <c r="BA17" s="1637">
        <v>73398.079999999987</v>
      </c>
      <c r="BB17" s="1637">
        <v>0</v>
      </c>
      <c r="BC17" s="1637">
        <v>113184.63</v>
      </c>
      <c r="BD17" s="1637">
        <v>4729277.834999999</v>
      </c>
    </row>
    <row r="18" spans="1:56" x14ac:dyDescent="0.25">
      <c r="A18" s="1651" t="s">
        <v>1993</v>
      </c>
      <c r="B18" s="1647" t="s">
        <v>4001</v>
      </c>
      <c r="C18" s="1636">
        <v>3005.87</v>
      </c>
      <c r="D18" s="1637">
        <v>42539554.420000002</v>
      </c>
      <c r="E18" s="1637">
        <v>35508148.5</v>
      </c>
      <c r="F18" s="1646">
        <v>0.83470898988320896</v>
      </c>
      <c r="G18" s="1645">
        <v>2</v>
      </c>
      <c r="H18" s="1644">
        <v>151488.81</v>
      </c>
      <c r="I18" s="1644">
        <v>11223485.539999999</v>
      </c>
      <c r="J18" s="1644">
        <v>11374974.35</v>
      </c>
      <c r="K18" s="1643">
        <v>0.9</v>
      </c>
      <c r="L18" s="1637">
        <v>9590460.8100000005</v>
      </c>
      <c r="M18" s="1637">
        <v>2302691.2400000002</v>
      </c>
      <c r="N18" s="1637">
        <v>984402.55</v>
      </c>
      <c r="O18" s="1637">
        <v>401081.8</v>
      </c>
      <c r="P18" s="1637">
        <v>339360.56</v>
      </c>
      <c r="Q18" s="1637">
        <v>676038.81</v>
      </c>
      <c r="R18" s="1637">
        <v>220186.8</v>
      </c>
      <c r="S18" s="1637">
        <v>369968.11</v>
      </c>
      <c r="T18" s="1637">
        <v>447105.34</v>
      </c>
      <c r="U18" s="1637">
        <v>267585.31</v>
      </c>
      <c r="V18" s="1637">
        <v>663294.74</v>
      </c>
      <c r="W18" s="1637">
        <v>571098.28</v>
      </c>
      <c r="X18" s="1637">
        <v>443944.29</v>
      </c>
      <c r="Y18" s="1637">
        <v>17277218.640000004</v>
      </c>
      <c r="Z18" s="1637">
        <v>267783.3</v>
      </c>
      <c r="AA18" s="1637">
        <v>375733.75</v>
      </c>
      <c r="AB18" s="1637">
        <v>976907.75</v>
      </c>
      <c r="AC18" s="1637">
        <v>102199.58</v>
      </c>
      <c r="AD18" s="1637">
        <v>1716351.77</v>
      </c>
      <c r="AE18" s="1637">
        <v>1110277.4500000002</v>
      </c>
      <c r="AF18" s="1637">
        <v>4090989.0699999994</v>
      </c>
      <c r="AG18" s="1637">
        <v>2816500.19</v>
      </c>
      <c r="AH18" s="1637">
        <v>8401169.6356800012</v>
      </c>
      <c r="AI18" s="1637">
        <v>19857912.495680001</v>
      </c>
      <c r="AJ18" s="1637">
        <v>2861227.53</v>
      </c>
      <c r="AK18" s="1637">
        <v>16996684.965679996</v>
      </c>
      <c r="AL18" s="1637">
        <v>19571789.735679995</v>
      </c>
      <c r="AM18" s="1637">
        <v>802468.8</v>
      </c>
      <c r="AN18" s="1637">
        <v>802468.8</v>
      </c>
      <c r="AO18" s="1637">
        <v>836124.97</v>
      </c>
      <c r="AP18" s="1637">
        <v>836124.97</v>
      </c>
      <c r="AQ18" s="1637">
        <v>40915.35</v>
      </c>
      <c r="AR18" s="1637">
        <v>40915.35</v>
      </c>
      <c r="AS18" s="1637">
        <v>42895.12</v>
      </c>
      <c r="AT18" s="1637">
        <v>42895.12</v>
      </c>
      <c r="AU18" s="1637">
        <v>51474.15</v>
      </c>
      <c r="AV18" s="1637">
        <v>1406300.17</v>
      </c>
      <c r="AW18" s="1637">
        <v>569654.65</v>
      </c>
      <c r="AX18" s="1637">
        <v>218308.5</v>
      </c>
      <c r="AY18" s="1637">
        <v>5690545.9500000011</v>
      </c>
      <c r="AZ18" s="1637">
        <v>42539554.420000002</v>
      </c>
      <c r="BA18" s="1637">
        <v>3187006.5</v>
      </c>
      <c r="BB18" s="1637">
        <v>58217.830000000009</v>
      </c>
      <c r="BC18" s="1637">
        <v>1344819.7299999995</v>
      </c>
      <c r="BD18" s="1637">
        <v>42539554.325680003</v>
      </c>
    </row>
    <row r="19" spans="1:56" x14ac:dyDescent="0.25">
      <c r="A19" s="1651" t="s">
        <v>1994</v>
      </c>
      <c r="B19" s="1647" t="s">
        <v>4000</v>
      </c>
      <c r="C19" s="1636">
        <v>338.25</v>
      </c>
      <c r="D19" s="1637">
        <v>4521939.2699999996</v>
      </c>
      <c r="E19" s="1637">
        <v>3119016.91</v>
      </c>
      <c r="F19" s="1646">
        <v>0.68975205631189307</v>
      </c>
      <c r="G19" s="1645">
        <v>1</v>
      </c>
      <c r="H19" s="1644">
        <v>168917.53</v>
      </c>
      <c r="I19" s="1644">
        <v>1311943.32</v>
      </c>
      <c r="J19" s="1644">
        <v>1480860.85</v>
      </c>
      <c r="K19" s="1643">
        <v>0.9</v>
      </c>
      <c r="L19" s="1637">
        <v>1044116.35</v>
      </c>
      <c r="M19" s="1637">
        <v>249621.37</v>
      </c>
      <c r="N19" s="1637">
        <v>109332.6</v>
      </c>
      <c r="O19" s="1637">
        <v>44184.56</v>
      </c>
      <c r="P19" s="1637">
        <v>35315.050000000003</v>
      </c>
      <c r="Q19" s="1637">
        <v>74708.13</v>
      </c>
      <c r="R19" s="1637">
        <v>24220.54</v>
      </c>
      <c r="S19" s="1637">
        <v>41166.97</v>
      </c>
      <c r="T19" s="1637">
        <v>49275.79</v>
      </c>
      <c r="U19" s="1637">
        <v>29672.29</v>
      </c>
      <c r="V19" s="1637">
        <v>73102.17</v>
      </c>
      <c r="W19" s="1637">
        <v>62941.14</v>
      </c>
      <c r="X19" s="1637">
        <v>49398.42</v>
      </c>
      <c r="Y19" s="1637">
        <v>1887055.38</v>
      </c>
      <c r="Z19" s="1637">
        <v>30285</v>
      </c>
      <c r="AA19" s="1637">
        <v>42281.25</v>
      </c>
      <c r="AB19" s="1637">
        <v>109931.25</v>
      </c>
      <c r="AC19" s="1637">
        <v>11500.5</v>
      </c>
      <c r="AD19" s="1637">
        <v>193140.75</v>
      </c>
      <c r="AE19" s="1637">
        <v>123423.5</v>
      </c>
      <c r="AF19" s="1637">
        <v>460358.25</v>
      </c>
      <c r="AG19" s="1637">
        <v>316940.25</v>
      </c>
      <c r="AH19" s="1637">
        <v>880184.22000000009</v>
      </c>
      <c r="AI19" s="1637">
        <v>2168044.9700000002</v>
      </c>
      <c r="AJ19" s="1637">
        <v>321973.40999999997</v>
      </c>
      <c r="AK19" s="1637">
        <v>1846071.5600000003</v>
      </c>
      <c r="AL19" s="1637">
        <v>2135847.62</v>
      </c>
      <c r="AM19" s="1637">
        <v>62032.95</v>
      </c>
      <c r="AN19" s="1637">
        <v>62032.95</v>
      </c>
      <c r="AO19" s="1637">
        <v>64672.65</v>
      </c>
      <c r="AP19" s="1637">
        <v>64672.65</v>
      </c>
      <c r="AQ19" s="1637">
        <v>0</v>
      </c>
      <c r="AR19" s="1637">
        <v>0</v>
      </c>
      <c r="AS19" s="1637">
        <v>0</v>
      </c>
      <c r="AT19" s="1637">
        <v>0</v>
      </c>
      <c r="AU19" s="1637">
        <v>0</v>
      </c>
      <c r="AV19" s="1637">
        <v>157722.07</v>
      </c>
      <c r="AW19" s="1637">
        <v>63889</v>
      </c>
      <c r="AX19" s="1637">
        <v>24013.93</v>
      </c>
      <c r="AY19" s="1637">
        <v>499036.2</v>
      </c>
      <c r="AZ19" s="1637">
        <v>4521939.2699999996</v>
      </c>
      <c r="BA19" s="1637">
        <v>182667.24</v>
      </c>
      <c r="BB19" s="1637">
        <v>0</v>
      </c>
      <c r="BC19" s="1637">
        <v>154557.93</v>
      </c>
      <c r="BD19" s="1637">
        <v>4521939.2</v>
      </c>
    </row>
    <row r="20" spans="1:56" x14ac:dyDescent="0.25">
      <c r="A20" s="1651" t="s">
        <v>1995</v>
      </c>
      <c r="B20" s="1647" t="s">
        <v>3999</v>
      </c>
      <c r="C20" s="1636">
        <v>315.63</v>
      </c>
      <c r="D20" s="1637">
        <v>4361727.8099999996</v>
      </c>
      <c r="E20" s="1637">
        <v>3990010.2199999997</v>
      </c>
      <c r="F20" s="1646">
        <v>0.91477744458336574</v>
      </c>
      <c r="G20" s="1645">
        <v>3</v>
      </c>
      <c r="H20" s="1644">
        <v>4956.71</v>
      </c>
      <c r="I20" s="1644">
        <v>1693508.2099999997</v>
      </c>
      <c r="J20" s="1644">
        <v>1698464.9199999997</v>
      </c>
      <c r="K20" s="1643">
        <v>0.9</v>
      </c>
      <c r="L20" s="1637">
        <v>994536.18</v>
      </c>
      <c r="M20" s="1637">
        <v>239705.33</v>
      </c>
      <c r="N20" s="1637">
        <v>102334.78</v>
      </c>
      <c r="O20" s="1637">
        <v>40952.33</v>
      </c>
      <c r="P20" s="1637">
        <v>34475.56</v>
      </c>
      <c r="Q20" s="1637">
        <v>70460.710000000006</v>
      </c>
      <c r="R20" s="1637">
        <v>22569.14</v>
      </c>
      <c r="S20" s="1637">
        <v>38493.79</v>
      </c>
      <c r="T20" s="1637">
        <v>45652.57</v>
      </c>
      <c r="U20" s="1637">
        <v>27801.07</v>
      </c>
      <c r="V20" s="1637">
        <v>67727.009999999995</v>
      </c>
      <c r="W20" s="1637">
        <v>58313.11</v>
      </c>
      <c r="X20" s="1637">
        <v>46190.73</v>
      </c>
      <c r="Y20" s="1637">
        <v>1789212.3100000003</v>
      </c>
      <c r="Z20" s="1637">
        <v>28152</v>
      </c>
      <c r="AA20" s="1637">
        <v>39453.75</v>
      </c>
      <c r="AB20" s="1637">
        <v>102579.75</v>
      </c>
      <c r="AC20" s="1637">
        <v>10731.42</v>
      </c>
      <c r="AD20" s="1637">
        <v>180224.73</v>
      </c>
      <c r="AE20" s="1637">
        <v>118204.49999999999</v>
      </c>
      <c r="AF20" s="1637">
        <v>429572.43</v>
      </c>
      <c r="AG20" s="1637">
        <v>295745.31</v>
      </c>
      <c r="AH20" s="1637">
        <v>855757.5613200001</v>
      </c>
      <c r="AI20" s="1637">
        <v>2060421.4513200002</v>
      </c>
      <c r="AJ20" s="1637">
        <v>300441.88</v>
      </c>
      <c r="AK20" s="1637">
        <v>1759979.5713200001</v>
      </c>
      <c r="AL20" s="1637">
        <v>2030377.26132</v>
      </c>
      <c r="AM20" s="1637">
        <v>76551.3</v>
      </c>
      <c r="AN20" s="1637">
        <v>76551.3</v>
      </c>
      <c r="AO20" s="1637">
        <v>79850.92</v>
      </c>
      <c r="AP20" s="1637">
        <v>79850.92</v>
      </c>
      <c r="AQ20" s="1637">
        <v>0</v>
      </c>
      <c r="AR20" s="1637">
        <v>0</v>
      </c>
      <c r="AS20" s="1637">
        <v>0</v>
      </c>
      <c r="AT20" s="1637">
        <v>0</v>
      </c>
      <c r="AU20" s="1637">
        <v>0</v>
      </c>
      <c r="AV20" s="1637">
        <v>147163.26999999999</v>
      </c>
      <c r="AW20" s="1637">
        <v>59611.91</v>
      </c>
      <c r="AX20" s="1637">
        <v>22558.54</v>
      </c>
      <c r="AY20" s="1637">
        <v>542138.16</v>
      </c>
      <c r="AZ20" s="1637">
        <v>4361727.8099999996</v>
      </c>
      <c r="BA20" s="1637">
        <v>273672.59000000003</v>
      </c>
      <c r="BB20" s="1637">
        <v>0</v>
      </c>
      <c r="BC20" s="1637">
        <v>148536.62000000002</v>
      </c>
      <c r="BD20" s="1637">
        <v>4361727.7313200003</v>
      </c>
    </row>
    <row r="21" spans="1:56" x14ac:dyDescent="0.25">
      <c r="A21" s="1651" t="s">
        <v>1996</v>
      </c>
      <c r="B21" s="1647" t="s">
        <v>3998</v>
      </c>
      <c r="C21" s="1636">
        <v>1084.45</v>
      </c>
      <c r="D21" s="1637">
        <v>15068262.41</v>
      </c>
      <c r="E21" s="1637">
        <v>11419576.470000001</v>
      </c>
      <c r="F21" s="1646">
        <v>0.75785622517573348</v>
      </c>
      <c r="G21" s="1645">
        <v>1</v>
      </c>
      <c r="H21" s="1644">
        <v>190272.04</v>
      </c>
      <c r="I21" s="1644">
        <v>5719676.6400000006</v>
      </c>
      <c r="J21" s="1644">
        <v>5909948.6800000006</v>
      </c>
      <c r="K21" s="1643">
        <v>0.9</v>
      </c>
      <c r="L21" s="1637">
        <v>3418021.62</v>
      </c>
      <c r="M21" s="1637">
        <v>825339.24</v>
      </c>
      <c r="N21" s="1637">
        <v>354359.05</v>
      </c>
      <c r="O21" s="1637">
        <v>143788.32</v>
      </c>
      <c r="P21" s="1637">
        <v>119001.48</v>
      </c>
      <c r="Q21" s="1637">
        <v>247768.9</v>
      </c>
      <c r="R21" s="1637">
        <v>78716.78</v>
      </c>
      <c r="S21" s="1637">
        <v>133391.67999999999</v>
      </c>
      <c r="T21" s="1637">
        <v>160146.32</v>
      </c>
      <c r="U21" s="1637">
        <v>95967.16</v>
      </c>
      <c r="V21" s="1637">
        <v>237582.07</v>
      </c>
      <c r="W21" s="1637">
        <v>204558.7</v>
      </c>
      <c r="X21" s="1637">
        <v>160063.73000000001</v>
      </c>
      <c r="Y21" s="1637">
        <v>6178705.0500000026</v>
      </c>
      <c r="Z21" s="1637">
        <v>97120.8</v>
      </c>
      <c r="AA21" s="1637">
        <v>135556.25</v>
      </c>
      <c r="AB21" s="1637">
        <v>352446.25</v>
      </c>
      <c r="AC21" s="1637">
        <v>36871.299999999996</v>
      </c>
      <c r="AD21" s="1637">
        <v>619220.95000000007</v>
      </c>
      <c r="AE21" s="1637">
        <v>412006.18000000005</v>
      </c>
      <c r="AF21" s="1637">
        <v>1475936.45</v>
      </c>
      <c r="AG21" s="1637">
        <v>1016129.6499999999</v>
      </c>
      <c r="AH21" s="1637">
        <v>2959059.8418000005</v>
      </c>
      <c r="AI21" s="1637">
        <v>7104347.6718000006</v>
      </c>
      <c r="AJ21" s="1637">
        <v>1032266.26</v>
      </c>
      <c r="AK21" s="1637">
        <v>6072081.4117999999</v>
      </c>
      <c r="AL21" s="1637">
        <v>7001121.0417999998</v>
      </c>
      <c r="AM21" s="1637">
        <v>264629.92</v>
      </c>
      <c r="AN21" s="1637">
        <v>264629.92</v>
      </c>
      <c r="AO21" s="1637">
        <v>275848.65000000002</v>
      </c>
      <c r="AP21" s="1637">
        <v>275848.65000000002</v>
      </c>
      <c r="AQ21" s="1637">
        <v>2639.7</v>
      </c>
      <c r="AR21" s="1637">
        <v>2639.7</v>
      </c>
      <c r="AS21" s="1637">
        <v>3299.62</v>
      </c>
      <c r="AT21" s="1637">
        <v>3299.62</v>
      </c>
      <c r="AU21" s="1637">
        <v>3959.55</v>
      </c>
      <c r="AV21" s="1637">
        <v>507482.32</v>
      </c>
      <c r="AW21" s="1637">
        <v>205567.54</v>
      </c>
      <c r="AX21" s="1637">
        <v>78591.06</v>
      </c>
      <c r="AY21" s="1637">
        <v>1888436.2500000005</v>
      </c>
      <c r="AZ21" s="1637">
        <v>15068262.41</v>
      </c>
      <c r="BA21" s="1637">
        <v>845654</v>
      </c>
      <c r="BB21" s="1637">
        <v>720.8</v>
      </c>
      <c r="BC21" s="1637">
        <v>535973.92000000004</v>
      </c>
      <c r="BD21" s="1637">
        <v>15068262.341800002</v>
      </c>
    </row>
    <row r="22" spans="1:56" x14ac:dyDescent="0.25">
      <c r="A22" s="1651" t="s">
        <v>1997</v>
      </c>
      <c r="B22" s="1647" t="s">
        <v>3997</v>
      </c>
      <c r="C22" s="1636">
        <v>458.38</v>
      </c>
      <c r="D22" s="1637">
        <v>6353138.7599999998</v>
      </c>
      <c r="E22" s="1637">
        <v>5270696.09</v>
      </c>
      <c r="F22" s="1646">
        <v>0.82962080463043442</v>
      </c>
      <c r="G22" s="1645">
        <v>2</v>
      </c>
      <c r="H22" s="1644">
        <v>23537.4</v>
      </c>
      <c r="I22" s="1644">
        <v>2248692.5500000003</v>
      </c>
      <c r="J22" s="1644">
        <v>2272229.9500000002</v>
      </c>
      <c r="K22" s="1643">
        <v>0.9</v>
      </c>
      <c r="L22" s="1637">
        <v>1448398.25</v>
      </c>
      <c r="M22" s="1637">
        <v>344045.04</v>
      </c>
      <c r="N22" s="1637">
        <v>149029.74</v>
      </c>
      <c r="O22" s="1637">
        <v>60973.32</v>
      </c>
      <c r="P22" s="1637">
        <v>50428.04</v>
      </c>
      <c r="Q22" s="1637">
        <v>100774.51</v>
      </c>
      <c r="R22" s="1637">
        <v>32477.55</v>
      </c>
      <c r="S22" s="1637">
        <v>55869.46</v>
      </c>
      <c r="T22" s="1637">
        <v>68116.53</v>
      </c>
      <c r="U22" s="1637">
        <v>40632.33</v>
      </c>
      <c r="V22" s="1637">
        <v>101053</v>
      </c>
      <c r="W22" s="1637">
        <v>87006.87</v>
      </c>
      <c r="X22" s="1637">
        <v>67040.72</v>
      </c>
      <c r="Y22" s="1637">
        <v>2605845.36</v>
      </c>
      <c r="Z22" s="1637">
        <v>40781.699999999997</v>
      </c>
      <c r="AA22" s="1637">
        <v>57297.5</v>
      </c>
      <c r="AB22" s="1637">
        <v>148973.5</v>
      </c>
      <c r="AC22" s="1637">
        <v>15584.920000000002</v>
      </c>
      <c r="AD22" s="1637">
        <v>261734.98</v>
      </c>
      <c r="AE22" s="1637">
        <v>162936.88999999998</v>
      </c>
      <c r="AF22" s="1637">
        <v>623855.18000000005</v>
      </c>
      <c r="AG22" s="1637">
        <v>429502.05999999994</v>
      </c>
      <c r="AH22" s="1637">
        <v>1249591.68732</v>
      </c>
      <c r="AI22" s="1637">
        <v>2990258.41732</v>
      </c>
      <c r="AJ22" s="1637">
        <v>436322.75</v>
      </c>
      <c r="AK22" s="1637">
        <v>2553935.6673200005</v>
      </c>
      <c r="AL22" s="1637">
        <v>2946626.1373200007</v>
      </c>
      <c r="AM22" s="1637">
        <v>113507.1</v>
      </c>
      <c r="AN22" s="1637">
        <v>113507.1</v>
      </c>
      <c r="AO22" s="1637">
        <v>118126.57</v>
      </c>
      <c r="AP22" s="1637">
        <v>118126.57</v>
      </c>
      <c r="AQ22" s="1637">
        <v>659.92</v>
      </c>
      <c r="AR22" s="1637">
        <v>659.92</v>
      </c>
      <c r="AS22" s="1637">
        <v>659.92</v>
      </c>
      <c r="AT22" s="1637">
        <v>659.92</v>
      </c>
      <c r="AU22" s="1637">
        <v>659.92</v>
      </c>
      <c r="AV22" s="1637">
        <v>214475.62</v>
      </c>
      <c r="AW22" s="1637">
        <v>86878.35</v>
      </c>
      <c r="AX22" s="1637">
        <v>32746.27</v>
      </c>
      <c r="AY22" s="1637">
        <v>800667.17999999993</v>
      </c>
      <c r="AZ22" s="1637">
        <v>6353138.7599999998</v>
      </c>
      <c r="BA22" s="1637">
        <v>411638.38</v>
      </c>
      <c r="BB22" s="1637">
        <v>61.370000000000005</v>
      </c>
      <c r="BC22" s="1637">
        <v>161138.19999999998</v>
      </c>
      <c r="BD22" s="1637">
        <v>6353138.6773199998</v>
      </c>
    </row>
    <row r="23" spans="1:56" x14ac:dyDescent="0.25">
      <c r="A23" s="1651" t="s">
        <v>1998</v>
      </c>
      <c r="B23" s="1647" t="s">
        <v>3996</v>
      </c>
      <c r="C23" s="1636">
        <v>541.36</v>
      </c>
      <c r="D23" s="1637">
        <v>7345713.4900000002</v>
      </c>
      <c r="E23" s="1637">
        <v>5787947.1099999994</v>
      </c>
      <c r="F23" s="1646">
        <v>0.78793532008556455</v>
      </c>
      <c r="G23" s="1645">
        <v>2</v>
      </c>
      <c r="H23" s="1644">
        <v>49882.07</v>
      </c>
      <c r="I23" s="1644">
        <v>2971419.19</v>
      </c>
      <c r="J23" s="1644">
        <v>3021301.26</v>
      </c>
      <c r="K23" s="1643">
        <v>0.9</v>
      </c>
      <c r="L23" s="1637">
        <v>1676171.2</v>
      </c>
      <c r="M23" s="1637">
        <v>405572.47</v>
      </c>
      <c r="N23" s="1637">
        <v>177273.77</v>
      </c>
      <c r="O23" s="1637">
        <v>70952.759999999995</v>
      </c>
      <c r="P23" s="1637">
        <v>57433.82</v>
      </c>
      <c r="Q23" s="1637">
        <v>121902.57</v>
      </c>
      <c r="R23" s="1637">
        <v>39083.15</v>
      </c>
      <c r="S23" s="1637">
        <v>66562.179999999993</v>
      </c>
      <c r="T23" s="1637">
        <v>78986.19</v>
      </c>
      <c r="U23" s="1637">
        <v>47849.919999999998</v>
      </c>
      <c r="V23" s="1637">
        <v>117178.48</v>
      </c>
      <c r="W23" s="1637">
        <v>100890.94</v>
      </c>
      <c r="X23" s="1637">
        <v>79871.48</v>
      </c>
      <c r="Y23" s="1637">
        <v>3039728.9299999992</v>
      </c>
      <c r="Z23" s="1637">
        <v>48355.199999999997</v>
      </c>
      <c r="AA23" s="1637">
        <v>67670</v>
      </c>
      <c r="AB23" s="1637">
        <v>175942</v>
      </c>
      <c r="AC23" s="1637">
        <v>18406.240000000002</v>
      </c>
      <c r="AD23" s="1637">
        <v>309116.56</v>
      </c>
      <c r="AE23" s="1637">
        <v>205212.56</v>
      </c>
      <c r="AF23" s="1637">
        <v>736790.96</v>
      </c>
      <c r="AG23" s="1637">
        <v>507254.31999999995</v>
      </c>
      <c r="AH23" s="1637">
        <v>1433710.39704</v>
      </c>
      <c r="AI23" s="1637">
        <v>3502458.23704</v>
      </c>
      <c r="AJ23" s="1637">
        <v>515309.75</v>
      </c>
      <c r="AK23" s="1637">
        <v>2987148.4870400005</v>
      </c>
      <c r="AL23" s="1637">
        <v>3450927.2570400005</v>
      </c>
      <c r="AM23" s="1637">
        <v>112847.17</v>
      </c>
      <c r="AN23" s="1637">
        <v>112847.17</v>
      </c>
      <c r="AO23" s="1637">
        <v>117466.65</v>
      </c>
      <c r="AP23" s="1637">
        <v>117466.65</v>
      </c>
      <c r="AQ23" s="1637">
        <v>0</v>
      </c>
      <c r="AR23" s="1637">
        <v>0</v>
      </c>
      <c r="AS23" s="1637">
        <v>0</v>
      </c>
      <c r="AT23" s="1637">
        <v>0</v>
      </c>
      <c r="AU23" s="1637">
        <v>0</v>
      </c>
      <c r="AV23" s="1637">
        <v>252751.27</v>
      </c>
      <c r="AW23" s="1637">
        <v>102382.79</v>
      </c>
      <c r="AX23" s="1637">
        <v>39295.53</v>
      </c>
      <c r="AY23" s="1637">
        <v>855057.2300000001</v>
      </c>
      <c r="AZ23" s="1637">
        <v>7345713.4900000002</v>
      </c>
      <c r="BA23" s="1637">
        <v>289744.98</v>
      </c>
      <c r="BB23" s="1637">
        <v>0</v>
      </c>
      <c r="BC23" s="1637">
        <v>251643.61000000002</v>
      </c>
      <c r="BD23" s="1637">
        <v>7345713.4170399997</v>
      </c>
    </row>
    <row r="24" spans="1:56" x14ac:dyDescent="0.25">
      <c r="A24" s="1651" t="s">
        <v>1999</v>
      </c>
      <c r="B24" s="1647" t="s">
        <v>3995</v>
      </c>
      <c r="C24" s="1636">
        <v>183.43</v>
      </c>
      <c r="D24" s="1637">
        <v>2518227.09</v>
      </c>
      <c r="E24" s="1637">
        <v>2375491.75</v>
      </c>
      <c r="F24" s="1646">
        <v>0.94331911503660304</v>
      </c>
      <c r="G24" s="1645">
        <v>3</v>
      </c>
      <c r="H24" s="1644">
        <v>2861.74</v>
      </c>
      <c r="I24" s="1644">
        <v>1011935.0199999999</v>
      </c>
      <c r="J24" s="1644">
        <v>1014796.7599999999</v>
      </c>
      <c r="K24" s="1643">
        <v>0.9</v>
      </c>
      <c r="L24" s="1637">
        <v>567001.06000000006</v>
      </c>
      <c r="M24" s="1637">
        <v>139957.46</v>
      </c>
      <c r="N24" s="1637">
        <v>59405.41</v>
      </c>
      <c r="O24" s="1637">
        <v>23535.97</v>
      </c>
      <c r="P24" s="1637">
        <v>19671.05</v>
      </c>
      <c r="Q24" s="1637">
        <v>42176.07</v>
      </c>
      <c r="R24" s="1637">
        <v>12660.74</v>
      </c>
      <c r="S24" s="1637">
        <v>22454.71</v>
      </c>
      <c r="T24" s="1637">
        <v>26087.18</v>
      </c>
      <c r="U24" s="1637">
        <v>15771.76</v>
      </c>
      <c r="V24" s="1637">
        <v>38701.15</v>
      </c>
      <c r="W24" s="1637">
        <v>33321.78</v>
      </c>
      <c r="X24" s="1637">
        <v>26944.59</v>
      </c>
      <c r="Y24" s="1637">
        <v>1027688.93</v>
      </c>
      <c r="Z24" s="1637">
        <v>16344</v>
      </c>
      <c r="AA24" s="1637">
        <v>22928.75</v>
      </c>
      <c r="AB24" s="1637">
        <v>59614.75</v>
      </c>
      <c r="AC24" s="1637">
        <v>6236.6200000000008</v>
      </c>
      <c r="AD24" s="1637">
        <v>104738.53</v>
      </c>
      <c r="AE24" s="1637">
        <v>74226.7</v>
      </c>
      <c r="AF24" s="1637">
        <v>249648.23</v>
      </c>
      <c r="AG24" s="1637">
        <v>171873.91</v>
      </c>
      <c r="AH24" s="1637">
        <v>491886.97451999999</v>
      </c>
      <c r="AI24" s="1637">
        <v>1197498.4645199999</v>
      </c>
      <c r="AJ24" s="1637">
        <v>174603.34</v>
      </c>
      <c r="AK24" s="1637">
        <v>1022895.12452</v>
      </c>
      <c r="AL24" s="1637">
        <v>1180038.1245200001</v>
      </c>
      <c r="AM24" s="1637">
        <v>43555.05</v>
      </c>
      <c r="AN24" s="1637">
        <v>43555.05</v>
      </c>
      <c r="AO24" s="1637">
        <v>44874.9</v>
      </c>
      <c r="AP24" s="1637">
        <v>44874.9</v>
      </c>
      <c r="AQ24" s="1637">
        <v>0</v>
      </c>
      <c r="AR24" s="1637">
        <v>0</v>
      </c>
      <c r="AS24" s="1637">
        <v>0</v>
      </c>
      <c r="AT24" s="1637">
        <v>0</v>
      </c>
      <c r="AU24" s="1637">
        <v>0</v>
      </c>
      <c r="AV24" s="1637">
        <v>85790.25</v>
      </c>
      <c r="AW24" s="1637">
        <v>34751.339999999997</v>
      </c>
      <c r="AX24" s="1637">
        <v>13098.51</v>
      </c>
      <c r="AY24" s="1637">
        <v>310500</v>
      </c>
      <c r="AZ24" s="1637">
        <v>2518227.09</v>
      </c>
      <c r="BA24" s="1637">
        <v>195977.52999999997</v>
      </c>
      <c r="BB24" s="1637">
        <v>27.78</v>
      </c>
      <c r="BC24" s="1637">
        <v>74662.7</v>
      </c>
      <c r="BD24" s="1637">
        <v>2518227.0545200002</v>
      </c>
    </row>
    <row r="25" spans="1:56" x14ac:dyDescent="0.25">
      <c r="A25" s="1647"/>
      <c r="B25" s="1647" t="s">
        <v>3994</v>
      </c>
      <c r="C25" s="1636">
        <v>103.99</v>
      </c>
      <c r="D25" s="1637">
        <v>1523139.9</v>
      </c>
      <c r="E25" s="1637">
        <v>927819.22</v>
      </c>
      <c r="F25" s="1646">
        <v>0.60914904796335523</v>
      </c>
      <c r="G25" s="1645">
        <v>1</v>
      </c>
      <c r="H25" s="1644">
        <v>104511.83</v>
      </c>
      <c r="I25" s="1644">
        <v>775505.23</v>
      </c>
      <c r="J25" s="1644">
        <v>880017.05999999994</v>
      </c>
      <c r="K25" s="1643">
        <v>0.9</v>
      </c>
      <c r="L25" s="1637">
        <v>331326.84999999998</v>
      </c>
      <c r="M25" s="1637">
        <v>110431.23</v>
      </c>
      <c r="N25" s="1637">
        <v>36814.089999999997</v>
      </c>
      <c r="O25" s="1637">
        <v>12271.36</v>
      </c>
      <c r="P25" s="1637">
        <v>11052.09</v>
      </c>
      <c r="Q25" s="1637">
        <v>31608.54</v>
      </c>
      <c r="R25" s="1637">
        <v>7156.07</v>
      </c>
      <c r="S25" s="1637">
        <v>13633.21</v>
      </c>
      <c r="T25" s="1637">
        <v>12318.94</v>
      </c>
      <c r="U25" s="1637">
        <v>9088.81</v>
      </c>
      <c r="V25" s="1637">
        <v>18275.54</v>
      </c>
      <c r="W25" s="1637">
        <v>15735.28</v>
      </c>
      <c r="X25" s="1637">
        <v>16359.21</v>
      </c>
      <c r="Y25" s="1637">
        <v>626071.21999999986</v>
      </c>
      <c r="Z25" s="1637">
        <v>9359.1</v>
      </c>
      <c r="AA25" s="1637">
        <v>12998.75</v>
      </c>
      <c r="AB25" s="1637">
        <v>33796.75</v>
      </c>
      <c r="AC25" s="1637">
        <v>3535.66</v>
      </c>
      <c r="AD25" s="1637">
        <v>59378.29</v>
      </c>
      <c r="AE25" s="1637">
        <v>89327.409999999989</v>
      </c>
      <c r="AF25" s="1637">
        <v>141530.38999999998</v>
      </c>
      <c r="AG25" s="1637">
        <v>97438.62999999999</v>
      </c>
      <c r="AH25" s="1637">
        <v>290927.20835999999</v>
      </c>
      <c r="AI25" s="1637">
        <v>738292.18836000003</v>
      </c>
      <c r="AJ25" s="1637">
        <v>98986</v>
      </c>
      <c r="AK25" s="1637">
        <v>639306.18836000003</v>
      </c>
      <c r="AL25" s="1637">
        <v>728393.58836000005</v>
      </c>
      <c r="AM25" s="1637">
        <v>23097.37</v>
      </c>
      <c r="AN25" s="1637">
        <v>23097.37</v>
      </c>
      <c r="AO25" s="1637">
        <v>23757.3</v>
      </c>
      <c r="AP25" s="1637">
        <v>23757.3</v>
      </c>
      <c r="AQ25" s="1637">
        <v>0</v>
      </c>
      <c r="AR25" s="1637">
        <v>0</v>
      </c>
      <c r="AS25" s="1637">
        <v>0</v>
      </c>
      <c r="AT25" s="1637">
        <v>0</v>
      </c>
      <c r="AU25" s="1637">
        <v>0</v>
      </c>
      <c r="AV25" s="1637">
        <v>48174.52</v>
      </c>
      <c r="AW25" s="1637">
        <v>19514.21</v>
      </c>
      <c r="AX25" s="1637">
        <v>7276.95</v>
      </c>
      <c r="AY25" s="1637">
        <v>168675.02</v>
      </c>
      <c r="AZ25" s="1637">
        <v>1523139.9</v>
      </c>
      <c r="BA25" s="1637">
        <v>50734.479999999996</v>
      </c>
      <c r="BB25" s="1637">
        <v>59.4</v>
      </c>
      <c r="BC25" s="1637">
        <v>26218.78</v>
      </c>
      <c r="BD25" s="1637">
        <v>1523139.8283599999</v>
      </c>
    </row>
    <row r="26" spans="1:56" x14ac:dyDescent="0.25">
      <c r="A26" s="1647"/>
      <c r="B26" s="1647" t="s">
        <v>3993</v>
      </c>
      <c r="C26" s="1636">
        <v>38</v>
      </c>
      <c r="D26" s="1637">
        <v>479223.79</v>
      </c>
      <c r="E26" s="1637">
        <v>484194.79</v>
      </c>
      <c r="F26" s="1646">
        <v>1.0103730242607529</v>
      </c>
      <c r="G26" s="1645">
        <v>4</v>
      </c>
      <c r="H26" s="1644">
        <v>30.52</v>
      </c>
      <c r="I26" s="1644">
        <v>436272.42</v>
      </c>
      <c r="J26" s="1644">
        <v>436302.94</v>
      </c>
      <c r="K26" s="1643">
        <v>0.9</v>
      </c>
      <c r="L26" s="1637">
        <v>105436.29</v>
      </c>
      <c r="M26" s="1637">
        <v>21087.25</v>
      </c>
      <c r="N26" s="1637">
        <v>11924.34</v>
      </c>
      <c r="O26" s="1637">
        <v>5020.7700000000004</v>
      </c>
      <c r="P26" s="1637">
        <v>3831.23</v>
      </c>
      <c r="Q26" s="1637">
        <v>10145.790000000001</v>
      </c>
      <c r="R26" s="1637">
        <v>2752.33</v>
      </c>
      <c r="S26" s="1637">
        <v>4277.08</v>
      </c>
      <c r="T26" s="1637">
        <v>5797.15</v>
      </c>
      <c r="U26" s="1637">
        <v>3207.81</v>
      </c>
      <c r="V26" s="1637">
        <v>8600.25</v>
      </c>
      <c r="W26" s="1637">
        <v>7404.84</v>
      </c>
      <c r="X26" s="1637">
        <v>5132.3</v>
      </c>
      <c r="Y26" s="1637">
        <v>194617.42999999996</v>
      </c>
      <c r="Z26" s="1637">
        <v>3420</v>
      </c>
      <c r="AA26" s="1637">
        <v>4750</v>
      </c>
      <c r="AB26" s="1637">
        <v>12350</v>
      </c>
      <c r="AC26" s="1637">
        <v>1292</v>
      </c>
      <c r="AD26" s="1637">
        <v>10849</v>
      </c>
      <c r="AE26" s="1637">
        <v>9462</v>
      </c>
      <c r="AF26" s="1637">
        <v>51718</v>
      </c>
      <c r="AG26" s="1637">
        <v>35606</v>
      </c>
      <c r="AH26" s="1637">
        <v>95529.248999999996</v>
      </c>
      <c r="AI26" s="1637">
        <v>224976.24900000001</v>
      </c>
      <c r="AJ26" s="1637">
        <v>36171.440000000002</v>
      </c>
      <c r="AK26" s="1637">
        <v>188804.80900000001</v>
      </c>
      <c r="AL26" s="1637">
        <v>221359.09900000002</v>
      </c>
      <c r="AM26" s="1637">
        <v>7919.1</v>
      </c>
      <c r="AN26" s="1637">
        <v>7919.1</v>
      </c>
      <c r="AO26" s="1637">
        <v>8579.02</v>
      </c>
      <c r="AP26" s="1637">
        <v>8579.02</v>
      </c>
      <c r="AQ26" s="1637">
        <v>659.92</v>
      </c>
      <c r="AR26" s="1637">
        <v>659.92</v>
      </c>
      <c r="AS26" s="1637">
        <v>659.92</v>
      </c>
      <c r="AT26" s="1637">
        <v>659.92</v>
      </c>
      <c r="AU26" s="1637">
        <v>1319.85</v>
      </c>
      <c r="AV26" s="1637">
        <v>17158.05</v>
      </c>
      <c r="AW26" s="1637">
        <v>6950.26</v>
      </c>
      <c r="AX26" s="1637">
        <v>2183.08</v>
      </c>
      <c r="AY26" s="1637">
        <v>63247.159999999996</v>
      </c>
      <c r="AZ26" s="1637">
        <v>479223.79</v>
      </c>
      <c r="BA26" s="1637">
        <v>260.88</v>
      </c>
      <c r="BB26" s="1637">
        <v>0.33</v>
      </c>
      <c r="BC26" s="1637">
        <v>135.22</v>
      </c>
      <c r="BD26" s="1637">
        <v>479223.68899999995</v>
      </c>
    </row>
    <row r="27" spans="1:56" x14ac:dyDescent="0.25">
      <c r="A27" s="1651" t="s">
        <v>2000</v>
      </c>
      <c r="B27" s="1647" t="s">
        <v>3992</v>
      </c>
      <c r="C27" s="1636">
        <v>330.79</v>
      </c>
      <c r="D27" s="1637">
        <v>4622490.17</v>
      </c>
      <c r="E27" s="1637">
        <v>3971022.9400000004</v>
      </c>
      <c r="F27" s="1646">
        <v>0.85906574031719363</v>
      </c>
      <c r="G27" s="1645">
        <v>2</v>
      </c>
      <c r="H27" s="1644">
        <v>11535.38</v>
      </c>
      <c r="I27" s="1644">
        <v>2268575.6799999997</v>
      </c>
      <c r="J27" s="1644">
        <v>2280111.0599999996</v>
      </c>
      <c r="K27" s="1643">
        <v>0.93050999999999995</v>
      </c>
      <c r="L27" s="1637">
        <v>1063781.78</v>
      </c>
      <c r="M27" s="1637">
        <v>259414.28</v>
      </c>
      <c r="N27" s="1637">
        <v>111482.13</v>
      </c>
      <c r="O27" s="1637">
        <v>44482.11</v>
      </c>
      <c r="P27" s="1637">
        <v>36702.019999999997</v>
      </c>
      <c r="Q27" s="1637">
        <v>78233.33</v>
      </c>
      <c r="R27" s="1637">
        <v>24472.49</v>
      </c>
      <c r="S27" s="1637">
        <v>41733.39</v>
      </c>
      <c r="T27" s="1637">
        <v>49447.82</v>
      </c>
      <c r="U27" s="1637">
        <v>30125.42</v>
      </c>
      <c r="V27" s="1637">
        <v>73357.38</v>
      </c>
      <c r="W27" s="1637">
        <v>63160.87</v>
      </c>
      <c r="X27" s="1637">
        <v>50078.1</v>
      </c>
      <c r="Y27" s="1637">
        <v>1926471.12</v>
      </c>
      <c r="Z27" s="1637">
        <v>29538.899999999998</v>
      </c>
      <c r="AA27" s="1637">
        <v>41348.75</v>
      </c>
      <c r="AB27" s="1637">
        <v>107506.75</v>
      </c>
      <c r="AC27" s="1637">
        <v>11246.859999999999</v>
      </c>
      <c r="AD27" s="1637">
        <v>188881.09</v>
      </c>
      <c r="AE27" s="1637">
        <v>129153.80999999998</v>
      </c>
      <c r="AF27" s="1637">
        <v>450205.18999999994</v>
      </c>
      <c r="AG27" s="1637">
        <v>309950.23</v>
      </c>
      <c r="AH27" s="1637">
        <v>885688.6065600001</v>
      </c>
      <c r="AI27" s="1637">
        <v>2153520.1865599998</v>
      </c>
      <c r="AJ27" s="1637">
        <v>314872.38</v>
      </c>
      <c r="AK27" s="1637">
        <v>1838647.8065600004</v>
      </c>
      <c r="AL27" s="1637">
        <v>2131639.6965600005</v>
      </c>
      <c r="AM27" s="1637">
        <v>77099.490000000005</v>
      </c>
      <c r="AN27" s="1637">
        <v>77099.490000000005</v>
      </c>
      <c r="AO27" s="1637">
        <v>80510.98</v>
      </c>
      <c r="AP27" s="1637">
        <v>80510.98</v>
      </c>
      <c r="AQ27" s="1637">
        <v>0</v>
      </c>
      <c r="AR27" s="1637">
        <v>0</v>
      </c>
      <c r="AS27" s="1637">
        <v>0</v>
      </c>
      <c r="AT27" s="1637">
        <v>0</v>
      </c>
      <c r="AU27" s="1637">
        <v>0</v>
      </c>
      <c r="AV27" s="1637">
        <v>159657.37</v>
      </c>
      <c r="AW27" s="1637">
        <v>64672.93</v>
      </c>
      <c r="AX27" s="1637">
        <v>24828</v>
      </c>
      <c r="AY27" s="1637">
        <v>564379.24</v>
      </c>
      <c r="AZ27" s="1637">
        <v>4622490.17</v>
      </c>
      <c r="BA27" s="1637">
        <v>246864.72000000003</v>
      </c>
      <c r="BB27" s="1637">
        <v>0</v>
      </c>
      <c r="BC27" s="1637">
        <v>143139.41999999998</v>
      </c>
      <c r="BD27" s="1637">
        <v>4622490.0565600004</v>
      </c>
    </row>
    <row r="28" spans="1:56" x14ac:dyDescent="0.25">
      <c r="A28" s="1651" t="s">
        <v>2001</v>
      </c>
      <c r="B28" s="1647" t="s">
        <v>3991</v>
      </c>
      <c r="C28" s="1636">
        <v>1581.05</v>
      </c>
      <c r="D28" s="1637">
        <v>21821375.859999999</v>
      </c>
      <c r="E28" s="1637">
        <v>16767341.489999998</v>
      </c>
      <c r="F28" s="1646">
        <v>0.76839066416227331</v>
      </c>
      <c r="G28" s="1645">
        <v>1</v>
      </c>
      <c r="H28" s="1644">
        <v>201177.98</v>
      </c>
      <c r="I28" s="1644">
        <v>8403008.3300000001</v>
      </c>
      <c r="J28" s="1644">
        <v>8604186.3100000005</v>
      </c>
      <c r="K28" s="1643">
        <v>0.93050999999999995</v>
      </c>
      <c r="L28" s="1637">
        <v>5013701.7300000004</v>
      </c>
      <c r="M28" s="1637">
        <v>1227175.93</v>
      </c>
      <c r="N28" s="1637">
        <v>537652.15</v>
      </c>
      <c r="O28" s="1637">
        <v>216570.74</v>
      </c>
      <c r="P28" s="1637">
        <v>171750.32</v>
      </c>
      <c r="Q28" s="1637">
        <v>376691.57</v>
      </c>
      <c r="R28" s="1637">
        <v>118947.71</v>
      </c>
      <c r="S28" s="1637">
        <v>201757.45</v>
      </c>
      <c r="T28" s="1637">
        <v>240496.22</v>
      </c>
      <c r="U28" s="1637">
        <v>145375.92000000001</v>
      </c>
      <c r="V28" s="1637">
        <v>356783.66</v>
      </c>
      <c r="W28" s="1637">
        <v>307191.53999999998</v>
      </c>
      <c r="X28" s="1637">
        <v>242099.44</v>
      </c>
      <c r="Y28" s="1637">
        <v>9156194.379999999</v>
      </c>
      <c r="Z28" s="1637">
        <v>140667.29999999999</v>
      </c>
      <c r="AA28" s="1637">
        <v>197631.25</v>
      </c>
      <c r="AB28" s="1637">
        <v>513841.25</v>
      </c>
      <c r="AC28" s="1637">
        <v>53755.7</v>
      </c>
      <c r="AD28" s="1637">
        <v>902779.55</v>
      </c>
      <c r="AE28" s="1637">
        <v>621187.01</v>
      </c>
      <c r="AF28" s="1637">
        <v>2151809.0499999998</v>
      </c>
      <c r="AG28" s="1637">
        <v>1481443.85</v>
      </c>
      <c r="AH28" s="1637">
        <v>4166926.0181999998</v>
      </c>
      <c r="AI28" s="1637">
        <v>10230040.9782</v>
      </c>
      <c r="AJ28" s="1637">
        <v>1504969.87</v>
      </c>
      <c r="AK28" s="1637">
        <v>8725071.1082000025</v>
      </c>
      <c r="AL28" s="1637">
        <v>10125460.618200002</v>
      </c>
      <c r="AM28" s="1637">
        <v>328866.89</v>
      </c>
      <c r="AN28" s="1637">
        <v>328866.89</v>
      </c>
      <c r="AO28" s="1637">
        <v>342512.82</v>
      </c>
      <c r="AP28" s="1637">
        <v>342512.82</v>
      </c>
      <c r="AQ28" s="1637">
        <v>682.29</v>
      </c>
      <c r="AR28" s="1637">
        <v>682.29</v>
      </c>
      <c r="AS28" s="1637">
        <v>682.29</v>
      </c>
      <c r="AT28" s="1637">
        <v>682.29</v>
      </c>
      <c r="AU28" s="1637">
        <v>682.29</v>
      </c>
      <c r="AV28" s="1637">
        <v>764854.32</v>
      </c>
      <c r="AW28" s="1637">
        <v>309822.06</v>
      </c>
      <c r="AX28" s="1637">
        <v>118873.48</v>
      </c>
      <c r="AY28" s="1637">
        <v>2539720.7300000004</v>
      </c>
      <c r="AZ28" s="1637">
        <v>21821375.859999999</v>
      </c>
      <c r="BA28" s="1637">
        <v>948751.16999999993</v>
      </c>
      <c r="BB28" s="1637">
        <v>581.26</v>
      </c>
      <c r="BC28" s="1637">
        <v>649374.1399999999</v>
      </c>
      <c r="BD28" s="1637">
        <v>21821375.7282</v>
      </c>
    </row>
    <row r="29" spans="1:56" x14ac:dyDescent="0.25">
      <c r="A29" s="1651" t="s">
        <v>2002</v>
      </c>
      <c r="B29" s="1647" t="s">
        <v>3990</v>
      </c>
      <c r="C29" s="1636">
        <v>276.75</v>
      </c>
      <c r="D29" s="1637">
        <v>3741417.78</v>
      </c>
      <c r="E29" s="1637">
        <v>3337545.8</v>
      </c>
      <c r="F29" s="1646">
        <v>0.89205376043303031</v>
      </c>
      <c r="G29" s="1645">
        <v>2</v>
      </c>
      <c r="H29" s="1644">
        <v>5742.46</v>
      </c>
      <c r="I29" s="1644">
        <v>785336.69999999984</v>
      </c>
      <c r="J29" s="1644">
        <v>791079.1599999998</v>
      </c>
      <c r="K29" s="1643">
        <v>0.9</v>
      </c>
      <c r="L29" s="1637">
        <v>848959.31</v>
      </c>
      <c r="M29" s="1637">
        <v>205490.19</v>
      </c>
      <c r="N29" s="1637">
        <v>90566.8</v>
      </c>
      <c r="O29" s="1637">
        <v>36464.9</v>
      </c>
      <c r="P29" s="1637">
        <v>29168.3</v>
      </c>
      <c r="Q29" s="1637">
        <v>61965.86</v>
      </c>
      <c r="R29" s="1637">
        <v>19816.810000000001</v>
      </c>
      <c r="S29" s="1637">
        <v>33949.379999999997</v>
      </c>
      <c r="T29" s="1637">
        <v>40580.06</v>
      </c>
      <c r="U29" s="1637">
        <v>24593.25</v>
      </c>
      <c r="V29" s="1637">
        <v>60201.79</v>
      </c>
      <c r="W29" s="1637">
        <v>51833.88</v>
      </c>
      <c r="X29" s="1637">
        <v>40737.660000000003</v>
      </c>
      <c r="Y29" s="1637">
        <v>1544328.19</v>
      </c>
      <c r="Z29" s="1637">
        <v>24570</v>
      </c>
      <c r="AA29" s="1637">
        <v>34593.75</v>
      </c>
      <c r="AB29" s="1637">
        <v>89943.75</v>
      </c>
      <c r="AC29" s="1637">
        <v>9409.5</v>
      </c>
      <c r="AD29" s="1637">
        <v>158024.25</v>
      </c>
      <c r="AE29" s="1637">
        <v>105076</v>
      </c>
      <c r="AF29" s="1637">
        <v>376656.75</v>
      </c>
      <c r="AG29" s="1637">
        <v>259314.75</v>
      </c>
      <c r="AH29" s="1637">
        <v>729523.38</v>
      </c>
      <c r="AI29" s="1637">
        <v>1787112.13</v>
      </c>
      <c r="AJ29" s="1637">
        <v>263432.78999999998</v>
      </c>
      <c r="AK29" s="1637">
        <v>1523679.3399999999</v>
      </c>
      <c r="AL29" s="1637">
        <v>1760768.8499999999</v>
      </c>
      <c r="AM29" s="1637">
        <v>57413.47</v>
      </c>
      <c r="AN29" s="1637">
        <v>57413.47</v>
      </c>
      <c r="AO29" s="1637">
        <v>60053.17</v>
      </c>
      <c r="AP29" s="1637">
        <v>60053.17</v>
      </c>
      <c r="AQ29" s="1637">
        <v>0</v>
      </c>
      <c r="AR29" s="1637">
        <v>0</v>
      </c>
      <c r="AS29" s="1637">
        <v>0</v>
      </c>
      <c r="AT29" s="1637">
        <v>0</v>
      </c>
      <c r="AU29" s="1637">
        <v>0</v>
      </c>
      <c r="AV29" s="1637">
        <v>129345.3</v>
      </c>
      <c r="AW29" s="1637">
        <v>52394.32</v>
      </c>
      <c r="AX29" s="1637">
        <v>19647.759999999998</v>
      </c>
      <c r="AY29" s="1637">
        <v>436320.66</v>
      </c>
      <c r="AZ29" s="1637">
        <v>3741417.78</v>
      </c>
      <c r="BA29" s="1637">
        <v>121528.04999999999</v>
      </c>
      <c r="BB29" s="1637">
        <v>0</v>
      </c>
      <c r="BC29" s="1637">
        <v>46280.99</v>
      </c>
      <c r="BD29" s="1637">
        <v>3741417.7</v>
      </c>
    </row>
    <row r="30" spans="1:56" x14ac:dyDescent="0.25">
      <c r="A30" s="1651" t="s">
        <v>2003</v>
      </c>
      <c r="B30" s="1647" t="s">
        <v>3989</v>
      </c>
      <c r="C30" s="1636">
        <v>2163.94</v>
      </c>
      <c r="D30" s="1637">
        <v>30121989.350000001</v>
      </c>
      <c r="E30" s="1637">
        <v>23040606.350000001</v>
      </c>
      <c r="F30" s="1646">
        <v>0.76490984982039378</v>
      </c>
      <c r="G30" s="1645">
        <v>1</v>
      </c>
      <c r="H30" s="1644">
        <v>277823.87</v>
      </c>
      <c r="I30" s="1644">
        <v>8650203.2999999989</v>
      </c>
      <c r="J30" s="1644">
        <v>8928027.1699999981</v>
      </c>
      <c r="K30" s="1643">
        <v>0.9</v>
      </c>
      <c r="L30" s="1637">
        <v>6771142.2699999996</v>
      </c>
      <c r="M30" s="1637">
        <v>1686771.46</v>
      </c>
      <c r="N30" s="1637">
        <v>714184.48</v>
      </c>
      <c r="O30" s="1637">
        <v>285696.03000000003</v>
      </c>
      <c r="P30" s="1637">
        <v>235592.64</v>
      </c>
      <c r="Q30" s="1637">
        <v>512833.17</v>
      </c>
      <c r="R30" s="1637">
        <v>158534.49</v>
      </c>
      <c r="S30" s="1637">
        <v>268119.95</v>
      </c>
      <c r="T30" s="1637">
        <v>315944.78000000003</v>
      </c>
      <c r="U30" s="1637">
        <v>192201.64</v>
      </c>
      <c r="V30" s="1637">
        <v>468713.95</v>
      </c>
      <c r="W30" s="1637">
        <v>403563.78</v>
      </c>
      <c r="X30" s="1637">
        <v>321731.3</v>
      </c>
      <c r="Y30" s="1637">
        <v>12335029.939999999</v>
      </c>
      <c r="Z30" s="1637">
        <v>192902.39999999999</v>
      </c>
      <c r="AA30" s="1637">
        <v>270492.5</v>
      </c>
      <c r="AB30" s="1637">
        <v>703280.5</v>
      </c>
      <c r="AC30" s="1637">
        <v>73573.959999999992</v>
      </c>
      <c r="AD30" s="1637">
        <v>1235609.7400000002</v>
      </c>
      <c r="AE30" s="1637">
        <v>903728.62</v>
      </c>
      <c r="AF30" s="1637">
        <v>2945122.34</v>
      </c>
      <c r="AG30" s="1637">
        <v>2027611.7799999998</v>
      </c>
      <c r="AH30" s="1637">
        <v>5898471.5181599995</v>
      </c>
      <c r="AI30" s="1637">
        <v>14250793.35816</v>
      </c>
      <c r="AJ30" s="1637">
        <v>2059811.2</v>
      </c>
      <c r="AK30" s="1637">
        <v>12190982.158160001</v>
      </c>
      <c r="AL30" s="1637">
        <v>14044812.238160001</v>
      </c>
      <c r="AM30" s="1637">
        <v>529259.85</v>
      </c>
      <c r="AN30" s="1637">
        <v>529259.85</v>
      </c>
      <c r="AO30" s="1637">
        <v>551697.30000000005</v>
      </c>
      <c r="AP30" s="1637">
        <v>551697.30000000005</v>
      </c>
      <c r="AQ30" s="1637">
        <v>0</v>
      </c>
      <c r="AR30" s="1637">
        <v>0</v>
      </c>
      <c r="AS30" s="1637">
        <v>0</v>
      </c>
      <c r="AT30" s="1637">
        <v>0</v>
      </c>
      <c r="AU30" s="1637">
        <v>659.92</v>
      </c>
      <c r="AV30" s="1637">
        <v>1012324.95</v>
      </c>
      <c r="AW30" s="1637">
        <v>410065.81</v>
      </c>
      <c r="AX30" s="1637">
        <v>157182.12</v>
      </c>
      <c r="AY30" s="1637">
        <v>3742147.1</v>
      </c>
      <c r="AZ30" s="1637">
        <v>30121989.350000001</v>
      </c>
      <c r="BA30" s="1637">
        <v>1792872.38</v>
      </c>
      <c r="BB30" s="1637">
        <v>53.96</v>
      </c>
      <c r="BC30" s="1637">
        <v>439862.05</v>
      </c>
      <c r="BD30" s="1637">
        <v>30121989.278160002</v>
      </c>
    </row>
    <row r="31" spans="1:56" x14ac:dyDescent="0.25">
      <c r="A31" s="1651" t="s">
        <v>2004</v>
      </c>
      <c r="B31" s="1647" t="s">
        <v>3988</v>
      </c>
      <c r="C31" s="1636">
        <v>223.38</v>
      </c>
      <c r="D31" s="1637">
        <v>3030452.34</v>
      </c>
      <c r="E31" s="1637">
        <v>2805409.3899999997</v>
      </c>
      <c r="F31" s="1646">
        <v>0.92573948547892349</v>
      </c>
      <c r="G31" s="1645">
        <v>3</v>
      </c>
      <c r="H31" s="1644">
        <v>3443.83</v>
      </c>
      <c r="I31" s="1644">
        <v>578876.12999999989</v>
      </c>
      <c r="J31" s="1644">
        <v>582319.95999999985</v>
      </c>
      <c r="K31" s="1643">
        <v>0.9</v>
      </c>
      <c r="L31" s="1637">
        <v>691115.41</v>
      </c>
      <c r="M31" s="1637">
        <v>171034.75</v>
      </c>
      <c r="N31" s="1637">
        <v>72617.09</v>
      </c>
      <c r="O31" s="1637">
        <v>28117.64</v>
      </c>
      <c r="P31" s="1637">
        <v>23622.560000000001</v>
      </c>
      <c r="Q31" s="1637">
        <v>50183.64</v>
      </c>
      <c r="R31" s="1637">
        <v>15413.07</v>
      </c>
      <c r="S31" s="1637">
        <v>26999.11</v>
      </c>
      <c r="T31" s="1637">
        <v>31159.69</v>
      </c>
      <c r="U31" s="1637">
        <v>19514.21</v>
      </c>
      <c r="V31" s="1637">
        <v>46226.37</v>
      </c>
      <c r="W31" s="1637">
        <v>39801.01</v>
      </c>
      <c r="X31" s="1637">
        <v>32397.66</v>
      </c>
      <c r="Y31" s="1637">
        <v>1248202.2100000002</v>
      </c>
      <c r="Z31" s="1637">
        <v>19962</v>
      </c>
      <c r="AA31" s="1637">
        <v>27922.5</v>
      </c>
      <c r="AB31" s="1637">
        <v>72598.5</v>
      </c>
      <c r="AC31" s="1637">
        <v>7594.92</v>
      </c>
      <c r="AD31" s="1637">
        <v>127549.98000000001</v>
      </c>
      <c r="AE31" s="1637">
        <v>90719.579999999987</v>
      </c>
      <c r="AF31" s="1637">
        <v>304020.18</v>
      </c>
      <c r="AG31" s="1637">
        <v>209307.06</v>
      </c>
      <c r="AH31" s="1637">
        <v>589946.50332000002</v>
      </c>
      <c r="AI31" s="1637">
        <v>1449621.2233199999</v>
      </c>
      <c r="AJ31" s="1637">
        <v>212630.95</v>
      </c>
      <c r="AK31" s="1637">
        <v>1236990.2733199999</v>
      </c>
      <c r="AL31" s="1637">
        <v>1428358.12332</v>
      </c>
      <c r="AM31" s="1637">
        <v>46854.67</v>
      </c>
      <c r="AN31" s="1637">
        <v>46854.67</v>
      </c>
      <c r="AO31" s="1637">
        <v>48834.45</v>
      </c>
      <c r="AP31" s="1637">
        <v>48834.45</v>
      </c>
      <c r="AQ31" s="1637">
        <v>0</v>
      </c>
      <c r="AR31" s="1637">
        <v>0</v>
      </c>
      <c r="AS31" s="1637">
        <v>0</v>
      </c>
      <c r="AT31" s="1637">
        <v>0</v>
      </c>
      <c r="AU31" s="1637">
        <v>0</v>
      </c>
      <c r="AV31" s="1637">
        <v>104268.15</v>
      </c>
      <c r="AW31" s="1637">
        <v>42236.24</v>
      </c>
      <c r="AX31" s="1637">
        <v>16009.29</v>
      </c>
      <c r="AY31" s="1637">
        <v>353891.92</v>
      </c>
      <c r="AZ31" s="1637">
        <v>3030452.34</v>
      </c>
      <c r="BA31" s="1637">
        <v>76861.399999999994</v>
      </c>
      <c r="BB31" s="1637">
        <v>0</v>
      </c>
      <c r="BC31" s="1637">
        <v>39087.509999999995</v>
      </c>
      <c r="BD31" s="1637">
        <v>3030452.2533200001</v>
      </c>
    </row>
    <row r="32" spans="1:56" x14ac:dyDescent="0.25">
      <c r="A32" s="1651" t="s">
        <v>2005</v>
      </c>
      <c r="B32" s="1647" t="s">
        <v>3987</v>
      </c>
      <c r="C32" s="1636">
        <v>1126.1199999999999</v>
      </c>
      <c r="D32" s="1637">
        <v>15981492.949999999</v>
      </c>
      <c r="E32" s="1637">
        <v>12345875.789999999</v>
      </c>
      <c r="F32" s="1646">
        <v>0.77251079286682034</v>
      </c>
      <c r="G32" s="1645">
        <v>1</v>
      </c>
      <c r="H32" s="1644">
        <v>135383.65</v>
      </c>
      <c r="I32" s="1644">
        <v>7164851.2599999998</v>
      </c>
      <c r="J32" s="1644">
        <v>7300234.9100000001</v>
      </c>
      <c r="K32" s="1643">
        <v>0.9</v>
      </c>
      <c r="L32" s="1637">
        <v>3598266.58</v>
      </c>
      <c r="M32" s="1637">
        <v>888426.59</v>
      </c>
      <c r="N32" s="1637">
        <v>370271.78</v>
      </c>
      <c r="O32" s="1637">
        <v>148496.39000000001</v>
      </c>
      <c r="P32" s="1637">
        <v>126562</v>
      </c>
      <c r="Q32" s="1637">
        <v>262118.59</v>
      </c>
      <c r="R32" s="1637">
        <v>82019.58</v>
      </c>
      <c r="S32" s="1637">
        <v>139005.35999999999</v>
      </c>
      <c r="T32" s="1637">
        <v>164494.18</v>
      </c>
      <c r="U32" s="1637">
        <v>99976.93</v>
      </c>
      <c r="V32" s="1637">
        <v>244032.26</v>
      </c>
      <c r="W32" s="1637">
        <v>210112.33</v>
      </c>
      <c r="X32" s="1637">
        <v>166799.88</v>
      </c>
      <c r="Y32" s="1637">
        <v>6500582.4499999993</v>
      </c>
      <c r="Z32" s="1637">
        <v>100900.79999999999</v>
      </c>
      <c r="AA32" s="1637">
        <v>140765</v>
      </c>
      <c r="AB32" s="1637">
        <v>365989</v>
      </c>
      <c r="AC32" s="1637">
        <v>38288.080000000002</v>
      </c>
      <c r="AD32" s="1637">
        <v>643014.52</v>
      </c>
      <c r="AE32" s="1637">
        <v>458408.42000000004</v>
      </c>
      <c r="AF32" s="1637">
        <v>1532649.32</v>
      </c>
      <c r="AG32" s="1637">
        <v>1055174.44</v>
      </c>
      <c r="AH32" s="1637">
        <v>3147918.1186799998</v>
      </c>
      <c r="AI32" s="1637">
        <v>7483107.6986800004</v>
      </c>
      <c r="AJ32" s="1637">
        <v>1071931.1000000001</v>
      </c>
      <c r="AK32" s="1637">
        <v>6411176.5986799989</v>
      </c>
      <c r="AL32" s="1637">
        <v>7375914.5886799991</v>
      </c>
      <c r="AM32" s="1637">
        <v>312804.45</v>
      </c>
      <c r="AN32" s="1637">
        <v>312804.45</v>
      </c>
      <c r="AO32" s="1637">
        <v>325343.02</v>
      </c>
      <c r="AP32" s="1637">
        <v>325343.02</v>
      </c>
      <c r="AQ32" s="1637">
        <v>1319.85</v>
      </c>
      <c r="AR32" s="1637">
        <v>1319.85</v>
      </c>
      <c r="AS32" s="1637">
        <v>1319.85</v>
      </c>
      <c r="AT32" s="1637">
        <v>1319.85</v>
      </c>
      <c r="AU32" s="1637">
        <v>1979.77</v>
      </c>
      <c r="AV32" s="1637">
        <v>526620.15</v>
      </c>
      <c r="AW32" s="1637">
        <v>213319.76</v>
      </c>
      <c r="AX32" s="1637">
        <v>81501.84</v>
      </c>
      <c r="AY32" s="1637">
        <v>2104995.8600000003</v>
      </c>
      <c r="AZ32" s="1637">
        <v>15981492.949999999</v>
      </c>
      <c r="BA32" s="1637">
        <v>1521992.8199999998</v>
      </c>
      <c r="BB32" s="1637">
        <v>1106.0000000000002</v>
      </c>
      <c r="BC32" s="1637">
        <v>289556.3</v>
      </c>
      <c r="BD32" s="1637">
        <v>15981492.898679998</v>
      </c>
    </row>
    <row r="33" spans="1:56" x14ac:dyDescent="0.25">
      <c r="A33" s="1651" t="s">
        <v>2006</v>
      </c>
      <c r="B33" s="1647" t="s">
        <v>3986</v>
      </c>
      <c r="C33" s="1636">
        <v>280.45999999999998</v>
      </c>
      <c r="D33" s="1637">
        <v>3899698.08</v>
      </c>
      <c r="E33" s="1637">
        <v>2796458.7</v>
      </c>
      <c r="F33" s="1646">
        <v>0.71709620658633144</v>
      </c>
      <c r="G33" s="1645">
        <v>1</v>
      </c>
      <c r="H33" s="1644">
        <v>114023.2</v>
      </c>
      <c r="I33" s="1644">
        <v>2039468.62</v>
      </c>
      <c r="J33" s="1644">
        <v>2153491.8200000003</v>
      </c>
      <c r="K33" s="1643">
        <v>0.9</v>
      </c>
      <c r="L33" s="1637">
        <v>893176.02</v>
      </c>
      <c r="M33" s="1637">
        <v>216546.64</v>
      </c>
      <c r="N33" s="1637">
        <v>91382.89</v>
      </c>
      <c r="O33" s="1637">
        <v>35837.300000000003</v>
      </c>
      <c r="P33" s="1637">
        <v>30906.720000000001</v>
      </c>
      <c r="Q33" s="1637">
        <v>62831.35</v>
      </c>
      <c r="R33" s="1637">
        <v>19266.34</v>
      </c>
      <c r="S33" s="1637">
        <v>34216.699999999997</v>
      </c>
      <c r="T33" s="1637">
        <v>39855.42</v>
      </c>
      <c r="U33" s="1637">
        <v>24593.25</v>
      </c>
      <c r="V33" s="1637">
        <v>59126.76</v>
      </c>
      <c r="W33" s="1637">
        <v>50908.27</v>
      </c>
      <c r="X33" s="1637">
        <v>41058.43</v>
      </c>
      <c r="Y33" s="1637">
        <v>1599706.09</v>
      </c>
      <c r="Z33" s="1637">
        <v>25121.699999999997</v>
      </c>
      <c r="AA33" s="1637">
        <v>35057.5</v>
      </c>
      <c r="AB33" s="1637">
        <v>91149.5</v>
      </c>
      <c r="AC33" s="1637">
        <v>9535.64</v>
      </c>
      <c r="AD33" s="1637">
        <v>160142.65999999997</v>
      </c>
      <c r="AE33" s="1637">
        <v>107845.45</v>
      </c>
      <c r="AF33" s="1637">
        <v>381706.06</v>
      </c>
      <c r="AG33" s="1637">
        <v>262791.01999999996</v>
      </c>
      <c r="AH33" s="1637">
        <v>765601.52544</v>
      </c>
      <c r="AI33" s="1637">
        <v>1838951.05544</v>
      </c>
      <c r="AJ33" s="1637">
        <v>266964.26</v>
      </c>
      <c r="AK33" s="1637">
        <v>1571986.7954399998</v>
      </c>
      <c r="AL33" s="1637">
        <v>1812254.6254399999</v>
      </c>
      <c r="AM33" s="1637">
        <v>69292.12</v>
      </c>
      <c r="AN33" s="1637">
        <v>69292.12</v>
      </c>
      <c r="AO33" s="1637">
        <v>72591.75</v>
      </c>
      <c r="AP33" s="1637">
        <v>72591.75</v>
      </c>
      <c r="AQ33" s="1637">
        <v>0</v>
      </c>
      <c r="AR33" s="1637">
        <v>0</v>
      </c>
      <c r="AS33" s="1637">
        <v>0</v>
      </c>
      <c r="AT33" s="1637">
        <v>0</v>
      </c>
      <c r="AU33" s="1637">
        <v>0</v>
      </c>
      <c r="AV33" s="1637">
        <v>130665.15</v>
      </c>
      <c r="AW33" s="1637">
        <v>52928.959999999999</v>
      </c>
      <c r="AX33" s="1637">
        <v>20375.46</v>
      </c>
      <c r="AY33" s="1637">
        <v>487737.31000000006</v>
      </c>
      <c r="AZ33" s="1637">
        <v>3899698.08</v>
      </c>
      <c r="BA33" s="1637">
        <v>336412.22</v>
      </c>
      <c r="BB33" s="1637">
        <v>0</v>
      </c>
      <c r="BC33" s="1637">
        <v>80309.08</v>
      </c>
      <c r="BD33" s="1637">
        <v>3899698.02544</v>
      </c>
    </row>
    <row r="34" spans="1:56" x14ac:dyDescent="0.25">
      <c r="A34" s="1651" t="s">
        <v>2007</v>
      </c>
      <c r="B34" s="1647" t="s">
        <v>3985</v>
      </c>
      <c r="C34" s="1636">
        <v>686.45</v>
      </c>
      <c r="D34" s="1637">
        <v>9503797.8000000007</v>
      </c>
      <c r="E34" s="1637">
        <v>7159783.8900000006</v>
      </c>
      <c r="F34" s="1646">
        <v>0.75336029245066638</v>
      </c>
      <c r="G34" s="1645">
        <v>1</v>
      </c>
      <c r="H34" s="1644">
        <v>133249.81</v>
      </c>
      <c r="I34" s="1644">
        <v>3552602.0300000003</v>
      </c>
      <c r="J34" s="1644">
        <v>3685851.8400000003</v>
      </c>
      <c r="K34" s="1643">
        <v>0.9</v>
      </c>
      <c r="L34" s="1637">
        <v>2155250.91</v>
      </c>
      <c r="M34" s="1637">
        <v>532371.87</v>
      </c>
      <c r="N34" s="1637">
        <v>225759.43</v>
      </c>
      <c r="O34" s="1637">
        <v>90284.05</v>
      </c>
      <c r="P34" s="1637">
        <v>74543.58</v>
      </c>
      <c r="Q34" s="1637">
        <v>157016.60999999999</v>
      </c>
      <c r="R34" s="1637">
        <v>49542.03</v>
      </c>
      <c r="S34" s="1637">
        <v>84739.8</v>
      </c>
      <c r="T34" s="1637">
        <v>100000.87</v>
      </c>
      <c r="U34" s="1637">
        <v>60681.18</v>
      </c>
      <c r="V34" s="1637">
        <v>148354.41</v>
      </c>
      <c r="W34" s="1637">
        <v>127733.49</v>
      </c>
      <c r="X34" s="1637">
        <v>101683.77</v>
      </c>
      <c r="Y34" s="1637">
        <v>3907962.0000000005</v>
      </c>
      <c r="Z34" s="1637">
        <v>61038</v>
      </c>
      <c r="AA34" s="1637">
        <v>85806.25</v>
      </c>
      <c r="AB34" s="1637">
        <v>223096.25</v>
      </c>
      <c r="AC34" s="1637">
        <v>23339.3</v>
      </c>
      <c r="AD34" s="1637">
        <v>391962.94999999995</v>
      </c>
      <c r="AE34" s="1637">
        <v>276150.18</v>
      </c>
      <c r="AF34" s="1637">
        <v>934258.45000000007</v>
      </c>
      <c r="AG34" s="1637">
        <v>643203.65</v>
      </c>
      <c r="AH34" s="1637">
        <v>1860954.3018</v>
      </c>
      <c r="AI34" s="1637">
        <v>4499809.3317999998</v>
      </c>
      <c r="AJ34" s="1637">
        <v>653418.02</v>
      </c>
      <c r="AK34" s="1637">
        <v>3846391.3117999998</v>
      </c>
      <c r="AL34" s="1637">
        <v>4434467.5218000002</v>
      </c>
      <c r="AM34" s="1637">
        <v>161681.62</v>
      </c>
      <c r="AN34" s="1637">
        <v>161681.62</v>
      </c>
      <c r="AO34" s="1637">
        <v>168940.79999999999</v>
      </c>
      <c r="AP34" s="1637">
        <v>168940.79999999999</v>
      </c>
      <c r="AQ34" s="1637">
        <v>0</v>
      </c>
      <c r="AR34" s="1637">
        <v>0</v>
      </c>
      <c r="AS34" s="1637">
        <v>0</v>
      </c>
      <c r="AT34" s="1637">
        <v>0</v>
      </c>
      <c r="AU34" s="1637">
        <v>0</v>
      </c>
      <c r="AV34" s="1637">
        <v>320723.55</v>
      </c>
      <c r="AW34" s="1637">
        <v>129916.54</v>
      </c>
      <c r="AX34" s="1637">
        <v>49483.26</v>
      </c>
      <c r="AY34" s="1637">
        <v>1161368.19</v>
      </c>
      <c r="AZ34" s="1637">
        <v>9503797.8000000007</v>
      </c>
      <c r="BA34" s="1637">
        <v>497247.62000000005</v>
      </c>
      <c r="BB34" s="1637">
        <v>0</v>
      </c>
      <c r="BC34" s="1637">
        <v>257561.1</v>
      </c>
      <c r="BD34" s="1637">
        <v>9503797.7117999997</v>
      </c>
    </row>
    <row r="35" spans="1:56" x14ac:dyDescent="0.25">
      <c r="A35" s="1651" t="s">
        <v>2008</v>
      </c>
      <c r="B35" s="1647" t="s">
        <v>3984</v>
      </c>
      <c r="C35" s="1636">
        <v>321.25</v>
      </c>
      <c r="D35" s="1637">
        <v>4238184.82</v>
      </c>
      <c r="E35" s="1637">
        <v>4502007.25</v>
      </c>
      <c r="F35" s="1646">
        <v>1.0622489205178172</v>
      </c>
      <c r="G35" s="1645">
        <v>4</v>
      </c>
      <c r="H35" s="1644">
        <v>269.95999999999998</v>
      </c>
      <c r="I35" s="1644">
        <v>600628.4</v>
      </c>
      <c r="J35" s="1644">
        <v>600898.36</v>
      </c>
      <c r="K35" s="1643">
        <v>0.9</v>
      </c>
      <c r="L35" s="1637">
        <v>997513.47</v>
      </c>
      <c r="M35" s="1637">
        <v>236933.02</v>
      </c>
      <c r="N35" s="1637">
        <v>103934.83</v>
      </c>
      <c r="O35" s="1637">
        <v>42113.27</v>
      </c>
      <c r="P35" s="1637">
        <v>33992.82</v>
      </c>
      <c r="Q35" s="1637">
        <v>70271.600000000006</v>
      </c>
      <c r="R35" s="1637">
        <v>22569.14</v>
      </c>
      <c r="S35" s="1637">
        <v>39295.74</v>
      </c>
      <c r="T35" s="1637">
        <v>47101.86</v>
      </c>
      <c r="U35" s="1637">
        <v>28335.7</v>
      </c>
      <c r="V35" s="1637">
        <v>69877.08</v>
      </c>
      <c r="W35" s="1637">
        <v>60164.32</v>
      </c>
      <c r="X35" s="1637">
        <v>47153.04</v>
      </c>
      <c r="Y35" s="1637">
        <v>1799255.8900000004</v>
      </c>
      <c r="Z35" s="1637">
        <v>28710</v>
      </c>
      <c r="AA35" s="1637">
        <v>40156.25</v>
      </c>
      <c r="AB35" s="1637">
        <v>104406.25</v>
      </c>
      <c r="AC35" s="1637">
        <v>10922.5</v>
      </c>
      <c r="AD35" s="1637">
        <v>91716.87</v>
      </c>
      <c r="AE35" s="1637">
        <v>114191</v>
      </c>
      <c r="AF35" s="1637">
        <v>437221.25</v>
      </c>
      <c r="AG35" s="1637">
        <v>301011.25</v>
      </c>
      <c r="AH35" s="1637">
        <v>845412.02100000007</v>
      </c>
      <c r="AI35" s="1637">
        <v>1973747.3910000003</v>
      </c>
      <c r="AJ35" s="1637">
        <v>305791.45</v>
      </c>
      <c r="AK35" s="1637">
        <v>1667955.9410000003</v>
      </c>
      <c r="AL35" s="1637">
        <v>1943168.2410000004</v>
      </c>
      <c r="AM35" s="1637">
        <v>63352.800000000003</v>
      </c>
      <c r="AN35" s="1637">
        <v>63352.800000000003</v>
      </c>
      <c r="AO35" s="1637">
        <v>65992.5</v>
      </c>
      <c r="AP35" s="1637">
        <v>65992.5</v>
      </c>
      <c r="AQ35" s="1637">
        <v>659.92</v>
      </c>
      <c r="AR35" s="1637">
        <v>659.92</v>
      </c>
      <c r="AS35" s="1637">
        <v>659.92</v>
      </c>
      <c r="AT35" s="1637">
        <v>659.92</v>
      </c>
      <c r="AU35" s="1637">
        <v>659.92</v>
      </c>
      <c r="AV35" s="1637">
        <v>149802.97</v>
      </c>
      <c r="AW35" s="1637">
        <v>60681.18</v>
      </c>
      <c r="AX35" s="1637">
        <v>23286.240000000002</v>
      </c>
      <c r="AY35" s="1637">
        <v>495760.59</v>
      </c>
      <c r="AZ35" s="1637">
        <v>4238184.82</v>
      </c>
      <c r="BA35" s="1637">
        <v>214480.30999999994</v>
      </c>
      <c r="BB35" s="1637">
        <v>18.240000000000002</v>
      </c>
      <c r="BC35" s="1637">
        <v>91193.67</v>
      </c>
      <c r="BD35" s="1637">
        <v>4238184.7210000008</v>
      </c>
    </row>
    <row r="36" spans="1:56" x14ac:dyDescent="0.25">
      <c r="A36" s="1651" t="s">
        <v>2009</v>
      </c>
      <c r="B36" s="1647" t="s">
        <v>3983</v>
      </c>
      <c r="C36" s="1636">
        <v>572.25</v>
      </c>
      <c r="D36" s="1637">
        <v>7345487.3700000001</v>
      </c>
      <c r="E36" s="1637">
        <v>4829425.29</v>
      </c>
      <c r="F36" s="1646">
        <v>0.65746832670682276</v>
      </c>
      <c r="G36" s="1645">
        <v>1</v>
      </c>
      <c r="H36" s="1644">
        <v>360325.41</v>
      </c>
      <c r="I36" s="1644">
        <v>2897744.5700000003</v>
      </c>
      <c r="J36" s="1644">
        <v>3258069.9800000004</v>
      </c>
      <c r="K36" s="1643">
        <v>0.9</v>
      </c>
      <c r="L36" s="1637">
        <v>1708107.86</v>
      </c>
      <c r="M36" s="1637">
        <v>404839.38</v>
      </c>
      <c r="N36" s="1637">
        <v>185494.64</v>
      </c>
      <c r="O36" s="1637">
        <v>75157.45</v>
      </c>
      <c r="P36" s="1637">
        <v>56317.19</v>
      </c>
      <c r="Q36" s="1637">
        <v>127611.82</v>
      </c>
      <c r="R36" s="1637">
        <v>40734.550000000003</v>
      </c>
      <c r="S36" s="1637">
        <v>69769.990000000005</v>
      </c>
      <c r="T36" s="1637">
        <v>84058.7</v>
      </c>
      <c r="U36" s="1637">
        <v>50523.1</v>
      </c>
      <c r="V36" s="1637">
        <v>124703.71</v>
      </c>
      <c r="W36" s="1637">
        <v>107370.18</v>
      </c>
      <c r="X36" s="1637">
        <v>83720.7</v>
      </c>
      <c r="Y36" s="1637">
        <v>3118409.2700000009</v>
      </c>
      <c r="Z36" s="1637">
        <v>51255</v>
      </c>
      <c r="AA36" s="1637">
        <v>71531.25</v>
      </c>
      <c r="AB36" s="1637">
        <v>185981.25</v>
      </c>
      <c r="AC36" s="1637">
        <v>19456.5</v>
      </c>
      <c r="AD36" s="1637">
        <v>326754.75</v>
      </c>
      <c r="AE36" s="1637">
        <v>203614.5</v>
      </c>
      <c r="AF36" s="1637">
        <v>778832.25</v>
      </c>
      <c r="AG36" s="1637">
        <v>536198.25</v>
      </c>
      <c r="AH36" s="1637">
        <v>1415064.939</v>
      </c>
      <c r="AI36" s="1637">
        <v>3588688.6890000002</v>
      </c>
      <c r="AJ36" s="1637">
        <v>544713.32999999996</v>
      </c>
      <c r="AK36" s="1637">
        <v>3043975.3590000002</v>
      </c>
      <c r="AL36" s="1637">
        <v>3534217.3490000004</v>
      </c>
      <c r="AM36" s="1637">
        <v>67312.350000000006</v>
      </c>
      <c r="AN36" s="1637">
        <v>67312.350000000006</v>
      </c>
      <c r="AO36" s="1637">
        <v>70611.97</v>
      </c>
      <c r="AP36" s="1637">
        <v>70611.97</v>
      </c>
      <c r="AQ36" s="1637">
        <v>0</v>
      </c>
      <c r="AR36" s="1637">
        <v>0</v>
      </c>
      <c r="AS36" s="1637">
        <v>0</v>
      </c>
      <c r="AT36" s="1637">
        <v>0</v>
      </c>
      <c r="AU36" s="1637">
        <v>0</v>
      </c>
      <c r="AV36" s="1637">
        <v>267269.62</v>
      </c>
      <c r="AW36" s="1637">
        <v>108263.79</v>
      </c>
      <c r="AX36" s="1637">
        <v>41478.61</v>
      </c>
      <c r="AY36" s="1637">
        <v>692860.66</v>
      </c>
      <c r="AZ36" s="1637">
        <v>7345487.3700000001</v>
      </c>
      <c r="BA36" s="1637">
        <v>200507.83</v>
      </c>
      <c r="BB36" s="1637">
        <v>0</v>
      </c>
      <c r="BC36" s="1637">
        <v>225406.68000000002</v>
      </c>
      <c r="BD36" s="1637">
        <v>7345487.279000001</v>
      </c>
    </row>
    <row r="37" spans="1:56" x14ac:dyDescent="0.25">
      <c r="A37" s="1651" t="s">
        <v>2010</v>
      </c>
      <c r="B37" s="1647" t="s">
        <v>3982</v>
      </c>
      <c r="C37" s="1636">
        <v>2300.71</v>
      </c>
      <c r="D37" s="1637">
        <v>31900715.960000001</v>
      </c>
      <c r="E37" s="1637">
        <v>30181066.689999998</v>
      </c>
      <c r="F37" s="1646">
        <v>0.946093709239747</v>
      </c>
      <c r="G37" s="1645">
        <v>3</v>
      </c>
      <c r="H37" s="1644">
        <v>36252.31</v>
      </c>
      <c r="I37" s="1644">
        <v>6393735.8900000006</v>
      </c>
      <c r="J37" s="1644">
        <v>6429988.2000000002</v>
      </c>
      <c r="K37" s="1643">
        <v>0.9</v>
      </c>
      <c r="L37" s="1637">
        <v>7154970.1900000004</v>
      </c>
      <c r="M37" s="1637">
        <v>1754299.74</v>
      </c>
      <c r="N37" s="1637">
        <v>756828.94</v>
      </c>
      <c r="O37" s="1637">
        <v>305590.64</v>
      </c>
      <c r="P37" s="1637">
        <v>250404.75</v>
      </c>
      <c r="Q37" s="1637">
        <v>530528.27</v>
      </c>
      <c r="R37" s="1637">
        <v>167892.43</v>
      </c>
      <c r="S37" s="1637">
        <v>284159.03000000003</v>
      </c>
      <c r="T37" s="1637">
        <v>339133.39</v>
      </c>
      <c r="U37" s="1637">
        <v>204498.27</v>
      </c>
      <c r="V37" s="1637">
        <v>503114.97</v>
      </c>
      <c r="W37" s="1637">
        <v>433183.14</v>
      </c>
      <c r="X37" s="1637">
        <v>340977.44</v>
      </c>
      <c r="Y37" s="1637">
        <v>13025581.199999999</v>
      </c>
      <c r="Z37" s="1637">
        <v>204611.40000000002</v>
      </c>
      <c r="AA37" s="1637">
        <v>287588.75</v>
      </c>
      <c r="AB37" s="1637">
        <v>747730.75</v>
      </c>
      <c r="AC37" s="1637">
        <v>78224.14</v>
      </c>
      <c r="AD37" s="1637">
        <v>1313705.4099999999</v>
      </c>
      <c r="AE37" s="1637">
        <v>908919.9</v>
      </c>
      <c r="AF37" s="1637">
        <v>3131266.31</v>
      </c>
      <c r="AG37" s="1637">
        <v>2155765.27</v>
      </c>
      <c r="AH37" s="1637">
        <v>6253124.7764399992</v>
      </c>
      <c r="AI37" s="1637">
        <v>15080936.706439998</v>
      </c>
      <c r="AJ37" s="1637">
        <v>2189999.83</v>
      </c>
      <c r="AK37" s="1637">
        <v>12890936.876440002</v>
      </c>
      <c r="AL37" s="1637">
        <v>14861936.716440002</v>
      </c>
      <c r="AM37" s="1637">
        <v>514741.5</v>
      </c>
      <c r="AN37" s="1637">
        <v>514741.5</v>
      </c>
      <c r="AO37" s="1637">
        <v>536519.02</v>
      </c>
      <c r="AP37" s="1637">
        <v>536519.02</v>
      </c>
      <c r="AQ37" s="1637">
        <v>43555.05</v>
      </c>
      <c r="AR37" s="1637">
        <v>43555.05</v>
      </c>
      <c r="AS37" s="1637">
        <v>44874.9</v>
      </c>
      <c r="AT37" s="1637">
        <v>44874.9</v>
      </c>
      <c r="AU37" s="1637">
        <v>54113.85</v>
      </c>
      <c r="AV37" s="1637">
        <v>1076337.67</v>
      </c>
      <c r="AW37" s="1637">
        <v>435995.65</v>
      </c>
      <c r="AX37" s="1637">
        <v>167369.85</v>
      </c>
      <c r="AY37" s="1637">
        <v>4013197.9599999995</v>
      </c>
      <c r="AZ37" s="1637">
        <v>31900715.960000001</v>
      </c>
      <c r="BA37" s="1637">
        <v>1447233.0699999998</v>
      </c>
      <c r="BB37" s="1637">
        <v>2720.0699999999997</v>
      </c>
      <c r="BC37" s="1637">
        <v>889681.86</v>
      </c>
      <c r="BD37" s="1637">
        <v>31900715.876440004</v>
      </c>
    </row>
    <row r="38" spans="1:56" x14ac:dyDescent="0.25">
      <c r="A38" s="1651" t="s">
        <v>2011</v>
      </c>
      <c r="B38" s="1647" t="s">
        <v>3981</v>
      </c>
      <c r="C38" s="1636">
        <v>1071.5</v>
      </c>
      <c r="D38" s="1637">
        <v>13252396.369999999</v>
      </c>
      <c r="E38" s="1637">
        <v>10454826.470000001</v>
      </c>
      <c r="F38" s="1646">
        <v>0.78890082805454165</v>
      </c>
      <c r="G38" s="1645">
        <v>2</v>
      </c>
      <c r="H38" s="1644">
        <v>66783.91</v>
      </c>
      <c r="I38" s="1644">
        <v>3325385.8499999996</v>
      </c>
      <c r="J38" s="1644">
        <v>3392169.76</v>
      </c>
      <c r="K38" s="1643">
        <v>0.9</v>
      </c>
      <c r="L38" s="1637">
        <v>3078630.65</v>
      </c>
      <c r="M38" s="1637">
        <v>741584.42</v>
      </c>
      <c r="N38" s="1637">
        <v>350749.82</v>
      </c>
      <c r="O38" s="1637">
        <v>142438.88</v>
      </c>
      <c r="P38" s="1637">
        <v>98945.600000000006</v>
      </c>
      <c r="Q38" s="1637">
        <v>242655.98</v>
      </c>
      <c r="R38" s="1637">
        <v>77615.839999999997</v>
      </c>
      <c r="S38" s="1637">
        <v>131787.76999999999</v>
      </c>
      <c r="T38" s="1637">
        <v>158697.03</v>
      </c>
      <c r="U38" s="1637">
        <v>95165.2</v>
      </c>
      <c r="V38" s="1637">
        <v>235432</v>
      </c>
      <c r="W38" s="1637">
        <v>202707.49</v>
      </c>
      <c r="X38" s="1637">
        <v>158139.10999999999</v>
      </c>
      <c r="Y38" s="1637">
        <v>5714549.79</v>
      </c>
      <c r="Z38" s="1637">
        <v>95580</v>
      </c>
      <c r="AA38" s="1637">
        <v>133937.5</v>
      </c>
      <c r="AB38" s="1637">
        <v>348237.5</v>
      </c>
      <c r="AC38" s="1637">
        <v>36431</v>
      </c>
      <c r="AD38" s="1637">
        <v>611826.5</v>
      </c>
      <c r="AE38" s="1637">
        <v>399761</v>
      </c>
      <c r="AF38" s="1637">
        <v>1458311.5</v>
      </c>
      <c r="AG38" s="1637">
        <v>1003995.5</v>
      </c>
      <c r="AH38" s="1637">
        <v>2521327.4219999998</v>
      </c>
      <c r="AI38" s="1637">
        <v>6609407.9220000003</v>
      </c>
      <c r="AJ38" s="1637">
        <v>1019939.42</v>
      </c>
      <c r="AK38" s="1637">
        <v>5589468.5020000003</v>
      </c>
      <c r="AL38" s="1637">
        <v>6507413.9720000001</v>
      </c>
      <c r="AM38" s="1637">
        <v>60713.1</v>
      </c>
      <c r="AN38" s="1637">
        <v>60713.1</v>
      </c>
      <c r="AO38" s="1637">
        <v>63352.800000000003</v>
      </c>
      <c r="AP38" s="1637">
        <v>63352.800000000003</v>
      </c>
      <c r="AQ38" s="1637">
        <v>0</v>
      </c>
      <c r="AR38" s="1637">
        <v>0</v>
      </c>
      <c r="AS38" s="1637">
        <v>0</v>
      </c>
      <c r="AT38" s="1637">
        <v>0</v>
      </c>
      <c r="AU38" s="1637">
        <v>659.92</v>
      </c>
      <c r="AV38" s="1637">
        <v>500883.07</v>
      </c>
      <c r="AW38" s="1637">
        <v>202894.36</v>
      </c>
      <c r="AX38" s="1637">
        <v>77863.360000000001</v>
      </c>
      <c r="AY38" s="1637">
        <v>1030432.51</v>
      </c>
      <c r="AZ38" s="1637">
        <v>13252396.369999999</v>
      </c>
      <c r="BA38" s="1637">
        <v>57391.09</v>
      </c>
      <c r="BB38" s="1637">
        <v>16.2</v>
      </c>
      <c r="BC38" s="1637">
        <v>265903.72000000003</v>
      </c>
      <c r="BD38" s="1637">
        <v>13252396.272</v>
      </c>
    </row>
    <row r="39" spans="1:56" x14ac:dyDescent="0.25">
      <c r="A39" s="1651" t="s">
        <v>2012</v>
      </c>
      <c r="B39" s="1647" t="s">
        <v>3980</v>
      </c>
      <c r="C39" s="1636">
        <v>375.75</v>
      </c>
      <c r="D39" s="1637">
        <v>5172098.92</v>
      </c>
      <c r="E39" s="1637">
        <v>3518637.33</v>
      </c>
      <c r="F39" s="1646">
        <v>0.68031129806774848</v>
      </c>
      <c r="G39" s="1645">
        <v>1</v>
      </c>
      <c r="H39" s="1644">
        <v>218487.13</v>
      </c>
      <c r="I39" s="1644">
        <v>2435781.36</v>
      </c>
      <c r="J39" s="1644">
        <v>2654268.4899999998</v>
      </c>
      <c r="K39" s="1643">
        <v>0.9</v>
      </c>
      <c r="L39" s="1637">
        <v>1195806.33</v>
      </c>
      <c r="M39" s="1637">
        <v>279766.90999999997</v>
      </c>
      <c r="N39" s="1637">
        <v>121162.69</v>
      </c>
      <c r="O39" s="1637">
        <v>49738.68</v>
      </c>
      <c r="P39" s="1637">
        <v>41186.199999999997</v>
      </c>
      <c r="Q39" s="1637">
        <v>81377.440000000002</v>
      </c>
      <c r="R39" s="1637">
        <v>26422.41</v>
      </c>
      <c r="S39" s="1637">
        <v>45711.37</v>
      </c>
      <c r="T39" s="1637">
        <v>55797.58</v>
      </c>
      <c r="U39" s="1637">
        <v>33147.43</v>
      </c>
      <c r="V39" s="1637">
        <v>82777.460000000006</v>
      </c>
      <c r="W39" s="1637">
        <v>71271.58</v>
      </c>
      <c r="X39" s="1637">
        <v>54851.49</v>
      </c>
      <c r="Y39" s="1637">
        <v>2139017.5699999998</v>
      </c>
      <c r="Z39" s="1637">
        <v>33570</v>
      </c>
      <c r="AA39" s="1637">
        <v>46968.75</v>
      </c>
      <c r="AB39" s="1637">
        <v>122118.75</v>
      </c>
      <c r="AC39" s="1637">
        <v>12775.5</v>
      </c>
      <c r="AD39" s="1637">
        <v>214553.25</v>
      </c>
      <c r="AE39" s="1637">
        <v>127143</v>
      </c>
      <c r="AF39" s="1637">
        <v>511395.75</v>
      </c>
      <c r="AG39" s="1637">
        <v>352077.75</v>
      </c>
      <c r="AH39" s="1637">
        <v>1016994.7199999999</v>
      </c>
      <c r="AI39" s="1637">
        <v>2437597.4699999997</v>
      </c>
      <c r="AJ39" s="1637">
        <v>357668.91</v>
      </c>
      <c r="AK39" s="1637">
        <v>2079928.5599999998</v>
      </c>
      <c r="AL39" s="1637">
        <v>2401830.5699999998</v>
      </c>
      <c r="AM39" s="1637">
        <v>87770.02</v>
      </c>
      <c r="AN39" s="1637">
        <v>87770.02</v>
      </c>
      <c r="AO39" s="1637">
        <v>91069.65</v>
      </c>
      <c r="AP39" s="1637">
        <v>91069.65</v>
      </c>
      <c r="AQ39" s="1637">
        <v>0</v>
      </c>
      <c r="AR39" s="1637">
        <v>0</v>
      </c>
      <c r="AS39" s="1637">
        <v>0</v>
      </c>
      <c r="AT39" s="1637">
        <v>0</v>
      </c>
      <c r="AU39" s="1637">
        <v>0</v>
      </c>
      <c r="AV39" s="1637">
        <v>175540.05</v>
      </c>
      <c r="AW39" s="1637">
        <v>71106.58</v>
      </c>
      <c r="AX39" s="1637">
        <v>26924.71</v>
      </c>
      <c r="AY39" s="1637">
        <v>631250.67999999982</v>
      </c>
      <c r="AZ39" s="1637">
        <v>5172098.92</v>
      </c>
      <c r="BA39" s="1637">
        <v>338263.01</v>
      </c>
      <c r="BB39" s="1637">
        <v>0</v>
      </c>
      <c r="BC39" s="1637">
        <v>154164.91000000003</v>
      </c>
      <c r="BD39" s="1637">
        <v>5172098.8199999994</v>
      </c>
    </row>
    <row r="40" spans="1:56" x14ac:dyDescent="0.25">
      <c r="A40" s="1651" t="s">
        <v>2013</v>
      </c>
      <c r="B40" s="1647" t="s">
        <v>3979</v>
      </c>
      <c r="C40" s="1636">
        <v>391.38</v>
      </c>
      <c r="D40" s="1637">
        <v>5584053.1600000001</v>
      </c>
      <c r="E40" s="1637">
        <v>4580057.76</v>
      </c>
      <c r="F40" s="1646">
        <v>0.8202031085248479</v>
      </c>
      <c r="G40" s="1645">
        <v>2</v>
      </c>
      <c r="H40" s="1644">
        <v>31516.29</v>
      </c>
      <c r="I40" s="1644">
        <v>2417145.2200000002</v>
      </c>
      <c r="J40" s="1644">
        <v>2448661.5100000002</v>
      </c>
      <c r="K40" s="1643">
        <v>0.9</v>
      </c>
      <c r="L40" s="1637">
        <v>1266333.01</v>
      </c>
      <c r="M40" s="1637">
        <v>308209.32</v>
      </c>
      <c r="N40" s="1637">
        <v>127597.19</v>
      </c>
      <c r="O40" s="1637">
        <v>50837.52</v>
      </c>
      <c r="P40" s="1637">
        <v>44636.49</v>
      </c>
      <c r="Q40" s="1637">
        <v>88599.56</v>
      </c>
      <c r="R40" s="1637">
        <v>27523.35</v>
      </c>
      <c r="S40" s="1637">
        <v>47849.919999999998</v>
      </c>
      <c r="T40" s="1637">
        <v>56522.23</v>
      </c>
      <c r="U40" s="1637">
        <v>34216.699999999997</v>
      </c>
      <c r="V40" s="1637">
        <v>83852.490000000005</v>
      </c>
      <c r="W40" s="1637">
        <v>72197.19</v>
      </c>
      <c r="X40" s="1637">
        <v>57417.65</v>
      </c>
      <c r="Y40" s="1637">
        <v>2265792.62</v>
      </c>
      <c r="Z40" s="1637">
        <v>35021.699999999997</v>
      </c>
      <c r="AA40" s="1637">
        <v>48922.5</v>
      </c>
      <c r="AB40" s="1637">
        <v>127198.5</v>
      </c>
      <c r="AC40" s="1637">
        <v>13306.92</v>
      </c>
      <c r="AD40" s="1637">
        <v>223477.97999999998</v>
      </c>
      <c r="AE40" s="1637">
        <v>151895.93</v>
      </c>
      <c r="AF40" s="1637">
        <v>532668.17999999993</v>
      </c>
      <c r="AG40" s="1637">
        <v>366723.06</v>
      </c>
      <c r="AH40" s="1637">
        <v>1103187.1753199999</v>
      </c>
      <c r="AI40" s="1637">
        <v>2602401.9453199999</v>
      </c>
      <c r="AJ40" s="1637">
        <v>372546.79</v>
      </c>
      <c r="AK40" s="1637">
        <v>2229855.1553199999</v>
      </c>
      <c r="AL40" s="1637">
        <v>2565147.2653199998</v>
      </c>
      <c r="AM40" s="1637">
        <v>112847.17</v>
      </c>
      <c r="AN40" s="1637">
        <v>112847.17</v>
      </c>
      <c r="AO40" s="1637">
        <v>117466.65</v>
      </c>
      <c r="AP40" s="1637">
        <v>117466.65</v>
      </c>
      <c r="AQ40" s="1637">
        <v>1319.85</v>
      </c>
      <c r="AR40" s="1637">
        <v>1319.85</v>
      </c>
      <c r="AS40" s="1637">
        <v>1319.85</v>
      </c>
      <c r="AT40" s="1637">
        <v>1319.85</v>
      </c>
      <c r="AU40" s="1637">
        <v>1979.77</v>
      </c>
      <c r="AV40" s="1637">
        <v>182799.22</v>
      </c>
      <c r="AW40" s="1637">
        <v>74047.08</v>
      </c>
      <c r="AX40" s="1637">
        <v>28380.1</v>
      </c>
      <c r="AY40" s="1637">
        <v>753113.20999999985</v>
      </c>
      <c r="AZ40" s="1637">
        <v>5584053.1600000001</v>
      </c>
      <c r="BA40" s="1637">
        <v>359945.95000000007</v>
      </c>
      <c r="BB40" s="1637">
        <v>304.78999999999996</v>
      </c>
      <c r="BC40" s="1637">
        <v>142846.52000000002</v>
      </c>
      <c r="BD40" s="1637">
        <v>5584053.0953200003</v>
      </c>
    </row>
    <row r="41" spans="1:56" x14ac:dyDescent="0.25">
      <c r="A41" s="1651" t="s">
        <v>2014</v>
      </c>
      <c r="B41" s="1647" t="s">
        <v>3978</v>
      </c>
      <c r="C41" s="1636">
        <v>1348.5</v>
      </c>
      <c r="D41" s="1637">
        <v>18685047.539999999</v>
      </c>
      <c r="E41" s="1637">
        <v>13516617.800000001</v>
      </c>
      <c r="F41" s="1646">
        <v>0.72339220818487682</v>
      </c>
      <c r="G41" s="1645">
        <v>1</v>
      </c>
      <c r="H41" s="1644">
        <v>483339.55</v>
      </c>
      <c r="I41" s="1644">
        <v>8319561.1500000004</v>
      </c>
      <c r="J41" s="1644">
        <v>8802900.7000000011</v>
      </c>
      <c r="K41" s="1643">
        <v>0.9</v>
      </c>
      <c r="L41" s="1637">
        <v>4279646.25</v>
      </c>
      <c r="M41" s="1637">
        <v>1022585.64</v>
      </c>
      <c r="N41" s="1637">
        <v>440656.89</v>
      </c>
      <c r="O41" s="1637">
        <v>179248.64000000001</v>
      </c>
      <c r="P41" s="1637">
        <v>148125.1</v>
      </c>
      <c r="Q41" s="1637">
        <v>298737.99</v>
      </c>
      <c r="R41" s="1637">
        <v>97983.12</v>
      </c>
      <c r="S41" s="1637">
        <v>165737.16</v>
      </c>
      <c r="T41" s="1637">
        <v>200001.74</v>
      </c>
      <c r="U41" s="1637">
        <v>119758.46</v>
      </c>
      <c r="V41" s="1637">
        <v>296708.83</v>
      </c>
      <c r="W41" s="1637">
        <v>255466.98</v>
      </c>
      <c r="X41" s="1637">
        <v>198876.78</v>
      </c>
      <c r="Y41" s="1637">
        <v>7703533.5800000001</v>
      </c>
      <c r="Z41" s="1637">
        <v>120825</v>
      </c>
      <c r="AA41" s="1637">
        <v>168562.5</v>
      </c>
      <c r="AB41" s="1637">
        <v>438262.5</v>
      </c>
      <c r="AC41" s="1637">
        <v>45849</v>
      </c>
      <c r="AD41" s="1637">
        <v>769993.5</v>
      </c>
      <c r="AE41" s="1637">
        <v>490476.5</v>
      </c>
      <c r="AF41" s="1637">
        <v>1835308.5</v>
      </c>
      <c r="AG41" s="1637">
        <v>1263544.5</v>
      </c>
      <c r="AH41" s="1637">
        <v>3671927.6549999993</v>
      </c>
      <c r="AI41" s="1637">
        <v>8804749.6549999993</v>
      </c>
      <c r="AJ41" s="1637">
        <v>1283610.18</v>
      </c>
      <c r="AK41" s="1637">
        <v>7521139.4749999996</v>
      </c>
      <c r="AL41" s="1637">
        <v>8676388.6349999998</v>
      </c>
      <c r="AM41" s="1637">
        <v>322043.40000000002</v>
      </c>
      <c r="AN41" s="1637">
        <v>322043.40000000002</v>
      </c>
      <c r="AO41" s="1637">
        <v>335241.90000000002</v>
      </c>
      <c r="AP41" s="1637">
        <v>335241.90000000002</v>
      </c>
      <c r="AQ41" s="1637">
        <v>1319.85</v>
      </c>
      <c r="AR41" s="1637">
        <v>1319.85</v>
      </c>
      <c r="AS41" s="1637">
        <v>1319.85</v>
      </c>
      <c r="AT41" s="1637">
        <v>1319.85</v>
      </c>
      <c r="AU41" s="1637">
        <v>1319.85</v>
      </c>
      <c r="AV41" s="1637">
        <v>630888.30000000005</v>
      </c>
      <c r="AW41" s="1637">
        <v>255556</v>
      </c>
      <c r="AX41" s="1637">
        <v>97511.13</v>
      </c>
      <c r="AY41" s="1637">
        <v>2305125.2800000003</v>
      </c>
      <c r="AZ41" s="1637">
        <v>18685047.539999999</v>
      </c>
      <c r="BA41" s="1637">
        <v>1284814.5099999998</v>
      </c>
      <c r="BB41" s="1637">
        <v>193.33</v>
      </c>
      <c r="BC41" s="1637">
        <v>597510.09000000008</v>
      </c>
      <c r="BD41" s="1637">
        <v>18685047.495000001</v>
      </c>
    </row>
    <row r="42" spans="1:56" x14ac:dyDescent="0.25">
      <c r="A42" s="1651" t="s">
        <v>2015</v>
      </c>
      <c r="B42" s="1647" t="s">
        <v>3977</v>
      </c>
      <c r="C42" s="1636">
        <v>387.45</v>
      </c>
      <c r="D42" s="1637">
        <v>5351396.1100000003</v>
      </c>
      <c r="E42" s="1637">
        <v>3983615.42</v>
      </c>
      <c r="F42" s="1646">
        <v>0.74440675631466191</v>
      </c>
      <c r="G42" s="1645">
        <v>1</v>
      </c>
      <c r="H42" s="1644">
        <v>101586.65</v>
      </c>
      <c r="I42" s="1644">
        <v>2753985.1099999994</v>
      </c>
      <c r="J42" s="1644">
        <v>2855571.7599999993</v>
      </c>
      <c r="K42" s="1643">
        <v>0.9</v>
      </c>
      <c r="L42" s="1637">
        <v>1216063.1399999999</v>
      </c>
      <c r="M42" s="1637">
        <v>298732.68</v>
      </c>
      <c r="N42" s="1637">
        <v>126530.49</v>
      </c>
      <c r="O42" s="1637">
        <v>50304.17</v>
      </c>
      <c r="P42" s="1637">
        <v>42059.519999999997</v>
      </c>
      <c r="Q42" s="1637">
        <v>87341.34</v>
      </c>
      <c r="R42" s="1637">
        <v>27523.35</v>
      </c>
      <c r="S42" s="1637">
        <v>47315.28</v>
      </c>
      <c r="T42" s="1637">
        <v>55797.58</v>
      </c>
      <c r="U42" s="1637">
        <v>34216.699999999997</v>
      </c>
      <c r="V42" s="1637">
        <v>82777.460000000006</v>
      </c>
      <c r="W42" s="1637">
        <v>71271.58</v>
      </c>
      <c r="X42" s="1637">
        <v>56776.11</v>
      </c>
      <c r="Y42" s="1637">
        <v>2196709.4</v>
      </c>
      <c r="Z42" s="1637">
        <v>34406.1</v>
      </c>
      <c r="AA42" s="1637">
        <v>48431.249999999993</v>
      </c>
      <c r="AB42" s="1637">
        <v>125921.24999999997</v>
      </c>
      <c r="AC42" s="1637">
        <v>13173.3</v>
      </c>
      <c r="AD42" s="1637">
        <v>221233.94999999998</v>
      </c>
      <c r="AE42" s="1637">
        <v>153777.02999999997</v>
      </c>
      <c r="AF42" s="1637">
        <v>527319.44999999995</v>
      </c>
      <c r="AG42" s="1637">
        <v>363040.64999999991</v>
      </c>
      <c r="AH42" s="1637">
        <v>1047709.8798000001</v>
      </c>
      <c r="AI42" s="1637">
        <v>2535012.8597999997</v>
      </c>
      <c r="AJ42" s="1637">
        <v>368805.9</v>
      </c>
      <c r="AK42" s="1637">
        <v>2166206.9598000003</v>
      </c>
      <c r="AL42" s="1637">
        <v>2498132.2698000004</v>
      </c>
      <c r="AM42" s="1637">
        <v>91729.57</v>
      </c>
      <c r="AN42" s="1637">
        <v>91729.57</v>
      </c>
      <c r="AO42" s="1637">
        <v>95689.12</v>
      </c>
      <c r="AP42" s="1637">
        <v>95689.12</v>
      </c>
      <c r="AQ42" s="1637">
        <v>0</v>
      </c>
      <c r="AR42" s="1637">
        <v>0</v>
      </c>
      <c r="AS42" s="1637">
        <v>0</v>
      </c>
      <c r="AT42" s="1637">
        <v>0</v>
      </c>
      <c r="AU42" s="1637">
        <v>0</v>
      </c>
      <c r="AV42" s="1637">
        <v>180819.45</v>
      </c>
      <c r="AW42" s="1637">
        <v>73245.13</v>
      </c>
      <c r="AX42" s="1637">
        <v>27652.41</v>
      </c>
      <c r="AY42" s="1637">
        <v>656554.37000000011</v>
      </c>
      <c r="AZ42" s="1637">
        <v>5351396.1100000003</v>
      </c>
      <c r="BA42" s="1637">
        <v>407115.41000000003</v>
      </c>
      <c r="BB42" s="1637">
        <v>0</v>
      </c>
      <c r="BC42" s="1637">
        <v>147696.02000000002</v>
      </c>
      <c r="BD42" s="1637">
        <v>5351396.0398000004</v>
      </c>
    </row>
    <row r="43" spans="1:56" x14ac:dyDescent="0.25">
      <c r="A43" s="1651" t="s">
        <v>2016</v>
      </c>
      <c r="B43" s="1647" t="s">
        <v>3976</v>
      </c>
      <c r="C43" s="1636">
        <v>421.79</v>
      </c>
      <c r="D43" s="1637">
        <v>5773466.4500000002</v>
      </c>
      <c r="E43" s="1637">
        <v>5433527.4299999997</v>
      </c>
      <c r="F43" s="1646">
        <v>0.94112046498512159</v>
      </c>
      <c r="G43" s="1645">
        <v>3</v>
      </c>
      <c r="H43" s="1644">
        <v>6561.02</v>
      </c>
      <c r="I43" s="1644">
        <v>1218249.32</v>
      </c>
      <c r="J43" s="1644">
        <v>1224810.3400000001</v>
      </c>
      <c r="K43" s="1643">
        <v>0.9</v>
      </c>
      <c r="L43" s="1637">
        <v>1313092.24</v>
      </c>
      <c r="M43" s="1637">
        <v>320447.82</v>
      </c>
      <c r="N43" s="1637">
        <v>137576.63</v>
      </c>
      <c r="O43" s="1637">
        <v>54791.6</v>
      </c>
      <c r="P43" s="1637">
        <v>45248.34</v>
      </c>
      <c r="Q43" s="1637">
        <v>95741.64</v>
      </c>
      <c r="R43" s="1637">
        <v>30275.68</v>
      </c>
      <c r="S43" s="1637">
        <v>51592.37</v>
      </c>
      <c r="T43" s="1637">
        <v>60870.09</v>
      </c>
      <c r="U43" s="1637">
        <v>37157.199999999997</v>
      </c>
      <c r="V43" s="1637">
        <v>90302.68</v>
      </c>
      <c r="W43" s="1637">
        <v>77750.820000000007</v>
      </c>
      <c r="X43" s="1637">
        <v>61908.41</v>
      </c>
      <c r="Y43" s="1637">
        <v>2376755.5200000005</v>
      </c>
      <c r="Z43" s="1637">
        <v>37841.399999999994</v>
      </c>
      <c r="AA43" s="1637">
        <v>52723.75</v>
      </c>
      <c r="AB43" s="1637">
        <v>137081.75</v>
      </c>
      <c r="AC43" s="1637">
        <v>14340.86</v>
      </c>
      <c r="AD43" s="1637">
        <v>240842.09</v>
      </c>
      <c r="AE43" s="1637">
        <v>165506.13999999998</v>
      </c>
      <c r="AF43" s="1637">
        <v>574056.18999999994</v>
      </c>
      <c r="AG43" s="1637">
        <v>395217.23</v>
      </c>
      <c r="AH43" s="1637">
        <v>1128025.5405599999</v>
      </c>
      <c r="AI43" s="1637">
        <v>2745634.9505599998</v>
      </c>
      <c r="AJ43" s="1637">
        <v>401493.46</v>
      </c>
      <c r="AK43" s="1637">
        <v>2344141.4905599994</v>
      </c>
      <c r="AL43" s="1637">
        <v>2705485.6005599992</v>
      </c>
      <c r="AM43" s="1637">
        <v>87770.02</v>
      </c>
      <c r="AN43" s="1637">
        <v>87770.02</v>
      </c>
      <c r="AO43" s="1637">
        <v>91729.57</v>
      </c>
      <c r="AP43" s="1637">
        <v>91729.57</v>
      </c>
      <c r="AQ43" s="1637">
        <v>4619.47</v>
      </c>
      <c r="AR43" s="1637">
        <v>4619.47</v>
      </c>
      <c r="AS43" s="1637">
        <v>4619.47</v>
      </c>
      <c r="AT43" s="1637">
        <v>4619.47</v>
      </c>
      <c r="AU43" s="1637">
        <v>5939.32</v>
      </c>
      <c r="AV43" s="1637">
        <v>197317.57</v>
      </c>
      <c r="AW43" s="1637">
        <v>79928.08</v>
      </c>
      <c r="AX43" s="1637">
        <v>30563.19</v>
      </c>
      <c r="AY43" s="1637">
        <v>691225.21999999986</v>
      </c>
      <c r="AZ43" s="1637">
        <v>5773466.4500000002</v>
      </c>
      <c r="BA43" s="1637">
        <v>223284.6</v>
      </c>
      <c r="BB43" s="1637">
        <v>91.11</v>
      </c>
      <c r="BC43" s="1637">
        <v>72081.16</v>
      </c>
      <c r="BD43" s="1637">
        <v>5773466.3405599995</v>
      </c>
    </row>
    <row r="44" spans="1:56" x14ac:dyDescent="0.25">
      <c r="A44" s="1651" t="s">
        <v>2017</v>
      </c>
      <c r="B44" s="1647" t="s">
        <v>3975</v>
      </c>
      <c r="C44" s="1636">
        <v>1470.37</v>
      </c>
      <c r="D44" s="1637">
        <v>20091333.48</v>
      </c>
      <c r="E44" s="1637">
        <v>16531149.639999999</v>
      </c>
      <c r="F44" s="1646">
        <v>0.82280002252991313</v>
      </c>
      <c r="G44" s="1645">
        <v>2</v>
      </c>
      <c r="H44" s="1644">
        <v>96184.68</v>
      </c>
      <c r="I44" s="1644">
        <v>5866116.629999999</v>
      </c>
      <c r="J44" s="1644">
        <v>5962301.3099999987</v>
      </c>
      <c r="K44" s="1643">
        <v>0.9</v>
      </c>
      <c r="L44" s="1637">
        <v>4581270.2</v>
      </c>
      <c r="M44" s="1637">
        <v>1111488.3500000001</v>
      </c>
      <c r="N44" s="1637">
        <v>482333.23</v>
      </c>
      <c r="O44" s="1637">
        <v>195441.94</v>
      </c>
      <c r="P44" s="1637">
        <v>157304.87</v>
      </c>
      <c r="Q44" s="1637">
        <v>335299.34999999998</v>
      </c>
      <c r="R44" s="1637">
        <v>107341.06</v>
      </c>
      <c r="S44" s="1637">
        <v>181241.60000000001</v>
      </c>
      <c r="T44" s="1637">
        <v>217393.2</v>
      </c>
      <c r="U44" s="1637">
        <v>130451.18</v>
      </c>
      <c r="V44" s="1637">
        <v>322509.59999999998</v>
      </c>
      <c r="W44" s="1637">
        <v>277681.5</v>
      </c>
      <c r="X44" s="1637">
        <v>217481.38</v>
      </c>
      <c r="Y44" s="1637">
        <v>8317237.46</v>
      </c>
      <c r="Z44" s="1637">
        <v>131381.09999999998</v>
      </c>
      <c r="AA44" s="1637">
        <v>183796.25</v>
      </c>
      <c r="AB44" s="1637">
        <v>477870.25</v>
      </c>
      <c r="AC44" s="1637">
        <v>49992.58</v>
      </c>
      <c r="AD44" s="1637">
        <v>839581.2699999999</v>
      </c>
      <c r="AE44" s="1637">
        <v>563341.02999999991</v>
      </c>
      <c r="AF44" s="1637">
        <v>2001173.57</v>
      </c>
      <c r="AG44" s="1637">
        <v>1377736.69</v>
      </c>
      <c r="AH44" s="1637">
        <v>3927192.9166800007</v>
      </c>
      <c r="AI44" s="1637">
        <v>9552065.6566800009</v>
      </c>
      <c r="AJ44" s="1637">
        <v>1399615.79</v>
      </c>
      <c r="AK44" s="1637">
        <v>8152449.8666800009</v>
      </c>
      <c r="AL44" s="1637">
        <v>9412104.0766800009</v>
      </c>
      <c r="AM44" s="1637">
        <v>315444.15000000002</v>
      </c>
      <c r="AN44" s="1637">
        <v>315444.15000000002</v>
      </c>
      <c r="AO44" s="1637">
        <v>328642.65000000002</v>
      </c>
      <c r="AP44" s="1637">
        <v>328642.65000000002</v>
      </c>
      <c r="AQ44" s="1637">
        <v>0</v>
      </c>
      <c r="AR44" s="1637">
        <v>0</v>
      </c>
      <c r="AS44" s="1637">
        <v>0</v>
      </c>
      <c r="AT44" s="1637">
        <v>0</v>
      </c>
      <c r="AU44" s="1637">
        <v>659.92</v>
      </c>
      <c r="AV44" s="1637">
        <v>687641.85</v>
      </c>
      <c r="AW44" s="1637">
        <v>278545.34999999998</v>
      </c>
      <c r="AX44" s="1637">
        <v>106971.16</v>
      </c>
      <c r="AY44" s="1637">
        <v>2361991.8800000004</v>
      </c>
      <c r="AZ44" s="1637">
        <v>20091333.48</v>
      </c>
      <c r="BA44" s="1637">
        <v>1212924.3099999996</v>
      </c>
      <c r="BB44" s="1637">
        <v>134.16999999999999</v>
      </c>
      <c r="BC44" s="1637">
        <v>363245.93000000005</v>
      </c>
      <c r="BD44" s="1637">
        <v>20091333.416680001</v>
      </c>
    </row>
    <row r="45" spans="1:56" x14ac:dyDescent="0.25">
      <c r="A45" s="1651" t="s">
        <v>2018</v>
      </c>
      <c r="B45" s="1647" t="s">
        <v>3974</v>
      </c>
      <c r="C45" s="1636">
        <v>1216.1400000000001</v>
      </c>
      <c r="D45" s="1637">
        <v>17337835.879999999</v>
      </c>
      <c r="E45" s="1637">
        <v>13533849.739999998</v>
      </c>
      <c r="F45" s="1646">
        <v>0.78059625397722932</v>
      </c>
      <c r="G45" s="1645">
        <v>2</v>
      </c>
      <c r="H45" s="1644">
        <v>128378.66</v>
      </c>
      <c r="I45" s="1644">
        <v>6604761.2699999996</v>
      </c>
      <c r="J45" s="1644">
        <v>6733139.9299999997</v>
      </c>
      <c r="K45" s="1643">
        <v>0.9</v>
      </c>
      <c r="L45" s="1637">
        <v>3909777.49</v>
      </c>
      <c r="M45" s="1637">
        <v>953519.21</v>
      </c>
      <c r="N45" s="1637">
        <v>398702.14</v>
      </c>
      <c r="O45" s="1637">
        <v>161142.57</v>
      </c>
      <c r="P45" s="1637">
        <v>138157.82</v>
      </c>
      <c r="Q45" s="1637">
        <v>277864.57</v>
      </c>
      <c r="R45" s="1637">
        <v>88625.18</v>
      </c>
      <c r="S45" s="1637">
        <v>149698.07999999999</v>
      </c>
      <c r="T45" s="1637">
        <v>178987.06</v>
      </c>
      <c r="U45" s="1637">
        <v>107996.47</v>
      </c>
      <c r="V45" s="1637">
        <v>265532.90000000002</v>
      </c>
      <c r="W45" s="1637">
        <v>228624.43</v>
      </c>
      <c r="X45" s="1637">
        <v>179630.64</v>
      </c>
      <c r="Y45" s="1637">
        <v>7038258.5599999996</v>
      </c>
      <c r="Z45" s="1637">
        <v>108552.6</v>
      </c>
      <c r="AA45" s="1637">
        <v>152017.5</v>
      </c>
      <c r="AB45" s="1637">
        <v>395245.5</v>
      </c>
      <c r="AC45" s="1637">
        <v>41348.759999999995</v>
      </c>
      <c r="AD45" s="1637">
        <v>694415.94</v>
      </c>
      <c r="AE45" s="1637">
        <v>474295.74</v>
      </c>
      <c r="AF45" s="1637">
        <v>1655166.5399999998</v>
      </c>
      <c r="AG45" s="1637">
        <v>1139523.18</v>
      </c>
      <c r="AH45" s="1637">
        <v>3424182.9129599994</v>
      </c>
      <c r="AI45" s="1637">
        <v>8084748.6729599992</v>
      </c>
      <c r="AJ45" s="1637">
        <v>1157619.3400000001</v>
      </c>
      <c r="AK45" s="1637">
        <v>6927129.3329599984</v>
      </c>
      <c r="AL45" s="1637">
        <v>7968986.7329599988</v>
      </c>
      <c r="AM45" s="1637">
        <v>349760.25</v>
      </c>
      <c r="AN45" s="1637">
        <v>349760.25</v>
      </c>
      <c r="AO45" s="1637">
        <v>364938.52</v>
      </c>
      <c r="AP45" s="1637">
        <v>364938.52</v>
      </c>
      <c r="AQ45" s="1637">
        <v>2639.7</v>
      </c>
      <c r="AR45" s="1637">
        <v>2639.7</v>
      </c>
      <c r="AS45" s="1637">
        <v>2639.7</v>
      </c>
      <c r="AT45" s="1637">
        <v>2639.7</v>
      </c>
      <c r="AU45" s="1637">
        <v>3299.62</v>
      </c>
      <c r="AV45" s="1637">
        <v>568855.35</v>
      </c>
      <c r="AW45" s="1637">
        <v>230428.11</v>
      </c>
      <c r="AX45" s="1637">
        <v>88051.09</v>
      </c>
      <c r="AY45" s="1637">
        <v>2330590.5099999998</v>
      </c>
      <c r="AZ45" s="1637">
        <v>17337835.879999999</v>
      </c>
      <c r="BA45" s="1637">
        <v>1234354.2999999998</v>
      </c>
      <c r="BB45" s="1637">
        <v>1338.58</v>
      </c>
      <c r="BC45" s="1637">
        <v>305238.08000000007</v>
      </c>
      <c r="BD45" s="1637">
        <v>17337835.802960001</v>
      </c>
    </row>
    <row r="46" spans="1:56" x14ac:dyDescent="0.25">
      <c r="A46" s="1651" t="s">
        <v>2019</v>
      </c>
      <c r="B46" s="1647" t="s">
        <v>3973</v>
      </c>
      <c r="C46" s="1636">
        <v>550.70000000000005</v>
      </c>
      <c r="D46" s="1637">
        <v>7502680.1299999999</v>
      </c>
      <c r="E46" s="1637">
        <v>6064492.8300000001</v>
      </c>
      <c r="F46" s="1646">
        <v>0.80831019381336733</v>
      </c>
      <c r="G46" s="1645">
        <v>2</v>
      </c>
      <c r="H46" s="1644">
        <v>41647.919999999998</v>
      </c>
      <c r="I46" s="1644">
        <v>3117794.51</v>
      </c>
      <c r="J46" s="1644">
        <v>3159442.4299999997</v>
      </c>
      <c r="K46" s="1643">
        <v>0.9</v>
      </c>
      <c r="L46" s="1637">
        <v>1705265.64</v>
      </c>
      <c r="M46" s="1637">
        <v>416106.23</v>
      </c>
      <c r="N46" s="1637">
        <v>180255.4</v>
      </c>
      <c r="O46" s="1637">
        <v>72396.45</v>
      </c>
      <c r="P46" s="1637">
        <v>58584.12</v>
      </c>
      <c r="Q46" s="1637">
        <v>124986.33</v>
      </c>
      <c r="R46" s="1637">
        <v>39633.620000000003</v>
      </c>
      <c r="S46" s="1637">
        <v>67898.77</v>
      </c>
      <c r="T46" s="1637">
        <v>80435.48</v>
      </c>
      <c r="U46" s="1637">
        <v>48384.55</v>
      </c>
      <c r="V46" s="1637">
        <v>119328.55</v>
      </c>
      <c r="W46" s="1637">
        <v>102742.15</v>
      </c>
      <c r="X46" s="1637">
        <v>81475.320000000007</v>
      </c>
      <c r="Y46" s="1637">
        <v>3097492.61</v>
      </c>
      <c r="Z46" s="1637">
        <v>49060.799999999996</v>
      </c>
      <c r="AA46" s="1637">
        <v>68837.5</v>
      </c>
      <c r="AB46" s="1637">
        <v>178977.5</v>
      </c>
      <c r="AC46" s="1637">
        <v>18723.8</v>
      </c>
      <c r="AD46" s="1637">
        <v>314449.7</v>
      </c>
      <c r="AE46" s="1637">
        <v>213962.33999999997</v>
      </c>
      <c r="AF46" s="1637">
        <v>749502.7</v>
      </c>
      <c r="AG46" s="1637">
        <v>516005.9</v>
      </c>
      <c r="AH46" s="1637">
        <v>1464694.0218</v>
      </c>
      <c r="AI46" s="1637">
        <v>3574214.2617999995</v>
      </c>
      <c r="AJ46" s="1637">
        <v>524200.31</v>
      </c>
      <c r="AK46" s="1637">
        <v>3050013.9517999995</v>
      </c>
      <c r="AL46" s="1637">
        <v>3521794.2217999995</v>
      </c>
      <c r="AM46" s="1637">
        <v>118126.57</v>
      </c>
      <c r="AN46" s="1637">
        <v>118126.57</v>
      </c>
      <c r="AO46" s="1637">
        <v>122746.05</v>
      </c>
      <c r="AP46" s="1637">
        <v>122746.05</v>
      </c>
      <c r="AQ46" s="1637">
        <v>0</v>
      </c>
      <c r="AR46" s="1637">
        <v>0</v>
      </c>
      <c r="AS46" s="1637">
        <v>0</v>
      </c>
      <c r="AT46" s="1637">
        <v>0</v>
      </c>
      <c r="AU46" s="1637">
        <v>0</v>
      </c>
      <c r="AV46" s="1637">
        <v>257370.75</v>
      </c>
      <c r="AW46" s="1637">
        <v>104254.02</v>
      </c>
      <c r="AX46" s="1637">
        <v>40023.22</v>
      </c>
      <c r="AY46" s="1637">
        <v>883393.23</v>
      </c>
      <c r="AZ46" s="1637">
        <v>7502680.1299999999</v>
      </c>
      <c r="BA46" s="1637">
        <v>603590.35</v>
      </c>
      <c r="BB46" s="1637">
        <v>0</v>
      </c>
      <c r="BC46" s="1637">
        <v>122796.86000000002</v>
      </c>
      <c r="BD46" s="1637">
        <v>7502680.0617999993</v>
      </c>
    </row>
    <row r="47" spans="1:56" x14ac:dyDescent="0.25">
      <c r="A47" s="1647"/>
      <c r="B47" s="1647" t="s">
        <v>3972</v>
      </c>
      <c r="C47" s="1636">
        <v>17</v>
      </c>
      <c r="D47" s="1637">
        <v>219656.29</v>
      </c>
      <c r="E47" s="1637">
        <v>302044.3</v>
      </c>
      <c r="F47" s="1646">
        <v>1.3750769440747632</v>
      </c>
      <c r="G47" s="1645">
        <v>4</v>
      </c>
      <c r="H47" s="1644">
        <v>13.99</v>
      </c>
      <c r="I47" s="1644">
        <v>280078.68</v>
      </c>
      <c r="J47" s="1644">
        <v>280092.67</v>
      </c>
      <c r="K47" s="1643">
        <v>0.91537000000000002</v>
      </c>
      <c r="L47" s="1637">
        <v>50237.37</v>
      </c>
      <c r="M47" s="1637">
        <v>11809.04</v>
      </c>
      <c r="N47" s="1637">
        <v>5298.23</v>
      </c>
      <c r="O47" s="1637">
        <v>1276.6199999999999</v>
      </c>
      <c r="P47" s="1637">
        <v>1781.19</v>
      </c>
      <c r="Q47" s="1637">
        <v>4223.79</v>
      </c>
      <c r="R47" s="1637">
        <v>559.86</v>
      </c>
      <c r="S47" s="1637">
        <v>1903.18</v>
      </c>
      <c r="T47" s="1637">
        <v>1474.03</v>
      </c>
      <c r="U47" s="1637">
        <v>1359.41</v>
      </c>
      <c r="V47" s="1637">
        <v>2186.7800000000002</v>
      </c>
      <c r="W47" s="1637">
        <v>1882.82</v>
      </c>
      <c r="X47" s="1637">
        <v>2283.7199999999998</v>
      </c>
      <c r="Y47" s="1637">
        <v>86276.04</v>
      </c>
      <c r="Z47" s="1637">
        <v>1530</v>
      </c>
      <c r="AA47" s="1637">
        <v>2125</v>
      </c>
      <c r="AB47" s="1637">
        <v>5525</v>
      </c>
      <c r="AC47" s="1637">
        <v>578</v>
      </c>
      <c r="AD47" s="1637">
        <v>4853.5</v>
      </c>
      <c r="AE47" s="1637">
        <v>6673</v>
      </c>
      <c r="AF47" s="1637">
        <v>23137</v>
      </c>
      <c r="AG47" s="1637">
        <v>15929</v>
      </c>
      <c r="AH47" s="1637">
        <v>42877.452000000005</v>
      </c>
      <c r="AI47" s="1637">
        <v>103227.952</v>
      </c>
      <c r="AJ47" s="1637">
        <v>16181.96</v>
      </c>
      <c r="AK47" s="1637">
        <v>87045.991999999998</v>
      </c>
      <c r="AL47" s="1637">
        <v>101858.47199999999</v>
      </c>
      <c r="AM47" s="1637">
        <v>4698.3599999999997</v>
      </c>
      <c r="AN47" s="1637">
        <v>4698.3599999999997</v>
      </c>
      <c r="AO47" s="1637">
        <v>4698.3599999999997</v>
      </c>
      <c r="AP47" s="1637">
        <v>4698.3599999999997</v>
      </c>
      <c r="AQ47" s="1637">
        <v>0</v>
      </c>
      <c r="AR47" s="1637">
        <v>0</v>
      </c>
      <c r="AS47" s="1637">
        <v>0</v>
      </c>
      <c r="AT47" s="1637">
        <v>0</v>
      </c>
      <c r="AU47" s="1637">
        <v>671.19</v>
      </c>
      <c r="AV47" s="1637">
        <v>8054.34</v>
      </c>
      <c r="AW47" s="1637">
        <v>3262.59</v>
      </c>
      <c r="AX47" s="1637">
        <v>740.12</v>
      </c>
      <c r="AY47" s="1637">
        <v>31521.679999999997</v>
      </c>
      <c r="AZ47" s="1637">
        <v>219656.29</v>
      </c>
      <c r="BA47" s="1637">
        <v>6.7100000000000009</v>
      </c>
      <c r="BB47" s="1637">
        <v>0.05</v>
      </c>
      <c r="BC47" s="1637">
        <v>2.8600000000000003</v>
      </c>
      <c r="BD47" s="1637">
        <v>219656.19199999998</v>
      </c>
    </row>
    <row r="48" spans="1:56" x14ac:dyDescent="0.25">
      <c r="A48" s="1647"/>
      <c r="B48" s="1647" t="s">
        <v>3971</v>
      </c>
      <c r="C48" s="1636">
        <v>163</v>
      </c>
      <c r="D48" s="1637">
        <v>2430844.64</v>
      </c>
      <c r="E48" s="1637">
        <v>1936393.16</v>
      </c>
      <c r="F48" s="1646">
        <v>0.79659272671576409</v>
      </c>
      <c r="G48" s="1645">
        <v>2</v>
      </c>
      <c r="H48" s="1644">
        <v>20287.97</v>
      </c>
      <c r="I48" s="1644">
        <v>1693308.7</v>
      </c>
      <c r="J48" s="1644">
        <v>1713596.67</v>
      </c>
      <c r="K48" s="1643">
        <v>0.91537000000000002</v>
      </c>
      <c r="L48" s="1637">
        <v>512295.18</v>
      </c>
      <c r="M48" s="1637">
        <v>144541.06</v>
      </c>
      <c r="N48" s="1637">
        <v>56208.81</v>
      </c>
      <c r="O48" s="1637">
        <v>20587.310000000001</v>
      </c>
      <c r="P48" s="1637">
        <v>18784.169999999998</v>
      </c>
      <c r="Q48" s="1637">
        <v>48370.32</v>
      </c>
      <c r="R48" s="1637">
        <v>11757.22</v>
      </c>
      <c r="S48" s="1637">
        <v>20935</v>
      </c>
      <c r="T48" s="1637">
        <v>22110.57</v>
      </c>
      <c r="U48" s="1637">
        <v>14409.8</v>
      </c>
      <c r="V48" s="1637">
        <v>32801.730000000003</v>
      </c>
      <c r="W48" s="1637">
        <v>28242.36</v>
      </c>
      <c r="X48" s="1637">
        <v>25121.02</v>
      </c>
      <c r="Y48" s="1637">
        <v>956164.55</v>
      </c>
      <c r="Z48" s="1637">
        <v>14670</v>
      </c>
      <c r="AA48" s="1637">
        <v>20375</v>
      </c>
      <c r="AB48" s="1637">
        <v>52975</v>
      </c>
      <c r="AC48" s="1637">
        <v>5542</v>
      </c>
      <c r="AD48" s="1637">
        <v>93073</v>
      </c>
      <c r="AE48" s="1637">
        <v>98537</v>
      </c>
      <c r="AF48" s="1637">
        <v>221843</v>
      </c>
      <c r="AG48" s="1637">
        <v>152731</v>
      </c>
      <c r="AH48" s="1637">
        <v>470837.08800000005</v>
      </c>
      <c r="AI48" s="1637">
        <v>1130583.088</v>
      </c>
      <c r="AJ48" s="1637">
        <v>155156.44</v>
      </c>
      <c r="AK48" s="1637">
        <v>975426.64800000004</v>
      </c>
      <c r="AL48" s="1637">
        <v>1117452.1980000001</v>
      </c>
      <c r="AM48" s="1637">
        <v>46312.45</v>
      </c>
      <c r="AN48" s="1637">
        <v>46312.45</v>
      </c>
      <c r="AO48" s="1637">
        <v>48326.04</v>
      </c>
      <c r="AP48" s="1637">
        <v>48326.04</v>
      </c>
      <c r="AQ48" s="1637">
        <v>8725.5300000000007</v>
      </c>
      <c r="AR48" s="1637">
        <v>8725.5300000000007</v>
      </c>
      <c r="AS48" s="1637">
        <v>9396.73</v>
      </c>
      <c r="AT48" s="1637">
        <v>9396.73</v>
      </c>
      <c r="AU48" s="1637">
        <v>11410.31</v>
      </c>
      <c r="AV48" s="1637">
        <v>77187.429999999993</v>
      </c>
      <c r="AW48" s="1637">
        <v>31266.560000000001</v>
      </c>
      <c r="AX48" s="1637">
        <v>11841.95</v>
      </c>
      <c r="AY48" s="1637">
        <v>357227.75</v>
      </c>
      <c r="AZ48" s="1637">
        <v>2430844.64</v>
      </c>
      <c r="BA48" s="1637">
        <v>94303.689999999988</v>
      </c>
      <c r="BB48" s="1637">
        <v>4522.08</v>
      </c>
      <c r="BC48" s="1637">
        <v>39348.939999999995</v>
      </c>
      <c r="BD48" s="1637">
        <v>2430844.4980000001</v>
      </c>
    </row>
    <row r="49" spans="1:56" x14ac:dyDescent="0.25">
      <c r="A49" s="1647"/>
      <c r="B49" s="1647" t="s">
        <v>3970</v>
      </c>
      <c r="C49" s="1636">
        <v>126.98</v>
      </c>
      <c r="D49" s="1637">
        <v>1964066.91</v>
      </c>
      <c r="E49" s="1637">
        <v>1680550.92</v>
      </c>
      <c r="F49" s="1646">
        <v>0.85564850741261156</v>
      </c>
      <c r="G49" s="1645">
        <v>2</v>
      </c>
      <c r="H49" s="1644">
        <v>7030.63</v>
      </c>
      <c r="I49" s="1644">
        <v>1484144.23</v>
      </c>
      <c r="J49" s="1644">
        <v>1491174.8599999999</v>
      </c>
      <c r="K49" s="1643">
        <v>0.91537000000000002</v>
      </c>
      <c r="L49" s="1637">
        <v>421223.3</v>
      </c>
      <c r="M49" s="1637">
        <v>140223.54</v>
      </c>
      <c r="N49" s="1637">
        <v>46252.86</v>
      </c>
      <c r="O49" s="1637">
        <v>15417.62</v>
      </c>
      <c r="P49" s="1637">
        <v>14693.07</v>
      </c>
      <c r="Q49" s="1637">
        <v>39205.29</v>
      </c>
      <c r="R49" s="1637">
        <v>8957.8799999999992</v>
      </c>
      <c r="S49" s="1637">
        <v>17128.64</v>
      </c>
      <c r="T49" s="1637">
        <v>15477.4</v>
      </c>
      <c r="U49" s="1637">
        <v>11419.09</v>
      </c>
      <c r="V49" s="1637">
        <v>22961.21</v>
      </c>
      <c r="W49" s="1637">
        <v>19769.650000000001</v>
      </c>
      <c r="X49" s="1637">
        <v>20553.560000000001</v>
      </c>
      <c r="Y49" s="1637">
        <v>793283.11</v>
      </c>
      <c r="Z49" s="1637">
        <v>11428.199999999999</v>
      </c>
      <c r="AA49" s="1637">
        <v>15872.5</v>
      </c>
      <c r="AB49" s="1637">
        <v>41268.5</v>
      </c>
      <c r="AC49" s="1637">
        <v>4317.32</v>
      </c>
      <c r="AD49" s="1637">
        <v>72505.58</v>
      </c>
      <c r="AE49" s="1637">
        <v>108673.21999999999</v>
      </c>
      <c r="AF49" s="1637">
        <v>172819.78</v>
      </c>
      <c r="AG49" s="1637">
        <v>118980.26</v>
      </c>
      <c r="AH49" s="1637">
        <v>376275.09371999995</v>
      </c>
      <c r="AI49" s="1637">
        <v>922140.45371999987</v>
      </c>
      <c r="AJ49" s="1637">
        <v>120869.72</v>
      </c>
      <c r="AK49" s="1637">
        <v>801270.73371999979</v>
      </c>
      <c r="AL49" s="1637">
        <v>911911.24371999979</v>
      </c>
      <c r="AM49" s="1637">
        <v>36244.53</v>
      </c>
      <c r="AN49" s="1637">
        <v>36244.53</v>
      </c>
      <c r="AO49" s="1637">
        <v>37586.92</v>
      </c>
      <c r="AP49" s="1637">
        <v>37586.92</v>
      </c>
      <c r="AQ49" s="1637">
        <v>3355.97</v>
      </c>
      <c r="AR49" s="1637">
        <v>3355.97</v>
      </c>
      <c r="AS49" s="1637">
        <v>3355.97</v>
      </c>
      <c r="AT49" s="1637">
        <v>3355.97</v>
      </c>
      <c r="AU49" s="1637">
        <v>4027.17</v>
      </c>
      <c r="AV49" s="1637">
        <v>60407.55</v>
      </c>
      <c r="AW49" s="1637">
        <v>24469.48</v>
      </c>
      <c r="AX49" s="1637">
        <v>8881.4599999999991</v>
      </c>
      <c r="AY49" s="1637">
        <v>258872.44</v>
      </c>
      <c r="AZ49" s="1637">
        <v>1964066.91</v>
      </c>
      <c r="BA49" s="1637">
        <v>55309.399999999994</v>
      </c>
      <c r="BB49" s="1637">
        <v>3876.6099999999997</v>
      </c>
      <c r="BC49" s="1637">
        <v>22623.72</v>
      </c>
      <c r="BD49" s="1637">
        <v>1964066.7937199997</v>
      </c>
    </row>
    <row r="50" spans="1:56" x14ac:dyDescent="0.25">
      <c r="A50" s="1651" t="s">
        <v>2020</v>
      </c>
      <c r="B50" s="1647" t="s">
        <v>3969</v>
      </c>
      <c r="C50" s="1636">
        <v>7394.3</v>
      </c>
      <c r="D50" s="1637">
        <v>112238842.06</v>
      </c>
      <c r="E50" s="1637">
        <v>82598958.760000005</v>
      </c>
      <c r="F50" s="1646">
        <v>0.73592133742652766</v>
      </c>
      <c r="G50" s="1645">
        <v>1</v>
      </c>
      <c r="H50" s="1644">
        <v>2381222.2599999998</v>
      </c>
      <c r="I50" s="1644">
        <v>40922609.440000005</v>
      </c>
      <c r="J50" s="1644">
        <v>43303831.700000003</v>
      </c>
      <c r="K50" s="1643">
        <v>0.95352000000000003</v>
      </c>
      <c r="L50" s="1637">
        <v>24517900.399999999</v>
      </c>
      <c r="M50" s="1637">
        <v>6091940.54</v>
      </c>
      <c r="N50" s="1637">
        <v>2588943.34</v>
      </c>
      <c r="O50" s="1637">
        <v>1037788</v>
      </c>
      <c r="P50" s="1637">
        <v>918427.77</v>
      </c>
      <c r="Q50" s="1637">
        <v>1838861.77</v>
      </c>
      <c r="R50" s="1637">
        <v>573870.21</v>
      </c>
      <c r="S50" s="1637">
        <v>971708.98</v>
      </c>
      <c r="T50" s="1637">
        <v>1147765.56</v>
      </c>
      <c r="U50" s="1637">
        <v>697840.55</v>
      </c>
      <c r="V50" s="1637">
        <v>1702746.05</v>
      </c>
      <c r="W50" s="1637">
        <v>1466068.22</v>
      </c>
      <c r="X50" s="1637">
        <v>1166004.98</v>
      </c>
      <c r="Y50" s="1637">
        <v>44719866.369999997</v>
      </c>
      <c r="Z50" s="1637">
        <v>662651.99999999988</v>
      </c>
      <c r="AA50" s="1637">
        <v>924287.5</v>
      </c>
      <c r="AB50" s="1637">
        <v>2403147.5</v>
      </c>
      <c r="AC50" s="1637">
        <v>251406.19999999995</v>
      </c>
      <c r="AD50" s="1637">
        <v>4222145.3</v>
      </c>
      <c r="AE50" s="1637">
        <v>3068811.4999999995</v>
      </c>
      <c r="AF50" s="1637">
        <v>10063642.300000001</v>
      </c>
      <c r="AG50" s="1637">
        <v>6928459.0999999996</v>
      </c>
      <c r="AH50" s="1637">
        <v>21499700.644199993</v>
      </c>
      <c r="AI50" s="1637">
        <v>50024252.044199988</v>
      </c>
      <c r="AJ50" s="1637">
        <v>7038486.2800000003</v>
      </c>
      <c r="AK50" s="1637">
        <v>42985765.764199987</v>
      </c>
      <c r="AL50" s="1637">
        <v>49697103.194199987</v>
      </c>
      <c r="AM50" s="1637">
        <v>1763303.05</v>
      </c>
      <c r="AN50" s="1637">
        <v>1763303.05</v>
      </c>
      <c r="AO50" s="1637">
        <v>1836715.75</v>
      </c>
      <c r="AP50" s="1637">
        <v>1836715.75</v>
      </c>
      <c r="AQ50" s="1637">
        <v>918707.46</v>
      </c>
      <c r="AR50" s="1637">
        <v>918707.46</v>
      </c>
      <c r="AS50" s="1637">
        <v>957161.73</v>
      </c>
      <c r="AT50" s="1637">
        <v>957161.73</v>
      </c>
      <c r="AU50" s="1637">
        <v>1148733.9099999999</v>
      </c>
      <c r="AV50" s="1637">
        <v>3666439.82</v>
      </c>
      <c r="AW50" s="1637">
        <v>1485176.89</v>
      </c>
      <c r="AX50" s="1637">
        <v>569745.79</v>
      </c>
      <c r="AY50" s="1637">
        <v>17821872.390000001</v>
      </c>
      <c r="AZ50" s="1637">
        <v>112238842.06</v>
      </c>
      <c r="BA50" s="1637">
        <v>5281762.83</v>
      </c>
      <c r="BB50" s="1637">
        <v>927264.05</v>
      </c>
      <c r="BC50" s="1637">
        <v>3336335.8099999996</v>
      </c>
      <c r="BD50" s="1637">
        <v>112238841.95419998</v>
      </c>
    </row>
    <row r="51" spans="1:56" x14ac:dyDescent="0.25">
      <c r="A51" s="1651" t="s">
        <v>2021</v>
      </c>
      <c r="B51" s="1647" t="s">
        <v>3968</v>
      </c>
      <c r="C51" s="1636">
        <v>1502.62</v>
      </c>
      <c r="D51" s="1637">
        <v>21551007.850000001</v>
      </c>
      <c r="E51" s="1637">
        <v>15021888.17</v>
      </c>
      <c r="F51" s="1646">
        <v>0.69703877770152634</v>
      </c>
      <c r="G51" s="1645">
        <v>1</v>
      </c>
      <c r="H51" s="1644">
        <v>757452.21</v>
      </c>
      <c r="I51" s="1644">
        <v>8864926.3900000006</v>
      </c>
      <c r="J51" s="1644">
        <v>9622378.6000000015</v>
      </c>
      <c r="K51" s="1643">
        <v>0.95352000000000003</v>
      </c>
      <c r="L51" s="1637">
        <v>4907638.7300000004</v>
      </c>
      <c r="M51" s="1637">
        <v>1197954.71</v>
      </c>
      <c r="N51" s="1637">
        <v>522187.99</v>
      </c>
      <c r="O51" s="1637">
        <v>210788.23</v>
      </c>
      <c r="P51" s="1637">
        <v>173196.19</v>
      </c>
      <c r="Q51" s="1637">
        <v>367705.99</v>
      </c>
      <c r="R51" s="1637">
        <v>115473.88</v>
      </c>
      <c r="S51" s="1637">
        <v>196267.65</v>
      </c>
      <c r="T51" s="1637">
        <v>234159.52</v>
      </c>
      <c r="U51" s="1637">
        <v>141324.04</v>
      </c>
      <c r="V51" s="1637">
        <v>347382.97</v>
      </c>
      <c r="W51" s="1637">
        <v>299097.53000000003</v>
      </c>
      <c r="X51" s="1637">
        <v>235511.93</v>
      </c>
      <c r="Y51" s="1637">
        <v>8948689.3600000013</v>
      </c>
      <c r="Z51" s="1637">
        <v>134740.79999999999</v>
      </c>
      <c r="AA51" s="1637">
        <v>187827.5</v>
      </c>
      <c r="AB51" s="1637">
        <v>488351.5</v>
      </c>
      <c r="AC51" s="1637">
        <v>51089.08</v>
      </c>
      <c r="AD51" s="1637">
        <v>857996.02</v>
      </c>
      <c r="AE51" s="1637">
        <v>589781.34</v>
      </c>
      <c r="AF51" s="1637">
        <v>2045065.8199999998</v>
      </c>
      <c r="AG51" s="1637">
        <v>1407954.94</v>
      </c>
      <c r="AH51" s="1637">
        <v>4079388.9016799992</v>
      </c>
      <c r="AI51" s="1637">
        <v>9842195.9016800001</v>
      </c>
      <c r="AJ51" s="1637">
        <v>1430313.92</v>
      </c>
      <c r="AK51" s="1637">
        <v>8411881.9816800002</v>
      </c>
      <c r="AL51" s="1637">
        <v>9775714.9016800001</v>
      </c>
      <c r="AM51" s="1637">
        <v>311829.15999999997</v>
      </c>
      <c r="AN51" s="1637">
        <v>311829.15999999997</v>
      </c>
      <c r="AO51" s="1637">
        <v>325113.37</v>
      </c>
      <c r="AP51" s="1637">
        <v>325113.37</v>
      </c>
      <c r="AQ51" s="1637">
        <v>73412.69</v>
      </c>
      <c r="AR51" s="1637">
        <v>73412.69</v>
      </c>
      <c r="AS51" s="1637">
        <v>76209.37</v>
      </c>
      <c r="AT51" s="1637">
        <v>76209.37</v>
      </c>
      <c r="AU51" s="1637">
        <v>91591.07</v>
      </c>
      <c r="AV51" s="1637">
        <v>744614.49</v>
      </c>
      <c r="AW51" s="1637">
        <v>301623.45</v>
      </c>
      <c r="AX51" s="1637">
        <v>115645.28</v>
      </c>
      <c r="AY51" s="1637">
        <v>2826603.47</v>
      </c>
      <c r="AZ51" s="1637">
        <v>21551007.850000001</v>
      </c>
      <c r="BA51" s="1637">
        <v>944005.8600000001</v>
      </c>
      <c r="BB51" s="1637">
        <v>109272.41</v>
      </c>
      <c r="BC51" s="1637">
        <v>726325.10000000009</v>
      </c>
      <c r="BD51" s="1637">
        <v>21551007.731679998</v>
      </c>
    </row>
    <row r="52" spans="1:56" x14ac:dyDescent="0.25">
      <c r="A52" s="1651" t="s">
        <v>2022</v>
      </c>
      <c r="B52" s="1647" t="s">
        <v>3967</v>
      </c>
      <c r="C52" s="1636">
        <v>6016.86</v>
      </c>
      <c r="D52" s="1637">
        <v>85596630.890000001</v>
      </c>
      <c r="E52" s="1637">
        <v>70874251.409999996</v>
      </c>
      <c r="F52" s="1646">
        <v>0.82800281591784031</v>
      </c>
      <c r="G52" s="1645">
        <v>2</v>
      </c>
      <c r="H52" s="1644">
        <v>400956.65</v>
      </c>
      <c r="I52" s="1644">
        <v>32524416.400000002</v>
      </c>
      <c r="J52" s="1644">
        <v>32925373.050000001</v>
      </c>
      <c r="K52" s="1643">
        <v>0.91537000000000002</v>
      </c>
      <c r="L52" s="1637">
        <v>19245172.890000001</v>
      </c>
      <c r="M52" s="1637">
        <v>4677952.78</v>
      </c>
      <c r="N52" s="1637">
        <v>2010286.04</v>
      </c>
      <c r="O52" s="1637">
        <v>816056.7</v>
      </c>
      <c r="P52" s="1637">
        <v>682794.25</v>
      </c>
      <c r="Q52" s="1637">
        <v>1400614.66</v>
      </c>
      <c r="R52" s="1637">
        <v>448454.07</v>
      </c>
      <c r="S52" s="1637">
        <v>755291.52</v>
      </c>
      <c r="T52" s="1637">
        <v>907270.76</v>
      </c>
      <c r="U52" s="1637">
        <v>545125.81000000006</v>
      </c>
      <c r="V52" s="1637">
        <v>1345964.51</v>
      </c>
      <c r="W52" s="1637">
        <v>1158878.51</v>
      </c>
      <c r="X52" s="1637">
        <v>906314.22</v>
      </c>
      <c r="Y52" s="1637">
        <v>34900176.719999999</v>
      </c>
      <c r="Z52" s="1637">
        <v>536440.5</v>
      </c>
      <c r="AA52" s="1637">
        <v>752107.5</v>
      </c>
      <c r="AB52" s="1637">
        <v>1955479.5000000002</v>
      </c>
      <c r="AC52" s="1637">
        <v>204573.24000000002</v>
      </c>
      <c r="AD52" s="1637">
        <v>3435627.0600000005</v>
      </c>
      <c r="AE52" s="1637">
        <v>2317266.29</v>
      </c>
      <c r="AF52" s="1637">
        <v>8188946.4600000009</v>
      </c>
      <c r="AG52" s="1637">
        <v>5637797.8200000003</v>
      </c>
      <c r="AH52" s="1637">
        <v>16689467.480039999</v>
      </c>
      <c r="AI52" s="1637">
        <v>39717705.850040004</v>
      </c>
      <c r="AJ52" s="1637">
        <v>5727328.6900000004</v>
      </c>
      <c r="AK52" s="1637">
        <v>33990377.160040006</v>
      </c>
      <c r="AL52" s="1637">
        <v>39233002.020040005</v>
      </c>
      <c r="AM52" s="1637">
        <v>1488039.43</v>
      </c>
      <c r="AN52" s="1637">
        <v>1488039.43</v>
      </c>
      <c r="AO52" s="1637">
        <v>1549789.37</v>
      </c>
      <c r="AP52" s="1637">
        <v>1549789.37</v>
      </c>
      <c r="AQ52" s="1637">
        <v>172497.12</v>
      </c>
      <c r="AR52" s="1637">
        <v>172497.12</v>
      </c>
      <c r="AS52" s="1637">
        <v>179209.07</v>
      </c>
      <c r="AT52" s="1637">
        <v>179209.07</v>
      </c>
      <c r="AU52" s="1637">
        <v>215453.61</v>
      </c>
      <c r="AV52" s="1637">
        <v>2863989.28</v>
      </c>
      <c r="AW52" s="1637">
        <v>1160125.6000000001</v>
      </c>
      <c r="AX52" s="1637">
        <v>444813.57</v>
      </c>
      <c r="AY52" s="1637">
        <v>11463452.040000001</v>
      </c>
      <c r="AZ52" s="1637">
        <v>85596630.890000001</v>
      </c>
      <c r="BA52" s="1637">
        <v>4503758.7100000009</v>
      </c>
      <c r="BB52" s="1637">
        <v>123669.52</v>
      </c>
      <c r="BC52" s="1637">
        <v>2531411.8499999996</v>
      </c>
      <c r="BD52" s="1637">
        <v>85596630.780040011</v>
      </c>
    </row>
    <row r="53" spans="1:56" x14ac:dyDescent="0.25">
      <c r="A53" s="1651" t="s">
        <v>2023</v>
      </c>
      <c r="B53" s="1647" t="s">
        <v>3966</v>
      </c>
      <c r="C53" s="1636">
        <v>1685.3</v>
      </c>
      <c r="D53" s="1637">
        <v>20958569.190000001</v>
      </c>
      <c r="E53" s="1637">
        <v>17145233.23</v>
      </c>
      <c r="F53" s="1646">
        <v>0.81805361208438487</v>
      </c>
      <c r="G53" s="1645">
        <v>2</v>
      </c>
      <c r="H53" s="1644">
        <v>87730.22</v>
      </c>
      <c r="I53" s="1644">
        <v>4443641.2799999993</v>
      </c>
      <c r="J53" s="1644">
        <v>4531371.4999999991</v>
      </c>
      <c r="K53" s="1643">
        <v>0.91537000000000002</v>
      </c>
      <c r="L53" s="1637">
        <v>4945026.01</v>
      </c>
      <c r="M53" s="1637">
        <v>989005.2</v>
      </c>
      <c r="N53" s="1637">
        <v>537461.18999999994</v>
      </c>
      <c r="O53" s="1637">
        <v>238729.79</v>
      </c>
      <c r="P53" s="1637">
        <v>165651.49</v>
      </c>
      <c r="Q53" s="1637">
        <v>329521.90000000002</v>
      </c>
      <c r="R53" s="1637">
        <v>125410.37</v>
      </c>
      <c r="S53" s="1637">
        <v>203368.63</v>
      </c>
      <c r="T53" s="1637">
        <v>275645.21999999997</v>
      </c>
      <c r="U53" s="1637">
        <v>152526.47</v>
      </c>
      <c r="V53" s="1637">
        <v>408928.29</v>
      </c>
      <c r="W53" s="1637">
        <v>352088.19</v>
      </c>
      <c r="X53" s="1637">
        <v>244032.77</v>
      </c>
      <c r="Y53" s="1637">
        <v>8967395.5199999996</v>
      </c>
      <c r="Z53" s="1637">
        <v>149817.60000000001</v>
      </c>
      <c r="AA53" s="1637">
        <v>210662.5</v>
      </c>
      <c r="AB53" s="1637">
        <v>547722.5</v>
      </c>
      <c r="AC53" s="1637">
        <v>57300.200000000004</v>
      </c>
      <c r="AD53" s="1637">
        <v>962306.3</v>
      </c>
      <c r="AE53" s="1637">
        <v>281258.59999999998</v>
      </c>
      <c r="AF53" s="1637">
        <v>2293693.3000000003</v>
      </c>
      <c r="AG53" s="1637">
        <v>1579126.1</v>
      </c>
      <c r="AH53" s="1637">
        <v>4027226.4311999995</v>
      </c>
      <c r="AI53" s="1637">
        <v>10109113.531199999</v>
      </c>
      <c r="AJ53" s="1637">
        <v>1604203.36</v>
      </c>
      <c r="AK53" s="1637">
        <v>8504910.1711999997</v>
      </c>
      <c r="AL53" s="1637">
        <v>9973349.7912000008</v>
      </c>
      <c r="AM53" s="1637">
        <v>162429.20000000001</v>
      </c>
      <c r="AN53" s="1637">
        <v>162429.20000000001</v>
      </c>
      <c r="AO53" s="1637">
        <v>169141.15</v>
      </c>
      <c r="AP53" s="1637">
        <v>169141.15</v>
      </c>
      <c r="AQ53" s="1637">
        <v>19464.650000000001</v>
      </c>
      <c r="AR53" s="1637">
        <v>19464.650000000001</v>
      </c>
      <c r="AS53" s="1637">
        <v>20135.849999999999</v>
      </c>
      <c r="AT53" s="1637">
        <v>20135.849999999999</v>
      </c>
      <c r="AU53" s="1637">
        <v>24163.02</v>
      </c>
      <c r="AV53" s="1637">
        <v>802078.08</v>
      </c>
      <c r="AW53" s="1637">
        <v>324900.42</v>
      </c>
      <c r="AX53" s="1637">
        <v>124340.56</v>
      </c>
      <c r="AY53" s="1637">
        <v>2017823.78</v>
      </c>
      <c r="AZ53" s="1637">
        <v>20958569.190000001</v>
      </c>
      <c r="BA53" s="1637">
        <v>191345.24999999997</v>
      </c>
      <c r="BB53" s="1637">
        <v>2071.9300000000003</v>
      </c>
      <c r="BC53" s="1637">
        <v>672332.35999999987</v>
      </c>
      <c r="BD53" s="1637">
        <v>20958569.091200002</v>
      </c>
    </row>
    <row r="54" spans="1:56" x14ac:dyDescent="0.25">
      <c r="A54" s="1651" t="s">
        <v>2024</v>
      </c>
      <c r="B54" s="1647" t="s">
        <v>3965</v>
      </c>
      <c r="C54" s="1636">
        <v>730</v>
      </c>
      <c r="D54" s="1637">
        <v>8882862.1500000004</v>
      </c>
      <c r="E54" s="1637">
        <v>6136017.4199999999</v>
      </c>
      <c r="F54" s="1646">
        <v>0.6907703076310826</v>
      </c>
      <c r="G54" s="1645">
        <v>1</v>
      </c>
      <c r="H54" s="1644">
        <v>310858.19</v>
      </c>
      <c r="I54" s="1644">
        <v>2358675.2000000002</v>
      </c>
      <c r="J54" s="1644">
        <v>2669533.39</v>
      </c>
      <c r="K54" s="1643">
        <v>0.91537000000000002</v>
      </c>
      <c r="L54" s="1637">
        <v>2112822.52</v>
      </c>
      <c r="M54" s="1637">
        <v>422564.5</v>
      </c>
      <c r="N54" s="1637">
        <v>232984.95999999999</v>
      </c>
      <c r="O54" s="1637">
        <v>102768.7</v>
      </c>
      <c r="P54" s="1637">
        <v>69676.820000000007</v>
      </c>
      <c r="Q54" s="1637">
        <v>138275.37</v>
      </c>
      <c r="R54" s="1637">
        <v>53747.3</v>
      </c>
      <c r="S54" s="1637">
        <v>87818.27</v>
      </c>
      <c r="T54" s="1637">
        <v>118660.1</v>
      </c>
      <c r="U54" s="1637">
        <v>65795.73</v>
      </c>
      <c r="V54" s="1637">
        <v>176035.97</v>
      </c>
      <c r="W54" s="1637">
        <v>151567.37</v>
      </c>
      <c r="X54" s="1637">
        <v>105377.78</v>
      </c>
      <c r="Y54" s="1637">
        <v>3838095.39</v>
      </c>
      <c r="Z54" s="1637">
        <v>64665</v>
      </c>
      <c r="AA54" s="1637">
        <v>91250</v>
      </c>
      <c r="AB54" s="1637">
        <v>237250</v>
      </c>
      <c r="AC54" s="1637">
        <v>24820</v>
      </c>
      <c r="AD54" s="1637">
        <v>416830</v>
      </c>
      <c r="AE54" s="1637">
        <v>117588.5</v>
      </c>
      <c r="AF54" s="1637">
        <v>993530</v>
      </c>
      <c r="AG54" s="1637">
        <v>684010</v>
      </c>
      <c r="AH54" s="1637">
        <v>1697782.791</v>
      </c>
      <c r="AI54" s="1637">
        <v>4327726.2910000002</v>
      </c>
      <c r="AJ54" s="1637">
        <v>694872.4</v>
      </c>
      <c r="AK54" s="1637">
        <v>3632853.8910000003</v>
      </c>
      <c r="AL54" s="1637">
        <v>4268919.2310000006</v>
      </c>
      <c r="AM54" s="1637">
        <v>44298.87</v>
      </c>
      <c r="AN54" s="1637">
        <v>44298.87</v>
      </c>
      <c r="AO54" s="1637">
        <v>46312.45</v>
      </c>
      <c r="AP54" s="1637">
        <v>46312.45</v>
      </c>
      <c r="AQ54" s="1637">
        <v>10067.92</v>
      </c>
      <c r="AR54" s="1637">
        <v>10067.92</v>
      </c>
      <c r="AS54" s="1637">
        <v>10067.92</v>
      </c>
      <c r="AT54" s="1637">
        <v>10067.92</v>
      </c>
      <c r="AU54" s="1637">
        <v>12752.7</v>
      </c>
      <c r="AV54" s="1637">
        <v>347007.84</v>
      </c>
      <c r="AW54" s="1637">
        <v>140563.60999999999</v>
      </c>
      <c r="AX54" s="1637">
        <v>54028.93</v>
      </c>
      <c r="AY54" s="1637">
        <v>775847.40000000014</v>
      </c>
      <c r="AZ54" s="1637">
        <v>8882862.1500000004</v>
      </c>
      <c r="BA54" s="1637">
        <v>72173.960000000006</v>
      </c>
      <c r="BB54" s="1637">
        <v>3871.53</v>
      </c>
      <c r="BC54" s="1637">
        <v>275128.24</v>
      </c>
      <c r="BD54" s="1637">
        <v>8882862.0210000016</v>
      </c>
    </row>
    <row r="55" spans="1:56" x14ac:dyDescent="0.25">
      <c r="A55" s="1651" t="s">
        <v>2025</v>
      </c>
      <c r="B55" s="1647" t="s">
        <v>3964</v>
      </c>
      <c r="C55" s="1636">
        <v>103.75</v>
      </c>
      <c r="D55" s="1637">
        <v>1283333.6399999999</v>
      </c>
      <c r="E55" s="1637">
        <v>1370921.8299999998</v>
      </c>
      <c r="F55" s="1646">
        <v>1.0682505213531222</v>
      </c>
      <c r="G55" s="1645">
        <v>4</v>
      </c>
      <c r="H55" s="1644">
        <v>81.739999999999995</v>
      </c>
      <c r="I55" s="1644">
        <v>116026.32000000002</v>
      </c>
      <c r="J55" s="1644">
        <v>116108.06000000003</v>
      </c>
      <c r="K55" s="1643">
        <v>0.91537000000000002</v>
      </c>
      <c r="L55" s="1637">
        <v>314050.96000000002</v>
      </c>
      <c r="M55" s="1637">
        <v>62810.19</v>
      </c>
      <c r="N55" s="1637">
        <v>32554.06</v>
      </c>
      <c r="O55" s="1637">
        <v>14042.92</v>
      </c>
      <c r="P55" s="1637">
        <v>10542.61</v>
      </c>
      <c r="Q55" s="1637">
        <v>19262.240000000002</v>
      </c>
      <c r="R55" s="1637">
        <v>7278.28</v>
      </c>
      <c r="S55" s="1637">
        <v>12506.62</v>
      </c>
      <c r="T55" s="1637">
        <v>16214.42</v>
      </c>
      <c r="U55" s="1637">
        <v>9244.02</v>
      </c>
      <c r="V55" s="1637">
        <v>24054.6</v>
      </c>
      <c r="W55" s="1637">
        <v>20711.07</v>
      </c>
      <c r="X55" s="1637">
        <v>15007.36</v>
      </c>
      <c r="Y55" s="1637">
        <v>558279.35</v>
      </c>
      <c r="Z55" s="1637">
        <v>9270</v>
      </c>
      <c r="AA55" s="1637">
        <v>12968.75</v>
      </c>
      <c r="AB55" s="1637">
        <v>33718.75</v>
      </c>
      <c r="AC55" s="1637">
        <v>3527.5</v>
      </c>
      <c r="AD55" s="1637">
        <v>29620.62</v>
      </c>
      <c r="AE55" s="1637">
        <v>17091</v>
      </c>
      <c r="AF55" s="1637">
        <v>141203.75</v>
      </c>
      <c r="AG55" s="1637">
        <v>97213.75</v>
      </c>
      <c r="AH55" s="1637">
        <v>253486.86900000004</v>
      </c>
      <c r="AI55" s="1637">
        <v>598100.98900000006</v>
      </c>
      <c r="AJ55" s="1637">
        <v>98757.55</v>
      </c>
      <c r="AK55" s="1637">
        <v>499343.43900000007</v>
      </c>
      <c r="AL55" s="1637">
        <v>589743.12900000007</v>
      </c>
      <c r="AM55" s="1637">
        <v>12752.7</v>
      </c>
      <c r="AN55" s="1637">
        <v>12752.7</v>
      </c>
      <c r="AO55" s="1637">
        <v>13423.9</v>
      </c>
      <c r="AP55" s="1637">
        <v>13423.9</v>
      </c>
      <c r="AQ55" s="1637">
        <v>1342.39</v>
      </c>
      <c r="AR55" s="1637">
        <v>1342.39</v>
      </c>
      <c r="AS55" s="1637">
        <v>1342.39</v>
      </c>
      <c r="AT55" s="1637">
        <v>1342.39</v>
      </c>
      <c r="AU55" s="1637">
        <v>1342.39</v>
      </c>
      <c r="AV55" s="1637">
        <v>48997.23</v>
      </c>
      <c r="AW55" s="1637">
        <v>19847.47</v>
      </c>
      <c r="AX55" s="1637">
        <v>7401.22</v>
      </c>
      <c r="AY55" s="1637">
        <v>135311.07</v>
      </c>
      <c r="AZ55" s="1637">
        <v>1283333.6399999999</v>
      </c>
      <c r="BA55" s="1637">
        <v>23124.63</v>
      </c>
      <c r="BB55" s="1637">
        <v>4.1399999999999997</v>
      </c>
      <c r="BC55" s="1637">
        <v>34161.879999999997</v>
      </c>
      <c r="BD55" s="1637">
        <v>1283333.5490000001</v>
      </c>
    </row>
    <row r="56" spans="1:56" x14ac:dyDescent="0.25">
      <c r="A56" s="1651" t="s">
        <v>2026</v>
      </c>
      <c r="B56" s="1647" t="s">
        <v>3963</v>
      </c>
      <c r="C56" s="1636">
        <v>1558.75</v>
      </c>
      <c r="D56" s="1637">
        <v>19429069.699999999</v>
      </c>
      <c r="E56" s="1637">
        <v>13286841.629999999</v>
      </c>
      <c r="F56" s="1646">
        <v>0.68386401588749257</v>
      </c>
      <c r="G56" s="1645">
        <v>1</v>
      </c>
      <c r="H56" s="1644">
        <v>748137</v>
      </c>
      <c r="I56" s="1644">
        <v>5703100.8999999985</v>
      </c>
      <c r="J56" s="1644">
        <v>6451237.8999999985</v>
      </c>
      <c r="K56" s="1643">
        <v>0.91537000000000002</v>
      </c>
      <c r="L56" s="1637">
        <v>4579271.53</v>
      </c>
      <c r="M56" s="1637">
        <v>915854.3</v>
      </c>
      <c r="N56" s="1637">
        <v>497247.35</v>
      </c>
      <c r="O56" s="1637">
        <v>220218.66</v>
      </c>
      <c r="P56" s="1637">
        <v>153763.73000000001</v>
      </c>
      <c r="Q56" s="1637">
        <v>304068.21999999997</v>
      </c>
      <c r="R56" s="1637">
        <v>115892.62</v>
      </c>
      <c r="S56" s="1637">
        <v>188143.17</v>
      </c>
      <c r="T56" s="1637">
        <v>254271.66</v>
      </c>
      <c r="U56" s="1637">
        <v>140835.49</v>
      </c>
      <c r="V56" s="1637">
        <v>377219.94</v>
      </c>
      <c r="W56" s="1637">
        <v>324787.23</v>
      </c>
      <c r="X56" s="1637">
        <v>225762.93</v>
      </c>
      <c r="Y56" s="1637">
        <v>8297336.8300000001</v>
      </c>
      <c r="Z56" s="1637">
        <v>138375</v>
      </c>
      <c r="AA56" s="1637">
        <v>194843.75</v>
      </c>
      <c r="AB56" s="1637">
        <v>506593.75</v>
      </c>
      <c r="AC56" s="1637">
        <v>52997.5</v>
      </c>
      <c r="AD56" s="1637">
        <v>890046.25</v>
      </c>
      <c r="AE56" s="1637">
        <v>259457.5</v>
      </c>
      <c r="AF56" s="1637">
        <v>2121458.75</v>
      </c>
      <c r="AG56" s="1637">
        <v>1460548.75</v>
      </c>
      <c r="AH56" s="1637">
        <v>3735832.1339999996</v>
      </c>
      <c r="AI56" s="1637">
        <v>9360153.3839999996</v>
      </c>
      <c r="AJ56" s="1637">
        <v>1483742.95</v>
      </c>
      <c r="AK56" s="1637">
        <v>7876410.4339999994</v>
      </c>
      <c r="AL56" s="1637">
        <v>9234584.2139999997</v>
      </c>
      <c r="AM56" s="1637">
        <v>158402.03</v>
      </c>
      <c r="AN56" s="1637">
        <v>158402.03</v>
      </c>
      <c r="AO56" s="1637">
        <v>165113.98000000001</v>
      </c>
      <c r="AP56" s="1637">
        <v>165113.98000000001</v>
      </c>
      <c r="AQ56" s="1637">
        <v>17451.07</v>
      </c>
      <c r="AR56" s="1637">
        <v>17451.07</v>
      </c>
      <c r="AS56" s="1637">
        <v>18122.259999999998</v>
      </c>
      <c r="AT56" s="1637">
        <v>18122.259999999998</v>
      </c>
      <c r="AU56" s="1637">
        <v>22149.43</v>
      </c>
      <c r="AV56" s="1637">
        <v>741670.53</v>
      </c>
      <c r="AW56" s="1637">
        <v>300430.93</v>
      </c>
      <c r="AX56" s="1637">
        <v>114718.97</v>
      </c>
      <c r="AY56" s="1637">
        <v>1897148.54</v>
      </c>
      <c r="AZ56" s="1637">
        <v>19429069.699999999</v>
      </c>
      <c r="BA56" s="1637">
        <v>352042.94000000006</v>
      </c>
      <c r="BB56" s="1637">
        <v>10306.06</v>
      </c>
      <c r="BC56" s="1637">
        <v>609996.02999999991</v>
      </c>
      <c r="BD56" s="1637">
        <v>19429069.583999999</v>
      </c>
    </row>
    <row r="57" spans="1:56" x14ac:dyDescent="0.25">
      <c r="A57" s="1651" t="s">
        <v>2027</v>
      </c>
      <c r="B57" s="1647" t="s">
        <v>3962</v>
      </c>
      <c r="C57" s="1636">
        <v>25548.12</v>
      </c>
      <c r="D57" s="1637">
        <v>406606154.87</v>
      </c>
      <c r="E57" s="1637">
        <v>326864525.65999997</v>
      </c>
      <c r="F57" s="1646">
        <v>0.80388484469573507</v>
      </c>
      <c r="G57" s="1645">
        <v>2</v>
      </c>
      <c r="H57" s="1644">
        <v>2920485.31</v>
      </c>
      <c r="I57" s="1644">
        <v>176993641.38</v>
      </c>
      <c r="J57" s="1644">
        <v>179914126.69</v>
      </c>
      <c r="K57" s="1643">
        <v>0.91537000000000002</v>
      </c>
      <c r="L57" s="1637">
        <v>87105979.810000002</v>
      </c>
      <c r="M57" s="1637">
        <v>20950312.760000002</v>
      </c>
      <c r="N57" s="1637">
        <v>8519693.0899999999</v>
      </c>
      <c r="O57" s="1637">
        <v>3473467.78</v>
      </c>
      <c r="P57" s="1637">
        <v>3402828.38</v>
      </c>
      <c r="Q57" s="1637">
        <v>5852505.5099999998</v>
      </c>
      <c r="R57" s="1637">
        <v>1906349.69</v>
      </c>
      <c r="S57" s="1637">
        <v>3202512.18</v>
      </c>
      <c r="T57" s="1637">
        <v>3869351.37</v>
      </c>
      <c r="U57" s="1637">
        <v>2315085.42</v>
      </c>
      <c r="V57" s="1637">
        <v>5740303.5700000003</v>
      </c>
      <c r="W57" s="1637">
        <v>4942414.45</v>
      </c>
      <c r="X57" s="1637">
        <v>3842863.66</v>
      </c>
      <c r="Y57" s="1637">
        <v>155123667.66999999</v>
      </c>
      <c r="Z57" s="1637">
        <v>2282291.1</v>
      </c>
      <c r="AA57" s="1637">
        <v>3193515</v>
      </c>
      <c r="AB57" s="1637">
        <v>8303139</v>
      </c>
      <c r="AC57" s="1637">
        <v>868636.08</v>
      </c>
      <c r="AD57" s="1637">
        <v>14587976.520000001</v>
      </c>
      <c r="AE57" s="1637">
        <v>9519342.6099999994</v>
      </c>
      <c r="AF57" s="1637">
        <v>34770991.32</v>
      </c>
      <c r="AG57" s="1637">
        <v>23938588.440000001</v>
      </c>
      <c r="AH57" s="1637">
        <v>81470891.386680007</v>
      </c>
      <c r="AI57" s="1637">
        <v>178935371.45668</v>
      </c>
      <c r="AJ57" s="1637">
        <v>24318744.460000001</v>
      </c>
      <c r="AK57" s="1637">
        <v>154616626.99668002</v>
      </c>
      <c r="AL57" s="1637">
        <v>176877276.10668004</v>
      </c>
      <c r="AM57" s="1637">
        <v>9630977.8000000007</v>
      </c>
      <c r="AN57" s="1637">
        <v>9630977.8000000007</v>
      </c>
      <c r="AO57" s="1637">
        <v>10032352.439999999</v>
      </c>
      <c r="AP57" s="1637">
        <v>10032352.439999999</v>
      </c>
      <c r="AQ57" s="1637">
        <v>3056622.26</v>
      </c>
      <c r="AR57" s="1637">
        <v>3056622.26</v>
      </c>
      <c r="AS57" s="1637">
        <v>3183478.13</v>
      </c>
      <c r="AT57" s="1637">
        <v>3183478.13</v>
      </c>
      <c r="AU57" s="1637">
        <v>3820442.23</v>
      </c>
      <c r="AV57" s="1637">
        <v>12161383.15</v>
      </c>
      <c r="AW57" s="1637">
        <v>4926251.6500000004</v>
      </c>
      <c r="AX57" s="1637">
        <v>1890272.64</v>
      </c>
      <c r="AY57" s="1637">
        <v>74605210.930000007</v>
      </c>
      <c r="AZ57" s="1637">
        <v>406606154.87</v>
      </c>
      <c r="BA57" s="1637">
        <v>57561471.619999997</v>
      </c>
      <c r="BB57" s="1637">
        <v>3567768.57</v>
      </c>
      <c r="BC57" s="1637">
        <v>12806818.049999999</v>
      </c>
      <c r="BD57" s="1637">
        <v>406606154.70668</v>
      </c>
    </row>
    <row r="58" spans="1:56" x14ac:dyDescent="0.25">
      <c r="A58" s="1651" t="s">
        <v>2028</v>
      </c>
      <c r="B58" s="1647" t="s">
        <v>3961</v>
      </c>
      <c r="C58" s="1636">
        <v>1904.49</v>
      </c>
      <c r="D58" s="1637">
        <v>26350014.920000002</v>
      </c>
      <c r="E58" s="1637">
        <v>19711537.98</v>
      </c>
      <c r="F58" s="1646">
        <v>0.74806553392266539</v>
      </c>
      <c r="G58" s="1645">
        <v>1</v>
      </c>
      <c r="H58" s="1644">
        <v>433637.71</v>
      </c>
      <c r="I58" s="1644">
        <v>6752727.0899999999</v>
      </c>
      <c r="J58" s="1644">
        <v>7186364.7999999998</v>
      </c>
      <c r="K58" s="1643">
        <v>0.91537000000000002</v>
      </c>
      <c r="L58" s="1637">
        <v>5836671.4400000004</v>
      </c>
      <c r="M58" s="1637">
        <v>1945362.58</v>
      </c>
      <c r="N58" s="1637">
        <v>698932.22</v>
      </c>
      <c r="O58" s="1637">
        <v>232732.68</v>
      </c>
      <c r="P58" s="1637">
        <v>185398.24</v>
      </c>
      <c r="Q58" s="1637">
        <v>596704.62</v>
      </c>
      <c r="R58" s="1637">
        <v>141646.54</v>
      </c>
      <c r="S58" s="1637">
        <v>258832.8</v>
      </c>
      <c r="T58" s="1637">
        <v>233635.12</v>
      </c>
      <c r="U58" s="1637">
        <v>172373.94</v>
      </c>
      <c r="V58" s="1637">
        <v>346604.99</v>
      </c>
      <c r="W58" s="1637">
        <v>298427.69</v>
      </c>
      <c r="X58" s="1637">
        <v>310587.15999999997</v>
      </c>
      <c r="Y58" s="1637">
        <v>11257910.019999998</v>
      </c>
      <c r="Z58" s="1637">
        <v>171404.1</v>
      </c>
      <c r="AA58" s="1637">
        <v>238061.25</v>
      </c>
      <c r="AB58" s="1637">
        <v>618959.25</v>
      </c>
      <c r="AC58" s="1637">
        <v>64752.66</v>
      </c>
      <c r="AD58" s="1637">
        <v>1087463.79</v>
      </c>
      <c r="AE58" s="1637">
        <v>1635956.91</v>
      </c>
      <c r="AF58" s="1637">
        <v>2592010.89</v>
      </c>
      <c r="AG58" s="1637">
        <v>1784507.1300000001</v>
      </c>
      <c r="AH58" s="1637">
        <v>4883536.6953599993</v>
      </c>
      <c r="AI58" s="1637">
        <v>13076652.675359998</v>
      </c>
      <c r="AJ58" s="1637">
        <v>1812845.94</v>
      </c>
      <c r="AK58" s="1637">
        <v>11263806.73536</v>
      </c>
      <c r="AL58" s="1637">
        <v>12923231.51536</v>
      </c>
      <c r="AM58" s="1637">
        <v>178537.88</v>
      </c>
      <c r="AN58" s="1637">
        <v>178537.88</v>
      </c>
      <c r="AO58" s="1637">
        <v>185921.02</v>
      </c>
      <c r="AP58" s="1637">
        <v>185921.02</v>
      </c>
      <c r="AQ58" s="1637">
        <v>4698.3599999999997</v>
      </c>
      <c r="AR58" s="1637">
        <v>4698.3599999999997</v>
      </c>
      <c r="AS58" s="1637">
        <v>5369.56</v>
      </c>
      <c r="AT58" s="1637">
        <v>5369.56</v>
      </c>
      <c r="AU58" s="1637">
        <v>6040.75</v>
      </c>
      <c r="AV58" s="1637">
        <v>906113.32</v>
      </c>
      <c r="AW58" s="1637">
        <v>367042.31</v>
      </c>
      <c r="AX58" s="1637">
        <v>140623.25</v>
      </c>
      <c r="AY58" s="1637">
        <v>2168873.27</v>
      </c>
      <c r="AZ58" s="1637">
        <v>26350014.920000002</v>
      </c>
      <c r="BA58" s="1637">
        <v>251397.79</v>
      </c>
      <c r="BB58" s="1637">
        <v>2217.9700000000003</v>
      </c>
      <c r="BC58" s="1637">
        <v>691572.03</v>
      </c>
      <c r="BD58" s="1637">
        <v>26350014.805359997</v>
      </c>
    </row>
    <row r="59" spans="1:56" x14ac:dyDescent="0.25">
      <c r="A59" s="1651" t="s">
        <v>2029</v>
      </c>
      <c r="B59" s="1647" t="s">
        <v>3960</v>
      </c>
      <c r="C59" s="1636">
        <v>862.7</v>
      </c>
      <c r="D59" s="1637">
        <v>12628384.51</v>
      </c>
      <c r="E59" s="1637">
        <v>10316602.51</v>
      </c>
      <c r="F59" s="1646">
        <v>0.81693762981564455</v>
      </c>
      <c r="G59" s="1645">
        <v>2</v>
      </c>
      <c r="H59" s="1644">
        <v>77069.56</v>
      </c>
      <c r="I59" s="1644">
        <v>5328098.5599999996</v>
      </c>
      <c r="J59" s="1644">
        <v>5405168.1199999992</v>
      </c>
      <c r="K59" s="1643">
        <v>0.91537000000000002</v>
      </c>
      <c r="L59" s="1637">
        <v>2801239.1</v>
      </c>
      <c r="M59" s="1637">
        <v>668095.26</v>
      </c>
      <c r="N59" s="1637">
        <v>286074.19</v>
      </c>
      <c r="O59" s="1637">
        <v>116816.05</v>
      </c>
      <c r="P59" s="1637">
        <v>102518.66</v>
      </c>
      <c r="Q59" s="1637">
        <v>197135.21</v>
      </c>
      <c r="R59" s="1637">
        <v>63265.05</v>
      </c>
      <c r="S59" s="1637">
        <v>107393.86</v>
      </c>
      <c r="T59" s="1637">
        <v>130452.41</v>
      </c>
      <c r="U59" s="1637">
        <v>78030.47</v>
      </c>
      <c r="V59" s="1637">
        <v>193530.23</v>
      </c>
      <c r="W59" s="1637">
        <v>166629.97</v>
      </c>
      <c r="X59" s="1637">
        <v>128867.57</v>
      </c>
      <c r="Y59" s="1637">
        <v>5040048.0300000012</v>
      </c>
      <c r="Z59" s="1637">
        <v>76878</v>
      </c>
      <c r="AA59" s="1637">
        <v>107837.5</v>
      </c>
      <c r="AB59" s="1637">
        <v>280377.5</v>
      </c>
      <c r="AC59" s="1637">
        <v>29331.799999999996</v>
      </c>
      <c r="AD59" s="1637">
        <v>492601.69999999995</v>
      </c>
      <c r="AE59" s="1637">
        <v>313037.15999999997</v>
      </c>
      <c r="AF59" s="1637">
        <v>1174134.7</v>
      </c>
      <c r="AG59" s="1637">
        <v>808349.89999999991</v>
      </c>
      <c r="AH59" s="1637">
        <v>2484306.2927999999</v>
      </c>
      <c r="AI59" s="1637">
        <v>5766854.5527999997</v>
      </c>
      <c r="AJ59" s="1637">
        <v>821186.87</v>
      </c>
      <c r="AK59" s="1637">
        <v>4945667.6827999996</v>
      </c>
      <c r="AL59" s="1637">
        <v>5697357.5027999999</v>
      </c>
      <c r="AM59" s="1637">
        <v>241630.21</v>
      </c>
      <c r="AN59" s="1637">
        <v>241630.21</v>
      </c>
      <c r="AO59" s="1637">
        <v>251698.14</v>
      </c>
      <c r="AP59" s="1637">
        <v>251698.14</v>
      </c>
      <c r="AQ59" s="1637">
        <v>49668.43</v>
      </c>
      <c r="AR59" s="1637">
        <v>49668.43</v>
      </c>
      <c r="AS59" s="1637">
        <v>51682.01</v>
      </c>
      <c r="AT59" s="1637">
        <v>51682.01</v>
      </c>
      <c r="AU59" s="1637">
        <v>61749.94</v>
      </c>
      <c r="AV59" s="1637">
        <v>410100.17</v>
      </c>
      <c r="AW59" s="1637">
        <v>166120.63</v>
      </c>
      <c r="AX59" s="1637">
        <v>63650.52</v>
      </c>
      <c r="AY59" s="1637">
        <v>1890978.8399999999</v>
      </c>
      <c r="AZ59" s="1637">
        <v>12628384.51</v>
      </c>
      <c r="BA59" s="1637">
        <v>1152749.5900000001</v>
      </c>
      <c r="BB59" s="1637">
        <v>27173.210000000003</v>
      </c>
      <c r="BC59" s="1637">
        <v>381688.26</v>
      </c>
      <c r="BD59" s="1637">
        <v>12628384.3728</v>
      </c>
    </row>
    <row r="60" spans="1:56" x14ac:dyDescent="0.25">
      <c r="A60" s="1651" t="s">
        <v>2030</v>
      </c>
      <c r="B60" s="1647" t="s">
        <v>3959</v>
      </c>
      <c r="C60" s="1636">
        <v>882.75</v>
      </c>
      <c r="D60" s="1637">
        <v>11560585.74</v>
      </c>
      <c r="E60" s="1637">
        <v>8150185.3899999997</v>
      </c>
      <c r="F60" s="1646">
        <v>0.7049976163232019</v>
      </c>
      <c r="G60" s="1645">
        <v>1</v>
      </c>
      <c r="H60" s="1644">
        <v>360738.09</v>
      </c>
      <c r="I60" s="1644">
        <v>3240660.3999999994</v>
      </c>
      <c r="J60" s="1644">
        <v>3601398.4899999993</v>
      </c>
      <c r="K60" s="1643">
        <v>0.91537000000000002</v>
      </c>
      <c r="L60" s="1637">
        <v>2663280.44</v>
      </c>
      <c r="M60" s="1637">
        <v>652149.48</v>
      </c>
      <c r="N60" s="1637">
        <v>294662.07</v>
      </c>
      <c r="O60" s="1637">
        <v>118859.54</v>
      </c>
      <c r="P60" s="1637">
        <v>88555.37</v>
      </c>
      <c r="Q60" s="1637">
        <v>207809.43</v>
      </c>
      <c r="R60" s="1637">
        <v>65504.52</v>
      </c>
      <c r="S60" s="1637">
        <v>110656.46</v>
      </c>
      <c r="T60" s="1637">
        <v>131926.45000000001</v>
      </c>
      <c r="U60" s="1637">
        <v>79661.77</v>
      </c>
      <c r="V60" s="1637">
        <v>195717.01</v>
      </c>
      <c r="W60" s="1637">
        <v>168512.79</v>
      </c>
      <c r="X60" s="1637">
        <v>132782.53</v>
      </c>
      <c r="Y60" s="1637">
        <v>4910077.8600000003</v>
      </c>
      <c r="Z60" s="1637">
        <v>78750</v>
      </c>
      <c r="AA60" s="1637">
        <v>110343.75</v>
      </c>
      <c r="AB60" s="1637">
        <v>286893.75</v>
      </c>
      <c r="AC60" s="1637">
        <v>30013.5</v>
      </c>
      <c r="AD60" s="1637">
        <v>504050.25</v>
      </c>
      <c r="AE60" s="1637">
        <v>349463</v>
      </c>
      <c r="AF60" s="1637">
        <v>1201422.75</v>
      </c>
      <c r="AG60" s="1637">
        <v>827136.75</v>
      </c>
      <c r="AH60" s="1637">
        <v>2202842.4330000002</v>
      </c>
      <c r="AI60" s="1637">
        <v>5590916.1830000002</v>
      </c>
      <c r="AJ60" s="1637">
        <v>840272.07</v>
      </c>
      <c r="AK60" s="1637">
        <v>4750644.1129999999</v>
      </c>
      <c r="AL60" s="1637">
        <v>5519803.9529999997</v>
      </c>
      <c r="AM60" s="1637">
        <v>106720.01</v>
      </c>
      <c r="AN60" s="1637">
        <v>106720.01</v>
      </c>
      <c r="AO60" s="1637">
        <v>111418.37</v>
      </c>
      <c r="AP60" s="1637">
        <v>111418.37</v>
      </c>
      <c r="AQ60" s="1637">
        <v>7383.14</v>
      </c>
      <c r="AR60" s="1637">
        <v>7383.14</v>
      </c>
      <c r="AS60" s="1637">
        <v>7383.14</v>
      </c>
      <c r="AT60" s="1637">
        <v>7383.14</v>
      </c>
      <c r="AU60" s="1637">
        <v>9396.73</v>
      </c>
      <c r="AV60" s="1637">
        <v>420168.1</v>
      </c>
      <c r="AW60" s="1637">
        <v>170198.88</v>
      </c>
      <c r="AX60" s="1637">
        <v>65130.77</v>
      </c>
      <c r="AY60" s="1637">
        <v>1130703.8</v>
      </c>
      <c r="AZ60" s="1637">
        <v>11560585.74</v>
      </c>
      <c r="BA60" s="1637">
        <v>192289.58000000002</v>
      </c>
      <c r="BB60" s="1637">
        <v>2947.79</v>
      </c>
      <c r="BC60" s="1637">
        <v>345920.62000000005</v>
      </c>
      <c r="BD60" s="1637">
        <v>11560585.613000002</v>
      </c>
    </row>
    <row r="61" spans="1:56" x14ac:dyDescent="0.25">
      <c r="A61" s="1651" t="s">
        <v>2031</v>
      </c>
      <c r="B61" s="1647" t="s">
        <v>3958</v>
      </c>
      <c r="C61" s="1636">
        <v>516.96</v>
      </c>
      <c r="D61" s="1637">
        <v>6722745.6699999999</v>
      </c>
      <c r="E61" s="1637">
        <v>7090684.5700000003</v>
      </c>
      <c r="F61" s="1646">
        <v>1.0547304506314903</v>
      </c>
      <c r="G61" s="1645">
        <v>4</v>
      </c>
      <c r="H61" s="1644">
        <v>428.22</v>
      </c>
      <c r="I61" s="1644">
        <v>2217334.36</v>
      </c>
      <c r="J61" s="1644">
        <v>2217762.58</v>
      </c>
      <c r="K61" s="1643">
        <v>0.91537000000000002</v>
      </c>
      <c r="L61" s="1637">
        <v>1583902.27</v>
      </c>
      <c r="M61" s="1637">
        <v>390668.67</v>
      </c>
      <c r="N61" s="1637">
        <v>172482.4</v>
      </c>
      <c r="O61" s="1637">
        <v>68526.3</v>
      </c>
      <c r="P61" s="1637">
        <v>53004.94</v>
      </c>
      <c r="Q61" s="1637">
        <v>120929.38</v>
      </c>
      <c r="R61" s="1637">
        <v>37511.129999999997</v>
      </c>
      <c r="S61" s="1637">
        <v>64708.2</v>
      </c>
      <c r="T61" s="1637">
        <v>75912.98</v>
      </c>
      <c r="U61" s="1637">
        <v>46220.14</v>
      </c>
      <c r="V61" s="1637">
        <v>112619.28</v>
      </c>
      <c r="W61" s="1637">
        <v>96965.46</v>
      </c>
      <c r="X61" s="1637">
        <v>77646.789999999994</v>
      </c>
      <c r="Y61" s="1637">
        <v>2901097.9399999995</v>
      </c>
      <c r="Z61" s="1637">
        <v>46323.899999999994</v>
      </c>
      <c r="AA61" s="1637">
        <v>64620</v>
      </c>
      <c r="AB61" s="1637">
        <v>168012</v>
      </c>
      <c r="AC61" s="1637">
        <v>17576.64</v>
      </c>
      <c r="AD61" s="1637">
        <v>147592.08000000002</v>
      </c>
      <c r="AE61" s="1637">
        <v>209520.47</v>
      </c>
      <c r="AF61" s="1637">
        <v>703582.55999999994</v>
      </c>
      <c r="AG61" s="1637">
        <v>484391.5199999999</v>
      </c>
      <c r="AH61" s="1637">
        <v>1313231.0594399997</v>
      </c>
      <c r="AI61" s="1637">
        <v>3154850.2294399999</v>
      </c>
      <c r="AJ61" s="1637">
        <v>492083.88</v>
      </c>
      <c r="AK61" s="1637">
        <v>2662766.34944</v>
      </c>
      <c r="AL61" s="1637">
        <v>3113205.1694399999</v>
      </c>
      <c r="AM61" s="1637">
        <v>74502.649999999994</v>
      </c>
      <c r="AN61" s="1637">
        <v>74502.649999999994</v>
      </c>
      <c r="AO61" s="1637">
        <v>77858.62</v>
      </c>
      <c r="AP61" s="1637">
        <v>77858.62</v>
      </c>
      <c r="AQ61" s="1637">
        <v>4027.17</v>
      </c>
      <c r="AR61" s="1637">
        <v>4027.17</v>
      </c>
      <c r="AS61" s="1637">
        <v>4027.17</v>
      </c>
      <c r="AT61" s="1637">
        <v>4027.17</v>
      </c>
      <c r="AU61" s="1637">
        <v>4698.3599999999997</v>
      </c>
      <c r="AV61" s="1637">
        <v>245657.38</v>
      </c>
      <c r="AW61" s="1637">
        <v>99509.25</v>
      </c>
      <c r="AX61" s="1637">
        <v>37746.239999999998</v>
      </c>
      <c r="AY61" s="1637">
        <v>708442.45</v>
      </c>
      <c r="AZ61" s="1637">
        <v>6722745.6699999999</v>
      </c>
      <c r="BA61" s="1637">
        <v>83175.51999999999</v>
      </c>
      <c r="BB61" s="1637">
        <v>1.75</v>
      </c>
      <c r="BC61" s="1637">
        <v>245662.18</v>
      </c>
      <c r="BD61" s="1637">
        <v>6722745.5594399991</v>
      </c>
    </row>
    <row r="62" spans="1:56" x14ac:dyDescent="0.25">
      <c r="A62" s="1651" t="s">
        <v>2032</v>
      </c>
      <c r="B62" s="1647" t="s">
        <v>3957</v>
      </c>
      <c r="C62" s="1636">
        <v>1268.77</v>
      </c>
      <c r="D62" s="1637">
        <v>16652315.380000001</v>
      </c>
      <c r="E62" s="1637">
        <v>13568777.710000001</v>
      </c>
      <c r="F62" s="1646">
        <v>0.81482829266472856</v>
      </c>
      <c r="G62" s="1645">
        <v>2</v>
      </c>
      <c r="H62" s="1644">
        <v>79520.070000000007</v>
      </c>
      <c r="I62" s="1644">
        <v>4527268.26</v>
      </c>
      <c r="J62" s="1644">
        <v>4606788.33</v>
      </c>
      <c r="K62" s="1643">
        <v>0.91537000000000002</v>
      </c>
      <c r="L62" s="1637">
        <v>3821568.02</v>
      </c>
      <c r="M62" s="1637">
        <v>941547.46</v>
      </c>
      <c r="N62" s="1637">
        <v>423832.71</v>
      </c>
      <c r="O62" s="1637">
        <v>170214.51</v>
      </c>
      <c r="P62" s="1637">
        <v>127500.44</v>
      </c>
      <c r="Q62" s="1637">
        <v>298499.09000000003</v>
      </c>
      <c r="R62" s="1637">
        <v>94057.78</v>
      </c>
      <c r="S62" s="1637">
        <v>159051.67000000001</v>
      </c>
      <c r="T62" s="1637">
        <v>188676.94</v>
      </c>
      <c r="U62" s="1637">
        <v>114462.82</v>
      </c>
      <c r="V62" s="1637">
        <v>279908.13</v>
      </c>
      <c r="W62" s="1637">
        <v>241001.54</v>
      </c>
      <c r="X62" s="1637">
        <v>190854.5</v>
      </c>
      <c r="Y62" s="1637">
        <v>7051175.6100000013</v>
      </c>
      <c r="Z62" s="1637">
        <v>113199.29999999999</v>
      </c>
      <c r="AA62" s="1637">
        <v>158596.25</v>
      </c>
      <c r="AB62" s="1637">
        <v>412350.24999999988</v>
      </c>
      <c r="AC62" s="1637">
        <v>43138.179999999993</v>
      </c>
      <c r="AD62" s="1637">
        <v>724467.67</v>
      </c>
      <c r="AE62" s="1637">
        <v>508576.38999999996</v>
      </c>
      <c r="AF62" s="1637">
        <v>1726795.9699999997</v>
      </c>
      <c r="AG62" s="1637">
        <v>1188837.49</v>
      </c>
      <c r="AH62" s="1637">
        <v>3173495.3722799998</v>
      </c>
      <c r="AI62" s="1637">
        <v>8049456.8722799998</v>
      </c>
      <c r="AJ62" s="1637">
        <v>1207716.78</v>
      </c>
      <c r="AK62" s="1637">
        <v>6841740.0922799986</v>
      </c>
      <c r="AL62" s="1637">
        <v>7947247.7922799988</v>
      </c>
      <c r="AM62" s="1637">
        <v>157730.82999999999</v>
      </c>
      <c r="AN62" s="1637">
        <v>157730.82999999999</v>
      </c>
      <c r="AO62" s="1637">
        <v>164442.78</v>
      </c>
      <c r="AP62" s="1637">
        <v>164442.78</v>
      </c>
      <c r="AQ62" s="1637">
        <v>12752.7</v>
      </c>
      <c r="AR62" s="1637">
        <v>12752.7</v>
      </c>
      <c r="AS62" s="1637">
        <v>13423.9</v>
      </c>
      <c r="AT62" s="1637">
        <v>13423.9</v>
      </c>
      <c r="AU62" s="1637">
        <v>16108.68</v>
      </c>
      <c r="AV62" s="1637">
        <v>603404.35</v>
      </c>
      <c r="AW62" s="1637">
        <v>244422.99</v>
      </c>
      <c r="AX62" s="1637">
        <v>93255.42</v>
      </c>
      <c r="AY62" s="1637">
        <v>1653891.8599999999</v>
      </c>
      <c r="AZ62" s="1637">
        <v>16652315.380000001</v>
      </c>
      <c r="BA62" s="1637">
        <v>233867.98</v>
      </c>
      <c r="BB62" s="1637">
        <v>3119.48</v>
      </c>
      <c r="BC62" s="1637">
        <v>468284.39</v>
      </c>
      <c r="BD62" s="1637">
        <v>16652315.262279999</v>
      </c>
    </row>
    <row r="63" spans="1:56" x14ac:dyDescent="0.25">
      <c r="A63" s="1647"/>
      <c r="B63" s="1647" t="s">
        <v>3877</v>
      </c>
      <c r="C63" s="1636">
        <v>28.65</v>
      </c>
      <c r="D63" s="1637">
        <v>456816.14</v>
      </c>
      <c r="E63" s="1637">
        <v>454627.19</v>
      </c>
      <c r="F63" s="1646">
        <v>0.99520824723925028</v>
      </c>
      <c r="G63" s="1645">
        <v>3</v>
      </c>
      <c r="H63" s="1644">
        <v>519.13</v>
      </c>
      <c r="I63" s="1644">
        <v>408945.58</v>
      </c>
      <c r="J63" s="1644">
        <v>409464.71</v>
      </c>
      <c r="K63" s="1643">
        <v>1.05749</v>
      </c>
      <c r="L63" s="1637">
        <v>101001.45</v>
      </c>
      <c r="M63" s="1637">
        <v>30714.83</v>
      </c>
      <c r="N63" s="1637">
        <v>10693.85</v>
      </c>
      <c r="O63" s="1637">
        <v>3281.89</v>
      </c>
      <c r="P63" s="1637">
        <v>3789.67</v>
      </c>
      <c r="Q63" s="1637">
        <v>8836.25</v>
      </c>
      <c r="R63" s="1637">
        <v>1293.58</v>
      </c>
      <c r="S63" s="1637">
        <v>4083.24</v>
      </c>
      <c r="T63" s="1637">
        <v>3405.79</v>
      </c>
      <c r="U63" s="1637">
        <v>2826.86</v>
      </c>
      <c r="V63" s="1637">
        <v>5052.6000000000004</v>
      </c>
      <c r="W63" s="1637">
        <v>4350.3</v>
      </c>
      <c r="X63" s="1637">
        <v>4899.7</v>
      </c>
      <c r="Y63" s="1637">
        <v>184230.01</v>
      </c>
      <c r="Z63" s="1637">
        <v>2578.5</v>
      </c>
      <c r="AA63" s="1637">
        <v>3581.25</v>
      </c>
      <c r="AB63" s="1637">
        <v>9311.25</v>
      </c>
      <c r="AC63" s="1637">
        <v>974.1</v>
      </c>
      <c r="AD63" s="1637">
        <v>8179.5700000000006</v>
      </c>
      <c r="AE63" s="1637">
        <v>20346.449999999997</v>
      </c>
      <c r="AF63" s="1637">
        <v>38992.649999999994</v>
      </c>
      <c r="AG63" s="1637">
        <v>26845.050000000003</v>
      </c>
      <c r="AH63" s="1637">
        <v>81655.632600000012</v>
      </c>
      <c r="AI63" s="1637">
        <v>192464.45260000002</v>
      </c>
      <c r="AJ63" s="1637">
        <v>27271.360000000001</v>
      </c>
      <c r="AK63" s="1637">
        <v>165193.09260000003</v>
      </c>
      <c r="AL63" s="1637">
        <v>194032.28260000004</v>
      </c>
      <c r="AM63" s="1637">
        <v>4652.42</v>
      </c>
      <c r="AN63" s="1637">
        <v>4652.42</v>
      </c>
      <c r="AO63" s="1637">
        <v>5427.83</v>
      </c>
      <c r="AP63" s="1637">
        <v>5427.83</v>
      </c>
      <c r="AQ63" s="1637">
        <v>6203.23</v>
      </c>
      <c r="AR63" s="1637">
        <v>6203.23</v>
      </c>
      <c r="AS63" s="1637">
        <v>6978.64</v>
      </c>
      <c r="AT63" s="1637">
        <v>6978.64</v>
      </c>
      <c r="AU63" s="1637">
        <v>8529.44</v>
      </c>
      <c r="AV63" s="1637">
        <v>15508.09</v>
      </c>
      <c r="AW63" s="1637">
        <v>6281.91</v>
      </c>
      <c r="AX63" s="1637">
        <v>1710.06</v>
      </c>
      <c r="AY63" s="1637">
        <v>78553.740000000005</v>
      </c>
      <c r="AZ63" s="1637">
        <v>456816.14</v>
      </c>
      <c r="BA63" s="1637">
        <v>427.54</v>
      </c>
      <c r="BB63" s="1637">
        <v>138.63</v>
      </c>
      <c r="BC63" s="1637">
        <v>317.72000000000003</v>
      </c>
      <c r="BD63" s="1637">
        <v>456816.03260000004</v>
      </c>
    </row>
    <row r="64" spans="1:56" x14ac:dyDescent="0.25">
      <c r="A64" s="1648"/>
      <c r="B64" s="1648" t="s">
        <v>3956</v>
      </c>
      <c r="C64" s="1636">
        <v>270</v>
      </c>
      <c r="D64" s="1637">
        <v>4485501.41</v>
      </c>
      <c r="E64" s="1637">
        <v>534180.94000000006</v>
      </c>
      <c r="F64" s="1646">
        <v>0.11909057453623675</v>
      </c>
      <c r="G64" s="1645">
        <v>1</v>
      </c>
      <c r="H64" s="1644">
        <v>1091414.95</v>
      </c>
      <c r="I64" s="1644">
        <v>85630.8</v>
      </c>
      <c r="J64" s="1644">
        <v>1177045.75</v>
      </c>
      <c r="K64" s="1643">
        <v>1.05749</v>
      </c>
      <c r="L64" s="1637">
        <v>911403.47</v>
      </c>
      <c r="M64" s="1637">
        <v>238697.48</v>
      </c>
      <c r="N64" s="1637">
        <v>105974.57</v>
      </c>
      <c r="O64" s="1637">
        <v>41187.300000000003</v>
      </c>
      <c r="P64" s="1637">
        <v>37469.72</v>
      </c>
      <c r="Q64" s="1637">
        <v>90148.42</v>
      </c>
      <c r="R64" s="1637">
        <v>22637.74</v>
      </c>
      <c r="S64" s="1637">
        <v>39576.050000000003</v>
      </c>
      <c r="T64" s="1637">
        <v>45126.77</v>
      </c>
      <c r="U64" s="1637">
        <v>27954.51</v>
      </c>
      <c r="V64" s="1637">
        <v>66946.98</v>
      </c>
      <c r="W64" s="1637">
        <v>57641.5</v>
      </c>
      <c r="X64" s="1637">
        <v>47489.4</v>
      </c>
      <c r="Y64" s="1637">
        <v>1732253.91</v>
      </c>
      <c r="Z64" s="1637">
        <v>24300</v>
      </c>
      <c r="AA64" s="1637">
        <v>33750</v>
      </c>
      <c r="AB64" s="1637">
        <v>87750</v>
      </c>
      <c r="AC64" s="1637">
        <v>9180</v>
      </c>
      <c r="AD64" s="1637">
        <v>154170</v>
      </c>
      <c r="AE64" s="1637">
        <v>137990</v>
      </c>
      <c r="AF64" s="1637">
        <v>367470</v>
      </c>
      <c r="AG64" s="1637">
        <v>252990</v>
      </c>
      <c r="AH64" s="1637">
        <v>803859.90899999975</v>
      </c>
      <c r="AI64" s="1637">
        <v>1871459.9089999998</v>
      </c>
      <c r="AJ64" s="1637">
        <v>257007.6</v>
      </c>
      <c r="AK64" s="1637">
        <v>1614452.3089999997</v>
      </c>
      <c r="AL64" s="1637">
        <v>1886235.2689999996</v>
      </c>
      <c r="AM64" s="1637">
        <v>50401.29</v>
      </c>
      <c r="AN64" s="1637">
        <v>50401.29</v>
      </c>
      <c r="AO64" s="1637">
        <v>52727.5</v>
      </c>
      <c r="AP64" s="1637">
        <v>52727.5</v>
      </c>
      <c r="AQ64" s="1637">
        <v>80642.070000000007</v>
      </c>
      <c r="AR64" s="1637">
        <v>80642.070000000007</v>
      </c>
      <c r="AS64" s="1637">
        <v>83743.69</v>
      </c>
      <c r="AT64" s="1637">
        <v>83743.69</v>
      </c>
      <c r="AU64" s="1637">
        <v>100802.59</v>
      </c>
      <c r="AV64" s="1637">
        <v>148102.26</v>
      </c>
      <c r="AW64" s="1637">
        <v>59992.27</v>
      </c>
      <c r="AX64" s="1637">
        <v>23085.9</v>
      </c>
      <c r="AY64" s="1637">
        <v>867012.12000000011</v>
      </c>
      <c r="AZ64" s="1637">
        <v>4485501.41</v>
      </c>
      <c r="BA64" s="1637">
        <v>92480.989999999991</v>
      </c>
      <c r="BB64" s="1637">
        <v>135775.38</v>
      </c>
      <c r="BC64" s="1637">
        <v>74554.81</v>
      </c>
      <c r="BD64" s="1637">
        <v>4485501.2989999996</v>
      </c>
    </row>
    <row r="65" spans="1:56" x14ac:dyDescent="0.25">
      <c r="A65" s="1651" t="s">
        <v>2033</v>
      </c>
      <c r="B65" s="1647" t="s">
        <v>3955</v>
      </c>
      <c r="C65" s="1636">
        <v>10639.81</v>
      </c>
      <c r="D65" s="1637">
        <v>167394680.58000001</v>
      </c>
      <c r="E65" s="1637">
        <v>151392498.12</v>
      </c>
      <c r="F65" s="1646">
        <v>0.90440447447580408</v>
      </c>
      <c r="G65" s="1645">
        <v>3</v>
      </c>
      <c r="H65" s="1644">
        <v>190229.12</v>
      </c>
      <c r="I65" s="1644">
        <v>17608077.309999995</v>
      </c>
      <c r="J65" s="1644">
        <v>17798306.429999996</v>
      </c>
      <c r="K65" s="1643">
        <v>1.05749</v>
      </c>
      <c r="L65" s="1637">
        <v>37956456.590000004</v>
      </c>
      <c r="M65" s="1637">
        <v>7591291.3099999996</v>
      </c>
      <c r="N65" s="1637">
        <v>3922334.32</v>
      </c>
      <c r="O65" s="1637">
        <v>1743259.7</v>
      </c>
      <c r="P65" s="1637">
        <v>1477335.15</v>
      </c>
      <c r="Q65" s="1637">
        <v>2425564.89</v>
      </c>
      <c r="R65" s="1637">
        <v>917151.91</v>
      </c>
      <c r="S65" s="1637">
        <v>1485044.37</v>
      </c>
      <c r="T65" s="1637">
        <v>2012824.6</v>
      </c>
      <c r="U65" s="1637">
        <v>1113783.28</v>
      </c>
      <c r="V65" s="1637">
        <v>2986088.14</v>
      </c>
      <c r="W65" s="1637">
        <v>2571028.69</v>
      </c>
      <c r="X65" s="1637">
        <v>1781983.25</v>
      </c>
      <c r="Y65" s="1637">
        <v>67984146.200000003</v>
      </c>
      <c r="Z65" s="1637">
        <v>946287.89999999991</v>
      </c>
      <c r="AA65" s="1637">
        <v>1329976.25</v>
      </c>
      <c r="AB65" s="1637">
        <v>3457938.25</v>
      </c>
      <c r="AC65" s="1637">
        <v>361753.54</v>
      </c>
      <c r="AD65" s="1637">
        <v>6075331.5099999998</v>
      </c>
      <c r="AE65" s="1637">
        <v>1794312.5899999999</v>
      </c>
      <c r="AF65" s="1637">
        <v>14480781.41</v>
      </c>
      <c r="AG65" s="1637">
        <v>9969501.9699999988</v>
      </c>
      <c r="AH65" s="1637">
        <v>30415535.514839992</v>
      </c>
      <c r="AI65" s="1637">
        <v>68831418.934839994</v>
      </c>
      <c r="AJ65" s="1637">
        <v>10127822.34</v>
      </c>
      <c r="AK65" s="1637">
        <v>58703596.59483999</v>
      </c>
      <c r="AL65" s="1637">
        <v>69413667.434839994</v>
      </c>
      <c r="AM65" s="1637">
        <v>2542551.4900000002</v>
      </c>
      <c r="AN65" s="1637">
        <v>2542551.4900000002</v>
      </c>
      <c r="AO65" s="1637">
        <v>2648006.5099999998</v>
      </c>
      <c r="AP65" s="1637">
        <v>2648006.5099999998</v>
      </c>
      <c r="AQ65" s="1637">
        <v>1966425.91</v>
      </c>
      <c r="AR65" s="1637">
        <v>1966425.91</v>
      </c>
      <c r="AS65" s="1637">
        <v>2047843.39</v>
      </c>
      <c r="AT65" s="1637">
        <v>2047843.39</v>
      </c>
      <c r="AU65" s="1637">
        <v>2458032.39</v>
      </c>
      <c r="AV65" s="1637">
        <v>5850427.2699999996</v>
      </c>
      <c r="AW65" s="1637">
        <v>2369851.9</v>
      </c>
      <c r="AX65" s="1637">
        <v>908900.65</v>
      </c>
      <c r="AY65" s="1637">
        <v>29996866.809999999</v>
      </c>
      <c r="AZ65" s="1637">
        <v>167394680.58000001</v>
      </c>
      <c r="BA65" s="1637">
        <v>5370621.419999999</v>
      </c>
      <c r="BB65" s="1637">
        <v>1455446.11</v>
      </c>
      <c r="BC65" s="1637">
        <v>4413461.9499999993</v>
      </c>
      <c r="BD65" s="1637">
        <v>167394680.44484001</v>
      </c>
    </row>
    <row r="66" spans="1:56" x14ac:dyDescent="0.25">
      <c r="A66" s="1651" t="s">
        <v>2034</v>
      </c>
      <c r="B66" s="1647" t="s">
        <v>3954</v>
      </c>
      <c r="C66" s="1636">
        <v>5756.5</v>
      </c>
      <c r="D66" s="1637">
        <v>100751953.44</v>
      </c>
      <c r="E66" s="1637">
        <v>91882957.840000004</v>
      </c>
      <c r="F66" s="1646">
        <v>0.91197197377139017</v>
      </c>
      <c r="G66" s="1645">
        <v>3</v>
      </c>
      <c r="H66" s="1644">
        <v>114495.61</v>
      </c>
      <c r="I66" s="1644">
        <v>13432736.430000002</v>
      </c>
      <c r="J66" s="1644">
        <v>13547232.040000001</v>
      </c>
      <c r="K66" s="1643">
        <v>1.05749</v>
      </c>
      <c r="L66" s="1637">
        <v>21596804.940000001</v>
      </c>
      <c r="M66" s="1637">
        <v>4319360.9800000004</v>
      </c>
      <c r="N66" s="1637">
        <v>2122293.3199999998</v>
      </c>
      <c r="O66" s="1637">
        <v>942422.12</v>
      </c>
      <c r="P66" s="1637">
        <v>921695.46</v>
      </c>
      <c r="Q66" s="1637">
        <v>1281925.3500000001</v>
      </c>
      <c r="R66" s="1637">
        <v>496089.93</v>
      </c>
      <c r="S66" s="1637">
        <v>803142.65</v>
      </c>
      <c r="T66" s="1637">
        <v>1088151.3700000001</v>
      </c>
      <c r="U66" s="1637">
        <v>602435.51</v>
      </c>
      <c r="V66" s="1637">
        <v>1614306.53</v>
      </c>
      <c r="W66" s="1637">
        <v>1389921.6</v>
      </c>
      <c r="X66" s="1637">
        <v>963733.32</v>
      </c>
      <c r="Y66" s="1637">
        <v>38142283.080000006</v>
      </c>
      <c r="Z66" s="1637">
        <v>511560</v>
      </c>
      <c r="AA66" s="1637">
        <v>719562.5</v>
      </c>
      <c r="AB66" s="1637">
        <v>1870862.5</v>
      </c>
      <c r="AC66" s="1637">
        <v>195721</v>
      </c>
      <c r="AD66" s="1637">
        <v>3286961.5</v>
      </c>
      <c r="AE66" s="1637">
        <v>944178</v>
      </c>
      <c r="AF66" s="1637">
        <v>7834596.5</v>
      </c>
      <c r="AG66" s="1637">
        <v>5393840.5</v>
      </c>
      <c r="AH66" s="1637">
        <v>18685766.972999997</v>
      </c>
      <c r="AI66" s="1637">
        <v>39443049.472999997</v>
      </c>
      <c r="AJ66" s="1637">
        <v>5479497.2199999997</v>
      </c>
      <c r="AK66" s="1637">
        <v>33963552.252999999</v>
      </c>
      <c r="AL66" s="1637">
        <v>39758065.762999997</v>
      </c>
      <c r="AM66" s="1637">
        <v>1927655.69</v>
      </c>
      <c r="AN66" s="1637">
        <v>1927655.69</v>
      </c>
      <c r="AO66" s="1637">
        <v>2008297.76</v>
      </c>
      <c r="AP66" s="1637">
        <v>2008297.76</v>
      </c>
      <c r="AQ66" s="1637">
        <v>1882682.22</v>
      </c>
      <c r="AR66" s="1637">
        <v>1882682.22</v>
      </c>
      <c r="AS66" s="1637">
        <v>1960998.08</v>
      </c>
      <c r="AT66" s="1637">
        <v>1960998.08</v>
      </c>
      <c r="AU66" s="1637">
        <v>2353352.7799999998</v>
      </c>
      <c r="AV66" s="1637">
        <v>3165201.34</v>
      </c>
      <c r="AW66" s="1637">
        <v>1282138.56</v>
      </c>
      <c r="AX66" s="1637">
        <v>491644.28</v>
      </c>
      <c r="AY66" s="1637">
        <v>22851604.460000001</v>
      </c>
      <c r="AZ66" s="1637">
        <v>100751953.44</v>
      </c>
      <c r="BA66" s="1637">
        <v>5794096.1299999999</v>
      </c>
      <c r="BB66" s="1637">
        <v>1594073.83</v>
      </c>
      <c r="BC66" s="1637">
        <v>2396048.98</v>
      </c>
      <c r="BD66" s="1637">
        <v>100751953.303</v>
      </c>
    </row>
    <row r="67" spans="1:56" x14ac:dyDescent="0.25">
      <c r="A67" s="1651" t="s">
        <v>2035</v>
      </c>
      <c r="B67" s="1647" t="s">
        <v>3953</v>
      </c>
      <c r="C67" s="1636">
        <v>1370.89</v>
      </c>
      <c r="D67" s="1637">
        <v>21169114.75</v>
      </c>
      <c r="E67" s="1637">
        <v>20923023.760000002</v>
      </c>
      <c r="F67" s="1646">
        <v>0.98837499853412636</v>
      </c>
      <c r="G67" s="1645">
        <v>3</v>
      </c>
      <c r="H67" s="1644">
        <v>24056.81</v>
      </c>
      <c r="I67" s="1644">
        <v>1880202.4800000002</v>
      </c>
      <c r="J67" s="1644">
        <v>1904259.2900000003</v>
      </c>
      <c r="K67" s="1643">
        <v>1.05749</v>
      </c>
      <c r="L67" s="1637">
        <v>4838946.7699999996</v>
      </c>
      <c r="M67" s="1637">
        <v>967789.35</v>
      </c>
      <c r="N67" s="1637">
        <v>504394.93</v>
      </c>
      <c r="O67" s="1637">
        <v>223438.1</v>
      </c>
      <c r="P67" s="1637">
        <v>190184.59</v>
      </c>
      <c r="Q67" s="1637">
        <v>312335.19</v>
      </c>
      <c r="R67" s="1637">
        <v>117716.25</v>
      </c>
      <c r="S67" s="1637">
        <v>190970.17</v>
      </c>
      <c r="T67" s="1637">
        <v>257988.94</v>
      </c>
      <c r="U67" s="1637">
        <v>143227.62</v>
      </c>
      <c r="V67" s="1637">
        <v>382734.64</v>
      </c>
      <c r="W67" s="1637">
        <v>329535.40000000002</v>
      </c>
      <c r="X67" s="1637">
        <v>229155.20000000001</v>
      </c>
      <c r="Y67" s="1637">
        <v>8688417.1499999985</v>
      </c>
      <c r="Z67" s="1637">
        <v>121752.9</v>
      </c>
      <c r="AA67" s="1637">
        <v>171361.25</v>
      </c>
      <c r="AB67" s="1637">
        <v>445539.24999999994</v>
      </c>
      <c r="AC67" s="1637">
        <v>46610.259999999995</v>
      </c>
      <c r="AD67" s="1637">
        <v>391389.08999999997</v>
      </c>
      <c r="AE67" s="1637">
        <v>231989.09000000003</v>
      </c>
      <c r="AF67" s="1637">
        <v>1865781.2899999998</v>
      </c>
      <c r="AG67" s="1637">
        <v>1284523.93</v>
      </c>
      <c r="AH67" s="1637">
        <v>3917135.1249600002</v>
      </c>
      <c r="AI67" s="1637">
        <v>8476082.1849600002</v>
      </c>
      <c r="AJ67" s="1637">
        <v>1304922.77</v>
      </c>
      <c r="AK67" s="1637">
        <v>7171159.4149600007</v>
      </c>
      <c r="AL67" s="1637">
        <v>8551102.19496</v>
      </c>
      <c r="AM67" s="1637">
        <v>297755.34000000003</v>
      </c>
      <c r="AN67" s="1637">
        <v>297755.34000000003</v>
      </c>
      <c r="AO67" s="1637">
        <v>310161.81</v>
      </c>
      <c r="AP67" s="1637">
        <v>310161.81</v>
      </c>
      <c r="AQ67" s="1637">
        <v>288450.48</v>
      </c>
      <c r="AR67" s="1637">
        <v>288450.48</v>
      </c>
      <c r="AS67" s="1637">
        <v>300081.55</v>
      </c>
      <c r="AT67" s="1637">
        <v>300081.55</v>
      </c>
      <c r="AU67" s="1637">
        <v>360563.11</v>
      </c>
      <c r="AV67" s="1637">
        <v>753693.21</v>
      </c>
      <c r="AW67" s="1637">
        <v>305301</v>
      </c>
      <c r="AX67" s="1637">
        <v>117139.59</v>
      </c>
      <c r="AY67" s="1637">
        <v>3929595.2699999996</v>
      </c>
      <c r="AZ67" s="1637">
        <v>21169114.75</v>
      </c>
      <c r="BA67" s="1637">
        <v>418517.30000000005</v>
      </c>
      <c r="BB67" s="1637">
        <v>148563.26</v>
      </c>
      <c r="BC67" s="1637">
        <v>614892.64000000013</v>
      </c>
      <c r="BD67" s="1637">
        <v>21169114.614959996</v>
      </c>
    </row>
    <row r="68" spans="1:56" x14ac:dyDescent="0.25">
      <c r="A68" s="1651" t="s">
        <v>2036</v>
      </c>
      <c r="B68" s="1647" t="s">
        <v>3952</v>
      </c>
      <c r="C68" s="1636">
        <v>5088.8</v>
      </c>
      <c r="D68" s="1637">
        <v>68204512.200000003</v>
      </c>
      <c r="E68" s="1637">
        <v>72531167.679999992</v>
      </c>
      <c r="F68" s="1646">
        <v>1.063436499147046</v>
      </c>
      <c r="G68" s="1645">
        <v>4</v>
      </c>
      <c r="H68" s="1644">
        <v>4344.5200000000004</v>
      </c>
      <c r="I68" s="1644">
        <v>5058580.8299999991</v>
      </c>
      <c r="J68" s="1644">
        <v>5062925.3499999987</v>
      </c>
      <c r="K68" s="1643">
        <v>1.05749</v>
      </c>
      <c r="L68" s="1637">
        <v>16962123.370000001</v>
      </c>
      <c r="M68" s="1637">
        <v>3392424.67</v>
      </c>
      <c r="N68" s="1637">
        <v>1875257.79</v>
      </c>
      <c r="O68" s="1637">
        <v>833284.03</v>
      </c>
      <c r="P68" s="1637">
        <v>583052.25</v>
      </c>
      <c r="Q68" s="1637">
        <v>1153971.24</v>
      </c>
      <c r="R68" s="1637">
        <v>437878.59</v>
      </c>
      <c r="S68" s="1637">
        <v>710170.33</v>
      </c>
      <c r="T68" s="1637">
        <v>962136.97</v>
      </c>
      <c r="U68" s="1637">
        <v>532392.17000000004</v>
      </c>
      <c r="V68" s="1637">
        <v>1427360.24</v>
      </c>
      <c r="W68" s="1637">
        <v>1228960.4099999999</v>
      </c>
      <c r="X68" s="1637">
        <v>852170.92</v>
      </c>
      <c r="Y68" s="1637">
        <v>30951182.979999997</v>
      </c>
      <c r="Z68" s="1637">
        <v>454130.1</v>
      </c>
      <c r="AA68" s="1637">
        <v>636100</v>
      </c>
      <c r="AB68" s="1637">
        <v>1653860</v>
      </c>
      <c r="AC68" s="1637">
        <v>173019.2</v>
      </c>
      <c r="AD68" s="1637">
        <v>1452852.3900000001</v>
      </c>
      <c r="AE68" s="1637">
        <v>855775.16999999993</v>
      </c>
      <c r="AF68" s="1637">
        <v>6925856.7999999998</v>
      </c>
      <c r="AG68" s="1637">
        <v>4768205.5999999996</v>
      </c>
      <c r="AH68" s="1637">
        <v>12275358.4122</v>
      </c>
      <c r="AI68" s="1637">
        <v>29195157.672199998</v>
      </c>
      <c r="AJ68" s="1637">
        <v>4843926.9400000004</v>
      </c>
      <c r="AK68" s="1637">
        <v>24351230.732199997</v>
      </c>
      <c r="AL68" s="1637">
        <v>29473635.022199996</v>
      </c>
      <c r="AM68" s="1637">
        <v>398557.93</v>
      </c>
      <c r="AN68" s="1637">
        <v>398557.93</v>
      </c>
      <c r="AO68" s="1637">
        <v>414841.43</v>
      </c>
      <c r="AP68" s="1637">
        <v>414841.43</v>
      </c>
      <c r="AQ68" s="1637">
        <v>334974.76</v>
      </c>
      <c r="AR68" s="1637">
        <v>334974.76</v>
      </c>
      <c r="AS68" s="1637">
        <v>348932.04</v>
      </c>
      <c r="AT68" s="1637">
        <v>348932.04</v>
      </c>
      <c r="AU68" s="1637">
        <v>418718.45</v>
      </c>
      <c r="AV68" s="1637">
        <v>2798434.99</v>
      </c>
      <c r="AW68" s="1637">
        <v>1133571.3</v>
      </c>
      <c r="AX68" s="1637">
        <v>434357.03</v>
      </c>
      <c r="AY68" s="1637">
        <v>7779694.0900000008</v>
      </c>
      <c r="AZ68" s="1637">
        <v>68204512.200000003</v>
      </c>
      <c r="BA68" s="1637">
        <v>282039.13</v>
      </c>
      <c r="BB68" s="1637">
        <v>152252.4</v>
      </c>
      <c r="BC68" s="1637">
        <v>2095965.9099999997</v>
      </c>
      <c r="BD68" s="1637">
        <v>68204512.092199996</v>
      </c>
    </row>
    <row r="69" spans="1:56" x14ac:dyDescent="0.25">
      <c r="A69" s="1651" t="s">
        <v>2037</v>
      </c>
      <c r="B69" s="1647" t="s">
        <v>3951</v>
      </c>
      <c r="C69" s="1636">
        <v>1491.48</v>
      </c>
      <c r="D69" s="1637">
        <v>21754398.780000001</v>
      </c>
      <c r="E69" s="1637">
        <v>25551721.530000001</v>
      </c>
      <c r="F69" s="1646">
        <v>1.174554249391212</v>
      </c>
      <c r="G69" s="1645">
        <v>4</v>
      </c>
      <c r="H69" s="1644">
        <v>1385.72</v>
      </c>
      <c r="I69" s="1644">
        <v>1523718.0899999996</v>
      </c>
      <c r="J69" s="1644">
        <v>1525103.8099999996</v>
      </c>
      <c r="K69" s="1643">
        <v>1.05749</v>
      </c>
      <c r="L69" s="1637">
        <v>5228304.26</v>
      </c>
      <c r="M69" s="1637">
        <v>1045660.85</v>
      </c>
      <c r="N69" s="1637">
        <v>548640.1</v>
      </c>
      <c r="O69" s="1637">
        <v>243348.43</v>
      </c>
      <c r="P69" s="1637">
        <v>192308.17</v>
      </c>
      <c r="Q69" s="1637">
        <v>332998.58</v>
      </c>
      <c r="R69" s="1637">
        <v>127418.14</v>
      </c>
      <c r="S69" s="1637">
        <v>207617.24</v>
      </c>
      <c r="T69" s="1637">
        <v>280978.05</v>
      </c>
      <c r="U69" s="1637">
        <v>155791.45000000001</v>
      </c>
      <c r="V69" s="1637">
        <v>416839.71</v>
      </c>
      <c r="W69" s="1637">
        <v>358899.94</v>
      </c>
      <c r="X69" s="1637">
        <v>249130.9</v>
      </c>
      <c r="Y69" s="1637">
        <v>9387935.8199999984</v>
      </c>
      <c r="Z69" s="1637">
        <v>132853.5</v>
      </c>
      <c r="AA69" s="1637">
        <v>186435</v>
      </c>
      <c r="AB69" s="1637">
        <v>484731</v>
      </c>
      <c r="AC69" s="1637">
        <v>50710.320000000007</v>
      </c>
      <c r="AD69" s="1637">
        <v>425817.54</v>
      </c>
      <c r="AE69" s="1637">
        <v>246724.59</v>
      </c>
      <c r="AF69" s="1637">
        <v>2029904.28</v>
      </c>
      <c r="AG69" s="1637">
        <v>1397516.76</v>
      </c>
      <c r="AH69" s="1637">
        <v>3983920.5307199997</v>
      </c>
      <c r="AI69" s="1637">
        <v>8938613.5207199994</v>
      </c>
      <c r="AJ69" s="1637">
        <v>1419709.98</v>
      </c>
      <c r="AK69" s="1637">
        <v>7518903.5407200009</v>
      </c>
      <c r="AL69" s="1637">
        <v>9020232.6407200005</v>
      </c>
      <c r="AM69" s="1637">
        <v>261311.33</v>
      </c>
      <c r="AN69" s="1637">
        <v>261311.33</v>
      </c>
      <c r="AO69" s="1637">
        <v>272166.99</v>
      </c>
      <c r="AP69" s="1637">
        <v>272166.99</v>
      </c>
      <c r="AQ69" s="1637">
        <v>187647.89</v>
      </c>
      <c r="AR69" s="1637">
        <v>187647.89</v>
      </c>
      <c r="AS69" s="1637">
        <v>195401.94</v>
      </c>
      <c r="AT69" s="1637">
        <v>195401.94</v>
      </c>
      <c r="AU69" s="1637">
        <v>234172.17</v>
      </c>
      <c r="AV69" s="1637">
        <v>819602.6</v>
      </c>
      <c r="AW69" s="1637">
        <v>331999.13</v>
      </c>
      <c r="AX69" s="1637">
        <v>127399.99</v>
      </c>
      <c r="AY69" s="1637">
        <v>3346230.19</v>
      </c>
      <c r="AZ69" s="1637">
        <v>21754398.780000001</v>
      </c>
      <c r="BA69" s="1637">
        <v>330775.59000000003</v>
      </c>
      <c r="BB69" s="1637">
        <v>83854.39</v>
      </c>
      <c r="BC69" s="1637">
        <v>524127.84</v>
      </c>
      <c r="BD69" s="1637">
        <v>21754398.65072</v>
      </c>
    </row>
    <row r="70" spans="1:56" x14ac:dyDescent="0.25">
      <c r="A70" s="1651" t="s">
        <v>2038</v>
      </c>
      <c r="B70" s="1647" t="s">
        <v>3950</v>
      </c>
      <c r="C70" s="1636">
        <v>1353.31</v>
      </c>
      <c r="D70" s="1637">
        <v>17522324.190000001</v>
      </c>
      <c r="E70" s="1637">
        <v>30266526.609999999</v>
      </c>
      <c r="F70" s="1646">
        <v>1.7273123292213211</v>
      </c>
      <c r="G70" s="1645">
        <v>4</v>
      </c>
      <c r="H70" s="1644">
        <v>1116.1400000000001</v>
      </c>
      <c r="I70" s="1644">
        <v>791396.78999999992</v>
      </c>
      <c r="J70" s="1644">
        <v>792512.92999999993</v>
      </c>
      <c r="K70" s="1643">
        <v>1.05749</v>
      </c>
      <c r="L70" s="1637">
        <v>4467287.34</v>
      </c>
      <c r="M70" s="1637">
        <v>893457.45</v>
      </c>
      <c r="N70" s="1637">
        <v>498495.58</v>
      </c>
      <c r="O70" s="1637">
        <v>221225.85</v>
      </c>
      <c r="P70" s="1637">
        <v>147847.84</v>
      </c>
      <c r="Q70" s="1637">
        <v>307566.71000000002</v>
      </c>
      <c r="R70" s="1637">
        <v>116422.66</v>
      </c>
      <c r="S70" s="1637">
        <v>188771.5</v>
      </c>
      <c r="T70" s="1637">
        <v>255434.59</v>
      </c>
      <c r="U70" s="1637">
        <v>141343.04999999999</v>
      </c>
      <c r="V70" s="1637">
        <v>378945.19</v>
      </c>
      <c r="W70" s="1637">
        <v>326272.67</v>
      </c>
      <c r="X70" s="1637">
        <v>226516.9</v>
      </c>
      <c r="Y70" s="1637">
        <v>8169587.3300000001</v>
      </c>
      <c r="Z70" s="1637">
        <v>120935.7</v>
      </c>
      <c r="AA70" s="1637">
        <v>169163.75</v>
      </c>
      <c r="AB70" s="1637">
        <v>439825.75</v>
      </c>
      <c r="AC70" s="1637">
        <v>46012.54</v>
      </c>
      <c r="AD70" s="1637">
        <v>386370</v>
      </c>
      <c r="AE70" s="1637">
        <v>228806.84999999998</v>
      </c>
      <c r="AF70" s="1637">
        <v>1841854.9100000001</v>
      </c>
      <c r="AG70" s="1637">
        <v>1268051.47</v>
      </c>
      <c r="AH70" s="1637">
        <v>3129668.1608399991</v>
      </c>
      <c r="AI70" s="1637">
        <v>7630689.1308399988</v>
      </c>
      <c r="AJ70" s="1637">
        <v>1288188.72</v>
      </c>
      <c r="AK70" s="1637">
        <v>6342500.4108399991</v>
      </c>
      <c r="AL70" s="1637">
        <v>7704747.0908399988</v>
      </c>
      <c r="AM70" s="1637">
        <v>63583.17</v>
      </c>
      <c r="AN70" s="1637">
        <v>63583.17</v>
      </c>
      <c r="AO70" s="1637">
        <v>66684.789999999994</v>
      </c>
      <c r="AP70" s="1637">
        <v>66684.789999999994</v>
      </c>
      <c r="AQ70" s="1637">
        <v>42647.24</v>
      </c>
      <c r="AR70" s="1637">
        <v>42647.24</v>
      </c>
      <c r="AS70" s="1637">
        <v>44198.05</v>
      </c>
      <c r="AT70" s="1637">
        <v>44198.05</v>
      </c>
      <c r="AU70" s="1637">
        <v>53502.91</v>
      </c>
      <c r="AV70" s="1637">
        <v>743612.95</v>
      </c>
      <c r="AW70" s="1637">
        <v>301217.75</v>
      </c>
      <c r="AX70" s="1637">
        <v>115429.52</v>
      </c>
      <c r="AY70" s="1637">
        <v>1647989.63</v>
      </c>
      <c r="AZ70" s="1637">
        <v>17522324.190000001</v>
      </c>
      <c r="BA70" s="1637">
        <v>33245.69999999999</v>
      </c>
      <c r="BB70" s="1637">
        <v>14961.519999999999</v>
      </c>
      <c r="BC70" s="1637">
        <v>475677.74999999994</v>
      </c>
      <c r="BD70" s="1637">
        <v>17522324.050839998</v>
      </c>
    </row>
    <row r="71" spans="1:56" x14ac:dyDescent="0.25">
      <c r="A71" s="1651" t="s">
        <v>2039</v>
      </c>
      <c r="B71" s="1647" t="s">
        <v>3949</v>
      </c>
      <c r="C71" s="1636">
        <v>1777.75</v>
      </c>
      <c r="D71" s="1637">
        <v>23048225.91</v>
      </c>
      <c r="E71" s="1637">
        <v>44037818.880000003</v>
      </c>
      <c r="F71" s="1646">
        <v>1.9106815011255676</v>
      </c>
      <c r="G71" s="1645">
        <v>4</v>
      </c>
      <c r="H71" s="1644">
        <v>1468.13</v>
      </c>
      <c r="I71" s="1644">
        <v>1056245.46</v>
      </c>
      <c r="J71" s="1644">
        <v>1057713.5899999999</v>
      </c>
      <c r="K71" s="1643">
        <v>1.05749</v>
      </c>
      <c r="L71" s="1637">
        <v>5849211.4800000004</v>
      </c>
      <c r="M71" s="1637">
        <v>1169842.29</v>
      </c>
      <c r="N71" s="1637">
        <v>654828.51</v>
      </c>
      <c r="O71" s="1637">
        <v>291280.7</v>
      </c>
      <c r="P71" s="1637">
        <v>194529.67</v>
      </c>
      <c r="Q71" s="1637">
        <v>402936.23</v>
      </c>
      <c r="R71" s="1637">
        <v>153289.84</v>
      </c>
      <c r="S71" s="1637">
        <v>248135.58</v>
      </c>
      <c r="T71" s="1637">
        <v>336322.21</v>
      </c>
      <c r="U71" s="1637">
        <v>185944.64</v>
      </c>
      <c r="V71" s="1637">
        <v>498944.5</v>
      </c>
      <c r="W71" s="1637">
        <v>429592.35</v>
      </c>
      <c r="X71" s="1637">
        <v>297751</v>
      </c>
      <c r="Y71" s="1637">
        <v>10712609.000000002</v>
      </c>
      <c r="Z71" s="1637">
        <v>158242.5</v>
      </c>
      <c r="AA71" s="1637">
        <v>222218.75</v>
      </c>
      <c r="AB71" s="1637">
        <v>577768.75</v>
      </c>
      <c r="AC71" s="1637">
        <v>60443.5</v>
      </c>
      <c r="AD71" s="1637">
        <v>507547.62</v>
      </c>
      <c r="AE71" s="1637">
        <v>297901.25</v>
      </c>
      <c r="AF71" s="1637">
        <v>2419517.75</v>
      </c>
      <c r="AG71" s="1637">
        <v>1665751.75</v>
      </c>
      <c r="AH71" s="1637">
        <v>4118595.8730000001</v>
      </c>
      <c r="AI71" s="1637">
        <v>10027987.743000001</v>
      </c>
      <c r="AJ71" s="1637">
        <v>1692204.67</v>
      </c>
      <c r="AK71" s="1637">
        <v>8335783.0729999989</v>
      </c>
      <c r="AL71" s="1637">
        <v>10125272.582999999</v>
      </c>
      <c r="AM71" s="1637">
        <v>73663.429999999993</v>
      </c>
      <c r="AN71" s="1637">
        <v>73663.429999999993</v>
      </c>
      <c r="AO71" s="1637">
        <v>76765.039999999994</v>
      </c>
      <c r="AP71" s="1637">
        <v>76765.039999999994</v>
      </c>
      <c r="AQ71" s="1637">
        <v>72112.62</v>
      </c>
      <c r="AR71" s="1637">
        <v>72112.62</v>
      </c>
      <c r="AS71" s="1637">
        <v>75214.240000000005</v>
      </c>
      <c r="AT71" s="1637">
        <v>75214.240000000005</v>
      </c>
      <c r="AU71" s="1637">
        <v>90722.33</v>
      </c>
      <c r="AV71" s="1637">
        <v>977009.72</v>
      </c>
      <c r="AW71" s="1637">
        <v>395760.55</v>
      </c>
      <c r="AX71" s="1637">
        <v>151340.93</v>
      </c>
      <c r="AY71" s="1637">
        <v>2210344.19</v>
      </c>
      <c r="AZ71" s="1637">
        <v>23048225.91</v>
      </c>
      <c r="BA71" s="1637">
        <v>47979.68</v>
      </c>
      <c r="BB71" s="1637">
        <v>24899.879999999997</v>
      </c>
      <c r="BC71" s="1637">
        <v>609917.10000000009</v>
      </c>
      <c r="BD71" s="1637">
        <v>23048225.773000002</v>
      </c>
    </row>
    <row r="72" spans="1:56" x14ac:dyDescent="0.25">
      <c r="A72" s="1651" t="s">
        <v>2040</v>
      </c>
      <c r="B72" s="1647" t="s">
        <v>3948</v>
      </c>
      <c r="C72" s="1636">
        <v>487</v>
      </c>
      <c r="D72" s="1637">
        <v>6170365.6799999997</v>
      </c>
      <c r="E72" s="1637">
        <v>14794472.720000001</v>
      </c>
      <c r="F72" s="1646">
        <v>2.3976654686695977</v>
      </c>
      <c r="G72" s="1645">
        <v>4</v>
      </c>
      <c r="H72" s="1644">
        <v>393.04</v>
      </c>
      <c r="I72" s="1644">
        <v>370262.88000000006</v>
      </c>
      <c r="J72" s="1644">
        <v>370655.92000000004</v>
      </c>
      <c r="K72" s="1643">
        <v>1.05749</v>
      </c>
      <c r="L72" s="1637">
        <v>1612736.45</v>
      </c>
      <c r="M72" s="1637">
        <v>322547.28000000003</v>
      </c>
      <c r="N72" s="1637">
        <v>179192.93</v>
      </c>
      <c r="O72" s="1637">
        <v>78903.88</v>
      </c>
      <c r="P72" s="1637">
        <v>51879.07</v>
      </c>
      <c r="Q72" s="1637">
        <v>106495.96</v>
      </c>
      <c r="R72" s="1637">
        <v>41394.720000000001</v>
      </c>
      <c r="S72" s="1637">
        <v>67530.570000000007</v>
      </c>
      <c r="T72" s="1637">
        <v>91105</v>
      </c>
      <c r="U72" s="1637">
        <v>50883.5</v>
      </c>
      <c r="V72" s="1637">
        <v>135157.12</v>
      </c>
      <c r="W72" s="1637">
        <v>116370.58</v>
      </c>
      <c r="X72" s="1637">
        <v>81033.5</v>
      </c>
      <c r="Y72" s="1637">
        <v>2935230.56</v>
      </c>
      <c r="Z72" s="1637">
        <v>43605</v>
      </c>
      <c r="AA72" s="1637">
        <v>60875</v>
      </c>
      <c r="AB72" s="1637">
        <v>158275</v>
      </c>
      <c r="AC72" s="1637">
        <v>16558</v>
      </c>
      <c r="AD72" s="1637">
        <v>139038.5</v>
      </c>
      <c r="AE72" s="1637">
        <v>79224.5</v>
      </c>
      <c r="AF72" s="1637">
        <v>662807</v>
      </c>
      <c r="AG72" s="1637">
        <v>456319</v>
      </c>
      <c r="AH72" s="1637">
        <v>1097323.0379999999</v>
      </c>
      <c r="AI72" s="1637">
        <v>2714025.0379999997</v>
      </c>
      <c r="AJ72" s="1637">
        <v>463565.56</v>
      </c>
      <c r="AK72" s="1637">
        <v>2250459.4779999997</v>
      </c>
      <c r="AL72" s="1637">
        <v>2740675.4179999996</v>
      </c>
      <c r="AM72" s="1637">
        <v>6203.23</v>
      </c>
      <c r="AN72" s="1637">
        <v>6203.23</v>
      </c>
      <c r="AO72" s="1637">
        <v>6203.23</v>
      </c>
      <c r="AP72" s="1637">
        <v>6203.23</v>
      </c>
      <c r="AQ72" s="1637">
        <v>10080.25</v>
      </c>
      <c r="AR72" s="1637">
        <v>10080.25</v>
      </c>
      <c r="AS72" s="1637">
        <v>10080.25</v>
      </c>
      <c r="AT72" s="1637">
        <v>10080.25</v>
      </c>
      <c r="AU72" s="1637">
        <v>12406.47</v>
      </c>
      <c r="AV72" s="1637">
        <v>267514.56</v>
      </c>
      <c r="AW72" s="1637">
        <v>108363</v>
      </c>
      <c r="AX72" s="1637">
        <v>41041.599999999999</v>
      </c>
      <c r="AY72" s="1637">
        <v>494459.55</v>
      </c>
      <c r="AZ72" s="1637">
        <v>6170365.6799999997</v>
      </c>
      <c r="BA72" s="1637">
        <v>11517.880000000001</v>
      </c>
      <c r="BB72" s="1637">
        <v>1577.62</v>
      </c>
      <c r="BC72" s="1637">
        <v>254060.88</v>
      </c>
      <c r="BD72" s="1637">
        <v>6170365.5279999999</v>
      </c>
    </row>
    <row r="73" spans="1:56" x14ac:dyDescent="0.25">
      <c r="A73" s="1651" t="s">
        <v>2041</v>
      </c>
      <c r="B73" s="1647" t="s">
        <v>3947</v>
      </c>
      <c r="C73" s="1636">
        <v>1230.75</v>
      </c>
      <c r="D73" s="1637">
        <v>16010397.449999999</v>
      </c>
      <c r="E73" s="1637">
        <v>26840253.290000003</v>
      </c>
      <c r="F73" s="1646">
        <v>1.6764264206320503</v>
      </c>
      <c r="G73" s="1645">
        <v>4</v>
      </c>
      <c r="H73" s="1644">
        <v>1019.83</v>
      </c>
      <c r="I73" s="1644">
        <v>711513.59999999998</v>
      </c>
      <c r="J73" s="1644">
        <v>712533.42999999993</v>
      </c>
      <c r="K73" s="1643">
        <v>1.05749</v>
      </c>
      <c r="L73" s="1637">
        <v>4064656.29</v>
      </c>
      <c r="M73" s="1637">
        <v>812931.25</v>
      </c>
      <c r="N73" s="1637">
        <v>452775.57</v>
      </c>
      <c r="O73" s="1637">
        <v>200578.1</v>
      </c>
      <c r="P73" s="1637">
        <v>135529.07</v>
      </c>
      <c r="Q73" s="1637">
        <v>274982.12</v>
      </c>
      <c r="R73" s="1637">
        <v>106073.98</v>
      </c>
      <c r="S73" s="1637">
        <v>171496.24</v>
      </c>
      <c r="T73" s="1637">
        <v>231594.03</v>
      </c>
      <c r="U73" s="1637">
        <v>128465.13</v>
      </c>
      <c r="V73" s="1637">
        <v>343576.97</v>
      </c>
      <c r="W73" s="1637">
        <v>295820.56</v>
      </c>
      <c r="X73" s="1637">
        <v>205787.4</v>
      </c>
      <c r="Y73" s="1637">
        <v>7424266.7100000009</v>
      </c>
      <c r="Z73" s="1637">
        <v>109890</v>
      </c>
      <c r="AA73" s="1637">
        <v>153843.75</v>
      </c>
      <c r="AB73" s="1637">
        <v>399993.75</v>
      </c>
      <c r="AC73" s="1637">
        <v>41845.5</v>
      </c>
      <c r="AD73" s="1637">
        <v>351379.12</v>
      </c>
      <c r="AE73" s="1637">
        <v>203837</v>
      </c>
      <c r="AF73" s="1637">
        <v>1675050.75</v>
      </c>
      <c r="AG73" s="1637">
        <v>1153212.75</v>
      </c>
      <c r="AH73" s="1637">
        <v>2863522.1040000003</v>
      </c>
      <c r="AI73" s="1637">
        <v>6952574.7240000004</v>
      </c>
      <c r="AJ73" s="1637">
        <v>1171526.31</v>
      </c>
      <c r="AK73" s="1637">
        <v>5781048.4140000008</v>
      </c>
      <c r="AL73" s="1637">
        <v>7019925.7640000004</v>
      </c>
      <c r="AM73" s="1637">
        <v>51176.69</v>
      </c>
      <c r="AN73" s="1637">
        <v>51176.69</v>
      </c>
      <c r="AO73" s="1637">
        <v>53502.91</v>
      </c>
      <c r="AP73" s="1637">
        <v>53502.91</v>
      </c>
      <c r="AQ73" s="1637">
        <v>56604.53</v>
      </c>
      <c r="AR73" s="1637">
        <v>56604.53</v>
      </c>
      <c r="AS73" s="1637">
        <v>58930.74</v>
      </c>
      <c r="AT73" s="1637">
        <v>58930.74</v>
      </c>
      <c r="AU73" s="1637">
        <v>70561.81</v>
      </c>
      <c r="AV73" s="1637">
        <v>676152.76</v>
      </c>
      <c r="AW73" s="1637">
        <v>273891.43</v>
      </c>
      <c r="AX73" s="1637">
        <v>105169.12</v>
      </c>
      <c r="AY73" s="1637">
        <v>1566204.8599999999</v>
      </c>
      <c r="AZ73" s="1637">
        <v>16010397.449999999</v>
      </c>
      <c r="BA73" s="1637">
        <v>39983.240000000005</v>
      </c>
      <c r="BB73" s="1637">
        <v>19440.510000000002</v>
      </c>
      <c r="BC73" s="1637">
        <v>413335.88000000006</v>
      </c>
      <c r="BD73" s="1637">
        <v>16010397.334000001</v>
      </c>
    </row>
    <row r="74" spans="1:56" x14ac:dyDescent="0.25">
      <c r="A74" s="1651" t="s">
        <v>2042</v>
      </c>
      <c r="B74" s="1647" t="s">
        <v>3946</v>
      </c>
      <c r="C74" s="1636">
        <v>907</v>
      </c>
      <c r="D74" s="1637">
        <v>13603004.57</v>
      </c>
      <c r="E74" s="1637">
        <v>20517661.040000003</v>
      </c>
      <c r="F74" s="1646">
        <v>1.5083183229423853</v>
      </c>
      <c r="G74" s="1645">
        <v>4</v>
      </c>
      <c r="H74" s="1644">
        <v>866.48</v>
      </c>
      <c r="I74" s="1644">
        <v>808369.78000000014</v>
      </c>
      <c r="J74" s="1644">
        <v>809236.26000000013</v>
      </c>
      <c r="K74" s="1643">
        <v>1.05749</v>
      </c>
      <c r="L74" s="1637">
        <v>3240221.29</v>
      </c>
      <c r="M74" s="1637">
        <v>648044.25</v>
      </c>
      <c r="N74" s="1637">
        <v>334051.03000000003</v>
      </c>
      <c r="O74" s="1637">
        <v>147483.9</v>
      </c>
      <c r="P74" s="1637">
        <v>121517.55</v>
      </c>
      <c r="Q74" s="1637">
        <v>202660.23</v>
      </c>
      <c r="R74" s="1637">
        <v>77615.11</v>
      </c>
      <c r="S74" s="1637">
        <v>126266.46</v>
      </c>
      <c r="T74" s="1637">
        <v>170289.72</v>
      </c>
      <c r="U74" s="1637">
        <v>94856.89</v>
      </c>
      <c r="V74" s="1637">
        <v>252630.13</v>
      </c>
      <c r="W74" s="1637">
        <v>217515.11</v>
      </c>
      <c r="X74" s="1637">
        <v>151513.79999999999</v>
      </c>
      <c r="Y74" s="1637">
        <v>5784665.4700000007</v>
      </c>
      <c r="Z74" s="1637">
        <v>80910</v>
      </c>
      <c r="AA74" s="1637">
        <v>113375</v>
      </c>
      <c r="AB74" s="1637">
        <v>294775</v>
      </c>
      <c r="AC74" s="1637">
        <v>30838</v>
      </c>
      <c r="AD74" s="1637">
        <v>258948.5</v>
      </c>
      <c r="AE74" s="1637">
        <v>150691</v>
      </c>
      <c r="AF74" s="1637">
        <v>1234427</v>
      </c>
      <c r="AG74" s="1637">
        <v>849859</v>
      </c>
      <c r="AH74" s="1637">
        <v>2504110.9739999999</v>
      </c>
      <c r="AI74" s="1637">
        <v>5517934.4739999995</v>
      </c>
      <c r="AJ74" s="1637">
        <v>863355.16</v>
      </c>
      <c r="AK74" s="1637">
        <v>4654579.3139999993</v>
      </c>
      <c r="AL74" s="1637">
        <v>5567568.7539999988</v>
      </c>
      <c r="AM74" s="1637">
        <v>186097.09</v>
      </c>
      <c r="AN74" s="1637">
        <v>186097.09</v>
      </c>
      <c r="AO74" s="1637">
        <v>193851.13</v>
      </c>
      <c r="AP74" s="1637">
        <v>193851.13</v>
      </c>
      <c r="AQ74" s="1637">
        <v>133369.57999999999</v>
      </c>
      <c r="AR74" s="1637">
        <v>133369.57999999999</v>
      </c>
      <c r="AS74" s="1637">
        <v>139572.81</v>
      </c>
      <c r="AT74" s="1637">
        <v>139572.81</v>
      </c>
      <c r="AU74" s="1637">
        <v>167487.38</v>
      </c>
      <c r="AV74" s="1637">
        <v>498585.12</v>
      </c>
      <c r="AW74" s="1637">
        <v>201963.51999999999</v>
      </c>
      <c r="AX74" s="1637">
        <v>76953.009999999995</v>
      </c>
      <c r="AY74" s="1637">
        <v>2250770.25</v>
      </c>
      <c r="AZ74" s="1637">
        <v>13603004.57</v>
      </c>
      <c r="BA74" s="1637">
        <v>225920.18</v>
      </c>
      <c r="BB74" s="1637">
        <v>58352.81</v>
      </c>
      <c r="BC74" s="1637">
        <v>336411.85999999993</v>
      </c>
      <c r="BD74" s="1637">
        <v>13603004.473999999</v>
      </c>
    </row>
    <row r="75" spans="1:56" x14ac:dyDescent="0.25">
      <c r="A75" s="1651" t="s">
        <v>2043</v>
      </c>
      <c r="B75" s="1647" t="s">
        <v>3945</v>
      </c>
      <c r="C75" s="1636">
        <v>4307.8</v>
      </c>
      <c r="D75" s="1637">
        <v>60371933.490000002</v>
      </c>
      <c r="E75" s="1637">
        <v>66634411.869999997</v>
      </c>
      <c r="F75" s="1646">
        <v>1.1037316186177359</v>
      </c>
      <c r="G75" s="1645">
        <v>4</v>
      </c>
      <c r="H75" s="1644">
        <v>3845.59</v>
      </c>
      <c r="I75" s="1644">
        <v>4595162.71</v>
      </c>
      <c r="J75" s="1644">
        <v>4599008.3</v>
      </c>
      <c r="K75" s="1643">
        <v>1.05749</v>
      </c>
      <c r="L75" s="1637">
        <v>14592794.51</v>
      </c>
      <c r="M75" s="1637">
        <v>2918558.89</v>
      </c>
      <c r="N75" s="1637">
        <v>1587664.18</v>
      </c>
      <c r="O75" s="1637">
        <v>704973.04</v>
      </c>
      <c r="P75" s="1637">
        <v>524408.24</v>
      </c>
      <c r="Q75" s="1637">
        <v>988664.06</v>
      </c>
      <c r="R75" s="1637">
        <v>371258.95</v>
      </c>
      <c r="S75" s="1637">
        <v>600865.03</v>
      </c>
      <c r="T75" s="1637">
        <v>813984.9</v>
      </c>
      <c r="U75" s="1637">
        <v>450727.3</v>
      </c>
      <c r="V75" s="1637">
        <v>1207572.02</v>
      </c>
      <c r="W75" s="1637">
        <v>1039722.26</v>
      </c>
      <c r="X75" s="1637">
        <v>721009.72</v>
      </c>
      <c r="Y75" s="1637">
        <v>26522203.099999994</v>
      </c>
      <c r="Z75" s="1637">
        <v>384312.6</v>
      </c>
      <c r="AA75" s="1637">
        <v>538475</v>
      </c>
      <c r="AB75" s="1637">
        <v>1400035</v>
      </c>
      <c r="AC75" s="1637">
        <v>146465.20000000001</v>
      </c>
      <c r="AD75" s="1637">
        <v>1229876.8999999999</v>
      </c>
      <c r="AE75" s="1637">
        <v>734915.34000000008</v>
      </c>
      <c r="AF75" s="1637">
        <v>5862915.8000000007</v>
      </c>
      <c r="AG75" s="1637">
        <v>4036408.6000000006</v>
      </c>
      <c r="AH75" s="1637">
        <v>10964639.770199997</v>
      </c>
      <c r="AI75" s="1637">
        <v>25298044.210199997</v>
      </c>
      <c r="AJ75" s="1637">
        <v>4100508.66</v>
      </c>
      <c r="AK75" s="1637">
        <v>21197535.550199997</v>
      </c>
      <c r="AL75" s="1637">
        <v>25533782.450199999</v>
      </c>
      <c r="AM75" s="1637">
        <v>512542.4</v>
      </c>
      <c r="AN75" s="1637">
        <v>512542.4</v>
      </c>
      <c r="AO75" s="1637">
        <v>534253.72</v>
      </c>
      <c r="AP75" s="1637">
        <v>534253.72</v>
      </c>
      <c r="AQ75" s="1637">
        <v>473772.17</v>
      </c>
      <c r="AR75" s="1637">
        <v>473772.17</v>
      </c>
      <c r="AS75" s="1637">
        <v>493157.28</v>
      </c>
      <c r="AT75" s="1637">
        <v>493157.28</v>
      </c>
      <c r="AU75" s="1637">
        <v>592409.06999999995</v>
      </c>
      <c r="AV75" s="1637">
        <v>2368860.87</v>
      </c>
      <c r="AW75" s="1637">
        <v>959562.3</v>
      </c>
      <c r="AX75" s="1637">
        <v>367664.42</v>
      </c>
      <c r="AY75" s="1637">
        <v>8315947.8000000007</v>
      </c>
      <c r="AZ75" s="1637">
        <v>60371933.490000002</v>
      </c>
      <c r="BA75" s="1637">
        <v>546622.78999999992</v>
      </c>
      <c r="BB75" s="1637">
        <v>213830.61</v>
      </c>
      <c r="BC75" s="1637">
        <v>1725440.9699999995</v>
      </c>
      <c r="BD75" s="1637">
        <v>60371933.350199997</v>
      </c>
    </row>
    <row r="76" spans="1:56" x14ac:dyDescent="0.25">
      <c r="A76" s="1651" t="s">
        <v>2044</v>
      </c>
      <c r="B76" s="1647" t="s">
        <v>3944</v>
      </c>
      <c r="C76" s="1636">
        <v>1214.5</v>
      </c>
      <c r="D76" s="1637">
        <v>15283506.93</v>
      </c>
      <c r="E76" s="1637">
        <v>29314896.23</v>
      </c>
      <c r="F76" s="1646">
        <v>1.9180739318708184</v>
      </c>
      <c r="G76" s="1645">
        <v>4</v>
      </c>
      <c r="H76" s="1644">
        <v>973.53</v>
      </c>
      <c r="I76" s="1644">
        <v>719554.19</v>
      </c>
      <c r="J76" s="1644">
        <v>720527.72</v>
      </c>
      <c r="K76" s="1643">
        <v>1.05749</v>
      </c>
      <c r="L76" s="1637">
        <v>3965842.08</v>
      </c>
      <c r="M76" s="1637">
        <v>793168.4</v>
      </c>
      <c r="N76" s="1637">
        <v>446876.21</v>
      </c>
      <c r="O76" s="1637">
        <v>198365.84</v>
      </c>
      <c r="P76" s="1637">
        <v>127542.76</v>
      </c>
      <c r="Q76" s="1637">
        <v>274187.38</v>
      </c>
      <c r="R76" s="1637">
        <v>104133.61</v>
      </c>
      <c r="S76" s="1637">
        <v>169297.57</v>
      </c>
      <c r="T76" s="1637">
        <v>229039.68</v>
      </c>
      <c r="U76" s="1637">
        <v>126894.65</v>
      </c>
      <c r="V76" s="1637">
        <v>339787.52000000002</v>
      </c>
      <c r="W76" s="1637">
        <v>292557.83</v>
      </c>
      <c r="X76" s="1637">
        <v>203149.1</v>
      </c>
      <c r="Y76" s="1637">
        <v>7270842.6300000008</v>
      </c>
      <c r="Z76" s="1637">
        <v>108900</v>
      </c>
      <c r="AA76" s="1637">
        <v>151812.5</v>
      </c>
      <c r="AB76" s="1637">
        <v>394712.5</v>
      </c>
      <c r="AC76" s="1637">
        <v>41293</v>
      </c>
      <c r="AD76" s="1637">
        <v>346739.75</v>
      </c>
      <c r="AE76" s="1637">
        <v>204446</v>
      </c>
      <c r="AF76" s="1637">
        <v>1652934.5</v>
      </c>
      <c r="AG76" s="1637">
        <v>1137986.5</v>
      </c>
      <c r="AH76" s="1637">
        <v>2712328.86</v>
      </c>
      <c r="AI76" s="1637">
        <v>6751153.6099999994</v>
      </c>
      <c r="AJ76" s="1637">
        <v>1156058.26</v>
      </c>
      <c r="AK76" s="1637">
        <v>5595095.3499999996</v>
      </c>
      <c r="AL76" s="1637">
        <v>6817615.3899999997</v>
      </c>
      <c r="AM76" s="1637">
        <v>16283.49</v>
      </c>
      <c r="AN76" s="1637">
        <v>16283.49</v>
      </c>
      <c r="AO76" s="1637">
        <v>17058.89</v>
      </c>
      <c r="AP76" s="1637">
        <v>17058.89</v>
      </c>
      <c r="AQ76" s="1637">
        <v>16283.49</v>
      </c>
      <c r="AR76" s="1637">
        <v>16283.49</v>
      </c>
      <c r="AS76" s="1637">
        <v>17058.89</v>
      </c>
      <c r="AT76" s="1637">
        <v>17058.89</v>
      </c>
      <c r="AU76" s="1637">
        <v>20160.509999999998</v>
      </c>
      <c r="AV76" s="1637">
        <v>667623.31000000006</v>
      </c>
      <c r="AW76" s="1637">
        <v>270436.38</v>
      </c>
      <c r="AX76" s="1637">
        <v>103459.05</v>
      </c>
      <c r="AY76" s="1637">
        <v>1195048.7700000003</v>
      </c>
      <c r="AZ76" s="1637">
        <v>15283506.93</v>
      </c>
      <c r="BA76" s="1637">
        <v>12016.9</v>
      </c>
      <c r="BB76" s="1637">
        <v>45.28</v>
      </c>
      <c r="BC76" s="1637">
        <v>435707.4</v>
      </c>
      <c r="BD76" s="1637">
        <v>15283506.789999999</v>
      </c>
    </row>
    <row r="77" spans="1:56" x14ac:dyDescent="0.25">
      <c r="A77" s="1651" t="s">
        <v>2045</v>
      </c>
      <c r="B77" s="1647" t="s">
        <v>3943</v>
      </c>
      <c r="C77" s="1636">
        <v>1716.5</v>
      </c>
      <c r="D77" s="1637">
        <v>21465508.52</v>
      </c>
      <c r="E77" s="1637">
        <v>45143975.090000004</v>
      </c>
      <c r="F77" s="1646">
        <v>2.1030936699187972</v>
      </c>
      <c r="G77" s="1645">
        <v>4</v>
      </c>
      <c r="H77" s="1644">
        <v>1367.31</v>
      </c>
      <c r="I77" s="1644">
        <v>1089135.21</v>
      </c>
      <c r="J77" s="1644">
        <v>1090502.52</v>
      </c>
      <c r="K77" s="1643">
        <v>1.05749</v>
      </c>
      <c r="L77" s="1637">
        <v>5600701.1100000003</v>
      </c>
      <c r="M77" s="1637">
        <v>1120140.22</v>
      </c>
      <c r="N77" s="1637">
        <v>632705.93000000005</v>
      </c>
      <c r="O77" s="1637">
        <v>280956.83</v>
      </c>
      <c r="P77" s="1637">
        <v>178895.47</v>
      </c>
      <c r="Q77" s="1637">
        <v>380683.35</v>
      </c>
      <c r="R77" s="1637">
        <v>146821.92000000001</v>
      </c>
      <c r="S77" s="1637">
        <v>239340.9</v>
      </c>
      <c r="T77" s="1637">
        <v>324401.93</v>
      </c>
      <c r="U77" s="1637">
        <v>179348.63</v>
      </c>
      <c r="V77" s="1637">
        <v>481260.39</v>
      </c>
      <c r="W77" s="1637">
        <v>414366.29</v>
      </c>
      <c r="X77" s="1637">
        <v>287197.8</v>
      </c>
      <c r="Y77" s="1637">
        <v>10266820.77</v>
      </c>
      <c r="Z77" s="1637">
        <v>153045</v>
      </c>
      <c r="AA77" s="1637">
        <v>214562.5</v>
      </c>
      <c r="AB77" s="1637">
        <v>557862.5</v>
      </c>
      <c r="AC77" s="1637">
        <v>58361</v>
      </c>
      <c r="AD77" s="1637">
        <v>490060.75</v>
      </c>
      <c r="AE77" s="1637">
        <v>281320.5</v>
      </c>
      <c r="AF77" s="1637">
        <v>2336156.5</v>
      </c>
      <c r="AG77" s="1637">
        <v>1608360.5</v>
      </c>
      <c r="AH77" s="1637">
        <v>3805726.557</v>
      </c>
      <c r="AI77" s="1637">
        <v>9505455.807</v>
      </c>
      <c r="AJ77" s="1637">
        <v>1633902.02</v>
      </c>
      <c r="AK77" s="1637">
        <v>7871553.7870000005</v>
      </c>
      <c r="AL77" s="1637">
        <v>9599388.8269999996</v>
      </c>
      <c r="AM77" s="1637">
        <v>11631.06</v>
      </c>
      <c r="AN77" s="1637">
        <v>11631.06</v>
      </c>
      <c r="AO77" s="1637">
        <v>12406.47</v>
      </c>
      <c r="AP77" s="1637">
        <v>12406.47</v>
      </c>
      <c r="AQ77" s="1637">
        <v>14732.68</v>
      </c>
      <c r="AR77" s="1637">
        <v>14732.68</v>
      </c>
      <c r="AS77" s="1637">
        <v>15508.09</v>
      </c>
      <c r="AT77" s="1637">
        <v>15508.09</v>
      </c>
      <c r="AU77" s="1637">
        <v>18609.7</v>
      </c>
      <c r="AV77" s="1637">
        <v>943667.32</v>
      </c>
      <c r="AW77" s="1637">
        <v>382254.44</v>
      </c>
      <c r="AX77" s="1637">
        <v>146210.73000000001</v>
      </c>
      <c r="AY77" s="1637">
        <v>1599298.7899999998</v>
      </c>
      <c r="AZ77" s="1637">
        <v>21465508.52</v>
      </c>
      <c r="BA77" s="1637">
        <v>13669.11</v>
      </c>
      <c r="BB77" s="1637">
        <v>34.770000000000003</v>
      </c>
      <c r="BC77" s="1637">
        <v>708283.99999999988</v>
      </c>
      <c r="BD77" s="1637">
        <v>21465508.386999998</v>
      </c>
    </row>
    <row r="78" spans="1:56" x14ac:dyDescent="0.25">
      <c r="A78" s="1651" t="s">
        <v>2046</v>
      </c>
      <c r="B78" s="1647" t="s">
        <v>3942</v>
      </c>
      <c r="C78" s="1636">
        <v>694.81</v>
      </c>
      <c r="D78" s="1637">
        <v>9337673.7100000009</v>
      </c>
      <c r="E78" s="1637">
        <v>15536958.279999999</v>
      </c>
      <c r="F78" s="1646">
        <v>1.6639003206292158</v>
      </c>
      <c r="G78" s="1645">
        <v>4</v>
      </c>
      <c r="H78" s="1644">
        <v>594.79</v>
      </c>
      <c r="I78" s="1644">
        <v>463694.35000000003</v>
      </c>
      <c r="J78" s="1644">
        <v>464289.14</v>
      </c>
      <c r="K78" s="1643">
        <v>1.05749</v>
      </c>
      <c r="L78" s="1637">
        <v>2297061.7400000002</v>
      </c>
      <c r="M78" s="1637">
        <v>459412.34</v>
      </c>
      <c r="N78" s="1637">
        <v>255147.14</v>
      </c>
      <c r="O78" s="1637">
        <v>112825.18</v>
      </c>
      <c r="P78" s="1637">
        <v>79830.399999999994</v>
      </c>
      <c r="Q78" s="1637">
        <v>159743.95000000001</v>
      </c>
      <c r="R78" s="1637">
        <v>58858.12</v>
      </c>
      <c r="S78" s="1637">
        <v>96741.46</v>
      </c>
      <c r="T78" s="1637">
        <v>130271.64</v>
      </c>
      <c r="U78" s="1637">
        <v>72242</v>
      </c>
      <c r="V78" s="1637">
        <v>193262.05</v>
      </c>
      <c r="W78" s="1637">
        <v>166399.06</v>
      </c>
      <c r="X78" s="1637">
        <v>116085.2</v>
      </c>
      <c r="Y78" s="1637">
        <v>4197880.28</v>
      </c>
      <c r="Z78" s="1637">
        <v>62203.499999999993</v>
      </c>
      <c r="AA78" s="1637">
        <v>86851.25</v>
      </c>
      <c r="AB78" s="1637">
        <v>225813.25</v>
      </c>
      <c r="AC78" s="1637">
        <v>23623.54</v>
      </c>
      <c r="AD78" s="1637">
        <v>198368.25</v>
      </c>
      <c r="AE78" s="1637">
        <v>119790.66999999998</v>
      </c>
      <c r="AF78" s="1637">
        <v>945636.41</v>
      </c>
      <c r="AG78" s="1637">
        <v>651036.97</v>
      </c>
      <c r="AH78" s="1637">
        <v>1680873.20184</v>
      </c>
      <c r="AI78" s="1637">
        <v>3994197.0418400001</v>
      </c>
      <c r="AJ78" s="1637">
        <v>661375.74</v>
      </c>
      <c r="AK78" s="1637">
        <v>3332821.3018399999</v>
      </c>
      <c r="AL78" s="1637">
        <v>4032219.5318399998</v>
      </c>
      <c r="AM78" s="1637">
        <v>45748.86</v>
      </c>
      <c r="AN78" s="1637">
        <v>45748.86</v>
      </c>
      <c r="AO78" s="1637">
        <v>47299.67</v>
      </c>
      <c r="AP78" s="1637">
        <v>47299.67</v>
      </c>
      <c r="AQ78" s="1637">
        <v>61256.95</v>
      </c>
      <c r="AR78" s="1637">
        <v>61256.95</v>
      </c>
      <c r="AS78" s="1637">
        <v>63583.17</v>
      </c>
      <c r="AT78" s="1637">
        <v>63583.17</v>
      </c>
      <c r="AU78" s="1637">
        <v>76765.039999999994</v>
      </c>
      <c r="AV78" s="1637">
        <v>381499.03</v>
      </c>
      <c r="AW78" s="1637">
        <v>154535.07</v>
      </c>
      <c r="AX78" s="1637">
        <v>58997.31</v>
      </c>
      <c r="AY78" s="1637">
        <v>1107573.75</v>
      </c>
      <c r="AZ78" s="1637">
        <v>9337673.7100000009</v>
      </c>
      <c r="BA78" s="1637">
        <v>26087.84</v>
      </c>
      <c r="BB78" s="1637">
        <v>22858.800000000003</v>
      </c>
      <c r="BC78" s="1637">
        <v>259374.71999999997</v>
      </c>
      <c r="BD78" s="1637">
        <v>9337673.5618399996</v>
      </c>
    </row>
    <row r="79" spans="1:56" x14ac:dyDescent="0.25">
      <c r="A79" s="1651" t="s">
        <v>2047</v>
      </c>
      <c r="B79" s="1647" t="s">
        <v>3941</v>
      </c>
      <c r="C79" s="1636">
        <v>454.54</v>
      </c>
      <c r="D79" s="1637">
        <v>5648545.7599999998</v>
      </c>
      <c r="E79" s="1637">
        <v>13578332.02</v>
      </c>
      <c r="F79" s="1646">
        <v>2.4038633299484857</v>
      </c>
      <c r="G79" s="1645">
        <v>4</v>
      </c>
      <c r="H79" s="1644">
        <v>359.8</v>
      </c>
      <c r="I79" s="1644">
        <v>274862.69000000012</v>
      </c>
      <c r="J79" s="1644">
        <v>275222.49000000011</v>
      </c>
      <c r="K79" s="1643">
        <v>1.05749</v>
      </c>
      <c r="L79" s="1637">
        <v>1474839</v>
      </c>
      <c r="M79" s="1637">
        <v>294967.8</v>
      </c>
      <c r="N79" s="1637">
        <v>166656.79999999999</v>
      </c>
      <c r="O79" s="1637">
        <v>73741.95</v>
      </c>
      <c r="P79" s="1637">
        <v>46933.99</v>
      </c>
      <c r="Q79" s="1637">
        <v>102522.23</v>
      </c>
      <c r="R79" s="1637">
        <v>38807.550000000003</v>
      </c>
      <c r="S79" s="1637">
        <v>63133.23</v>
      </c>
      <c r="T79" s="1637">
        <v>85144.86</v>
      </c>
      <c r="U79" s="1637">
        <v>47114.35</v>
      </c>
      <c r="V79" s="1637">
        <v>126315.06</v>
      </c>
      <c r="W79" s="1637">
        <v>108757.55</v>
      </c>
      <c r="X79" s="1637">
        <v>75756.899999999994</v>
      </c>
      <c r="Y79" s="1637">
        <v>2704691.2699999996</v>
      </c>
      <c r="Z79" s="1637">
        <v>40691.699999999997</v>
      </c>
      <c r="AA79" s="1637">
        <v>56817.499999999993</v>
      </c>
      <c r="AB79" s="1637">
        <v>147725.5</v>
      </c>
      <c r="AC79" s="1637">
        <v>15454.36</v>
      </c>
      <c r="AD79" s="1637">
        <v>129771.17</v>
      </c>
      <c r="AE79" s="1637">
        <v>76581.929999999993</v>
      </c>
      <c r="AF79" s="1637">
        <v>618628.93999999994</v>
      </c>
      <c r="AG79" s="1637">
        <v>425903.98</v>
      </c>
      <c r="AH79" s="1637">
        <v>999500.00855999999</v>
      </c>
      <c r="AI79" s="1637">
        <v>2511075.0885600001</v>
      </c>
      <c r="AJ79" s="1637">
        <v>432667.53</v>
      </c>
      <c r="AK79" s="1637">
        <v>2078407.55856</v>
      </c>
      <c r="AL79" s="1637">
        <v>2535949.1385599999</v>
      </c>
      <c r="AM79" s="1637">
        <v>0</v>
      </c>
      <c r="AN79" s="1637">
        <v>0</v>
      </c>
      <c r="AO79" s="1637">
        <v>0</v>
      </c>
      <c r="AP79" s="1637">
        <v>0</v>
      </c>
      <c r="AQ79" s="1637">
        <v>3101.61</v>
      </c>
      <c r="AR79" s="1637">
        <v>3101.61</v>
      </c>
      <c r="AS79" s="1637">
        <v>3877.02</v>
      </c>
      <c r="AT79" s="1637">
        <v>3877.02</v>
      </c>
      <c r="AU79" s="1637">
        <v>4652.42</v>
      </c>
      <c r="AV79" s="1637">
        <v>249680.26</v>
      </c>
      <c r="AW79" s="1637">
        <v>101138.8</v>
      </c>
      <c r="AX79" s="1637">
        <v>38476.5</v>
      </c>
      <c r="AY79" s="1637">
        <v>407905.24</v>
      </c>
      <c r="AZ79" s="1637">
        <v>5648545.7599999998</v>
      </c>
      <c r="BA79" s="1637">
        <v>3435.04</v>
      </c>
      <c r="BB79" s="1637">
        <v>12.020000000000001</v>
      </c>
      <c r="BC79" s="1637">
        <v>163554.46000000002</v>
      </c>
      <c r="BD79" s="1637">
        <v>5648545.6485599997</v>
      </c>
    </row>
    <row r="80" spans="1:56" x14ac:dyDescent="0.25">
      <c r="A80" s="1651" t="s">
        <v>2048</v>
      </c>
      <c r="B80" s="1647" t="s">
        <v>3940</v>
      </c>
      <c r="C80" s="1636">
        <v>3228.79</v>
      </c>
      <c r="D80" s="1637">
        <v>40977476.340000004</v>
      </c>
      <c r="E80" s="1637">
        <v>62247473.409999996</v>
      </c>
      <c r="F80" s="1646">
        <v>1.5190655689364005</v>
      </c>
      <c r="G80" s="1645">
        <v>4</v>
      </c>
      <c r="H80" s="1644">
        <v>2610.1999999999998</v>
      </c>
      <c r="I80" s="1644">
        <v>2801455.6799999997</v>
      </c>
      <c r="J80" s="1644">
        <v>2804065.88</v>
      </c>
      <c r="K80" s="1643">
        <v>1.05749</v>
      </c>
      <c r="L80" s="1637">
        <v>10468407.24</v>
      </c>
      <c r="M80" s="1637">
        <v>2093681.44</v>
      </c>
      <c r="N80" s="1637">
        <v>1189457.6499999999</v>
      </c>
      <c r="O80" s="1637">
        <v>528729.78</v>
      </c>
      <c r="P80" s="1637">
        <v>342224.19</v>
      </c>
      <c r="Q80" s="1637">
        <v>742292.79</v>
      </c>
      <c r="R80" s="1637">
        <v>277474.02</v>
      </c>
      <c r="S80" s="1637">
        <v>450413.2</v>
      </c>
      <c r="T80" s="1637">
        <v>610488.68000000005</v>
      </c>
      <c r="U80" s="1637">
        <v>337652.85</v>
      </c>
      <c r="V80" s="1637">
        <v>905679.01</v>
      </c>
      <c r="W80" s="1637">
        <v>779791.69</v>
      </c>
      <c r="X80" s="1637">
        <v>540474.61</v>
      </c>
      <c r="Y80" s="1637">
        <v>19266767.150000002</v>
      </c>
      <c r="Z80" s="1637">
        <v>288911.69999999995</v>
      </c>
      <c r="AA80" s="1637">
        <v>403598.75</v>
      </c>
      <c r="AB80" s="1637">
        <v>1049356.75</v>
      </c>
      <c r="AC80" s="1637">
        <v>109778.85999999999</v>
      </c>
      <c r="AD80" s="1637">
        <v>921819.54</v>
      </c>
      <c r="AE80" s="1637">
        <v>552647.92999999993</v>
      </c>
      <c r="AF80" s="1637">
        <v>4394383.1899999995</v>
      </c>
      <c r="AG80" s="1637">
        <v>3025376.23</v>
      </c>
      <c r="AH80" s="1637">
        <v>7284650.3085599998</v>
      </c>
      <c r="AI80" s="1637">
        <v>18030523.258559998</v>
      </c>
      <c r="AJ80" s="1637">
        <v>3073420.62</v>
      </c>
      <c r="AK80" s="1637">
        <v>14957102.638559997</v>
      </c>
      <c r="AL80" s="1637">
        <v>18207214.208559997</v>
      </c>
      <c r="AM80" s="1637">
        <v>69011</v>
      </c>
      <c r="AN80" s="1637">
        <v>69011</v>
      </c>
      <c r="AO80" s="1637">
        <v>72112.62</v>
      </c>
      <c r="AP80" s="1637">
        <v>72112.62</v>
      </c>
      <c r="AQ80" s="1637">
        <v>84519.09</v>
      </c>
      <c r="AR80" s="1637">
        <v>84519.09</v>
      </c>
      <c r="AS80" s="1637">
        <v>88396.11</v>
      </c>
      <c r="AT80" s="1637">
        <v>88396.11</v>
      </c>
      <c r="AU80" s="1637">
        <v>106230.42</v>
      </c>
      <c r="AV80" s="1637">
        <v>1774900.99</v>
      </c>
      <c r="AW80" s="1637">
        <v>718965.01</v>
      </c>
      <c r="AX80" s="1637">
        <v>275320.78999999998</v>
      </c>
      <c r="AY80" s="1637">
        <v>3503494.8499999996</v>
      </c>
      <c r="AZ80" s="1637">
        <v>40977476.340000004</v>
      </c>
      <c r="BA80" s="1637">
        <v>48454.420000000006</v>
      </c>
      <c r="BB80" s="1637">
        <v>21185.82</v>
      </c>
      <c r="BC80" s="1637">
        <v>1539015.81</v>
      </c>
      <c r="BD80" s="1637">
        <v>40977476.208559997</v>
      </c>
    </row>
    <row r="81" spans="1:56" x14ac:dyDescent="0.25">
      <c r="A81" s="1651" t="s">
        <v>2049</v>
      </c>
      <c r="B81" s="1647" t="s">
        <v>3939</v>
      </c>
      <c r="C81" s="1636">
        <v>14909.38</v>
      </c>
      <c r="D81" s="1637">
        <v>226645982.46000001</v>
      </c>
      <c r="E81" s="1637">
        <v>195939026.08999997</v>
      </c>
      <c r="F81" s="1646">
        <v>0.8645157702037829</v>
      </c>
      <c r="G81" s="1645">
        <v>2</v>
      </c>
      <c r="H81" s="1644">
        <v>309364.59999999998</v>
      </c>
      <c r="I81" s="1644">
        <v>17921875.119999997</v>
      </c>
      <c r="J81" s="1644">
        <v>18231239.719999999</v>
      </c>
      <c r="K81" s="1643">
        <v>1.05749</v>
      </c>
      <c r="L81" s="1637">
        <v>52822833.740000002</v>
      </c>
      <c r="M81" s="1637">
        <v>10564566.74</v>
      </c>
      <c r="N81" s="1637">
        <v>5495987.54</v>
      </c>
      <c r="O81" s="1637">
        <v>2442333.38</v>
      </c>
      <c r="P81" s="1637">
        <v>1980173.18</v>
      </c>
      <c r="Q81" s="1637">
        <v>3339522.83</v>
      </c>
      <c r="R81" s="1637">
        <v>1285176.9099999999</v>
      </c>
      <c r="S81" s="1637">
        <v>2080883.87</v>
      </c>
      <c r="T81" s="1637">
        <v>2819997.92</v>
      </c>
      <c r="U81" s="1637">
        <v>1560427.33</v>
      </c>
      <c r="V81" s="1637">
        <v>4183554.97</v>
      </c>
      <c r="W81" s="1637">
        <v>3602050.35</v>
      </c>
      <c r="X81" s="1637">
        <v>2496962.5699999998</v>
      </c>
      <c r="Y81" s="1637">
        <v>94674471.329999998</v>
      </c>
      <c r="Z81" s="1637">
        <v>1327376.7</v>
      </c>
      <c r="AA81" s="1637">
        <v>1863672.5</v>
      </c>
      <c r="AB81" s="1637">
        <v>4845548.5</v>
      </c>
      <c r="AC81" s="1637">
        <v>506918.92000000004</v>
      </c>
      <c r="AD81" s="1637">
        <v>8513255.9800000004</v>
      </c>
      <c r="AE81" s="1637">
        <v>2464073.5099999998</v>
      </c>
      <c r="AF81" s="1637">
        <v>20291666.18</v>
      </c>
      <c r="AG81" s="1637">
        <v>13970089.059999999</v>
      </c>
      <c r="AH81" s="1637">
        <v>40900886.614319995</v>
      </c>
      <c r="AI81" s="1637">
        <v>94683487.964319989</v>
      </c>
      <c r="AJ81" s="1637">
        <v>14191940.630000001</v>
      </c>
      <c r="AK81" s="1637">
        <v>80491547.334320009</v>
      </c>
      <c r="AL81" s="1637">
        <v>95499382.62432</v>
      </c>
      <c r="AM81" s="1637">
        <v>2986082.89</v>
      </c>
      <c r="AN81" s="1637">
        <v>2986082.89</v>
      </c>
      <c r="AO81" s="1637">
        <v>3110147.61</v>
      </c>
      <c r="AP81" s="1637">
        <v>3110147.61</v>
      </c>
      <c r="AQ81" s="1637">
        <v>2153298.41</v>
      </c>
      <c r="AR81" s="1637">
        <v>2153298.41</v>
      </c>
      <c r="AS81" s="1637">
        <v>2243245.34</v>
      </c>
      <c r="AT81" s="1637">
        <v>2243245.34</v>
      </c>
      <c r="AU81" s="1637">
        <v>2692204.57</v>
      </c>
      <c r="AV81" s="1637">
        <v>8199127.6299999999</v>
      </c>
      <c r="AW81" s="1637">
        <v>3321247.71</v>
      </c>
      <c r="AX81" s="1637">
        <v>1273999.97</v>
      </c>
      <c r="AY81" s="1637">
        <v>36472128.379999995</v>
      </c>
      <c r="AZ81" s="1637">
        <v>226645982.46000001</v>
      </c>
      <c r="BA81" s="1637">
        <v>4042979.51</v>
      </c>
      <c r="BB81" s="1637">
        <v>1353110.79</v>
      </c>
      <c r="BC81" s="1637">
        <v>5384531.0800000001</v>
      </c>
      <c r="BD81" s="1637">
        <v>226645982.33432001</v>
      </c>
    </row>
    <row r="82" spans="1:56" x14ac:dyDescent="0.25">
      <c r="A82" s="1651" t="s">
        <v>2050</v>
      </c>
      <c r="B82" s="1647" t="s">
        <v>3938</v>
      </c>
      <c r="C82" s="1636">
        <v>2108.63</v>
      </c>
      <c r="D82" s="1637">
        <v>28490910.829999998</v>
      </c>
      <c r="E82" s="1637">
        <v>29230847.18</v>
      </c>
      <c r="F82" s="1646">
        <v>1.0259709615608663</v>
      </c>
      <c r="G82" s="1645">
        <v>4</v>
      </c>
      <c r="H82" s="1644">
        <v>1814.82</v>
      </c>
      <c r="I82" s="1644">
        <v>2114523.1300000004</v>
      </c>
      <c r="J82" s="1644">
        <v>2116337.9500000002</v>
      </c>
      <c r="K82" s="1643">
        <v>1.05749</v>
      </c>
      <c r="L82" s="1637">
        <v>7060791.7199999997</v>
      </c>
      <c r="M82" s="1637">
        <v>1412158.34</v>
      </c>
      <c r="N82" s="1637">
        <v>776502.73</v>
      </c>
      <c r="O82" s="1637">
        <v>344374.9</v>
      </c>
      <c r="P82" s="1637">
        <v>244240.14</v>
      </c>
      <c r="Q82" s="1637">
        <v>480821.35</v>
      </c>
      <c r="R82" s="1637">
        <v>181101.93</v>
      </c>
      <c r="S82" s="1637">
        <v>293993.55</v>
      </c>
      <c r="T82" s="1637">
        <v>397626.51</v>
      </c>
      <c r="U82" s="1637">
        <v>220495.16</v>
      </c>
      <c r="V82" s="1637">
        <v>589891.35</v>
      </c>
      <c r="W82" s="1637">
        <v>507897.8</v>
      </c>
      <c r="X82" s="1637">
        <v>352778.41</v>
      </c>
      <c r="Y82" s="1637">
        <v>12862673.890000002</v>
      </c>
      <c r="Z82" s="1637">
        <v>187647.3</v>
      </c>
      <c r="AA82" s="1637">
        <v>263578.75</v>
      </c>
      <c r="AB82" s="1637">
        <v>685304.75</v>
      </c>
      <c r="AC82" s="1637">
        <v>71693.420000000013</v>
      </c>
      <c r="AD82" s="1637">
        <v>602013.86</v>
      </c>
      <c r="AE82" s="1637">
        <v>356989.09</v>
      </c>
      <c r="AF82" s="1637">
        <v>2869845.4299999997</v>
      </c>
      <c r="AG82" s="1637">
        <v>1975786.31</v>
      </c>
      <c r="AH82" s="1637">
        <v>5136164.7973199999</v>
      </c>
      <c r="AI82" s="1637">
        <v>12149023.707320001</v>
      </c>
      <c r="AJ82" s="1637">
        <v>2007162.72</v>
      </c>
      <c r="AK82" s="1637">
        <v>10141860.987319998</v>
      </c>
      <c r="AL82" s="1637">
        <v>12264415.487319998</v>
      </c>
      <c r="AM82" s="1637">
        <v>212460.84</v>
      </c>
      <c r="AN82" s="1637">
        <v>212460.84</v>
      </c>
      <c r="AO82" s="1637">
        <v>221765.69</v>
      </c>
      <c r="AP82" s="1637">
        <v>221765.69</v>
      </c>
      <c r="AQ82" s="1637">
        <v>128717.15</v>
      </c>
      <c r="AR82" s="1637">
        <v>128717.15</v>
      </c>
      <c r="AS82" s="1637">
        <v>134144.98000000001</v>
      </c>
      <c r="AT82" s="1637">
        <v>134144.98000000001</v>
      </c>
      <c r="AU82" s="1637">
        <v>161284.14000000001</v>
      </c>
      <c r="AV82" s="1637">
        <v>1159229.79</v>
      </c>
      <c r="AW82" s="1637">
        <v>469573.04</v>
      </c>
      <c r="AX82" s="1637">
        <v>179557.04</v>
      </c>
      <c r="AY82" s="1637">
        <v>3363821.33</v>
      </c>
      <c r="AZ82" s="1637">
        <v>28490910.829999998</v>
      </c>
      <c r="BA82" s="1637">
        <v>146586.42000000001</v>
      </c>
      <c r="BB82" s="1637">
        <v>68512.23</v>
      </c>
      <c r="BC82" s="1637">
        <v>820393.46999999986</v>
      </c>
      <c r="BD82" s="1637">
        <v>28490910.707319997</v>
      </c>
    </row>
    <row r="83" spans="1:56" x14ac:dyDescent="0.25">
      <c r="A83" s="1651" t="s">
        <v>2051</v>
      </c>
      <c r="B83" s="1647" t="s">
        <v>3937</v>
      </c>
      <c r="C83" s="1636">
        <v>5840.56</v>
      </c>
      <c r="D83" s="1637">
        <v>98821697.799999997</v>
      </c>
      <c r="E83" s="1637">
        <v>120095683.29000001</v>
      </c>
      <c r="F83" s="1646">
        <v>1.2152764621900678</v>
      </c>
      <c r="G83" s="1645">
        <v>4</v>
      </c>
      <c r="H83" s="1644">
        <v>6294.78</v>
      </c>
      <c r="I83" s="1644">
        <v>12050683.690000001</v>
      </c>
      <c r="J83" s="1644">
        <v>12056978.470000001</v>
      </c>
      <c r="K83" s="1643">
        <v>1.05749</v>
      </c>
      <c r="L83" s="1637">
        <v>21829092.079999998</v>
      </c>
      <c r="M83" s="1637">
        <v>4365818.41</v>
      </c>
      <c r="N83" s="1637">
        <v>2152527.52</v>
      </c>
      <c r="O83" s="1637">
        <v>955695.67</v>
      </c>
      <c r="P83" s="1637">
        <v>914094.6</v>
      </c>
      <c r="Q83" s="1637">
        <v>1315304.68</v>
      </c>
      <c r="R83" s="1637">
        <v>502557.85</v>
      </c>
      <c r="S83" s="1637">
        <v>814764.19</v>
      </c>
      <c r="T83" s="1637">
        <v>1103477.44</v>
      </c>
      <c r="U83" s="1637">
        <v>610916.09</v>
      </c>
      <c r="V83" s="1637">
        <v>1637043.24</v>
      </c>
      <c r="W83" s="1637">
        <v>1409497.96</v>
      </c>
      <c r="X83" s="1637">
        <v>977678.62</v>
      </c>
      <c r="Y83" s="1637">
        <v>38588468.350000009</v>
      </c>
      <c r="Z83" s="1637">
        <v>517363.19999999995</v>
      </c>
      <c r="AA83" s="1637">
        <v>730070</v>
      </c>
      <c r="AB83" s="1637">
        <v>1898182</v>
      </c>
      <c r="AC83" s="1637">
        <v>198579.04</v>
      </c>
      <c r="AD83" s="1637">
        <v>1667479.8699999999</v>
      </c>
      <c r="AE83" s="1637">
        <v>968522.91999999993</v>
      </c>
      <c r="AF83" s="1637">
        <v>7949002.1600000001</v>
      </c>
      <c r="AG83" s="1637">
        <v>5472604.7200000007</v>
      </c>
      <c r="AH83" s="1637">
        <v>18578106.255839996</v>
      </c>
      <c r="AI83" s="1637">
        <v>37979910.16584</v>
      </c>
      <c r="AJ83" s="1637">
        <v>5559512.25</v>
      </c>
      <c r="AK83" s="1637">
        <v>32420397.915839992</v>
      </c>
      <c r="AL83" s="1637">
        <v>38299526.515839994</v>
      </c>
      <c r="AM83" s="1637">
        <v>1994340.48</v>
      </c>
      <c r="AN83" s="1637">
        <v>1994340.48</v>
      </c>
      <c r="AO83" s="1637">
        <v>2077308.76</v>
      </c>
      <c r="AP83" s="1637">
        <v>2077308.76</v>
      </c>
      <c r="AQ83" s="1637">
        <v>1646183.84</v>
      </c>
      <c r="AR83" s="1637">
        <v>1646183.84</v>
      </c>
      <c r="AS83" s="1637">
        <v>1714419.44</v>
      </c>
      <c r="AT83" s="1637">
        <v>1714419.44</v>
      </c>
      <c r="AU83" s="1637">
        <v>2057148.25</v>
      </c>
      <c r="AV83" s="1637">
        <v>3211725.61</v>
      </c>
      <c r="AW83" s="1637">
        <v>1300984.3</v>
      </c>
      <c r="AX83" s="1637">
        <v>499339.58</v>
      </c>
      <c r="AY83" s="1637">
        <v>21933702.779999997</v>
      </c>
      <c r="AZ83" s="1637">
        <v>98821697.799999997</v>
      </c>
      <c r="BA83" s="1637">
        <v>5415880.2300000004</v>
      </c>
      <c r="BB83" s="1637">
        <v>876151.53</v>
      </c>
      <c r="BC83" s="1637">
        <v>2382312.9799999991</v>
      </c>
      <c r="BD83" s="1637">
        <v>98821697.645840004</v>
      </c>
    </row>
    <row r="84" spans="1:56" x14ac:dyDescent="0.25">
      <c r="A84" s="1651" t="s">
        <v>2052</v>
      </c>
      <c r="B84" s="1647" t="s">
        <v>3936</v>
      </c>
      <c r="C84" s="1636">
        <v>3967.63</v>
      </c>
      <c r="D84" s="1637">
        <v>65508175.119999997</v>
      </c>
      <c r="E84" s="1637">
        <v>95432329.230000019</v>
      </c>
      <c r="F84" s="1646">
        <v>1.4568003009576131</v>
      </c>
      <c r="G84" s="1645">
        <v>4</v>
      </c>
      <c r="H84" s="1644">
        <v>4172.76</v>
      </c>
      <c r="I84" s="1644">
        <v>8064088.1499999994</v>
      </c>
      <c r="J84" s="1644">
        <v>8068260.9099999992</v>
      </c>
      <c r="K84" s="1643">
        <v>1.05749</v>
      </c>
      <c r="L84" s="1637">
        <v>14516840.310000001</v>
      </c>
      <c r="M84" s="1637">
        <v>2903368.05</v>
      </c>
      <c r="N84" s="1637">
        <v>1461565.45</v>
      </c>
      <c r="O84" s="1637">
        <v>648929.16</v>
      </c>
      <c r="P84" s="1637">
        <v>600949.92000000004</v>
      </c>
      <c r="Q84" s="1637">
        <v>898857.76</v>
      </c>
      <c r="R84" s="1637">
        <v>341506.49</v>
      </c>
      <c r="S84" s="1637">
        <v>553436.57999999996</v>
      </c>
      <c r="T84" s="1637">
        <v>749274.81</v>
      </c>
      <c r="U84" s="1637">
        <v>415234.48</v>
      </c>
      <c r="V84" s="1637">
        <v>1111572.57</v>
      </c>
      <c r="W84" s="1637">
        <v>957066.51</v>
      </c>
      <c r="X84" s="1637">
        <v>664097.81000000006</v>
      </c>
      <c r="Y84" s="1637">
        <v>25822699.899999999</v>
      </c>
      <c r="Z84" s="1637">
        <v>350921.7</v>
      </c>
      <c r="AA84" s="1637">
        <v>495953.74999999994</v>
      </c>
      <c r="AB84" s="1637">
        <v>1289479.75</v>
      </c>
      <c r="AC84" s="1637">
        <v>134899.41999999998</v>
      </c>
      <c r="AD84" s="1637">
        <v>1132758.3600000001</v>
      </c>
      <c r="AE84" s="1637">
        <v>661939.85000000009</v>
      </c>
      <c r="AF84" s="1637">
        <v>5399944.4299999997</v>
      </c>
      <c r="AG84" s="1637">
        <v>3717669.3099999996</v>
      </c>
      <c r="AH84" s="1637">
        <v>12265364.66832</v>
      </c>
      <c r="AI84" s="1637">
        <v>25448931.23832</v>
      </c>
      <c r="AJ84" s="1637">
        <v>3776707.64</v>
      </c>
      <c r="AK84" s="1637">
        <v>21672223.59832</v>
      </c>
      <c r="AL84" s="1637">
        <v>25666054.158319999</v>
      </c>
      <c r="AM84" s="1637">
        <v>1217385.1299999999</v>
      </c>
      <c r="AN84" s="1637">
        <v>1217385.1299999999</v>
      </c>
      <c r="AO84" s="1637">
        <v>1267786.42</v>
      </c>
      <c r="AP84" s="1637">
        <v>1267786.42</v>
      </c>
      <c r="AQ84" s="1637">
        <v>1058427.2</v>
      </c>
      <c r="AR84" s="1637">
        <v>1058427.2</v>
      </c>
      <c r="AS84" s="1637">
        <v>1102625.25</v>
      </c>
      <c r="AT84" s="1637">
        <v>1102625.25</v>
      </c>
      <c r="AU84" s="1637">
        <v>1323615.55</v>
      </c>
      <c r="AV84" s="1637">
        <v>2181212.9700000002</v>
      </c>
      <c r="AW84" s="1637">
        <v>883551.14</v>
      </c>
      <c r="AX84" s="1637">
        <v>338593.28000000003</v>
      </c>
      <c r="AY84" s="1637">
        <v>14019420.940000001</v>
      </c>
      <c r="AZ84" s="1637">
        <v>65508175.119999997</v>
      </c>
      <c r="BA84" s="1637">
        <v>3696995.9499999993</v>
      </c>
      <c r="BB84" s="1637">
        <v>483656.93</v>
      </c>
      <c r="BC84" s="1637">
        <v>1907056.82</v>
      </c>
      <c r="BD84" s="1637">
        <v>65508174.998319998</v>
      </c>
    </row>
    <row r="85" spans="1:56" x14ac:dyDescent="0.25">
      <c r="A85" s="1651" t="s">
        <v>2053</v>
      </c>
      <c r="B85" s="1647" t="s">
        <v>3935</v>
      </c>
      <c r="C85" s="1636">
        <v>3368.75</v>
      </c>
      <c r="D85" s="1637">
        <v>58885321.380000003</v>
      </c>
      <c r="E85" s="1637">
        <v>44102223.049999997</v>
      </c>
      <c r="F85" s="1646">
        <v>0.74895104614269825</v>
      </c>
      <c r="G85" s="1645">
        <v>1</v>
      </c>
      <c r="H85" s="1644">
        <v>784362.08</v>
      </c>
      <c r="I85" s="1644">
        <v>8023420.8700000001</v>
      </c>
      <c r="J85" s="1644">
        <v>8807782.9499999993</v>
      </c>
      <c r="K85" s="1643">
        <v>1.05749</v>
      </c>
      <c r="L85" s="1637">
        <v>12804552.220000001</v>
      </c>
      <c r="M85" s="1637">
        <v>2560910.44</v>
      </c>
      <c r="N85" s="1637">
        <v>1241077.02</v>
      </c>
      <c r="O85" s="1637">
        <v>550852.36</v>
      </c>
      <c r="P85" s="1637">
        <v>539146.56999999995</v>
      </c>
      <c r="Q85" s="1637">
        <v>747061.27</v>
      </c>
      <c r="R85" s="1637">
        <v>289763.08</v>
      </c>
      <c r="S85" s="1637">
        <v>469887.13</v>
      </c>
      <c r="T85" s="1637">
        <v>636032.14</v>
      </c>
      <c r="U85" s="1637">
        <v>352415.35</v>
      </c>
      <c r="V85" s="1637">
        <v>943573.53</v>
      </c>
      <c r="W85" s="1637">
        <v>812418.96</v>
      </c>
      <c r="X85" s="1637">
        <v>563842.41</v>
      </c>
      <c r="Y85" s="1637">
        <v>22511532.48</v>
      </c>
      <c r="Z85" s="1637">
        <v>298620</v>
      </c>
      <c r="AA85" s="1637">
        <v>421093.75</v>
      </c>
      <c r="AB85" s="1637">
        <v>1094843.75</v>
      </c>
      <c r="AC85" s="1637">
        <v>114537.5</v>
      </c>
      <c r="AD85" s="1637">
        <v>1923556.25</v>
      </c>
      <c r="AE85" s="1637">
        <v>549042</v>
      </c>
      <c r="AF85" s="1637">
        <v>4584868.75</v>
      </c>
      <c r="AG85" s="1637">
        <v>3156518.75</v>
      </c>
      <c r="AH85" s="1637">
        <v>10919359.952999998</v>
      </c>
      <c r="AI85" s="1637">
        <v>23062440.702999998</v>
      </c>
      <c r="AJ85" s="1637">
        <v>3206645.75</v>
      </c>
      <c r="AK85" s="1637">
        <v>19855794.952999998</v>
      </c>
      <c r="AL85" s="1637">
        <v>23246790.762999997</v>
      </c>
      <c r="AM85" s="1637">
        <v>1212732.7</v>
      </c>
      <c r="AN85" s="1637">
        <v>1212732.7</v>
      </c>
      <c r="AO85" s="1637">
        <v>1263133.99</v>
      </c>
      <c r="AP85" s="1637">
        <v>1263133.99</v>
      </c>
      <c r="AQ85" s="1637">
        <v>990967</v>
      </c>
      <c r="AR85" s="1637">
        <v>990967</v>
      </c>
      <c r="AS85" s="1637">
        <v>1032063.44</v>
      </c>
      <c r="AT85" s="1637">
        <v>1032063.44</v>
      </c>
      <c r="AU85" s="1637">
        <v>1239096.45</v>
      </c>
      <c r="AV85" s="1637">
        <v>1852441.45</v>
      </c>
      <c r="AW85" s="1637">
        <v>750374.57</v>
      </c>
      <c r="AX85" s="1637">
        <v>287291.26</v>
      </c>
      <c r="AY85" s="1637">
        <v>13126997.989999998</v>
      </c>
      <c r="AZ85" s="1637">
        <v>58885321.380000003</v>
      </c>
      <c r="BA85" s="1637">
        <v>3913373.8400000003</v>
      </c>
      <c r="BB85" s="1637">
        <v>800421.03000000014</v>
      </c>
      <c r="BC85" s="1637">
        <v>1263068.8700000003</v>
      </c>
      <c r="BD85" s="1637">
        <v>58885321.232999995</v>
      </c>
    </row>
    <row r="86" spans="1:56" x14ac:dyDescent="0.25">
      <c r="A86" s="1651" t="s">
        <v>2054</v>
      </c>
      <c r="B86" s="1647" t="s">
        <v>3934</v>
      </c>
      <c r="C86" s="1636">
        <v>4597.7299999999996</v>
      </c>
      <c r="D86" s="1637">
        <v>60878559.810000002</v>
      </c>
      <c r="E86" s="1637">
        <v>76987839.359999985</v>
      </c>
      <c r="F86" s="1646">
        <v>1.2646133482834765</v>
      </c>
      <c r="G86" s="1645">
        <v>4</v>
      </c>
      <c r="H86" s="1644">
        <v>3877.86</v>
      </c>
      <c r="I86" s="1644">
        <v>3376015.25</v>
      </c>
      <c r="J86" s="1644">
        <v>3379893.11</v>
      </c>
      <c r="K86" s="1643">
        <v>1.05749</v>
      </c>
      <c r="L86" s="1637">
        <v>15354548.859999999</v>
      </c>
      <c r="M86" s="1637">
        <v>3070909.77</v>
      </c>
      <c r="N86" s="1637">
        <v>1694590.01</v>
      </c>
      <c r="O86" s="1637">
        <v>752905.31</v>
      </c>
      <c r="P86" s="1637">
        <v>518503.24</v>
      </c>
      <c r="Q86" s="1637">
        <v>1038733.06</v>
      </c>
      <c r="R86" s="1637">
        <v>395837.07</v>
      </c>
      <c r="S86" s="1637">
        <v>641697.47</v>
      </c>
      <c r="T86" s="1637">
        <v>869329.07</v>
      </c>
      <c r="U86" s="1637">
        <v>481194.58</v>
      </c>
      <c r="V86" s="1637">
        <v>1289676.81</v>
      </c>
      <c r="W86" s="1637">
        <v>1110414.67</v>
      </c>
      <c r="X86" s="1637">
        <v>770006.72</v>
      </c>
      <c r="Y86" s="1637">
        <v>27988346.639999993</v>
      </c>
      <c r="Z86" s="1637">
        <v>409903.19999999995</v>
      </c>
      <c r="AA86" s="1637">
        <v>574716.25</v>
      </c>
      <c r="AB86" s="1637">
        <v>1494262.25</v>
      </c>
      <c r="AC86" s="1637">
        <v>156322.82</v>
      </c>
      <c r="AD86" s="1637">
        <v>1312651.9099999999</v>
      </c>
      <c r="AE86" s="1637">
        <v>768907.84</v>
      </c>
      <c r="AF86" s="1637">
        <v>6257510.5299999993</v>
      </c>
      <c r="AG86" s="1637">
        <v>4308073.01</v>
      </c>
      <c r="AH86" s="1637">
        <v>10929184.596719999</v>
      </c>
      <c r="AI86" s="1637">
        <v>26211532.406719998</v>
      </c>
      <c r="AJ86" s="1637">
        <v>4376487.2300000004</v>
      </c>
      <c r="AK86" s="1637">
        <v>21835045.176719997</v>
      </c>
      <c r="AL86" s="1637">
        <v>26463136.656719998</v>
      </c>
      <c r="AM86" s="1637">
        <v>335750.16</v>
      </c>
      <c r="AN86" s="1637">
        <v>335750.16</v>
      </c>
      <c r="AO86" s="1637">
        <v>349707.44</v>
      </c>
      <c r="AP86" s="1637">
        <v>349707.44</v>
      </c>
      <c r="AQ86" s="1637">
        <v>208583.82</v>
      </c>
      <c r="AR86" s="1637">
        <v>208583.82</v>
      </c>
      <c r="AS86" s="1637">
        <v>217113.27</v>
      </c>
      <c r="AT86" s="1637">
        <v>217113.27</v>
      </c>
      <c r="AU86" s="1637">
        <v>260535.92</v>
      </c>
      <c r="AV86" s="1637">
        <v>2527818.7999999998</v>
      </c>
      <c r="AW86" s="1637">
        <v>1023951.91</v>
      </c>
      <c r="AX86" s="1637">
        <v>392460.39</v>
      </c>
      <c r="AY86" s="1637">
        <v>6427076.3999999994</v>
      </c>
      <c r="AZ86" s="1637">
        <v>60878559.810000002</v>
      </c>
      <c r="BA86" s="1637">
        <v>183108.53</v>
      </c>
      <c r="BB86" s="1637">
        <v>630.32999999999993</v>
      </c>
      <c r="BC86" s="1637">
        <v>1671905.7</v>
      </c>
      <c r="BD86" s="1637">
        <v>60878559.696719989</v>
      </c>
    </row>
    <row r="87" spans="1:56" x14ac:dyDescent="0.25">
      <c r="A87" s="1651" t="s">
        <v>2055</v>
      </c>
      <c r="B87" s="1647" t="s">
        <v>3933</v>
      </c>
      <c r="C87" s="1636">
        <v>6611.88</v>
      </c>
      <c r="D87" s="1637">
        <v>94993033.640000001</v>
      </c>
      <c r="E87" s="1637">
        <v>130502494.54000001</v>
      </c>
      <c r="F87" s="1646">
        <v>1.3738112105627875</v>
      </c>
      <c r="G87" s="1645">
        <v>4</v>
      </c>
      <c r="H87" s="1644">
        <v>6050.9</v>
      </c>
      <c r="I87" s="1644">
        <v>8282670.4000000022</v>
      </c>
      <c r="J87" s="1644">
        <v>8288721.3000000026</v>
      </c>
      <c r="K87" s="1643">
        <v>1.05749</v>
      </c>
      <c r="L87" s="1637">
        <v>23095241.370000001</v>
      </c>
      <c r="M87" s="1637">
        <v>4619048.2699999996</v>
      </c>
      <c r="N87" s="1637">
        <v>2437171.4500000002</v>
      </c>
      <c r="O87" s="1637">
        <v>1082531.82</v>
      </c>
      <c r="P87" s="1637">
        <v>834550.42</v>
      </c>
      <c r="Q87" s="1637">
        <v>1498096.27</v>
      </c>
      <c r="R87" s="1637">
        <v>569824.28</v>
      </c>
      <c r="S87" s="1637">
        <v>922813.1</v>
      </c>
      <c r="T87" s="1637">
        <v>1249926.6100000001</v>
      </c>
      <c r="U87" s="1637">
        <v>691952.78</v>
      </c>
      <c r="V87" s="1637">
        <v>1854305.16</v>
      </c>
      <c r="W87" s="1637">
        <v>1596560.96</v>
      </c>
      <c r="X87" s="1637">
        <v>1107332.23</v>
      </c>
      <c r="Y87" s="1637">
        <v>41559354.719999999</v>
      </c>
      <c r="Z87" s="1637">
        <v>591319.80000000005</v>
      </c>
      <c r="AA87" s="1637">
        <v>826485</v>
      </c>
      <c r="AB87" s="1637">
        <v>2148861</v>
      </c>
      <c r="AC87" s="1637">
        <v>224803.91999999998</v>
      </c>
      <c r="AD87" s="1637">
        <v>1887691.73</v>
      </c>
      <c r="AE87" s="1637">
        <v>1111870.26</v>
      </c>
      <c r="AF87" s="1637">
        <v>8998768.6799999997</v>
      </c>
      <c r="AG87" s="1637">
        <v>6195331.5600000005</v>
      </c>
      <c r="AH87" s="1637">
        <v>17340916.162320003</v>
      </c>
      <c r="AI87" s="1637">
        <v>39326048.112320006</v>
      </c>
      <c r="AJ87" s="1637">
        <v>6293716.3300000001</v>
      </c>
      <c r="AK87" s="1637">
        <v>33032331.78232</v>
      </c>
      <c r="AL87" s="1637">
        <v>39687873.862319998</v>
      </c>
      <c r="AM87" s="1637">
        <v>1134416.8400000001</v>
      </c>
      <c r="AN87" s="1637">
        <v>1134416.8400000001</v>
      </c>
      <c r="AO87" s="1637">
        <v>1181716.52</v>
      </c>
      <c r="AP87" s="1637">
        <v>1181716.52</v>
      </c>
      <c r="AQ87" s="1637">
        <v>645136.56999999995</v>
      </c>
      <c r="AR87" s="1637">
        <v>645136.56999999995</v>
      </c>
      <c r="AS87" s="1637">
        <v>671500.33</v>
      </c>
      <c r="AT87" s="1637">
        <v>671500.33</v>
      </c>
      <c r="AU87" s="1637">
        <v>806420.72</v>
      </c>
      <c r="AV87" s="1637">
        <v>3635871.89</v>
      </c>
      <c r="AW87" s="1637">
        <v>1472794.64</v>
      </c>
      <c r="AX87" s="1637">
        <v>565177.16</v>
      </c>
      <c r="AY87" s="1637">
        <v>13745804.930000002</v>
      </c>
      <c r="AZ87" s="1637">
        <v>94993033.640000001</v>
      </c>
      <c r="BA87" s="1637">
        <v>1868899.91</v>
      </c>
      <c r="BB87" s="1637">
        <v>322331.12</v>
      </c>
      <c r="BC87" s="1637">
        <v>3022781.6200000006</v>
      </c>
      <c r="BD87" s="1637">
        <v>94993033.512320012</v>
      </c>
    </row>
    <row r="88" spans="1:56" x14ac:dyDescent="0.25">
      <c r="A88" s="1651" t="s">
        <v>2056</v>
      </c>
      <c r="B88" s="1647" t="s">
        <v>3932</v>
      </c>
      <c r="C88" s="1636">
        <v>679.46</v>
      </c>
      <c r="D88" s="1637">
        <v>9994177.9100000001</v>
      </c>
      <c r="E88" s="1637">
        <v>11361423.169999998</v>
      </c>
      <c r="F88" s="1646">
        <v>1.1368041746217021</v>
      </c>
      <c r="G88" s="1645">
        <v>4</v>
      </c>
      <c r="H88" s="1644">
        <v>636.61</v>
      </c>
      <c r="I88" s="1644">
        <v>607035.43999999994</v>
      </c>
      <c r="J88" s="1644">
        <v>607672.04999999993</v>
      </c>
      <c r="K88" s="1643">
        <v>1.05749</v>
      </c>
      <c r="L88" s="1637">
        <v>2398825.63</v>
      </c>
      <c r="M88" s="1637">
        <v>479765.11</v>
      </c>
      <c r="N88" s="1637">
        <v>249247.79</v>
      </c>
      <c r="O88" s="1637">
        <v>110612.92</v>
      </c>
      <c r="P88" s="1637">
        <v>88552.58</v>
      </c>
      <c r="Q88" s="1637">
        <v>153385.98000000001</v>
      </c>
      <c r="R88" s="1637">
        <v>57564.54</v>
      </c>
      <c r="S88" s="1637">
        <v>94542.79</v>
      </c>
      <c r="T88" s="1637">
        <v>127717.29</v>
      </c>
      <c r="U88" s="1637">
        <v>70985.62</v>
      </c>
      <c r="V88" s="1637">
        <v>189472.59</v>
      </c>
      <c r="W88" s="1637">
        <v>163136.32999999999</v>
      </c>
      <c r="X88" s="1637">
        <v>113446.9</v>
      </c>
      <c r="Y88" s="1637">
        <v>4297256.07</v>
      </c>
      <c r="Z88" s="1637">
        <v>60552</v>
      </c>
      <c r="AA88" s="1637">
        <v>84932.499999999985</v>
      </c>
      <c r="AB88" s="1637">
        <v>220824.49999999994</v>
      </c>
      <c r="AC88" s="1637">
        <v>23101.64</v>
      </c>
      <c r="AD88" s="1637">
        <v>193985.83</v>
      </c>
      <c r="AE88" s="1637">
        <v>113569.84</v>
      </c>
      <c r="AF88" s="1637">
        <v>924745.05999999982</v>
      </c>
      <c r="AG88" s="1637">
        <v>636654.02</v>
      </c>
      <c r="AH88" s="1637">
        <v>1832947.0544399996</v>
      </c>
      <c r="AI88" s="1637">
        <v>4091312.4444399993</v>
      </c>
      <c r="AJ88" s="1637">
        <v>646764.38</v>
      </c>
      <c r="AK88" s="1637">
        <v>3444548.0644399994</v>
      </c>
      <c r="AL88" s="1637">
        <v>4128494.9244399993</v>
      </c>
      <c r="AM88" s="1637">
        <v>140348.22</v>
      </c>
      <c r="AN88" s="1637">
        <v>140348.22</v>
      </c>
      <c r="AO88" s="1637">
        <v>146551.45000000001</v>
      </c>
      <c r="AP88" s="1637">
        <v>146551.45000000001</v>
      </c>
      <c r="AQ88" s="1637">
        <v>77540.45</v>
      </c>
      <c r="AR88" s="1637">
        <v>77540.45</v>
      </c>
      <c r="AS88" s="1637">
        <v>80642.070000000007</v>
      </c>
      <c r="AT88" s="1637">
        <v>80642.070000000007</v>
      </c>
      <c r="AU88" s="1637">
        <v>96925.56</v>
      </c>
      <c r="AV88" s="1637">
        <v>372969.58</v>
      </c>
      <c r="AW88" s="1637">
        <v>151080.01999999999</v>
      </c>
      <c r="AX88" s="1637">
        <v>57287.24</v>
      </c>
      <c r="AY88" s="1637">
        <v>1568426.7800000003</v>
      </c>
      <c r="AZ88" s="1637">
        <v>9994177.9100000001</v>
      </c>
      <c r="BA88" s="1637">
        <v>146515.09999999998</v>
      </c>
      <c r="BB88" s="1637">
        <v>12511.880000000001</v>
      </c>
      <c r="BC88" s="1637">
        <v>204622.47000000003</v>
      </c>
      <c r="BD88" s="1637">
        <v>9994177.7744400017</v>
      </c>
    </row>
    <row r="89" spans="1:56" x14ac:dyDescent="0.25">
      <c r="A89" s="1651" t="s">
        <v>2057</v>
      </c>
      <c r="B89" s="1647" t="s">
        <v>3931</v>
      </c>
      <c r="C89" s="1636">
        <v>1637.54</v>
      </c>
      <c r="D89" s="1637">
        <v>26275248.699999999</v>
      </c>
      <c r="E89" s="1637">
        <v>33152142.009999998</v>
      </c>
      <c r="F89" s="1646">
        <v>1.2617251462970929</v>
      </c>
      <c r="G89" s="1645">
        <v>4</v>
      </c>
      <c r="H89" s="1644">
        <v>1673.69</v>
      </c>
      <c r="I89" s="1644">
        <v>2338398.9999999995</v>
      </c>
      <c r="J89" s="1644">
        <v>2340072.6899999995</v>
      </c>
      <c r="K89" s="1643">
        <v>1.05749</v>
      </c>
      <c r="L89" s="1637">
        <v>6052739.2599999998</v>
      </c>
      <c r="M89" s="1637">
        <v>1210547.8400000001</v>
      </c>
      <c r="N89" s="1637">
        <v>603209.15</v>
      </c>
      <c r="O89" s="1637">
        <v>266945.84999999998</v>
      </c>
      <c r="P89" s="1637">
        <v>239569.05</v>
      </c>
      <c r="Q89" s="1637">
        <v>368762.16</v>
      </c>
      <c r="R89" s="1637">
        <v>141000.78</v>
      </c>
      <c r="S89" s="1637">
        <v>228033.46</v>
      </c>
      <c r="T89" s="1637">
        <v>308224.40999999997</v>
      </c>
      <c r="U89" s="1637">
        <v>171182.14</v>
      </c>
      <c r="V89" s="1637">
        <v>457260.53</v>
      </c>
      <c r="W89" s="1637">
        <v>393702.36</v>
      </c>
      <c r="X89" s="1637">
        <v>273629.40000000002</v>
      </c>
      <c r="Y89" s="1637">
        <v>10714806.389999999</v>
      </c>
      <c r="Z89" s="1637">
        <v>144858.59999999998</v>
      </c>
      <c r="AA89" s="1637">
        <v>204692.49999999997</v>
      </c>
      <c r="AB89" s="1637">
        <v>532200.5</v>
      </c>
      <c r="AC89" s="1637">
        <v>55676.36</v>
      </c>
      <c r="AD89" s="1637">
        <v>467517.67</v>
      </c>
      <c r="AE89" s="1637">
        <v>272036.18</v>
      </c>
      <c r="AF89" s="1637">
        <v>2228691.9399999995</v>
      </c>
      <c r="AG89" s="1637">
        <v>1534374.98</v>
      </c>
      <c r="AH89" s="1637">
        <v>4896029.9895600006</v>
      </c>
      <c r="AI89" s="1637">
        <v>10336078.719559999</v>
      </c>
      <c r="AJ89" s="1637">
        <v>1558741.57</v>
      </c>
      <c r="AK89" s="1637">
        <v>8777337.1495599989</v>
      </c>
      <c r="AL89" s="1637">
        <v>10425690.769559998</v>
      </c>
      <c r="AM89" s="1637">
        <v>512542.4</v>
      </c>
      <c r="AN89" s="1637">
        <v>512542.4</v>
      </c>
      <c r="AO89" s="1637">
        <v>534253.72</v>
      </c>
      <c r="AP89" s="1637">
        <v>534253.72</v>
      </c>
      <c r="AQ89" s="1637">
        <v>307060.19</v>
      </c>
      <c r="AR89" s="1637">
        <v>307060.19</v>
      </c>
      <c r="AS89" s="1637">
        <v>319466.67</v>
      </c>
      <c r="AT89" s="1637">
        <v>319466.67</v>
      </c>
      <c r="AU89" s="1637">
        <v>383825.24</v>
      </c>
      <c r="AV89" s="1637">
        <v>900244.67</v>
      </c>
      <c r="AW89" s="1637">
        <v>364665.08</v>
      </c>
      <c r="AX89" s="1637">
        <v>139370.46</v>
      </c>
      <c r="AY89" s="1637">
        <v>5134751.41</v>
      </c>
      <c r="AZ89" s="1637">
        <v>26275248.699999999</v>
      </c>
      <c r="BA89" s="1637">
        <v>1126684.7</v>
      </c>
      <c r="BB89" s="1637">
        <v>73005.67</v>
      </c>
      <c r="BC89" s="1637">
        <v>593169.84</v>
      </c>
      <c r="BD89" s="1637">
        <v>26275248.569559995</v>
      </c>
    </row>
    <row r="90" spans="1:56" x14ac:dyDescent="0.25">
      <c r="A90" s="1651" t="s">
        <v>2058</v>
      </c>
      <c r="B90" s="1647" t="s">
        <v>3930</v>
      </c>
      <c r="C90" s="1636">
        <v>1679</v>
      </c>
      <c r="D90" s="1637">
        <v>28480415.73</v>
      </c>
      <c r="E90" s="1637">
        <v>21501956.190000001</v>
      </c>
      <c r="F90" s="1646">
        <v>0.75497339623981674</v>
      </c>
      <c r="G90" s="1645">
        <v>1</v>
      </c>
      <c r="H90" s="1644">
        <v>372284.71</v>
      </c>
      <c r="I90" s="1644">
        <v>4146912.13</v>
      </c>
      <c r="J90" s="1644">
        <v>4519196.84</v>
      </c>
      <c r="K90" s="1643">
        <v>1.05749</v>
      </c>
      <c r="L90" s="1637">
        <v>6278389.6299999999</v>
      </c>
      <c r="M90" s="1637">
        <v>1255677.92</v>
      </c>
      <c r="N90" s="1637">
        <v>617957.54</v>
      </c>
      <c r="O90" s="1637">
        <v>274320.05</v>
      </c>
      <c r="P90" s="1637">
        <v>258362.43</v>
      </c>
      <c r="Q90" s="1637">
        <v>371941.14</v>
      </c>
      <c r="R90" s="1637">
        <v>144234.75</v>
      </c>
      <c r="S90" s="1637">
        <v>234001.28</v>
      </c>
      <c r="T90" s="1637">
        <v>316738.89</v>
      </c>
      <c r="U90" s="1637">
        <v>175579.48</v>
      </c>
      <c r="V90" s="1637">
        <v>469892.04</v>
      </c>
      <c r="W90" s="1637">
        <v>404578.11</v>
      </c>
      <c r="X90" s="1637">
        <v>280790.5</v>
      </c>
      <c r="Y90" s="1637">
        <v>11082463.76</v>
      </c>
      <c r="Z90" s="1637">
        <v>149085</v>
      </c>
      <c r="AA90" s="1637">
        <v>209875</v>
      </c>
      <c r="AB90" s="1637">
        <v>545675</v>
      </c>
      <c r="AC90" s="1637">
        <v>57086</v>
      </c>
      <c r="AD90" s="1637">
        <v>958709</v>
      </c>
      <c r="AE90" s="1637">
        <v>273712.5</v>
      </c>
      <c r="AF90" s="1637">
        <v>2285119</v>
      </c>
      <c r="AG90" s="1637">
        <v>1573223</v>
      </c>
      <c r="AH90" s="1637">
        <v>5252585.7239999985</v>
      </c>
      <c r="AI90" s="1637">
        <v>11305070.223999999</v>
      </c>
      <c r="AJ90" s="1637">
        <v>1598206.52</v>
      </c>
      <c r="AK90" s="1637">
        <v>9706863.7039999999</v>
      </c>
      <c r="AL90" s="1637">
        <v>11396951.114</v>
      </c>
      <c r="AM90" s="1637">
        <v>544333.98</v>
      </c>
      <c r="AN90" s="1637">
        <v>544333.98</v>
      </c>
      <c r="AO90" s="1637">
        <v>567596.12</v>
      </c>
      <c r="AP90" s="1637">
        <v>567596.12</v>
      </c>
      <c r="AQ90" s="1637">
        <v>438103.56</v>
      </c>
      <c r="AR90" s="1637">
        <v>438103.56</v>
      </c>
      <c r="AS90" s="1637">
        <v>456713.27</v>
      </c>
      <c r="AT90" s="1637">
        <v>456713.27</v>
      </c>
      <c r="AU90" s="1637">
        <v>548211.01</v>
      </c>
      <c r="AV90" s="1637">
        <v>922731.4</v>
      </c>
      <c r="AW90" s="1637">
        <v>373773.85</v>
      </c>
      <c r="AX90" s="1637">
        <v>142790.6</v>
      </c>
      <c r="AY90" s="1637">
        <v>6001000.7199999997</v>
      </c>
      <c r="AZ90" s="1637">
        <v>28480415.73</v>
      </c>
      <c r="BA90" s="1637">
        <v>1565418.05</v>
      </c>
      <c r="BB90" s="1637">
        <v>278538</v>
      </c>
      <c r="BC90" s="1637">
        <v>649651.12000000011</v>
      </c>
      <c r="BD90" s="1637">
        <v>28480415.593999997</v>
      </c>
    </row>
    <row r="91" spans="1:56" x14ac:dyDescent="0.25">
      <c r="A91" s="1651" t="s">
        <v>2059</v>
      </c>
      <c r="B91" s="1647" t="s">
        <v>3929</v>
      </c>
      <c r="C91" s="1636">
        <v>844.04</v>
      </c>
      <c r="D91" s="1637">
        <v>12297347.939999999</v>
      </c>
      <c r="E91" s="1637">
        <v>14290233.380000001</v>
      </c>
      <c r="F91" s="1646">
        <v>1.1620581486124886</v>
      </c>
      <c r="G91" s="1645">
        <v>4</v>
      </c>
      <c r="H91" s="1644">
        <v>783.32</v>
      </c>
      <c r="I91" s="1644">
        <v>866246.26000000013</v>
      </c>
      <c r="J91" s="1644">
        <v>867029.58000000007</v>
      </c>
      <c r="K91" s="1643">
        <v>1.05749</v>
      </c>
      <c r="L91" s="1637">
        <v>2931979.93</v>
      </c>
      <c r="M91" s="1637">
        <v>586395.98</v>
      </c>
      <c r="N91" s="1637">
        <v>310453.61</v>
      </c>
      <c r="O91" s="1637">
        <v>137897.44</v>
      </c>
      <c r="P91" s="1637">
        <v>108406.75</v>
      </c>
      <c r="Q91" s="1637">
        <v>192328.54</v>
      </c>
      <c r="R91" s="1637">
        <v>72440.77</v>
      </c>
      <c r="S91" s="1637">
        <v>117471.78</v>
      </c>
      <c r="T91" s="1637">
        <v>159220.89000000001</v>
      </c>
      <c r="U91" s="1637">
        <v>87946.79</v>
      </c>
      <c r="V91" s="1637">
        <v>236209.17</v>
      </c>
      <c r="W91" s="1637">
        <v>203376.63</v>
      </c>
      <c r="X91" s="1637">
        <v>140960.6</v>
      </c>
      <c r="Y91" s="1637">
        <v>5285088.879999999</v>
      </c>
      <c r="Z91" s="1637">
        <v>75056.399999999994</v>
      </c>
      <c r="AA91" s="1637">
        <v>105505</v>
      </c>
      <c r="AB91" s="1637">
        <v>274313</v>
      </c>
      <c r="AC91" s="1637">
        <v>28697.359999999997</v>
      </c>
      <c r="AD91" s="1637">
        <v>240973.41</v>
      </c>
      <c r="AE91" s="1637">
        <v>142827.59999999998</v>
      </c>
      <c r="AF91" s="1637">
        <v>1148738.44</v>
      </c>
      <c r="AG91" s="1637">
        <v>790865.48</v>
      </c>
      <c r="AH91" s="1637">
        <v>2250931.3425599998</v>
      </c>
      <c r="AI91" s="1637">
        <v>5057908.0325600002</v>
      </c>
      <c r="AJ91" s="1637">
        <v>803424.79</v>
      </c>
      <c r="AK91" s="1637">
        <v>4254483.2425600002</v>
      </c>
      <c r="AL91" s="1637">
        <v>5104096.9225599999</v>
      </c>
      <c r="AM91" s="1637">
        <v>154305.5</v>
      </c>
      <c r="AN91" s="1637">
        <v>154305.5</v>
      </c>
      <c r="AO91" s="1637">
        <v>160508.74</v>
      </c>
      <c r="AP91" s="1637">
        <v>160508.74</v>
      </c>
      <c r="AQ91" s="1637">
        <v>103904.2</v>
      </c>
      <c r="AR91" s="1637">
        <v>103904.2</v>
      </c>
      <c r="AS91" s="1637">
        <v>108556.63</v>
      </c>
      <c r="AT91" s="1637">
        <v>108556.63</v>
      </c>
      <c r="AU91" s="1637">
        <v>130267.96</v>
      </c>
      <c r="AV91" s="1637">
        <v>463691.91</v>
      </c>
      <c r="AW91" s="1637">
        <v>187829.21</v>
      </c>
      <c r="AX91" s="1637">
        <v>71822.81</v>
      </c>
      <c r="AY91" s="1637">
        <v>1908162.0299999998</v>
      </c>
      <c r="AZ91" s="1637">
        <v>12297347.939999999</v>
      </c>
      <c r="BA91" s="1637">
        <v>162694.27000000002</v>
      </c>
      <c r="BB91" s="1637">
        <v>51388.57</v>
      </c>
      <c r="BC91" s="1637">
        <v>269117.39</v>
      </c>
      <c r="BD91" s="1637">
        <v>12297347.832559997</v>
      </c>
    </row>
    <row r="92" spans="1:56" x14ac:dyDescent="0.25">
      <c r="A92" s="1651" t="s">
        <v>2060</v>
      </c>
      <c r="B92" s="1647" t="s">
        <v>3928</v>
      </c>
      <c r="C92" s="1636">
        <v>608</v>
      </c>
      <c r="D92" s="1637">
        <v>9147670.7300000004</v>
      </c>
      <c r="E92" s="1637">
        <v>11635248.119999999</v>
      </c>
      <c r="F92" s="1646">
        <v>1.2719356067159184</v>
      </c>
      <c r="G92" s="1645">
        <v>4</v>
      </c>
      <c r="H92" s="1644">
        <v>582.69000000000005</v>
      </c>
      <c r="I92" s="1644">
        <v>555000.45000000007</v>
      </c>
      <c r="J92" s="1644">
        <v>555583.14</v>
      </c>
      <c r="K92" s="1643">
        <v>1.05749</v>
      </c>
      <c r="L92" s="1637">
        <v>2205621.7200000002</v>
      </c>
      <c r="M92" s="1637">
        <v>441124.33</v>
      </c>
      <c r="N92" s="1637">
        <v>223438.1</v>
      </c>
      <c r="O92" s="1637">
        <v>98814.21</v>
      </c>
      <c r="P92" s="1637">
        <v>81894.350000000006</v>
      </c>
      <c r="Q92" s="1637">
        <v>134312.07</v>
      </c>
      <c r="R92" s="1637">
        <v>52390.2</v>
      </c>
      <c r="S92" s="1637">
        <v>84491.73</v>
      </c>
      <c r="T92" s="1637">
        <v>114094.11</v>
      </c>
      <c r="U92" s="1637">
        <v>63447.32</v>
      </c>
      <c r="V92" s="1637">
        <v>169262.18</v>
      </c>
      <c r="W92" s="1637">
        <v>145735.12</v>
      </c>
      <c r="X92" s="1637">
        <v>101386.1</v>
      </c>
      <c r="Y92" s="1637">
        <v>3916011.5400000005</v>
      </c>
      <c r="Z92" s="1637">
        <v>54000</v>
      </c>
      <c r="AA92" s="1637">
        <v>76000</v>
      </c>
      <c r="AB92" s="1637">
        <v>197600</v>
      </c>
      <c r="AC92" s="1637">
        <v>20672</v>
      </c>
      <c r="AD92" s="1637">
        <v>173584</v>
      </c>
      <c r="AE92" s="1637">
        <v>99180</v>
      </c>
      <c r="AF92" s="1637">
        <v>827488</v>
      </c>
      <c r="AG92" s="1637">
        <v>569696</v>
      </c>
      <c r="AH92" s="1637">
        <v>1685382.453</v>
      </c>
      <c r="AI92" s="1637">
        <v>3703602.4529999997</v>
      </c>
      <c r="AJ92" s="1637">
        <v>578743.04000000004</v>
      </c>
      <c r="AK92" s="1637">
        <v>3124859.4129999997</v>
      </c>
      <c r="AL92" s="1637">
        <v>3736874.3829999994</v>
      </c>
      <c r="AM92" s="1637">
        <v>155856.31</v>
      </c>
      <c r="AN92" s="1637">
        <v>155856.31</v>
      </c>
      <c r="AO92" s="1637">
        <v>162059.54</v>
      </c>
      <c r="AP92" s="1637">
        <v>162059.54</v>
      </c>
      <c r="AQ92" s="1637">
        <v>63583.17</v>
      </c>
      <c r="AR92" s="1637">
        <v>63583.17</v>
      </c>
      <c r="AS92" s="1637">
        <v>65909.38</v>
      </c>
      <c r="AT92" s="1637">
        <v>65909.38</v>
      </c>
      <c r="AU92" s="1637">
        <v>79091.259999999995</v>
      </c>
      <c r="AV92" s="1637">
        <v>334199.34999999998</v>
      </c>
      <c r="AW92" s="1637">
        <v>135375.23000000001</v>
      </c>
      <c r="AX92" s="1637">
        <v>51302.01</v>
      </c>
      <c r="AY92" s="1637">
        <v>1494784.6500000001</v>
      </c>
      <c r="AZ92" s="1637">
        <v>9147670.7300000004</v>
      </c>
      <c r="BA92" s="1637">
        <v>200937.15000000002</v>
      </c>
      <c r="BB92" s="1637">
        <v>18642.809999999998</v>
      </c>
      <c r="BC92" s="1637">
        <v>197141.66999999998</v>
      </c>
      <c r="BD92" s="1637">
        <v>9147670.5730000008</v>
      </c>
    </row>
    <row r="93" spans="1:56" x14ac:dyDescent="0.25">
      <c r="A93" s="1651" t="s">
        <v>2061</v>
      </c>
      <c r="B93" s="1647" t="s">
        <v>3927</v>
      </c>
      <c r="C93" s="1636">
        <v>731.55</v>
      </c>
      <c r="D93" s="1637">
        <v>10548418.199999999</v>
      </c>
      <c r="E93" s="1637">
        <v>14779261.119999999</v>
      </c>
      <c r="F93" s="1646">
        <v>1.4010879015016677</v>
      </c>
      <c r="G93" s="1645">
        <v>4</v>
      </c>
      <c r="H93" s="1644">
        <v>671.91</v>
      </c>
      <c r="I93" s="1644">
        <v>541844.00999999989</v>
      </c>
      <c r="J93" s="1644">
        <v>542515.91999999993</v>
      </c>
      <c r="K93" s="1643">
        <v>1.05749</v>
      </c>
      <c r="L93" s="1637">
        <v>2578755.9900000002</v>
      </c>
      <c r="M93" s="1637">
        <v>515751.19</v>
      </c>
      <c r="N93" s="1637">
        <v>269158.11</v>
      </c>
      <c r="O93" s="1637">
        <v>118724.53</v>
      </c>
      <c r="P93" s="1637">
        <v>92916.77</v>
      </c>
      <c r="Q93" s="1637">
        <v>164512.42000000001</v>
      </c>
      <c r="R93" s="1637">
        <v>62092.09</v>
      </c>
      <c r="S93" s="1637">
        <v>101767</v>
      </c>
      <c r="T93" s="1637">
        <v>137083.23000000001</v>
      </c>
      <c r="U93" s="1637">
        <v>76325.25</v>
      </c>
      <c r="V93" s="1637">
        <v>203367.25</v>
      </c>
      <c r="W93" s="1637">
        <v>175099.67</v>
      </c>
      <c r="X93" s="1637">
        <v>122115.6</v>
      </c>
      <c r="Y93" s="1637">
        <v>4617669.0999999996</v>
      </c>
      <c r="Z93" s="1637">
        <v>65217.599999999991</v>
      </c>
      <c r="AA93" s="1637">
        <v>91443.75</v>
      </c>
      <c r="AB93" s="1637">
        <v>237753.75</v>
      </c>
      <c r="AC93" s="1637">
        <v>24872.7</v>
      </c>
      <c r="AD93" s="1637">
        <v>208857.52000000002</v>
      </c>
      <c r="AE93" s="1637">
        <v>122736.91999999998</v>
      </c>
      <c r="AF93" s="1637">
        <v>995639.55</v>
      </c>
      <c r="AG93" s="1637">
        <v>685462.35</v>
      </c>
      <c r="AH93" s="1637">
        <v>1927056.2081999998</v>
      </c>
      <c r="AI93" s="1637">
        <v>4359040.3481999999</v>
      </c>
      <c r="AJ93" s="1637">
        <v>696347.81</v>
      </c>
      <c r="AK93" s="1637">
        <v>3662692.5381999989</v>
      </c>
      <c r="AL93" s="1637">
        <v>4399073.3781999992</v>
      </c>
      <c r="AM93" s="1637">
        <v>141899.03</v>
      </c>
      <c r="AN93" s="1637">
        <v>141899.03</v>
      </c>
      <c r="AO93" s="1637">
        <v>147326.85999999999</v>
      </c>
      <c r="AP93" s="1637">
        <v>147326.85999999999</v>
      </c>
      <c r="AQ93" s="1637">
        <v>61256.95</v>
      </c>
      <c r="AR93" s="1637">
        <v>61256.95</v>
      </c>
      <c r="AS93" s="1637">
        <v>63583.17</v>
      </c>
      <c r="AT93" s="1637">
        <v>63583.17</v>
      </c>
      <c r="AU93" s="1637">
        <v>76765.039999999994</v>
      </c>
      <c r="AV93" s="1637">
        <v>401659.55</v>
      </c>
      <c r="AW93" s="1637">
        <v>162701.56</v>
      </c>
      <c r="AX93" s="1637">
        <v>62417.440000000002</v>
      </c>
      <c r="AY93" s="1637">
        <v>1531675.61</v>
      </c>
      <c r="AZ93" s="1637">
        <v>10548418.199999999</v>
      </c>
      <c r="BA93" s="1637">
        <v>148169.06999999995</v>
      </c>
      <c r="BB93" s="1637">
        <v>161.62</v>
      </c>
      <c r="BC93" s="1637">
        <v>231769.87</v>
      </c>
      <c r="BD93" s="1637">
        <v>10548418.088199999</v>
      </c>
    </row>
    <row r="94" spans="1:56" x14ac:dyDescent="0.25">
      <c r="A94" s="1651" t="s">
        <v>2062</v>
      </c>
      <c r="B94" s="1647" t="s">
        <v>3926</v>
      </c>
      <c r="C94" s="1636">
        <v>507.5</v>
      </c>
      <c r="D94" s="1637">
        <v>7729678.2699999996</v>
      </c>
      <c r="E94" s="1637">
        <v>8555903.9600000009</v>
      </c>
      <c r="F94" s="1646">
        <v>1.1068900491249039</v>
      </c>
      <c r="G94" s="1645">
        <v>4</v>
      </c>
      <c r="H94" s="1644">
        <v>492.36</v>
      </c>
      <c r="I94" s="1644">
        <v>619650.72000000009</v>
      </c>
      <c r="J94" s="1644">
        <v>620143.08000000007</v>
      </c>
      <c r="K94" s="1643">
        <v>1.05749</v>
      </c>
      <c r="L94" s="1637">
        <v>1823638.42</v>
      </c>
      <c r="M94" s="1637">
        <v>364727.67</v>
      </c>
      <c r="N94" s="1637">
        <v>186567.13</v>
      </c>
      <c r="O94" s="1637">
        <v>81853.56</v>
      </c>
      <c r="P94" s="1637">
        <v>69490.240000000005</v>
      </c>
      <c r="Q94" s="1637">
        <v>111264.44</v>
      </c>
      <c r="R94" s="1637">
        <v>43335.1</v>
      </c>
      <c r="S94" s="1637">
        <v>70357.429999999993</v>
      </c>
      <c r="T94" s="1637">
        <v>94510.79</v>
      </c>
      <c r="U94" s="1637">
        <v>52768.07</v>
      </c>
      <c r="V94" s="1637">
        <v>140209.72</v>
      </c>
      <c r="W94" s="1637">
        <v>120720.89</v>
      </c>
      <c r="X94" s="1637">
        <v>84425.600000000006</v>
      </c>
      <c r="Y94" s="1637">
        <v>3243869.0600000005</v>
      </c>
      <c r="Z94" s="1637">
        <v>45315</v>
      </c>
      <c r="AA94" s="1637">
        <v>63437.5</v>
      </c>
      <c r="AB94" s="1637">
        <v>164937.5</v>
      </c>
      <c r="AC94" s="1637">
        <v>17255</v>
      </c>
      <c r="AD94" s="1637">
        <v>144891.25</v>
      </c>
      <c r="AE94" s="1637">
        <v>82963.5</v>
      </c>
      <c r="AF94" s="1637">
        <v>690707.5</v>
      </c>
      <c r="AG94" s="1637">
        <v>475527.5</v>
      </c>
      <c r="AH94" s="1637">
        <v>1427244.189</v>
      </c>
      <c r="AI94" s="1637">
        <v>3112278.9390000002</v>
      </c>
      <c r="AJ94" s="1637">
        <v>483079.1</v>
      </c>
      <c r="AK94" s="1637">
        <v>2629199.8390000002</v>
      </c>
      <c r="AL94" s="1637">
        <v>3140051.1490000002</v>
      </c>
      <c r="AM94" s="1637">
        <v>111658.25</v>
      </c>
      <c r="AN94" s="1637">
        <v>111658.25</v>
      </c>
      <c r="AO94" s="1637">
        <v>116310.68</v>
      </c>
      <c r="AP94" s="1637">
        <v>116310.68</v>
      </c>
      <c r="AQ94" s="1637">
        <v>85294.49</v>
      </c>
      <c r="AR94" s="1637">
        <v>85294.49</v>
      </c>
      <c r="AS94" s="1637">
        <v>89171.520000000004</v>
      </c>
      <c r="AT94" s="1637">
        <v>89171.520000000004</v>
      </c>
      <c r="AU94" s="1637">
        <v>107005.82</v>
      </c>
      <c r="AV94" s="1637">
        <v>278370.23</v>
      </c>
      <c r="AW94" s="1637">
        <v>112760.34</v>
      </c>
      <c r="AX94" s="1637">
        <v>42751.67</v>
      </c>
      <c r="AY94" s="1637">
        <v>1345757.94</v>
      </c>
      <c r="AZ94" s="1637">
        <v>7729678.2699999996</v>
      </c>
      <c r="BA94" s="1637">
        <v>166153.68000000005</v>
      </c>
      <c r="BB94" s="1637">
        <v>34882.019999999997</v>
      </c>
      <c r="BC94" s="1637">
        <v>177077.82</v>
      </c>
      <c r="BD94" s="1637">
        <v>7729678.1490000002</v>
      </c>
    </row>
    <row r="95" spans="1:56" x14ac:dyDescent="0.25">
      <c r="A95" s="1651" t="s">
        <v>2063</v>
      </c>
      <c r="B95" s="1647" t="s">
        <v>3925</v>
      </c>
      <c r="C95" s="1636">
        <v>1005.97</v>
      </c>
      <c r="D95" s="1637">
        <v>15167113.640000001</v>
      </c>
      <c r="E95" s="1637">
        <v>16922994.48</v>
      </c>
      <c r="F95" s="1646">
        <v>1.1157689512768758</v>
      </c>
      <c r="G95" s="1645">
        <v>4</v>
      </c>
      <c r="H95" s="1644">
        <v>966.12</v>
      </c>
      <c r="I95" s="1644">
        <v>1806578.0000000002</v>
      </c>
      <c r="J95" s="1644">
        <v>1807544.1200000003</v>
      </c>
      <c r="K95" s="1643">
        <v>1.05749</v>
      </c>
      <c r="L95" s="1637">
        <v>3591970.39</v>
      </c>
      <c r="M95" s="1637">
        <v>718394.07</v>
      </c>
      <c r="N95" s="1637">
        <v>370184.58</v>
      </c>
      <c r="O95" s="1637">
        <v>163707.12</v>
      </c>
      <c r="P95" s="1637">
        <v>135595.22</v>
      </c>
      <c r="Q95" s="1637">
        <v>224913.12</v>
      </c>
      <c r="R95" s="1637">
        <v>86023.41</v>
      </c>
      <c r="S95" s="1637">
        <v>140086.67000000001</v>
      </c>
      <c r="T95" s="1637">
        <v>189021.59</v>
      </c>
      <c r="U95" s="1637">
        <v>104907.95</v>
      </c>
      <c r="V95" s="1637">
        <v>280419.44</v>
      </c>
      <c r="W95" s="1637">
        <v>241441.78</v>
      </c>
      <c r="X95" s="1637">
        <v>168097.4</v>
      </c>
      <c r="Y95" s="1637">
        <v>6414762.7400000012</v>
      </c>
      <c r="Z95" s="1637">
        <v>89457.3</v>
      </c>
      <c r="AA95" s="1637">
        <v>125746.25</v>
      </c>
      <c r="AB95" s="1637">
        <v>326940.25</v>
      </c>
      <c r="AC95" s="1637">
        <v>34202.979999999996</v>
      </c>
      <c r="AD95" s="1637">
        <v>287204.43</v>
      </c>
      <c r="AE95" s="1637">
        <v>166591.01</v>
      </c>
      <c r="AF95" s="1637">
        <v>1369125.17</v>
      </c>
      <c r="AG95" s="1637">
        <v>942593.89</v>
      </c>
      <c r="AH95" s="1637">
        <v>2794986.3040800001</v>
      </c>
      <c r="AI95" s="1637">
        <v>6136847.5840799995</v>
      </c>
      <c r="AJ95" s="1637">
        <v>957562.72</v>
      </c>
      <c r="AK95" s="1637">
        <v>5179284.8640800007</v>
      </c>
      <c r="AL95" s="1637">
        <v>6191897.8640800007</v>
      </c>
      <c r="AM95" s="1637">
        <v>227968.93</v>
      </c>
      <c r="AN95" s="1637">
        <v>227968.93</v>
      </c>
      <c r="AO95" s="1637">
        <v>237273.79</v>
      </c>
      <c r="AP95" s="1637">
        <v>237273.79</v>
      </c>
      <c r="AQ95" s="1637">
        <v>144225.24</v>
      </c>
      <c r="AR95" s="1637">
        <v>144225.24</v>
      </c>
      <c r="AS95" s="1637">
        <v>149653.07</v>
      </c>
      <c r="AT95" s="1637">
        <v>149653.07</v>
      </c>
      <c r="AU95" s="1637">
        <v>179893.85</v>
      </c>
      <c r="AV95" s="1637">
        <v>552863.43000000005</v>
      </c>
      <c r="AW95" s="1637">
        <v>223950.21</v>
      </c>
      <c r="AX95" s="1637">
        <v>85503.35</v>
      </c>
      <c r="AY95" s="1637">
        <v>2560452.9000000004</v>
      </c>
      <c r="AZ95" s="1637">
        <v>15167113.640000001</v>
      </c>
      <c r="BA95" s="1637">
        <v>344699.36000000004</v>
      </c>
      <c r="BB95" s="1637">
        <v>59057.95</v>
      </c>
      <c r="BC95" s="1637">
        <v>408519.12</v>
      </c>
      <c r="BD95" s="1637">
        <v>15167113.504080003</v>
      </c>
    </row>
    <row r="96" spans="1:56" x14ac:dyDescent="0.25">
      <c r="A96" s="1651" t="s">
        <v>2064</v>
      </c>
      <c r="B96" s="1647" t="s">
        <v>3924</v>
      </c>
      <c r="C96" s="1636">
        <v>1179.8800000000001</v>
      </c>
      <c r="D96" s="1637">
        <v>17394106.079999998</v>
      </c>
      <c r="E96" s="1637">
        <v>26035859.41</v>
      </c>
      <c r="F96" s="1646">
        <v>1.4968207788462564</v>
      </c>
      <c r="G96" s="1645">
        <v>4</v>
      </c>
      <c r="H96" s="1644">
        <v>1107.97</v>
      </c>
      <c r="I96" s="1644">
        <v>1165544.21</v>
      </c>
      <c r="J96" s="1644">
        <v>1166652.18</v>
      </c>
      <c r="K96" s="1643">
        <v>1.05749</v>
      </c>
      <c r="L96" s="1637">
        <v>4157571.15</v>
      </c>
      <c r="M96" s="1637">
        <v>831514.22</v>
      </c>
      <c r="N96" s="1637">
        <v>434340.08</v>
      </c>
      <c r="O96" s="1637">
        <v>192466.48</v>
      </c>
      <c r="P96" s="1637">
        <v>154130.45000000001</v>
      </c>
      <c r="Q96" s="1637">
        <v>267829.40999999997</v>
      </c>
      <c r="R96" s="1637">
        <v>100899.64</v>
      </c>
      <c r="S96" s="1637">
        <v>164272.04</v>
      </c>
      <c r="T96" s="1637">
        <v>222228.09</v>
      </c>
      <c r="U96" s="1637">
        <v>123125.5</v>
      </c>
      <c r="V96" s="1637">
        <v>329682.32</v>
      </c>
      <c r="W96" s="1637">
        <v>283857.21999999997</v>
      </c>
      <c r="X96" s="1637">
        <v>197118.7</v>
      </c>
      <c r="Y96" s="1637">
        <v>7459035.3000000007</v>
      </c>
      <c r="Z96" s="1637">
        <v>104959.8</v>
      </c>
      <c r="AA96" s="1637">
        <v>147485.00000000003</v>
      </c>
      <c r="AB96" s="1637">
        <v>383461.00000000006</v>
      </c>
      <c r="AC96" s="1637">
        <v>40115.919999999998</v>
      </c>
      <c r="AD96" s="1637">
        <v>336855.74</v>
      </c>
      <c r="AE96" s="1637">
        <v>198765.18</v>
      </c>
      <c r="AF96" s="1637">
        <v>1605816.6800000002</v>
      </c>
      <c r="AG96" s="1637">
        <v>1105547.56</v>
      </c>
      <c r="AH96" s="1637">
        <v>3191199.8443200001</v>
      </c>
      <c r="AI96" s="1637">
        <v>7114206.72432</v>
      </c>
      <c r="AJ96" s="1637">
        <v>1123104.17</v>
      </c>
      <c r="AK96" s="1637">
        <v>5991102.5543199992</v>
      </c>
      <c r="AL96" s="1637">
        <v>7178773.9743199991</v>
      </c>
      <c r="AM96" s="1637">
        <v>245027.83</v>
      </c>
      <c r="AN96" s="1637">
        <v>245027.83</v>
      </c>
      <c r="AO96" s="1637">
        <v>255883.49</v>
      </c>
      <c r="AP96" s="1637">
        <v>255883.49</v>
      </c>
      <c r="AQ96" s="1637">
        <v>139572.81</v>
      </c>
      <c r="AR96" s="1637">
        <v>139572.81</v>
      </c>
      <c r="AS96" s="1637">
        <v>145000.64000000001</v>
      </c>
      <c r="AT96" s="1637">
        <v>145000.64000000001</v>
      </c>
      <c r="AU96" s="1637">
        <v>174466.02</v>
      </c>
      <c r="AV96" s="1637">
        <v>648238.18999999994</v>
      </c>
      <c r="AW96" s="1637">
        <v>262583.98</v>
      </c>
      <c r="AX96" s="1637">
        <v>100038.92</v>
      </c>
      <c r="AY96" s="1637">
        <v>2756296.65</v>
      </c>
      <c r="AZ96" s="1637">
        <v>17394106.079999998</v>
      </c>
      <c r="BA96" s="1637">
        <v>352011.51999999996</v>
      </c>
      <c r="BB96" s="1637">
        <v>42353.759999999995</v>
      </c>
      <c r="BC96" s="1637">
        <v>417870.16000000003</v>
      </c>
      <c r="BD96" s="1637">
        <v>17394105.924319997</v>
      </c>
    </row>
    <row r="97" spans="1:56" x14ac:dyDescent="0.25">
      <c r="A97" s="1651" t="s">
        <v>2065</v>
      </c>
      <c r="B97" s="1647" t="s">
        <v>3923</v>
      </c>
      <c r="C97" s="1636">
        <v>3701.82</v>
      </c>
      <c r="D97" s="1637">
        <v>57096483.009999998</v>
      </c>
      <c r="E97" s="1637">
        <v>71440901.320000008</v>
      </c>
      <c r="F97" s="1646">
        <v>1.2512312064385418</v>
      </c>
      <c r="G97" s="1645">
        <v>4</v>
      </c>
      <c r="H97" s="1644">
        <v>3636.95</v>
      </c>
      <c r="I97" s="1644">
        <v>2962571.2299999991</v>
      </c>
      <c r="J97" s="1644">
        <v>2966208.1799999992</v>
      </c>
      <c r="K97" s="1643">
        <v>1.05749</v>
      </c>
      <c r="L97" s="1637">
        <v>13317806.029999999</v>
      </c>
      <c r="M97" s="1637">
        <v>4438824.74</v>
      </c>
      <c r="N97" s="1637">
        <v>1569095.73</v>
      </c>
      <c r="O97" s="1637">
        <v>522466.47</v>
      </c>
      <c r="P97" s="1637">
        <v>443873.69</v>
      </c>
      <c r="Q97" s="1637">
        <v>1340651.98</v>
      </c>
      <c r="R97" s="1637">
        <v>318868.75</v>
      </c>
      <c r="S97" s="1637">
        <v>581077</v>
      </c>
      <c r="T97" s="1637">
        <v>524492.36</v>
      </c>
      <c r="U97" s="1637">
        <v>387279.97</v>
      </c>
      <c r="V97" s="1637">
        <v>778100.8</v>
      </c>
      <c r="W97" s="1637">
        <v>669946.56000000006</v>
      </c>
      <c r="X97" s="1637">
        <v>697265.02</v>
      </c>
      <c r="Y97" s="1637">
        <v>25589749.099999998</v>
      </c>
      <c r="Z97" s="1637">
        <v>333163.8</v>
      </c>
      <c r="AA97" s="1637">
        <v>462727.49999999994</v>
      </c>
      <c r="AB97" s="1637">
        <v>1203091.5</v>
      </c>
      <c r="AC97" s="1637">
        <v>125861.87999999999</v>
      </c>
      <c r="AD97" s="1637">
        <v>1056869.6100000001</v>
      </c>
      <c r="AE97" s="1637">
        <v>3179863.38</v>
      </c>
      <c r="AF97" s="1637">
        <v>5038177.0199999996</v>
      </c>
      <c r="AG97" s="1637">
        <v>3468605.34</v>
      </c>
      <c r="AH97" s="1637">
        <v>10012877.67348</v>
      </c>
      <c r="AI97" s="1637">
        <v>24881237.703479998</v>
      </c>
      <c r="AJ97" s="1637">
        <v>3523688.42</v>
      </c>
      <c r="AK97" s="1637">
        <v>21357549.283479996</v>
      </c>
      <c r="AL97" s="1637">
        <v>25083814.543479994</v>
      </c>
      <c r="AM97" s="1637">
        <v>555189.65</v>
      </c>
      <c r="AN97" s="1637">
        <v>555189.65</v>
      </c>
      <c r="AO97" s="1637">
        <v>577676.38</v>
      </c>
      <c r="AP97" s="1637">
        <v>577676.38</v>
      </c>
      <c r="AQ97" s="1637">
        <v>183770.87</v>
      </c>
      <c r="AR97" s="1637">
        <v>183770.87</v>
      </c>
      <c r="AS97" s="1637">
        <v>191524.92</v>
      </c>
      <c r="AT97" s="1637">
        <v>191524.92</v>
      </c>
      <c r="AU97" s="1637">
        <v>230295.14</v>
      </c>
      <c r="AV97" s="1637">
        <v>2035436.92</v>
      </c>
      <c r="AW97" s="1637">
        <v>824501.15</v>
      </c>
      <c r="AX97" s="1637">
        <v>316362.40000000002</v>
      </c>
      <c r="AY97" s="1637">
        <v>6422919.2500000009</v>
      </c>
      <c r="AZ97" s="1637">
        <v>57096483.009999998</v>
      </c>
      <c r="BA97" s="1637">
        <v>588986.36999999988</v>
      </c>
      <c r="BB97" s="1637">
        <v>26872.109999999997</v>
      </c>
      <c r="BC97" s="1637">
        <v>1137853.0100000002</v>
      </c>
      <c r="BD97" s="1637">
        <v>57096482.893479988</v>
      </c>
    </row>
    <row r="98" spans="1:56" x14ac:dyDescent="0.25">
      <c r="A98" s="1651" t="s">
        <v>2066</v>
      </c>
      <c r="B98" s="1647" t="s">
        <v>3922</v>
      </c>
      <c r="C98" s="1636">
        <v>3912.66</v>
      </c>
      <c r="D98" s="1637">
        <v>55371572.020000003</v>
      </c>
      <c r="E98" s="1637">
        <v>117463156.56</v>
      </c>
      <c r="F98" s="1646">
        <v>2.1213621408034569</v>
      </c>
      <c r="G98" s="1645">
        <v>4</v>
      </c>
      <c r="H98" s="1644">
        <v>3527.08</v>
      </c>
      <c r="I98" s="1644">
        <v>2420656.98</v>
      </c>
      <c r="J98" s="1644">
        <v>2424184.06</v>
      </c>
      <c r="K98" s="1643">
        <v>1.05749</v>
      </c>
      <c r="L98" s="1637">
        <v>13416192.57</v>
      </c>
      <c r="M98" s="1637">
        <v>4471616.9800000004</v>
      </c>
      <c r="N98" s="1637">
        <v>1659000.67</v>
      </c>
      <c r="O98" s="1637">
        <v>553000.22</v>
      </c>
      <c r="P98" s="1637">
        <v>411700.61</v>
      </c>
      <c r="Q98" s="1637">
        <v>1417648.88</v>
      </c>
      <c r="R98" s="1637">
        <v>336978.94</v>
      </c>
      <c r="S98" s="1637">
        <v>614371.14</v>
      </c>
      <c r="T98" s="1637">
        <v>555144.51</v>
      </c>
      <c r="U98" s="1637">
        <v>409580.76</v>
      </c>
      <c r="V98" s="1637">
        <v>823574.22</v>
      </c>
      <c r="W98" s="1637">
        <v>709099.28</v>
      </c>
      <c r="X98" s="1637">
        <v>737216.42</v>
      </c>
      <c r="Y98" s="1637">
        <v>26115125.200000003</v>
      </c>
      <c r="Z98" s="1637">
        <v>352139.39999999997</v>
      </c>
      <c r="AA98" s="1637">
        <v>489082.5</v>
      </c>
      <c r="AB98" s="1637">
        <v>1271614.5</v>
      </c>
      <c r="AC98" s="1637">
        <v>133030.44</v>
      </c>
      <c r="AD98" s="1637">
        <v>1117064.43</v>
      </c>
      <c r="AE98" s="1637">
        <v>3360974.94</v>
      </c>
      <c r="AF98" s="1637">
        <v>5325130.26</v>
      </c>
      <c r="AG98" s="1637">
        <v>3666162.42</v>
      </c>
      <c r="AH98" s="1637">
        <v>9495993.7802400012</v>
      </c>
      <c r="AI98" s="1637">
        <v>25211192.67024</v>
      </c>
      <c r="AJ98" s="1637">
        <v>3724382.8</v>
      </c>
      <c r="AK98" s="1637">
        <v>21486809.870239999</v>
      </c>
      <c r="AL98" s="1637">
        <v>25425307.430239998</v>
      </c>
      <c r="AM98" s="1637">
        <v>103904.2</v>
      </c>
      <c r="AN98" s="1637">
        <v>103904.2</v>
      </c>
      <c r="AO98" s="1637">
        <v>107781.23</v>
      </c>
      <c r="AP98" s="1637">
        <v>107781.23</v>
      </c>
      <c r="AQ98" s="1637">
        <v>9304.85</v>
      </c>
      <c r="AR98" s="1637">
        <v>9304.85</v>
      </c>
      <c r="AS98" s="1637">
        <v>10080.25</v>
      </c>
      <c r="AT98" s="1637">
        <v>10080.25</v>
      </c>
      <c r="AU98" s="1637">
        <v>12406.47</v>
      </c>
      <c r="AV98" s="1637">
        <v>2150972.2000000002</v>
      </c>
      <c r="AW98" s="1637">
        <v>871301.41</v>
      </c>
      <c r="AX98" s="1637">
        <v>334318.11</v>
      </c>
      <c r="AY98" s="1637">
        <v>3831139.25</v>
      </c>
      <c r="AZ98" s="1637">
        <v>55371572.020000003</v>
      </c>
      <c r="BA98" s="1637">
        <v>68227.839999999982</v>
      </c>
      <c r="BB98" s="1637">
        <v>8103.3300000000008</v>
      </c>
      <c r="BC98" s="1637">
        <v>1460707.3800000004</v>
      </c>
      <c r="BD98" s="1637">
        <v>55371571.880240001</v>
      </c>
    </row>
    <row r="99" spans="1:56" x14ac:dyDescent="0.25">
      <c r="A99" s="1651" t="s">
        <v>2067</v>
      </c>
      <c r="B99" s="1647" t="s">
        <v>3921</v>
      </c>
      <c r="C99" s="1636">
        <v>6206.65</v>
      </c>
      <c r="D99" s="1637">
        <v>99321745.569999993</v>
      </c>
      <c r="E99" s="1637">
        <v>135411149.62</v>
      </c>
      <c r="F99" s="1646">
        <v>1.3633585358662965</v>
      </c>
      <c r="G99" s="1645">
        <v>4</v>
      </c>
      <c r="H99" s="1644">
        <v>6326.63</v>
      </c>
      <c r="I99" s="1644">
        <v>5627226.4399999995</v>
      </c>
      <c r="J99" s="1644">
        <v>5633553.0699999994</v>
      </c>
      <c r="K99" s="1643">
        <v>1.05749</v>
      </c>
      <c r="L99" s="1637">
        <v>22804474</v>
      </c>
      <c r="M99" s="1637">
        <v>7600731.1799999997</v>
      </c>
      <c r="N99" s="1637">
        <v>2631840.02</v>
      </c>
      <c r="O99" s="1637">
        <v>876997.28</v>
      </c>
      <c r="P99" s="1637">
        <v>785582.19</v>
      </c>
      <c r="Q99" s="1637">
        <v>2248309.6</v>
      </c>
      <c r="R99" s="1637">
        <v>534897.48</v>
      </c>
      <c r="S99" s="1637">
        <v>974638.89</v>
      </c>
      <c r="T99" s="1637">
        <v>880397.9</v>
      </c>
      <c r="U99" s="1637">
        <v>649549.86</v>
      </c>
      <c r="V99" s="1637">
        <v>1306097.77</v>
      </c>
      <c r="W99" s="1637">
        <v>1124553.1599999999</v>
      </c>
      <c r="X99" s="1637">
        <v>1169520.73</v>
      </c>
      <c r="Y99" s="1637">
        <v>43587590.059999987</v>
      </c>
      <c r="Z99" s="1637">
        <v>558598.5</v>
      </c>
      <c r="AA99" s="1637">
        <v>775831.25</v>
      </c>
      <c r="AB99" s="1637">
        <v>2017161.2499999998</v>
      </c>
      <c r="AC99" s="1637">
        <v>211026.09999999998</v>
      </c>
      <c r="AD99" s="1637">
        <v>1771998.57</v>
      </c>
      <c r="AE99" s="1637">
        <v>5331512.3499999996</v>
      </c>
      <c r="AF99" s="1637">
        <v>8447250.6500000004</v>
      </c>
      <c r="AG99" s="1637">
        <v>5815631.0499999998</v>
      </c>
      <c r="AH99" s="1637">
        <v>17572536.003600001</v>
      </c>
      <c r="AI99" s="1637">
        <v>42501545.7236</v>
      </c>
      <c r="AJ99" s="1637">
        <v>5907986</v>
      </c>
      <c r="AK99" s="1637">
        <v>36593559.723600008</v>
      </c>
      <c r="AL99" s="1637">
        <v>42841195.833600007</v>
      </c>
      <c r="AM99" s="1637">
        <v>1277866.68</v>
      </c>
      <c r="AN99" s="1637">
        <v>1277866.68</v>
      </c>
      <c r="AO99" s="1637">
        <v>1331369.5900000001</v>
      </c>
      <c r="AP99" s="1637">
        <v>1331369.5900000001</v>
      </c>
      <c r="AQ99" s="1637">
        <v>440429.78</v>
      </c>
      <c r="AR99" s="1637">
        <v>440429.78</v>
      </c>
      <c r="AS99" s="1637">
        <v>459039.48</v>
      </c>
      <c r="AT99" s="1637">
        <v>459039.48</v>
      </c>
      <c r="AU99" s="1637">
        <v>550537.22</v>
      </c>
      <c r="AV99" s="1637">
        <v>3412555.39</v>
      </c>
      <c r="AW99" s="1637">
        <v>1382335.08</v>
      </c>
      <c r="AX99" s="1637">
        <v>530120.79</v>
      </c>
      <c r="AY99" s="1637">
        <v>12892959.539999999</v>
      </c>
      <c r="AZ99" s="1637">
        <v>99321745.569999993</v>
      </c>
      <c r="BA99" s="1637">
        <v>1309607.0900000001</v>
      </c>
      <c r="BB99" s="1637">
        <v>94378.510000000009</v>
      </c>
      <c r="BC99" s="1637">
        <v>1865064.7699999998</v>
      </c>
      <c r="BD99" s="1637">
        <v>99321745.433599979</v>
      </c>
    </row>
    <row r="100" spans="1:56" x14ac:dyDescent="0.25">
      <c r="A100" s="1651" t="s">
        <v>2068</v>
      </c>
      <c r="B100" s="1647" t="s">
        <v>3920</v>
      </c>
      <c r="C100" s="1636">
        <v>12253</v>
      </c>
      <c r="D100" s="1637">
        <v>193660520.58000001</v>
      </c>
      <c r="E100" s="1637">
        <v>193165388.92000002</v>
      </c>
      <c r="F100" s="1646">
        <v>0.99744330099641831</v>
      </c>
      <c r="G100" s="1645">
        <v>3</v>
      </c>
      <c r="H100" s="1644">
        <v>220077.91</v>
      </c>
      <c r="I100" s="1644">
        <v>12465957.420000002</v>
      </c>
      <c r="J100" s="1644">
        <v>12686035.330000002</v>
      </c>
      <c r="K100" s="1643">
        <v>1.05749</v>
      </c>
      <c r="L100" s="1637">
        <v>44586915.390000001</v>
      </c>
      <c r="M100" s="1637">
        <v>14860818.890000001</v>
      </c>
      <c r="N100" s="1637">
        <v>5195827.26</v>
      </c>
      <c r="O100" s="1637">
        <v>1731942.42</v>
      </c>
      <c r="P100" s="1637">
        <v>1522992.61</v>
      </c>
      <c r="Q100" s="1637">
        <v>4439550.92</v>
      </c>
      <c r="R100" s="1637">
        <v>1056212.33</v>
      </c>
      <c r="S100" s="1637">
        <v>1924150.13</v>
      </c>
      <c r="T100" s="1637">
        <v>1738658.14</v>
      </c>
      <c r="U100" s="1637">
        <v>1282766.75</v>
      </c>
      <c r="V100" s="1637">
        <v>2579353.63</v>
      </c>
      <c r="W100" s="1637">
        <v>2220829.35</v>
      </c>
      <c r="X100" s="1637">
        <v>2308889.46</v>
      </c>
      <c r="Y100" s="1637">
        <v>85448907.279999986</v>
      </c>
      <c r="Z100" s="1637">
        <v>1102770</v>
      </c>
      <c r="AA100" s="1637">
        <v>1531625</v>
      </c>
      <c r="AB100" s="1637">
        <v>3982225</v>
      </c>
      <c r="AC100" s="1637">
        <v>416602</v>
      </c>
      <c r="AD100" s="1637">
        <v>3498231.5</v>
      </c>
      <c r="AE100" s="1637">
        <v>10525327</v>
      </c>
      <c r="AF100" s="1637">
        <v>16676333</v>
      </c>
      <c r="AG100" s="1637">
        <v>11481061</v>
      </c>
      <c r="AH100" s="1637">
        <v>34163066.934</v>
      </c>
      <c r="AI100" s="1637">
        <v>83377241.434</v>
      </c>
      <c r="AJ100" s="1637">
        <v>11663385.640000001</v>
      </c>
      <c r="AK100" s="1637">
        <v>71713855.794</v>
      </c>
      <c r="AL100" s="1637">
        <v>84047769.474000007</v>
      </c>
      <c r="AM100" s="1637">
        <v>2206801.3199999998</v>
      </c>
      <c r="AN100" s="1637">
        <v>2206801.3199999998</v>
      </c>
      <c r="AO100" s="1637">
        <v>2298299.06</v>
      </c>
      <c r="AP100" s="1637">
        <v>2298299.06</v>
      </c>
      <c r="AQ100" s="1637">
        <v>870003.89</v>
      </c>
      <c r="AR100" s="1637">
        <v>870003.89</v>
      </c>
      <c r="AS100" s="1637">
        <v>905672.5</v>
      </c>
      <c r="AT100" s="1637">
        <v>905672.5</v>
      </c>
      <c r="AU100" s="1637">
        <v>1087117.1599999999</v>
      </c>
      <c r="AV100" s="1637">
        <v>6738265.4699999997</v>
      </c>
      <c r="AW100" s="1637">
        <v>2729491.45</v>
      </c>
      <c r="AX100" s="1637">
        <v>1047416.08</v>
      </c>
      <c r="AY100" s="1637">
        <v>24163843.699999999</v>
      </c>
      <c r="AZ100" s="1637">
        <v>193660520.58000001</v>
      </c>
      <c r="BA100" s="1637">
        <v>2014667.5400000003</v>
      </c>
      <c r="BB100" s="1637">
        <v>202955.59</v>
      </c>
      <c r="BC100" s="1637">
        <v>4014468.060000001</v>
      </c>
      <c r="BD100" s="1637">
        <v>193660520.454</v>
      </c>
    </row>
    <row r="101" spans="1:56" x14ac:dyDescent="0.25">
      <c r="A101" s="1651" t="s">
        <v>2069</v>
      </c>
      <c r="B101" s="1647" t="s">
        <v>3919</v>
      </c>
      <c r="C101" s="1636">
        <v>12049.5</v>
      </c>
      <c r="D101" s="1637">
        <v>193349736.33000001</v>
      </c>
      <c r="E101" s="1637">
        <v>229743096.41999999</v>
      </c>
      <c r="F101" s="1646">
        <v>1.1882255480704951</v>
      </c>
      <c r="G101" s="1645">
        <v>4</v>
      </c>
      <c r="H101" s="1644">
        <v>12316.07</v>
      </c>
      <c r="I101" s="1644">
        <v>10130814.459999997</v>
      </c>
      <c r="J101" s="1644">
        <v>10143130.529999997</v>
      </c>
      <c r="K101" s="1643">
        <v>1.05749</v>
      </c>
      <c r="L101" s="1637">
        <v>44350278.789999999</v>
      </c>
      <c r="M101" s="1637">
        <v>14781947.91</v>
      </c>
      <c r="N101" s="1637">
        <v>5109314.96</v>
      </c>
      <c r="O101" s="1637">
        <v>1703104.98</v>
      </c>
      <c r="P101" s="1637">
        <v>1531163.4</v>
      </c>
      <c r="Q101" s="1637">
        <v>4365271.55</v>
      </c>
      <c r="R101" s="1637">
        <v>1038748.92</v>
      </c>
      <c r="S101" s="1637">
        <v>1892112.37</v>
      </c>
      <c r="T101" s="1637">
        <v>1709708.88</v>
      </c>
      <c r="U101" s="1637">
        <v>1261408.25</v>
      </c>
      <c r="V101" s="1637">
        <v>2536406.5099999998</v>
      </c>
      <c r="W101" s="1637">
        <v>2183851.7799999998</v>
      </c>
      <c r="X101" s="1637">
        <v>2270445.66</v>
      </c>
      <c r="Y101" s="1637">
        <v>84733763.960000008</v>
      </c>
      <c r="Z101" s="1637">
        <v>1084455</v>
      </c>
      <c r="AA101" s="1637">
        <v>1506187.5</v>
      </c>
      <c r="AB101" s="1637">
        <v>3916087.5</v>
      </c>
      <c r="AC101" s="1637">
        <v>409683</v>
      </c>
      <c r="AD101" s="1637">
        <v>3440132.25</v>
      </c>
      <c r="AE101" s="1637">
        <v>10350520.5</v>
      </c>
      <c r="AF101" s="1637">
        <v>16399369.5</v>
      </c>
      <c r="AG101" s="1637">
        <v>11290381.5</v>
      </c>
      <c r="AH101" s="1637">
        <v>34230403.370999992</v>
      </c>
      <c r="AI101" s="1637">
        <v>82627220.120999992</v>
      </c>
      <c r="AJ101" s="1637">
        <v>11469678.060000001</v>
      </c>
      <c r="AK101" s="1637">
        <v>71157542.06099999</v>
      </c>
      <c r="AL101" s="1637">
        <v>83286611.910999984</v>
      </c>
      <c r="AM101" s="1637">
        <v>2538674.4700000002</v>
      </c>
      <c r="AN101" s="1637">
        <v>2538674.4700000002</v>
      </c>
      <c r="AO101" s="1637">
        <v>2644129.48</v>
      </c>
      <c r="AP101" s="1637">
        <v>2644129.48</v>
      </c>
      <c r="AQ101" s="1637">
        <v>866902.27</v>
      </c>
      <c r="AR101" s="1637">
        <v>866902.27</v>
      </c>
      <c r="AS101" s="1637">
        <v>903346.29</v>
      </c>
      <c r="AT101" s="1637">
        <v>903346.29</v>
      </c>
      <c r="AU101" s="1637">
        <v>1084015.55</v>
      </c>
      <c r="AV101" s="1637">
        <v>6625831.8099999996</v>
      </c>
      <c r="AW101" s="1637">
        <v>2683947.58</v>
      </c>
      <c r="AX101" s="1637">
        <v>1029460.38</v>
      </c>
      <c r="AY101" s="1637">
        <v>25329360.34</v>
      </c>
      <c r="AZ101" s="1637">
        <v>193349736.33000001</v>
      </c>
      <c r="BA101" s="1637">
        <v>2333737.5499999998</v>
      </c>
      <c r="BB101" s="1637">
        <v>191166.08000000002</v>
      </c>
      <c r="BC101" s="1637">
        <v>3390689.0500000003</v>
      </c>
      <c r="BD101" s="1637">
        <v>193349736.211</v>
      </c>
    </row>
    <row r="102" spans="1:56" x14ac:dyDescent="0.25">
      <c r="A102" s="1651" t="s">
        <v>2070</v>
      </c>
      <c r="B102" s="1647" t="s">
        <v>3918</v>
      </c>
      <c r="C102" s="1636">
        <v>4618.99</v>
      </c>
      <c r="D102" s="1637">
        <v>74878417.739999995</v>
      </c>
      <c r="E102" s="1637">
        <v>148110899.52000001</v>
      </c>
      <c r="F102" s="1646">
        <v>1.9780185531468473</v>
      </c>
      <c r="G102" s="1645">
        <v>4</v>
      </c>
      <c r="H102" s="1644">
        <v>4769.63</v>
      </c>
      <c r="I102" s="1644">
        <v>4853816.6500000004</v>
      </c>
      <c r="J102" s="1644">
        <v>4858586.28</v>
      </c>
      <c r="K102" s="1643">
        <v>1.05749</v>
      </c>
      <c r="L102" s="1637">
        <v>17170148.09</v>
      </c>
      <c r="M102" s="1637">
        <v>5722810.3499999996</v>
      </c>
      <c r="N102" s="1637">
        <v>1958401.1</v>
      </c>
      <c r="O102" s="1637">
        <v>652234.92000000004</v>
      </c>
      <c r="P102" s="1637">
        <v>595723.39</v>
      </c>
      <c r="Q102" s="1637">
        <v>1673097.44</v>
      </c>
      <c r="R102" s="1637">
        <v>397777.45</v>
      </c>
      <c r="S102" s="1637">
        <v>725246.92</v>
      </c>
      <c r="T102" s="1637">
        <v>654764.01</v>
      </c>
      <c r="U102" s="1637">
        <v>483393.25</v>
      </c>
      <c r="V102" s="1637">
        <v>971362.85</v>
      </c>
      <c r="W102" s="1637">
        <v>836345.62</v>
      </c>
      <c r="X102" s="1637">
        <v>870262.12</v>
      </c>
      <c r="Y102" s="1637">
        <v>32711567.510000009</v>
      </c>
      <c r="Z102" s="1637">
        <v>415709.1</v>
      </c>
      <c r="AA102" s="1637">
        <v>577373.75</v>
      </c>
      <c r="AB102" s="1637">
        <v>1501171.75</v>
      </c>
      <c r="AC102" s="1637">
        <v>157045.66</v>
      </c>
      <c r="AD102" s="1637">
        <v>1318721.6399999999</v>
      </c>
      <c r="AE102" s="1637">
        <v>3967712.4099999997</v>
      </c>
      <c r="AF102" s="1637">
        <v>6286445.3899999997</v>
      </c>
      <c r="AG102" s="1637">
        <v>4327993.63</v>
      </c>
      <c r="AH102" s="1637">
        <v>13287886.88436</v>
      </c>
      <c r="AI102" s="1637">
        <v>31840060.214359999</v>
      </c>
      <c r="AJ102" s="1637">
        <v>4396724.2</v>
      </c>
      <c r="AK102" s="1637">
        <v>27443336.014360003</v>
      </c>
      <c r="AL102" s="1637">
        <v>32092827.884360004</v>
      </c>
      <c r="AM102" s="1637">
        <v>1096422.02</v>
      </c>
      <c r="AN102" s="1637">
        <v>1096422.02</v>
      </c>
      <c r="AO102" s="1637">
        <v>1142170.8899999999</v>
      </c>
      <c r="AP102" s="1637">
        <v>1142170.8899999999</v>
      </c>
      <c r="AQ102" s="1637">
        <v>306284.78999999998</v>
      </c>
      <c r="AR102" s="1637">
        <v>306284.78999999998</v>
      </c>
      <c r="AS102" s="1637">
        <v>319466.67</v>
      </c>
      <c r="AT102" s="1637">
        <v>319466.67</v>
      </c>
      <c r="AU102" s="1637">
        <v>383049.84</v>
      </c>
      <c r="AV102" s="1637">
        <v>2539449.87</v>
      </c>
      <c r="AW102" s="1637">
        <v>1028663.35</v>
      </c>
      <c r="AX102" s="1637">
        <v>394170.46</v>
      </c>
      <c r="AY102" s="1637">
        <v>10074022.26</v>
      </c>
      <c r="AZ102" s="1637">
        <v>74878417.739999995</v>
      </c>
      <c r="BA102" s="1637">
        <v>1439768.72</v>
      </c>
      <c r="BB102" s="1637">
        <v>105822.69</v>
      </c>
      <c r="BC102" s="1637">
        <v>1598238.5</v>
      </c>
      <c r="BD102" s="1637">
        <v>74878417.654360011</v>
      </c>
    </row>
    <row r="103" spans="1:56" x14ac:dyDescent="0.25">
      <c r="A103" s="1651" t="s">
        <v>2071</v>
      </c>
      <c r="B103" s="1702" t="s">
        <v>7109</v>
      </c>
      <c r="C103" s="1636">
        <v>5159.66</v>
      </c>
      <c r="D103" s="1637">
        <v>76616375.969999999</v>
      </c>
      <c r="E103" s="1637">
        <v>132344672.74000001</v>
      </c>
      <c r="F103" s="1646">
        <v>1.7273679557986539</v>
      </c>
      <c r="G103" s="1645">
        <v>4</v>
      </c>
      <c r="H103" s="1644">
        <v>4880.34</v>
      </c>
      <c r="I103" s="1644">
        <v>3358743.87</v>
      </c>
      <c r="J103" s="1644">
        <v>3363624.21</v>
      </c>
      <c r="K103" s="1643">
        <v>1.05749</v>
      </c>
      <c r="L103" s="1637">
        <v>18121783.449999999</v>
      </c>
      <c r="M103" s="1637">
        <v>6039990.4100000001</v>
      </c>
      <c r="N103" s="1637">
        <v>2187404.2599999998</v>
      </c>
      <c r="O103" s="1637">
        <v>728569.31</v>
      </c>
      <c r="P103" s="1637">
        <v>584496.28</v>
      </c>
      <c r="Q103" s="1637">
        <v>1868760.16</v>
      </c>
      <c r="R103" s="1637">
        <v>444346.52</v>
      </c>
      <c r="S103" s="1637">
        <v>810052.75</v>
      </c>
      <c r="T103" s="1637">
        <v>731394.38</v>
      </c>
      <c r="U103" s="1637">
        <v>539930.47</v>
      </c>
      <c r="V103" s="1637">
        <v>1085046.4099999999</v>
      </c>
      <c r="W103" s="1637">
        <v>934227.43</v>
      </c>
      <c r="X103" s="1637">
        <v>972025.12</v>
      </c>
      <c r="Y103" s="1637">
        <v>35048026.949999996</v>
      </c>
      <c r="Z103" s="1637">
        <v>464369.39999999997</v>
      </c>
      <c r="AA103" s="1637">
        <v>644957.5</v>
      </c>
      <c r="AB103" s="1637">
        <v>1676889.5</v>
      </c>
      <c r="AC103" s="1637">
        <v>175428.44</v>
      </c>
      <c r="AD103" s="1637">
        <v>1473082.93</v>
      </c>
      <c r="AE103" s="1637">
        <v>4432147.9399999995</v>
      </c>
      <c r="AF103" s="1637">
        <v>7022297.2599999998</v>
      </c>
      <c r="AG103" s="1637">
        <v>4834601.42</v>
      </c>
      <c r="AH103" s="1637">
        <v>13308270.954239998</v>
      </c>
      <c r="AI103" s="1637">
        <v>34032045.344239995</v>
      </c>
      <c r="AJ103" s="1637">
        <v>4911377.16</v>
      </c>
      <c r="AK103" s="1637">
        <v>29120668.184239987</v>
      </c>
      <c r="AL103" s="1637">
        <v>34314400.414239988</v>
      </c>
      <c r="AM103" s="1637">
        <v>451285.44</v>
      </c>
      <c r="AN103" s="1637">
        <v>451285.44</v>
      </c>
      <c r="AO103" s="1637">
        <v>469895.15</v>
      </c>
      <c r="AP103" s="1637">
        <v>469895.15</v>
      </c>
      <c r="AQ103" s="1637">
        <v>184546.28</v>
      </c>
      <c r="AR103" s="1637">
        <v>184546.28</v>
      </c>
      <c r="AS103" s="1637">
        <v>192300.32</v>
      </c>
      <c r="AT103" s="1637">
        <v>192300.32</v>
      </c>
      <c r="AU103" s="1637">
        <v>231070.55</v>
      </c>
      <c r="AV103" s="1637">
        <v>2837205.22</v>
      </c>
      <c r="AW103" s="1637">
        <v>1149276.0900000001</v>
      </c>
      <c r="AX103" s="1637">
        <v>440342.27</v>
      </c>
      <c r="AY103" s="1637">
        <v>7253948.5099999998</v>
      </c>
      <c r="AZ103" s="1637">
        <v>76616375.969999999</v>
      </c>
      <c r="BA103" s="1637">
        <v>279479.43</v>
      </c>
      <c r="BB103" s="1637">
        <v>38197.850000000006</v>
      </c>
      <c r="BC103" s="1637">
        <v>1478209.94</v>
      </c>
      <c r="BD103" s="1637">
        <v>76616375.874239996</v>
      </c>
    </row>
    <row r="104" spans="1:56" x14ac:dyDescent="0.25">
      <c r="A104" s="1647"/>
      <c r="B104" s="1647" t="s">
        <v>3877</v>
      </c>
      <c r="C104" s="1636">
        <v>72.64</v>
      </c>
      <c r="D104" s="1637">
        <v>1252448.75</v>
      </c>
      <c r="E104" s="1637">
        <v>876202.39</v>
      </c>
      <c r="F104" s="1646">
        <v>0.69959141242306322</v>
      </c>
      <c r="G104" s="1645">
        <v>1</v>
      </c>
      <c r="H104" s="1644">
        <v>45556.04</v>
      </c>
      <c r="I104" s="1644">
        <v>750957.52</v>
      </c>
      <c r="J104" s="1644">
        <v>796513.56</v>
      </c>
      <c r="K104" s="1643">
        <v>1.05749</v>
      </c>
      <c r="L104" s="1637">
        <v>268932</v>
      </c>
      <c r="M104" s="1637">
        <v>82164.38</v>
      </c>
      <c r="N104" s="1637">
        <v>28799.67</v>
      </c>
      <c r="O104" s="1637">
        <v>9845.69</v>
      </c>
      <c r="P104" s="1637">
        <v>10308.23</v>
      </c>
      <c r="Q104" s="1637">
        <v>24697.08</v>
      </c>
      <c r="R104" s="1637">
        <v>5821.13</v>
      </c>
      <c r="S104" s="1637">
        <v>10679.25</v>
      </c>
      <c r="T104" s="1637">
        <v>10217.379999999999</v>
      </c>
      <c r="U104" s="1637">
        <v>7224.2</v>
      </c>
      <c r="V104" s="1637">
        <v>15157.8</v>
      </c>
      <c r="W104" s="1637">
        <v>13050.9</v>
      </c>
      <c r="X104" s="1637">
        <v>12814.6</v>
      </c>
      <c r="Y104" s="1637">
        <v>499712.31</v>
      </c>
      <c r="Z104" s="1637">
        <v>6537.5999999999995</v>
      </c>
      <c r="AA104" s="1637">
        <v>9080</v>
      </c>
      <c r="AB104" s="1637">
        <v>23607.999999999996</v>
      </c>
      <c r="AC104" s="1637">
        <v>2469.7599999999998</v>
      </c>
      <c r="AD104" s="1637">
        <v>41477.440000000002</v>
      </c>
      <c r="AE104" s="1637">
        <v>52033.859999999993</v>
      </c>
      <c r="AF104" s="1637">
        <v>98863.039999999994</v>
      </c>
      <c r="AG104" s="1637">
        <v>68063.679999999993</v>
      </c>
      <c r="AH104" s="1637">
        <v>223018.59396</v>
      </c>
      <c r="AI104" s="1637">
        <v>525151.97395999997</v>
      </c>
      <c r="AJ104" s="1637">
        <v>69144.56</v>
      </c>
      <c r="AK104" s="1637">
        <v>456007.41395999998</v>
      </c>
      <c r="AL104" s="1637">
        <v>529127.09395999997</v>
      </c>
      <c r="AM104" s="1637">
        <v>23262.13</v>
      </c>
      <c r="AN104" s="1637">
        <v>23262.13</v>
      </c>
      <c r="AO104" s="1637">
        <v>24037.54</v>
      </c>
      <c r="AP104" s="1637">
        <v>24037.54</v>
      </c>
      <c r="AQ104" s="1637">
        <v>12406.47</v>
      </c>
      <c r="AR104" s="1637">
        <v>12406.47</v>
      </c>
      <c r="AS104" s="1637">
        <v>13181.87</v>
      </c>
      <c r="AT104" s="1637">
        <v>13181.87</v>
      </c>
      <c r="AU104" s="1637">
        <v>16283.49</v>
      </c>
      <c r="AV104" s="1637">
        <v>39545.629999999997</v>
      </c>
      <c r="AW104" s="1637">
        <v>16018.87</v>
      </c>
      <c r="AX104" s="1637">
        <v>5985.23</v>
      </c>
      <c r="AY104" s="1637">
        <v>223609.24</v>
      </c>
      <c r="AZ104" s="1637">
        <v>1252448.75</v>
      </c>
      <c r="BA104" s="1637">
        <v>30548.2</v>
      </c>
      <c r="BB104" s="1637">
        <v>11092.28</v>
      </c>
      <c r="BC104" s="1637">
        <v>13599.15</v>
      </c>
      <c r="BD104" s="1637">
        <v>1252448.64396</v>
      </c>
    </row>
    <row r="105" spans="1:56" x14ac:dyDescent="0.25">
      <c r="A105" s="1647"/>
      <c r="B105" s="1647" t="s">
        <v>3917</v>
      </c>
      <c r="C105" s="1636">
        <v>2373</v>
      </c>
      <c r="D105" s="1637">
        <v>40661387.649999999</v>
      </c>
      <c r="E105" s="1637">
        <v>18419763.449999999</v>
      </c>
      <c r="F105" s="1646">
        <v>0.45300380814721164</v>
      </c>
      <c r="G105" s="1645">
        <v>1</v>
      </c>
      <c r="H105" s="1644">
        <v>5053454.9000000004</v>
      </c>
      <c r="I105" s="1644">
        <v>14353624.689999999</v>
      </c>
      <c r="J105" s="1644">
        <v>19407079.59</v>
      </c>
      <c r="K105" s="1643">
        <v>1.05749</v>
      </c>
      <c r="L105" s="1637">
        <v>8734061.2599999998</v>
      </c>
      <c r="M105" s="1637">
        <v>2589333.19</v>
      </c>
      <c r="N105" s="1637">
        <v>965940.32</v>
      </c>
      <c r="O105" s="1637">
        <v>351231.08</v>
      </c>
      <c r="P105" s="1637">
        <v>334678.31</v>
      </c>
      <c r="Q105" s="1637">
        <v>813234.49</v>
      </c>
      <c r="R105" s="1637">
        <v>203739.67</v>
      </c>
      <c r="S105" s="1637">
        <v>359953.64</v>
      </c>
      <c r="T105" s="1637">
        <v>370380.16</v>
      </c>
      <c r="U105" s="1637">
        <v>248135.58</v>
      </c>
      <c r="V105" s="1637">
        <v>549470.53</v>
      </c>
      <c r="W105" s="1637">
        <v>473095.38</v>
      </c>
      <c r="X105" s="1637">
        <v>431927.41</v>
      </c>
      <c r="Y105" s="1637">
        <v>16425181.020000001</v>
      </c>
      <c r="Z105" s="1637">
        <v>213570</v>
      </c>
      <c r="AA105" s="1637">
        <v>296625</v>
      </c>
      <c r="AB105" s="1637">
        <v>771225</v>
      </c>
      <c r="AC105" s="1637">
        <v>80682</v>
      </c>
      <c r="AD105" s="1637">
        <v>1354983</v>
      </c>
      <c r="AE105" s="1637">
        <v>1585349</v>
      </c>
      <c r="AF105" s="1637">
        <v>3229653</v>
      </c>
      <c r="AG105" s="1637">
        <v>2223501</v>
      </c>
      <c r="AH105" s="1637">
        <v>7255287.165</v>
      </c>
      <c r="AI105" s="1637">
        <v>17010875.164999999</v>
      </c>
      <c r="AJ105" s="1637">
        <v>2258811.2400000002</v>
      </c>
      <c r="AK105" s="1637">
        <v>14752063.924999999</v>
      </c>
      <c r="AL105" s="1637">
        <v>17140734.215</v>
      </c>
      <c r="AM105" s="1637">
        <v>759896.45</v>
      </c>
      <c r="AN105" s="1637">
        <v>759896.45</v>
      </c>
      <c r="AO105" s="1637">
        <v>791688.03</v>
      </c>
      <c r="AP105" s="1637">
        <v>791688.03</v>
      </c>
      <c r="AQ105" s="1637">
        <v>366766.34</v>
      </c>
      <c r="AR105" s="1637">
        <v>366766.34</v>
      </c>
      <c r="AS105" s="1637">
        <v>382274.43</v>
      </c>
      <c r="AT105" s="1637">
        <v>382274.43</v>
      </c>
      <c r="AU105" s="1637">
        <v>459039.48</v>
      </c>
      <c r="AV105" s="1637">
        <v>1304230.44</v>
      </c>
      <c r="AW105" s="1637">
        <v>528308.93000000005</v>
      </c>
      <c r="AX105" s="1637">
        <v>202642.94</v>
      </c>
      <c r="AY105" s="1637">
        <v>7095472.2899999982</v>
      </c>
      <c r="AZ105" s="1637">
        <v>40661387.649999999</v>
      </c>
      <c r="BA105" s="1637">
        <v>1652293.78</v>
      </c>
      <c r="BB105" s="1637">
        <v>573900.01</v>
      </c>
      <c r="BC105" s="1637">
        <v>743873.21</v>
      </c>
      <c r="BD105" s="1637">
        <v>40661387.524999999</v>
      </c>
    </row>
    <row r="106" spans="1:56" x14ac:dyDescent="0.25">
      <c r="A106" s="1651" t="s">
        <v>2072</v>
      </c>
      <c r="B106" s="1647" t="s">
        <v>3916</v>
      </c>
      <c r="C106" s="1636">
        <v>192.3</v>
      </c>
      <c r="D106" s="1637">
        <v>2871286.36</v>
      </c>
      <c r="E106" s="1637">
        <v>8776903.8400000017</v>
      </c>
      <c r="F106" s="1646">
        <v>3.0567845695474283</v>
      </c>
      <c r="G106" s="1645">
        <v>4</v>
      </c>
      <c r="H106" s="1644">
        <v>182.89</v>
      </c>
      <c r="I106" s="1644">
        <v>270084.88</v>
      </c>
      <c r="J106" s="1644">
        <v>270267.77</v>
      </c>
      <c r="K106" s="1643">
        <v>1.05749</v>
      </c>
      <c r="L106" s="1637">
        <v>690962.07</v>
      </c>
      <c r="M106" s="1637">
        <v>138192.41</v>
      </c>
      <c r="N106" s="1637">
        <v>70054.850000000006</v>
      </c>
      <c r="O106" s="1637">
        <v>30234.19</v>
      </c>
      <c r="P106" s="1637">
        <v>25712.17</v>
      </c>
      <c r="Q106" s="1637">
        <v>41326.79</v>
      </c>
      <c r="R106" s="1637">
        <v>15523.02</v>
      </c>
      <c r="S106" s="1637">
        <v>26384.03</v>
      </c>
      <c r="T106" s="1637">
        <v>34909.39</v>
      </c>
      <c r="U106" s="1637">
        <v>19788.02</v>
      </c>
      <c r="V106" s="1637">
        <v>51789.17</v>
      </c>
      <c r="W106" s="1637">
        <v>44590.59</v>
      </c>
      <c r="X106" s="1637">
        <v>31659.599999999999</v>
      </c>
      <c r="Y106" s="1637">
        <v>1221126.3</v>
      </c>
      <c r="Z106" s="1637">
        <v>16872.3</v>
      </c>
      <c r="AA106" s="1637">
        <v>24037.5</v>
      </c>
      <c r="AB106" s="1637">
        <v>62497.5</v>
      </c>
      <c r="AC106" s="1637">
        <v>6538.2</v>
      </c>
      <c r="AD106" s="1637">
        <v>54901.64</v>
      </c>
      <c r="AE106" s="1637">
        <v>30624.509999999995</v>
      </c>
      <c r="AF106" s="1637">
        <v>261720.3</v>
      </c>
      <c r="AG106" s="1637">
        <v>180185.1</v>
      </c>
      <c r="AH106" s="1637">
        <v>528455.53319999995</v>
      </c>
      <c r="AI106" s="1637">
        <v>1165832.5832</v>
      </c>
      <c r="AJ106" s="1637">
        <v>183046.52</v>
      </c>
      <c r="AK106" s="1637">
        <v>982786.06319999974</v>
      </c>
      <c r="AL106" s="1637">
        <v>1176355.9231999996</v>
      </c>
      <c r="AM106" s="1637">
        <v>47299.67</v>
      </c>
      <c r="AN106" s="1637">
        <v>47299.67</v>
      </c>
      <c r="AO106" s="1637">
        <v>49625.89</v>
      </c>
      <c r="AP106" s="1637">
        <v>49625.89</v>
      </c>
      <c r="AQ106" s="1637">
        <v>21711.32</v>
      </c>
      <c r="AR106" s="1637">
        <v>21711.32</v>
      </c>
      <c r="AS106" s="1637">
        <v>22486.73</v>
      </c>
      <c r="AT106" s="1637">
        <v>22486.73</v>
      </c>
      <c r="AU106" s="1637">
        <v>27139.15</v>
      </c>
      <c r="AV106" s="1637">
        <v>105455.01</v>
      </c>
      <c r="AW106" s="1637">
        <v>42717.01</v>
      </c>
      <c r="AX106" s="1637">
        <v>16245.63</v>
      </c>
      <c r="AY106" s="1637">
        <v>473804.02000000008</v>
      </c>
      <c r="AZ106" s="1637">
        <v>2871286.36</v>
      </c>
      <c r="BA106" s="1637">
        <v>145590.09</v>
      </c>
      <c r="BB106" s="1637">
        <v>62.49</v>
      </c>
      <c r="BC106" s="1637">
        <v>64607.369999999988</v>
      </c>
      <c r="BD106" s="1637">
        <v>2871286.2431999999</v>
      </c>
    </row>
    <row r="107" spans="1:56" x14ac:dyDescent="0.25">
      <c r="A107" s="1651" t="s">
        <v>2073</v>
      </c>
      <c r="B107" s="1647" t="s">
        <v>3915</v>
      </c>
      <c r="C107" s="1636">
        <v>419.25</v>
      </c>
      <c r="D107" s="1637">
        <v>6510216.2300000004</v>
      </c>
      <c r="E107" s="1637">
        <v>5599693.3700000001</v>
      </c>
      <c r="F107" s="1646">
        <v>0.86013938280510838</v>
      </c>
      <c r="G107" s="1645">
        <v>2</v>
      </c>
      <c r="H107" s="1644">
        <v>8699.2900000000009</v>
      </c>
      <c r="I107" s="1644">
        <v>544192.39999999991</v>
      </c>
      <c r="J107" s="1644">
        <v>552891.68999999994</v>
      </c>
      <c r="K107" s="1643">
        <v>1.05749</v>
      </c>
      <c r="L107" s="1637">
        <v>1512447.39</v>
      </c>
      <c r="M107" s="1637">
        <v>302489.46999999997</v>
      </c>
      <c r="N107" s="1637">
        <v>153383.25</v>
      </c>
      <c r="O107" s="1637">
        <v>67842.59</v>
      </c>
      <c r="P107" s="1637">
        <v>57317.34</v>
      </c>
      <c r="Q107" s="1637">
        <v>95369.52</v>
      </c>
      <c r="R107" s="1637">
        <v>35573.589999999997</v>
      </c>
      <c r="S107" s="1637">
        <v>58107.7</v>
      </c>
      <c r="T107" s="1637">
        <v>78333.27</v>
      </c>
      <c r="U107" s="1637">
        <v>43659.29</v>
      </c>
      <c r="V107" s="1637">
        <v>116209.86</v>
      </c>
      <c r="W107" s="1637">
        <v>100056.95</v>
      </c>
      <c r="X107" s="1637">
        <v>69726.5</v>
      </c>
      <c r="Y107" s="1637">
        <v>2690516.72</v>
      </c>
      <c r="Z107" s="1637">
        <v>37485</v>
      </c>
      <c r="AA107" s="1637">
        <v>52406.25</v>
      </c>
      <c r="AB107" s="1637">
        <v>136256.25</v>
      </c>
      <c r="AC107" s="1637">
        <v>14254.5</v>
      </c>
      <c r="AD107" s="1637">
        <v>239391.75</v>
      </c>
      <c r="AE107" s="1637">
        <v>71840.5</v>
      </c>
      <c r="AF107" s="1637">
        <v>570599.25</v>
      </c>
      <c r="AG107" s="1637">
        <v>392837.25</v>
      </c>
      <c r="AH107" s="1637">
        <v>1179434.949</v>
      </c>
      <c r="AI107" s="1637">
        <v>2694505.699</v>
      </c>
      <c r="AJ107" s="1637">
        <v>399075.69</v>
      </c>
      <c r="AK107" s="1637">
        <v>2295430.0090000001</v>
      </c>
      <c r="AL107" s="1637">
        <v>2717448.5589999999</v>
      </c>
      <c r="AM107" s="1637">
        <v>109332.04</v>
      </c>
      <c r="AN107" s="1637">
        <v>109332.04</v>
      </c>
      <c r="AO107" s="1637">
        <v>113209.06</v>
      </c>
      <c r="AP107" s="1637">
        <v>113209.06</v>
      </c>
      <c r="AQ107" s="1637">
        <v>55829.120000000003</v>
      </c>
      <c r="AR107" s="1637">
        <v>55829.120000000003</v>
      </c>
      <c r="AS107" s="1637">
        <v>58155.34</v>
      </c>
      <c r="AT107" s="1637">
        <v>58155.34</v>
      </c>
      <c r="AU107" s="1637">
        <v>70561.81</v>
      </c>
      <c r="AV107" s="1637">
        <v>230295.14</v>
      </c>
      <c r="AW107" s="1637">
        <v>93286.41</v>
      </c>
      <c r="AX107" s="1637">
        <v>35056.370000000003</v>
      </c>
      <c r="AY107" s="1637">
        <v>1102250.8500000001</v>
      </c>
      <c r="AZ107" s="1637">
        <v>6510216.2300000004</v>
      </c>
      <c r="BA107" s="1637">
        <v>211027.54</v>
      </c>
      <c r="BB107" s="1637">
        <v>14939.58</v>
      </c>
      <c r="BC107" s="1637">
        <v>120623.45000000001</v>
      </c>
      <c r="BD107" s="1637">
        <v>6510216.1290000007</v>
      </c>
    </row>
    <row r="108" spans="1:56" x14ac:dyDescent="0.25">
      <c r="A108" s="1651" t="s">
        <v>2074</v>
      </c>
      <c r="B108" s="1647" t="s">
        <v>3914</v>
      </c>
      <c r="C108" s="1636">
        <v>1063</v>
      </c>
      <c r="D108" s="1637">
        <v>16656022.68</v>
      </c>
      <c r="E108" s="1637">
        <v>13945118.299999999</v>
      </c>
      <c r="F108" s="1646">
        <v>0.83724179342916216</v>
      </c>
      <c r="G108" s="1645">
        <v>2</v>
      </c>
      <c r="H108" s="1644">
        <v>25563.17</v>
      </c>
      <c r="I108" s="1644">
        <v>1340591.2600000002</v>
      </c>
      <c r="J108" s="1644">
        <v>1366154.4300000002</v>
      </c>
      <c r="K108" s="1643">
        <v>1.05749</v>
      </c>
      <c r="L108" s="1637">
        <v>3853016.89</v>
      </c>
      <c r="M108" s="1637">
        <v>770603.37</v>
      </c>
      <c r="N108" s="1637">
        <v>391569.75</v>
      </c>
      <c r="O108" s="1637">
        <v>173293.58</v>
      </c>
      <c r="P108" s="1637">
        <v>147034.81</v>
      </c>
      <c r="Q108" s="1637">
        <v>242397.54</v>
      </c>
      <c r="R108" s="1637">
        <v>91197.75</v>
      </c>
      <c r="S108" s="1637">
        <v>148253.16</v>
      </c>
      <c r="T108" s="1637">
        <v>200090.43</v>
      </c>
      <c r="U108" s="1637">
        <v>111189.87</v>
      </c>
      <c r="V108" s="1637">
        <v>296840.40000000002</v>
      </c>
      <c r="W108" s="1637">
        <v>255580.26</v>
      </c>
      <c r="X108" s="1637">
        <v>177896.8</v>
      </c>
      <c r="Y108" s="1637">
        <v>6858964.6099999994</v>
      </c>
      <c r="Z108" s="1637">
        <v>94545</v>
      </c>
      <c r="AA108" s="1637">
        <v>132875</v>
      </c>
      <c r="AB108" s="1637">
        <v>345475</v>
      </c>
      <c r="AC108" s="1637">
        <v>36142</v>
      </c>
      <c r="AD108" s="1637">
        <v>606973</v>
      </c>
      <c r="AE108" s="1637">
        <v>179672.5</v>
      </c>
      <c r="AF108" s="1637">
        <v>1446743</v>
      </c>
      <c r="AG108" s="1637">
        <v>996031</v>
      </c>
      <c r="AH108" s="1637">
        <v>3023752.6199999996</v>
      </c>
      <c r="AI108" s="1637">
        <v>6862209.1199999992</v>
      </c>
      <c r="AJ108" s="1637">
        <v>1011848.44</v>
      </c>
      <c r="AK108" s="1637">
        <v>5850360.6799999997</v>
      </c>
      <c r="AL108" s="1637">
        <v>6920380.2799999993</v>
      </c>
      <c r="AM108" s="1637">
        <v>287675.08</v>
      </c>
      <c r="AN108" s="1637">
        <v>287675.08</v>
      </c>
      <c r="AO108" s="1637">
        <v>300081.55</v>
      </c>
      <c r="AP108" s="1637">
        <v>300081.55</v>
      </c>
      <c r="AQ108" s="1637">
        <v>148102.26</v>
      </c>
      <c r="AR108" s="1637">
        <v>148102.26</v>
      </c>
      <c r="AS108" s="1637">
        <v>154305.5</v>
      </c>
      <c r="AT108" s="1637">
        <v>154305.5</v>
      </c>
      <c r="AU108" s="1637">
        <v>185321.68</v>
      </c>
      <c r="AV108" s="1637">
        <v>583879.62</v>
      </c>
      <c r="AW108" s="1637">
        <v>236514.04</v>
      </c>
      <c r="AX108" s="1637">
        <v>90633.55</v>
      </c>
      <c r="AY108" s="1637">
        <v>2876677.67</v>
      </c>
      <c r="AZ108" s="1637">
        <v>16656022.68</v>
      </c>
      <c r="BA108" s="1637">
        <v>426370.59999999992</v>
      </c>
      <c r="BB108" s="1637">
        <v>52523.079999999994</v>
      </c>
      <c r="BC108" s="1637">
        <v>317985.99</v>
      </c>
      <c r="BD108" s="1637">
        <v>16656022.559999999</v>
      </c>
    </row>
    <row r="109" spans="1:56" x14ac:dyDescent="0.25">
      <c r="A109" s="1651" t="s">
        <v>2075</v>
      </c>
      <c r="B109" s="1647" t="s">
        <v>3913</v>
      </c>
      <c r="C109" s="1636">
        <v>1275.47</v>
      </c>
      <c r="D109" s="1637">
        <v>21702428.59</v>
      </c>
      <c r="E109" s="1637">
        <v>17859808.039999999</v>
      </c>
      <c r="F109" s="1646">
        <v>0.82294052787388983</v>
      </c>
      <c r="G109" s="1645">
        <v>2</v>
      </c>
      <c r="H109" s="1644">
        <v>82366.89</v>
      </c>
      <c r="I109" s="1644">
        <v>3948595.0999999996</v>
      </c>
      <c r="J109" s="1644">
        <v>4030961.9899999998</v>
      </c>
      <c r="K109" s="1643">
        <v>1.05749</v>
      </c>
      <c r="L109" s="1637">
        <v>4838209.3499999996</v>
      </c>
      <c r="M109" s="1637">
        <v>967641.86</v>
      </c>
      <c r="N109" s="1637">
        <v>469736.22</v>
      </c>
      <c r="O109" s="1637">
        <v>208689.71</v>
      </c>
      <c r="P109" s="1637">
        <v>196932.15</v>
      </c>
      <c r="Q109" s="1637">
        <v>288492.81</v>
      </c>
      <c r="R109" s="1637">
        <v>109954.74</v>
      </c>
      <c r="S109" s="1637">
        <v>177778.15</v>
      </c>
      <c r="T109" s="1637">
        <v>240959.96</v>
      </c>
      <c r="U109" s="1637">
        <v>133490.66</v>
      </c>
      <c r="V109" s="1637">
        <v>357471.63</v>
      </c>
      <c r="W109" s="1637">
        <v>307783.89</v>
      </c>
      <c r="X109" s="1637">
        <v>213325.4</v>
      </c>
      <c r="Y109" s="1637">
        <v>8510466.5299999993</v>
      </c>
      <c r="Z109" s="1637">
        <v>113712.3</v>
      </c>
      <c r="AA109" s="1637">
        <v>159433.75</v>
      </c>
      <c r="AB109" s="1637">
        <v>414527.75</v>
      </c>
      <c r="AC109" s="1637">
        <v>43365.979999999996</v>
      </c>
      <c r="AD109" s="1637">
        <v>728293.37</v>
      </c>
      <c r="AE109" s="1637">
        <v>213773.43</v>
      </c>
      <c r="AF109" s="1637">
        <v>1735914.67</v>
      </c>
      <c r="AG109" s="1637">
        <v>1195115.3899999999</v>
      </c>
      <c r="AH109" s="1637">
        <v>4003444.7800799999</v>
      </c>
      <c r="AI109" s="1637">
        <v>8607581.4200799987</v>
      </c>
      <c r="AJ109" s="1637">
        <v>1214094.3799999999</v>
      </c>
      <c r="AK109" s="1637">
        <v>7393487.0400800006</v>
      </c>
      <c r="AL109" s="1637">
        <v>8677379.7000799999</v>
      </c>
      <c r="AM109" s="1637">
        <v>483077.02</v>
      </c>
      <c r="AN109" s="1637">
        <v>483077.02</v>
      </c>
      <c r="AO109" s="1637">
        <v>503237.54</v>
      </c>
      <c r="AP109" s="1637">
        <v>503237.54</v>
      </c>
      <c r="AQ109" s="1637">
        <v>271391.58</v>
      </c>
      <c r="AR109" s="1637">
        <v>271391.58</v>
      </c>
      <c r="AS109" s="1637">
        <v>283022.65000000002</v>
      </c>
      <c r="AT109" s="1637">
        <v>283022.65000000002</v>
      </c>
      <c r="AU109" s="1637">
        <v>339627.18</v>
      </c>
      <c r="AV109" s="1637">
        <v>700965.7</v>
      </c>
      <c r="AW109" s="1637">
        <v>283942.49</v>
      </c>
      <c r="AX109" s="1637">
        <v>108589.25</v>
      </c>
      <c r="AY109" s="1637">
        <v>4514582.2</v>
      </c>
      <c r="AZ109" s="1637">
        <v>21702428.59</v>
      </c>
      <c r="BA109" s="1637">
        <v>1638034.7599999998</v>
      </c>
      <c r="BB109" s="1637">
        <v>244314.45</v>
      </c>
      <c r="BC109" s="1637">
        <v>549557.12</v>
      </c>
      <c r="BD109" s="1637">
        <v>21702428.43008</v>
      </c>
    </row>
    <row r="110" spans="1:56" x14ac:dyDescent="0.25">
      <c r="A110" s="1651" t="s">
        <v>2076</v>
      </c>
      <c r="B110" s="1647" t="s">
        <v>3912</v>
      </c>
      <c r="C110" s="1636">
        <v>2323.61</v>
      </c>
      <c r="D110" s="1637">
        <v>39700854.329999998</v>
      </c>
      <c r="E110" s="1637">
        <v>54280834.530000001</v>
      </c>
      <c r="F110" s="1646">
        <v>1.3672460063153509</v>
      </c>
      <c r="G110" s="1645">
        <v>4</v>
      </c>
      <c r="H110" s="1644">
        <v>2528.88</v>
      </c>
      <c r="I110" s="1644">
        <v>6507547.0699999994</v>
      </c>
      <c r="J110" s="1644">
        <v>6510075.9499999993</v>
      </c>
      <c r="K110" s="1643">
        <v>1.05749</v>
      </c>
      <c r="L110" s="1637">
        <v>8789303.0399999991</v>
      </c>
      <c r="M110" s="1637">
        <v>1757860.6</v>
      </c>
      <c r="N110" s="1637">
        <v>856144.04</v>
      </c>
      <c r="O110" s="1637">
        <v>380508.46</v>
      </c>
      <c r="P110" s="1637">
        <v>368135.9</v>
      </c>
      <c r="Q110" s="1637">
        <v>531685.09</v>
      </c>
      <c r="R110" s="1637">
        <v>199858.91</v>
      </c>
      <c r="S110" s="1637">
        <v>324146.74</v>
      </c>
      <c r="T110" s="1637">
        <v>439347.5</v>
      </c>
      <c r="U110" s="1637">
        <v>242795.96</v>
      </c>
      <c r="V110" s="1637">
        <v>651785.73</v>
      </c>
      <c r="W110" s="1637">
        <v>561189</v>
      </c>
      <c r="X110" s="1637">
        <v>388960.81</v>
      </c>
      <c r="Y110" s="1637">
        <v>15491721.780000003</v>
      </c>
      <c r="Z110" s="1637">
        <v>207040.50000000003</v>
      </c>
      <c r="AA110" s="1637">
        <v>290451.25</v>
      </c>
      <c r="AB110" s="1637">
        <v>755173.25</v>
      </c>
      <c r="AC110" s="1637">
        <v>79002.740000000005</v>
      </c>
      <c r="AD110" s="1637">
        <v>663390.64999999991</v>
      </c>
      <c r="AE110" s="1637">
        <v>394235.93000000005</v>
      </c>
      <c r="AF110" s="1637">
        <v>3162433.21</v>
      </c>
      <c r="AG110" s="1637">
        <v>2177222.5700000003</v>
      </c>
      <c r="AH110" s="1637">
        <v>7473108.3590399995</v>
      </c>
      <c r="AI110" s="1637">
        <v>15202058.459039999</v>
      </c>
      <c r="AJ110" s="1637">
        <v>2211797.88</v>
      </c>
      <c r="AK110" s="1637">
        <v>12990260.579040002</v>
      </c>
      <c r="AL110" s="1637">
        <v>15329214.719040003</v>
      </c>
      <c r="AM110" s="1637">
        <v>863025.25</v>
      </c>
      <c r="AN110" s="1637">
        <v>863025.25</v>
      </c>
      <c r="AO110" s="1637">
        <v>899469.26</v>
      </c>
      <c r="AP110" s="1637">
        <v>899469.26</v>
      </c>
      <c r="AQ110" s="1637">
        <v>630403.89</v>
      </c>
      <c r="AR110" s="1637">
        <v>630403.89</v>
      </c>
      <c r="AS110" s="1637">
        <v>656767.64</v>
      </c>
      <c r="AT110" s="1637">
        <v>656767.64</v>
      </c>
      <c r="AU110" s="1637">
        <v>787811.01</v>
      </c>
      <c r="AV110" s="1637">
        <v>1277091.28</v>
      </c>
      <c r="AW110" s="1637">
        <v>517315.58</v>
      </c>
      <c r="AX110" s="1637">
        <v>198367.78</v>
      </c>
      <c r="AY110" s="1637">
        <v>8879917.7299999986</v>
      </c>
      <c r="AZ110" s="1637">
        <v>39700854.329999998</v>
      </c>
      <c r="BA110" s="1637">
        <v>3437375.1799999997</v>
      </c>
      <c r="BB110" s="1637">
        <v>343819.58</v>
      </c>
      <c r="BC110" s="1637">
        <v>1045789.99</v>
      </c>
      <c r="BD110" s="1637">
        <v>39700854.229040004</v>
      </c>
    </row>
    <row r="111" spans="1:56" x14ac:dyDescent="0.25">
      <c r="A111" s="1651" t="s">
        <v>2077</v>
      </c>
      <c r="B111" s="1647" t="s">
        <v>3911</v>
      </c>
      <c r="C111" s="1636">
        <v>1240.8900000000001</v>
      </c>
      <c r="D111" s="1637">
        <v>20309713.02</v>
      </c>
      <c r="E111" s="1637">
        <v>21218699.949999999</v>
      </c>
      <c r="F111" s="1646">
        <v>1.0447562665757451</v>
      </c>
      <c r="G111" s="1645">
        <v>4</v>
      </c>
      <c r="H111" s="1644">
        <v>1293.69</v>
      </c>
      <c r="I111" s="1644">
        <v>3790244.8499999996</v>
      </c>
      <c r="J111" s="1644">
        <v>3791538.5399999996</v>
      </c>
      <c r="K111" s="1643">
        <v>1.05749</v>
      </c>
      <c r="L111" s="1637">
        <v>4622882.8499999996</v>
      </c>
      <c r="M111" s="1637">
        <v>924576.56</v>
      </c>
      <c r="N111" s="1637">
        <v>456462.67</v>
      </c>
      <c r="O111" s="1637">
        <v>202790.36</v>
      </c>
      <c r="P111" s="1637">
        <v>182071.38</v>
      </c>
      <c r="Q111" s="1637">
        <v>280545.34999999998</v>
      </c>
      <c r="R111" s="1637">
        <v>106720.78</v>
      </c>
      <c r="S111" s="1637">
        <v>172752.62</v>
      </c>
      <c r="T111" s="1637">
        <v>234148.37</v>
      </c>
      <c r="U111" s="1637">
        <v>129407.42</v>
      </c>
      <c r="V111" s="1637">
        <v>347366.43</v>
      </c>
      <c r="W111" s="1637">
        <v>299083.28000000003</v>
      </c>
      <c r="X111" s="1637">
        <v>207295</v>
      </c>
      <c r="Y111" s="1637">
        <v>8166103.0700000003</v>
      </c>
      <c r="Z111" s="1637">
        <v>110622.6</v>
      </c>
      <c r="AA111" s="1637">
        <v>155111.25000000003</v>
      </c>
      <c r="AB111" s="1637">
        <v>403289.25</v>
      </c>
      <c r="AC111" s="1637">
        <v>42190.26</v>
      </c>
      <c r="AD111" s="1637">
        <v>708548.19</v>
      </c>
      <c r="AE111" s="1637">
        <v>207933.42000000004</v>
      </c>
      <c r="AF111" s="1637">
        <v>1688851.29</v>
      </c>
      <c r="AG111" s="1637">
        <v>1162713.9300000002</v>
      </c>
      <c r="AH111" s="1637">
        <v>3719267.1369600003</v>
      </c>
      <c r="AI111" s="1637">
        <v>8198527.3269600011</v>
      </c>
      <c r="AJ111" s="1637">
        <v>1181178.3700000001</v>
      </c>
      <c r="AK111" s="1637">
        <v>7017348.9569599992</v>
      </c>
      <c r="AL111" s="1637">
        <v>8266433.2669599988</v>
      </c>
      <c r="AM111" s="1637">
        <v>410964.4</v>
      </c>
      <c r="AN111" s="1637">
        <v>410964.4</v>
      </c>
      <c r="AO111" s="1637">
        <v>428023.3</v>
      </c>
      <c r="AP111" s="1637">
        <v>428023.3</v>
      </c>
      <c r="AQ111" s="1637">
        <v>212460.84</v>
      </c>
      <c r="AR111" s="1637">
        <v>212460.84</v>
      </c>
      <c r="AS111" s="1637">
        <v>221765.69</v>
      </c>
      <c r="AT111" s="1637">
        <v>221765.69</v>
      </c>
      <c r="AU111" s="1637">
        <v>265963.75</v>
      </c>
      <c r="AV111" s="1637">
        <v>682355.99</v>
      </c>
      <c r="AW111" s="1637">
        <v>276404.19</v>
      </c>
      <c r="AX111" s="1637">
        <v>106024.15</v>
      </c>
      <c r="AY111" s="1637">
        <v>3877176.54</v>
      </c>
      <c r="AZ111" s="1637">
        <v>20309713.02</v>
      </c>
      <c r="BA111" s="1637">
        <v>1356544.15</v>
      </c>
      <c r="BB111" s="1637">
        <v>130109.46000000002</v>
      </c>
      <c r="BC111" s="1637">
        <v>443501.06999999995</v>
      </c>
      <c r="BD111" s="1637">
        <v>20309712.876959998</v>
      </c>
    </row>
    <row r="112" spans="1:56" x14ac:dyDescent="0.25">
      <c r="A112" s="1651" t="s">
        <v>2078</v>
      </c>
      <c r="B112" s="1647" t="s">
        <v>3910</v>
      </c>
      <c r="C112" s="1636">
        <v>524.23</v>
      </c>
      <c r="D112" s="1637">
        <v>9263535.8300000001</v>
      </c>
      <c r="E112" s="1637">
        <v>13012856.530000001</v>
      </c>
      <c r="F112" s="1646">
        <v>1.4047396986211043</v>
      </c>
      <c r="G112" s="1645">
        <v>4</v>
      </c>
      <c r="H112" s="1644">
        <v>590.07000000000005</v>
      </c>
      <c r="I112" s="1644">
        <v>1642470.5</v>
      </c>
      <c r="J112" s="1644">
        <v>1643060.57</v>
      </c>
      <c r="K112" s="1643">
        <v>1.05749</v>
      </c>
      <c r="L112" s="1637">
        <v>2044126.85</v>
      </c>
      <c r="M112" s="1637">
        <v>408825.36</v>
      </c>
      <c r="N112" s="1637">
        <v>192466.48</v>
      </c>
      <c r="O112" s="1637">
        <v>85540.66</v>
      </c>
      <c r="P112" s="1637">
        <v>86844.88</v>
      </c>
      <c r="Q112" s="1637">
        <v>118417.15</v>
      </c>
      <c r="R112" s="1637">
        <v>44628.69</v>
      </c>
      <c r="S112" s="1637">
        <v>72870.19</v>
      </c>
      <c r="T112" s="1637">
        <v>98768.04</v>
      </c>
      <c r="U112" s="1637">
        <v>54338.55</v>
      </c>
      <c r="V112" s="1637">
        <v>146525.47</v>
      </c>
      <c r="W112" s="1637">
        <v>126158.76</v>
      </c>
      <c r="X112" s="1637">
        <v>87440.8</v>
      </c>
      <c r="Y112" s="1637">
        <v>3566951.8799999994</v>
      </c>
      <c r="Z112" s="1637">
        <v>46543.5</v>
      </c>
      <c r="AA112" s="1637">
        <v>65528.75</v>
      </c>
      <c r="AB112" s="1637">
        <v>170374.74999999997</v>
      </c>
      <c r="AC112" s="1637">
        <v>17823.82</v>
      </c>
      <c r="AD112" s="1637">
        <v>149667.66</v>
      </c>
      <c r="AE112" s="1637">
        <v>87624.67</v>
      </c>
      <c r="AF112" s="1637">
        <v>713477.02999999991</v>
      </c>
      <c r="AG112" s="1637">
        <v>491203.51</v>
      </c>
      <c r="AH112" s="1637">
        <v>1753261.8247199999</v>
      </c>
      <c r="AI112" s="1637">
        <v>3495505.5147199999</v>
      </c>
      <c r="AJ112" s="1637">
        <v>499004.05</v>
      </c>
      <c r="AK112" s="1637">
        <v>2996501.4647199996</v>
      </c>
      <c r="AL112" s="1637">
        <v>3524193.2547199996</v>
      </c>
      <c r="AM112" s="1637">
        <v>231845.95</v>
      </c>
      <c r="AN112" s="1637">
        <v>231845.95</v>
      </c>
      <c r="AO112" s="1637">
        <v>241150.81</v>
      </c>
      <c r="AP112" s="1637">
        <v>241150.81</v>
      </c>
      <c r="AQ112" s="1637">
        <v>145776.04999999999</v>
      </c>
      <c r="AR112" s="1637">
        <v>145776.04999999999</v>
      </c>
      <c r="AS112" s="1637">
        <v>151979.29</v>
      </c>
      <c r="AT112" s="1637">
        <v>151979.29</v>
      </c>
      <c r="AU112" s="1637">
        <v>182220.06</v>
      </c>
      <c r="AV112" s="1637">
        <v>287675.08</v>
      </c>
      <c r="AW112" s="1637">
        <v>116529.49</v>
      </c>
      <c r="AX112" s="1637">
        <v>44461.74</v>
      </c>
      <c r="AY112" s="1637">
        <v>2172390.5700000008</v>
      </c>
      <c r="AZ112" s="1637">
        <v>9263535.8300000001</v>
      </c>
      <c r="BA112" s="1637">
        <v>1036219.1499999999</v>
      </c>
      <c r="BB112" s="1637">
        <v>88859.22</v>
      </c>
      <c r="BC112" s="1637">
        <v>202948.31000000003</v>
      </c>
      <c r="BD112" s="1637">
        <v>9263535.7047199998</v>
      </c>
    </row>
    <row r="113" spans="1:56" x14ac:dyDescent="0.25">
      <c r="A113" s="1651" t="s">
        <v>2079</v>
      </c>
      <c r="B113" s="1647" t="s">
        <v>3909</v>
      </c>
      <c r="C113" s="1636">
        <v>702.72</v>
      </c>
      <c r="D113" s="1637">
        <v>11807194.91</v>
      </c>
      <c r="E113" s="1637">
        <v>8630297.2599999998</v>
      </c>
      <c r="F113" s="1646">
        <v>0.73093544451363679</v>
      </c>
      <c r="G113" s="1645">
        <v>1</v>
      </c>
      <c r="H113" s="1644">
        <v>263648.76</v>
      </c>
      <c r="I113" s="1644">
        <v>4200306.63</v>
      </c>
      <c r="J113" s="1644">
        <v>4463955.3899999997</v>
      </c>
      <c r="K113" s="1643">
        <v>1.05749</v>
      </c>
      <c r="L113" s="1637">
        <v>2684206.98</v>
      </c>
      <c r="M113" s="1637">
        <v>536841.39</v>
      </c>
      <c r="N113" s="1637">
        <v>258096.82</v>
      </c>
      <c r="O113" s="1637">
        <v>114300.02</v>
      </c>
      <c r="P113" s="1637">
        <v>106901.45</v>
      </c>
      <c r="Q113" s="1637">
        <v>158949.20000000001</v>
      </c>
      <c r="R113" s="1637">
        <v>59504.92</v>
      </c>
      <c r="S113" s="1637">
        <v>97683.75</v>
      </c>
      <c r="T113" s="1637">
        <v>131974.54</v>
      </c>
      <c r="U113" s="1637">
        <v>73184.289999999994</v>
      </c>
      <c r="V113" s="1637">
        <v>195788.35</v>
      </c>
      <c r="W113" s="1637">
        <v>168574.21</v>
      </c>
      <c r="X113" s="1637">
        <v>117215.9</v>
      </c>
      <c r="Y113" s="1637">
        <v>4703221.82</v>
      </c>
      <c r="Z113" s="1637">
        <v>62922.600000000006</v>
      </c>
      <c r="AA113" s="1637">
        <v>87840</v>
      </c>
      <c r="AB113" s="1637">
        <v>228384</v>
      </c>
      <c r="AC113" s="1637">
        <v>23892.479999999996</v>
      </c>
      <c r="AD113" s="1637">
        <v>401253.12</v>
      </c>
      <c r="AE113" s="1637">
        <v>118887.26000000001</v>
      </c>
      <c r="AF113" s="1637">
        <v>956401.91999999993</v>
      </c>
      <c r="AG113" s="1637">
        <v>658448.6399999999</v>
      </c>
      <c r="AH113" s="1637">
        <v>2172649.9390799999</v>
      </c>
      <c r="AI113" s="1637">
        <v>4710679.9590799995</v>
      </c>
      <c r="AJ113" s="1637">
        <v>668905.11</v>
      </c>
      <c r="AK113" s="1637">
        <v>4041774.8490799996</v>
      </c>
      <c r="AL113" s="1637">
        <v>4749135.3090799991</v>
      </c>
      <c r="AM113" s="1637">
        <v>263637.53999999998</v>
      </c>
      <c r="AN113" s="1637">
        <v>263637.53999999998</v>
      </c>
      <c r="AO113" s="1637">
        <v>275268.61</v>
      </c>
      <c r="AP113" s="1637">
        <v>275268.61</v>
      </c>
      <c r="AQ113" s="1637">
        <v>126390.94</v>
      </c>
      <c r="AR113" s="1637">
        <v>126390.94</v>
      </c>
      <c r="AS113" s="1637">
        <v>131818.76999999999</v>
      </c>
      <c r="AT113" s="1637">
        <v>131818.76999999999</v>
      </c>
      <c r="AU113" s="1637">
        <v>158182.51999999999</v>
      </c>
      <c r="AV113" s="1637">
        <v>386151.46</v>
      </c>
      <c r="AW113" s="1637">
        <v>156419.64000000001</v>
      </c>
      <c r="AX113" s="1637">
        <v>59852.34</v>
      </c>
      <c r="AY113" s="1637">
        <v>2354837.6799999997</v>
      </c>
      <c r="AZ113" s="1637">
        <v>11807194.91</v>
      </c>
      <c r="BA113" s="1637">
        <v>1209925.26</v>
      </c>
      <c r="BB113" s="1637">
        <v>229702.45</v>
      </c>
      <c r="BC113" s="1637">
        <v>365697.94999999995</v>
      </c>
      <c r="BD113" s="1637">
        <v>11807194.809079999</v>
      </c>
    </row>
    <row r="114" spans="1:56" x14ac:dyDescent="0.25">
      <c r="A114" s="1651" t="s">
        <v>2080</v>
      </c>
      <c r="B114" s="1647" t="s">
        <v>3908</v>
      </c>
      <c r="C114" s="1636">
        <v>584.25</v>
      </c>
      <c r="D114" s="1637">
        <v>9779603.7799999993</v>
      </c>
      <c r="E114" s="1637">
        <v>7325970.79</v>
      </c>
      <c r="F114" s="1646">
        <v>0.74910711668934304</v>
      </c>
      <c r="G114" s="1645">
        <v>1</v>
      </c>
      <c r="H114" s="1644">
        <v>124882.47</v>
      </c>
      <c r="I114" s="1644">
        <v>1094670.5</v>
      </c>
      <c r="J114" s="1644">
        <v>1219552.97</v>
      </c>
      <c r="K114" s="1643">
        <v>1.05749</v>
      </c>
      <c r="L114" s="1637">
        <v>2179812.04</v>
      </c>
      <c r="M114" s="1637">
        <v>435962.4</v>
      </c>
      <c r="N114" s="1637">
        <v>215326.49</v>
      </c>
      <c r="O114" s="1637">
        <v>95127.11</v>
      </c>
      <c r="P114" s="1637">
        <v>88420.92</v>
      </c>
      <c r="Q114" s="1637">
        <v>127954.11</v>
      </c>
      <c r="R114" s="1637">
        <v>49803.03</v>
      </c>
      <c r="S114" s="1637">
        <v>81036.679999999993</v>
      </c>
      <c r="T114" s="1637">
        <v>109836.87</v>
      </c>
      <c r="U114" s="1637">
        <v>60934.559999999998</v>
      </c>
      <c r="V114" s="1637">
        <v>162946.43</v>
      </c>
      <c r="W114" s="1637">
        <v>140297.25</v>
      </c>
      <c r="X114" s="1637">
        <v>97240.2</v>
      </c>
      <c r="Y114" s="1637">
        <v>3844698.09</v>
      </c>
      <c r="Z114" s="1637">
        <v>51975</v>
      </c>
      <c r="AA114" s="1637">
        <v>73031.25</v>
      </c>
      <c r="AB114" s="1637">
        <v>189881.25</v>
      </c>
      <c r="AC114" s="1637">
        <v>19864.5</v>
      </c>
      <c r="AD114" s="1637">
        <v>333606.75</v>
      </c>
      <c r="AE114" s="1637">
        <v>94755.5</v>
      </c>
      <c r="AF114" s="1637">
        <v>795164.25</v>
      </c>
      <c r="AG114" s="1637">
        <v>547442.25</v>
      </c>
      <c r="AH114" s="1637">
        <v>1799261.43</v>
      </c>
      <c r="AI114" s="1637">
        <v>3904982.1799999997</v>
      </c>
      <c r="AJ114" s="1637">
        <v>556135.89</v>
      </c>
      <c r="AK114" s="1637">
        <v>3348846.2899999996</v>
      </c>
      <c r="AL114" s="1637">
        <v>3936954.4299999997</v>
      </c>
      <c r="AM114" s="1637">
        <v>187647.89</v>
      </c>
      <c r="AN114" s="1637">
        <v>187647.89</v>
      </c>
      <c r="AO114" s="1637">
        <v>195401.94</v>
      </c>
      <c r="AP114" s="1637">
        <v>195401.94</v>
      </c>
      <c r="AQ114" s="1637">
        <v>137246.6</v>
      </c>
      <c r="AR114" s="1637">
        <v>137246.6</v>
      </c>
      <c r="AS114" s="1637">
        <v>142674.43</v>
      </c>
      <c r="AT114" s="1637">
        <v>142674.43</v>
      </c>
      <c r="AU114" s="1637">
        <v>171364.4</v>
      </c>
      <c r="AV114" s="1637">
        <v>321017.48</v>
      </c>
      <c r="AW114" s="1637">
        <v>130035.61</v>
      </c>
      <c r="AX114" s="1637">
        <v>49591.94</v>
      </c>
      <c r="AY114" s="1637">
        <v>1997951.1499999997</v>
      </c>
      <c r="AZ114" s="1637">
        <v>9779603.7799999993</v>
      </c>
      <c r="BA114" s="1637">
        <v>464241.16000000003</v>
      </c>
      <c r="BB114" s="1637">
        <v>88932.61</v>
      </c>
      <c r="BC114" s="1637">
        <v>180093.06999999998</v>
      </c>
      <c r="BD114" s="1637">
        <v>9779603.6699999999</v>
      </c>
    </row>
    <row r="115" spans="1:56" x14ac:dyDescent="0.25">
      <c r="A115" s="1651" t="s">
        <v>2081</v>
      </c>
      <c r="B115" s="1647" t="s">
        <v>3907</v>
      </c>
      <c r="C115" s="1636">
        <v>2322.39</v>
      </c>
      <c r="D115" s="1637">
        <v>40303460.990000002</v>
      </c>
      <c r="E115" s="1637">
        <v>32236126.810000002</v>
      </c>
      <c r="F115" s="1646">
        <v>0.79983520070393832</v>
      </c>
      <c r="G115" s="1645">
        <v>2</v>
      </c>
      <c r="H115" s="1644">
        <v>264028.92</v>
      </c>
      <c r="I115" s="1644">
        <v>16712602.770000001</v>
      </c>
      <c r="J115" s="1644">
        <v>16976631.690000001</v>
      </c>
      <c r="K115" s="1643">
        <v>1.05749</v>
      </c>
      <c r="L115" s="1637">
        <v>8888117.25</v>
      </c>
      <c r="M115" s="1637">
        <v>1777623.44</v>
      </c>
      <c r="N115" s="1637">
        <v>856144.04</v>
      </c>
      <c r="O115" s="1637">
        <v>379771.04</v>
      </c>
      <c r="P115" s="1637">
        <v>367631.76</v>
      </c>
      <c r="Q115" s="1637">
        <v>532479.84</v>
      </c>
      <c r="R115" s="1637">
        <v>199858.91</v>
      </c>
      <c r="S115" s="1637">
        <v>323832.64</v>
      </c>
      <c r="T115" s="1637">
        <v>438496.05</v>
      </c>
      <c r="U115" s="1637">
        <v>243110.05</v>
      </c>
      <c r="V115" s="1637">
        <v>650522.57999999996</v>
      </c>
      <c r="W115" s="1637">
        <v>560101.42000000004</v>
      </c>
      <c r="X115" s="1637">
        <v>388583.91</v>
      </c>
      <c r="Y115" s="1637">
        <v>15606272.930000002</v>
      </c>
      <c r="Z115" s="1637">
        <v>206765.09999999998</v>
      </c>
      <c r="AA115" s="1637">
        <v>290298.75</v>
      </c>
      <c r="AB115" s="1637">
        <v>754776.75</v>
      </c>
      <c r="AC115" s="1637">
        <v>78961.259999999995</v>
      </c>
      <c r="AD115" s="1637">
        <v>1326084.69</v>
      </c>
      <c r="AE115" s="1637">
        <v>395094.67</v>
      </c>
      <c r="AF115" s="1637">
        <v>3160772.79</v>
      </c>
      <c r="AG115" s="1637">
        <v>2176079.4299999997</v>
      </c>
      <c r="AH115" s="1637">
        <v>7460305.2069599992</v>
      </c>
      <c r="AI115" s="1637">
        <v>15849138.646959998</v>
      </c>
      <c r="AJ115" s="1637">
        <v>2210636.59</v>
      </c>
      <c r="AK115" s="1637">
        <v>13638502.056959998</v>
      </c>
      <c r="AL115" s="1637">
        <v>15976228.136959998</v>
      </c>
      <c r="AM115" s="1637">
        <v>956849.2</v>
      </c>
      <c r="AN115" s="1637">
        <v>956849.2</v>
      </c>
      <c r="AO115" s="1637">
        <v>997170.24</v>
      </c>
      <c r="AP115" s="1637">
        <v>997170.24</v>
      </c>
      <c r="AQ115" s="1637">
        <v>528825.89</v>
      </c>
      <c r="AR115" s="1637">
        <v>528825.89</v>
      </c>
      <c r="AS115" s="1637">
        <v>550537.22</v>
      </c>
      <c r="AT115" s="1637">
        <v>550537.22</v>
      </c>
      <c r="AU115" s="1637">
        <v>661420.06999999995</v>
      </c>
      <c r="AV115" s="1637">
        <v>1277091.28</v>
      </c>
      <c r="AW115" s="1637">
        <v>517315.58</v>
      </c>
      <c r="AX115" s="1637">
        <v>198367.78</v>
      </c>
      <c r="AY115" s="1637">
        <v>8720959.8099999987</v>
      </c>
      <c r="AZ115" s="1637">
        <v>40303460.990000002</v>
      </c>
      <c r="BA115" s="1637">
        <v>5656590.790000001</v>
      </c>
      <c r="BB115" s="1637">
        <v>889131.06</v>
      </c>
      <c r="BC115" s="1637">
        <v>940863.66</v>
      </c>
      <c r="BD115" s="1637">
        <v>40303460.876959994</v>
      </c>
    </row>
    <row r="116" spans="1:56" x14ac:dyDescent="0.25">
      <c r="A116" s="1651" t="s">
        <v>2082</v>
      </c>
      <c r="B116" s="1647" t="s">
        <v>3906</v>
      </c>
      <c r="C116" s="1636">
        <v>2082.4699999999998</v>
      </c>
      <c r="D116" s="1637">
        <v>37685164.710000001</v>
      </c>
      <c r="E116" s="1637">
        <v>30372536.269999996</v>
      </c>
      <c r="F116" s="1646">
        <v>0.80595471729331325</v>
      </c>
      <c r="G116" s="1645">
        <v>2</v>
      </c>
      <c r="H116" s="1644">
        <v>254423.13</v>
      </c>
      <c r="I116" s="1644">
        <v>19220233.240000002</v>
      </c>
      <c r="J116" s="1644">
        <v>19474656.370000001</v>
      </c>
      <c r="K116" s="1643">
        <v>1.05749</v>
      </c>
      <c r="L116" s="1637">
        <v>8399945.5399999991</v>
      </c>
      <c r="M116" s="1637">
        <v>1679989.1</v>
      </c>
      <c r="N116" s="1637">
        <v>766916.28</v>
      </c>
      <c r="O116" s="1637">
        <v>340687.8</v>
      </c>
      <c r="P116" s="1637">
        <v>349061.35</v>
      </c>
      <c r="Q116" s="1637">
        <v>468900.16</v>
      </c>
      <c r="R116" s="1637">
        <v>179161.55</v>
      </c>
      <c r="S116" s="1637">
        <v>290538.5</v>
      </c>
      <c r="T116" s="1637">
        <v>393369.27</v>
      </c>
      <c r="U116" s="1637">
        <v>217668.3</v>
      </c>
      <c r="V116" s="1637">
        <v>583575.6</v>
      </c>
      <c r="W116" s="1637">
        <v>502459.92</v>
      </c>
      <c r="X116" s="1637">
        <v>348632.51</v>
      </c>
      <c r="Y116" s="1637">
        <v>14520905.879999999</v>
      </c>
      <c r="Z116" s="1637">
        <v>185967.90000000002</v>
      </c>
      <c r="AA116" s="1637">
        <v>260308.75000000003</v>
      </c>
      <c r="AB116" s="1637">
        <v>676802.75</v>
      </c>
      <c r="AC116" s="1637">
        <v>70803.98000000001</v>
      </c>
      <c r="AD116" s="1637">
        <v>1189090.3700000001</v>
      </c>
      <c r="AE116" s="1637">
        <v>348145.35</v>
      </c>
      <c r="AF116" s="1637">
        <v>2834241.6700000004</v>
      </c>
      <c r="AG116" s="1637">
        <v>1951274.3900000001</v>
      </c>
      <c r="AH116" s="1637">
        <v>7028058.3460799996</v>
      </c>
      <c r="AI116" s="1637">
        <v>14544693.50608</v>
      </c>
      <c r="AJ116" s="1637">
        <v>1982261.54</v>
      </c>
      <c r="AK116" s="1637">
        <v>12562431.966079999</v>
      </c>
      <c r="AL116" s="1637">
        <v>14658653.716079999</v>
      </c>
      <c r="AM116" s="1637">
        <v>1087892.57</v>
      </c>
      <c r="AN116" s="1637">
        <v>1087892.57</v>
      </c>
      <c r="AO116" s="1637">
        <v>1132866.03</v>
      </c>
      <c r="AP116" s="1637">
        <v>1132866.03</v>
      </c>
      <c r="AQ116" s="1637">
        <v>427247.9</v>
      </c>
      <c r="AR116" s="1637">
        <v>427247.9</v>
      </c>
      <c r="AS116" s="1637">
        <v>445082.2</v>
      </c>
      <c r="AT116" s="1637">
        <v>445082.2</v>
      </c>
      <c r="AU116" s="1637">
        <v>533478.31999999995</v>
      </c>
      <c r="AV116" s="1637">
        <v>1144497.1000000001</v>
      </c>
      <c r="AW116" s="1637">
        <v>463605.22</v>
      </c>
      <c r="AX116" s="1637">
        <v>177846.97</v>
      </c>
      <c r="AY116" s="1637">
        <v>8505605.0100000016</v>
      </c>
      <c r="AZ116" s="1637">
        <v>37685164.710000001</v>
      </c>
      <c r="BA116" s="1637">
        <v>8025156.0500000007</v>
      </c>
      <c r="BB116" s="1637">
        <v>664429.21</v>
      </c>
      <c r="BC116" s="1637">
        <v>987797.38000000012</v>
      </c>
      <c r="BD116" s="1637">
        <v>37685164.606079996</v>
      </c>
    </row>
    <row r="117" spans="1:56" x14ac:dyDescent="0.25">
      <c r="A117" s="1651" t="s">
        <v>2083</v>
      </c>
      <c r="B117" s="1647" t="s">
        <v>3905</v>
      </c>
      <c r="C117" s="1636">
        <v>4079.29</v>
      </c>
      <c r="D117" s="1637">
        <v>74875674.739999995</v>
      </c>
      <c r="E117" s="1637">
        <v>57291415.219999999</v>
      </c>
      <c r="F117" s="1646">
        <v>0.76515390904910063</v>
      </c>
      <c r="G117" s="1645">
        <v>1</v>
      </c>
      <c r="H117" s="1644">
        <v>936236.23</v>
      </c>
      <c r="I117" s="1644">
        <v>45859249.439999998</v>
      </c>
      <c r="J117" s="1644">
        <v>46795485.669999994</v>
      </c>
      <c r="K117" s="1643">
        <v>1.05749</v>
      </c>
      <c r="L117" s="1637">
        <v>16630284.6</v>
      </c>
      <c r="M117" s="1637">
        <v>3326056.91</v>
      </c>
      <c r="N117" s="1637">
        <v>1503598.36</v>
      </c>
      <c r="O117" s="1637">
        <v>667364.64</v>
      </c>
      <c r="P117" s="1637">
        <v>696597.35</v>
      </c>
      <c r="Q117" s="1637">
        <v>918726.41</v>
      </c>
      <c r="R117" s="1637">
        <v>351208.38</v>
      </c>
      <c r="S117" s="1637">
        <v>569141.37</v>
      </c>
      <c r="T117" s="1637">
        <v>770561.02</v>
      </c>
      <c r="U117" s="1637">
        <v>426541.93</v>
      </c>
      <c r="V117" s="1637">
        <v>1143151.3400000001</v>
      </c>
      <c r="W117" s="1637">
        <v>984255.9</v>
      </c>
      <c r="X117" s="1637">
        <v>682942.81</v>
      </c>
      <c r="Y117" s="1637">
        <v>28670431.019999996</v>
      </c>
      <c r="Z117" s="1637">
        <v>365591.69999999995</v>
      </c>
      <c r="AA117" s="1637">
        <v>509911.25</v>
      </c>
      <c r="AB117" s="1637">
        <v>1325769.25</v>
      </c>
      <c r="AC117" s="1637">
        <v>138695.85999999999</v>
      </c>
      <c r="AD117" s="1637">
        <v>2329274.59</v>
      </c>
      <c r="AE117" s="1637">
        <v>682913.77</v>
      </c>
      <c r="AF117" s="1637">
        <v>5551913.6900000004</v>
      </c>
      <c r="AG117" s="1637">
        <v>3822294.7299999995</v>
      </c>
      <c r="AH117" s="1637">
        <v>13996944.46056</v>
      </c>
      <c r="AI117" s="1637">
        <v>28723309.300559998</v>
      </c>
      <c r="AJ117" s="1637">
        <v>3882994.56</v>
      </c>
      <c r="AK117" s="1637">
        <v>24840314.740559999</v>
      </c>
      <c r="AL117" s="1637">
        <v>28946542.650559999</v>
      </c>
      <c r="AM117" s="1637">
        <v>2214555.37</v>
      </c>
      <c r="AN117" s="1637">
        <v>2214555.37</v>
      </c>
      <c r="AO117" s="1637">
        <v>2306828.5099999998</v>
      </c>
      <c r="AP117" s="1637">
        <v>2306828.5099999998</v>
      </c>
      <c r="AQ117" s="1637">
        <v>883961.17</v>
      </c>
      <c r="AR117" s="1637">
        <v>883961.17</v>
      </c>
      <c r="AS117" s="1637">
        <v>921180.59</v>
      </c>
      <c r="AT117" s="1637">
        <v>921180.59</v>
      </c>
      <c r="AU117" s="1637">
        <v>1105726.8700000001</v>
      </c>
      <c r="AV117" s="1637">
        <v>2243245.34</v>
      </c>
      <c r="AW117" s="1637">
        <v>908678.8</v>
      </c>
      <c r="AX117" s="1637">
        <v>347998.65</v>
      </c>
      <c r="AY117" s="1637">
        <v>17258700.939999998</v>
      </c>
      <c r="AZ117" s="1637">
        <v>74875674.739999995</v>
      </c>
      <c r="BA117" s="1637">
        <v>16762668.449999999</v>
      </c>
      <c r="BB117" s="1637">
        <v>1241613.3599999999</v>
      </c>
      <c r="BC117" s="1637">
        <v>1948244.3099999998</v>
      </c>
      <c r="BD117" s="1637">
        <v>74875674.61056</v>
      </c>
    </row>
    <row r="118" spans="1:56" x14ac:dyDescent="0.25">
      <c r="A118" s="1651" t="s">
        <v>2084</v>
      </c>
      <c r="B118" s="1647" t="s">
        <v>3904</v>
      </c>
      <c r="C118" s="1636">
        <v>1392.8</v>
      </c>
      <c r="D118" s="1637">
        <v>17896801.609999999</v>
      </c>
      <c r="E118" s="1637">
        <v>23954938.170000002</v>
      </c>
      <c r="F118" s="1646">
        <v>1.3385038674516547</v>
      </c>
      <c r="G118" s="1645">
        <v>4</v>
      </c>
      <c r="H118" s="1644">
        <v>1139.99</v>
      </c>
      <c r="I118" s="1644">
        <v>1077026.08</v>
      </c>
      <c r="J118" s="1644">
        <v>1078166.07</v>
      </c>
      <c r="K118" s="1643">
        <v>1.05749</v>
      </c>
      <c r="L118" s="1637">
        <v>4580849.9400000004</v>
      </c>
      <c r="M118" s="1637">
        <v>916169.98</v>
      </c>
      <c r="N118" s="1637">
        <v>512506.55</v>
      </c>
      <c r="O118" s="1637">
        <v>227125.2</v>
      </c>
      <c r="P118" s="1637">
        <v>150531.88</v>
      </c>
      <c r="Q118" s="1637">
        <v>316308.92</v>
      </c>
      <c r="R118" s="1637">
        <v>119656.63</v>
      </c>
      <c r="S118" s="1637">
        <v>194111.13</v>
      </c>
      <c r="T118" s="1637">
        <v>262246.18</v>
      </c>
      <c r="U118" s="1637">
        <v>145426.29</v>
      </c>
      <c r="V118" s="1637">
        <v>389050.4</v>
      </c>
      <c r="W118" s="1637">
        <v>334973.28000000003</v>
      </c>
      <c r="X118" s="1637">
        <v>232924.2</v>
      </c>
      <c r="Y118" s="1637">
        <v>8381880.5800000001</v>
      </c>
      <c r="Z118" s="1637">
        <v>124572.6</v>
      </c>
      <c r="AA118" s="1637">
        <v>174100</v>
      </c>
      <c r="AB118" s="1637">
        <v>452660</v>
      </c>
      <c r="AC118" s="1637">
        <v>47355.199999999997</v>
      </c>
      <c r="AD118" s="1637">
        <v>397644.39</v>
      </c>
      <c r="AE118" s="1637">
        <v>235368.42</v>
      </c>
      <c r="AF118" s="1637">
        <v>1895600.7999999998</v>
      </c>
      <c r="AG118" s="1637">
        <v>1305053.5999999999</v>
      </c>
      <c r="AH118" s="1637">
        <v>3191115.9251999999</v>
      </c>
      <c r="AI118" s="1637">
        <v>7823470.9352000002</v>
      </c>
      <c r="AJ118" s="1637">
        <v>1325778.46</v>
      </c>
      <c r="AK118" s="1637">
        <v>6497692.4751999993</v>
      </c>
      <c r="AL118" s="1637">
        <v>7899689.9351999993</v>
      </c>
      <c r="AM118" s="1637">
        <v>65133.98</v>
      </c>
      <c r="AN118" s="1637">
        <v>65133.98</v>
      </c>
      <c r="AO118" s="1637">
        <v>68235.59</v>
      </c>
      <c r="AP118" s="1637">
        <v>68235.59</v>
      </c>
      <c r="AQ118" s="1637">
        <v>28689.96</v>
      </c>
      <c r="AR118" s="1637">
        <v>28689.96</v>
      </c>
      <c r="AS118" s="1637">
        <v>30240.77</v>
      </c>
      <c r="AT118" s="1637">
        <v>30240.77</v>
      </c>
      <c r="AU118" s="1637">
        <v>36444.01</v>
      </c>
      <c r="AV118" s="1637">
        <v>765324.28</v>
      </c>
      <c r="AW118" s="1637">
        <v>310012.43</v>
      </c>
      <c r="AX118" s="1637">
        <v>118849.66</v>
      </c>
      <c r="AY118" s="1637">
        <v>1615230.98</v>
      </c>
      <c r="AZ118" s="1637">
        <v>17896801.609999999</v>
      </c>
      <c r="BA118" s="1637">
        <v>41532.640000000007</v>
      </c>
      <c r="BB118" s="1637">
        <v>3731.61</v>
      </c>
      <c r="BC118" s="1637">
        <v>552082.42000000016</v>
      </c>
      <c r="BD118" s="1637">
        <v>17896801.495200001</v>
      </c>
    </row>
    <row r="119" spans="1:56" x14ac:dyDescent="0.25">
      <c r="A119" s="1651" t="s">
        <v>2085</v>
      </c>
      <c r="B119" s="1647" t="s">
        <v>3903</v>
      </c>
      <c r="C119" s="1636">
        <v>638.72</v>
      </c>
      <c r="D119" s="1637">
        <v>9748813.2899999991</v>
      </c>
      <c r="E119" s="1637">
        <v>18576194.669999998</v>
      </c>
      <c r="F119" s="1646">
        <v>1.9054826590078227</v>
      </c>
      <c r="G119" s="1645">
        <v>4</v>
      </c>
      <c r="H119" s="1644">
        <v>620.98</v>
      </c>
      <c r="I119" s="1644">
        <v>1596369.2200000002</v>
      </c>
      <c r="J119" s="1644">
        <v>1596990.2000000002</v>
      </c>
      <c r="K119" s="1643">
        <v>1.05749</v>
      </c>
      <c r="L119" s="1637">
        <v>2399563.0499999998</v>
      </c>
      <c r="M119" s="1637">
        <v>479912.6</v>
      </c>
      <c r="N119" s="1637">
        <v>234499.4</v>
      </c>
      <c r="O119" s="1637">
        <v>103976.14</v>
      </c>
      <c r="P119" s="1637">
        <v>87965.66</v>
      </c>
      <c r="Q119" s="1637">
        <v>137491.06</v>
      </c>
      <c r="R119" s="1637">
        <v>54330.57</v>
      </c>
      <c r="S119" s="1637">
        <v>88889.07</v>
      </c>
      <c r="T119" s="1637">
        <v>120054.25</v>
      </c>
      <c r="U119" s="1637">
        <v>66588.28</v>
      </c>
      <c r="V119" s="1637">
        <v>178104.24</v>
      </c>
      <c r="W119" s="1637">
        <v>153348.15</v>
      </c>
      <c r="X119" s="1637">
        <v>106662.7</v>
      </c>
      <c r="Y119" s="1637">
        <v>4211385.169999999</v>
      </c>
      <c r="Z119" s="1637">
        <v>56262.6</v>
      </c>
      <c r="AA119" s="1637">
        <v>79840</v>
      </c>
      <c r="AB119" s="1637">
        <v>207584</v>
      </c>
      <c r="AC119" s="1637">
        <v>21716.479999999996</v>
      </c>
      <c r="AD119" s="1637">
        <v>182354.55</v>
      </c>
      <c r="AE119" s="1637">
        <v>100647.26000000001</v>
      </c>
      <c r="AF119" s="1637">
        <v>869297.91999999993</v>
      </c>
      <c r="AG119" s="1637">
        <v>598480.6399999999</v>
      </c>
      <c r="AH119" s="1637">
        <v>1801703.6530799998</v>
      </c>
      <c r="AI119" s="1637">
        <v>3917887.1030799998</v>
      </c>
      <c r="AJ119" s="1637">
        <v>607984.79</v>
      </c>
      <c r="AK119" s="1637">
        <v>3309902.3130799998</v>
      </c>
      <c r="AL119" s="1637">
        <v>3952840.1430799998</v>
      </c>
      <c r="AM119" s="1637">
        <v>207808.41</v>
      </c>
      <c r="AN119" s="1637">
        <v>207808.41</v>
      </c>
      <c r="AO119" s="1637">
        <v>217113.27</v>
      </c>
      <c r="AP119" s="1637">
        <v>217113.27</v>
      </c>
      <c r="AQ119" s="1637">
        <v>35668.6</v>
      </c>
      <c r="AR119" s="1637">
        <v>35668.6</v>
      </c>
      <c r="AS119" s="1637">
        <v>36444.01</v>
      </c>
      <c r="AT119" s="1637">
        <v>36444.01</v>
      </c>
      <c r="AU119" s="1637">
        <v>44198.05</v>
      </c>
      <c r="AV119" s="1637">
        <v>350482.85</v>
      </c>
      <c r="AW119" s="1637">
        <v>141971.24</v>
      </c>
      <c r="AX119" s="1637">
        <v>53867.11</v>
      </c>
      <c r="AY119" s="1637">
        <v>1584587.83</v>
      </c>
      <c r="AZ119" s="1637">
        <v>9748813.2899999991</v>
      </c>
      <c r="BA119" s="1637">
        <v>695517.66999999993</v>
      </c>
      <c r="BB119" s="1637">
        <v>86.210000000000008</v>
      </c>
      <c r="BC119" s="1637">
        <v>464852.06000000006</v>
      </c>
      <c r="BD119" s="1637">
        <v>9748813.1430799998</v>
      </c>
    </row>
    <row r="120" spans="1:56" x14ac:dyDescent="0.25">
      <c r="A120" s="1651" t="s">
        <v>2086</v>
      </c>
      <c r="B120" s="1647" t="s">
        <v>3902</v>
      </c>
      <c r="C120" s="1636">
        <v>342.71</v>
      </c>
      <c r="D120" s="1637">
        <v>5360840.29</v>
      </c>
      <c r="E120" s="1637">
        <v>6566223.1900000004</v>
      </c>
      <c r="F120" s="1646">
        <v>1.22484961961066</v>
      </c>
      <c r="G120" s="1645">
        <v>4</v>
      </c>
      <c r="H120" s="1644">
        <v>341.47</v>
      </c>
      <c r="I120" s="1644">
        <v>1718009.9400000002</v>
      </c>
      <c r="J120" s="1644">
        <v>1718351.4100000001</v>
      </c>
      <c r="K120" s="1643">
        <v>1.05749</v>
      </c>
      <c r="L120" s="1637">
        <v>1294171.22</v>
      </c>
      <c r="M120" s="1637">
        <v>258834.24</v>
      </c>
      <c r="N120" s="1637">
        <v>125361.31</v>
      </c>
      <c r="O120" s="1637">
        <v>55306.46</v>
      </c>
      <c r="P120" s="1637">
        <v>48619.23</v>
      </c>
      <c r="Q120" s="1637">
        <v>77090.36</v>
      </c>
      <c r="R120" s="1637">
        <v>29105.66</v>
      </c>
      <c r="S120" s="1637">
        <v>47428.44</v>
      </c>
      <c r="T120" s="1637">
        <v>63858.64</v>
      </c>
      <c r="U120" s="1637">
        <v>35806.9</v>
      </c>
      <c r="V120" s="1637">
        <v>94736.29</v>
      </c>
      <c r="W120" s="1637">
        <v>81568.160000000003</v>
      </c>
      <c r="X120" s="1637">
        <v>56911.9</v>
      </c>
      <c r="Y120" s="1637">
        <v>2268798.8099999996</v>
      </c>
      <c r="Z120" s="1637">
        <v>30431.7</v>
      </c>
      <c r="AA120" s="1637">
        <v>42838.75</v>
      </c>
      <c r="AB120" s="1637">
        <v>111380.75</v>
      </c>
      <c r="AC120" s="1637">
        <v>11652.14</v>
      </c>
      <c r="AD120" s="1637">
        <v>97843.7</v>
      </c>
      <c r="AE120" s="1637">
        <v>57557.929999999993</v>
      </c>
      <c r="AF120" s="1637">
        <v>466428.30999999994</v>
      </c>
      <c r="AG120" s="1637">
        <v>321119.27</v>
      </c>
      <c r="AH120" s="1637">
        <v>994302.86244000006</v>
      </c>
      <c r="AI120" s="1637">
        <v>2133555.4124400001</v>
      </c>
      <c r="AJ120" s="1637">
        <v>326218.78999999998</v>
      </c>
      <c r="AK120" s="1637">
        <v>1807336.6224400001</v>
      </c>
      <c r="AL120" s="1637">
        <v>2152309.7224400002</v>
      </c>
      <c r="AM120" s="1637">
        <v>127941.74</v>
      </c>
      <c r="AN120" s="1637">
        <v>127941.74</v>
      </c>
      <c r="AO120" s="1637">
        <v>133369.57999999999</v>
      </c>
      <c r="AP120" s="1637">
        <v>133369.57999999999</v>
      </c>
      <c r="AQ120" s="1637">
        <v>23262.13</v>
      </c>
      <c r="AR120" s="1637">
        <v>23262.13</v>
      </c>
      <c r="AS120" s="1637">
        <v>24037.54</v>
      </c>
      <c r="AT120" s="1637">
        <v>24037.54</v>
      </c>
      <c r="AU120" s="1637">
        <v>28689.96</v>
      </c>
      <c r="AV120" s="1637">
        <v>188423.3</v>
      </c>
      <c r="AW120" s="1637">
        <v>76325.25</v>
      </c>
      <c r="AX120" s="1637">
        <v>29071.14</v>
      </c>
      <c r="AY120" s="1637">
        <v>939731.63</v>
      </c>
      <c r="AZ120" s="1637">
        <v>5360840.29</v>
      </c>
      <c r="BA120" s="1637">
        <v>561369.72000000009</v>
      </c>
      <c r="BB120" s="1637">
        <v>11852.52</v>
      </c>
      <c r="BC120" s="1637">
        <v>97976.639999999999</v>
      </c>
      <c r="BD120" s="1637">
        <v>5360840.1624399992</v>
      </c>
    </row>
    <row r="121" spans="1:56" x14ac:dyDescent="0.25">
      <c r="A121" s="1651" t="s">
        <v>2087</v>
      </c>
      <c r="B121" s="1647" t="s">
        <v>3901</v>
      </c>
      <c r="C121" s="1636">
        <v>1027.8800000000001</v>
      </c>
      <c r="D121" s="1637">
        <v>15574135.75</v>
      </c>
      <c r="E121" s="1637">
        <v>14955648.49</v>
      </c>
      <c r="F121" s="1646">
        <v>0.96028753890886054</v>
      </c>
      <c r="G121" s="1645">
        <v>3</v>
      </c>
      <c r="H121" s="1644">
        <v>17698.61</v>
      </c>
      <c r="I121" s="1644">
        <v>1387539.9200000002</v>
      </c>
      <c r="J121" s="1644">
        <v>1405238.5300000003</v>
      </c>
      <c r="K121" s="1643">
        <v>1.05749</v>
      </c>
      <c r="L121" s="1637">
        <v>3701845.89</v>
      </c>
      <c r="M121" s="1637">
        <v>740369.17</v>
      </c>
      <c r="N121" s="1637">
        <v>378296.2</v>
      </c>
      <c r="O121" s="1637">
        <v>168131.64</v>
      </c>
      <c r="P121" s="1637">
        <v>136086.06</v>
      </c>
      <c r="Q121" s="1637">
        <v>228886.85</v>
      </c>
      <c r="R121" s="1637">
        <v>87963.79</v>
      </c>
      <c r="S121" s="1637">
        <v>143227.62</v>
      </c>
      <c r="T121" s="1637">
        <v>194130.29</v>
      </c>
      <c r="U121" s="1637">
        <v>107420.72</v>
      </c>
      <c r="V121" s="1637">
        <v>287998.34000000003</v>
      </c>
      <c r="W121" s="1637">
        <v>247967.23</v>
      </c>
      <c r="X121" s="1637">
        <v>171866.4</v>
      </c>
      <c r="Y121" s="1637">
        <v>6594190.2000000002</v>
      </c>
      <c r="Z121" s="1637">
        <v>90897.3</v>
      </c>
      <c r="AA121" s="1637">
        <v>128485</v>
      </c>
      <c r="AB121" s="1637">
        <v>334061</v>
      </c>
      <c r="AC121" s="1637">
        <v>34947.919999999998</v>
      </c>
      <c r="AD121" s="1637">
        <v>586919.48</v>
      </c>
      <c r="AE121" s="1637">
        <v>168672.84999999998</v>
      </c>
      <c r="AF121" s="1637">
        <v>1398944.68</v>
      </c>
      <c r="AG121" s="1637">
        <v>963123.56</v>
      </c>
      <c r="AH121" s="1637">
        <v>2808952.47432</v>
      </c>
      <c r="AI121" s="1637">
        <v>6515004.264320001</v>
      </c>
      <c r="AJ121" s="1637">
        <v>978418.41</v>
      </c>
      <c r="AK121" s="1637">
        <v>5536585.8543199999</v>
      </c>
      <c r="AL121" s="1637">
        <v>6571253.5343199996</v>
      </c>
      <c r="AM121" s="1637">
        <v>255108.09</v>
      </c>
      <c r="AN121" s="1637">
        <v>255108.09</v>
      </c>
      <c r="AO121" s="1637">
        <v>265963.75</v>
      </c>
      <c r="AP121" s="1637">
        <v>265963.75</v>
      </c>
      <c r="AQ121" s="1637">
        <v>91497.73</v>
      </c>
      <c r="AR121" s="1637">
        <v>91497.73</v>
      </c>
      <c r="AS121" s="1637">
        <v>94599.35</v>
      </c>
      <c r="AT121" s="1637">
        <v>94599.35</v>
      </c>
      <c r="AU121" s="1637">
        <v>113984.46</v>
      </c>
      <c r="AV121" s="1637">
        <v>564494.5</v>
      </c>
      <c r="AW121" s="1637">
        <v>228661.65</v>
      </c>
      <c r="AX121" s="1637">
        <v>87213.42</v>
      </c>
      <c r="AY121" s="1637">
        <v>2408691.87</v>
      </c>
      <c r="AZ121" s="1637">
        <v>15574135.75</v>
      </c>
      <c r="BA121" s="1637">
        <v>388770.38</v>
      </c>
      <c r="BB121" s="1637">
        <v>36151.160000000003</v>
      </c>
      <c r="BC121" s="1637">
        <v>384900.55000000005</v>
      </c>
      <c r="BD121" s="1637">
        <v>15574135.604320001</v>
      </c>
    </row>
    <row r="122" spans="1:56" x14ac:dyDescent="0.25">
      <c r="A122" s="1651" t="s">
        <v>2088</v>
      </c>
      <c r="B122" s="1647" t="s">
        <v>3900</v>
      </c>
      <c r="C122" s="1636">
        <v>420.5</v>
      </c>
      <c r="D122" s="1637">
        <v>6843114.5099999998</v>
      </c>
      <c r="E122" s="1637">
        <v>8911016.6699999999</v>
      </c>
      <c r="F122" s="1646">
        <v>1.30218727992614</v>
      </c>
      <c r="G122" s="1645">
        <v>4</v>
      </c>
      <c r="H122" s="1644">
        <v>435.89</v>
      </c>
      <c r="I122" s="1644">
        <v>627817.82000000007</v>
      </c>
      <c r="J122" s="1644">
        <v>628253.71000000008</v>
      </c>
      <c r="K122" s="1643">
        <v>1.05749</v>
      </c>
      <c r="L122" s="1637">
        <v>1595775.8</v>
      </c>
      <c r="M122" s="1637">
        <v>319155.15000000002</v>
      </c>
      <c r="N122" s="1637">
        <v>154858.09</v>
      </c>
      <c r="O122" s="1637">
        <v>67842.59</v>
      </c>
      <c r="P122" s="1637">
        <v>62753.43</v>
      </c>
      <c r="Q122" s="1637">
        <v>95369.52</v>
      </c>
      <c r="R122" s="1637">
        <v>35573.589999999997</v>
      </c>
      <c r="S122" s="1637">
        <v>58421.79</v>
      </c>
      <c r="T122" s="1637">
        <v>78333.27</v>
      </c>
      <c r="U122" s="1637">
        <v>43659.29</v>
      </c>
      <c r="V122" s="1637">
        <v>116209.86</v>
      </c>
      <c r="W122" s="1637">
        <v>100056.95</v>
      </c>
      <c r="X122" s="1637">
        <v>70103.399999999994</v>
      </c>
      <c r="Y122" s="1637">
        <v>2798112.7300000004</v>
      </c>
      <c r="Z122" s="1637">
        <v>37305</v>
      </c>
      <c r="AA122" s="1637">
        <v>52562.5</v>
      </c>
      <c r="AB122" s="1637">
        <v>136662.5</v>
      </c>
      <c r="AC122" s="1637">
        <v>14297</v>
      </c>
      <c r="AD122" s="1637">
        <v>120052.75</v>
      </c>
      <c r="AE122" s="1637">
        <v>70722.5</v>
      </c>
      <c r="AF122" s="1637">
        <v>572300.5</v>
      </c>
      <c r="AG122" s="1637">
        <v>394008.5</v>
      </c>
      <c r="AH122" s="1637">
        <v>1277957.5619999999</v>
      </c>
      <c r="AI122" s="1637">
        <v>2675868.8119999999</v>
      </c>
      <c r="AJ122" s="1637">
        <v>400265.54</v>
      </c>
      <c r="AK122" s="1637">
        <v>2275603.2719999999</v>
      </c>
      <c r="AL122" s="1637">
        <v>2698880.0719999997</v>
      </c>
      <c r="AM122" s="1637">
        <v>156631.71</v>
      </c>
      <c r="AN122" s="1637">
        <v>156631.71</v>
      </c>
      <c r="AO122" s="1637">
        <v>162834.95000000001</v>
      </c>
      <c r="AP122" s="1637">
        <v>162834.95000000001</v>
      </c>
      <c r="AQ122" s="1637">
        <v>65133.98</v>
      </c>
      <c r="AR122" s="1637">
        <v>65133.98</v>
      </c>
      <c r="AS122" s="1637">
        <v>67460.19</v>
      </c>
      <c r="AT122" s="1637">
        <v>67460.19</v>
      </c>
      <c r="AU122" s="1637">
        <v>81417.47</v>
      </c>
      <c r="AV122" s="1637">
        <v>231070.55</v>
      </c>
      <c r="AW122" s="1637">
        <v>93600.51</v>
      </c>
      <c r="AX122" s="1637">
        <v>35911.4</v>
      </c>
      <c r="AY122" s="1637">
        <v>1346121.5899999999</v>
      </c>
      <c r="AZ122" s="1637">
        <v>6843114.5099999998</v>
      </c>
      <c r="BA122" s="1637">
        <v>393229.49</v>
      </c>
      <c r="BB122" s="1637">
        <v>217.13</v>
      </c>
      <c r="BC122" s="1637">
        <v>118951.34999999999</v>
      </c>
      <c r="BD122" s="1637">
        <v>6843114.392</v>
      </c>
    </row>
    <row r="123" spans="1:56" x14ac:dyDescent="0.25">
      <c r="A123" s="1651" t="s">
        <v>2089</v>
      </c>
      <c r="B123" s="1647" t="s">
        <v>3899</v>
      </c>
      <c r="C123" s="1636">
        <v>478.97</v>
      </c>
      <c r="D123" s="1637">
        <v>7076440.4900000002</v>
      </c>
      <c r="E123" s="1637">
        <v>7953129.4500000002</v>
      </c>
      <c r="F123" s="1646">
        <v>1.1238884098917929</v>
      </c>
      <c r="G123" s="1645">
        <v>4</v>
      </c>
      <c r="H123" s="1644">
        <v>450.75</v>
      </c>
      <c r="I123" s="1644">
        <v>558193.03000000014</v>
      </c>
      <c r="J123" s="1644">
        <v>558643.78000000014</v>
      </c>
      <c r="K123" s="1643">
        <v>1.05749</v>
      </c>
      <c r="L123" s="1637">
        <v>1683528.72</v>
      </c>
      <c r="M123" s="1637">
        <v>336705.73</v>
      </c>
      <c r="N123" s="1637">
        <v>176243.26</v>
      </c>
      <c r="O123" s="1637">
        <v>78166.460000000006</v>
      </c>
      <c r="P123" s="1637">
        <v>62733.38</v>
      </c>
      <c r="Q123" s="1637">
        <v>108085.46</v>
      </c>
      <c r="R123" s="1637">
        <v>40101.14</v>
      </c>
      <c r="S123" s="1637">
        <v>66588.28</v>
      </c>
      <c r="T123" s="1637">
        <v>90253.55</v>
      </c>
      <c r="U123" s="1637">
        <v>49941.21</v>
      </c>
      <c r="V123" s="1637">
        <v>133893.96</v>
      </c>
      <c r="W123" s="1637">
        <v>115283.01</v>
      </c>
      <c r="X123" s="1637">
        <v>79902.8</v>
      </c>
      <c r="Y123" s="1637">
        <v>3021426.959999999</v>
      </c>
      <c r="Z123" s="1637">
        <v>42162.3</v>
      </c>
      <c r="AA123" s="1637">
        <v>59871.25</v>
      </c>
      <c r="AB123" s="1637">
        <v>155665.25</v>
      </c>
      <c r="AC123" s="1637">
        <v>16284.98</v>
      </c>
      <c r="AD123" s="1637">
        <v>136745.93</v>
      </c>
      <c r="AE123" s="1637">
        <v>79906.59</v>
      </c>
      <c r="AF123" s="1637">
        <v>651878.16999999993</v>
      </c>
      <c r="AG123" s="1637">
        <v>448794.89</v>
      </c>
      <c r="AH123" s="1637">
        <v>1299085.7500799994</v>
      </c>
      <c r="AI123" s="1637">
        <v>2890395.1100799991</v>
      </c>
      <c r="AJ123" s="1637">
        <v>455921.96</v>
      </c>
      <c r="AK123" s="1637">
        <v>2434473.1500799991</v>
      </c>
      <c r="AL123" s="1637">
        <v>2916606.0600799993</v>
      </c>
      <c r="AM123" s="1637">
        <v>102353.39</v>
      </c>
      <c r="AN123" s="1637">
        <v>102353.39</v>
      </c>
      <c r="AO123" s="1637">
        <v>107005.82</v>
      </c>
      <c r="AP123" s="1637">
        <v>107005.82</v>
      </c>
      <c r="AQ123" s="1637">
        <v>58155.34</v>
      </c>
      <c r="AR123" s="1637">
        <v>58155.34</v>
      </c>
      <c r="AS123" s="1637">
        <v>60481.55</v>
      </c>
      <c r="AT123" s="1637">
        <v>60481.55</v>
      </c>
      <c r="AU123" s="1637">
        <v>72888.02</v>
      </c>
      <c r="AV123" s="1637">
        <v>262862.13</v>
      </c>
      <c r="AW123" s="1637">
        <v>106478.43</v>
      </c>
      <c r="AX123" s="1637">
        <v>40186.57</v>
      </c>
      <c r="AY123" s="1637">
        <v>1138407.3500000001</v>
      </c>
      <c r="AZ123" s="1637">
        <v>7076440.4900000002</v>
      </c>
      <c r="BA123" s="1637">
        <v>69959.989999999976</v>
      </c>
      <c r="BB123" s="1637">
        <v>18272.989999999998</v>
      </c>
      <c r="BC123" s="1637">
        <v>213722.43</v>
      </c>
      <c r="BD123" s="1637">
        <v>7076440.3700799979</v>
      </c>
    </row>
    <row r="124" spans="1:56" x14ac:dyDescent="0.25">
      <c r="A124" s="1651" t="s">
        <v>2090</v>
      </c>
      <c r="B124" s="1647" t="s">
        <v>3898</v>
      </c>
      <c r="C124" s="1636">
        <v>1303.3900000000001</v>
      </c>
      <c r="D124" s="1637">
        <v>17915372.989999998</v>
      </c>
      <c r="E124" s="1637">
        <v>11687099.539999999</v>
      </c>
      <c r="F124" s="1646">
        <v>0.65235033323188429</v>
      </c>
      <c r="G124" s="1645">
        <v>1</v>
      </c>
      <c r="H124" s="1644">
        <v>877655.29</v>
      </c>
      <c r="I124" s="1644">
        <v>3993411.64</v>
      </c>
      <c r="J124" s="1644">
        <v>4871066.93</v>
      </c>
      <c r="K124" s="1643">
        <v>1.05749</v>
      </c>
      <c r="L124" s="1637">
        <v>4445164.75</v>
      </c>
      <c r="M124" s="1637">
        <v>889032.94</v>
      </c>
      <c r="N124" s="1637">
        <v>480060.09</v>
      </c>
      <c r="O124" s="1637">
        <v>212376.81</v>
      </c>
      <c r="P124" s="1637">
        <v>150826.88</v>
      </c>
      <c r="Q124" s="1637">
        <v>287698.06</v>
      </c>
      <c r="R124" s="1637">
        <v>111895.12</v>
      </c>
      <c r="S124" s="1637">
        <v>181547.3</v>
      </c>
      <c r="T124" s="1637">
        <v>245217.21</v>
      </c>
      <c r="U124" s="1637">
        <v>136003.42000000001</v>
      </c>
      <c r="V124" s="1637">
        <v>363787.38</v>
      </c>
      <c r="W124" s="1637">
        <v>313221.77</v>
      </c>
      <c r="X124" s="1637">
        <v>217848.2</v>
      </c>
      <c r="Y124" s="1637">
        <v>8034679.9299999988</v>
      </c>
      <c r="Z124" s="1637">
        <v>115783.20000000001</v>
      </c>
      <c r="AA124" s="1637">
        <v>162923.75</v>
      </c>
      <c r="AB124" s="1637">
        <v>423601.75</v>
      </c>
      <c r="AC124" s="1637">
        <v>44315.259999999995</v>
      </c>
      <c r="AD124" s="1637">
        <v>744235.69000000006</v>
      </c>
      <c r="AE124" s="1637">
        <v>212516.76</v>
      </c>
      <c r="AF124" s="1637">
        <v>1773913.79</v>
      </c>
      <c r="AG124" s="1637">
        <v>1221276.43</v>
      </c>
      <c r="AH124" s="1637">
        <v>3161713.9779600003</v>
      </c>
      <c r="AI124" s="1637">
        <v>7860280.6079600006</v>
      </c>
      <c r="AJ124" s="1637">
        <v>1240670.8700000001</v>
      </c>
      <c r="AK124" s="1637">
        <v>6619609.7379600005</v>
      </c>
      <c r="AL124" s="1637">
        <v>7931606.7679600008</v>
      </c>
      <c r="AM124" s="1637">
        <v>141899.03</v>
      </c>
      <c r="AN124" s="1637">
        <v>141899.03</v>
      </c>
      <c r="AO124" s="1637">
        <v>148102.26</v>
      </c>
      <c r="AP124" s="1637">
        <v>148102.26</v>
      </c>
      <c r="AQ124" s="1637">
        <v>47299.67</v>
      </c>
      <c r="AR124" s="1637">
        <v>47299.67</v>
      </c>
      <c r="AS124" s="1637">
        <v>48850.48</v>
      </c>
      <c r="AT124" s="1637">
        <v>48850.48</v>
      </c>
      <c r="AU124" s="1637">
        <v>58930.74</v>
      </c>
      <c r="AV124" s="1637">
        <v>716473.79</v>
      </c>
      <c r="AW124" s="1637">
        <v>290224.40000000002</v>
      </c>
      <c r="AX124" s="1637">
        <v>111154.36</v>
      </c>
      <c r="AY124" s="1637">
        <v>1949086.1700000002</v>
      </c>
      <c r="AZ124" s="1637">
        <v>17915372.989999998</v>
      </c>
      <c r="BA124" s="1637">
        <v>311315.07</v>
      </c>
      <c r="BB124" s="1637">
        <v>54664.63</v>
      </c>
      <c r="BC124" s="1637">
        <v>561464.99</v>
      </c>
      <c r="BD124" s="1637">
        <v>17915372.867960002</v>
      </c>
    </row>
    <row r="125" spans="1:56" x14ac:dyDescent="0.25">
      <c r="A125" s="1651" t="s">
        <v>2091</v>
      </c>
      <c r="B125" s="1647" t="s">
        <v>3897</v>
      </c>
      <c r="C125" s="1636">
        <v>1652</v>
      </c>
      <c r="D125" s="1637">
        <v>22289643.5</v>
      </c>
      <c r="E125" s="1637">
        <v>26959580.659999996</v>
      </c>
      <c r="F125" s="1646">
        <v>1.2095115231430236</v>
      </c>
      <c r="G125" s="1645">
        <v>4</v>
      </c>
      <c r="H125" s="1644">
        <v>1419.81</v>
      </c>
      <c r="I125" s="1644">
        <v>1496026.16</v>
      </c>
      <c r="J125" s="1644">
        <v>1497445.97</v>
      </c>
      <c r="K125" s="1643">
        <v>1.05749</v>
      </c>
      <c r="L125" s="1637">
        <v>5621348.8600000003</v>
      </c>
      <c r="M125" s="1637">
        <v>1124269.76</v>
      </c>
      <c r="N125" s="1637">
        <v>608371.07999999996</v>
      </c>
      <c r="O125" s="1637">
        <v>269895.53000000003</v>
      </c>
      <c r="P125" s="1637">
        <v>191518.53</v>
      </c>
      <c r="Q125" s="1637">
        <v>370351.65</v>
      </c>
      <c r="R125" s="1637">
        <v>141647.57999999999</v>
      </c>
      <c r="S125" s="1637">
        <v>230232.13</v>
      </c>
      <c r="T125" s="1637">
        <v>311630.2</v>
      </c>
      <c r="U125" s="1637">
        <v>172752.62</v>
      </c>
      <c r="V125" s="1637">
        <v>462313.13</v>
      </c>
      <c r="W125" s="1637">
        <v>398052.66</v>
      </c>
      <c r="X125" s="1637">
        <v>276267.7</v>
      </c>
      <c r="Y125" s="1637">
        <v>10178651.43</v>
      </c>
      <c r="Z125" s="1637">
        <v>147015</v>
      </c>
      <c r="AA125" s="1637">
        <v>206500</v>
      </c>
      <c r="AB125" s="1637">
        <v>536900</v>
      </c>
      <c r="AC125" s="1637">
        <v>56168</v>
      </c>
      <c r="AD125" s="1637">
        <v>471646</v>
      </c>
      <c r="AE125" s="1637">
        <v>273751.5</v>
      </c>
      <c r="AF125" s="1637">
        <v>2248372</v>
      </c>
      <c r="AG125" s="1637">
        <v>1547924</v>
      </c>
      <c r="AH125" s="1637">
        <v>4018229.4299999988</v>
      </c>
      <c r="AI125" s="1637">
        <v>9506505.9299999997</v>
      </c>
      <c r="AJ125" s="1637">
        <v>1572505.76</v>
      </c>
      <c r="AK125" s="1637">
        <v>7934000.1699999999</v>
      </c>
      <c r="AL125" s="1637">
        <v>9596909.2799999993</v>
      </c>
      <c r="AM125" s="1637">
        <v>183770.87</v>
      </c>
      <c r="AN125" s="1637">
        <v>183770.87</v>
      </c>
      <c r="AO125" s="1637">
        <v>191524.92</v>
      </c>
      <c r="AP125" s="1637">
        <v>191524.92</v>
      </c>
      <c r="AQ125" s="1637">
        <v>65133.98</v>
      </c>
      <c r="AR125" s="1637">
        <v>65133.98</v>
      </c>
      <c r="AS125" s="1637">
        <v>67460.19</v>
      </c>
      <c r="AT125" s="1637">
        <v>67460.19</v>
      </c>
      <c r="AU125" s="1637">
        <v>81417.47</v>
      </c>
      <c r="AV125" s="1637">
        <v>907998.71</v>
      </c>
      <c r="AW125" s="1637">
        <v>367806.04</v>
      </c>
      <c r="AX125" s="1637">
        <v>141080.53</v>
      </c>
      <c r="AY125" s="1637">
        <v>2514082.6699999995</v>
      </c>
      <c r="AZ125" s="1637">
        <v>22289643.5</v>
      </c>
      <c r="BA125" s="1637">
        <v>209992.21</v>
      </c>
      <c r="BB125" s="1637">
        <v>15945.3</v>
      </c>
      <c r="BC125" s="1637">
        <v>617099.45000000007</v>
      </c>
      <c r="BD125" s="1637">
        <v>22289643.379999999</v>
      </c>
    </row>
    <row r="126" spans="1:56" x14ac:dyDescent="0.25">
      <c r="A126" s="1651" t="s">
        <v>2092</v>
      </c>
      <c r="B126" s="1647" t="s">
        <v>3896</v>
      </c>
      <c r="C126" s="1636">
        <v>5609.97</v>
      </c>
      <c r="D126" s="1637">
        <v>73475554.930000007</v>
      </c>
      <c r="E126" s="1637">
        <v>77161218.5</v>
      </c>
      <c r="F126" s="1646">
        <v>1.0501617656853537</v>
      </c>
      <c r="G126" s="1645">
        <v>4</v>
      </c>
      <c r="H126" s="1644">
        <v>4680.2700000000004</v>
      </c>
      <c r="I126" s="1644">
        <v>11495398.100000001</v>
      </c>
      <c r="J126" s="1644">
        <v>11500078.370000001</v>
      </c>
      <c r="K126" s="1643">
        <v>1.05749</v>
      </c>
      <c r="L126" s="1637">
        <v>18856554.07</v>
      </c>
      <c r="M126" s="1637">
        <v>3771310.8</v>
      </c>
      <c r="N126" s="1637">
        <v>2066986.86</v>
      </c>
      <c r="O126" s="1637">
        <v>918824.69</v>
      </c>
      <c r="P126" s="1637">
        <v>624023.6</v>
      </c>
      <c r="Q126" s="1637">
        <v>1258082.97</v>
      </c>
      <c r="R126" s="1637">
        <v>483154.07</v>
      </c>
      <c r="S126" s="1637">
        <v>782726.43</v>
      </c>
      <c r="T126" s="1637">
        <v>1060905.01</v>
      </c>
      <c r="U126" s="1637">
        <v>587044.81999999995</v>
      </c>
      <c r="V126" s="1637">
        <v>1573885.71</v>
      </c>
      <c r="W126" s="1637">
        <v>1355119.18</v>
      </c>
      <c r="X126" s="1637">
        <v>939234.82</v>
      </c>
      <c r="Y126" s="1637">
        <v>34277853.030000001</v>
      </c>
      <c r="Z126" s="1637">
        <v>500900.39999999997</v>
      </c>
      <c r="AA126" s="1637">
        <v>701246.24999999988</v>
      </c>
      <c r="AB126" s="1637">
        <v>1823240.2499999995</v>
      </c>
      <c r="AC126" s="1637">
        <v>190738.97999999998</v>
      </c>
      <c r="AD126" s="1637">
        <v>1601646.4300000002</v>
      </c>
      <c r="AE126" s="1637">
        <v>931293.75999999989</v>
      </c>
      <c r="AF126" s="1637">
        <v>7635169.169999999</v>
      </c>
      <c r="AG126" s="1637">
        <v>5256541.8899999997</v>
      </c>
      <c r="AH126" s="1637">
        <v>13160488.648079999</v>
      </c>
      <c r="AI126" s="1637">
        <v>31801265.778079998</v>
      </c>
      <c r="AJ126" s="1637">
        <v>5340018.24</v>
      </c>
      <c r="AK126" s="1637">
        <v>26461247.538079999</v>
      </c>
      <c r="AL126" s="1637">
        <v>32108263.418079998</v>
      </c>
      <c r="AM126" s="1637">
        <v>438103.56</v>
      </c>
      <c r="AN126" s="1637">
        <v>438103.56</v>
      </c>
      <c r="AO126" s="1637">
        <v>455937.87</v>
      </c>
      <c r="AP126" s="1637">
        <v>455937.87</v>
      </c>
      <c r="AQ126" s="1637">
        <v>91497.73</v>
      </c>
      <c r="AR126" s="1637">
        <v>91497.73</v>
      </c>
      <c r="AS126" s="1637">
        <v>95374.75</v>
      </c>
      <c r="AT126" s="1637">
        <v>95374.75</v>
      </c>
      <c r="AU126" s="1637">
        <v>114759.87</v>
      </c>
      <c r="AV126" s="1637">
        <v>3084559.27</v>
      </c>
      <c r="AW126" s="1637">
        <v>1249472.6100000001</v>
      </c>
      <c r="AX126" s="1637">
        <v>478818.78</v>
      </c>
      <c r="AY126" s="1637">
        <v>7089438.3500000006</v>
      </c>
      <c r="AZ126" s="1637">
        <v>73475554.930000007</v>
      </c>
      <c r="BA126" s="1637">
        <v>515697.99000000005</v>
      </c>
      <c r="BB126" s="1637">
        <v>18094.12</v>
      </c>
      <c r="BC126" s="1637">
        <v>1860717.2100000004</v>
      </c>
      <c r="BD126" s="1637">
        <v>73475554.798079997</v>
      </c>
    </row>
    <row r="127" spans="1:56" x14ac:dyDescent="0.25">
      <c r="A127" s="1651" t="s">
        <v>2093</v>
      </c>
      <c r="B127" s="1647" t="s">
        <v>3895</v>
      </c>
      <c r="C127" s="1636">
        <v>2478.31</v>
      </c>
      <c r="D127" s="1637">
        <v>43447776.090000004</v>
      </c>
      <c r="E127" s="1637">
        <v>32291206.099999998</v>
      </c>
      <c r="F127" s="1646">
        <v>0.74321884814335026</v>
      </c>
      <c r="G127" s="1645">
        <v>1</v>
      </c>
      <c r="H127" s="1644">
        <v>894808.65</v>
      </c>
      <c r="I127" s="1644">
        <v>27954152.669999987</v>
      </c>
      <c r="J127" s="1644">
        <v>28848961.319999985</v>
      </c>
      <c r="K127" s="1643">
        <v>1.05749</v>
      </c>
      <c r="L127" s="1637">
        <v>9670519.3399999999</v>
      </c>
      <c r="M127" s="1637">
        <v>1934103.86</v>
      </c>
      <c r="N127" s="1637">
        <v>912925.34</v>
      </c>
      <c r="O127" s="1637">
        <v>404843.3</v>
      </c>
      <c r="P127" s="1637">
        <v>398276.8</v>
      </c>
      <c r="Q127" s="1637">
        <v>559501.19999999995</v>
      </c>
      <c r="R127" s="1637">
        <v>212794.76</v>
      </c>
      <c r="S127" s="1637">
        <v>345505.24</v>
      </c>
      <c r="T127" s="1637">
        <v>467445.3</v>
      </c>
      <c r="U127" s="1637">
        <v>259128.93</v>
      </c>
      <c r="V127" s="1637">
        <v>693469.7</v>
      </c>
      <c r="W127" s="1637">
        <v>597078.99</v>
      </c>
      <c r="X127" s="1637">
        <v>414590.01</v>
      </c>
      <c r="Y127" s="1637">
        <v>16870182.77</v>
      </c>
      <c r="Z127" s="1637">
        <v>220243.5</v>
      </c>
      <c r="AA127" s="1637">
        <v>309788.75</v>
      </c>
      <c r="AB127" s="1637">
        <v>805450.75</v>
      </c>
      <c r="AC127" s="1637">
        <v>84262.540000000008</v>
      </c>
      <c r="AD127" s="1637">
        <v>1415115.01</v>
      </c>
      <c r="AE127" s="1637">
        <v>413483.58999999997</v>
      </c>
      <c r="AF127" s="1637">
        <v>3372979.91</v>
      </c>
      <c r="AG127" s="1637">
        <v>2322176.4699999997</v>
      </c>
      <c r="AH127" s="1637">
        <v>8058634.5008400008</v>
      </c>
      <c r="AI127" s="1637">
        <v>17002135.02084</v>
      </c>
      <c r="AJ127" s="1637">
        <v>2359053.7200000002</v>
      </c>
      <c r="AK127" s="1637">
        <v>14643081.300839996</v>
      </c>
      <c r="AL127" s="1637">
        <v>17137757.010839995</v>
      </c>
      <c r="AM127" s="1637">
        <v>1108053.0900000001</v>
      </c>
      <c r="AN127" s="1637">
        <v>1108053.0900000001</v>
      </c>
      <c r="AO127" s="1637">
        <v>1154577.3600000001</v>
      </c>
      <c r="AP127" s="1637">
        <v>1154577.3600000001</v>
      </c>
      <c r="AQ127" s="1637">
        <v>522622.66</v>
      </c>
      <c r="AR127" s="1637">
        <v>522622.66</v>
      </c>
      <c r="AS127" s="1637">
        <v>545109.39</v>
      </c>
      <c r="AT127" s="1637">
        <v>545109.39</v>
      </c>
      <c r="AU127" s="1637">
        <v>653666.02</v>
      </c>
      <c r="AV127" s="1637">
        <v>1362385.78</v>
      </c>
      <c r="AW127" s="1637">
        <v>551866.1</v>
      </c>
      <c r="AX127" s="1637">
        <v>211193.28</v>
      </c>
      <c r="AY127" s="1637">
        <v>9439836.1799999978</v>
      </c>
      <c r="AZ127" s="1637">
        <v>43447776.090000004</v>
      </c>
      <c r="BA127" s="1637">
        <v>8220453.5099999998</v>
      </c>
      <c r="BB127" s="1637">
        <v>873710.92999999993</v>
      </c>
      <c r="BC127" s="1637">
        <v>1683718.8</v>
      </c>
      <c r="BD127" s="1637">
        <v>43447775.960839994</v>
      </c>
    </row>
    <row r="128" spans="1:56" x14ac:dyDescent="0.25">
      <c r="A128" s="1651" t="s">
        <v>2094</v>
      </c>
      <c r="B128" s="1647" t="s">
        <v>3894</v>
      </c>
      <c r="C128" s="1636">
        <v>9348.6299999999992</v>
      </c>
      <c r="D128" s="1637">
        <v>179007212.22</v>
      </c>
      <c r="E128" s="1637">
        <v>149110094.58000001</v>
      </c>
      <c r="F128" s="1646">
        <v>0.83298372579951463</v>
      </c>
      <c r="G128" s="1645">
        <v>2</v>
      </c>
      <c r="H128" s="1644">
        <v>986847.45</v>
      </c>
      <c r="I128" s="1644">
        <v>122927254.81999998</v>
      </c>
      <c r="J128" s="1644">
        <v>123914102.26999998</v>
      </c>
      <c r="K128" s="1643">
        <v>1.05749</v>
      </c>
      <c r="L128" s="1637">
        <v>37543501.670000002</v>
      </c>
      <c r="M128" s="1637">
        <v>7508700.3300000001</v>
      </c>
      <c r="N128" s="1637">
        <v>3445961.33</v>
      </c>
      <c r="O128" s="1637">
        <v>1531620.3</v>
      </c>
      <c r="P128" s="1637">
        <v>1679872.88</v>
      </c>
      <c r="Q128" s="1637">
        <v>2125945.64</v>
      </c>
      <c r="R128" s="1637">
        <v>805903.59</v>
      </c>
      <c r="S128" s="1637">
        <v>1304753.45</v>
      </c>
      <c r="T128" s="1637">
        <v>1768458.84</v>
      </c>
      <c r="U128" s="1637">
        <v>978408.04</v>
      </c>
      <c r="V128" s="1637">
        <v>2623563.91</v>
      </c>
      <c r="W128" s="1637">
        <v>2258894.5</v>
      </c>
      <c r="X128" s="1637">
        <v>1565642.64</v>
      </c>
      <c r="Y128" s="1637">
        <v>65141227.120000005</v>
      </c>
      <c r="Z128" s="1637">
        <v>833186.7</v>
      </c>
      <c r="AA128" s="1637">
        <v>1168578.75</v>
      </c>
      <c r="AB128" s="1637">
        <v>3038304.75</v>
      </c>
      <c r="AC128" s="1637">
        <v>317853.42</v>
      </c>
      <c r="AD128" s="1637">
        <v>5338067.7300000004</v>
      </c>
      <c r="AE128" s="1637">
        <v>1574214.5099999998</v>
      </c>
      <c r="AF128" s="1637">
        <v>12723485.43</v>
      </c>
      <c r="AG128" s="1637">
        <v>8759666.3099999987</v>
      </c>
      <c r="AH128" s="1637">
        <v>33695884.831320003</v>
      </c>
      <c r="AI128" s="1637">
        <v>67449242.431319997</v>
      </c>
      <c r="AJ128" s="1637">
        <v>8898773.9199999999</v>
      </c>
      <c r="AK128" s="1637">
        <v>58550468.51132001</v>
      </c>
      <c r="AL128" s="1637">
        <v>67960832.941320002</v>
      </c>
      <c r="AM128" s="1637">
        <v>4878069.97</v>
      </c>
      <c r="AN128" s="1637">
        <v>4878069.97</v>
      </c>
      <c r="AO128" s="1637">
        <v>5081225.96</v>
      </c>
      <c r="AP128" s="1637">
        <v>5081225.96</v>
      </c>
      <c r="AQ128" s="1637">
        <v>3368357.33</v>
      </c>
      <c r="AR128" s="1637">
        <v>3368357.33</v>
      </c>
      <c r="AS128" s="1637">
        <v>3508705.55</v>
      </c>
      <c r="AT128" s="1637">
        <v>3508705.55</v>
      </c>
      <c r="AU128" s="1637">
        <v>4210446.66</v>
      </c>
      <c r="AV128" s="1637">
        <v>5140932.1100000003</v>
      </c>
      <c r="AW128" s="1637">
        <v>2082454.35</v>
      </c>
      <c r="AX128" s="1637">
        <v>798601.32</v>
      </c>
      <c r="AY128" s="1637">
        <v>45905152.060000002</v>
      </c>
      <c r="AZ128" s="1637">
        <v>179007212.22</v>
      </c>
      <c r="BA128" s="1637">
        <v>41184407.020000011</v>
      </c>
      <c r="BB128" s="1637">
        <v>6028007.4800000004</v>
      </c>
      <c r="BC128" s="1637">
        <v>5896248.75</v>
      </c>
      <c r="BD128" s="1637">
        <v>179007212.12132001</v>
      </c>
    </row>
    <row r="129" spans="1:56" x14ac:dyDescent="0.25">
      <c r="A129" s="1651" t="s">
        <v>2095</v>
      </c>
      <c r="B129" s="1647" t="s">
        <v>3893</v>
      </c>
      <c r="C129" s="1636">
        <v>3048.79</v>
      </c>
      <c r="D129" s="1637">
        <v>51127818.060000002</v>
      </c>
      <c r="E129" s="1637">
        <v>39560426.289999999</v>
      </c>
      <c r="F129" s="1646">
        <v>0.77375541908662471</v>
      </c>
      <c r="G129" s="1645">
        <v>2</v>
      </c>
      <c r="H129" s="1644">
        <v>460119.16</v>
      </c>
      <c r="I129" s="1644">
        <v>26825833.799999997</v>
      </c>
      <c r="J129" s="1644">
        <v>27285952.959999997</v>
      </c>
      <c r="K129" s="1643">
        <v>1.05749</v>
      </c>
      <c r="L129" s="1637">
        <v>11486046.15</v>
      </c>
      <c r="M129" s="1637">
        <v>2297209.2200000002</v>
      </c>
      <c r="N129" s="1637">
        <v>1123089.8999999999</v>
      </c>
      <c r="O129" s="1637">
        <v>499233</v>
      </c>
      <c r="P129" s="1637">
        <v>461784.18</v>
      </c>
      <c r="Q129" s="1637">
        <v>693018.54</v>
      </c>
      <c r="R129" s="1637">
        <v>261951</v>
      </c>
      <c r="S129" s="1637">
        <v>425285.55</v>
      </c>
      <c r="T129" s="1637">
        <v>576430.73</v>
      </c>
      <c r="U129" s="1637">
        <v>318807.11</v>
      </c>
      <c r="V129" s="1637">
        <v>855152.99</v>
      </c>
      <c r="W129" s="1637">
        <v>736288.67</v>
      </c>
      <c r="X129" s="1637">
        <v>510322.61</v>
      </c>
      <c r="Y129" s="1637">
        <v>20244619.650000002</v>
      </c>
      <c r="Z129" s="1637">
        <v>272066.40000000002</v>
      </c>
      <c r="AA129" s="1637">
        <v>381098.75</v>
      </c>
      <c r="AB129" s="1637">
        <v>990856.75000000012</v>
      </c>
      <c r="AC129" s="1637">
        <v>103658.86000000002</v>
      </c>
      <c r="AD129" s="1637">
        <v>1740859.09</v>
      </c>
      <c r="AE129" s="1637">
        <v>514268.76</v>
      </c>
      <c r="AF129" s="1637">
        <v>4149403.1900000004</v>
      </c>
      <c r="AG129" s="1637">
        <v>2856716.23</v>
      </c>
      <c r="AH129" s="1637">
        <v>9405414.7155599985</v>
      </c>
      <c r="AI129" s="1637">
        <v>20414342.745559998</v>
      </c>
      <c r="AJ129" s="1637">
        <v>2902082.22</v>
      </c>
      <c r="AK129" s="1637">
        <v>17512260.525559999</v>
      </c>
      <c r="AL129" s="1637">
        <v>20581183.445560001</v>
      </c>
      <c r="AM129" s="1637">
        <v>1087892.57</v>
      </c>
      <c r="AN129" s="1637">
        <v>1087892.57</v>
      </c>
      <c r="AO129" s="1637">
        <v>1133641.44</v>
      </c>
      <c r="AP129" s="1637">
        <v>1133641.44</v>
      </c>
      <c r="AQ129" s="1637">
        <v>607917.16</v>
      </c>
      <c r="AR129" s="1637">
        <v>607917.16</v>
      </c>
      <c r="AS129" s="1637">
        <v>633505.51</v>
      </c>
      <c r="AT129" s="1637">
        <v>633505.51</v>
      </c>
      <c r="AU129" s="1637">
        <v>760671.85</v>
      </c>
      <c r="AV129" s="1637">
        <v>1676424.62</v>
      </c>
      <c r="AW129" s="1637">
        <v>679074.85</v>
      </c>
      <c r="AX129" s="1637">
        <v>259930.19</v>
      </c>
      <c r="AY129" s="1637">
        <v>10302014.869999997</v>
      </c>
      <c r="AZ129" s="1637">
        <v>51127818.060000002</v>
      </c>
      <c r="BA129" s="1637">
        <v>5609509.8199999994</v>
      </c>
      <c r="BB129" s="1637">
        <v>907935.19</v>
      </c>
      <c r="BC129" s="1637">
        <v>1945618.0599999998</v>
      </c>
      <c r="BD129" s="1637">
        <v>51127817.965559997</v>
      </c>
    </row>
    <row r="130" spans="1:56" x14ac:dyDescent="0.25">
      <c r="A130" s="1651" t="s">
        <v>2096</v>
      </c>
      <c r="B130" s="1647" t="s">
        <v>3892</v>
      </c>
      <c r="C130" s="1636">
        <v>1453.5</v>
      </c>
      <c r="D130" s="1637">
        <v>18163040.800000001</v>
      </c>
      <c r="E130" s="1637">
        <v>19640746.48</v>
      </c>
      <c r="F130" s="1646">
        <v>1.081357835192442</v>
      </c>
      <c r="G130" s="1645">
        <v>4</v>
      </c>
      <c r="H130" s="1644">
        <v>1156.95</v>
      </c>
      <c r="I130" s="1644">
        <v>1115184.76</v>
      </c>
      <c r="J130" s="1644">
        <v>1116341.71</v>
      </c>
      <c r="K130" s="1643">
        <v>1.05749</v>
      </c>
      <c r="L130" s="1637">
        <v>4762255.1399999997</v>
      </c>
      <c r="M130" s="1637">
        <v>952451.01</v>
      </c>
      <c r="N130" s="1637">
        <v>535366.55000000005</v>
      </c>
      <c r="O130" s="1637">
        <v>237449.07</v>
      </c>
      <c r="P130" s="1637">
        <v>151459.75</v>
      </c>
      <c r="Q130" s="1637">
        <v>320282.65000000002</v>
      </c>
      <c r="R130" s="1637">
        <v>124830.97</v>
      </c>
      <c r="S130" s="1637">
        <v>202591.71</v>
      </c>
      <c r="T130" s="1637">
        <v>274166.46000000002</v>
      </c>
      <c r="U130" s="1637">
        <v>151708.21</v>
      </c>
      <c r="V130" s="1637">
        <v>406734.51</v>
      </c>
      <c r="W130" s="1637">
        <v>350199.34</v>
      </c>
      <c r="X130" s="1637">
        <v>243100.5</v>
      </c>
      <c r="Y130" s="1637">
        <v>8712595.8699999992</v>
      </c>
      <c r="Z130" s="1637">
        <v>129690</v>
      </c>
      <c r="AA130" s="1637">
        <v>181687.5</v>
      </c>
      <c r="AB130" s="1637">
        <v>472387.5</v>
      </c>
      <c r="AC130" s="1637">
        <v>49419</v>
      </c>
      <c r="AD130" s="1637">
        <v>414974.25</v>
      </c>
      <c r="AE130" s="1637">
        <v>236607</v>
      </c>
      <c r="AF130" s="1637">
        <v>1978213.5</v>
      </c>
      <c r="AG130" s="1637">
        <v>1361929.5</v>
      </c>
      <c r="AH130" s="1637">
        <v>3219964.1340000001</v>
      </c>
      <c r="AI130" s="1637">
        <v>8044872.3839999996</v>
      </c>
      <c r="AJ130" s="1637">
        <v>1383557.58</v>
      </c>
      <c r="AK130" s="1637">
        <v>6661314.8039999995</v>
      </c>
      <c r="AL130" s="1637">
        <v>8124413.1039999994</v>
      </c>
      <c r="AM130" s="1637">
        <v>19385.11</v>
      </c>
      <c r="AN130" s="1637">
        <v>19385.11</v>
      </c>
      <c r="AO130" s="1637">
        <v>20160.509999999998</v>
      </c>
      <c r="AP130" s="1637">
        <v>20160.509999999998</v>
      </c>
      <c r="AQ130" s="1637">
        <v>0</v>
      </c>
      <c r="AR130" s="1637">
        <v>0</v>
      </c>
      <c r="AS130" s="1637">
        <v>0</v>
      </c>
      <c r="AT130" s="1637">
        <v>0</v>
      </c>
      <c r="AU130" s="1637">
        <v>775.4</v>
      </c>
      <c r="AV130" s="1637">
        <v>798666.67</v>
      </c>
      <c r="AW130" s="1637">
        <v>323518.55</v>
      </c>
      <c r="AX130" s="1637">
        <v>123979.86</v>
      </c>
      <c r="AY130" s="1637">
        <v>1326031.7200000002</v>
      </c>
      <c r="AZ130" s="1637">
        <v>18163040.800000001</v>
      </c>
      <c r="BA130" s="1637">
        <v>14454.03</v>
      </c>
      <c r="BB130" s="1637">
        <v>0.26</v>
      </c>
      <c r="BC130" s="1637">
        <v>434705.62999999995</v>
      </c>
      <c r="BD130" s="1637">
        <v>18163040.693999998</v>
      </c>
    </row>
    <row r="131" spans="1:56" x14ac:dyDescent="0.25">
      <c r="A131" s="1651" t="s">
        <v>2097</v>
      </c>
      <c r="B131" s="1647" t="s">
        <v>3891</v>
      </c>
      <c r="C131" s="1636">
        <v>2933.53</v>
      </c>
      <c r="D131" s="1637">
        <v>38859445.299999997</v>
      </c>
      <c r="E131" s="1637">
        <v>38663311.280000001</v>
      </c>
      <c r="F131" s="1646">
        <v>0.99495273237984183</v>
      </c>
      <c r="G131" s="1645">
        <v>3</v>
      </c>
      <c r="H131" s="1644">
        <v>44160.29</v>
      </c>
      <c r="I131" s="1644">
        <v>3527604.3100000005</v>
      </c>
      <c r="J131" s="1644">
        <v>3571764.6000000006</v>
      </c>
      <c r="K131" s="1643">
        <v>1.05749</v>
      </c>
      <c r="L131" s="1637">
        <v>9819478.0800000001</v>
      </c>
      <c r="M131" s="1637">
        <v>1963895.61</v>
      </c>
      <c r="N131" s="1637">
        <v>1081056.98</v>
      </c>
      <c r="O131" s="1637">
        <v>480060.09</v>
      </c>
      <c r="P131" s="1637">
        <v>331109.31</v>
      </c>
      <c r="Q131" s="1637">
        <v>662818.18999999994</v>
      </c>
      <c r="R131" s="1637">
        <v>252249.11</v>
      </c>
      <c r="S131" s="1637">
        <v>409266.67</v>
      </c>
      <c r="T131" s="1637">
        <v>554293.06999999995</v>
      </c>
      <c r="U131" s="1637">
        <v>306871.46999999997</v>
      </c>
      <c r="V131" s="1637">
        <v>822311.07</v>
      </c>
      <c r="W131" s="1637">
        <v>708011.7</v>
      </c>
      <c r="X131" s="1637">
        <v>491100.71</v>
      </c>
      <c r="Y131" s="1637">
        <v>17882522.060000002</v>
      </c>
      <c r="Z131" s="1637">
        <v>261198.00000000003</v>
      </c>
      <c r="AA131" s="1637">
        <v>366691.25000000006</v>
      </c>
      <c r="AB131" s="1637">
        <v>953397.25000000012</v>
      </c>
      <c r="AC131" s="1637">
        <v>99740.020000000019</v>
      </c>
      <c r="AD131" s="1637">
        <v>837522.81</v>
      </c>
      <c r="AE131" s="1637">
        <v>490431.76</v>
      </c>
      <c r="AF131" s="1637">
        <v>3992534.33</v>
      </c>
      <c r="AG131" s="1637">
        <v>2748717.6100000003</v>
      </c>
      <c r="AH131" s="1637">
        <v>6976951.1719200006</v>
      </c>
      <c r="AI131" s="1637">
        <v>16727184.201920003</v>
      </c>
      <c r="AJ131" s="1637">
        <v>2792368.53</v>
      </c>
      <c r="AK131" s="1637">
        <v>13934815.671920002</v>
      </c>
      <c r="AL131" s="1637">
        <v>16887717.461920001</v>
      </c>
      <c r="AM131" s="1637">
        <v>229519.74</v>
      </c>
      <c r="AN131" s="1637">
        <v>229519.74</v>
      </c>
      <c r="AO131" s="1637">
        <v>239600</v>
      </c>
      <c r="AP131" s="1637">
        <v>239600</v>
      </c>
      <c r="AQ131" s="1637">
        <v>118636.89</v>
      </c>
      <c r="AR131" s="1637">
        <v>118636.89</v>
      </c>
      <c r="AS131" s="1637">
        <v>124064.72</v>
      </c>
      <c r="AT131" s="1637">
        <v>124064.72</v>
      </c>
      <c r="AU131" s="1637">
        <v>148877.67000000001</v>
      </c>
      <c r="AV131" s="1637">
        <v>1612841.44</v>
      </c>
      <c r="AW131" s="1637">
        <v>653319.01</v>
      </c>
      <c r="AX131" s="1637">
        <v>250524.82</v>
      </c>
      <c r="AY131" s="1637">
        <v>4089205.6399999992</v>
      </c>
      <c r="AZ131" s="1637">
        <v>38859445.299999997</v>
      </c>
      <c r="BA131" s="1637">
        <v>228265.99000000002</v>
      </c>
      <c r="BB131" s="1637">
        <v>42492.189999999995</v>
      </c>
      <c r="BC131" s="1637">
        <v>1205835.0599999998</v>
      </c>
      <c r="BD131" s="1637">
        <v>38859445.161920004</v>
      </c>
    </row>
    <row r="132" spans="1:56" x14ac:dyDescent="0.25">
      <c r="A132" s="1651" t="s">
        <v>2098</v>
      </c>
      <c r="B132" s="1647" t="s">
        <v>3890</v>
      </c>
      <c r="C132" s="1636">
        <v>2093.23</v>
      </c>
      <c r="D132" s="1637">
        <v>35684411.57</v>
      </c>
      <c r="E132" s="1637">
        <v>30573007.649999999</v>
      </c>
      <c r="F132" s="1646">
        <v>0.85676087414323021</v>
      </c>
      <c r="G132" s="1645">
        <v>2</v>
      </c>
      <c r="H132" s="1644">
        <v>106047.09</v>
      </c>
      <c r="I132" s="1644">
        <v>12259554.989999998</v>
      </c>
      <c r="J132" s="1644">
        <v>12365602.079999998</v>
      </c>
      <c r="K132" s="1643">
        <v>1.05749</v>
      </c>
      <c r="L132" s="1637">
        <v>7916198.3499999996</v>
      </c>
      <c r="M132" s="1637">
        <v>1583239.67</v>
      </c>
      <c r="N132" s="1637">
        <v>771340.79</v>
      </c>
      <c r="O132" s="1637">
        <v>342900.06</v>
      </c>
      <c r="P132" s="1637">
        <v>323973.3</v>
      </c>
      <c r="Q132" s="1637">
        <v>471284.39</v>
      </c>
      <c r="R132" s="1637">
        <v>180455.13</v>
      </c>
      <c r="S132" s="1637">
        <v>292108.98</v>
      </c>
      <c r="T132" s="1637">
        <v>395923.62</v>
      </c>
      <c r="U132" s="1637">
        <v>218924.68</v>
      </c>
      <c r="V132" s="1637">
        <v>587365.05000000005</v>
      </c>
      <c r="W132" s="1637">
        <v>505722.64</v>
      </c>
      <c r="X132" s="1637">
        <v>350517.01</v>
      </c>
      <c r="Y132" s="1637">
        <v>13939953.670000002</v>
      </c>
      <c r="Z132" s="1637">
        <v>185661</v>
      </c>
      <c r="AA132" s="1637">
        <v>261653.75000000006</v>
      </c>
      <c r="AB132" s="1637">
        <v>680299.75000000012</v>
      </c>
      <c r="AC132" s="1637">
        <v>71169.820000000007</v>
      </c>
      <c r="AD132" s="1637">
        <v>1195234.33</v>
      </c>
      <c r="AE132" s="1637">
        <v>347224.34</v>
      </c>
      <c r="AF132" s="1637">
        <v>2848886.0300000003</v>
      </c>
      <c r="AG132" s="1637">
        <v>1961356.5100000002</v>
      </c>
      <c r="AH132" s="1637">
        <v>6586005.7567199999</v>
      </c>
      <c r="AI132" s="1637">
        <v>14137491.28672</v>
      </c>
      <c r="AJ132" s="1637">
        <v>1992503.77</v>
      </c>
      <c r="AK132" s="1637">
        <v>12144987.516720003</v>
      </c>
      <c r="AL132" s="1637">
        <v>14252040.326720003</v>
      </c>
      <c r="AM132" s="1637">
        <v>775404.54</v>
      </c>
      <c r="AN132" s="1637">
        <v>775404.54</v>
      </c>
      <c r="AO132" s="1637">
        <v>807971.53</v>
      </c>
      <c r="AP132" s="1637">
        <v>807971.53</v>
      </c>
      <c r="AQ132" s="1637">
        <v>474547.58</v>
      </c>
      <c r="AR132" s="1637">
        <v>474547.58</v>
      </c>
      <c r="AS132" s="1637">
        <v>493932.69</v>
      </c>
      <c r="AT132" s="1637">
        <v>493932.69</v>
      </c>
      <c r="AU132" s="1637">
        <v>593184.47</v>
      </c>
      <c r="AV132" s="1637">
        <v>1150700.3400000001</v>
      </c>
      <c r="AW132" s="1637">
        <v>466117.98</v>
      </c>
      <c r="AX132" s="1637">
        <v>178702</v>
      </c>
      <c r="AY132" s="1637">
        <v>7492417.4700000007</v>
      </c>
      <c r="AZ132" s="1637">
        <v>35684411.57</v>
      </c>
      <c r="BA132" s="1637">
        <v>3273084.2000000007</v>
      </c>
      <c r="BB132" s="1637">
        <v>449167.86</v>
      </c>
      <c r="BC132" s="1637">
        <v>1177442.0400000003</v>
      </c>
      <c r="BD132" s="1637">
        <v>35684411.466720007</v>
      </c>
    </row>
    <row r="133" spans="1:56" x14ac:dyDescent="0.25">
      <c r="A133" s="1651" t="s">
        <v>2099</v>
      </c>
      <c r="B133" s="1647" t="s">
        <v>3889</v>
      </c>
      <c r="C133" s="1636">
        <v>1200.73</v>
      </c>
      <c r="D133" s="1637">
        <v>17362726.170000002</v>
      </c>
      <c r="E133" s="1637">
        <v>28887904.77</v>
      </c>
      <c r="F133" s="1646">
        <v>1.6637885368435779</v>
      </c>
      <c r="G133" s="1645">
        <v>4</v>
      </c>
      <c r="H133" s="1644">
        <v>1105.97</v>
      </c>
      <c r="I133" s="1644">
        <v>1557624.7</v>
      </c>
      <c r="J133" s="1644">
        <v>1558730.67</v>
      </c>
      <c r="K133" s="1643">
        <v>1.05749</v>
      </c>
      <c r="L133" s="1637">
        <v>4203291.1500000004</v>
      </c>
      <c r="M133" s="1637">
        <v>840658.23</v>
      </c>
      <c r="N133" s="1637">
        <v>442451.7</v>
      </c>
      <c r="O133" s="1637">
        <v>196153.58</v>
      </c>
      <c r="P133" s="1637">
        <v>152791.99</v>
      </c>
      <c r="Q133" s="1637">
        <v>273392.63</v>
      </c>
      <c r="R133" s="1637">
        <v>102840.02</v>
      </c>
      <c r="S133" s="1637">
        <v>167412.99</v>
      </c>
      <c r="T133" s="1637">
        <v>226485.34</v>
      </c>
      <c r="U133" s="1637">
        <v>125324.17</v>
      </c>
      <c r="V133" s="1637">
        <v>335998.07</v>
      </c>
      <c r="W133" s="1637">
        <v>289295.09999999998</v>
      </c>
      <c r="X133" s="1637">
        <v>200887.7</v>
      </c>
      <c r="Y133" s="1637">
        <v>7556982.6700000009</v>
      </c>
      <c r="Z133" s="1637">
        <v>106693.2</v>
      </c>
      <c r="AA133" s="1637">
        <v>150091.25</v>
      </c>
      <c r="AB133" s="1637">
        <v>390237.25</v>
      </c>
      <c r="AC133" s="1637">
        <v>40824.82</v>
      </c>
      <c r="AD133" s="1637">
        <v>342808.41000000003</v>
      </c>
      <c r="AE133" s="1637">
        <v>203012.84000000003</v>
      </c>
      <c r="AF133" s="1637">
        <v>1634193.53</v>
      </c>
      <c r="AG133" s="1637">
        <v>1125084.01</v>
      </c>
      <c r="AH133" s="1637">
        <v>3173490.7237200001</v>
      </c>
      <c r="AI133" s="1637">
        <v>7166436.0337199997</v>
      </c>
      <c r="AJ133" s="1637">
        <v>1142950.8700000001</v>
      </c>
      <c r="AK133" s="1637">
        <v>6023485.1637200005</v>
      </c>
      <c r="AL133" s="1637">
        <v>7232144.2737200009</v>
      </c>
      <c r="AM133" s="1637">
        <v>234172.17</v>
      </c>
      <c r="AN133" s="1637">
        <v>234172.17</v>
      </c>
      <c r="AO133" s="1637">
        <v>244252.43</v>
      </c>
      <c r="AP133" s="1637">
        <v>244252.43</v>
      </c>
      <c r="AQ133" s="1637">
        <v>110107.44</v>
      </c>
      <c r="AR133" s="1637">
        <v>110107.44</v>
      </c>
      <c r="AS133" s="1637">
        <v>114759.87</v>
      </c>
      <c r="AT133" s="1637">
        <v>114759.87</v>
      </c>
      <c r="AU133" s="1637">
        <v>137246.6</v>
      </c>
      <c r="AV133" s="1637">
        <v>659869.26</v>
      </c>
      <c r="AW133" s="1637">
        <v>267295.42</v>
      </c>
      <c r="AX133" s="1637">
        <v>102604.02</v>
      </c>
      <c r="AY133" s="1637">
        <v>2573599.1199999996</v>
      </c>
      <c r="AZ133" s="1637">
        <v>17362726.170000002</v>
      </c>
      <c r="BA133" s="1637">
        <v>434601.41000000003</v>
      </c>
      <c r="BB133" s="1637">
        <v>95669.080000000016</v>
      </c>
      <c r="BC133" s="1637">
        <v>564460.27</v>
      </c>
      <c r="BD133" s="1637">
        <v>17362726.063720003</v>
      </c>
    </row>
    <row r="134" spans="1:56" x14ac:dyDescent="0.25">
      <c r="A134" s="1651" t="s">
        <v>2100</v>
      </c>
      <c r="B134" s="1647" t="s">
        <v>3888</v>
      </c>
      <c r="C134" s="1636">
        <v>943</v>
      </c>
      <c r="D134" s="1637">
        <v>12231551.84</v>
      </c>
      <c r="E134" s="1637">
        <v>14366708.239999998</v>
      </c>
      <c r="F134" s="1646">
        <v>1.1745613662051895</v>
      </c>
      <c r="G134" s="1645">
        <v>4</v>
      </c>
      <c r="H134" s="1644">
        <v>779.13</v>
      </c>
      <c r="I134" s="1644">
        <v>573602.06999999983</v>
      </c>
      <c r="J134" s="1644">
        <v>574381.19999999984</v>
      </c>
      <c r="K134" s="1643">
        <v>1.05749</v>
      </c>
      <c r="L134" s="1637">
        <v>3127396.1</v>
      </c>
      <c r="M134" s="1637">
        <v>625479.21</v>
      </c>
      <c r="N134" s="1637">
        <v>346587.16</v>
      </c>
      <c r="O134" s="1637">
        <v>153383.25</v>
      </c>
      <c r="P134" s="1637">
        <v>103442.54</v>
      </c>
      <c r="Q134" s="1637">
        <v>212197.19</v>
      </c>
      <c r="R134" s="1637">
        <v>80849.070000000007</v>
      </c>
      <c r="S134" s="1637">
        <v>131291.99</v>
      </c>
      <c r="T134" s="1637">
        <v>177101.31</v>
      </c>
      <c r="U134" s="1637">
        <v>98626.04</v>
      </c>
      <c r="V134" s="1637">
        <v>262735.33</v>
      </c>
      <c r="W134" s="1637">
        <v>226215.72</v>
      </c>
      <c r="X134" s="1637">
        <v>157544.20000000001</v>
      </c>
      <c r="Y134" s="1637">
        <v>5702849.1100000013</v>
      </c>
      <c r="Z134" s="1637">
        <v>84015</v>
      </c>
      <c r="AA134" s="1637">
        <v>117875</v>
      </c>
      <c r="AB134" s="1637">
        <v>306475</v>
      </c>
      <c r="AC134" s="1637">
        <v>32062</v>
      </c>
      <c r="AD134" s="1637">
        <v>269226.5</v>
      </c>
      <c r="AE134" s="1637">
        <v>157297.5</v>
      </c>
      <c r="AF134" s="1637">
        <v>1283423</v>
      </c>
      <c r="AG134" s="1637">
        <v>883591</v>
      </c>
      <c r="AH134" s="1637">
        <v>2186041.9920000001</v>
      </c>
      <c r="AI134" s="1637">
        <v>5320006.9920000006</v>
      </c>
      <c r="AJ134" s="1637">
        <v>897622.84</v>
      </c>
      <c r="AK134" s="1637">
        <v>4422384.1520000007</v>
      </c>
      <c r="AL134" s="1637">
        <v>5371611.3220000006</v>
      </c>
      <c r="AM134" s="1637">
        <v>49625.89</v>
      </c>
      <c r="AN134" s="1637">
        <v>49625.89</v>
      </c>
      <c r="AO134" s="1637">
        <v>51952.1</v>
      </c>
      <c r="AP134" s="1637">
        <v>51952.1</v>
      </c>
      <c r="AQ134" s="1637">
        <v>27139.15</v>
      </c>
      <c r="AR134" s="1637">
        <v>27139.15</v>
      </c>
      <c r="AS134" s="1637">
        <v>28689.96</v>
      </c>
      <c r="AT134" s="1637">
        <v>28689.96</v>
      </c>
      <c r="AU134" s="1637">
        <v>34117.79</v>
      </c>
      <c r="AV134" s="1637">
        <v>517970.23</v>
      </c>
      <c r="AW134" s="1637">
        <v>209815.91</v>
      </c>
      <c r="AX134" s="1637">
        <v>80373.149999999994</v>
      </c>
      <c r="AY134" s="1637">
        <v>1157091.2799999998</v>
      </c>
      <c r="AZ134" s="1637">
        <v>12231551.84</v>
      </c>
      <c r="BA134" s="1637">
        <v>27759.24</v>
      </c>
      <c r="BB134" s="1637">
        <v>92.42</v>
      </c>
      <c r="BC134" s="1637">
        <v>287557.48000000004</v>
      </c>
      <c r="BD134" s="1637">
        <v>12231551.712000001</v>
      </c>
    </row>
    <row r="135" spans="1:56" x14ac:dyDescent="0.25">
      <c r="A135" s="1651" t="s">
        <v>2101</v>
      </c>
      <c r="B135" s="1647" t="s">
        <v>3887</v>
      </c>
      <c r="C135" s="1636">
        <v>793.75</v>
      </c>
      <c r="D135" s="1637">
        <v>10750057.050000001</v>
      </c>
      <c r="E135" s="1637">
        <v>15573687.130000001</v>
      </c>
      <c r="F135" s="1646">
        <v>1.448707393604018</v>
      </c>
      <c r="G135" s="1645">
        <v>4</v>
      </c>
      <c r="H135" s="1644">
        <v>684.76</v>
      </c>
      <c r="I135" s="1644">
        <v>533389.99</v>
      </c>
      <c r="J135" s="1644">
        <v>534074.75</v>
      </c>
      <c r="K135" s="1643">
        <v>1.05749</v>
      </c>
      <c r="L135" s="1637">
        <v>2671670.85</v>
      </c>
      <c r="M135" s="1637">
        <v>534334.16</v>
      </c>
      <c r="N135" s="1637">
        <v>292018.12</v>
      </c>
      <c r="O135" s="1637">
        <v>129048.41</v>
      </c>
      <c r="P135" s="1637">
        <v>92496.51</v>
      </c>
      <c r="Q135" s="1637">
        <v>177228.36</v>
      </c>
      <c r="R135" s="1637">
        <v>67913.22</v>
      </c>
      <c r="S135" s="1637">
        <v>110247.58</v>
      </c>
      <c r="T135" s="1637">
        <v>149003.51</v>
      </c>
      <c r="U135" s="1637">
        <v>82921.25</v>
      </c>
      <c r="V135" s="1637">
        <v>221051.36</v>
      </c>
      <c r="W135" s="1637">
        <v>190325.72</v>
      </c>
      <c r="X135" s="1637">
        <v>132291.9</v>
      </c>
      <c r="Y135" s="1637">
        <v>4850550.9500000011</v>
      </c>
      <c r="Z135" s="1637">
        <v>70515</v>
      </c>
      <c r="AA135" s="1637">
        <v>99218.75</v>
      </c>
      <c r="AB135" s="1637">
        <v>257968.75</v>
      </c>
      <c r="AC135" s="1637">
        <v>26987.5</v>
      </c>
      <c r="AD135" s="1637">
        <v>226615.62</v>
      </c>
      <c r="AE135" s="1637">
        <v>131107.5</v>
      </c>
      <c r="AF135" s="1637">
        <v>1080293.75</v>
      </c>
      <c r="AG135" s="1637">
        <v>743743.75</v>
      </c>
      <c r="AH135" s="1637">
        <v>1939608.6899999997</v>
      </c>
      <c r="AI135" s="1637">
        <v>4576059.3099999996</v>
      </c>
      <c r="AJ135" s="1637">
        <v>755554.75</v>
      </c>
      <c r="AK135" s="1637">
        <v>3820504.5599999996</v>
      </c>
      <c r="AL135" s="1637">
        <v>4619496.1499999994</v>
      </c>
      <c r="AM135" s="1637">
        <v>67460.19</v>
      </c>
      <c r="AN135" s="1637">
        <v>67460.19</v>
      </c>
      <c r="AO135" s="1637">
        <v>70561.81</v>
      </c>
      <c r="AP135" s="1637">
        <v>70561.81</v>
      </c>
      <c r="AQ135" s="1637">
        <v>60481.55</v>
      </c>
      <c r="AR135" s="1637">
        <v>60481.55</v>
      </c>
      <c r="AS135" s="1637">
        <v>63583.17</v>
      </c>
      <c r="AT135" s="1637">
        <v>63583.17</v>
      </c>
      <c r="AU135" s="1637">
        <v>75989.64</v>
      </c>
      <c r="AV135" s="1637">
        <v>435777.35</v>
      </c>
      <c r="AW135" s="1637">
        <v>176521.77</v>
      </c>
      <c r="AX135" s="1637">
        <v>67547.64</v>
      </c>
      <c r="AY135" s="1637">
        <v>1280009.8399999999</v>
      </c>
      <c r="AZ135" s="1637">
        <v>10750057.050000001</v>
      </c>
      <c r="BA135" s="1637">
        <v>43601.330000000009</v>
      </c>
      <c r="BB135" s="1637">
        <v>1533.7200000000003</v>
      </c>
      <c r="BC135" s="1637">
        <v>317064.26000000007</v>
      </c>
      <c r="BD135" s="1637">
        <v>10750056.940000001</v>
      </c>
    </row>
    <row r="136" spans="1:56" x14ac:dyDescent="0.25">
      <c r="A136" s="1651" t="s">
        <v>2102</v>
      </c>
      <c r="B136" s="1647" t="s">
        <v>3886</v>
      </c>
      <c r="C136" s="1636">
        <v>3354.48</v>
      </c>
      <c r="D136" s="1637">
        <v>48747628.75</v>
      </c>
      <c r="E136" s="1637">
        <v>67548219.480000004</v>
      </c>
      <c r="F136" s="1646">
        <v>1.3856719026563935</v>
      </c>
      <c r="G136" s="1645">
        <v>4</v>
      </c>
      <c r="H136" s="1644">
        <v>3105.14</v>
      </c>
      <c r="I136" s="1644">
        <v>6217320.8399999999</v>
      </c>
      <c r="J136" s="1644">
        <v>6220425.9799999995</v>
      </c>
      <c r="K136" s="1643">
        <v>1.05749</v>
      </c>
      <c r="L136" s="1637">
        <v>11717328.380000001</v>
      </c>
      <c r="M136" s="1637">
        <v>3905385.54</v>
      </c>
      <c r="N136" s="1637">
        <v>1422364.07</v>
      </c>
      <c r="O136" s="1637">
        <v>474121.35</v>
      </c>
      <c r="P136" s="1637">
        <v>367653.57</v>
      </c>
      <c r="Q136" s="1637">
        <v>1214739.3899999999</v>
      </c>
      <c r="R136" s="1637">
        <v>289116.28999999998</v>
      </c>
      <c r="S136" s="1637">
        <v>526738.44999999995</v>
      </c>
      <c r="T136" s="1637">
        <v>475959.79</v>
      </c>
      <c r="U136" s="1637">
        <v>351158.97</v>
      </c>
      <c r="V136" s="1637">
        <v>706101.21</v>
      </c>
      <c r="W136" s="1637">
        <v>607954.75</v>
      </c>
      <c r="X136" s="1637">
        <v>632061.31000000006</v>
      </c>
      <c r="Y136" s="1637">
        <v>22690683.07</v>
      </c>
      <c r="Z136" s="1637">
        <v>301903.2</v>
      </c>
      <c r="AA136" s="1637">
        <v>419310</v>
      </c>
      <c r="AB136" s="1637">
        <v>1090206</v>
      </c>
      <c r="AC136" s="1637">
        <v>114052.32</v>
      </c>
      <c r="AD136" s="1637">
        <v>957704.04</v>
      </c>
      <c r="AE136" s="1637">
        <v>2881498.32</v>
      </c>
      <c r="AF136" s="1637">
        <v>4565447.28</v>
      </c>
      <c r="AG136" s="1637">
        <v>3143147.7600000002</v>
      </c>
      <c r="AH136" s="1637">
        <v>8419900.4077200014</v>
      </c>
      <c r="AI136" s="1637">
        <v>21893169.327720001</v>
      </c>
      <c r="AJ136" s="1637">
        <v>3193062.42</v>
      </c>
      <c r="AK136" s="1637">
        <v>18700106.90772</v>
      </c>
      <c r="AL136" s="1637">
        <v>22076738.47772</v>
      </c>
      <c r="AM136" s="1637">
        <v>246578.64</v>
      </c>
      <c r="AN136" s="1637">
        <v>246578.64</v>
      </c>
      <c r="AO136" s="1637">
        <v>256658.9</v>
      </c>
      <c r="AP136" s="1637">
        <v>256658.9</v>
      </c>
      <c r="AQ136" s="1637">
        <v>17834.3</v>
      </c>
      <c r="AR136" s="1637">
        <v>17834.3</v>
      </c>
      <c r="AS136" s="1637">
        <v>18609.7</v>
      </c>
      <c r="AT136" s="1637">
        <v>18609.7</v>
      </c>
      <c r="AU136" s="1637">
        <v>22486.73</v>
      </c>
      <c r="AV136" s="1637">
        <v>1844687.4</v>
      </c>
      <c r="AW136" s="1637">
        <v>747233.62</v>
      </c>
      <c r="AX136" s="1637">
        <v>286436.23</v>
      </c>
      <c r="AY136" s="1637">
        <v>3980207.06</v>
      </c>
      <c r="AZ136" s="1637">
        <v>48747628.75</v>
      </c>
      <c r="BA136" s="1637">
        <v>267268.46000000002</v>
      </c>
      <c r="BB136" s="1637">
        <v>36.169999999999995</v>
      </c>
      <c r="BC136" s="1637">
        <v>1003039.8699999999</v>
      </c>
      <c r="BD136" s="1637">
        <v>48747628.607720003</v>
      </c>
    </row>
    <row r="137" spans="1:56" x14ac:dyDescent="0.25">
      <c r="A137" s="1651" t="s">
        <v>2103</v>
      </c>
      <c r="B137" s="1647" t="s">
        <v>3885</v>
      </c>
      <c r="C137" s="1636">
        <v>7797.66</v>
      </c>
      <c r="D137" s="1637">
        <v>148837873.74000001</v>
      </c>
      <c r="E137" s="1637">
        <v>113250716.50999999</v>
      </c>
      <c r="F137" s="1646">
        <v>0.76089985474956423</v>
      </c>
      <c r="G137" s="1645">
        <v>1</v>
      </c>
      <c r="H137" s="1644">
        <v>2154390.23</v>
      </c>
      <c r="I137" s="1644">
        <v>77506672.519999981</v>
      </c>
      <c r="J137" s="1644">
        <v>79661062.749999985</v>
      </c>
      <c r="K137" s="1643">
        <v>1.05749</v>
      </c>
      <c r="L137" s="1637">
        <v>31515923.870000001</v>
      </c>
      <c r="M137" s="1637">
        <v>10504257.42</v>
      </c>
      <c r="N137" s="1637">
        <v>3306127.11</v>
      </c>
      <c r="O137" s="1637">
        <v>1101759.6499999999</v>
      </c>
      <c r="P137" s="1637">
        <v>1238746.53</v>
      </c>
      <c r="Q137" s="1637">
        <v>2825333.46</v>
      </c>
      <c r="R137" s="1637">
        <v>672017.52</v>
      </c>
      <c r="S137" s="1637">
        <v>1224344.95</v>
      </c>
      <c r="T137" s="1637">
        <v>1106031.79</v>
      </c>
      <c r="U137" s="1637">
        <v>816334.67</v>
      </c>
      <c r="V137" s="1637">
        <v>1640832.7</v>
      </c>
      <c r="W137" s="1637">
        <v>1412760.69</v>
      </c>
      <c r="X137" s="1637">
        <v>1469156.24</v>
      </c>
      <c r="Y137" s="1637">
        <v>58833626.600000009</v>
      </c>
      <c r="Z137" s="1637">
        <v>701789.4</v>
      </c>
      <c r="AA137" s="1637">
        <v>974707.5</v>
      </c>
      <c r="AB137" s="1637">
        <v>2534239.5</v>
      </c>
      <c r="AC137" s="1637">
        <v>265120.44</v>
      </c>
      <c r="AD137" s="1637">
        <v>4452463.8600000003</v>
      </c>
      <c r="AE137" s="1637">
        <v>6698189.9399999995</v>
      </c>
      <c r="AF137" s="1637">
        <v>10612615.26</v>
      </c>
      <c r="AG137" s="1637">
        <v>7306407.4199999999</v>
      </c>
      <c r="AH137" s="1637">
        <v>26845729.359239995</v>
      </c>
      <c r="AI137" s="1637">
        <v>60391262.679239996</v>
      </c>
      <c r="AJ137" s="1637">
        <v>7422436.5999999996</v>
      </c>
      <c r="AK137" s="1637">
        <v>52968826.079239987</v>
      </c>
      <c r="AL137" s="1637">
        <v>60817978.559239984</v>
      </c>
      <c r="AM137" s="1637">
        <v>3701781.28</v>
      </c>
      <c r="AN137" s="1637">
        <v>3701781.28</v>
      </c>
      <c r="AO137" s="1637">
        <v>3856086.78</v>
      </c>
      <c r="AP137" s="1637">
        <v>3856086.78</v>
      </c>
      <c r="AQ137" s="1637">
        <v>1383321.7</v>
      </c>
      <c r="AR137" s="1637">
        <v>1383321.7</v>
      </c>
      <c r="AS137" s="1637">
        <v>1441477.04</v>
      </c>
      <c r="AT137" s="1637">
        <v>1441477.04</v>
      </c>
      <c r="AU137" s="1637">
        <v>1729927.53</v>
      </c>
      <c r="AV137" s="1637">
        <v>4287987.12</v>
      </c>
      <c r="AW137" s="1637">
        <v>1736949.1</v>
      </c>
      <c r="AX137" s="1637">
        <v>666071.12</v>
      </c>
      <c r="AY137" s="1637">
        <v>29186268.470000003</v>
      </c>
      <c r="AZ137" s="1637">
        <v>148837873.74000001</v>
      </c>
      <c r="BA137" s="1637">
        <v>24337390.669999998</v>
      </c>
      <c r="BB137" s="1637">
        <v>1729486.99</v>
      </c>
      <c r="BC137" s="1637">
        <v>4286965.7500000009</v>
      </c>
      <c r="BD137" s="1637">
        <v>148837873.62924001</v>
      </c>
    </row>
    <row r="138" spans="1:56" x14ac:dyDescent="0.25">
      <c r="A138" s="1651" t="s">
        <v>2104</v>
      </c>
      <c r="B138" s="1647" t="s">
        <v>3884</v>
      </c>
      <c r="C138" s="1636">
        <v>3935.99</v>
      </c>
      <c r="D138" s="1637">
        <v>58217066.770000003</v>
      </c>
      <c r="E138" s="1637">
        <v>79677440.320000008</v>
      </c>
      <c r="F138" s="1646">
        <v>1.3686268433066917</v>
      </c>
      <c r="G138" s="1645">
        <v>4</v>
      </c>
      <c r="H138" s="1644">
        <v>3708.33</v>
      </c>
      <c r="I138" s="1644">
        <v>2800348.3599999994</v>
      </c>
      <c r="J138" s="1644">
        <v>2804056.6899999995</v>
      </c>
      <c r="K138" s="1643">
        <v>1.05749</v>
      </c>
      <c r="L138" s="1637">
        <v>13844513.300000001</v>
      </c>
      <c r="M138" s="1637">
        <v>4614376.2699999996</v>
      </c>
      <c r="N138" s="1637">
        <v>1668330.43</v>
      </c>
      <c r="O138" s="1637">
        <v>555544.69999999995</v>
      </c>
      <c r="P138" s="1637">
        <v>443200.2</v>
      </c>
      <c r="Q138" s="1637">
        <v>1425801.5</v>
      </c>
      <c r="R138" s="1637">
        <v>338919.32</v>
      </c>
      <c r="S138" s="1637">
        <v>617826.19999999995</v>
      </c>
      <c r="T138" s="1637">
        <v>557698.86</v>
      </c>
      <c r="U138" s="1637">
        <v>411779.43</v>
      </c>
      <c r="V138" s="1637">
        <v>827363.67</v>
      </c>
      <c r="W138" s="1637">
        <v>712362.01</v>
      </c>
      <c r="X138" s="1637">
        <v>741362.32</v>
      </c>
      <c r="Y138" s="1637">
        <v>26759078.210000001</v>
      </c>
      <c r="Z138" s="1637">
        <v>354239.1</v>
      </c>
      <c r="AA138" s="1637">
        <v>491998.75</v>
      </c>
      <c r="AB138" s="1637">
        <v>1279196.75</v>
      </c>
      <c r="AC138" s="1637">
        <v>133823.66</v>
      </c>
      <c r="AD138" s="1637">
        <v>1123725.1399999999</v>
      </c>
      <c r="AE138" s="1637">
        <v>3381015.4099999997</v>
      </c>
      <c r="AF138" s="1637">
        <v>5356882.3899999997</v>
      </c>
      <c r="AG138" s="1637">
        <v>3688022.63</v>
      </c>
      <c r="AH138" s="1637">
        <v>10102075.059360001</v>
      </c>
      <c r="AI138" s="1637">
        <v>25910978.889359999</v>
      </c>
      <c r="AJ138" s="1637">
        <v>3746590.16</v>
      </c>
      <c r="AK138" s="1637">
        <v>22164388.729360003</v>
      </c>
      <c r="AL138" s="1637">
        <v>26126370.349360004</v>
      </c>
      <c r="AM138" s="1637">
        <v>359787.7</v>
      </c>
      <c r="AN138" s="1637">
        <v>359787.7</v>
      </c>
      <c r="AO138" s="1637">
        <v>374520.39</v>
      </c>
      <c r="AP138" s="1637">
        <v>374520.39</v>
      </c>
      <c r="AQ138" s="1637">
        <v>91497.73</v>
      </c>
      <c r="AR138" s="1637">
        <v>91497.73</v>
      </c>
      <c r="AS138" s="1637">
        <v>94599.35</v>
      </c>
      <c r="AT138" s="1637">
        <v>94599.35</v>
      </c>
      <c r="AU138" s="1637">
        <v>113984.46</v>
      </c>
      <c r="AV138" s="1637">
        <v>2164154.0699999998</v>
      </c>
      <c r="AW138" s="1637">
        <v>876641.04</v>
      </c>
      <c r="AX138" s="1637">
        <v>336028.18</v>
      </c>
      <c r="AY138" s="1637">
        <v>5331618.09</v>
      </c>
      <c r="AZ138" s="1637">
        <v>58217066.770000003</v>
      </c>
      <c r="BA138" s="1637">
        <v>283592.01</v>
      </c>
      <c r="BB138" s="1637">
        <v>10583.090000000002</v>
      </c>
      <c r="BC138" s="1637">
        <v>1052731.8400000003</v>
      </c>
      <c r="BD138" s="1637">
        <v>58217066.649360001</v>
      </c>
    </row>
    <row r="139" spans="1:56" x14ac:dyDescent="0.25">
      <c r="A139" s="1651" t="s">
        <v>2105</v>
      </c>
      <c r="B139" s="1647" t="s">
        <v>3883</v>
      </c>
      <c r="C139" s="1636">
        <v>1640</v>
      </c>
      <c r="D139" s="1637">
        <v>24878865.079999998</v>
      </c>
      <c r="E139" s="1637">
        <v>18393533.920000002</v>
      </c>
      <c r="F139" s="1646">
        <v>0.73932367336106808</v>
      </c>
      <c r="G139" s="1645">
        <v>1</v>
      </c>
      <c r="H139" s="1644">
        <v>455014.28</v>
      </c>
      <c r="I139" s="1644">
        <v>2555341.41</v>
      </c>
      <c r="J139" s="1644">
        <v>3010355.6900000004</v>
      </c>
      <c r="K139" s="1643">
        <v>1.05749</v>
      </c>
      <c r="L139" s="1637">
        <v>5823465.5599999996</v>
      </c>
      <c r="M139" s="1637">
        <v>1940961.06</v>
      </c>
      <c r="N139" s="1637">
        <v>695491.08</v>
      </c>
      <c r="O139" s="1637">
        <v>231547.64</v>
      </c>
      <c r="P139" s="1637">
        <v>186401.7</v>
      </c>
      <c r="Q139" s="1637">
        <v>594234.93000000005</v>
      </c>
      <c r="R139" s="1637">
        <v>141000.78</v>
      </c>
      <c r="S139" s="1637">
        <v>257558.45</v>
      </c>
      <c r="T139" s="1637">
        <v>232445.48</v>
      </c>
      <c r="U139" s="1637">
        <v>171496.24</v>
      </c>
      <c r="V139" s="1637">
        <v>344840.12</v>
      </c>
      <c r="W139" s="1637">
        <v>296908.13</v>
      </c>
      <c r="X139" s="1637">
        <v>309058</v>
      </c>
      <c r="Y139" s="1637">
        <v>11225409.169999998</v>
      </c>
      <c r="Z139" s="1637">
        <v>147600</v>
      </c>
      <c r="AA139" s="1637">
        <v>205000</v>
      </c>
      <c r="AB139" s="1637">
        <v>533000</v>
      </c>
      <c r="AC139" s="1637">
        <v>55760</v>
      </c>
      <c r="AD139" s="1637">
        <v>936440</v>
      </c>
      <c r="AE139" s="1637">
        <v>1408760</v>
      </c>
      <c r="AF139" s="1637">
        <v>2232040</v>
      </c>
      <c r="AG139" s="1637">
        <v>1536680</v>
      </c>
      <c r="AH139" s="1637">
        <v>4242742.1009999998</v>
      </c>
      <c r="AI139" s="1637">
        <v>11298022.101</v>
      </c>
      <c r="AJ139" s="1637">
        <v>1561083.2</v>
      </c>
      <c r="AK139" s="1637">
        <v>9736938.9010000005</v>
      </c>
      <c r="AL139" s="1637">
        <v>11387768.771000002</v>
      </c>
      <c r="AM139" s="1637">
        <v>189974.11</v>
      </c>
      <c r="AN139" s="1637">
        <v>189974.11</v>
      </c>
      <c r="AO139" s="1637">
        <v>197728.15</v>
      </c>
      <c r="AP139" s="1637">
        <v>197728.15</v>
      </c>
      <c r="AQ139" s="1637">
        <v>15508.09</v>
      </c>
      <c r="AR139" s="1637">
        <v>15508.09</v>
      </c>
      <c r="AS139" s="1637">
        <v>16283.49</v>
      </c>
      <c r="AT139" s="1637">
        <v>16283.49</v>
      </c>
      <c r="AU139" s="1637">
        <v>19385.11</v>
      </c>
      <c r="AV139" s="1637">
        <v>901795.48</v>
      </c>
      <c r="AW139" s="1637">
        <v>365293.27</v>
      </c>
      <c r="AX139" s="1637">
        <v>140225.5</v>
      </c>
      <c r="AY139" s="1637">
        <v>2265687.04</v>
      </c>
      <c r="AZ139" s="1637">
        <v>24878865.079999998</v>
      </c>
      <c r="BA139" s="1637">
        <v>239388.59999999998</v>
      </c>
      <c r="BB139" s="1637">
        <v>14268.379999999997</v>
      </c>
      <c r="BC139" s="1637">
        <v>498833.50999999995</v>
      </c>
      <c r="BD139" s="1637">
        <v>24878864.980999999</v>
      </c>
    </row>
    <row r="140" spans="1:56" x14ac:dyDescent="0.25">
      <c r="A140" s="1651" t="s">
        <v>2106</v>
      </c>
      <c r="B140" s="1647" t="s">
        <v>3882</v>
      </c>
      <c r="C140" s="1636">
        <v>4396.66</v>
      </c>
      <c r="D140" s="1637">
        <v>82185867.409999996</v>
      </c>
      <c r="E140" s="1637">
        <v>66106571.780000001</v>
      </c>
      <c r="F140" s="1646">
        <v>0.80435449382330737</v>
      </c>
      <c r="G140" s="1645">
        <v>2</v>
      </c>
      <c r="H140" s="1644">
        <v>477030.02</v>
      </c>
      <c r="I140" s="1644">
        <v>18683014.41</v>
      </c>
      <c r="J140" s="1644">
        <v>19160044.43</v>
      </c>
      <c r="K140" s="1643">
        <v>1.05749</v>
      </c>
      <c r="L140" s="1637">
        <v>17830864.620000001</v>
      </c>
      <c r="M140" s="1637">
        <v>5943027.1699999999</v>
      </c>
      <c r="N140" s="1637">
        <v>1864255.36</v>
      </c>
      <c r="O140" s="1637">
        <v>620853.01</v>
      </c>
      <c r="P140" s="1637">
        <v>678277.69</v>
      </c>
      <c r="Q140" s="1637">
        <v>1592477.15</v>
      </c>
      <c r="R140" s="1637">
        <v>379020.46</v>
      </c>
      <c r="S140" s="1637">
        <v>690382.3</v>
      </c>
      <c r="T140" s="1637">
        <v>623260.41</v>
      </c>
      <c r="U140" s="1637">
        <v>460150.17</v>
      </c>
      <c r="V140" s="1637">
        <v>924626.27</v>
      </c>
      <c r="W140" s="1637">
        <v>796105.33</v>
      </c>
      <c r="X140" s="1637">
        <v>828426.22</v>
      </c>
      <c r="Y140" s="1637">
        <v>33231726.16</v>
      </c>
      <c r="Z140" s="1637">
        <v>395699.39999999997</v>
      </c>
      <c r="AA140" s="1637">
        <v>549582.5</v>
      </c>
      <c r="AB140" s="1637">
        <v>1428914.5</v>
      </c>
      <c r="AC140" s="1637">
        <v>149486.44</v>
      </c>
      <c r="AD140" s="1637">
        <v>2510492.86</v>
      </c>
      <c r="AE140" s="1637">
        <v>3776730.94</v>
      </c>
      <c r="AF140" s="1637">
        <v>5983854.2599999998</v>
      </c>
      <c r="AG140" s="1637">
        <v>4119670.42</v>
      </c>
      <c r="AH140" s="1637">
        <v>14757733.269240001</v>
      </c>
      <c r="AI140" s="1637">
        <v>33672164.58924</v>
      </c>
      <c r="AJ140" s="1637">
        <v>4185092.72</v>
      </c>
      <c r="AK140" s="1637">
        <v>29487071.869240001</v>
      </c>
      <c r="AL140" s="1637">
        <v>33912765.569240004</v>
      </c>
      <c r="AM140" s="1637">
        <v>2131587.08</v>
      </c>
      <c r="AN140" s="1637">
        <v>2131587.08</v>
      </c>
      <c r="AO140" s="1637">
        <v>2220758.6</v>
      </c>
      <c r="AP140" s="1637">
        <v>2220758.6</v>
      </c>
      <c r="AQ140" s="1637">
        <v>480750.81</v>
      </c>
      <c r="AR140" s="1637">
        <v>480750.81</v>
      </c>
      <c r="AS140" s="1637">
        <v>500911.33</v>
      </c>
      <c r="AT140" s="1637">
        <v>500911.33</v>
      </c>
      <c r="AU140" s="1637">
        <v>600938.52</v>
      </c>
      <c r="AV140" s="1637">
        <v>2417711.36</v>
      </c>
      <c r="AW140" s="1637">
        <v>979350.32</v>
      </c>
      <c r="AX140" s="1637">
        <v>375359.72</v>
      </c>
      <c r="AY140" s="1637">
        <v>15041375.560000001</v>
      </c>
      <c r="AZ140" s="1637">
        <v>82185867.409999996</v>
      </c>
      <c r="BA140" s="1637">
        <v>10964751.970000001</v>
      </c>
      <c r="BB140" s="1637">
        <v>335131.96999999997</v>
      </c>
      <c r="BC140" s="1637">
        <v>1425409.74</v>
      </c>
      <c r="BD140" s="1637">
        <v>82185867.289240003</v>
      </c>
    </row>
    <row r="141" spans="1:56" x14ac:dyDescent="0.25">
      <c r="A141" s="1651" t="s">
        <v>2107</v>
      </c>
      <c r="B141" s="1647" t="s">
        <v>3881</v>
      </c>
      <c r="C141" s="1636">
        <v>3459</v>
      </c>
      <c r="D141" s="1637">
        <v>58713818.25</v>
      </c>
      <c r="E141" s="1637">
        <v>82391926.420000002</v>
      </c>
      <c r="F141" s="1646">
        <v>1.4032799922699628</v>
      </c>
      <c r="G141" s="1645">
        <v>4</v>
      </c>
      <c r="H141" s="1644">
        <v>3739.97</v>
      </c>
      <c r="I141" s="1644">
        <v>9781048.2100000009</v>
      </c>
      <c r="J141" s="1644">
        <v>9784788.1800000016</v>
      </c>
      <c r="K141" s="1643">
        <v>1.05749</v>
      </c>
      <c r="L141" s="1637">
        <v>13304235.470000001</v>
      </c>
      <c r="M141" s="1637">
        <v>4434301.67</v>
      </c>
      <c r="N141" s="1637">
        <v>1466468.38</v>
      </c>
      <c r="O141" s="1637">
        <v>488540.07</v>
      </c>
      <c r="P141" s="1637">
        <v>476503.13</v>
      </c>
      <c r="Q141" s="1637">
        <v>1252784.92</v>
      </c>
      <c r="R141" s="1637">
        <v>298171.39</v>
      </c>
      <c r="S141" s="1637">
        <v>543071.43000000005</v>
      </c>
      <c r="T141" s="1637">
        <v>490434.42</v>
      </c>
      <c r="U141" s="1637">
        <v>362152.31</v>
      </c>
      <c r="V141" s="1637">
        <v>727574.77</v>
      </c>
      <c r="W141" s="1637">
        <v>626443.54</v>
      </c>
      <c r="X141" s="1637">
        <v>651660.11</v>
      </c>
      <c r="Y141" s="1637">
        <v>25122341.609999999</v>
      </c>
      <c r="Z141" s="1637">
        <v>311310</v>
      </c>
      <c r="AA141" s="1637">
        <v>432375</v>
      </c>
      <c r="AB141" s="1637">
        <v>1124175</v>
      </c>
      <c r="AC141" s="1637">
        <v>117606</v>
      </c>
      <c r="AD141" s="1637">
        <v>987544.5</v>
      </c>
      <c r="AE141" s="1637">
        <v>2971281</v>
      </c>
      <c r="AF141" s="1637">
        <v>4707699</v>
      </c>
      <c r="AG141" s="1637">
        <v>3241083</v>
      </c>
      <c r="AH141" s="1637">
        <v>10527545.958000001</v>
      </c>
      <c r="AI141" s="1637">
        <v>24420619.458000001</v>
      </c>
      <c r="AJ141" s="1637">
        <v>3292552.92</v>
      </c>
      <c r="AK141" s="1637">
        <v>21128066.538000003</v>
      </c>
      <c r="AL141" s="1637">
        <v>24609908.318000004</v>
      </c>
      <c r="AM141" s="1637">
        <v>1147598.72</v>
      </c>
      <c r="AN141" s="1637">
        <v>1147598.72</v>
      </c>
      <c r="AO141" s="1637">
        <v>1194898.3899999999</v>
      </c>
      <c r="AP141" s="1637">
        <v>1194898.3899999999</v>
      </c>
      <c r="AQ141" s="1637">
        <v>248904.85</v>
      </c>
      <c r="AR141" s="1637">
        <v>248904.85</v>
      </c>
      <c r="AS141" s="1637">
        <v>259760.52</v>
      </c>
      <c r="AT141" s="1637">
        <v>259760.52</v>
      </c>
      <c r="AU141" s="1637">
        <v>311712.62</v>
      </c>
      <c r="AV141" s="1637">
        <v>1902067.34</v>
      </c>
      <c r="AW141" s="1637">
        <v>770476.7</v>
      </c>
      <c r="AX141" s="1637">
        <v>294986.57</v>
      </c>
      <c r="AY141" s="1637">
        <v>8981568.1899999976</v>
      </c>
      <c r="AZ141" s="1637">
        <v>58713818.25</v>
      </c>
      <c r="BA141" s="1637">
        <v>1783414.2</v>
      </c>
      <c r="BB141" s="1637">
        <v>87733.69</v>
      </c>
      <c r="BC141" s="1637">
        <v>1071480.5899999999</v>
      </c>
      <c r="BD141" s="1637">
        <v>58713818.118000001</v>
      </c>
    </row>
    <row r="142" spans="1:56" x14ac:dyDescent="0.25">
      <c r="A142" s="1651" t="s">
        <v>2108</v>
      </c>
      <c r="B142" s="1647" t="s">
        <v>3880</v>
      </c>
      <c r="C142" s="1636">
        <v>853</v>
      </c>
      <c r="D142" s="1637">
        <v>13900730.01</v>
      </c>
      <c r="E142" s="1637">
        <v>14165013.74</v>
      </c>
      <c r="F142" s="1646">
        <v>1.0190122194884641</v>
      </c>
      <c r="G142" s="1645">
        <v>4</v>
      </c>
      <c r="H142" s="1644">
        <v>885.45</v>
      </c>
      <c r="I142" s="1644">
        <v>972947.58</v>
      </c>
      <c r="J142" s="1644">
        <v>973833.02999999991</v>
      </c>
      <c r="K142" s="1643">
        <v>1.05749</v>
      </c>
      <c r="L142" s="1637">
        <v>3202651.61</v>
      </c>
      <c r="M142" s="1637">
        <v>1067443.77</v>
      </c>
      <c r="N142" s="1637">
        <v>361316.09</v>
      </c>
      <c r="O142" s="1637">
        <v>120438.69</v>
      </c>
      <c r="P142" s="1637">
        <v>110832.8</v>
      </c>
      <c r="Q142" s="1637">
        <v>308893.46000000002</v>
      </c>
      <c r="R142" s="1637">
        <v>73087.56</v>
      </c>
      <c r="S142" s="1637">
        <v>133804.75</v>
      </c>
      <c r="T142" s="1637">
        <v>120905.7</v>
      </c>
      <c r="U142" s="1637">
        <v>89203.17</v>
      </c>
      <c r="V142" s="1637">
        <v>179367.39</v>
      </c>
      <c r="W142" s="1637">
        <v>154435.73000000001</v>
      </c>
      <c r="X142" s="1637">
        <v>160559.4</v>
      </c>
      <c r="Y142" s="1637">
        <v>6082940.1200000001</v>
      </c>
      <c r="Z142" s="1637">
        <v>76770</v>
      </c>
      <c r="AA142" s="1637">
        <v>106625</v>
      </c>
      <c r="AB142" s="1637">
        <v>277225</v>
      </c>
      <c r="AC142" s="1637">
        <v>29002</v>
      </c>
      <c r="AD142" s="1637">
        <v>243531.5</v>
      </c>
      <c r="AE142" s="1637">
        <v>732727</v>
      </c>
      <c r="AF142" s="1637">
        <v>1160933</v>
      </c>
      <c r="AG142" s="1637">
        <v>799261</v>
      </c>
      <c r="AH142" s="1637">
        <v>2469803.0219999999</v>
      </c>
      <c r="AI142" s="1637">
        <v>5895877.5219999999</v>
      </c>
      <c r="AJ142" s="1637">
        <v>811953.64</v>
      </c>
      <c r="AK142" s="1637">
        <v>5083923.8820000002</v>
      </c>
      <c r="AL142" s="1637">
        <v>5942556.7319999998</v>
      </c>
      <c r="AM142" s="1637">
        <v>225642.72</v>
      </c>
      <c r="AN142" s="1637">
        <v>225642.72</v>
      </c>
      <c r="AO142" s="1637">
        <v>234947.57</v>
      </c>
      <c r="AP142" s="1637">
        <v>234947.57</v>
      </c>
      <c r="AQ142" s="1637">
        <v>41871.839999999997</v>
      </c>
      <c r="AR142" s="1637">
        <v>41871.839999999997</v>
      </c>
      <c r="AS142" s="1637">
        <v>43422.65</v>
      </c>
      <c r="AT142" s="1637">
        <v>43422.65</v>
      </c>
      <c r="AU142" s="1637">
        <v>52727.5</v>
      </c>
      <c r="AV142" s="1637">
        <v>468344.34</v>
      </c>
      <c r="AW142" s="1637">
        <v>189713.79</v>
      </c>
      <c r="AX142" s="1637">
        <v>72677.850000000006</v>
      </c>
      <c r="AY142" s="1637">
        <v>1875233.0400000003</v>
      </c>
      <c r="AZ142" s="1637">
        <v>13900730.01</v>
      </c>
      <c r="BA142" s="1637">
        <v>303470.62000000005</v>
      </c>
      <c r="BB142" s="1637">
        <v>19741.659999999996</v>
      </c>
      <c r="BC142" s="1637">
        <v>273439.99999999994</v>
      </c>
      <c r="BD142" s="1637">
        <v>13900729.892000001</v>
      </c>
    </row>
    <row r="143" spans="1:56" x14ac:dyDescent="0.25">
      <c r="A143" s="1651" t="s">
        <v>2109</v>
      </c>
      <c r="B143" s="1647" t="s">
        <v>3879</v>
      </c>
      <c r="C143" s="1636">
        <v>2800.5</v>
      </c>
      <c r="D143" s="1637">
        <v>47063615.869999997</v>
      </c>
      <c r="E143" s="1637">
        <v>30608057.670000002</v>
      </c>
      <c r="F143" s="1646">
        <v>0.6503549951314016</v>
      </c>
      <c r="G143" s="1645">
        <v>1</v>
      </c>
      <c r="H143" s="1644">
        <v>2402189.2400000002</v>
      </c>
      <c r="I143" s="1644">
        <v>15304445.640000001</v>
      </c>
      <c r="J143" s="1644">
        <v>17706634.880000003</v>
      </c>
      <c r="K143" s="1643">
        <v>1.05749</v>
      </c>
      <c r="L143" s="1637">
        <v>10522948.050000001</v>
      </c>
      <c r="M143" s="1637">
        <v>2602956.7999999998</v>
      </c>
      <c r="N143" s="1637">
        <v>1085691.17</v>
      </c>
      <c r="O143" s="1637">
        <v>435319.37</v>
      </c>
      <c r="P143" s="1637">
        <v>406397.15</v>
      </c>
      <c r="Q143" s="1637">
        <v>766547.85</v>
      </c>
      <c r="R143" s="1637">
        <v>240606.85</v>
      </c>
      <c r="S143" s="1637">
        <v>407382.09</v>
      </c>
      <c r="T143" s="1637">
        <v>481919.93</v>
      </c>
      <c r="U143" s="1637">
        <v>292737.17</v>
      </c>
      <c r="V143" s="1637">
        <v>714943.27</v>
      </c>
      <c r="W143" s="1637">
        <v>615567.78</v>
      </c>
      <c r="X143" s="1637">
        <v>488839.31</v>
      </c>
      <c r="Y143" s="1637">
        <v>19061856.790000003</v>
      </c>
      <c r="Z143" s="1637">
        <v>250245</v>
      </c>
      <c r="AA143" s="1637">
        <v>350062.5</v>
      </c>
      <c r="AB143" s="1637">
        <v>910162.5</v>
      </c>
      <c r="AC143" s="1637">
        <v>95217</v>
      </c>
      <c r="AD143" s="1637">
        <v>1599085.5</v>
      </c>
      <c r="AE143" s="1637">
        <v>1145776.5</v>
      </c>
      <c r="AF143" s="1637">
        <v>3811480.5</v>
      </c>
      <c r="AG143" s="1637">
        <v>2624068.5</v>
      </c>
      <c r="AH143" s="1637">
        <v>8516496.0329999998</v>
      </c>
      <c r="AI143" s="1637">
        <v>19302594.033</v>
      </c>
      <c r="AJ143" s="1637">
        <v>2665739.94</v>
      </c>
      <c r="AK143" s="1637">
        <v>16636854.093</v>
      </c>
      <c r="AL143" s="1637">
        <v>19455847.412999999</v>
      </c>
      <c r="AM143" s="1637">
        <v>882410.36</v>
      </c>
      <c r="AN143" s="1637">
        <v>882410.36</v>
      </c>
      <c r="AO143" s="1637">
        <v>918854.38</v>
      </c>
      <c r="AP143" s="1637">
        <v>918854.38</v>
      </c>
      <c r="AQ143" s="1637">
        <v>476098.38</v>
      </c>
      <c r="AR143" s="1637">
        <v>476098.38</v>
      </c>
      <c r="AS143" s="1637">
        <v>496258.9</v>
      </c>
      <c r="AT143" s="1637">
        <v>496258.9</v>
      </c>
      <c r="AU143" s="1637">
        <v>595510.68000000005</v>
      </c>
      <c r="AV143" s="1637">
        <v>1539953.42</v>
      </c>
      <c r="AW143" s="1637">
        <v>623794.02</v>
      </c>
      <c r="AX143" s="1637">
        <v>239409.39</v>
      </c>
      <c r="AY143" s="1637">
        <v>8545911.5500000007</v>
      </c>
      <c r="AZ143" s="1637">
        <v>47063615.869999997</v>
      </c>
      <c r="BA143" s="1637">
        <v>3747020.38</v>
      </c>
      <c r="BB143" s="1637">
        <v>578754.03</v>
      </c>
      <c r="BC143" s="1637">
        <v>1335051.02</v>
      </c>
      <c r="BD143" s="1637">
        <v>47063615.753000006</v>
      </c>
    </row>
    <row r="144" spans="1:56" x14ac:dyDescent="0.25">
      <c r="A144" s="1648"/>
      <c r="B144" s="1648" t="s">
        <v>3878</v>
      </c>
      <c r="C144" s="1636">
        <v>1</v>
      </c>
      <c r="D144" s="1637">
        <v>10520.95</v>
      </c>
      <c r="E144" s="1637">
        <v>6209.82</v>
      </c>
      <c r="F144" s="1646">
        <v>0.59023377166510627</v>
      </c>
      <c r="G144" s="1645">
        <v>1</v>
      </c>
      <c r="H144" s="1644">
        <v>792.85</v>
      </c>
      <c r="I144" s="1644">
        <v>5157.7300000000005</v>
      </c>
      <c r="J144" s="1644">
        <v>5950.5800000000008</v>
      </c>
      <c r="K144" s="1643">
        <v>1.05749</v>
      </c>
      <c r="L144" s="1637">
        <v>3392.63</v>
      </c>
      <c r="M144" s="1637">
        <v>1130.76</v>
      </c>
      <c r="N144" s="1637">
        <v>0</v>
      </c>
      <c r="O144" s="1637">
        <v>0</v>
      </c>
      <c r="P144" s="1637">
        <v>72.010000000000005</v>
      </c>
      <c r="Q144" s="1637">
        <v>0</v>
      </c>
      <c r="R144" s="1637">
        <v>0</v>
      </c>
      <c r="S144" s="1637">
        <v>0</v>
      </c>
      <c r="T144" s="1637">
        <v>0</v>
      </c>
      <c r="U144" s="1637">
        <v>0</v>
      </c>
      <c r="V144" s="1637">
        <v>0</v>
      </c>
      <c r="W144" s="1637">
        <v>0</v>
      </c>
      <c r="X144" s="1637">
        <v>0</v>
      </c>
      <c r="Y144" s="1637">
        <v>4595.4000000000005</v>
      </c>
      <c r="Z144" s="1637">
        <v>90</v>
      </c>
      <c r="AA144" s="1637">
        <v>125</v>
      </c>
      <c r="AB144" s="1637">
        <v>325</v>
      </c>
      <c r="AC144" s="1637">
        <v>34</v>
      </c>
      <c r="AD144" s="1637">
        <v>571</v>
      </c>
      <c r="AE144" s="1637">
        <v>859</v>
      </c>
      <c r="AF144" s="1637">
        <v>1361</v>
      </c>
      <c r="AG144" s="1637">
        <v>937</v>
      </c>
      <c r="AH144" s="1637">
        <v>1568.8109999999999</v>
      </c>
      <c r="AI144" s="1637">
        <v>5870.8109999999997</v>
      </c>
      <c r="AJ144" s="1637">
        <v>951.88</v>
      </c>
      <c r="AK144" s="1637">
        <v>4918.9309999999996</v>
      </c>
      <c r="AL144" s="1637">
        <v>5925.5309999999999</v>
      </c>
      <c r="AM144" s="1637">
        <v>0</v>
      </c>
      <c r="AN144" s="1637">
        <v>0</v>
      </c>
      <c r="AO144" s="1637">
        <v>0</v>
      </c>
      <c r="AP144" s="1637">
        <v>0</v>
      </c>
      <c r="AQ144" s="1637">
        <v>0</v>
      </c>
      <c r="AR144" s="1637">
        <v>0</v>
      </c>
      <c r="AS144" s="1637">
        <v>0</v>
      </c>
      <c r="AT144" s="1637">
        <v>0</v>
      </c>
      <c r="AU144" s="1637">
        <v>0</v>
      </c>
      <c r="AV144" s="1637">
        <v>0</v>
      </c>
      <c r="AW144" s="1637">
        <v>0</v>
      </c>
      <c r="AX144" s="1637">
        <v>0</v>
      </c>
      <c r="AY144" s="1637">
        <v>0</v>
      </c>
      <c r="AZ144" s="1637">
        <v>10520.95</v>
      </c>
      <c r="BA144" s="1637">
        <v>0</v>
      </c>
      <c r="BB144" s="1637">
        <v>0</v>
      </c>
      <c r="BC144" s="1637">
        <v>0</v>
      </c>
      <c r="BD144" s="1637">
        <v>10520.931</v>
      </c>
    </row>
    <row r="145" spans="1:56" x14ac:dyDescent="0.25">
      <c r="A145" s="1647"/>
      <c r="B145" s="1647" t="s">
        <v>3877</v>
      </c>
      <c r="C145" s="1636">
        <v>129</v>
      </c>
      <c r="D145" s="1637">
        <v>2133460.12</v>
      </c>
      <c r="E145" s="1637">
        <v>1419485.61</v>
      </c>
      <c r="F145" s="1646">
        <v>0.6653443374418454</v>
      </c>
      <c r="G145" s="1645">
        <v>1</v>
      </c>
      <c r="H145" s="1644">
        <v>103648.98</v>
      </c>
      <c r="I145" s="1644">
        <v>1206139.6000000001</v>
      </c>
      <c r="J145" s="1644">
        <v>1309788.58</v>
      </c>
      <c r="K145" s="1643">
        <v>1.05749</v>
      </c>
      <c r="L145" s="1637">
        <v>476129.51</v>
      </c>
      <c r="M145" s="1637">
        <v>140902.01</v>
      </c>
      <c r="N145" s="1637">
        <v>52067.42</v>
      </c>
      <c r="O145" s="1637">
        <v>17773.59</v>
      </c>
      <c r="P145" s="1637">
        <v>17383.45</v>
      </c>
      <c r="Q145" s="1637">
        <v>44420.54</v>
      </c>
      <c r="R145" s="1637">
        <v>10348.68</v>
      </c>
      <c r="S145" s="1637">
        <v>19159.830000000002</v>
      </c>
      <c r="T145" s="1637">
        <v>18731.87</v>
      </c>
      <c r="U145" s="1637">
        <v>13192.01</v>
      </c>
      <c r="V145" s="1637">
        <v>27789.31</v>
      </c>
      <c r="W145" s="1637">
        <v>23926.66</v>
      </c>
      <c r="X145" s="1637">
        <v>22990.9</v>
      </c>
      <c r="Y145" s="1637">
        <v>884815.78000000014</v>
      </c>
      <c r="Z145" s="1637">
        <v>11610</v>
      </c>
      <c r="AA145" s="1637">
        <v>16125</v>
      </c>
      <c r="AB145" s="1637">
        <v>41925</v>
      </c>
      <c r="AC145" s="1637">
        <v>4386</v>
      </c>
      <c r="AD145" s="1637">
        <v>73659</v>
      </c>
      <c r="AE145" s="1637">
        <v>86411</v>
      </c>
      <c r="AF145" s="1637">
        <v>175569</v>
      </c>
      <c r="AG145" s="1637">
        <v>120873</v>
      </c>
      <c r="AH145" s="1637">
        <v>377530.11599999998</v>
      </c>
      <c r="AI145" s="1637">
        <v>908088.11599999992</v>
      </c>
      <c r="AJ145" s="1637">
        <v>122792.52</v>
      </c>
      <c r="AK145" s="1637">
        <v>785295.5959999999</v>
      </c>
      <c r="AL145" s="1637">
        <v>915147.45599999989</v>
      </c>
      <c r="AM145" s="1637">
        <v>42647.24</v>
      </c>
      <c r="AN145" s="1637">
        <v>42647.24</v>
      </c>
      <c r="AO145" s="1637">
        <v>44973.46</v>
      </c>
      <c r="AP145" s="1637">
        <v>44973.46</v>
      </c>
      <c r="AQ145" s="1637">
        <v>9304.85</v>
      </c>
      <c r="AR145" s="1637">
        <v>9304.85</v>
      </c>
      <c r="AS145" s="1637">
        <v>9304.85</v>
      </c>
      <c r="AT145" s="1637">
        <v>9304.85</v>
      </c>
      <c r="AU145" s="1637">
        <v>11631.06</v>
      </c>
      <c r="AV145" s="1637">
        <v>70561.81</v>
      </c>
      <c r="AW145" s="1637">
        <v>28582.7</v>
      </c>
      <c r="AX145" s="1637">
        <v>10260.4</v>
      </c>
      <c r="AY145" s="1637">
        <v>333496.77000000008</v>
      </c>
      <c r="AZ145" s="1637">
        <v>2133460.12</v>
      </c>
      <c r="BA145" s="1637">
        <v>52519.42</v>
      </c>
      <c r="BB145" s="1637">
        <v>5797.25</v>
      </c>
      <c r="BC145" s="1637">
        <v>22577.73</v>
      </c>
      <c r="BD145" s="1637">
        <v>2133460.0060000001</v>
      </c>
    </row>
    <row r="146" spans="1:56" x14ac:dyDescent="0.25">
      <c r="A146" s="1650"/>
      <c r="B146" s="1647" t="s">
        <v>7035</v>
      </c>
      <c r="C146" s="1636">
        <v>67</v>
      </c>
      <c r="D146" s="1637">
        <v>1116053.8799999999</v>
      </c>
      <c r="E146" s="1637">
        <v>395039.5</v>
      </c>
      <c r="F146" s="1646">
        <v>0.3539609575121947</v>
      </c>
      <c r="G146" s="1645">
        <v>1</v>
      </c>
      <c r="H146" s="1644">
        <v>178110.96</v>
      </c>
      <c r="I146" s="1644">
        <v>283434.12</v>
      </c>
      <c r="J146" s="1644">
        <v>461545.07999999996</v>
      </c>
      <c r="K146" s="1643">
        <v>1.05749</v>
      </c>
      <c r="L146" s="1637">
        <v>257840.59</v>
      </c>
      <c r="M146" s="1637">
        <v>85938.26</v>
      </c>
      <c r="N146" s="1637">
        <v>27989.27</v>
      </c>
      <c r="O146" s="1637">
        <v>9329.75</v>
      </c>
      <c r="P146" s="1637">
        <v>9002.9500000000007</v>
      </c>
      <c r="Q146" s="1637">
        <v>23551.99</v>
      </c>
      <c r="R146" s="1637">
        <v>5174.34</v>
      </c>
      <c r="S146" s="1637">
        <v>10365.15</v>
      </c>
      <c r="T146" s="1637">
        <v>9365.93</v>
      </c>
      <c r="U146" s="1637">
        <v>6910.1</v>
      </c>
      <c r="V146" s="1637">
        <v>13894.65</v>
      </c>
      <c r="W146" s="1637">
        <v>11963.33</v>
      </c>
      <c r="X146" s="1637">
        <v>12437.7</v>
      </c>
      <c r="Y146" s="1637">
        <v>483764.01000000007</v>
      </c>
      <c r="Z146" s="1637">
        <v>6030</v>
      </c>
      <c r="AA146" s="1637">
        <v>8375</v>
      </c>
      <c r="AB146" s="1637">
        <v>21775</v>
      </c>
      <c r="AC146" s="1637">
        <v>2278</v>
      </c>
      <c r="AD146" s="1637">
        <v>19128.5</v>
      </c>
      <c r="AE146" s="1637">
        <v>57553</v>
      </c>
      <c r="AF146" s="1637">
        <v>91187</v>
      </c>
      <c r="AG146" s="1637">
        <v>62779</v>
      </c>
      <c r="AH146" s="1637">
        <v>199276.91399999996</v>
      </c>
      <c r="AI146" s="1637">
        <v>468382.41399999999</v>
      </c>
      <c r="AJ146" s="1637">
        <v>63775.96</v>
      </c>
      <c r="AK146" s="1637">
        <v>404606.45399999997</v>
      </c>
      <c r="AL146" s="1637">
        <v>472048.88399999996</v>
      </c>
      <c r="AM146" s="1637">
        <v>22486.73</v>
      </c>
      <c r="AN146" s="1637">
        <v>22486.73</v>
      </c>
      <c r="AO146" s="1637">
        <v>23262.13</v>
      </c>
      <c r="AP146" s="1637">
        <v>23262.13</v>
      </c>
      <c r="AQ146" s="1637">
        <v>2326.21</v>
      </c>
      <c r="AR146" s="1637">
        <v>2326.21</v>
      </c>
      <c r="AS146" s="1637">
        <v>2326.21</v>
      </c>
      <c r="AT146" s="1637">
        <v>2326.21</v>
      </c>
      <c r="AU146" s="1637">
        <v>3101.61</v>
      </c>
      <c r="AV146" s="1637">
        <v>36444.01</v>
      </c>
      <c r="AW146" s="1637">
        <v>14762.49</v>
      </c>
      <c r="AX146" s="1637">
        <v>5130.2</v>
      </c>
      <c r="AY146" s="1637">
        <v>160240.87000000002</v>
      </c>
      <c r="AZ146" s="1637">
        <v>1116053.8799999999</v>
      </c>
      <c r="BA146" s="1637">
        <v>27375.65</v>
      </c>
      <c r="BB146" s="1637">
        <v>2564.79</v>
      </c>
      <c r="BC146" s="1637">
        <v>11684.07</v>
      </c>
      <c r="BD146" s="1637">
        <v>1116053.7640000002</v>
      </c>
    </row>
    <row r="147" spans="1:56" x14ac:dyDescent="0.25">
      <c r="A147" s="1651" t="s">
        <v>2110</v>
      </c>
      <c r="B147" s="1647" t="s">
        <v>3876</v>
      </c>
      <c r="C147" s="1636">
        <v>1434.3</v>
      </c>
      <c r="D147" s="1637">
        <v>26801743.859999999</v>
      </c>
      <c r="E147" s="1637">
        <v>22151227.600000001</v>
      </c>
      <c r="F147" s="1646">
        <v>0.8264845644263985</v>
      </c>
      <c r="G147" s="1645">
        <v>2</v>
      </c>
      <c r="H147" s="1644">
        <v>145686.75</v>
      </c>
      <c r="I147" s="1644">
        <v>13943909.609999999</v>
      </c>
      <c r="J147" s="1644">
        <v>14089596.359999999</v>
      </c>
      <c r="K147" s="1643">
        <v>1.05749</v>
      </c>
      <c r="L147" s="1637">
        <v>5661906.9299999997</v>
      </c>
      <c r="M147" s="1637">
        <v>1132381.3700000001</v>
      </c>
      <c r="N147" s="1637">
        <v>527992.36</v>
      </c>
      <c r="O147" s="1637">
        <v>233761.98</v>
      </c>
      <c r="P147" s="1637">
        <v>249920.66</v>
      </c>
      <c r="Q147" s="1637">
        <v>325845.87</v>
      </c>
      <c r="R147" s="1637">
        <v>122890.59</v>
      </c>
      <c r="S147" s="1637">
        <v>199764.85</v>
      </c>
      <c r="T147" s="1637">
        <v>269909.21999999997</v>
      </c>
      <c r="U147" s="1637">
        <v>149823.63</v>
      </c>
      <c r="V147" s="1637">
        <v>400418.75</v>
      </c>
      <c r="W147" s="1637">
        <v>344761.46</v>
      </c>
      <c r="X147" s="1637">
        <v>239708.4</v>
      </c>
      <c r="Y147" s="1637">
        <v>9859086.070000004</v>
      </c>
      <c r="Z147" s="1637">
        <v>127992.59999999999</v>
      </c>
      <c r="AA147" s="1637">
        <v>179287.5</v>
      </c>
      <c r="AB147" s="1637">
        <v>466147.5</v>
      </c>
      <c r="AC147" s="1637">
        <v>48766.2</v>
      </c>
      <c r="AD147" s="1637">
        <v>818985.3</v>
      </c>
      <c r="AE147" s="1637">
        <v>242391.34</v>
      </c>
      <c r="AF147" s="1637">
        <v>1952082.3</v>
      </c>
      <c r="AG147" s="1637">
        <v>1343939.0999999999</v>
      </c>
      <c r="AH147" s="1637">
        <v>5024901.7331999997</v>
      </c>
      <c r="AI147" s="1637">
        <v>10204493.573199999</v>
      </c>
      <c r="AJ147" s="1637">
        <v>1365281.48</v>
      </c>
      <c r="AK147" s="1637">
        <v>8839212.0931999981</v>
      </c>
      <c r="AL147" s="1637">
        <v>10282983.603199998</v>
      </c>
      <c r="AM147" s="1637">
        <v>672275.73</v>
      </c>
      <c r="AN147" s="1637">
        <v>672275.73</v>
      </c>
      <c r="AO147" s="1637">
        <v>700190.3</v>
      </c>
      <c r="AP147" s="1637">
        <v>700190.3</v>
      </c>
      <c r="AQ147" s="1637">
        <v>503237.54</v>
      </c>
      <c r="AR147" s="1637">
        <v>503237.54</v>
      </c>
      <c r="AS147" s="1637">
        <v>524173.47</v>
      </c>
      <c r="AT147" s="1637">
        <v>524173.47</v>
      </c>
      <c r="AU147" s="1637">
        <v>629628.48</v>
      </c>
      <c r="AV147" s="1637">
        <v>788586.41</v>
      </c>
      <c r="AW147" s="1637">
        <v>319435.3</v>
      </c>
      <c r="AX147" s="1637">
        <v>122269.79</v>
      </c>
      <c r="AY147" s="1637">
        <v>6659674.0600000005</v>
      </c>
      <c r="AZ147" s="1637">
        <v>26801743.859999999</v>
      </c>
      <c r="BA147" s="1637">
        <v>4555705.4900000012</v>
      </c>
      <c r="BB147" s="1637">
        <v>691841.62</v>
      </c>
      <c r="BC147" s="1637">
        <v>788217.38000000012</v>
      </c>
      <c r="BD147" s="1637">
        <v>26801743.733200006</v>
      </c>
    </row>
    <row r="148" spans="1:56" x14ac:dyDescent="0.25">
      <c r="A148" s="1651" t="s">
        <v>2111</v>
      </c>
      <c r="B148" s="1647" t="s">
        <v>3875</v>
      </c>
      <c r="C148" s="1636">
        <v>393.25</v>
      </c>
      <c r="D148" s="1637">
        <v>6229985.79</v>
      </c>
      <c r="E148" s="1637">
        <v>4155336.8899999997</v>
      </c>
      <c r="F148" s="1646">
        <v>0.66698978618376581</v>
      </c>
      <c r="G148" s="1645">
        <v>1</v>
      </c>
      <c r="H148" s="1644">
        <v>280405.12</v>
      </c>
      <c r="I148" s="1644">
        <v>1859590.8</v>
      </c>
      <c r="J148" s="1644">
        <v>2139995.92</v>
      </c>
      <c r="K148" s="1643">
        <v>1.05749</v>
      </c>
      <c r="L148" s="1637">
        <v>1488112.55</v>
      </c>
      <c r="M148" s="1637">
        <v>297622.5</v>
      </c>
      <c r="N148" s="1637">
        <v>143796.79999999999</v>
      </c>
      <c r="O148" s="1637">
        <v>63418.07</v>
      </c>
      <c r="P148" s="1637">
        <v>55506.83</v>
      </c>
      <c r="Q148" s="1637">
        <v>85832.57</v>
      </c>
      <c r="R148" s="1637">
        <v>32986.42</v>
      </c>
      <c r="S148" s="1637">
        <v>54338.55</v>
      </c>
      <c r="T148" s="1637">
        <v>73224.58</v>
      </c>
      <c r="U148" s="1637">
        <v>40832.43</v>
      </c>
      <c r="V148" s="1637">
        <v>108630.95</v>
      </c>
      <c r="W148" s="1637">
        <v>93531.5</v>
      </c>
      <c r="X148" s="1637">
        <v>65203.7</v>
      </c>
      <c r="Y148" s="1637">
        <v>2603037.4500000007</v>
      </c>
      <c r="Z148" s="1637">
        <v>34830</v>
      </c>
      <c r="AA148" s="1637">
        <v>49156.25</v>
      </c>
      <c r="AB148" s="1637">
        <v>127806.25</v>
      </c>
      <c r="AC148" s="1637">
        <v>13370.5</v>
      </c>
      <c r="AD148" s="1637">
        <v>224545.75</v>
      </c>
      <c r="AE148" s="1637">
        <v>63689</v>
      </c>
      <c r="AF148" s="1637">
        <v>535213.25</v>
      </c>
      <c r="AG148" s="1637">
        <v>368475.25</v>
      </c>
      <c r="AH148" s="1637">
        <v>1134090.0149999999</v>
      </c>
      <c r="AI148" s="1637">
        <v>2551176.2649999997</v>
      </c>
      <c r="AJ148" s="1637">
        <v>374326.81</v>
      </c>
      <c r="AK148" s="1637">
        <v>2176849.4549999996</v>
      </c>
      <c r="AL148" s="1637">
        <v>2572696.3049999997</v>
      </c>
      <c r="AM148" s="1637">
        <v>138797.41</v>
      </c>
      <c r="AN148" s="1637">
        <v>138797.41</v>
      </c>
      <c r="AO148" s="1637">
        <v>144225.24</v>
      </c>
      <c r="AP148" s="1637">
        <v>144225.24</v>
      </c>
      <c r="AQ148" s="1637">
        <v>28689.96</v>
      </c>
      <c r="AR148" s="1637">
        <v>28689.96</v>
      </c>
      <c r="AS148" s="1637">
        <v>29465.37</v>
      </c>
      <c r="AT148" s="1637">
        <v>29465.37</v>
      </c>
      <c r="AU148" s="1637">
        <v>35668.6</v>
      </c>
      <c r="AV148" s="1637">
        <v>215562.46</v>
      </c>
      <c r="AW148" s="1637">
        <v>87318.59</v>
      </c>
      <c r="AX148" s="1637">
        <v>33346.300000000003</v>
      </c>
      <c r="AY148" s="1637">
        <v>1054251.9099999999</v>
      </c>
      <c r="AZ148" s="1637">
        <v>6229985.79</v>
      </c>
      <c r="BA148" s="1637">
        <v>520971.05000000005</v>
      </c>
      <c r="BB148" s="1637">
        <v>30203.37</v>
      </c>
      <c r="BC148" s="1637">
        <v>171735.46999999997</v>
      </c>
      <c r="BD148" s="1637">
        <v>6229985.665000001</v>
      </c>
    </row>
    <row r="149" spans="1:56" x14ac:dyDescent="0.25">
      <c r="A149" s="1651" t="s">
        <v>2112</v>
      </c>
      <c r="B149" s="1647" t="s">
        <v>3874</v>
      </c>
      <c r="C149" s="1636">
        <v>2392.7199999999998</v>
      </c>
      <c r="D149" s="1637">
        <v>41264878.149999999</v>
      </c>
      <c r="E149" s="1637">
        <v>30586013.219999999</v>
      </c>
      <c r="F149" s="1646">
        <v>0.74121176630688779</v>
      </c>
      <c r="G149" s="1645">
        <v>1</v>
      </c>
      <c r="H149" s="1644">
        <v>817795.52</v>
      </c>
      <c r="I149" s="1644">
        <v>18973852.500000004</v>
      </c>
      <c r="J149" s="1644">
        <v>19791648.020000003</v>
      </c>
      <c r="K149" s="1643">
        <v>1.05749</v>
      </c>
      <c r="L149" s="1637">
        <v>9186772.1500000004</v>
      </c>
      <c r="M149" s="1637">
        <v>1837354.42</v>
      </c>
      <c r="N149" s="1637">
        <v>881953.72</v>
      </c>
      <c r="O149" s="1637">
        <v>391569.75</v>
      </c>
      <c r="P149" s="1637">
        <v>376387.12</v>
      </c>
      <c r="Q149" s="1637">
        <v>534069.32999999996</v>
      </c>
      <c r="R149" s="1637">
        <v>205680.04</v>
      </c>
      <c r="S149" s="1637">
        <v>333883.7</v>
      </c>
      <c r="T149" s="1637">
        <v>452119.23</v>
      </c>
      <c r="U149" s="1637">
        <v>250334.25</v>
      </c>
      <c r="V149" s="1637">
        <v>670732.99</v>
      </c>
      <c r="W149" s="1637">
        <v>577502.63</v>
      </c>
      <c r="X149" s="1637">
        <v>400644.71</v>
      </c>
      <c r="Y149" s="1637">
        <v>16099004.040000001</v>
      </c>
      <c r="Z149" s="1637">
        <v>211797.90000000002</v>
      </c>
      <c r="AA149" s="1637">
        <v>299090</v>
      </c>
      <c r="AB149" s="1637">
        <v>777634</v>
      </c>
      <c r="AC149" s="1637">
        <v>81352.48000000001</v>
      </c>
      <c r="AD149" s="1637">
        <v>1366243.12</v>
      </c>
      <c r="AE149" s="1637">
        <v>392453.59</v>
      </c>
      <c r="AF149" s="1637">
        <v>3256491.92</v>
      </c>
      <c r="AG149" s="1637">
        <v>2241978.64</v>
      </c>
      <c r="AH149" s="1637">
        <v>7632991.4080800004</v>
      </c>
      <c r="AI149" s="1637">
        <v>16260033.058080001</v>
      </c>
      <c r="AJ149" s="1637">
        <v>2277582.31</v>
      </c>
      <c r="AK149" s="1637">
        <v>13982450.74808</v>
      </c>
      <c r="AL149" s="1637">
        <v>16390971.25808</v>
      </c>
      <c r="AM149" s="1637">
        <v>960726.22</v>
      </c>
      <c r="AN149" s="1637">
        <v>960726.22</v>
      </c>
      <c r="AO149" s="1637">
        <v>1001047.26</v>
      </c>
      <c r="AP149" s="1637">
        <v>1001047.26</v>
      </c>
      <c r="AQ149" s="1637">
        <v>524948.87</v>
      </c>
      <c r="AR149" s="1637">
        <v>524948.87</v>
      </c>
      <c r="AS149" s="1637">
        <v>546660.19999999995</v>
      </c>
      <c r="AT149" s="1637">
        <v>546660.19999999995</v>
      </c>
      <c r="AU149" s="1637">
        <v>655992.24</v>
      </c>
      <c r="AV149" s="1637">
        <v>1315086.1000000001</v>
      </c>
      <c r="AW149" s="1637">
        <v>532706.27</v>
      </c>
      <c r="AX149" s="1637">
        <v>204353.01</v>
      </c>
      <c r="AY149" s="1637">
        <v>8774902.7200000007</v>
      </c>
      <c r="AZ149" s="1637">
        <v>41264878.149999999</v>
      </c>
      <c r="BA149" s="1637">
        <v>5291040.66</v>
      </c>
      <c r="BB149" s="1637">
        <v>928688.90999999992</v>
      </c>
      <c r="BC149" s="1637">
        <v>1525254.4000000001</v>
      </c>
      <c r="BD149" s="1637">
        <v>41264878.018080004</v>
      </c>
    </row>
    <row r="150" spans="1:56" x14ac:dyDescent="0.25">
      <c r="A150" s="1651" t="s">
        <v>2113</v>
      </c>
      <c r="B150" s="1647" t="s">
        <v>3873</v>
      </c>
      <c r="C150" s="1636">
        <v>305.72000000000003</v>
      </c>
      <c r="D150" s="1637">
        <v>5408953.3499999996</v>
      </c>
      <c r="E150" s="1637">
        <v>8578178.5399999991</v>
      </c>
      <c r="F150" s="1646">
        <v>1.5859220786217356</v>
      </c>
      <c r="G150" s="1645">
        <v>4</v>
      </c>
      <c r="H150" s="1644">
        <v>344.54</v>
      </c>
      <c r="I150" s="1644">
        <v>957049.89999999991</v>
      </c>
      <c r="J150" s="1644">
        <v>957394.44</v>
      </c>
      <c r="K150" s="1643">
        <v>1.05749</v>
      </c>
      <c r="L150" s="1637">
        <v>1176184.1000000001</v>
      </c>
      <c r="M150" s="1637">
        <v>235236.82</v>
      </c>
      <c r="N150" s="1637">
        <v>112087.76</v>
      </c>
      <c r="O150" s="1637">
        <v>49407.1</v>
      </c>
      <c r="P150" s="1637">
        <v>50622.27</v>
      </c>
      <c r="Q150" s="1637">
        <v>70732.39</v>
      </c>
      <c r="R150" s="1637">
        <v>25871.7</v>
      </c>
      <c r="S150" s="1637">
        <v>42402.91</v>
      </c>
      <c r="T150" s="1637">
        <v>57047.05</v>
      </c>
      <c r="U150" s="1637">
        <v>31723.66</v>
      </c>
      <c r="V150" s="1637">
        <v>84631.09</v>
      </c>
      <c r="W150" s="1637">
        <v>72867.56</v>
      </c>
      <c r="X150" s="1637">
        <v>50881.5</v>
      </c>
      <c r="Y150" s="1637">
        <v>2059695.9100000001</v>
      </c>
      <c r="Z150" s="1637">
        <v>27297.9</v>
      </c>
      <c r="AA150" s="1637">
        <v>38215</v>
      </c>
      <c r="AB150" s="1637">
        <v>99359</v>
      </c>
      <c r="AC150" s="1637">
        <v>10394.48</v>
      </c>
      <c r="AD150" s="1637">
        <v>87283.06</v>
      </c>
      <c r="AE150" s="1637">
        <v>53289.75</v>
      </c>
      <c r="AF150" s="1637">
        <v>416084.91999999993</v>
      </c>
      <c r="AG150" s="1637">
        <v>286459.64</v>
      </c>
      <c r="AH150" s="1637">
        <v>1023423.2470800001</v>
      </c>
      <c r="AI150" s="1637">
        <v>2041806.9970800001</v>
      </c>
      <c r="AJ150" s="1637">
        <v>291008.75</v>
      </c>
      <c r="AK150" s="1637">
        <v>1750798.2470800001</v>
      </c>
      <c r="AL150" s="1637">
        <v>2058537.0870800002</v>
      </c>
      <c r="AM150" s="1637">
        <v>134144.98000000001</v>
      </c>
      <c r="AN150" s="1637">
        <v>134144.98000000001</v>
      </c>
      <c r="AO150" s="1637">
        <v>139572.81</v>
      </c>
      <c r="AP150" s="1637">
        <v>139572.81</v>
      </c>
      <c r="AQ150" s="1637">
        <v>90722.33</v>
      </c>
      <c r="AR150" s="1637">
        <v>90722.33</v>
      </c>
      <c r="AS150" s="1637">
        <v>93823.94</v>
      </c>
      <c r="AT150" s="1637">
        <v>93823.94</v>
      </c>
      <c r="AU150" s="1637">
        <v>113209.06</v>
      </c>
      <c r="AV150" s="1637">
        <v>167487.38</v>
      </c>
      <c r="AW150" s="1637">
        <v>67844.66</v>
      </c>
      <c r="AX150" s="1637">
        <v>25651</v>
      </c>
      <c r="AY150" s="1637">
        <v>1290720.22</v>
      </c>
      <c r="AZ150" s="1637">
        <v>5408953.3499999996</v>
      </c>
      <c r="BA150" s="1637">
        <v>728311.64</v>
      </c>
      <c r="BB150" s="1637">
        <v>48618.51</v>
      </c>
      <c r="BC150" s="1637">
        <v>80411.290000000008</v>
      </c>
      <c r="BD150" s="1637">
        <v>5408953.2170799999</v>
      </c>
    </row>
    <row r="151" spans="1:56" x14ac:dyDescent="0.25">
      <c r="A151" s="1651" t="s">
        <v>2114</v>
      </c>
      <c r="B151" s="1647" t="s">
        <v>3872</v>
      </c>
      <c r="C151" s="1636">
        <v>3319.8</v>
      </c>
      <c r="D151" s="1637">
        <v>57029092.490000002</v>
      </c>
      <c r="E151" s="1637">
        <v>43490542</v>
      </c>
      <c r="F151" s="1646">
        <v>0.76260273662299682</v>
      </c>
      <c r="G151" s="1645">
        <v>1</v>
      </c>
      <c r="H151" s="1644">
        <v>635621.25</v>
      </c>
      <c r="I151" s="1644">
        <v>16228824.260000002</v>
      </c>
      <c r="J151" s="1644">
        <v>16864445.510000002</v>
      </c>
      <c r="K151" s="1643">
        <v>1.05749</v>
      </c>
      <c r="L151" s="1637">
        <v>12505159.9</v>
      </c>
      <c r="M151" s="1637">
        <v>2501031.9700000002</v>
      </c>
      <c r="N151" s="1637">
        <v>1223378.95</v>
      </c>
      <c r="O151" s="1637">
        <v>543478.17000000004</v>
      </c>
      <c r="P151" s="1637">
        <v>518373.66</v>
      </c>
      <c r="Q151" s="1637">
        <v>758982.46</v>
      </c>
      <c r="R151" s="1637">
        <v>285882.33</v>
      </c>
      <c r="S151" s="1637">
        <v>463291.12</v>
      </c>
      <c r="T151" s="1637">
        <v>627517.65</v>
      </c>
      <c r="U151" s="1637">
        <v>347075.72</v>
      </c>
      <c r="V151" s="1637">
        <v>930942.03</v>
      </c>
      <c r="W151" s="1637">
        <v>801543.21</v>
      </c>
      <c r="X151" s="1637">
        <v>555927.51</v>
      </c>
      <c r="Y151" s="1637">
        <v>22062584.68</v>
      </c>
      <c r="Z151" s="1637">
        <v>295137</v>
      </c>
      <c r="AA151" s="1637">
        <v>414974.99999999994</v>
      </c>
      <c r="AB151" s="1637">
        <v>1078935</v>
      </c>
      <c r="AC151" s="1637">
        <v>112873.2</v>
      </c>
      <c r="AD151" s="1637">
        <v>1895605.7999999998</v>
      </c>
      <c r="AE151" s="1637">
        <v>562017.1</v>
      </c>
      <c r="AF151" s="1637">
        <v>4518247.8</v>
      </c>
      <c r="AG151" s="1637">
        <v>3110652.5999999996</v>
      </c>
      <c r="AH151" s="1637">
        <v>10537608.355199998</v>
      </c>
      <c r="AI151" s="1637">
        <v>22526051.855199996</v>
      </c>
      <c r="AJ151" s="1637">
        <v>3160051.22</v>
      </c>
      <c r="AK151" s="1637">
        <v>19366000.635200001</v>
      </c>
      <c r="AL151" s="1637">
        <v>22707723.1952</v>
      </c>
      <c r="AM151" s="1637">
        <v>1216609.72</v>
      </c>
      <c r="AN151" s="1637">
        <v>1216609.72</v>
      </c>
      <c r="AO151" s="1637">
        <v>1267786.42</v>
      </c>
      <c r="AP151" s="1637">
        <v>1267786.42</v>
      </c>
      <c r="AQ151" s="1637">
        <v>832784.47</v>
      </c>
      <c r="AR151" s="1637">
        <v>832784.47</v>
      </c>
      <c r="AS151" s="1637">
        <v>867677.68</v>
      </c>
      <c r="AT151" s="1637">
        <v>867677.68</v>
      </c>
      <c r="AU151" s="1637">
        <v>1041368.3</v>
      </c>
      <c r="AV151" s="1637">
        <v>1825302.29</v>
      </c>
      <c r="AW151" s="1637">
        <v>739381.23</v>
      </c>
      <c r="AX151" s="1637">
        <v>283016.09999999998</v>
      </c>
      <c r="AY151" s="1637">
        <v>12258784.499999998</v>
      </c>
      <c r="AZ151" s="1637">
        <v>57029092.490000002</v>
      </c>
      <c r="BA151" s="1637">
        <v>5418837.1599999992</v>
      </c>
      <c r="BB151" s="1637">
        <v>1034861.15</v>
      </c>
      <c r="BC151" s="1637">
        <v>1541443.23</v>
      </c>
      <c r="BD151" s="1637">
        <v>57029092.375200003</v>
      </c>
    </row>
    <row r="152" spans="1:56" x14ac:dyDescent="0.25">
      <c r="A152" s="1651" t="s">
        <v>931</v>
      </c>
      <c r="B152" s="1647" t="s">
        <v>3871</v>
      </c>
      <c r="C152" s="1636">
        <v>2493.75</v>
      </c>
      <c r="D152" s="1637">
        <v>33419009.02</v>
      </c>
      <c r="E152" s="1637">
        <v>32980562.949999999</v>
      </c>
      <c r="F152" s="1646">
        <v>0.98688033897900418</v>
      </c>
      <c r="G152" s="1645">
        <v>3</v>
      </c>
      <c r="H152" s="1644">
        <v>37977.72</v>
      </c>
      <c r="I152" s="1644">
        <v>1687799.4100000001</v>
      </c>
      <c r="J152" s="1644">
        <v>1725777.1300000001</v>
      </c>
      <c r="K152" s="1643">
        <v>1.05749</v>
      </c>
      <c r="L152" s="1637">
        <v>8416168.7699999996</v>
      </c>
      <c r="M152" s="1637">
        <v>1683233.74</v>
      </c>
      <c r="N152" s="1637">
        <v>918824.69</v>
      </c>
      <c r="O152" s="1637">
        <v>407792.98</v>
      </c>
      <c r="P152" s="1637">
        <v>286423.03999999998</v>
      </c>
      <c r="Q152" s="1637">
        <v>555527.47</v>
      </c>
      <c r="R152" s="1637">
        <v>214735.14</v>
      </c>
      <c r="S152" s="1637">
        <v>347703.91</v>
      </c>
      <c r="T152" s="1637">
        <v>470851.1</v>
      </c>
      <c r="U152" s="1637">
        <v>260699.41</v>
      </c>
      <c r="V152" s="1637">
        <v>698522.31</v>
      </c>
      <c r="W152" s="1637">
        <v>601429.30000000005</v>
      </c>
      <c r="X152" s="1637">
        <v>417228.31</v>
      </c>
      <c r="Y152" s="1637">
        <v>15279140.170000002</v>
      </c>
      <c r="Z152" s="1637">
        <v>221445</v>
      </c>
      <c r="AA152" s="1637">
        <v>311718.75</v>
      </c>
      <c r="AB152" s="1637">
        <v>810468.75</v>
      </c>
      <c r="AC152" s="1637">
        <v>84787.5</v>
      </c>
      <c r="AD152" s="1637">
        <v>711965.62</v>
      </c>
      <c r="AE152" s="1637">
        <v>409304.5</v>
      </c>
      <c r="AF152" s="1637">
        <v>3393993.75</v>
      </c>
      <c r="AG152" s="1637">
        <v>2336643.75</v>
      </c>
      <c r="AH152" s="1637">
        <v>6016841.9160000002</v>
      </c>
      <c r="AI152" s="1637">
        <v>14297169.536</v>
      </c>
      <c r="AJ152" s="1637">
        <v>2373750.75</v>
      </c>
      <c r="AK152" s="1637">
        <v>11923418.786</v>
      </c>
      <c r="AL152" s="1637">
        <v>14433636.466</v>
      </c>
      <c r="AM152" s="1637">
        <v>222541.1</v>
      </c>
      <c r="AN152" s="1637">
        <v>222541.1</v>
      </c>
      <c r="AO152" s="1637">
        <v>231845.95</v>
      </c>
      <c r="AP152" s="1637">
        <v>231845.95</v>
      </c>
      <c r="AQ152" s="1637">
        <v>123289.32</v>
      </c>
      <c r="AR152" s="1637">
        <v>123289.32</v>
      </c>
      <c r="AS152" s="1637">
        <v>128717.15</v>
      </c>
      <c r="AT152" s="1637">
        <v>128717.15</v>
      </c>
      <c r="AU152" s="1637">
        <v>154305.5</v>
      </c>
      <c r="AV152" s="1637">
        <v>1370915.23</v>
      </c>
      <c r="AW152" s="1637">
        <v>555321.16</v>
      </c>
      <c r="AX152" s="1637">
        <v>212903.35</v>
      </c>
      <c r="AY152" s="1637">
        <v>3706232.2800000003</v>
      </c>
      <c r="AZ152" s="1637">
        <v>33419009.02</v>
      </c>
      <c r="BA152" s="1637">
        <v>193390.79</v>
      </c>
      <c r="BB152" s="1637">
        <v>39313.160000000003</v>
      </c>
      <c r="BC152" s="1637">
        <v>600270.80999999994</v>
      </c>
      <c r="BD152" s="1637">
        <v>33419008.916000001</v>
      </c>
    </row>
    <row r="153" spans="1:56" x14ac:dyDescent="0.25">
      <c r="A153" s="1651" t="s">
        <v>2115</v>
      </c>
      <c r="B153" s="1647" t="s">
        <v>3870</v>
      </c>
      <c r="C153" s="1636">
        <v>3151.89</v>
      </c>
      <c r="D153" s="1637">
        <v>55765852.299999997</v>
      </c>
      <c r="E153" s="1637">
        <v>37437500.600000001</v>
      </c>
      <c r="F153" s="1646">
        <v>0.67133378323709403</v>
      </c>
      <c r="G153" s="1645">
        <v>1</v>
      </c>
      <c r="H153" s="1644">
        <v>2424235.5499999998</v>
      </c>
      <c r="I153" s="1644">
        <v>17288615.59</v>
      </c>
      <c r="J153" s="1644">
        <v>19712851.140000001</v>
      </c>
      <c r="K153" s="1643">
        <v>1.05749</v>
      </c>
      <c r="L153" s="1637">
        <v>12141612.09</v>
      </c>
      <c r="M153" s="1637">
        <v>2428322.41</v>
      </c>
      <c r="N153" s="1637">
        <v>1161435.71</v>
      </c>
      <c r="O153" s="1637">
        <v>516193.65</v>
      </c>
      <c r="P153" s="1637">
        <v>511773.76</v>
      </c>
      <c r="Q153" s="1637">
        <v>718450.41</v>
      </c>
      <c r="R153" s="1637">
        <v>271652.89</v>
      </c>
      <c r="S153" s="1637">
        <v>439733.95</v>
      </c>
      <c r="T153" s="1637">
        <v>596014.05000000005</v>
      </c>
      <c r="U153" s="1637">
        <v>329800.46000000002</v>
      </c>
      <c r="V153" s="1637">
        <v>884205.45</v>
      </c>
      <c r="W153" s="1637">
        <v>761302.91</v>
      </c>
      <c r="X153" s="1637">
        <v>527660.01</v>
      </c>
      <c r="Y153" s="1637">
        <v>21288157.750000004</v>
      </c>
      <c r="Z153" s="1637">
        <v>280745.10000000003</v>
      </c>
      <c r="AA153" s="1637">
        <v>393986.25</v>
      </c>
      <c r="AB153" s="1637">
        <v>1024364.25</v>
      </c>
      <c r="AC153" s="1637">
        <v>107164.26000000001</v>
      </c>
      <c r="AD153" s="1637">
        <v>1799729.19</v>
      </c>
      <c r="AE153" s="1637">
        <v>532233.59000000008</v>
      </c>
      <c r="AF153" s="1637">
        <v>4289722.29</v>
      </c>
      <c r="AG153" s="1637">
        <v>2953320.93</v>
      </c>
      <c r="AH153" s="1637">
        <v>10358757.79596</v>
      </c>
      <c r="AI153" s="1637">
        <v>21740023.655960001</v>
      </c>
      <c r="AJ153" s="1637">
        <v>3000221.05</v>
      </c>
      <c r="AK153" s="1637">
        <v>18739802.605960004</v>
      </c>
      <c r="AL153" s="1637">
        <v>21912506.355960004</v>
      </c>
      <c r="AM153" s="1637">
        <v>1307332.05</v>
      </c>
      <c r="AN153" s="1637">
        <v>1307332.05</v>
      </c>
      <c r="AO153" s="1637">
        <v>1361610.37</v>
      </c>
      <c r="AP153" s="1637">
        <v>1361610.37</v>
      </c>
      <c r="AQ153" s="1637">
        <v>848292.56</v>
      </c>
      <c r="AR153" s="1637">
        <v>848292.56</v>
      </c>
      <c r="AS153" s="1637">
        <v>883185.77</v>
      </c>
      <c r="AT153" s="1637">
        <v>883185.77</v>
      </c>
      <c r="AU153" s="1637">
        <v>1059978</v>
      </c>
      <c r="AV153" s="1637">
        <v>1733029.15</v>
      </c>
      <c r="AW153" s="1637">
        <v>702003.84</v>
      </c>
      <c r="AX153" s="1637">
        <v>269335.56</v>
      </c>
      <c r="AY153" s="1637">
        <v>12565188.050000001</v>
      </c>
      <c r="AZ153" s="1637">
        <v>55765852.299999997</v>
      </c>
      <c r="BA153" s="1637">
        <v>5169319.6000000006</v>
      </c>
      <c r="BB153" s="1637">
        <v>1559835.4700000002</v>
      </c>
      <c r="BC153" s="1637">
        <v>1792298.5499999998</v>
      </c>
      <c r="BD153" s="1637">
        <v>55765852.155960009</v>
      </c>
    </row>
    <row r="154" spans="1:56" x14ac:dyDescent="0.25">
      <c r="A154" s="1651" t="s">
        <v>2116</v>
      </c>
      <c r="B154" s="1647" t="s">
        <v>3869</v>
      </c>
      <c r="C154" s="1636">
        <v>2047</v>
      </c>
      <c r="D154" s="1637">
        <v>29714719.18</v>
      </c>
      <c r="E154" s="1637">
        <v>27569060</v>
      </c>
      <c r="F154" s="1646">
        <v>0.92779136942192031</v>
      </c>
      <c r="G154" s="1645">
        <v>3</v>
      </c>
      <c r="H154" s="1644">
        <v>33768.120000000003</v>
      </c>
      <c r="I154" s="1644">
        <v>1790237.3799999997</v>
      </c>
      <c r="J154" s="1644">
        <v>1824005.4999999998</v>
      </c>
      <c r="K154" s="1643">
        <v>1.05749</v>
      </c>
      <c r="L154" s="1637">
        <v>7121997.54</v>
      </c>
      <c r="M154" s="1637">
        <v>1424399.5</v>
      </c>
      <c r="N154" s="1637">
        <v>754380.15</v>
      </c>
      <c r="O154" s="1637">
        <v>334788.45</v>
      </c>
      <c r="P154" s="1637">
        <v>261930.61</v>
      </c>
      <c r="Q154" s="1637">
        <v>460157.95</v>
      </c>
      <c r="R154" s="1637">
        <v>175927.58</v>
      </c>
      <c r="S154" s="1637">
        <v>285512.96999999997</v>
      </c>
      <c r="T154" s="1637">
        <v>386557.68</v>
      </c>
      <c r="U154" s="1637">
        <v>213899.15</v>
      </c>
      <c r="V154" s="1637">
        <v>573470.39</v>
      </c>
      <c r="W154" s="1637">
        <v>493759.31</v>
      </c>
      <c r="X154" s="1637">
        <v>342602.1</v>
      </c>
      <c r="Y154" s="1637">
        <v>12829383.379999999</v>
      </c>
      <c r="Z154" s="1637">
        <v>182497.5</v>
      </c>
      <c r="AA154" s="1637">
        <v>255875</v>
      </c>
      <c r="AB154" s="1637">
        <v>665275</v>
      </c>
      <c r="AC154" s="1637">
        <v>69598</v>
      </c>
      <c r="AD154" s="1637">
        <v>584418.5</v>
      </c>
      <c r="AE154" s="1637">
        <v>341136.75</v>
      </c>
      <c r="AF154" s="1637">
        <v>2785967</v>
      </c>
      <c r="AG154" s="1637">
        <v>1918039</v>
      </c>
      <c r="AH154" s="1637">
        <v>5436168.2609999999</v>
      </c>
      <c r="AI154" s="1637">
        <v>12238975.011</v>
      </c>
      <c r="AJ154" s="1637">
        <v>1948498.36</v>
      </c>
      <c r="AK154" s="1637">
        <v>10290476.651000001</v>
      </c>
      <c r="AL154" s="1637">
        <v>12350994.181</v>
      </c>
      <c r="AM154" s="1637">
        <v>344279.61</v>
      </c>
      <c r="AN154" s="1637">
        <v>344279.61</v>
      </c>
      <c r="AO154" s="1637">
        <v>358236.89</v>
      </c>
      <c r="AP154" s="1637">
        <v>358236.89</v>
      </c>
      <c r="AQ154" s="1637">
        <v>257434.3</v>
      </c>
      <c r="AR154" s="1637">
        <v>257434.3</v>
      </c>
      <c r="AS154" s="1637">
        <v>268289.96999999997</v>
      </c>
      <c r="AT154" s="1637">
        <v>268289.96999999997</v>
      </c>
      <c r="AU154" s="1637">
        <v>322568.28000000003</v>
      </c>
      <c r="AV154" s="1637">
        <v>1125111.99</v>
      </c>
      <c r="AW154" s="1637">
        <v>455752.83</v>
      </c>
      <c r="AX154" s="1637">
        <v>174426.84</v>
      </c>
      <c r="AY154" s="1637">
        <v>4534341.4800000004</v>
      </c>
      <c r="AZ154" s="1637">
        <v>29714719.18</v>
      </c>
      <c r="BA154" s="1637">
        <v>325295.38</v>
      </c>
      <c r="BB154" s="1637">
        <v>32394.1</v>
      </c>
      <c r="BC154" s="1637">
        <v>710346.56</v>
      </c>
      <c r="BD154" s="1637">
        <v>29714719.040999997</v>
      </c>
    </row>
    <row r="155" spans="1:56" x14ac:dyDescent="0.25">
      <c r="A155" s="1651" t="s">
        <v>2117</v>
      </c>
      <c r="B155" s="1647" t="s">
        <v>3868</v>
      </c>
      <c r="C155" s="1636">
        <v>2223.39</v>
      </c>
      <c r="D155" s="1637">
        <v>38769248.189999998</v>
      </c>
      <c r="E155" s="1637">
        <v>26123829.800000001</v>
      </c>
      <c r="F155" s="1646">
        <v>0.67382864047227742</v>
      </c>
      <c r="G155" s="1645">
        <v>1</v>
      </c>
      <c r="H155" s="1644">
        <v>1596159.69</v>
      </c>
      <c r="I155" s="1644">
        <v>10959277.66</v>
      </c>
      <c r="J155" s="1644">
        <v>12555437.35</v>
      </c>
      <c r="K155" s="1643">
        <v>1.05749</v>
      </c>
      <c r="L155" s="1637">
        <v>8543004.9199999999</v>
      </c>
      <c r="M155" s="1637">
        <v>1708600.98</v>
      </c>
      <c r="N155" s="1637">
        <v>819273.06</v>
      </c>
      <c r="O155" s="1637">
        <v>363547.81</v>
      </c>
      <c r="P155" s="1637">
        <v>354628.54</v>
      </c>
      <c r="Q155" s="1637">
        <v>499895.25</v>
      </c>
      <c r="R155" s="1637">
        <v>190803.81</v>
      </c>
      <c r="S155" s="1637">
        <v>310326.53000000003</v>
      </c>
      <c r="T155" s="1637">
        <v>419764.18</v>
      </c>
      <c r="U155" s="1637">
        <v>232430.8</v>
      </c>
      <c r="V155" s="1637">
        <v>622733.27</v>
      </c>
      <c r="W155" s="1637">
        <v>536174.76</v>
      </c>
      <c r="X155" s="1637">
        <v>372377.21</v>
      </c>
      <c r="Y155" s="1637">
        <v>14973561.120000001</v>
      </c>
      <c r="Z155" s="1637">
        <v>197368.2</v>
      </c>
      <c r="AA155" s="1637">
        <v>277923.75</v>
      </c>
      <c r="AB155" s="1637">
        <v>722601.75</v>
      </c>
      <c r="AC155" s="1637">
        <v>75595.260000000009</v>
      </c>
      <c r="AD155" s="1637">
        <v>1269555.69</v>
      </c>
      <c r="AE155" s="1637">
        <v>368713.42000000004</v>
      </c>
      <c r="AF155" s="1637">
        <v>3026033.79</v>
      </c>
      <c r="AG155" s="1637">
        <v>2083316.4300000002</v>
      </c>
      <c r="AH155" s="1637">
        <v>7184563.8279599994</v>
      </c>
      <c r="AI155" s="1637">
        <v>15205672.117959999</v>
      </c>
      <c r="AJ155" s="1637">
        <v>2116400.4700000002</v>
      </c>
      <c r="AK155" s="1637">
        <v>13089271.647959996</v>
      </c>
      <c r="AL155" s="1637">
        <v>15327343.977959996</v>
      </c>
      <c r="AM155" s="1637">
        <v>894041.43</v>
      </c>
      <c r="AN155" s="1637">
        <v>894041.43</v>
      </c>
      <c r="AO155" s="1637">
        <v>931260.85</v>
      </c>
      <c r="AP155" s="1637">
        <v>931260.85</v>
      </c>
      <c r="AQ155" s="1637">
        <v>545884.79</v>
      </c>
      <c r="AR155" s="1637">
        <v>545884.79</v>
      </c>
      <c r="AS155" s="1637">
        <v>568371.52</v>
      </c>
      <c r="AT155" s="1637">
        <v>568371.52</v>
      </c>
      <c r="AU155" s="1637">
        <v>682355.99</v>
      </c>
      <c r="AV155" s="1637">
        <v>1222037.55</v>
      </c>
      <c r="AW155" s="1637">
        <v>495014.79</v>
      </c>
      <c r="AX155" s="1637">
        <v>189817.44</v>
      </c>
      <c r="AY155" s="1637">
        <v>8468342.9499999993</v>
      </c>
      <c r="AZ155" s="1637">
        <v>38769248.189999998</v>
      </c>
      <c r="BA155" s="1637">
        <v>4572813.8899999997</v>
      </c>
      <c r="BB155" s="1637">
        <v>906047.26</v>
      </c>
      <c r="BC155" s="1637">
        <v>1231410.6200000001</v>
      </c>
      <c r="BD155" s="1637">
        <v>38769248.047959998</v>
      </c>
    </row>
    <row r="156" spans="1:56" x14ac:dyDescent="0.25">
      <c r="A156" s="1651" t="s">
        <v>2118</v>
      </c>
      <c r="B156" s="1647" t="s">
        <v>3867</v>
      </c>
      <c r="C156" s="1636">
        <v>3197.75</v>
      </c>
      <c r="D156" s="1637">
        <v>49263482.219999999</v>
      </c>
      <c r="E156" s="1637">
        <v>33459541.609999999</v>
      </c>
      <c r="F156" s="1646">
        <v>0.67919562528237376</v>
      </c>
      <c r="G156" s="1645">
        <v>1</v>
      </c>
      <c r="H156" s="1644">
        <v>1930854.74</v>
      </c>
      <c r="I156" s="1644">
        <v>9727299.4400000013</v>
      </c>
      <c r="J156" s="1644">
        <v>11658154.180000002</v>
      </c>
      <c r="K156" s="1643">
        <v>1.05749</v>
      </c>
      <c r="L156" s="1637">
        <v>11463186.15</v>
      </c>
      <c r="M156" s="1637">
        <v>2292637.23</v>
      </c>
      <c r="N156" s="1637">
        <v>1178396.3600000001</v>
      </c>
      <c r="O156" s="1637">
        <v>523567.84</v>
      </c>
      <c r="P156" s="1637">
        <v>432393.58</v>
      </c>
      <c r="Q156" s="1637">
        <v>723218.89</v>
      </c>
      <c r="R156" s="1637">
        <v>275533.65000000002</v>
      </c>
      <c r="S156" s="1637">
        <v>446015.86</v>
      </c>
      <c r="T156" s="1637">
        <v>604528.54</v>
      </c>
      <c r="U156" s="1637">
        <v>334511.89</v>
      </c>
      <c r="V156" s="1637">
        <v>896836.96</v>
      </c>
      <c r="W156" s="1637">
        <v>772178.66</v>
      </c>
      <c r="X156" s="1637">
        <v>535198.01</v>
      </c>
      <c r="Y156" s="1637">
        <v>20478203.620000001</v>
      </c>
      <c r="Z156" s="1637">
        <v>284670</v>
      </c>
      <c r="AA156" s="1637">
        <v>399718.75</v>
      </c>
      <c r="AB156" s="1637">
        <v>1039268.75</v>
      </c>
      <c r="AC156" s="1637">
        <v>108723.5</v>
      </c>
      <c r="AD156" s="1637">
        <v>1825915.25</v>
      </c>
      <c r="AE156" s="1637">
        <v>535123</v>
      </c>
      <c r="AF156" s="1637">
        <v>4352137.75</v>
      </c>
      <c r="AG156" s="1637">
        <v>2996291.75</v>
      </c>
      <c r="AH156" s="1637">
        <v>8913461.0549999997</v>
      </c>
      <c r="AI156" s="1637">
        <v>20455309.805</v>
      </c>
      <c r="AJ156" s="1637">
        <v>3043874.27</v>
      </c>
      <c r="AK156" s="1637">
        <v>17411435.535</v>
      </c>
      <c r="AL156" s="1637">
        <v>20630302.135000002</v>
      </c>
      <c r="AM156" s="1637">
        <v>745939.16</v>
      </c>
      <c r="AN156" s="1637">
        <v>745939.16</v>
      </c>
      <c r="AO156" s="1637">
        <v>776955.35</v>
      </c>
      <c r="AP156" s="1637">
        <v>776955.35</v>
      </c>
      <c r="AQ156" s="1637">
        <v>443531.39</v>
      </c>
      <c r="AR156" s="1637">
        <v>443531.39</v>
      </c>
      <c r="AS156" s="1637">
        <v>462141.1</v>
      </c>
      <c r="AT156" s="1637">
        <v>462141.1</v>
      </c>
      <c r="AU156" s="1637">
        <v>555189.65</v>
      </c>
      <c r="AV156" s="1637">
        <v>1757842.09</v>
      </c>
      <c r="AW156" s="1637">
        <v>712054.9</v>
      </c>
      <c r="AX156" s="1637">
        <v>272755.69</v>
      </c>
      <c r="AY156" s="1637">
        <v>8154976.330000001</v>
      </c>
      <c r="AZ156" s="1637">
        <v>49263482.219999999</v>
      </c>
      <c r="BA156" s="1637">
        <v>1928947.8199999996</v>
      </c>
      <c r="BB156" s="1637">
        <v>467821.99</v>
      </c>
      <c r="BC156" s="1637">
        <v>1497294.7000000004</v>
      </c>
      <c r="BD156" s="1637">
        <v>49263482.085000001</v>
      </c>
    </row>
    <row r="157" spans="1:56" x14ac:dyDescent="0.25">
      <c r="A157" s="1651" t="s">
        <v>2119</v>
      </c>
      <c r="B157" s="1647" t="s">
        <v>3866</v>
      </c>
      <c r="C157" s="1636">
        <v>1771.88</v>
      </c>
      <c r="D157" s="1637">
        <v>26237908.039999999</v>
      </c>
      <c r="E157" s="1637">
        <v>19997602.870000001</v>
      </c>
      <c r="F157" s="1646">
        <v>0.76216453078170032</v>
      </c>
      <c r="G157" s="1645">
        <v>1</v>
      </c>
      <c r="H157" s="1644">
        <v>279420.96000000002</v>
      </c>
      <c r="I157" s="1644">
        <v>4633131.6000000006</v>
      </c>
      <c r="J157" s="1644">
        <v>4912552.5600000005</v>
      </c>
      <c r="K157" s="1643">
        <v>1.05749</v>
      </c>
      <c r="L157" s="1637">
        <v>6278389.6299999999</v>
      </c>
      <c r="M157" s="1637">
        <v>1255677.92</v>
      </c>
      <c r="N157" s="1637">
        <v>652616.25</v>
      </c>
      <c r="O157" s="1637">
        <v>289805.86</v>
      </c>
      <c r="P157" s="1637">
        <v>226972.62</v>
      </c>
      <c r="Q157" s="1637">
        <v>402141.49</v>
      </c>
      <c r="R157" s="1637">
        <v>151996.26</v>
      </c>
      <c r="S157" s="1637">
        <v>246879.2</v>
      </c>
      <c r="T157" s="1637">
        <v>334619.31</v>
      </c>
      <c r="U157" s="1637">
        <v>185002.35</v>
      </c>
      <c r="V157" s="1637">
        <v>496418.2</v>
      </c>
      <c r="W157" s="1637">
        <v>427417.2</v>
      </c>
      <c r="X157" s="1637">
        <v>296243.40000000002</v>
      </c>
      <c r="Y157" s="1637">
        <v>11244179.689999998</v>
      </c>
      <c r="Z157" s="1637">
        <v>156987</v>
      </c>
      <c r="AA157" s="1637">
        <v>221485</v>
      </c>
      <c r="AB157" s="1637">
        <v>575861</v>
      </c>
      <c r="AC157" s="1637">
        <v>60243.92</v>
      </c>
      <c r="AD157" s="1637">
        <v>1011743.48</v>
      </c>
      <c r="AE157" s="1637">
        <v>296859.33999999997</v>
      </c>
      <c r="AF157" s="1637">
        <v>2411528.6799999997</v>
      </c>
      <c r="AG157" s="1637">
        <v>1660251.56</v>
      </c>
      <c r="AH157" s="1637">
        <v>4707789.9463199992</v>
      </c>
      <c r="AI157" s="1637">
        <v>11102749.92632</v>
      </c>
      <c r="AJ157" s="1637">
        <v>1686617.13</v>
      </c>
      <c r="AK157" s="1637">
        <v>9416132.7963199988</v>
      </c>
      <c r="AL157" s="1637">
        <v>11199713.536319999</v>
      </c>
      <c r="AM157" s="1637">
        <v>395456.31</v>
      </c>
      <c r="AN157" s="1637">
        <v>395456.31</v>
      </c>
      <c r="AO157" s="1637">
        <v>412515.21</v>
      </c>
      <c r="AP157" s="1637">
        <v>412515.21</v>
      </c>
      <c r="AQ157" s="1637">
        <v>123289.32</v>
      </c>
      <c r="AR157" s="1637">
        <v>123289.32</v>
      </c>
      <c r="AS157" s="1637">
        <v>128717.15</v>
      </c>
      <c r="AT157" s="1637">
        <v>128717.15</v>
      </c>
      <c r="AU157" s="1637">
        <v>154305.5</v>
      </c>
      <c r="AV157" s="1637">
        <v>973908.1</v>
      </c>
      <c r="AW157" s="1637">
        <v>394504.17</v>
      </c>
      <c r="AX157" s="1637">
        <v>151340.93</v>
      </c>
      <c r="AY157" s="1637">
        <v>3794014.68</v>
      </c>
      <c r="AZ157" s="1637">
        <v>26237908.039999999</v>
      </c>
      <c r="BA157" s="1637">
        <v>658368.6</v>
      </c>
      <c r="BB157" s="1637">
        <v>57857.51</v>
      </c>
      <c r="BC157" s="1637">
        <v>919412.75999999989</v>
      </c>
      <c r="BD157" s="1637">
        <v>26237907.906319998</v>
      </c>
    </row>
    <row r="158" spans="1:56" x14ac:dyDescent="0.25">
      <c r="A158" s="1651" t="s">
        <v>2120</v>
      </c>
      <c r="B158" s="1647" t="s">
        <v>3865</v>
      </c>
      <c r="C158" s="1636">
        <v>553.04999999999995</v>
      </c>
      <c r="D158" s="1637">
        <v>8557584.8399999999</v>
      </c>
      <c r="E158" s="1637">
        <v>6723465.4199999999</v>
      </c>
      <c r="F158" s="1646">
        <v>0.78567324142356965</v>
      </c>
      <c r="G158" s="1645">
        <v>2</v>
      </c>
      <c r="H158" s="1644">
        <v>57819.23</v>
      </c>
      <c r="I158" s="1644">
        <v>3012679.8399999994</v>
      </c>
      <c r="J158" s="1644">
        <v>3070499.0699999994</v>
      </c>
      <c r="K158" s="1643">
        <v>1.05749</v>
      </c>
      <c r="L158" s="1637">
        <v>2045601.69</v>
      </c>
      <c r="M158" s="1637">
        <v>409120.33</v>
      </c>
      <c r="N158" s="1637">
        <v>202790.36</v>
      </c>
      <c r="O158" s="1637">
        <v>89965.17</v>
      </c>
      <c r="P158" s="1637">
        <v>75401.119999999995</v>
      </c>
      <c r="Q158" s="1637">
        <v>123980.38</v>
      </c>
      <c r="R158" s="1637">
        <v>46569.06</v>
      </c>
      <c r="S158" s="1637">
        <v>76953.440000000002</v>
      </c>
      <c r="T158" s="1637">
        <v>103876.73</v>
      </c>
      <c r="U158" s="1637">
        <v>57479.5</v>
      </c>
      <c r="V158" s="1637">
        <v>154104.37</v>
      </c>
      <c r="W158" s="1637">
        <v>132684.22</v>
      </c>
      <c r="X158" s="1637">
        <v>92340.5</v>
      </c>
      <c r="Y158" s="1637">
        <v>3610866.87</v>
      </c>
      <c r="Z158" s="1637">
        <v>48912.3</v>
      </c>
      <c r="AA158" s="1637">
        <v>69131.25</v>
      </c>
      <c r="AB158" s="1637">
        <v>179741.25</v>
      </c>
      <c r="AC158" s="1637">
        <v>18803.7</v>
      </c>
      <c r="AD158" s="1637">
        <v>315791.55</v>
      </c>
      <c r="AE158" s="1637">
        <v>91988.51</v>
      </c>
      <c r="AF158" s="1637">
        <v>752701.05</v>
      </c>
      <c r="AG158" s="1637">
        <v>518207.85000000003</v>
      </c>
      <c r="AH158" s="1637">
        <v>1549921.5821999996</v>
      </c>
      <c r="AI158" s="1637">
        <v>3545199.0422</v>
      </c>
      <c r="AJ158" s="1637">
        <v>526437.23</v>
      </c>
      <c r="AK158" s="1637">
        <v>3018761.8121999991</v>
      </c>
      <c r="AL158" s="1637">
        <v>3575463.9121999992</v>
      </c>
      <c r="AM158" s="1637">
        <v>175241.42</v>
      </c>
      <c r="AN158" s="1637">
        <v>175241.42</v>
      </c>
      <c r="AO158" s="1637">
        <v>182995.47</v>
      </c>
      <c r="AP158" s="1637">
        <v>182995.47</v>
      </c>
      <c r="AQ158" s="1637">
        <v>34117.79</v>
      </c>
      <c r="AR158" s="1637">
        <v>34117.79</v>
      </c>
      <c r="AS158" s="1637">
        <v>34893.199999999997</v>
      </c>
      <c r="AT158" s="1637">
        <v>34893.199999999997</v>
      </c>
      <c r="AU158" s="1637">
        <v>42647.24</v>
      </c>
      <c r="AV158" s="1637">
        <v>303958.58</v>
      </c>
      <c r="AW158" s="1637">
        <v>123125.5</v>
      </c>
      <c r="AX158" s="1637">
        <v>47026.84</v>
      </c>
      <c r="AY158" s="1637">
        <v>1371253.9200000002</v>
      </c>
      <c r="AZ158" s="1637">
        <v>8557584.8399999999</v>
      </c>
      <c r="BA158" s="1637">
        <v>550174.15</v>
      </c>
      <c r="BB158" s="1637">
        <v>15058.840000000002</v>
      </c>
      <c r="BC158" s="1637">
        <v>277130.65000000002</v>
      </c>
      <c r="BD158" s="1637">
        <v>8557584.7021999992</v>
      </c>
    </row>
    <row r="159" spans="1:56" x14ac:dyDescent="0.25">
      <c r="A159" s="1651" t="s">
        <v>2121</v>
      </c>
      <c r="B159" s="1647" t="s">
        <v>3864</v>
      </c>
      <c r="C159" s="1636">
        <v>1492.54</v>
      </c>
      <c r="D159" s="1637">
        <v>23311574.09</v>
      </c>
      <c r="E159" s="1637">
        <v>26653415.699999999</v>
      </c>
      <c r="F159" s="1646">
        <v>1.1433554678503479</v>
      </c>
      <c r="G159" s="1645">
        <v>4</v>
      </c>
      <c r="H159" s="1644">
        <v>1484.91</v>
      </c>
      <c r="I159" s="1644">
        <v>2497470.0099999998</v>
      </c>
      <c r="J159" s="1644">
        <v>2498954.92</v>
      </c>
      <c r="K159" s="1643">
        <v>1.05749</v>
      </c>
      <c r="L159" s="1637">
        <v>5476077.21</v>
      </c>
      <c r="M159" s="1637">
        <v>1095215.43</v>
      </c>
      <c r="N159" s="1637">
        <v>550114.93999999994</v>
      </c>
      <c r="O159" s="1637">
        <v>244085.85</v>
      </c>
      <c r="P159" s="1637">
        <v>210794.15</v>
      </c>
      <c r="Q159" s="1637">
        <v>336177.57</v>
      </c>
      <c r="R159" s="1637">
        <v>128064.93</v>
      </c>
      <c r="S159" s="1637">
        <v>208245.43</v>
      </c>
      <c r="T159" s="1637">
        <v>281829.5</v>
      </c>
      <c r="U159" s="1637">
        <v>156105.54999999999</v>
      </c>
      <c r="V159" s="1637">
        <v>418102.86</v>
      </c>
      <c r="W159" s="1637">
        <v>359987.52</v>
      </c>
      <c r="X159" s="1637">
        <v>249884.7</v>
      </c>
      <c r="Y159" s="1637">
        <v>9714685.6399999987</v>
      </c>
      <c r="Z159" s="1637">
        <v>132716.70000000001</v>
      </c>
      <c r="AA159" s="1637">
        <v>186567.5</v>
      </c>
      <c r="AB159" s="1637">
        <v>485075.5</v>
      </c>
      <c r="AC159" s="1637">
        <v>50746.36</v>
      </c>
      <c r="AD159" s="1637">
        <v>426120.17</v>
      </c>
      <c r="AE159" s="1637">
        <v>249096.43000000002</v>
      </c>
      <c r="AF159" s="1637">
        <v>2031346.94</v>
      </c>
      <c r="AG159" s="1637">
        <v>1398509.98</v>
      </c>
      <c r="AH159" s="1637">
        <v>4322975.3445600001</v>
      </c>
      <c r="AI159" s="1637">
        <v>9283154.9245599993</v>
      </c>
      <c r="AJ159" s="1637">
        <v>1420718.97</v>
      </c>
      <c r="AK159" s="1637">
        <v>7862435.9545599977</v>
      </c>
      <c r="AL159" s="1637">
        <v>9364832.0545599982</v>
      </c>
      <c r="AM159" s="1637">
        <v>434226.54</v>
      </c>
      <c r="AN159" s="1637">
        <v>434226.54</v>
      </c>
      <c r="AO159" s="1637">
        <v>452060.84</v>
      </c>
      <c r="AP159" s="1637">
        <v>452060.84</v>
      </c>
      <c r="AQ159" s="1637">
        <v>220990.29</v>
      </c>
      <c r="AR159" s="1637">
        <v>220990.29</v>
      </c>
      <c r="AS159" s="1637">
        <v>230295.14</v>
      </c>
      <c r="AT159" s="1637">
        <v>230295.14</v>
      </c>
      <c r="AU159" s="1637">
        <v>276819.42</v>
      </c>
      <c r="AV159" s="1637">
        <v>820378</v>
      </c>
      <c r="AW159" s="1637">
        <v>332313.21999999997</v>
      </c>
      <c r="AX159" s="1637">
        <v>127399.99</v>
      </c>
      <c r="AY159" s="1637">
        <v>4232056.25</v>
      </c>
      <c r="AZ159" s="1637">
        <v>23311574.09</v>
      </c>
      <c r="BA159" s="1637">
        <v>1067414.08</v>
      </c>
      <c r="BB159" s="1637">
        <v>55161.180000000015</v>
      </c>
      <c r="BC159" s="1637">
        <v>556695.60000000009</v>
      </c>
      <c r="BD159" s="1637">
        <v>23311573.944559999</v>
      </c>
    </row>
    <row r="160" spans="1:56" x14ac:dyDescent="0.25">
      <c r="A160" s="1651" t="s">
        <v>2122</v>
      </c>
      <c r="B160" s="1647" t="s">
        <v>3863</v>
      </c>
      <c r="C160" s="1636">
        <v>995.46</v>
      </c>
      <c r="D160" s="1637">
        <v>16730936.5</v>
      </c>
      <c r="E160" s="1637">
        <v>12415657.620000001</v>
      </c>
      <c r="F160" s="1646">
        <v>0.74207786396176934</v>
      </c>
      <c r="G160" s="1645">
        <v>1</v>
      </c>
      <c r="H160" s="1644">
        <v>333042.49</v>
      </c>
      <c r="I160" s="1644">
        <v>8006884.5399999991</v>
      </c>
      <c r="J160" s="1644">
        <v>8339927.0299999993</v>
      </c>
      <c r="K160" s="1643">
        <v>1.05749</v>
      </c>
      <c r="L160" s="1637">
        <v>3810246.56</v>
      </c>
      <c r="M160" s="1637">
        <v>762049.31</v>
      </c>
      <c r="N160" s="1637">
        <v>366497.49</v>
      </c>
      <c r="O160" s="1637">
        <v>162232.29</v>
      </c>
      <c r="P160" s="1637">
        <v>151283.39000000001</v>
      </c>
      <c r="Q160" s="1637">
        <v>227297.36</v>
      </c>
      <c r="R160" s="1637">
        <v>85376.62</v>
      </c>
      <c r="S160" s="1637">
        <v>138516.19</v>
      </c>
      <c r="T160" s="1637">
        <v>187318.7</v>
      </c>
      <c r="U160" s="1637">
        <v>103965.67</v>
      </c>
      <c r="V160" s="1637">
        <v>277893.14</v>
      </c>
      <c r="W160" s="1637">
        <v>239266.62</v>
      </c>
      <c r="X160" s="1637">
        <v>166212.9</v>
      </c>
      <c r="Y160" s="1637">
        <v>6678156.2400000012</v>
      </c>
      <c r="Z160" s="1637">
        <v>88054.200000000012</v>
      </c>
      <c r="AA160" s="1637">
        <v>124432.5</v>
      </c>
      <c r="AB160" s="1637">
        <v>323524.49999999994</v>
      </c>
      <c r="AC160" s="1637">
        <v>33845.64</v>
      </c>
      <c r="AD160" s="1637">
        <v>568407.66</v>
      </c>
      <c r="AE160" s="1637">
        <v>168258.09999999998</v>
      </c>
      <c r="AF160" s="1637">
        <v>1354821.0599999998</v>
      </c>
      <c r="AG160" s="1637">
        <v>932746.02</v>
      </c>
      <c r="AH160" s="1637">
        <v>3079165.6424399996</v>
      </c>
      <c r="AI160" s="1637">
        <v>6673255.3224400003</v>
      </c>
      <c r="AJ160" s="1637">
        <v>947558.46</v>
      </c>
      <c r="AK160" s="1637">
        <v>5725696.8624399994</v>
      </c>
      <c r="AL160" s="1637">
        <v>6727730.4524399992</v>
      </c>
      <c r="AM160" s="1637">
        <v>421044.66</v>
      </c>
      <c r="AN160" s="1637">
        <v>421044.66</v>
      </c>
      <c r="AO160" s="1637">
        <v>438878.97</v>
      </c>
      <c r="AP160" s="1637">
        <v>438878.97</v>
      </c>
      <c r="AQ160" s="1637">
        <v>141123.62</v>
      </c>
      <c r="AR160" s="1637">
        <v>141123.62</v>
      </c>
      <c r="AS160" s="1637">
        <v>146551.45000000001</v>
      </c>
      <c r="AT160" s="1637">
        <v>146551.45000000001</v>
      </c>
      <c r="AU160" s="1637">
        <v>176016.83</v>
      </c>
      <c r="AV160" s="1637">
        <v>547435.6</v>
      </c>
      <c r="AW160" s="1637">
        <v>221751.54</v>
      </c>
      <c r="AX160" s="1637">
        <v>84648.320000000007</v>
      </c>
      <c r="AY160" s="1637">
        <v>3325049.6900000004</v>
      </c>
      <c r="AZ160" s="1637">
        <v>16730936.5</v>
      </c>
      <c r="BA160" s="1637">
        <v>1778770.29</v>
      </c>
      <c r="BB160" s="1637">
        <v>134852.21</v>
      </c>
      <c r="BC160" s="1637">
        <v>503086.14000000007</v>
      </c>
      <c r="BD160" s="1637">
        <v>16730936.382440001</v>
      </c>
    </row>
    <row r="161" spans="1:56" x14ac:dyDescent="0.25">
      <c r="A161" s="1651" t="s">
        <v>2123</v>
      </c>
      <c r="B161" s="1647" t="s">
        <v>3862</v>
      </c>
      <c r="C161" s="1636">
        <v>1323.21</v>
      </c>
      <c r="D161" s="1637">
        <v>23570134.91</v>
      </c>
      <c r="E161" s="1637">
        <v>15602466.799999999</v>
      </c>
      <c r="F161" s="1646">
        <v>0.66195916398341903</v>
      </c>
      <c r="G161" s="1645">
        <v>1</v>
      </c>
      <c r="H161" s="1644">
        <v>1159907.6499999999</v>
      </c>
      <c r="I161" s="1644">
        <v>12270591.260000002</v>
      </c>
      <c r="J161" s="1644">
        <v>13430498.910000002</v>
      </c>
      <c r="K161" s="1643">
        <v>1.05749</v>
      </c>
      <c r="L161" s="1637">
        <v>5190695.87</v>
      </c>
      <c r="M161" s="1637">
        <v>1038139.17</v>
      </c>
      <c r="N161" s="1637">
        <v>486696.87</v>
      </c>
      <c r="O161" s="1637">
        <v>216063.91</v>
      </c>
      <c r="P161" s="1637">
        <v>217367.94</v>
      </c>
      <c r="Q161" s="1637">
        <v>291671.78999999998</v>
      </c>
      <c r="R161" s="1637">
        <v>113188.7</v>
      </c>
      <c r="S161" s="1637">
        <v>184374.16</v>
      </c>
      <c r="T161" s="1637">
        <v>249474.45</v>
      </c>
      <c r="U161" s="1637">
        <v>138202.09</v>
      </c>
      <c r="V161" s="1637">
        <v>370103.14</v>
      </c>
      <c r="W161" s="1637">
        <v>318659.64</v>
      </c>
      <c r="X161" s="1637">
        <v>221240.3</v>
      </c>
      <c r="Y161" s="1637">
        <v>9035878.0300000031</v>
      </c>
      <c r="Z161" s="1637">
        <v>117236.70000000001</v>
      </c>
      <c r="AA161" s="1637">
        <v>165401.25</v>
      </c>
      <c r="AB161" s="1637">
        <v>430043.25</v>
      </c>
      <c r="AC161" s="1637">
        <v>44989.14</v>
      </c>
      <c r="AD161" s="1637">
        <v>755552.91</v>
      </c>
      <c r="AE161" s="1637">
        <v>214411.51</v>
      </c>
      <c r="AF161" s="1637">
        <v>1800888.81</v>
      </c>
      <c r="AG161" s="1637">
        <v>1239847.77</v>
      </c>
      <c r="AH161" s="1637">
        <v>4385431.8104400001</v>
      </c>
      <c r="AI161" s="1637">
        <v>9153803.15044</v>
      </c>
      <c r="AJ161" s="1637">
        <v>1259537.1299999999</v>
      </c>
      <c r="AK161" s="1637">
        <v>7894266.0204400001</v>
      </c>
      <c r="AL161" s="1637">
        <v>9226213.9304399993</v>
      </c>
      <c r="AM161" s="1637">
        <v>574574.76</v>
      </c>
      <c r="AN161" s="1637">
        <v>574574.76</v>
      </c>
      <c r="AO161" s="1637">
        <v>598612.30000000005</v>
      </c>
      <c r="AP161" s="1637">
        <v>598612.30000000005</v>
      </c>
      <c r="AQ161" s="1637">
        <v>342728.8</v>
      </c>
      <c r="AR161" s="1637">
        <v>342728.8</v>
      </c>
      <c r="AS161" s="1637">
        <v>356686.08000000002</v>
      </c>
      <c r="AT161" s="1637">
        <v>356686.08000000002</v>
      </c>
      <c r="AU161" s="1637">
        <v>428023.3</v>
      </c>
      <c r="AV161" s="1637">
        <v>727329.46</v>
      </c>
      <c r="AW161" s="1637">
        <v>294621.74</v>
      </c>
      <c r="AX161" s="1637">
        <v>112864.42</v>
      </c>
      <c r="AY161" s="1637">
        <v>5308042.8</v>
      </c>
      <c r="AZ161" s="1637">
        <v>23570134.91</v>
      </c>
      <c r="BA161" s="1637">
        <v>3376750.45</v>
      </c>
      <c r="BB161" s="1637">
        <v>682702.32000000007</v>
      </c>
      <c r="BC161" s="1637">
        <v>841282.29999999993</v>
      </c>
      <c r="BD161" s="1637">
        <v>23570134.760440003</v>
      </c>
    </row>
    <row r="162" spans="1:56" x14ac:dyDescent="0.25">
      <c r="A162" s="1651" t="s">
        <v>2124</v>
      </c>
      <c r="B162" s="1647" t="s">
        <v>3861</v>
      </c>
      <c r="C162" s="1636">
        <v>703.25</v>
      </c>
      <c r="D162" s="1637">
        <v>9637718.6699999999</v>
      </c>
      <c r="E162" s="1637">
        <v>9721466.1400000006</v>
      </c>
      <c r="F162" s="1646">
        <v>1.0086895532923872</v>
      </c>
      <c r="G162" s="1645">
        <v>4</v>
      </c>
      <c r="H162" s="1644">
        <v>613.9</v>
      </c>
      <c r="I162" s="1644">
        <v>616866.57999999996</v>
      </c>
      <c r="J162" s="1644">
        <v>617480.48</v>
      </c>
      <c r="K162" s="1643">
        <v>1.05749</v>
      </c>
      <c r="L162" s="1637">
        <v>2410624.35</v>
      </c>
      <c r="M162" s="1637">
        <v>482124.86</v>
      </c>
      <c r="N162" s="1637">
        <v>258834.24</v>
      </c>
      <c r="O162" s="1637">
        <v>114300.02</v>
      </c>
      <c r="P162" s="1637">
        <v>83408.759999999995</v>
      </c>
      <c r="Q162" s="1637">
        <v>154180.73000000001</v>
      </c>
      <c r="R162" s="1637">
        <v>60151.71</v>
      </c>
      <c r="S162" s="1637">
        <v>97683.75</v>
      </c>
      <c r="T162" s="1637">
        <v>131974.54</v>
      </c>
      <c r="U162" s="1637">
        <v>73498.38</v>
      </c>
      <c r="V162" s="1637">
        <v>195788.35</v>
      </c>
      <c r="W162" s="1637">
        <v>168574.21</v>
      </c>
      <c r="X162" s="1637">
        <v>117215.9</v>
      </c>
      <c r="Y162" s="1637">
        <v>4348359.8000000007</v>
      </c>
      <c r="Z162" s="1637">
        <v>62145</v>
      </c>
      <c r="AA162" s="1637">
        <v>87906.25</v>
      </c>
      <c r="AB162" s="1637">
        <v>228556.25</v>
      </c>
      <c r="AC162" s="1637">
        <v>23910.5</v>
      </c>
      <c r="AD162" s="1637">
        <v>200777.87</v>
      </c>
      <c r="AE162" s="1637">
        <v>113840.5</v>
      </c>
      <c r="AF162" s="1637">
        <v>957123.25</v>
      </c>
      <c r="AG162" s="1637">
        <v>658945.25</v>
      </c>
      <c r="AH162" s="1637">
        <v>1743772.9890000001</v>
      </c>
      <c r="AI162" s="1637">
        <v>4076977.8590000002</v>
      </c>
      <c r="AJ162" s="1637">
        <v>669409.61</v>
      </c>
      <c r="AK162" s="1637">
        <v>3407568.2490000003</v>
      </c>
      <c r="AL162" s="1637">
        <v>4115462.2090000003</v>
      </c>
      <c r="AM162" s="1637">
        <v>93823.94</v>
      </c>
      <c r="AN162" s="1637">
        <v>93823.94</v>
      </c>
      <c r="AO162" s="1637">
        <v>97700.97</v>
      </c>
      <c r="AP162" s="1637">
        <v>97700.97</v>
      </c>
      <c r="AQ162" s="1637">
        <v>35668.6</v>
      </c>
      <c r="AR162" s="1637">
        <v>35668.6</v>
      </c>
      <c r="AS162" s="1637">
        <v>36444.01</v>
      </c>
      <c r="AT162" s="1637">
        <v>36444.01</v>
      </c>
      <c r="AU162" s="1637">
        <v>44198.05</v>
      </c>
      <c r="AV162" s="1637">
        <v>386151.46</v>
      </c>
      <c r="AW162" s="1637">
        <v>156419.64000000001</v>
      </c>
      <c r="AX162" s="1637">
        <v>59852.34</v>
      </c>
      <c r="AY162" s="1637">
        <v>1173896.53</v>
      </c>
      <c r="AZ162" s="1637">
        <v>9637718.6699999999</v>
      </c>
      <c r="BA162" s="1637">
        <v>70433.36</v>
      </c>
      <c r="BB162" s="1637">
        <v>8156.6399999999985</v>
      </c>
      <c r="BC162" s="1637">
        <v>285219.13</v>
      </c>
      <c r="BD162" s="1637">
        <v>9637718.5390000008</v>
      </c>
    </row>
    <row r="163" spans="1:56" x14ac:dyDescent="0.25">
      <c r="A163" s="1651" t="s">
        <v>2125</v>
      </c>
      <c r="B163" s="1647" t="s">
        <v>3860</v>
      </c>
      <c r="C163" s="1636">
        <v>2975.78</v>
      </c>
      <c r="D163" s="1637">
        <v>49755610.829999998</v>
      </c>
      <c r="E163" s="1637">
        <v>41115234.859999999</v>
      </c>
      <c r="F163" s="1646">
        <v>0.82634368615186793</v>
      </c>
      <c r="G163" s="1645">
        <v>2</v>
      </c>
      <c r="H163" s="1644">
        <v>247049.74</v>
      </c>
      <c r="I163" s="1644">
        <v>21367362.059999999</v>
      </c>
      <c r="J163" s="1644">
        <v>21614411.799999997</v>
      </c>
      <c r="K163" s="1643">
        <v>1.05749</v>
      </c>
      <c r="L163" s="1637">
        <v>11302428.699999999</v>
      </c>
      <c r="M163" s="1637">
        <v>2260485.73</v>
      </c>
      <c r="N163" s="1637">
        <v>1096542.79</v>
      </c>
      <c r="O163" s="1637">
        <v>487434.29</v>
      </c>
      <c r="P163" s="1637">
        <v>449079.06</v>
      </c>
      <c r="Q163" s="1637">
        <v>677918.36</v>
      </c>
      <c r="R163" s="1637">
        <v>256129.87</v>
      </c>
      <c r="S163" s="1637">
        <v>415234.48</v>
      </c>
      <c r="T163" s="1637">
        <v>562807.55000000005</v>
      </c>
      <c r="U163" s="1637">
        <v>311268.81</v>
      </c>
      <c r="V163" s="1637">
        <v>834942.58</v>
      </c>
      <c r="W163" s="1637">
        <v>718887.46</v>
      </c>
      <c r="X163" s="1637">
        <v>498261.81</v>
      </c>
      <c r="Y163" s="1637">
        <v>19871421.489999995</v>
      </c>
      <c r="Z163" s="1637">
        <v>264835.80000000005</v>
      </c>
      <c r="AA163" s="1637">
        <v>371972.5</v>
      </c>
      <c r="AB163" s="1637">
        <v>967128.50000000012</v>
      </c>
      <c r="AC163" s="1637">
        <v>101176.52000000002</v>
      </c>
      <c r="AD163" s="1637">
        <v>1699170.3800000001</v>
      </c>
      <c r="AE163" s="1637">
        <v>502366.26</v>
      </c>
      <c r="AF163" s="1637">
        <v>4050036.58</v>
      </c>
      <c r="AG163" s="1637">
        <v>2788305.8600000003</v>
      </c>
      <c r="AH163" s="1637">
        <v>9147940.2799200006</v>
      </c>
      <c r="AI163" s="1637">
        <v>19892932.679920003</v>
      </c>
      <c r="AJ163" s="1637">
        <v>2832585.46</v>
      </c>
      <c r="AK163" s="1637">
        <v>17060347.219919998</v>
      </c>
      <c r="AL163" s="1637">
        <v>20055778.009919997</v>
      </c>
      <c r="AM163" s="1637">
        <v>1147598.72</v>
      </c>
      <c r="AN163" s="1637">
        <v>1147598.72</v>
      </c>
      <c r="AO163" s="1637">
        <v>1195673.8</v>
      </c>
      <c r="AP163" s="1637">
        <v>1195673.8</v>
      </c>
      <c r="AQ163" s="1637">
        <v>485403.24</v>
      </c>
      <c r="AR163" s="1637">
        <v>485403.24</v>
      </c>
      <c r="AS163" s="1637">
        <v>505563.76</v>
      </c>
      <c r="AT163" s="1637">
        <v>505563.76</v>
      </c>
      <c r="AU163" s="1637">
        <v>607141.75</v>
      </c>
      <c r="AV163" s="1637">
        <v>1636103.58</v>
      </c>
      <c r="AW163" s="1637">
        <v>662741.88</v>
      </c>
      <c r="AX163" s="1637">
        <v>253944.95999999999</v>
      </c>
      <c r="AY163" s="1637">
        <v>9828411.2100000028</v>
      </c>
      <c r="AZ163" s="1637">
        <v>49755610.829999998</v>
      </c>
      <c r="BA163" s="1637">
        <v>7303896.3999999994</v>
      </c>
      <c r="BB163" s="1637">
        <v>801007.53000000014</v>
      </c>
      <c r="BC163" s="1637">
        <v>1567488.66</v>
      </c>
      <c r="BD163" s="1637">
        <v>49755610.709919997</v>
      </c>
    </row>
    <row r="164" spans="1:56" x14ac:dyDescent="0.25">
      <c r="A164" s="1651" t="s">
        <v>2126</v>
      </c>
      <c r="B164" s="1647" t="s">
        <v>3859</v>
      </c>
      <c r="C164" s="1636">
        <v>918.56</v>
      </c>
      <c r="D164" s="1637">
        <v>15575083.140000001</v>
      </c>
      <c r="E164" s="1637">
        <v>12822491.74</v>
      </c>
      <c r="F164" s="1646">
        <v>0.82326955334634566</v>
      </c>
      <c r="G164" s="1645">
        <v>2</v>
      </c>
      <c r="H164" s="1644">
        <v>93283.49</v>
      </c>
      <c r="I164" s="1644">
        <v>10515207.039999999</v>
      </c>
      <c r="J164" s="1644">
        <v>10608490.529999999</v>
      </c>
      <c r="K164" s="1643">
        <v>1.05749</v>
      </c>
      <c r="L164" s="1637">
        <v>3650226.53</v>
      </c>
      <c r="M164" s="1637">
        <v>730045.3</v>
      </c>
      <c r="N164" s="1637">
        <v>338475.55</v>
      </c>
      <c r="O164" s="1637">
        <v>150433.57</v>
      </c>
      <c r="P164" s="1637">
        <v>141513.56</v>
      </c>
      <c r="Q164" s="1637">
        <v>209812.95</v>
      </c>
      <c r="R164" s="1637">
        <v>78261.899999999994</v>
      </c>
      <c r="S164" s="1637">
        <v>128151.03</v>
      </c>
      <c r="T164" s="1637">
        <v>173695.52</v>
      </c>
      <c r="U164" s="1637">
        <v>96113.27</v>
      </c>
      <c r="V164" s="1637">
        <v>257682.73</v>
      </c>
      <c r="W164" s="1637">
        <v>221865.42</v>
      </c>
      <c r="X164" s="1637">
        <v>153775.20000000001</v>
      </c>
      <c r="Y164" s="1637">
        <v>6330052.5300000003</v>
      </c>
      <c r="Z164" s="1637">
        <v>82183.5</v>
      </c>
      <c r="AA164" s="1637">
        <v>114820</v>
      </c>
      <c r="AB164" s="1637">
        <v>298532</v>
      </c>
      <c r="AC164" s="1637">
        <v>31231.039999999997</v>
      </c>
      <c r="AD164" s="1637">
        <v>524497.76</v>
      </c>
      <c r="AE164" s="1637">
        <v>156571.59</v>
      </c>
      <c r="AF164" s="1637">
        <v>1250160.1599999999</v>
      </c>
      <c r="AG164" s="1637">
        <v>860690.72</v>
      </c>
      <c r="AH164" s="1637">
        <v>2870571.7988399994</v>
      </c>
      <c r="AI164" s="1637">
        <v>6189258.5688399989</v>
      </c>
      <c r="AJ164" s="1637">
        <v>874358.89</v>
      </c>
      <c r="AK164" s="1637">
        <v>5314899.6788399993</v>
      </c>
      <c r="AL164" s="1637">
        <v>6239525.4588399995</v>
      </c>
      <c r="AM164" s="1637">
        <v>456713.27</v>
      </c>
      <c r="AN164" s="1637">
        <v>456713.27</v>
      </c>
      <c r="AO164" s="1637">
        <v>475322.98</v>
      </c>
      <c r="AP164" s="1637">
        <v>475322.98</v>
      </c>
      <c r="AQ164" s="1637">
        <v>66684.789999999994</v>
      </c>
      <c r="AR164" s="1637">
        <v>66684.789999999994</v>
      </c>
      <c r="AS164" s="1637">
        <v>69011</v>
      </c>
      <c r="AT164" s="1637">
        <v>69011</v>
      </c>
      <c r="AU164" s="1637">
        <v>82968.28</v>
      </c>
      <c r="AV164" s="1637">
        <v>504788.35</v>
      </c>
      <c r="AW164" s="1637">
        <v>204476.28</v>
      </c>
      <c r="AX164" s="1637">
        <v>77808.05</v>
      </c>
      <c r="AY164" s="1637">
        <v>3005505.0399999996</v>
      </c>
      <c r="AZ164" s="1637">
        <v>15575083.140000001</v>
      </c>
      <c r="BA164" s="1637">
        <v>3405138.65</v>
      </c>
      <c r="BB164" s="1637">
        <v>52273.2</v>
      </c>
      <c r="BC164" s="1637">
        <v>448025.11000000004</v>
      </c>
      <c r="BD164" s="1637">
        <v>15575083.028839998</v>
      </c>
    </row>
    <row r="165" spans="1:56" x14ac:dyDescent="0.25">
      <c r="A165" s="1651" t="s">
        <v>2127</v>
      </c>
      <c r="B165" s="1647" t="s">
        <v>3858</v>
      </c>
      <c r="C165" s="1636">
        <v>198.88</v>
      </c>
      <c r="D165" s="1637">
        <v>3193375.89</v>
      </c>
      <c r="E165" s="1637">
        <v>5421709.9699999997</v>
      </c>
      <c r="F165" s="1646">
        <v>1.6977988676428566</v>
      </c>
      <c r="G165" s="1645">
        <v>4</v>
      </c>
      <c r="H165" s="1644">
        <v>203.41</v>
      </c>
      <c r="I165" s="1644">
        <v>2861218.3699999996</v>
      </c>
      <c r="J165" s="1644">
        <v>2861421.78</v>
      </c>
      <c r="K165" s="1643">
        <v>1.05749</v>
      </c>
      <c r="L165" s="1637">
        <v>802312.41</v>
      </c>
      <c r="M165" s="1637">
        <v>160462.47</v>
      </c>
      <c r="N165" s="1637">
        <v>72267.11</v>
      </c>
      <c r="O165" s="1637">
        <v>31709.03</v>
      </c>
      <c r="P165" s="1637">
        <v>29428.73</v>
      </c>
      <c r="Q165" s="1637">
        <v>42916.28</v>
      </c>
      <c r="R165" s="1637">
        <v>16816.599999999999</v>
      </c>
      <c r="S165" s="1637">
        <v>27326.32</v>
      </c>
      <c r="T165" s="1637">
        <v>36612.29</v>
      </c>
      <c r="U165" s="1637">
        <v>20416.21</v>
      </c>
      <c r="V165" s="1637">
        <v>54315.47</v>
      </c>
      <c r="W165" s="1637">
        <v>46765.75</v>
      </c>
      <c r="X165" s="1637">
        <v>32790.300000000003</v>
      </c>
      <c r="Y165" s="1637">
        <v>1374138.9700000002</v>
      </c>
      <c r="Z165" s="1637">
        <v>17831.699999999997</v>
      </c>
      <c r="AA165" s="1637">
        <v>24860</v>
      </c>
      <c r="AB165" s="1637">
        <v>64636</v>
      </c>
      <c r="AC165" s="1637">
        <v>6761.92</v>
      </c>
      <c r="AD165" s="1637">
        <v>56780.23</v>
      </c>
      <c r="AE165" s="1637">
        <v>32410.85</v>
      </c>
      <c r="AF165" s="1637">
        <v>270675.68</v>
      </c>
      <c r="AG165" s="1637">
        <v>186350.56</v>
      </c>
      <c r="AH165" s="1637">
        <v>595131.4813199999</v>
      </c>
      <c r="AI165" s="1637">
        <v>1255438.4213199997</v>
      </c>
      <c r="AJ165" s="1637">
        <v>189309.89</v>
      </c>
      <c r="AK165" s="1637">
        <v>1066128.5313199996</v>
      </c>
      <c r="AL165" s="1637">
        <v>1266321.8413199997</v>
      </c>
      <c r="AM165" s="1637">
        <v>93823.94</v>
      </c>
      <c r="AN165" s="1637">
        <v>93823.94</v>
      </c>
      <c r="AO165" s="1637">
        <v>97700.97</v>
      </c>
      <c r="AP165" s="1637">
        <v>97700.97</v>
      </c>
      <c r="AQ165" s="1637">
        <v>0</v>
      </c>
      <c r="AR165" s="1637">
        <v>0</v>
      </c>
      <c r="AS165" s="1637">
        <v>0</v>
      </c>
      <c r="AT165" s="1637">
        <v>0</v>
      </c>
      <c r="AU165" s="1637">
        <v>0</v>
      </c>
      <c r="AV165" s="1637">
        <v>109332.04</v>
      </c>
      <c r="AW165" s="1637">
        <v>44287.49</v>
      </c>
      <c r="AX165" s="1637">
        <v>16245.63</v>
      </c>
      <c r="AY165" s="1637">
        <v>552914.98</v>
      </c>
      <c r="AZ165" s="1637">
        <v>3193375.89</v>
      </c>
      <c r="BA165" s="1637">
        <v>1026126.2399999999</v>
      </c>
      <c r="BB165" s="1637">
        <v>0</v>
      </c>
      <c r="BC165" s="1637">
        <v>122234.43000000001</v>
      </c>
      <c r="BD165" s="1637">
        <v>3193375.7913199998</v>
      </c>
    </row>
    <row r="166" spans="1:56" x14ac:dyDescent="0.25">
      <c r="A166" s="1651" t="s">
        <v>2128</v>
      </c>
      <c r="B166" s="1647" t="s">
        <v>3857</v>
      </c>
      <c r="C166" s="1636">
        <v>5162.25</v>
      </c>
      <c r="D166" s="1637">
        <v>74015722.239999995</v>
      </c>
      <c r="E166" s="1637">
        <v>76466696.519999996</v>
      </c>
      <c r="F166" s="1646">
        <v>1.0331142385134415</v>
      </c>
      <c r="G166" s="1645">
        <v>4</v>
      </c>
      <c r="H166" s="1644">
        <v>4714.68</v>
      </c>
      <c r="I166" s="1644">
        <v>4635203.9299999988</v>
      </c>
      <c r="J166" s="1644">
        <v>4639918.6099999985</v>
      </c>
      <c r="K166" s="1643">
        <v>1.05749</v>
      </c>
      <c r="L166" s="1637">
        <v>17945840.989999998</v>
      </c>
      <c r="M166" s="1637">
        <v>3589168.19</v>
      </c>
      <c r="N166" s="1637">
        <v>1902542.31</v>
      </c>
      <c r="O166" s="1637">
        <v>845082.74</v>
      </c>
      <c r="P166" s="1637">
        <v>649325.29</v>
      </c>
      <c r="Q166" s="1637">
        <v>1173839.8899999999</v>
      </c>
      <c r="R166" s="1637">
        <v>444346.52</v>
      </c>
      <c r="S166" s="1637">
        <v>720221.39</v>
      </c>
      <c r="T166" s="1637">
        <v>975760.15</v>
      </c>
      <c r="U166" s="1637">
        <v>540244.56000000006</v>
      </c>
      <c r="V166" s="1637">
        <v>1447570.65</v>
      </c>
      <c r="W166" s="1637">
        <v>1246361.6200000001</v>
      </c>
      <c r="X166" s="1637">
        <v>864231.72</v>
      </c>
      <c r="Y166" s="1637">
        <v>32344536.019999992</v>
      </c>
      <c r="Z166" s="1637">
        <v>458910</v>
      </c>
      <c r="AA166" s="1637">
        <v>645281.25</v>
      </c>
      <c r="AB166" s="1637">
        <v>1677731.25</v>
      </c>
      <c r="AC166" s="1637">
        <v>175516.5</v>
      </c>
      <c r="AD166" s="1637">
        <v>1473822.37</v>
      </c>
      <c r="AE166" s="1637">
        <v>867705</v>
      </c>
      <c r="AF166" s="1637">
        <v>7025822.25</v>
      </c>
      <c r="AG166" s="1637">
        <v>4837028.25</v>
      </c>
      <c r="AH166" s="1637">
        <v>13506933.225</v>
      </c>
      <c r="AI166" s="1637">
        <v>30668750.094999999</v>
      </c>
      <c r="AJ166" s="1637">
        <v>4913842.53</v>
      </c>
      <c r="AK166" s="1637">
        <v>25754907.565000001</v>
      </c>
      <c r="AL166" s="1637">
        <v>30951246.895000003</v>
      </c>
      <c r="AM166" s="1637">
        <v>895592.24</v>
      </c>
      <c r="AN166" s="1637">
        <v>895592.24</v>
      </c>
      <c r="AO166" s="1637">
        <v>932811.66</v>
      </c>
      <c r="AP166" s="1637">
        <v>932811.66</v>
      </c>
      <c r="AQ166" s="1637">
        <v>493932.69</v>
      </c>
      <c r="AR166" s="1637">
        <v>493932.69</v>
      </c>
      <c r="AS166" s="1637">
        <v>514093.21</v>
      </c>
      <c r="AT166" s="1637">
        <v>514093.21</v>
      </c>
      <c r="AU166" s="1637">
        <v>617222.01</v>
      </c>
      <c r="AV166" s="1637">
        <v>2838756.03</v>
      </c>
      <c r="AW166" s="1637">
        <v>1149904.28</v>
      </c>
      <c r="AX166" s="1637">
        <v>441197.3</v>
      </c>
      <c r="AY166" s="1637">
        <v>10719939.220000001</v>
      </c>
      <c r="AZ166" s="1637">
        <v>74015722.239999995</v>
      </c>
      <c r="BA166" s="1637">
        <v>837812.54999999993</v>
      </c>
      <c r="BB166" s="1637">
        <v>152314.37</v>
      </c>
      <c r="BC166" s="1637">
        <v>1915634.55</v>
      </c>
      <c r="BD166" s="1637">
        <v>74015722.13499999</v>
      </c>
    </row>
    <row r="167" spans="1:56" x14ac:dyDescent="0.25">
      <c r="A167" s="1651" t="s">
        <v>2129</v>
      </c>
      <c r="B167" s="1647" t="s">
        <v>3856</v>
      </c>
      <c r="C167" s="1636">
        <v>3444.04</v>
      </c>
      <c r="D167" s="1637">
        <v>49477473.700000003</v>
      </c>
      <c r="E167" s="1637">
        <v>38983852.450000003</v>
      </c>
      <c r="F167" s="1646">
        <v>0.78791113479991604</v>
      </c>
      <c r="G167" s="1645">
        <v>2</v>
      </c>
      <c r="H167" s="1644">
        <v>262349.52</v>
      </c>
      <c r="I167" s="1644">
        <v>5979051.7300000004</v>
      </c>
      <c r="J167" s="1644">
        <v>6241401.25</v>
      </c>
      <c r="K167" s="1643">
        <v>1.05749</v>
      </c>
      <c r="L167" s="1637">
        <v>11929972.689999999</v>
      </c>
      <c r="M167" s="1637">
        <v>2385994.5299999998</v>
      </c>
      <c r="N167" s="1637">
        <v>1269098.96</v>
      </c>
      <c r="O167" s="1637">
        <v>564125.91</v>
      </c>
      <c r="P167" s="1637">
        <v>422813.41</v>
      </c>
      <c r="Q167" s="1637">
        <v>779645.85</v>
      </c>
      <c r="R167" s="1637">
        <v>296877.8</v>
      </c>
      <c r="S167" s="1637">
        <v>480566.39</v>
      </c>
      <c r="T167" s="1637">
        <v>651358.21</v>
      </c>
      <c r="U167" s="1637">
        <v>360267.74</v>
      </c>
      <c r="V167" s="1637">
        <v>966310.25</v>
      </c>
      <c r="W167" s="1637">
        <v>831995.32</v>
      </c>
      <c r="X167" s="1637">
        <v>576657.01</v>
      </c>
      <c r="Y167" s="1637">
        <v>21515684.070000004</v>
      </c>
      <c r="Z167" s="1637">
        <v>304631.09999999998</v>
      </c>
      <c r="AA167" s="1637">
        <v>430505.00000000006</v>
      </c>
      <c r="AB167" s="1637">
        <v>1119313</v>
      </c>
      <c r="AC167" s="1637">
        <v>117097.36000000002</v>
      </c>
      <c r="AD167" s="1637">
        <v>1966546.84</v>
      </c>
      <c r="AE167" s="1637">
        <v>573860.43000000005</v>
      </c>
      <c r="AF167" s="1637">
        <v>4687338.4400000004</v>
      </c>
      <c r="AG167" s="1637">
        <v>3227065.48</v>
      </c>
      <c r="AH167" s="1637">
        <v>8819206.4985599983</v>
      </c>
      <c r="AI167" s="1637">
        <v>21245564.148560002</v>
      </c>
      <c r="AJ167" s="1637">
        <v>3278312.79</v>
      </c>
      <c r="AK167" s="1637">
        <v>17967251.35856</v>
      </c>
      <c r="AL167" s="1637">
        <v>21434034.348559998</v>
      </c>
      <c r="AM167" s="1637">
        <v>593184.47</v>
      </c>
      <c r="AN167" s="1637">
        <v>593184.47</v>
      </c>
      <c r="AO167" s="1637">
        <v>617997.42000000004</v>
      </c>
      <c r="AP167" s="1637">
        <v>617997.42000000004</v>
      </c>
      <c r="AQ167" s="1637">
        <v>215562.46</v>
      </c>
      <c r="AR167" s="1637">
        <v>215562.46</v>
      </c>
      <c r="AS167" s="1637">
        <v>224867.31</v>
      </c>
      <c r="AT167" s="1637">
        <v>224867.31</v>
      </c>
      <c r="AU167" s="1637">
        <v>269840.78000000003</v>
      </c>
      <c r="AV167" s="1637">
        <v>1893537.89</v>
      </c>
      <c r="AW167" s="1637">
        <v>767021.65</v>
      </c>
      <c r="AX167" s="1637">
        <v>294131.53000000003</v>
      </c>
      <c r="AY167" s="1637">
        <v>6527755.1699999999</v>
      </c>
      <c r="AZ167" s="1637">
        <v>49477473.700000003</v>
      </c>
      <c r="BA167" s="1637">
        <v>673385.17</v>
      </c>
      <c r="BB167" s="1637">
        <v>28248.670000000002</v>
      </c>
      <c r="BC167" s="1637">
        <v>1543829.1</v>
      </c>
      <c r="BD167" s="1637">
        <v>49477473.58856</v>
      </c>
    </row>
    <row r="168" spans="1:56" x14ac:dyDescent="0.25">
      <c r="A168" s="1651" t="s">
        <v>2130</v>
      </c>
      <c r="B168" s="1647" t="s">
        <v>3855</v>
      </c>
      <c r="C168" s="1636">
        <v>1482.12</v>
      </c>
      <c r="D168" s="1637">
        <v>21706503.649999999</v>
      </c>
      <c r="E168" s="1637">
        <v>14811186.02</v>
      </c>
      <c r="F168" s="1646">
        <v>0.6823386326429407</v>
      </c>
      <c r="G168" s="1645">
        <v>1</v>
      </c>
      <c r="H168" s="1644">
        <v>852217.39</v>
      </c>
      <c r="I168" s="1644">
        <v>7686241.4900000012</v>
      </c>
      <c r="J168" s="1644">
        <v>8538458.8800000008</v>
      </c>
      <c r="K168" s="1643">
        <v>1.05749</v>
      </c>
      <c r="L168" s="1637">
        <v>5235678.46</v>
      </c>
      <c r="M168" s="1637">
        <v>1047135.69</v>
      </c>
      <c r="N168" s="1637">
        <v>545690.43000000005</v>
      </c>
      <c r="O168" s="1637">
        <v>241873.59</v>
      </c>
      <c r="P168" s="1637">
        <v>187145.39</v>
      </c>
      <c r="Q168" s="1637">
        <v>335382.82</v>
      </c>
      <c r="R168" s="1637">
        <v>127418.14</v>
      </c>
      <c r="S168" s="1637">
        <v>206360.86</v>
      </c>
      <c r="T168" s="1637">
        <v>279275.15000000002</v>
      </c>
      <c r="U168" s="1637">
        <v>154849.17000000001</v>
      </c>
      <c r="V168" s="1637">
        <v>414313.41</v>
      </c>
      <c r="W168" s="1637">
        <v>356724.79</v>
      </c>
      <c r="X168" s="1637">
        <v>247623.3</v>
      </c>
      <c r="Y168" s="1637">
        <v>9379471.1999999993</v>
      </c>
      <c r="Z168" s="1637">
        <v>131801.4</v>
      </c>
      <c r="AA168" s="1637">
        <v>185265</v>
      </c>
      <c r="AB168" s="1637">
        <v>481689</v>
      </c>
      <c r="AC168" s="1637">
        <v>50392.08</v>
      </c>
      <c r="AD168" s="1637">
        <v>846290.52</v>
      </c>
      <c r="AE168" s="1637">
        <v>248569.18</v>
      </c>
      <c r="AF168" s="1637">
        <v>2017165.3199999998</v>
      </c>
      <c r="AG168" s="1637">
        <v>1388746.44</v>
      </c>
      <c r="AH168" s="1637">
        <v>3885164.4676800002</v>
      </c>
      <c r="AI168" s="1637">
        <v>9235083.4076799992</v>
      </c>
      <c r="AJ168" s="1637">
        <v>1410800.38</v>
      </c>
      <c r="AK168" s="1637">
        <v>7824283.0276799994</v>
      </c>
      <c r="AL168" s="1637">
        <v>9316190.3176799994</v>
      </c>
      <c r="AM168" s="1637">
        <v>303183.17</v>
      </c>
      <c r="AN168" s="1637">
        <v>303183.17</v>
      </c>
      <c r="AO168" s="1637">
        <v>316365.05</v>
      </c>
      <c r="AP168" s="1637">
        <v>316365.05</v>
      </c>
      <c r="AQ168" s="1637">
        <v>93823.94</v>
      </c>
      <c r="AR168" s="1637">
        <v>93823.94</v>
      </c>
      <c r="AS168" s="1637">
        <v>97700.97</v>
      </c>
      <c r="AT168" s="1637">
        <v>97700.97</v>
      </c>
      <c r="AU168" s="1637">
        <v>117086.08</v>
      </c>
      <c r="AV168" s="1637">
        <v>814950.17</v>
      </c>
      <c r="AW168" s="1637">
        <v>330114.55</v>
      </c>
      <c r="AX168" s="1637">
        <v>126544.96000000001</v>
      </c>
      <c r="AY168" s="1637">
        <v>3010842.0199999996</v>
      </c>
      <c r="AZ168" s="1637">
        <v>21706503.649999999</v>
      </c>
      <c r="BA168" s="1637">
        <v>817107.2300000001</v>
      </c>
      <c r="BB168" s="1637">
        <v>161293.75000000003</v>
      </c>
      <c r="BC168" s="1637">
        <v>817713.31</v>
      </c>
      <c r="BD168" s="1637">
        <v>21706503.537679996</v>
      </c>
    </row>
    <row r="169" spans="1:56" x14ac:dyDescent="0.25">
      <c r="A169" s="1651" t="s">
        <v>2131</v>
      </c>
      <c r="B169" s="1647" t="s">
        <v>3854</v>
      </c>
      <c r="C169" s="1636">
        <v>1581.89</v>
      </c>
      <c r="D169" s="1637">
        <v>25094069.390000001</v>
      </c>
      <c r="E169" s="1637">
        <v>17878842.079999998</v>
      </c>
      <c r="F169" s="1646">
        <v>0.71247280790275991</v>
      </c>
      <c r="G169" s="1645">
        <v>1</v>
      </c>
      <c r="H169" s="1644">
        <v>771255.66</v>
      </c>
      <c r="I169" s="1644">
        <v>13149984.519999998</v>
      </c>
      <c r="J169" s="1644">
        <v>13921240.179999998</v>
      </c>
      <c r="K169" s="1643">
        <v>1.05749</v>
      </c>
      <c r="L169" s="1637">
        <v>5866172.1299999999</v>
      </c>
      <c r="M169" s="1637">
        <v>1173234.42</v>
      </c>
      <c r="N169" s="1637">
        <v>582561.4</v>
      </c>
      <c r="O169" s="1637">
        <v>258096.82</v>
      </c>
      <c r="P169" s="1637">
        <v>222713.62</v>
      </c>
      <c r="Q169" s="1637">
        <v>360019.95</v>
      </c>
      <c r="R169" s="1637">
        <v>135826.44</v>
      </c>
      <c r="S169" s="1637">
        <v>220495.16</v>
      </c>
      <c r="T169" s="1637">
        <v>298007.02</v>
      </c>
      <c r="U169" s="1637">
        <v>165214.32</v>
      </c>
      <c r="V169" s="1637">
        <v>442102.72</v>
      </c>
      <c r="W169" s="1637">
        <v>380651.45</v>
      </c>
      <c r="X169" s="1637">
        <v>264583.8</v>
      </c>
      <c r="Y169" s="1637">
        <v>10369679.25</v>
      </c>
      <c r="Z169" s="1637">
        <v>140795.1</v>
      </c>
      <c r="AA169" s="1637">
        <v>197736.25</v>
      </c>
      <c r="AB169" s="1637">
        <v>514114.25</v>
      </c>
      <c r="AC169" s="1637">
        <v>53784.259999999995</v>
      </c>
      <c r="AD169" s="1637">
        <v>903259.19</v>
      </c>
      <c r="AE169" s="1637">
        <v>267281.51</v>
      </c>
      <c r="AF169" s="1637">
        <v>2152952.29</v>
      </c>
      <c r="AG169" s="1637">
        <v>1482230.93</v>
      </c>
      <c r="AH169" s="1637">
        <v>4566878.16096</v>
      </c>
      <c r="AI169" s="1637">
        <v>10279031.940959999</v>
      </c>
      <c r="AJ169" s="1637">
        <v>1505769.45</v>
      </c>
      <c r="AK169" s="1637">
        <v>8773262.4909600001</v>
      </c>
      <c r="AL169" s="1637">
        <v>10365598.620960001</v>
      </c>
      <c r="AM169" s="1637">
        <v>513317.8</v>
      </c>
      <c r="AN169" s="1637">
        <v>513317.8</v>
      </c>
      <c r="AO169" s="1637">
        <v>535029.13</v>
      </c>
      <c r="AP169" s="1637">
        <v>535029.13</v>
      </c>
      <c r="AQ169" s="1637">
        <v>169813.59</v>
      </c>
      <c r="AR169" s="1637">
        <v>169813.59</v>
      </c>
      <c r="AS169" s="1637">
        <v>176792.23</v>
      </c>
      <c r="AT169" s="1637">
        <v>176792.23</v>
      </c>
      <c r="AU169" s="1637">
        <v>212460.84</v>
      </c>
      <c r="AV169" s="1637">
        <v>869228.49</v>
      </c>
      <c r="AW169" s="1637">
        <v>352101.25</v>
      </c>
      <c r="AX169" s="1637">
        <v>135095.29</v>
      </c>
      <c r="AY169" s="1637">
        <v>4358791.3699999992</v>
      </c>
      <c r="AZ169" s="1637">
        <v>25094069.390000001</v>
      </c>
      <c r="BA169" s="1637">
        <v>2789646.19</v>
      </c>
      <c r="BB169" s="1637">
        <v>236852.95</v>
      </c>
      <c r="BC169" s="1637">
        <v>905223.69</v>
      </c>
      <c r="BD169" s="1637">
        <v>25094069.240960002</v>
      </c>
    </row>
    <row r="170" spans="1:56" x14ac:dyDescent="0.25">
      <c r="A170" s="1651" t="s">
        <v>2132</v>
      </c>
      <c r="B170" s="1647" t="s">
        <v>3853</v>
      </c>
      <c r="C170" s="1636">
        <v>1201.6300000000001</v>
      </c>
      <c r="D170" s="1637">
        <v>21782182.600000001</v>
      </c>
      <c r="E170" s="1637">
        <v>17094706.550000001</v>
      </c>
      <c r="F170" s="1646">
        <v>0.78480227918023238</v>
      </c>
      <c r="G170" s="1645">
        <v>2</v>
      </c>
      <c r="H170" s="1644">
        <v>198563.12</v>
      </c>
      <c r="I170" s="1644">
        <v>14874143.530000001</v>
      </c>
      <c r="J170" s="1644">
        <v>15072706.65</v>
      </c>
      <c r="K170" s="1643">
        <v>1.05749</v>
      </c>
      <c r="L170" s="1637">
        <v>4785852.5599999996</v>
      </c>
      <c r="M170" s="1637">
        <v>957170.51</v>
      </c>
      <c r="N170" s="1637">
        <v>442451.7</v>
      </c>
      <c r="O170" s="1637">
        <v>196153.58</v>
      </c>
      <c r="P170" s="1637">
        <v>201554.86</v>
      </c>
      <c r="Q170" s="1637">
        <v>274187.38</v>
      </c>
      <c r="R170" s="1637">
        <v>102840.02</v>
      </c>
      <c r="S170" s="1637">
        <v>167412.99</v>
      </c>
      <c r="T170" s="1637">
        <v>226485.34</v>
      </c>
      <c r="U170" s="1637">
        <v>125324.17</v>
      </c>
      <c r="V170" s="1637">
        <v>335998.07</v>
      </c>
      <c r="W170" s="1637">
        <v>289295.09999999998</v>
      </c>
      <c r="X170" s="1637">
        <v>200887.7</v>
      </c>
      <c r="Y170" s="1637">
        <v>8305613.9799999995</v>
      </c>
      <c r="Z170" s="1637">
        <v>107381.70000000001</v>
      </c>
      <c r="AA170" s="1637">
        <v>150203.75</v>
      </c>
      <c r="AB170" s="1637">
        <v>390529.75</v>
      </c>
      <c r="AC170" s="1637">
        <v>40855.42</v>
      </c>
      <c r="AD170" s="1637">
        <v>686130.73</v>
      </c>
      <c r="AE170" s="1637">
        <v>204566.77000000002</v>
      </c>
      <c r="AF170" s="1637">
        <v>1635418.4300000002</v>
      </c>
      <c r="AG170" s="1637">
        <v>1125927.31</v>
      </c>
      <c r="AH170" s="1637">
        <v>4062664.5013200003</v>
      </c>
      <c r="AI170" s="1637">
        <v>8403678.3613200001</v>
      </c>
      <c r="AJ170" s="1637">
        <v>1143807.56</v>
      </c>
      <c r="AK170" s="1637">
        <v>7259870.8013199996</v>
      </c>
      <c r="AL170" s="1637">
        <v>8469435.8513200004</v>
      </c>
      <c r="AM170" s="1637">
        <v>607917.16</v>
      </c>
      <c r="AN170" s="1637">
        <v>607917.16</v>
      </c>
      <c r="AO170" s="1637">
        <v>633505.51</v>
      </c>
      <c r="AP170" s="1637">
        <v>633505.51</v>
      </c>
      <c r="AQ170" s="1637">
        <v>279921.03000000003</v>
      </c>
      <c r="AR170" s="1637">
        <v>279921.03000000003</v>
      </c>
      <c r="AS170" s="1637">
        <v>291552.09999999998</v>
      </c>
      <c r="AT170" s="1637">
        <v>291552.09999999998</v>
      </c>
      <c r="AU170" s="1637">
        <v>350482.85</v>
      </c>
      <c r="AV170" s="1637">
        <v>660644.67000000004</v>
      </c>
      <c r="AW170" s="1637">
        <v>267609.51</v>
      </c>
      <c r="AX170" s="1637">
        <v>102604.02</v>
      </c>
      <c r="AY170" s="1637">
        <v>5007132.6500000004</v>
      </c>
      <c r="AZ170" s="1637">
        <v>21782182.600000001</v>
      </c>
      <c r="BA170" s="1637">
        <v>4930428.5200000005</v>
      </c>
      <c r="BB170" s="1637">
        <v>297460.23</v>
      </c>
      <c r="BC170" s="1637">
        <v>523433.43</v>
      </c>
      <c r="BD170" s="1637">
        <v>21782182.481320001</v>
      </c>
    </row>
    <row r="171" spans="1:56" x14ac:dyDescent="0.25">
      <c r="A171" s="1651" t="s">
        <v>2133</v>
      </c>
      <c r="B171" s="1647" t="s">
        <v>3852</v>
      </c>
      <c r="C171" s="1636">
        <v>2530.4499999999998</v>
      </c>
      <c r="D171" s="1637">
        <v>41654102.890000001</v>
      </c>
      <c r="E171" s="1637">
        <v>29021991.789999999</v>
      </c>
      <c r="F171" s="1646">
        <v>0.69673789078211978</v>
      </c>
      <c r="G171" s="1645">
        <v>1</v>
      </c>
      <c r="H171" s="1644">
        <v>1534161.82</v>
      </c>
      <c r="I171" s="1644">
        <v>23230532.18</v>
      </c>
      <c r="J171" s="1644">
        <v>24764694</v>
      </c>
      <c r="K171" s="1643">
        <v>1.05749</v>
      </c>
      <c r="L171" s="1637">
        <v>9948526.4900000002</v>
      </c>
      <c r="M171" s="1637">
        <v>1989705.29</v>
      </c>
      <c r="N171" s="1637">
        <v>932098.25</v>
      </c>
      <c r="O171" s="1637">
        <v>414429.75</v>
      </c>
      <c r="P171" s="1637">
        <v>375288.07</v>
      </c>
      <c r="Q171" s="1637">
        <v>573806.63</v>
      </c>
      <c r="R171" s="1637">
        <v>217322.31</v>
      </c>
      <c r="S171" s="1637">
        <v>353043.54</v>
      </c>
      <c r="T171" s="1637">
        <v>478514.14</v>
      </c>
      <c r="U171" s="1637">
        <v>264468.56</v>
      </c>
      <c r="V171" s="1637">
        <v>709890.66</v>
      </c>
      <c r="W171" s="1637">
        <v>611217.48</v>
      </c>
      <c r="X171" s="1637">
        <v>423635.61</v>
      </c>
      <c r="Y171" s="1637">
        <v>17291946.780000001</v>
      </c>
      <c r="Z171" s="1637">
        <v>226421.10000000003</v>
      </c>
      <c r="AA171" s="1637">
        <v>316306.25</v>
      </c>
      <c r="AB171" s="1637">
        <v>822396.25000000012</v>
      </c>
      <c r="AC171" s="1637">
        <v>86035.300000000017</v>
      </c>
      <c r="AD171" s="1637">
        <v>1444886.95</v>
      </c>
      <c r="AE171" s="1637">
        <v>426671.43000000005</v>
      </c>
      <c r="AF171" s="1637">
        <v>3443942.4500000007</v>
      </c>
      <c r="AG171" s="1637">
        <v>2371031.6500000004</v>
      </c>
      <c r="AH171" s="1637">
        <v>7635372.9707999993</v>
      </c>
      <c r="AI171" s="1637">
        <v>16773064.3508</v>
      </c>
      <c r="AJ171" s="1637">
        <v>2408684.7400000002</v>
      </c>
      <c r="AK171" s="1637">
        <v>14364379.6108</v>
      </c>
      <c r="AL171" s="1637">
        <v>16911539.630800001</v>
      </c>
      <c r="AM171" s="1637">
        <v>1154577.3600000001</v>
      </c>
      <c r="AN171" s="1637">
        <v>1154577.3600000001</v>
      </c>
      <c r="AO171" s="1637">
        <v>1202652.44</v>
      </c>
      <c r="AP171" s="1637">
        <v>1202652.44</v>
      </c>
      <c r="AQ171" s="1637">
        <v>106230.42</v>
      </c>
      <c r="AR171" s="1637">
        <v>106230.42</v>
      </c>
      <c r="AS171" s="1637">
        <v>110107.44</v>
      </c>
      <c r="AT171" s="1637">
        <v>110107.44</v>
      </c>
      <c r="AU171" s="1637">
        <v>132594.17000000001</v>
      </c>
      <c r="AV171" s="1637">
        <v>1391075.74</v>
      </c>
      <c r="AW171" s="1637">
        <v>563487.64</v>
      </c>
      <c r="AX171" s="1637">
        <v>216323.48</v>
      </c>
      <c r="AY171" s="1637">
        <v>7450616.3500000006</v>
      </c>
      <c r="AZ171" s="1637">
        <v>41654102.890000001</v>
      </c>
      <c r="BA171" s="1637">
        <v>6684222.4299999997</v>
      </c>
      <c r="BB171" s="1637">
        <v>154038.59</v>
      </c>
      <c r="BC171" s="1637">
        <v>1243351.45</v>
      </c>
      <c r="BD171" s="1637">
        <v>41654102.760800004</v>
      </c>
    </row>
    <row r="172" spans="1:56" x14ac:dyDescent="0.25">
      <c r="A172" s="1651" t="s">
        <v>2134</v>
      </c>
      <c r="B172" s="1647" t="s">
        <v>3851</v>
      </c>
      <c r="C172" s="1636">
        <v>1096.8800000000001</v>
      </c>
      <c r="D172" s="1637">
        <v>16758706.25</v>
      </c>
      <c r="E172" s="1637">
        <v>12720236.77</v>
      </c>
      <c r="F172" s="1646">
        <v>0.75902259877608391</v>
      </c>
      <c r="G172" s="1645">
        <v>1</v>
      </c>
      <c r="H172" s="1644">
        <v>214919.09</v>
      </c>
      <c r="I172" s="1644">
        <v>6608696.4500000002</v>
      </c>
      <c r="J172" s="1644">
        <v>6823615.54</v>
      </c>
      <c r="K172" s="1643">
        <v>1.05749</v>
      </c>
      <c r="L172" s="1637">
        <v>3909798.19</v>
      </c>
      <c r="M172" s="1637">
        <v>781959.63</v>
      </c>
      <c r="N172" s="1637">
        <v>403368.46</v>
      </c>
      <c r="O172" s="1637">
        <v>179192.93</v>
      </c>
      <c r="P172" s="1637">
        <v>146526.67000000001</v>
      </c>
      <c r="Q172" s="1637">
        <v>250345</v>
      </c>
      <c r="R172" s="1637">
        <v>93784.92</v>
      </c>
      <c r="S172" s="1637">
        <v>152964.59</v>
      </c>
      <c r="T172" s="1637">
        <v>206902.02</v>
      </c>
      <c r="U172" s="1637">
        <v>114330.82</v>
      </c>
      <c r="V172" s="1637">
        <v>306945.59999999998</v>
      </c>
      <c r="W172" s="1637">
        <v>264280.86</v>
      </c>
      <c r="X172" s="1637">
        <v>183550.3</v>
      </c>
      <c r="Y172" s="1637">
        <v>6993949.9899999993</v>
      </c>
      <c r="Z172" s="1637">
        <v>97467.3</v>
      </c>
      <c r="AA172" s="1637">
        <v>137110</v>
      </c>
      <c r="AB172" s="1637">
        <v>356486</v>
      </c>
      <c r="AC172" s="1637">
        <v>37293.919999999998</v>
      </c>
      <c r="AD172" s="1637">
        <v>626318.48</v>
      </c>
      <c r="AE172" s="1637">
        <v>185900.01</v>
      </c>
      <c r="AF172" s="1637">
        <v>1492853.6800000002</v>
      </c>
      <c r="AG172" s="1637">
        <v>1027776.5599999999</v>
      </c>
      <c r="AH172" s="1637">
        <v>3026557.4923199997</v>
      </c>
      <c r="AI172" s="1637">
        <v>6987763.4423200004</v>
      </c>
      <c r="AJ172" s="1637">
        <v>1044098.13</v>
      </c>
      <c r="AK172" s="1637">
        <v>5943665.3123199996</v>
      </c>
      <c r="AL172" s="1637">
        <v>7047788.6423199996</v>
      </c>
      <c r="AM172" s="1637">
        <v>260535.92</v>
      </c>
      <c r="AN172" s="1637">
        <v>260535.92</v>
      </c>
      <c r="AO172" s="1637">
        <v>271391.58</v>
      </c>
      <c r="AP172" s="1637">
        <v>271391.58</v>
      </c>
      <c r="AQ172" s="1637">
        <v>133369.57999999999</v>
      </c>
      <c r="AR172" s="1637">
        <v>133369.57999999999</v>
      </c>
      <c r="AS172" s="1637">
        <v>139572.81</v>
      </c>
      <c r="AT172" s="1637">
        <v>139572.81</v>
      </c>
      <c r="AU172" s="1637">
        <v>167487.38</v>
      </c>
      <c r="AV172" s="1637">
        <v>602489.31999999995</v>
      </c>
      <c r="AW172" s="1637">
        <v>244052.34</v>
      </c>
      <c r="AX172" s="1637">
        <v>93198.65</v>
      </c>
      <c r="AY172" s="1637">
        <v>2716967.4699999997</v>
      </c>
      <c r="AZ172" s="1637">
        <v>16758706.25</v>
      </c>
      <c r="BA172" s="1637">
        <v>865700.61999999988</v>
      </c>
      <c r="BB172" s="1637">
        <v>144063.91</v>
      </c>
      <c r="BC172" s="1637">
        <v>628903.79</v>
      </c>
      <c r="BD172" s="1637">
        <v>16758706.102319997</v>
      </c>
    </row>
    <row r="173" spans="1:56" x14ac:dyDescent="0.25">
      <c r="A173" s="1651" t="s">
        <v>2135</v>
      </c>
      <c r="B173" s="1647" t="s">
        <v>3850</v>
      </c>
      <c r="C173" s="1636">
        <v>2240.63</v>
      </c>
      <c r="D173" s="1637">
        <v>32757312.510000002</v>
      </c>
      <c r="E173" s="1637">
        <v>32456631.229999997</v>
      </c>
      <c r="F173" s="1646">
        <v>0.99082094173909374</v>
      </c>
      <c r="G173" s="1645">
        <v>3</v>
      </c>
      <c r="H173" s="1644">
        <v>37225.760000000002</v>
      </c>
      <c r="I173" s="1644">
        <v>5090557.120000001</v>
      </c>
      <c r="J173" s="1644">
        <v>5127782.8800000008</v>
      </c>
      <c r="K173" s="1643">
        <v>1.05749</v>
      </c>
      <c r="L173" s="1637">
        <v>7923572.54</v>
      </c>
      <c r="M173" s="1637">
        <v>1584714.5</v>
      </c>
      <c r="N173" s="1637">
        <v>825172.42</v>
      </c>
      <c r="O173" s="1637">
        <v>366497.49</v>
      </c>
      <c r="P173" s="1637">
        <v>289728.61</v>
      </c>
      <c r="Q173" s="1637">
        <v>503074.23</v>
      </c>
      <c r="R173" s="1637">
        <v>192744.19</v>
      </c>
      <c r="S173" s="1637">
        <v>312525.2</v>
      </c>
      <c r="T173" s="1637">
        <v>423169.97</v>
      </c>
      <c r="U173" s="1637">
        <v>234315.37</v>
      </c>
      <c r="V173" s="1637">
        <v>627785.87</v>
      </c>
      <c r="W173" s="1637">
        <v>540525.06000000006</v>
      </c>
      <c r="X173" s="1637">
        <v>375015.51</v>
      </c>
      <c r="Y173" s="1637">
        <v>14198840.959999997</v>
      </c>
      <c r="Z173" s="1637">
        <v>198492.3</v>
      </c>
      <c r="AA173" s="1637">
        <v>280078.75</v>
      </c>
      <c r="AB173" s="1637">
        <v>728204.75</v>
      </c>
      <c r="AC173" s="1637">
        <v>76181.42</v>
      </c>
      <c r="AD173" s="1637">
        <v>639699.86</v>
      </c>
      <c r="AE173" s="1637">
        <v>370583.43</v>
      </c>
      <c r="AF173" s="1637">
        <v>3049497.4299999997</v>
      </c>
      <c r="AG173" s="1637">
        <v>2099470.31</v>
      </c>
      <c r="AH173" s="1637">
        <v>6001853.3923199996</v>
      </c>
      <c r="AI173" s="1637">
        <v>13444061.64232</v>
      </c>
      <c r="AJ173" s="1637">
        <v>2132810.88</v>
      </c>
      <c r="AK173" s="1637">
        <v>11311250.762320001</v>
      </c>
      <c r="AL173" s="1637">
        <v>13566676.932320001</v>
      </c>
      <c r="AM173" s="1637">
        <v>468344.34</v>
      </c>
      <c r="AN173" s="1637">
        <v>468344.34</v>
      </c>
      <c r="AO173" s="1637">
        <v>487729.45</v>
      </c>
      <c r="AP173" s="1637">
        <v>487729.45</v>
      </c>
      <c r="AQ173" s="1637">
        <v>217113.27</v>
      </c>
      <c r="AR173" s="1637">
        <v>217113.27</v>
      </c>
      <c r="AS173" s="1637">
        <v>225642.72</v>
      </c>
      <c r="AT173" s="1637">
        <v>225642.72</v>
      </c>
      <c r="AU173" s="1637">
        <v>271391.58</v>
      </c>
      <c r="AV173" s="1637">
        <v>1232117.81</v>
      </c>
      <c r="AW173" s="1637">
        <v>499098.03</v>
      </c>
      <c r="AX173" s="1637">
        <v>191527.51</v>
      </c>
      <c r="AY173" s="1637">
        <v>4991794.4900000012</v>
      </c>
      <c r="AZ173" s="1637">
        <v>32757312.510000002</v>
      </c>
      <c r="BA173" s="1637">
        <v>684573.26000000013</v>
      </c>
      <c r="BB173" s="1637">
        <v>85577.04</v>
      </c>
      <c r="BC173" s="1637">
        <v>907786.98000000021</v>
      </c>
      <c r="BD173" s="1637">
        <v>32757312.382320002</v>
      </c>
    </row>
    <row r="174" spans="1:56" x14ac:dyDescent="0.25">
      <c r="A174" s="1651" t="s">
        <v>2136</v>
      </c>
      <c r="B174" s="1647" t="s">
        <v>3849</v>
      </c>
      <c r="C174" s="1636">
        <v>749.71</v>
      </c>
      <c r="D174" s="1637">
        <v>14250403.939999999</v>
      </c>
      <c r="E174" s="1637">
        <v>15090155.76</v>
      </c>
      <c r="F174" s="1646">
        <v>1.0589282818603387</v>
      </c>
      <c r="G174" s="1645">
        <v>4</v>
      </c>
      <c r="H174" s="1644">
        <v>907.72</v>
      </c>
      <c r="I174" s="1644">
        <v>10538601.49</v>
      </c>
      <c r="J174" s="1644">
        <v>10539509.210000001</v>
      </c>
      <c r="K174" s="1643">
        <v>1.05749</v>
      </c>
      <c r="L174" s="1637">
        <v>3139932.23</v>
      </c>
      <c r="M174" s="1637">
        <v>627986.43000000005</v>
      </c>
      <c r="N174" s="1637">
        <v>275794.89</v>
      </c>
      <c r="O174" s="1637">
        <v>121674.21</v>
      </c>
      <c r="P174" s="1637">
        <v>136117.75</v>
      </c>
      <c r="Q174" s="1637">
        <v>168486.15</v>
      </c>
      <c r="R174" s="1637">
        <v>64032.46</v>
      </c>
      <c r="S174" s="1637">
        <v>104279.76</v>
      </c>
      <c r="T174" s="1637">
        <v>140489.01999999999</v>
      </c>
      <c r="U174" s="1637">
        <v>78209.820000000007</v>
      </c>
      <c r="V174" s="1637">
        <v>208419.85</v>
      </c>
      <c r="W174" s="1637">
        <v>179449.97</v>
      </c>
      <c r="X174" s="1637">
        <v>125130.8</v>
      </c>
      <c r="Y174" s="1637">
        <v>5370003.3399999989</v>
      </c>
      <c r="Z174" s="1637">
        <v>67122</v>
      </c>
      <c r="AA174" s="1637">
        <v>93713.75</v>
      </c>
      <c r="AB174" s="1637">
        <v>243655.75</v>
      </c>
      <c r="AC174" s="1637">
        <v>25490.14</v>
      </c>
      <c r="AD174" s="1637">
        <v>214042.2</v>
      </c>
      <c r="AE174" s="1637">
        <v>125504.68</v>
      </c>
      <c r="AF174" s="1637">
        <v>1020355.31</v>
      </c>
      <c r="AG174" s="1637">
        <v>702478.27</v>
      </c>
      <c r="AH174" s="1637">
        <v>2726110.2584400005</v>
      </c>
      <c r="AI174" s="1637">
        <v>5218472.3584400006</v>
      </c>
      <c r="AJ174" s="1637">
        <v>713633.95</v>
      </c>
      <c r="AK174" s="1637">
        <v>4504838.4084400004</v>
      </c>
      <c r="AL174" s="1637">
        <v>5259499.1684400002</v>
      </c>
      <c r="AM174" s="1637">
        <v>546660.19999999995</v>
      </c>
      <c r="AN174" s="1637">
        <v>546660.19999999995</v>
      </c>
      <c r="AO174" s="1637">
        <v>569922.32999999996</v>
      </c>
      <c r="AP174" s="1637">
        <v>569922.32999999996</v>
      </c>
      <c r="AQ174" s="1637">
        <v>139572.81</v>
      </c>
      <c r="AR174" s="1637">
        <v>139572.81</v>
      </c>
      <c r="AS174" s="1637">
        <v>145776.04999999999</v>
      </c>
      <c r="AT174" s="1637">
        <v>145776.04999999999</v>
      </c>
      <c r="AU174" s="1637">
        <v>175241.42</v>
      </c>
      <c r="AV174" s="1637">
        <v>411739.81</v>
      </c>
      <c r="AW174" s="1637">
        <v>166784.79999999999</v>
      </c>
      <c r="AX174" s="1637">
        <v>63272.480000000003</v>
      </c>
      <c r="AY174" s="1637">
        <v>3620901.2899999996</v>
      </c>
      <c r="AZ174" s="1637">
        <v>14250403.939999999</v>
      </c>
      <c r="BA174" s="1637">
        <v>4251759.16</v>
      </c>
      <c r="BB174" s="1637">
        <v>149043.81000000003</v>
      </c>
      <c r="BC174" s="1637">
        <v>450747.0400000001</v>
      </c>
      <c r="BD174" s="1637">
        <v>14250403.798439998</v>
      </c>
    </row>
    <row r="175" spans="1:56" x14ac:dyDescent="0.25">
      <c r="A175" s="1651" t="s">
        <v>2137</v>
      </c>
      <c r="B175" s="1647" t="s">
        <v>3848</v>
      </c>
      <c r="C175" s="1636">
        <v>1930.39</v>
      </c>
      <c r="D175" s="1637">
        <v>33082175.41</v>
      </c>
      <c r="E175" s="1637">
        <v>28065743.710000001</v>
      </c>
      <c r="F175" s="1646">
        <v>0.8483645153975079</v>
      </c>
      <c r="G175" s="1645">
        <v>2</v>
      </c>
      <c r="H175" s="1644">
        <v>137166.23000000001</v>
      </c>
      <c r="I175" s="1644">
        <v>23339167.789999999</v>
      </c>
      <c r="J175" s="1644">
        <v>23476334.02</v>
      </c>
      <c r="K175" s="1643">
        <v>1.05749</v>
      </c>
      <c r="L175" s="1637">
        <v>7902924.79</v>
      </c>
      <c r="M175" s="1637">
        <v>1580584.95</v>
      </c>
      <c r="N175" s="1637">
        <v>711609.81</v>
      </c>
      <c r="O175" s="1637">
        <v>315615.53999999998</v>
      </c>
      <c r="P175" s="1637">
        <v>302416.73</v>
      </c>
      <c r="Q175" s="1637">
        <v>433931.33</v>
      </c>
      <c r="R175" s="1637">
        <v>165578.9</v>
      </c>
      <c r="S175" s="1637">
        <v>269179.99</v>
      </c>
      <c r="T175" s="1637">
        <v>364420.02</v>
      </c>
      <c r="U175" s="1637">
        <v>201963.51999999999</v>
      </c>
      <c r="V175" s="1637">
        <v>540628.47999999998</v>
      </c>
      <c r="W175" s="1637">
        <v>465482.35</v>
      </c>
      <c r="X175" s="1637">
        <v>323003.3</v>
      </c>
      <c r="Y175" s="1637">
        <v>13577339.710000001</v>
      </c>
      <c r="Z175" s="1637">
        <v>172497.60000000003</v>
      </c>
      <c r="AA175" s="1637">
        <v>241298.75000000003</v>
      </c>
      <c r="AB175" s="1637">
        <v>627376.75</v>
      </c>
      <c r="AC175" s="1637">
        <v>65633.260000000009</v>
      </c>
      <c r="AD175" s="1637">
        <v>1102252.69</v>
      </c>
      <c r="AE175" s="1637">
        <v>322183.84000000003</v>
      </c>
      <c r="AF175" s="1637">
        <v>2627260.79</v>
      </c>
      <c r="AG175" s="1637">
        <v>1808775.4300000002</v>
      </c>
      <c r="AH175" s="1637">
        <v>6110537.6529600006</v>
      </c>
      <c r="AI175" s="1637">
        <v>13077816.76296</v>
      </c>
      <c r="AJ175" s="1637">
        <v>1837499.63</v>
      </c>
      <c r="AK175" s="1637">
        <v>11240317.132959999</v>
      </c>
      <c r="AL175" s="1637">
        <v>13183454.61296</v>
      </c>
      <c r="AM175" s="1637">
        <v>1074710.69</v>
      </c>
      <c r="AN175" s="1637">
        <v>1074710.69</v>
      </c>
      <c r="AO175" s="1637">
        <v>1118908.75</v>
      </c>
      <c r="AP175" s="1637">
        <v>1118908.75</v>
      </c>
      <c r="AQ175" s="1637">
        <v>51952.1</v>
      </c>
      <c r="AR175" s="1637">
        <v>51952.1</v>
      </c>
      <c r="AS175" s="1637">
        <v>54278.31</v>
      </c>
      <c r="AT175" s="1637">
        <v>54278.31</v>
      </c>
      <c r="AU175" s="1637">
        <v>65133.98</v>
      </c>
      <c r="AV175" s="1637">
        <v>1061528.81</v>
      </c>
      <c r="AW175" s="1637">
        <v>429996.98</v>
      </c>
      <c r="AX175" s="1637">
        <v>165021.47</v>
      </c>
      <c r="AY175" s="1637">
        <v>6321380.9399999985</v>
      </c>
      <c r="AZ175" s="1637">
        <v>33082175.41</v>
      </c>
      <c r="BA175" s="1637">
        <v>7561189.1799999997</v>
      </c>
      <c r="BB175" s="1637">
        <v>16001.73</v>
      </c>
      <c r="BC175" s="1637">
        <v>840189.29</v>
      </c>
      <c r="BD175" s="1637">
        <v>33082175.262959998</v>
      </c>
    </row>
    <row r="176" spans="1:56" x14ac:dyDescent="0.25">
      <c r="A176" s="1651" t="s">
        <v>2138</v>
      </c>
      <c r="B176" s="1647" t="s">
        <v>3847</v>
      </c>
      <c r="C176" s="1636">
        <v>2377.38</v>
      </c>
      <c r="D176" s="1637">
        <v>40188944.149999999</v>
      </c>
      <c r="E176" s="1637">
        <v>30143625.690000001</v>
      </c>
      <c r="F176" s="1646">
        <v>0.75004771405520998</v>
      </c>
      <c r="G176" s="1645">
        <v>1</v>
      </c>
      <c r="H176" s="1644">
        <v>719985.48</v>
      </c>
      <c r="I176" s="1644">
        <v>24347667.129999999</v>
      </c>
      <c r="J176" s="1644">
        <v>25067652.609999999</v>
      </c>
      <c r="K176" s="1643">
        <v>1.05749</v>
      </c>
      <c r="L176" s="1637">
        <v>9638810.3000000007</v>
      </c>
      <c r="M176" s="1637">
        <v>1927762.05</v>
      </c>
      <c r="N176" s="1637">
        <v>875316.94</v>
      </c>
      <c r="O176" s="1637">
        <v>388620.07</v>
      </c>
      <c r="P176" s="1637">
        <v>365741.95</v>
      </c>
      <c r="Q176" s="1637">
        <v>538043.06000000006</v>
      </c>
      <c r="R176" s="1637">
        <v>204386.46</v>
      </c>
      <c r="S176" s="1637">
        <v>331685.03000000003</v>
      </c>
      <c r="T176" s="1637">
        <v>448713.43</v>
      </c>
      <c r="U176" s="1637">
        <v>248763.77</v>
      </c>
      <c r="V176" s="1637">
        <v>665680.39</v>
      </c>
      <c r="W176" s="1637">
        <v>573152.32999999996</v>
      </c>
      <c r="X176" s="1637">
        <v>398006.41</v>
      </c>
      <c r="Y176" s="1637">
        <v>16604682.190000001</v>
      </c>
      <c r="Z176" s="1637">
        <v>213327</v>
      </c>
      <c r="AA176" s="1637">
        <v>297172.5</v>
      </c>
      <c r="AB176" s="1637">
        <v>772648.5</v>
      </c>
      <c r="AC176" s="1637">
        <v>80830.92</v>
      </c>
      <c r="AD176" s="1637">
        <v>1357483.98</v>
      </c>
      <c r="AE176" s="1637">
        <v>400942.26</v>
      </c>
      <c r="AF176" s="1637">
        <v>3235614.1799999997</v>
      </c>
      <c r="AG176" s="1637">
        <v>2227605.06</v>
      </c>
      <c r="AH176" s="1637">
        <v>7403492.8303200006</v>
      </c>
      <c r="AI176" s="1637">
        <v>15989117.230320001</v>
      </c>
      <c r="AJ176" s="1637">
        <v>2262980.4700000002</v>
      </c>
      <c r="AK176" s="1637">
        <v>13726136.76032</v>
      </c>
      <c r="AL176" s="1637">
        <v>16119215.970320001</v>
      </c>
      <c r="AM176" s="1637">
        <v>1246850.5</v>
      </c>
      <c r="AN176" s="1637">
        <v>1246850.5</v>
      </c>
      <c r="AO176" s="1637">
        <v>1298802.6000000001</v>
      </c>
      <c r="AP176" s="1637">
        <v>1298802.6000000001</v>
      </c>
      <c r="AQ176" s="1637">
        <v>62807.76</v>
      </c>
      <c r="AR176" s="1637">
        <v>62807.76</v>
      </c>
      <c r="AS176" s="1637">
        <v>65133.98</v>
      </c>
      <c r="AT176" s="1637">
        <v>65133.98</v>
      </c>
      <c r="AU176" s="1637">
        <v>78315.850000000006</v>
      </c>
      <c r="AV176" s="1637">
        <v>1307332.05</v>
      </c>
      <c r="AW176" s="1637">
        <v>529565.31000000006</v>
      </c>
      <c r="AX176" s="1637">
        <v>202642.94</v>
      </c>
      <c r="AY176" s="1637">
        <v>7465045.830000001</v>
      </c>
      <c r="AZ176" s="1637">
        <v>40188944.149999999</v>
      </c>
      <c r="BA176" s="1637">
        <v>7741338.129999999</v>
      </c>
      <c r="BB176" s="1637">
        <v>40265.67</v>
      </c>
      <c r="BC176" s="1637">
        <v>918382.85</v>
      </c>
      <c r="BD176" s="1637">
        <v>40188943.990320005</v>
      </c>
    </row>
    <row r="177" spans="1:56" x14ac:dyDescent="0.25">
      <c r="A177" s="1651" t="s">
        <v>2139</v>
      </c>
      <c r="B177" s="1647" t="s">
        <v>3846</v>
      </c>
      <c r="C177" s="1636">
        <v>865.62</v>
      </c>
      <c r="D177" s="1637">
        <v>13416091.99</v>
      </c>
      <c r="E177" s="1637">
        <v>10220603.720000001</v>
      </c>
      <c r="F177" s="1646">
        <v>0.76181675912912405</v>
      </c>
      <c r="G177" s="1645">
        <v>1</v>
      </c>
      <c r="H177" s="1644">
        <v>147360.04999999999</v>
      </c>
      <c r="I177" s="1644">
        <v>3547094.4200000004</v>
      </c>
      <c r="J177" s="1644">
        <v>3694454.47</v>
      </c>
      <c r="K177" s="1643">
        <v>1.05749</v>
      </c>
      <c r="L177" s="1637">
        <v>3266768.39</v>
      </c>
      <c r="M177" s="1637">
        <v>653353.67000000004</v>
      </c>
      <c r="N177" s="1637">
        <v>317827.8</v>
      </c>
      <c r="O177" s="1637">
        <v>140847.12</v>
      </c>
      <c r="P177" s="1637">
        <v>118245.68</v>
      </c>
      <c r="Q177" s="1637">
        <v>200276</v>
      </c>
      <c r="R177" s="1637">
        <v>73734.350000000006</v>
      </c>
      <c r="S177" s="1637">
        <v>120298.64</v>
      </c>
      <c r="T177" s="1637">
        <v>162626.69</v>
      </c>
      <c r="U177" s="1637">
        <v>90145.46</v>
      </c>
      <c r="V177" s="1637">
        <v>241261.77</v>
      </c>
      <c r="W177" s="1637">
        <v>207726.93</v>
      </c>
      <c r="X177" s="1637">
        <v>144352.70000000001</v>
      </c>
      <c r="Y177" s="1637">
        <v>5737465.1999999993</v>
      </c>
      <c r="Z177" s="1637">
        <v>77576.399999999994</v>
      </c>
      <c r="AA177" s="1637">
        <v>108202.5</v>
      </c>
      <c r="AB177" s="1637">
        <v>281326.5</v>
      </c>
      <c r="AC177" s="1637">
        <v>29431.079999999998</v>
      </c>
      <c r="AD177" s="1637">
        <v>494269.02</v>
      </c>
      <c r="AE177" s="1637">
        <v>150151.76</v>
      </c>
      <c r="AF177" s="1637">
        <v>1178108.82</v>
      </c>
      <c r="AG177" s="1637">
        <v>811085.94</v>
      </c>
      <c r="AH177" s="1637">
        <v>2429114.1706800004</v>
      </c>
      <c r="AI177" s="1637">
        <v>5559266.1906800009</v>
      </c>
      <c r="AJ177" s="1637">
        <v>823966.36</v>
      </c>
      <c r="AK177" s="1637">
        <v>4735299.8306800006</v>
      </c>
      <c r="AL177" s="1637">
        <v>5606636.0106800003</v>
      </c>
      <c r="AM177" s="1637">
        <v>325669.90000000002</v>
      </c>
      <c r="AN177" s="1637">
        <v>325669.90000000002</v>
      </c>
      <c r="AO177" s="1637">
        <v>339627.18</v>
      </c>
      <c r="AP177" s="1637">
        <v>339627.18</v>
      </c>
      <c r="AQ177" s="1637">
        <v>0</v>
      </c>
      <c r="AR177" s="1637">
        <v>0</v>
      </c>
      <c r="AS177" s="1637">
        <v>0</v>
      </c>
      <c r="AT177" s="1637">
        <v>0</v>
      </c>
      <c r="AU177" s="1637">
        <v>0</v>
      </c>
      <c r="AV177" s="1637">
        <v>475322.98</v>
      </c>
      <c r="AW177" s="1637">
        <v>192540.65</v>
      </c>
      <c r="AX177" s="1637">
        <v>73532.88</v>
      </c>
      <c r="AY177" s="1637">
        <v>2071990.67</v>
      </c>
      <c r="AZ177" s="1637">
        <v>13416091.99</v>
      </c>
      <c r="BA177" s="1637">
        <v>954218.46</v>
      </c>
      <c r="BB177" s="1637">
        <v>0</v>
      </c>
      <c r="BC177" s="1637">
        <v>373815.44999999995</v>
      </c>
      <c r="BD177" s="1637">
        <v>13416091.88068</v>
      </c>
    </row>
    <row r="178" spans="1:56" x14ac:dyDescent="0.25">
      <c r="A178" s="1651" t="s">
        <v>2140</v>
      </c>
      <c r="B178" s="1647" t="s">
        <v>3845</v>
      </c>
      <c r="C178" s="1636">
        <v>1485.72</v>
      </c>
      <c r="D178" s="1637">
        <v>25562482.350000001</v>
      </c>
      <c r="E178" s="1637">
        <v>21185133.280000001</v>
      </c>
      <c r="F178" s="1646">
        <v>0.82875884235084862</v>
      </c>
      <c r="G178" s="1645">
        <v>2</v>
      </c>
      <c r="H178" s="1644">
        <v>133737.34</v>
      </c>
      <c r="I178" s="1644">
        <v>14449640.119999999</v>
      </c>
      <c r="J178" s="1644">
        <v>14583377.459999999</v>
      </c>
      <c r="K178" s="1643">
        <v>1.05749</v>
      </c>
      <c r="L178" s="1637">
        <v>5855110.8399999999</v>
      </c>
      <c r="M178" s="1637">
        <v>1171022.1599999999</v>
      </c>
      <c r="N178" s="1637">
        <v>547165.27</v>
      </c>
      <c r="O178" s="1637">
        <v>243348.43</v>
      </c>
      <c r="P178" s="1637">
        <v>233047.74</v>
      </c>
      <c r="Q178" s="1637">
        <v>341740.79</v>
      </c>
      <c r="R178" s="1637">
        <v>128064.93</v>
      </c>
      <c r="S178" s="1637">
        <v>207303.14</v>
      </c>
      <c r="T178" s="1637">
        <v>280978.05</v>
      </c>
      <c r="U178" s="1637">
        <v>155163.26</v>
      </c>
      <c r="V178" s="1637">
        <v>416839.71</v>
      </c>
      <c r="W178" s="1637">
        <v>358899.94</v>
      </c>
      <c r="X178" s="1637">
        <v>248754</v>
      </c>
      <c r="Y178" s="1637">
        <v>10187438.26</v>
      </c>
      <c r="Z178" s="1637">
        <v>133242.29999999999</v>
      </c>
      <c r="AA178" s="1637">
        <v>185715</v>
      </c>
      <c r="AB178" s="1637">
        <v>482859</v>
      </c>
      <c r="AC178" s="1637">
        <v>50514.479999999996</v>
      </c>
      <c r="AD178" s="1637">
        <v>848346.12</v>
      </c>
      <c r="AE178" s="1637">
        <v>254890.59000000003</v>
      </c>
      <c r="AF178" s="1637">
        <v>2022064.9200000002</v>
      </c>
      <c r="AG178" s="1637">
        <v>1392119.6400000001</v>
      </c>
      <c r="AH178" s="1637">
        <v>4723550.7550799996</v>
      </c>
      <c r="AI178" s="1637">
        <v>10093302.80508</v>
      </c>
      <c r="AJ178" s="1637">
        <v>1414227.15</v>
      </c>
      <c r="AK178" s="1637">
        <v>8679075.6550799999</v>
      </c>
      <c r="AL178" s="1637">
        <v>10174606.71508</v>
      </c>
      <c r="AM178" s="1637">
        <v>704067.32</v>
      </c>
      <c r="AN178" s="1637">
        <v>704067.32</v>
      </c>
      <c r="AO178" s="1637">
        <v>733532.69</v>
      </c>
      <c r="AP178" s="1637">
        <v>733532.69</v>
      </c>
      <c r="AQ178" s="1637">
        <v>196952.75</v>
      </c>
      <c r="AR178" s="1637">
        <v>196952.75</v>
      </c>
      <c r="AS178" s="1637">
        <v>205482.2</v>
      </c>
      <c r="AT178" s="1637">
        <v>205482.2</v>
      </c>
      <c r="AU178" s="1637">
        <v>246578.64</v>
      </c>
      <c r="AV178" s="1637">
        <v>816500.98</v>
      </c>
      <c r="AW178" s="1637">
        <v>330742.75</v>
      </c>
      <c r="AX178" s="1637">
        <v>126544.96000000001</v>
      </c>
      <c r="AY178" s="1637">
        <v>5200437.2500000009</v>
      </c>
      <c r="AZ178" s="1637">
        <v>25562482.350000001</v>
      </c>
      <c r="BA178" s="1637">
        <v>3527659.5899999994</v>
      </c>
      <c r="BB178" s="1637">
        <v>255885.22999999998</v>
      </c>
      <c r="BC178" s="1637">
        <v>761457.58</v>
      </c>
      <c r="BD178" s="1637">
        <v>25562482.225079998</v>
      </c>
    </row>
    <row r="179" spans="1:56" x14ac:dyDescent="0.25">
      <c r="A179" s="1651" t="s">
        <v>2141</v>
      </c>
      <c r="B179" s="1647" t="s">
        <v>3844</v>
      </c>
      <c r="C179" s="1636">
        <v>1563.06</v>
      </c>
      <c r="D179" s="1637">
        <v>28046735.27</v>
      </c>
      <c r="E179" s="1637">
        <v>23882518.599999998</v>
      </c>
      <c r="F179" s="1646">
        <v>0.85152579685614149</v>
      </c>
      <c r="G179" s="1645">
        <v>2</v>
      </c>
      <c r="H179" s="1644">
        <v>110753.62</v>
      </c>
      <c r="I179" s="1644">
        <v>19483438.089999996</v>
      </c>
      <c r="J179" s="1644">
        <v>19594191.709999997</v>
      </c>
      <c r="K179" s="1643">
        <v>1.05749</v>
      </c>
      <c r="L179" s="1637">
        <v>6403750.9500000002</v>
      </c>
      <c r="M179" s="1637">
        <v>1280750.18</v>
      </c>
      <c r="N179" s="1637">
        <v>575187.21</v>
      </c>
      <c r="O179" s="1637">
        <v>255147.14</v>
      </c>
      <c r="P179" s="1637">
        <v>259598.05</v>
      </c>
      <c r="Q179" s="1637">
        <v>352072.49</v>
      </c>
      <c r="R179" s="1637">
        <v>133886.07</v>
      </c>
      <c r="S179" s="1637">
        <v>217982.4</v>
      </c>
      <c r="T179" s="1637">
        <v>294601.23</v>
      </c>
      <c r="U179" s="1637">
        <v>163329.75</v>
      </c>
      <c r="V179" s="1637">
        <v>437050.12</v>
      </c>
      <c r="W179" s="1637">
        <v>376301.15</v>
      </c>
      <c r="X179" s="1637">
        <v>261568.6</v>
      </c>
      <c r="Y179" s="1637">
        <v>11011225.340000002</v>
      </c>
      <c r="Z179" s="1637">
        <v>140067.90000000002</v>
      </c>
      <c r="AA179" s="1637">
        <v>195382.50000000003</v>
      </c>
      <c r="AB179" s="1637">
        <v>507994.50000000012</v>
      </c>
      <c r="AC179" s="1637">
        <v>53144.040000000008</v>
      </c>
      <c r="AD179" s="1637">
        <v>892507.26</v>
      </c>
      <c r="AE179" s="1637">
        <v>261890.59000000003</v>
      </c>
      <c r="AF179" s="1637">
        <v>2127324.66</v>
      </c>
      <c r="AG179" s="1637">
        <v>1464587.2200000002</v>
      </c>
      <c r="AH179" s="1637">
        <v>5222598.4928399995</v>
      </c>
      <c r="AI179" s="1637">
        <v>10865497.162839999</v>
      </c>
      <c r="AJ179" s="1637">
        <v>1487845.55</v>
      </c>
      <c r="AK179" s="1637">
        <v>9377651.6128399987</v>
      </c>
      <c r="AL179" s="1637">
        <v>10951033.40284</v>
      </c>
      <c r="AM179" s="1637">
        <v>852944.99</v>
      </c>
      <c r="AN179" s="1637">
        <v>852944.99</v>
      </c>
      <c r="AO179" s="1637">
        <v>887838.2</v>
      </c>
      <c r="AP179" s="1637">
        <v>887838.2</v>
      </c>
      <c r="AQ179" s="1637">
        <v>236498.38</v>
      </c>
      <c r="AR179" s="1637">
        <v>236498.38</v>
      </c>
      <c r="AS179" s="1637">
        <v>246578.64</v>
      </c>
      <c r="AT179" s="1637">
        <v>246578.64</v>
      </c>
      <c r="AU179" s="1637">
        <v>296204.53000000003</v>
      </c>
      <c r="AV179" s="1637">
        <v>859148.23</v>
      </c>
      <c r="AW179" s="1637">
        <v>348018.01</v>
      </c>
      <c r="AX179" s="1637">
        <v>133385.23000000001</v>
      </c>
      <c r="AY179" s="1637">
        <v>6084476.4199999999</v>
      </c>
      <c r="AZ179" s="1637">
        <v>28046735.27</v>
      </c>
      <c r="BA179" s="1637">
        <v>6645921.4899999984</v>
      </c>
      <c r="BB179" s="1637">
        <v>60495.920000000006</v>
      </c>
      <c r="BC179" s="1637">
        <v>823793.79</v>
      </c>
      <c r="BD179" s="1637">
        <v>28046735.162840001</v>
      </c>
    </row>
    <row r="180" spans="1:56" x14ac:dyDescent="0.25">
      <c r="A180" s="1651" t="s">
        <v>2142</v>
      </c>
      <c r="B180" s="1647" t="s">
        <v>3843</v>
      </c>
      <c r="C180" s="1636">
        <v>856.04</v>
      </c>
      <c r="D180" s="1637">
        <v>14211518.67</v>
      </c>
      <c r="E180" s="1637">
        <v>12004185.41</v>
      </c>
      <c r="F180" s="1646">
        <v>0.84467998732186167</v>
      </c>
      <c r="G180" s="1645">
        <v>2</v>
      </c>
      <c r="H180" s="1644">
        <v>59850.400000000001</v>
      </c>
      <c r="I180" s="1644">
        <v>8942311.2800000012</v>
      </c>
      <c r="J180" s="1644">
        <v>9002161.6800000016</v>
      </c>
      <c r="K180" s="1643">
        <v>1.05749</v>
      </c>
      <c r="L180" s="1637">
        <v>3429000.68</v>
      </c>
      <c r="M180" s="1637">
        <v>685800.13</v>
      </c>
      <c r="N180" s="1637">
        <v>314878.12</v>
      </c>
      <c r="O180" s="1637">
        <v>139372.28</v>
      </c>
      <c r="P180" s="1637">
        <v>128595.85</v>
      </c>
      <c r="Q180" s="1637">
        <v>193123.28</v>
      </c>
      <c r="R180" s="1637">
        <v>73087.56</v>
      </c>
      <c r="S180" s="1637">
        <v>119042.26</v>
      </c>
      <c r="T180" s="1637">
        <v>160923.79</v>
      </c>
      <c r="U180" s="1637">
        <v>89203.17</v>
      </c>
      <c r="V180" s="1637">
        <v>238735.47</v>
      </c>
      <c r="W180" s="1637">
        <v>205551.78</v>
      </c>
      <c r="X180" s="1637">
        <v>142845.1</v>
      </c>
      <c r="Y180" s="1637">
        <v>5920159.4699999988</v>
      </c>
      <c r="Z180" s="1637">
        <v>76586.400000000009</v>
      </c>
      <c r="AA180" s="1637">
        <v>107005</v>
      </c>
      <c r="AB180" s="1637">
        <v>278213</v>
      </c>
      <c r="AC180" s="1637">
        <v>29105.359999999997</v>
      </c>
      <c r="AD180" s="1637">
        <v>488798.83999999997</v>
      </c>
      <c r="AE180" s="1637">
        <v>143712.6</v>
      </c>
      <c r="AF180" s="1637">
        <v>1165070.44</v>
      </c>
      <c r="AG180" s="1637">
        <v>802109.48</v>
      </c>
      <c r="AH180" s="1637">
        <v>2609338.3485599998</v>
      </c>
      <c r="AI180" s="1637">
        <v>5699939.468559999</v>
      </c>
      <c r="AJ180" s="1637">
        <v>814847.35</v>
      </c>
      <c r="AK180" s="1637">
        <v>4885092.1185600003</v>
      </c>
      <c r="AL180" s="1637">
        <v>5746785.0385600002</v>
      </c>
      <c r="AM180" s="1637">
        <v>433451.13</v>
      </c>
      <c r="AN180" s="1637">
        <v>433451.13</v>
      </c>
      <c r="AO180" s="1637">
        <v>451285.44</v>
      </c>
      <c r="AP180" s="1637">
        <v>451285.44</v>
      </c>
      <c r="AQ180" s="1637">
        <v>7754.04</v>
      </c>
      <c r="AR180" s="1637">
        <v>7754.04</v>
      </c>
      <c r="AS180" s="1637">
        <v>7754.04</v>
      </c>
      <c r="AT180" s="1637">
        <v>7754.04</v>
      </c>
      <c r="AU180" s="1637">
        <v>10080.25</v>
      </c>
      <c r="AV180" s="1637">
        <v>470670.55</v>
      </c>
      <c r="AW180" s="1637">
        <v>190656.07</v>
      </c>
      <c r="AX180" s="1637">
        <v>72677.850000000006</v>
      </c>
      <c r="AY180" s="1637">
        <v>2544574.02</v>
      </c>
      <c r="AZ180" s="1637">
        <v>14211518.67</v>
      </c>
      <c r="BA180" s="1637">
        <v>2735410.1899999995</v>
      </c>
      <c r="BB180" s="1637">
        <v>560.81999999999994</v>
      </c>
      <c r="BC180" s="1637">
        <v>355287.36</v>
      </c>
      <c r="BD180" s="1637">
        <v>14211518.528559998</v>
      </c>
    </row>
    <row r="181" spans="1:56" x14ac:dyDescent="0.25">
      <c r="A181" s="1651" t="s">
        <v>2143</v>
      </c>
      <c r="B181" s="1647" t="s">
        <v>3842</v>
      </c>
      <c r="C181" s="1636">
        <v>1892.37</v>
      </c>
      <c r="D181" s="1637">
        <v>26682346.98</v>
      </c>
      <c r="E181" s="1637">
        <v>18589263.469999999</v>
      </c>
      <c r="F181" s="1646">
        <v>0.69668771955981812</v>
      </c>
      <c r="G181" s="1645">
        <v>1</v>
      </c>
      <c r="H181" s="1644">
        <v>922409.57</v>
      </c>
      <c r="I181" s="1644">
        <v>8281539.8300000001</v>
      </c>
      <c r="J181" s="1644">
        <v>9203949.4000000004</v>
      </c>
      <c r="K181" s="1643">
        <v>1.05749</v>
      </c>
      <c r="L181" s="1637">
        <v>6571145.1699999999</v>
      </c>
      <c r="M181" s="1637">
        <v>1314229.02</v>
      </c>
      <c r="N181" s="1637">
        <v>696861.42</v>
      </c>
      <c r="O181" s="1637">
        <v>309716.19</v>
      </c>
      <c r="P181" s="1637">
        <v>226322.09</v>
      </c>
      <c r="Q181" s="1637">
        <v>435520.82</v>
      </c>
      <c r="R181" s="1637">
        <v>162991.73000000001</v>
      </c>
      <c r="S181" s="1637">
        <v>263840.37</v>
      </c>
      <c r="T181" s="1637">
        <v>357608.43</v>
      </c>
      <c r="U181" s="1637">
        <v>197880.27</v>
      </c>
      <c r="V181" s="1637">
        <v>530523.27</v>
      </c>
      <c r="W181" s="1637">
        <v>456781.74</v>
      </c>
      <c r="X181" s="1637">
        <v>316596</v>
      </c>
      <c r="Y181" s="1637">
        <v>11840016.519999998</v>
      </c>
      <c r="Z181" s="1637">
        <v>169106.40000000002</v>
      </c>
      <c r="AA181" s="1637">
        <v>236546.25000000003</v>
      </c>
      <c r="AB181" s="1637">
        <v>615020.25000000012</v>
      </c>
      <c r="AC181" s="1637">
        <v>64340.58</v>
      </c>
      <c r="AD181" s="1637">
        <v>1080543.27</v>
      </c>
      <c r="AE181" s="1637">
        <v>324313.68000000005</v>
      </c>
      <c r="AF181" s="1637">
        <v>2575515.5700000003</v>
      </c>
      <c r="AG181" s="1637">
        <v>1773150.6900000002</v>
      </c>
      <c r="AH181" s="1637">
        <v>4733470.74768</v>
      </c>
      <c r="AI181" s="1637">
        <v>11572007.43768</v>
      </c>
      <c r="AJ181" s="1637">
        <v>1801309.15</v>
      </c>
      <c r="AK181" s="1637">
        <v>9770698.2876800001</v>
      </c>
      <c r="AL181" s="1637">
        <v>11675564.69768</v>
      </c>
      <c r="AM181" s="1637">
        <v>331097.73</v>
      </c>
      <c r="AN181" s="1637">
        <v>331097.73</v>
      </c>
      <c r="AO181" s="1637">
        <v>345055.02</v>
      </c>
      <c r="AP181" s="1637">
        <v>345055.02</v>
      </c>
      <c r="AQ181" s="1637">
        <v>35668.6</v>
      </c>
      <c r="AR181" s="1637">
        <v>35668.6</v>
      </c>
      <c r="AS181" s="1637">
        <v>37219.410000000003</v>
      </c>
      <c r="AT181" s="1637">
        <v>37219.410000000003</v>
      </c>
      <c r="AU181" s="1637">
        <v>44973.46</v>
      </c>
      <c r="AV181" s="1637">
        <v>1040592.89</v>
      </c>
      <c r="AW181" s="1637">
        <v>421516.4</v>
      </c>
      <c r="AX181" s="1637">
        <v>161601.32999999999</v>
      </c>
      <c r="AY181" s="1637">
        <v>3166765.6</v>
      </c>
      <c r="AZ181" s="1637">
        <v>26682346.98</v>
      </c>
      <c r="BA181" s="1637">
        <v>711304.17999999993</v>
      </c>
      <c r="BB181" s="1637">
        <v>61799.67</v>
      </c>
      <c r="BC181" s="1637">
        <v>963794.53999999992</v>
      </c>
      <c r="BD181" s="1637">
        <v>26682346.817680001</v>
      </c>
    </row>
    <row r="182" spans="1:56" x14ac:dyDescent="0.25">
      <c r="A182" s="1651" t="s">
        <v>2144</v>
      </c>
      <c r="B182" s="1647" t="s">
        <v>3841</v>
      </c>
      <c r="C182" s="1636">
        <v>252</v>
      </c>
      <c r="D182" s="1637">
        <v>3981941.27</v>
      </c>
      <c r="E182" s="1637">
        <v>2791170.48</v>
      </c>
      <c r="F182" s="1646">
        <v>0.7009572192911826</v>
      </c>
      <c r="G182" s="1645">
        <v>1</v>
      </c>
      <c r="H182" s="1644">
        <v>126509.25</v>
      </c>
      <c r="I182" s="1644">
        <v>631756.67000000004</v>
      </c>
      <c r="J182" s="1644">
        <v>758265.92</v>
      </c>
      <c r="K182" s="1643">
        <v>1.05749</v>
      </c>
      <c r="L182" s="1637">
        <v>940947.28</v>
      </c>
      <c r="M182" s="1637">
        <v>188189.45</v>
      </c>
      <c r="N182" s="1637">
        <v>92177.43</v>
      </c>
      <c r="O182" s="1637">
        <v>40558.07</v>
      </c>
      <c r="P182" s="1637">
        <v>35362.94</v>
      </c>
      <c r="Q182" s="1637">
        <v>56426.96</v>
      </c>
      <c r="R182" s="1637">
        <v>21344.15</v>
      </c>
      <c r="S182" s="1637">
        <v>34864.620000000003</v>
      </c>
      <c r="T182" s="1637">
        <v>46829.67</v>
      </c>
      <c r="U182" s="1637">
        <v>26069.94</v>
      </c>
      <c r="V182" s="1637">
        <v>69473.279999999999</v>
      </c>
      <c r="W182" s="1637">
        <v>59816.65</v>
      </c>
      <c r="X182" s="1637">
        <v>41835.9</v>
      </c>
      <c r="Y182" s="1637">
        <v>1653896.3399999996</v>
      </c>
      <c r="Z182" s="1637">
        <v>22275</v>
      </c>
      <c r="AA182" s="1637">
        <v>31500</v>
      </c>
      <c r="AB182" s="1637">
        <v>81900</v>
      </c>
      <c r="AC182" s="1637">
        <v>8568</v>
      </c>
      <c r="AD182" s="1637">
        <v>143892</v>
      </c>
      <c r="AE182" s="1637">
        <v>42283.5</v>
      </c>
      <c r="AF182" s="1637">
        <v>342972</v>
      </c>
      <c r="AG182" s="1637">
        <v>236124</v>
      </c>
      <c r="AH182" s="1637">
        <v>724190.4389999999</v>
      </c>
      <c r="AI182" s="1637">
        <v>1633704.9389999998</v>
      </c>
      <c r="AJ182" s="1637">
        <v>239873.76</v>
      </c>
      <c r="AK182" s="1637">
        <v>1393831.1789999998</v>
      </c>
      <c r="AL182" s="1637">
        <v>1647495.2789999999</v>
      </c>
      <c r="AM182" s="1637">
        <v>86845.3</v>
      </c>
      <c r="AN182" s="1637">
        <v>86845.3</v>
      </c>
      <c r="AO182" s="1637">
        <v>89946.92</v>
      </c>
      <c r="AP182" s="1637">
        <v>89946.92</v>
      </c>
      <c r="AQ182" s="1637">
        <v>20935.919999999998</v>
      </c>
      <c r="AR182" s="1637">
        <v>20935.919999999998</v>
      </c>
      <c r="AS182" s="1637">
        <v>21711.32</v>
      </c>
      <c r="AT182" s="1637">
        <v>21711.32</v>
      </c>
      <c r="AU182" s="1637">
        <v>26363.75</v>
      </c>
      <c r="AV182" s="1637">
        <v>138022</v>
      </c>
      <c r="AW182" s="1637">
        <v>55909.03</v>
      </c>
      <c r="AX182" s="1637">
        <v>21375.83</v>
      </c>
      <c r="AY182" s="1637">
        <v>680549.52999999991</v>
      </c>
      <c r="AZ182" s="1637">
        <v>3981941.27</v>
      </c>
      <c r="BA182" s="1637">
        <v>167486.67999999996</v>
      </c>
      <c r="BB182" s="1637">
        <v>25664.019999999997</v>
      </c>
      <c r="BC182" s="1637">
        <v>112102.31000000001</v>
      </c>
      <c r="BD182" s="1637">
        <v>3981941.1489999993</v>
      </c>
    </row>
    <row r="183" spans="1:56" x14ac:dyDescent="0.25">
      <c r="A183" s="1651" t="s">
        <v>2145</v>
      </c>
      <c r="B183" s="1647" t="s">
        <v>3840</v>
      </c>
      <c r="C183" s="1636">
        <v>165.56</v>
      </c>
      <c r="D183" s="1637">
        <v>2906832.66</v>
      </c>
      <c r="E183" s="1637">
        <v>2254619.19</v>
      </c>
      <c r="F183" s="1646">
        <v>0.7756274453033013</v>
      </c>
      <c r="G183" s="1645">
        <v>2</v>
      </c>
      <c r="H183" s="1644">
        <v>28307.16</v>
      </c>
      <c r="I183" s="1644">
        <v>1675779.3500000003</v>
      </c>
      <c r="J183" s="1644">
        <v>1704086.5100000002</v>
      </c>
      <c r="K183" s="1643">
        <v>1.05749</v>
      </c>
      <c r="L183" s="1637">
        <v>657040.77</v>
      </c>
      <c r="M183" s="1637">
        <v>131408.14000000001</v>
      </c>
      <c r="N183" s="1637">
        <v>60468.39</v>
      </c>
      <c r="O183" s="1637">
        <v>26547.1</v>
      </c>
      <c r="P183" s="1637">
        <v>26696</v>
      </c>
      <c r="Q183" s="1637">
        <v>37353.06</v>
      </c>
      <c r="R183" s="1637">
        <v>13582.64</v>
      </c>
      <c r="S183" s="1637">
        <v>22928.98</v>
      </c>
      <c r="T183" s="1637">
        <v>30652.15</v>
      </c>
      <c r="U183" s="1637">
        <v>17275.259999999998</v>
      </c>
      <c r="V183" s="1637">
        <v>45473.42</v>
      </c>
      <c r="W183" s="1637">
        <v>39152.720000000001</v>
      </c>
      <c r="X183" s="1637">
        <v>27513.7</v>
      </c>
      <c r="Y183" s="1637">
        <v>1136092.3299999998</v>
      </c>
      <c r="Z183" s="1637">
        <v>14803.199999999999</v>
      </c>
      <c r="AA183" s="1637">
        <v>20695</v>
      </c>
      <c r="AB183" s="1637">
        <v>53806.999999999993</v>
      </c>
      <c r="AC183" s="1637">
        <v>5629.0399999999991</v>
      </c>
      <c r="AD183" s="1637">
        <v>94534.760000000009</v>
      </c>
      <c r="AE183" s="1637">
        <v>28434</v>
      </c>
      <c r="AF183" s="1637">
        <v>225327.15999999997</v>
      </c>
      <c r="AG183" s="1637">
        <v>155129.71999999997</v>
      </c>
      <c r="AH183" s="1637">
        <v>539091.27084000013</v>
      </c>
      <c r="AI183" s="1637">
        <v>1137451.15084</v>
      </c>
      <c r="AJ183" s="1637">
        <v>157593.25</v>
      </c>
      <c r="AK183" s="1637">
        <v>979857.90084000002</v>
      </c>
      <c r="AL183" s="1637">
        <v>1146511.18084</v>
      </c>
      <c r="AM183" s="1637">
        <v>82192.88</v>
      </c>
      <c r="AN183" s="1637">
        <v>82192.88</v>
      </c>
      <c r="AO183" s="1637">
        <v>85294.49</v>
      </c>
      <c r="AP183" s="1637">
        <v>85294.49</v>
      </c>
      <c r="AQ183" s="1637">
        <v>27914.560000000001</v>
      </c>
      <c r="AR183" s="1637">
        <v>27914.560000000001</v>
      </c>
      <c r="AS183" s="1637">
        <v>28689.96</v>
      </c>
      <c r="AT183" s="1637">
        <v>28689.96</v>
      </c>
      <c r="AU183" s="1637">
        <v>34893.199999999997</v>
      </c>
      <c r="AV183" s="1637">
        <v>90722.33</v>
      </c>
      <c r="AW183" s="1637">
        <v>36749.19</v>
      </c>
      <c r="AX183" s="1637">
        <v>13680.53</v>
      </c>
      <c r="AY183" s="1637">
        <v>624229.03</v>
      </c>
      <c r="AZ183" s="1637">
        <v>2906832.66</v>
      </c>
      <c r="BA183" s="1637">
        <v>459735.54000000004</v>
      </c>
      <c r="BB183" s="1637">
        <v>35321.189999999995</v>
      </c>
      <c r="BC183" s="1637">
        <v>96001.26</v>
      </c>
      <c r="BD183" s="1637">
        <v>2906832.5408399999</v>
      </c>
    </row>
    <row r="184" spans="1:56" x14ac:dyDescent="0.25">
      <c r="A184" s="1651" t="s">
        <v>2146</v>
      </c>
      <c r="B184" s="1647" t="s">
        <v>3839</v>
      </c>
      <c r="C184" s="1636">
        <v>944.47</v>
      </c>
      <c r="D184" s="1637">
        <v>16701376.33</v>
      </c>
      <c r="E184" s="1637">
        <v>12452394.619999999</v>
      </c>
      <c r="F184" s="1646">
        <v>0.74559092460136178</v>
      </c>
      <c r="G184" s="1645">
        <v>1</v>
      </c>
      <c r="H184" s="1644">
        <v>331089.09000000003</v>
      </c>
      <c r="I184" s="1644">
        <v>10383624.190000001</v>
      </c>
      <c r="J184" s="1644">
        <v>10714713.280000001</v>
      </c>
      <c r="K184" s="1643">
        <v>1.05749</v>
      </c>
      <c r="L184" s="1637">
        <v>3840480.76</v>
      </c>
      <c r="M184" s="1637">
        <v>768096.14</v>
      </c>
      <c r="N184" s="1637">
        <v>347324.58</v>
      </c>
      <c r="O184" s="1637">
        <v>154120.67000000001</v>
      </c>
      <c r="P184" s="1637">
        <v>153789.84</v>
      </c>
      <c r="Q184" s="1637">
        <v>215376.17</v>
      </c>
      <c r="R184" s="1637">
        <v>80849.070000000007</v>
      </c>
      <c r="S184" s="1637">
        <v>131606.07999999999</v>
      </c>
      <c r="T184" s="1637">
        <v>177952.76</v>
      </c>
      <c r="U184" s="1637">
        <v>98626.04</v>
      </c>
      <c r="V184" s="1637">
        <v>263998.48</v>
      </c>
      <c r="W184" s="1637">
        <v>227303.29</v>
      </c>
      <c r="X184" s="1637">
        <v>157921.1</v>
      </c>
      <c r="Y184" s="1637">
        <v>6617444.9799999995</v>
      </c>
      <c r="Z184" s="1637">
        <v>84372.299999999988</v>
      </c>
      <c r="AA184" s="1637">
        <v>118058.75</v>
      </c>
      <c r="AB184" s="1637">
        <v>306952.75</v>
      </c>
      <c r="AC184" s="1637">
        <v>32111.979999999996</v>
      </c>
      <c r="AD184" s="1637">
        <v>539292.37</v>
      </c>
      <c r="AE184" s="1637">
        <v>160004.66999999998</v>
      </c>
      <c r="AF184" s="1637">
        <v>1285423.67</v>
      </c>
      <c r="AG184" s="1637">
        <v>884968.3899999999</v>
      </c>
      <c r="AH184" s="1637">
        <v>3101773.94808</v>
      </c>
      <c r="AI184" s="1637">
        <v>6512958.8280800004</v>
      </c>
      <c r="AJ184" s="1637">
        <v>899022.1</v>
      </c>
      <c r="AK184" s="1637">
        <v>5613936.7280800007</v>
      </c>
      <c r="AL184" s="1637">
        <v>6564643.6080800006</v>
      </c>
      <c r="AM184" s="1637">
        <v>518745.63</v>
      </c>
      <c r="AN184" s="1637">
        <v>518745.63</v>
      </c>
      <c r="AO184" s="1637">
        <v>540456.95999999996</v>
      </c>
      <c r="AP184" s="1637">
        <v>540456.95999999996</v>
      </c>
      <c r="AQ184" s="1637">
        <v>110882.84</v>
      </c>
      <c r="AR184" s="1637">
        <v>110882.84</v>
      </c>
      <c r="AS184" s="1637">
        <v>115535.27</v>
      </c>
      <c r="AT184" s="1637">
        <v>115535.27</v>
      </c>
      <c r="AU184" s="1637">
        <v>138797.41</v>
      </c>
      <c r="AV184" s="1637">
        <v>518745.63</v>
      </c>
      <c r="AW184" s="1637">
        <v>210130</v>
      </c>
      <c r="AX184" s="1637">
        <v>80373.149999999994</v>
      </c>
      <c r="AY184" s="1637">
        <v>3519287.5899999994</v>
      </c>
      <c r="AZ184" s="1637">
        <v>16701376.33</v>
      </c>
      <c r="BA184" s="1637">
        <v>4075613.8400000003</v>
      </c>
      <c r="BB184" s="1637">
        <v>112758.29</v>
      </c>
      <c r="BC184" s="1637">
        <v>530252.08000000007</v>
      </c>
      <c r="BD184" s="1637">
        <v>16701376.17808</v>
      </c>
    </row>
    <row r="185" spans="1:56" x14ac:dyDescent="0.25">
      <c r="A185" s="1651" t="s">
        <v>2147</v>
      </c>
      <c r="B185" s="1647" t="s">
        <v>3838</v>
      </c>
      <c r="C185" s="1636">
        <v>782.64</v>
      </c>
      <c r="D185" s="1637">
        <v>13416178.07</v>
      </c>
      <c r="E185" s="1637">
        <v>10490408.100000001</v>
      </c>
      <c r="F185" s="1646">
        <v>0.78192224680273648</v>
      </c>
      <c r="G185" s="1645">
        <v>2</v>
      </c>
      <c r="H185" s="1644">
        <v>131537.26</v>
      </c>
      <c r="I185" s="1644">
        <v>9493171.8100000005</v>
      </c>
      <c r="J185" s="1644">
        <v>9624709.0700000003</v>
      </c>
      <c r="K185" s="1643">
        <v>1.05749</v>
      </c>
      <c r="L185" s="1637">
        <v>3084625.77</v>
      </c>
      <c r="M185" s="1637">
        <v>616925.14</v>
      </c>
      <c r="N185" s="1637">
        <v>287593.59999999998</v>
      </c>
      <c r="O185" s="1637">
        <v>127573.57</v>
      </c>
      <c r="P185" s="1637">
        <v>122271.64</v>
      </c>
      <c r="Q185" s="1637">
        <v>177228.36</v>
      </c>
      <c r="R185" s="1637">
        <v>66619.63</v>
      </c>
      <c r="S185" s="1637">
        <v>108991.2</v>
      </c>
      <c r="T185" s="1637">
        <v>147300.60999999999</v>
      </c>
      <c r="U185" s="1637">
        <v>81664.87</v>
      </c>
      <c r="V185" s="1637">
        <v>218525.06</v>
      </c>
      <c r="W185" s="1637">
        <v>188150.57</v>
      </c>
      <c r="X185" s="1637">
        <v>130784.3</v>
      </c>
      <c r="Y185" s="1637">
        <v>5358254.32</v>
      </c>
      <c r="Z185" s="1637">
        <v>69957.899999999994</v>
      </c>
      <c r="AA185" s="1637">
        <v>97830</v>
      </c>
      <c r="AB185" s="1637">
        <v>254358</v>
      </c>
      <c r="AC185" s="1637">
        <v>26609.759999999998</v>
      </c>
      <c r="AD185" s="1637">
        <v>446887.44000000006</v>
      </c>
      <c r="AE185" s="1637">
        <v>132378.51</v>
      </c>
      <c r="AF185" s="1637">
        <v>1065173.04</v>
      </c>
      <c r="AG185" s="1637">
        <v>733333.67999999993</v>
      </c>
      <c r="AH185" s="1637">
        <v>2477887.30596</v>
      </c>
      <c r="AI185" s="1637">
        <v>5304415.6359599996</v>
      </c>
      <c r="AJ185" s="1637">
        <v>744979.36</v>
      </c>
      <c r="AK185" s="1637">
        <v>4559436.2759600002</v>
      </c>
      <c r="AL185" s="1637">
        <v>5347244.49596</v>
      </c>
      <c r="AM185" s="1637">
        <v>372969.58</v>
      </c>
      <c r="AN185" s="1637">
        <v>372969.58</v>
      </c>
      <c r="AO185" s="1637">
        <v>388477.67</v>
      </c>
      <c r="AP185" s="1637">
        <v>388477.67</v>
      </c>
      <c r="AQ185" s="1637">
        <v>96925.56</v>
      </c>
      <c r="AR185" s="1637">
        <v>96925.56</v>
      </c>
      <c r="AS185" s="1637">
        <v>100802.59</v>
      </c>
      <c r="AT185" s="1637">
        <v>100802.59</v>
      </c>
      <c r="AU185" s="1637">
        <v>120963.1</v>
      </c>
      <c r="AV185" s="1637">
        <v>430349.52</v>
      </c>
      <c r="AW185" s="1637">
        <v>174323.1</v>
      </c>
      <c r="AX185" s="1637">
        <v>66692.61</v>
      </c>
      <c r="AY185" s="1637">
        <v>2710679.1300000004</v>
      </c>
      <c r="AZ185" s="1637">
        <v>13416178.07</v>
      </c>
      <c r="BA185" s="1637">
        <v>2437650.0300000003</v>
      </c>
      <c r="BB185" s="1637">
        <v>158258.23000000001</v>
      </c>
      <c r="BC185" s="1637">
        <v>401421.03999999992</v>
      </c>
      <c r="BD185" s="1637">
        <v>13416177.945960002</v>
      </c>
    </row>
    <row r="186" spans="1:56" x14ac:dyDescent="0.25">
      <c r="A186" s="1651" t="s">
        <v>2148</v>
      </c>
      <c r="B186" s="1647" t="s">
        <v>3837</v>
      </c>
      <c r="C186" s="1636">
        <v>803.81</v>
      </c>
      <c r="D186" s="1637">
        <v>13556327.83</v>
      </c>
      <c r="E186" s="1637">
        <v>10877534.83</v>
      </c>
      <c r="F186" s="1646">
        <v>0.8023953806965437</v>
      </c>
      <c r="G186" s="1645">
        <v>2</v>
      </c>
      <c r="H186" s="1644">
        <v>100005.7</v>
      </c>
      <c r="I186" s="1644">
        <v>7352394.4400000004</v>
      </c>
      <c r="J186" s="1644">
        <v>7452400.1400000006</v>
      </c>
      <c r="K186" s="1643">
        <v>1.05749</v>
      </c>
      <c r="L186" s="1637">
        <v>3150256.11</v>
      </c>
      <c r="M186" s="1637">
        <v>630051.22</v>
      </c>
      <c r="N186" s="1637">
        <v>295705.21999999997</v>
      </c>
      <c r="O186" s="1637">
        <v>130523.25</v>
      </c>
      <c r="P186" s="1637">
        <v>123021.74</v>
      </c>
      <c r="Q186" s="1637">
        <v>182791.58</v>
      </c>
      <c r="R186" s="1637">
        <v>68560.009999999995</v>
      </c>
      <c r="S186" s="1637">
        <v>111818.06</v>
      </c>
      <c r="T186" s="1637">
        <v>150706.41</v>
      </c>
      <c r="U186" s="1637">
        <v>83863.539999999994</v>
      </c>
      <c r="V186" s="1637">
        <v>223577.66</v>
      </c>
      <c r="W186" s="1637">
        <v>192500.87</v>
      </c>
      <c r="X186" s="1637">
        <v>134176.4</v>
      </c>
      <c r="Y186" s="1637">
        <v>5477552.0700000003</v>
      </c>
      <c r="Z186" s="1637">
        <v>71998.2</v>
      </c>
      <c r="AA186" s="1637">
        <v>100476.25</v>
      </c>
      <c r="AB186" s="1637">
        <v>261238.25</v>
      </c>
      <c r="AC186" s="1637">
        <v>27329.54</v>
      </c>
      <c r="AD186" s="1637">
        <v>458975.51</v>
      </c>
      <c r="AE186" s="1637">
        <v>136639.5</v>
      </c>
      <c r="AF186" s="1637">
        <v>1093985.4100000001</v>
      </c>
      <c r="AG186" s="1637">
        <v>753169.97</v>
      </c>
      <c r="AH186" s="1637">
        <v>2496067.9178400002</v>
      </c>
      <c r="AI186" s="1637">
        <v>5399880.5478400001</v>
      </c>
      <c r="AJ186" s="1637">
        <v>765130.66</v>
      </c>
      <c r="AK186" s="1637">
        <v>4634749.88784</v>
      </c>
      <c r="AL186" s="1637">
        <v>5443867.9078400005</v>
      </c>
      <c r="AM186" s="1637">
        <v>360563.11</v>
      </c>
      <c r="AN186" s="1637">
        <v>360563.11</v>
      </c>
      <c r="AO186" s="1637">
        <v>376071.2</v>
      </c>
      <c r="AP186" s="1637">
        <v>376071.2</v>
      </c>
      <c r="AQ186" s="1637">
        <v>88396.11</v>
      </c>
      <c r="AR186" s="1637">
        <v>88396.11</v>
      </c>
      <c r="AS186" s="1637">
        <v>92273.14</v>
      </c>
      <c r="AT186" s="1637">
        <v>92273.14</v>
      </c>
      <c r="AU186" s="1637">
        <v>110882.84</v>
      </c>
      <c r="AV186" s="1637">
        <v>441980.58</v>
      </c>
      <c r="AW186" s="1637">
        <v>179034.53</v>
      </c>
      <c r="AX186" s="1637">
        <v>68402.679999999993</v>
      </c>
      <c r="AY186" s="1637">
        <v>2634907.75</v>
      </c>
      <c r="AZ186" s="1637">
        <v>13556327.83</v>
      </c>
      <c r="BA186" s="1637">
        <v>1959131.7299999997</v>
      </c>
      <c r="BB186" s="1637">
        <v>41951.83</v>
      </c>
      <c r="BC186" s="1637">
        <v>317522.38999999996</v>
      </c>
      <c r="BD186" s="1637">
        <v>13556327.727840001</v>
      </c>
    </row>
    <row r="187" spans="1:56" x14ac:dyDescent="0.25">
      <c r="A187" s="1651" t="s">
        <v>2149</v>
      </c>
      <c r="B187" s="1647" t="s">
        <v>3836</v>
      </c>
      <c r="C187" s="1636">
        <v>2570.2199999999998</v>
      </c>
      <c r="D187" s="1637">
        <v>40302191.25</v>
      </c>
      <c r="E187" s="1637">
        <v>31114793.490000002</v>
      </c>
      <c r="F187" s="1646">
        <v>0.77203726459910549</v>
      </c>
      <c r="G187" s="1645">
        <v>1</v>
      </c>
      <c r="H187" s="1644">
        <v>402578.87</v>
      </c>
      <c r="I187" s="1644">
        <v>22703630.730000008</v>
      </c>
      <c r="J187" s="1644">
        <v>23106209.600000009</v>
      </c>
      <c r="K187" s="1643">
        <v>1.05749</v>
      </c>
      <c r="L187" s="1637">
        <v>9715501.9299999997</v>
      </c>
      <c r="M187" s="1637">
        <v>1943100.38</v>
      </c>
      <c r="N187" s="1637">
        <v>946846.64</v>
      </c>
      <c r="O187" s="1637">
        <v>421066.53</v>
      </c>
      <c r="P187" s="1637">
        <v>356856.07</v>
      </c>
      <c r="Q187" s="1637">
        <v>582548.84</v>
      </c>
      <c r="R187" s="1637">
        <v>220556.27</v>
      </c>
      <c r="S187" s="1637">
        <v>358697.26</v>
      </c>
      <c r="T187" s="1637">
        <v>486177.17</v>
      </c>
      <c r="U187" s="1637">
        <v>268865.90000000002</v>
      </c>
      <c r="V187" s="1637">
        <v>721259.02</v>
      </c>
      <c r="W187" s="1637">
        <v>621005.66</v>
      </c>
      <c r="X187" s="1637">
        <v>430419.81</v>
      </c>
      <c r="Y187" s="1637">
        <v>17072901.479999997</v>
      </c>
      <c r="Z187" s="1637">
        <v>229167.90000000002</v>
      </c>
      <c r="AA187" s="1637">
        <v>321277.5</v>
      </c>
      <c r="AB187" s="1637">
        <v>835321.50000000012</v>
      </c>
      <c r="AC187" s="1637">
        <v>87387.48000000001</v>
      </c>
      <c r="AD187" s="1637">
        <v>1467595.6199999999</v>
      </c>
      <c r="AE187" s="1637">
        <v>431623.51</v>
      </c>
      <c r="AF187" s="1637">
        <v>3498069.42</v>
      </c>
      <c r="AG187" s="1637">
        <v>2408296.14</v>
      </c>
      <c r="AH187" s="1637">
        <v>7317874.2670800006</v>
      </c>
      <c r="AI187" s="1637">
        <v>16596613.337080002</v>
      </c>
      <c r="AJ187" s="1637">
        <v>2446541.0099999998</v>
      </c>
      <c r="AK187" s="1637">
        <v>14150072.32708</v>
      </c>
      <c r="AL187" s="1637">
        <v>16737264.977080001</v>
      </c>
      <c r="AM187" s="1637">
        <v>939014.9</v>
      </c>
      <c r="AN187" s="1637">
        <v>939014.9</v>
      </c>
      <c r="AO187" s="1637">
        <v>978560.53</v>
      </c>
      <c r="AP187" s="1637">
        <v>978560.53</v>
      </c>
      <c r="AQ187" s="1637">
        <v>84519.09</v>
      </c>
      <c r="AR187" s="1637">
        <v>84519.09</v>
      </c>
      <c r="AS187" s="1637">
        <v>88396.11</v>
      </c>
      <c r="AT187" s="1637">
        <v>88396.11</v>
      </c>
      <c r="AU187" s="1637">
        <v>106230.42</v>
      </c>
      <c r="AV187" s="1637">
        <v>1412787.07</v>
      </c>
      <c r="AW187" s="1637">
        <v>572282.31999999995</v>
      </c>
      <c r="AX187" s="1637">
        <v>219743.61</v>
      </c>
      <c r="AY187" s="1637">
        <v>6492024.6800000006</v>
      </c>
      <c r="AZ187" s="1637">
        <v>40302191.25</v>
      </c>
      <c r="BA187" s="1637">
        <v>3276052.7699999996</v>
      </c>
      <c r="BB187" s="1637">
        <v>76128.289999999994</v>
      </c>
      <c r="BC187" s="1637">
        <v>1091467.98</v>
      </c>
      <c r="BD187" s="1637">
        <v>40302191.137079999</v>
      </c>
    </row>
    <row r="188" spans="1:56" x14ac:dyDescent="0.25">
      <c r="A188" s="1651" t="s">
        <v>2150</v>
      </c>
      <c r="B188" s="1647" t="s">
        <v>3835</v>
      </c>
      <c r="C188" s="1636">
        <v>1652.48</v>
      </c>
      <c r="D188" s="1637">
        <v>25007140.300000001</v>
      </c>
      <c r="E188" s="1637">
        <v>30468688.809999999</v>
      </c>
      <c r="F188" s="1646">
        <v>1.2183995628640512</v>
      </c>
      <c r="G188" s="1645">
        <v>4</v>
      </c>
      <c r="H188" s="1644">
        <v>1592.91</v>
      </c>
      <c r="I188" s="1644">
        <v>7581029.7399999993</v>
      </c>
      <c r="J188" s="1644">
        <v>7582622.6499999994</v>
      </c>
      <c r="K188" s="1643">
        <v>1.05749</v>
      </c>
      <c r="L188" s="1637">
        <v>6151553.4800000004</v>
      </c>
      <c r="M188" s="1637">
        <v>1230310.69</v>
      </c>
      <c r="N188" s="1637">
        <v>608371.07999999996</v>
      </c>
      <c r="O188" s="1637">
        <v>269895.53000000003</v>
      </c>
      <c r="P188" s="1637">
        <v>224100.04</v>
      </c>
      <c r="Q188" s="1637">
        <v>378299.11</v>
      </c>
      <c r="R188" s="1637">
        <v>142294.37</v>
      </c>
      <c r="S188" s="1637">
        <v>230546.22</v>
      </c>
      <c r="T188" s="1637">
        <v>311630.2</v>
      </c>
      <c r="U188" s="1637">
        <v>172752.62</v>
      </c>
      <c r="V188" s="1637">
        <v>462313.13</v>
      </c>
      <c r="W188" s="1637">
        <v>398052.66</v>
      </c>
      <c r="X188" s="1637">
        <v>276644.59999999998</v>
      </c>
      <c r="Y188" s="1637">
        <v>10856763.729999999</v>
      </c>
      <c r="Z188" s="1637">
        <v>148048.20000000001</v>
      </c>
      <c r="AA188" s="1637">
        <v>206560</v>
      </c>
      <c r="AB188" s="1637">
        <v>537056</v>
      </c>
      <c r="AC188" s="1637">
        <v>56184.320000000007</v>
      </c>
      <c r="AD188" s="1637">
        <v>471783.04</v>
      </c>
      <c r="AE188" s="1637">
        <v>281902.34000000003</v>
      </c>
      <c r="AF188" s="1637">
        <v>2249025.2800000003</v>
      </c>
      <c r="AG188" s="1637">
        <v>1548373.7600000002</v>
      </c>
      <c r="AH188" s="1637">
        <v>4609331.1877199998</v>
      </c>
      <c r="AI188" s="1637">
        <v>10108264.127720002</v>
      </c>
      <c r="AJ188" s="1637">
        <v>1572962.66</v>
      </c>
      <c r="AK188" s="1637">
        <v>8535301.4677199982</v>
      </c>
      <c r="AL188" s="1637">
        <v>10198693.747719998</v>
      </c>
      <c r="AM188" s="1637">
        <v>542007.77</v>
      </c>
      <c r="AN188" s="1637">
        <v>542007.77</v>
      </c>
      <c r="AO188" s="1637">
        <v>564494.5</v>
      </c>
      <c r="AP188" s="1637">
        <v>564494.5</v>
      </c>
      <c r="AQ188" s="1637">
        <v>60481.55</v>
      </c>
      <c r="AR188" s="1637">
        <v>60481.55</v>
      </c>
      <c r="AS188" s="1637">
        <v>62807.76</v>
      </c>
      <c r="AT188" s="1637">
        <v>62807.76</v>
      </c>
      <c r="AU188" s="1637">
        <v>75214.240000000005</v>
      </c>
      <c r="AV188" s="1637">
        <v>907998.71</v>
      </c>
      <c r="AW188" s="1637">
        <v>367806.04</v>
      </c>
      <c r="AX188" s="1637">
        <v>141080.53</v>
      </c>
      <c r="AY188" s="1637">
        <v>3951682.6799999992</v>
      </c>
      <c r="AZ188" s="1637">
        <v>25007140.300000001</v>
      </c>
      <c r="BA188" s="1637">
        <v>1585164.61</v>
      </c>
      <c r="BB188" s="1637">
        <v>29123.320000000003</v>
      </c>
      <c r="BC188" s="1637">
        <v>683052.99000000011</v>
      </c>
      <c r="BD188" s="1637">
        <v>25007140.157719996</v>
      </c>
    </row>
    <row r="189" spans="1:56" x14ac:dyDescent="0.25">
      <c r="A189" s="1651" t="s">
        <v>2151</v>
      </c>
      <c r="B189" s="1647" t="s">
        <v>3834</v>
      </c>
      <c r="C189" s="1636">
        <v>1222.79</v>
      </c>
      <c r="D189" s="1637">
        <v>19704588.420000002</v>
      </c>
      <c r="E189" s="1637">
        <v>14318547.550000001</v>
      </c>
      <c r="F189" s="1646">
        <v>0.72666057492816183</v>
      </c>
      <c r="G189" s="1645">
        <v>1</v>
      </c>
      <c r="H189" s="1644">
        <v>516655.12</v>
      </c>
      <c r="I189" s="1644">
        <v>11541508.91</v>
      </c>
      <c r="J189" s="1644">
        <v>12058164.029999999</v>
      </c>
      <c r="K189" s="1643">
        <v>1.05749</v>
      </c>
      <c r="L189" s="1637">
        <v>4747506.75</v>
      </c>
      <c r="M189" s="1637">
        <v>949501.34</v>
      </c>
      <c r="N189" s="1637">
        <v>450563.31</v>
      </c>
      <c r="O189" s="1637">
        <v>199840.68</v>
      </c>
      <c r="P189" s="1637">
        <v>176118.76</v>
      </c>
      <c r="Q189" s="1637">
        <v>280545.34999999998</v>
      </c>
      <c r="R189" s="1637">
        <v>104780.4</v>
      </c>
      <c r="S189" s="1637">
        <v>170239.85</v>
      </c>
      <c r="T189" s="1637">
        <v>230742.58</v>
      </c>
      <c r="U189" s="1637">
        <v>127836.94</v>
      </c>
      <c r="V189" s="1637">
        <v>342313.82</v>
      </c>
      <c r="W189" s="1637">
        <v>294732.98</v>
      </c>
      <c r="X189" s="1637">
        <v>204279.8</v>
      </c>
      <c r="Y189" s="1637">
        <v>8279002.5599999996</v>
      </c>
      <c r="Z189" s="1637">
        <v>109196.1</v>
      </c>
      <c r="AA189" s="1637">
        <v>152848.75</v>
      </c>
      <c r="AB189" s="1637">
        <v>397406.75</v>
      </c>
      <c r="AC189" s="1637">
        <v>41574.86</v>
      </c>
      <c r="AD189" s="1637">
        <v>698213.09</v>
      </c>
      <c r="AE189" s="1637">
        <v>208762.01</v>
      </c>
      <c r="AF189" s="1637">
        <v>1664217.19</v>
      </c>
      <c r="AG189" s="1637">
        <v>1145754.23</v>
      </c>
      <c r="AH189" s="1637">
        <v>3596589.1515599997</v>
      </c>
      <c r="AI189" s="1637">
        <v>8014562.1315599997</v>
      </c>
      <c r="AJ189" s="1637">
        <v>1163949.3400000001</v>
      </c>
      <c r="AK189" s="1637">
        <v>6850612.7915599989</v>
      </c>
      <c r="AL189" s="1637">
        <v>8081477.5715599991</v>
      </c>
      <c r="AM189" s="1637">
        <v>544333.98</v>
      </c>
      <c r="AN189" s="1637">
        <v>544333.98</v>
      </c>
      <c r="AO189" s="1637">
        <v>566820.72</v>
      </c>
      <c r="AP189" s="1637">
        <v>566820.72</v>
      </c>
      <c r="AQ189" s="1637">
        <v>13957.28</v>
      </c>
      <c r="AR189" s="1637">
        <v>13957.28</v>
      </c>
      <c r="AS189" s="1637">
        <v>13957.28</v>
      </c>
      <c r="AT189" s="1637">
        <v>13957.28</v>
      </c>
      <c r="AU189" s="1637">
        <v>17058.89</v>
      </c>
      <c r="AV189" s="1637">
        <v>672275.73</v>
      </c>
      <c r="AW189" s="1637">
        <v>272320.95</v>
      </c>
      <c r="AX189" s="1637">
        <v>104314.09</v>
      </c>
      <c r="AY189" s="1637">
        <v>3344108.1799999992</v>
      </c>
      <c r="AZ189" s="1637">
        <v>19704588.420000002</v>
      </c>
      <c r="BA189" s="1637">
        <v>2596237.8400000003</v>
      </c>
      <c r="BB189" s="1637">
        <v>27496.25</v>
      </c>
      <c r="BC189" s="1637">
        <v>714756.79999999993</v>
      </c>
      <c r="BD189" s="1637">
        <v>19704588.311559997</v>
      </c>
    </row>
    <row r="190" spans="1:56" x14ac:dyDescent="0.25">
      <c r="A190" s="1651" t="s">
        <v>2152</v>
      </c>
      <c r="B190" s="1647" t="s">
        <v>3833</v>
      </c>
      <c r="C190" s="1636">
        <v>2309.25</v>
      </c>
      <c r="D190" s="1637">
        <v>33082755.469999999</v>
      </c>
      <c r="E190" s="1637">
        <v>25790890.57</v>
      </c>
      <c r="F190" s="1646">
        <v>0.77958713546057601</v>
      </c>
      <c r="G190" s="1645">
        <v>2</v>
      </c>
      <c r="H190" s="1644">
        <v>259357.61</v>
      </c>
      <c r="I190" s="1644">
        <v>12740837.450000001</v>
      </c>
      <c r="J190" s="1644">
        <v>13000195.060000001</v>
      </c>
      <c r="K190" s="1643">
        <v>1.05749</v>
      </c>
      <c r="L190" s="1637">
        <v>8084329.9900000002</v>
      </c>
      <c r="M190" s="1637">
        <v>1616865.99</v>
      </c>
      <c r="N190" s="1637">
        <v>850982.1</v>
      </c>
      <c r="O190" s="1637">
        <v>377558.78</v>
      </c>
      <c r="P190" s="1637">
        <v>282561.88</v>
      </c>
      <c r="Q190" s="1637">
        <v>528506.11</v>
      </c>
      <c r="R190" s="1637">
        <v>198565.33</v>
      </c>
      <c r="S190" s="1637">
        <v>321948.07</v>
      </c>
      <c r="T190" s="1637">
        <v>435941.7</v>
      </c>
      <c r="U190" s="1637">
        <v>241539.57</v>
      </c>
      <c r="V190" s="1637">
        <v>646733.13</v>
      </c>
      <c r="W190" s="1637">
        <v>556838.69999999995</v>
      </c>
      <c r="X190" s="1637">
        <v>386322.51</v>
      </c>
      <c r="Y190" s="1637">
        <v>14528693.859999999</v>
      </c>
      <c r="Z190" s="1637">
        <v>206100</v>
      </c>
      <c r="AA190" s="1637">
        <v>288656.25</v>
      </c>
      <c r="AB190" s="1637">
        <v>750506.25</v>
      </c>
      <c r="AC190" s="1637">
        <v>78514.5</v>
      </c>
      <c r="AD190" s="1637">
        <v>1318581.75</v>
      </c>
      <c r="AE190" s="1637">
        <v>393014</v>
      </c>
      <c r="AF190" s="1637">
        <v>3142889.25</v>
      </c>
      <c r="AG190" s="1637">
        <v>2163767.25</v>
      </c>
      <c r="AH190" s="1637">
        <v>5890936.926</v>
      </c>
      <c r="AI190" s="1637">
        <v>14232966.175999999</v>
      </c>
      <c r="AJ190" s="1637">
        <v>2198128.89</v>
      </c>
      <c r="AK190" s="1637">
        <v>12034837.285999998</v>
      </c>
      <c r="AL190" s="1637">
        <v>14359336.595999999</v>
      </c>
      <c r="AM190" s="1637">
        <v>435777.35</v>
      </c>
      <c r="AN190" s="1637">
        <v>435777.35</v>
      </c>
      <c r="AO190" s="1637">
        <v>453611.65</v>
      </c>
      <c r="AP190" s="1637">
        <v>453611.65</v>
      </c>
      <c r="AQ190" s="1637">
        <v>81417.47</v>
      </c>
      <c r="AR190" s="1637">
        <v>81417.47</v>
      </c>
      <c r="AS190" s="1637">
        <v>85294.49</v>
      </c>
      <c r="AT190" s="1637">
        <v>85294.49</v>
      </c>
      <c r="AU190" s="1637">
        <v>102353.39</v>
      </c>
      <c r="AV190" s="1637">
        <v>1269337.23</v>
      </c>
      <c r="AW190" s="1637">
        <v>514174.62</v>
      </c>
      <c r="AX190" s="1637">
        <v>196657.71</v>
      </c>
      <c r="AY190" s="1637">
        <v>4194724.87</v>
      </c>
      <c r="AZ190" s="1637">
        <v>33082755.469999999</v>
      </c>
      <c r="BA190" s="1637">
        <v>668483.73999999987</v>
      </c>
      <c r="BB190" s="1637">
        <v>62388.15</v>
      </c>
      <c r="BC190" s="1637">
        <v>843998.32999999984</v>
      </c>
      <c r="BD190" s="1637">
        <v>33082755.326000001</v>
      </c>
    </row>
    <row r="191" spans="1:56" x14ac:dyDescent="0.25">
      <c r="A191" s="1651" t="s">
        <v>2153</v>
      </c>
      <c r="B191" s="1647" t="s">
        <v>3832</v>
      </c>
      <c r="C191" s="1636">
        <v>2328.8000000000002</v>
      </c>
      <c r="D191" s="1637">
        <v>35807766.420000002</v>
      </c>
      <c r="E191" s="1637">
        <v>30862582.350000001</v>
      </c>
      <c r="F191" s="1646">
        <v>0.86189632684718565</v>
      </c>
      <c r="G191" s="1645">
        <v>2</v>
      </c>
      <c r="H191" s="1644">
        <v>93677.18</v>
      </c>
      <c r="I191" s="1644">
        <v>18597124.469999999</v>
      </c>
      <c r="J191" s="1644">
        <v>18690801.649999999</v>
      </c>
      <c r="K191" s="1643">
        <v>1.05749</v>
      </c>
      <c r="L191" s="1637">
        <v>8733259.1500000004</v>
      </c>
      <c r="M191" s="1637">
        <v>1746651.82</v>
      </c>
      <c r="N191" s="1637">
        <v>858356.29</v>
      </c>
      <c r="O191" s="1637">
        <v>381245.88</v>
      </c>
      <c r="P191" s="1637">
        <v>315052.24</v>
      </c>
      <c r="Q191" s="1637">
        <v>526121.87</v>
      </c>
      <c r="R191" s="1637">
        <v>199858.91</v>
      </c>
      <c r="S191" s="1637">
        <v>324774.93</v>
      </c>
      <c r="T191" s="1637">
        <v>440198.95</v>
      </c>
      <c r="U191" s="1637">
        <v>243738.23999999999</v>
      </c>
      <c r="V191" s="1637">
        <v>653048.88</v>
      </c>
      <c r="W191" s="1637">
        <v>562276.57999999996</v>
      </c>
      <c r="X191" s="1637">
        <v>389714.61</v>
      </c>
      <c r="Y191" s="1637">
        <v>15374298.350000001</v>
      </c>
      <c r="Z191" s="1637">
        <v>207582.30000000002</v>
      </c>
      <c r="AA191" s="1637">
        <v>291100</v>
      </c>
      <c r="AB191" s="1637">
        <v>756860</v>
      </c>
      <c r="AC191" s="1637">
        <v>79179.199999999997</v>
      </c>
      <c r="AD191" s="1637">
        <v>1329744.7999999998</v>
      </c>
      <c r="AE191" s="1637">
        <v>389512.58999999997</v>
      </c>
      <c r="AF191" s="1637">
        <v>3169496.8</v>
      </c>
      <c r="AG191" s="1637">
        <v>2182085.6</v>
      </c>
      <c r="AH191" s="1637">
        <v>6476045.7252000002</v>
      </c>
      <c r="AI191" s="1637">
        <v>14881607.0152</v>
      </c>
      <c r="AJ191" s="1637">
        <v>2216738.14</v>
      </c>
      <c r="AK191" s="1637">
        <v>12664868.8752</v>
      </c>
      <c r="AL191" s="1637">
        <v>15009047.2852</v>
      </c>
      <c r="AM191" s="1637">
        <v>792463.44</v>
      </c>
      <c r="AN191" s="1637">
        <v>792463.44</v>
      </c>
      <c r="AO191" s="1637">
        <v>825805.83</v>
      </c>
      <c r="AP191" s="1637">
        <v>825805.83</v>
      </c>
      <c r="AQ191" s="1637">
        <v>35668.6</v>
      </c>
      <c r="AR191" s="1637">
        <v>35668.6</v>
      </c>
      <c r="AS191" s="1637">
        <v>37219.410000000003</v>
      </c>
      <c r="AT191" s="1637">
        <v>37219.410000000003</v>
      </c>
      <c r="AU191" s="1637">
        <v>44973.46</v>
      </c>
      <c r="AV191" s="1637">
        <v>1280192.8899999999</v>
      </c>
      <c r="AW191" s="1637">
        <v>518571.96</v>
      </c>
      <c r="AX191" s="1637">
        <v>198367.78</v>
      </c>
      <c r="AY191" s="1637">
        <v>5424420.6500000004</v>
      </c>
      <c r="AZ191" s="1637">
        <v>35807766.420000002</v>
      </c>
      <c r="BA191" s="1637">
        <v>2637918.0799999996</v>
      </c>
      <c r="BB191" s="1637">
        <v>6340.5300000000007</v>
      </c>
      <c r="BC191" s="1637">
        <v>1198516.8799999999</v>
      </c>
      <c r="BD191" s="1637">
        <v>35807766.2852</v>
      </c>
    </row>
    <row r="192" spans="1:56" x14ac:dyDescent="0.25">
      <c r="A192" s="1651" t="s">
        <v>2154</v>
      </c>
      <c r="B192" s="1647" t="s">
        <v>3831</v>
      </c>
      <c r="C192" s="1636">
        <v>1481.22</v>
      </c>
      <c r="D192" s="1637">
        <v>24302859.219999999</v>
      </c>
      <c r="E192" s="1637">
        <v>20441864.5</v>
      </c>
      <c r="F192" s="1646">
        <v>0.84113002157282801</v>
      </c>
      <c r="G192" s="1645">
        <v>2</v>
      </c>
      <c r="H192" s="1644">
        <v>118847.67999999999</v>
      </c>
      <c r="I192" s="1644">
        <v>16976066.690000001</v>
      </c>
      <c r="J192" s="1644">
        <v>17094914.370000001</v>
      </c>
      <c r="K192" s="1643">
        <v>1.05749</v>
      </c>
      <c r="L192" s="1637">
        <v>5817502.4400000004</v>
      </c>
      <c r="M192" s="1637">
        <v>1163500.48</v>
      </c>
      <c r="N192" s="1637">
        <v>545690.43000000005</v>
      </c>
      <c r="O192" s="1637">
        <v>241873.59</v>
      </c>
      <c r="P192" s="1637">
        <v>218727.21</v>
      </c>
      <c r="Q192" s="1637">
        <v>336177.57</v>
      </c>
      <c r="R192" s="1637">
        <v>127418.14</v>
      </c>
      <c r="S192" s="1637">
        <v>206360.86</v>
      </c>
      <c r="T192" s="1637">
        <v>279275.15000000002</v>
      </c>
      <c r="U192" s="1637">
        <v>154849.17000000001</v>
      </c>
      <c r="V192" s="1637">
        <v>414313.41</v>
      </c>
      <c r="W192" s="1637">
        <v>356724.79</v>
      </c>
      <c r="X192" s="1637">
        <v>247623.3</v>
      </c>
      <c r="Y192" s="1637">
        <v>10110036.539999999</v>
      </c>
      <c r="Z192" s="1637">
        <v>132297.29999999999</v>
      </c>
      <c r="AA192" s="1637">
        <v>185152.5</v>
      </c>
      <c r="AB192" s="1637">
        <v>481396.5</v>
      </c>
      <c r="AC192" s="1637">
        <v>50361.479999999996</v>
      </c>
      <c r="AD192" s="1637">
        <v>845776.62</v>
      </c>
      <c r="AE192" s="1637">
        <v>250044.09000000003</v>
      </c>
      <c r="AF192" s="1637">
        <v>2015940.42</v>
      </c>
      <c r="AG192" s="1637">
        <v>1387903.1400000001</v>
      </c>
      <c r="AH192" s="1637">
        <v>4452011.5030800002</v>
      </c>
      <c r="AI192" s="1637">
        <v>9800883.55308</v>
      </c>
      <c r="AJ192" s="1637">
        <v>1409943.69</v>
      </c>
      <c r="AK192" s="1637">
        <v>8390939.8630800005</v>
      </c>
      <c r="AL192" s="1637">
        <v>9881941.2130800001</v>
      </c>
      <c r="AM192" s="1637">
        <v>683906.8</v>
      </c>
      <c r="AN192" s="1637">
        <v>683906.8</v>
      </c>
      <c r="AO192" s="1637">
        <v>712596.77</v>
      </c>
      <c r="AP192" s="1637">
        <v>712596.77</v>
      </c>
      <c r="AQ192" s="1637">
        <v>46524.27</v>
      </c>
      <c r="AR192" s="1637">
        <v>46524.27</v>
      </c>
      <c r="AS192" s="1637">
        <v>48075.08</v>
      </c>
      <c r="AT192" s="1637">
        <v>48075.08</v>
      </c>
      <c r="AU192" s="1637">
        <v>58155.34</v>
      </c>
      <c r="AV192" s="1637">
        <v>814174.76</v>
      </c>
      <c r="AW192" s="1637">
        <v>329800.46000000002</v>
      </c>
      <c r="AX192" s="1637">
        <v>126544.96000000001</v>
      </c>
      <c r="AY192" s="1637">
        <v>4310881.3600000003</v>
      </c>
      <c r="AZ192" s="1637">
        <v>24302859.219999999</v>
      </c>
      <c r="BA192" s="1637">
        <v>3906904.94</v>
      </c>
      <c r="BB192" s="1637">
        <v>6277.19</v>
      </c>
      <c r="BC192" s="1637">
        <v>924368.69</v>
      </c>
      <c r="BD192" s="1637">
        <v>24302859.113079999</v>
      </c>
    </row>
    <row r="193" spans="1:56" x14ac:dyDescent="0.25">
      <c r="A193" s="1651" t="s">
        <v>2155</v>
      </c>
      <c r="B193" s="1647" t="s">
        <v>3830</v>
      </c>
      <c r="C193" s="1636">
        <v>1068.1400000000001</v>
      </c>
      <c r="D193" s="1637">
        <v>17406262.239999998</v>
      </c>
      <c r="E193" s="1637">
        <v>13670414.060000001</v>
      </c>
      <c r="F193" s="1646">
        <v>0.78537332550264982</v>
      </c>
      <c r="G193" s="1645">
        <v>2</v>
      </c>
      <c r="H193" s="1644">
        <v>148510.49</v>
      </c>
      <c r="I193" s="1644">
        <v>9208649.6999999993</v>
      </c>
      <c r="J193" s="1644">
        <v>9357160.1899999995</v>
      </c>
      <c r="K193" s="1643">
        <v>1.05749</v>
      </c>
      <c r="L193" s="1637">
        <v>4145035.01</v>
      </c>
      <c r="M193" s="1637">
        <v>829006.99</v>
      </c>
      <c r="N193" s="1637">
        <v>393044.59</v>
      </c>
      <c r="O193" s="1637">
        <v>174031</v>
      </c>
      <c r="P193" s="1637">
        <v>156435.04999999999</v>
      </c>
      <c r="Q193" s="1637">
        <v>240013.3</v>
      </c>
      <c r="R193" s="1637">
        <v>91844.55</v>
      </c>
      <c r="S193" s="1637">
        <v>148567.25</v>
      </c>
      <c r="T193" s="1637">
        <v>200941.88</v>
      </c>
      <c r="U193" s="1637">
        <v>111503.96</v>
      </c>
      <c r="V193" s="1637">
        <v>298103.55</v>
      </c>
      <c r="W193" s="1637">
        <v>256667.83</v>
      </c>
      <c r="X193" s="1637">
        <v>178273.7</v>
      </c>
      <c r="Y193" s="1637">
        <v>7223468.6599999992</v>
      </c>
      <c r="Z193" s="1637">
        <v>95480.1</v>
      </c>
      <c r="AA193" s="1637">
        <v>133517.5</v>
      </c>
      <c r="AB193" s="1637">
        <v>347145.5</v>
      </c>
      <c r="AC193" s="1637">
        <v>36316.759999999995</v>
      </c>
      <c r="AD193" s="1637">
        <v>609907.94000000006</v>
      </c>
      <c r="AE193" s="1637">
        <v>178366.01</v>
      </c>
      <c r="AF193" s="1637">
        <v>1453738.54</v>
      </c>
      <c r="AG193" s="1637">
        <v>1000847.1799999999</v>
      </c>
      <c r="AH193" s="1637">
        <v>3184829.8179600001</v>
      </c>
      <c r="AI193" s="1637">
        <v>7040149.3479600009</v>
      </c>
      <c r="AJ193" s="1637">
        <v>1016741.1</v>
      </c>
      <c r="AK193" s="1637">
        <v>6023408.2479600003</v>
      </c>
      <c r="AL193" s="1637">
        <v>7098601.7879600003</v>
      </c>
      <c r="AM193" s="1637">
        <v>435777.35</v>
      </c>
      <c r="AN193" s="1637">
        <v>435777.35</v>
      </c>
      <c r="AO193" s="1637">
        <v>454387.06</v>
      </c>
      <c r="AP193" s="1637">
        <v>454387.06</v>
      </c>
      <c r="AQ193" s="1637">
        <v>72888.02</v>
      </c>
      <c r="AR193" s="1637">
        <v>72888.02</v>
      </c>
      <c r="AS193" s="1637">
        <v>75989.64</v>
      </c>
      <c r="AT193" s="1637">
        <v>75989.64</v>
      </c>
      <c r="AU193" s="1637">
        <v>90722.33</v>
      </c>
      <c r="AV193" s="1637">
        <v>586981.23</v>
      </c>
      <c r="AW193" s="1637">
        <v>237770.42</v>
      </c>
      <c r="AX193" s="1637">
        <v>90633.55</v>
      </c>
      <c r="AY193" s="1637">
        <v>3084191.6699999995</v>
      </c>
      <c r="AZ193" s="1637">
        <v>17406262.239999998</v>
      </c>
      <c r="BA193" s="1637">
        <v>2151904.66</v>
      </c>
      <c r="BB193" s="1637">
        <v>103759.5</v>
      </c>
      <c r="BC193" s="1637">
        <v>548279.61</v>
      </c>
      <c r="BD193" s="1637">
        <v>17406262.117959999</v>
      </c>
    </row>
    <row r="194" spans="1:56" x14ac:dyDescent="0.25">
      <c r="A194" s="1651" t="s">
        <v>2156</v>
      </c>
      <c r="B194" s="1647" t="s">
        <v>3829</v>
      </c>
      <c r="C194" s="1636">
        <v>1171.8</v>
      </c>
      <c r="D194" s="1637">
        <v>20037388.170000002</v>
      </c>
      <c r="E194" s="1637">
        <v>15520867.579999998</v>
      </c>
      <c r="F194" s="1646">
        <v>0.77459534388008999</v>
      </c>
      <c r="G194" s="1645">
        <v>2</v>
      </c>
      <c r="H194" s="1644">
        <v>206841.63</v>
      </c>
      <c r="I194" s="1644">
        <v>14140771.939999999</v>
      </c>
      <c r="J194" s="1644">
        <v>14347613.57</v>
      </c>
      <c r="K194" s="1643">
        <v>1.05749</v>
      </c>
      <c r="L194" s="1637">
        <v>4775528.6900000004</v>
      </c>
      <c r="M194" s="1637">
        <v>955105.73</v>
      </c>
      <c r="N194" s="1637">
        <v>431390.4</v>
      </c>
      <c r="O194" s="1637">
        <v>190991.65</v>
      </c>
      <c r="P194" s="1637">
        <v>183053.03</v>
      </c>
      <c r="Q194" s="1637">
        <v>263855.68</v>
      </c>
      <c r="R194" s="1637">
        <v>100252.85</v>
      </c>
      <c r="S194" s="1637">
        <v>163329.75</v>
      </c>
      <c r="T194" s="1637">
        <v>220525.19</v>
      </c>
      <c r="U194" s="1637">
        <v>122497.31</v>
      </c>
      <c r="V194" s="1637">
        <v>327156.01</v>
      </c>
      <c r="W194" s="1637">
        <v>281682.07</v>
      </c>
      <c r="X194" s="1637">
        <v>195988</v>
      </c>
      <c r="Y194" s="1637">
        <v>8211356.3600000003</v>
      </c>
      <c r="Z194" s="1637">
        <v>104750.1</v>
      </c>
      <c r="AA194" s="1637">
        <v>146475</v>
      </c>
      <c r="AB194" s="1637">
        <v>380835</v>
      </c>
      <c r="AC194" s="1637">
        <v>39841.199999999997</v>
      </c>
      <c r="AD194" s="1637">
        <v>669097.80000000005</v>
      </c>
      <c r="AE194" s="1637">
        <v>196139.01</v>
      </c>
      <c r="AF194" s="1637">
        <v>1594819.8</v>
      </c>
      <c r="AG194" s="1637">
        <v>1097976.6000000001</v>
      </c>
      <c r="AH194" s="1637">
        <v>3699433.5762</v>
      </c>
      <c r="AI194" s="1637">
        <v>7929368.0861999998</v>
      </c>
      <c r="AJ194" s="1637">
        <v>1115412.98</v>
      </c>
      <c r="AK194" s="1637">
        <v>6813955.1062000003</v>
      </c>
      <c r="AL194" s="1637">
        <v>7993493.1762000006</v>
      </c>
      <c r="AM194" s="1637">
        <v>632730.1</v>
      </c>
      <c r="AN194" s="1637">
        <v>632730.1</v>
      </c>
      <c r="AO194" s="1637">
        <v>659093.86</v>
      </c>
      <c r="AP194" s="1637">
        <v>659093.86</v>
      </c>
      <c r="AQ194" s="1637">
        <v>45748.86</v>
      </c>
      <c r="AR194" s="1637">
        <v>45748.86</v>
      </c>
      <c r="AS194" s="1637">
        <v>47299.67</v>
      </c>
      <c r="AT194" s="1637">
        <v>47299.67</v>
      </c>
      <c r="AU194" s="1637">
        <v>57379.93</v>
      </c>
      <c r="AV194" s="1637">
        <v>644361.17000000004</v>
      </c>
      <c r="AW194" s="1637">
        <v>261013.5</v>
      </c>
      <c r="AX194" s="1637">
        <v>100038.92</v>
      </c>
      <c r="AY194" s="1637">
        <v>3832538.4999999995</v>
      </c>
      <c r="AZ194" s="1637">
        <v>20037388.170000002</v>
      </c>
      <c r="BA194" s="1637">
        <v>4271392.99</v>
      </c>
      <c r="BB194" s="1637">
        <v>23789.670000000002</v>
      </c>
      <c r="BC194" s="1637">
        <v>632878.68999999994</v>
      </c>
      <c r="BD194" s="1637">
        <v>20037388.036200002</v>
      </c>
    </row>
    <row r="195" spans="1:56" x14ac:dyDescent="0.25">
      <c r="A195" s="1651" t="s">
        <v>2157</v>
      </c>
      <c r="B195" s="1647" t="s">
        <v>3828</v>
      </c>
      <c r="C195" s="1636">
        <v>395.75</v>
      </c>
      <c r="D195" s="1637">
        <v>5925577.6799999997</v>
      </c>
      <c r="E195" s="1637">
        <v>8773904.9600000009</v>
      </c>
      <c r="F195" s="1646">
        <v>1.480683476585527</v>
      </c>
      <c r="G195" s="1645">
        <v>4</v>
      </c>
      <c r="H195" s="1644">
        <v>377.44</v>
      </c>
      <c r="I195" s="1644">
        <v>2767578.0000000005</v>
      </c>
      <c r="J195" s="1644">
        <v>2767955.4400000004</v>
      </c>
      <c r="K195" s="1643">
        <v>1.05749</v>
      </c>
      <c r="L195" s="1637">
        <v>1510972.55</v>
      </c>
      <c r="M195" s="1637">
        <v>302194.5</v>
      </c>
      <c r="N195" s="1637">
        <v>145271.64000000001</v>
      </c>
      <c r="O195" s="1637">
        <v>64155.49</v>
      </c>
      <c r="P195" s="1637">
        <v>53285.9</v>
      </c>
      <c r="Q195" s="1637">
        <v>85832.57</v>
      </c>
      <c r="R195" s="1637">
        <v>33633.21</v>
      </c>
      <c r="S195" s="1637">
        <v>54966.74</v>
      </c>
      <c r="T195" s="1637">
        <v>74076.03</v>
      </c>
      <c r="U195" s="1637">
        <v>41146.53</v>
      </c>
      <c r="V195" s="1637">
        <v>109894.1</v>
      </c>
      <c r="W195" s="1637">
        <v>94619.07</v>
      </c>
      <c r="X195" s="1637">
        <v>65957.5</v>
      </c>
      <c r="Y195" s="1637">
        <v>2636005.8299999996</v>
      </c>
      <c r="Z195" s="1637">
        <v>35460</v>
      </c>
      <c r="AA195" s="1637">
        <v>49468.75</v>
      </c>
      <c r="AB195" s="1637">
        <v>128618.75</v>
      </c>
      <c r="AC195" s="1637">
        <v>13455.5</v>
      </c>
      <c r="AD195" s="1637">
        <v>112986.62</v>
      </c>
      <c r="AE195" s="1637">
        <v>63510</v>
      </c>
      <c r="AF195" s="1637">
        <v>538615.75</v>
      </c>
      <c r="AG195" s="1637">
        <v>370817.75</v>
      </c>
      <c r="AH195" s="1637">
        <v>1090851.1679999998</v>
      </c>
      <c r="AI195" s="1637">
        <v>2403784.2879999997</v>
      </c>
      <c r="AJ195" s="1637">
        <v>376706.51</v>
      </c>
      <c r="AK195" s="1637">
        <v>2027077.7779999997</v>
      </c>
      <c r="AL195" s="1637">
        <v>2425441.1379999998</v>
      </c>
      <c r="AM195" s="1637">
        <v>128717.15</v>
      </c>
      <c r="AN195" s="1637">
        <v>128717.15</v>
      </c>
      <c r="AO195" s="1637">
        <v>134144.98000000001</v>
      </c>
      <c r="AP195" s="1637">
        <v>134144.98000000001</v>
      </c>
      <c r="AQ195" s="1637">
        <v>0</v>
      </c>
      <c r="AR195" s="1637">
        <v>0</v>
      </c>
      <c r="AS195" s="1637">
        <v>0</v>
      </c>
      <c r="AT195" s="1637">
        <v>0</v>
      </c>
      <c r="AU195" s="1637">
        <v>0</v>
      </c>
      <c r="AV195" s="1637">
        <v>217113.27</v>
      </c>
      <c r="AW195" s="1637">
        <v>87946.79</v>
      </c>
      <c r="AX195" s="1637">
        <v>33346.300000000003</v>
      </c>
      <c r="AY195" s="1637">
        <v>864130.62000000011</v>
      </c>
      <c r="AZ195" s="1637">
        <v>5925577.6799999997</v>
      </c>
      <c r="BA195" s="1637">
        <v>1042048.34</v>
      </c>
      <c r="BB195" s="1637">
        <v>0</v>
      </c>
      <c r="BC195" s="1637">
        <v>144787.44</v>
      </c>
      <c r="BD195" s="1637">
        <v>5925577.5879999995</v>
      </c>
    </row>
    <row r="196" spans="1:56" x14ac:dyDescent="0.25">
      <c r="A196" s="1651" t="s">
        <v>2158</v>
      </c>
      <c r="B196" s="1647" t="s">
        <v>3827</v>
      </c>
      <c r="C196" s="1636">
        <v>2649.81</v>
      </c>
      <c r="D196" s="1637">
        <v>47114510.979999997</v>
      </c>
      <c r="E196" s="1637">
        <v>37536022.130000003</v>
      </c>
      <c r="F196" s="1646">
        <v>0.79669769141685365</v>
      </c>
      <c r="G196" s="1645">
        <v>2</v>
      </c>
      <c r="H196" s="1644">
        <v>383131.72</v>
      </c>
      <c r="I196" s="1644">
        <v>27775341.169999994</v>
      </c>
      <c r="J196" s="1644">
        <v>28158472.889999993</v>
      </c>
      <c r="K196" s="1643">
        <v>1.05749</v>
      </c>
      <c r="L196" s="1637">
        <v>10513389.83</v>
      </c>
      <c r="M196" s="1637">
        <v>2102677.96</v>
      </c>
      <c r="N196" s="1637">
        <v>976343.42</v>
      </c>
      <c r="O196" s="1637">
        <v>433602.66</v>
      </c>
      <c r="P196" s="1637">
        <v>433831.55</v>
      </c>
      <c r="Q196" s="1637">
        <v>601622.74</v>
      </c>
      <c r="R196" s="1637">
        <v>228317.79</v>
      </c>
      <c r="S196" s="1637">
        <v>369690.61</v>
      </c>
      <c r="T196" s="1637">
        <v>500651.8</v>
      </c>
      <c r="U196" s="1637">
        <v>277346.48</v>
      </c>
      <c r="V196" s="1637">
        <v>742732.58</v>
      </c>
      <c r="W196" s="1637">
        <v>639494.43999999994</v>
      </c>
      <c r="X196" s="1637">
        <v>443611.31</v>
      </c>
      <c r="Y196" s="1637">
        <v>18263313.169999998</v>
      </c>
      <c r="Z196" s="1637">
        <v>236893.49999999997</v>
      </c>
      <c r="AA196" s="1637">
        <v>331226.24999999994</v>
      </c>
      <c r="AB196" s="1637">
        <v>861188.25</v>
      </c>
      <c r="AC196" s="1637">
        <v>90093.54</v>
      </c>
      <c r="AD196" s="1637">
        <v>1513041.51</v>
      </c>
      <c r="AE196" s="1637">
        <v>447334.58999999997</v>
      </c>
      <c r="AF196" s="1637">
        <v>3606391.4099999997</v>
      </c>
      <c r="AG196" s="1637">
        <v>2482871.9699999997</v>
      </c>
      <c r="AH196" s="1637">
        <v>8758946.1938399989</v>
      </c>
      <c r="AI196" s="1637">
        <v>18327987.21384</v>
      </c>
      <c r="AJ196" s="1637">
        <v>2522301.14</v>
      </c>
      <c r="AK196" s="1637">
        <v>15805686.07384</v>
      </c>
      <c r="AL196" s="1637">
        <v>18472994.30384</v>
      </c>
      <c r="AM196" s="1637">
        <v>1280968.3</v>
      </c>
      <c r="AN196" s="1637">
        <v>1280968.3</v>
      </c>
      <c r="AO196" s="1637">
        <v>1334471.21</v>
      </c>
      <c r="AP196" s="1637">
        <v>1334471.21</v>
      </c>
      <c r="AQ196" s="1637">
        <v>538906.15</v>
      </c>
      <c r="AR196" s="1637">
        <v>538906.15</v>
      </c>
      <c r="AS196" s="1637">
        <v>561392.88</v>
      </c>
      <c r="AT196" s="1637">
        <v>561392.88</v>
      </c>
      <c r="AU196" s="1637">
        <v>673826.54</v>
      </c>
      <c r="AV196" s="1637">
        <v>1456985.13</v>
      </c>
      <c r="AW196" s="1637">
        <v>590185.78</v>
      </c>
      <c r="AX196" s="1637">
        <v>225728.85</v>
      </c>
      <c r="AY196" s="1637">
        <v>10378203.379999999</v>
      </c>
      <c r="AZ196" s="1637">
        <v>47114510.979999997</v>
      </c>
      <c r="BA196" s="1637">
        <v>10223315.84</v>
      </c>
      <c r="BB196" s="1637">
        <v>603395.52999999991</v>
      </c>
      <c r="BC196" s="1637">
        <v>1714142.0499999998</v>
      </c>
      <c r="BD196" s="1637">
        <v>47114510.853839993</v>
      </c>
    </row>
    <row r="197" spans="1:56" x14ac:dyDescent="0.25">
      <c r="A197" s="1651" t="s">
        <v>2159</v>
      </c>
      <c r="B197" s="1647" t="s">
        <v>3826</v>
      </c>
      <c r="C197" s="1636">
        <v>984.13</v>
      </c>
      <c r="D197" s="1637">
        <v>15481470.24</v>
      </c>
      <c r="E197" s="1637">
        <v>10343501.07</v>
      </c>
      <c r="F197" s="1646">
        <v>0.66812136765119023</v>
      </c>
      <c r="G197" s="1645">
        <v>1</v>
      </c>
      <c r="H197" s="1644">
        <v>712088.37</v>
      </c>
      <c r="I197" s="1644">
        <v>6827571.3399999999</v>
      </c>
      <c r="J197" s="1644">
        <v>7539659.71</v>
      </c>
      <c r="K197" s="1643">
        <v>1.05749</v>
      </c>
      <c r="L197" s="1637">
        <v>3651701.37</v>
      </c>
      <c r="M197" s="1637">
        <v>730340.27</v>
      </c>
      <c r="N197" s="1637">
        <v>362072.97</v>
      </c>
      <c r="O197" s="1637">
        <v>160757.45000000001</v>
      </c>
      <c r="P197" s="1637">
        <v>137014.28</v>
      </c>
      <c r="Q197" s="1637">
        <v>224913.12</v>
      </c>
      <c r="R197" s="1637">
        <v>84083.03</v>
      </c>
      <c r="S197" s="1637">
        <v>136945.71</v>
      </c>
      <c r="T197" s="1637">
        <v>185615.8</v>
      </c>
      <c r="U197" s="1637">
        <v>102709.28</v>
      </c>
      <c r="V197" s="1637">
        <v>275366.84000000003</v>
      </c>
      <c r="W197" s="1637">
        <v>237091.47</v>
      </c>
      <c r="X197" s="1637">
        <v>164328.4</v>
      </c>
      <c r="Y197" s="1637">
        <v>6452939.9900000012</v>
      </c>
      <c r="Z197" s="1637">
        <v>87822</v>
      </c>
      <c r="AA197" s="1637">
        <v>123016.25</v>
      </c>
      <c r="AB197" s="1637">
        <v>319842.25</v>
      </c>
      <c r="AC197" s="1637">
        <v>33460.42</v>
      </c>
      <c r="AD197" s="1637">
        <v>561938.23</v>
      </c>
      <c r="AE197" s="1637">
        <v>167399.91999999998</v>
      </c>
      <c r="AF197" s="1637">
        <v>1339400.93</v>
      </c>
      <c r="AG197" s="1637">
        <v>922129.80999999994</v>
      </c>
      <c r="AH197" s="1637">
        <v>2812444.9873200003</v>
      </c>
      <c r="AI197" s="1637">
        <v>6367454.7973200008</v>
      </c>
      <c r="AJ197" s="1637">
        <v>936773.66</v>
      </c>
      <c r="AK197" s="1637">
        <v>5430681.1373200007</v>
      </c>
      <c r="AL197" s="1637">
        <v>6421309.9073200002</v>
      </c>
      <c r="AM197" s="1637">
        <v>321017.48</v>
      </c>
      <c r="AN197" s="1637">
        <v>321017.48</v>
      </c>
      <c r="AO197" s="1637">
        <v>334974.76</v>
      </c>
      <c r="AP197" s="1637">
        <v>334974.76</v>
      </c>
      <c r="AQ197" s="1637">
        <v>84519.09</v>
      </c>
      <c r="AR197" s="1637">
        <v>84519.09</v>
      </c>
      <c r="AS197" s="1637">
        <v>88396.11</v>
      </c>
      <c r="AT197" s="1637">
        <v>88396.11</v>
      </c>
      <c r="AU197" s="1637">
        <v>106230.42</v>
      </c>
      <c r="AV197" s="1637">
        <v>540456.95999999996</v>
      </c>
      <c r="AW197" s="1637">
        <v>218924.68</v>
      </c>
      <c r="AX197" s="1637">
        <v>83793.279999999999</v>
      </c>
      <c r="AY197" s="1637">
        <v>2607220.2200000002</v>
      </c>
      <c r="AZ197" s="1637">
        <v>15481470.24</v>
      </c>
      <c r="BA197" s="1637">
        <v>1640988.4700000002</v>
      </c>
      <c r="BB197" s="1637">
        <v>116433.87000000001</v>
      </c>
      <c r="BC197" s="1637">
        <v>522328.04</v>
      </c>
      <c r="BD197" s="1637">
        <v>15481470.117320003</v>
      </c>
    </row>
    <row r="198" spans="1:56" x14ac:dyDescent="0.25">
      <c r="A198" s="1651" t="s">
        <v>2160</v>
      </c>
      <c r="B198" s="1647" t="s">
        <v>3825</v>
      </c>
      <c r="C198" s="1636">
        <v>406</v>
      </c>
      <c r="D198" s="1637">
        <v>6452055.7800000003</v>
      </c>
      <c r="E198" s="1637">
        <v>4002609.3</v>
      </c>
      <c r="F198" s="1646">
        <v>0.62036185620205531</v>
      </c>
      <c r="G198" s="1645">
        <v>1</v>
      </c>
      <c r="H198" s="1644">
        <v>407206.44</v>
      </c>
      <c r="I198" s="1644">
        <v>2893264.2699999996</v>
      </c>
      <c r="J198" s="1644">
        <v>3300470.7099999995</v>
      </c>
      <c r="K198" s="1643">
        <v>1.05749</v>
      </c>
      <c r="L198" s="1637">
        <v>1555217.72</v>
      </c>
      <c r="M198" s="1637">
        <v>311043.53999999998</v>
      </c>
      <c r="N198" s="1637">
        <v>148958.73000000001</v>
      </c>
      <c r="O198" s="1637">
        <v>65630.33</v>
      </c>
      <c r="P198" s="1637">
        <v>57547.07</v>
      </c>
      <c r="Q198" s="1637">
        <v>89806.3</v>
      </c>
      <c r="R198" s="1637">
        <v>34280</v>
      </c>
      <c r="S198" s="1637">
        <v>56537.22</v>
      </c>
      <c r="T198" s="1637">
        <v>75778.92</v>
      </c>
      <c r="U198" s="1637">
        <v>42088.82</v>
      </c>
      <c r="V198" s="1637">
        <v>112420.4</v>
      </c>
      <c r="W198" s="1637">
        <v>96794.22</v>
      </c>
      <c r="X198" s="1637">
        <v>67842</v>
      </c>
      <c r="Y198" s="1637">
        <v>2713945.27</v>
      </c>
      <c r="Z198" s="1637">
        <v>36225</v>
      </c>
      <c r="AA198" s="1637">
        <v>50750</v>
      </c>
      <c r="AB198" s="1637">
        <v>131950</v>
      </c>
      <c r="AC198" s="1637">
        <v>13804</v>
      </c>
      <c r="AD198" s="1637">
        <v>231826</v>
      </c>
      <c r="AE198" s="1637">
        <v>66866.5</v>
      </c>
      <c r="AF198" s="1637">
        <v>552566</v>
      </c>
      <c r="AG198" s="1637">
        <v>380422</v>
      </c>
      <c r="AH198" s="1637">
        <v>1174939.5929999999</v>
      </c>
      <c r="AI198" s="1637">
        <v>2639349.0929999999</v>
      </c>
      <c r="AJ198" s="1637">
        <v>386463.28</v>
      </c>
      <c r="AK198" s="1637">
        <v>2252885.8130000001</v>
      </c>
      <c r="AL198" s="1637">
        <v>2661566.8629999999</v>
      </c>
      <c r="AM198" s="1637">
        <v>153530.09</v>
      </c>
      <c r="AN198" s="1637">
        <v>153530.09</v>
      </c>
      <c r="AO198" s="1637">
        <v>159733.32999999999</v>
      </c>
      <c r="AP198" s="1637">
        <v>159733.32999999999</v>
      </c>
      <c r="AQ198" s="1637">
        <v>19385.11</v>
      </c>
      <c r="AR198" s="1637">
        <v>19385.11</v>
      </c>
      <c r="AS198" s="1637">
        <v>20160.509999999998</v>
      </c>
      <c r="AT198" s="1637">
        <v>20160.509999999998</v>
      </c>
      <c r="AU198" s="1637">
        <v>24037.54</v>
      </c>
      <c r="AV198" s="1637">
        <v>222541.1</v>
      </c>
      <c r="AW198" s="1637">
        <v>90145.46</v>
      </c>
      <c r="AX198" s="1637">
        <v>34201.339999999997</v>
      </c>
      <c r="AY198" s="1637">
        <v>1076543.52</v>
      </c>
      <c r="AZ198" s="1637">
        <v>6452055.7800000003</v>
      </c>
      <c r="BA198" s="1637">
        <v>1131595.1200000001</v>
      </c>
      <c r="BB198" s="1637">
        <v>28324.980000000003</v>
      </c>
      <c r="BC198" s="1637">
        <v>174630.82</v>
      </c>
      <c r="BD198" s="1637">
        <v>6452055.652999999</v>
      </c>
    </row>
    <row r="199" spans="1:56" x14ac:dyDescent="0.25">
      <c r="A199" s="1651" t="s">
        <v>2161</v>
      </c>
      <c r="B199" s="1647" t="s">
        <v>3824</v>
      </c>
      <c r="C199" s="1636">
        <v>1421.7</v>
      </c>
      <c r="D199" s="1637">
        <v>22805989.300000001</v>
      </c>
      <c r="E199" s="1637">
        <v>16121762.940000001</v>
      </c>
      <c r="F199" s="1646">
        <v>0.70690916881207166</v>
      </c>
      <c r="G199" s="1645">
        <v>1</v>
      </c>
      <c r="H199" s="1644">
        <v>737039.59</v>
      </c>
      <c r="I199" s="1644">
        <v>9852842.7600000016</v>
      </c>
      <c r="J199" s="1644">
        <v>10589882.350000001</v>
      </c>
      <c r="K199" s="1643">
        <v>1.05749</v>
      </c>
      <c r="L199" s="1637">
        <v>5435519.1399999997</v>
      </c>
      <c r="M199" s="1637">
        <v>1087103.82</v>
      </c>
      <c r="N199" s="1637">
        <v>522830.42</v>
      </c>
      <c r="O199" s="1637">
        <v>231549.72</v>
      </c>
      <c r="P199" s="1637">
        <v>203790.21</v>
      </c>
      <c r="Q199" s="1637">
        <v>318693.15000000002</v>
      </c>
      <c r="R199" s="1637">
        <v>121597.01</v>
      </c>
      <c r="S199" s="1637">
        <v>197880.27</v>
      </c>
      <c r="T199" s="1637">
        <v>267354.87</v>
      </c>
      <c r="U199" s="1637">
        <v>148253.16</v>
      </c>
      <c r="V199" s="1637">
        <v>396629.3</v>
      </c>
      <c r="W199" s="1637">
        <v>341498.73</v>
      </c>
      <c r="X199" s="1637">
        <v>237447</v>
      </c>
      <c r="Y199" s="1637">
        <v>9510146.8000000007</v>
      </c>
      <c r="Z199" s="1637">
        <v>126926.1</v>
      </c>
      <c r="AA199" s="1637">
        <v>177712.5</v>
      </c>
      <c r="AB199" s="1637">
        <v>462052.5</v>
      </c>
      <c r="AC199" s="1637">
        <v>48337.8</v>
      </c>
      <c r="AD199" s="1637">
        <v>811790.7</v>
      </c>
      <c r="AE199" s="1637">
        <v>236549.01</v>
      </c>
      <c r="AF199" s="1637">
        <v>1934933.7000000002</v>
      </c>
      <c r="AG199" s="1637">
        <v>1332132.8999999999</v>
      </c>
      <c r="AH199" s="1637">
        <v>4160263.0608000001</v>
      </c>
      <c r="AI199" s="1637">
        <v>9290698.2708000019</v>
      </c>
      <c r="AJ199" s="1637">
        <v>1353287.79</v>
      </c>
      <c r="AK199" s="1637">
        <v>7937410.4808</v>
      </c>
      <c r="AL199" s="1637">
        <v>9368498.7807999998</v>
      </c>
      <c r="AM199" s="1637">
        <v>535029.13</v>
      </c>
      <c r="AN199" s="1637">
        <v>535029.13</v>
      </c>
      <c r="AO199" s="1637">
        <v>557515.86</v>
      </c>
      <c r="AP199" s="1637">
        <v>557515.86</v>
      </c>
      <c r="AQ199" s="1637">
        <v>97700.97</v>
      </c>
      <c r="AR199" s="1637">
        <v>97700.97</v>
      </c>
      <c r="AS199" s="1637">
        <v>102353.39</v>
      </c>
      <c r="AT199" s="1637">
        <v>102353.39</v>
      </c>
      <c r="AU199" s="1637">
        <v>122513.91</v>
      </c>
      <c r="AV199" s="1637">
        <v>781607.77</v>
      </c>
      <c r="AW199" s="1637">
        <v>316608.44</v>
      </c>
      <c r="AX199" s="1637">
        <v>121414.76</v>
      </c>
      <c r="AY199" s="1637">
        <v>3927343.5800000005</v>
      </c>
      <c r="AZ199" s="1637">
        <v>22805989.300000001</v>
      </c>
      <c r="BA199" s="1637">
        <v>2432433.88</v>
      </c>
      <c r="BB199" s="1637">
        <v>142638.44</v>
      </c>
      <c r="BC199" s="1637">
        <v>699242.45000000007</v>
      </c>
      <c r="BD199" s="1637">
        <v>22805989.160800003</v>
      </c>
    </row>
    <row r="200" spans="1:56" x14ac:dyDescent="0.25">
      <c r="A200" s="1651" t="s">
        <v>2162</v>
      </c>
      <c r="B200" s="1647" t="s">
        <v>3823</v>
      </c>
      <c r="C200" s="1636">
        <v>4770.49</v>
      </c>
      <c r="D200" s="1637">
        <v>87340028.010000005</v>
      </c>
      <c r="E200" s="1637">
        <v>83545146.519999996</v>
      </c>
      <c r="F200" s="1646">
        <v>0.95655048920335228</v>
      </c>
      <c r="G200" s="1645">
        <v>3</v>
      </c>
      <c r="H200" s="1644">
        <v>99254.15</v>
      </c>
      <c r="I200" s="1644">
        <v>49960856.800000004</v>
      </c>
      <c r="J200" s="1644">
        <v>50060110.950000003</v>
      </c>
      <c r="K200" s="1643">
        <v>1.05749</v>
      </c>
      <c r="L200" s="1637">
        <v>19359248.670000002</v>
      </c>
      <c r="M200" s="1637">
        <v>6452437.5800000001</v>
      </c>
      <c r="N200" s="1637">
        <v>2022861.25</v>
      </c>
      <c r="O200" s="1637">
        <v>674287.08</v>
      </c>
      <c r="P200" s="1637">
        <v>714580.36</v>
      </c>
      <c r="Q200" s="1637">
        <v>1728354.04</v>
      </c>
      <c r="R200" s="1637">
        <v>411360.09</v>
      </c>
      <c r="S200" s="1637">
        <v>749118.19</v>
      </c>
      <c r="T200" s="1637">
        <v>676901.67</v>
      </c>
      <c r="U200" s="1637">
        <v>499412.13</v>
      </c>
      <c r="V200" s="1637">
        <v>1004204.77</v>
      </c>
      <c r="W200" s="1637">
        <v>864622.59</v>
      </c>
      <c r="X200" s="1637">
        <v>898906.52</v>
      </c>
      <c r="Y200" s="1637">
        <v>36056294.940000005</v>
      </c>
      <c r="Z200" s="1637">
        <v>429344.1</v>
      </c>
      <c r="AA200" s="1637">
        <v>596311.25</v>
      </c>
      <c r="AB200" s="1637">
        <v>1550409.25</v>
      </c>
      <c r="AC200" s="1637">
        <v>162196.66</v>
      </c>
      <c r="AD200" s="1637">
        <v>2723949.79</v>
      </c>
      <c r="AE200" s="1637">
        <v>4097850.9099999997</v>
      </c>
      <c r="AF200" s="1637">
        <v>6492636.8899999997</v>
      </c>
      <c r="AG200" s="1637">
        <v>4469949.13</v>
      </c>
      <c r="AH200" s="1637">
        <v>15611989.854359999</v>
      </c>
      <c r="AI200" s="1637">
        <v>36134637.834360003</v>
      </c>
      <c r="AJ200" s="1637">
        <v>4540934.0199999996</v>
      </c>
      <c r="AK200" s="1637">
        <v>31593703.814359996</v>
      </c>
      <c r="AL200" s="1637">
        <v>36395696.124359995</v>
      </c>
      <c r="AM200" s="1637">
        <v>2322336.6</v>
      </c>
      <c r="AN200" s="1637">
        <v>2322336.6</v>
      </c>
      <c r="AO200" s="1637">
        <v>2419262.17</v>
      </c>
      <c r="AP200" s="1637">
        <v>2419262.17</v>
      </c>
      <c r="AQ200" s="1637">
        <v>245803.23</v>
      </c>
      <c r="AR200" s="1637">
        <v>245803.23</v>
      </c>
      <c r="AS200" s="1637">
        <v>255883.49</v>
      </c>
      <c r="AT200" s="1637">
        <v>255883.49</v>
      </c>
      <c r="AU200" s="1637">
        <v>307835.59999999998</v>
      </c>
      <c r="AV200" s="1637">
        <v>2623193.56</v>
      </c>
      <c r="AW200" s="1637">
        <v>1062585.68</v>
      </c>
      <c r="AX200" s="1637">
        <v>407850.99</v>
      </c>
      <c r="AY200" s="1637">
        <v>14888036.810000001</v>
      </c>
      <c r="AZ200" s="1637">
        <v>87340028.010000005</v>
      </c>
      <c r="BA200" s="1637">
        <v>13380714.239999998</v>
      </c>
      <c r="BB200" s="1637">
        <v>84453.090000000011</v>
      </c>
      <c r="BC200" s="1637">
        <v>2465282.3400000003</v>
      </c>
      <c r="BD200" s="1637">
        <v>87340027.874359995</v>
      </c>
    </row>
    <row r="201" spans="1:56" x14ac:dyDescent="0.25">
      <c r="A201" s="1651" t="s">
        <v>2163</v>
      </c>
      <c r="B201" s="1647" t="s">
        <v>3822</v>
      </c>
      <c r="C201" s="1636">
        <v>2930</v>
      </c>
      <c r="D201" s="1637">
        <v>53598290.899999999</v>
      </c>
      <c r="E201" s="1637">
        <v>44489572.140000001</v>
      </c>
      <c r="F201" s="1646">
        <v>0.83005579829038922</v>
      </c>
      <c r="G201" s="1645">
        <v>2</v>
      </c>
      <c r="H201" s="1644">
        <v>288286.7</v>
      </c>
      <c r="I201" s="1644">
        <v>23816537.129999999</v>
      </c>
      <c r="J201" s="1644">
        <v>24104823.829999998</v>
      </c>
      <c r="K201" s="1643">
        <v>1.05749</v>
      </c>
      <c r="L201" s="1637">
        <v>11717328.380000001</v>
      </c>
      <c r="M201" s="1637">
        <v>3905385.54</v>
      </c>
      <c r="N201" s="1637">
        <v>1242554.18</v>
      </c>
      <c r="O201" s="1637">
        <v>413902</v>
      </c>
      <c r="P201" s="1637">
        <v>438478.37</v>
      </c>
      <c r="Q201" s="1637">
        <v>1061651.43</v>
      </c>
      <c r="R201" s="1637">
        <v>252249.11</v>
      </c>
      <c r="S201" s="1637">
        <v>460150.17</v>
      </c>
      <c r="T201" s="1637">
        <v>415506.94</v>
      </c>
      <c r="U201" s="1637">
        <v>306557.38</v>
      </c>
      <c r="V201" s="1637">
        <v>616417.51</v>
      </c>
      <c r="W201" s="1637">
        <v>530736.88</v>
      </c>
      <c r="X201" s="1637">
        <v>552158.51</v>
      </c>
      <c r="Y201" s="1637">
        <v>21913076.400000006</v>
      </c>
      <c r="Z201" s="1637">
        <v>263700</v>
      </c>
      <c r="AA201" s="1637">
        <v>366250</v>
      </c>
      <c r="AB201" s="1637">
        <v>952250</v>
      </c>
      <c r="AC201" s="1637">
        <v>99620</v>
      </c>
      <c r="AD201" s="1637">
        <v>1673030</v>
      </c>
      <c r="AE201" s="1637">
        <v>2516870</v>
      </c>
      <c r="AF201" s="1637">
        <v>3987730</v>
      </c>
      <c r="AG201" s="1637">
        <v>2745410</v>
      </c>
      <c r="AH201" s="1637">
        <v>9578846.4600000009</v>
      </c>
      <c r="AI201" s="1637">
        <v>22183706.460000001</v>
      </c>
      <c r="AJ201" s="1637">
        <v>2789008.4</v>
      </c>
      <c r="AK201" s="1637">
        <v>19394698.060000002</v>
      </c>
      <c r="AL201" s="1637">
        <v>22344046.550000004</v>
      </c>
      <c r="AM201" s="1637">
        <v>1299578.01</v>
      </c>
      <c r="AN201" s="1637">
        <v>1299578.01</v>
      </c>
      <c r="AO201" s="1637">
        <v>1353080.92</v>
      </c>
      <c r="AP201" s="1637">
        <v>1353080.92</v>
      </c>
      <c r="AQ201" s="1637">
        <v>285348.87</v>
      </c>
      <c r="AR201" s="1637">
        <v>285348.87</v>
      </c>
      <c r="AS201" s="1637">
        <v>296979.93</v>
      </c>
      <c r="AT201" s="1637">
        <v>296979.93</v>
      </c>
      <c r="AU201" s="1637">
        <v>356686.08000000002</v>
      </c>
      <c r="AV201" s="1637">
        <v>1611290.63</v>
      </c>
      <c r="AW201" s="1637">
        <v>652690.81999999995</v>
      </c>
      <c r="AX201" s="1637">
        <v>250524.82</v>
      </c>
      <c r="AY201" s="1637">
        <v>9341167.8099999987</v>
      </c>
      <c r="AZ201" s="1637">
        <v>53598290.899999999</v>
      </c>
      <c r="BA201" s="1637">
        <v>8418674.2799999993</v>
      </c>
      <c r="BB201" s="1637">
        <v>175799.13</v>
      </c>
      <c r="BC201" s="1637">
        <v>1245776.4899999998</v>
      </c>
      <c r="BD201" s="1637">
        <v>53598290.760000005</v>
      </c>
    </row>
    <row r="202" spans="1:56" x14ac:dyDescent="0.25">
      <c r="A202" s="1651" t="s">
        <v>2164</v>
      </c>
      <c r="B202" s="1647" t="s">
        <v>3821</v>
      </c>
      <c r="C202" s="1636">
        <v>1361.65</v>
      </c>
      <c r="D202" s="1637">
        <v>19964317.789999999</v>
      </c>
      <c r="E202" s="1637">
        <v>22225987.230000004</v>
      </c>
      <c r="F202" s="1646">
        <v>1.1132855860034878</v>
      </c>
      <c r="G202" s="1645">
        <v>4</v>
      </c>
      <c r="H202" s="1644">
        <v>1271.69</v>
      </c>
      <c r="I202" s="1644">
        <v>887853.35</v>
      </c>
      <c r="J202" s="1644">
        <v>889125.03999999992</v>
      </c>
      <c r="K202" s="1643">
        <v>1.05749</v>
      </c>
      <c r="L202" s="1637">
        <v>4764113.9000000004</v>
      </c>
      <c r="M202" s="1637">
        <v>1587879.15</v>
      </c>
      <c r="N202" s="1637">
        <v>576748.69999999995</v>
      </c>
      <c r="O202" s="1637">
        <v>191684.12</v>
      </c>
      <c r="P202" s="1637">
        <v>151339.76999999999</v>
      </c>
      <c r="Q202" s="1637">
        <v>492780.18</v>
      </c>
      <c r="R202" s="1637">
        <v>117069.46</v>
      </c>
      <c r="S202" s="1637">
        <v>213585.06</v>
      </c>
      <c r="T202" s="1637">
        <v>192427.39</v>
      </c>
      <c r="U202" s="1637">
        <v>142285.34</v>
      </c>
      <c r="V202" s="1637">
        <v>285472.03999999998</v>
      </c>
      <c r="W202" s="1637">
        <v>245792.08</v>
      </c>
      <c r="X202" s="1637">
        <v>256292</v>
      </c>
      <c r="Y202" s="1637">
        <v>9217469.1899999995</v>
      </c>
      <c r="Z202" s="1637">
        <v>122548.50000000001</v>
      </c>
      <c r="AA202" s="1637">
        <v>170206.25</v>
      </c>
      <c r="AB202" s="1637">
        <v>442536.25000000006</v>
      </c>
      <c r="AC202" s="1637">
        <v>46296.100000000006</v>
      </c>
      <c r="AD202" s="1637">
        <v>388751.07</v>
      </c>
      <c r="AE202" s="1637">
        <v>1169657.3500000001</v>
      </c>
      <c r="AF202" s="1637">
        <v>1853205.6500000001</v>
      </c>
      <c r="AG202" s="1637">
        <v>1275866.05</v>
      </c>
      <c r="AH202" s="1637">
        <v>3456387.4955999996</v>
      </c>
      <c r="AI202" s="1637">
        <v>8925454.7155999988</v>
      </c>
      <c r="AJ202" s="1637">
        <v>1296127.3999999999</v>
      </c>
      <c r="AK202" s="1637">
        <v>7629327.3156000003</v>
      </c>
      <c r="AL202" s="1637">
        <v>8999969.0756000001</v>
      </c>
      <c r="AM202" s="1637">
        <v>105455.01</v>
      </c>
      <c r="AN202" s="1637">
        <v>105455.01</v>
      </c>
      <c r="AO202" s="1637">
        <v>110107.44</v>
      </c>
      <c r="AP202" s="1637">
        <v>110107.44</v>
      </c>
      <c r="AQ202" s="1637">
        <v>27914.560000000001</v>
      </c>
      <c r="AR202" s="1637">
        <v>27914.560000000001</v>
      </c>
      <c r="AS202" s="1637">
        <v>28689.96</v>
      </c>
      <c r="AT202" s="1637">
        <v>28689.96</v>
      </c>
      <c r="AU202" s="1637">
        <v>34893.199999999997</v>
      </c>
      <c r="AV202" s="1637">
        <v>748265.38</v>
      </c>
      <c r="AW202" s="1637">
        <v>303102.33</v>
      </c>
      <c r="AX202" s="1637">
        <v>116284.56</v>
      </c>
      <c r="AY202" s="1637">
        <v>1746879.4100000001</v>
      </c>
      <c r="AZ202" s="1637">
        <v>19964317.789999999</v>
      </c>
      <c r="BA202" s="1637">
        <v>67734.28</v>
      </c>
      <c r="BB202" s="1637">
        <v>4874.37</v>
      </c>
      <c r="BC202" s="1637">
        <v>319425.37</v>
      </c>
      <c r="BD202" s="1637">
        <v>19964317.6756</v>
      </c>
    </row>
    <row r="203" spans="1:56" x14ac:dyDescent="0.25">
      <c r="A203" s="1651" t="s">
        <v>2165</v>
      </c>
      <c r="B203" s="1647" t="s">
        <v>3820</v>
      </c>
      <c r="C203" s="1636">
        <v>3359.14</v>
      </c>
      <c r="D203" s="1637">
        <v>57453131.259999998</v>
      </c>
      <c r="E203" s="1637">
        <v>43853045.719999999</v>
      </c>
      <c r="F203" s="1646">
        <v>0.76328382384497384</v>
      </c>
      <c r="G203" s="1645">
        <v>1</v>
      </c>
      <c r="H203" s="1644">
        <v>781373.05</v>
      </c>
      <c r="I203" s="1644">
        <v>32362513.690000001</v>
      </c>
      <c r="J203" s="1644">
        <v>33143886.740000002</v>
      </c>
      <c r="K203" s="1643">
        <v>1.05749</v>
      </c>
      <c r="L203" s="1637">
        <v>12997201.609999999</v>
      </c>
      <c r="M203" s="1637">
        <v>4331967.29</v>
      </c>
      <c r="N203" s="1637">
        <v>1424060.39</v>
      </c>
      <c r="O203" s="1637">
        <v>474121.35</v>
      </c>
      <c r="P203" s="1637">
        <v>456614.86</v>
      </c>
      <c r="Q203" s="1637">
        <v>1216551.08</v>
      </c>
      <c r="R203" s="1637">
        <v>289116.28999999998</v>
      </c>
      <c r="S203" s="1637">
        <v>527366.64</v>
      </c>
      <c r="T203" s="1637">
        <v>475959.79</v>
      </c>
      <c r="U203" s="1637">
        <v>351473.06</v>
      </c>
      <c r="V203" s="1637">
        <v>706101.21</v>
      </c>
      <c r="W203" s="1637">
        <v>607954.75</v>
      </c>
      <c r="X203" s="1637">
        <v>632815.11</v>
      </c>
      <c r="Y203" s="1637">
        <v>24491303.429999996</v>
      </c>
      <c r="Z203" s="1637">
        <v>302322.59999999998</v>
      </c>
      <c r="AA203" s="1637">
        <v>419892.5</v>
      </c>
      <c r="AB203" s="1637">
        <v>1091720.5</v>
      </c>
      <c r="AC203" s="1637">
        <v>114210.76</v>
      </c>
      <c r="AD203" s="1637">
        <v>1918068.94</v>
      </c>
      <c r="AE203" s="1637">
        <v>2885501.26</v>
      </c>
      <c r="AF203" s="1637">
        <v>4571789.54</v>
      </c>
      <c r="AG203" s="1637">
        <v>3147514.1799999997</v>
      </c>
      <c r="AH203" s="1637">
        <v>10109023.485959999</v>
      </c>
      <c r="AI203" s="1637">
        <v>24560043.76596</v>
      </c>
      <c r="AJ203" s="1637">
        <v>3197498.18</v>
      </c>
      <c r="AK203" s="1637">
        <v>21362545.585960001</v>
      </c>
      <c r="AL203" s="1637">
        <v>24743867.935960002</v>
      </c>
      <c r="AM203" s="1637">
        <v>1170860.8500000001</v>
      </c>
      <c r="AN203" s="1637">
        <v>1170860.8500000001</v>
      </c>
      <c r="AO203" s="1637">
        <v>1219711.3400000001</v>
      </c>
      <c r="AP203" s="1637">
        <v>1219711.3400000001</v>
      </c>
      <c r="AQ203" s="1637">
        <v>103904.2</v>
      </c>
      <c r="AR203" s="1637">
        <v>103904.2</v>
      </c>
      <c r="AS203" s="1637">
        <v>108556.63</v>
      </c>
      <c r="AT203" s="1637">
        <v>108556.63</v>
      </c>
      <c r="AU203" s="1637">
        <v>130267.96</v>
      </c>
      <c r="AV203" s="1637">
        <v>1847013.62</v>
      </c>
      <c r="AW203" s="1637">
        <v>748175.9</v>
      </c>
      <c r="AX203" s="1637">
        <v>286436.23</v>
      </c>
      <c r="AY203" s="1637">
        <v>8217959.75</v>
      </c>
      <c r="AZ203" s="1637">
        <v>57453131.259999998</v>
      </c>
      <c r="BA203" s="1637">
        <v>4821164.7</v>
      </c>
      <c r="BB203" s="1637">
        <v>80136.97</v>
      </c>
      <c r="BC203" s="1637">
        <v>1575985.0099999995</v>
      </c>
      <c r="BD203" s="1637">
        <v>57453131.115960002</v>
      </c>
    </row>
    <row r="204" spans="1:56" x14ac:dyDescent="0.25">
      <c r="A204" s="1651" t="s">
        <v>2166</v>
      </c>
      <c r="B204" s="1647" t="s">
        <v>3819</v>
      </c>
      <c r="C204" s="1636">
        <v>1933.98</v>
      </c>
      <c r="D204" s="1637">
        <v>34740427.049999997</v>
      </c>
      <c r="E204" s="1637">
        <v>25701382.609999999</v>
      </c>
      <c r="F204" s="1646">
        <v>0.73981193647992305</v>
      </c>
      <c r="G204" s="1645">
        <v>1</v>
      </c>
      <c r="H204" s="1644">
        <v>726647.14</v>
      </c>
      <c r="I204" s="1644">
        <v>12907729.27</v>
      </c>
      <c r="J204" s="1644">
        <v>13634376.41</v>
      </c>
      <c r="K204" s="1643">
        <v>1.05749</v>
      </c>
      <c r="L204" s="1637">
        <v>7603753.0899999999</v>
      </c>
      <c r="M204" s="1637">
        <v>2534330.9</v>
      </c>
      <c r="N204" s="1637">
        <v>819322.41</v>
      </c>
      <c r="O204" s="1637">
        <v>273107.46999999997</v>
      </c>
      <c r="P204" s="1637">
        <v>282133.38</v>
      </c>
      <c r="Q204" s="1637">
        <v>700218.9</v>
      </c>
      <c r="R204" s="1637">
        <v>166225.70000000001</v>
      </c>
      <c r="S204" s="1637">
        <v>303416.42</v>
      </c>
      <c r="T204" s="1637">
        <v>274166.46000000002</v>
      </c>
      <c r="U204" s="1637">
        <v>202277.61</v>
      </c>
      <c r="V204" s="1637">
        <v>406734.51</v>
      </c>
      <c r="W204" s="1637">
        <v>350199.34</v>
      </c>
      <c r="X204" s="1637">
        <v>364085.41</v>
      </c>
      <c r="Y204" s="1637">
        <v>14279971.600000001</v>
      </c>
      <c r="Z204" s="1637">
        <v>174058.2</v>
      </c>
      <c r="AA204" s="1637">
        <v>241747.50000000003</v>
      </c>
      <c r="AB204" s="1637">
        <v>628543.50000000012</v>
      </c>
      <c r="AC204" s="1637">
        <v>65755.320000000007</v>
      </c>
      <c r="AD204" s="1637">
        <v>1104302.58</v>
      </c>
      <c r="AE204" s="1637">
        <v>1661288.8200000003</v>
      </c>
      <c r="AF204" s="1637">
        <v>2632146.7800000003</v>
      </c>
      <c r="AG204" s="1637">
        <v>1812139.2600000002</v>
      </c>
      <c r="AH204" s="1637">
        <v>6183300.4867200004</v>
      </c>
      <c r="AI204" s="1637">
        <v>14503282.44672</v>
      </c>
      <c r="AJ204" s="1637">
        <v>1840916.88</v>
      </c>
      <c r="AK204" s="1637">
        <v>12662365.566720001</v>
      </c>
      <c r="AL204" s="1637">
        <v>14609116.756720001</v>
      </c>
      <c r="AM204" s="1637">
        <v>762222.66</v>
      </c>
      <c r="AN204" s="1637">
        <v>762222.66</v>
      </c>
      <c r="AO204" s="1637">
        <v>794014.25</v>
      </c>
      <c r="AP204" s="1637">
        <v>794014.25</v>
      </c>
      <c r="AQ204" s="1637">
        <v>202380.58</v>
      </c>
      <c r="AR204" s="1637">
        <v>202380.58</v>
      </c>
      <c r="AS204" s="1637">
        <v>210910.03</v>
      </c>
      <c r="AT204" s="1637">
        <v>210910.03</v>
      </c>
      <c r="AU204" s="1637">
        <v>253557.28</v>
      </c>
      <c r="AV204" s="1637">
        <v>1063079.6200000001</v>
      </c>
      <c r="AW204" s="1637">
        <v>430625.17</v>
      </c>
      <c r="AX204" s="1637">
        <v>165021.47</v>
      </c>
      <c r="AY204" s="1637">
        <v>5851338.5799999991</v>
      </c>
      <c r="AZ204" s="1637">
        <v>34740427.049999997</v>
      </c>
      <c r="BA204" s="1637">
        <v>3054700.31</v>
      </c>
      <c r="BB204" s="1637">
        <v>169163.88</v>
      </c>
      <c r="BC204" s="1637">
        <v>915544.29</v>
      </c>
      <c r="BD204" s="1637">
        <v>34740426.936719999</v>
      </c>
    </row>
    <row r="205" spans="1:56" x14ac:dyDescent="0.25">
      <c r="A205" s="1651" t="s">
        <v>2167</v>
      </c>
      <c r="B205" s="1647" t="s">
        <v>3818</v>
      </c>
      <c r="C205" s="1636">
        <v>5429</v>
      </c>
      <c r="D205" s="1637">
        <v>93276082.290000007</v>
      </c>
      <c r="E205" s="1637">
        <v>71940986.879999995</v>
      </c>
      <c r="F205" s="1646">
        <v>0.7712693877550717</v>
      </c>
      <c r="G205" s="1645">
        <v>1</v>
      </c>
      <c r="H205" s="1644">
        <v>858880.68</v>
      </c>
      <c r="I205" s="1644">
        <v>24772057.18</v>
      </c>
      <c r="J205" s="1644">
        <v>25630937.859999999</v>
      </c>
      <c r="K205" s="1643">
        <v>1.05749</v>
      </c>
      <c r="L205" s="1637">
        <v>20784157.23</v>
      </c>
      <c r="M205" s="1637">
        <v>6927359.5899999999</v>
      </c>
      <c r="N205" s="1637">
        <v>2301905.84</v>
      </c>
      <c r="O205" s="1637">
        <v>766736.5</v>
      </c>
      <c r="P205" s="1637">
        <v>742972.79</v>
      </c>
      <c r="Q205" s="1637">
        <v>1966591.52</v>
      </c>
      <c r="R205" s="1637">
        <v>467631.05</v>
      </c>
      <c r="S205" s="1637">
        <v>852455.67</v>
      </c>
      <c r="T205" s="1637">
        <v>769709.57</v>
      </c>
      <c r="U205" s="1637">
        <v>568199.07999999996</v>
      </c>
      <c r="V205" s="1637">
        <v>1141888.19</v>
      </c>
      <c r="W205" s="1637">
        <v>983168.33</v>
      </c>
      <c r="X205" s="1637">
        <v>1022906.62</v>
      </c>
      <c r="Y205" s="1637">
        <v>39295681.979999989</v>
      </c>
      <c r="Z205" s="1637">
        <v>488610</v>
      </c>
      <c r="AA205" s="1637">
        <v>678625</v>
      </c>
      <c r="AB205" s="1637">
        <v>1764425</v>
      </c>
      <c r="AC205" s="1637">
        <v>184586</v>
      </c>
      <c r="AD205" s="1637">
        <v>3099959</v>
      </c>
      <c r="AE205" s="1637">
        <v>4663511</v>
      </c>
      <c r="AF205" s="1637">
        <v>7388869</v>
      </c>
      <c r="AG205" s="1637">
        <v>5086973</v>
      </c>
      <c r="AH205" s="1637">
        <v>16430023.356000001</v>
      </c>
      <c r="AI205" s="1637">
        <v>39785581.355999999</v>
      </c>
      <c r="AJ205" s="1637">
        <v>5167756.5199999996</v>
      </c>
      <c r="AK205" s="1637">
        <v>34617824.835999995</v>
      </c>
      <c r="AL205" s="1637">
        <v>40082675.675999999</v>
      </c>
      <c r="AM205" s="1637">
        <v>1729927.53</v>
      </c>
      <c r="AN205" s="1637">
        <v>1729927.53</v>
      </c>
      <c r="AO205" s="1637">
        <v>1802040.15</v>
      </c>
      <c r="AP205" s="1637">
        <v>1802040.15</v>
      </c>
      <c r="AQ205" s="1637">
        <v>407862.78</v>
      </c>
      <c r="AR205" s="1637">
        <v>407862.78</v>
      </c>
      <c r="AS205" s="1637">
        <v>424921.68</v>
      </c>
      <c r="AT205" s="1637">
        <v>424921.68</v>
      </c>
      <c r="AU205" s="1637">
        <v>510216.18</v>
      </c>
      <c r="AV205" s="1637">
        <v>2985307.48</v>
      </c>
      <c r="AW205" s="1637">
        <v>1209268.3600000001</v>
      </c>
      <c r="AX205" s="1637">
        <v>463428.17</v>
      </c>
      <c r="AY205" s="1637">
        <v>13897724.469999999</v>
      </c>
      <c r="AZ205" s="1637">
        <v>93276082.290000007</v>
      </c>
      <c r="BA205" s="1637">
        <v>4752831.24</v>
      </c>
      <c r="BB205" s="1637">
        <v>168289.61000000004</v>
      </c>
      <c r="BC205" s="1637">
        <v>2470603.3900000006</v>
      </c>
      <c r="BD205" s="1637">
        <v>93276082.125999987</v>
      </c>
    </row>
    <row r="206" spans="1:56" x14ac:dyDescent="0.25">
      <c r="A206" s="1651" t="s">
        <v>2168</v>
      </c>
      <c r="B206" s="1647" t="s">
        <v>3817</v>
      </c>
      <c r="C206" s="1636">
        <v>1979.82</v>
      </c>
      <c r="D206" s="1637">
        <v>35058516.840000004</v>
      </c>
      <c r="E206" s="1637">
        <v>30726938.670000002</v>
      </c>
      <c r="F206" s="1646">
        <v>0.87644719285278239</v>
      </c>
      <c r="G206" s="1645">
        <v>2</v>
      </c>
      <c r="H206" s="1644">
        <v>52716.07</v>
      </c>
      <c r="I206" s="1644">
        <v>4491477.330000001</v>
      </c>
      <c r="J206" s="1644">
        <v>4544193.4000000013</v>
      </c>
      <c r="K206" s="1643">
        <v>1.05749</v>
      </c>
      <c r="L206" s="1637">
        <v>7619868.1299999999</v>
      </c>
      <c r="M206" s="1637">
        <v>2539702.04</v>
      </c>
      <c r="N206" s="1637">
        <v>838830.09</v>
      </c>
      <c r="O206" s="1637">
        <v>279044.59000000003</v>
      </c>
      <c r="P206" s="1637">
        <v>283089.32</v>
      </c>
      <c r="Q206" s="1637">
        <v>716524.13</v>
      </c>
      <c r="R206" s="1637">
        <v>170106.45</v>
      </c>
      <c r="S206" s="1637">
        <v>310640.62</v>
      </c>
      <c r="T206" s="1637">
        <v>280126.59999999998</v>
      </c>
      <c r="U206" s="1637">
        <v>206989.05</v>
      </c>
      <c r="V206" s="1637">
        <v>415576.56</v>
      </c>
      <c r="W206" s="1637">
        <v>357812.36</v>
      </c>
      <c r="X206" s="1637">
        <v>372754.11</v>
      </c>
      <c r="Y206" s="1637">
        <v>14391064.049999999</v>
      </c>
      <c r="Z206" s="1637">
        <v>178183.8</v>
      </c>
      <c r="AA206" s="1637">
        <v>247477.5</v>
      </c>
      <c r="AB206" s="1637">
        <v>643441.5</v>
      </c>
      <c r="AC206" s="1637">
        <v>67313.88</v>
      </c>
      <c r="AD206" s="1637">
        <v>1130477.22</v>
      </c>
      <c r="AE206" s="1637">
        <v>1700665.38</v>
      </c>
      <c r="AF206" s="1637">
        <v>2694535.02</v>
      </c>
      <c r="AG206" s="1637">
        <v>1855091.3399999999</v>
      </c>
      <c r="AH206" s="1637">
        <v>6219447.5704799993</v>
      </c>
      <c r="AI206" s="1637">
        <v>14736633.210480001</v>
      </c>
      <c r="AJ206" s="1637">
        <v>1884551.06</v>
      </c>
      <c r="AK206" s="1637">
        <v>12852082.15048</v>
      </c>
      <c r="AL206" s="1637">
        <v>14844976.050480001</v>
      </c>
      <c r="AM206" s="1637">
        <v>660644.67000000004</v>
      </c>
      <c r="AN206" s="1637">
        <v>660644.67000000004</v>
      </c>
      <c r="AO206" s="1637">
        <v>688559.23</v>
      </c>
      <c r="AP206" s="1637">
        <v>688559.23</v>
      </c>
      <c r="AQ206" s="1637">
        <v>267514.56</v>
      </c>
      <c r="AR206" s="1637">
        <v>267514.56</v>
      </c>
      <c r="AS206" s="1637">
        <v>278370.23</v>
      </c>
      <c r="AT206" s="1637">
        <v>278370.23</v>
      </c>
      <c r="AU206" s="1637">
        <v>334199.34999999998</v>
      </c>
      <c r="AV206" s="1637">
        <v>1088667.97</v>
      </c>
      <c r="AW206" s="1637">
        <v>440990.33</v>
      </c>
      <c r="AX206" s="1637">
        <v>168441.60000000001</v>
      </c>
      <c r="AY206" s="1637">
        <v>5822476.6299999999</v>
      </c>
      <c r="AZ206" s="1637">
        <v>35058516.840000004</v>
      </c>
      <c r="BA206" s="1637">
        <v>1528760.5599999998</v>
      </c>
      <c r="BB206" s="1637">
        <v>137057.58000000002</v>
      </c>
      <c r="BC206" s="1637">
        <v>501347.63</v>
      </c>
      <c r="BD206" s="1637">
        <v>35058516.73048</v>
      </c>
    </row>
    <row r="207" spans="1:56" x14ac:dyDescent="0.25">
      <c r="A207" s="1651" t="s">
        <v>2169</v>
      </c>
      <c r="B207" s="1647" t="s">
        <v>3816</v>
      </c>
      <c r="C207" s="1636">
        <v>3182.65</v>
      </c>
      <c r="D207" s="1637">
        <v>54548281.270000003</v>
      </c>
      <c r="E207" s="1637">
        <v>50853702.310000002</v>
      </c>
      <c r="F207" s="1646">
        <v>0.93226956241365733</v>
      </c>
      <c r="G207" s="1645">
        <v>3</v>
      </c>
      <c r="H207" s="1644">
        <v>61989.25</v>
      </c>
      <c r="I207" s="1644">
        <v>28060957.079999998</v>
      </c>
      <c r="J207" s="1644">
        <v>28122946.329999998</v>
      </c>
      <c r="K207" s="1643">
        <v>1.05749</v>
      </c>
      <c r="L207" s="1637">
        <v>12314432.92</v>
      </c>
      <c r="M207" s="1637">
        <v>4104400.48</v>
      </c>
      <c r="N207" s="1637">
        <v>1349422.32</v>
      </c>
      <c r="O207" s="1637">
        <v>449524.72</v>
      </c>
      <c r="P207" s="1637">
        <v>433919.67</v>
      </c>
      <c r="Q207" s="1637">
        <v>1153141.8700000001</v>
      </c>
      <c r="R207" s="1637">
        <v>274240.06</v>
      </c>
      <c r="S207" s="1637">
        <v>499726.22</v>
      </c>
      <c r="T207" s="1637">
        <v>451267.78</v>
      </c>
      <c r="U207" s="1637">
        <v>332941.42</v>
      </c>
      <c r="V207" s="1637">
        <v>669469.84</v>
      </c>
      <c r="W207" s="1637">
        <v>576415.06000000006</v>
      </c>
      <c r="X207" s="1637">
        <v>599647.91</v>
      </c>
      <c r="Y207" s="1637">
        <v>23208550.27</v>
      </c>
      <c r="Z207" s="1637">
        <v>286438.5</v>
      </c>
      <c r="AA207" s="1637">
        <v>397831.25</v>
      </c>
      <c r="AB207" s="1637">
        <v>1034361.25</v>
      </c>
      <c r="AC207" s="1637">
        <v>108210.1</v>
      </c>
      <c r="AD207" s="1637">
        <v>1817293.15</v>
      </c>
      <c r="AE207" s="1637">
        <v>2733896.35</v>
      </c>
      <c r="AF207" s="1637">
        <v>4331586.6500000004</v>
      </c>
      <c r="AG207" s="1637">
        <v>2982143.0500000003</v>
      </c>
      <c r="AH207" s="1637">
        <v>9602745.2555999979</v>
      </c>
      <c r="AI207" s="1637">
        <v>23294505.555599999</v>
      </c>
      <c r="AJ207" s="1637">
        <v>3029500.88</v>
      </c>
      <c r="AK207" s="1637">
        <v>20265004.675600003</v>
      </c>
      <c r="AL207" s="1637">
        <v>23468671.555600002</v>
      </c>
      <c r="AM207" s="1637">
        <v>1108828.49</v>
      </c>
      <c r="AN207" s="1637">
        <v>1108828.49</v>
      </c>
      <c r="AO207" s="1637">
        <v>1155352.76</v>
      </c>
      <c r="AP207" s="1637">
        <v>1155352.76</v>
      </c>
      <c r="AQ207" s="1637">
        <v>114759.87</v>
      </c>
      <c r="AR207" s="1637">
        <v>114759.87</v>
      </c>
      <c r="AS207" s="1637">
        <v>119412.29</v>
      </c>
      <c r="AT207" s="1637">
        <v>119412.29</v>
      </c>
      <c r="AU207" s="1637">
        <v>143449.84</v>
      </c>
      <c r="AV207" s="1637">
        <v>1750088.05</v>
      </c>
      <c r="AW207" s="1637">
        <v>708913.94</v>
      </c>
      <c r="AX207" s="1637">
        <v>271900.65999999997</v>
      </c>
      <c r="AY207" s="1637">
        <v>7871059.3100000005</v>
      </c>
      <c r="AZ207" s="1637">
        <v>54548281.270000003</v>
      </c>
      <c r="BA207" s="1637">
        <v>3557763.3899999997</v>
      </c>
      <c r="BB207" s="1637">
        <v>39293.79</v>
      </c>
      <c r="BC207" s="1637">
        <v>1496639.9200000002</v>
      </c>
      <c r="BD207" s="1637">
        <v>54548281.135600001</v>
      </c>
    </row>
    <row r="208" spans="1:56" x14ac:dyDescent="0.25">
      <c r="A208" s="1651" t="s">
        <v>2170</v>
      </c>
      <c r="B208" s="1647" t="s">
        <v>3815</v>
      </c>
      <c r="C208" s="1636">
        <v>5153</v>
      </c>
      <c r="D208" s="1637">
        <v>86116105.010000005</v>
      </c>
      <c r="E208" s="1637">
        <v>64629046.939999998</v>
      </c>
      <c r="F208" s="1646">
        <v>0.7504873441790606</v>
      </c>
      <c r="G208" s="1645">
        <v>1</v>
      </c>
      <c r="H208" s="1644">
        <v>1531016.03</v>
      </c>
      <c r="I208" s="1644">
        <v>45577149.710000001</v>
      </c>
      <c r="J208" s="1644">
        <v>47108165.740000002</v>
      </c>
      <c r="K208" s="1643">
        <v>1.05749</v>
      </c>
      <c r="L208" s="1637">
        <v>19515310.09</v>
      </c>
      <c r="M208" s="1637">
        <v>6504452.8399999999</v>
      </c>
      <c r="N208" s="1637">
        <v>2184859.7799999998</v>
      </c>
      <c r="O208" s="1637">
        <v>727721.15</v>
      </c>
      <c r="P208" s="1637">
        <v>677227.92</v>
      </c>
      <c r="Q208" s="1637">
        <v>1866948.46</v>
      </c>
      <c r="R208" s="1637">
        <v>444346.52</v>
      </c>
      <c r="S208" s="1637">
        <v>809110.47</v>
      </c>
      <c r="T208" s="1637">
        <v>730542.94</v>
      </c>
      <c r="U208" s="1637">
        <v>539302.28</v>
      </c>
      <c r="V208" s="1637">
        <v>1083783.26</v>
      </c>
      <c r="W208" s="1637">
        <v>933139.85</v>
      </c>
      <c r="X208" s="1637">
        <v>970894.42</v>
      </c>
      <c r="Y208" s="1637">
        <v>36987639.980000004</v>
      </c>
      <c r="Z208" s="1637">
        <v>463770</v>
      </c>
      <c r="AA208" s="1637">
        <v>644125</v>
      </c>
      <c r="AB208" s="1637">
        <v>1674725</v>
      </c>
      <c r="AC208" s="1637">
        <v>175202</v>
      </c>
      <c r="AD208" s="1637">
        <v>2942363</v>
      </c>
      <c r="AE208" s="1637">
        <v>4426427</v>
      </c>
      <c r="AF208" s="1637">
        <v>7013233</v>
      </c>
      <c r="AG208" s="1637">
        <v>4828361</v>
      </c>
      <c r="AH208" s="1637">
        <v>15066565.956</v>
      </c>
      <c r="AI208" s="1637">
        <v>37234771.956</v>
      </c>
      <c r="AJ208" s="1637">
        <v>4905037.6399999997</v>
      </c>
      <c r="AK208" s="1637">
        <v>32329734.316</v>
      </c>
      <c r="AL208" s="1637">
        <v>37516762.566</v>
      </c>
      <c r="AM208" s="1637">
        <v>1486450.5</v>
      </c>
      <c r="AN208" s="1637">
        <v>1486450.5</v>
      </c>
      <c r="AO208" s="1637">
        <v>1548482.87</v>
      </c>
      <c r="AP208" s="1637">
        <v>1548482.87</v>
      </c>
      <c r="AQ208" s="1637">
        <v>210134.63</v>
      </c>
      <c r="AR208" s="1637">
        <v>210134.63</v>
      </c>
      <c r="AS208" s="1637">
        <v>218664.08</v>
      </c>
      <c r="AT208" s="1637">
        <v>218664.08</v>
      </c>
      <c r="AU208" s="1637">
        <v>262862.13</v>
      </c>
      <c r="AV208" s="1637">
        <v>2833328.19</v>
      </c>
      <c r="AW208" s="1637">
        <v>1147705.6100000001</v>
      </c>
      <c r="AX208" s="1637">
        <v>440342.27</v>
      </c>
      <c r="AY208" s="1637">
        <v>11611702.359999999</v>
      </c>
      <c r="AZ208" s="1637">
        <v>86116105.010000005</v>
      </c>
      <c r="BA208" s="1637">
        <v>4585832.2299999995</v>
      </c>
      <c r="BB208" s="1637">
        <v>191264.47999999998</v>
      </c>
      <c r="BC208" s="1637">
        <v>2582786.4999999995</v>
      </c>
      <c r="BD208" s="1637">
        <v>86116104.906000003</v>
      </c>
    </row>
    <row r="209" spans="1:56" x14ac:dyDescent="0.25">
      <c r="A209" s="1651" t="s">
        <v>2171</v>
      </c>
      <c r="B209" s="1647" t="s">
        <v>3814</v>
      </c>
      <c r="C209" s="1636">
        <v>1858.98</v>
      </c>
      <c r="D209" s="1637">
        <v>31675172.539999999</v>
      </c>
      <c r="E209" s="1637">
        <v>22861841.330000002</v>
      </c>
      <c r="F209" s="1646">
        <v>0.72175901492342753</v>
      </c>
      <c r="G209" s="1645">
        <v>1</v>
      </c>
      <c r="H209" s="1644">
        <v>812734.11</v>
      </c>
      <c r="I209" s="1644">
        <v>7287955.6799999997</v>
      </c>
      <c r="J209" s="1644">
        <v>8100689.79</v>
      </c>
      <c r="K209" s="1643">
        <v>1.05749</v>
      </c>
      <c r="L209" s="1637">
        <v>7077045.8200000003</v>
      </c>
      <c r="M209" s="1637">
        <v>2358779.37</v>
      </c>
      <c r="N209" s="1637">
        <v>787940.5</v>
      </c>
      <c r="O209" s="1637">
        <v>262081.39</v>
      </c>
      <c r="P209" s="1637">
        <v>251403.2</v>
      </c>
      <c r="Q209" s="1637">
        <v>673043.52</v>
      </c>
      <c r="R209" s="1637">
        <v>159757.76999999999</v>
      </c>
      <c r="S209" s="1637">
        <v>291794.88</v>
      </c>
      <c r="T209" s="1637">
        <v>263097.63</v>
      </c>
      <c r="U209" s="1637">
        <v>194425.22</v>
      </c>
      <c r="V209" s="1637">
        <v>390313.55</v>
      </c>
      <c r="W209" s="1637">
        <v>336060.85</v>
      </c>
      <c r="X209" s="1637">
        <v>350140.11</v>
      </c>
      <c r="Y209" s="1637">
        <v>13395883.810000002</v>
      </c>
      <c r="Z209" s="1637">
        <v>167308.20000000001</v>
      </c>
      <c r="AA209" s="1637">
        <v>232372.5</v>
      </c>
      <c r="AB209" s="1637">
        <v>604168.5</v>
      </c>
      <c r="AC209" s="1637">
        <v>63205.32</v>
      </c>
      <c r="AD209" s="1637">
        <v>1061477.58</v>
      </c>
      <c r="AE209" s="1637">
        <v>1596863.82</v>
      </c>
      <c r="AF209" s="1637">
        <v>2530071.7799999998</v>
      </c>
      <c r="AG209" s="1637">
        <v>1741864.26</v>
      </c>
      <c r="AH209" s="1637">
        <v>5568209.694720001</v>
      </c>
      <c r="AI209" s="1637">
        <v>13565541.654720001</v>
      </c>
      <c r="AJ209" s="1637">
        <v>1769525.88</v>
      </c>
      <c r="AK209" s="1637">
        <v>11796015.774720002</v>
      </c>
      <c r="AL209" s="1637">
        <v>13667271.694720002</v>
      </c>
      <c r="AM209" s="1637">
        <v>562943.68999999994</v>
      </c>
      <c r="AN209" s="1637">
        <v>562943.68999999994</v>
      </c>
      <c r="AO209" s="1637">
        <v>586205.82999999996</v>
      </c>
      <c r="AP209" s="1637">
        <v>586205.82999999996</v>
      </c>
      <c r="AQ209" s="1637">
        <v>134920.39000000001</v>
      </c>
      <c r="AR209" s="1637">
        <v>134920.39000000001</v>
      </c>
      <c r="AS209" s="1637">
        <v>140348.22</v>
      </c>
      <c r="AT209" s="1637">
        <v>140348.22</v>
      </c>
      <c r="AU209" s="1637">
        <v>169038.19</v>
      </c>
      <c r="AV209" s="1637">
        <v>1021983.18</v>
      </c>
      <c r="AW209" s="1637">
        <v>413978.1</v>
      </c>
      <c r="AX209" s="1637">
        <v>158181.20000000001</v>
      </c>
      <c r="AY209" s="1637">
        <v>4612016.9300000006</v>
      </c>
      <c r="AZ209" s="1637">
        <v>31675172.539999999</v>
      </c>
      <c r="BA209" s="1637">
        <v>1597771.17</v>
      </c>
      <c r="BB209" s="1637">
        <v>97146.240000000005</v>
      </c>
      <c r="BC209" s="1637">
        <v>647885.68999999994</v>
      </c>
      <c r="BD209" s="1637">
        <v>31675172.434720002</v>
      </c>
    </row>
    <row r="210" spans="1:56" x14ac:dyDescent="0.25">
      <c r="A210" s="1651" t="s">
        <v>2172</v>
      </c>
      <c r="B210" s="1647" t="s">
        <v>3813</v>
      </c>
      <c r="C210" s="1636">
        <v>7695.5</v>
      </c>
      <c r="D210" s="1637">
        <v>123573154.48999999</v>
      </c>
      <c r="E210" s="1637">
        <v>100510409.91</v>
      </c>
      <c r="F210" s="1646">
        <v>0.81336767945123289</v>
      </c>
      <c r="G210" s="1645">
        <v>2</v>
      </c>
      <c r="H210" s="1644">
        <v>492695.45</v>
      </c>
      <c r="I210" s="1644">
        <v>8251139.1100000013</v>
      </c>
      <c r="J210" s="1644">
        <v>8743834.5600000005</v>
      </c>
      <c r="K210" s="1643">
        <v>1.05749</v>
      </c>
      <c r="L210" s="1637">
        <v>28248812.109999999</v>
      </c>
      <c r="M210" s="1637">
        <v>9415329.0700000003</v>
      </c>
      <c r="N210" s="1637">
        <v>3262870.96</v>
      </c>
      <c r="O210" s="1637">
        <v>1087340.93</v>
      </c>
      <c r="P210" s="1637">
        <v>953441.2</v>
      </c>
      <c r="Q210" s="1637">
        <v>2788193.78</v>
      </c>
      <c r="R210" s="1637">
        <v>663609.21</v>
      </c>
      <c r="S210" s="1637">
        <v>1208326.08</v>
      </c>
      <c r="T210" s="1637">
        <v>1091557.1599999999</v>
      </c>
      <c r="U210" s="1637">
        <v>805655.41</v>
      </c>
      <c r="V210" s="1637">
        <v>1619359.13</v>
      </c>
      <c r="W210" s="1637">
        <v>1394271.9</v>
      </c>
      <c r="X210" s="1637">
        <v>1449934.34</v>
      </c>
      <c r="Y210" s="1637">
        <v>53988701.280000001</v>
      </c>
      <c r="Z210" s="1637">
        <v>692595</v>
      </c>
      <c r="AA210" s="1637">
        <v>961937.5</v>
      </c>
      <c r="AB210" s="1637">
        <v>2501037.5</v>
      </c>
      <c r="AC210" s="1637">
        <v>261647</v>
      </c>
      <c r="AD210" s="1637">
        <v>4394130.5</v>
      </c>
      <c r="AE210" s="1637">
        <v>6610434.5</v>
      </c>
      <c r="AF210" s="1637">
        <v>10473575.5</v>
      </c>
      <c r="AG210" s="1637">
        <v>7210683.5</v>
      </c>
      <c r="AH210" s="1637">
        <v>21401011.757999998</v>
      </c>
      <c r="AI210" s="1637">
        <v>54507052.758000001</v>
      </c>
      <c r="AJ210" s="1637">
        <v>7325192.54</v>
      </c>
      <c r="AK210" s="1637">
        <v>47181860.218000002</v>
      </c>
      <c r="AL210" s="1637">
        <v>54928178.068000004</v>
      </c>
      <c r="AM210" s="1637">
        <v>1565541.77</v>
      </c>
      <c r="AN210" s="1637">
        <v>1565541.77</v>
      </c>
      <c r="AO210" s="1637">
        <v>1630675.75</v>
      </c>
      <c r="AP210" s="1637">
        <v>1630675.75</v>
      </c>
      <c r="AQ210" s="1637">
        <v>311712.62</v>
      </c>
      <c r="AR210" s="1637">
        <v>311712.62</v>
      </c>
      <c r="AS210" s="1637">
        <v>324119.09000000003</v>
      </c>
      <c r="AT210" s="1637">
        <v>324119.09000000003</v>
      </c>
      <c r="AU210" s="1637">
        <v>389253.08</v>
      </c>
      <c r="AV210" s="1637">
        <v>4231382.58</v>
      </c>
      <c r="AW210" s="1637">
        <v>1714020.12</v>
      </c>
      <c r="AX210" s="1637">
        <v>657520.79</v>
      </c>
      <c r="AY210" s="1637">
        <v>14656275.030000001</v>
      </c>
      <c r="AZ210" s="1637">
        <v>123573154.48999999</v>
      </c>
      <c r="BA210" s="1637">
        <v>1356579.5400000003</v>
      </c>
      <c r="BB210" s="1637">
        <v>88260.489999999991</v>
      </c>
      <c r="BC210" s="1637">
        <v>2424958.65</v>
      </c>
      <c r="BD210" s="1637">
        <v>123573154.37800001</v>
      </c>
    </row>
    <row r="211" spans="1:56" x14ac:dyDescent="0.25">
      <c r="A211" s="1651" t="s">
        <v>2173</v>
      </c>
      <c r="B211" s="1647" t="s">
        <v>3812</v>
      </c>
      <c r="C211" s="1636">
        <v>933</v>
      </c>
      <c r="D211" s="1637">
        <v>14826121.720000001</v>
      </c>
      <c r="E211" s="1637">
        <v>14447084.389999999</v>
      </c>
      <c r="F211" s="1646">
        <v>0.97443449223213296</v>
      </c>
      <c r="G211" s="1645">
        <v>3</v>
      </c>
      <c r="H211" s="1644">
        <v>16848.560000000001</v>
      </c>
      <c r="I211" s="1644">
        <v>4866251.34</v>
      </c>
      <c r="J211" s="1644">
        <v>4883099.8999999994</v>
      </c>
      <c r="K211" s="1643">
        <v>1.05749</v>
      </c>
      <c r="L211" s="1637">
        <v>3412147.09</v>
      </c>
      <c r="M211" s="1637">
        <v>1137268.6200000001</v>
      </c>
      <c r="N211" s="1637">
        <v>395242.49</v>
      </c>
      <c r="O211" s="1637">
        <v>131464.76999999999</v>
      </c>
      <c r="P211" s="1637">
        <v>113801.28</v>
      </c>
      <c r="Q211" s="1637">
        <v>337880.53</v>
      </c>
      <c r="R211" s="1637">
        <v>80202.28</v>
      </c>
      <c r="S211" s="1637">
        <v>146368.57999999999</v>
      </c>
      <c r="T211" s="1637">
        <v>131974.54</v>
      </c>
      <c r="U211" s="1637">
        <v>97683.75</v>
      </c>
      <c r="V211" s="1637">
        <v>195788.35</v>
      </c>
      <c r="W211" s="1637">
        <v>168574.21</v>
      </c>
      <c r="X211" s="1637">
        <v>175635.4</v>
      </c>
      <c r="Y211" s="1637">
        <v>6524031.8900000006</v>
      </c>
      <c r="Z211" s="1637">
        <v>83970</v>
      </c>
      <c r="AA211" s="1637">
        <v>116625</v>
      </c>
      <c r="AB211" s="1637">
        <v>303225</v>
      </c>
      <c r="AC211" s="1637">
        <v>31722</v>
      </c>
      <c r="AD211" s="1637">
        <v>532743</v>
      </c>
      <c r="AE211" s="1637">
        <v>801447</v>
      </c>
      <c r="AF211" s="1637">
        <v>1269813</v>
      </c>
      <c r="AG211" s="1637">
        <v>874221</v>
      </c>
      <c r="AH211" s="1637">
        <v>2560606.3709999993</v>
      </c>
      <c r="AI211" s="1637">
        <v>6574372.3709999993</v>
      </c>
      <c r="AJ211" s="1637">
        <v>888104.04</v>
      </c>
      <c r="AK211" s="1637">
        <v>5686268.3309999993</v>
      </c>
      <c r="AL211" s="1637">
        <v>6625429.470999999</v>
      </c>
      <c r="AM211" s="1637">
        <v>180669.25</v>
      </c>
      <c r="AN211" s="1637">
        <v>180669.25</v>
      </c>
      <c r="AO211" s="1637">
        <v>187647.89</v>
      </c>
      <c r="AP211" s="1637">
        <v>187647.89</v>
      </c>
      <c r="AQ211" s="1637">
        <v>26363.75</v>
      </c>
      <c r="AR211" s="1637">
        <v>26363.75</v>
      </c>
      <c r="AS211" s="1637">
        <v>27139.15</v>
      </c>
      <c r="AT211" s="1637">
        <v>27139.15</v>
      </c>
      <c r="AU211" s="1637">
        <v>33342.39</v>
      </c>
      <c r="AV211" s="1637">
        <v>512542.4</v>
      </c>
      <c r="AW211" s="1637">
        <v>207617.24</v>
      </c>
      <c r="AX211" s="1637">
        <v>79518.11</v>
      </c>
      <c r="AY211" s="1637">
        <v>1676660.2200000002</v>
      </c>
      <c r="AZ211" s="1637">
        <v>14826121.720000001</v>
      </c>
      <c r="BA211" s="1637">
        <v>259328.87999999998</v>
      </c>
      <c r="BB211" s="1637">
        <v>1103.74</v>
      </c>
      <c r="BC211" s="1637">
        <v>234402.47</v>
      </c>
      <c r="BD211" s="1637">
        <v>14826121.581</v>
      </c>
    </row>
    <row r="212" spans="1:56" x14ac:dyDescent="0.25">
      <c r="A212" s="1651" t="s">
        <v>2174</v>
      </c>
      <c r="B212" s="1647" t="s">
        <v>3811</v>
      </c>
      <c r="C212" s="1636">
        <v>2800.65</v>
      </c>
      <c r="D212" s="1637">
        <v>42798570.619999997</v>
      </c>
      <c r="E212" s="1637">
        <v>33342227.099999998</v>
      </c>
      <c r="F212" s="1646">
        <v>0.77905001538577079</v>
      </c>
      <c r="G212" s="1645">
        <v>2</v>
      </c>
      <c r="H212" s="1644">
        <v>394725.41</v>
      </c>
      <c r="I212" s="1644">
        <v>20523060.759999998</v>
      </c>
      <c r="J212" s="1644">
        <v>20917786.169999998</v>
      </c>
      <c r="K212" s="1643">
        <v>1.05749</v>
      </c>
      <c r="L212" s="1637">
        <v>10026945.789999999</v>
      </c>
      <c r="M212" s="1637">
        <v>3341981.02</v>
      </c>
      <c r="N212" s="1637">
        <v>1187423.79</v>
      </c>
      <c r="O212" s="1637">
        <v>395242.49</v>
      </c>
      <c r="P212" s="1637">
        <v>321918.53999999998</v>
      </c>
      <c r="Q212" s="1637">
        <v>1014547.44</v>
      </c>
      <c r="R212" s="1637">
        <v>241253.64</v>
      </c>
      <c r="S212" s="1637">
        <v>439733.95</v>
      </c>
      <c r="T212" s="1637">
        <v>396775.07</v>
      </c>
      <c r="U212" s="1637">
        <v>293051.26</v>
      </c>
      <c r="V212" s="1637">
        <v>588628.19999999995</v>
      </c>
      <c r="W212" s="1637">
        <v>506810.22</v>
      </c>
      <c r="X212" s="1637">
        <v>527660.01</v>
      </c>
      <c r="Y212" s="1637">
        <v>19281971.419999998</v>
      </c>
      <c r="Z212" s="1637">
        <v>252058.49999999997</v>
      </c>
      <c r="AA212" s="1637">
        <v>350081.24999999994</v>
      </c>
      <c r="AB212" s="1637">
        <v>910211.24999999988</v>
      </c>
      <c r="AC212" s="1637">
        <v>95222.099999999991</v>
      </c>
      <c r="AD212" s="1637">
        <v>1599171.15</v>
      </c>
      <c r="AE212" s="1637">
        <v>2405758.3499999996</v>
      </c>
      <c r="AF212" s="1637">
        <v>3811684.6499999994</v>
      </c>
      <c r="AG212" s="1637">
        <v>2624209.0499999998</v>
      </c>
      <c r="AH212" s="1637">
        <v>7313675.6436000001</v>
      </c>
      <c r="AI212" s="1637">
        <v>19362071.943599999</v>
      </c>
      <c r="AJ212" s="1637">
        <v>2665882.7200000002</v>
      </c>
      <c r="AK212" s="1637">
        <v>16696189.223599998</v>
      </c>
      <c r="AL212" s="1637">
        <v>19515333.533599999</v>
      </c>
      <c r="AM212" s="1637">
        <v>384600.65</v>
      </c>
      <c r="AN212" s="1637">
        <v>384600.65</v>
      </c>
      <c r="AO212" s="1637">
        <v>400108.74</v>
      </c>
      <c r="AP212" s="1637">
        <v>400108.74</v>
      </c>
      <c r="AQ212" s="1637">
        <v>5427.83</v>
      </c>
      <c r="AR212" s="1637">
        <v>5427.83</v>
      </c>
      <c r="AS212" s="1637">
        <v>5427.83</v>
      </c>
      <c r="AT212" s="1637">
        <v>5427.83</v>
      </c>
      <c r="AU212" s="1637">
        <v>6978.64</v>
      </c>
      <c r="AV212" s="1637">
        <v>1539953.42</v>
      </c>
      <c r="AW212" s="1637">
        <v>623794.02</v>
      </c>
      <c r="AX212" s="1637">
        <v>239409.39</v>
      </c>
      <c r="AY212" s="1637">
        <v>4001265.5700000003</v>
      </c>
      <c r="AZ212" s="1637">
        <v>42798570.619999997</v>
      </c>
      <c r="BA212" s="1637">
        <v>589285.17000000004</v>
      </c>
      <c r="BB212" s="1637">
        <v>1283.4100000000001</v>
      </c>
      <c r="BC212" s="1637">
        <v>1153712.9799999997</v>
      </c>
      <c r="BD212" s="1637">
        <v>42798570.523599997</v>
      </c>
    </row>
    <row r="213" spans="1:56" x14ac:dyDescent="0.25">
      <c r="A213" s="1647"/>
      <c r="B213" s="1647" t="s">
        <v>3810</v>
      </c>
      <c r="C213" s="1636">
        <v>53</v>
      </c>
      <c r="D213" s="1637">
        <v>780442.51</v>
      </c>
      <c r="E213" s="1637">
        <v>472730.06</v>
      </c>
      <c r="F213" s="1646">
        <v>0.60572054179878032</v>
      </c>
      <c r="G213" s="1645">
        <v>1</v>
      </c>
      <c r="H213" s="1644">
        <v>54504.77</v>
      </c>
      <c r="I213" s="1644">
        <v>394685.81</v>
      </c>
      <c r="J213" s="1644">
        <v>449190.58</v>
      </c>
      <c r="K213" s="1643">
        <v>0.9</v>
      </c>
      <c r="L213" s="1637">
        <v>169633.57</v>
      </c>
      <c r="M213" s="1637">
        <v>56538.86</v>
      </c>
      <c r="N213" s="1637">
        <v>18767.97</v>
      </c>
      <c r="O213" s="1637">
        <v>5774.76</v>
      </c>
      <c r="P213" s="1637">
        <v>5712.4</v>
      </c>
      <c r="Q213" s="1637">
        <v>16189.74</v>
      </c>
      <c r="R213" s="1637">
        <v>3853.26</v>
      </c>
      <c r="S213" s="1637">
        <v>6950.26</v>
      </c>
      <c r="T213" s="1637">
        <v>5797.15</v>
      </c>
      <c r="U213" s="1637">
        <v>4544.3999999999996</v>
      </c>
      <c r="V213" s="1637">
        <v>8600.25</v>
      </c>
      <c r="W213" s="1637">
        <v>7404.84</v>
      </c>
      <c r="X213" s="1637">
        <v>8339.99</v>
      </c>
      <c r="Y213" s="1637">
        <v>318107.45000000007</v>
      </c>
      <c r="Z213" s="1637">
        <v>4770</v>
      </c>
      <c r="AA213" s="1637">
        <v>6625</v>
      </c>
      <c r="AB213" s="1637">
        <v>17225</v>
      </c>
      <c r="AC213" s="1637">
        <v>1802</v>
      </c>
      <c r="AD213" s="1637">
        <v>30263</v>
      </c>
      <c r="AE213" s="1637">
        <v>45527</v>
      </c>
      <c r="AF213" s="1637">
        <v>72133</v>
      </c>
      <c r="AG213" s="1637">
        <v>49661</v>
      </c>
      <c r="AH213" s="1637">
        <v>149293.43700000003</v>
      </c>
      <c r="AI213" s="1637">
        <v>377299.43700000003</v>
      </c>
      <c r="AJ213" s="1637">
        <v>50449.64</v>
      </c>
      <c r="AK213" s="1637">
        <v>326849.79700000002</v>
      </c>
      <c r="AL213" s="1637">
        <v>372254.467</v>
      </c>
      <c r="AM213" s="1637">
        <v>11878.65</v>
      </c>
      <c r="AN213" s="1637">
        <v>11878.65</v>
      </c>
      <c r="AO213" s="1637">
        <v>12538.57</v>
      </c>
      <c r="AP213" s="1637">
        <v>12538.57</v>
      </c>
      <c r="AQ213" s="1637">
        <v>659.92</v>
      </c>
      <c r="AR213" s="1637">
        <v>659.92</v>
      </c>
      <c r="AS213" s="1637">
        <v>659.92</v>
      </c>
      <c r="AT213" s="1637">
        <v>659.92</v>
      </c>
      <c r="AU213" s="1637">
        <v>659.92</v>
      </c>
      <c r="AV213" s="1637">
        <v>24417.22</v>
      </c>
      <c r="AW213" s="1637">
        <v>9890.76</v>
      </c>
      <c r="AX213" s="1637">
        <v>3638.47</v>
      </c>
      <c r="AY213" s="1637">
        <v>90080.489999999976</v>
      </c>
      <c r="AZ213" s="1637">
        <v>780442.51</v>
      </c>
      <c r="BA213" s="1637">
        <v>17628.71</v>
      </c>
      <c r="BB213" s="1637">
        <v>933.12000000000012</v>
      </c>
      <c r="BC213" s="1637">
        <v>8813.7999999999993</v>
      </c>
      <c r="BD213" s="1637">
        <v>780442.40700000012</v>
      </c>
    </row>
    <row r="214" spans="1:56" x14ac:dyDescent="0.25">
      <c r="A214" s="1647"/>
      <c r="B214" s="1647" t="s">
        <v>3809</v>
      </c>
      <c r="C214" s="1636">
        <v>29.63</v>
      </c>
      <c r="D214" s="1637">
        <v>426190.87</v>
      </c>
      <c r="E214" s="1637">
        <v>297970.77</v>
      </c>
      <c r="F214" s="1646">
        <v>0.69914864670845722</v>
      </c>
      <c r="G214" s="1645">
        <v>1</v>
      </c>
      <c r="H214" s="1644">
        <v>15569.36</v>
      </c>
      <c r="I214" s="1644">
        <v>255351.69000000003</v>
      </c>
      <c r="J214" s="1644">
        <v>270921.05000000005</v>
      </c>
      <c r="K214" s="1643">
        <v>0.9</v>
      </c>
      <c r="L214" s="1637">
        <v>92488.23</v>
      </c>
      <c r="M214" s="1637">
        <v>28985.83</v>
      </c>
      <c r="N214" s="1637">
        <v>9917.33</v>
      </c>
      <c r="O214" s="1637">
        <v>3514.97</v>
      </c>
      <c r="P214" s="1637">
        <v>3156.69</v>
      </c>
      <c r="Q214" s="1637">
        <v>7614.84</v>
      </c>
      <c r="R214" s="1637">
        <v>1651.4</v>
      </c>
      <c r="S214" s="1637">
        <v>3742.45</v>
      </c>
      <c r="T214" s="1637">
        <v>3623.22</v>
      </c>
      <c r="U214" s="1637">
        <v>2405.86</v>
      </c>
      <c r="V214" s="1637">
        <v>5375.16</v>
      </c>
      <c r="W214" s="1637">
        <v>4628.0200000000004</v>
      </c>
      <c r="X214" s="1637">
        <v>4490.76</v>
      </c>
      <c r="Y214" s="1637">
        <v>171594.75999999998</v>
      </c>
      <c r="Z214" s="1637">
        <v>2666.7</v>
      </c>
      <c r="AA214" s="1637">
        <v>3703.7500000000005</v>
      </c>
      <c r="AB214" s="1637">
        <v>9629.7500000000018</v>
      </c>
      <c r="AC214" s="1637">
        <v>1007.4200000000001</v>
      </c>
      <c r="AD214" s="1637">
        <v>16918.73</v>
      </c>
      <c r="AE214" s="1637">
        <v>22414.370000000003</v>
      </c>
      <c r="AF214" s="1637">
        <v>40326.43</v>
      </c>
      <c r="AG214" s="1637">
        <v>27763.310000000005</v>
      </c>
      <c r="AH214" s="1637">
        <v>81701.980320000017</v>
      </c>
      <c r="AI214" s="1637">
        <v>206132.44032000005</v>
      </c>
      <c r="AJ214" s="1637">
        <v>28204.2</v>
      </c>
      <c r="AK214" s="1637">
        <v>177928.24032000004</v>
      </c>
      <c r="AL214" s="1637">
        <v>203312.02032000004</v>
      </c>
      <c r="AM214" s="1637">
        <v>6599.25</v>
      </c>
      <c r="AN214" s="1637">
        <v>6599.25</v>
      </c>
      <c r="AO214" s="1637">
        <v>6599.25</v>
      </c>
      <c r="AP214" s="1637">
        <v>6599.25</v>
      </c>
      <c r="AQ214" s="1637">
        <v>659.92</v>
      </c>
      <c r="AR214" s="1637">
        <v>659.92</v>
      </c>
      <c r="AS214" s="1637">
        <v>659.92</v>
      </c>
      <c r="AT214" s="1637">
        <v>659.92</v>
      </c>
      <c r="AU214" s="1637">
        <v>1319.85</v>
      </c>
      <c r="AV214" s="1637">
        <v>13858.42</v>
      </c>
      <c r="AW214" s="1637">
        <v>5613.67</v>
      </c>
      <c r="AX214" s="1637">
        <v>1455.39</v>
      </c>
      <c r="AY214" s="1637">
        <v>51284.009999999987</v>
      </c>
      <c r="AZ214" s="1637">
        <v>426190.87</v>
      </c>
      <c r="BA214" s="1637">
        <v>10510.59</v>
      </c>
      <c r="BB214" s="1637">
        <v>235.58</v>
      </c>
      <c r="BC214" s="1637">
        <v>5300.28</v>
      </c>
      <c r="BD214" s="1637">
        <v>426190.79032000003</v>
      </c>
    </row>
    <row r="215" spans="1:56" x14ac:dyDescent="0.25">
      <c r="A215" s="1651" t="s">
        <v>2175</v>
      </c>
      <c r="B215" s="1647" t="s">
        <v>3808</v>
      </c>
      <c r="C215" s="1636">
        <v>659.75</v>
      </c>
      <c r="D215" s="1637">
        <v>8603830.9800000004</v>
      </c>
      <c r="E215" s="1637">
        <v>8740004.5700000003</v>
      </c>
      <c r="F215" s="1646">
        <v>1.0158270879933069</v>
      </c>
      <c r="G215" s="1645">
        <v>4</v>
      </c>
      <c r="H215" s="1644">
        <v>548.04999999999995</v>
      </c>
      <c r="I215" s="1644">
        <v>595029.86</v>
      </c>
      <c r="J215" s="1644">
        <v>595577.91</v>
      </c>
      <c r="K215" s="1643">
        <v>0.9</v>
      </c>
      <c r="L215" s="1637">
        <v>2027696.31</v>
      </c>
      <c r="M215" s="1637">
        <v>482997.91</v>
      </c>
      <c r="N215" s="1637">
        <v>215150.22</v>
      </c>
      <c r="O215" s="1637">
        <v>86925.43</v>
      </c>
      <c r="P215" s="1637">
        <v>68577.31</v>
      </c>
      <c r="Q215" s="1637">
        <v>145656.12</v>
      </c>
      <c r="R215" s="1637">
        <v>47340.160000000003</v>
      </c>
      <c r="S215" s="1637">
        <v>80730.03</v>
      </c>
      <c r="T215" s="1637">
        <v>97102.29</v>
      </c>
      <c r="U215" s="1637">
        <v>58275.32</v>
      </c>
      <c r="V215" s="1637">
        <v>144054.28</v>
      </c>
      <c r="W215" s="1637">
        <v>124031.07</v>
      </c>
      <c r="X215" s="1637">
        <v>96872.23</v>
      </c>
      <c r="Y215" s="1637">
        <v>3675408.68</v>
      </c>
      <c r="Z215" s="1637">
        <v>59130</v>
      </c>
      <c r="AA215" s="1637">
        <v>82468.75</v>
      </c>
      <c r="AB215" s="1637">
        <v>214418.75</v>
      </c>
      <c r="AC215" s="1637">
        <v>22431.5</v>
      </c>
      <c r="AD215" s="1637">
        <v>188358.62</v>
      </c>
      <c r="AE215" s="1637">
        <v>236634</v>
      </c>
      <c r="AF215" s="1637">
        <v>897919.75</v>
      </c>
      <c r="AG215" s="1637">
        <v>618185.75</v>
      </c>
      <c r="AH215" s="1637">
        <v>1710927.3450000002</v>
      </c>
      <c r="AI215" s="1637">
        <v>4030474.4650000003</v>
      </c>
      <c r="AJ215" s="1637">
        <v>628002.82999999996</v>
      </c>
      <c r="AK215" s="1637">
        <v>3402471.6350000002</v>
      </c>
      <c r="AL215" s="1637">
        <v>3967674.1750000003</v>
      </c>
      <c r="AM215" s="1637">
        <v>117466.65</v>
      </c>
      <c r="AN215" s="1637">
        <v>117466.65</v>
      </c>
      <c r="AO215" s="1637">
        <v>122746.05</v>
      </c>
      <c r="AP215" s="1637">
        <v>122746.05</v>
      </c>
      <c r="AQ215" s="1637">
        <v>0</v>
      </c>
      <c r="AR215" s="1637">
        <v>0</v>
      </c>
      <c r="AS215" s="1637">
        <v>0</v>
      </c>
      <c r="AT215" s="1637">
        <v>0</v>
      </c>
      <c r="AU215" s="1637">
        <v>0</v>
      </c>
      <c r="AV215" s="1637">
        <v>308184.96999999997</v>
      </c>
      <c r="AW215" s="1637">
        <v>124837.5</v>
      </c>
      <c r="AX215" s="1637">
        <v>47300.17</v>
      </c>
      <c r="AY215" s="1637">
        <v>960748.03999999992</v>
      </c>
      <c r="AZ215" s="1637">
        <v>8603830.9800000004</v>
      </c>
      <c r="BA215" s="1637">
        <v>202894.56</v>
      </c>
      <c r="BB215" s="1637">
        <v>0</v>
      </c>
      <c r="BC215" s="1637">
        <v>137179.20000000001</v>
      </c>
      <c r="BD215" s="1637">
        <v>8603830.8949999996</v>
      </c>
    </row>
    <row r="216" spans="1:56" x14ac:dyDescent="0.25">
      <c r="A216" s="1651" t="s">
        <v>2176</v>
      </c>
      <c r="B216" s="1647" t="s">
        <v>3807</v>
      </c>
      <c r="C216" s="1636">
        <v>870.71</v>
      </c>
      <c r="D216" s="1637">
        <v>12147497.42</v>
      </c>
      <c r="E216" s="1637">
        <v>11661081.58</v>
      </c>
      <c r="F216" s="1646">
        <v>0.95995752679073221</v>
      </c>
      <c r="G216" s="1645">
        <v>3</v>
      </c>
      <c r="H216" s="1644">
        <v>13804.54</v>
      </c>
      <c r="I216" s="1644">
        <v>4106289.7999999993</v>
      </c>
      <c r="J216" s="1644">
        <v>4120094.3399999994</v>
      </c>
      <c r="K216" s="1643">
        <v>0.9</v>
      </c>
      <c r="L216" s="1637">
        <v>2756793.27</v>
      </c>
      <c r="M216" s="1637">
        <v>672213.4</v>
      </c>
      <c r="N216" s="1637">
        <v>285571.81</v>
      </c>
      <c r="O216" s="1637">
        <v>114792.48</v>
      </c>
      <c r="P216" s="1637">
        <v>95874.54</v>
      </c>
      <c r="Q216" s="1637">
        <v>200654.51</v>
      </c>
      <c r="R216" s="1637">
        <v>62753.23</v>
      </c>
      <c r="S216" s="1637">
        <v>107194.51</v>
      </c>
      <c r="T216" s="1637">
        <v>127537.34</v>
      </c>
      <c r="U216" s="1637">
        <v>76987.58</v>
      </c>
      <c r="V216" s="1637">
        <v>189205.63</v>
      </c>
      <c r="W216" s="1637">
        <v>162906.48000000001</v>
      </c>
      <c r="X216" s="1637">
        <v>128628.36</v>
      </c>
      <c r="Y216" s="1637">
        <v>4981113.1400000006</v>
      </c>
      <c r="Z216" s="1637">
        <v>78071.399999999994</v>
      </c>
      <c r="AA216" s="1637">
        <v>108838.74999999999</v>
      </c>
      <c r="AB216" s="1637">
        <v>282980.75</v>
      </c>
      <c r="AC216" s="1637">
        <v>29604.139999999992</v>
      </c>
      <c r="AD216" s="1637">
        <v>497175.41000000003</v>
      </c>
      <c r="AE216" s="1637">
        <v>341317.3</v>
      </c>
      <c r="AF216" s="1637">
        <v>1185036.31</v>
      </c>
      <c r="AG216" s="1637">
        <v>815855.2699999999</v>
      </c>
      <c r="AH216" s="1637">
        <v>2385388.7474400001</v>
      </c>
      <c r="AI216" s="1637">
        <v>5724268.0774400001</v>
      </c>
      <c r="AJ216" s="1637">
        <v>828811.43</v>
      </c>
      <c r="AK216" s="1637">
        <v>4895456.6474400004</v>
      </c>
      <c r="AL216" s="1637">
        <v>5641386.9274400007</v>
      </c>
      <c r="AM216" s="1637">
        <v>217775.25</v>
      </c>
      <c r="AN216" s="1637">
        <v>217775.25</v>
      </c>
      <c r="AO216" s="1637">
        <v>227014.2</v>
      </c>
      <c r="AP216" s="1637">
        <v>227014.2</v>
      </c>
      <c r="AQ216" s="1637">
        <v>0</v>
      </c>
      <c r="AR216" s="1637">
        <v>0</v>
      </c>
      <c r="AS216" s="1637">
        <v>0</v>
      </c>
      <c r="AT216" s="1637">
        <v>0</v>
      </c>
      <c r="AU216" s="1637">
        <v>0</v>
      </c>
      <c r="AV216" s="1637">
        <v>407173.72</v>
      </c>
      <c r="AW216" s="1637">
        <v>164935.20000000001</v>
      </c>
      <c r="AX216" s="1637">
        <v>63309.46</v>
      </c>
      <c r="AY216" s="1637">
        <v>1524997.2799999998</v>
      </c>
      <c r="AZ216" s="1637">
        <v>12147497.42</v>
      </c>
      <c r="BA216" s="1637">
        <v>665190.29</v>
      </c>
      <c r="BB216" s="1637">
        <v>0</v>
      </c>
      <c r="BC216" s="1637">
        <v>409304.14</v>
      </c>
      <c r="BD216" s="1637">
        <v>12147497.347440001</v>
      </c>
    </row>
    <row r="217" spans="1:56" x14ac:dyDescent="0.25">
      <c r="A217" s="1651" t="s">
        <v>2177</v>
      </c>
      <c r="B217" s="1647" t="s">
        <v>3806</v>
      </c>
      <c r="C217" s="1636">
        <v>382.44</v>
      </c>
      <c r="D217" s="1637">
        <v>5003153.38</v>
      </c>
      <c r="E217" s="1637">
        <v>5062137.78</v>
      </c>
      <c r="F217" s="1646">
        <v>1.0117894446801869</v>
      </c>
      <c r="G217" s="1645">
        <v>4</v>
      </c>
      <c r="H217" s="1644">
        <v>318.69</v>
      </c>
      <c r="I217" s="1644">
        <v>1381642.05</v>
      </c>
      <c r="J217" s="1644">
        <v>1381960.74</v>
      </c>
      <c r="K217" s="1643">
        <v>0.9</v>
      </c>
      <c r="L217" s="1637">
        <v>1176016.81</v>
      </c>
      <c r="M217" s="1637">
        <v>285719.87</v>
      </c>
      <c r="N217" s="1637">
        <v>124898.31</v>
      </c>
      <c r="O217" s="1637">
        <v>50209.919999999998</v>
      </c>
      <c r="P217" s="1637">
        <v>39690.949999999997</v>
      </c>
      <c r="Q217" s="1637">
        <v>85704.91</v>
      </c>
      <c r="R217" s="1637">
        <v>27523.35</v>
      </c>
      <c r="S217" s="1637">
        <v>46780.65</v>
      </c>
      <c r="T217" s="1637">
        <v>55797.58</v>
      </c>
      <c r="U217" s="1637">
        <v>33682.06</v>
      </c>
      <c r="V217" s="1637">
        <v>82777.460000000006</v>
      </c>
      <c r="W217" s="1637">
        <v>71271.58</v>
      </c>
      <c r="X217" s="1637">
        <v>56134.57</v>
      </c>
      <c r="Y217" s="1637">
        <v>2136208.02</v>
      </c>
      <c r="Z217" s="1637">
        <v>34164.899999999994</v>
      </c>
      <c r="AA217" s="1637">
        <v>47805</v>
      </c>
      <c r="AB217" s="1637">
        <v>124293</v>
      </c>
      <c r="AC217" s="1637">
        <v>13002.96</v>
      </c>
      <c r="AD217" s="1637">
        <v>109186.61</v>
      </c>
      <c r="AE217" s="1637">
        <v>146527.58999999997</v>
      </c>
      <c r="AF217" s="1637">
        <v>520500.83999999997</v>
      </c>
      <c r="AG217" s="1637">
        <v>358346.27999999997</v>
      </c>
      <c r="AH217" s="1637">
        <v>993418.0581599999</v>
      </c>
      <c r="AI217" s="1637">
        <v>2347245.2381599997</v>
      </c>
      <c r="AJ217" s="1637">
        <v>364036.98</v>
      </c>
      <c r="AK217" s="1637">
        <v>1983208.2581599993</v>
      </c>
      <c r="AL217" s="1637">
        <v>2310841.5381599991</v>
      </c>
      <c r="AM217" s="1637">
        <v>67972.27</v>
      </c>
      <c r="AN217" s="1637">
        <v>67972.27</v>
      </c>
      <c r="AO217" s="1637">
        <v>70611.97</v>
      </c>
      <c r="AP217" s="1637">
        <v>70611.97</v>
      </c>
      <c r="AQ217" s="1637">
        <v>0</v>
      </c>
      <c r="AR217" s="1637">
        <v>0</v>
      </c>
      <c r="AS217" s="1637">
        <v>0</v>
      </c>
      <c r="AT217" s="1637">
        <v>0</v>
      </c>
      <c r="AU217" s="1637">
        <v>0</v>
      </c>
      <c r="AV217" s="1637">
        <v>178839.67</v>
      </c>
      <c r="AW217" s="1637">
        <v>72443.17</v>
      </c>
      <c r="AX217" s="1637">
        <v>27652.41</v>
      </c>
      <c r="AY217" s="1637">
        <v>556103.7300000001</v>
      </c>
      <c r="AZ217" s="1637">
        <v>5003153.38</v>
      </c>
      <c r="BA217" s="1637">
        <v>135331.99000000002</v>
      </c>
      <c r="BB217" s="1637">
        <v>0</v>
      </c>
      <c r="BC217" s="1637">
        <v>111084.72000000002</v>
      </c>
      <c r="BD217" s="1637">
        <v>5003153.28816</v>
      </c>
    </row>
    <row r="218" spans="1:56" x14ac:dyDescent="0.25">
      <c r="A218" s="1651" t="s">
        <v>2178</v>
      </c>
      <c r="B218" s="1647" t="s">
        <v>3805</v>
      </c>
      <c r="C218" s="1636">
        <v>589.03</v>
      </c>
      <c r="D218" s="1637">
        <v>7628464.6699999999</v>
      </c>
      <c r="E218" s="1637">
        <v>6979600.4600000009</v>
      </c>
      <c r="F218" s="1646">
        <v>0.91494170346600046</v>
      </c>
      <c r="G218" s="1645">
        <v>3</v>
      </c>
      <c r="H218" s="1644">
        <v>8669.06</v>
      </c>
      <c r="I218" s="1644">
        <v>1250284.2400000002</v>
      </c>
      <c r="J218" s="1644">
        <v>1258953.3000000003</v>
      </c>
      <c r="K218" s="1643">
        <v>0.9</v>
      </c>
      <c r="L218" s="1637">
        <v>1746098.09</v>
      </c>
      <c r="M218" s="1637">
        <v>430719.59</v>
      </c>
      <c r="N218" s="1637">
        <v>193310.72</v>
      </c>
      <c r="O218" s="1637">
        <v>77166.63</v>
      </c>
      <c r="P218" s="1637">
        <v>57958.16</v>
      </c>
      <c r="Q218" s="1637">
        <v>135401.26999999999</v>
      </c>
      <c r="R218" s="1637">
        <v>41835.49</v>
      </c>
      <c r="S218" s="1637">
        <v>72443.17</v>
      </c>
      <c r="T218" s="1637">
        <v>85507.99</v>
      </c>
      <c r="U218" s="1637">
        <v>52127.01</v>
      </c>
      <c r="V218" s="1637">
        <v>126853.77</v>
      </c>
      <c r="W218" s="1637">
        <v>109221.39</v>
      </c>
      <c r="X218" s="1637">
        <v>86928.39</v>
      </c>
      <c r="Y218" s="1637">
        <v>3215571.6700000009</v>
      </c>
      <c r="Z218" s="1637">
        <v>52720.2</v>
      </c>
      <c r="AA218" s="1637">
        <v>73628.75</v>
      </c>
      <c r="AB218" s="1637">
        <v>191434.75</v>
      </c>
      <c r="AC218" s="1637">
        <v>20027.02</v>
      </c>
      <c r="AD218" s="1637">
        <v>336336.13</v>
      </c>
      <c r="AE218" s="1637">
        <v>237744.65999999997</v>
      </c>
      <c r="AF218" s="1637">
        <v>801669.83000000007</v>
      </c>
      <c r="AG218" s="1637">
        <v>551921.10999999987</v>
      </c>
      <c r="AH218" s="1637">
        <v>1466427.48492</v>
      </c>
      <c r="AI218" s="1637">
        <v>3731909.9349199999</v>
      </c>
      <c r="AJ218" s="1637">
        <v>560685.87</v>
      </c>
      <c r="AK218" s="1637">
        <v>3171224.0649200003</v>
      </c>
      <c r="AL218" s="1637">
        <v>3675841.3449200001</v>
      </c>
      <c r="AM218" s="1637">
        <v>64012.72</v>
      </c>
      <c r="AN218" s="1637">
        <v>64012.72</v>
      </c>
      <c r="AO218" s="1637">
        <v>66652.42</v>
      </c>
      <c r="AP218" s="1637">
        <v>66652.42</v>
      </c>
      <c r="AQ218" s="1637">
        <v>8579.02</v>
      </c>
      <c r="AR218" s="1637">
        <v>8579.02</v>
      </c>
      <c r="AS218" s="1637">
        <v>9238.9500000000007</v>
      </c>
      <c r="AT218" s="1637">
        <v>9238.9500000000007</v>
      </c>
      <c r="AU218" s="1637">
        <v>11218.72</v>
      </c>
      <c r="AV218" s="1637">
        <v>275188.71999999997</v>
      </c>
      <c r="AW218" s="1637">
        <v>111471.6</v>
      </c>
      <c r="AX218" s="1637">
        <v>42206.31</v>
      </c>
      <c r="AY218" s="1637">
        <v>737051.56999999983</v>
      </c>
      <c r="AZ218" s="1637">
        <v>7628464.6699999999</v>
      </c>
      <c r="BA218" s="1637">
        <v>122962.99000000002</v>
      </c>
      <c r="BB218" s="1637">
        <v>429.96</v>
      </c>
      <c r="BC218" s="1637">
        <v>213895.09</v>
      </c>
      <c r="BD218" s="1637">
        <v>7628464.5849200003</v>
      </c>
    </row>
    <row r="219" spans="1:56" x14ac:dyDescent="0.25">
      <c r="A219" s="1651" t="s">
        <v>2179</v>
      </c>
      <c r="B219" s="1647" t="s">
        <v>3804</v>
      </c>
      <c r="C219" s="1636">
        <v>788.38</v>
      </c>
      <c r="D219" s="1637">
        <v>10354150.720000001</v>
      </c>
      <c r="E219" s="1637">
        <v>11804996.119999999</v>
      </c>
      <c r="F219" s="1646">
        <v>1.1401221055433892</v>
      </c>
      <c r="G219" s="1645">
        <v>4</v>
      </c>
      <c r="H219" s="1644">
        <v>659.54</v>
      </c>
      <c r="I219" s="1644">
        <v>756277.69999999984</v>
      </c>
      <c r="J219" s="1644">
        <v>756937.23999999987</v>
      </c>
      <c r="K219" s="1643">
        <v>0.9</v>
      </c>
      <c r="L219" s="1637">
        <v>2375661.6800000002</v>
      </c>
      <c r="M219" s="1637">
        <v>575299.36</v>
      </c>
      <c r="N219" s="1637">
        <v>258049.62</v>
      </c>
      <c r="O219" s="1637">
        <v>104813.03</v>
      </c>
      <c r="P219" s="1637">
        <v>82126.460000000006</v>
      </c>
      <c r="Q219" s="1637">
        <v>178268.23</v>
      </c>
      <c r="R219" s="1637">
        <v>57248.56</v>
      </c>
      <c r="S219" s="1637">
        <v>97036.43</v>
      </c>
      <c r="T219" s="1637">
        <v>116667.68</v>
      </c>
      <c r="U219" s="1637">
        <v>69769.990000000005</v>
      </c>
      <c r="V219" s="1637">
        <v>173080.15</v>
      </c>
      <c r="W219" s="1637">
        <v>149022.39999999999</v>
      </c>
      <c r="X219" s="1637">
        <v>116439.14</v>
      </c>
      <c r="Y219" s="1637">
        <v>4353482.7300000004</v>
      </c>
      <c r="Z219" s="1637">
        <v>70542</v>
      </c>
      <c r="AA219" s="1637">
        <v>98547.5</v>
      </c>
      <c r="AB219" s="1637">
        <v>256223.5</v>
      </c>
      <c r="AC219" s="1637">
        <v>26804.92</v>
      </c>
      <c r="AD219" s="1637">
        <v>225082.48000000004</v>
      </c>
      <c r="AE219" s="1637">
        <v>299129.89999999997</v>
      </c>
      <c r="AF219" s="1637">
        <v>1072985.1800000002</v>
      </c>
      <c r="AG219" s="1637">
        <v>738712.05999999994</v>
      </c>
      <c r="AH219" s="1637">
        <v>2058609.9673199998</v>
      </c>
      <c r="AI219" s="1637">
        <v>4846637.5073199999</v>
      </c>
      <c r="AJ219" s="1637">
        <v>750443.15</v>
      </c>
      <c r="AK219" s="1637">
        <v>4096194.35732</v>
      </c>
      <c r="AL219" s="1637">
        <v>4771593.1873199996</v>
      </c>
      <c r="AM219" s="1637">
        <v>119446.42</v>
      </c>
      <c r="AN219" s="1637">
        <v>119446.42</v>
      </c>
      <c r="AO219" s="1637">
        <v>124725.82</v>
      </c>
      <c r="AP219" s="1637">
        <v>124725.82</v>
      </c>
      <c r="AQ219" s="1637">
        <v>31016.47</v>
      </c>
      <c r="AR219" s="1637">
        <v>31016.47</v>
      </c>
      <c r="AS219" s="1637">
        <v>32336.32</v>
      </c>
      <c r="AT219" s="1637">
        <v>32336.32</v>
      </c>
      <c r="AU219" s="1637">
        <v>38935.57</v>
      </c>
      <c r="AV219" s="1637">
        <v>368898.07</v>
      </c>
      <c r="AW219" s="1637">
        <v>149430.76</v>
      </c>
      <c r="AX219" s="1637">
        <v>56760.21</v>
      </c>
      <c r="AY219" s="1637">
        <v>1229074.67</v>
      </c>
      <c r="AZ219" s="1637">
        <v>10354150.720000001</v>
      </c>
      <c r="BA219" s="1637">
        <v>153850.03999999998</v>
      </c>
      <c r="BB219" s="1637">
        <v>28893.679999999997</v>
      </c>
      <c r="BC219" s="1637">
        <v>282619.14999999997</v>
      </c>
      <c r="BD219" s="1637">
        <v>10354150.58732</v>
      </c>
    </row>
    <row r="220" spans="1:56" x14ac:dyDescent="0.25">
      <c r="A220" s="1651" t="s">
        <v>2180</v>
      </c>
      <c r="B220" s="1647" t="s">
        <v>3803</v>
      </c>
      <c r="C220" s="1636">
        <v>362.37</v>
      </c>
      <c r="D220" s="1637">
        <v>4814602.4400000004</v>
      </c>
      <c r="E220" s="1637">
        <v>4258407.0600000005</v>
      </c>
      <c r="F220" s="1646">
        <v>0.88447740245817685</v>
      </c>
      <c r="G220" s="1645">
        <v>2</v>
      </c>
      <c r="H220" s="1644">
        <v>7519.05</v>
      </c>
      <c r="I220" s="1644">
        <v>1025471.4099999999</v>
      </c>
      <c r="J220" s="1644">
        <v>1032990.46</v>
      </c>
      <c r="K220" s="1643">
        <v>0.9</v>
      </c>
      <c r="L220" s="1637">
        <v>1106786.1399999999</v>
      </c>
      <c r="M220" s="1637">
        <v>265907.96999999997</v>
      </c>
      <c r="N220" s="1637">
        <v>117962.6</v>
      </c>
      <c r="O220" s="1637">
        <v>46789.2</v>
      </c>
      <c r="P220" s="1637">
        <v>37427.120000000003</v>
      </c>
      <c r="Q220" s="1637">
        <v>80402.880000000005</v>
      </c>
      <c r="R220" s="1637">
        <v>25871.94</v>
      </c>
      <c r="S220" s="1637">
        <v>44107.47</v>
      </c>
      <c r="T220" s="1637">
        <v>52174.36</v>
      </c>
      <c r="U220" s="1637">
        <v>31810.84</v>
      </c>
      <c r="V220" s="1637">
        <v>77402.3</v>
      </c>
      <c r="W220" s="1637">
        <v>66643.56</v>
      </c>
      <c r="X220" s="1637">
        <v>52926.879999999997</v>
      </c>
      <c r="Y220" s="1637">
        <v>2006213.2600000002</v>
      </c>
      <c r="Z220" s="1637">
        <v>32441.399999999998</v>
      </c>
      <c r="AA220" s="1637">
        <v>45296.25</v>
      </c>
      <c r="AB220" s="1637">
        <v>117770.25</v>
      </c>
      <c r="AC220" s="1637">
        <v>12320.58</v>
      </c>
      <c r="AD220" s="1637">
        <v>206913.27</v>
      </c>
      <c r="AE220" s="1637">
        <v>134567.47999999998</v>
      </c>
      <c r="AF220" s="1637">
        <v>493185.57</v>
      </c>
      <c r="AG220" s="1637">
        <v>339540.68999999994</v>
      </c>
      <c r="AH220" s="1637">
        <v>935018.14667999989</v>
      </c>
      <c r="AI220" s="1637">
        <v>2317053.63668</v>
      </c>
      <c r="AJ220" s="1637">
        <v>344932.75</v>
      </c>
      <c r="AK220" s="1637">
        <v>1972120.8866799995</v>
      </c>
      <c r="AL220" s="1637">
        <v>2282560.3566799993</v>
      </c>
      <c r="AM220" s="1637">
        <v>64012.72</v>
      </c>
      <c r="AN220" s="1637">
        <v>64012.72</v>
      </c>
      <c r="AO220" s="1637">
        <v>66652.42</v>
      </c>
      <c r="AP220" s="1637">
        <v>66652.42</v>
      </c>
      <c r="AQ220" s="1637">
        <v>0</v>
      </c>
      <c r="AR220" s="1637">
        <v>0</v>
      </c>
      <c r="AS220" s="1637">
        <v>0</v>
      </c>
      <c r="AT220" s="1637">
        <v>0</v>
      </c>
      <c r="AU220" s="1637">
        <v>0</v>
      </c>
      <c r="AV220" s="1637">
        <v>169600.72</v>
      </c>
      <c r="AW220" s="1637">
        <v>68700.72</v>
      </c>
      <c r="AX220" s="1637">
        <v>26197.02</v>
      </c>
      <c r="AY220" s="1637">
        <v>525828.74</v>
      </c>
      <c r="AZ220" s="1637">
        <v>4814602.4400000004</v>
      </c>
      <c r="BA220" s="1637">
        <v>118808.43000000002</v>
      </c>
      <c r="BB220" s="1637">
        <v>0</v>
      </c>
      <c r="BC220" s="1637">
        <v>121029.16</v>
      </c>
      <c r="BD220" s="1637">
        <v>4814602.3566800002</v>
      </c>
    </row>
    <row r="221" spans="1:56" x14ac:dyDescent="0.25">
      <c r="A221" s="1651" t="s">
        <v>2181</v>
      </c>
      <c r="B221" s="1647" t="s">
        <v>3802</v>
      </c>
      <c r="C221" s="1636">
        <v>516.72</v>
      </c>
      <c r="D221" s="1637">
        <v>6893961.9800000004</v>
      </c>
      <c r="E221" s="1637">
        <v>5951398.2399999993</v>
      </c>
      <c r="F221" s="1646">
        <v>0.86327691641838722</v>
      </c>
      <c r="G221" s="1645">
        <v>2</v>
      </c>
      <c r="H221" s="1644">
        <v>10721.76</v>
      </c>
      <c r="I221" s="1644">
        <v>1314629.5899999996</v>
      </c>
      <c r="J221" s="1644">
        <v>1325351.3499999996</v>
      </c>
      <c r="K221" s="1643">
        <v>0.9</v>
      </c>
      <c r="L221" s="1637">
        <v>1562325.54</v>
      </c>
      <c r="M221" s="1637">
        <v>383188.23</v>
      </c>
      <c r="N221" s="1637">
        <v>168581.66</v>
      </c>
      <c r="O221" s="1637">
        <v>67909.03</v>
      </c>
      <c r="P221" s="1637">
        <v>53132.4</v>
      </c>
      <c r="Q221" s="1637">
        <v>119967.96</v>
      </c>
      <c r="R221" s="1637">
        <v>36881.279999999999</v>
      </c>
      <c r="S221" s="1637">
        <v>63621.68</v>
      </c>
      <c r="T221" s="1637">
        <v>75362.97</v>
      </c>
      <c r="U221" s="1637">
        <v>45444.06</v>
      </c>
      <c r="V221" s="1637">
        <v>111803.32</v>
      </c>
      <c r="W221" s="1637">
        <v>96262.92</v>
      </c>
      <c r="X221" s="1637">
        <v>76343.02</v>
      </c>
      <c r="Y221" s="1637">
        <v>2860824.07</v>
      </c>
      <c r="Z221" s="1637">
        <v>46025.1</v>
      </c>
      <c r="AA221" s="1637">
        <v>64590</v>
      </c>
      <c r="AB221" s="1637">
        <v>167933.99999999997</v>
      </c>
      <c r="AC221" s="1637">
        <v>17568.479999999996</v>
      </c>
      <c r="AD221" s="1637">
        <v>295047.12</v>
      </c>
      <c r="AE221" s="1637">
        <v>205322.72999999998</v>
      </c>
      <c r="AF221" s="1637">
        <v>703255.91999999993</v>
      </c>
      <c r="AG221" s="1637">
        <v>484166.64</v>
      </c>
      <c r="AH221" s="1637">
        <v>1337193.7540800001</v>
      </c>
      <c r="AI221" s="1637">
        <v>3321103.7440799996</v>
      </c>
      <c r="AJ221" s="1637">
        <v>491855.43</v>
      </c>
      <c r="AK221" s="1637">
        <v>2829248.3140799999</v>
      </c>
      <c r="AL221" s="1637">
        <v>3271918.1940799998</v>
      </c>
      <c r="AM221" s="1637">
        <v>92389.5</v>
      </c>
      <c r="AN221" s="1637">
        <v>92389.5</v>
      </c>
      <c r="AO221" s="1637">
        <v>96349.05</v>
      </c>
      <c r="AP221" s="1637">
        <v>96349.05</v>
      </c>
      <c r="AQ221" s="1637">
        <v>1319.85</v>
      </c>
      <c r="AR221" s="1637">
        <v>1319.85</v>
      </c>
      <c r="AS221" s="1637">
        <v>1319.85</v>
      </c>
      <c r="AT221" s="1637">
        <v>1319.85</v>
      </c>
      <c r="AU221" s="1637">
        <v>1979.77</v>
      </c>
      <c r="AV221" s="1637">
        <v>241532.55</v>
      </c>
      <c r="AW221" s="1637">
        <v>97838.38</v>
      </c>
      <c r="AX221" s="1637">
        <v>37112.44</v>
      </c>
      <c r="AY221" s="1637">
        <v>761219.6399999999</v>
      </c>
      <c r="AZ221" s="1637">
        <v>6893961.9800000004</v>
      </c>
      <c r="BA221" s="1637">
        <v>150689.59999999998</v>
      </c>
      <c r="BB221" s="1637">
        <v>58.46</v>
      </c>
      <c r="BC221" s="1637">
        <v>161406.19999999998</v>
      </c>
      <c r="BD221" s="1637">
        <v>6893961.9040799988</v>
      </c>
    </row>
    <row r="222" spans="1:56" x14ac:dyDescent="0.25">
      <c r="A222" s="1651" t="s">
        <v>2182</v>
      </c>
      <c r="B222" s="1647" t="s">
        <v>3801</v>
      </c>
      <c r="C222" s="1636">
        <v>429.04</v>
      </c>
      <c r="D222" s="1637">
        <v>5649900.6799999997</v>
      </c>
      <c r="E222" s="1637">
        <v>7537276.1700000009</v>
      </c>
      <c r="F222" s="1646">
        <v>1.3340546315585855</v>
      </c>
      <c r="G222" s="1645">
        <v>4</v>
      </c>
      <c r="H222" s="1644">
        <v>359.88</v>
      </c>
      <c r="I222" s="1644">
        <v>442527.04000000004</v>
      </c>
      <c r="J222" s="1644">
        <v>442886.92000000004</v>
      </c>
      <c r="K222" s="1643">
        <v>0.9</v>
      </c>
      <c r="L222" s="1637">
        <v>1309390.93</v>
      </c>
      <c r="M222" s="1637">
        <v>321054.67</v>
      </c>
      <c r="N222" s="1637">
        <v>140275.51999999999</v>
      </c>
      <c r="O222" s="1637">
        <v>56141.04</v>
      </c>
      <c r="P222" s="1637">
        <v>44733.78</v>
      </c>
      <c r="Q222" s="1637">
        <v>98636.29</v>
      </c>
      <c r="R222" s="1637">
        <v>30826.15</v>
      </c>
      <c r="S222" s="1637">
        <v>52661.64</v>
      </c>
      <c r="T222" s="1637">
        <v>62319.38</v>
      </c>
      <c r="U222" s="1637">
        <v>37959.15</v>
      </c>
      <c r="V222" s="1637">
        <v>92452.75</v>
      </c>
      <c r="W222" s="1637">
        <v>79602.03</v>
      </c>
      <c r="X222" s="1637">
        <v>63191.49</v>
      </c>
      <c r="Y222" s="1637">
        <v>2389244.8199999998</v>
      </c>
      <c r="Z222" s="1637">
        <v>38216.699999999997</v>
      </c>
      <c r="AA222" s="1637">
        <v>53630</v>
      </c>
      <c r="AB222" s="1637">
        <v>139438</v>
      </c>
      <c r="AC222" s="1637">
        <v>14587.36</v>
      </c>
      <c r="AD222" s="1637">
        <v>122490.91</v>
      </c>
      <c r="AE222" s="1637">
        <v>169914.79</v>
      </c>
      <c r="AF222" s="1637">
        <v>583923.43999999994</v>
      </c>
      <c r="AG222" s="1637">
        <v>402010.47999999992</v>
      </c>
      <c r="AH222" s="1637">
        <v>1122337.4535599998</v>
      </c>
      <c r="AI222" s="1637">
        <v>2646549.13356</v>
      </c>
      <c r="AJ222" s="1637">
        <v>408394.59</v>
      </c>
      <c r="AK222" s="1637">
        <v>2238154.5435600001</v>
      </c>
      <c r="AL222" s="1637">
        <v>2605709.67356</v>
      </c>
      <c r="AM222" s="1637">
        <v>80510.850000000006</v>
      </c>
      <c r="AN222" s="1637">
        <v>80510.850000000006</v>
      </c>
      <c r="AO222" s="1637">
        <v>83810.47</v>
      </c>
      <c r="AP222" s="1637">
        <v>83810.47</v>
      </c>
      <c r="AQ222" s="1637">
        <v>2639.7</v>
      </c>
      <c r="AR222" s="1637">
        <v>2639.7</v>
      </c>
      <c r="AS222" s="1637">
        <v>2639.7</v>
      </c>
      <c r="AT222" s="1637">
        <v>2639.7</v>
      </c>
      <c r="AU222" s="1637">
        <v>3299.62</v>
      </c>
      <c r="AV222" s="1637">
        <v>200617.2</v>
      </c>
      <c r="AW222" s="1637">
        <v>81264.67</v>
      </c>
      <c r="AX222" s="1637">
        <v>30563.19</v>
      </c>
      <c r="AY222" s="1637">
        <v>654946.12</v>
      </c>
      <c r="AZ222" s="1637">
        <v>5649900.6799999997</v>
      </c>
      <c r="BA222" s="1637">
        <v>166151.17000000001</v>
      </c>
      <c r="BB222" s="1637">
        <v>4.95</v>
      </c>
      <c r="BC222" s="1637">
        <v>169376.16</v>
      </c>
      <c r="BD222" s="1637">
        <v>5649900.6135599995</v>
      </c>
    </row>
    <row r="223" spans="1:56" x14ac:dyDescent="0.25">
      <c r="A223" s="1651" t="s">
        <v>2183</v>
      </c>
      <c r="B223" s="1647" t="s">
        <v>3800</v>
      </c>
      <c r="C223" s="1636">
        <v>240.03</v>
      </c>
      <c r="D223" s="1637">
        <v>2998621.69</v>
      </c>
      <c r="E223" s="1637">
        <v>4551337.7300000004</v>
      </c>
      <c r="F223" s="1646">
        <v>1.5178099141942778</v>
      </c>
      <c r="G223" s="1645">
        <v>4</v>
      </c>
      <c r="H223" s="1644">
        <v>191</v>
      </c>
      <c r="I223" s="1644">
        <v>142614.61000000002</v>
      </c>
      <c r="J223" s="1644">
        <v>142805.61000000002</v>
      </c>
      <c r="K223" s="1643">
        <v>0.9</v>
      </c>
      <c r="L223" s="1637">
        <v>706991.67</v>
      </c>
      <c r="M223" s="1637">
        <v>172478.01</v>
      </c>
      <c r="N223" s="1637">
        <v>77637.87</v>
      </c>
      <c r="O223" s="1637">
        <v>31255.63</v>
      </c>
      <c r="P223" s="1637">
        <v>23228.560000000001</v>
      </c>
      <c r="Q223" s="1637">
        <v>54241.95</v>
      </c>
      <c r="R223" s="1637">
        <v>16514.009999999998</v>
      </c>
      <c r="S223" s="1637">
        <v>29404.98</v>
      </c>
      <c r="T223" s="1637">
        <v>34782.910000000003</v>
      </c>
      <c r="U223" s="1637">
        <v>20850.8</v>
      </c>
      <c r="V223" s="1637">
        <v>51601.53</v>
      </c>
      <c r="W223" s="1637">
        <v>44429.04</v>
      </c>
      <c r="X223" s="1637">
        <v>35284.589999999997</v>
      </c>
      <c r="Y223" s="1637">
        <v>1298701.5500000003</v>
      </c>
      <c r="Z223" s="1637">
        <v>21460.499999999996</v>
      </c>
      <c r="AA223" s="1637">
        <v>30003.75</v>
      </c>
      <c r="AB223" s="1637">
        <v>78009.749999999985</v>
      </c>
      <c r="AC223" s="1637">
        <v>8161.0199999999986</v>
      </c>
      <c r="AD223" s="1637">
        <v>68528.56</v>
      </c>
      <c r="AE223" s="1637">
        <v>93549.049999999988</v>
      </c>
      <c r="AF223" s="1637">
        <v>326680.82999999996</v>
      </c>
      <c r="AG223" s="1637">
        <v>224908.11</v>
      </c>
      <c r="AH223" s="1637">
        <v>588142.82892</v>
      </c>
      <c r="AI223" s="1637">
        <v>1439444.3989200001</v>
      </c>
      <c r="AJ223" s="1637">
        <v>228479.75</v>
      </c>
      <c r="AK223" s="1637">
        <v>1210964.6489200001</v>
      </c>
      <c r="AL223" s="1637">
        <v>1416596.4189200001</v>
      </c>
      <c r="AM223" s="1637">
        <v>26397</v>
      </c>
      <c r="AN223" s="1637">
        <v>26397</v>
      </c>
      <c r="AO223" s="1637">
        <v>27716.85</v>
      </c>
      <c r="AP223" s="1637">
        <v>27716.85</v>
      </c>
      <c r="AQ223" s="1637">
        <v>0</v>
      </c>
      <c r="AR223" s="1637">
        <v>0</v>
      </c>
      <c r="AS223" s="1637">
        <v>0</v>
      </c>
      <c r="AT223" s="1637">
        <v>0</v>
      </c>
      <c r="AU223" s="1637">
        <v>0</v>
      </c>
      <c r="AV223" s="1637">
        <v>112187.25</v>
      </c>
      <c r="AW223" s="1637">
        <v>45444.06</v>
      </c>
      <c r="AX223" s="1637">
        <v>17464.68</v>
      </c>
      <c r="AY223" s="1637">
        <v>283323.69</v>
      </c>
      <c r="AZ223" s="1637">
        <v>2998621.69</v>
      </c>
      <c r="BA223" s="1637">
        <v>24483.57</v>
      </c>
      <c r="BB223" s="1637">
        <v>0.04</v>
      </c>
      <c r="BC223" s="1637">
        <v>71080.95</v>
      </c>
      <c r="BD223" s="1637">
        <v>2998621.6589200003</v>
      </c>
    </row>
    <row r="224" spans="1:56" x14ac:dyDescent="0.25">
      <c r="A224" s="1651" t="s">
        <v>2184</v>
      </c>
      <c r="B224" s="1647" t="s">
        <v>3799</v>
      </c>
      <c r="C224" s="1636">
        <v>3387.37</v>
      </c>
      <c r="D224" s="1637">
        <v>51365110.700000003</v>
      </c>
      <c r="E224" s="1637">
        <v>40990352.850000001</v>
      </c>
      <c r="F224" s="1646">
        <v>0.79801936161309583</v>
      </c>
      <c r="G224" s="1645">
        <v>2</v>
      </c>
      <c r="H224" s="1644">
        <v>382523.58</v>
      </c>
      <c r="I224" s="1644">
        <v>24894830.090000004</v>
      </c>
      <c r="J224" s="1644">
        <v>25277353.670000002</v>
      </c>
      <c r="K224" s="1643">
        <v>0.9</v>
      </c>
      <c r="L224" s="1637">
        <v>11355299.07</v>
      </c>
      <c r="M224" s="1637">
        <v>2742835.97</v>
      </c>
      <c r="N224" s="1637">
        <v>1111624.92</v>
      </c>
      <c r="O224" s="1637">
        <v>451229.62</v>
      </c>
      <c r="P224" s="1637">
        <v>421000.83</v>
      </c>
      <c r="Q224" s="1637">
        <v>765191.19</v>
      </c>
      <c r="R224" s="1637">
        <v>247710.15</v>
      </c>
      <c r="S224" s="1637">
        <v>417550.71</v>
      </c>
      <c r="T224" s="1637">
        <v>502178.29</v>
      </c>
      <c r="U224" s="1637">
        <v>301267.38</v>
      </c>
      <c r="V224" s="1637">
        <v>744997.17</v>
      </c>
      <c r="W224" s="1637">
        <v>641444.26</v>
      </c>
      <c r="X224" s="1637">
        <v>501041.17</v>
      </c>
      <c r="Y224" s="1637">
        <v>20203370.730000004</v>
      </c>
      <c r="Z224" s="1637">
        <v>303018.30000000005</v>
      </c>
      <c r="AA224" s="1637">
        <v>423421.25000000006</v>
      </c>
      <c r="AB224" s="1637">
        <v>1100895.25</v>
      </c>
      <c r="AC224" s="1637">
        <v>115170.58000000002</v>
      </c>
      <c r="AD224" s="1637">
        <v>1934188.27</v>
      </c>
      <c r="AE224" s="1637">
        <v>1280987.79</v>
      </c>
      <c r="AF224" s="1637">
        <v>4610210.57</v>
      </c>
      <c r="AG224" s="1637">
        <v>3173965.6900000004</v>
      </c>
      <c r="AH224" s="1637">
        <v>10306655.47968</v>
      </c>
      <c r="AI224" s="1637">
        <v>23248513.179680005</v>
      </c>
      <c r="AJ224" s="1637">
        <v>3224369.75</v>
      </c>
      <c r="AK224" s="1637">
        <v>20024143.429679997</v>
      </c>
      <c r="AL224" s="1637">
        <v>22926076.199679997</v>
      </c>
      <c r="AM224" s="1637">
        <v>1249897.95</v>
      </c>
      <c r="AN224" s="1637">
        <v>1249897.95</v>
      </c>
      <c r="AO224" s="1637">
        <v>1302032.02</v>
      </c>
      <c r="AP224" s="1637">
        <v>1302032.02</v>
      </c>
      <c r="AQ224" s="1637">
        <v>123405.97</v>
      </c>
      <c r="AR224" s="1637">
        <v>123405.97</v>
      </c>
      <c r="AS224" s="1637">
        <v>128685.37</v>
      </c>
      <c r="AT224" s="1637">
        <v>128685.37</v>
      </c>
      <c r="AU224" s="1637">
        <v>154422.45000000001</v>
      </c>
      <c r="AV224" s="1637">
        <v>1585139.85</v>
      </c>
      <c r="AW224" s="1637">
        <v>642097.82999999996</v>
      </c>
      <c r="AX224" s="1637">
        <v>245960.91</v>
      </c>
      <c r="AY224" s="1637">
        <v>8235663.6600000001</v>
      </c>
      <c r="AZ224" s="1637">
        <v>51365110.700000003</v>
      </c>
      <c r="BA224" s="1637">
        <v>6852380.8399999999</v>
      </c>
      <c r="BB224" s="1637">
        <v>151585.26999999999</v>
      </c>
      <c r="BC224" s="1637">
        <v>1939035.1600000001</v>
      </c>
      <c r="BD224" s="1637">
        <v>51365110.589680001</v>
      </c>
    </row>
    <row r="225" spans="1:56" x14ac:dyDescent="0.25">
      <c r="A225" s="1651" t="s">
        <v>2185</v>
      </c>
      <c r="B225" s="1647" t="s">
        <v>3798</v>
      </c>
      <c r="C225" s="1636">
        <v>404.29</v>
      </c>
      <c r="D225" s="1637">
        <v>5446899.3499999996</v>
      </c>
      <c r="E225" s="1637">
        <v>3995857.13</v>
      </c>
      <c r="F225" s="1646">
        <v>0.73360216028225311</v>
      </c>
      <c r="G225" s="1645">
        <v>1</v>
      </c>
      <c r="H225" s="1644">
        <v>112344.57</v>
      </c>
      <c r="I225" s="1644">
        <v>1780132.7400000002</v>
      </c>
      <c r="J225" s="1644">
        <v>1892477.3100000003</v>
      </c>
      <c r="K225" s="1643">
        <v>0.9</v>
      </c>
      <c r="L225" s="1637">
        <v>1223311.56</v>
      </c>
      <c r="M225" s="1637">
        <v>299893.69</v>
      </c>
      <c r="N225" s="1637">
        <v>132367.35999999999</v>
      </c>
      <c r="O225" s="1637">
        <v>53536.41</v>
      </c>
      <c r="P225" s="1637">
        <v>42143.62</v>
      </c>
      <c r="Q225" s="1637">
        <v>94294.31</v>
      </c>
      <c r="R225" s="1637">
        <v>28624.28</v>
      </c>
      <c r="S225" s="1637">
        <v>49721.14</v>
      </c>
      <c r="T225" s="1637">
        <v>59420.800000000003</v>
      </c>
      <c r="U225" s="1637">
        <v>35820.61</v>
      </c>
      <c r="V225" s="1637">
        <v>88152.62</v>
      </c>
      <c r="W225" s="1637">
        <v>75899.61</v>
      </c>
      <c r="X225" s="1637">
        <v>59663.03</v>
      </c>
      <c r="Y225" s="1637">
        <v>2242849.0399999996</v>
      </c>
      <c r="Z225" s="1637">
        <v>36266.399999999994</v>
      </c>
      <c r="AA225" s="1637">
        <v>50536.25</v>
      </c>
      <c r="AB225" s="1637">
        <v>131394.25</v>
      </c>
      <c r="AC225" s="1637">
        <v>13745.86</v>
      </c>
      <c r="AD225" s="1637">
        <v>230849.59</v>
      </c>
      <c r="AE225" s="1637">
        <v>161395.71999999997</v>
      </c>
      <c r="AF225" s="1637">
        <v>550238.69000000006</v>
      </c>
      <c r="AG225" s="1637">
        <v>378819.73</v>
      </c>
      <c r="AH225" s="1637">
        <v>1059086.2005599998</v>
      </c>
      <c r="AI225" s="1637">
        <v>2612332.69056</v>
      </c>
      <c r="AJ225" s="1637">
        <v>384835.56</v>
      </c>
      <c r="AK225" s="1637">
        <v>2227497.130559999</v>
      </c>
      <c r="AL225" s="1637">
        <v>2573849.130559999</v>
      </c>
      <c r="AM225" s="1637">
        <v>69292.12</v>
      </c>
      <c r="AN225" s="1637">
        <v>69292.12</v>
      </c>
      <c r="AO225" s="1637">
        <v>72591.75</v>
      </c>
      <c r="AP225" s="1637">
        <v>72591.75</v>
      </c>
      <c r="AQ225" s="1637">
        <v>9898.8700000000008</v>
      </c>
      <c r="AR225" s="1637">
        <v>9898.8700000000008</v>
      </c>
      <c r="AS225" s="1637">
        <v>9898.8700000000008</v>
      </c>
      <c r="AT225" s="1637">
        <v>9898.8700000000008</v>
      </c>
      <c r="AU225" s="1637">
        <v>12538.57</v>
      </c>
      <c r="AV225" s="1637">
        <v>188738.55</v>
      </c>
      <c r="AW225" s="1637">
        <v>76452.94</v>
      </c>
      <c r="AX225" s="1637">
        <v>29107.8</v>
      </c>
      <c r="AY225" s="1637">
        <v>630201.08000000007</v>
      </c>
      <c r="AZ225" s="1637">
        <v>5446899.3499999996</v>
      </c>
      <c r="BA225" s="1637">
        <v>122577.36</v>
      </c>
      <c r="BB225" s="1637">
        <v>1814.44</v>
      </c>
      <c r="BC225" s="1637">
        <v>173191.14999999997</v>
      </c>
      <c r="BD225" s="1637">
        <v>5446899.2505599987</v>
      </c>
    </row>
    <row r="226" spans="1:56" x14ac:dyDescent="0.25">
      <c r="A226" s="1651" t="s">
        <v>2186</v>
      </c>
      <c r="B226" s="1647" t="s">
        <v>3797</v>
      </c>
      <c r="C226" s="1636">
        <v>765.96</v>
      </c>
      <c r="D226" s="1637">
        <v>9982598.9299999997</v>
      </c>
      <c r="E226" s="1637">
        <v>7958047.3699999992</v>
      </c>
      <c r="F226" s="1646">
        <v>0.7971919362686446</v>
      </c>
      <c r="G226" s="1645">
        <v>2</v>
      </c>
      <c r="H226" s="1644">
        <v>51126.1</v>
      </c>
      <c r="I226" s="1644">
        <v>2653165.12</v>
      </c>
      <c r="J226" s="1644">
        <v>2704291.22</v>
      </c>
      <c r="K226" s="1643">
        <v>0.9</v>
      </c>
      <c r="L226" s="1637">
        <v>2295586.37</v>
      </c>
      <c r="M226" s="1637">
        <v>564672.73</v>
      </c>
      <c r="N226" s="1637">
        <v>251900.04</v>
      </c>
      <c r="O226" s="1637">
        <v>101330.19</v>
      </c>
      <c r="P226" s="1637">
        <v>76077.009999999995</v>
      </c>
      <c r="Q226" s="1637">
        <v>176806.39999999999</v>
      </c>
      <c r="R226" s="1637">
        <v>55597.16</v>
      </c>
      <c r="S226" s="1637">
        <v>94630.57</v>
      </c>
      <c r="T226" s="1637">
        <v>112319.82</v>
      </c>
      <c r="U226" s="1637">
        <v>67898.77</v>
      </c>
      <c r="V226" s="1637">
        <v>166629.96</v>
      </c>
      <c r="W226" s="1637">
        <v>143468.76999999999</v>
      </c>
      <c r="X226" s="1637">
        <v>113552.22</v>
      </c>
      <c r="Y226" s="1637">
        <v>4220470.01</v>
      </c>
      <c r="Z226" s="1637">
        <v>68621.399999999994</v>
      </c>
      <c r="AA226" s="1637">
        <v>95745</v>
      </c>
      <c r="AB226" s="1637">
        <v>248937</v>
      </c>
      <c r="AC226" s="1637">
        <v>26042.639999999999</v>
      </c>
      <c r="AD226" s="1637">
        <v>437363.16000000003</v>
      </c>
      <c r="AE226" s="1637">
        <v>307357.14</v>
      </c>
      <c r="AF226" s="1637">
        <v>1042471.56</v>
      </c>
      <c r="AG226" s="1637">
        <v>717704.52</v>
      </c>
      <c r="AH226" s="1637">
        <v>1922845.3754399999</v>
      </c>
      <c r="AI226" s="1637">
        <v>4867087.7954400005</v>
      </c>
      <c r="AJ226" s="1637">
        <v>729102</v>
      </c>
      <c r="AK226" s="1637">
        <v>4137985.7954400005</v>
      </c>
      <c r="AL226" s="1637">
        <v>4794177.5954400003</v>
      </c>
      <c r="AM226" s="1637">
        <v>100308.6</v>
      </c>
      <c r="AN226" s="1637">
        <v>100308.6</v>
      </c>
      <c r="AO226" s="1637">
        <v>104268.15</v>
      </c>
      <c r="AP226" s="1637">
        <v>104268.15</v>
      </c>
      <c r="AQ226" s="1637">
        <v>0</v>
      </c>
      <c r="AR226" s="1637">
        <v>0</v>
      </c>
      <c r="AS226" s="1637">
        <v>0</v>
      </c>
      <c r="AT226" s="1637">
        <v>0</v>
      </c>
      <c r="AU226" s="1637">
        <v>0</v>
      </c>
      <c r="AV226" s="1637">
        <v>358339.27</v>
      </c>
      <c r="AW226" s="1637">
        <v>145153.67000000001</v>
      </c>
      <c r="AX226" s="1637">
        <v>55304.82</v>
      </c>
      <c r="AY226" s="1637">
        <v>967951.26</v>
      </c>
      <c r="AZ226" s="1637">
        <v>9982598.9299999997</v>
      </c>
      <c r="BA226" s="1637">
        <v>226406.26999999996</v>
      </c>
      <c r="BB226" s="1637">
        <v>0</v>
      </c>
      <c r="BC226" s="1637">
        <v>234816.67</v>
      </c>
      <c r="BD226" s="1637">
        <v>9982598.8654399998</v>
      </c>
    </row>
    <row r="227" spans="1:56" x14ac:dyDescent="0.25">
      <c r="A227" s="1651" t="s">
        <v>2187</v>
      </c>
      <c r="B227" s="1647" t="s">
        <v>3796</v>
      </c>
      <c r="C227" s="1636">
        <v>753.88</v>
      </c>
      <c r="D227" s="1637">
        <v>10066540.289999999</v>
      </c>
      <c r="E227" s="1637">
        <v>7598609.1099999994</v>
      </c>
      <c r="F227" s="1646">
        <v>0.75483819575513766</v>
      </c>
      <c r="G227" s="1645">
        <v>1</v>
      </c>
      <c r="H227" s="1644">
        <v>126356.38</v>
      </c>
      <c r="I227" s="1644">
        <v>2529035.4400000004</v>
      </c>
      <c r="J227" s="1644">
        <v>2655391.8200000003</v>
      </c>
      <c r="K227" s="1643">
        <v>0.9</v>
      </c>
      <c r="L227" s="1637">
        <v>2290310.65</v>
      </c>
      <c r="M227" s="1637">
        <v>560153.59999999998</v>
      </c>
      <c r="N227" s="1637">
        <v>247568.97</v>
      </c>
      <c r="O227" s="1637">
        <v>99258.91</v>
      </c>
      <c r="P227" s="1637">
        <v>77822.100000000006</v>
      </c>
      <c r="Q227" s="1637">
        <v>172275.31</v>
      </c>
      <c r="R227" s="1637">
        <v>54496.23</v>
      </c>
      <c r="S227" s="1637">
        <v>92759.34</v>
      </c>
      <c r="T227" s="1637">
        <v>110145.88</v>
      </c>
      <c r="U227" s="1637">
        <v>66829.5</v>
      </c>
      <c r="V227" s="1637">
        <v>163404.85999999999</v>
      </c>
      <c r="W227" s="1637">
        <v>140691.96</v>
      </c>
      <c r="X227" s="1637">
        <v>111306.84</v>
      </c>
      <c r="Y227" s="1637">
        <v>4187024.15</v>
      </c>
      <c r="Z227" s="1637">
        <v>67452.299999999988</v>
      </c>
      <c r="AA227" s="1637">
        <v>94235</v>
      </c>
      <c r="AB227" s="1637">
        <v>245011</v>
      </c>
      <c r="AC227" s="1637">
        <v>25631.919999999998</v>
      </c>
      <c r="AD227" s="1637">
        <v>430465.48</v>
      </c>
      <c r="AE227" s="1637">
        <v>296327.25</v>
      </c>
      <c r="AF227" s="1637">
        <v>1026030.6799999999</v>
      </c>
      <c r="AG227" s="1637">
        <v>706385.55999999994</v>
      </c>
      <c r="AH227" s="1637">
        <v>1953695.5753199996</v>
      </c>
      <c r="AI227" s="1637">
        <v>4845234.7653199993</v>
      </c>
      <c r="AJ227" s="1637">
        <v>717603.29</v>
      </c>
      <c r="AK227" s="1637">
        <v>4127631.4753199983</v>
      </c>
      <c r="AL227" s="1637">
        <v>4773474.4353199983</v>
      </c>
      <c r="AM227" s="1637">
        <v>120766.27</v>
      </c>
      <c r="AN227" s="1637">
        <v>120766.27</v>
      </c>
      <c r="AO227" s="1637">
        <v>125385.75</v>
      </c>
      <c r="AP227" s="1637">
        <v>125385.75</v>
      </c>
      <c r="AQ227" s="1637">
        <v>11878.65</v>
      </c>
      <c r="AR227" s="1637">
        <v>11878.65</v>
      </c>
      <c r="AS227" s="1637">
        <v>12538.57</v>
      </c>
      <c r="AT227" s="1637">
        <v>12538.57</v>
      </c>
      <c r="AU227" s="1637">
        <v>15178.27</v>
      </c>
      <c r="AV227" s="1637">
        <v>352399.95</v>
      </c>
      <c r="AW227" s="1637">
        <v>142747.81</v>
      </c>
      <c r="AX227" s="1637">
        <v>54577.120000000003</v>
      </c>
      <c r="AY227" s="1637">
        <v>1106041.6300000001</v>
      </c>
      <c r="AZ227" s="1637">
        <v>10066540.289999999</v>
      </c>
      <c r="BA227" s="1637">
        <v>219886.93</v>
      </c>
      <c r="BB227" s="1637">
        <v>2129.54</v>
      </c>
      <c r="BC227" s="1637">
        <v>277337.83999999997</v>
      </c>
      <c r="BD227" s="1637">
        <v>10066540.215319999</v>
      </c>
    </row>
    <row r="228" spans="1:56" x14ac:dyDescent="0.25">
      <c r="A228" s="1651" t="s">
        <v>2188</v>
      </c>
      <c r="B228" s="1647" t="s">
        <v>3795</v>
      </c>
      <c r="C228" s="1636">
        <v>294.47000000000003</v>
      </c>
      <c r="D228" s="1637">
        <v>3733727.99</v>
      </c>
      <c r="E228" s="1637">
        <v>3348725.0700000003</v>
      </c>
      <c r="F228" s="1646">
        <v>0.89688511829700801</v>
      </c>
      <c r="G228" s="1645">
        <v>2</v>
      </c>
      <c r="H228" s="1644">
        <v>6110.15</v>
      </c>
      <c r="I228" s="1644">
        <v>1126678.2600000002</v>
      </c>
      <c r="J228" s="1644">
        <v>1132788.4100000001</v>
      </c>
      <c r="K228" s="1643">
        <v>0.9</v>
      </c>
      <c r="L228" s="1637">
        <v>875793.96</v>
      </c>
      <c r="M228" s="1637">
        <v>215187.12</v>
      </c>
      <c r="N228" s="1637">
        <v>95525.46</v>
      </c>
      <c r="O228" s="1637">
        <v>38536.19</v>
      </c>
      <c r="P228" s="1637">
        <v>29044.01</v>
      </c>
      <c r="Q228" s="1637">
        <v>68620.66</v>
      </c>
      <c r="R228" s="1637">
        <v>20917.740000000002</v>
      </c>
      <c r="S228" s="1637">
        <v>35820.61</v>
      </c>
      <c r="T228" s="1637">
        <v>42753.99</v>
      </c>
      <c r="U228" s="1637">
        <v>25662.52</v>
      </c>
      <c r="V228" s="1637">
        <v>63426.879999999997</v>
      </c>
      <c r="W228" s="1637">
        <v>54610.69</v>
      </c>
      <c r="X228" s="1637">
        <v>42983.040000000001</v>
      </c>
      <c r="Y228" s="1637">
        <v>1608882.8699999999</v>
      </c>
      <c r="Z228" s="1637">
        <v>26262.899999999998</v>
      </c>
      <c r="AA228" s="1637">
        <v>36808.75</v>
      </c>
      <c r="AB228" s="1637">
        <v>95702.75</v>
      </c>
      <c r="AC228" s="1637">
        <v>10011.98</v>
      </c>
      <c r="AD228" s="1637">
        <v>84071.18</v>
      </c>
      <c r="AE228" s="1637">
        <v>117913.31</v>
      </c>
      <c r="AF228" s="1637">
        <v>400773.67</v>
      </c>
      <c r="AG228" s="1637">
        <v>275918.39</v>
      </c>
      <c r="AH228" s="1637">
        <v>734380.28807999997</v>
      </c>
      <c r="AI228" s="1637">
        <v>1781843.21808</v>
      </c>
      <c r="AJ228" s="1637">
        <v>280300.09999999998</v>
      </c>
      <c r="AK228" s="1637">
        <v>1501543.1180799999</v>
      </c>
      <c r="AL228" s="1637">
        <v>1753813.20808</v>
      </c>
      <c r="AM228" s="1637">
        <v>38275.65</v>
      </c>
      <c r="AN228" s="1637">
        <v>38275.65</v>
      </c>
      <c r="AO228" s="1637">
        <v>40255.42</v>
      </c>
      <c r="AP228" s="1637">
        <v>40255.42</v>
      </c>
      <c r="AQ228" s="1637">
        <v>0</v>
      </c>
      <c r="AR228" s="1637">
        <v>0</v>
      </c>
      <c r="AS228" s="1637">
        <v>0</v>
      </c>
      <c r="AT228" s="1637">
        <v>0</v>
      </c>
      <c r="AU228" s="1637">
        <v>0</v>
      </c>
      <c r="AV228" s="1637">
        <v>137264.4</v>
      </c>
      <c r="AW228" s="1637">
        <v>55602.14</v>
      </c>
      <c r="AX228" s="1637">
        <v>21103.15</v>
      </c>
      <c r="AY228" s="1637">
        <v>371031.83000000007</v>
      </c>
      <c r="AZ228" s="1637">
        <v>3733727.99</v>
      </c>
      <c r="BA228" s="1637">
        <v>68479.37</v>
      </c>
      <c r="BB228" s="1637">
        <v>0</v>
      </c>
      <c r="BC228" s="1637">
        <v>122230.12000000001</v>
      </c>
      <c r="BD228" s="1637">
        <v>3733727.90808</v>
      </c>
    </row>
    <row r="229" spans="1:56" x14ac:dyDescent="0.25">
      <c r="A229" s="1648"/>
      <c r="B229" s="1648" t="s">
        <v>3794</v>
      </c>
      <c r="C229" s="1636">
        <v>11</v>
      </c>
      <c r="D229" s="1637">
        <v>151528.32000000001</v>
      </c>
      <c r="E229" s="1637">
        <v>50972.07</v>
      </c>
      <c r="F229" s="1646">
        <v>0.33638642598294494</v>
      </c>
      <c r="G229" s="1645">
        <v>1</v>
      </c>
      <c r="H229" s="1644">
        <v>25131.759999999998</v>
      </c>
      <c r="I229" s="1644">
        <v>35819.240000000005</v>
      </c>
      <c r="J229" s="1644">
        <v>60951</v>
      </c>
      <c r="K229" s="1643">
        <v>0.9</v>
      </c>
      <c r="L229" s="1637">
        <v>34648.559999999998</v>
      </c>
      <c r="M229" s="1637">
        <v>11548.35</v>
      </c>
      <c r="N229" s="1637">
        <v>3609.22</v>
      </c>
      <c r="O229" s="1637">
        <v>721.84</v>
      </c>
      <c r="P229" s="1637">
        <v>1089</v>
      </c>
      <c r="Q229" s="1637">
        <v>3083.76</v>
      </c>
      <c r="R229" s="1637">
        <v>550.46</v>
      </c>
      <c r="S229" s="1637">
        <v>1336.59</v>
      </c>
      <c r="T229" s="1637">
        <v>724.64</v>
      </c>
      <c r="U229" s="1637">
        <v>801.95</v>
      </c>
      <c r="V229" s="1637">
        <v>1075.03</v>
      </c>
      <c r="W229" s="1637">
        <v>925.6</v>
      </c>
      <c r="X229" s="1637">
        <v>1603.84</v>
      </c>
      <c r="Y229" s="1637">
        <v>61718.839999999982</v>
      </c>
      <c r="Z229" s="1637">
        <v>990</v>
      </c>
      <c r="AA229" s="1637">
        <v>1375</v>
      </c>
      <c r="AB229" s="1637">
        <v>3575</v>
      </c>
      <c r="AC229" s="1637">
        <v>374</v>
      </c>
      <c r="AD229" s="1637">
        <v>6281</v>
      </c>
      <c r="AE229" s="1637">
        <v>9449</v>
      </c>
      <c r="AF229" s="1637">
        <v>14971</v>
      </c>
      <c r="AG229" s="1637">
        <v>10307</v>
      </c>
      <c r="AH229" s="1637">
        <v>28396.998</v>
      </c>
      <c r="AI229" s="1637">
        <v>75718.997999999992</v>
      </c>
      <c r="AJ229" s="1637">
        <v>10470.68</v>
      </c>
      <c r="AK229" s="1637">
        <v>65248.317999999992</v>
      </c>
      <c r="AL229" s="1637">
        <v>74671.927999999985</v>
      </c>
      <c r="AM229" s="1637">
        <v>1979.77</v>
      </c>
      <c r="AN229" s="1637">
        <v>1979.77</v>
      </c>
      <c r="AO229" s="1637">
        <v>1979.77</v>
      </c>
      <c r="AP229" s="1637">
        <v>1979.77</v>
      </c>
      <c r="AQ229" s="1637">
        <v>0</v>
      </c>
      <c r="AR229" s="1637">
        <v>0</v>
      </c>
      <c r="AS229" s="1637">
        <v>0</v>
      </c>
      <c r="AT229" s="1637">
        <v>0</v>
      </c>
      <c r="AU229" s="1637">
        <v>0</v>
      </c>
      <c r="AV229" s="1637">
        <v>4619.47</v>
      </c>
      <c r="AW229" s="1637">
        <v>1871.22</v>
      </c>
      <c r="AX229" s="1637">
        <v>727.69</v>
      </c>
      <c r="AY229" s="1637">
        <v>15137.46</v>
      </c>
      <c r="AZ229" s="1637">
        <v>151528.32000000001</v>
      </c>
      <c r="BA229" s="1637">
        <v>3669.7200000000003</v>
      </c>
      <c r="BB229" s="1637">
        <v>0</v>
      </c>
      <c r="BC229" s="1637">
        <v>2149.58</v>
      </c>
      <c r="BD229" s="1637">
        <v>151528.22799999997</v>
      </c>
    </row>
    <row r="230" spans="1:56" x14ac:dyDescent="0.25">
      <c r="A230" s="1647"/>
      <c r="B230" s="1647" t="s">
        <v>3793</v>
      </c>
      <c r="C230" s="1636">
        <v>90</v>
      </c>
      <c r="D230" s="1637">
        <v>1300739.78</v>
      </c>
      <c r="E230" s="1637">
        <v>909859.94</v>
      </c>
      <c r="F230" s="1646">
        <v>0.6994942062892856</v>
      </c>
      <c r="G230" s="1645">
        <v>1</v>
      </c>
      <c r="H230" s="1644">
        <v>47357.63</v>
      </c>
      <c r="I230" s="1644">
        <v>779785.97000000009</v>
      </c>
      <c r="J230" s="1644">
        <v>827143.60000000009</v>
      </c>
      <c r="K230" s="1643">
        <v>0.9</v>
      </c>
      <c r="L230" s="1637">
        <v>281200.32</v>
      </c>
      <c r="M230" s="1637">
        <v>88955.520000000004</v>
      </c>
      <c r="N230" s="1637">
        <v>31195.69</v>
      </c>
      <c r="O230" s="1637">
        <v>9917.33</v>
      </c>
      <c r="P230" s="1637">
        <v>9604.93</v>
      </c>
      <c r="Q230" s="1637">
        <v>26510.13</v>
      </c>
      <c r="R230" s="1637">
        <v>6055.13</v>
      </c>
      <c r="S230" s="1637">
        <v>11494.67</v>
      </c>
      <c r="T230" s="1637">
        <v>10145.01</v>
      </c>
      <c r="U230" s="1637">
        <v>7752.22</v>
      </c>
      <c r="V230" s="1637">
        <v>15050.44</v>
      </c>
      <c r="W230" s="1637">
        <v>12958.47</v>
      </c>
      <c r="X230" s="1637">
        <v>13793.06</v>
      </c>
      <c r="Y230" s="1637">
        <v>524632.92000000004</v>
      </c>
      <c r="Z230" s="1637">
        <v>8100</v>
      </c>
      <c r="AA230" s="1637">
        <v>11250</v>
      </c>
      <c r="AB230" s="1637">
        <v>29250</v>
      </c>
      <c r="AC230" s="1637">
        <v>3060</v>
      </c>
      <c r="AD230" s="1637">
        <v>51390</v>
      </c>
      <c r="AE230" s="1637">
        <v>69380</v>
      </c>
      <c r="AF230" s="1637">
        <v>122490</v>
      </c>
      <c r="AG230" s="1637">
        <v>84330</v>
      </c>
      <c r="AH230" s="1637">
        <v>249388.51199999996</v>
      </c>
      <c r="AI230" s="1637">
        <v>628638.51199999999</v>
      </c>
      <c r="AJ230" s="1637">
        <v>85669.2</v>
      </c>
      <c r="AK230" s="1637">
        <v>542969.31200000003</v>
      </c>
      <c r="AL230" s="1637">
        <v>620071.59200000006</v>
      </c>
      <c r="AM230" s="1637">
        <v>19797.75</v>
      </c>
      <c r="AN230" s="1637">
        <v>19797.75</v>
      </c>
      <c r="AO230" s="1637">
        <v>20457.669999999998</v>
      </c>
      <c r="AP230" s="1637">
        <v>20457.669999999998</v>
      </c>
      <c r="AQ230" s="1637">
        <v>1979.77</v>
      </c>
      <c r="AR230" s="1637">
        <v>1979.77</v>
      </c>
      <c r="AS230" s="1637">
        <v>1979.77</v>
      </c>
      <c r="AT230" s="1637">
        <v>1979.77</v>
      </c>
      <c r="AU230" s="1637">
        <v>2639.7</v>
      </c>
      <c r="AV230" s="1637">
        <v>41575.269999999997</v>
      </c>
      <c r="AW230" s="1637">
        <v>16841.03</v>
      </c>
      <c r="AX230" s="1637">
        <v>6549.25</v>
      </c>
      <c r="AY230" s="1637">
        <v>156035.17000000001</v>
      </c>
      <c r="AZ230" s="1637">
        <v>1300739.78</v>
      </c>
      <c r="BA230" s="1637">
        <v>35085.699999999997</v>
      </c>
      <c r="BB230" s="1637">
        <v>1927.42</v>
      </c>
      <c r="BC230" s="1637">
        <v>17887.689999999999</v>
      </c>
      <c r="BD230" s="1637">
        <v>1300739.682</v>
      </c>
    </row>
    <row r="231" spans="1:56" x14ac:dyDescent="0.25">
      <c r="A231" s="1651" t="s">
        <v>2189</v>
      </c>
      <c r="B231" s="1647" t="s">
        <v>3792</v>
      </c>
      <c r="C231" s="1636">
        <v>597.25</v>
      </c>
      <c r="D231" s="1637">
        <v>7802204.71</v>
      </c>
      <c r="E231" s="1637">
        <v>6487792.9799999995</v>
      </c>
      <c r="F231" s="1646">
        <v>0.83153329361951589</v>
      </c>
      <c r="G231" s="1645">
        <v>2</v>
      </c>
      <c r="H231" s="1644">
        <v>29504.94</v>
      </c>
      <c r="I231" s="1644">
        <v>1597693.4600000002</v>
      </c>
      <c r="J231" s="1644">
        <v>1627198.4000000001</v>
      </c>
      <c r="K231" s="1643">
        <v>0.9</v>
      </c>
      <c r="L231" s="1637">
        <v>1802418.95</v>
      </c>
      <c r="M231" s="1637">
        <v>436691.56</v>
      </c>
      <c r="N231" s="1637">
        <v>195788.97</v>
      </c>
      <c r="O231" s="1637">
        <v>78860.92</v>
      </c>
      <c r="P231" s="1637">
        <v>59875.79</v>
      </c>
      <c r="Q231" s="1637">
        <v>135510.32999999999</v>
      </c>
      <c r="R231" s="1637">
        <v>42936.42</v>
      </c>
      <c r="S231" s="1637">
        <v>73512.45</v>
      </c>
      <c r="T231" s="1637">
        <v>87681.919999999998</v>
      </c>
      <c r="U231" s="1637">
        <v>53196.28</v>
      </c>
      <c r="V231" s="1637">
        <v>130078.87</v>
      </c>
      <c r="W231" s="1637">
        <v>111998.2</v>
      </c>
      <c r="X231" s="1637">
        <v>88211.47</v>
      </c>
      <c r="Y231" s="1637">
        <v>3296762.1300000004</v>
      </c>
      <c r="Z231" s="1637">
        <v>53685</v>
      </c>
      <c r="AA231" s="1637">
        <v>74656.25</v>
      </c>
      <c r="AB231" s="1637">
        <v>194106.25</v>
      </c>
      <c r="AC231" s="1637">
        <v>20306.5</v>
      </c>
      <c r="AD231" s="1637">
        <v>341029.75</v>
      </c>
      <c r="AE231" s="1637">
        <v>229314.5</v>
      </c>
      <c r="AF231" s="1637">
        <v>812857.25</v>
      </c>
      <c r="AG231" s="1637">
        <v>559623.25</v>
      </c>
      <c r="AH231" s="1637">
        <v>1506315.1260000002</v>
      </c>
      <c r="AI231" s="1637">
        <v>3791893.8760000002</v>
      </c>
      <c r="AJ231" s="1637">
        <v>568510.32999999996</v>
      </c>
      <c r="AK231" s="1637">
        <v>3223383.5460000001</v>
      </c>
      <c r="AL231" s="1637">
        <v>3735042.8360000001</v>
      </c>
      <c r="AM231" s="1637">
        <v>81830.7</v>
      </c>
      <c r="AN231" s="1637">
        <v>81830.7</v>
      </c>
      <c r="AO231" s="1637">
        <v>85790.25</v>
      </c>
      <c r="AP231" s="1637">
        <v>85790.25</v>
      </c>
      <c r="AQ231" s="1637">
        <v>0</v>
      </c>
      <c r="AR231" s="1637">
        <v>0</v>
      </c>
      <c r="AS231" s="1637">
        <v>0</v>
      </c>
      <c r="AT231" s="1637">
        <v>0</v>
      </c>
      <c r="AU231" s="1637">
        <v>0</v>
      </c>
      <c r="AV231" s="1637">
        <v>279148.27</v>
      </c>
      <c r="AW231" s="1637">
        <v>113075.51</v>
      </c>
      <c r="AX231" s="1637">
        <v>42934</v>
      </c>
      <c r="AY231" s="1637">
        <v>770399.68</v>
      </c>
      <c r="AZ231" s="1637">
        <v>7802204.71</v>
      </c>
      <c r="BA231" s="1637">
        <v>117602.19</v>
      </c>
      <c r="BB231" s="1637">
        <v>0</v>
      </c>
      <c r="BC231" s="1637">
        <v>189917.91999999998</v>
      </c>
      <c r="BD231" s="1637">
        <v>7802204.6459999997</v>
      </c>
    </row>
    <row r="232" spans="1:56" x14ac:dyDescent="0.25">
      <c r="A232" s="1651" t="s">
        <v>2190</v>
      </c>
      <c r="B232" s="1647" t="s">
        <v>3791</v>
      </c>
      <c r="C232" s="1636">
        <v>3353.75</v>
      </c>
      <c r="D232" s="1637">
        <v>42478387.640000001</v>
      </c>
      <c r="E232" s="1637">
        <v>27883161.199999999</v>
      </c>
      <c r="F232" s="1646">
        <v>0.65640818188079419</v>
      </c>
      <c r="G232" s="1645">
        <v>1</v>
      </c>
      <c r="H232" s="1644">
        <v>2018673.59</v>
      </c>
      <c r="I232" s="1644">
        <v>12800274.310000002</v>
      </c>
      <c r="J232" s="1644">
        <v>14818947.900000002</v>
      </c>
      <c r="K232" s="1643">
        <v>0.9</v>
      </c>
      <c r="L232" s="1637">
        <v>9810449.8200000003</v>
      </c>
      <c r="M232" s="1637">
        <v>2361122.34</v>
      </c>
      <c r="N232" s="1637">
        <v>1098788.07</v>
      </c>
      <c r="O232" s="1637">
        <v>448059.5</v>
      </c>
      <c r="P232" s="1637">
        <v>321169.28000000003</v>
      </c>
      <c r="Q232" s="1637">
        <v>757983.58</v>
      </c>
      <c r="R232" s="1637">
        <v>245508.28</v>
      </c>
      <c r="S232" s="1637">
        <v>413006.31</v>
      </c>
      <c r="T232" s="1637">
        <v>499279.71</v>
      </c>
      <c r="U232" s="1637">
        <v>298594.2</v>
      </c>
      <c r="V232" s="1637">
        <v>740697.04</v>
      </c>
      <c r="W232" s="1637">
        <v>637741.84</v>
      </c>
      <c r="X232" s="1637">
        <v>495588.1</v>
      </c>
      <c r="Y232" s="1637">
        <v>18127988.07</v>
      </c>
      <c r="Z232" s="1637">
        <v>300375</v>
      </c>
      <c r="AA232" s="1637">
        <v>419218.75</v>
      </c>
      <c r="AB232" s="1637">
        <v>1089968.75</v>
      </c>
      <c r="AC232" s="1637">
        <v>114027.5</v>
      </c>
      <c r="AD232" s="1637">
        <v>1914991.25</v>
      </c>
      <c r="AE232" s="1637">
        <v>1249120.5</v>
      </c>
      <c r="AF232" s="1637">
        <v>4564453.75</v>
      </c>
      <c r="AG232" s="1637">
        <v>3142463.75</v>
      </c>
      <c r="AH232" s="1637">
        <v>8138741.6639999989</v>
      </c>
      <c r="AI232" s="1637">
        <v>20933360.913999997</v>
      </c>
      <c r="AJ232" s="1637">
        <v>3192367.55</v>
      </c>
      <c r="AK232" s="1637">
        <v>17740993.363999996</v>
      </c>
      <c r="AL232" s="1637">
        <v>20614124.153999995</v>
      </c>
      <c r="AM232" s="1637">
        <v>284427.67</v>
      </c>
      <c r="AN232" s="1637">
        <v>284427.67</v>
      </c>
      <c r="AO232" s="1637">
        <v>296306.32</v>
      </c>
      <c r="AP232" s="1637">
        <v>296306.32</v>
      </c>
      <c r="AQ232" s="1637">
        <v>23757.3</v>
      </c>
      <c r="AR232" s="1637">
        <v>23757.3</v>
      </c>
      <c r="AS232" s="1637">
        <v>24417.22</v>
      </c>
      <c r="AT232" s="1637">
        <v>24417.22</v>
      </c>
      <c r="AU232" s="1637">
        <v>29696.62</v>
      </c>
      <c r="AV232" s="1637">
        <v>1569301.65</v>
      </c>
      <c r="AW232" s="1637">
        <v>635682.19999999995</v>
      </c>
      <c r="AX232" s="1637">
        <v>243777.82</v>
      </c>
      <c r="AY232" s="1637">
        <v>3736275.31</v>
      </c>
      <c r="AZ232" s="1637">
        <v>42478387.640000001</v>
      </c>
      <c r="BA232" s="1637">
        <v>573543.4</v>
      </c>
      <c r="BB232" s="1637">
        <v>20606.239999999998</v>
      </c>
      <c r="BC232" s="1637">
        <v>1321648.72</v>
      </c>
      <c r="BD232" s="1637">
        <v>42478387.533999994</v>
      </c>
    </row>
    <row r="233" spans="1:56" x14ac:dyDescent="0.25">
      <c r="A233" s="1651" t="s">
        <v>2191</v>
      </c>
      <c r="B233" s="1647" t="s">
        <v>3790</v>
      </c>
      <c r="C233" s="1636">
        <v>10100.5</v>
      </c>
      <c r="D233" s="1637">
        <v>145811336.72999999</v>
      </c>
      <c r="E233" s="1637">
        <v>134998320.88</v>
      </c>
      <c r="F233" s="1646">
        <v>0.92584242012661511</v>
      </c>
      <c r="G233" s="1645">
        <v>3</v>
      </c>
      <c r="H233" s="1644">
        <v>165701.57999999999</v>
      </c>
      <c r="I233" s="1644">
        <v>15718802.750000002</v>
      </c>
      <c r="J233" s="1644">
        <v>15884504.330000002</v>
      </c>
      <c r="K233" s="1643">
        <v>0.9</v>
      </c>
      <c r="L233" s="1637">
        <v>32015244.420000002</v>
      </c>
      <c r="M233" s="1637">
        <v>7669425.8099999996</v>
      </c>
      <c r="N233" s="1637">
        <v>3306936.96</v>
      </c>
      <c r="O233" s="1637">
        <v>1351677.52</v>
      </c>
      <c r="P233" s="1637">
        <v>1173251.3500000001</v>
      </c>
      <c r="Q233" s="1637">
        <v>2252917.2400000002</v>
      </c>
      <c r="R233" s="1637">
        <v>740928.58</v>
      </c>
      <c r="S233" s="1637">
        <v>1243296.01</v>
      </c>
      <c r="T233" s="1637">
        <v>1507259.52</v>
      </c>
      <c r="U233" s="1637">
        <v>899525.07</v>
      </c>
      <c r="V233" s="1637">
        <v>2236066.56</v>
      </c>
      <c r="W233" s="1637">
        <v>1925258.4</v>
      </c>
      <c r="X233" s="1637">
        <v>1491896.61</v>
      </c>
      <c r="Y233" s="1637">
        <v>57813684.050000012</v>
      </c>
      <c r="Z233" s="1637">
        <v>902880</v>
      </c>
      <c r="AA233" s="1637">
        <v>1262562.5</v>
      </c>
      <c r="AB233" s="1637">
        <v>3282662.5</v>
      </c>
      <c r="AC233" s="1637">
        <v>343417</v>
      </c>
      <c r="AD233" s="1637">
        <v>5767385.5</v>
      </c>
      <c r="AE233" s="1637">
        <v>3694915</v>
      </c>
      <c r="AF233" s="1637">
        <v>13746780.5</v>
      </c>
      <c r="AG233" s="1637">
        <v>9464168.5</v>
      </c>
      <c r="AH233" s="1637">
        <v>28946944.454999998</v>
      </c>
      <c r="AI233" s="1637">
        <v>67411715.954999998</v>
      </c>
      <c r="AJ233" s="1637">
        <v>9614463.9399999995</v>
      </c>
      <c r="AK233" s="1637">
        <v>57797252.015000001</v>
      </c>
      <c r="AL233" s="1637">
        <v>66450269.555</v>
      </c>
      <c r="AM233" s="1637">
        <v>2463500.02</v>
      </c>
      <c r="AN233" s="1637">
        <v>2463500.02</v>
      </c>
      <c r="AO233" s="1637">
        <v>2565788.4</v>
      </c>
      <c r="AP233" s="1637">
        <v>2565788.4</v>
      </c>
      <c r="AQ233" s="1637">
        <v>770792.4</v>
      </c>
      <c r="AR233" s="1637">
        <v>770792.4</v>
      </c>
      <c r="AS233" s="1637">
        <v>803128.72</v>
      </c>
      <c r="AT233" s="1637">
        <v>803128.72</v>
      </c>
      <c r="AU233" s="1637">
        <v>964150.42</v>
      </c>
      <c r="AV233" s="1637">
        <v>4727042.7699999996</v>
      </c>
      <c r="AW233" s="1637">
        <v>1914798.83</v>
      </c>
      <c r="AX233" s="1637">
        <v>734971.95</v>
      </c>
      <c r="AY233" s="1637">
        <v>21547383.050000001</v>
      </c>
      <c r="AZ233" s="1637">
        <v>145811336.72999999</v>
      </c>
      <c r="BA233" s="1637">
        <v>6486852.2799999993</v>
      </c>
      <c r="BB233" s="1637">
        <v>416254.42999999993</v>
      </c>
      <c r="BC233" s="1637">
        <v>3808339.7100000004</v>
      </c>
      <c r="BD233" s="1637">
        <v>145811336.65500003</v>
      </c>
    </row>
    <row r="234" spans="1:56" x14ac:dyDescent="0.25">
      <c r="A234" s="1651" t="s">
        <v>2192</v>
      </c>
      <c r="B234" s="1647" t="s">
        <v>3789</v>
      </c>
      <c r="C234" s="1636">
        <v>1517.55</v>
      </c>
      <c r="D234" s="1637">
        <v>19605918.140000001</v>
      </c>
      <c r="E234" s="1637">
        <v>14116685.16</v>
      </c>
      <c r="F234" s="1646">
        <v>0.72002163118283835</v>
      </c>
      <c r="G234" s="1645">
        <v>1</v>
      </c>
      <c r="H234" s="1644">
        <v>494789.03</v>
      </c>
      <c r="I234" s="1644">
        <v>6311533.2900000019</v>
      </c>
      <c r="J234" s="1644">
        <v>6806322.3200000022</v>
      </c>
      <c r="K234" s="1643">
        <v>0.9</v>
      </c>
      <c r="L234" s="1637">
        <v>4502394.49</v>
      </c>
      <c r="M234" s="1637">
        <v>1107452.28</v>
      </c>
      <c r="N234" s="1637">
        <v>499029.92</v>
      </c>
      <c r="O234" s="1637">
        <v>200589.11</v>
      </c>
      <c r="P234" s="1637">
        <v>148696.47</v>
      </c>
      <c r="Q234" s="1637">
        <v>351976.37</v>
      </c>
      <c r="R234" s="1637">
        <v>110643.86</v>
      </c>
      <c r="S234" s="1637">
        <v>187389.91</v>
      </c>
      <c r="T234" s="1637">
        <v>222465.7</v>
      </c>
      <c r="U234" s="1637">
        <v>134728.26999999999</v>
      </c>
      <c r="V234" s="1637">
        <v>330034.82</v>
      </c>
      <c r="W234" s="1637">
        <v>284160.73</v>
      </c>
      <c r="X234" s="1637">
        <v>224859.06</v>
      </c>
      <c r="Y234" s="1637">
        <v>8304420.9900000012</v>
      </c>
      <c r="Z234" s="1637">
        <v>135927</v>
      </c>
      <c r="AA234" s="1637">
        <v>189693.75</v>
      </c>
      <c r="AB234" s="1637">
        <v>493203.75</v>
      </c>
      <c r="AC234" s="1637">
        <v>51596.7</v>
      </c>
      <c r="AD234" s="1637">
        <v>866521.05</v>
      </c>
      <c r="AE234" s="1637">
        <v>608343</v>
      </c>
      <c r="AF234" s="1637">
        <v>2065385.5499999998</v>
      </c>
      <c r="AG234" s="1637">
        <v>1421944.3499999999</v>
      </c>
      <c r="AH234" s="1637">
        <v>3767283.0041999999</v>
      </c>
      <c r="AI234" s="1637">
        <v>9599898.1541999988</v>
      </c>
      <c r="AJ234" s="1637">
        <v>1444525.49</v>
      </c>
      <c r="AK234" s="1637">
        <v>8155372.6641999986</v>
      </c>
      <c r="AL234" s="1637">
        <v>9455445.6041999981</v>
      </c>
      <c r="AM234" s="1637">
        <v>177519.82</v>
      </c>
      <c r="AN234" s="1637">
        <v>177519.82</v>
      </c>
      <c r="AO234" s="1637">
        <v>184779</v>
      </c>
      <c r="AP234" s="1637">
        <v>184779</v>
      </c>
      <c r="AQ234" s="1637">
        <v>2639.7</v>
      </c>
      <c r="AR234" s="1637">
        <v>2639.7</v>
      </c>
      <c r="AS234" s="1637">
        <v>2639.7</v>
      </c>
      <c r="AT234" s="1637">
        <v>2639.7</v>
      </c>
      <c r="AU234" s="1637">
        <v>3299.62</v>
      </c>
      <c r="AV234" s="1637">
        <v>710079.3</v>
      </c>
      <c r="AW234" s="1637">
        <v>287634.15999999997</v>
      </c>
      <c r="AX234" s="1637">
        <v>109881.94</v>
      </c>
      <c r="AY234" s="1637">
        <v>1846051.4599999997</v>
      </c>
      <c r="AZ234" s="1637">
        <v>19605918.140000001</v>
      </c>
      <c r="BA234" s="1637">
        <v>322773.21000000002</v>
      </c>
      <c r="BB234" s="1637">
        <v>6481.6100000000006</v>
      </c>
      <c r="BC234" s="1637">
        <v>593590.25000000012</v>
      </c>
      <c r="BD234" s="1637">
        <v>19605918.054200001</v>
      </c>
    </row>
    <row r="235" spans="1:56" x14ac:dyDescent="0.25">
      <c r="A235" s="1651" t="s">
        <v>2193</v>
      </c>
      <c r="B235" s="1647" t="s">
        <v>3788</v>
      </c>
      <c r="C235" s="1636">
        <v>375.78</v>
      </c>
      <c r="D235" s="1637">
        <v>4796234.42</v>
      </c>
      <c r="E235" s="1637">
        <v>5414147.8199999994</v>
      </c>
      <c r="F235" s="1646">
        <v>1.1288330273064509</v>
      </c>
      <c r="G235" s="1645">
        <v>4</v>
      </c>
      <c r="H235" s="1644">
        <v>305.51</v>
      </c>
      <c r="I235" s="1644">
        <v>638555.84</v>
      </c>
      <c r="J235" s="1644">
        <v>638861.35</v>
      </c>
      <c r="K235" s="1643">
        <v>0.9</v>
      </c>
      <c r="L235" s="1637">
        <v>1130330.79</v>
      </c>
      <c r="M235" s="1637">
        <v>279276.88</v>
      </c>
      <c r="N235" s="1637">
        <v>122764.91</v>
      </c>
      <c r="O235" s="1637">
        <v>48421.38</v>
      </c>
      <c r="P235" s="1637">
        <v>37471.81</v>
      </c>
      <c r="Q235" s="1637">
        <v>85312.18</v>
      </c>
      <c r="R235" s="1637">
        <v>26972.880000000001</v>
      </c>
      <c r="S235" s="1637">
        <v>45978.69</v>
      </c>
      <c r="T235" s="1637">
        <v>53623.65</v>
      </c>
      <c r="U235" s="1637">
        <v>33147.43</v>
      </c>
      <c r="V235" s="1637">
        <v>79552.36</v>
      </c>
      <c r="W235" s="1637">
        <v>68494.77</v>
      </c>
      <c r="X235" s="1637">
        <v>55172.26</v>
      </c>
      <c r="Y235" s="1637">
        <v>2066519.9899999995</v>
      </c>
      <c r="Z235" s="1637">
        <v>33685.199999999997</v>
      </c>
      <c r="AA235" s="1637">
        <v>46972.5</v>
      </c>
      <c r="AB235" s="1637">
        <v>122128.5</v>
      </c>
      <c r="AC235" s="1637">
        <v>12776.52</v>
      </c>
      <c r="AD235" s="1637">
        <v>107285.18</v>
      </c>
      <c r="AE235" s="1637">
        <v>152624.91999999998</v>
      </c>
      <c r="AF235" s="1637">
        <v>511436.57999999996</v>
      </c>
      <c r="AG235" s="1637">
        <v>352105.86000000004</v>
      </c>
      <c r="AH235" s="1637">
        <v>944361.20291999995</v>
      </c>
      <c r="AI235" s="1637">
        <v>2283376.4629199998</v>
      </c>
      <c r="AJ235" s="1637">
        <v>357697.46</v>
      </c>
      <c r="AK235" s="1637">
        <v>1925679.0029199999</v>
      </c>
      <c r="AL235" s="1637">
        <v>2247606.7129199998</v>
      </c>
      <c r="AM235" s="1637">
        <v>50814.22</v>
      </c>
      <c r="AN235" s="1637">
        <v>50814.22</v>
      </c>
      <c r="AO235" s="1637">
        <v>53453.919999999998</v>
      </c>
      <c r="AP235" s="1637">
        <v>53453.919999999998</v>
      </c>
      <c r="AQ235" s="1637">
        <v>0</v>
      </c>
      <c r="AR235" s="1637">
        <v>0</v>
      </c>
      <c r="AS235" s="1637">
        <v>0</v>
      </c>
      <c r="AT235" s="1637">
        <v>0</v>
      </c>
      <c r="AU235" s="1637">
        <v>0</v>
      </c>
      <c r="AV235" s="1637">
        <v>175540.05</v>
      </c>
      <c r="AW235" s="1637">
        <v>71106.58</v>
      </c>
      <c r="AX235" s="1637">
        <v>26924.71</v>
      </c>
      <c r="AY235" s="1637">
        <v>482107.62</v>
      </c>
      <c r="AZ235" s="1637">
        <v>4796234.42</v>
      </c>
      <c r="BA235" s="1637">
        <v>131261.84</v>
      </c>
      <c r="BB235" s="1637">
        <v>0</v>
      </c>
      <c r="BC235" s="1637">
        <v>153719.73000000001</v>
      </c>
      <c r="BD235" s="1637">
        <v>4796234.3229199992</v>
      </c>
    </row>
    <row r="236" spans="1:56" x14ac:dyDescent="0.25">
      <c r="A236" s="1651" t="s">
        <v>2194</v>
      </c>
      <c r="B236" s="1647" t="s">
        <v>3787</v>
      </c>
      <c r="C236" s="1636">
        <v>4114</v>
      </c>
      <c r="D236" s="1637">
        <v>62936737.909999996</v>
      </c>
      <c r="E236" s="1637">
        <v>46016294.57</v>
      </c>
      <c r="F236" s="1646">
        <v>0.73115156740096132</v>
      </c>
      <c r="G236" s="1645">
        <v>1</v>
      </c>
      <c r="H236" s="1644">
        <v>1279074.05</v>
      </c>
      <c r="I236" s="1644">
        <v>11697938.920000002</v>
      </c>
      <c r="J236" s="1644">
        <v>12977012.970000003</v>
      </c>
      <c r="K236" s="1643">
        <v>0.9</v>
      </c>
      <c r="L236" s="1637">
        <v>13551345.17</v>
      </c>
      <c r="M236" s="1637">
        <v>3228905.27</v>
      </c>
      <c r="N236" s="1637">
        <v>1345380.26</v>
      </c>
      <c r="O236" s="1637">
        <v>549858.77</v>
      </c>
      <c r="P236" s="1637">
        <v>519360.01</v>
      </c>
      <c r="Q236" s="1637">
        <v>908578.02</v>
      </c>
      <c r="R236" s="1637">
        <v>301105.44</v>
      </c>
      <c r="S236" s="1637">
        <v>505765.65</v>
      </c>
      <c r="T236" s="1637">
        <v>613773.46</v>
      </c>
      <c r="U236" s="1637">
        <v>366225.66</v>
      </c>
      <c r="V236" s="1637">
        <v>910552.1</v>
      </c>
      <c r="W236" s="1637">
        <v>783987.43</v>
      </c>
      <c r="X236" s="1637">
        <v>606894.93999999994</v>
      </c>
      <c r="Y236" s="1637">
        <v>24191732.180000007</v>
      </c>
      <c r="Z236" s="1637">
        <v>367290</v>
      </c>
      <c r="AA236" s="1637">
        <v>514250</v>
      </c>
      <c r="AB236" s="1637">
        <v>1337050</v>
      </c>
      <c r="AC236" s="1637">
        <v>139876</v>
      </c>
      <c r="AD236" s="1637">
        <v>2349094</v>
      </c>
      <c r="AE236" s="1637">
        <v>1478407</v>
      </c>
      <c r="AF236" s="1637">
        <v>5599154</v>
      </c>
      <c r="AG236" s="1637">
        <v>3854818</v>
      </c>
      <c r="AH236" s="1637">
        <v>12673368.306</v>
      </c>
      <c r="AI236" s="1637">
        <v>28313307.306000002</v>
      </c>
      <c r="AJ236" s="1637">
        <v>3916034.32</v>
      </c>
      <c r="AK236" s="1637">
        <v>24397272.986000001</v>
      </c>
      <c r="AL236" s="1637">
        <v>27921703.866</v>
      </c>
      <c r="AM236" s="1637">
        <v>1315890.45</v>
      </c>
      <c r="AN236" s="1637">
        <v>1315890.45</v>
      </c>
      <c r="AO236" s="1637">
        <v>1370664.22</v>
      </c>
      <c r="AP236" s="1637">
        <v>1370664.22</v>
      </c>
      <c r="AQ236" s="1637">
        <v>458647.87</v>
      </c>
      <c r="AR236" s="1637">
        <v>458647.87</v>
      </c>
      <c r="AS236" s="1637">
        <v>477785.7</v>
      </c>
      <c r="AT236" s="1637">
        <v>477785.7</v>
      </c>
      <c r="AU236" s="1637">
        <v>573474.81999999995</v>
      </c>
      <c r="AV236" s="1637">
        <v>1925001.22</v>
      </c>
      <c r="AW236" s="1637">
        <v>779766.6</v>
      </c>
      <c r="AX236" s="1637">
        <v>299082.64</v>
      </c>
      <c r="AY236" s="1637">
        <v>10823301.760000002</v>
      </c>
      <c r="AZ236" s="1637">
        <v>62936737.909999996</v>
      </c>
      <c r="BA236" s="1637">
        <v>4789798.8900000006</v>
      </c>
      <c r="BB236" s="1637">
        <v>414365.8</v>
      </c>
      <c r="BC236" s="1637">
        <v>2026826.57</v>
      </c>
      <c r="BD236" s="1637">
        <v>62936737.806000009</v>
      </c>
    </row>
    <row r="237" spans="1:56" x14ac:dyDescent="0.25">
      <c r="A237" s="1651" t="s">
        <v>2195</v>
      </c>
      <c r="B237" s="1647" t="s">
        <v>3786</v>
      </c>
      <c r="C237" s="1636">
        <v>133.21</v>
      </c>
      <c r="D237" s="1637">
        <v>2064670.32</v>
      </c>
      <c r="E237" s="1637">
        <v>1611574.99</v>
      </c>
      <c r="F237" s="1646">
        <v>0.7805483395528251</v>
      </c>
      <c r="G237" s="1645">
        <v>2</v>
      </c>
      <c r="H237" s="1644">
        <v>14376.19</v>
      </c>
      <c r="I237" s="1644">
        <v>882296.59</v>
      </c>
      <c r="J237" s="1644">
        <v>896672.77999999991</v>
      </c>
      <c r="K237" s="1643">
        <v>0.9</v>
      </c>
      <c r="L237" s="1637">
        <v>464421.78</v>
      </c>
      <c r="M237" s="1637">
        <v>92884.35</v>
      </c>
      <c r="N237" s="1637">
        <v>41421.4</v>
      </c>
      <c r="O237" s="1637">
        <v>17572.71</v>
      </c>
      <c r="P237" s="1637">
        <v>17898.66</v>
      </c>
      <c r="Q237" s="1637">
        <v>25026.28</v>
      </c>
      <c r="R237" s="1637">
        <v>9357.93</v>
      </c>
      <c r="S237" s="1637">
        <v>15504.44</v>
      </c>
      <c r="T237" s="1637">
        <v>20290.03</v>
      </c>
      <c r="U237" s="1637">
        <v>11761.99</v>
      </c>
      <c r="V237" s="1637">
        <v>30100.89</v>
      </c>
      <c r="W237" s="1637">
        <v>25916.94</v>
      </c>
      <c r="X237" s="1637">
        <v>18604.599999999999</v>
      </c>
      <c r="Y237" s="1637">
        <v>790762</v>
      </c>
      <c r="Z237" s="1637">
        <v>11921.399999999998</v>
      </c>
      <c r="AA237" s="1637">
        <v>16651.25</v>
      </c>
      <c r="AB237" s="1637">
        <v>43293.25</v>
      </c>
      <c r="AC237" s="1637">
        <v>4529.1399999999994</v>
      </c>
      <c r="AD237" s="1637">
        <v>76062.91</v>
      </c>
      <c r="AE237" s="1637">
        <v>22528.1</v>
      </c>
      <c r="AF237" s="1637">
        <v>181298.81</v>
      </c>
      <c r="AG237" s="1637">
        <v>124817.76999999999</v>
      </c>
      <c r="AH237" s="1637">
        <v>423117.24144000001</v>
      </c>
      <c r="AI237" s="1637">
        <v>904219.87144000002</v>
      </c>
      <c r="AJ237" s="1637">
        <v>126799.93</v>
      </c>
      <c r="AK237" s="1637">
        <v>777419.9414400002</v>
      </c>
      <c r="AL237" s="1637">
        <v>891539.87144000013</v>
      </c>
      <c r="AM237" s="1637">
        <v>64012.72</v>
      </c>
      <c r="AN237" s="1637">
        <v>64012.72</v>
      </c>
      <c r="AO237" s="1637">
        <v>66652.42</v>
      </c>
      <c r="AP237" s="1637">
        <v>66652.42</v>
      </c>
      <c r="AQ237" s="1637">
        <v>4619.47</v>
      </c>
      <c r="AR237" s="1637">
        <v>4619.47</v>
      </c>
      <c r="AS237" s="1637">
        <v>4619.47</v>
      </c>
      <c r="AT237" s="1637">
        <v>4619.47</v>
      </c>
      <c r="AU237" s="1637">
        <v>5939.32</v>
      </c>
      <c r="AV237" s="1637">
        <v>62032.95</v>
      </c>
      <c r="AW237" s="1637">
        <v>25127.89</v>
      </c>
      <c r="AX237" s="1637">
        <v>9460.0300000000007</v>
      </c>
      <c r="AY237" s="1637">
        <v>382368.34999999992</v>
      </c>
      <c r="AZ237" s="1637">
        <v>2064670.32</v>
      </c>
      <c r="BA237" s="1637">
        <v>312477.99999999994</v>
      </c>
      <c r="BB237" s="1637">
        <v>3843.93</v>
      </c>
      <c r="BC237" s="1637">
        <v>76855.95</v>
      </c>
      <c r="BD237" s="1637">
        <v>2064670.22144</v>
      </c>
    </row>
    <row r="238" spans="1:56" x14ac:dyDescent="0.25">
      <c r="A238" s="1651" t="s">
        <v>2196</v>
      </c>
      <c r="B238" s="1647" t="s">
        <v>3785</v>
      </c>
      <c r="C238" s="1636">
        <v>1615.3</v>
      </c>
      <c r="D238" s="1637">
        <v>24847210.710000001</v>
      </c>
      <c r="E238" s="1637">
        <v>17380423.77</v>
      </c>
      <c r="F238" s="1646">
        <v>0.69949194591105868</v>
      </c>
      <c r="G238" s="1645">
        <v>1</v>
      </c>
      <c r="H238" s="1644">
        <v>905100.63</v>
      </c>
      <c r="I238" s="1644">
        <v>14730992.540000001</v>
      </c>
      <c r="J238" s="1644">
        <v>15636093.170000002</v>
      </c>
      <c r="K238" s="1643">
        <v>0.9</v>
      </c>
      <c r="L238" s="1637">
        <v>5397334.2000000002</v>
      </c>
      <c r="M238" s="1637">
        <v>1079466.8400000001</v>
      </c>
      <c r="N238" s="1637">
        <v>506470.77</v>
      </c>
      <c r="O238" s="1637">
        <v>224679.72</v>
      </c>
      <c r="P238" s="1637">
        <v>213703.81</v>
      </c>
      <c r="Q238" s="1637">
        <v>305726.46999999997</v>
      </c>
      <c r="R238" s="1637">
        <v>117799.93</v>
      </c>
      <c r="S238" s="1637">
        <v>191399.67999999999</v>
      </c>
      <c r="T238" s="1637">
        <v>259422.55</v>
      </c>
      <c r="U238" s="1637">
        <v>143817.07999999999</v>
      </c>
      <c r="V238" s="1637">
        <v>384861.45</v>
      </c>
      <c r="W238" s="1637">
        <v>331366.59000000003</v>
      </c>
      <c r="X238" s="1637">
        <v>229670.6</v>
      </c>
      <c r="Y238" s="1637">
        <v>9385719.6899999976</v>
      </c>
      <c r="Z238" s="1637">
        <v>143847</v>
      </c>
      <c r="AA238" s="1637">
        <v>201912.5</v>
      </c>
      <c r="AB238" s="1637">
        <v>524972.5</v>
      </c>
      <c r="AC238" s="1637">
        <v>54920.2</v>
      </c>
      <c r="AD238" s="1637">
        <v>922336.29999999993</v>
      </c>
      <c r="AE238" s="1637">
        <v>265341.33999999997</v>
      </c>
      <c r="AF238" s="1637">
        <v>2198423.2999999998</v>
      </c>
      <c r="AG238" s="1637">
        <v>1513536.1</v>
      </c>
      <c r="AH238" s="1637">
        <v>5086447.3572000004</v>
      </c>
      <c r="AI238" s="1637">
        <v>10911736.597200001</v>
      </c>
      <c r="AJ238" s="1637">
        <v>1537571.76</v>
      </c>
      <c r="AK238" s="1637">
        <v>9374164.837199999</v>
      </c>
      <c r="AL238" s="1637">
        <v>10757979.417199999</v>
      </c>
      <c r="AM238" s="1637">
        <v>604491.30000000005</v>
      </c>
      <c r="AN238" s="1637">
        <v>604491.30000000005</v>
      </c>
      <c r="AO238" s="1637">
        <v>630228.37</v>
      </c>
      <c r="AP238" s="1637">
        <v>630228.37</v>
      </c>
      <c r="AQ238" s="1637">
        <v>197977.5</v>
      </c>
      <c r="AR238" s="1637">
        <v>197977.5</v>
      </c>
      <c r="AS238" s="1637">
        <v>205896.6</v>
      </c>
      <c r="AT238" s="1637">
        <v>205896.6</v>
      </c>
      <c r="AU238" s="1637">
        <v>247471.87</v>
      </c>
      <c r="AV238" s="1637">
        <v>755614.12</v>
      </c>
      <c r="AW238" s="1637">
        <v>306079.11</v>
      </c>
      <c r="AX238" s="1637">
        <v>117158.89</v>
      </c>
      <c r="AY238" s="1637">
        <v>4703511.53</v>
      </c>
      <c r="AZ238" s="1637">
        <v>24847210.710000001</v>
      </c>
      <c r="BA238" s="1637">
        <v>4150922.2899999996</v>
      </c>
      <c r="BB238" s="1637">
        <v>340929.12000000005</v>
      </c>
      <c r="BC238" s="1637">
        <v>1008485.71</v>
      </c>
      <c r="BD238" s="1637">
        <v>24847210.637199998</v>
      </c>
    </row>
    <row r="239" spans="1:56" x14ac:dyDescent="0.25">
      <c r="A239" s="1651" t="s">
        <v>2197</v>
      </c>
      <c r="B239" s="1647" t="s">
        <v>3784</v>
      </c>
      <c r="C239" s="1636">
        <v>59.5</v>
      </c>
      <c r="D239" s="1637">
        <v>855212.77</v>
      </c>
      <c r="E239" s="1637">
        <v>1007793.15</v>
      </c>
      <c r="F239" s="1646">
        <v>1.1784121862445998</v>
      </c>
      <c r="G239" s="1645">
        <v>4</v>
      </c>
      <c r="H239" s="1644">
        <v>54.47</v>
      </c>
      <c r="I239" s="1644">
        <v>439106.78</v>
      </c>
      <c r="J239" s="1644">
        <v>439161.25</v>
      </c>
      <c r="K239" s="1643">
        <v>0.9</v>
      </c>
      <c r="L239" s="1637">
        <v>193927.47</v>
      </c>
      <c r="M239" s="1637">
        <v>38785.49</v>
      </c>
      <c r="N239" s="1637">
        <v>18200.310000000001</v>
      </c>
      <c r="O239" s="1637">
        <v>7531.16</v>
      </c>
      <c r="P239" s="1637">
        <v>7441.19</v>
      </c>
      <c r="Q239" s="1637">
        <v>10145.790000000001</v>
      </c>
      <c r="R239" s="1637">
        <v>3853.26</v>
      </c>
      <c r="S239" s="1637">
        <v>6682.95</v>
      </c>
      <c r="T239" s="1637">
        <v>8695.7199999999993</v>
      </c>
      <c r="U239" s="1637">
        <v>5079.04</v>
      </c>
      <c r="V239" s="1637">
        <v>12900.38</v>
      </c>
      <c r="W239" s="1637">
        <v>11107.26</v>
      </c>
      <c r="X239" s="1637">
        <v>8019.22</v>
      </c>
      <c r="Y239" s="1637">
        <v>332369.23999999993</v>
      </c>
      <c r="Z239" s="1637">
        <v>5355</v>
      </c>
      <c r="AA239" s="1637">
        <v>7437.5</v>
      </c>
      <c r="AB239" s="1637">
        <v>19337.5</v>
      </c>
      <c r="AC239" s="1637">
        <v>2023</v>
      </c>
      <c r="AD239" s="1637">
        <v>16987.25</v>
      </c>
      <c r="AE239" s="1637">
        <v>9855.5</v>
      </c>
      <c r="AF239" s="1637">
        <v>80979.5</v>
      </c>
      <c r="AG239" s="1637">
        <v>55751.5</v>
      </c>
      <c r="AH239" s="1637">
        <v>176670.42300000001</v>
      </c>
      <c r="AI239" s="1637">
        <v>374397.17300000001</v>
      </c>
      <c r="AJ239" s="1637">
        <v>56636.86</v>
      </c>
      <c r="AK239" s="1637">
        <v>317760.31300000002</v>
      </c>
      <c r="AL239" s="1637">
        <v>368733.48300000001</v>
      </c>
      <c r="AM239" s="1637">
        <v>19797.75</v>
      </c>
      <c r="AN239" s="1637">
        <v>19797.75</v>
      </c>
      <c r="AO239" s="1637">
        <v>20457.669999999998</v>
      </c>
      <c r="AP239" s="1637">
        <v>20457.669999999998</v>
      </c>
      <c r="AQ239" s="1637">
        <v>5939.32</v>
      </c>
      <c r="AR239" s="1637">
        <v>5939.32</v>
      </c>
      <c r="AS239" s="1637">
        <v>5939.32</v>
      </c>
      <c r="AT239" s="1637">
        <v>5939.32</v>
      </c>
      <c r="AU239" s="1637">
        <v>7259.17</v>
      </c>
      <c r="AV239" s="1637">
        <v>27716.85</v>
      </c>
      <c r="AW239" s="1637">
        <v>11227.35</v>
      </c>
      <c r="AX239" s="1637">
        <v>3638.47</v>
      </c>
      <c r="AY239" s="1637">
        <v>154109.96000000002</v>
      </c>
      <c r="AZ239" s="1637">
        <v>855212.77</v>
      </c>
      <c r="BA239" s="1637">
        <v>223167.62</v>
      </c>
      <c r="BB239" s="1637">
        <v>11.81</v>
      </c>
      <c r="BC239" s="1637">
        <v>20072.21</v>
      </c>
      <c r="BD239" s="1637">
        <v>855212.68299999996</v>
      </c>
    </row>
    <row r="240" spans="1:56" x14ac:dyDescent="0.25">
      <c r="A240" s="1651" t="s">
        <v>2198</v>
      </c>
      <c r="B240" s="1647" t="s">
        <v>3783</v>
      </c>
      <c r="C240" s="1636">
        <v>763.3</v>
      </c>
      <c r="D240" s="1637">
        <v>9272321.8499999996</v>
      </c>
      <c r="E240" s="1637">
        <v>6735173.6200000001</v>
      </c>
      <c r="F240" s="1646">
        <v>0.72637401170452254</v>
      </c>
      <c r="G240" s="1645">
        <v>1</v>
      </c>
      <c r="H240" s="1644">
        <v>207997.46</v>
      </c>
      <c r="I240" s="1644">
        <v>2810696.4899999998</v>
      </c>
      <c r="J240" s="1644">
        <v>3018693.9499999997</v>
      </c>
      <c r="K240" s="1643">
        <v>0.9</v>
      </c>
      <c r="L240" s="1637">
        <v>2187803.14</v>
      </c>
      <c r="M240" s="1637">
        <v>437560.62</v>
      </c>
      <c r="N240" s="1637">
        <v>239114.45</v>
      </c>
      <c r="O240" s="1637">
        <v>106063.89</v>
      </c>
      <c r="P240" s="1637">
        <v>72340.44</v>
      </c>
      <c r="Q240" s="1637">
        <v>146775.76</v>
      </c>
      <c r="R240" s="1637">
        <v>55597.16</v>
      </c>
      <c r="S240" s="1637">
        <v>90620.800000000003</v>
      </c>
      <c r="T240" s="1637">
        <v>122464.83</v>
      </c>
      <c r="U240" s="1637">
        <v>67631.45</v>
      </c>
      <c r="V240" s="1637">
        <v>181680.4</v>
      </c>
      <c r="W240" s="1637">
        <v>156427.24</v>
      </c>
      <c r="X240" s="1637">
        <v>108740.69</v>
      </c>
      <c r="Y240" s="1637">
        <v>3972820.8700000006</v>
      </c>
      <c r="Z240" s="1637">
        <v>68037.3</v>
      </c>
      <c r="AA240" s="1637">
        <v>95412.5</v>
      </c>
      <c r="AB240" s="1637">
        <v>248072.5</v>
      </c>
      <c r="AC240" s="1637">
        <v>25952.199999999997</v>
      </c>
      <c r="AD240" s="1637">
        <v>435844.30000000005</v>
      </c>
      <c r="AE240" s="1637">
        <v>128573.93</v>
      </c>
      <c r="AF240" s="1637">
        <v>1038851.2999999999</v>
      </c>
      <c r="AG240" s="1637">
        <v>715212.1</v>
      </c>
      <c r="AH240" s="1637">
        <v>1792648.8222000001</v>
      </c>
      <c r="AI240" s="1637">
        <v>4548604.9522000002</v>
      </c>
      <c r="AJ240" s="1637">
        <v>726570</v>
      </c>
      <c r="AK240" s="1637">
        <v>3822034.9522000002</v>
      </c>
      <c r="AL240" s="1637">
        <v>4475947.9522000002</v>
      </c>
      <c r="AM240" s="1637">
        <v>60053.17</v>
      </c>
      <c r="AN240" s="1637">
        <v>60053.17</v>
      </c>
      <c r="AO240" s="1637">
        <v>62692.87</v>
      </c>
      <c r="AP240" s="1637">
        <v>62692.87</v>
      </c>
      <c r="AQ240" s="1637">
        <v>3959.55</v>
      </c>
      <c r="AR240" s="1637">
        <v>3959.55</v>
      </c>
      <c r="AS240" s="1637">
        <v>3959.55</v>
      </c>
      <c r="AT240" s="1637">
        <v>3959.55</v>
      </c>
      <c r="AU240" s="1637">
        <v>5279.4</v>
      </c>
      <c r="AV240" s="1637">
        <v>357019.42</v>
      </c>
      <c r="AW240" s="1637">
        <v>144619.03</v>
      </c>
      <c r="AX240" s="1637">
        <v>55304.82</v>
      </c>
      <c r="AY240" s="1637">
        <v>823552.94999999984</v>
      </c>
      <c r="AZ240" s="1637">
        <v>9272321.8499999996</v>
      </c>
      <c r="BA240" s="1637">
        <v>69369.990000000005</v>
      </c>
      <c r="BB240" s="1637">
        <v>792.95</v>
      </c>
      <c r="BC240" s="1637">
        <v>254707.22000000003</v>
      </c>
      <c r="BD240" s="1637">
        <v>9272321.7721999995</v>
      </c>
    </row>
    <row r="241" spans="1:56" x14ac:dyDescent="0.25">
      <c r="A241" s="1651" t="s">
        <v>2199</v>
      </c>
      <c r="B241" s="1647" t="s">
        <v>3782</v>
      </c>
      <c r="C241" s="1636">
        <v>166.47</v>
      </c>
      <c r="D241" s="1637">
        <v>2053957.46</v>
      </c>
      <c r="E241" s="1637">
        <v>2227559.86</v>
      </c>
      <c r="F241" s="1646">
        <v>1.0845209325805607</v>
      </c>
      <c r="G241" s="1645">
        <v>4</v>
      </c>
      <c r="H241" s="1644">
        <v>130.83000000000001</v>
      </c>
      <c r="I241" s="1644">
        <v>305449.05999999994</v>
      </c>
      <c r="J241" s="1644">
        <v>305579.88999999996</v>
      </c>
      <c r="K241" s="1643">
        <v>0.9</v>
      </c>
      <c r="L241" s="1637">
        <v>498312.01</v>
      </c>
      <c r="M241" s="1637">
        <v>99662.399999999994</v>
      </c>
      <c r="N241" s="1637">
        <v>51462.95</v>
      </c>
      <c r="O241" s="1637">
        <v>21965.89</v>
      </c>
      <c r="P241" s="1637">
        <v>16816.48</v>
      </c>
      <c r="Q241" s="1637">
        <v>31113.75</v>
      </c>
      <c r="R241" s="1637">
        <v>11559.8</v>
      </c>
      <c r="S241" s="1637">
        <v>19246.89</v>
      </c>
      <c r="T241" s="1637">
        <v>25362.54</v>
      </c>
      <c r="U241" s="1637">
        <v>14435.17</v>
      </c>
      <c r="V241" s="1637">
        <v>37626.120000000003</v>
      </c>
      <c r="W241" s="1637">
        <v>32396.17</v>
      </c>
      <c r="X241" s="1637">
        <v>23095.360000000001</v>
      </c>
      <c r="Y241" s="1637">
        <v>883055.53000000014</v>
      </c>
      <c r="Z241" s="1637">
        <v>14922.899999999998</v>
      </c>
      <c r="AA241" s="1637">
        <v>20808.75</v>
      </c>
      <c r="AB241" s="1637">
        <v>54102.75</v>
      </c>
      <c r="AC241" s="1637">
        <v>5659.98</v>
      </c>
      <c r="AD241" s="1637">
        <v>47527.18</v>
      </c>
      <c r="AE241" s="1637">
        <v>27979.01</v>
      </c>
      <c r="AF241" s="1637">
        <v>226565.66999999998</v>
      </c>
      <c r="AG241" s="1637">
        <v>155982.39000000001</v>
      </c>
      <c r="AH241" s="1637">
        <v>410512.95408</v>
      </c>
      <c r="AI241" s="1637">
        <v>964061.58407999994</v>
      </c>
      <c r="AJ241" s="1637">
        <v>158459.46</v>
      </c>
      <c r="AK241" s="1637">
        <v>805602.12407999998</v>
      </c>
      <c r="AL241" s="1637">
        <v>948215.63407999999</v>
      </c>
      <c r="AM241" s="1637">
        <v>25077.15</v>
      </c>
      <c r="AN241" s="1637">
        <v>25077.15</v>
      </c>
      <c r="AO241" s="1637">
        <v>25737.07</v>
      </c>
      <c r="AP241" s="1637">
        <v>25737.07</v>
      </c>
      <c r="AQ241" s="1637">
        <v>0</v>
      </c>
      <c r="AR241" s="1637">
        <v>0</v>
      </c>
      <c r="AS241" s="1637">
        <v>0</v>
      </c>
      <c r="AT241" s="1637">
        <v>0</v>
      </c>
      <c r="AU241" s="1637">
        <v>0</v>
      </c>
      <c r="AV241" s="1637">
        <v>77871.149999999994</v>
      </c>
      <c r="AW241" s="1637">
        <v>31543.52</v>
      </c>
      <c r="AX241" s="1637">
        <v>11643.12</v>
      </c>
      <c r="AY241" s="1637">
        <v>222686.22999999998</v>
      </c>
      <c r="AZ241" s="1637">
        <v>2053957.46</v>
      </c>
      <c r="BA241" s="1637">
        <v>38377.15</v>
      </c>
      <c r="BB241" s="1637">
        <v>0</v>
      </c>
      <c r="BC241" s="1637">
        <v>41925.37000000001</v>
      </c>
      <c r="BD241" s="1637">
        <v>2053957.39408</v>
      </c>
    </row>
    <row r="242" spans="1:56" x14ac:dyDescent="0.25">
      <c r="A242" s="1651" t="s">
        <v>2200</v>
      </c>
      <c r="B242" s="1647" t="s">
        <v>3781</v>
      </c>
      <c r="C242" s="1636">
        <v>826</v>
      </c>
      <c r="D242" s="1637">
        <v>13370845.82</v>
      </c>
      <c r="E242" s="1637">
        <v>8525051.8300000001</v>
      </c>
      <c r="F242" s="1646">
        <v>0.63758508210814147</v>
      </c>
      <c r="G242" s="1645">
        <v>1</v>
      </c>
      <c r="H242" s="1644">
        <v>769566.75</v>
      </c>
      <c r="I242" s="1644">
        <v>5879671.6500000004</v>
      </c>
      <c r="J242" s="1644">
        <v>6649238.4000000004</v>
      </c>
      <c r="K242" s="1643">
        <v>0.9</v>
      </c>
      <c r="L242" s="1637">
        <v>2751673.14</v>
      </c>
      <c r="M242" s="1637">
        <v>917132.65</v>
      </c>
      <c r="N242" s="1637">
        <v>298121.98</v>
      </c>
      <c r="O242" s="1637">
        <v>98892.76</v>
      </c>
      <c r="P242" s="1637">
        <v>101881.77</v>
      </c>
      <c r="Q242" s="1637">
        <v>254410.2</v>
      </c>
      <c r="R242" s="1637">
        <v>60551.37</v>
      </c>
      <c r="S242" s="1637">
        <v>110402.33</v>
      </c>
      <c r="T242" s="1637">
        <v>99276.22</v>
      </c>
      <c r="U242" s="1637">
        <v>73512.45</v>
      </c>
      <c r="V242" s="1637">
        <v>147279.38</v>
      </c>
      <c r="W242" s="1637">
        <v>126807.88</v>
      </c>
      <c r="X242" s="1637">
        <v>132477.59</v>
      </c>
      <c r="Y242" s="1637">
        <v>5172419.72</v>
      </c>
      <c r="Z242" s="1637">
        <v>74340</v>
      </c>
      <c r="AA242" s="1637">
        <v>103250</v>
      </c>
      <c r="AB242" s="1637">
        <v>268450</v>
      </c>
      <c r="AC242" s="1637">
        <v>28084</v>
      </c>
      <c r="AD242" s="1637">
        <v>471646</v>
      </c>
      <c r="AE242" s="1637">
        <v>709534</v>
      </c>
      <c r="AF242" s="1637">
        <v>1124186</v>
      </c>
      <c r="AG242" s="1637">
        <v>773962</v>
      </c>
      <c r="AH242" s="1637">
        <v>2625441.2340000002</v>
      </c>
      <c r="AI242" s="1637">
        <v>6178893.2340000002</v>
      </c>
      <c r="AJ242" s="1637">
        <v>786252.88</v>
      </c>
      <c r="AK242" s="1637">
        <v>5392640.3540000003</v>
      </c>
      <c r="AL242" s="1637">
        <v>6100267.9440000001</v>
      </c>
      <c r="AM242" s="1637">
        <v>267929.55</v>
      </c>
      <c r="AN242" s="1637">
        <v>267929.55</v>
      </c>
      <c r="AO242" s="1637">
        <v>279148.27</v>
      </c>
      <c r="AP242" s="1637">
        <v>279148.27</v>
      </c>
      <c r="AQ242" s="1637">
        <v>75231.45</v>
      </c>
      <c r="AR242" s="1637">
        <v>75231.45</v>
      </c>
      <c r="AS242" s="1637">
        <v>78531.070000000007</v>
      </c>
      <c r="AT242" s="1637">
        <v>78531.070000000007</v>
      </c>
      <c r="AU242" s="1637">
        <v>94369.27</v>
      </c>
      <c r="AV242" s="1637">
        <v>386056.12</v>
      </c>
      <c r="AW242" s="1637">
        <v>156381.03</v>
      </c>
      <c r="AX242" s="1637">
        <v>59670.99</v>
      </c>
      <c r="AY242" s="1637">
        <v>2098158.0900000003</v>
      </c>
      <c r="AZ242" s="1637">
        <v>13370845.82</v>
      </c>
      <c r="BA242" s="1637">
        <v>1458410.95</v>
      </c>
      <c r="BB242" s="1637">
        <v>98723.71</v>
      </c>
      <c r="BC242" s="1637">
        <v>460328.96000000008</v>
      </c>
      <c r="BD242" s="1637">
        <v>13370845.754000001</v>
      </c>
    </row>
    <row r="243" spans="1:56" x14ac:dyDescent="0.25">
      <c r="A243" s="1651" t="s">
        <v>2201</v>
      </c>
      <c r="B243" s="1647" t="s">
        <v>3780</v>
      </c>
      <c r="C243" s="1636">
        <v>270.5</v>
      </c>
      <c r="D243" s="1637">
        <v>3213993.03</v>
      </c>
      <c r="E243" s="1637">
        <v>3107769.58</v>
      </c>
      <c r="F243" s="1646">
        <v>0.96694969497180283</v>
      </c>
      <c r="G243" s="1645">
        <v>3</v>
      </c>
      <c r="H243" s="1644">
        <v>3652.41</v>
      </c>
      <c r="I243" s="1644">
        <v>202735.01</v>
      </c>
      <c r="J243" s="1644">
        <v>206387.42</v>
      </c>
      <c r="K243" s="1643">
        <v>0.9</v>
      </c>
      <c r="L243" s="1637">
        <v>783241.05</v>
      </c>
      <c r="M243" s="1637">
        <v>156648.20000000001</v>
      </c>
      <c r="N243" s="1637">
        <v>84097.99</v>
      </c>
      <c r="O243" s="1637">
        <v>37028.22</v>
      </c>
      <c r="P243" s="1637">
        <v>25784.59</v>
      </c>
      <c r="Q243" s="1637">
        <v>50728.95</v>
      </c>
      <c r="R243" s="1637">
        <v>19266.34</v>
      </c>
      <c r="S243" s="1637">
        <v>31810.84</v>
      </c>
      <c r="T243" s="1637">
        <v>42753.99</v>
      </c>
      <c r="U243" s="1637">
        <v>23791.3</v>
      </c>
      <c r="V243" s="1637">
        <v>63426.879999999997</v>
      </c>
      <c r="W243" s="1637">
        <v>54610.69</v>
      </c>
      <c r="X243" s="1637">
        <v>38171.51</v>
      </c>
      <c r="Y243" s="1637">
        <v>1411360.55</v>
      </c>
      <c r="Z243" s="1637">
        <v>24120</v>
      </c>
      <c r="AA243" s="1637">
        <v>33812.5</v>
      </c>
      <c r="AB243" s="1637">
        <v>87912.5</v>
      </c>
      <c r="AC243" s="1637">
        <v>9197</v>
      </c>
      <c r="AD243" s="1637">
        <v>77227.75</v>
      </c>
      <c r="AE243" s="1637">
        <v>44598</v>
      </c>
      <c r="AF243" s="1637">
        <v>368150.5</v>
      </c>
      <c r="AG243" s="1637">
        <v>253458.5</v>
      </c>
      <c r="AH243" s="1637">
        <v>636803.80799999984</v>
      </c>
      <c r="AI243" s="1637">
        <v>1535280.5579999997</v>
      </c>
      <c r="AJ243" s="1637">
        <v>257483.54</v>
      </c>
      <c r="AK243" s="1637">
        <v>1277797.0179999997</v>
      </c>
      <c r="AL243" s="1637">
        <v>1509532.1979999996</v>
      </c>
      <c r="AM243" s="1637">
        <v>23757.3</v>
      </c>
      <c r="AN243" s="1637">
        <v>23757.3</v>
      </c>
      <c r="AO243" s="1637">
        <v>24417.22</v>
      </c>
      <c r="AP243" s="1637">
        <v>24417.22</v>
      </c>
      <c r="AQ243" s="1637">
        <v>0</v>
      </c>
      <c r="AR243" s="1637">
        <v>0</v>
      </c>
      <c r="AS243" s="1637">
        <v>0</v>
      </c>
      <c r="AT243" s="1637">
        <v>0</v>
      </c>
      <c r="AU243" s="1637">
        <v>0</v>
      </c>
      <c r="AV243" s="1637">
        <v>126045.67</v>
      </c>
      <c r="AW243" s="1637">
        <v>51057.73</v>
      </c>
      <c r="AX243" s="1637">
        <v>19647.759999999998</v>
      </c>
      <c r="AY243" s="1637">
        <v>293100.2</v>
      </c>
      <c r="AZ243" s="1637">
        <v>3213993.03</v>
      </c>
      <c r="BA243" s="1637">
        <v>24623.51</v>
      </c>
      <c r="BB243" s="1637">
        <v>8.25</v>
      </c>
      <c r="BC243" s="1637">
        <v>56357.200000000004</v>
      </c>
      <c r="BD243" s="1637">
        <v>3213992.9479999999</v>
      </c>
    </row>
    <row r="244" spans="1:56" x14ac:dyDescent="0.25">
      <c r="A244" s="1651" t="s">
        <v>2202</v>
      </c>
      <c r="B244" s="1647" t="s">
        <v>3779</v>
      </c>
      <c r="C244" s="1636">
        <v>457</v>
      </c>
      <c r="D244" s="1637">
        <v>6168014.6600000001</v>
      </c>
      <c r="E244" s="1637">
        <v>4380790.42</v>
      </c>
      <c r="F244" s="1646">
        <v>0.71024319193171304</v>
      </c>
      <c r="G244" s="1645">
        <v>1</v>
      </c>
      <c r="H244" s="1644">
        <v>169039.84</v>
      </c>
      <c r="I244" s="1644">
        <v>1107804.75</v>
      </c>
      <c r="J244" s="1644">
        <v>1276844.5900000001</v>
      </c>
      <c r="K244" s="1643">
        <v>0.9</v>
      </c>
      <c r="L244" s="1637">
        <v>1362843.36</v>
      </c>
      <c r="M244" s="1637">
        <v>454235.68</v>
      </c>
      <c r="N244" s="1637">
        <v>164580.66</v>
      </c>
      <c r="O244" s="1637">
        <v>54860.22</v>
      </c>
      <c r="P244" s="1637">
        <v>42712.34</v>
      </c>
      <c r="Q244" s="1637">
        <v>140311.07999999999</v>
      </c>
      <c r="R244" s="1637">
        <v>33028.019999999997</v>
      </c>
      <c r="S244" s="1637">
        <v>60948.5</v>
      </c>
      <c r="T244" s="1637">
        <v>55072.94</v>
      </c>
      <c r="U244" s="1637">
        <v>40632.33</v>
      </c>
      <c r="V244" s="1637">
        <v>81702.429999999993</v>
      </c>
      <c r="W244" s="1637">
        <v>70345.98</v>
      </c>
      <c r="X244" s="1637">
        <v>73135.33</v>
      </c>
      <c r="Y244" s="1637">
        <v>2634408.87</v>
      </c>
      <c r="Z244" s="1637">
        <v>41130</v>
      </c>
      <c r="AA244" s="1637">
        <v>57125</v>
      </c>
      <c r="AB244" s="1637">
        <v>148525</v>
      </c>
      <c r="AC244" s="1637">
        <v>15538</v>
      </c>
      <c r="AD244" s="1637">
        <v>260947</v>
      </c>
      <c r="AE244" s="1637">
        <v>392563</v>
      </c>
      <c r="AF244" s="1637">
        <v>621977</v>
      </c>
      <c r="AG244" s="1637">
        <v>428209</v>
      </c>
      <c r="AH244" s="1637">
        <v>1148574.3689999999</v>
      </c>
      <c r="AI244" s="1637">
        <v>3114588.3689999999</v>
      </c>
      <c r="AJ244" s="1637">
        <v>435009.16</v>
      </c>
      <c r="AK244" s="1637">
        <v>2679579.2089999998</v>
      </c>
      <c r="AL244" s="1637">
        <v>3071087.449</v>
      </c>
      <c r="AM244" s="1637">
        <v>31676.400000000001</v>
      </c>
      <c r="AN244" s="1637">
        <v>31676.400000000001</v>
      </c>
      <c r="AO244" s="1637">
        <v>32996.25</v>
      </c>
      <c r="AP244" s="1637">
        <v>32996.25</v>
      </c>
      <c r="AQ244" s="1637">
        <v>0</v>
      </c>
      <c r="AR244" s="1637">
        <v>0</v>
      </c>
      <c r="AS244" s="1637">
        <v>0</v>
      </c>
      <c r="AT244" s="1637">
        <v>0</v>
      </c>
      <c r="AU244" s="1637">
        <v>0</v>
      </c>
      <c r="AV244" s="1637">
        <v>213815.7</v>
      </c>
      <c r="AW244" s="1637">
        <v>86611.03</v>
      </c>
      <c r="AX244" s="1637">
        <v>32746.27</v>
      </c>
      <c r="AY244" s="1637">
        <v>462518.30000000005</v>
      </c>
      <c r="AZ244" s="1637">
        <v>6168014.6600000001</v>
      </c>
      <c r="BA244" s="1637">
        <v>34462.969999999994</v>
      </c>
      <c r="BB244" s="1637">
        <v>6.89</v>
      </c>
      <c r="BC244" s="1637">
        <v>120142.97999999998</v>
      </c>
      <c r="BD244" s="1637">
        <v>6168014.6189999999</v>
      </c>
    </row>
    <row r="245" spans="1:56" x14ac:dyDescent="0.25">
      <c r="A245" s="1651" t="s">
        <v>2203</v>
      </c>
      <c r="B245" s="1647" t="s">
        <v>3778</v>
      </c>
      <c r="C245" s="1636">
        <v>923.87</v>
      </c>
      <c r="D245" s="1637">
        <v>12358458.779999999</v>
      </c>
      <c r="E245" s="1637">
        <v>11550630.58</v>
      </c>
      <c r="F245" s="1646">
        <v>0.93463358057985935</v>
      </c>
      <c r="G245" s="1645">
        <v>3</v>
      </c>
      <c r="H245" s="1644">
        <v>14044.28</v>
      </c>
      <c r="I245" s="1644">
        <v>2761056.9599999995</v>
      </c>
      <c r="J245" s="1644">
        <v>2775101.2399999993</v>
      </c>
      <c r="K245" s="1643">
        <v>0.9</v>
      </c>
      <c r="L245" s="1637">
        <v>2813557.58</v>
      </c>
      <c r="M245" s="1637">
        <v>681930.49</v>
      </c>
      <c r="N245" s="1637">
        <v>302172.08</v>
      </c>
      <c r="O245" s="1637">
        <v>122417.89</v>
      </c>
      <c r="P245" s="1637">
        <v>95854.84</v>
      </c>
      <c r="Q245" s="1637">
        <v>208960.25</v>
      </c>
      <c r="R245" s="1637">
        <v>67156.97</v>
      </c>
      <c r="S245" s="1637">
        <v>113877.46</v>
      </c>
      <c r="T245" s="1637">
        <v>136233.07</v>
      </c>
      <c r="U245" s="1637">
        <v>82066.62</v>
      </c>
      <c r="V245" s="1637">
        <v>202106.01</v>
      </c>
      <c r="W245" s="1637">
        <v>174013.74</v>
      </c>
      <c r="X245" s="1637">
        <v>136647.59</v>
      </c>
      <c r="Y245" s="1637">
        <v>5136994.5900000008</v>
      </c>
      <c r="Z245" s="1637">
        <v>82421.100000000006</v>
      </c>
      <c r="AA245" s="1637">
        <v>115483.75</v>
      </c>
      <c r="AB245" s="1637">
        <v>300257.75</v>
      </c>
      <c r="AC245" s="1637">
        <v>31411.579999999994</v>
      </c>
      <c r="AD245" s="1637">
        <v>527529.77</v>
      </c>
      <c r="AE245" s="1637">
        <v>351534.39</v>
      </c>
      <c r="AF245" s="1637">
        <v>1257387.0699999998</v>
      </c>
      <c r="AG245" s="1637">
        <v>865666.19</v>
      </c>
      <c r="AH245" s="1637">
        <v>2402581.4296799996</v>
      </c>
      <c r="AI245" s="1637">
        <v>5934273.0296799988</v>
      </c>
      <c r="AJ245" s="1637">
        <v>879413.37</v>
      </c>
      <c r="AK245" s="1637">
        <v>5054859.6596799986</v>
      </c>
      <c r="AL245" s="1637">
        <v>5846331.6896799989</v>
      </c>
      <c r="AM245" s="1637">
        <v>155082.37</v>
      </c>
      <c r="AN245" s="1637">
        <v>155082.37</v>
      </c>
      <c r="AO245" s="1637">
        <v>161681.62</v>
      </c>
      <c r="AP245" s="1637">
        <v>161681.62</v>
      </c>
      <c r="AQ245" s="1637">
        <v>12538.57</v>
      </c>
      <c r="AR245" s="1637">
        <v>12538.57</v>
      </c>
      <c r="AS245" s="1637">
        <v>13198.5</v>
      </c>
      <c r="AT245" s="1637">
        <v>13198.5</v>
      </c>
      <c r="AU245" s="1637">
        <v>15838.2</v>
      </c>
      <c r="AV245" s="1637">
        <v>432250.87</v>
      </c>
      <c r="AW245" s="1637">
        <v>175093.29</v>
      </c>
      <c r="AX245" s="1637">
        <v>66947.94</v>
      </c>
      <c r="AY245" s="1637">
        <v>1375132.42</v>
      </c>
      <c r="AZ245" s="1637">
        <v>12358458.779999999</v>
      </c>
      <c r="BA245" s="1637">
        <v>273721.45</v>
      </c>
      <c r="BB245" s="1637">
        <v>727.47</v>
      </c>
      <c r="BC245" s="1637">
        <v>358977.80999999994</v>
      </c>
      <c r="BD245" s="1637">
        <v>12358458.699679999</v>
      </c>
    </row>
    <row r="246" spans="1:56" x14ac:dyDescent="0.25">
      <c r="A246" s="1651" t="s">
        <v>2204</v>
      </c>
      <c r="B246" s="1647" t="s">
        <v>3777</v>
      </c>
      <c r="C246" s="1636">
        <v>1257.46</v>
      </c>
      <c r="D246" s="1637">
        <v>17357906.030000001</v>
      </c>
      <c r="E246" s="1637">
        <v>13205859.899999999</v>
      </c>
      <c r="F246" s="1646">
        <v>0.76079798318852854</v>
      </c>
      <c r="G246" s="1645">
        <v>1</v>
      </c>
      <c r="H246" s="1644">
        <v>182419.21</v>
      </c>
      <c r="I246" s="1644">
        <v>4742411.9399999995</v>
      </c>
      <c r="J246" s="1644">
        <v>4924831.1499999994</v>
      </c>
      <c r="K246" s="1643">
        <v>0.9</v>
      </c>
      <c r="L246" s="1637">
        <v>3921207.13</v>
      </c>
      <c r="M246" s="1637">
        <v>962348.22</v>
      </c>
      <c r="N246" s="1637">
        <v>413922.99</v>
      </c>
      <c r="O246" s="1637">
        <v>166634.59</v>
      </c>
      <c r="P246" s="1637">
        <v>136083</v>
      </c>
      <c r="Q246" s="1637">
        <v>288468.63</v>
      </c>
      <c r="R246" s="1637">
        <v>91377.52</v>
      </c>
      <c r="S246" s="1637">
        <v>155311.75</v>
      </c>
      <c r="T246" s="1637">
        <v>184784.22</v>
      </c>
      <c r="U246" s="1637">
        <v>111738.92</v>
      </c>
      <c r="V246" s="1637">
        <v>274133.15999999997</v>
      </c>
      <c r="W246" s="1637">
        <v>236029.27</v>
      </c>
      <c r="X246" s="1637">
        <v>186366.78</v>
      </c>
      <c r="Y246" s="1637">
        <v>7128406.1799999988</v>
      </c>
      <c r="Z246" s="1637">
        <v>112601.69999999998</v>
      </c>
      <c r="AA246" s="1637">
        <v>157182.5</v>
      </c>
      <c r="AB246" s="1637">
        <v>408674.5</v>
      </c>
      <c r="AC246" s="1637">
        <v>42753.64</v>
      </c>
      <c r="AD246" s="1637">
        <v>718009.65999999992</v>
      </c>
      <c r="AE246" s="1637">
        <v>500045.60999999993</v>
      </c>
      <c r="AF246" s="1637">
        <v>1711403.06</v>
      </c>
      <c r="AG246" s="1637">
        <v>1178240.02</v>
      </c>
      <c r="AH246" s="1637">
        <v>3397465.8404399999</v>
      </c>
      <c r="AI246" s="1637">
        <v>8226376.530439999</v>
      </c>
      <c r="AJ246" s="1637">
        <v>1196951.02</v>
      </c>
      <c r="AK246" s="1637">
        <v>7029425.5104399994</v>
      </c>
      <c r="AL246" s="1637">
        <v>8106681.4204399996</v>
      </c>
      <c r="AM246" s="1637">
        <v>267269.62</v>
      </c>
      <c r="AN246" s="1637">
        <v>267269.62</v>
      </c>
      <c r="AO246" s="1637">
        <v>278488.34999999998</v>
      </c>
      <c r="AP246" s="1637">
        <v>278488.34999999998</v>
      </c>
      <c r="AQ246" s="1637">
        <v>21117.599999999999</v>
      </c>
      <c r="AR246" s="1637">
        <v>21117.599999999999</v>
      </c>
      <c r="AS246" s="1637">
        <v>22437.45</v>
      </c>
      <c r="AT246" s="1637">
        <v>22437.45</v>
      </c>
      <c r="AU246" s="1637">
        <v>27056.92</v>
      </c>
      <c r="AV246" s="1637">
        <v>587993.17000000004</v>
      </c>
      <c r="AW246" s="1637">
        <v>238180.33</v>
      </c>
      <c r="AX246" s="1637">
        <v>90961.87</v>
      </c>
      <c r="AY246" s="1637">
        <v>2122818.33</v>
      </c>
      <c r="AZ246" s="1637">
        <v>17357906.030000001</v>
      </c>
      <c r="BA246" s="1637">
        <v>622789.87</v>
      </c>
      <c r="BB246" s="1637">
        <v>6141.08</v>
      </c>
      <c r="BC246" s="1637">
        <v>539948.99</v>
      </c>
      <c r="BD246" s="1637">
        <v>17357905.930440001</v>
      </c>
    </row>
    <row r="247" spans="1:56" x14ac:dyDescent="0.25">
      <c r="A247" s="1647"/>
      <c r="B247" s="1647" t="s">
        <v>3776</v>
      </c>
      <c r="C247" s="1636">
        <v>59.65</v>
      </c>
      <c r="D247" s="1637">
        <v>849988.41</v>
      </c>
      <c r="E247" s="1637">
        <v>731181.40999999992</v>
      </c>
      <c r="F247" s="1646">
        <v>0.86022515295237956</v>
      </c>
      <c r="G247" s="1645">
        <v>2</v>
      </c>
      <c r="H247" s="1644">
        <v>2728.67</v>
      </c>
      <c r="I247" s="1644">
        <v>646182.56999999995</v>
      </c>
      <c r="J247" s="1644">
        <v>648911.24</v>
      </c>
      <c r="K247" s="1643">
        <v>0.9</v>
      </c>
      <c r="L247" s="1637">
        <v>186295.95</v>
      </c>
      <c r="M247" s="1637">
        <v>59582.67</v>
      </c>
      <c r="N247" s="1637">
        <v>20650.759999999998</v>
      </c>
      <c r="O247" s="1637">
        <v>6402.35</v>
      </c>
      <c r="P247" s="1637">
        <v>6227.58</v>
      </c>
      <c r="Q247" s="1637">
        <v>17542.509999999998</v>
      </c>
      <c r="R247" s="1637">
        <v>3853.26</v>
      </c>
      <c r="S247" s="1637">
        <v>7752.22</v>
      </c>
      <c r="T247" s="1637">
        <v>6521.79</v>
      </c>
      <c r="U247" s="1637">
        <v>5079.04</v>
      </c>
      <c r="V247" s="1637">
        <v>9675.2800000000007</v>
      </c>
      <c r="W247" s="1637">
        <v>8330.44</v>
      </c>
      <c r="X247" s="1637">
        <v>9302.2999999999993</v>
      </c>
      <c r="Y247" s="1637">
        <v>347216.14999999997</v>
      </c>
      <c r="Z247" s="1637">
        <v>5368.4999999999991</v>
      </c>
      <c r="AA247" s="1637">
        <v>7456.2499999999991</v>
      </c>
      <c r="AB247" s="1637">
        <v>19386.249999999996</v>
      </c>
      <c r="AC247" s="1637">
        <v>2028.0999999999997</v>
      </c>
      <c r="AD247" s="1637">
        <v>34060.15</v>
      </c>
      <c r="AE247" s="1637">
        <v>46969.349999999991</v>
      </c>
      <c r="AF247" s="1637">
        <v>81183.649999999994</v>
      </c>
      <c r="AG247" s="1637">
        <v>55892.049999999996</v>
      </c>
      <c r="AH247" s="1637">
        <v>162049.0416</v>
      </c>
      <c r="AI247" s="1637">
        <v>414393.34159999999</v>
      </c>
      <c r="AJ247" s="1637">
        <v>56779.64</v>
      </c>
      <c r="AK247" s="1637">
        <v>357613.70159999991</v>
      </c>
      <c r="AL247" s="1637">
        <v>408715.3715999999</v>
      </c>
      <c r="AM247" s="1637">
        <v>12538.57</v>
      </c>
      <c r="AN247" s="1637">
        <v>12538.57</v>
      </c>
      <c r="AO247" s="1637">
        <v>13198.5</v>
      </c>
      <c r="AP247" s="1637">
        <v>13198.5</v>
      </c>
      <c r="AQ247" s="1637">
        <v>0</v>
      </c>
      <c r="AR247" s="1637">
        <v>0</v>
      </c>
      <c r="AS247" s="1637">
        <v>0</v>
      </c>
      <c r="AT247" s="1637">
        <v>0</v>
      </c>
      <c r="AU247" s="1637">
        <v>0</v>
      </c>
      <c r="AV247" s="1637">
        <v>27716.85</v>
      </c>
      <c r="AW247" s="1637">
        <v>11227.35</v>
      </c>
      <c r="AX247" s="1637">
        <v>3638.47</v>
      </c>
      <c r="AY247" s="1637">
        <v>94056.81</v>
      </c>
      <c r="AZ247" s="1637">
        <v>849988.41</v>
      </c>
      <c r="BA247" s="1637">
        <v>19579.98</v>
      </c>
      <c r="BB247" s="1637">
        <v>0</v>
      </c>
      <c r="BC247" s="1637">
        <v>9950.6999999999989</v>
      </c>
      <c r="BD247" s="1637">
        <v>849988.33159999992</v>
      </c>
    </row>
    <row r="248" spans="1:56" x14ac:dyDescent="0.25">
      <c r="A248" s="1647"/>
      <c r="B248" s="1647" t="s">
        <v>3775</v>
      </c>
      <c r="C248" s="1636">
        <v>114.98</v>
      </c>
      <c r="D248" s="1637">
        <v>1648921.5</v>
      </c>
      <c r="E248" s="1637">
        <v>1091382.22</v>
      </c>
      <c r="F248" s="1646">
        <v>0.66187639617774408</v>
      </c>
      <c r="G248" s="1645">
        <v>1</v>
      </c>
      <c r="H248" s="1644">
        <v>82147.429999999993</v>
      </c>
      <c r="I248" s="1644">
        <v>926490.07000000007</v>
      </c>
      <c r="J248" s="1644">
        <v>1008637.5</v>
      </c>
      <c r="K248" s="1643">
        <v>0.9</v>
      </c>
      <c r="L248" s="1637">
        <v>356550.61</v>
      </c>
      <c r="M248" s="1637">
        <v>110472.44</v>
      </c>
      <c r="N248" s="1637">
        <v>40108.43</v>
      </c>
      <c r="O248" s="1637">
        <v>13965.66</v>
      </c>
      <c r="P248" s="1637">
        <v>12146.06</v>
      </c>
      <c r="Q248" s="1637">
        <v>33841.31</v>
      </c>
      <c r="R248" s="1637">
        <v>8257</v>
      </c>
      <c r="S248" s="1637">
        <v>14969.8</v>
      </c>
      <c r="T248" s="1637">
        <v>14492.88</v>
      </c>
      <c r="U248" s="1637">
        <v>9890.76</v>
      </c>
      <c r="V248" s="1637">
        <v>21500.639999999999</v>
      </c>
      <c r="W248" s="1637">
        <v>18512.099999999999</v>
      </c>
      <c r="X248" s="1637">
        <v>17963.060000000001</v>
      </c>
      <c r="Y248" s="1637">
        <v>672670.75000000012</v>
      </c>
      <c r="Z248" s="1637">
        <v>10348.200000000001</v>
      </c>
      <c r="AA248" s="1637">
        <v>14372.5</v>
      </c>
      <c r="AB248" s="1637">
        <v>37368.5</v>
      </c>
      <c r="AC248" s="1637">
        <v>3909.3199999999997</v>
      </c>
      <c r="AD248" s="1637">
        <v>65653.58</v>
      </c>
      <c r="AE248" s="1637">
        <v>84951.32</v>
      </c>
      <c r="AF248" s="1637">
        <v>156487.78</v>
      </c>
      <c r="AG248" s="1637">
        <v>107736.26</v>
      </c>
      <c r="AH248" s="1637">
        <v>316348.78571999999</v>
      </c>
      <c r="AI248" s="1637">
        <v>797176.24572000001</v>
      </c>
      <c r="AJ248" s="1637">
        <v>109447.16</v>
      </c>
      <c r="AK248" s="1637">
        <v>687729.08571999974</v>
      </c>
      <c r="AL248" s="1637">
        <v>786231.5257199998</v>
      </c>
      <c r="AM248" s="1637">
        <v>25077.15</v>
      </c>
      <c r="AN248" s="1637">
        <v>25077.15</v>
      </c>
      <c r="AO248" s="1637">
        <v>26397</v>
      </c>
      <c r="AP248" s="1637">
        <v>26397</v>
      </c>
      <c r="AQ248" s="1637">
        <v>659.92</v>
      </c>
      <c r="AR248" s="1637">
        <v>659.92</v>
      </c>
      <c r="AS248" s="1637">
        <v>659.92</v>
      </c>
      <c r="AT248" s="1637">
        <v>659.92</v>
      </c>
      <c r="AU248" s="1637">
        <v>1319.85</v>
      </c>
      <c r="AV248" s="1637">
        <v>53453.919999999998</v>
      </c>
      <c r="AW248" s="1637">
        <v>21652.75</v>
      </c>
      <c r="AX248" s="1637">
        <v>8004.64</v>
      </c>
      <c r="AY248" s="1637">
        <v>190019.14</v>
      </c>
      <c r="AZ248" s="1637">
        <v>1648921.5</v>
      </c>
      <c r="BA248" s="1637">
        <v>63397.070000000007</v>
      </c>
      <c r="BB248" s="1637">
        <v>262.87</v>
      </c>
      <c r="BC248" s="1637">
        <v>33220.729999999996</v>
      </c>
      <c r="BD248" s="1637">
        <v>1648921.4157199999</v>
      </c>
    </row>
    <row r="249" spans="1:56" x14ac:dyDescent="0.25">
      <c r="A249" s="1651" t="s">
        <v>929</v>
      </c>
      <c r="B249" s="1647" t="s">
        <v>3774</v>
      </c>
      <c r="C249" s="1636">
        <v>1221.21</v>
      </c>
      <c r="D249" s="1637">
        <v>16257723.18</v>
      </c>
      <c r="E249" s="1637">
        <v>12181602.689999999</v>
      </c>
      <c r="F249" s="1646">
        <v>0.74928097588631715</v>
      </c>
      <c r="G249" s="1645">
        <v>1</v>
      </c>
      <c r="H249" s="1644">
        <v>261491.44</v>
      </c>
      <c r="I249" s="1644">
        <v>6604786.1500000004</v>
      </c>
      <c r="J249" s="1644">
        <v>6866277.5900000008</v>
      </c>
      <c r="K249" s="1643">
        <v>0.9</v>
      </c>
      <c r="L249" s="1637">
        <v>3711775.67</v>
      </c>
      <c r="M249" s="1637">
        <v>890536.91</v>
      </c>
      <c r="N249" s="1637">
        <v>398888.46</v>
      </c>
      <c r="O249" s="1637">
        <v>162459.88</v>
      </c>
      <c r="P249" s="1637">
        <v>126176.4</v>
      </c>
      <c r="Q249" s="1637">
        <v>272387.95</v>
      </c>
      <c r="R249" s="1637">
        <v>88625.18</v>
      </c>
      <c r="S249" s="1637">
        <v>149965.39000000001</v>
      </c>
      <c r="T249" s="1637">
        <v>181161</v>
      </c>
      <c r="U249" s="1637">
        <v>108531.1</v>
      </c>
      <c r="V249" s="1637">
        <v>268758</v>
      </c>
      <c r="W249" s="1637">
        <v>231401.25</v>
      </c>
      <c r="X249" s="1637">
        <v>179951.4</v>
      </c>
      <c r="Y249" s="1637">
        <v>6770618.5899999999</v>
      </c>
      <c r="Z249" s="1637">
        <v>108551.70000000001</v>
      </c>
      <c r="AA249" s="1637">
        <v>152651.25</v>
      </c>
      <c r="AB249" s="1637">
        <v>396893.24999999994</v>
      </c>
      <c r="AC249" s="1637">
        <v>41521.14</v>
      </c>
      <c r="AD249" s="1637">
        <v>697310.91</v>
      </c>
      <c r="AE249" s="1637">
        <v>446440.75</v>
      </c>
      <c r="AF249" s="1637">
        <v>1662066.81</v>
      </c>
      <c r="AG249" s="1637">
        <v>1144273.77</v>
      </c>
      <c r="AH249" s="1637">
        <v>3161070.6434400002</v>
      </c>
      <c r="AI249" s="1637">
        <v>7810780.2234400008</v>
      </c>
      <c r="AJ249" s="1637">
        <v>1162445.3700000001</v>
      </c>
      <c r="AK249" s="1637">
        <v>6648334.8534400007</v>
      </c>
      <c r="AL249" s="1637">
        <v>7694535.6834400008</v>
      </c>
      <c r="AM249" s="1637">
        <v>216455.4</v>
      </c>
      <c r="AN249" s="1637">
        <v>216455.4</v>
      </c>
      <c r="AO249" s="1637">
        <v>225034.42</v>
      </c>
      <c r="AP249" s="1637">
        <v>225034.42</v>
      </c>
      <c r="AQ249" s="1637">
        <v>3299.62</v>
      </c>
      <c r="AR249" s="1637">
        <v>3299.62</v>
      </c>
      <c r="AS249" s="1637">
        <v>3299.62</v>
      </c>
      <c r="AT249" s="1637">
        <v>3299.62</v>
      </c>
      <c r="AU249" s="1637">
        <v>4619.47</v>
      </c>
      <c r="AV249" s="1637">
        <v>571495.05000000005</v>
      </c>
      <c r="AW249" s="1637">
        <v>231497.38</v>
      </c>
      <c r="AX249" s="1637">
        <v>88778.79</v>
      </c>
      <c r="AY249" s="1637">
        <v>1792568.81</v>
      </c>
      <c r="AZ249" s="1637">
        <v>16257723.18</v>
      </c>
      <c r="BA249" s="1637">
        <v>589169.3600000001</v>
      </c>
      <c r="BB249" s="1637">
        <v>1914.6100000000001</v>
      </c>
      <c r="BC249" s="1637">
        <v>553235.29</v>
      </c>
      <c r="BD249" s="1637">
        <v>16257723.08344</v>
      </c>
    </row>
    <row r="250" spans="1:56" x14ac:dyDescent="0.25">
      <c r="A250" s="1651" t="s">
        <v>927</v>
      </c>
      <c r="B250" s="1647" t="s">
        <v>3773</v>
      </c>
      <c r="C250" s="1636">
        <v>348.75</v>
      </c>
      <c r="D250" s="1637">
        <v>4871780.34</v>
      </c>
      <c r="E250" s="1637">
        <v>4049902.46</v>
      </c>
      <c r="F250" s="1646">
        <v>0.8312982477366786</v>
      </c>
      <c r="G250" s="1645">
        <v>2</v>
      </c>
      <c r="H250" s="1644">
        <v>20845.650000000001</v>
      </c>
      <c r="I250" s="1644">
        <v>2252261.9300000002</v>
      </c>
      <c r="J250" s="1644">
        <v>2273107.58</v>
      </c>
      <c r="K250" s="1643">
        <v>0.9</v>
      </c>
      <c r="L250" s="1637">
        <v>1116007.26</v>
      </c>
      <c r="M250" s="1637">
        <v>263710.88</v>
      </c>
      <c r="N250" s="1637">
        <v>112282.09</v>
      </c>
      <c r="O250" s="1637">
        <v>45973.1</v>
      </c>
      <c r="P250" s="1637">
        <v>38958.839999999997</v>
      </c>
      <c r="Q250" s="1637">
        <v>75195.41</v>
      </c>
      <c r="R250" s="1637">
        <v>24771.01</v>
      </c>
      <c r="S250" s="1637">
        <v>42236.24</v>
      </c>
      <c r="T250" s="1637">
        <v>51449.72</v>
      </c>
      <c r="U250" s="1637">
        <v>30741.57</v>
      </c>
      <c r="V250" s="1637">
        <v>76327.27</v>
      </c>
      <c r="W250" s="1637">
        <v>65717.95</v>
      </c>
      <c r="X250" s="1637">
        <v>50681.5</v>
      </c>
      <c r="Y250" s="1637">
        <v>1994052.8400000003</v>
      </c>
      <c r="Z250" s="1637">
        <v>31140</v>
      </c>
      <c r="AA250" s="1637">
        <v>43593.75</v>
      </c>
      <c r="AB250" s="1637">
        <v>113343.75</v>
      </c>
      <c r="AC250" s="1637">
        <v>11857.5</v>
      </c>
      <c r="AD250" s="1637">
        <v>199136.25</v>
      </c>
      <c r="AE250" s="1637">
        <v>120993</v>
      </c>
      <c r="AF250" s="1637">
        <v>474648.75</v>
      </c>
      <c r="AG250" s="1637">
        <v>326778.75</v>
      </c>
      <c r="AH250" s="1637">
        <v>960824.47500000009</v>
      </c>
      <c r="AI250" s="1637">
        <v>2282316.2250000001</v>
      </c>
      <c r="AJ250" s="1637">
        <v>331968.15000000002</v>
      </c>
      <c r="AK250" s="1637">
        <v>1950348.0750000002</v>
      </c>
      <c r="AL250" s="1637">
        <v>2249119.4050000003</v>
      </c>
      <c r="AM250" s="1637">
        <v>91729.57</v>
      </c>
      <c r="AN250" s="1637">
        <v>91729.57</v>
      </c>
      <c r="AO250" s="1637">
        <v>95689.12</v>
      </c>
      <c r="AP250" s="1637">
        <v>95689.12</v>
      </c>
      <c r="AQ250" s="1637">
        <v>0</v>
      </c>
      <c r="AR250" s="1637">
        <v>0</v>
      </c>
      <c r="AS250" s="1637">
        <v>0</v>
      </c>
      <c r="AT250" s="1637">
        <v>0</v>
      </c>
      <c r="AU250" s="1637">
        <v>0</v>
      </c>
      <c r="AV250" s="1637">
        <v>163001.47</v>
      </c>
      <c r="AW250" s="1637">
        <v>66027.539999999994</v>
      </c>
      <c r="AX250" s="1637">
        <v>24741.63</v>
      </c>
      <c r="AY250" s="1637">
        <v>628608.02</v>
      </c>
      <c r="AZ250" s="1637">
        <v>4871780.34</v>
      </c>
      <c r="BA250" s="1637">
        <v>384314.02999999997</v>
      </c>
      <c r="BB250" s="1637">
        <v>0</v>
      </c>
      <c r="BC250" s="1637">
        <v>131920.06</v>
      </c>
      <c r="BD250" s="1637">
        <v>4871780.2650000006</v>
      </c>
    </row>
    <row r="251" spans="1:56" x14ac:dyDescent="0.25">
      <c r="A251" s="1651" t="s">
        <v>925</v>
      </c>
      <c r="B251" s="1647" t="s">
        <v>3772</v>
      </c>
      <c r="C251" s="1636">
        <v>821</v>
      </c>
      <c r="D251" s="1637">
        <v>11220964.16</v>
      </c>
      <c r="E251" s="1637">
        <v>8739122.9600000009</v>
      </c>
      <c r="F251" s="1646">
        <v>0.77882103849443196</v>
      </c>
      <c r="G251" s="1645">
        <v>2</v>
      </c>
      <c r="H251" s="1644">
        <v>83516.52</v>
      </c>
      <c r="I251" s="1644">
        <v>4483205.49</v>
      </c>
      <c r="J251" s="1644">
        <v>4566722.01</v>
      </c>
      <c r="K251" s="1643">
        <v>0.9</v>
      </c>
      <c r="L251" s="1637">
        <v>2552519.81</v>
      </c>
      <c r="M251" s="1637">
        <v>611825.66</v>
      </c>
      <c r="N251" s="1637">
        <v>267902.68</v>
      </c>
      <c r="O251" s="1637">
        <v>109111.96</v>
      </c>
      <c r="P251" s="1637">
        <v>88186.14</v>
      </c>
      <c r="Q251" s="1637">
        <v>184166.6</v>
      </c>
      <c r="R251" s="1637">
        <v>59450.43</v>
      </c>
      <c r="S251" s="1637">
        <v>100778.88</v>
      </c>
      <c r="T251" s="1637">
        <v>121740.19</v>
      </c>
      <c r="U251" s="1637">
        <v>72710.490000000005</v>
      </c>
      <c r="V251" s="1637">
        <v>180605.37</v>
      </c>
      <c r="W251" s="1637">
        <v>155501.64000000001</v>
      </c>
      <c r="X251" s="1637">
        <v>120929.91</v>
      </c>
      <c r="Y251" s="1637">
        <v>4625429.7600000007</v>
      </c>
      <c r="Z251" s="1637">
        <v>72900</v>
      </c>
      <c r="AA251" s="1637">
        <v>102625</v>
      </c>
      <c r="AB251" s="1637">
        <v>266825</v>
      </c>
      <c r="AC251" s="1637">
        <v>27914</v>
      </c>
      <c r="AD251" s="1637">
        <v>468791</v>
      </c>
      <c r="AE251" s="1637">
        <v>300680</v>
      </c>
      <c r="AF251" s="1637">
        <v>1117381</v>
      </c>
      <c r="AG251" s="1637">
        <v>769277</v>
      </c>
      <c r="AH251" s="1637">
        <v>2196969.6239999998</v>
      </c>
      <c r="AI251" s="1637">
        <v>5323362.6239999998</v>
      </c>
      <c r="AJ251" s="1637">
        <v>781493.48</v>
      </c>
      <c r="AK251" s="1637">
        <v>4541869.1439999994</v>
      </c>
      <c r="AL251" s="1637">
        <v>5245213.2739999993</v>
      </c>
      <c r="AM251" s="1637">
        <v>181479.37</v>
      </c>
      <c r="AN251" s="1637">
        <v>181479.37</v>
      </c>
      <c r="AO251" s="1637">
        <v>188738.55</v>
      </c>
      <c r="AP251" s="1637">
        <v>188738.55</v>
      </c>
      <c r="AQ251" s="1637">
        <v>1979.77</v>
      </c>
      <c r="AR251" s="1637">
        <v>1979.77</v>
      </c>
      <c r="AS251" s="1637">
        <v>1979.77</v>
      </c>
      <c r="AT251" s="1637">
        <v>1979.77</v>
      </c>
      <c r="AU251" s="1637">
        <v>2639.7</v>
      </c>
      <c r="AV251" s="1637">
        <v>384076.35</v>
      </c>
      <c r="AW251" s="1637">
        <v>155579.07</v>
      </c>
      <c r="AX251" s="1637">
        <v>59670.99</v>
      </c>
      <c r="AY251" s="1637">
        <v>1350321.0300000003</v>
      </c>
      <c r="AZ251" s="1637">
        <v>11220964.16</v>
      </c>
      <c r="BA251" s="1637">
        <v>521820.05999999994</v>
      </c>
      <c r="BB251" s="1637">
        <v>656.6</v>
      </c>
      <c r="BC251" s="1637">
        <v>351781.58000000007</v>
      </c>
      <c r="BD251" s="1637">
        <v>11220964.063999999</v>
      </c>
    </row>
    <row r="252" spans="1:56" x14ac:dyDescent="0.25">
      <c r="A252" s="1651" t="s">
        <v>2205</v>
      </c>
      <c r="B252" s="1647" t="s">
        <v>3771</v>
      </c>
      <c r="C252" s="1636">
        <v>2545.37</v>
      </c>
      <c r="D252" s="1637">
        <v>35377357.75</v>
      </c>
      <c r="E252" s="1637">
        <v>25870307.850000001</v>
      </c>
      <c r="F252" s="1646">
        <v>0.73126738386786394</v>
      </c>
      <c r="G252" s="1645">
        <v>1</v>
      </c>
      <c r="H252" s="1644">
        <v>758854.62</v>
      </c>
      <c r="I252" s="1644">
        <v>10288370.049999999</v>
      </c>
      <c r="J252" s="1644">
        <v>11047224.669999998</v>
      </c>
      <c r="K252" s="1643">
        <v>0.9</v>
      </c>
      <c r="L252" s="1637">
        <v>8013340.8899999997</v>
      </c>
      <c r="M252" s="1637">
        <v>1931554.76</v>
      </c>
      <c r="N252" s="1637">
        <v>833772.77</v>
      </c>
      <c r="O252" s="1637">
        <v>338947.53</v>
      </c>
      <c r="P252" s="1637">
        <v>279733.51</v>
      </c>
      <c r="Q252" s="1637">
        <v>572747.86</v>
      </c>
      <c r="R252" s="1637">
        <v>186057.84</v>
      </c>
      <c r="S252" s="1637">
        <v>313564.01</v>
      </c>
      <c r="T252" s="1637">
        <v>377539.52</v>
      </c>
      <c r="U252" s="1637">
        <v>226418.34</v>
      </c>
      <c r="V252" s="1637">
        <v>560091.67000000004</v>
      </c>
      <c r="W252" s="1637">
        <v>482240.2</v>
      </c>
      <c r="X252" s="1637">
        <v>376262.03</v>
      </c>
      <c r="Y252" s="1637">
        <v>14492270.929999996</v>
      </c>
      <c r="Z252" s="1637">
        <v>226623.59999999998</v>
      </c>
      <c r="AA252" s="1637">
        <v>318171.25</v>
      </c>
      <c r="AB252" s="1637">
        <v>827245.25</v>
      </c>
      <c r="AC252" s="1637">
        <v>86542.580000000016</v>
      </c>
      <c r="AD252" s="1637">
        <v>1453406.27</v>
      </c>
      <c r="AE252" s="1637">
        <v>949891.6399999999</v>
      </c>
      <c r="AF252" s="1637">
        <v>3464248.5700000003</v>
      </c>
      <c r="AG252" s="1637">
        <v>2385011.69</v>
      </c>
      <c r="AH252" s="1637">
        <v>6952342.5466799997</v>
      </c>
      <c r="AI252" s="1637">
        <v>16663483.396679999</v>
      </c>
      <c r="AJ252" s="1637">
        <v>2422886.79</v>
      </c>
      <c r="AK252" s="1637">
        <v>14240596.606679998</v>
      </c>
      <c r="AL252" s="1637">
        <v>16421194.716679998</v>
      </c>
      <c r="AM252" s="1637">
        <v>607790.92000000004</v>
      </c>
      <c r="AN252" s="1637">
        <v>607790.92000000004</v>
      </c>
      <c r="AO252" s="1637">
        <v>633528</v>
      </c>
      <c r="AP252" s="1637">
        <v>633528</v>
      </c>
      <c r="AQ252" s="1637">
        <v>23097.37</v>
      </c>
      <c r="AR252" s="1637">
        <v>23097.37</v>
      </c>
      <c r="AS252" s="1637">
        <v>23757.3</v>
      </c>
      <c r="AT252" s="1637">
        <v>23757.3</v>
      </c>
      <c r="AU252" s="1637">
        <v>29036.7</v>
      </c>
      <c r="AV252" s="1637">
        <v>1191164.6200000001</v>
      </c>
      <c r="AW252" s="1637">
        <v>482508.99</v>
      </c>
      <c r="AX252" s="1637">
        <v>184834.53</v>
      </c>
      <c r="AY252" s="1637">
        <v>4463892.0200000005</v>
      </c>
      <c r="AZ252" s="1637">
        <v>35377357.75</v>
      </c>
      <c r="BA252" s="1637">
        <v>1662599.0499999998</v>
      </c>
      <c r="BB252" s="1637">
        <v>13746.32</v>
      </c>
      <c r="BC252" s="1637">
        <v>1126364.0999999999</v>
      </c>
      <c r="BD252" s="1637">
        <v>35377357.666679993</v>
      </c>
    </row>
    <row r="253" spans="1:56" x14ac:dyDescent="0.25">
      <c r="A253" s="1651" t="s">
        <v>2206</v>
      </c>
      <c r="B253" s="1647" t="s">
        <v>3770</v>
      </c>
      <c r="C253" s="1636">
        <v>2969.71</v>
      </c>
      <c r="D253" s="1637">
        <v>41916953.310000002</v>
      </c>
      <c r="E253" s="1637">
        <v>32234796.780000001</v>
      </c>
      <c r="F253" s="1646">
        <v>0.7690157378950021</v>
      </c>
      <c r="G253" s="1645">
        <v>1</v>
      </c>
      <c r="H253" s="1644">
        <v>395435.66</v>
      </c>
      <c r="I253" s="1644">
        <v>16076926.789999999</v>
      </c>
      <c r="J253" s="1644">
        <v>16472362.449999999</v>
      </c>
      <c r="K253" s="1643">
        <v>0.9</v>
      </c>
      <c r="L253" s="1637">
        <v>9445766.8699999992</v>
      </c>
      <c r="M253" s="1637">
        <v>2300309.71</v>
      </c>
      <c r="N253" s="1637">
        <v>975305.65</v>
      </c>
      <c r="O253" s="1637">
        <v>395120.71</v>
      </c>
      <c r="P253" s="1637">
        <v>332555.42</v>
      </c>
      <c r="Q253" s="1637">
        <v>677631.72</v>
      </c>
      <c r="R253" s="1637">
        <v>217434.46</v>
      </c>
      <c r="S253" s="1637">
        <v>366492.97</v>
      </c>
      <c r="T253" s="1637">
        <v>439134.26</v>
      </c>
      <c r="U253" s="1637">
        <v>264110.18</v>
      </c>
      <c r="V253" s="1637">
        <v>651469.39</v>
      </c>
      <c r="W253" s="1637">
        <v>560916.63</v>
      </c>
      <c r="X253" s="1637">
        <v>439774.29</v>
      </c>
      <c r="Y253" s="1637">
        <v>17066022.260000002</v>
      </c>
      <c r="Z253" s="1637">
        <v>264087</v>
      </c>
      <c r="AA253" s="1637">
        <v>371213.75</v>
      </c>
      <c r="AB253" s="1637">
        <v>965155.75</v>
      </c>
      <c r="AC253" s="1637">
        <v>100970.14000000001</v>
      </c>
      <c r="AD253" s="1637">
        <v>1695704.4100000001</v>
      </c>
      <c r="AE253" s="1637">
        <v>1146552.8400000001</v>
      </c>
      <c r="AF253" s="1637">
        <v>4041775.3099999996</v>
      </c>
      <c r="AG253" s="1637">
        <v>2782618.27</v>
      </c>
      <c r="AH253" s="1637">
        <v>8260781.9924400002</v>
      </c>
      <c r="AI253" s="1637">
        <v>19628859.462439999</v>
      </c>
      <c r="AJ253" s="1637">
        <v>2826807.55</v>
      </c>
      <c r="AK253" s="1637">
        <v>16802051.912439998</v>
      </c>
      <c r="AL253" s="1637">
        <v>19346178.702439997</v>
      </c>
      <c r="AM253" s="1637">
        <v>797849.32</v>
      </c>
      <c r="AN253" s="1637">
        <v>797849.32</v>
      </c>
      <c r="AO253" s="1637">
        <v>831505.5</v>
      </c>
      <c r="AP253" s="1637">
        <v>831505.5</v>
      </c>
      <c r="AQ253" s="1637">
        <v>14518.35</v>
      </c>
      <c r="AR253" s="1637">
        <v>14518.35</v>
      </c>
      <c r="AS253" s="1637">
        <v>15178.27</v>
      </c>
      <c r="AT253" s="1637">
        <v>15178.27</v>
      </c>
      <c r="AU253" s="1637">
        <v>18477.900000000001</v>
      </c>
      <c r="AV253" s="1637">
        <v>1389802.05</v>
      </c>
      <c r="AW253" s="1637">
        <v>562971.69999999995</v>
      </c>
      <c r="AX253" s="1637">
        <v>215397.72</v>
      </c>
      <c r="AY253" s="1637">
        <v>5504752.25</v>
      </c>
      <c r="AZ253" s="1637">
        <v>41916953.310000002</v>
      </c>
      <c r="BA253" s="1637">
        <v>3185835.5699999994</v>
      </c>
      <c r="BB253" s="1637">
        <v>2791.66</v>
      </c>
      <c r="BC253" s="1637">
        <v>1434875.7599999998</v>
      </c>
      <c r="BD253" s="1637">
        <v>41916953.212439999</v>
      </c>
    </row>
    <row r="254" spans="1:56" x14ac:dyDescent="0.25">
      <c r="A254" s="1651" t="s">
        <v>2207</v>
      </c>
      <c r="B254" s="1647" t="s">
        <v>3769</v>
      </c>
      <c r="C254" s="1636">
        <v>242.29</v>
      </c>
      <c r="D254" s="1637">
        <v>3319421.15</v>
      </c>
      <c r="E254" s="1637">
        <v>2931798.4899999998</v>
      </c>
      <c r="F254" s="1646">
        <v>0.88322582688852236</v>
      </c>
      <c r="G254" s="1645">
        <v>2</v>
      </c>
      <c r="H254" s="1644">
        <v>5027.43</v>
      </c>
      <c r="I254" s="1644">
        <v>830751.82999999984</v>
      </c>
      <c r="J254" s="1644">
        <v>835779.25999999989</v>
      </c>
      <c r="K254" s="1643">
        <v>0.9</v>
      </c>
      <c r="L254" s="1637">
        <v>762218.03</v>
      </c>
      <c r="M254" s="1637">
        <v>181598.85</v>
      </c>
      <c r="N254" s="1637">
        <v>78516.070000000007</v>
      </c>
      <c r="O254" s="1637">
        <v>31161.38</v>
      </c>
      <c r="P254" s="1637">
        <v>26285.95</v>
      </c>
      <c r="Q254" s="1637">
        <v>52605.52</v>
      </c>
      <c r="R254" s="1637">
        <v>17614.939999999999</v>
      </c>
      <c r="S254" s="1637">
        <v>29404.98</v>
      </c>
      <c r="T254" s="1637">
        <v>34782.910000000003</v>
      </c>
      <c r="U254" s="1637">
        <v>21118.12</v>
      </c>
      <c r="V254" s="1637">
        <v>51601.53</v>
      </c>
      <c r="W254" s="1637">
        <v>44429.04</v>
      </c>
      <c r="X254" s="1637">
        <v>35284.589999999997</v>
      </c>
      <c r="Y254" s="1637">
        <v>1366621.91</v>
      </c>
      <c r="Z254" s="1637">
        <v>21611.7</v>
      </c>
      <c r="AA254" s="1637">
        <v>30286.25</v>
      </c>
      <c r="AB254" s="1637">
        <v>78744.25</v>
      </c>
      <c r="AC254" s="1637">
        <v>8237.8599999999988</v>
      </c>
      <c r="AD254" s="1637">
        <v>138347.59</v>
      </c>
      <c r="AE254" s="1637">
        <v>86741.23</v>
      </c>
      <c r="AF254" s="1637">
        <v>329756.69</v>
      </c>
      <c r="AG254" s="1637">
        <v>227025.72999999998</v>
      </c>
      <c r="AH254" s="1637">
        <v>650753.72555999993</v>
      </c>
      <c r="AI254" s="1637">
        <v>1571505.02556</v>
      </c>
      <c r="AJ254" s="1637">
        <v>230631</v>
      </c>
      <c r="AK254" s="1637">
        <v>1340874.02556</v>
      </c>
      <c r="AL254" s="1637">
        <v>1548441.9255599999</v>
      </c>
      <c r="AM254" s="1637">
        <v>56093.62</v>
      </c>
      <c r="AN254" s="1637">
        <v>56093.62</v>
      </c>
      <c r="AO254" s="1637">
        <v>58073.4</v>
      </c>
      <c r="AP254" s="1637">
        <v>58073.4</v>
      </c>
      <c r="AQ254" s="1637">
        <v>0</v>
      </c>
      <c r="AR254" s="1637">
        <v>0</v>
      </c>
      <c r="AS254" s="1637">
        <v>0</v>
      </c>
      <c r="AT254" s="1637">
        <v>0</v>
      </c>
      <c r="AU254" s="1637">
        <v>0</v>
      </c>
      <c r="AV254" s="1637">
        <v>112847.17</v>
      </c>
      <c r="AW254" s="1637">
        <v>45711.37</v>
      </c>
      <c r="AX254" s="1637">
        <v>17464.68</v>
      </c>
      <c r="AY254" s="1637">
        <v>404357.26</v>
      </c>
      <c r="AZ254" s="1637">
        <v>3319421.15</v>
      </c>
      <c r="BA254" s="1637">
        <v>186641.34000000003</v>
      </c>
      <c r="BB254" s="1637">
        <v>0</v>
      </c>
      <c r="BC254" s="1637">
        <v>68825.050000000017</v>
      </c>
      <c r="BD254" s="1637">
        <v>3319421.0955599993</v>
      </c>
    </row>
    <row r="255" spans="1:56" x14ac:dyDescent="0.25">
      <c r="A255" s="1651" t="s">
        <v>2208</v>
      </c>
      <c r="B255" s="1647" t="s">
        <v>3768</v>
      </c>
      <c r="C255" s="1636">
        <v>502.6</v>
      </c>
      <c r="D255" s="1637">
        <v>6962782.5099999998</v>
      </c>
      <c r="E255" s="1637">
        <v>6088077.9199999999</v>
      </c>
      <c r="F255" s="1646">
        <v>0.87437427655628441</v>
      </c>
      <c r="G255" s="1645">
        <v>2</v>
      </c>
      <c r="H255" s="1644">
        <v>10428.780000000001</v>
      </c>
      <c r="I255" s="1644">
        <v>2486304.5699999998</v>
      </c>
      <c r="J255" s="1644">
        <v>2496733.3499999996</v>
      </c>
      <c r="K255" s="1643">
        <v>0.9</v>
      </c>
      <c r="L255" s="1637">
        <v>1574350.64</v>
      </c>
      <c r="M255" s="1637">
        <v>391462.78</v>
      </c>
      <c r="N255" s="1637">
        <v>165287.32</v>
      </c>
      <c r="O255" s="1637">
        <v>65492.89</v>
      </c>
      <c r="P255" s="1637">
        <v>54504.76</v>
      </c>
      <c r="Q255" s="1637">
        <v>116287.86</v>
      </c>
      <c r="R255" s="1637">
        <v>35780.35</v>
      </c>
      <c r="S255" s="1637">
        <v>62017.77</v>
      </c>
      <c r="T255" s="1637">
        <v>72464.399999999994</v>
      </c>
      <c r="U255" s="1637">
        <v>44374.78</v>
      </c>
      <c r="V255" s="1637">
        <v>107503.2</v>
      </c>
      <c r="W255" s="1637">
        <v>92560.5</v>
      </c>
      <c r="X255" s="1637">
        <v>74418.399999999994</v>
      </c>
      <c r="Y255" s="1637">
        <v>2856505.6499999994</v>
      </c>
      <c r="Z255" s="1637">
        <v>44679.6</v>
      </c>
      <c r="AA255" s="1637">
        <v>62825</v>
      </c>
      <c r="AB255" s="1637">
        <v>163345</v>
      </c>
      <c r="AC255" s="1637">
        <v>17088.400000000001</v>
      </c>
      <c r="AD255" s="1637">
        <v>286984.59999999998</v>
      </c>
      <c r="AE255" s="1637">
        <v>206925.78</v>
      </c>
      <c r="AF255" s="1637">
        <v>684038.6</v>
      </c>
      <c r="AG255" s="1637">
        <v>470936.19999999995</v>
      </c>
      <c r="AH255" s="1637">
        <v>1362467.3633999999</v>
      </c>
      <c r="AI255" s="1637">
        <v>3299290.5433999998</v>
      </c>
      <c r="AJ255" s="1637">
        <v>478414.88</v>
      </c>
      <c r="AK255" s="1637">
        <v>2820875.6634</v>
      </c>
      <c r="AL255" s="1637">
        <v>3251449.0534000001</v>
      </c>
      <c r="AM255" s="1637">
        <v>119446.42</v>
      </c>
      <c r="AN255" s="1637">
        <v>119446.42</v>
      </c>
      <c r="AO255" s="1637">
        <v>124725.82</v>
      </c>
      <c r="AP255" s="1637">
        <v>124725.82</v>
      </c>
      <c r="AQ255" s="1637">
        <v>0</v>
      </c>
      <c r="AR255" s="1637">
        <v>0</v>
      </c>
      <c r="AS255" s="1637">
        <v>0</v>
      </c>
      <c r="AT255" s="1637">
        <v>0</v>
      </c>
      <c r="AU255" s="1637">
        <v>0</v>
      </c>
      <c r="AV255" s="1637">
        <v>234933.3</v>
      </c>
      <c r="AW255" s="1637">
        <v>95165.2</v>
      </c>
      <c r="AX255" s="1637">
        <v>36384.75</v>
      </c>
      <c r="AY255" s="1637">
        <v>854827.73</v>
      </c>
      <c r="AZ255" s="1637">
        <v>6962782.5099999998</v>
      </c>
      <c r="BA255" s="1637">
        <v>266468.45</v>
      </c>
      <c r="BB255" s="1637">
        <v>6.65</v>
      </c>
      <c r="BC255" s="1637">
        <v>199219.61</v>
      </c>
      <c r="BD255" s="1637">
        <v>6962782.4333999995</v>
      </c>
    </row>
    <row r="256" spans="1:56" x14ac:dyDescent="0.25">
      <c r="A256" s="1651" t="s">
        <v>2209</v>
      </c>
      <c r="B256" s="1647" t="s">
        <v>3767</v>
      </c>
      <c r="C256" s="1636">
        <v>966.13</v>
      </c>
      <c r="D256" s="1637">
        <v>12910914.67</v>
      </c>
      <c r="E256" s="1637">
        <v>9418376.9100000001</v>
      </c>
      <c r="F256" s="1646">
        <v>0.72948951725974043</v>
      </c>
      <c r="G256" s="1645">
        <v>1</v>
      </c>
      <c r="H256" s="1644">
        <v>303354.02</v>
      </c>
      <c r="I256" s="1644">
        <v>5725100.7800000012</v>
      </c>
      <c r="J256" s="1644">
        <v>6028454.8000000007</v>
      </c>
      <c r="K256" s="1643">
        <v>0.9</v>
      </c>
      <c r="L256" s="1637">
        <v>2966695.58</v>
      </c>
      <c r="M256" s="1637">
        <v>716406.97</v>
      </c>
      <c r="N256" s="1637">
        <v>316356.21000000002</v>
      </c>
      <c r="O256" s="1637">
        <v>128254.76</v>
      </c>
      <c r="P256" s="1637">
        <v>100245.32</v>
      </c>
      <c r="Q256" s="1637">
        <v>218807.87</v>
      </c>
      <c r="R256" s="1637">
        <v>69909.3</v>
      </c>
      <c r="S256" s="1637">
        <v>118689.19</v>
      </c>
      <c r="T256" s="1637">
        <v>142754.85999999999</v>
      </c>
      <c r="U256" s="1637">
        <v>85541.759999999995</v>
      </c>
      <c r="V256" s="1637">
        <v>211781.3</v>
      </c>
      <c r="W256" s="1637">
        <v>182344.18</v>
      </c>
      <c r="X256" s="1637">
        <v>142421.43</v>
      </c>
      <c r="Y256" s="1637">
        <v>5400208.7299999995</v>
      </c>
      <c r="Z256" s="1637">
        <v>86712.299999999988</v>
      </c>
      <c r="AA256" s="1637">
        <v>120766.25</v>
      </c>
      <c r="AB256" s="1637">
        <v>313992.25</v>
      </c>
      <c r="AC256" s="1637">
        <v>32848.42</v>
      </c>
      <c r="AD256" s="1637">
        <v>551660.23</v>
      </c>
      <c r="AE256" s="1637">
        <v>365655.85</v>
      </c>
      <c r="AF256" s="1637">
        <v>1314902.93</v>
      </c>
      <c r="AG256" s="1637">
        <v>905263.81</v>
      </c>
      <c r="AH256" s="1637">
        <v>2509626.7843200001</v>
      </c>
      <c r="AI256" s="1637">
        <v>6201428.8243199997</v>
      </c>
      <c r="AJ256" s="1637">
        <v>919639.82</v>
      </c>
      <c r="AK256" s="1637">
        <v>5281789.0043199984</v>
      </c>
      <c r="AL256" s="1637">
        <v>6109464.8343199985</v>
      </c>
      <c r="AM256" s="1637">
        <v>169600.72</v>
      </c>
      <c r="AN256" s="1637">
        <v>169600.72</v>
      </c>
      <c r="AO256" s="1637">
        <v>176859.9</v>
      </c>
      <c r="AP256" s="1637">
        <v>176859.9</v>
      </c>
      <c r="AQ256" s="1637">
        <v>659.92</v>
      </c>
      <c r="AR256" s="1637">
        <v>659.92</v>
      </c>
      <c r="AS256" s="1637">
        <v>659.92</v>
      </c>
      <c r="AT256" s="1637">
        <v>659.92</v>
      </c>
      <c r="AU256" s="1637">
        <v>659.92</v>
      </c>
      <c r="AV256" s="1637">
        <v>452048.62</v>
      </c>
      <c r="AW256" s="1637">
        <v>183112.83</v>
      </c>
      <c r="AX256" s="1637">
        <v>69858.720000000001</v>
      </c>
      <c r="AY256" s="1637">
        <v>1401241.0100000002</v>
      </c>
      <c r="AZ256" s="1637">
        <v>12910914.67</v>
      </c>
      <c r="BA256" s="1637">
        <v>630020.59</v>
      </c>
      <c r="BB256" s="1637">
        <v>660.46</v>
      </c>
      <c r="BC256" s="1637">
        <v>414384.67000000004</v>
      </c>
      <c r="BD256" s="1637">
        <v>12910914.574319998</v>
      </c>
    </row>
    <row r="257" spans="1:56" x14ac:dyDescent="0.25">
      <c r="A257" s="1651" t="s">
        <v>2210</v>
      </c>
      <c r="B257" s="1647" t="s">
        <v>3766</v>
      </c>
      <c r="C257" s="1636">
        <v>919.95</v>
      </c>
      <c r="D257" s="1637">
        <v>12281376.6</v>
      </c>
      <c r="E257" s="1637">
        <v>12803259.83</v>
      </c>
      <c r="F257" s="1646">
        <v>1.0424938707603837</v>
      </c>
      <c r="G257" s="1645">
        <v>4</v>
      </c>
      <c r="H257" s="1644">
        <v>782.3</v>
      </c>
      <c r="I257" s="1644">
        <v>1594754.1500000001</v>
      </c>
      <c r="J257" s="1644">
        <v>1595536.4500000002</v>
      </c>
      <c r="K257" s="1643">
        <v>0.9</v>
      </c>
      <c r="L257" s="1637">
        <v>2801633.23</v>
      </c>
      <c r="M257" s="1637">
        <v>679545.62</v>
      </c>
      <c r="N257" s="1637">
        <v>300822.64</v>
      </c>
      <c r="O257" s="1637">
        <v>121790.29</v>
      </c>
      <c r="P257" s="1637">
        <v>95104.42</v>
      </c>
      <c r="Q257" s="1637">
        <v>209636.64</v>
      </c>
      <c r="R257" s="1637">
        <v>66606.5</v>
      </c>
      <c r="S257" s="1637">
        <v>113075.51</v>
      </c>
      <c r="T257" s="1637">
        <v>135508.42000000001</v>
      </c>
      <c r="U257" s="1637">
        <v>81531.990000000005</v>
      </c>
      <c r="V257" s="1637">
        <v>201030.98</v>
      </c>
      <c r="W257" s="1637">
        <v>173088.13</v>
      </c>
      <c r="X257" s="1637">
        <v>135685.28</v>
      </c>
      <c r="Y257" s="1637">
        <v>5115059.6500000004</v>
      </c>
      <c r="Z257" s="1637">
        <v>82135.799999999988</v>
      </c>
      <c r="AA257" s="1637">
        <v>114993.75</v>
      </c>
      <c r="AB257" s="1637">
        <v>298983.74999999994</v>
      </c>
      <c r="AC257" s="1637">
        <v>31278.299999999996</v>
      </c>
      <c r="AD257" s="1637">
        <v>525291.44999999995</v>
      </c>
      <c r="AE257" s="1637">
        <v>351339.91999999993</v>
      </c>
      <c r="AF257" s="1637">
        <v>1252051.95</v>
      </c>
      <c r="AG257" s="1637">
        <v>861993.14999999991</v>
      </c>
      <c r="AH257" s="1637">
        <v>2385971.5307999998</v>
      </c>
      <c r="AI257" s="1637">
        <v>5904039.6008000001</v>
      </c>
      <c r="AJ257" s="1637">
        <v>875682</v>
      </c>
      <c r="AK257" s="1637">
        <v>5028357.6007999992</v>
      </c>
      <c r="AL257" s="1637">
        <v>5816471.400799999</v>
      </c>
      <c r="AM257" s="1637">
        <v>164321.32</v>
      </c>
      <c r="AN257" s="1637">
        <v>164321.32</v>
      </c>
      <c r="AO257" s="1637">
        <v>171580.5</v>
      </c>
      <c r="AP257" s="1637">
        <v>171580.5</v>
      </c>
      <c r="AQ257" s="1637">
        <v>1319.85</v>
      </c>
      <c r="AR257" s="1637">
        <v>1319.85</v>
      </c>
      <c r="AS257" s="1637">
        <v>1319.85</v>
      </c>
      <c r="AT257" s="1637">
        <v>1319.85</v>
      </c>
      <c r="AU257" s="1637">
        <v>1979.77</v>
      </c>
      <c r="AV257" s="1637">
        <v>430271.1</v>
      </c>
      <c r="AW257" s="1637">
        <v>174291.33</v>
      </c>
      <c r="AX257" s="1637">
        <v>66220.240000000005</v>
      </c>
      <c r="AY257" s="1637">
        <v>1349845.48</v>
      </c>
      <c r="AZ257" s="1637">
        <v>12281376.6</v>
      </c>
      <c r="BA257" s="1637">
        <v>271497.22000000003</v>
      </c>
      <c r="BB257" s="1637">
        <v>121.49000000000001</v>
      </c>
      <c r="BC257" s="1637">
        <v>280366.56</v>
      </c>
      <c r="BD257" s="1637">
        <v>12281376.5308</v>
      </c>
    </row>
    <row r="258" spans="1:56" x14ac:dyDescent="0.25">
      <c r="A258" s="1651" t="s">
        <v>2211</v>
      </c>
      <c r="B258" s="1647" t="s">
        <v>3765</v>
      </c>
      <c r="C258" s="1636">
        <v>619</v>
      </c>
      <c r="D258" s="1637">
        <v>8458202.9199999999</v>
      </c>
      <c r="E258" s="1637">
        <v>6041358.6799999997</v>
      </c>
      <c r="F258" s="1646">
        <v>0.71426031476672114</v>
      </c>
      <c r="G258" s="1645">
        <v>1</v>
      </c>
      <c r="H258" s="1644">
        <v>232401.27</v>
      </c>
      <c r="I258" s="1644">
        <v>2825254.7600000002</v>
      </c>
      <c r="J258" s="1644">
        <v>3057656.0300000003</v>
      </c>
      <c r="K258" s="1643">
        <v>0.9</v>
      </c>
      <c r="L258" s="1637">
        <v>1914137.73</v>
      </c>
      <c r="M258" s="1637">
        <v>464808.63</v>
      </c>
      <c r="N258" s="1637">
        <v>202441.93</v>
      </c>
      <c r="O258" s="1637">
        <v>82093.149999999994</v>
      </c>
      <c r="P258" s="1637">
        <v>66158.149999999994</v>
      </c>
      <c r="Q258" s="1637">
        <v>141881.47</v>
      </c>
      <c r="R258" s="1637">
        <v>44587.82</v>
      </c>
      <c r="S258" s="1637">
        <v>76185.63</v>
      </c>
      <c r="T258" s="1637">
        <v>91305.14</v>
      </c>
      <c r="U258" s="1637">
        <v>54800.19</v>
      </c>
      <c r="V258" s="1637">
        <v>135454.03</v>
      </c>
      <c r="W258" s="1637">
        <v>116626.23</v>
      </c>
      <c r="X258" s="1637">
        <v>91419.16</v>
      </c>
      <c r="Y258" s="1637">
        <v>3481899.26</v>
      </c>
      <c r="Z258" s="1637">
        <v>55035</v>
      </c>
      <c r="AA258" s="1637">
        <v>77375</v>
      </c>
      <c r="AB258" s="1637">
        <v>201175</v>
      </c>
      <c r="AC258" s="1637">
        <v>21046</v>
      </c>
      <c r="AD258" s="1637">
        <v>353449</v>
      </c>
      <c r="AE258" s="1637">
        <v>238611.5</v>
      </c>
      <c r="AF258" s="1637">
        <v>842459</v>
      </c>
      <c r="AG258" s="1637">
        <v>580003</v>
      </c>
      <c r="AH258" s="1637">
        <v>1653026.2469999997</v>
      </c>
      <c r="AI258" s="1637">
        <v>4022179.7469999995</v>
      </c>
      <c r="AJ258" s="1637">
        <v>589213.72</v>
      </c>
      <c r="AK258" s="1637">
        <v>3432966.0269999998</v>
      </c>
      <c r="AL258" s="1637">
        <v>3963258.3669999996</v>
      </c>
      <c r="AM258" s="1637">
        <v>127365.52</v>
      </c>
      <c r="AN258" s="1637">
        <v>127365.52</v>
      </c>
      <c r="AO258" s="1637">
        <v>132644.92000000001</v>
      </c>
      <c r="AP258" s="1637">
        <v>132644.92000000001</v>
      </c>
      <c r="AQ258" s="1637">
        <v>7919.1</v>
      </c>
      <c r="AR258" s="1637">
        <v>7919.1</v>
      </c>
      <c r="AS258" s="1637">
        <v>7919.1</v>
      </c>
      <c r="AT258" s="1637">
        <v>7919.1</v>
      </c>
      <c r="AU258" s="1637">
        <v>9898.8700000000008</v>
      </c>
      <c r="AV258" s="1637">
        <v>289707.07</v>
      </c>
      <c r="AW258" s="1637">
        <v>117352.6</v>
      </c>
      <c r="AX258" s="1637">
        <v>44389.39</v>
      </c>
      <c r="AY258" s="1637">
        <v>1013045.21</v>
      </c>
      <c r="AZ258" s="1637">
        <v>8458202.9199999999</v>
      </c>
      <c r="BA258" s="1637">
        <v>298093.46999999997</v>
      </c>
      <c r="BB258" s="1637">
        <v>3131.12</v>
      </c>
      <c r="BC258" s="1637">
        <v>247794.64</v>
      </c>
      <c r="BD258" s="1637">
        <v>8458202.8369999994</v>
      </c>
    </row>
    <row r="259" spans="1:56" x14ac:dyDescent="0.25">
      <c r="A259" s="1651" t="s">
        <v>2212</v>
      </c>
      <c r="B259" s="1647" t="s">
        <v>3764</v>
      </c>
      <c r="C259" s="1636">
        <v>989.94</v>
      </c>
      <c r="D259" s="1637">
        <v>13356343.68</v>
      </c>
      <c r="E259" s="1637">
        <v>14334456.26</v>
      </c>
      <c r="F259" s="1646">
        <v>1.073232061366064</v>
      </c>
      <c r="G259" s="1645">
        <v>4</v>
      </c>
      <c r="H259" s="1644">
        <v>850.77</v>
      </c>
      <c r="I259" s="1644">
        <v>2161102.27</v>
      </c>
      <c r="J259" s="1644">
        <v>2161953.04</v>
      </c>
      <c r="K259" s="1643">
        <v>0.9</v>
      </c>
      <c r="L259" s="1637">
        <v>3063703.39</v>
      </c>
      <c r="M259" s="1637">
        <v>747066.5</v>
      </c>
      <c r="N259" s="1637">
        <v>324924.09999999998</v>
      </c>
      <c r="O259" s="1637">
        <v>130420.29</v>
      </c>
      <c r="P259" s="1637">
        <v>106986.22</v>
      </c>
      <c r="Q259" s="1637">
        <v>227004.55</v>
      </c>
      <c r="R259" s="1637">
        <v>71560.710000000006</v>
      </c>
      <c r="S259" s="1637">
        <v>121897</v>
      </c>
      <c r="T259" s="1637">
        <v>144928.79999999999</v>
      </c>
      <c r="U259" s="1637">
        <v>87947.62</v>
      </c>
      <c r="V259" s="1637">
        <v>215006.4</v>
      </c>
      <c r="W259" s="1637">
        <v>185121</v>
      </c>
      <c r="X259" s="1637">
        <v>146270.66</v>
      </c>
      <c r="Y259" s="1637">
        <v>5572837.2400000002</v>
      </c>
      <c r="Z259" s="1637">
        <v>88495.2</v>
      </c>
      <c r="AA259" s="1637">
        <v>123742.5</v>
      </c>
      <c r="AB259" s="1637">
        <v>321730.5</v>
      </c>
      <c r="AC259" s="1637">
        <v>33657.96</v>
      </c>
      <c r="AD259" s="1637">
        <v>282627.86</v>
      </c>
      <c r="AE259" s="1637">
        <v>386241.77999999997</v>
      </c>
      <c r="AF259" s="1637">
        <v>1347308.34</v>
      </c>
      <c r="AG259" s="1637">
        <v>927573.78</v>
      </c>
      <c r="AH259" s="1637">
        <v>2670070.9071599999</v>
      </c>
      <c r="AI259" s="1637">
        <v>6181448.8271599999</v>
      </c>
      <c r="AJ259" s="1637">
        <v>942304.08</v>
      </c>
      <c r="AK259" s="1637">
        <v>5239144.7471600007</v>
      </c>
      <c r="AL259" s="1637">
        <v>6087218.4171600007</v>
      </c>
      <c r="AM259" s="1637">
        <v>209856.15</v>
      </c>
      <c r="AN259" s="1637">
        <v>209856.15</v>
      </c>
      <c r="AO259" s="1637">
        <v>218435.17</v>
      </c>
      <c r="AP259" s="1637">
        <v>218435.17</v>
      </c>
      <c r="AQ259" s="1637">
        <v>21777.52</v>
      </c>
      <c r="AR259" s="1637">
        <v>21777.52</v>
      </c>
      <c r="AS259" s="1637">
        <v>23097.37</v>
      </c>
      <c r="AT259" s="1637">
        <v>23097.37</v>
      </c>
      <c r="AU259" s="1637">
        <v>27716.85</v>
      </c>
      <c r="AV259" s="1637">
        <v>463267.35</v>
      </c>
      <c r="AW259" s="1637">
        <v>187657.23</v>
      </c>
      <c r="AX259" s="1637">
        <v>71314.11</v>
      </c>
      <c r="AY259" s="1637">
        <v>1696287.9600000002</v>
      </c>
      <c r="AZ259" s="1637">
        <v>13356343.68</v>
      </c>
      <c r="BA259" s="1637">
        <v>613045.49000000011</v>
      </c>
      <c r="BB259" s="1637">
        <v>1101.76</v>
      </c>
      <c r="BC259" s="1637">
        <v>376564.49</v>
      </c>
      <c r="BD259" s="1637">
        <v>13356343.617160002</v>
      </c>
    </row>
    <row r="260" spans="1:56" x14ac:dyDescent="0.25">
      <c r="A260" s="1651" t="s">
        <v>2213</v>
      </c>
      <c r="B260" s="1647" t="s">
        <v>3763</v>
      </c>
      <c r="C260" s="1636">
        <v>641.25</v>
      </c>
      <c r="D260" s="1637">
        <v>9221339.9499999993</v>
      </c>
      <c r="E260" s="1637">
        <v>7479923.3899999997</v>
      </c>
      <c r="F260" s="1646">
        <v>0.81115363174524335</v>
      </c>
      <c r="G260" s="1645">
        <v>2</v>
      </c>
      <c r="H260" s="1644">
        <v>42922.31</v>
      </c>
      <c r="I260" s="1644">
        <v>3148288.42</v>
      </c>
      <c r="J260" s="1644">
        <v>3191210.73</v>
      </c>
      <c r="K260" s="1643">
        <v>0.9</v>
      </c>
      <c r="L260" s="1637">
        <v>2001530.07</v>
      </c>
      <c r="M260" s="1637">
        <v>481805.99</v>
      </c>
      <c r="N260" s="1637">
        <v>209157</v>
      </c>
      <c r="O260" s="1637">
        <v>84509.29</v>
      </c>
      <c r="P260" s="1637">
        <v>74016.92</v>
      </c>
      <c r="Q260" s="1637">
        <v>143139.69</v>
      </c>
      <c r="R260" s="1637">
        <v>46789.69</v>
      </c>
      <c r="S260" s="1637">
        <v>78591.490000000005</v>
      </c>
      <c r="T260" s="1637">
        <v>94203.72</v>
      </c>
      <c r="U260" s="1637">
        <v>56671.41</v>
      </c>
      <c r="V260" s="1637">
        <v>139754.16</v>
      </c>
      <c r="W260" s="1637">
        <v>120328.65</v>
      </c>
      <c r="X260" s="1637">
        <v>94306.08</v>
      </c>
      <c r="Y260" s="1637">
        <v>3624804.1600000006</v>
      </c>
      <c r="Z260" s="1637">
        <v>56745</v>
      </c>
      <c r="AA260" s="1637">
        <v>80156.25</v>
      </c>
      <c r="AB260" s="1637">
        <v>208406.25</v>
      </c>
      <c r="AC260" s="1637">
        <v>21802.5</v>
      </c>
      <c r="AD260" s="1637">
        <v>366153.75</v>
      </c>
      <c r="AE260" s="1637">
        <v>236676.5</v>
      </c>
      <c r="AF260" s="1637">
        <v>872741.25</v>
      </c>
      <c r="AG260" s="1637">
        <v>600851.25</v>
      </c>
      <c r="AH260" s="1637">
        <v>1828545.831</v>
      </c>
      <c r="AI260" s="1637">
        <v>4272078.5810000002</v>
      </c>
      <c r="AJ260" s="1637">
        <v>610393.05000000005</v>
      </c>
      <c r="AK260" s="1637">
        <v>3661685.5310000004</v>
      </c>
      <c r="AL260" s="1637">
        <v>4211039.2710000006</v>
      </c>
      <c r="AM260" s="1637">
        <v>145183.5</v>
      </c>
      <c r="AN260" s="1637">
        <v>145183.5</v>
      </c>
      <c r="AO260" s="1637">
        <v>151782.75</v>
      </c>
      <c r="AP260" s="1637">
        <v>151782.75</v>
      </c>
      <c r="AQ260" s="1637">
        <v>60713.1</v>
      </c>
      <c r="AR260" s="1637">
        <v>60713.1</v>
      </c>
      <c r="AS260" s="1637">
        <v>63352.800000000003</v>
      </c>
      <c r="AT260" s="1637">
        <v>63352.800000000003</v>
      </c>
      <c r="AU260" s="1637">
        <v>75891.37</v>
      </c>
      <c r="AV260" s="1637">
        <v>299605.95</v>
      </c>
      <c r="AW260" s="1637">
        <v>121362.37</v>
      </c>
      <c r="AX260" s="1637">
        <v>46572.480000000003</v>
      </c>
      <c r="AY260" s="1637">
        <v>1385496.4700000002</v>
      </c>
      <c r="AZ260" s="1637">
        <v>9221339.9499999993</v>
      </c>
      <c r="BA260" s="1637">
        <v>404038.01</v>
      </c>
      <c r="BB260" s="1637">
        <v>49678.240000000005</v>
      </c>
      <c r="BC260" s="1637">
        <v>320762.97999999992</v>
      </c>
      <c r="BD260" s="1637">
        <v>9221339.9010000024</v>
      </c>
    </row>
    <row r="261" spans="1:56" x14ac:dyDescent="0.25">
      <c r="A261" s="1651" t="s">
        <v>2214</v>
      </c>
      <c r="B261" s="1647" t="s">
        <v>3762</v>
      </c>
      <c r="C261" s="1636">
        <v>338</v>
      </c>
      <c r="D261" s="1637">
        <v>4541400.8899999997</v>
      </c>
      <c r="E261" s="1637">
        <v>5430909.4099999992</v>
      </c>
      <c r="F261" s="1646">
        <v>1.1958665490110474</v>
      </c>
      <c r="G261" s="1645">
        <v>4</v>
      </c>
      <c r="H261" s="1644">
        <v>289.27999999999997</v>
      </c>
      <c r="I261" s="1644">
        <v>608784.96999999986</v>
      </c>
      <c r="J261" s="1644">
        <v>609074.24999999988</v>
      </c>
      <c r="K261" s="1643">
        <v>0.9</v>
      </c>
      <c r="L261" s="1637">
        <v>1044506.35</v>
      </c>
      <c r="M261" s="1637">
        <v>261630.89</v>
      </c>
      <c r="N261" s="1637">
        <v>110557.82</v>
      </c>
      <c r="O261" s="1637">
        <v>43933.95</v>
      </c>
      <c r="P261" s="1637">
        <v>36062.83</v>
      </c>
      <c r="Q261" s="1637">
        <v>78359.22</v>
      </c>
      <c r="R261" s="1637">
        <v>23670.080000000002</v>
      </c>
      <c r="S261" s="1637">
        <v>41434.29</v>
      </c>
      <c r="T261" s="1637">
        <v>48551.14</v>
      </c>
      <c r="U261" s="1637">
        <v>29939.61</v>
      </c>
      <c r="V261" s="1637">
        <v>72027.14</v>
      </c>
      <c r="W261" s="1637">
        <v>62015.53</v>
      </c>
      <c r="X261" s="1637">
        <v>49719.19</v>
      </c>
      <c r="Y261" s="1637">
        <v>1902408.04</v>
      </c>
      <c r="Z261" s="1637">
        <v>29880</v>
      </c>
      <c r="AA261" s="1637">
        <v>42250</v>
      </c>
      <c r="AB261" s="1637">
        <v>109850</v>
      </c>
      <c r="AC261" s="1637">
        <v>11492</v>
      </c>
      <c r="AD261" s="1637">
        <v>96499</v>
      </c>
      <c r="AE261" s="1637">
        <v>141263</v>
      </c>
      <c r="AF261" s="1637">
        <v>460018</v>
      </c>
      <c r="AG261" s="1637">
        <v>316706</v>
      </c>
      <c r="AH261" s="1637">
        <v>904778.87399999995</v>
      </c>
      <c r="AI261" s="1637">
        <v>2112736.8739999998</v>
      </c>
      <c r="AJ261" s="1637">
        <v>321735.44</v>
      </c>
      <c r="AK261" s="1637">
        <v>1791001.4339999999</v>
      </c>
      <c r="AL261" s="1637">
        <v>2080563.324</v>
      </c>
      <c r="AM261" s="1637">
        <v>76551.3</v>
      </c>
      <c r="AN261" s="1637">
        <v>76551.3</v>
      </c>
      <c r="AO261" s="1637">
        <v>79850.92</v>
      </c>
      <c r="AP261" s="1637">
        <v>79850.92</v>
      </c>
      <c r="AQ261" s="1637">
        <v>0</v>
      </c>
      <c r="AR261" s="1637">
        <v>0</v>
      </c>
      <c r="AS261" s="1637">
        <v>0</v>
      </c>
      <c r="AT261" s="1637">
        <v>0</v>
      </c>
      <c r="AU261" s="1637">
        <v>0</v>
      </c>
      <c r="AV261" s="1637">
        <v>157722.07</v>
      </c>
      <c r="AW261" s="1637">
        <v>63889</v>
      </c>
      <c r="AX261" s="1637">
        <v>24013.93</v>
      </c>
      <c r="AY261" s="1637">
        <v>558429.44000000006</v>
      </c>
      <c r="AZ261" s="1637">
        <v>4541400.8899999997</v>
      </c>
      <c r="BA261" s="1637">
        <v>260005.7</v>
      </c>
      <c r="BB261" s="1637">
        <v>0</v>
      </c>
      <c r="BC261" s="1637">
        <v>111454.83</v>
      </c>
      <c r="BD261" s="1637">
        <v>4541400.8040000005</v>
      </c>
    </row>
    <row r="262" spans="1:56" x14ac:dyDescent="0.25">
      <c r="A262" s="1651" t="s">
        <v>2215</v>
      </c>
      <c r="B262" s="1647" t="s">
        <v>3761</v>
      </c>
      <c r="C262" s="1636">
        <v>171.44</v>
      </c>
      <c r="D262" s="1637">
        <v>2284731.9900000002</v>
      </c>
      <c r="E262" s="1637">
        <v>2704634.15</v>
      </c>
      <c r="F262" s="1646">
        <v>1.1837861779140229</v>
      </c>
      <c r="G262" s="1645">
        <v>4</v>
      </c>
      <c r="H262" s="1644">
        <v>145.53</v>
      </c>
      <c r="I262" s="1644">
        <v>585433.86</v>
      </c>
      <c r="J262" s="1644">
        <v>585579.39</v>
      </c>
      <c r="K262" s="1643">
        <v>0.9</v>
      </c>
      <c r="L262" s="1637">
        <v>533671.97</v>
      </c>
      <c r="M262" s="1637">
        <v>130020.1</v>
      </c>
      <c r="N262" s="1637">
        <v>55262.84</v>
      </c>
      <c r="O262" s="1637">
        <v>22186.53</v>
      </c>
      <c r="P262" s="1637">
        <v>18277.91</v>
      </c>
      <c r="Q262" s="1637">
        <v>37834.089999999997</v>
      </c>
      <c r="R262" s="1637">
        <v>12110.27</v>
      </c>
      <c r="S262" s="1637">
        <v>20850.8</v>
      </c>
      <c r="T262" s="1637">
        <v>24637.89</v>
      </c>
      <c r="U262" s="1637">
        <v>14969.8</v>
      </c>
      <c r="V262" s="1637">
        <v>36551.08</v>
      </c>
      <c r="W262" s="1637">
        <v>31470.57</v>
      </c>
      <c r="X262" s="1637">
        <v>25019.98</v>
      </c>
      <c r="Y262" s="1637">
        <v>962863.83</v>
      </c>
      <c r="Z262" s="1637">
        <v>15309.899999999998</v>
      </c>
      <c r="AA262" s="1637">
        <v>21430</v>
      </c>
      <c r="AB262" s="1637">
        <v>55718</v>
      </c>
      <c r="AC262" s="1637">
        <v>5828.9600000000009</v>
      </c>
      <c r="AD262" s="1637">
        <v>48946.12</v>
      </c>
      <c r="AE262" s="1637">
        <v>66459.149999999994</v>
      </c>
      <c r="AF262" s="1637">
        <v>233329.84000000003</v>
      </c>
      <c r="AG262" s="1637">
        <v>160639.28</v>
      </c>
      <c r="AH262" s="1637">
        <v>455495.78615999996</v>
      </c>
      <c r="AI262" s="1637">
        <v>1063157.0361599999</v>
      </c>
      <c r="AJ262" s="1637">
        <v>163190.29999999999</v>
      </c>
      <c r="AK262" s="1637">
        <v>899966.73615999985</v>
      </c>
      <c r="AL262" s="1637">
        <v>1046838.0061599999</v>
      </c>
      <c r="AM262" s="1637">
        <v>36955.800000000003</v>
      </c>
      <c r="AN262" s="1637">
        <v>36955.800000000003</v>
      </c>
      <c r="AO262" s="1637">
        <v>38275.65</v>
      </c>
      <c r="AP262" s="1637">
        <v>38275.65</v>
      </c>
      <c r="AQ262" s="1637">
        <v>0</v>
      </c>
      <c r="AR262" s="1637">
        <v>0</v>
      </c>
      <c r="AS262" s="1637">
        <v>0</v>
      </c>
      <c r="AT262" s="1637">
        <v>0</v>
      </c>
      <c r="AU262" s="1637">
        <v>0</v>
      </c>
      <c r="AV262" s="1637">
        <v>79850.92</v>
      </c>
      <c r="AW262" s="1637">
        <v>32345.47</v>
      </c>
      <c r="AX262" s="1637">
        <v>12370.81</v>
      </c>
      <c r="AY262" s="1637">
        <v>275030.10000000003</v>
      </c>
      <c r="AZ262" s="1637">
        <v>2284731.9900000002</v>
      </c>
      <c r="BA262" s="1637">
        <v>139940.40000000002</v>
      </c>
      <c r="BB262" s="1637">
        <v>0</v>
      </c>
      <c r="BC262" s="1637">
        <v>68466.089999999982</v>
      </c>
      <c r="BD262" s="1637">
        <v>2284731.93616</v>
      </c>
    </row>
    <row r="263" spans="1:56" x14ac:dyDescent="0.25">
      <c r="A263" s="1651" t="s">
        <v>2216</v>
      </c>
      <c r="B263" s="1647" t="s">
        <v>3760</v>
      </c>
      <c r="C263" s="1636">
        <v>584.79</v>
      </c>
      <c r="D263" s="1637">
        <v>7659046.0800000001</v>
      </c>
      <c r="E263" s="1637">
        <v>7231405.2299999995</v>
      </c>
      <c r="F263" s="1646">
        <v>0.94416525954626451</v>
      </c>
      <c r="G263" s="1645">
        <v>3</v>
      </c>
      <c r="H263" s="1644">
        <v>8703.82</v>
      </c>
      <c r="I263" s="1644">
        <v>1593718.0300000003</v>
      </c>
      <c r="J263" s="1644">
        <v>1602421.8500000003</v>
      </c>
      <c r="K263" s="1643">
        <v>0.9</v>
      </c>
      <c r="L263" s="1637">
        <v>1755758.31</v>
      </c>
      <c r="M263" s="1637">
        <v>428417.87</v>
      </c>
      <c r="N263" s="1637">
        <v>190768.19</v>
      </c>
      <c r="O263" s="1637">
        <v>77605.73</v>
      </c>
      <c r="P263" s="1637">
        <v>58654.26</v>
      </c>
      <c r="Q263" s="1637">
        <v>133575.73000000001</v>
      </c>
      <c r="R263" s="1637">
        <v>42385.95</v>
      </c>
      <c r="S263" s="1637">
        <v>71908.539999999994</v>
      </c>
      <c r="T263" s="1637">
        <v>86232.63</v>
      </c>
      <c r="U263" s="1637">
        <v>51859.69</v>
      </c>
      <c r="V263" s="1637">
        <v>127928.8</v>
      </c>
      <c r="W263" s="1637">
        <v>110146.99</v>
      </c>
      <c r="X263" s="1637">
        <v>86286.86</v>
      </c>
      <c r="Y263" s="1637">
        <v>3221529.55</v>
      </c>
      <c r="Z263" s="1637">
        <v>52181.099999999991</v>
      </c>
      <c r="AA263" s="1637">
        <v>73098.75</v>
      </c>
      <c r="AB263" s="1637">
        <v>190056.75</v>
      </c>
      <c r="AC263" s="1637">
        <v>19882.86</v>
      </c>
      <c r="AD263" s="1637">
        <v>333915.08999999997</v>
      </c>
      <c r="AE263" s="1637">
        <v>227092.22999999998</v>
      </c>
      <c r="AF263" s="1637">
        <v>795899.19</v>
      </c>
      <c r="AG263" s="1637">
        <v>547948.23</v>
      </c>
      <c r="AH263" s="1637">
        <v>1479241.8795599998</v>
      </c>
      <c r="AI263" s="1637">
        <v>3719316.0795599995</v>
      </c>
      <c r="AJ263" s="1637">
        <v>556649.9</v>
      </c>
      <c r="AK263" s="1637">
        <v>3162666.1795599996</v>
      </c>
      <c r="AL263" s="1637">
        <v>3663651.0895599998</v>
      </c>
      <c r="AM263" s="1637">
        <v>85130.32</v>
      </c>
      <c r="AN263" s="1637">
        <v>85130.32</v>
      </c>
      <c r="AO263" s="1637">
        <v>88429.95</v>
      </c>
      <c r="AP263" s="1637">
        <v>88429.95</v>
      </c>
      <c r="AQ263" s="1637">
        <v>0</v>
      </c>
      <c r="AR263" s="1637">
        <v>0</v>
      </c>
      <c r="AS263" s="1637">
        <v>0</v>
      </c>
      <c r="AT263" s="1637">
        <v>0</v>
      </c>
      <c r="AU263" s="1637">
        <v>659.92</v>
      </c>
      <c r="AV263" s="1637">
        <v>273208.95</v>
      </c>
      <c r="AW263" s="1637">
        <v>110669.65</v>
      </c>
      <c r="AX263" s="1637">
        <v>42206.31</v>
      </c>
      <c r="AY263" s="1637">
        <v>773865.37000000011</v>
      </c>
      <c r="AZ263" s="1637">
        <v>7659046.0800000001</v>
      </c>
      <c r="BA263" s="1637">
        <v>160948.82999999999</v>
      </c>
      <c r="BB263" s="1637">
        <v>46.379999999999995</v>
      </c>
      <c r="BC263" s="1637">
        <v>162240.94999999995</v>
      </c>
      <c r="BD263" s="1637">
        <v>7659046.0095599992</v>
      </c>
    </row>
    <row r="264" spans="1:56" x14ac:dyDescent="0.25">
      <c r="A264" s="1651" t="s">
        <v>2217</v>
      </c>
      <c r="B264" s="1647" t="s">
        <v>3759</v>
      </c>
      <c r="C264" s="1636">
        <v>287.37</v>
      </c>
      <c r="D264" s="1637">
        <v>3780683.53</v>
      </c>
      <c r="E264" s="1637">
        <v>3933061.37</v>
      </c>
      <c r="F264" s="1646">
        <v>1.0403043097341713</v>
      </c>
      <c r="G264" s="1645">
        <v>4</v>
      </c>
      <c r="H264" s="1644">
        <v>240.82</v>
      </c>
      <c r="I264" s="1644">
        <v>646854.00999999989</v>
      </c>
      <c r="J264" s="1644">
        <v>647094.82999999984</v>
      </c>
      <c r="K264" s="1643">
        <v>0.9</v>
      </c>
      <c r="L264" s="1637">
        <v>874635.19</v>
      </c>
      <c r="M264" s="1637">
        <v>216976.02</v>
      </c>
      <c r="N264" s="1637">
        <v>93736.92</v>
      </c>
      <c r="O264" s="1637">
        <v>37280.99</v>
      </c>
      <c r="P264" s="1637">
        <v>29816.01</v>
      </c>
      <c r="Q264" s="1637">
        <v>66591.5</v>
      </c>
      <c r="R264" s="1637">
        <v>20367.27</v>
      </c>
      <c r="S264" s="1637">
        <v>35285.97</v>
      </c>
      <c r="T264" s="1637">
        <v>41304.699999999997</v>
      </c>
      <c r="U264" s="1637">
        <v>25127.89</v>
      </c>
      <c r="V264" s="1637">
        <v>61276.82</v>
      </c>
      <c r="W264" s="1637">
        <v>52759.48</v>
      </c>
      <c r="X264" s="1637">
        <v>42341.5</v>
      </c>
      <c r="Y264" s="1637">
        <v>1597500.2599999998</v>
      </c>
      <c r="Z264" s="1637">
        <v>25525.799999999996</v>
      </c>
      <c r="AA264" s="1637">
        <v>35921.25</v>
      </c>
      <c r="AB264" s="1637">
        <v>93395.25</v>
      </c>
      <c r="AC264" s="1637">
        <v>9770.5799999999981</v>
      </c>
      <c r="AD264" s="1637">
        <v>82044.13</v>
      </c>
      <c r="AE264" s="1637">
        <v>118053.49999999999</v>
      </c>
      <c r="AF264" s="1637">
        <v>391110.56999999995</v>
      </c>
      <c r="AG264" s="1637">
        <v>269265.69</v>
      </c>
      <c r="AH264" s="1637">
        <v>749830.6276799998</v>
      </c>
      <c r="AI264" s="1637">
        <v>1774917.3976799995</v>
      </c>
      <c r="AJ264" s="1637">
        <v>273541.75</v>
      </c>
      <c r="AK264" s="1637">
        <v>1501375.6476799997</v>
      </c>
      <c r="AL264" s="1637">
        <v>1747563.2176799998</v>
      </c>
      <c r="AM264" s="1637">
        <v>55433.7</v>
      </c>
      <c r="AN264" s="1637">
        <v>55433.7</v>
      </c>
      <c r="AO264" s="1637">
        <v>58073.4</v>
      </c>
      <c r="AP264" s="1637">
        <v>58073.4</v>
      </c>
      <c r="AQ264" s="1637">
        <v>0</v>
      </c>
      <c r="AR264" s="1637">
        <v>0</v>
      </c>
      <c r="AS264" s="1637">
        <v>0</v>
      </c>
      <c r="AT264" s="1637">
        <v>0</v>
      </c>
      <c r="AU264" s="1637">
        <v>0</v>
      </c>
      <c r="AV264" s="1637">
        <v>133964.76999999999</v>
      </c>
      <c r="AW264" s="1637">
        <v>54265.55</v>
      </c>
      <c r="AX264" s="1637">
        <v>20375.46</v>
      </c>
      <c r="AY264" s="1637">
        <v>435619.98</v>
      </c>
      <c r="AZ264" s="1637">
        <v>3780683.53</v>
      </c>
      <c r="BA264" s="1637">
        <v>102864.52</v>
      </c>
      <c r="BB264" s="1637">
        <v>0</v>
      </c>
      <c r="BC264" s="1637">
        <v>121605.45999999999</v>
      </c>
      <c r="BD264" s="1637">
        <v>3780683.4576799995</v>
      </c>
    </row>
    <row r="265" spans="1:56" x14ac:dyDescent="0.25">
      <c r="A265" s="1651" t="s">
        <v>2218</v>
      </c>
      <c r="B265" s="1647" t="s">
        <v>3758</v>
      </c>
      <c r="C265" s="1636">
        <v>1110.7</v>
      </c>
      <c r="D265" s="1637">
        <v>15763389.57</v>
      </c>
      <c r="E265" s="1637">
        <v>11929418.65</v>
      </c>
      <c r="F265" s="1646">
        <v>0.75678004384941433</v>
      </c>
      <c r="G265" s="1645">
        <v>1</v>
      </c>
      <c r="H265" s="1644">
        <v>238434.47</v>
      </c>
      <c r="I265" s="1644">
        <v>8456495.7700000014</v>
      </c>
      <c r="J265" s="1644">
        <v>8694930.2400000021</v>
      </c>
      <c r="K265" s="1643">
        <v>0.9</v>
      </c>
      <c r="L265" s="1637">
        <v>3551363.61</v>
      </c>
      <c r="M265" s="1637">
        <v>859994.05</v>
      </c>
      <c r="N265" s="1637">
        <v>363083.3</v>
      </c>
      <c r="O265" s="1637">
        <v>147114.81</v>
      </c>
      <c r="P265" s="1637">
        <v>125587.98</v>
      </c>
      <c r="Q265" s="1637">
        <v>252299.98</v>
      </c>
      <c r="R265" s="1637">
        <v>80368.179999999993</v>
      </c>
      <c r="S265" s="1637">
        <v>136332.18</v>
      </c>
      <c r="T265" s="1637">
        <v>163769.54</v>
      </c>
      <c r="U265" s="1637">
        <v>98640.34</v>
      </c>
      <c r="V265" s="1637">
        <v>242957.23</v>
      </c>
      <c r="W265" s="1637">
        <v>209186.73</v>
      </c>
      <c r="X265" s="1637">
        <v>163592.19</v>
      </c>
      <c r="Y265" s="1637">
        <v>6394290.120000001</v>
      </c>
      <c r="Z265" s="1637">
        <v>98441.099999999991</v>
      </c>
      <c r="AA265" s="1637">
        <v>138837.5</v>
      </c>
      <c r="AB265" s="1637">
        <v>360977.49999999994</v>
      </c>
      <c r="AC265" s="1637">
        <v>37763.799999999996</v>
      </c>
      <c r="AD265" s="1637">
        <v>634209.69999999995</v>
      </c>
      <c r="AE265" s="1637">
        <v>420815.56999999995</v>
      </c>
      <c r="AF265" s="1637">
        <v>1511662.6999999997</v>
      </c>
      <c r="AG265" s="1637">
        <v>1040725.8999999999</v>
      </c>
      <c r="AH265" s="1637">
        <v>3112905.2357999999</v>
      </c>
      <c r="AI265" s="1637">
        <v>7356339.0057999995</v>
      </c>
      <c r="AJ265" s="1637">
        <v>1057253.1100000001</v>
      </c>
      <c r="AK265" s="1637">
        <v>6299085.8957999991</v>
      </c>
      <c r="AL265" s="1637">
        <v>7250613.6857999992</v>
      </c>
      <c r="AM265" s="1637">
        <v>319403.7</v>
      </c>
      <c r="AN265" s="1637">
        <v>319403.7</v>
      </c>
      <c r="AO265" s="1637">
        <v>332602.2</v>
      </c>
      <c r="AP265" s="1637">
        <v>332602.2</v>
      </c>
      <c r="AQ265" s="1637">
        <v>659.92</v>
      </c>
      <c r="AR265" s="1637">
        <v>659.92</v>
      </c>
      <c r="AS265" s="1637">
        <v>659.92</v>
      </c>
      <c r="AT265" s="1637">
        <v>659.92</v>
      </c>
      <c r="AU265" s="1637">
        <v>1319.85</v>
      </c>
      <c r="AV265" s="1637">
        <v>519360.97</v>
      </c>
      <c r="AW265" s="1637">
        <v>210379.26</v>
      </c>
      <c r="AX265" s="1637">
        <v>80774.14</v>
      </c>
      <c r="AY265" s="1637">
        <v>2118485.6999999997</v>
      </c>
      <c r="AZ265" s="1637">
        <v>15763389.57</v>
      </c>
      <c r="BA265" s="1637">
        <v>1543905.88</v>
      </c>
      <c r="BB265" s="1637">
        <v>189.38</v>
      </c>
      <c r="BC265" s="1637">
        <v>544817.64</v>
      </c>
      <c r="BD265" s="1637">
        <v>15763389.505799999</v>
      </c>
    </row>
    <row r="266" spans="1:56" x14ac:dyDescent="0.25">
      <c r="A266" s="1651" t="s">
        <v>2219</v>
      </c>
      <c r="B266" s="1647" t="s">
        <v>3757</v>
      </c>
      <c r="C266" s="1636">
        <v>1103.25</v>
      </c>
      <c r="D266" s="1637">
        <v>14795104.32</v>
      </c>
      <c r="E266" s="1637">
        <v>10312461.449999999</v>
      </c>
      <c r="F266" s="1646">
        <v>0.69701850199593585</v>
      </c>
      <c r="G266" s="1645">
        <v>1</v>
      </c>
      <c r="H266" s="1644">
        <v>497341.15</v>
      </c>
      <c r="I266" s="1644">
        <v>5038570.8499999996</v>
      </c>
      <c r="J266" s="1644">
        <v>5535912</v>
      </c>
      <c r="K266" s="1643">
        <v>0.9</v>
      </c>
      <c r="L266" s="1637">
        <v>3371898.67</v>
      </c>
      <c r="M266" s="1637">
        <v>820925.73</v>
      </c>
      <c r="N266" s="1637">
        <v>361577.5</v>
      </c>
      <c r="O266" s="1637">
        <v>146675.70000000001</v>
      </c>
      <c r="P266" s="1637">
        <v>114726.44</v>
      </c>
      <c r="Q266" s="1637">
        <v>248525.33</v>
      </c>
      <c r="R266" s="1637">
        <v>79817.710000000006</v>
      </c>
      <c r="S266" s="1637">
        <v>135797.54</v>
      </c>
      <c r="T266" s="1637">
        <v>163044.9</v>
      </c>
      <c r="U266" s="1637">
        <v>97838.38</v>
      </c>
      <c r="V266" s="1637">
        <v>241882.2</v>
      </c>
      <c r="W266" s="1637">
        <v>208261.12</v>
      </c>
      <c r="X266" s="1637">
        <v>162950.65</v>
      </c>
      <c r="Y266" s="1637">
        <v>6153921.870000002</v>
      </c>
      <c r="Z266" s="1637">
        <v>98235</v>
      </c>
      <c r="AA266" s="1637">
        <v>137906.25</v>
      </c>
      <c r="AB266" s="1637">
        <v>358556.25</v>
      </c>
      <c r="AC266" s="1637">
        <v>37510.5</v>
      </c>
      <c r="AD266" s="1637">
        <v>629955.75</v>
      </c>
      <c r="AE266" s="1637">
        <v>422606.5</v>
      </c>
      <c r="AF266" s="1637">
        <v>1501523.25</v>
      </c>
      <c r="AG266" s="1637">
        <v>1033745.25</v>
      </c>
      <c r="AH266" s="1637">
        <v>2877625.1850000001</v>
      </c>
      <c r="AI266" s="1637">
        <v>7097663.9350000005</v>
      </c>
      <c r="AJ266" s="1637">
        <v>1050161.6100000001</v>
      </c>
      <c r="AK266" s="1637">
        <v>6047502.3250000002</v>
      </c>
      <c r="AL266" s="1637">
        <v>6992647.7650000006</v>
      </c>
      <c r="AM266" s="1637">
        <v>206556.52</v>
      </c>
      <c r="AN266" s="1637">
        <v>206556.52</v>
      </c>
      <c r="AO266" s="1637">
        <v>215135.55</v>
      </c>
      <c r="AP266" s="1637">
        <v>215135.55</v>
      </c>
      <c r="AQ266" s="1637">
        <v>0</v>
      </c>
      <c r="AR266" s="1637">
        <v>0</v>
      </c>
      <c r="AS266" s="1637">
        <v>0</v>
      </c>
      <c r="AT266" s="1637">
        <v>0</v>
      </c>
      <c r="AU266" s="1637">
        <v>0</v>
      </c>
      <c r="AV266" s="1637">
        <v>516061.35</v>
      </c>
      <c r="AW266" s="1637">
        <v>209042.67</v>
      </c>
      <c r="AX266" s="1637">
        <v>80046.45</v>
      </c>
      <c r="AY266" s="1637">
        <v>1648534.6099999996</v>
      </c>
      <c r="AZ266" s="1637">
        <v>14795104.32</v>
      </c>
      <c r="BA266" s="1637">
        <v>549830.22</v>
      </c>
      <c r="BB266" s="1637">
        <v>0</v>
      </c>
      <c r="BC266" s="1637">
        <v>460647.63000000006</v>
      </c>
      <c r="BD266" s="1637">
        <v>14795104.245000001</v>
      </c>
    </row>
    <row r="267" spans="1:56" x14ac:dyDescent="0.25">
      <c r="A267" s="1651" t="s">
        <v>2220</v>
      </c>
      <c r="B267" s="1647" t="s">
        <v>3756</v>
      </c>
      <c r="C267" s="1636">
        <v>454.44</v>
      </c>
      <c r="D267" s="1637">
        <v>6162537.2800000003</v>
      </c>
      <c r="E267" s="1637">
        <v>5727040.9199999999</v>
      </c>
      <c r="F267" s="1646">
        <v>0.92933164698031645</v>
      </c>
      <c r="G267" s="1645">
        <v>3</v>
      </c>
      <c r="H267" s="1644">
        <v>7003.17</v>
      </c>
      <c r="I267" s="1644">
        <v>1057287.74</v>
      </c>
      <c r="J267" s="1644">
        <v>1064290.9099999999</v>
      </c>
      <c r="K267" s="1643">
        <v>0.9</v>
      </c>
      <c r="L267" s="1637">
        <v>1404704.44</v>
      </c>
      <c r="M267" s="1637">
        <v>351567.79</v>
      </c>
      <c r="N267" s="1637">
        <v>149659.5</v>
      </c>
      <c r="O267" s="1637">
        <v>58400.82</v>
      </c>
      <c r="P267" s="1637">
        <v>47740.74</v>
      </c>
      <c r="Q267" s="1637">
        <v>105763.86</v>
      </c>
      <c r="R267" s="1637">
        <v>32477.55</v>
      </c>
      <c r="S267" s="1637">
        <v>55869.46</v>
      </c>
      <c r="T267" s="1637">
        <v>64493.31</v>
      </c>
      <c r="U267" s="1637">
        <v>40097.699999999997</v>
      </c>
      <c r="V267" s="1637">
        <v>95677.84</v>
      </c>
      <c r="W267" s="1637">
        <v>82378.84</v>
      </c>
      <c r="X267" s="1637">
        <v>67040.72</v>
      </c>
      <c r="Y267" s="1637">
        <v>2555872.5699999998</v>
      </c>
      <c r="Z267" s="1637">
        <v>40629.599999999999</v>
      </c>
      <c r="AA267" s="1637">
        <v>56805</v>
      </c>
      <c r="AB267" s="1637">
        <v>147693</v>
      </c>
      <c r="AC267" s="1637">
        <v>15450.96</v>
      </c>
      <c r="AD267" s="1637">
        <v>259485.24</v>
      </c>
      <c r="AE267" s="1637">
        <v>192276.48000000001</v>
      </c>
      <c r="AF267" s="1637">
        <v>618492.84</v>
      </c>
      <c r="AG267" s="1637">
        <v>425810.27999999991</v>
      </c>
      <c r="AH267" s="1637">
        <v>1197681.3711599999</v>
      </c>
      <c r="AI267" s="1637">
        <v>2954324.77116</v>
      </c>
      <c r="AJ267" s="1637">
        <v>432572.34</v>
      </c>
      <c r="AK267" s="1637">
        <v>2521752.4311599997</v>
      </c>
      <c r="AL267" s="1637">
        <v>2911067.5311599998</v>
      </c>
      <c r="AM267" s="1637">
        <v>89089.87</v>
      </c>
      <c r="AN267" s="1637">
        <v>89089.87</v>
      </c>
      <c r="AO267" s="1637">
        <v>93049.42</v>
      </c>
      <c r="AP267" s="1637">
        <v>93049.42</v>
      </c>
      <c r="AQ267" s="1637">
        <v>0</v>
      </c>
      <c r="AR267" s="1637">
        <v>0</v>
      </c>
      <c r="AS267" s="1637">
        <v>0</v>
      </c>
      <c r="AT267" s="1637">
        <v>0</v>
      </c>
      <c r="AU267" s="1637">
        <v>0</v>
      </c>
      <c r="AV267" s="1637">
        <v>212495.85</v>
      </c>
      <c r="AW267" s="1637">
        <v>86076.39</v>
      </c>
      <c r="AX267" s="1637">
        <v>32746.27</v>
      </c>
      <c r="AY267" s="1637">
        <v>695597.09</v>
      </c>
      <c r="AZ267" s="1637">
        <v>6162537.2800000003</v>
      </c>
      <c r="BA267" s="1637">
        <v>144633.68000000002</v>
      </c>
      <c r="BB267" s="1637">
        <v>0</v>
      </c>
      <c r="BC267" s="1637">
        <v>156851.43999999997</v>
      </c>
      <c r="BD267" s="1637">
        <v>6162537.191159999</v>
      </c>
    </row>
    <row r="268" spans="1:56" x14ac:dyDescent="0.25">
      <c r="A268" s="1651" t="s">
        <v>2221</v>
      </c>
      <c r="B268" s="1647" t="s">
        <v>3755</v>
      </c>
      <c r="C268" s="1636">
        <v>311.38</v>
      </c>
      <c r="D268" s="1637">
        <v>4245637.18</v>
      </c>
      <c r="E268" s="1637">
        <v>3328151.38</v>
      </c>
      <c r="F268" s="1646">
        <v>0.78389915079837325</v>
      </c>
      <c r="G268" s="1645">
        <v>2</v>
      </c>
      <c r="H268" s="1644">
        <v>27685.25</v>
      </c>
      <c r="I268" s="1644">
        <v>1442957.17</v>
      </c>
      <c r="J268" s="1644">
        <v>1470642.42</v>
      </c>
      <c r="K268" s="1643">
        <v>0.9</v>
      </c>
      <c r="L268" s="1637">
        <v>972565.95</v>
      </c>
      <c r="M268" s="1637">
        <v>231462.41</v>
      </c>
      <c r="N268" s="1637">
        <v>100702.6</v>
      </c>
      <c r="O268" s="1637">
        <v>40858.080000000002</v>
      </c>
      <c r="P268" s="1637">
        <v>33467.699999999997</v>
      </c>
      <c r="Q268" s="1637">
        <v>68147.89</v>
      </c>
      <c r="R268" s="1637">
        <v>21468.21</v>
      </c>
      <c r="S268" s="1637">
        <v>37959.15</v>
      </c>
      <c r="T268" s="1637">
        <v>45652.57</v>
      </c>
      <c r="U268" s="1637">
        <v>26999.11</v>
      </c>
      <c r="V268" s="1637">
        <v>67727.009999999995</v>
      </c>
      <c r="W268" s="1637">
        <v>58313.11</v>
      </c>
      <c r="X268" s="1637">
        <v>45549.19</v>
      </c>
      <c r="Y268" s="1637">
        <v>1750872.98</v>
      </c>
      <c r="Z268" s="1637">
        <v>27747</v>
      </c>
      <c r="AA268" s="1637">
        <v>38922.5</v>
      </c>
      <c r="AB268" s="1637">
        <v>101198.5</v>
      </c>
      <c r="AC268" s="1637">
        <v>10586.92</v>
      </c>
      <c r="AD268" s="1637">
        <v>177797.98</v>
      </c>
      <c r="AE268" s="1637">
        <v>111665.83999999998</v>
      </c>
      <c r="AF268" s="1637">
        <v>423788.18</v>
      </c>
      <c r="AG268" s="1637">
        <v>291763.06</v>
      </c>
      <c r="AH268" s="1637">
        <v>831273.97331999999</v>
      </c>
      <c r="AI268" s="1637">
        <v>2014743.9533199999</v>
      </c>
      <c r="AJ268" s="1637">
        <v>296396.39</v>
      </c>
      <c r="AK268" s="1637">
        <v>1718347.5633199997</v>
      </c>
      <c r="AL268" s="1637">
        <v>1985104.3133199997</v>
      </c>
      <c r="AM268" s="1637">
        <v>68632.2</v>
      </c>
      <c r="AN268" s="1637">
        <v>68632.2</v>
      </c>
      <c r="AO268" s="1637">
        <v>71271.899999999994</v>
      </c>
      <c r="AP268" s="1637">
        <v>71271.899999999994</v>
      </c>
      <c r="AQ268" s="1637">
        <v>659.92</v>
      </c>
      <c r="AR268" s="1637">
        <v>659.92</v>
      </c>
      <c r="AS268" s="1637">
        <v>659.92</v>
      </c>
      <c r="AT268" s="1637">
        <v>659.92</v>
      </c>
      <c r="AU268" s="1637">
        <v>659.92</v>
      </c>
      <c r="AV268" s="1637">
        <v>145183.5</v>
      </c>
      <c r="AW268" s="1637">
        <v>58809.96</v>
      </c>
      <c r="AX268" s="1637">
        <v>22558.54</v>
      </c>
      <c r="AY268" s="1637">
        <v>509659.79999999987</v>
      </c>
      <c r="AZ268" s="1637">
        <v>4245637.18</v>
      </c>
      <c r="BA268" s="1637">
        <v>236296.84</v>
      </c>
      <c r="BB268" s="1637">
        <v>27.68</v>
      </c>
      <c r="BC268" s="1637">
        <v>115473.35</v>
      </c>
      <c r="BD268" s="1637">
        <v>4245637.09332</v>
      </c>
    </row>
    <row r="269" spans="1:56" x14ac:dyDescent="0.25">
      <c r="A269" s="1651" t="s">
        <v>923</v>
      </c>
      <c r="B269" s="1647" t="s">
        <v>3754</v>
      </c>
      <c r="C269" s="1636">
        <v>321.25</v>
      </c>
      <c r="D269" s="1637">
        <v>4503041.45</v>
      </c>
      <c r="E269" s="1637">
        <v>3725052.2199999997</v>
      </c>
      <c r="F269" s="1646">
        <v>0.8272302756617973</v>
      </c>
      <c r="G269" s="1645">
        <v>2</v>
      </c>
      <c r="H269" s="1644">
        <v>23115.24</v>
      </c>
      <c r="I269" s="1644">
        <v>2447499.5599999996</v>
      </c>
      <c r="J269" s="1644">
        <v>2470614.7999999998</v>
      </c>
      <c r="K269" s="1643">
        <v>0.9</v>
      </c>
      <c r="L269" s="1637">
        <v>1034106.93</v>
      </c>
      <c r="M269" s="1637">
        <v>248293.03</v>
      </c>
      <c r="N269" s="1637">
        <v>104311.82</v>
      </c>
      <c r="O269" s="1637">
        <v>42301.77</v>
      </c>
      <c r="P269" s="1637">
        <v>35892.910000000003</v>
      </c>
      <c r="Q269" s="1637">
        <v>70555.259999999995</v>
      </c>
      <c r="R269" s="1637">
        <v>22569.14</v>
      </c>
      <c r="S269" s="1637">
        <v>39295.74</v>
      </c>
      <c r="T269" s="1637">
        <v>47101.86</v>
      </c>
      <c r="U269" s="1637">
        <v>28335.7</v>
      </c>
      <c r="V269" s="1637">
        <v>69877.08</v>
      </c>
      <c r="W269" s="1637">
        <v>60164.32</v>
      </c>
      <c r="X269" s="1637">
        <v>47153.04</v>
      </c>
      <c r="Y269" s="1637">
        <v>1849958.6</v>
      </c>
      <c r="Z269" s="1637">
        <v>28800</v>
      </c>
      <c r="AA269" s="1637">
        <v>40156.25</v>
      </c>
      <c r="AB269" s="1637">
        <v>104406.25</v>
      </c>
      <c r="AC269" s="1637">
        <v>10922.5</v>
      </c>
      <c r="AD269" s="1637">
        <v>183433.75</v>
      </c>
      <c r="AE269" s="1637">
        <v>119082</v>
      </c>
      <c r="AF269" s="1637">
        <v>437221.25</v>
      </c>
      <c r="AG269" s="1637">
        <v>301011.25</v>
      </c>
      <c r="AH269" s="1637">
        <v>886976.68500000006</v>
      </c>
      <c r="AI269" s="1637">
        <v>2112009.9350000001</v>
      </c>
      <c r="AJ269" s="1637">
        <v>305791.45</v>
      </c>
      <c r="AK269" s="1637">
        <v>1806218.4850000001</v>
      </c>
      <c r="AL269" s="1637">
        <v>2081430.7850000001</v>
      </c>
      <c r="AM269" s="1637">
        <v>82490.62</v>
      </c>
      <c r="AN269" s="1637">
        <v>82490.62</v>
      </c>
      <c r="AO269" s="1637">
        <v>86450.17</v>
      </c>
      <c r="AP269" s="1637">
        <v>86450.17</v>
      </c>
      <c r="AQ269" s="1637">
        <v>0</v>
      </c>
      <c r="AR269" s="1637">
        <v>0</v>
      </c>
      <c r="AS269" s="1637">
        <v>0</v>
      </c>
      <c r="AT269" s="1637">
        <v>0</v>
      </c>
      <c r="AU269" s="1637">
        <v>0</v>
      </c>
      <c r="AV269" s="1637">
        <v>149802.97</v>
      </c>
      <c r="AW269" s="1637">
        <v>60681.18</v>
      </c>
      <c r="AX269" s="1637">
        <v>23286.240000000002</v>
      </c>
      <c r="AY269" s="1637">
        <v>571651.97</v>
      </c>
      <c r="AZ269" s="1637">
        <v>4503041.45</v>
      </c>
      <c r="BA269" s="1637">
        <v>351626.57</v>
      </c>
      <c r="BB269" s="1637">
        <v>0</v>
      </c>
      <c r="BC269" s="1637">
        <v>135640.96999999997</v>
      </c>
      <c r="BD269" s="1637">
        <v>4503041.3550000004</v>
      </c>
    </row>
    <row r="270" spans="1:56" x14ac:dyDescent="0.25">
      <c r="A270" s="1651" t="s">
        <v>2222</v>
      </c>
      <c r="B270" s="1647" t="s">
        <v>3753</v>
      </c>
      <c r="C270" s="1636">
        <v>1161.75</v>
      </c>
      <c r="D270" s="1637">
        <v>15571215.779999999</v>
      </c>
      <c r="E270" s="1637">
        <v>11004049.550000001</v>
      </c>
      <c r="F270" s="1646">
        <v>0.70669173849185474</v>
      </c>
      <c r="G270" s="1645">
        <v>1</v>
      </c>
      <c r="H270" s="1644">
        <v>478423.59</v>
      </c>
      <c r="I270" s="1644">
        <v>5354223.38</v>
      </c>
      <c r="J270" s="1644">
        <v>5832646.9699999997</v>
      </c>
      <c r="K270" s="1643">
        <v>0.9</v>
      </c>
      <c r="L270" s="1637">
        <v>3581794.47</v>
      </c>
      <c r="M270" s="1637">
        <v>859344.68</v>
      </c>
      <c r="N270" s="1637">
        <v>380122.66</v>
      </c>
      <c r="O270" s="1637">
        <v>155367.81</v>
      </c>
      <c r="P270" s="1637">
        <v>121280.05</v>
      </c>
      <c r="Q270" s="1637">
        <v>260416.62</v>
      </c>
      <c r="R270" s="1637">
        <v>84771.91</v>
      </c>
      <c r="S270" s="1637">
        <v>143015.13</v>
      </c>
      <c r="T270" s="1637">
        <v>173189.91</v>
      </c>
      <c r="U270" s="1637">
        <v>103452.06</v>
      </c>
      <c r="V270" s="1637">
        <v>256932.64</v>
      </c>
      <c r="W270" s="1637">
        <v>221219.59</v>
      </c>
      <c r="X270" s="1637">
        <v>171611.41</v>
      </c>
      <c r="Y270" s="1637">
        <v>6512518.9399999995</v>
      </c>
      <c r="Z270" s="1637">
        <v>103815</v>
      </c>
      <c r="AA270" s="1637">
        <v>145218.75</v>
      </c>
      <c r="AB270" s="1637">
        <v>377568.75</v>
      </c>
      <c r="AC270" s="1637">
        <v>39499.5</v>
      </c>
      <c r="AD270" s="1637">
        <v>663359.25</v>
      </c>
      <c r="AE270" s="1637">
        <v>428757.5</v>
      </c>
      <c r="AF270" s="1637">
        <v>1581141.75</v>
      </c>
      <c r="AG270" s="1637">
        <v>1088559.75</v>
      </c>
      <c r="AH270" s="1637">
        <v>3031965.5160000003</v>
      </c>
      <c r="AI270" s="1637">
        <v>7459885.7660000008</v>
      </c>
      <c r="AJ270" s="1637">
        <v>1105846.5900000001</v>
      </c>
      <c r="AK270" s="1637">
        <v>6354039.1760000009</v>
      </c>
      <c r="AL270" s="1637">
        <v>7349301.1060000006</v>
      </c>
      <c r="AM270" s="1637">
        <v>211176</v>
      </c>
      <c r="AN270" s="1637">
        <v>211176</v>
      </c>
      <c r="AO270" s="1637">
        <v>219755.02</v>
      </c>
      <c r="AP270" s="1637">
        <v>219755.02</v>
      </c>
      <c r="AQ270" s="1637">
        <v>0</v>
      </c>
      <c r="AR270" s="1637">
        <v>0</v>
      </c>
      <c r="AS270" s="1637">
        <v>0</v>
      </c>
      <c r="AT270" s="1637">
        <v>0</v>
      </c>
      <c r="AU270" s="1637">
        <v>0</v>
      </c>
      <c r="AV270" s="1637">
        <v>543118.27</v>
      </c>
      <c r="AW270" s="1637">
        <v>220002.71</v>
      </c>
      <c r="AX270" s="1637">
        <v>84412.62</v>
      </c>
      <c r="AY270" s="1637">
        <v>1709395.6400000001</v>
      </c>
      <c r="AZ270" s="1637">
        <v>15571215.779999999</v>
      </c>
      <c r="BA270" s="1637">
        <v>666046.94000000006</v>
      </c>
      <c r="BB270" s="1637">
        <v>0</v>
      </c>
      <c r="BC270" s="1637">
        <v>466505.26</v>
      </c>
      <c r="BD270" s="1637">
        <v>15571215.686000001</v>
      </c>
    </row>
    <row r="271" spans="1:56" x14ac:dyDescent="0.25">
      <c r="A271" s="1651" t="s">
        <v>921</v>
      </c>
      <c r="B271" s="1647" t="s">
        <v>3752</v>
      </c>
      <c r="C271" s="1636">
        <v>380.45</v>
      </c>
      <c r="D271" s="1637">
        <v>5043466.8099999996</v>
      </c>
      <c r="E271" s="1637">
        <v>3593184.63</v>
      </c>
      <c r="F271" s="1646">
        <v>0.71244339763980724</v>
      </c>
      <c r="G271" s="1645">
        <v>1</v>
      </c>
      <c r="H271" s="1644">
        <v>141297.21</v>
      </c>
      <c r="I271" s="1644">
        <v>1597551.69</v>
      </c>
      <c r="J271" s="1644">
        <v>1738848.9</v>
      </c>
      <c r="K271" s="1643">
        <v>0.9</v>
      </c>
      <c r="L271" s="1637">
        <v>1157630.17</v>
      </c>
      <c r="M271" s="1637">
        <v>283774.53999999998</v>
      </c>
      <c r="N271" s="1637">
        <v>124553.45</v>
      </c>
      <c r="O271" s="1637">
        <v>50304.17</v>
      </c>
      <c r="P271" s="1637">
        <v>38822.910000000003</v>
      </c>
      <c r="Q271" s="1637">
        <v>86570.4</v>
      </c>
      <c r="R271" s="1637">
        <v>26972.880000000001</v>
      </c>
      <c r="S271" s="1637">
        <v>46780.65</v>
      </c>
      <c r="T271" s="1637">
        <v>55797.58</v>
      </c>
      <c r="U271" s="1637">
        <v>33414.75</v>
      </c>
      <c r="V271" s="1637">
        <v>82777.460000000006</v>
      </c>
      <c r="W271" s="1637">
        <v>71271.58</v>
      </c>
      <c r="X271" s="1637">
        <v>56134.57</v>
      </c>
      <c r="Y271" s="1637">
        <v>2114805.1099999994</v>
      </c>
      <c r="Z271" s="1637">
        <v>34091.1</v>
      </c>
      <c r="AA271" s="1637">
        <v>47556.25</v>
      </c>
      <c r="AB271" s="1637">
        <v>123646.25</v>
      </c>
      <c r="AC271" s="1637">
        <v>12935.3</v>
      </c>
      <c r="AD271" s="1637">
        <v>217236.95</v>
      </c>
      <c r="AE271" s="1637">
        <v>150696.03</v>
      </c>
      <c r="AF271" s="1637">
        <v>517792.45</v>
      </c>
      <c r="AG271" s="1637">
        <v>356481.64999999997</v>
      </c>
      <c r="AH271" s="1637">
        <v>976587.66780000017</v>
      </c>
      <c r="AI271" s="1637">
        <v>2437023.6478000004</v>
      </c>
      <c r="AJ271" s="1637">
        <v>362142.74</v>
      </c>
      <c r="AK271" s="1637">
        <v>2074880.9077999999</v>
      </c>
      <c r="AL271" s="1637">
        <v>2400809.3678000001</v>
      </c>
      <c r="AM271" s="1637">
        <v>61373.02</v>
      </c>
      <c r="AN271" s="1637">
        <v>61373.02</v>
      </c>
      <c r="AO271" s="1637">
        <v>64012.72</v>
      </c>
      <c r="AP271" s="1637">
        <v>64012.72</v>
      </c>
      <c r="AQ271" s="1637">
        <v>0</v>
      </c>
      <c r="AR271" s="1637">
        <v>0</v>
      </c>
      <c r="AS271" s="1637">
        <v>0</v>
      </c>
      <c r="AT271" s="1637">
        <v>0</v>
      </c>
      <c r="AU271" s="1637">
        <v>0</v>
      </c>
      <c r="AV271" s="1637">
        <v>177519.82</v>
      </c>
      <c r="AW271" s="1637">
        <v>71908.539999999994</v>
      </c>
      <c r="AX271" s="1637">
        <v>27652.41</v>
      </c>
      <c r="AY271" s="1637">
        <v>527852.25</v>
      </c>
      <c r="AZ271" s="1637">
        <v>5043466.8099999996</v>
      </c>
      <c r="BA271" s="1637">
        <v>140680.53</v>
      </c>
      <c r="BB271" s="1637">
        <v>0</v>
      </c>
      <c r="BC271" s="1637">
        <v>129481.20000000001</v>
      </c>
      <c r="BD271" s="1637">
        <v>5043466.7277999995</v>
      </c>
    </row>
    <row r="272" spans="1:56" x14ac:dyDescent="0.25">
      <c r="A272" s="1651" t="s">
        <v>2223</v>
      </c>
      <c r="B272" s="1647" t="s">
        <v>3751</v>
      </c>
      <c r="C272" s="1636">
        <v>689</v>
      </c>
      <c r="D272" s="1637">
        <v>9068495.5</v>
      </c>
      <c r="E272" s="1637">
        <v>7710704.4700000007</v>
      </c>
      <c r="F272" s="1646">
        <v>0.8502738375952219</v>
      </c>
      <c r="G272" s="1645">
        <v>2</v>
      </c>
      <c r="H272" s="1644">
        <v>19758.84</v>
      </c>
      <c r="I272" s="1644">
        <v>2434478.2600000002</v>
      </c>
      <c r="J272" s="1644">
        <v>2454237.1</v>
      </c>
      <c r="K272" s="1643">
        <v>0.9</v>
      </c>
      <c r="L272" s="1637">
        <v>2073558.21</v>
      </c>
      <c r="M272" s="1637">
        <v>506314.92</v>
      </c>
      <c r="N272" s="1637">
        <v>225633.05</v>
      </c>
      <c r="O272" s="1637">
        <v>90628.91</v>
      </c>
      <c r="P272" s="1637">
        <v>69650.03</v>
      </c>
      <c r="Q272" s="1637">
        <v>156449.28</v>
      </c>
      <c r="R272" s="1637">
        <v>49542.03</v>
      </c>
      <c r="S272" s="1637">
        <v>84739.8</v>
      </c>
      <c r="T272" s="1637">
        <v>100725.51</v>
      </c>
      <c r="U272" s="1637">
        <v>60948.5</v>
      </c>
      <c r="V272" s="1637">
        <v>149429.44</v>
      </c>
      <c r="W272" s="1637">
        <v>128659.09</v>
      </c>
      <c r="X272" s="1637">
        <v>101683.77</v>
      </c>
      <c r="Y272" s="1637">
        <v>3797962.5399999986</v>
      </c>
      <c r="Z272" s="1637">
        <v>61380</v>
      </c>
      <c r="AA272" s="1637">
        <v>86125</v>
      </c>
      <c r="AB272" s="1637">
        <v>223925</v>
      </c>
      <c r="AC272" s="1637">
        <v>23426</v>
      </c>
      <c r="AD272" s="1637">
        <v>393419</v>
      </c>
      <c r="AE272" s="1637">
        <v>267919</v>
      </c>
      <c r="AF272" s="1637">
        <v>937729</v>
      </c>
      <c r="AG272" s="1637">
        <v>645593</v>
      </c>
      <c r="AH272" s="1637">
        <v>1753793.6969999995</v>
      </c>
      <c r="AI272" s="1637">
        <v>4393309.6969999997</v>
      </c>
      <c r="AJ272" s="1637">
        <v>655845.31999999995</v>
      </c>
      <c r="AK272" s="1637">
        <v>3737464.3769999999</v>
      </c>
      <c r="AL272" s="1637">
        <v>4327725.1569999997</v>
      </c>
      <c r="AM272" s="1637">
        <v>108227.7</v>
      </c>
      <c r="AN272" s="1637">
        <v>108227.7</v>
      </c>
      <c r="AO272" s="1637">
        <v>112187.25</v>
      </c>
      <c r="AP272" s="1637">
        <v>112187.25</v>
      </c>
      <c r="AQ272" s="1637">
        <v>0</v>
      </c>
      <c r="AR272" s="1637">
        <v>0</v>
      </c>
      <c r="AS272" s="1637">
        <v>0</v>
      </c>
      <c r="AT272" s="1637">
        <v>0</v>
      </c>
      <c r="AU272" s="1637">
        <v>0</v>
      </c>
      <c r="AV272" s="1637">
        <v>322043.40000000002</v>
      </c>
      <c r="AW272" s="1637">
        <v>130451.18</v>
      </c>
      <c r="AX272" s="1637">
        <v>49483.26</v>
      </c>
      <c r="AY272" s="1637">
        <v>942807.74</v>
      </c>
      <c r="AZ272" s="1637">
        <v>9068495.5</v>
      </c>
      <c r="BA272" s="1637">
        <v>250023.37000000002</v>
      </c>
      <c r="BB272" s="1637">
        <v>0</v>
      </c>
      <c r="BC272" s="1637">
        <v>196672.49</v>
      </c>
      <c r="BD272" s="1637">
        <v>9068495.436999999</v>
      </c>
    </row>
    <row r="273" spans="1:56" x14ac:dyDescent="0.25">
      <c r="A273" s="1647"/>
      <c r="B273" s="1647" t="s">
        <v>3750</v>
      </c>
      <c r="C273" s="1636">
        <v>20.98</v>
      </c>
      <c r="D273" s="1637">
        <v>285315.62</v>
      </c>
      <c r="E273" s="1637">
        <v>265534.97000000003</v>
      </c>
      <c r="F273" s="1646">
        <v>0.93067098814989535</v>
      </c>
      <c r="G273" s="1645">
        <v>3</v>
      </c>
      <c r="H273" s="1644">
        <v>324.23</v>
      </c>
      <c r="I273" s="1644">
        <v>237003.41</v>
      </c>
      <c r="J273" s="1644">
        <v>237327.64</v>
      </c>
      <c r="K273" s="1643">
        <v>0.9</v>
      </c>
      <c r="L273" s="1637">
        <v>64901.77</v>
      </c>
      <c r="M273" s="1637">
        <v>20293.21</v>
      </c>
      <c r="N273" s="1637">
        <v>6402.35</v>
      </c>
      <c r="O273" s="1637">
        <v>1443.69</v>
      </c>
      <c r="P273" s="1637">
        <v>2116.71</v>
      </c>
      <c r="Q273" s="1637">
        <v>5302.02</v>
      </c>
      <c r="R273" s="1637">
        <v>1100.93</v>
      </c>
      <c r="S273" s="1637">
        <v>2405.86</v>
      </c>
      <c r="T273" s="1637">
        <v>1449.28</v>
      </c>
      <c r="U273" s="1637">
        <v>1603.9</v>
      </c>
      <c r="V273" s="1637">
        <v>2150.06</v>
      </c>
      <c r="W273" s="1637">
        <v>1851.21</v>
      </c>
      <c r="X273" s="1637">
        <v>2886.92</v>
      </c>
      <c r="Y273" s="1637">
        <v>113907.91</v>
      </c>
      <c r="Z273" s="1637">
        <v>1888.2</v>
      </c>
      <c r="AA273" s="1637">
        <v>2622.5</v>
      </c>
      <c r="AB273" s="1637">
        <v>6818.5</v>
      </c>
      <c r="AC273" s="1637">
        <v>713.31999999999994</v>
      </c>
      <c r="AD273" s="1637">
        <v>11979.58</v>
      </c>
      <c r="AE273" s="1637">
        <v>15789.220000000001</v>
      </c>
      <c r="AF273" s="1637">
        <v>28553.78</v>
      </c>
      <c r="AG273" s="1637">
        <v>19658.260000000002</v>
      </c>
      <c r="AH273" s="1637">
        <v>53786.496720000003</v>
      </c>
      <c r="AI273" s="1637">
        <v>141809.85672000001</v>
      </c>
      <c r="AJ273" s="1637">
        <v>19970.439999999999</v>
      </c>
      <c r="AK273" s="1637">
        <v>121839.41672000004</v>
      </c>
      <c r="AL273" s="1637">
        <v>139812.80672000005</v>
      </c>
      <c r="AM273" s="1637">
        <v>3959.55</v>
      </c>
      <c r="AN273" s="1637">
        <v>3959.55</v>
      </c>
      <c r="AO273" s="1637">
        <v>4619.47</v>
      </c>
      <c r="AP273" s="1637">
        <v>4619.47</v>
      </c>
      <c r="AQ273" s="1637">
        <v>0</v>
      </c>
      <c r="AR273" s="1637">
        <v>0</v>
      </c>
      <c r="AS273" s="1637">
        <v>0</v>
      </c>
      <c r="AT273" s="1637">
        <v>0</v>
      </c>
      <c r="AU273" s="1637">
        <v>0</v>
      </c>
      <c r="AV273" s="1637">
        <v>9238.9500000000007</v>
      </c>
      <c r="AW273" s="1637">
        <v>3742.45</v>
      </c>
      <c r="AX273" s="1637">
        <v>1455.39</v>
      </c>
      <c r="AY273" s="1637">
        <v>31594.83</v>
      </c>
      <c r="AZ273" s="1637">
        <v>285315.62</v>
      </c>
      <c r="BA273" s="1637">
        <v>4075.4399999999991</v>
      </c>
      <c r="BB273" s="1637">
        <v>0</v>
      </c>
      <c r="BC273" s="1637">
        <v>2181.15</v>
      </c>
      <c r="BD273" s="1637">
        <v>285315.54672000004</v>
      </c>
    </row>
    <row r="274" spans="1:56" x14ac:dyDescent="0.25">
      <c r="A274" s="1647"/>
      <c r="B274" s="1647" t="s">
        <v>3749</v>
      </c>
      <c r="C274" s="1636">
        <v>17</v>
      </c>
      <c r="D274" s="1637">
        <v>226096.71</v>
      </c>
      <c r="E274" s="1637">
        <v>135646.99</v>
      </c>
      <c r="F274" s="1646">
        <v>0.59995118902880096</v>
      </c>
      <c r="G274" s="1645">
        <v>1</v>
      </c>
      <c r="H274" s="1644">
        <v>16255.23</v>
      </c>
      <c r="I274" s="1644">
        <v>113037.31999999999</v>
      </c>
      <c r="J274" s="1644">
        <v>129292.54999999999</v>
      </c>
      <c r="K274" s="1643">
        <v>0.9</v>
      </c>
      <c r="L274" s="1637">
        <v>49740.85</v>
      </c>
      <c r="M274" s="1637">
        <v>13315.93</v>
      </c>
      <c r="N274" s="1637">
        <v>5397.76</v>
      </c>
      <c r="O274" s="1637">
        <v>1977.03</v>
      </c>
      <c r="P274" s="1637">
        <v>1689.99</v>
      </c>
      <c r="Q274" s="1637">
        <v>4341.97</v>
      </c>
      <c r="R274" s="1637">
        <v>1100.93</v>
      </c>
      <c r="S274" s="1637">
        <v>2138.54</v>
      </c>
      <c r="T274" s="1637">
        <v>2173.9299999999998</v>
      </c>
      <c r="U274" s="1637">
        <v>1336.59</v>
      </c>
      <c r="V274" s="1637">
        <v>3225.09</v>
      </c>
      <c r="W274" s="1637">
        <v>2776.81</v>
      </c>
      <c r="X274" s="1637">
        <v>2566.15</v>
      </c>
      <c r="Y274" s="1637">
        <v>91781.569999999963</v>
      </c>
      <c r="Z274" s="1637">
        <v>1530</v>
      </c>
      <c r="AA274" s="1637">
        <v>2125</v>
      </c>
      <c r="AB274" s="1637">
        <v>5525</v>
      </c>
      <c r="AC274" s="1637">
        <v>578</v>
      </c>
      <c r="AD274" s="1637">
        <v>9707</v>
      </c>
      <c r="AE274" s="1637">
        <v>9113</v>
      </c>
      <c r="AF274" s="1637">
        <v>23137</v>
      </c>
      <c r="AG274" s="1637">
        <v>15929</v>
      </c>
      <c r="AH274" s="1637">
        <v>43236.170999999995</v>
      </c>
      <c r="AI274" s="1637">
        <v>110880.171</v>
      </c>
      <c r="AJ274" s="1637">
        <v>16181.96</v>
      </c>
      <c r="AK274" s="1637">
        <v>94698.21100000001</v>
      </c>
      <c r="AL274" s="1637">
        <v>109261.97100000001</v>
      </c>
      <c r="AM274" s="1637">
        <v>3299.62</v>
      </c>
      <c r="AN274" s="1637">
        <v>3299.62</v>
      </c>
      <c r="AO274" s="1637">
        <v>3299.62</v>
      </c>
      <c r="AP274" s="1637">
        <v>3299.62</v>
      </c>
      <c r="AQ274" s="1637">
        <v>0</v>
      </c>
      <c r="AR274" s="1637">
        <v>0</v>
      </c>
      <c r="AS274" s="1637">
        <v>0</v>
      </c>
      <c r="AT274" s="1637">
        <v>0</v>
      </c>
      <c r="AU274" s="1637">
        <v>0</v>
      </c>
      <c r="AV274" s="1637">
        <v>7919.1</v>
      </c>
      <c r="AW274" s="1637">
        <v>3207.81</v>
      </c>
      <c r="AX274" s="1637">
        <v>727.69</v>
      </c>
      <c r="AY274" s="1637">
        <v>25053.08</v>
      </c>
      <c r="AZ274" s="1637">
        <v>226096.71</v>
      </c>
      <c r="BA274" s="1637">
        <v>5301.41</v>
      </c>
      <c r="BB274" s="1637">
        <v>0</v>
      </c>
      <c r="BC274" s="1637">
        <v>3155.1000000000004</v>
      </c>
      <c r="BD274" s="1637">
        <v>226096.62099999998</v>
      </c>
    </row>
    <row r="275" spans="1:56" x14ac:dyDescent="0.25">
      <c r="A275" s="1651" t="s">
        <v>2224</v>
      </c>
      <c r="B275" s="1647" t="s">
        <v>3748</v>
      </c>
      <c r="C275" s="1636">
        <v>253.95</v>
      </c>
      <c r="D275" s="1637">
        <v>3565920.9</v>
      </c>
      <c r="E275" s="1637">
        <v>3006246.7</v>
      </c>
      <c r="F275" s="1646">
        <v>0.84304918261086503</v>
      </c>
      <c r="G275" s="1645">
        <v>2</v>
      </c>
      <c r="H275" s="1644">
        <v>11355.23</v>
      </c>
      <c r="I275" s="1644">
        <v>1346870.6799999997</v>
      </c>
      <c r="J275" s="1644">
        <v>1358225.9099999997</v>
      </c>
      <c r="K275" s="1643">
        <v>0.9</v>
      </c>
      <c r="L275" s="1637">
        <v>811264.85</v>
      </c>
      <c r="M275" s="1637">
        <v>191504.43</v>
      </c>
      <c r="N275" s="1637">
        <v>82187.399999999994</v>
      </c>
      <c r="O275" s="1637">
        <v>33671.769999999997</v>
      </c>
      <c r="P275" s="1637">
        <v>28524.959999999999</v>
      </c>
      <c r="Q275" s="1637">
        <v>55216.51</v>
      </c>
      <c r="R275" s="1637">
        <v>17614.939999999999</v>
      </c>
      <c r="S275" s="1637">
        <v>30741.57</v>
      </c>
      <c r="T275" s="1637">
        <v>37681.480000000003</v>
      </c>
      <c r="U275" s="1637">
        <v>22187.39</v>
      </c>
      <c r="V275" s="1637">
        <v>55901.66</v>
      </c>
      <c r="W275" s="1637">
        <v>48131.46</v>
      </c>
      <c r="X275" s="1637">
        <v>36888.43</v>
      </c>
      <c r="Y275" s="1637">
        <v>1451516.8499999996</v>
      </c>
      <c r="Z275" s="1637">
        <v>22720.5</v>
      </c>
      <c r="AA275" s="1637">
        <v>31743.749999999993</v>
      </c>
      <c r="AB275" s="1637">
        <v>82533.749999999985</v>
      </c>
      <c r="AC275" s="1637">
        <v>8634.2999999999993</v>
      </c>
      <c r="AD275" s="1637">
        <v>145005.44999999998</v>
      </c>
      <c r="AE275" s="1637">
        <v>88841.109999999986</v>
      </c>
      <c r="AF275" s="1637">
        <v>345625.94999999995</v>
      </c>
      <c r="AG275" s="1637">
        <v>237951.14999999997</v>
      </c>
      <c r="AH275" s="1637">
        <v>704017.47779999999</v>
      </c>
      <c r="AI275" s="1637">
        <v>1667073.4377999997</v>
      </c>
      <c r="AJ275" s="1637">
        <v>241729.92000000001</v>
      </c>
      <c r="AK275" s="1637">
        <v>1425343.5178</v>
      </c>
      <c r="AL275" s="1637">
        <v>1642900.4378</v>
      </c>
      <c r="AM275" s="1637">
        <v>69952.05</v>
      </c>
      <c r="AN275" s="1637">
        <v>69952.05</v>
      </c>
      <c r="AO275" s="1637">
        <v>73251.67</v>
      </c>
      <c r="AP275" s="1637">
        <v>73251.67</v>
      </c>
      <c r="AQ275" s="1637">
        <v>0</v>
      </c>
      <c r="AR275" s="1637">
        <v>0</v>
      </c>
      <c r="AS275" s="1637">
        <v>0</v>
      </c>
      <c r="AT275" s="1637">
        <v>0</v>
      </c>
      <c r="AU275" s="1637">
        <v>0</v>
      </c>
      <c r="AV275" s="1637">
        <v>118786.5</v>
      </c>
      <c r="AW275" s="1637">
        <v>48117.24</v>
      </c>
      <c r="AX275" s="1637">
        <v>18192.37</v>
      </c>
      <c r="AY275" s="1637">
        <v>471503.55</v>
      </c>
      <c r="AZ275" s="1637">
        <v>3565920.9</v>
      </c>
      <c r="BA275" s="1637">
        <v>249572.72000000003</v>
      </c>
      <c r="BB275" s="1637">
        <v>0</v>
      </c>
      <c r="BC275" s="1637">
        <v>85485.33</v>
      </c>
      <c r="BD275" s="1637">
        <v>3565920.8377999994</v>
      </c>
    </row>
    <row r="276" spans="1:56" x14ac:dyDescent="0.25">
      <c r="A276" s="1651" t="s">
        <v>2225</v>
      </c>
      <c r="B276" s="1647" t="s">
        <v>3747</v>
      </c>
      <c r="C276" s="1636">
        <v>534.29999999999995</v>
      </c>
      <c r="D276" s="1637">
        <v>7375928.3899999997</v>
      </c>
      <c r="E276" s="1637">
        <v>6155088</v>
      </c>
      <c r="F276" s="1646">
        <v>0.8344831558214193</v>
      </c>
      <c r="G276" s="1645">
        <v>2</v>
      </c>
      <c r="H276" s="1644">
        <v>31063.86</v>
      </c>
      <c r="I276" s="1644">
        <v>3402585.4199999995</v>
      </c>
      <c r="J276" s="1644">
        <v>3433649.2799999993</v>
      </c>
      <c r="K276" s="1643">
        <v>0.9</v>
      </c>
      <c r="L276" s="1637">
        <v>1666358.96</v>
      </c>
      <c r="M276" s="1637">
        <v>412173.77</v>
      </c>
      <c r="N276" s="1637">
        <v>175611.61</v>
      </c>
      <c r="O276" s="1637">
        <v>69352.72</v>
      </c>
      <c r="P276" s="1637">
        <v>57739.97</v>
      </c>
      <c r="Q276" s="1637">
        <v>124011.77</v>
      </c>
      <c r="R276" s="1637">
        <v>38532.69</v>
      </c>
      <c r="S276" s="1637">
        <v>65760.22</v>
      </c>
      <c r="T276" s="1637">
        <v>76812.259999999995</v>
      </c>
      <c r="U276" s="1637">
        <v>47047.96</v>
      </c>
      <c r="V276" s="1637">
        <v>113953.39</v>
      </c>
      <c r="W276" s="1637">
        <v>98114.13</v>
      </c>
      <c r="X276" s="1637">
        <v>78909.17</v>
      </c>
      <c r="Y276" s="1637">
        <v>3024378.62</v>
      </c>
      <c r="Z276" s="1637">
        <v>47772</v>
      </c>
      <c r="AA276" s="1637">
        <v>66787.5</v>
      </c>
      <c r="AB276" s="1637">
        <v>173647.5</v>
      </c>
      <c r="AC276" s="1637">
        <v>18166.199999999997</v>
      </c>
      <c r="AD276" s="1637">
        <v>305085.3</v>
      </c>
      <c r="AE276" s="1637">
        <v>218355.89999999997</v>
      </c>
      <c r="AF276" s="1637">
        <v>727182.3</v>
      </c>
      <c r="AG276" s="1637">
        <v>500639.1</v>
      </c>
      <c r="AH276" s="1637">
        <v>1442285.5241999996</v>
      </c>
      <c r="AI276" s="1637">
        <v>3499921.3241999997</v>
      </c>
      <c r="AJ276" s="1637">
        <v>508589.48</v>
      </c>
      <c r="AK276" s="1637">
        <v>2991331.8441999992</v>
      </c>
      <c r="AL276" s="1637">
        <v>3449062.3741999995</v>
      </c>
      <c r="AM276" s="1637">
        <v>120106.35</v>
      </c>
      <c r="AN276" s="1637">
        <v>120106.35</v>
      </c>
      <c r="AO276" s="1637">
        <v>125385.75</v>
      </c>
      <c r="AP276" s="1637">
        <v>125385.75</v>
      </c>
      <c r="AQ276" s="1637">
        <v>3959.55</v>
      </c>
      <c r="AR276" s="1637">
        <v>3959.55</v>
      </c>
      <c r="AS276" s="1637">
        <v>4619.47</v>
      </c>
      <c r="AT276" s="1637">
        <v>4619.47</v>
      </c>
      <c r="AU276" s="1637">
        <v>5279.4</v>
      </c>
      <c r="AV276" s="1637">
        <v>249451.65</v>
      </c>
      <c r="AW276" s="1637">
        <v>101046.2</v>
      </c>
      <c r="AX276" s="1637">
        <v>38567.83</v>
      </c>
      <c r="AY276" s="1637">
        <v>902487.31999999983</v>
      </c>
      <c r="AZ276" s="1637">
        <v>7375928.3899999997</v>
      </c>
      <c r="BA276" s="1637">
        <v>556339.66999999993</v>
      </c>
      <c r="BB276" s="1637">
        <v>496.39</v>
      </c>
      <c r="BC276" s="1637">
        <v>194179.70000000004</v>
      </c>
      <c r="BD276" s="1637">
        <v>7375928.314199999</v>
      </c>
    </row>
    <row r="277" spans="1:56" x14ac:dyDescent="0.25">
      <c r="A277" s="1651" t="s">
        <v>2226</v>
      </c>
      <c r="B277" s="1647" t="s">
        <v>3746</v>
      </c>
      <c r="C277" s="1636">
        <v>1222.97</v>
      </c>
      <c r="D277" s="1637">
        <v>16860239.710000001</v>
      </c>
      <c r="E277" s="1637">
        <v>12408116.539999999</v>
      </c>
      <c r="F277" s="1646">
        <v>0.73593950936774666</v>
      </c>
      <c r="G277" s="1645">
        <v>1</v>
      </c>
      <c r="H277" s="1644">
        <v>369138.29</v>
      </c>
      <c r="I277" s="1644">
        <v>7846010.3399999989</v>
      </c>
      <c r="J277" s="1644">
        <v>8215148.629999999</v>
      </c>
      <c r="K277" s="1643">
        <v>0.9</v>
      </c>
      <c r="L277" s="1637">
        <v>3835202.49</v>
      </c>
      <c r="M277" s="1637">
        <v>923978.47</v>
      </c>
      <c r="N277" s="1637">
        <v>400081.55</v>
      </c>
      <c r="O277" s="1637">
        <v>162648.37</v>
      </c>
      <c r="P277" s="1637">
        <v>132850.10999999999</v>
      </c>
      <c r="Q277" s="1637">
        <v>274889.88</v>
      </c>
      <c r="R277" s="1637">
        <v>88625.18</v>
      </c>
      <c r="S277" s="1637">
        <v>150232.71</v>
      </c>
      <c r="T277" s="1637">
        <v>181161</v>
      </c>
      <c r="U277" s="1637">
        <v>108531.1</v>
      </c>
      <c r="V277" s="1637">
        <v>268758</v>
      </c>
      <c r="W277" s="1637">
        <v>231401.25</v>
      </c>
      <c r="X277" s="1637">
        <v>180272.17</v>
      </c>
      <c r="Y277" s="1637">
        <v>6938632.2799999993</v>
      </c>
      <c r="Z277" s="1637">
        <v>109369.79999999999</v>
      </c>
      <c r="AA277" s="1637">
        <v>152871.25</v>
      </c>
      <c r="AB277" s="1637">
        <v>397465.25</v>
      </c>
      <c r="AC277" s="1637">
        <v>41580.979999999996</v>
      </c>
      <c r="AD277" s="1637">
        <v>698315.87</v>
      </c>
      <c r="AE277" s="1637">
        <v>457233.93999999994</v>
      </c>
      <c r="AF277" s="1637">
        <v>1664462.17</v>
      </c>
      <c r="AG277" s="1637">
        <v>1145922.8899999999</v>
      </c>
      <c r="AH277" s="1637">
        <v>3306072.0340799997</v>
      </c>
      <c r="AI277" s="1637">
        <v>7973294.1840799991</v>
      </c>
      <c r="AJ277" s="1637">
        <v>1164120.68</v>
      </c>
      <c r="AK277" s="1637">
        <v>6809173.5040799994</v>
      </c>
      <c r="AL277" s="1637">
        <v>7856882.1140799997</v>
      </c>
      <c r="AM277" s="1637">
        <v>284427.67</v>
      </c>
      <c r="AN277" s="1637">
        <v>284427.67</v>
      </c>
      <c r="AO277" s="1637">
        <v>296306.32</v>
      </c>
      <c r="AP277" s="1637">
        <v>296306.32</v>
      </c>
      <c r="AQ277" s="1637">
        <v>1979.77</v>
      </c>
      <c r="AR277" s="1637">
        <v>1979.77</v>
      </c>
      <c r="AS277" s="1637">
        <v>1979.77</v>
      </c>
      <c r="AT277" s="1637">
        <v>1979.77</v>
      </c>
      <c r="AU277" s="1637">
        <v>2639.7</v>
      </c>
      <c r="AV277" s="1637">
        <v>572154.97</v>
      </c>
      <c r="AW277" s="1637">
        <v>231764.7</v>
      </c>
      <c r="AX277" s="1637">
        <v>88778.79</v>
      </c>
      <c r="AY277" s="1637">
        <v>2064725.22</v>
      </c>
      <c r="AZ277" s="1637">
        <v>16860239.710000001</v>
      </c>
      <c r="BA277" s="1637">
        <v>1074557.6800000002</v>
      </c>
      <c r="BB277" s="1637">
        <v>603.30999999999995</v>
      </c>
      <c r="BC277" s="1637">
        <v>519807.18000000005</v>
      </c>
      <c r="BD277" s="1637">
        <v>16860239.614079997</v>
      </c>
    </row>
    <row r="278" spans="1:56" x14ac:dyDescent="0.25">
      <c r="A278" s="1651" t="s">
        <v>2227</v>
      </c>
      <c r="B278" s="1647" t="s">
        <v>3745</v>
      </c>
      <c r="C278" s="1636">
        <v>286.12</v>
      </c>
      <c r="D278" s="1637">
        <v>3786038.78</v>
      </c>
      <c r="E278" s="1637">
        <v>3849862.1500000004</v>
      </c>
      <c r="F278" s="1646">
        <v>1.0168575584426529</v>
      </c>
      <c r="G278" s="1645">
        <v>4</v>
      </c>
      <c r="H278" s="1644">
        <v>241.16</v>
      </c>
      <c r="I278" s="1644">
        <v>1351328.3399999999</v>
      </c>
      <c r="J278" s="1644">
        <v>1351569.4999999998</v>
      </c>
      <c r="K278" s="1643">
        <v>0.9</v>
      </c>
      <c r="L278" s="1637">
        <v>870773.19</v>
      </c>
      <c r="M278" s="1637">
        <v>214182.96</v>
      </c>
      <c r="N278" s="1637">
        <v>93642.67</v>
      </c>
      <c r="O278" s="1637">
        <v>37280.99</v>
      </c>
      <c r="P278" s="1637">
        <v>29173.59</v>
      </c>
      <c r="Q278" s="1637">
        <v>63791.4</v>
      </c>
      <c r="R278" s="1637">
        <v>19816.810000000001</v>
      </c>
      <c r="S278" s="1637">
        <v>35018.65</v>
      </c>
      <c r="T278" s="1637">
        <v>41304.699999999997</v>
      </c>
      <c r="U278" s="1637">
        <v>25127.89</v>
      </c>
      <c r="V278" s="1637">
        <v>61276.82</v>
      </c>
      <c r="W278" s="1637">
        <v>52759.48</v>
      </c>
      <c r="X278" s="1637">
        <v>42020.73</v>
      </c>
      <c r="Y278" s="1637">
        <v>1586169.8799999997</v>
      </c>
      <c r="Z278" s="1637">
        <v>25451.1</v>
      </c>
      <c r="AA278" s="1637">
        <v>35765</v>
      </c>
      <c r="AB278" s="1637">
        <v>92989</v>
      </c>
      <c r="AC278" s="1637">
        <v>9728.08</v>
      </c>
      <c r="AD278" s="1637">
        <v>163374.51999999999</v>
      </c>
      <c r="AE278" s="1637">
        <v>113032.08999999998</v>
      </c>
      <c r="AF278" s="1637">
        <v>389409.31999999995</v>
      </c>
      <c r="AG278" s="1637">
        <v>268094.44</v>
      </c>
      <c r="AH278" s="1637">
        <v>732843.38867999997</v>
      </c>
      <c r="AI278" s="1637">
        <v>1830686.9386799997</v>
      </c>
      <c r="AJ278" s="1637">
        <v>272351.90000000002</v>
      </c>
      <c r="AK278" s="1637">
        <v>1558335.0386800002</v>
      </c>
      <c r="AL278" s="1637">
        <v>1803451.7486800002</v>
      </c>
      <c r="AM278" s="1637">
        <v>46194.75</v>
      </c>
      <c r="AN278" s="1637">
        <v>46194.75</v>
      </c>
      <c r="AO278" s="1637">
        <v>48174.52</v>
      </c>
      <c r="AP278" s="1637">
        <v>48174.52</v>
      </c>
      <c r="AQ278" s="1637">
        <v>0</v>
      </c>
      <c r="AR278" s="1637">
        <v>0</v>
      </c>
      <c r="AS278" s="1637">
        <v>0</v>
      </c>
      <c r="AT278" s="1637">
        <v>0</v>
      </c>
      <c r="AU278" s="1637">
        <v>0</v>
      </c>
      <c r="AV278" s="1637">
        <v>133304.85</v>
      </c>
      <c r="AW278" s="1637">
        <v>53998.23</v>
      </c>
      <c r="AX278" s="1637">
        <v>20375.46</v>
      </c>
      <c r="AY278" s="1637">
        <v>396417.08</v>
      </c>
      <c r="AZ278" s="1637">
        <v>3786038.78</v>
      </c>
      <c r="BA278" s="1637">
        <v>164985.71</v>
      </c>
      <c r="BB278" s="1637">
        <v>0</v>
      </c>
      <c r="BC278" s="1637">
        <v>89190.07</v>
      </c>
      <c r="BD278" s="1637">
        <v>3786038.7086800002</v>
      </c>
    </row>
    <row r="279" spans="1:56" x14ac:dyDescent="0.25">
      <c r="A279" s="1651" t="s">
        <v>2228</v>
      </c>
      <c r="B279" s="1647" t="s">
        <v>3744</v>
      </c>
      <c r="C279" s="1636">
        <v>1471.21</v>
      </c>
      <c r="D279" s="1637">
        <v>19365625.600000001</v>
      </c>
      <c r="E279" s="1637">
        <v>21801502.010000002</v>
      </c>
      <c r="F279" s="1646">
        <v>1.1257835125140496</v>
      </c>
      <c r="G279" s="1645">
        <v>4</v>
      </c>
      <c r="H279" s="1644">
        <v>1233.55</v>
      </c>
      <c r="I279" s="1644">
        <v>1972554.8199999998</v>
      </c>
      <c r="J279" s="1644">
        <v>1973788.3699999999</v>
      </c>
      <c r="K279" s="1643">
        <v>0.9</v>
      </c>
      <c r="L279" s="1637">
        <v>4504666.8899999997</v>
      </c>
      <c r="M279" s="1637">
        <v>1091645.25</v>
      </c>
      <c r="N279" s="1637">
        <v>481956.24</v>
      </c>
      <c r="O279" s="1637">
        <v>195347.7</v>
      </c>
      <c r="P279" s="1637">
        <v>153803.84</v>
      </c>
      <c r="Q279" s="1637">
        <v>332986.53000000003</v>
      </c>
      <c r="R279" s="1637">
        <v>107341.06</v>
      </c>
      <c r="S279" s="1637">
        <v>180974.28</v>
      </c>
      <c r="T279" s="1637">
        <v>217393.2</v>
      </c>
      <c r="U279" s="1637">
        <v>130718.5</v>
      </c>
      <c r="V279" s="1637">
        <v>322509.59999999998</v>
      </c>
      <c r="W279" s="1637">
        <v>277681.5</v>
      </c>
      <c r="X279" s="1637">
        <v>217160.61</v>
      </c>
      <c r="Y279" s="1637">
        <v>8214185.2000000002</v>
      </c>
      <c r="Z279" s="1637">
        <v>130707</v>
      </c>
      <c r="AA279" s="1637">
        <v>183901.25</v>
      </c>
      <c r="AB279" s="1637">
        <v>478143.25</v>
      </c>
      <c r="AC279" s="1637">
        <v>50021.139999999992</v>
      </c>
      <c r="AD279" s="1637">
        <v>420030.44</v>
      </c>
      <c r="AE279" s="1637">
        <v>556662.07999999996</v>
      </c>
      <c r="AF279" s="1637">
        <v>2002316.8099999998</v>
      </c>
      <c r="AG279" s="1637">
        <v>1378523.7699999998</v>
      </c>
      <c r="AH279" s="1637">
        <v>3852982.84944</v>
      </c>
      <c r="AI279" s="1637">
        <v>9053288.5894399993</v>
      </c>
      <c r="AJ279" s="1637">
        <v>1400415.37</v>
      </c>
      <c r="AK279" s="1637">
        <v>7652873.2194399992</v>
      </c>
      <c r="AL279" s="1637">
        <v>8913247.0494400002</v>
      </c>
      <c r="AM279" s="1637">
        <v>285087.59999999998</v>
      </c>
      <c r="AN279" s="1637">
        <v>285087.59999999998</v>
      </c>
      <c r="AO279" s="1637">
        <v>296966.25</v>
      </c>
      <c r="AP279" s="1637">
        <v>296966.25</v>
      </c>
      <c r="AQ279" s="1637">
        <v>0</v>
      </c>
      <c r="AR279" s="1637">
        <v>0</v>
      </c>
      <c r="AS279" s="1637">
        <v>0</v>
      </c>
      <c r="AT279" s="1637">
        <v>0</v>
      </c>
      <c r="AU279" s="1637">
        <v>0</v>
      </c>
      <c r="AV279" s="1637">
        <v>688301.77</v>
      </c>
      <c r="AW279" s="1637">
        <v>278812.67</v>
      </c>
      <c r="AX279" s="1637">
        <v>106971.16</v>
      </c>
      <c r="AY279" s="1637">
        <v>2238193.3000000003</v>
      </c>
      <c r="AZ279" s="1637">
        <v>19365625.600000001</v>
      </c>
      <c r="BA279" s="1637">
        <v>744854.7</v>
      </c>
      <c r="BB279" s="1637">
        <v>0</v>
      </c>
      <c r="BC279" s="1637">
        <v>437656.66</v>
      </c>
      <c r="BD279" s="1637">
        <v>19365625.54944</v>
      </c>
    </row>
    <row r="280" spans="1:56" x14ac:dyDescent="0.25">
      <c r="A280" s="1651" t="s">
        <v>2229</v>
      </c>
      <c r="B280" s="1647" t="s">
        <v>3743</v>
      </c>
      <c r="C280" s="1636">
        <v>295.25</v>
      </c>
      <c r="D280" s="1637">
        <v>3886992.23</v>
      </c>
      <c r="E280" s="1637">
        <v>2814993.3</v>
      </c>
      <c r="F280" s="1646">
        <v>0.72420862544404929</v>
      </c>
      <c r="G280" s="1645">
        <v>1</v>
      </c>
      <c r="H280" s="1644">
        <v>93369.64</v>
      </c>
      <c r="I280" s="1644">
        <v>1290549.27</v>
      </c>
      <c r="J280" s="1644">
        <v>1383918.91</v>
      </c>
      <c r="K280" s="1643">
        <v>0.9</v>
      </c>
      <c r="L280" s="1637">
        <v>900677.21</v>
      </c>
      <c r="M280" s="1637">
        <v>219297.77</v>
      </c>
      <c r="N280" s="1637">
        <v>96058.81</v>
      </c>
      <c r="O280" s="1637">
        <v>37814.339999999997</v>
      </c>
      <c r="P280" s="1637">
        <v>30005.16</v>
      </c>
      <c r="Q280" s="1637">
        <v>66496.95</v>
      </c>
      <c r="R280" s="1637">
        <v>20367.27</v>
      </c>
      <c r="S280" s="1637">
        <v>36087.93</v>
      </c>
      <c r="T280" s="1637">
        <v>42029.35</v>
      </c>
      <c r="U280" s="1637">
        <v>25929.84</v>
      </c>
      <c r="V280" s="1637">
        <v>62351.85</v>
      </c>
      <c r="W280" s="1637">
        <v>53685.09</v>
      </c>
      <c r="X280" s="1637">
        <v>43303.81</v>
      </c>
      <c r="Y280" s="1637">
        <v>1634105.3800000004</v>
      </c>
      <c r="Z280" s="1637">
        <v>26325</v>
      </c>
      <c r="AA280" s="1637">
        <v>36906.25</v>
      </c>
      <c r="AB280" s="1637">
        <v>95956.25</v>
      </c>
      <c r="AC280" s="1637">
        <v>10038.5</v>
      </c>
      <c r="AD280" s="1637">
        <v>168587.75</v>
      </c>
      <c r="AE280" s="1637">
        <v>114538.5</v>
      </c>
      <c r="AF280" s="1637">
        <v>401835.25</v>
      </c>
      <c r="AG280" s="1637">
        <v>276649.25</v>
      </c>
      <c r="AH280" s="1637">
        <v>751798.22399999981</v>
      </c>
      <c r="AI280" s="1637">
        <v>1882634.9739999999</v>
      </c>
      <c r="AJ280" s="1637">
        <v>281042.57</v>
      </c>
      <c r="AK280" s="1637">
        <v>1601592.4039999999</v>
      </c>
      <c r="AL280" s="1637">
        <v>1854530.7139999999</v>
      </c>
      <c r="AM280" s="1637">
        <v>44874.9</v>
      </c>
      <c r="AN280" s="1637">
        <v>44874.9</v>
      </c>
      <c r="AO280" s="1637">
        <v>46854.67</v>
      </c>
      <c r="AP280" s="1637">
        <v>46854.67</v>
      </c>
      <c r="AQ280" s="1637">
        <v>0</v>
      </c>
      <c r="AR280" s="1637">
        <v>0</v>
      </c>
      <c r="AS280" s="1637">
        <v>0</v>
      </c>
      <c r="AT280" s="1637">
        <v>0</v>
      </c>
      <c r="AU280" s="1637">
        <v>0</v>
      </c>
      <c r="AV280" s="1637">
        <v>137924.32</v>
      </c>
      <c r="AW280" s="1637">
        <v>55869.46</v>
      </c>
      <c r="AX280" s="1637">
        <v>21103.15</v>
      </c>
      <c r="AY280" s="1637">
        <v>398356.07000000007</v>
      </c>
      <c r="AZ280" s="1637">
        <v>3886992.23</v>
      </c>
      <c r="BA280" s="1637">
        <v>150053.36000000002</v>
      </c>
      <c r="BB280" s="1637">
        <v>0</v>
      </c>
      <c r="BC280" s="1637">
        <v>88372.050000000017</v>
      </c>
      <c r="BD280" s="1637">
        <v>3886992.1640000008</v>
      </c>
    </row>
    <row r="281" spans="1:56" x14ac:dyDescent="0.25">
      <c r="A281" s="1651" t="s">
        <v>2230</v>
      </c>
      <c r="B281" s="1647" t="s">
        <v>3742</v>
      </c>
      <c r="C281" s="1636">
        <v>523.03</v>
      </c>
      <c r="D281" s="1637">
        <v>7163931.3099999996</v>
      </c>
      <c r="E281" s="1637">
        <v>5483092.3200000003</v>
      </c>
      <c r="F281" s="1646">
        <v>0.76537477576679902</v>
      </c>
      <c r="G281" s="1645">
        <v>1</v>
      </c>
      <c r="H281" s="1644">
        <v>75357.490000000005</v>
      </c>
      <c r="I281" s="1644">
        <v>2948395.1700000004</v>
      </c>
      <c r="J281" s="1644">
        <v>3023752.6600000006</v>
      </c>
      <c r="K281" s="1643">
        <v>0.9</v>
      </c>
      <c r="L281" s="1637">
        <v>1627160.86</v>
      </c>
      <c r="M281" s="1637">
        <v>400196.61</v>
      </c>
      <c r="N281" s="1637">
        <v>171374.79</v>
      </c>
      <c r="O281" s="1637">
        <v>68630.87</v>
      </c>
      <c r="P281" s="1637">
        <v>55971.77</v>
      </c>
      <c r="Q281" s="1637">
        <v>119575.24</v>
      </c>
      <c r="R281" s="1637">
        <v>37431.75</v>
      </c>
      <c r="S281" s="1637">
        <v>64156.32</v>
      </c>
      <c r="T281" s="1637">
        <v>76087.62</v>
      </c>
      <c r="U281" s="1637">
        <v>45978.69</v>
      </c>
      <c r="V281" s="1637">
        <v>112878.36</v>
      </c>
      <c r="W281" s="1637">
        <v>97188.52</v>
      </c>
      <c r="X281" s="1637">
        <v>76984.56</v>
      </c>
      <c r="Y281" s="1637">
        <v>2953615.9600000004</v>
      </c>
      <c r="Z281" s="1637">
        <v>46675.8</v>
      </c>
      <c r="AA281" s="1637">
        <v>65378.75</v>
      </c>
      <c r="AB281" s="1637">
        <v>169984.75</v>
      </c>
      <c r="AC281" s="1637">
        <v>17783.02</v>
      </c>
      <c r="AD281" s="1637">
        <v>298650.13</v>
      </c>
      <c r="AE281" s="1637">
        <v>208324.14</v>
      </c>
      <c r="AF281" s="1637">
        <v>711843.83</v>
      </c>
      <c r="AG281" s="1637">
        <v>490079.11</v>
      </c>
      <c r="AH281" s="1637">
        <v>1399275.4519199999</v>
      </c>
      <c r="AI281" s="1637">
        <v>3407994.9819199997</v>
      </c>
      <c r="AJ281" s="1637">
        <v>497861.79</v>
      </c>
      <c r="AK281" s="1637">
        <v>2910133.1919199997</v>
      </c>
      <c r="AL281" s="1637">
        <v>3358208.8019199995</v>
      </c>
      <c r="AM281" s="1637">
        <v>115486.87</v>
      </c>
      <c r="AN281" s="1637">
        <v>115486.87</v>
      </c>
      <c r="AO281" s="1637">
        <v>120106.35</v>
      </c>
      <c r="AP281" s="1637">
        <v>120106.35</v>
      </c>
      <c r="AQ281" s="1637">
        <v>0</v>
      </c>
      <c r="AR281" s="1637">
        <v>0</v>
      </c>
      <c r="AS281" s="1637">
        <v>0</v>
      </c>
      <c r="AT281" s="1637">
        <v>0</v>
      </c>
      <c r="AU281" s="1637">
        <v>0</v>
      </c>
      <c r="AV281" s="1637">
        <v>244172.25</v>
      </c>
      <c r="AW281" s="1637">
        <v>98907.66</v>
      </c>
      <c r="AX281" s="1637">
        <v>37840.14</v>
      </c>
      <c r="AY281" s="1637">
        <v>852106.49</v>
      </c>
      <c r="AZ281" s="1637">
        <v>7163931.3099999996</v>
      </c>
      <c r="BA281" s="1637">
        <v>389749.29</v>
      </c>
      <c r="BB281" s="1637">
        <v>0</v>
      </c>
      <c r="BC281" s="1637">
        <v>206423.62999999998</v>
      </c>
      <c r="BD281" s="1637">
        <v>7163931.2519199997</v>
      </c>
    </row>
    <row r="282" spans="1:56" x14ac:dyDescent="0.25">
      <c r="A282" s="1651" t="s">
        <v>2231</v>
      </c>
      <c r="B282" s="1647" t="s">
        <v>3741</v>
      </c>
      <c r="C282" s="1636">
        <v>1160.1199999999999</v>
      </c>
      <c r="D282" s="1637">
        <v>15712814.810000001</v>
      </c>
      <c r="E282" s="1637">
        <v>14292137.739999998</v>
      </c>
      <c r="F282" s="1646">
        <v>0.90958481423100268</v>
      </c>
      <c r="G282" s="1645">
        <v>3</v>
      </c>
      <c r="H282" s="1644">
        <v>17856.21</v>
      </c>
      <c r="I282" s="1644">
        <v>2505013.5699999994</v>
      </c>
      <c r="J282" s="1644">
        <v>2522869.7799999993</v>
      </c>
      <c r="K282" s="1643">
        <v>0.9</v>
      </c>
      <c r="L282" s="1637">
        <v>3570335.26</v>
      </c>
      <c r="M282" s="1637">
        <v>879953.67</v>
      </c>
      <c r="N282" s="1637">
        <v>381945.51</v>
      </c>
      <c r="O282" s="1637">
        <v>152983.81</v>
      </c>
      <c r="P282" s="1637">
        <v>121924.8</v>
      </c>
      <c r="Q282" s="1637">
        <v>267813.34000000003</v>
      </c>
      <c r="R282" s="1637">
        <v>84221.45</v>
      </c>
      <c r="S282" s="1637">
        <v>143282.44</v>
      </c>
      <c r="T282" s="1637">
        <v>169566.69</v>
      </c>
      <c r="U282" s="1637">
        <v>102917.43</v>
      </c>
      <c r="V282" s="1637">
        <v>251557.48</v>
      </c>
      <c r="W282" s="1637">
        <v>216591.57</v>
      </c>
      <c r="X282" s="1637">
        <v>171932.18</v>
      </c>
      <c r="Y282" s="1637">
        <v>6515025.6299999999</v>
      </c>
      <c r="Z282" s="1637">
        <v>103645.79999999999</v>
      </c>
      <c r="AA282" s="1637">
        <v>145014.99999999997</v>
      </c>
      <c r="AB282" s="1637">
        <v>377039</v>
      </c>
      <c r="AC282" s="1637">
        <v>39444.079999999994</v>
      </c>
      <c r="AD282" s="1637">
        <v>662428.52</v>
      </c>
      <c r="AE282" s="1637">
        <v>467062.65999999992</v>
      </c>
      <c r="AF282" s="1637">
        <v>1578923.3199999998</v>
      </c>
      <c r="AG282" s="1637">
        <v>1087032.44</v>
      </c>
      <c r="AH282" s="1637">
        <v>3058648.5556799998</v>
      </c>
      <c r="AI282" s="1637">
        <v>7519239.3756799996</v>
      </c>
      <c r="AJ282" s="1637">
        <v>1104295.02</v>
      </c>
      <c r="AK282" s="1637">
        <v>6414944.3556799982</v>
      </c>
      <c r="AL282" s="1637">
        <v>7408809.865679998</v>
      </c>
      <c r="AM282" s="1637">
        <v>225694.35</v>
      </c>
      <c r="AN282" s="1637">
        <v>225694.35</v>
      </c>
      <c r="AO282" s="1637">
        <v>234933.3</v>
      </c>
      <c r="AP282" s="1637">
        <v>234933.3</v>
      </c>
      <c r="AQ282" s="1637">
        <v>3959.55</v>
      </c>
      <c r="AR282" s="1637">
        <v>3959.55</v>
      </c>
      <c r="AS282" s="1637">
        <v>3959.55</v>
      </c>
      <c r="AT282" s="1637">
        <v>3959.55</v>
      </c>
      <c r="AU282" s="1637">
        <v>5279.4</v>
      </c>
      <c r="AV282" s="1637">
        <v>542458.35</v>
      </c>
      <c r="AW282" s="1637">
        <v>219735.39</v>
      </c>
      <c r="AX282" s="1637">
        <v>84412.62</v>
      </c>
      <c r="AY282" s="1637">
        <v>1788979.2600000002</v>
      </c>
      <c r="AZ282" s="1637">
        <v>15712814.810000001</v>
      </c>
      <c r="BA282" s="1637">
        <v>514588.57</v>
      </c>
      <c r="BB282" s="1637">
        <v>377.09999999999997</v>
      </c>
      <c r="BC282" s="1637">
        <v>365570.97</v>
      </c>
      <c r="BD282" s="1637">
        <v>15712814.755679997</v>
      </c>
    </row>
    <row r="283" spans="1:56" x14ac:dyDescent="0.25">
      <c r="A283" s="1651" t="s">
        <v>2232</v>
      </c>
      <c r="B283" s="1647" t="s">
        <v>3740</v>
      </c>
      <c r="C283" s="1636">
        <v>871.13</v>
      </c>
      <c r="D283" s="1637">
        <v>11645946.210000001</v>
      </c>
      <c r="E283" s="1637">
        <v>8493316</v>
      </c>
      <c r="F283" s="1646">
        <v>0.72929376856532802</v>
      </c>
      <c r="G283" s="1645">
        <v>1</v>
      </c>
      <c r="H283" s="1644">
        <v>282506.59000000003</v>
      </c>
      <c r="I283" s="1644">
        <v>5823741.0399999982</v>
      </c>
      <c r="J283" s="1644">
        <v>6106247.629999998</v>
      </c>
      <c r="K283" s="1643">
        <v>0.9</v>
      </c>
      <c r="L283" s="1637">
        <v>2680485.3199999998</v>
      </c>
      <c r="M283" s="1637">
        <v>636071.65</v>
      </c>
      <c r="N283" s="1637">
        <v>283592.61</v>
      </c>
      <c r="O283" s="1637">
        <v>116015.53</v>
      </c>
      <c r="P283" s="1637">
        <v>90958.79</v>
      </c>
      <c r="Q283" s="1637">
        <v>192283.23</v>
      </c>
      <c r="R283" s="1637">
        <v>63303.7</v>
      </c>
      <c r="S283" s="1637">
        <v>106659.88</v>
      </c>
      <c r="T283" s="1637">
        <v>129711.27</v>
      </c>
      <c r="U283" s="1637">
        <v>77254.899999999994</v>
      </c>
      <c r="V283" s="1637">
        <v>192430.72</v>
      </c>
      <c r="W283" s="1637">
        <v>165683.29</v>
      </c>
      <c r="X283" s="1637">
        <v>127986.83</v>
      </c>
      <c r="Y283" s="1637">
        <v>4862437.72</v>
      </c>
      <c r="Z283" s="1637">
        <v>77742</v>
      </c>
      <c r="AA283" s="1637">
        <v>108891.25</v>
      </c>
      <c r="AB283" s="1637">
        <v>283117.25</v>
      </c>
      <c r="AC283" s="1637">
        <v>29618.42</v>
      </c>
      <c r="AD283" s="1637">
        <v>497415.23</v>
      </c>
      <c r="AE283" s="1637">
        <v>308446.98</v>
      </c>
      <c r="AF283" s="1637">
        <v>1185607.93</v>
      </c>
      <c r="AG283" s="1637">
        <v>816248.80999999994</v>
      </c>
      <c r="AH283" s="1637">
        <v>2269277.6923199999</v>
      </c>
      <c r="AI283" s="1637">
        <v>5576365.5623199996</v>
      </c>
      <c r="AJ283" s="1637">
        <v>829211.22</v>
      </c>
      <c r="AK283" s="1637">
        <v>4747154.3423199998</v>
      </c>
      <c r="AL283" s="1637">
        <v>5493444.4323199997</v>
      </c>
      <c r="AM283" s="1637">
        <v>160361.76999999999</v>
      </c>
      <c r="AN283" s="1637">
        <v>160361.76999999999</v>
      </c>
      <c r="AO283" s="1637">
        <v>166961.01999999999</v>
      </c>
      <c r="AP283" s="1637">
        <v>166961.01999999999</v>
      </c>
      <c r="AQ283" s="1637">
        <v>0</v>
      </c>
      <c r="AR283" s="1637">
        <v>0</v>
      </c>
      <c r="AS283" s="1637">
        <v>0</v>
      </c>
      <c r="AT283" s="1637">
        <v>0</v>
      </c>
      <c r="AU283" s="1637">
        <v>0</v>
      </c>
      <c r="AV283" s="1637">
        <v>407173.72</v>
      </c>
      <c r="AW283" s="1637">
        <v>164935.20000000001</v>
      </c>
      <c r="AX283" s="1637">
        <v>63309.46</v>
      </c>
      <c r="AY283" s="1637">
        <v>1290063.9599999997</v>
      </c>
      <c r="AZ283" s="1637">
        <v>11645946.210000001</v>
      </c>
      <c r="BA283" s="1637">
        <v>494494.49</v>
      </c>
      <c r="BB283" s="1637">
        <v>0</v>
      </c>
      <c r="BC283" s="1637">
        <v>375841.75000000006</v>
      </c>
      <c r="BD283" s="1637">
        <v>11645946.112319998</v>
      </c>
    </row>
    <row r="284" spans="1:56" x14ac:dyDescent="0.25">
      <c r="A284" s="1651" t="s">
        <v>2233</v>
      </c>
      <c r="B284" s="1647" t="s">
        <v>3739</v>
      </c>
      <c r="C284" s="1636">
        <v>1065.71</v>
      </c>
      <c r="D284" s="1637">
        <v>14570664.91</v>
      </c>
      <c r="E284" s="1637">
        <v>11153984.57</v>
      </c>
      <c r="F284" s="1646">
        <v>0.76550964824844081</v>
      </c>
      <c r="G284" s="1645">
        <v>1</v>
      </c>
      <c r="H284" s="1644">
        <v>170173.79</v>
      </c>
      <c r="I284" s="1644">
        <v>7463507.5899999999</v>
      </c>
      <c r="J284" s="1644">
        <v>7633681.3799999999</v>
      </c>
      <c r="K284" s="1643">
        <v>0.9</v>
      </c>
      <c r="L284" s="1637">
        <v>3329209.06</v>
      </c>
      <c r="M284" s="1637">
        <v>800841.18</v>
      </c>
      <c r="N284" s="1637">
        <v>348145.19</v>
      </c>
      <c r="O284" s="1637">
        <v>141089.44</v>
      </c>
      <c r="P284" s="1637">
        <v>114531.08</v>
      </c>
      <c r="Q284" s="1637">
        <v>238597.66</v>
      </c>
      <c r="R284" s="1637">
        <v>77615.839999999997</v>
      </c>
      <c r="S284" s="1637">
        <v>130718.5</v>
      </c>
      <c r="T284" s="1637">
        <v>157247.74</v>
      </c>
      <c r="U284" s="1637">
        <v>94363.25</v>
      </c>
      <c r="V284" s="1637">
        <v>233281.94</v>
      </c>
      <c r="W284" s="1637">
        <v>200856.28</v>
      </c>
      <c r="X284" s="1637">
        <v>156856.04</v>
      </c>
      <c r="Y284" s="1637">
        <v>6023353.200000002</v>
      </c>
      <c r="Z284" s="1637">
        <v>95224.5</v>
      </c>
      <c r="AA284" s="1637">
        <v>133213.75</v>
      </c>
      <c r="AB284" s="1637">
        <v>346355.75</v>
      </c>
      <c r="AC284" s="1637">
        <v>36234.14</v>
      </c>
      <c r="AD284" s="1637">
        <v>608520.40999999992</v>
      </c>
      <c r="AE284" s="1637">
        <v>395901.14999999997</v>
      </c>
      <c r="AF284" s="1637">
        <v>1450431.31</v>
      </c>
      <c r="AG284" s="1637">
        <v>998570.2699999999</v>
      </c>
      <c r="AH284" s="1637">
        <v>2851527.6464400003</v>
      </c>
      <c r="AI284" s="1637">
        <v>6915978.9264400005</v>
      </c>
      <c r="AJ284" s="1637">
        <v>1014428.03</v>
      </c>
      <c r="AK284" s="1637">
        <v>5901550.8964400003</v>
      </c>
      <c r="AL284" s="1637">
        <v>6814536.11644</v>
      </c>
      <c r="AM284" s="1637">
        <v>231633.67</v>
      </c>
      <c r="AN284" s="1637">
        <v>231633.67</v>
      </c>
      <c r="AO284" s="1637">
        <v>240872.62</v>
      </c>
      <c r="AP284" s="1637">
        <v>240872.62</v>
      </c>
      <c r="AQ284" s="1637">
        <v>1979.77</v>
      </c>
      <c r="AR284" s="1637">
        <v>1979.77</v>
      </c>
      <c r="AS284" s="1637">
        <v>1979.77</v>
      </c>
      <c r="AT284" s="1637">
        <v>1979.77</v>
      </c>
      <c r="AU284" s="1637">
        <v>2639.7</v>
      </c>
      <c r="AV284" s="1637">
        <v>498243.37</v>
      </c>
      <c r="AW284" s="1637">
        <v>201825.09</v>
      </c>
      <c r="AX284" s="1637">
        <v>77135.67</v>
      </c>
      <c r="AY284" s="1637">
        <v>1732775.49</v>
      </c>
      <c r="AZ284" s="1637">
        <v>14570664.91</v>
      </c>
      <c r="BA284" s="1637">
        <v>910305.59</v>
      </c>
      <c r="BB284" s="1637">
        <v>2504.2800000000002</v>
      </c>
      <c r="BC284" s="1637">
        <v>463904.30000000005</v>
      </c>
      <c r="BD284" s="1637">
        <v>14570664.806440001</v>
      </c>
    </row>
    <row r="285" spans="1:56" x14ac:dyDescent="0.25">
      <c r="A285" s="1651" t="s">
        <v>2234</v>
      </c>
      <c r="B285" s="1647" t="s">
        <v>3738</v>
      </c>
      <c r="C285" s="1636">
        <v>2099.54</v>
      </c>
      <c r="D285" s="1637">
        <v>29029727.850000001</v>
      </c>
      <c r="E285" s="1637">
        <v>22002984.450000003</v>
      </c>
      <c r="F285" s="1646">
        <v>0.75794663193854228</v>
      </c>
      <c r="G285" s="1645">
        <v>1</v>
      </c>
      <c r="H285" s="1644">
        <v>375665.72</v>
      </c>
      <c r="I285" s="1644">
        <v>11017622.040000001</v>
      </c>
      <c r="J285" s="1644">
        <v>11393287.760000002</v>
      </c>
      <c r="K285" s="1643">
        <v>0.9</v>
      </c>
      <c r="L285" s="1637">
        <v>6596821.9299999997</v>
      </c>
      <c r="M285" s="1637">
        <v>1619384.39</v>
      </c>
      <c r="N285" s="1637">
        <v>690802.7</v>
      </c>
      <c r="O285" s="1637">
        <v>278383.33</v>
      </c>
      <c r="P285" s="1637">
        <v>227817.82</v>
      </c>
      <c r="Q285" s="1637">
        <v>481777.45</v>
      </c>
      <c r="R285" s="1637">
        <v>153580.29</v>
      </c>
      <c r="S285" s="1637">
        <v>259298.46</v>
      </c>
      <c r="T285" s="1637">
        <v>308698.34000000003</v>
      </c>
      <c r="U285" s="1637">
        <v>186855.28</v>
      </c>
      <c r="V285" s="1637">
        <v>457963.63</v>
      </c>
      <c r="W285" s="1637">
        <v>394307.73</v>
      </c>
      <c r="X285" s="1637">
        <v>311145.93</v>
      </c>
      <c r="Y285" s="1637">
        <v>11966837.279999999</v>
      </c>
      <c r="Z285" s="1637">
        <v>187774.2</v>
      </c>
      <c r="AA285" s="1637">
        <v>262442.5</v>
      </c>
      <c r="AB285" s="1637">
        <v>682350.5</v>
      </c>
      <c r="AC285" s="1637">
        <v>71384.36</v>
      </c>
      <c r="AD285" s="1637">
        <v>1198837.3400000001</v>
      </c>
      <c r="AE285" s="1637">
        <v>834879.92</v>
      </c>
      <c r="AF285" s="1637">
        <v>2857473.9400000004</v>
      </c>
      <c r="AG285" s="1637">
        <v>1967268.98</v>
      </c>
      <c r="AH285" s="1637">
        <v>5684502.1065600002</v>
      </c>
      <c r="AI285" s="1637">
        <v>13746913.846560001</v>
      </c>
      <c r="AJ285" s="1637">
        <v>1998510.13</v>
      </c>
      <c r="AK285" s="1637">
        <v>11748403.716559999</v>
      </c>
      <c r="AL285" s="1637">
        <v>13547062.826559998</v>
      </c>
      <c r="AM285" s="1637">
        <v>477125.77</v>
      </c>
      <c r="AN285" s="1637">
        <v>477125.77</v>
      </c>
      <c r="AO285" s="1637">
        <v>496923.52</v>
      </c>
      <c r="AP285" s="1637">
        <v>496923.52</v>
      </c>
      <c r="AQ285" s="1637">
        <v>6599.25</v>
      </c>
      <c r="AR285" s="1637">
        <v>6599.25</v>
      </c>
      <c r="AS285" s="1637">
        <v>6599.25</v>
      </c>
      <c r="AT285" s="1637">
        <v>6599.25</v>
      </c>
      <c r="AU285" s="1637">
        <v>8579.02</v>
      </c>
      <c r="AV285" s="1637">
        <v>982628.32</v>
      </c>
      <c r="AW285" s="1637">
        <v>398036.5</v>
      </c>
      <c r="AX285" s="1637">
        <v>152088.25</v>
      </c>
      <c r="AY285" s="1637">
        <v>3515827.67</v>
      </c>
      <c r="AZ285" s="1637">
        <v>29029727.850000001</v>
      </c>
      <c r="BA285" s="1637">
        <v>1743400.4300000002</v>
      </c>
      <c r="BB285" s="1637">
        <v>3453.35</v>
      </c>
      <c r="BC285" s="1637">
        <v>790839.14</v>
      </c>
      <c r="BD285" s="1637">
        <v>29029727.776560001</v>
      </c>
    </row>
    <row r="286" spans="1:56" x14ac:dyDescent="0.25">
      <c r="A286" s="1647"/>
      <c r="B286" s="1647" t="s">
        <v>3737</v>
      </c>
      <c r="C286" s="1636">
        <v>78</v>
      </c>
      <c r="D286" s="1637">
        <v>1123955.72</v>
      </c>
      <c r="E286" s="1637">
        <v>690966.76</v>
      </c>
      <c r="F286" s="1646">
        <v>0.61476332893256691</v>
      </c>
      <c r="G286" s="1645">
        <v>1</v>
      </c>
      <c r="H286" s="1644">
        <v>74871.820000000007</v>
      </c>
      <c r="I286" s="1644">
        <v>578571.19000000006</v>
      </c>
      <c r="J286" s="1644">
        <v>653443.01</v>
      </c>
      <c r="K286" s="1643">
        <v>0.93050999999999995</v>
      </c>
      <c r="L286" s="1637">
        <v>248157.56</v>
      </c>
      <c r="M286" s="1637">
        <v>75099.37</v>
      </c>
      <c r="N286" s="1637">
        <v>28131.87</v>
      </c>
      <c r="O286" s="1637">
        <v>9312.33</v>
      </c>
      <c r="P286" s="1637">
        <v>8419.25</v>
      </c>
      <c r="Q286" s="1637">
        <v>23927.24</v>
      </c>
      <c r="R286" s="1637">
        <v>5122.1499999999996</v>
      </c>
      <c r="S286" s="1637">
        <v>10226.06</v>
      </c>
      <c r="T286" s="1637">
        <v>9739.7199999999993</v>
      </c>
      <c r="U286" s="1637">
        <v>6909.5</v>
      </c>
      <c r="V286" s="1637">
        <v>14449.18</v>
      </c>
      <c r="W286" s="1637">
        <v>12440.77</v>
      </c>
      <c r="X286" s="1637">
        <v>12270.79</v>
      </c>
      <c r="Y286" s="1637">
        <v>464205.79</v>
      </c>
      <c r="Z286" s="1637">
        <v>7020</v>
      </c>
      <c r="AA286" s="1637">
        <v>9750</v>
      </c>
      <c r="AB286" s="1637">
        <v>25350</v>
      </c>
      <c r="AC286" s="1637">
        <v>2652</v>
      </c>
      <c r="AD286" s="1637">
        <v>44538</v>
      </c>
      <c r="AE286" s="1637">
        <v>54802</v>
      </c>
      <c r="AF286" s="1637">
        <v>106158</v>
      </c>
      <c r="AG286" s="1637">
        <v>73086</v>
      </c>
      <c r="AH286" s="1637">
        <v>211236.09900000002</v>
      </c>
      <c r="AI286" s="1637">
        <v>534592.09900000005</v>
      </c>
      <c r="AJ286" s="1637">
        <v>74246.64</v>
      </c>
      <c r="AK286" s="1637">
        <v>460345.45900000003</v>
      </c>
      <c r="AL286" s="1637">
        <v>529432.69900000002</v>
      </c>
      <c r="AM286" s="1637">
        <v>17739.7</v>
      </c>
      <c r="AN286" s="1637">
        <v>17739.7</v>
      </c>
      <c r="AO286" s="1637">
        <v>18422</v>
      </c>
      <c r="AP286" s="1637">
        <v>18422</v>
      </c>
      <c r="AQ286" s="1637">
        <v>0</v>
      </c>
      <c r="AR286" s="1637">
        <v>0</v>
      </c>
      <c r="AS286" s="1637">
        <v>0</v>
      </c>
      <c r="AT286" s="1637">
        <v>0</v>
      </c>
      <c r="AU286" s="1637">
        <v>0</v>
      </c>
      <c r="AV286" s="1637">
        <v>37526.300000000003</v>
      </c>
      <c r="AW286" s="1637">
        <v>15200.9</v>
      </c>
      <c r="AX286" s="1637">
        <v>5266.54</v>
      </c>
      <c r="AY286" s="1637">
        <v>130317.13999999998</v>
      </c>
      <c r="AZ286" s="1637">
        <v>1123955.72</v>
      </c>
      <c r="BA286" s="1637">
        <v>23964.059999999998</v>
      </c>
      <c r="BB286" s="1637">
        <v>0</v>
      </c>
      <c r="BC286" s="1637">
        <v>13084.830000000002</v>
      </c>
      <c r="BD286" s="1637">
        <v>1123955.629</v>
      </c>
    </row>
    <row r="287" spans="1:56" x14ac:dyDescent="0.25">
      <c r="A287" s="1647"/>
      <c r="B287" s="1647" t="s">
        <v>3736</v>
      </c>
      <c r="C287" s="1636">
        <v>60</v>
      </c>
      <c r="D287" s="1637">
        <v>850258.12</v>
      </c>
      <c r="E287" s="1637">
        <v>472077.77</v>
      </c>
      <c r="F287" s="1646">
        <v>0.55521700868907908</v>
      </c>
      <c r="G287" s="1645">
        <v>1</v>
      </c>
      <c r="H287" s="1644">
        <v>74688.95</v>
      </c>
      <c r="I287" s="1644">
        <v>387051.96</v>
      </c>
      <c r="J287" s="1644">
        <v>461740.91000000003</v>
      </c>
      <c r="K287" s="1643">
        <v>0.93050999999999995</v>
      </c>
      <c r="L287" s="1637">
        <v>187444.66</v>
      </c>
      <c r="M287" s="1637">
        <v>53306.86</v>
      </c>
      <c r="N287" s="1637">
        <v>21220.15</v>
      </c>
      <c r="O287" s="1637">
        <v>7722.25</v>
      </c>
      <c r="P287" s="1637">
        <v>6413.34</v>
      </c>
      <c r="Q287" s="1637">
        <v>17452.88</v>
      </c>
      <c r="R287" s="1637">
        <v>3983.89</v>
      </c>
      <c r="S287" s="1637">
        <v>7738.64</v>
      </c>
      <c r="T287" s="1637">
        <v>8241.2999999999993</v>
      </c>
      <c r="U287" s="1637">
        <v>5527.6</v>
      </c>
      <c r="V287" s="1637">
        <v>12226.23</v>
      </c>
      <c r="W287" s="1637">
        <v>10526.81</v>
      </c>
      <c r="X287" s="1637">
        <v>9286</v>
      </c>
      <c r="Y287" s="1637">
        <v>351090.61000000004</v>
      </c>
      <c r="Z287" s="1637">
        <v>5400</v>
      </c>
      <c r="AA287" s="1637">
        <v>7500</v>
      </c>
      <c r="AB287" s="1637">
        <v>19500</v>
      </c>
      <c r="AC287" s="1637">
        <v>2040</v>
      </c>
      <c r="AD287" s="1637">
        <v>34260</v>
      </c>
      <c r="AE287" s="1637">
        <v>36900</v>
      </c>
      <c r="AF287" s="1637">
        <v>81660</v>
      </c>
      <c r="AG287" s="1637">
        <v>56220</v>
      </c>
      <c r="AH287" s="1637">
        <v>160293.921</v>
      </c>
      <c r="AI287" s="1637">
        <v>403773.92099999997</v>
      </c>
      <c r="AJ287" s="1637">
        <v>57112.800000000003</v>
      </c>
      <c r="AK287" s="1637">
        <v>346661.12099999998</v>
      </c>
      <c r="AL287" s="1637">
        <v>399805.15099999995</v>
      </c>
      <c r="AM287" s="1637">
        <v>13645.92</v>
      </c>
      <c r="AN287" s="1637">
        <v>13645.92</v>
      </c>
      <c r="AO287" s="1637">
        <v>13645.92</v>
      </c>
      <c r="AP287" s="1637">
        <v>13645.92</v>
      </c>
      <c r="AQ287" s="1637">
        <v>0</v>
      </c>
      <c r="AR287" s="1637">
        <v>0</v>
      </c>
      <c r="AS287" s="1637">
        <v>0</v>
      </c>
      <c r="AT287" s="1637">
        <v>0</v>
      </c>
      <c r="AU287" s="1637">
        <v>0</v>
      </c>
      <c r="AV287" s="1637">
        <v>28656.45</v>
      </c>
      <c r="AW287" s="1637">
        <v>11607.96</v>
      </c>
      <c r="AX287" s="1637">
        <v>4514.18</v>
      </c>
      <c r="AY287" s="1637">
        <v>99362.26999999999</v>
      </c>
      <c r="AZ287" s="1637">
        <v>850258.12</v>
      </c>
      <c r="BA287" s="1637">
        <v>22356.690000000002</v>
      </c>
      <c r="BB287" s="1637">
        <v>42.93</v>
      </c>
      <c r="BC287" s="1637">
        <v>12216.21</v>
      </c>
      <c r="BD287" s="1637">
        <v>850258.03099999996</v>
      </c>
    </row>
    <row r="288" spans="1:56" x14ac:dyDescent="0.25">
      <c r="A288" s="1651" t="s">
        <v>2235</v>
      </c>
      <c r="B288" s="1647" t="s">
        <v>3735</v>
      </c>
      <c r="C288" s="1636">
        <v>966.73</v>
      </c>
      <c r="D288" s="1637">
        <v>13327640.82</v>
      </c>
      <c r="E288" s="1637">
        <v>11342922.050000001</v>
      </c>
      <c r="F288" s="1646">
        <v>0.85108251364175047</v>
      </c>
      <c r="G288" s="1645">
        <v>2</v>
      </c>
      <c r="H288" s="1644">
        <v>28800.47</v>
      </c>
      <c r="I288" s="1644">
        <v>3429146.42</v>
      </c>
      <c r="J288" s="1644">
        <v>3457946.89</v>
      </c>
      <c r="K288" s="1643">
        <v>0.93050999999999995</v>
      </c>
      <c r="L288" s="1637">
        <v>3078684.93</v>
      </c>
      <c r="M288" s="1637">
        <v>741385.09</v>
      </c>
      <c r="N288" s="1637">
        <v>326690.90999999997</v>
      </c>
      <c r="O288" s="1637">
        <v>132407.71</v>
      </c>
      <c r="P288" s="1637">
        <v>105456.06</v>
      </c>
      <c r="Q288" s="1637">
        <v>226631.49</v>
      </c>
      <c r="R288" s="1637">
        <v>72848.36</v>
      </c>
      <c r="S288" s="1637">
        <v>122436.37</v>
      </c>
      <c r="T288" s="1637">
        <v>147594.25</v>
      </c>
      <c r="U288" s="1637">
        <v>88718</v>
      </c>
      <c r="V288" s="1637">
        <v>218960.69</v>
      </c>
      <c r="W288" s="1637">
        <v>188525.65</v>
      </c>
      <c r="X288" s="1637">
        <v>146917.87</v>
      </c>
      <c r="Y288" s="1637">
        <v>5597257.3800000018</v>
      </c>
      <c r="Z288" s="1637">
        <v>86128.2</v>
      </c>
      <c r="AA288" s="1637">
        <v>120841.25</v>
      </c>
      <c r="AB288" s="1637">
        <v>314187.25</v>
      </c>
      <c r="AC288" s="1637">
        <v>32868.82</v>
      </c>
      <c r="AD288" s="1637">
        <v>552002.83000000007</v>
      </c>
      <c r="AE288" s="1637">
        <v>360829.16000000003</v>
      </c>
      <c r="AF288" s="1637">
        <v>1315719.53</v>
      </c>
      <c r="AG288" s="1637">
        <v>905826.01</v>
      </c>
      <c r="AH288" s="1637">
        <v>2548697.52972</v>
      </c>
      <c r="AI288" s="1637">
        <v>6237100.5797199998</v>
      </c>
      <c r="AJ288" s="1637">
        <v>920210.95</v>
      </c>
      <c r="AK288" s="1637">
        <v>5316889.6297200006</v>
      </c>
      <c r="AL288" s="1637">
        <v>6173155.1197200008</v>
      </c>
      <c r="AM288" s="1637">
        <v>202642.04</v>
      </c>
      <c r="AN288" s="1637">
        <v>202642.04</v>
      </c>
      <c r="AO288" s="1637">
        <v>211511.9</v>
      </c>
      <c r="AP288" s="1637">
        <v>211511.9</v>
      </c>
      <c r="AQ288" s="1637">
        <v>0</v>
      </c>
      <c r="AR288" s="1637">
        <v>0</v>
      </c>
      <c r="AS288" s="1637">
        <v>0</v>
      </c>
      <c r="AT288" s="1637">
        <v>0</v>
      </c>
      <c r="AU288" s="1637">
        <v>0</v>
      </c>
      <c r="AV288" s="1637">
        <v>467373.07</v>
      </c>
      <c r="AW288" s="1637">
        <v>189320.35</v>
      </c>
      <c r="AX288" s="1637">
        <v>72226.929999999993</v>
      </c>
      <c r="AY288" s="1637">
        <v>1557228.23</v>
      </c>
      <c r="AZ288" s="1637">
        <v>13327640.82</v>
      </c>
      <c r="BA288" s="1637">
        <v>416384.42000000004</v>
      </c>
      <c r="BB288" s="1637">
        <v>0</v>
      </c>
      <c r="BC288" s="1637">
        <v>381918.8</v>
      </c>
      <c r="BD288" s="1637">
        <v>13327640.729720004</v>
      </c>
    </row>
    <row r="289" spans="1:56" x14ac:dyDescent="0.25">
      <c r="A289" s="1651" t="s">
        <v>2236</v>
      </c>
      <c r="B289" s="1647" t="s">
        <v>3734</v>
      </c>
      <c r="C289" s="1636">
        <v>1285.3699999999999</v>
      </c>
      <c r="D289" s="1637">
        <v>17366708.620000001</v>
      </c>
      <c r="E289" s="1637">
        <v>11780469.09</v>
      </c>
      <c r="F289" s="1646">
        <v>0.6783363127560782</v>
      </c>
      <c r="G289" s="1645">
        <v>1</v>
      </c>
      <c r="H289" s="1644">
        <v>695572.37</v>
      </c>
      <c r="I289" s="1644">
        <v>5907365.4400000013</v>
      </c>
      <c r="J289" s="1644">
        <v>6602937.8100000015</v>
      </c>
      <c r="K289" s="1643">
        <v>0.93050999999999995</v>
      </c>
      <c r="L289" s="1637">
        <v>4012904.62</v>
      </c>
      <c r="M289" s="1637">
        <v>961854.58</v>
      </c>
      <c r="N289" s="1637">
        <v>434051.69</v>
      </c>
      <c r="O289" s="1637">
        <v>176694.94</v>
      </c>
      <c r="P289" s="1637">
        <v>136438.94</v>
      </c>
      <c r="Q289" s="1637">
        <v>294991.65000000002</v>
      </c>
      <c r="R289" s="1637">
        <v>96182.6</v>
      </c>
      <c r="S289" s="1637">
        <v>163064.24</v>
      </c>
      <c r="T289" s="1637">
        <v>197042.08</v>
      </c>
      <c r="U289" s="1637">
        <v>118014.29</v>
      </c>
      <c r="V289" s="1637">
        <v>292318.07</v>
      </c>
      <c r="W289" s="1637">
        <v>251686.53</v>
      </c>
      <c r="X289" s="1637">
        <v>195669.41</v>
      </c>
      <c r="Y289" s="1637">
        <v>7330913.6400000025</v>
      </c>
      <c r="Z289" s="1637">
        <v>114341.4</v>
      </c>
      <c r="AA289" s="1637">
        <v>160671.25</v>
      </c>
      <c r="AB289" s="1637">
        <v>417745.25</v>
      </c>
      <c r="AC289" s="1637">
        <v>43702.579999999994</v>
      </c>
      <c r="AD289" s="1637">
        <v>733946.27</v>
      </c>
      <c r="AE289" s="1637">
        <v>468199.51999999996</v>
      </c>
      <c r="AF289" s="1637">
        <v>1749388.5699999998</v>
      </c>
      <c r="AG289" s="1637">
        <v>1204391.69</v>
      </c>
      <c r="AH289" s="1637">
        <v>3306287.91768</v>
      </c>
      <c r="AI289" s="1637">
        <v>8198674.4476799993</v>
      </c>
      <c r="AJ289" s="1637">
        <v>1223517.99</v>
      </c>
      <c r="AK289" s="1637">
        <v>6975156.45768</v>
      </c>
      <c r="AL289" s="1637">
        <v>8113652.1776799997</v>
      </c>
      <c r="AM289" s="1637">
        <v>197865.97</v>
      </c>
      <c r="AN289" s="1637">
        <v>197865.97</v>
      </c>
      <c r="AO289" s="1637">
        <v>206053.53</v>
      </c>
      <c r="AP289" s="1637">
        <v>206053.53</v>
      </c>
      <c r="AQ289" s="1637">
        <v>27291.85</v>
      </c>
      <c r="AR289" s="1637">
        <v>27291.85</v>
      </c>
      <c r="AS289" s="1637">
        <v>27974.15</v>
      </c>
      <c r="AT289" s="1637">
        <v>27974.15</v>
      </c>
      <c r="AU289" s="1637">
        <v>34114.82</v>
      </c>
      <c r="AV289" s="1637">
        <v>621572.06999999995</v>
      </c>
      <c r="AW289" s="1637">
        <v>251782.25</v>
      </c>
      <c r="AX289" s="1637">
        <v>96302.57</v>
      </c>
      <c r="AY289" s="1637">
        <v>1922142.71</v>
      </c>
      <c r="AZ289" s="1637">
        <v>17366708.620000001</v>
      </c>
      <c r="BA289" s="1637">
        <v>474313.44999999995</v>
      </c>
      <c r="BB289" s="1637">
        <v>24757.489999999998</v>
      </c>
      <c r="BC289" s="1637">
        <v>588876.34999999986</v>
      </c>
      <c r="BD289" s="1637">
        <v>17366708.527680002</v>
      </c>
    </row>
    <row r="290" spans="1:56" x14ac:dyDescent="0.25">
      <c r="A290" s="1651" t="s">
        <v>2237</v>
      </c>
      <c r="B290" s="1647" t="s">
        <v>3733</v>
      </c>
      <c r="C290" s="1636">
        <v>555.97</v>
      </c>
      <c r="D290" s="1637">
        <v>7349524.9400000004</v>
      </c>
      <c r="E290" s="1637">
        <v>5568667.4800000004</v>
      </c>
      <c r="F290" s="1646">
        <v>0.75769080661150867</v>
      </c>
      <c r="G290" s="1645">
        <v>1</v>
      </c>
      <c r="H290" s="1644">
        <v>74369.570000000007</v>
      </c>
      <c r="I290" s="1644">
        <v>1278866.1400000001</v>
      </c>
      <c r="J290" s="1644">
        <v>1353235.7100000002</v>
      </c>
      <c r="K290" s="1643">
        <v>0.93050999999999995</v>
      </c>
      <c r="L290" s="1637">
        <v>1711725.75</v>
      </c>
      <c r="M290" s="1637">
        <v>342345.14</v>
      </c>
      <c r="N290" s="1637">
        <v>179737.69</v>
      </c>
      <c r="O290" s="1637">
        <v>79811.320000000007</v>
      </c>
      <c r="P290" s="1637">
        <v>59855.55</v>
      </c>
      <c r="Q290" s="1637">
        <v>109792.53</v>
      </c>
      <c r="R290" s="1637">
        <v>41546.33</v>
      </c>
      <c r="S290" s="1637">
        <v>67989.490000000005</v>
      </c>
      <c r="T290" s="1637">
        <v>92152.76</v>
      </c>
      <c r="U290" s="1637">
        <v>50853.93</v>
      </c>
      <c r="V290" s="1637">
        <v>136711.49</v>
      </c>
      <c r="W290" s="1637">
        <v>117708.91</v>
      </c>
      <c r="X290" s="1637">
        <v>81584.19</v>
      </c>
      <c r="Y290" s="1637">
        <v>3071815.0799999996</v>
      </c>
      <c r="Z290" s="1637">
        <v>49302.899999999994</v>
      </c>
      <c r="AA290" s="1637">
        <v>69496.25</v>
      </c>
      <c r="AB290" s="1637">
        <v>180690.25</v>
      </c>
      <c r="AC290" s="1637">
        <v>18902.98</v>
      </c>
      <c r="AD290" s="1637">
        <v>317458.87</v>
      </c>
      <c r="AE290" s="1637">
        <v>92593.00999999998</v>
      </c>
      <c r="AF290" s="1637">
        <v>756675.16999999993</v>
      </c>
      <c r="AG290" s="1637">
        <v>520943.89</v>
      </c>
      <c r="AH290" s="1637">
        <v>1417174.0480800001</v>
      </c>
      <c r="AI290" s="1637">
        <v>3423237.3680799999</v>
      </c>
      <c r="AJ290" s="1637">
        <v>529216.72</v>
      </c>
      <c r="AK290" s="1637">
        <v>2894020.6480799997</v>
      </c>
      <c r="AL290" s="1637">
        <v>3386462.0980799999</v>
      </c>
      <c r="AM290" s="1637">
        <v>90063.13</v>
      </c>
      <c r="AN290" s="1637">
        <v>90063.13</v>
      </c>
      <c r="AO290" s="1637">
        <v>93474.61</v>
      </c>
      <c r="AP290" s="1637">
        <v>93474.61</v>
      </c>
      <c r="AQ290" s="1637">
        <v>19786.59</v>
      </c>
      <c r="AR290" s="1637">
        <v>19786.59</v>
      </c>
      <c r="AS290" s="1637">
        <v>20468.89</v>
      </c>
      <c r="AT290" s="1637">
        <v>20468.89</v>
      </c>
      <c r="AU290" s="1637">
        <v>24562.67</v>
      </c>
      <c r="AV290" s="1637">
        <v>268824.8</v>
      </c>
      <c r="AW290" s="1637">
        <v>108893.75</v>
      </c>
      <c r="AX290" s="1637">
        <v>41380.01</v>
      </c>
      <c r="AY290" s="1637">
        <v>891247.67</v>
      </c>
      <c r="AZ290" s="1637">
        <v>7349524.9400000004</v>
      </c>
      <c r="BA290" s="1637">
        <v>158277.88999999998</v>
      </c>
      <c r="BB290" s="1637">
        <v>4420.5599999999995</v>
      </c>
      <c r="BC290" s="1637">
        <v>168781.67000000004</v>
      </c>
      <c r="BD290" s="1637">
        <v>7349524.8480799999</v>
      </c>
    </row>
    <row r="291" spans="1:56" x14ac:dyDescent="0.25">
      <c r="A291" s="1651" t="s">
        <v>2238</v>
      </c>
      <c r="B291" s="1647" t="s">
        <v>3732</v>
      </c>
      <c r="C291" s="1636">
        <v>401</v>
      </c>
      <c r="D291" s="1637">
        <v>4806061.01</v>
      </c>
      <c r="E291" s="1637">
        <v>3016988.17</v>
      </c>
      <c r="F291" s="1646">
        <v>0.62774653998826369</v>
      </c>
      <c r="G291" s="1645">
        <v>1</v>
      </c>
      <c r="H291" s="1644">
        <v>273726.81</v>
      </c>
      <c r="I291" s="1644">
        <v>1312840.1899999997</v>
      </c>
      <c r="J291" s="1644">
        <v>1586566.9999999998</v>
      </c>
      <c r="K291" s="1643">
        <v>0.93050999999999995</v>
      </c>
      <c r="L291" s="1637">
        <v>1178352.52</v>
      </c>
      <c r="M291" s="1637">
        <v>235670.5</v>
      </c>
      <c r="N291" s="1637">
        <v>129774.5</v>
      </c>
      <c r="O291" s="1637">
        <v>57100.78</v>
      </c>
      <c r="P291" s="1637">
        <v>37630.46</v>
      </c>
      <c r="Q291" s="1637">
        <v>76225.38</v>
      </c>
      <c r="R291" s="1637">
        <v>30163.77</v>
      </c>
      <c r="S291" s="1637">
        <v>48919.27</v>
      </c>
      <c r="T291" s="1637">
        <v>65930.42</v>
      </c>
      <c r="U291" s="1637">
        <v>36758.550000000003</v>
      </c>
      <c r="V291" s="1637">
        <v>97809.85</v>
      </c>
      <c r="W291" s="1637">
        <v>84214.5</v>
      </c>
      <c r="X291" s="1637">
        <v>58700.82</v>
      </c>
      <c r="Y291" s="1637">
        <v>2137251.3200000003</v>
      </c>
      <c r="Z291" s="1637">
        <v>35820</v>
      </c>
      <c r="AA291" s="1637">
        <v>50125</v>
      </c>
      <c r="AB291" s="1637">
        <v>130325</v>
      </c>
      <c r="AC291" s="1637">
        <v>13634</v>
      </c>
      <c r="AD291" s="1637">
        <v>228971</v>
      </c>
      <c r="AE291" s="1637">
        <v>64134</v>
      </c>
      <c r="AF291" s="1637">
        <v>545761</v>
      </c>
      <c r="AG291" s="1637">
        <v>375737</v>
      </c>
      <c r="AH291" s="1637">
        <v>903436.97100000014</v>
      </c>
      <c r="AI291" s="1637">
        <v>2347943.9709999999</v>
      </c>
      <c r="AJ291" s="1637">
        <v>381703.88</v>
      </c>
      <c r="AK291" s="1637">
        <v>1966240.091</v>
      </c>
      <c r="AL291" s="1637">
        <v>2321419.361</v>
      </c>
      <c r="AM291" s="1637">
        <v>10916.74</v>
      </c>
      <c r="AN291" s="1637">
        <v>10916.74</v>
      </c>
      <c r="AO291" s="1637">
        <v>11599.03</v>
      </c>
      <c r="AP291" s="1637">
        <v>11599.03</v>
      </c>
      <c r="AQ291" s="1637">
        <v>0</v>
      </c>
      <c r="AR291" s="1637">
        <v>0</v>
      </c>
      <c r="AS291" s="1637">
        <v>0</v>
      </c>
      <c r="AT291" s="1637">
        <v>0</v>
      </c>
      <c r="AU291" s="1637">
        <v>0</v>
      </c>
      <c r="AV291" s="1637">
        <v>193772.19</v>
      </c>
      <c r="AW291" s="1637">
        <v>78491.94</v>
      </c>
      <c r="AX291" s="1637">
        <v>30094.55</v>
      </c>
      <c r="AY291" s="1637">
        <v>347390.22000000003</v>
      </c>
      <c r="AZ291" s="1637">
        <v>4806061.01</v>
      </c>
      <c r="BA291" s="1637">
        <v>28565.59</v>
      </c>
      <c r="BB291" s="1637">
        <v>28.35</v>
      </c>
      <c r="BC291" s="1637">
        <v>122923.76</v>
      </c>
      <c r="BD291" s="1637">
        <v>4806060.9009999996</v>
      </c>
    </row>
    <row r="292" spans="1:56" x14ac:dyDescent="0.25">
      <c r="A292" s="1651" t="s">
        <v>2239</v>
      </c>
      <c r="B292" s="1647" t="s">
        <v>3731</v>
      </c>
      <c r="C292" s="1636">
        <v>152.56</v>
      </c>
      <c r="D292" s="1637">
        <v>2220430.58</v>
      </c>
      <c r="E292" s="1637">
        <v>1522668.87</v>
      </c>
      <c r="F292" s="1646">
        <v>0.68575387301682722</v>
      </c>
      <c r="G292" s="1645">
        <v>1</v>
      </c>
      <c r="H292" s="1644">
        <v>90733.3</v>
      </c>
      <c r="I292" s="1644">
        <v>1164061.2000000002</v>
      </c>
      <c r="J292" s="1644">
        <v>1254794.5000000002</v>
      </c>
      <c r="K292" s="1643">
        <v>0.93050999999999995</v>
      </c>
      <c r="L292" s="1637">
        <v>523640.13</v>
      </c>
      <c r="M292" s="1637">
        <v>104728.02</v>
      </c>
      <c r="N292" s="1637">
        <v>48665.440000000002</v>
      </c>
      <c r="O292" s="1637">
        <v>21412.79</v>
      </c>
      <c r="P292" s="1637">
        <v>18932.18</v>
      </c>
      <c r="Q292" s="1637">
        <v>28671.93</v>
      </c>
      <c r="R292" s="1637">
        <v>10813.42</v>
      </c>
      <c r="S292" s="1637">
        <v>18517.46</v>
      </c>
      <c r="T292" s="1637">
        <v>24723.91</v>
      </c>
      <c r="U292" s="1637">
        <v>13819</v>
      </c>
      <c r="V292" s="1637">
        <v>36678.69</v>
      </c>
      <c r="W292" s="1637">
        <v>31580.43</v>
      </c>
      <c r="X292" s="1637">
        <v>22220.080000000002</v>
      </c>
      <c r="Y292" s="1637">
        <v>904403.48000000021</v>
      </c>
      <c r="Z292" s="1637">
        <v>13603.5</v>
      </c>
      <c r="AA292" s="1637">
        <v>19070</v>
      </c>
      <c r="AB292" s="1637">
        <v>49582</v>
      </c>
      <c r="AC292" s="1637">
        <v>5187.04</v>
      </c>
      <c r="AD292" s="1637">
        <v>87111.760000000009</v>
      </c>
      <c r="AE292" s="1637">
        <v>25051.589999999997</v>
      </c>
      <c r="AF292" s="1637">
        <v>207634.15999999997</v>
      </c>
      <c r="AG292" s="1637">
        <v>142948.71999999997</v>
      </c>
      <c r="AH292" s="1637">
        <v>437996.06184000004</v>
      </c>
      <c r="AI292" s="1637">
        <v>988184.83183999988</v>
      </c>
      <c r="AJ292" s="1637">
        <v>145218.81</v>
      </c>
      <c r="AK292" s="1637">
        <v>842966.02184000006</v>
      </c>
      <c r="AL292" s="1637">
        <v>978093.57184000011</v>
      </c>
      <c r="AM292" s="1637">
        <v>54583.71</v>
      </c>
      <c r="AN292" s="1637">
        <v>54583.71</v>
      </c>
      <c r="AO292" s="1637">
        <v>56630.6</v>
      </c>
      <c r="AP292" s="1637">
        <v>56630.6</v>
      </c>
      <c r="AQ292" s="1637">
        <v>0</v>
      </c>
      <c r="AR292" s="1637">
        <v>0</v>
      </c>
      <c r="AS292" s="1637">
        <v>0</v>
      </c>
      <c r="AT292" s="1637">
        <v>0</v>
      </c>
      <c r="AU292" s="1637">
        <v>682.29</v>
      </c>
      <c r="AV292" s="1637">
        <v>73688.009999999995</v>
      </c>
      <c r="AW292" s="1637">
        <v>29849.040000000001</v>
      </c>
      <c r="AX292" s="1637">
        <v>11285.45</v>
      </c>
      <c r="AY292" s="1637">
        <v>337933.41</v>
      </c>
      <c r="AZ292" s="1637">
        <v>2220430.58</v>
      </c>
      <c r="BA292" s="1637">
        <v>188741.13999999998</v>
      </c>
      <c r="BB292" s="1637">
        <v>36.29</v>
      </c>
      <c r="BC292" s="1637">
        <v>89257.170000000013</v>
      </c>
      <c r="BD292" s="1637">
        <v>2220430.4618400005</v>
      </c>
    </row>
    <row r="293" spans="1:56" x14ac:dyDescent="0.25">
      <c r="A293" s="1651" t="s">
        <v>2240</v>
      </c>
      <c r="B293" s="1647" t="s">
        <v>3730</v>
      </c>
      <c r="C293" s="1636">
        <v>171.31</v>
      </c>
      <c r="D293" s="1637">
        <v>2050755.9</v>
      </c>
      <c r="E293" s="1637">
        <v>1403696.01</v>
      </c>
      <c r="F293" s="1646">
        <v>0.68447737246544071</v>
      </c>
      <c r="G293" s="1645">
        <v>1</v>
      </c>
      <c r="H293" s="1644">
        <v>76747.509999999995</v>
      </c>
      <c r="I293" s="1644">
        <v>653417.28</v>
      </c>
      <c r="J293" s="1644">
        <v>730164.79</v>
      </c>
      <c r="K293" s="1643">
        <v>0.93050999999999995</v>
      </c>
      <c r="L293" s="1637">
        <v>502876.21</v>
      </c>
      <c r="M293" s="1637">
        <v>100575.24</v>
      </c>
      <c r="N293" s="1637">
        <v>55154.16</v>
      </c>
      <c r="O293" s="1637">
        <v>24008.28</v>
      </c>
      <c r="P293" s="1637">
        <v>16071.16</v>
      </c>
      <c r="Q293" s="1637">
        <v>32168.51</v>
      </c>
      <c r="R293" s="1637">
        <v>12520.81</v>
      </c>
      <c r="S293" s="1637">
        <v>20728.5</v>
      </c>
      <c r="T293" s="1637">
        <v>27720.74</v>
      </c>
      <c r="U293" s="1637">
        <v>15477.28</v>
      </c>
      <c r="V293" s="1637">
        <v>41124.589999999997</v>
      </c>
      <c r="W293" s="1637">
        <v>35408.370000000003</v>
      </c>
      <c r="X293" s="1637">
        <v>24873.23</v>
      </c>
      <c r="Y293" s="1637">
        <v>908707.08000000019</v>
      </c>
      <c r="Z293" s="1637">
        <v>15388.2</v>
      </c>
      <c r="AA293" s="1637">
        <v>21413.75</v>
      </c>
      <c r="AB293" s="1637">
        <v>55675.75</v>
      </c>
      <c r="AC293" s="1637">
        <v>5824.5399999999991</v>
      </c>
      <c r="AD293" s="1637">
        <v>97818.010000000009</v>
      </c>
      <c r="AE293" s="1637">
        <v>27695.26</v>
      </c>
      <c r="AF293" s="1637">
        <v>233152.90999999997</v>
      </c>
      <c r="AG293" s="1637">
        <v>160517.47</v>
      </c>
      <c r="AH293" s="1637">
        <v>385270.84284000006</v>
      </c>
      <c r="AI293" s="1637">
        <v>1002756.7328400001</v>
      </c>
      <c r="AJ293" s="1637">
        <v>163066.56</v>
      </c>
      <c r="AK293" s="1637">
        <v>839690.1728399999</v>
      </c>
      <c r="AL293" s="1637">
        <v>991425.23283999995</v>
      </c>
      <c r="AM293" s="1637">
        <v>5458.37</v>
      </c>
      <c r="AN293" s="1637">
        <v>5458.37</v>
      </c>
      <c r="AO293" s="1637">
        <v>5458.37</v>
      </c>
      <c r="AP293" s="1637">
        <v>5458.37</v>
      </c>
      <c r="AQ293" s="1637">
        <v>0</v>
      </c>
      <c r="AR293" s="1637">
        <v>0</v>
      </c>
      <c r="AS293" s="1637">
        <v>0</v>
      </c>
      <c r="AT293" s="1637">
        <v>0</v>
      </c>
      <c r="AU293" s="1637">
        <v>0</v>
      </c>
      <c r="AV293" s="1637">
        <v>82557.87</v>
      </c>
      <c r="AW293" s="1637">
        <v>33441.980000000003</v>
      </c>
      <c r="AX293" s="1637">
        <v>12790.18</v>
      </c>
      <c r="AY293" s="1637">
        <v>150623.50999999998</v>
      </c>
      <c r="AZ293" s="1637">
        <v>2050755.9</v>
      </c>
      <c r="BA293" s="1637">
        <v>14441.460000000001</v>
      </c>
      <c r="BB293" s="1637">
        <v>0</v>
      </c>
      <c r="BC293" s="1637">
        <v>52033.389999999992</v>
      </c>
      <c r="BD293" s="1637">
        <v>2050755.8228400003</v>
      </c>
    </row>
    <row r="294" spans="1:56" x14ac:dyDescent="0.25">
      <c r="A294" s="1651" t="s">
        <v>2241</v>
      </c>
      <c r="B294" s="1647" t="s">
        <v>3729</v>
      </c>
      <c r="C294" s="1636">
        <v>221.25</v>
      </c>
      <c r="D294" s="1637">
        <v>2735540.84</v>
      </c>
      <c r="E294" s="1637">
        <v>1959576.76</v>
      </c>
      <c r="F294" s="1646">
        <v>0.71633979334046427</v>
      </c>
      <c r="G294" s="1645">
        <v>1</v>
      </c>
      <c r="H294" s="1644">
        <v>70162.66</v>
      </c>
      <c r="I294" s="1644">
        <v>779249.28999999992</v>
      </c>
      <c r="J294" s="1644">
        <v>849411.95</v>
      </c>
      <c r="K294" s="1643">
        <v>0.93050999999999995</v>
      </c>
      <c r="L294" s="1637">
        <v>668338.71</v>
      </c>
      <c r="M294" s="1637">
        <v>133667.74</v>
      </c>
      <c r="N294" s="1637">
        <v>71375.97</v>
      </c>
      <c r="O294" s="1637">
        <v>31145.88</v>
      </c>
      <c r="P294" s="1637">
        <v>21776.84</v>
      </c>
      <c r="Q294" s="1637">
        <v>41958.92</v>
      </c>
      <c r="R294" s="1637">
        <v>15935.57</v>
      </c>
      <c r="S294" s="1637">
        <v>26808.86</v>
      </c>
      <c r="T294" s="1637">
        <v>35962.050000000003</v>
      </c>
      <c r="U294" s="1637">
        <v>20175.740000000002</v>
      </c>
      <c r="V294" s="1637">
        <v>53350.82</v>
      </c>
      <c r="W294" s="1637">
        <v>45935.18</v>
      </c>
      <c r="X294" s="1637">
        <v>32169.37</v>
      </c>
      <c r="Y294" s="1637">
        <v>1198601.6500000001</v>
      </c>
      <c r="Z294" s="1637">
        <v>19755</v>
      </c>
      <c r="AA294" s="1637">
        <v>27656.25</v>
      </c>
      <c r="AB294" s="1637">
        <v>71906.25</v>
      </c>
      <c r="AC294" s="1637">
        <v>7522.5</v>
      </c>
      <c r="AD294" s="1637">
        <v>126333.75</v>
      </c>
      <c r="AE294" s="1637">
        <v>35683.5</v>
      </c>
      <c r="AF294" s="1637">
        <v>301121.25</v>
      </c>
      <c r="AG294" s="1637">
        <v>207311.25</v>
      </c>
      <c r="AH294" s="1637">
        <v>518584.41600000008</v>
      </c>
      <c r="AI294" s="1637">
        <v>1315874.1660000002</v>
      </c>
      <c r="AJ294" s="1637">
        <v>210603.45</v>
      </c>
      <c r="AK294" s="1637">
        <v>1105270.7160000002</v>
      </c>
      <c r="AL294" s="1637">
        <v>1301239.3260000004</v>
      </c>
      <c r="AM294" s="1637">
        <v>17057.41</v>
      </c>
      <c r="AN294" s="1637">
        <v>17057.41</v>
      </c>
      <c r="AO294" s="1637">
        <v>17739.7</v>
      </c>
      <c r="AP294" s="1637">
        <v>17739.7</v>
      </c>
      <c r="AQ294" s="1637">
        <v>0</v>
      </c>
      <c r="AR294" s="1637">
        <v>0</v>
      </c>
      <c r="AS294" s="1637">
        <v>0</v>
      </c>
      <c r="AT294" s="1637">
        <v>0</v>
      </c>
      <c r="AU294" s="1637">
        <v>0</v>
      </c>
      <c r="AV294" s="1637">
        <v>106438.24</v>
      </c>
      <c r="AW294" s="1637">
        <v>43115.29</v>
      </c>
      <c r="AX294" s="1637">
        <v>16552</v>
      </c>
      <c r="AY294" s="1637">
        <v>235699.75000000003</v>
      </c>
      <c r="AZ294" s="1637">
        <v>2735540.84</v>
      </c>
      <c r="BA294" s="1637">
        <v>24227.440000000002</v>
      </c>
      <c r="BB294" s="1637">
        <v>0</v>
      </c>
      <c r="BC294" s="1637">
        <v>74535.81</v>
      </c>
      <c r="BD294" s="1637">
        <v>2735540.7260000007</v>
      </c>
    </row>
    <row r="295" spans="1:56" x14ac:dyDescent="0.25">
      <c r="A295" s="1651" t="s">
        <v>2242</v>
      </c>
      <c r="B295" s="1647" t="s">
        <v>3728</v>
      </c>
      <c r="C295" s="1636">
        <v>90.38</v>
      </c>
      <c r="D295" s="1637">
        <v>1100914.2</v>
      </c>
      <c r="E295" s="1637">
        <v>849028.46000000008</v>
      </c>
      <c r="F295" s="1646">
        <v>0.77120311464780822</v>
      </c>
      <c r="G295" s="1645">
        <v>1</v>
      </c>
      <c r="H295" s="1644">
        <v>6785.31</v>
      </c>
      <c r="I295" s="1644">
        <v>270247.05000000005</v>
      </c>
      <c r="J295" s="1644">
        <v>277032.36000000004</v>
      </c>
      <c r="K295" s="1643">
        <v>0.93050999999999995</v>
      </c>
      <c r="L295" s="1637">
        <v>267984.34999999998</v>
      </c>
      <c r="M295" s="1637">
        <v>53596.86</v>
      </c>
      <c r="N295" s="1637">
        <v>28550.39</v>
      </c>
      <c r="O295" s="1637">
        <v>12328.57</v>
      </c>
      <c r="P295" s="1637">
        <v>8718.9500000000007</v>
      </c>
      <c r="Q295" s="1637">
        <v>16783.57</v>
      </c>
      <c r="R295" s="1637">
        <v>6260.4</v>
      </c>
      <c r="S295" s="1637">
        <v>10778.82</v>
      </c>
      <c r="T295" s="1637">
        <v>14234.97</v>
      </c>
      <c r="U295" s="1637">
        <v>8015.02</v>
      </c>
      <c r="V295" s="1637">
        <v>21118.03</v>
      </c>
      <c r="W295" s="1637">
        <v>18182.669999999998</v>
      </c>
      <c r="X295" s="1637">
        <v>12934.07</v>
      </c>
      <c r="Y295" s="1637">
        <v>479486.67000000004</v>
      </c>
      <c r="Z295" s="1637">
        <v>7991.9999999999982</v>
      </c>
      <c r="AA295" s="1637">
        <v>11297.5</v>
      </c>
      <c r="AB295" s="1637">
        <v>29373.5</v>
      </c>
      <c r="AC295" s="1637">
        <v>3072.92</v>
      </c>
      <c r="AD295" s="1637">
        <v>51606.98</v>
      </c>
      <c r="AE295" s="1637">
        <v>14405.839999999998</v>
      </c>
      <c r="AF295" s="1637">
        <v>123007.18</v>
      </c>
      <c r="AG295" s="1637">
        <v>84686.06</v>
      </c>
      <c r="AH295" s="1637">
        <v>207909.93731999997</v>
      </c>
      <c r="AI295" s="1637">
        <v>533351.91732000001</v>
      </c>
      <c r="AJ295" s="1637">
        <v>86030.91</v>
      </c>
      <c r="AK295" s="1637">
        <v>447321.00731999998</v>
      </c>
      <c r="AL295" s="1637">
        <v>527373.62731999997</v>
      </c>
      <c r="AM295" s="1637">
        <v>6140.66</v>
      </c>
      <c r="AN295" s="1637">
        <v>6140.66</v>
      </c>
      <c r="AO295" s="1637">
        <v>6822.96</v>
      </c>
      <c r="AP295" s="1637">
        <v>6822.96</v>
      </c>
      <c r="AQ295" s="1637">
        <v>0</v>
      </c>
      <c r="AR295" s="1637">
        <v>0</v>
      </c>
      <c r="AS295" s="1637">
        <v>0</v>
      </c>
      <c r="AT295" s="1637">
        <v>0</v>
      </c>
      <c r="AU295" s="1637">
        <v>0</v>
      </c>
      <c r="AV295" s="1637">
        <v>43666.97</v>
      </c>
      <c r="AW295" s="1637">
        <v>17688.32</v>
      </c>
      <c r="AX295" s="1637">
        <v>6771.27</v>
      </c>
      <c r="AY295" s="1637">
        <v>94053.8</v>
      </c>
      <c r="AZ295" s="1637">
        <v>1100914.2</v>
      </c>
      <c r="BA295" s="1637">
        <v>26559.120000000003</v>
      </c>
      <c r="BB295" s="1637">
        <v>2.09</v>
      </c>
      <c r="BC295" s="1637">
        <v>18205.999999999996</v>
      </c>
      <c r="BD295" s="1637">
        <v>1100914.0973199999</v>
      </c>
    </row>
    <row r="296" spans="1:56" x14ac:dyDescent="0.25">
      <c r="A296" s="1651" t="s">
        <v>2243</v>
      </c>
      <c r="B296" s="1647" t="s">
        <v>3727</v>
      </c>
      <c r="C296" s="1636">
        <v>165.32</v>
      </c>
      <c r="D296" s="1637">
        <v>2029655.01</v>
      </c>
      <c r="E296" s="1637">
        <v>1501969.6</v>
      </c>
      <c r="F296" s="1646">
        <v>0.74001226444882373</v>
      </c>
      <c r="G296" s="1645">
        <v>1</v>
      </c>
      <c r="H296" s="1644">
        <v>38164.68</v>
      </c>
      <c r="I296" s="1644">
        <v>790728.77999999991</v>
      </c>
      <c r="J296" s="1644">
        <v>828893.46</v>
      </c>
      <c r="K296" s="1643">
        <v>0.93050999999999995</v>
      </c>
      <c r="L296" s="1637">
        <v>488601.02</v>
      </c>
      <c r="M296" s="1637">
        <v>97720.19</v>
      </c>
      <c r="N296" s="1637">
        <v>53207.54</v>
      </c>
      <c r="O296" s="1637">
        <v>23359.41</v>
      </c>
      <c r="P296" s="1637">
        <v>16037.95</v>
      </c>
      <c r="Q296" s="1637">
        <v>31469.19</v>
      </c>
      <c r="R296" s="1637">
        <v>11951.68</v>
      </c>
      <c r="S296" s="1637">
        <v>20175.740000000002</v>
      </c>
      <c r="T296" s="1637">
        <v>26971.53</v>
      </c>
      <c r="U296" s="1637">
        <v>14924.52</v>
      </c>
      <c r="V296" s="1637">
        <v>40013.120000000003</v>
      </c>
      <c r="W296" s="1637">
        <v>34451.379999999997</v>
      </c>
      <c r="X296" s="1637">
        <v>24209.94</v>
      </c>
      <c r="Y296" s="1637">
        <v>883093.21</v>
      </c>
      <c r="Z296" s="1637">
        <v>14653.8</v>
      </c>
      <c r="AA296" s="1637">
        <v>20665</v>
      </c>
      <c r="AB296" s="1637">
        <v>53729</v>
      </c>
      <c r="AC296" s="1637">
        <v>5620.8799999999992</v>
      </c>
      <c r="AD296" s="1637">
        <v>94397.72</v>
      </c>
      <c r="AE296" s="1637">
        <v>27150.18</v>
      </c>
      <c r="AF296" s="1637">
        <v>225000.52</v>
      </c>
      <c r="AG296" s="1637">
        <v>154904.84</v>
      </c>
      <c r="AH296" s="1637">
        <v>383952.97547999996</v>
      </c>
      <c r="AI296" s="1637">
        <v>980074.91547999997</v>
      </c>
      <c r="AJ296" s="1637">
        <v>157364.79999999999</v>
      </c>
      <c r="AK296" s="1637">
        <v>822710.11548000015</v>
      </c>
      <c r="AL296" s="1637">
        <v>969139.63548000017</v>
      </c>
      <c r="AM296" s="1637">
        <v>12963.63</v>
      </c>
      <c r="AN296" s="1637">
        <v>12963.63</v>
      </c>
      <c r="AO296" s="1637">
        <v>13645.92</v>
      </c>
      <c r="AP296" s="1637">
        <v>13645.92</v>
      </c>
      <c r="AQ296" s="1637">
        <v>0</v>
      </c>
      <c r="AR296" s="1637">
        <v>0</v>
      </c>
      <c r="AS296" s="1637">
        <v>0</v>
      </c>
      <c r="AT296" s="1637">
        <v>0</v>
      </c>
      <c r="AU296" s="1637">
        <v>0</v>
      </c>
      <c r="AV296" s="1637">
        <v>79828.679999999993</v>
      </c>
      <c r="AW296" s="1637">
        <v>32336.46</v>
      </c>
      <c r="AX296" s="1637">
        <v>12037.82</v>
      </c>
      <c r="AY296" s="1637">
        <v>177422.06</v>
      </c>
      <c r="AZ296" s="1637">
        <v>2029655.01</v>
      </c>
      <c r="BA296" s="1637">
        <v>23418.66</v>
      </c>
      <c r="BB296" s="1637">
        <v>64.38</v>
      </c>
      <c r="BC296" s="1637">
        <v>54130.569999999992</v>
      </c>
      <c r="BD296" s="1637">
        <v>2029654.9054800002</v>
      </c>
    </row>
    <row r="297" spans="1:56" x14ac:dyDescent="0.25">
      <c r="A297" s="1651" t="s">
        <v>2244</v>
      </c>
      <c r="B297" s="1647" t="s">
        <v>3726</v>
      </c>
      <c r="C297" s="1636">
        <v>616.32000000000005</v>
      </c>
      <c r="D297" s="1637">
        <v>8616007.1799999997</v>
      </c>
      <c r="E297" s="1637">
        <v>6522528.9500000002</v>
      </c>
      <c r="F297" s="1646">
        <v>0.75702454904407357</v>
      </c>
      <c r="G297" s="1645">
        <v>1</v>
      </c>
      <c r="H297" s="1644">
        <v>90960.38</v>
      </c>
      <c r="I297" s="1644">
        <v>698352.62</v>
      </c>
      <c r="J297" s="1644">
        <v>789313</v>
      </c>
      <c r="K297" s="1643">
        <v>0.93050999999999995</v>
      </c>
      <c r="L297" s="1637">
        <v>1924001.47</v>
      </c>
      <c r="M297" s="1637">
        <v>641269.68000000005</v>
      </c>
      <c r="N297" s="1637">
        <v>229865.18</v>
      </c>
      <c r="O297" s="1637">
        <v>76124.179999999993</v>
      </c>
      <c r="P297" s="1637">
        <v>61115.6</v>
      </c>
      <c r="Q297" s="1637">
        <v>196080.41</v>
      </c>
      <c r="R297" s="1637">
        <v>46668.480000000003</v>
      </c>
      <c r="S297" s="1637">
        <v>85125.06</v>
      </c>
      <c r="T297" s="1637">
        <v>76419.360000000001</v>
      </c>
      <c r="U297" s="1637">
        <v>56657.91</v>
      </c>
      <c r="V297" s="1637">
        <v>113370.5</v>
      </c>
      <c r="W297" s="1637">
        <v>97612.26</v>
      </c>
      <c r="X297" s="1637">
        <v>102146.06</v>
      </c>
      <c r="Y297" s="1637">
        <v>3706456.1500000004</v>
      </c>
      <c r="Z297" s="1637">
        <v>55468.800000000003</v>
      </c>
      <c r="AA297" s="1637">
        <v>77040</v>
      </c>
      <c r="AB297" s="1637">
        <v>200304.00000000003</v>
      </c>
      <c r="AC297" s="1637">
        <v>20954.88</v>
      </c>
      <c r="AD297" s="1637">
        <v>351918.72</v>
      </c>
      <c r="AE297" s="1637">
        <v>529418.88</v>
      </c>
      <c r="AF297" s="1637">
        <v>838811.52</v>
      </c>
      <c r="AG297" s="1637">
        <v>577491.84000000008</v>
      </c>
      <c r="AH297" s="1637">
        <v>1582306.26648</v>
      </c>
      <c r="AI297" s="1637">
        <v>4233714.9064800004</v>
      </c>
      <c r="AJ297" s="1637">
        <v>586662.68000000005</v>
      </c>
      <c r="AK297" s="1637">
        <v>3647052.2264799993</v>
      </c>
      <c r="AL297" s="1637">
        <v>4192947.716479999</v>
      </c>
      <c r="AM297" s="1637">
        <v>61406.68</v>
      </c>
      <c r="AN297" s="1637">
        <v>61406.68</v>
      </c>
      <c r="AO297" s="1637">
        <v>64135.86</v>
      </c>
      <c r="AP297" s="1637">
        <v>64135.86</v>
      </c>
      <c r="AQ297" s="1637">
        <v>0</v>
      </c>
      <c r="AR297" s="1637">
        <v>0</v>
      </c>
      <c r="AS297" s="1637">
        <v>0</v>
      </c>
      <c r="AT297" s="1637">
        <v>0</v>
      </c>
      <c r="AU297" s="1637">
        <v>682.29</v>
      </c>
      <c r="AV297" s="1637">
        <v>298163.55</v>
      </c>
      <c r="AW297" s="1637">
        <v>120778.09</v>
      </c>
      <c r="AX297" s="1637">
        <v>45894.19</v>
      </c>
      <c r="AY297" s="1637">
        <v>716603.2</v>
      </c>
      <c r="AZ297" s="1637">
        <v>8616007.1799999997</v>
      </c>
      <c r="BA297" s="1637">
        <v>89048.650000000009</v>
      </c>
      <c r="BB297" s="1637">
        <v>69.83</v>
      </c>
      <c r="BC297" s="1637">
        <v>164937.01999999996</v>
      </c>
      <c r="BD297" s="1637">
        <v>8616007.0664799996</v>
      </c>
    </row>
    <row r="298" spans="1:56" x14ac:dyDescent="0.25">
      <c r="A298" s="1651" t="s">
        <v>2245</v>
      </c>
      <c r="B298" s="1647" t="s">
        <v>3725</v>
      </c>
      <c r="C298" s="1636">
        <v>162.06</v>
      </c>
      <c r="D298" s="1637">
        <v>2052123.29</v>
      </c>
      <c r="E298" s="1637">
        <v>1509034.89</v>
      </c>
      <c r="F298" s="1646">
        <v>0.73535293778572142</v>
      </c>
      <c r="G298" s="1645">
        <v>1</v>
      </c>
      <c r="H298" s="1644">
        <v>37642.870000000003</v>
      </c>
      <c r="I298" s="1644">
        <v>481928.8</v>
      </c>
      <c r="J298" s="1644">
        <v>519571.67</v>
      </c>
      <c r="K298" s="1643">
        <v>0.93050999999999995</v>
      </c>
      <c r="L298" s="1637">
        <v>496387.49</v>
      </c>
      <c r="M298" s="1637">
        <v>99277.49</v>
      </c>
      <c r="N298" s="1637">
        <v>51909.8</v>
      </c>
      <c r="O298" s="1637">
        <v>22710.53</v>
      </c>
      <c r="P298" s="1637">
        <v>16504.169999999998</v>
      </c>
      <c r="Q298" s="1637">
        <v>30769.88</v>
      </c>
      <c r="R298" s="1637">
        <v>11382.55</v>
      </c>
      <c r="S298" s="1637">
        <v>19622.98</v>
      </c>
      <c r="T298" s="1637">
        <v>26222.33</v>
      </c>
      <c r="U298" s="1637">
        <v>14648.14</v>
      </c>
      <c r="V298" s="1637">
        <v>38901.64</v>
      </c>
      <c r="W298" s="1637">
        <v>33494.400000000001</v>
      </c>
      <c r="X298" s="1637">
        <v>23546.65</v>
      </c>
      <c r="Y298" s="1637">
        <v>885378.05000000016</v>
      </c>
      <c r="Z298" s="1637">
        <v>14458.5</v>
      </c>
      <c r="AA298" s="1637">
        <v>20257.5</v>
      </c>
      <c r="AB298" s="1637">
        <v>52669.5</v>
      </c>
      <c r="AC298" s="1637">
        <v>5510.04</v>
      </c>
      <c r="AD298" s="1637">
        <v>92536.260000000009</v>
      </c>
      <c r="AE298" s="1637">
        <v>26301.089999999997</v>
      </c>
      <c r="AF298" s="1637">
        <v>220563.65999999997</v>
      </c>
      <c r="AG298" s="1637">
        <v>151850.21999999997</v>
      </c>
      <c r="AH298" s="1637">
        <v>391480.12283999997</v>
      </c>
      <c r="AI298" s="1637">
        <v>975626.89283999987</v>
      </c>
      <c r="AJ298" s="1637">
        <v>154261.67000000001</v>
      </c>
      <c r="AK298" s="1637">
        <v>821365.22283999994</v>
      </c>
      <c r="AL298" s="1637">
        <v>964907.24283999996</v>
      </c>
      <c r="AM298" s="1637">
        <v>19786.59</v>
      </c>
      <c r="AN298" s="1637">
        <v>19786.59</v>
      </c>
      <c r="AO298" s="1637">
        <v>20468.89</v>
      </c>
      <c r="AP298" s="1637">
        <v>20468.89</v>
      </c>
      <c r="AQ298" s="1637">
        <v>0</v>
      </c>
      <c r="AR298" s="1637">
        <v>0</v>
      </c>
      <c r="AS298" s="1637">
        <v>0</v>
      </c>
      <c r="AT298" s="1637">
        <v>0</v>
      </c>
      <c r="AU298" s="1637">
        <v>0</v>
      </c>
      <c r="AV298" s="1637">
        <v>77781.789999999994</v>
      </c>
      <c r="AW298" s="1637">
        <v>31507.32</v>
      </c>
      <c r="AX298" s="1637">
        <v>12037.82</v>
      </c>
      <c r="AY298" s="1637">
        <v>201837.89</v>
      </c>
      <c r="AZ298" s="1637">
        <v>2052123.29</v>
      </c>
      <c r="BA298" s="1637">
        <v>27422.92</v>
      </c>
      <c r="BB298" s="1637">
        <v>0</v>
      </c>
      <c r="BC298" s="1637">
        <v>44943.56</v>
      </c>
      <c r="BD298" s="1637">
        <v>2052123.1828400004</v>
      </c>
    </row>
    <row r="299" spans="1:56" x14ac:dyDescent="0.25">
      <c r="A299" s="1651" t="s">
        <v>2246</v>
      </c>
      <c r="B299" s="1647" t="s">
        <v>3724</v>
      </c>
      <c r="C299" s="1636">
        <v>130.5</v>
      </c>
      <c r="D299" s="1637">
        <v>1843910.01</v>
      </c>
      <c r="E299" s="1637">
        <v>1335332.83</v>
      </c>
      <c r="F299" s="1646">
        <v>0.72418546607922585</v>
      </c>
      <c r="G299" s="1645">
        <v>1</v>
      </c>
      <c r="H299" s="1644">
        <v>50892.06</v>
      </c>
      <c r="I299" s="1644">
        <v>1055280.6299999999</v>
      </c>
      <c r="J299" s="1644">
        <v>1106172.69</v>
      </c>
      <c r="K299" s="1643">
        <v>0.93050999999999995</v>
      </c>
      <c r="L299" s="1637">
        <v>439935.58</v>
      </c>
      <c r="M299" s="1637">
        <v>87987.1</v>
      </c>
      <c r="N299" s="1637">
        <v>41527.839999999997</v>
      </c>
      <c r="O299" s="1637">
        <v>18168.43</v>
      </c>
      <c r="P299" s="1637">
        <v>15554.72</v>
      </c>
      <c r="Q299" s="1637">
        <v>25175.35</v>
      </c>
      <c r="R299" s="1637">
        <v>9106.0400000000009</v>
      </c>
      <c r="S299" s="1637">
        <v>15753.66</v>
      </c>
      <c r="T299" s="1637">
        <v>20977.86</v>
      </c>
      <c r="U299" s="1637">
        <v>11884.34</v>
      </c>
      <c r="V299" s="1637">
        <v>31121.31</v>
      </c>
      <c r="W299" s="1637">
        <v>26795.52</v>
      </c>
      <c r="X299" s="1637">
        <v>18903.650000000001</v>
      </c>
      <c r="Y299" s="1637">
        <v>762891.40000000014</v>
      </c>
      <c r="Z299" s="1637">
        <v>11655</v>
      </c>
      <c r="AA299" s="1637">
        <v>16312.5</v>
      </c>
      <c r="AB299" s="1637">
        <v>42412.5</v>
      </c>
      <c r="AC299" s="1637">
        <v>4437</v>
      </c>
      <c r="AD299" s="1637">
        <v>74515.5</v>
      </c>
      <c r="AE299" s="1637">
        <v>21519.5</v>
      </c>
      <c r="AF299" s="1637">
        <v>177610.5</v>
      </c>
      <c r="AG299" s="1637">
        <v>122278.5</v>
      </c>
      <c r="AH299" s="1637">
        <v>361273.28399999999</v>
      </c>
      <c r="AI299" s="1637">
        <v>832014.28399999999</v>
      </c>
      <c r="AJ299" s="1637">
        <v>124220.34</v>
      </c>
      <c r="AK299" s="1637">
        <v>707793.94400000002</v>
      </c>
      <c r="AL299" s="1637">
        <v>823382.20400000003</v>
      </c>
      <c r="AM299" s="1637">
        <v>38890.89</v>
      </c>
      <c r="AN299" s="1637">
        <v>38890.89</v>
      </c>
      <c r="AO299" s="1637">
        <v>40937.78</v>
      </c>
      <c r="AP299" s="1637">
        <v>40937.78</v>
      </c>
      <c r="AQ299" s="1637">
        <v>0</v>
      </c>
      <c r="AR299" s="1637">
        <v>0</v>
      </c>
      <c r="AS299" s="1637">
        <v>0</v>
      </c>
      <c r="AT299" s="1637">
        <v>0</v>
      </c>
      <c r="AU299" s="1637">
        <v>0</v>
      </c>
      <c r="AV299" s="1637">
        <v>62771.27</v>
      </c>
      <c r="AW299" s="1637">
        <v>25426.959999999999</v>
      </c>
      <c r="AX299" s="1637">
        <v>9780.73</v>
      </c>
      <c r="AY299" s="1637">
        <v>257636.3</v>
      </c>
      <c r="AZ299" s="1637">
        <v>1843910.01</v>
      </c>
      <c r="BA299" s="1637">
        <v>236415.82000000004</v>
      </c>
      <c r="BB299" s="1637">
        <v>0</v>
      </c>
      <c r="BC299" s="1637">
        <v>60049.91</v>
      </c>
      <c r="BD299" s="1637">
        <v>1843909.9040000003</v>
      </c>
    </row>
    <row r="300" spans="1:56" x14ac:dyDescent="0.25">
      <c r="A300" s="1651" t="s">
        <v>2247</v>
      </c>
      <c r="B300" s="1647" t="s">
        <v>3723</v>
      </c>
      <c r="C300" s="1636">
        <v>312.72000000000003</v>
      </c>
      <c r="D300" s="1637">
        <v>4190223.9</v>
      </c>
      <c r="E300" s="1637">
        <v>3602318.73</v>
      </c>
      <c r="F300" s="1646">
        <v>0.85969600097025844</v>
      </c>
      <c r="G300" s="1645">
        <v>2</v>
      </c>
      <c r="H300" s="1644">
        <v>11472.44</v>
      </c>
      <c r="I300" s="1644">
        <v>1675058.9500000002</v>
      </c>
      <c r="J300" s="1644">
        <v>1686531.3900000001</v>
      </c>
      <c r="K300" s="1643">
        <v>0.9</v>
      </c>
      <c r="L300" s="1637">
        <v>958291.92</v>
      </c>
      <c r="M300" s="1637">
        <v>231975.36</v>
      </c>
      <c r="N300" s="1637">
        <v>101079.59</v>
      </c>
      <c r="O300" s="1637">
        <v>40324.730000000003</v>
      </c>
      <c r="P300" s="1637">
        <v>32602.3</v>
      </c>
      <c r="Q300" s="1637">
        <v>70555.259999999995</v>
      </c>
      <c r="R300" s="1637">
        <v>22018.68</v>
      </c>
      <c r="S300" s="1637">
        <v>37959.15</v>
      </c>
      <c r="T300" s="1637">
        <v>44927.92</v>
      </c>
      <c r="U300" s="1637">
        <v>27533.75</v>
      </c>
      <c r="V300" s="1637">
        <v>66651.98</v>
      </c>
      <c r="W300" s="1637">
        <v>57387.51</v>
      </c>
      <c r="X300" s="1637">
        <v>45549.19</v>
      </c>
      <c r="Y300" s="1637">
        <v>1736857.3399999999</v>
      </c>
      <c r="Z300" s="1637">
        <v>27942.300000000003</v>
      </c>
      <c r="AA300" s="1637">
        <v>39090</v>
      </c>
      <c r="AB300" s="1637">
        <v>101634</v>
      </c>
      <c r="AC300" s="1637">
        <v>10632.48</v>
      </c>
      <c r="AD300" s="1637">
        <v>178563.12</v>
      </c>
      <c r="AE300" s="1637">
        <v>118626.16999999998</v>
      </c>
      <c r="AF300" s="1637">
        <v>425611.92000000004</v>
      </c>
      <c r="AG300" s="1637">
        <v>293018.64</v>
      </c>
      <c r="AH300" s="1637">
        <v>815043.72108000005</v>
      </c>
      <c r="AI300" s="1637">
        <v>2010162.3510799999</v>
      </c>
      <c r="AJ300" s="1637">
        <v>297671.90999999997</v>
      </c>
      <c r="AK300" s="1637">
        <v>1712490.4410800003</v>
      </c>
      <c r="AL300" s="1637">
        <v>1980395.1510800002</v>
      </c>
      <c r="AM300" s="1637">
        <v>60053.17</v>
      </c>
      <c r="AN300" s="1637">
        <v>60053.17</v>
      </c>
      <c r="AO300" s="1637">
        <v>62692.87</v>
      </c>
      <c r="AP300" s="1637">
        <v>62692.87</v>
      </c>
      <c r="AQ300" s="1637">
        <v>0</v>
      </c>
      <c r="AR300" s="1637">
        <v>0</v>
      </c>
      <c r="AS300" s="1637">
        <v>0</v>
      </c>
      <c r="AT300" s="1637">
        <v>0</v>
      </c>
      <c r="AU300" s="1637">
        <v>0</v>
      </c>
      <c r="AV300" s="1637">
        <v>145843.42000000001</v>
      </c>
      <c r="AW300" s="1637">
        <v>59077.27</v>
      </c>
      <c r="AX300" s="1637">
        <v>22558.54</v>
      </c>
      <c r="AY300" s="1637">
        <v>472971.31</v>
      </c>
      <c r="AZ300" s="1637">
        <v>4190223.9</v>
      </c>
      <c r="BA300" s="1637">
        <v>136614.31</v>
      </c>
      <c r="BB300" s="1637">
        <v>0</v>
      </c>
      <c r="BC300" s="1637">
        <v>163131.54</v>
      </c>
      <c r="BD300" s="1637">
        <v>4190223.8010800001</v>
      </c>
    </row>
    <row r="301" spans="1:56" x14ac:dyDescent="0.25">
      <c r="A301" s="1651" t="s">
        <v>2248</v>
      </c>
      <c r="B301" s="1647" t="s">
        <v>3722</v>
      </c>
      <c r="C301" s="1636">
        <v>344.55</v>
      </c>
      <c r="D301" s="1637">
        <v>4524349.79</v>
      </c>
      <c r="E301" s="1637">
        <v>3192435.42</v>
      </c>
      <c r="F301" s="1646">
        <v>0.70561198142904857</v>
      </c>
      <c r="G301" s="1645">
        <v>1</v>
      </c>
      <c r="H301" s="1644">
        <v>149985.68</v>
      </c>
      <c r="I301" s="1644">
        <v>2294119.9899999998</v>
      </c>
      <c r="J301" s="1644">
        <v>2444105.67</v>
      </c>
      <c r="K301" s="1643">
        <v>0.9</v>
      </c>
      <c r="L301" s="1637">
        <v>1051224.97</v>
      </c>
      <c r="M301" s="1637">
        <v>210244.99</v>
      </c>
      <c r="N301" s="1637">
        <v>107319.08</v>
      </c>
      <c r="O301" s="1637">
        <v>47697.37</v>
      </c>
      <c r="P301" s="1637">
        <v>36602.53</v>
      </c>
      <c r="Q301" s="1637">
        <v>66285.820000000007</v>
      </c>
      <c r="R301" s="1637">
        <v>24771.01</v>
      </c>
      <c r="S301" s="1637">
        <v>40632.33</v>
      </c>
      <c r="T301" s="1637">
        <v>55072.94</v>
      </c>
      <c r="U301" s="1637">
        <v>30474.25</v>
      </c>
      <c r="V301" s="1637">
        <v>81702.429999999993</v>
      </c>
      <c r="W301" s="1637">
        <v>70345.98</v>
      </c>
      <c r="X301" s="1637">
        <v>48756.88</v>
      </c>
      <c r="Y301" s="1637">
        <v>1871130.58</v>
      </c>
      <c r="Z301" s="1637">
        <v>30642.299999999996</v>
      </c>
      <c r="AA301" s="1637">
        <v>43068.75</v>
      </c>
      <c r="AB301" s="1637">
        <v>111978.75</v>
      </c>
      <c r="AC301" s="1637">
        <v>11714.699999999999</v>
      </c>
      <c r="AD301" s="1637">
        <v>196738.05</v>
      </c>
      <c r="AE301" s="1637">
        <v>57830.59</v>
      </c>
      <c r="AF301" s="1637">
        <v>468932.55</v>
      </c>
      <c r="AG301" s="1637">
        <v>322843.34999999998</v>
      </c>
      <c r="AH301" s="1637">
        <v>892992.11820000003</v>
      </c>
      <c r="AI301" s="1637">
        <v>2136741.1581999999</v>
      </c>
      <c r="AJ301" s="1637">
        <v>327970.25</v>
      </c>
      <c r="AK301" s="1637">
        <v>1808770.9081999999</v>
      </c>
      <c r="AL301" s="1637">
        <v>2103944.1282000002</v>
      </c>
      <c r="AM301" s="1637">
        <v>73251.67</v>
      </c>
      <c r="AN301" s="1637">
        <v>73251.67</v>
      </c>
      <c r="AO301" s="1637">
        <v>75891.37</v>
      </c>
      <c r="AP301" s="1637">
        <v>75891.37</v>
      </c>
      <c r="AQ301" s="1637">
        <v>0</v>
      </c>
      <c r="AR301" s="1637">
        <v>0</v>
      </c>
      <c r="AS301" s="1637">
        <v>0</v>
      </c>
      <c r="AT301" s="1637">
        <v>0</v>
      </c>
      <c r="AU301" s="1637">
        <v>0</v>
      </c>
      <c r="AV301" s="1637">
        <v>161021.70000000001</v>
      </c>
      <c r="AW301" s="1637">
        <v>65225.59</v>
      </c>
      <c r="AX301" s="1637">
        <v>24741.63</v>
      </c>
      <c r="AY301" s="1637">
        <v>549275</v>
      </c>
      <c r="AZ301" s="1637">
        <v>4524349.79</v>
      </c>
      <c r="BA301" s="1637">
        <v>241421.34</v>
      </c>
      <c r="BB301" s="1637">
        <v>0</v>
      </c>
      <c r="BC301" s="1637">
        <v>155493.75</v>
      </c>
      <c r="BD301" s="1637">
        <v>4524349.7082000002</v>
      </c>
    </row>
    <row r="302" spans="1:56" x14ac:dyDescent="0.25">
      <c r="A302" s="1651" t="s">
        <v>2249</v>
      </c>
      <c r="B302" s="1647" t="s">
        <v>3721</v>
      </c>
      <c r="C302" s="1636">
        <v>236.14</v>
      </c>
      <c r="D302" s="1637">
        <v>3000226.41</v>
      </c>
      <c r="E302" s="1637">
        <v>2205390.1800000002</v>
      </c>
      <c r="F302" s="1646">
        <v>0.73507458392115144</v>
      </c>
      <c r="G302" s="1645">
        <v>1</v>
      </c>
      <c r="H302" s="1644">
        <v>65420.35</v>
      </c>
      <c r="I302" s="1644">
        <v>1381950.24</v>
      </c>
      <c r="J302" s="1644">
        <v>1447370.59</v>
      </c>
      <c r="K302" s="1643">
        <v>0.9</v>
      </c>
      <c r="L302" s="1637">
        <v>704791.43</v>
      </c>
      <c r="M302" s="1637">
        <v>140958.26999999999</v>
      </c>
      <c r="N302" s="1637">
        <v>73428.84</v>
      </c>
      <c r="O302" s="1637">
        <v>32007.439999999999</v>
      </c>
      <c r="P302" s="1637">
        <v>23961.45</v>
      </c>
      <c r="Q302" s="1637">
        <v>45317.86</v>
      </c>
      <c r="R302" s="1637">
        <v>16514.009999999998</v>
      </c>
      <c r="S302" s="1637">
        <v>27801.07</v>
      </c>
      <c r="T302" s="1637">
        <v>36956.839999999997</v>
      </c>
      <c r="U302" s="1637">
        <v>20583.48</v>
      </c>
      <c r="V302" s="1637">
        <v>54826.63</v>
      </c>
      <c r="W302" s="1637">
        <v>47205.85</v>
      </c>
      <c r="X302" s="1637">
        <v>33359.97</v>
      </c>
      <c r="Y302" s="1637">
        <v>1257713.1399999999</v>
      </c>
      <c r="Z302" s="1637">
        <v>21162.6</v>
      </c>
      <c r="AA302" s="1637">
        <v>29517.5</v>
      </c>
      <c r="AB302" s="1637">
        <v>76745.5</v>
      </c>
      <c r="AC302" s="1637">
        <v>8028.76</v>
      </c>
      <c r="AD302" s="1637">
        <v>134835.94</v>
      </c>
      <c r="AE302" s="1637">
        <v>40448.339999999997</v>
      </c>
      <c r="AF302" s="1637">
        <v>321386.53999999998</v>
      </c>
      <c r="AG302" s="1637">
        <v>221263.18</v>
      </c>
      <c r="AH302" s="1637">
        <v>586913.38595999987</v>
      </c>
      <c r="AI302" s="1637">
        <v>1440301.7459599997</v>
      </c>
      <c r="AJ302" s="1637">
        <v>224776.94</v>
      </c>
      <c r="AK302" s="1637">
        <v>1215524.80596</v>
      </c>
      <c r="AL302" s="1637">
        <v>1417824.04596</v>
      </c>
      <c r="AM302" s="1637">
        <v>37615.72</v>
      </c>
      <c r="AN302" s="1637">
        <v>37615.72</v>
      </c>
      <c r="AO302" s="1637">
        <v>38935.57</v>
      </c>
      <c r="AP302" s="1637">
        <v>38935.57</v>
      </c>
      <c r="AQ302" s="1637">
        <v>0</v>
      </c>
      <c r="AR302" s="1637">
        <v>0</v>
      </c>
      <c r="AS302" s="1637">
        <v>0</v>
      </c>
      <c r="AT302" s="1637">
        <v>0</v>
      </c>
      <c r="AU302" s="1637">
        <v>0</v>
      </c>
      <c r="AV302" s="1637">
        <v>110207.47</v>
      </c>
      <c r="AW302" s="1637">
        <v>44642.1</v>
      </c>
      <c r="AX302" s="1637">
        <v>16736.98</v>
      </c>
      <c r="AY302" s="1637">
        <v>324689.13</v>
      </c>
      <c r="AZ302" s="1637">
        <v>3000226.41</v>
      </c>
      <c r="BA302" s="1637">
        <v>103409.84999999999</v>
      </c>
      <c r="BB302" s="1637">
        <v>0</v>
      </c>
      <c r="BC302" s="1637">
        <v>89903.110000000015</v>
      </c>
      <c r="BD302" s="1637">
        <v>3000226.3159599998</v>
      </c>
    </row>
    <row r="303" spans="1:56" x14ac:dyDescent="0.25">
      <c r="A303" s="1651" t="s">
        <v>2250</v>
      </c>
      <c r="B303" s="1647" t="s">
        <v>3720</v>
      </c>
      <c r="C303" s="1636">
        <v>143.25</v>
      </c>
      <c r="D303" s="1637">
        <v>1924134.34</v>
      </c>
      <c r="E303" s="1637">
        <v>1798713.06</v>
      </c>
      <c r="F303" s="1646">
        <v>0.93481677583905076</v>
      </c>
      <c r="G303" s="1645">
        <v>3</v>
      </c>
      <c r="H303" s="1644">
        <v>2186.6</v>
      </c>
      <c r="I303" s="1644">
        <v>948052.8600000001</v>
      </c>
      <c r="J303" s="1644">
        <v>950239.46000000008</v>
      </c>
      <c r="K303" s="1643">
        <v>0.9</v>
      </c>
      <c r="L303" s="1637">
        <v>449987.04</v>
      </c>
      <c r="M303" s="1637">
        <v>89997.4</v>
      </c>
      <c r="N303" s="1637">
        <v>44559.38</v>
      </c>
      <c r="O303" s="1637">
        <v>19455.5</v>
      </c>
      <c r="P303" s="1637">
        <v>15775.88</v>
      </c>
      <c r="Q303" s="1637">
        <v>27055.439999999999</v>
      </c>
      <c r="R303" s="1637">
        <v>9908.4</v>
      </c>
      <c r="S303" s="1637">
        <v>16841.03</v>
      </c>
      <c r="T303" s="1637">
        <v>22463.96</v>
      </c>
      <c r="U303" s="1637">
        <v>12563.94</v>
      </c>
      <c r="V303" s="1637">
        <v>33325.99</v>
      </c>
      <c r="W303" s="1637">
        <v>28693.75</v>
      </c>
      <c r="X303" s="1637">
        <v>20208.439999999999</v>
      </c>
      <c r="Y303" s="1637">
        <v>790836.14999999979</v>
      </c>
      <c r="Z303" s="1637">
        <v>12825</v>
      </c>
      <c r="AA303" s="1637">
        <v>17906.25</v>
      </c>
      <c r="AB303" s="1637">
        <v>46556.25</v>
      </c>
      <c r="AC303" s="1637">
        <v>4870.5</v>
      </c>
      <c r="AD303" s="1637">
        <v>81795.75</v>
      </c>
      <c r="AE303" s="1637">
        <v>24260.5</v>
      </c>
      <c r="AF303" s="1637">
        <v>194963.25</v>
      </c>
      <c r="AG303" s="1637">
        <v>134225.25</v>
      </c>
      <c r="AH303" s="1637">
        <v>381828.12900000002</v>
      </c>
      <c r="AI303" s="1637">
        <v>899230.87899999996</v>
      </c>
      <c r="AJ303" s="1637">
        <v>136356.81</v>
      </c>
      <c r="AK303" s="1637">
        <v>762874.0689999999</v>
      </c>
      <c r="AL303" s="1637">
        <v>885595.1889999999</v>
      </c>
      <c r="AM303" s="1637">
        <v>34976.019999999997</v>
      </c>
      <c r="AN303" s="1637">
        <v>34976.019999999997</v>
      </c>
      <c r="AO303" s="1637">
        <v>36955.800000000003</v>
      </c>
      <c r="AP303" s="1637">
        <v>36955.800000000003</v>
      </c>
      <c r="AQ303" s="1637">
        <v>0</v>
      </c>
      <c r="AR303" s="1637">
        <v>0</v>
      </c>
      <c r="AS303" s="1637">
        <v>0</v>
      </c>
      <c r="AT303" s="1637">
        <v>0</v>
      </c>
      <c r="AU303" s="1637">
        <v>0</v>
      </c>
      <c r="AV303" s="1637">
        <v>66652.42</v>
      </c>
      <c r="AW303" s="1637">
        <v>26999.11</v>
      </c>
      <c r="AX303" s="1637">
        <v>10187.73</v>
      </c>
      <c r="AY303" s="1637">
        <v>247702.9</v>
      </c>
      <c r="AZ303" s="1637">
        <v>1924134.34</v>
      </c>
      <c r="BA303" s="1637">
        <v>167354.12</v>
      </c>
      <c r="BB303" s="1637">
        <v>0</v>
      </c>
      <c r="BC303" s="1637">
        <v>75344.53</v>
      </c>
      <c r="BD303" s="1637">
        <v>1924134.2389999996</v>
      </c>
    </row>
    <row r="304" spans="1:56" x14ac:dyDescent="0.25">
      <c r="A304" s="1651" t="s">
        <v>2251</v>
      </c>
      <c r="B304" s="1647" t="s">
        <v>3719</v>
      </c>
      <c r="C304" s="1636">
        <v>73.290000000000006</v>
      </c>
      <c r="D304" s="1637">
        <v>981182.92</v>
      </c>
      <c r="E304" s="1637">
        <v>777844.69</v>
      </c>
      <c r="F304" s="1646">
        <v>0.79276215896624036</v>
      </c>
      <c r="G304" s="1645">
        <v>2</v>
      </c>
      <c r="H304" s="1644">
        <v>6557.98</v>
      </c>
      <c r="I304" s="1644">
        <v>428131.81</v>
      </c>
      <c r="J304" s="1644">
        <v>434689.79</v>
      </c>
      <c r="K304" s="1643">
        <v>0.9</v>
      </c>
      <c r="L304" s="1637">
        <v>229072.9</v>
      </c>
      <c r="M304" s="1637">
        <v>45814.58</v>
      </c>
      <c r="N304" s="1637">
        <v>22593.49</v>
      </c>
      <c r="O304" s="1637">
        <v>9413.9500000000007</v>
      </c>
      <c r="P304" s="1637">
        <v>8074.3</v>
      </c>
      <c r="Q304" s="1637">
        <v>12851.33</v>
      </c>
      <c r="R304" s="1637">
        <v>4954.2</v>
      </c>
      <c r="S304" s="1637">
        <v>8554.17</v>
      </c>
      <c r="T304" s="1637">
        <v>10869.66</v>
      </c>
      <c r="U304" s="1637">
        <v>6415.63</v>
      </c>
      <c r="V304" s="1637">
        <v>16125.48</v>
      </c>
      <c r="W304" s="1637">
        <v>13884.07</v>
      </c>
      <c r="X304" s="1637">
        <v>10264.6</v>
      </c>
      <c r="Y304" s="1637">
        <v>398888.35999999993</v>
      </c>
      <c r="Z304" s="1637">
        <v>6521.4000000000005</v>
      </c>
      <c r="AA304" s="1637">
        <v>9161.25</v>
      </c>
      <c r="AB304" s="1637">
        <v>23819.25</v>
      </c>
      <c r="AC304" s="1637">
        <v>2491.86</v>
      </c>
      <c r="AD304" s="1637">
        <v>41848.589999999997</v>
      </c>
      <c r="AE304" s="1637">
        <v>12135.18</v>
      </c>
      <c r="AF304" s="1637">
        <v>99747.69</v>
      </c>
      <c r="AG304" s="1637">
        <v>68672.73</v>
      </c>
      <c r="AH304" s="1637">
        <v>194618.48855999997</v>
      </c>
      <c r="AI304" s="1637">
        <v>459016.43855999998</v>
      </c>
      <c r="AJ304" s="1637">
        <v>69763.28</v>
      </c>
      <c r="AK304" s="1637">
        <v>389253.15855999989</v>
      </c>
      <c r="AL304" s="1637">
        <v>452040.10855999991</v>
      </c>
      <c r="AM304" s="1637">
        <v>19137.82</v>
      </c>
      <c r="AN304" s="1637">
        <v>19137.82</v>
      </c>
      <c r="AO304" s="1637">
        <v>19797.75</v>
      </c>
      <c r="AP304" s="1637">
        <v>19797.75</v>
      </c>
      <c r="AQ304" s="1637">
        <v>0</v>
      </c>
      <c r="AR304" s="1637">
        <v>0</v>
      </c>
      <c r="AS304" s="1637">
        <v>0</v>
      </c>
      <c r="AT304" s="1637">
        <v>0</v>
      </c>
      <c r="AU304" s="1637">
        <v>0</v>
      </c>
      <c r="AV304" s="1637">
        <v>33656.17</v>
      </c>
      <c r="AW304" s="1637">
        <v>13633.21</v>
      </c>
      <c r="AX304" s="1637">
        <v>5093.8599999999997</v>
      </c>
      <c r="AY304" s="1637">
        <v>130254.37999999999</v>
      </c>
      <c r="AZ304" s="1637">
        <v>981182.92</v>
      </c>
      <c r="BA304" s="1637">
        <v>51445.209999999992</v>
      </c>
      <c r="BB304" s="1637">
        <v>0</v>
      </c>
      <c r="BC304" s="1637">
        <v>31727.980000000003</v>
      </c>
      <c r="BD304" s="1637">
        <v>981182.84855999984</v>
      </c>
    </row>
    <row r="305" spans="1:56" x14ac:dyDescent="0.25">
      <c r="A305" s="1651" t="s">
        <v>2252</v>
      </c>
      <c r="B305" s="1647" t="s">
        <v>3718</v>
      </c>
      <c r="C305" s="1636">
        <v>54.9</v>
      </c>
      <c r="D305" s="1637">
        <v>716839.5</v>
      </c>
      <c r="E305" s="1637">
        <v>776760.4</v>
      </c>
      <c r="F305" s="1646">
        <v>1.0835903992455773</v>
      </c>
      <c r="G305" s="1645">
        <v>4</v>
      </c>
      <c r="H305" s="1644">
        <v>45.66</v>
      </c>
      <c r="I305" s="1644">
        <v>260475.39000000007</v>
      </c>
      <c r="J305" s="1644">
        <v>260521.05000000008</v>
      </c>
      <c r="K305" s="1643">
        <v>0.9</v>
      </c>
      <c r="L305" s="1637">
        <v>175727.16</v>
      </c>
      <c r="M305" s="1637">
        <v>35145.43</v>
      </c>
      <c r="N305" s="1637">
        <v>16317.52</v>
      </c>
      <c r="O305" s="1637">
        <v>6903.56</v>
      </c>
      <c r="P305" s="1637">
        <v>6072.87</v>
      </c>
      <c r="Q305" s="1637">
        <v>9469.4</v>
      </c>
      <c r="R305" s="1637">
        <v>3853.26</v>
      </c>
      <c r="S305" s="1637">
        <v>6148.31</v>
      </c>
      <c r="T305" s="1637">
        <v>7971.08</v>
      </c>
      <c r="U305" s="1637">
        <v>4811.72</v>
      </c>
      <c r="V305" s="1637">
        <v>11825.35</v>
      </c>
      <c r="W305" s="1637">
        <v>10181.65</v>
      </c>
      <c r="X305" s="1637">
        <v>7377.68</v>
      </c>
      <c r="Y305" s="1637">
        <v>301804.98999999993</v>
      </c>
      <c r="Z305" s="1637">
        <v>4904.0999999999995</v>
      </c>
      <c r="AA305" s="1637">
        <v>6862.4999999999991</v>
      </c>
      <c r="AB305" s="1637">
        <v>17842.5</v>
      </c>
      <c r="AC305" s="1637">
        <v>1866.5999999999997</v>
      </c>
      <c r="AD305" s="1637">
        <v>15673.939999999999</v>
      </c>
      <c r="AE305" s="1637">
        <v>8712.17</v>
      </c>
      <c r="AF305" s="1637">
        <v>74718.899999999994</v>
      </c>
      <c r="AG305" s="1637">
        <v>51441.299999999996</v>
      </c>
      <c r="AH305" s="1637">
        <v>145250.70659999998</v>
      </c>
      <c r="AI305" s="1637">
        <v>327272.71659999993</v>
      </c>
      <c r="AJ305" s="1637">
        <v>52258.21</v>
      </c>
      <c r="AK305" s="1637">
        <v>275014.50659999991</v>
      </c>
      <c r="AL305" s="1637">
        <v>322046.88659999991</v>
      </c>
      <c r="AM305" s="1637">
        <v>13198.5</v>
      </c>
      <c r="AN305" s="1637">
        <v>13198.5</v>
      </c>
      <c r="AO305" s="1637">
        <v>13858.42</v>
      </c>
      <c r="AP305" s="1637">
        <v>13858.42</v>
      </c>
      <c r="AQ305" s="1637">
        <v>0</v>
      </c>
      <c r="AR305" s="1637">
        <v>0</v>
      </c>
      <c r="AS305" s="1637">
        <v>0</v>
      </c>
      <c r="AT305" s="1637">
        <v>0</v>
      </c>
      <c r="AU305" s="1637">
        <v>0</v>
      </c>
      <c r="AV305" s="1637">
        <v>25077.15</v>
      </c>
      <c r="AW305" s="1637">
        <v>10158.08</v>
      </c>
      <c r="AX305" s="1637">
        <v>3638.47</v>
      </c>
      <c r="AY305" s="1637">
        <v>92987.54</v>
      </c>
      <c r="AZ305" s="1637">
        <v>716839.5</v>
      </c>
      <c r="BA305" s="1637">
        <v>24888.229999999996</v>
      </c>
      <c r="BB305" s="1637">
        <v>0</v>
      </c>
      <c r="BC305" s="1637">
        <v>26616.219999999994</v>
      </c>
      <c r="BD305" s="1637">
        <v>716839.41659999988</v>
      </c>
    </row>
    <row r="306" spans="1:56" x14ac:dyDescent="0.25">
      <c r="A306" s="1651" t="s">
        <v>2253</v>
      </c>
      <c r="B306" s="1647" t="s">
        <v>3717</v>
      </c>
      <c r="C306" s="1636">
        <v>268</v>
      </c>
      <c r="D306" s="1637">
        <v>3467510.43</v>
      </c>
      <c r="E306" s="1637">
        <v>2256768.54</v>
      </c>
      <c r="F306" s="1646">
        <v>0.65083251674602749</v>
      </c>
      <c r="G306" s="1645">
        <v>1</v>
      </c>
      <c r="H306" s="1644">
        <v>182314.49</v>
      </c>
      <c r="I306" s="1644">
        <v>1611969.2900000003</v>
      </c>
      <c r="J306" s="1644">
        <v>1794283.7800000003</v>
      </c>
      <c r="K306" s="1643">
        <v>0.9</v>
      </c>
      <c r="L306" s="1637">
        <v>821524.47</v>
      </c>
      <c r="M306" s="1637">
        <v>164304.89000000001</v>
      </c>
      <c r="N306" s="1637">
        <v>84097.99</v>
      </c>
      <c r="O306" s="1637">
        <v>37028.22</v>
      </c>
      <c r="P306" s="1637">
        <v>28035.23</v>
      </c>
      <c r="Q306" s="1637">
        <v>48699.79</v>
      </c>
      <c r="R306" s="1637">
        <v>18715.87</v>
      </c>
      <c r="S306" s="1637">
        <v>31543.52</v>
      </c>
      <c r="T306" s="1637">
        <v>42753.99</v>
      </c>
      <c r="U306" s="1637">
        <v>23523.98</v>
      </c>
      <c r="V306" s="1637">
        <v>63426.879999999997</v>
      </c>
      <c r="W306" s="1637">
        <v>54610.69</v>
      </c>
      <c r="X306" s="1637">
        <v>37850.74</v>
      </c>
      <c r="Y306" s="1637">
        <v>1456116.26</v>
      </c>
      <c r="Z306" s="1637">
        <v>23805</v>
      </c>
      <c r="AA306" s="1637">
        <v>33500</v>
      </c>
      <c r="AB306" s="1637">
        <v>87100</v>
      </c>
      <c r="AC306" s="1637">
        <v>9112</v>
      </c>
      <c r="AD306" s="1637">
        <v>153028</v>
      </c>
      <c r="AE306" s="1637">
        <v>42238.5</v>
      </c>
      <c r="AF306" s="1637">
        <v>364748</v>
      </c>
      <c r="AG306" s="1637">
        <v>251116</v>
      </c>
      <c r="AH306" s="1637">
        <v>682482.88499999989</v>
      </c>
      <c r="AI306" s="1637">
        <v>1647130.3849999998</v>
      </c>
      <c r="AJ306" s="1637">
        <v>255103.84</v>
      </c>
      <c r="AK306" s="1637">
        <v>1392026.5449999997</v>
      </c>
      <c r="AL306" s="1637">
        <v>1621619.9949999996</v>
      </c>
      <c r="AM306" s="1637">
        <v>47514.6</v>
      </c>
      <c r="AN306" s="1637">
        <v>47514.6</v>
      </c>
      <c r="AO306" s="1637">
        <v>49494.37</v>
      </c>
      <c r="AP306" s="1637">
        <v>49494.37</v>
      </c>
      <c r="AQ306" s="1637">
        <v>0</v>
      </c>
      <c r="AR306" s="1637">
        <v>0</v>
      </c>
      <c r="AS306" s="1637">
        <v>0</v>
      </c>
      <c r="AT306" s="1637">
        <v>0</v>
      </c>
      <c r="AU306" s="1637">
        <v>659.92</v>
      </c>
      <c r="AV306" s="1637">
        <v>125385.75</v>
      </c>
      <c r="AW306" s="1637">
        <v>50790.42</v>
      </c>
      <c r="AX306" s="1637">
        <v>18920.07</v>
      </c>
      <c r="AY306" s="1637">
        <v>389774.1</v>
      </c>
      <c r="AZ306" s="1637">
        <v>3467510.43</v>
      </c>
      <c r="BA306" s="1637">
        <v>213895.58999999997</v>
      </c>
      <c r="BB306" s="1637">
        <v>36.46</v>
      </c>
      <c r="BC306" s="1637">
        <v>122099.78000000001</v>
      </c>
      <c r="BD306" s="1637">
        <v>3467510.355</v>
      </c>
    </row>
    <row r="307" spans="1:56" x14ac:dyDescent="0.25">
      <c r="A307" s="1651" t="s">
        <v>2254</v>
      </c>
      <c r="B307" s="1647" t="s">
        <v>3716</v>
      </c>
      <c r="C307" s="1636">
        <v>1331.63</v>
      </c>
      <c r="D307" s="1637">
        <v>19168497.399999999</v>
      </c>
      <c r="E307" s="1637">
        <v>14549328.629999999</v>
      </c>
      <c r="F307" s="1646">
        <v>0.75902290755455881</v>
      </c>
      <c r="G307" s="1645">
        <v>1</v>
      </c>
      <c r="H307" s="1644">
        <v>258852.12</v>
      </c>
      <c r="I307" s="1644">
        <v>8942365.5800000019</v>
      </c>
      <c r="J307" s="1644">
        <v>9201217.7000000011</v>
      </c>
      <c r="K307" s="1643">
        <v>0.9</v>
      </c>
      <c r="L307" s="1637">
        <v>4405730.9400000004</v>
      </c>
      <c r="M307" s="1637">
        <v>881146.18</v>
      </c>
      <c r="N307" s="1637">
        <v>417352</v>
      </c>
      <c r="O307" s="1637">
        <v>184513.51</v>
      </c>
      <c r="P307" s="1637">
        <v>161476.54999999999</v>
      </c>
      <c r="Q307" s="1637">
        <v>250262.82</v>
      </c>
      <c r="R307" s="1637">
        <v>97432.65</v>
      </c>
      <c r="S307" s="1637">
        <v>157717.62</v>
      </c>
      <c r="T307" s="1637">
        <v>213045.33</v>
      </c>
      <c r="U307" s="1637">
        <v>118154.55</v>
      </c>
      <c r="V307" s="1637">
        <v>316059.40000000002</v>
      </c>
      <c r="W307" s="1637">
        <v>272127.87</v>
      </c>
      <c r="X307" s="1637">
        <v>189253.71</v>
      </c>
      <c r="Y307" s="1637">
        <v>7664273.1300000008</v>
      </c>
      <c r="Z307" s="1637">
        <v>118257.3</v>
      </c>
      <c r="AA307" s="1637">
        <v>166453.75</v>
      </c>
      <c r="AB307" s="1637">
        <v>432779.75</v>
      </c>
      <c r="AC307" s="1637">
        <v>45275.42</v>
      </c>
      <c r="AD307" s="1637">
        <v>760360.73</v>
      </c>
      <c r="AE307" s="1637">
        <v>216656.09000000003</v>
      </c>
      <c r="AF307" s="1637">
        <v>1812348.4300000002</v>
      </c>
      <c r="AG307" s="1637">
        <v>1247737.31</v>
      </c>
      <c r="AH307" s="1637">
        <v>3868676.0083200005</v>
      </c>
      <c r="AI307" s="1637">
        <v>8668544.7883200012</v>
      </c>
      <c r="AJ307" s="1637">
        <v>1267551.96</v>
      </c>
      <c r="AK307" s="1637">
        <v>7400992.8283200013</v>
      </c>
      <c r="AL307" s="1637">
        <v>8541789.588320002</v>
      </c>
      <c r="AM307" s="1637">
        <v>463927.27</v>
      </c>
      <c r="AN307" s="1637">
        <v>463927.27</v>
      </c>
      <c r="AO307" s="1637">
        <v>483725.02</v>
      </c>
      <c r="AP307" s="1637">
        <v>483725.02</v>
      </c>
      <c r="AQ307" s="1637">
        <v>17817.97</v>
      </c>
      <c r="AR307" s="1637">
        <v>17817.97</v>
      </c>
      <c r="AS307" s="1637">
        <v>18477.900000000001</v>
      </c>
      <c r="AT307" s="1637">
        <v>18477.900000000001</v>
      </c>
      <c r="AU307" s="1637">
        <v>22437.45</v>
      </c>
      <c r="AV307" s="1637">
        <v>622969.19999999995</v>
      </c>
      <c r="AW307" s="1637">
        <v>252348.19</v>
      </c>
      <c r="AX307" s="1637">
        <v>96783.43</v>
      </c>
      <c r="AY307" s="1637">
        <v>2962434.59</v>
      </c>
      <c r="AZ307" s="1637">
        <v>19168497.399999999</v>
      </c>
      <c r="BA307" s="1637">
        <v>2844278.2000000007</v>
      </c>
      <c r="BB307" s="1637">
        <v>18159.369999999995</v>
      </c>
      <c r="BC307" s="1637">
        <v>696505.04</v>
      </c>
      <c r="BD307" s="1637">
        <v>19168497.308320001</v>
      </c>
    </row>
    <row r="308" spans="1:56" x14ac:dyDescent="0.25">
      <c r="A308" s="1651" t="s">
        <v>2255</v>
      </c>
      <c r="B308" s="1647" t="s">
        <v>3715</v>
      </c>
      <c r="C308" s="1636">
        <v>159.28</v>
      </c>
      <c r="D308" s="1637">
        <v>2253336.4900000002</v>
      </c>
      <c r="E308" s="1637">
        <v>1933612.73</v>
      </c>
      <c r="F308" s="1646">
        <v>0.85811095616704802</v>
      </c>
      <c r="G308" s="1645">
        <v>2</v>
      </c>
      <c r="H308" s="1644">
        <v>6521.24</v>
      </c>
      <c r="I308" s="1644">
        <v>917217.69999999984</v>
      </c>
      <c r="J308" s="1644">
        <v>923738.93999999983</v>
      </c>
      <c r="K308" s="1643">
        <v>0.9</v>
      </c>
      <c r="L308" s="1637">
        <v>525298.68000000005</v>
      </c>
      <c r="M308" s="1637">
        <v>105059.73</v>
      </c>
      <c r="N308" s="1637">
        <v>49580.160000000003</v>
      </c>
      <c r="O308" s="1637">
        <v>21965.89</v>
      </c>
      <c r="P308" s="1637">
        <v>18907.439999999999</v>
      </c>
      <c r="Q308" s="1637">
        <v>29084.59</v>
      </c>
      <c r="R308" s="1637">
        <v>11559.8</v>
      </c>
      <c r="S308" s="1637">
        <v>18712.259999999998</v>
      </c>
      <c r="T308" s="1637">
        <v>25362.54</v>
      </c>
      <c r="U308" s="1637">
        <v>13900.53</v>
      </c>
      <c r="V308" s="1637">
        <v>37626.120000000003</v>
      </c>
      <c r="W308" s="1637">
        <v>32396.17</v>
      </c>
      <c r="X308" s="1637">
        <v>22453.83</v>
      </c>
      <c r="Y308" s="1637">
        <v>911907.74000000011</v>
      </c>
      <c r="Z308" s="1637">
        <v>14140.8</v>
      </c>
      <c r="AA308" s="1637">
        <v>19910</v>
      </c>
      <c r="AB308" s="1637">
        <v>51766</v>
      </c>
      <c r="AC308" s="1637">
        <v>5415.52</v>
      </c>
      <c r="AD308" s="1637">
        <v>90948.88</v>
      </c>
      <c r="AE308" s="1637">
        <v>25362.6</v>
      </c>
      <c r="AF308" s="1637">
        <v>216780.08</v>
      </c>
      <c r="AG308" s="1637">
        <v>149245.35999999999</v>
      </c>
      <c r="AH308" s="1637">
        <v>453118.81391999993</v>
      </c>
      <c r="AI308" s="1637">
        <v>1026688.0539199999</v>
      </c>
      <c r="AJ308" s="1637">
        <v>151615.44</v>
      </c>
      <c r="AK308" s="1637">
        <v>875072.61391999992</v>
      </c>
      <c r="AL308" s="1637">
        <v>1011526.5039199999</v>
      </c>
      <c r="AM308" s="1637">
        <v>52794</v>
      </c>
      <c r="AN308" s="1637">
        <v>52794</v>
      </c>
      <c r="AO308" s="1637">
        <v>54773.77</v>
      </c>
      <c r="AP308" s="1637">
        <v>54773.77</v>
      </c>
      <c r="AQ308" s="1637">
        <v>0</v>
      </c>
      <c r="AR308" s="1637">
        <v>0</v>
      </c>
      <c r="AS308" s="1637">
        <v>0</v>
      </c>
      <c r="AT308" s="1637">
        <v>0</v>
      </c>
      <c r="AU308" s="1637">
        <v>0</v>
      </c>
      <c r="AV308" s="1637">
        <v>73911.600000000006</v>
      </c>
      <c r="AW308" s="1637">
        <v>29939.61</v>
      </c>
      <c r="AX308" s="1637">
        <v>10915.42</v>
      </c>
      <c r="AY308" s="1637">
        <v>329902.17</v>
      </c>
      <c r="AZ308" s="1637">
        <v>2253336.4900000002</v>
      </c>
      <c r="BA308" s="1637">
        <v>195354.62</v>
      </c>
      <c r="BB308" s="1637">
        <v>0</v>
      </c>
      <c r="BC308" s="1637">
        <v>82880.78</v>
      </c>
      <c r="BD308" s="1637">
        <v>2253336.4139200002</v>
      </c>
    </row>
    <row r="309" spans="1:56" x14ac:dyDescent="0.25">
      <c r="A309" s="1651" t="s">
        <v>2256</v>
      </c>
      <c r="B309" s="1647" t="s">
        <v>3714</v>
      </c>
      <c r="C309" s="1636">
        <v>53.12</v>
      </c>
      <c r="D309" s="1637">
        <v>672041.87</v>
      </c>
      <c r="E309" s="1637">
        <v>592809.39</v>
      </c>
      <c r="F309" s="1646">
        <v>0.88210186963499759</v>
      </c>
      <c r="G309" s="1645">
        <v>2</v>
      </c>
      <c r="H309" s="1644">
        <v>1102.22</v>
      </c>
      <c r="I309" s="1644">
        <v>377281.04999999987</v>
      </c>
      <c r="J309" s="1644">
        <v>378383.26999999984</v>
      </c>
      <c r="K309" s="1643">
        <v>0.9</v>
      </c>
      <c r="L309" s="1637">
        <v>160037.23000000001</v>
      </c>
      <c r="M309" s="1637">
        <v>32007.439999999999</v>
      </c>
      <c r="N309" s="1637">
        <v>15689.92</v>
      </c>
      <c r="O309" s="1637">
        <v>6903.56</v>
      </c>
      <c r="P309" s="1637">
        <v>5405.94</v>
      </c>
      <c r="Q309" s="1637">
        <v>9469.4</v>
      </c>
      <c r="R309" s="1637">
        <v>3302.8</v>
      </c>
      <c r="S309" s="1637">
        <v>5880.99</v>
      </c>
      <c r="T309" s="1637">
        <v>7971.08</v>
      </c>
      <c r="U309" s="1637">
        <v>4544.3999999999996</v>
      </c>
      <c r="V309" s="1637">
        <v>11825.35</v>
      </c>
      <c r="W309" s="1637">
        <v>10181.65</v>
      </c>
      <c r="X309" s="1637">
        <v>7056.91</v>
      </c>
      <c r="Y309" s="1637">
        <v>280276.67</v>
      </c>
      <c r="Z309" s="1637">
        <v>4751.0999999999995</v>
      </c>
      <c r="AA309" s="1637">
        <v>6640</v>
      </c>
      <c r="AB309" s="1637">
        <v>17264</v>
      </c>
      <c r="AC309" s="1637">
        <v>1806.08</v>
      </c>
      <c r="AD309" s="1637">
        <v>30331.519999999997</v>
      </c>
      <c r="AE309" s="1637">
        <v>9056.43</v>
      </c>
      <c r="AF309" s="1637">
        <v>72296.319999999992</v>
      </c>
      <c r="AG309" s="1637">
        <v>49773.440000000002</v>
      </c>
      <c r="AH309" s="1637">
        <v>131320.22868</v>
      </c>
      <c r="AI309" s="1637">
        <v>323239.11868000001</v>
      </c>
      <c r="AJ309" s="1637">
        <v>50563.86</v>
      </c>
      <c r="AK309" s="1637">
        <v>272675.25868000003</v>
      </c>
      <c r="AL309" s="1637">
        <v>318182.72868000006</v>
      </c>
      <c r="AM309" s="1637">
        <v>8579.02</v>
      </c>
      <c r="AN309" s="1637">
        <v>8579.02</v>
      </c>
      <c r="AO309" s="1637">
        <v>9238.9500000000007</v>
      </c>
      <c r="AP309" s="1637">
        <v>9238.9500000000007</v>
      </c>
      <c r="AQ309" s="1637">
        <v>0</v>
      </c>
      <c r="AR309" s="1637">
        <v>0</v>
      </c>
      <c r="AS309" s="1637">
        <v>0</v>
      </c>
      <c r="AT309" s="1637">
        <v>0</v>
      </c>
      <c r="AU309" s="1637">
        <v>0</v>
      </c>
      <c r="AV309" s="1637">
        <v>24417.22</v>
      </c>
      <c r="AW309" s="1637">
        <v>9890.76</v>
      </c>
      <c r="AX309" s="1637">
        <v>3638.47</v>
      </c>
      <c r="AY309" s="1637">
        <v>73582.39</v>
      </c>
      <c r="AZ309" s="1637">
        <v>672041.87</v>
      </c>
      <c r="BA309" s="1637">
        <v>24156.93</v>
      </c>
      <c r="BB309" s="1637">
        <v>0</v>
      </c>
      <c r="BC309" s="1637">
        <v>24752.76</v>
      </c>
      <c r="BD309" s="1637">
        <v>672041.78868000011</v>
      </c>
    </row>
    <row r="310" spans="1:56" x14ac:dyDescent="0.25">
      <c r="A310" s="1651" t="s">
        <v>2257</v>
      </c>
      <c r="B310" s="1647" t="s">
        <v>3713</v>
      </c>
      <c r="C310" s="1636">
        <v>224.04</v>
      </c>
      <c r="D310" s="1637">
        <v>2917871.95</v>
      </c>
      <c r="E310" s="1637">
        <v>2190152.2200000002</v>
      </c>
      <c r="F310" s="1646">
        <v>0.7505991549766261</v>
      </c>
      <c r="G310" s="1645">
        <v>1</v>
      </c>
      <c r="H310" s="1644">
        <v>48476.89</v>
      </c>
      <c r="I310" s="1644">
        <v>1409285.1799999997</v>
      </c>
      <c r="J310" s="1644">
        <v>1457762.0699999996</v>
      </c>
      <c r="K310" s="1643">
        <v>0.9</v>
      </c>
      <c r="L310" s="1637">
        <v>687218.71</v>
      </c>
      <c r="M310" s="1637">
        <v>137443.74</v>
      </c>
      <c r="N310" s="1637">
        <v>69663.259999999995</v>
      </c>
      <c r="O310" s="1637">
        <v>30124.65</v>
      </c>
      <c r="P310" s="1637">
        <v>23671.59</v>
      </c>
      <c r="Q310" s="1637">
        <v>41259.54</v>
      </c>
      <c r="R310" s="1637">
        <v>15963.54</v>
      </c>
      <c r="S310" s="1637">
        <v>26197.16</v>
      </c>
      <c r="T310" s="1637">
        <v>34782.910000000003</v>
      </c>
      <c r="U310" s="1637">
        <v>19514.21</v>
      </c>
      <c r="V310" s="1637">
        <v>51601.53</v>
      </c>
      <c r="W310" s="1637">
        <v>44429.04</v>
      </c>
      <c r="X310" s="1637">
        <v>31435.360000000001</v>
      </c>
      <c r="Y310" s="1637">
        <v>1213305.2400000002</v>
      </c>
      <c r="Z310" s="1637">
        <v>19901.699999999997</v>
      </c>
      <c r="AA310" s="1637">
        <v>28005</v>
      </c>
      <c r="AB310" s="1637">
        <v>72813</v>
      </c>
      <c r="AC310" s="1637">
        <v>7617.3599999999988</v>
      </c>
      <c r="AD310" s="1637">
        <v>127926.84</v>
      </c>
      <c r="AE310" s="1637">
        <v>36484.929999999993</v>
      </c>
      <c r="AF310" s="1637">
        <v>304918.44</v>
      </c>
      <c r="AG310" s="1637">
        <v>209925.47999999998</v>
      </c>
      <c r="AH310" s="1637">
        <v>574966.70256000001</v>
      </c>
      <c r="AI310" s="1637">
        <v>1382559.4525600001</v>
      </c>
      <c r="AJ310" s="1637">
        <v>213259.19</v>
      </c>
      <c r="AK310" s="1637">
        <v>1169300.2625600002</v>
      </c>
      <c r="AL310" s="1637">
        <v>1361233.5325600002</v>
      </c>
      <c r="AM310" s="1637">
        <v>44214.97</v>
      </c>
      <c r="AN310" s="1637">
        <v>44214.97</v>
      </c>
      <c r="AO310" s="1637">
        <v>46194.75</v>
      </c>
      <c r="AP310" s="1637">
        <v>46194.75</v>
      </c>
      <c r="AQ310" s="1637">
        <v>0</v>
      </c>
      <c r="AR310" s="1637">
        <v>0</v>
      </c>
      <c r="AS310" s="1637">
        <v>0</v>
      </c>
      <c r="AT310" s="1637">
        <v>0</v>
      </c>
      <c r="AU310" s="1637">
        <v>0</v>
      </c>
      <c r="AV310" s="1637">
        <v>104268.15</v>
      </c>
      <c r="AW310" s="1637">
        <v>42236.24</v>
      </c>
      <c r="AX310" s="1637">
        <v>16009.29</v>
      </c>
      <c r="AY310" s="1637">
        <v>343333.11999999994</v>
      </c>
      <c r="AZ310" s="1637">
        <v>2917871.95</v>
      </c>
      <c r="BA310" s="1637">
        <v>184026.97</v>
      </c>
      <c r="BB310" s="1637">
        <v>0</v>
      </c>
      <c r="BC310" s="1637">
        <v>105471.51000000001</v>
      </c>
      <c r="BD310" s="1637">
        <v>2917871.8925600005</v>
      </c>
    </row>
    <row r="311" spans="1:56" x14ac:dyDescent="0.25">
      <c r="A311" s="1651" t="s">
        <v>2259</v>
      </c>
      <c r="B311" s="1647" t="s">
        <v>3712</v>
      </c>
      <c r="C311" s="1636">
        <v>1155</v>
      </c>
      <c r="D311" s="1637">
        <v>17276794.100000001</v>
      </c>
      <c r="E311" s="1637">
        <v>13410818.1</v>
      </c>
      <c r="F311" s="1646">
        <v>0.77623302230591484</v>
      </c>
      <c r="G311" s="1645">
        <v>2</v>
      </c>
      <c r="H311" s="1644">
        <v>144567.10999999999</v>
      </c>
      <c r="I311" s="1644">
        <v>5899120.7600000007</v>
      </c>
      <c r="J311" s="1644">
        <v>6043687.870000001</v>
      </c>
      <c r="K311" s="1643">
        <v>0.9</v>
      </c>
      <c r="L311" s="1637">
        <v>3727607.58</v>
      </c>
      <c r="M311" s="1637">
        <v>1242411.6000000001</v>
      </c>
      <c r="N311" s="1637">
        <v>416504.56</v>
      </c>
      <c r="O311" s="1637">
        <v>138594.23999999999</v>
      </c>
      <c r="P311" s="1637">
        <v>126629.5</v>
      </c>
      <c r="Q311" s="1637">
        <v>356174.28</v>
      </c>
      <c r="R311" s="1637">
        <v>84771.91</v>
      </c>
      <c r="S311" s="1637">
        <v>154242.48000000001</v>
      </c>
      <c r="T311" s="1637">
        <v>139131.64000000001</v>
      </c>
      <c r="U311" s="1637">
        <v>102917.43</v>
      </c>
      <c r="V311" s="1637">
        <v>206406.14</v>
      </c>
      <c r="W311" s="1637">
        <v>177716.16</v>
      </c>
      <c r="X311" s="1637">
        <v>185083.71</v>
      </c>
      <c r="Y311" s="1637">
        <v>7058191.2299999995</v>
      </c>
      <c r="Z311" s="1637">
        <v>103950</v>
      </c>
      <c r="AA311" s="1637">
        <v>144375</v>
      </c>
      <c r="AB311" s="1637">
        <v>375375</v>
      </c>
      <c r="AC311" s="1637">
        <v>39270</v>
      </c>
      <c r="AD311" s="1637">
        <v>659505</v>
      </c>
      <c r="AE311" s="1637">
        <v>992145</v>
      </c>
      <c r="AF311" s="1637">
        <v>1571955</v>
      </c>
      <c r="AG311" s="1637">
        <v>1082235</v>
      </c>
      <c r="AH311" s="1637">
        <v>3320193.9989999998</v>
      </c>
      <c r="AI311" s="1637">
        <v>8289003.9989999998</v>
      </c>
      <c r="AJ311" s="1637">
        <v>1099421.3999999999</v>
      </c>
      <c r="AK311" s="1637">
        <v>7189582.5989999995</v>
      </c>
      <c r="AL311" s="1637">
        <v>8179061.8589999992</v>
      </c>
      <c r="AM311" s="1637">
        <v>287067.37</v>
      </c>
      <c r="AN311" s="1637">
        <v>287067.37</v>
      </c>
      <c r="AO311" s="1637">
        <v>298946.02</v>
      </c>
      <c r="AP311" s="1637">
        <v>298946.02</v>
      </c>
      <c r="AQ311" s="1637">
        <v>4619.47</v>
      </c>
      <c r="AR311" s="1637">
        <v>4619.47</v>
      </c>
      <c r="AS311" s="1637">
        <v>4619.47</v>
      </c>
      <c r="AT311" s="1637">
        <v>4619.47</v>
      </c>
      <c r="AU311" s="1637">
        <v>5939.32</v>
      </c>
      <c r="AV311" s="1637">
        <v>540478.56999999995</v>
      </c>
      <c r="AW311" s="1637">
        <v>218933.44</v>
      </c>
      <c r="AX311" s="1637">
        <v>83684.92</v>
      </c>
      <c r="AY311" s="1637">
        <v>2039540.9099999997</v>
      </c>
      <c r="AZ311" s="1637">
        <v>17276794.100000001</v>
      </c>
      <c r="BA311" s="1637">
        <v>1178922.3799999997</v>
      </c>
      <c r="BB311" s="1637">
        <v>641.03</v>
      </c>
      <c r="BC311" s="1637">
        <v>564666.6100000001</v>
      </c>
      <c r="BD311" s="1637">
        <v>17276793.998999998</v>
      </c>
    </row>
    <row r="312" spans="1:56" x14ac:dyDescent="0.25">
      <c r="A312" s="1651" t="s">
        <v>2260</v>
      </c>
      <c r="B312" s="1647" t="s">
        <v>3711</v>
      </c>
      <c r="C312" s="1636">
        <v>492.62</v>
      </c>
      <c r="D312" s="1637">
        <v>6533517.0199999996</v>
      </c>
      <c r="E312" s="1637">
        <v>4756770.1400000006</v>
      </c>
      <c r="F312" s="1646">
        <v>0.7280565927109196</v>
      </c>
      <c r="G312" s="1645">
        <v>1</v>
      </c>
      <c r="H312" s="1644">
        <v>162811.70000000001</v>
      </c>
      <c r="I312" s="1644">
        <v>2926723.69</v>
      </c>
      <c r="J312" s="1644">
        <v>3089535.39</v>
      </c>
      <c r="K312" s="1643">
        <v>0.9</v>
      </c>
      <c r="L312" s="1637">
        <v>1499852.92</v>
      </c>
      <c r="M312" s="1637">
        <v>374831.25</v>
      </c>
      <c r="N312" s="1637">
        <v>161615.98000000001</v>
      </c>
      <c r="O312" s="1637">
        <v>64331.94</v>
      </c>
      <c r="P312" s="1637">
        <v>50056.86</v>
      </c>
      <c r="Q312" s="1637">
        <v>114353.26</v>
      </c>
      <c r="R312" s="1637">
        <v>35229.879999999997</v>
      </c>
      <c r="S312" s="1637">
        <v>60681.18</v>
      </c>
      <c r="T312" s="1637">
        <v>71015.11</v>
      </c>
      <c r="U312" s="1637">
        <v>43572.83</v>
      </c>
      <c r="V312" s="1637">
        <v>105353.13</v>
      </c>
      <c r="W312" s="1637">
        <v>90709.29</v>
      </c>
      <c r="X312" s="1637">
        <v>72814.559999999998</v>
      </c>
      <c r="Y312" s="1637">
        <v>2744418.1899999995</v>
      </c>
      <c r="Z312" s="1637">
        <v>44081.1</v>
      </c>
      <c r="AA312" s="1637">
        <v>61577.499999999993</v>
      </c>
      <c r="AB312" s="1637">
        <v>160101.5</v>
      </c>
      <c r="AC312" s="1637">
        <v>16749.079999999998</v>
      </c>
      <c r="AD312" s="1637">
        <v>281286.02</v>
      </c>
      <c r="AE312" s="1637">
        <v>207026.71</v>
      </c>
      <c r="AF312" s="1637">
        <v>670455.81999999995</v>
      </c>
      <c r="AG312" s="1637">
        <v>461584.93999999994</v>
      </c>
      <c r="AH312" s="1637">
        <v>1262378.1526800001</v>
      </c>
      <c r="AI312" s="1637">
        <v>3165240.8226800002</v>
      </c>
      <c r="AJ312" s="1637">
        <v>468915.12</v>
      </c>
      <c r="AK312" s="1637">
        <v>2696325.7026800001</v>
      </c>
      <c r="AL312" s="1637">
        <v>3118349.3026800002</v>
      </c>
      <c r="AM312" s="1637">
        <v>76551.3</v>
      </c>
      <c r="AN312" s="1637">
        <v>76551.3</v>
      </c>
      <c r="AO312" s="1637">
        <v>79191</v>
      </c>
      <c r="AP312" s="1637">
        <v>79191</v>
      </c>
      <c r="AQ312" s="1637">
        <v>0</v>
      </c>
      <c r="AR312" s="1637">
        <v>0</v>
      </c>
      <c r="AS312" s="1637">
        <v>0</v>
      </c>
      <c r="AT312" s="1637">
        <v>0</v>
      </c>
      <c r="AU312" s="1637">
        <v>0</v>
      </c>
      <c r="AV312" s="1637">
        <v>230313.82</v>
      </c>
      <c r="AW312" s="1637">
        <v>93293.98</v>
      </c>
      <c r="AX312" s="1637">
        <v>35657.050000000003</v>
      </c>
      <c r="AY312" s="1637">
        <v>670749.44999999995</v>
      </c>
      <c r="AZ312" s="1637">
        <v>6533517.0199999996</v>
      </c>
      <c r="BA312" s="1637">
        <v>220032.48000000004</v>
      </c>
      <c r="BB312" s="1637">
        <v>0</v>
      </c>
      <c r="BC312" s="1637">
        <v>207597.12999999998</v>
      </c>
      <c r="BD312" s="1637">
        <v>6533516.9426800003</v>
      </c>
    </row>
    <row r="313" spans="1:56" x14ac:dyDescent="0.25">
      <c r="A313" s="1651" t="s">
        <v>2261</v>
      </c>
      <c r="B313" s="1647" t="s">
        <v>3710</v>
      </c>
      <c r="C313" s="1636">
        <v>369.25</v>
      </c>
      <c r="D313" s="1637">
        <v>5015898.54</v>
      </c>
      <c r="E313" s="1637">
        <v>3727134.37</v>
      </c>
      <c r="F313" s="1646">
        <v>0.74306414698731127</v>
      </c>
      <c r="G313" s="1645">
        <v>1</v>
      </c>
      <c r="H313" s="1644">
        <v>98591.91</v>
      </c>
      <c r="I313" s="1644">
        <v>2553426.5099999998</v>
      </c>
      <c r="J313" s="1644">
        <v>2652018.42</v>
      </c>
      <c r="K313" s="1643">
        <v>0.9</v>
      </c>
      <c r="L313" s="1637">
        <v>1153425.49</v>
      </c>
      <c r="M313" s="1637">
        <v>283126.05</v>
      </c>
      <c r="N313" s="1637">
        <v>120693.62</v>
      </c>
      <c r="O313" s="1637">
        <v>48327.13</v>
      </c>
      <c r="P313" s="1637">
        <v>39138.68</v>
      </c>
      <c r="Q313" s="1637">
        <v>83093.919999999998</v>
      </c>
      <c r="R313" s="1637">
        <v>25871.94</v>
      </c>
      <c r="S313" s="1637">
        <v>45444.06</v>
      </c>
      <c r="T313" s="1637">
        <v>53623.65</v>
      </c>
      <c r="U313" s="1637">
        <v>32612.79</v>
      </c>
      <c r="V313" s="1637">
        <v>79552.36</v>
      </c>
      <c r="W313" s="1637">
        <v>68494.77</v>
      </c>
      <c r="X313" s="1637">
        <v>54530.73</v>
      </c>
      <c r="Y313" s="1637">
        <v>2087935.19</v>
      </c>
      <c r="Z313" s="1637">
        <v>33120</v>
      </c>
      <c r="AA313" s="1637">
        <v>46156.25</v>
      </c>
      <c r="AB313" s="1637">
        <v>120006.25</v>
      </c>
      <c r="AC313" s="1637">
        <v>12554.5</v>
      </c>
      <c r="AD313" s="1637">
        <v>210841.75</v>
      </c>
      <c r="AE313" s="1637">
        <v>146435</v>
      </c>
      <c r="AF313" s="1637">
        <v>502549.25</v>
      </c>
      <c r="AG313" s="1637">
        <v>345987.25</v>
      </c>
      <c r="AH313" s="1637">
        <v>977647.82399999991</v>
      </c>
      <c r="AI313" s="1637">
        <v>2395298.074</v>
      </c>
      <c r="AJ313" s="1637">
        <v>351481.69</v>
      </c>
      <c r="AK313" s="1637">
        <v>2043816.3840000001</v>
      </c>
      <c r="AL313" s="1637">
        <v>2360149.9040000001</v>
      </c>
      <c r="AM313" s="1637">
        <v>73251.67</v>
      </c>
      <c r="AN313" s="1637">
        <v>73251.67</v>
      </c>
      <c r="AO313" s="1637">
        <v>76551.3</v>
      </c>
      <c r="AP313" s="1637">
        <v>76551.3</v>
      </c>
      <c r="AQ313" s="1637">
        <v>0</v>
      </c>
      <c r="AR313" s="1637">
        <v>0</v>
      </c>
      <c r="AS313" s="1637">
        <v>0</v>
      </c>
      <c r="AT313" s="1637">
        <v>0</v>
      </c>
      <c r="AU313" s="1637">
        <v>0</v>
      </c>
      <c r="AV313" s="1637">
        <v>172240.42</v>
      </c>
      <c r="AW313" s="1637">
        <v>69769.990000000005</v>
      </c>
      <c r="AX313" s="1637">
        <v>26197.02</v>
      </c>
      <c r="AY313" s="1637">
        <v>567813.37</v>
      </c>
      <c r="AZ313" s="1637">
        <v>5015898.54</v>
      </c>
      <c r="BA313" s="1637">
        <v>289350.89</v>
      </c>
      <c r="BB313" s="1637">
        <v>0</v>
      </c>
      <c r="BC313" s="1637">
        <v>141059.22</v>
      </c>
      <c r="BD313" s="1637">
        <v>5015898.4640000006</v>
      </c>
    </row>
    <row r="314" spans="1:56" x14ac:dyDescent="0.25">
      <c r="A314" s="1651" t="s">
        <v>2262</v>
      </c>
      <c r="B314" s="1647" t="s">
        <v>3709</v>
      </c>
      <c r="C314" s="1636">
        <v>218.25</v>
      </c>
      <c r="D314" s="1637">
        <v>2809514.58</v>
      </c>
      <c r="E314" s="1637">
        <v>2078066.26</v>
      </c>
      <c r="F314" s="1646">
        <v>0.73965313253508724</v>
      </c>
      <c r="G314" s="1645">
        <v>1</v>
      </c>
      <c r="H314" s="1644">
        <v>55583.57</v>
      </c>
      <c r="I314" s="1644">
        <v>1183210.3299999998</v>
      </c>
      <c r="J314" s="1644">
        <v>1238793.8999999999</v>
      </c>
      <c r="K314" s="1643">
        <v>0.9</v>
      </c>
      <c r="L314" s="1637">
        <v>658349.25</v>
      </c>
      <c r="M314" s="1637">
        <v>131669.84</v>
      </c>
      <c r="N314" s="1637">
        <v>67780.47</v>
      </c>
      <c r="O314" s="1637">
        <v>30124.65</v>
      </c>
      <c r="P314" s="1637">
        <v>22548.44</v>
      </c>
      <c r="Q314" s="1637">
        <v>41935.93</v>
      </c>
      <c r="R314" s="1637">
        <v>15413.07</v>
      </c>
      <c r="S314" s="1637">
        <v>25662.52</v>
      </c>
      <c r="T314" s="1637">
        <v>34782.910000000003</v>
      </c>
      <c r="U314" s="1637">
        <v>19246.89</v>
      </c>
      <c r="V314" s="1637">
        <v>51601.53</v>
      </c>
      <c r="W314" s="1637">
        <v>44429.04</v>
      </c>
      <c r="X314" s="1637">
        <v>30793.82</v>
      </c>
      <c r="Y314" s="1637">
        <v>1174338.3600000001</v>
      </c>
      <c r="Z314" s="1637">
        <v>19350</v>
      </c>
      <c r="AA314" s="1637">
        <v>27281.25</v>
      </c>
      <c r="AB314" s="1637">
        <v>70931.25</v>
      </c>
      <c r="AC314" s="1637">
        <v>7420.5</v>
      </c>
      <c r="AD314" s="1637">
        <v>124620.75</v>
      </c>
      <c r="AE314" s="1637">
        <v>36609</v>
      </c>
      <c r="AF314" s="1637">
        <v>297038.25</v>
      </c>
      <c r="AG314" s="1637">
        <v>204500.25</v>
      </c>
      <c r="AH314" s="1637">
        <v>551740.674</v>
      </c>
      <c r="AI314" s="1637">
        <v>1339491.9240000001</v>
      </c>
      <c r="AJ314" s="1637">
        <v>207747.81</v>
      </c>
      <c r="AK314" s="1637">
        <v>1131744.1140000001</v>
      </c>
      <c r="AL314" s="1637">
        <v>1318717.1340000001</v>
      </c>
      <c r="AM314" s="1637">
        <v>38935.57</v>
      </c>
      <c r="AN314" s="1637">
        <v>38935.57</v>
      </c>
      <c r="AO314" s="1637">
        <v>40255.42</v>
      </c>
      <c r="AP314" s="1637">
        <v>40255.42</v>
      </c>
      <c r="AQ314" s="1637">
        <v>0</v>
      </c>
      <c r="AR314" s="1637">
        <v>0</v>
      </c>
      <c r="AS314" s="1637">
        <v>0</v>
      </c>
      <c r="AT314" s="1637">
        <v>0</v>
      </c>
      <c r="AU314" s="1637">
        <v>0</v>
      </c>
      <c r="AV314" s="1637">
        <v>101628.45</v>
      </c>
      <c r="AW314" s="1637">
        <v>41166.97</v>
      </c>
      <c r="AX314" s="1637">
        <v>15281.59</v>
      </c>
      <c r="AY314" s="1637">
        <v>316458.99000000005</v>
      </c>
      <c r="AZ314" s="1637">
        <v>2809514.58</v>
      </c>
      <c r="BA314" s="1637">
        <v>149172.28</v>
      </c>
      <c r="BB314" s="1637">
        <v>0</v>
      </c>
      <c r="BC314" s="1637">
        <v>100733.13</v>
      </c>
      <c r="BD314" s="1637">
        <v>2809514.4840000002</v>
      </c>
    </row>
    <row r="315" spans="1:56" x14ac:dyDescent="0.25">
      <c r="A315" s="1651" t="s">
        <v>2263</v>
      </c>
      <c r="B315" s="1647" t="s">
        <v>3708</v>
      </c>
      <c r="C315" s="1636">
        <v>80.63</v>
      </c>
      <c r="D315" s="1637">
        <v>1029029.22</v>
      </c>
      <c r="E315" s="1637">
        <v>890134.80999999994</v>
      </c>
      <c r="F315" s="1646">
        <v>0.86502384256882425</v>
      </c>
      <c r="G315" s="1645">
        <v>2</v>
      </c>
      <c r="H315" s="1644">
        <v>2572.12</v>
      </c>
      <c r="I315" s="1644">
        <v>586616.81999999995</v>
      </c>
      <c r="J315" s="1644">
        <v>589188.93999999994</v>
      </c>
      <c r="K315" s="1643">
        <v>0.9</v>
      </c>
      <c r="L315" s="1637">
        <v>240369.65</v>
      </c>
      <c r="M315" s="1637">
        <v>48073.919999999998</v>
      </c>
      <c r="N315" s="1637">
        <v>24476.28</v>
      </c>
      <c r="O315" s="1637">
        <v>10669.14</v>
      </c>
      <c r="P315" s="1637">
        <v>8251.2000000000007</v>
      </c>
      <c r="Q315" s="1637">
        <v>14880.49</v>
      </c>
      <c r="R315" s="1637">
        <v>5504.67</v>
      </c>
      <c r="S315" s="1637">
        <v>9356.1299999999992</v>
      </c>
      <c r="T315" s="1637">
        <v>12318.94</v>
      </c>
      <c r="U315" s="1637">
        <v>6950.26</v>
      </c>
      <c r="V315" s="1637">
        <v>18275.54</v>
      </c>
      <c r="W315" s="1637">
        <v>15735.28</v>
      </c>
      <c r="X315" s="1637">
        <v>11226.91</v>
      </c>
      <c r="Y315" s="1637">
        <v>426088.41</v>
      </c>
      <c r="Z315" s="1637">
        <v>7152.3</v>
      </c>
      <c r="AA315" s="1637">
        <v>10078.75</v>
      </c>
      <c r="AB315" s="1637">
        <v>26204.75</v>
      </c>
      <c r="AC315" s="1637">
        <v>2741.42</v>
      </c>
      <c r="AD315" s="1637">
        <v>46039.729999999996</v>
      </c>
      <c r="AE315" s="1637">
        <v>13383.43</v>
      </c>
      <c r="AF315" s="1637">
        <v>109737.43</v>
      </c>
      <c r="AG315" s="1637">
        <v>75550.31</v>
      </c>
      <c r="AH315" s="1637">
        <v>201659.99832000001</v>
      </c>
      <c r="AI315" s="1637">
        <v>492548.11832000001</v>
      </c>
      <c r="AJ315" s="1637">
        <v>76750.080000000002</v>
      </c>
      <c r="AK315" s="1637">
        <v>415798.03831999993</v>
      </c>
      <c r="AL315" s="1637">
        <v>484873.10831999994</v>
      </c>
      <c r="AM315" s="1637">
        <v>14518.35</v>
      </c>
      <c r="AN315" s="1637">
        <v>14518.35</v>
      </c>
      <c r="AO315" s="1637">
        <v>15178.27</v>
      </c>
      <c r="AP315" s="1637">
        <v>15178.27</v>
      </c>
      <c r="AQ315" s="1637">
        <v>0</v>
      </c>
      <c r="AR315" s="1637">
        <v>0</v>
      </c>
      <c r="AS315" s="1637">
        <v>0</v>
      </c>
      <c r="AT315" s="1637">
        <v>0</v>
      </c>
      <c r="AU315" s="1637">
        <v>0</v>
      </c>
      <c r="AV315" s="1637">
        <v>37615.72</v>
      </c>
      <c r="AW315" s="1637">
        <v>15237.12</v>
      </c>
      <c r="AX315" s="1637">
        <v>5821.56</v>
      </c>
      <c r="AY315" s="1637">
        <v>118067.64</v>
      </c>
      <c r="AZ315" s="1637">
        <v>1029029.22</v>
      </c>
      <c r="BA315" s="1637">
        <v>56231.55999999999</v>
      </c>
      <c r="BB315" s="1637">
        <v>0</v>
      </c>
      <c r="BC315" s="1637">
        <v>36745.850000000006</v>
      </c>
      <c r="BD315" s="1637">
        <v>1029029.1583199999</v>
      </c>
    </row>
    <row r="316" spans="1:56" x14ac:dyDescent="0.25">
      <c r="A316" s="1651" t="s">
        <v>2264</v>
      </c>
      <c r="B316" s="1647" t="s">
        <v>3707</v>
      </c>
      <c r="C316" s="1636">
        <v>228.5</v>
      </c>
      <c r="D316" s="1637">
        <v>2998543.94</v>
      </c>
      <c r="E316" s="1637">
        <v>1856391.13</v>
      </c>
      <c r="F316" s="1646">
        <v>0.61909752438044974</v>
      </c>
      <c r="G316" s="1645">
        <v>1</v>
      </c>
      <c r="H316" s="1644">
        <v>191975.81</v>
      </c>
      <c r="I316" s="1644">
        <v>1324474.2600000002</v>
      </c>
      <c r="J316" s="1644">
        <v>1516450.0700000003</v>
      </c>
      <c r="K316" s="1643">
        <v>0.9</v>
      </c>
      <c r="L316" s="1637">
        <v>702908.64</v>
      </c>
      <c r="M316" s="1637">
        <v>140581.72</v>
      </c>
      <c r="N316" s="1637">
        <v>71546.05</v>
      </c>
      <c r="O316" s="1637">
        <v>31379.85</v>
      </c>
      <c r="P316" s="1637">
        <v>24365.68</v>
      </c>
      <c r="Q316" s="1637">
        <v>41935.93</v>
      </c>
      <c r="R316" s="1637">
        <v>16514.009999999998</v>
      </c>
      <c r="S316" s="1637">
        <v>26999.11</v>
      </c>
      <c r="T316" s="1637">
        <v>36232.199999999997</v>
      </c>
      <c r="U316" s="1637">
        <v>20048.849999999999</v>
      </c>
      <c r="V316" s="1637">
        <v>53751.6</v>
      </c>
      <c r="W316" s="1637">
        <v>46280.25</v>
      </c>
      <c r="X316" s="1637">
        <v>32397.66</v>
      </c>
      <c r="Y316" s="1637">
        <v>1244941.5500000003</v>
      </c>
      <c r="Z316" s="1637">
        <v>20205</v>
      </c>
      <c r="AA316" s="1637">
        <v>28562.5</v>
      </c>
      <c r="AB316" s="1637">
        <v>74262.5</v>
      </c>
      <c r="AC316" s="1637">
        <v>7769</v>
      </c>
      <c r="AD316" s="1637">
        <v>130473.5</v>
      </c>
      <c r="AE316" s="1637">
        <v>36556.5</v>
      </c>
      <c r="AF316" s="1637">
        <v>310988.5</v>
      </c>
      <c r="AG316" s="1637">
        <v>214104.5</v>
      </c>
      <c r="AH316" s="1637">
        <v>592190.21099999989</v>
      </c>
      <c r="AI316" s="1637">
        <v>1415112.2109999999</v>
      </c>
      <c r="AJ316" s="1637">
        <v>217504.58</v>
      </c>
      <c r="AK316" s="1637">
        <v>1197607.6309999998</v>
      </c>
      <c r="AL316" s="1637">
        <v>1393361.7509999997</v>
      </c>
      <c r="AM316" s="1637">
        <v>47514.6</v>
      </c>
      <c r="AN316" s="1637">
        <v>47514.6</v>
      </c>
      <c r="AO316" s="1637">
        <v>49494.37</v>
      </c>
      <c r="AP316" s="1637">
        <v>49494.37</v>
      </c>
      <c r="AQ316" s="1637">
        <v>0</v>
      </c>
      <c r="AR316" s="1637">
        <v>0</v>
      </c>
      <c r="AS316" s="1637">
        <v>0</v>
      </c>
      <c r="AT316" s="1637">
        <v>0</v>
      </c>
      <c r="AU316" s="1637">
        <v>0</v>
      </c>
      <c r="AV316" s="1637">
        <v>106907.85</v>
      </c>
      <c r="AW316" s="1637">
        <v>43305.51</v>
      </c>
      <c r="AX316" s="1637">
        <v>16009.29</v>
      </c>
      <c r="AY316" s="1637">
        <v>360240.59</v>
      </c>
      <c r="AZ316" s="1637">
        <v>2998543.94</v>
      </c>
      <c r="BA316" s="1637">
        <v>176130.37</v>
      </c>
      <c r="BB316" s="1637">
        <v>0</v>
      </c>
      <c r="BC316" s="1637">
        <v>106976.66999999998</v>
      </c>
      <c r="BD316" s="1637">
        <v>2998543.8909999998</v>
      </c>
    </row>
    <row r="317" spans="1:56" x14ac:dyDescent="0.25">
      <c r="A317" s="1651" t="s">
        <v>2265</v>
      </c>
      <c r="B317" s="1647" t="s">
        <v>3706</v>
      </c>
      <c r="C317" s="1636">
        <v>243.31</v>
      </c>
      <c r="D317" s="1637">
        <v>3118786.9</v>
      </c>
      <c r="E317" s="1637">
        <v>2412458.6399999997</v>
      </c>
      <c r="F317" s="1646">
        <v>0.77352468038133659</v>
      </c>
      <c r="G317" s="1645">
        <v>2</v>
      </c>
      <c r="H317" s="1644">
        <v>25182.46</v>
      </c>
      <c r="I317" s="1644">
        <v>1270299.6399999999</v>
      </c>
      <c r="J317" s="1644">
        <v>1295482.0999999999</v>
      </c>
      <c r="K317" s="1643">
        <v>0.9</v>
      </c>
      <c r="L317" s="1637">
        <v>727384.92</v>
      </c>
      <c r="M317" s="1637">
        <v>145476.98000000001</v>
      </c>
      <c r="N317" s="1637">
        <v>75939.23</v>
      </c>
      <c r="O317" s="1637">
        <v>33262.639999999999</v>
      </c>
      <c r="P317" s="1637">
        <v>25003.75</v>
      </c>
      <c r="Q317" s="1637">
        <v>45994.239999999998</v>
      </c>
      <c r="R317" s="1637">
        <v>17064.47</v>
      </c>
      <c r="S317" s="1637">
        <v>28603.02</v>
      </c>
      <c r="T317" s="1637">
        <v>38406.129999999997</v>
      </c>
      <c r="U317" s="1637">
        <v>21385.439999999999</v>
      </c>
      <c r="V317" s="1637">
        <v>56976.69</v>
      </c>
      <c r="W317" s="1637">
        <v>49057.06</v>
      </c>
      <c r="X317" s="1637">
        <v>34322.28</v>
      </c>
      <c r="Y317" s="1637">
        <v>1298876.8499999999</v>
      </c>
      <c r="Z317" s="1637">
        <v>21598.199999999997</v>
      </c>
      <c r="AA317" s="1637">
        <v>30413.75</v>
      </c>
      <c r="AB317" s="1637">
        <v>79075.75</v>
      </c>
      <c r="AC317" s="1637">
        <v>8272.5400000000009</v>
      </c>
      <c r="AD317" s="1637">
        <v>138930.01</v>
      </c>
      <c r="AE317" s="1637">
        <v>40681.339999999997</v>
      </c>
      <c r="AF317" s="1637">
        <v>331144.90999999997</v>
      </c>
      <c r="AG317" s="1637">
        <v>227981.47000000003</v>
      </c>
      <c r="AH317" s="1637">
        <v>611821.77683999995</v>
      </c>
      <c r="AI317" s="1637">
        <v>1489919.7468399999</v>
      </c>
      <c r="AJ317" s="1637">
        <v>231601.92000000001</v>
      </c>
      <c r="AK317" s="1637">
        <v>1258317.82684</v>
      </c>
      <c r="AL317" s="1637">
        <v>1466759.54684</v>
      </c>
      <c r="AM317" s="1637">
        <v>39595.5</v>
      </c>
      <c r="AN317" s="1637">
        <v>39595.5</v>
      </c>
      <c r="AO317" s="1637">
        <v>41575.269999999997</v>
      </c>
      <c r="AP317" s="1637">
        <v>41575.269999999997</v>
      </c>
      <c r="AQ317" s="1637">
        <v>2639.7</v>
      </c>
      <c r="AR317" s="1637">
        <v>2639.7</v>
      </c>
      <c r="AS317" s="1637">
        <v>2639.7</v>
      </c>
      <c r="AT317" s="1637">
        <v>2639.7</v>
      </c>
      <c r="AU317" s="1637">
        <v>3299.62</v>
      </c>
      <c r="AV317" s="1637">
        <v>113507.1</v>
      </c>
      <c r="AW317" s="1637">
        <v>45978.69</v>
      </c>
      <c r="AX317" s="1637">
        <v>17464.68</v>
      </c>
      <c r="AY317" s="1637">
        <v>353150.43000000005</v>
      </c>
      <c r="AZ317" s="1637">
        <v>3118786.9</v>
      </c>
      <c r="BA317" s="1637">
        <v>110843.38</v>
      </c>
      <c r="BB317" s="1637">
        <v>979.47</v>
      </c>
      <c r="BC317" s="1637">
        <v>99145.550000000017</v>
      </c>
      <c r="BD317" s="1637">
        <v>3118786.8268399998</v>
      </c>
    </row>
    <row r="318" spans="1:56" x14ac:dyDescent="0.25">
      <c r="A318" s="1651" t="s">
        <v>2266</v>
      </c>
      <c r="B318" s="1647" t="s">
        <v>3705</v>
      </c>
      <c r="C318" s="1636">
        <v>221.11</v>
      </c>
      <c r="D318" s="1637">
        <v>2860559.32</v>
      </c>
      <c r="E318" s="1637">
        <v>5101769.68</v>
      </c>
      <c r="F318" s="1646">
        <v>1.783486762302136</v>
      </c>
      <c r="G318" s="1645">
        <v>4</v>
      </c>
      <c r="H318" s="1644">
        <v>182.21</v>
      </c>
      <c r="I318" s="1644">
        <v>427789.5</v>
      </c>
      <c r="J318" s="1644">
        <v>427971.71</v>
      </c>
      <c r="K318" s="1643">
        <v>0.9</v>
      </c>
      <c r="L318" s="1637">
        <v>673506.22</v>
      </c>
      <c r="M318" s="1637">
        <v>162990.48000000001</v>
      </c>
      <c r="N318" s="1637">
        <v>72240.100000000006</v>
      </c>
      <c r="O318" s="1637">
        <v>28650.99</v>
      </c>
      <c r="P318" s="1637">
        <v>22619.67</v>
      </c>
      <c r="Q318" s="1637">
        <v>49223.59</v>
      </c>
      <c r="R318" s="1637">
        <v>15413.07</v>
      </c>
      <c r="S318" s="1637">
        <v>26999.11</v>
      </c>
      <c r="T318" s="1637">
        <v>31884.33</v>
      </c>
      <c r="U318" s="1637">
        <v>19246.89</v>
      </c>
      <c r="V318" s="1637">
        <v>47301.4</v>
      </c>
      <c r="W318" s="1637">
        <v>40726.620000000003</v>
      </c>
      <c r="X318" s="1637">
        <v>32397.66</v>
      </c>
      <c r="Y318" s="1637">
        <v>1223200.1299999999</v>
      </c>
      <c r="Z318" s="1637">
        <v>19764.899999999998</v>
      </c>
      <c r="AA318" s="1637">
        <v>27638.75</v>
      </c>
      <c r="AB318" s="1637">
        <v>71860.75</v>
      </c>
      <c r="AC318" s="1637">
        <v>7517.74</v>
      </c>
      <c r="AD318" s="1637">
        <v>63126.89</v>
      </c>
      <c r="AE318" s="1637">
        <v>83982.109999999986</v>
      </c>
      <c r="AF318" s="1637">
        <v>300930.70999999996</v>
      </c>
      <c r="AG318" s="1637">
        <v>207180.06999999998</v>
      </c>
      <c r="AH318" s="1637">
        <v>566601.98004000005</v>
      </c>
      <c r="AI318" s="1637">
        <v>1348603.90004</v>
      </c>
      <c r="AJ318" s="1637">
        <v>210470.18</v>
      </c>
      <c r="AK318" s="1637">
        <v>1138133.7200399998</v>
      </c>
      <c r="AL318" s="1637">
        <v>1327556.8800399997</v>
      </c>
      <c r="AM318" s="1637">
        <v>36295.870000000003</v>
      </c>
      <c r="AN318" s="1637">
        <v>36295.870000000003</v>
      </c>
      <c r="AO318" s="1637">
        <v>38275.65</v>
      </c>
      <c r="AP318" s="1637">
        <v>38275.65</v>
      </c>
      <c r="AQ318" s="1637">
        <v>0</v>
      </c>
      <c r="AR318" s="1637">
        <v>0</v>
      </c>
      <c r="AS318" s="1637">
        <v>0</v>
      </c>
      <c r="AT318" s="1637">
        <v>0</v>
      </c>
      <c r="AU318" s="1637">
        <v>0</v>
      </c>
      <c r="AV318" s="1637">
        <v>102948.3</v>
      </c>
      <c r="AW318" s="1637">
        <v>41701.599999999999</v>
      </c>
      <c r="AX318" s="1637">
        <v>16009.29</v>
      </c>
      <c r="AY318" s="1637">
        <v>309802.23</v>
      </c>
      <c r="AZ318" s="1637">
        <v>2860559.32</v>
      </c>
      <c r="BA318" s="1637">
        <v>233464.97</v>
      </c>
      <c r="BB318" s="1637">
        <v>0</v>
      </c>
      <c r="BC318" s="1637">
        <v>68912.909999999989</v>
      </c>
      <c r="BD318" s="1637">
        <v>2860559.2400399996</v>
      </c>
    </row>
    <row r="319" spans="1:56" x14ac:dyDescent="0.25">
      <c r="A319" s="1651" t="s">
        <v>2267</v>
      </c>
      <c r="B319" s="1647" t="s">
        <v>3704</v>
      </c>
      <c r="C319" s="1636">
        <v>923.36</v>
      </c>
      <c r="D319" s="1637">
        <v>12500848.130000001</v>
      </c>
      <c r="E319" s="1637">
        <v>9188795.7899999991</v>
      </c>
      <c r="F319" s="1646">
        <v>0.73505378950636036</v>
      </c>
      <c r="G319" s="1645">
        <v>1</v>
      </c>
      <c r="H319" s="1644">
        <v>282885.11</v>
      </c>
      <c r="I319" s="1644">
        <v>6026909.9699999988</v>
      </c>
      <c r="J319" s="1644">
        <v>6309795.0799999991</v>
      </c>
      <c r="K319" s="1643">
        <v>0.9</v>
      </c>
      <c r="L319" s="1637">
        <v>2891966.97</v>
      </c>
      <c r="M319" s="1637">
        <v>578393.38</v>
      </c>
      <c r="N319" s="1637">
        <v>289322.21000000002</v>
      </c>
      <c r="O319" s="1637">
        <v>128029.78</v>
      </c>
      <c r="P319" s="1637">
        <v>102543.12</v>
      </c>
      <c r="Q319" s="1637">
        <v>175860.36</v>
      </c>
      <c r="R319" s="1637">
        <v>67156.97</v>
      </c>
      <c r="S319" s="1637">
        <v>109333.06</v>
      </c>
      <c r="T319" s="1637">
        <v>147827.37</v>
      </c>
      <c r="U319" s="1637">
        <v>82066.62</v>
      </c>
      <c r="V319" s="1637">
        <v>219306.52</v>
      </c>
      <c r="W319" s="1637">
        <v>188823.42</v>
      </c>
      <c r="X319" s="1637">
        <v>131194.51999999999</v>
      </c>
      <c r="Y319" s="1637">
        <v>5111824.2999999989</v>
      </c>
      <c r="Z319" s="1637">
        <v>81610.2</v>
      </c>
      <c r="AA319" s="1637">
        <v>115419.99999999999</v>
      </c>
      <c r="AB319" s="1637">
        <v>300091.99999999994</v>
      </c>
      <c r="AC319" s="1637">
        <v>31394.239999999991</v>
      </c>
      <c r="AD319" s="1637">
        <v>527238.56000000006</v>
      </c>
      <c r="AE319" s="1637">
        <v>152571.18</v>
      </c>
      <c r="AF319" s="1637">
        <v>1256692.96</v>
      </c>
      <c r="AG319" s="1637">
        <v>865188.31999999983</v>
      </c>
      <c r="AH319" s="1637">
        <v>2486756.3660400002</v>
      </c>
      <c r="AI319" s="1637">
        <v>5816963.8260399997</v>
      </c>
      <c r="AJ319" s="1637">
        <v>878927.91</v>
      </c>
      <c r="AK319" s="1637">
        <v>4938035.9160400005</v>
      </c>
      <c r="AL319" s="1637">
        <v>5729071.0260400008</v>
      </c>
      <c r="AM319" s="1637">
        <v>238232.92</v>
      </c>
      <c r="AN319" s="1637">
        <v>238232.92</v>
      </c>
      <c r="AO319" s="1637">
        <v>248131.8</v>
      </c>
      <c r="AP319" s="1637">
        <v>248131.8</v>
      </c>
      <c r="AQ319" s="1637">
        <v>2639.7</v>
      </c>
      <c r="AR319" s="1637">
        <v>2639.7</v>
      </c>
      <c r="AS319" s="1637">
        <v>2639.7</v>
      </c>
      <c r="AT319" s="1637">
        <v>2639.7</v>
      </c>
      <c r="AU319" s="1637">
        <v>3299.62</v>
      </c>
      <c r="AV319" s="1637">
        <v>431590.95</v>
      </c>
      <c r="AW319" s="1637">
        <v>174825.97</v>
      </c>
      <c r="AX319" s="1637">
        <v>66947.94</v>
      </c>
      <c r="AY319" s="1637">
        <v>1659952.7199999997</v>
      </c>
      <c r="AZ319" s="1637">
        <v>12500848.130000001</v>
      </c>
      <c r="BA319" s="1637">
        <v>978036.39000000013</v>
      </c>
      <c r="BB319" s="1637">
        <v>552.31999999999994</v>
      </c>
      <c r="BC319" s="1637">
        <v>425613.33999999997</v>
      </c>
      <c r="BD319" s="1637">
        <v>12500848.046039999</v>
      </c>
    </row>
    <row r="320" spans="1:56" x14ac:dyDescent="0.25">
      <c r="A320" s="1651" t="s">
        <v>2268</v>
      </c>
      <c r="B320" s="1647" t="s">
        <v>3703</v>
      </c>
      <c r="C320" s="1636">
        <v>337.3</v>
      </c>
      <c r="D320" s="1637">
        <v>4558447.5599999996</v>
      </c>
      <c r="E320" s="1637">
        <v>3039558.5500000003</v>
      </c>
      <c r="F320" s="1646">
        <v>0.66679686669467808</v>
      </c>
      <c r="G320" s="1645">
        <v>1</v>
      </c>
      <c r="H320" s="1644">
        <v>219767.5</v>
      </c>
      <c r="I320" s="1644">
        <v>2504554.8099999996</v>
      </c>
      <c r="J320" s="1644">
        <v>2724322.3099999996</v>
      </c>
      <c r="K320" s="1643">
        <v>0.9</v>
      </c>
      <c r="L320" s="1637">
        <v>1058756.1299999999</v>
      </c>
      <c r="M320" s="1637">
        <v>211751.22</v>
      </c>
      <c r="N320" s="1637">
        <v>105436.29</v>
      </c>
      <c r="O320" s="1637">
        <v>46442.17</v>
      </c>
      <c r="P320" s="1637">
        <v>37423.54</v>
      </c>
      <c r="Q320" s="1637">
        <v>63580.28</v>
      </c>
      <c r="R320" s="1637">
        <v>24220.54</v>
      </c>
      <c r="S320" s="1637">
        <v>39830.379999999997</v>
      </c>
      <c r="T320" s="1637">
        <v>53623.65</v>
      </c>
      <c r="U320" s="1637">
        <v>29939.61</v>
      </c>
      <c r="V320" s="1637">
        <v>79552.36</v>
      </c>
      <c r="W320" s="1637">
        <v>68494.77</v>
      </c>
      <c r="X320" s="1637">
        <v>47794.58</v>
      </c>
      <c r="Y320" s="1637">
        <v>1866845.52</v>
      </c>
      <c r="Z320" s="1637">
        <v>29952</v>
      </c>
      <c r="AA320" s="1637">
        <v>42162.5</v>
      </c>
      <c r="AB320" s="1637">
        <v>109622.5</v>
      </c>
      <c r="AC320" s="1637">
        <v>11468.199999999999</v>
      </c>
      <c r="AD320" s="1637">
        <v>192598.3</v>
      </c>
      <c r="AE320" s="1637">
        <v>55775.679999999993</v>
      </c>
      <c r="AF320" s="1637">
        <v>459065.29999999993</v>
      </c>
      <c r="AG320" s="1637">
        <v>316050.09999999998</v>
      </c>
      <c r="AH320" s="1637">
        <v>906349.63919999986</v>
      </c>
      <c r="AI320" s="1637">
        <v>2123044.2192000002</v>
      </c>
      <c r="AJ320" s="1637">
        <v>321069.12</v>
      </c>
      <c r="AK320" s="1637">
        <v>1801975.0991999991</v>
      </c>
      <c r="AL320" s="1637">
        <v>2090937.2991999991</v>
      </c>
      <c r="AM320" s="1637">
        <v>84470.399999999994</v>
      </c>
      <c r="AN320" s="1637">
        <v>84470.399999999994</v>
      </c>
      <c r="AO320" s="1637">
        <v>87770.02</v>
      </c>
      <c r="AP320" s="1637">
        <v>87770.02</v>
      </c>
      <c r="AQ320" s="1637">
        <v>1979.77</v>
      </c>
      <c r="AR320" s="1637">
        <v>1979.77</v>
      </c>
      <c r="AS320" s="1637">
        <v>1979.77</v>
      </c>
      <c r="AT320" s="1637">
        <v>1979.77</v>
      </c>
      <c r="AU320" s="1637">
        <v>2639.7</v>
      </c>
      <c r="AV320" s="1637">
        <v>157722.07</v>
      </c>
      <c r="AW320" s="1637">
        <v>63889</v>
      </c>
      <c r="AX320" s="1637">
        <v>24013.93</v>
      </c>
      <c r="AY320" s="1637">
        <v>600664.62000000023</v>
      </c>
      <c r="AZ320" s="1637">
        <v>4558447.5599999996</v>
      </c>
      <c r="BA320" s="1637">
        <v>345399.62</v>
      </c>
      <c r="BB320" s="1637">
        <v>1853.76</v>
      </c>
      <c r="BC320" s="1637">
        <v>156980.57</v>
      </c>
      <c r="BD320" s="1637">
        <v>4558447.439199999</v>
      </c>
    </row>
    <row r="321" spans="1:56" x14ac:dyDescent="0.25">
      <c r="A321" s="1651" t="s">
        <v>2269</v>
      </c>
      <c r="B321" s="1647" t="s">
        <v>3702</v>
      </c>
      <c r="C321" s="1636">
        <v>1116.05</v>
      </c>
      <c r="D321" s="1637">
        <v>16408271.119999999</v>
      </c>
      <c r="E321" s="1637">
        <v>14267613.139999999</v>
      </c>
      <c r="F321" s="1646">
        <v>0.86953787121479498</v>
      </c>
      <c r="G321" s="1645">
        <v>2</v>
      </c>
      <c r="H321" s="1644">
        <v>37203.94</v>
      </c>
      <c r="I321" s="1644">
        <v>9116269.5899999999</v>
      </c>
      <c r="J321" s="1644">
        <v>9153473.5299999993</v>
      </c>
      <c r="K321" s="1643">
        <v>0.9</v>
      </c>
      <c r="L321" s="1637">
        <v>3760561.22</v>
      </c>
      <c r="M321" s="1637">
        <v>752112.24</v>
      </c>
      <c r="N321" s="1637">
        <v>349571.52</v>
      </c>
      <c r="O321" s="1637">
        <v>155016.45000000001</v>
      </c>
      <c r="P321" s="1637">
        <v>139116.94</v>
      </c>
      <c r="Q321" s="1637">
        <v>214414.36</v>
      </c>
      <c r="R321" s="1637">
        <v>81469.11</v>
      </c>
      <c r="S321" s="1637">
        <v>132322.41</v>
      </c>
      <c r="T321" s="1637">
        <v>178987.06</v>
      </c>
      <c r="U321" s="1637">
        <v>99174.97</v>
      </c>
      <c r="V321" s="1637">
        <v>265532.90000000002</v>
      </c>
      <c r="W321" s="1637">
        <v>228624.43</v>
      </c>
      <c r="X321" s="1637">
        <v>158780.65</v>
      </c>
      <c r="Y321" s="1637">
        <v>6515684.2600000016</v>
      </c>
      <c r="Z321" s="1637">
        <v>99402.299999999988</v>
      </c>
      <c r="AA321" s="1637">
        <v>139506.25</v>
      </c>
      <c r="AB321" s="1637">
        <v>362716.25</v>
      </c>
      <c r="AC321" s="1637">
        <v>37945.699999999997</v>
      </c>
      <c r="AD321" s="1637">
        <v>637264.55000000005</v>
      </c>
      <c r="AE321" s="1637">
        <v>186603.51</v>
      </c>
      <c r="AF321" s="1637">
        <v>1518944.05</v>
      </c>
      <c r="AG321" s="1637">
        <v>1045738.8500000001</v>
      </c>
      <c r="AH321" s="1637">
        <v>3325844.5992000001</v>
      </c>
      <c r="AI321" s="1637">
        <v>7353966.0592</v>
      </c>
      <c r="AJ321" s="1637">
        <v>1062345.67</v>
      </c>
      <c r="AK321" s="1637">
        <v>6291620.3892000001</v>
      </c>
      <c r="AL321" s="1637">
        <v>7247731.4891999997</v>
      </c>
      <c r="AM321" s="1637">
        <v>448089.07</v>
      </c>
      <c r="AN321" s="1637">
        <v>448089.07</v>
      </c>
      <c r="AO321" s="1637">
        <v>467226.9</v>
      </c>
      <c r="AP321" s="1637">
        <v>467226.9</v>
      </c>
      <c r="AQ321" s="1637">
        <v>0</v>
      </c>
      <c r="AR321" s="1637">
        <v>0</v>
      </c>
      <c r="AS321" s="1637">
        <v>0</v>
      </c>
      <c r="AT321" s="1637">
        <v>0</v>
      </c>
      <c r="AU321" s="1637">
        <v>0</v>
      </c>
      <c r="AV321" s="1637">
        <v>522000.67</v>
      </c>
      <c r="AW321" s="1637">
        <v>211448.53</v>
      </c>
      <c r="AX321" s="1637">
        <v>80774.14</v>
      </c>
      <c r="AY321" s="1637">
        <v>2644855.2799999998</v>
      </c>
      <c r="AZ321" s="1637">
        <v>16408271.119999999</v>
      </c>
      <c r="BA321" s="1637">
        <v>3387035.18</v>
      </c>
      <c r="BB321" s="1637">
        <v>64.47</v>
      </c>
      <c r="BC321" s="1637">
        <v>575352.36</v>
      </c>
      <c r="BD321" s="1637">
        <v>16408271.029200001</v>
      </c>
    </row>
    <row r="322" spans="1:56" x14ac:dyDescent="0.25">
      <c r="A322" s="1651" t="s">
        <v>2270</v>
      </c>
      <c r="B322" s="1647" t="s">
        <v>3701</v>
      </c>
      <c r="C322" s="1636">
        <v>810.16</v>
      </c>
      <c r="D322" s="1637">
        <v>12575941.789999999</v>
      </c>
      <c r="E322" s="1637">
        <v>9961182.9900000002</v>
      </c>
      <c r="F322" s="1646">
        <v>0.79208246637407509</v>
      </c>
      <c r="G322" s="1645">
        <v>2</v>
      </c>
      <c r="H322" s="1644">
        <v>102527.1</v>
      </c>
      <c r="I322" s="1644">
        <v>5701367.4000000004</v>
      </c>
      <c r="J322" s="1644">
        <v>5803894.5</v>
      </c>
      <c r="K322" s="1643">
        <v>0.9</v>
      </c>
      <c r="L322" s="1637">
        <v>2696812.92</v>
      </c>
      <c r="M322" s="1637">
        <v>898847.73</v>
      </c>
      <c r="N322" s="1637">
        <v>292347.21999999997</v>
      </c>
      <c r="O322" s="1637">
        <v>97449.07</v>
      </c>
      <c r="P322" s="1637">
        <v>93871.24</v>
      </c>
      <c r="Q322" s="1637">
        <v>249784.56</v>
      </c>
      <c r="R322" s="1637">
        <v>59450.43</v>
      </c>
      <c r="S322" s="1637">
        <v>108263.79</v>
      </c>
      <c r="T322" s="1637">
        <v>97826.94</v>
      </c>
      <c r="U322" s="1637">
        <v>72175.86</v>
      </c>
      <c r="V322" s="1637">
        <v>145129.32</v>
      </c>
      <c r="W322" s="1637">
        <v>124956.67</v>
      </c>
      <c r="X322" s="1637">
        <v>129911.44</v>
      </c>
      <c r="Y322" s="1637">
        <v>5066827.1900000013</v>
      </c>
      <c r="Z322" s="1637">
        <v>72914.400000000009</v>
      </c>
      <c r="AA322" s="1637">
        <v>101270.00000000001</v>
      </c>
      <c r="AB322" s="1637">
        <v>263302</v>
      </c>
      <c r="AC322" s="1637">
        <v>27545.440000000002</v>
      </c>
      <c r="AD322" s="1637">
        <v>462601.36</v>
      </c>
      <c r="AE322" s="1637">
        <v>695927.44000000006</v>
      </c>
      <c r="AF322" s="1637">
        <v>1102627.76</v>
      </c>
      <c r="AG322" s="1637">
        <v>759119.92</v>
      </c>
      <c r="AH322" s="1637">
        <v>2441984.3342399998</v>
      </c>
      <c r="AI322" s="1637">
        <v>5927292.6542400001</v>
      </c>
      <c r="AJ322" s="1637">
        <v>771175.1</v>
      </c>
      <c r="AK322" s="1637">
        <v>5156117.5542400014</v>
      </c>
      <c r="AL322" s="1637">
        <v>5850175.1442400012</v>
      </c>
      <c r="AM322" s="1637">
        <v>261330.3</v>
      </c>
      <c r="AN322" s="1637">
        <v>261330.3</v>
      </c>
      <c r="AO322" s="1637">
        <v>272549.02</v>
      </c>
      <c r="AP322" s="1637">
        <v>272549.02</v>
      </c>
      <c r="AQ322" s="1637">
        <v>0</v>
      </c>
      <c r="AR322" s="1637">
        <v>0</v>
      </c>
      <c r="AS322" s="1637">
        <v>0</v>
      </c>
      <c r="AT322" s="1637">
        <v>0</v>
      </c>
      <c r="AU322" s="1637">
        <v>0</v>
      </c>
      <c r="AV322" s="1637">
        <v>378796.95</v>
      </c>
      <c r="AW322" s="1637">
        <v>153440.53</v>
      </c>
      <c r="AX322" s="1637">
        <v>58943.29</v>
      </c>
      <c r="AY322" s="1637">
        <v>1658939.4100000001</v>
      </c>
      <c r="AZ322" s="1637">
        <v>12575941.789999999</v>
      </c>
      <c r="BA322" s="1637">
        <v>1293095.23</v>
      </c>
      <c r="BB322" s="1637">
        <v>0</v>
      </c>
      <c r="BC322" s="1637">
        <v>374096.66</v>
      </c>
      <c r="BD322" s="1637">
        <v>12575941.744240003</v>
      </c>
    </row>
    <row r="323" spans="1:56" x14ac:dyDescent="0.25">
      <c r="A323" s="1651" t="s">
        <v>2271</v>
      </c>
      <c r="B323" s="1647" t="s">
        <v>3700</v>
      </c>
      <c r="C323" s="1636">
        <v>617.20000000000005</v>
      </c>
      <c r="D323" s="1637">
        <v>8499389.5999999996</v>
      </c>
      <c r="E323" s="1637">
        <v>6650375.1600000001</v>
      </c>
      <c r="F323" s="1646">
        <v>0.78245326699696183</v>
      </c>
      <c r="G323" s="1645">
        <v>2</v>
      </c>
      <c r="H323" s="1644">
        <v>62860.19</v>
      </c>
      <c r="I323" s="1644">
        <v>3261268.26</v>
      </c>
      <c r="J323" s="1644">
        <v>3324128.4499999997</v>
      </c>
      <c r="K323" s="1643">
        <v>0.9</v>
      </c>
      <c r="L323" s="1637">
        <v>1923780.99</v>
      </c>
      <c r="M323" s="1637">
        <v>475301.04</v>
      </c>
      <c r="N323" s="1637">
        <v>201940.72</v>
      </c>
      <c r="O323" s="1637">
        <v>81120.7</v>
      </c>
      <c r="P323" s="1637">
        <v>66466.95</v>
      </c>
      <c r="Q323" s="1637">
        <v>141190.57</v>
      </c>
      <c r="R323" s="1637">
        <v>44587.82</v>
      </c>
      <c r="S323" s="1637">
        <v>75918.31</v>
      </c>
      <c r="T323" s="1637">
        <v>89855.85</v>
      </c>
      <c r="U323" s="1637">
        <v>54532.87</v>
      </c>
      <c r="V323" s="1637">
        <v>133303.96</v>
      </c>
      <c r="W323" s="1637">
        <v>114775.02</v>
      </c>
      <c r="X323" s="1637">
        <v>91098.39</v>
      </c>
      <c r="Y323" s="1637">
        <v>3493873.1900000004</v>
      </c>
      <c r="Z323" s="1637">
        <v>54881.100000000006</v>
      </c>
      <c r="AA323" s="1637">
        <v>77150</v>
      </c>
      <c r="AB323" s="1637">
        <v>200590</v>
      </c>
      <c r="AC323" s="1637">
        <v>20984.799999999999</v>
      </c>
      <c r="AD323" s="1637">
        <v>352421.19999999995</v>
      </c>
      <c r="AE323" s="1637">
        <v>249183.17</v>
      </c>
      <c r="AF323" s="1637">
        <v>840009.20000000007</v>
      </c>
      <c r="AG323" s="1637">
        <v>578316.4</v>
      </c>
      <c r="AH323" s="1637">
        <v>1661721.7788</v>
      </c>
      <c r="AI323" s="1637">
        <v>4035257.6488000001</v>
      </c>
      <c r="AJ323" s="1637">
        <v>587500.32999999996</v>
      </c>
      <c r="AK323" s="1637">
        <v>3447757.3188</v>
      </c>
      <c r="AL323" s="1637">
        <v>3976507.6088</v>
      </c>
      <c r="AM323" s="1637">
        <v>141883.87</v>
      </c>
      <c r="AN323" s="1637">
        <v>141883.87</v>
      </c>
      <c r="AO323" s="1637">
        <v>147823.20000000001</v>
      </c>
      <c r="AP323" s="1637">
        <v>147823.20000000001</v>
      </c>
      <c r="AQ323" s="1637">
        <v>0</v>
      </c>
      <c r="AR323" s="1637">
        <v>0</v>
      </c>
      <c r="AS323" s="1637">
        <v>0</v>
      </c>
      <c r="AT323" s="1637">
        <v>0</v>
      </c>
      <c r="AU323" s="1637">
        <v>0</v>
      </c>
      <c r="AV323" s="1637">
        <v>288387.21999999997</v>
      </c>
      <c r="AW323" s="1637">
        <v>116817.96</v>
      </c>
      <c r="AX323" s="1637">
        <v>44389.39</v>
      </c>
      <c r="AY323" s="1637">
        <v>1029008.71</v>
      </c>
      <c r="AZ323" s="1637">
        <v>8499389.5999999996</v>
      </c>
      <c r="BA323" s="1637">
        <v>547071.24</v>
      </c>
      <c r="BB323" s="1637">
        <v>0</v>
      </c>
      <c r="BC323" s="1637">
        <v>250010.27000000002</v>
      </c>
      <c r="BD323" s="1637">
        <v>8499389.5088</v>
      </c>
    </row>
    <row r="324" spans="1:56" x14ac:dyDescent="0.25">
      <c r="A324" s="1651" t="s">
        <v>2272</v>
      </c>
      <c r="B324" s="1647" t="s">
        <v>3699</v>
      </c>
      <c r="C324" s="1636">
        <v>399.37</v>
      </c>
      <c r="D324" s="1637">
        <v>5772479.8099999996</v>
      </c>
      <c r="E324" s="1637">
        <v>4375301.6100000003</v>
      </c>
      <c r="F324" s="1646">
        <v>0.75795875499129739</v>
      </c>
      <c r="G324" s="1645">
        <v>1</v>
      </c>
      <c r="H324" s="1644">
        <v>88357.49</v>
      </c>
      <c r="I324" s="1644">
        <v>3377883.9699999997</v>
      </c>
      <c r="J324" s="1644">
        <v>3466241.46</v>
      </c>
      <c r="K324" s="1643">
        <v>0.9</v>
      </c>
      <c r="L324" s="1637">
        <v>1298396.06</v>
      </c>
      <c r="M324" s="1637">
        <v>308271.28000000003</v>
      </c>
      <c r="N324" s="1637">
        <v>129353.59</v>
      </c>
      <c r="O324" s="1637">
        <v>53159.41</v>
      </c>
      <c r="P324" s="1637">
        <v>46615.41</v>
      </c>
      <c r="Q324" s="1637">
        <v>88614.07</v>
      </c>
      <c r="R324" s="1637">
        <v>28624.28</v>
      </c>
      <c r="S324" s="1637">
        <v>48651.87</v>
      </c>
      <c r="T324" s="1637">
        <v>59420.800000000003</v>
      </c>
      <c r="U324" s="1637">
        <v>35285.97</v>
      </c>
      <c r="V324" s="1637">
        <v>88152.62</v>
      </c>
      <c r="W324" s="1637">
        <v>75899.61</v>
      </c>
      <c r="X324" s="1637">
        <v>58379.95</v>
      </c>
      <c r="Y324" s="1637">
        <v>2318824.9200000004</v>
      </c>
      <c r="Z324" s="1637">
        <v>35396.1</v>
      </c>
      <c r="AA324" s="1637">
        <v>49921.25</v>
      </c>
      <c r="AB324" s="1637">
        <v>129795.24999999999</v>
      </c>
      <c r="AC324" s="1637">
        <v>13578.58</v>
      </c>
      <c r="AD324" s="1637">
        <v>228040.27</v>
      </c>
      <c r="AE324" s="1637">
        <v>141779.02999999997</v>
      </c>
      <c r="AF324" s="1637">
        <v>543542.56999999995</v>
      </c>
      <c r="AG324" s="1637">
        <v>374209.69</v>
      </c>
      <c r="AH324" s="1637">
        <v>1147438.4926799997</v>
      </c>
      <c r="AI324" s="1637">
        <v>2663701.2326799994</v>
      </c>
      <c r="AJ324" s="1637">
        <v>380152.31</v>
      </c>
      <c r="AK324" s="1637">
        <v>2283548.9226799994</v>
      </c>
      <c r="AL324" s="1637">
        <v>2625685.9926799992</v>
      </c>
      <c r="AM324" s="1637">
        <v>131325.07</v>
      </c>
      <c r="AN324" s="1637">
        <v>131325.07</v>
      </c>
      <c r="AO324" s="1637">
        <v>137264.4</v>
      </c>
      <c r="AP324" s="1637">
        <v>137264.4</v>
      </c>
      <c r="AQ324" s="1637">
        <v>0</v>
      </c>
      <c r="AR324" s="1637">
        <v>0</v>
      </c>
      <c r="AS324" s="1637">
        <v>0</v>
      </c>
      <c r="AT324" s="1637">
        <v>0</v>
      </c>
      <c r="AU324" s="1637">
        <v>0</v>
      </c>
      <c r="AV324" s="1637">
        <v>186758.77</v>
      </c>
      <c r="AW324" s="1637">
        <v>75650.990000000005</v>
      </c>
      <c r="AX324" s="1637">
        <v>28380.1</v>
      </c>
      <c r="AY324" s="1637">
        <v>827968.8</v>
      </c>
      <c r="AZ324" s="1637">
        <v>5772479.8099999996</v>
      </c>
      <c r="BA324" s="1637">
        <v>608549.24</v>
      </c>
      <c r="BB324" s="1637">
        <v>251.43</v>
      </c>
      <c r="BC324" s="1637">
        <v>203694.46</v>
      </c>
      <c r="BD324" s="1637">
        <v>5772479.7126799999</v>
      </c>
    </row>
    <row r="325" spans="1:56" x14ac:dyDescent="0.25">
      <c r="A325" s="1651" t="s">
        <v>2273</v>
      </c>
      <c r="B325" s="1647" t="s">
        <v>3698</v>
      </c>
      <c r="C325" s="1636">
        <v>702</v>
      </c>
      <c r="D325" s="1637">
        <v>10200526.65</v>
      </c>
      <c r="E325" s="1637">
        <v>7205762.1899999995</v>
      </c>
      <c r="F325" s="1646">
        <v>0.70641079987767097</v>
      </c>
      <c r="G325" s="1645">
        <v>1</v>
      </c>
      <c r="H325" s="1644">
        <v>331758.96999999997</v>
      </c>
      <c r="I325" s="1644">
        <v>3944908.02</v>
      </c>
      <c r="J325" s="1644">
        <v>4276666.99</v>
      </c>
      <c r="K325" s="1643">
        <v>0.9</v>
      </c>
      <c r="L325" s="1637">
        <v>2217507.8399999999</v>
      </c>
      <c r="M325" s="1637">
        <v>739095.36</v>
      </c>
      <c r="N325" s="1637">
        <v>253367.59</v>
      </c>
      <c r="O325" s="1637">
        <v>84455.86</v>
      </c>
      <c r="P325" s="1637">
        <v>73617.509999999995</v>
      </c>
      <c r="Q325" s="1637">
        <v>215863.2</v>
      </c>
      <c r="R325" s="1637">
        <v>51193.43</v>
      </c>
      <c r="S325" s="1637">
        <v>93828.61</v>
      </c>
      <c r="T325" s="1637">
        <v>84783.34</v>
      </c>
      <c r="U325" s="1637">
        <v>62552.41</v>
      </c>
      <c r="V325" s="1637">
        <v>125778.74</v>
      </c>
      <c r="W325" s="1637">
        <v>108295.78</v>
      </c>
      <c r="X325" s="1637">
        <v>112589.91</v>
      </c>
      <c r="Y325" s="1637">
        <v>4222929.5799999991</v>
      </c>
      <c r="Z325" s="1637">
        <v>63180</v>
      </c>
      <c r="AA325" s="1637">
        <v>87750</v>
      </c>
      <c r="AB325" s="1637">
        <v>228150</v>
      </c>
      <c r="AC325" s="1637">
        <v>23868</v>
      </c>
      <c r="AD325" s="1637">
        <v>400842</v>
      </c>
      <c r="AE325" s="1637">
        <v>603018</v>
      </c>
      <c r="AF325" s="1637">
        <v>955422</v>
      </c>
      <c r="AG325" s="1637">
        <v>657774</v>
      </c>
      <c r="AH325" s="1637">
        <v>1943781.2250000001</v>
      </c>
      <c r="AI325" s="1637">
        <v>4963785.2249999996</v>
      </c>
      <c r="AJ325" s="1637">
        <v>668219.76</v>
      </c>
      <c r="AK325" s="1637">
        <v>4295565.4649999999</v>
      </c>
      <c r="AL325" s="1637">
        <v>4896963.2450000001</v>
      </c>
      <c r="AM325" s="1637">
        <v>139244.17000000001</v>
      </c>
      <c r="AN325" s="1637">
        <v>139244.17000000001</v>
      </c>
      <c r="AO325" s="1637">
        <v>145183.5</v>
      </c>
      <c r="AP325" s="1637">
        <v>145183.5</v>
      </c>
      <c r="AQ325" s="1637">
        <v>0</v>
      </c>
      <c r="AR325" s="1637">
        <v>0</v>
      </c>
      <c r="AS325" s="1637">
        <v>0</v>
      </c>
      <c r="AT325" s="1637">
        <v>0</v>
      </c>
      <c r="AU325" s="1637">
        <v>0</v>
      </c>
      <c r="AV325" s="1637">
        <v>327982.71999999997</v>
      </c>
      <c r="AW325" s="1637">
        <v>132857.04</v>
      </c>
      <c r="AX325" s="1637">
        <v>50938.65</v>
      </c>
      <c r="AY325" s="1637">
        <v>1080633.75</v>
      </c>
      <c r="AZ325" s="1637">
        <v>10200526.65</v>
      </c>
      <c r="BA325" s="1637">
        <v>510075.74</v>
      </c>
      <c r="BB325" s="1637">
        <v>0</v>
      </c>
      <c r="BC325" s="1637">
        <v>306739.57999999996</v>
      </c>
      <c r="BD325" s="1637">
        <v>10200526.574999999</v>
      </c>
    </row>
    <row r="326" spans="1:56" x14ac:dyDescent="0.25">
      <c r="A326" s="1651" t="s">
        <v>2274</v>
      </c>
      <c r="B326" s="1647" t="s">
        <v>3697</v>
      </c>
      <c r="C326" s="1636">
        <v>243</v>
      </c>
      <c r="D326" s="1637">
        <v>3262113.97</v>
      </c>
      <c r="E326" s="1637">
        <v>2446701.7400000002</v>
      </c>
      <c r="F326" s="1646">
        <v>0.7500356402323981</v>
      </c>
      <c r="G326" s="1645">
        <v>1</v>
      </c>
      <c r="H326" s="1644">
        <v>58852.53</v>
      </c>
      <c r="I326" s="1644">
        <v>1740995.37</v>
      </c>
      <c r="J326" s="1644">
        <v>1799847.9000000001</v>
      </c>
      <c r="K326" s="1643">
        <v>0.9</v>
      </c>
      <c r="L326" s="1637">
        <v>750420.08</v>
      </c>
      <c r="M326" s="1637">
        <v>180009.03</v>
      </c>
      <c r="N326" s="1637">
        <v>79237.91</v>
      </c>
      <c r="O326" s="1637">
        <v>31161.38</v>
      </c>
      <c r="P326" s="1637">
        <v>25579.91</v>
      </c>
      <c r="Q326" s="1637">
        <v>52023.69</v>
      </c>
      <c r="R326" s="1637">
        <v>17064.47</v>
      </c>
      <c r="S326" s="1637">
        <v>29404.98</v>
      </c>
      <c r="T326" s="1637">
        <v>34782.910000000003</v>
      </c>
      <c r="U326" s="1637">
        <v>21118.12</v>
      </c>
      <c r="V326" s="1637">
        <v>51601.53</v>
      </c>
      <c r="W326" s="1637">
        <v>44429.04</v>
      </c>
      <c r="X326" s="1637">
        <v>35284.589999999997</v>
      </c>
      <c r="Y326" s="1637">
        <v>1352117.6400000001</v>
      </c>
      <c r="Z326" s="1637">
        <v>21375</v>
      </c>
      <c r="AA326" s="1637">
        <v>30375</v>
      </c>
      <c r="AB326" s="1637">
        <v>78975</v>
      </c>
      <c r="AC326" s="1637">
        <v>8262</v>
      </c>
      <c r="AD326" s="1637">
        <v>138753</v>
      </c>
      <c r="AE326" s="1637">
        <v>87257.5</v>
      </c>
      <c r="AF326" s="1637">
        <v>330723</v>
      </c>
      <c r="AG326" s="1637">
        <v>227691</v>
      </c>
      <c r="AH326" s="1637">
        <v>636107.34900000005</v>
      </c>
      <c r="AI326" s="1637">
        <v>1559518.8489999999</v>
      </c>
      <c r="AJ326" s="1637">
        <v>231306.84</v>
      </c>
      <c r="AK326" s="1637">
        <v>1328212.0089999998</v>
      </c>
      <c r="AL326" s="1637">
        <v>1536388.1589999998</v>
      </c>
      <c r="AM326" s="1637">
        <v>48174.52</v>
      </c>
      <c r="AN326" s="1637">
        <v>48174.52</v>
      </c>
      <c r="AO326" s="1637">
        <v>50154.3</v>
      </c>
      <c r="AP326" s="1637">
        <v>50154.3</v>
      </c>
      <c r="AQ326" s="1637">
        <v>0</v>
      </c>
      <c r="AR326" s="1637">
        <v>0</v>
      </c>
      <c r="AS326" s="1637">
        <v>0</v>
      </c>
      <c r="AT326" s="1637">
        <v>0</v>
      </c>
      <c r="AU326" s="1637">
        <v>0</v>
      </c>
      <c r="AV326" s="1637">
        <v>113507.1</v>
      </c>
      <c r="AW326" s="1637">
        <v>45978.69</v>
      </c>
      <c r="AX326" s="1637">
        <v>17464.68</v>
      </c>
      <c r="AY326" s="1637">
        <v>373608.11</v>
      </c>
      <c r="AZ326" s="1637">
        <v>3262113.97</v>
      </c>
      <c r="BA326" s="1637">
        <v>263587.92000000004</v>
      </c>
      <c r="BB326" s="1637">
        <v>0</v>
      </c>
      <c r="BC326" s="1637">
        <v>86740.50999999998</v>
      </c>
      <c r="BD326" s="1637">
        <v>3262113.9089999995</v>
      </c>
    </row>
    <row r="327" spans="1:56" x14ac:dyDescent="0.25">
      <c r="A327" s="1651" t="s">
        <v>2275</v>
      </c>
      <c r="B327" s="1647" t="s">
        <v>3696</v>
      </c>
      <c r="C327" s="1636">
        <v>61.05</v>
      </c>
      <c r="D327" s="1637">
        <v>785915.8</v>
      </c>
      <c r="E327" s="1637">
        <v>843270.82000000007</v>
      </c>
      <c r="F327" s="1646">
        <v>1.0729785811660741</v>
      </c>
      <c r="G327" s="1645">
        <v>4</v>
      </c>
      <c r="H327" s="1644">
        <v>50.06</v>
      </c>
      <c r="I327" s="1644">
        <v>342212.08999999997</v>
      </c>
      <c r="J327" s="1644">
        <v>342262.14999999997</v>
      </c>
      <c r="K327" s="1643">
        <v>0.9</v>
      </c>
      <c r="L327" s="1637">
        <v>190161.89</v>
      </c>
      <c r="M327" s="1637">
        <v>38032.370000000003</v>
      </c>
      <c r="N327" s="1637">
        <v>18200.310000000001</v>
      </c>
      <c r="O327" s="1637">
        <v>7531.16</v>
      </c>
      <c r="P327" s="1637">
        <v>6588.05</v>
      </c>
      <c r="Q327" s="1637">
        <v>10822.17</v>
      </c>
      <c r="R327" s="1637">
        <v>3853.26</v>
      </c>
      <c r="S327" s="1637">
        <v>6950.26</v>
      </c>
      <c r="T327" s="1637">
        <v>8695.7199999999993</v>
      </c>
      <c r="U327" s="1637">
        <v>5346.36</v>
      </c>
      <c r="V327" s="1637">
        <v>12900.38</v>
      </c>
      <c r="W327" s="1637">
        <v>11107.26</v>
      </c>
      <c r="X327" s="1637">
        <v>8339.99</v>
      </c>
      <c r="Y327" s="1637">
        <v>328529.18</v>
      </c>
      <c r="Z327" s="1637">
        <v>5442.3</v>
      </c>
      <c r="AA327" s="1637">
        <v>7631.2500000000009</v>
      </c>
      <c r="AB327" s="1637">
        <v>19841.25</v>
      </c>
      <c r="AC327" s="1637">
        <v>2075.7000000000003</v>
      </c>
      <c r="AD327" s="1637">
        <v>17429.77</v>
      </c>
      <c r="AE327" s="1637">
        <v>10202.43</v>
      </c>
      <c r="AF327" s="1637">
        <v>83089.05</v>
      </c>
      <c r="AG327" s="1637">
        <v>57203.850000000006</v>
      </c>
      <c r="AH327" s="1637">
        <v>158631.10619999998</v>
      </c>
      <c r="AI327" s="1637">
        <v>361546.70620000002</v>
      </c>
      <c r="AJ327" s="1637">
        <v>58112.27</v>
      </c>
      <c r="AK327" s="1637">
        <v>303434.4362</v>
      </c>
      <c r="AL327" s="1637">
        <v>355735.47619999998</v>
      </c>
      <c r="AM327" s="1637">
        <v>13858.42</v>
      </c>
      <c r="AN327" s="1637">
        <v>13858.42</v>
      </c>
      <c r="AO327" s="1637">
        <v>14518.35</v>
      </c>
      <c r="AP327" s="1637">
        <v>14518.35</v>
      </c>
      <c r="AQ327" s="1637">
        <v>0</v>
      </c>
      <c r="AR327" s="1637">
        <v>0</v>
      </c>
      <c r="AS327" s="1637">
        <v>0</v>
      </c>
      <c r="AT327" s="1637">
        <v>0</v>
      </c>
      <c r="AU327" s="1637">
        <v>659.92</v>
      </c>
      <c r="AV327" s="1637">
        <v>28376.77</v>
      </c>
      <c r="AW327" s="1637">
        <v>11494.67</v>
      </c>
      <c r="AX327" s="1637">
        <v>4366.17</v>
      </c>
      <c r="AY327" s="1637">
        <v>101651.06999999999</v>
      </c>
      <c r="AZ327" s="1637">
        <v>785915.8</v>
      </c>
      <c r="BA327" s="1637">
        <v>53799.75</v>
      </c>
      <c r="BB327" s="1637">
        <v>0.05</v>
      </c>
      <c r="BC327" s="1637">
        <v>38725.520000000004</v>
      </c>
      <c r="BD327" s="1637">
        <v>785915.72619999992</v>
      </c>
    </row>
    <row r="328" spans="1:56" x14ac:dyDescent="0.25">
      <c r="A328" s="1651" t="s">
        <v>2276</v>
      </c>
      <c r="B328" s="1647" t="s">
        <v>3695</v>
      </c>
      <c r="C328" s="1636">
        <v>512.28</v>
      </c>
      <c r="D328" s="1637">
        <v>6518795.25</v>
      </c>
      <c r="E328" s="1637">
        <v>4825600.84</v>
      </c>
      <c r="F328" s="1646">
        <v>0.74025961162072085</v>
      </c>
      <c r="G328" s="1645">
        <v>1</v>
      </c>
      <c r="H328" s="1644">
        <v>128179.83</v>
      </c>
      <c r="I328" s="1644">
        <v>2660319.46</v>
      </c>
      <c r="J328" s="1644">
        <v>2788499.29</v>
      </c>
      <c r="K328" s="1643">
        <v>0.9</v>
      </c>
      <c r="L328" s="1637">
        <v>1505466.99</v>
      </c>
      <c r="M328" s="1637">
        <v>373356.07</v>
      </c>
      <c r="N328" s="1637">
        <v>168519.55</v>
      </c>
      <c r="O328" s="1637">
        <v>67469.929999999993</v>
      </c>
      <c r="P328" s="1637">
        <v>48986.32</v>
      </c>
      <c r="Q328" s="1637">
        <v>118411.57</v>
      </c>
      <c r="R328" s="1637">
        <v>36881.279999999999</v>
      </c>
      <c r="S328" s="1637">
        <v>63354.36</v>
      </c>
      <c r="T328" s="1637">
        <v>74638.33</v>
      </c>
      <c r="U328" s="1637">
        <v>45444.06</v>
      </c>
      <c r="V328" s="1637">
        <v>110728.29</v>
      </c>
      <c r="W328" s="1637">
        <v>95337.31</v>
      </c>
      <c r="X328" s="1637">
        <v>76022.25</v>
      </c>
      <c r="Y328" s="1637">
        <v>2784616.3099999996</v>
      </c>
      <c r="Z328" s="1637">
        <v>45790.2</v>
      </c>
      <c r="AA328" s="1637">
        <v>64035</v>
      </c>
      <c r="AB328" s="1637">
        <v>166491</v>
      </c>
      <c r="AC328" s="1637">
        <v>17417.519999999997</v>
      </c>
      <c r="AD328" s="1637">
        <v>292511.88</v>
      </c>
      <c r="AE328" s="1637">
        <v>209631.28</v>
      </c>
      <c r="AF328" s="1637">
        <v>697213.08</v>
      </c>
      <c r="AG328" s="1637">
        <v>480006.36</v>
      </c>
      <c r="AH328" s="1637">
        <v>1246085.4229199998</v>
      </c>
      <c r="AI328" s="1637">
        <v>3219181.7429199996</v>
      </c>
      <c r="AJ328" s="1637">
        <v>487629.08</v>
      </c>
      <c r="AK328" s="1637">
        <v>2731552.6629199996</v>
      </c>
      <c r="AL328" s="1637">
        <v>3170418.8329199995</v>
      </c>
      <c r="AM328" s="1637">
        <v>45534.82</v>
      </c>
      <c r="AN328" s="1637">
        <v>45534.82</v>
      </c>
      <c r="AO328" s="1637">
        <v>47514.6</v>
      </c>
      <c r="AP328" s="1637">
        <v>47514.6</v>
      </c>
      <c r="AQ328" s="1637">
        <v>659.92</v>
      </c>
      <c r="AR328" s="1637">
        <v>659.92</v>
      </c>
      <c r="AS328" s="1637">
        <v>659.92</v>
      </c>
      <c r="AT328" s="1637">
        <v>659.92</v>
      </c>
      <c r="AU328" s="1637">
        <v>1319.85</v>
      </c>
      <c r="AV328" s="1637">
        <v>239552.77</v>
      </c>
      <c r="AW328" s="1637">
        <v>97036.43</v>
      </c>
      <c r="AX328" s="1637">
        <v>37112.44</v>
      </c>
      <c r="AY328" s="1637">
        <v>563760.01</v>
      </c>
      <c r="AZ328" s="1637">
        <v>6518795.25</v>
      </c>
      <c r="BA328" s="1637">
        <v>148973.59000000003</v>
      </c>
      <c r="BB328" s="1637">
        <v>364.3</v>
      </c>
      <c r="BC328" s="1637">
        <v>191386.66999999995</v>
      </c>
      <c r="BD328" s="1637">
        <v>6518795.1529199984</v>
      </c>
    </row>
    <row r="329" spans="1:56" x14ac:dyDescent="0.25">
      <c r="A329" s="1651" t="s">
        <v>2277</v>
      </c>
      <c r="B329" s="1647" t="s">
        <v>3694</v>
      </c>
      <c r="C329" s="1636">
        <v>68.25</v>
      </c>
      <c r="D329" s="1637">
        <v>866591.88</v>
      </c>
      <c r="E329" s="1637">
        <v>675184.42999999993</v>
      </c>
      <c r="F329" s="1646">
        <v>0.77912619028925123</v>
      </c>
      <c r="G329" s="1645">
        <v>2</v>
      </c>
      <c r="H329" s="1644">
        <v>5837.21</v>
      </c>
      <c r="I329" s="1644">
        <v>254083.88000000003</v>
      </c>
      <c r="J329" s="1644">
        <v>259921.09000000003</v>
      </c>
      <c r="K329" s="1643">
        <v>0.9</v>
      </c>
      <c r="L329" s="1637">
        <v>207734.6</v>
      </c>
      <c r="M329" s="1637">
        <v>41546.910000000003</v>
      </c>
      <c r="N329" s="1637">
        <v>20710.7</v>
      </c>
      <c r="O329" s="1637">
        <v>8786.35</v>
      </c>
      <c r="P329" s="1637">
        <v>7017.41</v>
      </c>
      <c r="Q329" s="1637">
        <v>11498.56</v>
      </c>
      <c r="R329" s="1637">
        <v>4403.7299999999996</v>
      </c>
      <c r="S329" s="1637">
        <v>7752.22</v>
      </c>
      <c r="T329" s="1637">
        <v>10145.01</v>
      </c>
      <c r="U329" s="1637">
        <v>5880.99</v>
      </c>
      <c r="V329" s="1637">
        <v>15050.44</v>
      </c>
      <c r="W329" s="1637">
        <v>12958.47</v>
      </c>
      <c r="X329" s="1637">
        <v>9302.2999999999993</v>
      </c>
      <c r="Y329" s="1637">
        <v>362787.68999999989</v>
      </c>
      <c r="Z329" s="1637">
        <v>6075</v>
      </c>
      <c r="AA329" s="1637">
        <v>8531.25</v>
      </c>
      <c r="AB329" s="1637">
        <v>22181.25</v>
      </c>
      <c r="AC329" s="1637">
        <v>2320.5</v>
      </c>
      <c r="AD329" s="1637">
        <v>38970.75</v>
      </c>
      <c r="AE329" s="1637">
        <v>10545.5</v>
      </c>
      <c r="AF329" s="1637">
        <v>92888.25</v>
      </c>
      <c r="AG329" s="1637">
        <v>63950.25</v>
      </c>
      <c r="AH329" s="1637">
        <v>169769.38199999998</v>
      </c>
      <c r="AI329" s="1637">
        <v>415232.13199999998</v>
      </c>
      <c r="AJ329" s="1637">
        <v>64965.81</v>
      </c>
      <c r="AK329" s="1637">
        <v>350266.32199999999</v>
      </c>
      <c r="AL329" s="1637">
        <v>408735.54200000002</v>
      </c>
      <c r="AM329" s="1637">
        <v>11218.72</v>
      </c>
      <c r="AN329" s="1637">
        <v>11218.72</v>
      </c>
      <c r="AO329" s="1637">
        <v>11878.65</v>
      </c>
      <c r="AP329" s="1637">
        <v>11878.65</v>
      </c>
      <c r="AQ329" s="1637">
        <v>0</v>
      </c>
      <c r="AR329" s="1637">
        <v>0</v>
      </c>
      <c r="AS329" s="1637">
        <v>0</v>
      </c>
      <c r="AT329" s="1637">
        <v>0</v>
      </c>
      <c r="AU329" s="1637">
        <v>0</v>
      </c>
      <c r="AV329" s="1637">
        <v>31676.400000000001</v>
      </c>
      <c r="AW329" s="1637">
        <v>12831.26</v>
      </c>
      <c r="AX329" s="1637">
        <v>4366.17</v>
      </c>
      <c r="AY329" s="1637">
        <v>95068.569999999992</v>
      </c>
      <c r="AZ329" s="1637">
        <v>866591.88</v>
      </c>
      <c r="BA329" s="1637">
        <v>52467.490000000013</v>
      </c>
      <c r="BB329" s="1637">
        <v>0</v>
      </c>
      <c r="BC329" s="1637">
        <v>24051.4</v>
      </c>
      <c r="BD329" s="1637">
        <v>866591.80199999979</v>
      </c>
    </row>
    <row r="330" spans="1:56" x14ac:dyDescent="0.25">
      <c r="A330" s="1651" t="s">
        <v>2278</v>
      </c>
      <c r="B330" s="1647" t="s">
        <v>3693</v>
      </c>
      <c r="C330" s="1636">
        <v>114.4</v>
      </c>
      <c r="D330" s="1637">
        <v>1444907.92</v>
      </c>
      <c r="E330" s="1637">
        <v>1691721.54</v>
      </c>
      <c r="F330" s="1646">
        <v>1.1708161583057832</v>
      </c>
      <c r="G330" s="1645">
        <v>4</v>
      </c>
      <c r="H330" s="1644">
        <v>92.03</v>
      </c>
      <c r="I330" s="1644">
        <v>579368.97999999986</v>
      </c>
      <c r="J330" s="1644">
        <v>579461.00999999989</v>
      </c>
      <c r="K330" s="1643">
        <v>0.9</v>
      </c>
      <c r="L330" s="1637">
        <v>353337.11</v>
      </c>
      <c r="M330" s="1637">
        <v>70667.41</v>
      </c>
      <c r="N330" s="1637">
        <v>35773.019999999997</v>
      </c>
      <c r="O330" s="1637">
        <v>15062.32</v>
      </c>
      <c r="P330" s="1637">
        <v>11998.96</v>
      </c>
      <c r="Q330" s="1637">
        <v>20291.580000000002</v>
      </c>
      <c r="R330" s="1637">
        <v>7706.53</v>
      </c>
      <c r="S330" s="1637">
        <v>13365.9</v>
      </c>
      <c r="T330" s="1637">
        <v>17391.45</v>
      </c>
      <c r="U330" s="1637">
        <v>9890.76</v>
      </c>
      <c r="V330" s="1637">
        <v>25800.76</v>
      </c>
      <c r="W330" s="1637">
        <v>22214.52</v>
      </c>
      <c r="X330" s="1637">
        <v>16038.45</v>
      </c>
      <c r="Y330" s="1637">
        <v>619538.77</v>
      </c>
      <c r="Z330" s="1637">
        <v>10153.799999999999</v>
      </c>
      <c r="AA330" s="1637">
        <v>14299.999999999998</v>
      </c>
      <c r="AB330" s="1637">
        <v>37180</v>
      </c>
      <c r="AC330" s="1637">
        <v>3889.6</v>
      </c>
      <c r="AD330" s="1637">
        <v>32661.200000000001</v>
      </c>
      <c r="AE330" s="1637">
        <v>18318.5</v>
      </c>
      <c r="AF330" s="1637">
        <v>155698.4</v>
      </c>
      <c r="AG330" s="1637">
        <v>107192.79999999999</v>
      </c>
      <c r="AH330" s="1637">
        <v>290602.43459999998</v>
      </c>
      <c r="AI330" s="1637">
        <v>669996.73459999997</v>
      </c>
      <c r="AJ330" s="1637">
        <v>108895.07</v>
      </c>
      <c r="AK330" s="1637">
        <v>561101.66460000002</v>
      </c>
      <c r="AL330" s="1637">
        <v>659107.22460000007</v>
      </c>
      <c r="AM330" s="1637">
        <v>20457.669999999998</v>
      </c>
      <c r="AN330" s="1637">
        <v>20457.669999999998</v>
      </c>
      <c r="AO330" s="1637">
        <v>21117.599999999999</v>
      </c>
      <c r="AP330" s="1637">
        <v>21117.599999999999</v>
      </c>
      <c r="AQ330" s="1637">
        <v>0</v>
      </c>
      <c r="AR330" s="1637">
        <v>0</v>
      </c>
      <c r="AS330" s="1637">
        <v>0</v>
      </c>
      <c r="AT330" s="1637">
        <v>0</v>
      </c>
      <c r="AU330" s="1637">
        <v>0</v>
      </c>
      <c r="AV330" s="1637">
        <v>53453.919999999998</v>
      </c>
      <c r="AW330" s="1637">
        <v>21652.75</v>
      </c>
      <c r="AX330" s="1637">
        <v>8004.64</v>
      </c>
      <c r="AY330" s="1637">
        <v>166261.85</v>
      </c>
      <c r="AZ330" s="1637">
        <v>1444907.92</v>
      </c>
      <c r="BA330" s="1637">
        <v>196298.40000000002</v>
      </c>
      <c r="BB330" s="1637">
        <v>0</v>
      </c>
      <c r="BC330" s="1637">
        <v>41228.17</v>
      </c>
      <c r="BD330" s="1637">
        <v>1444907.8446000002</v>
      </c>
    </row>
    <row r="331" spans="1:56" x14ac:dyDescent="0.25">
      <c r="A331" s="1651" t="s">
        <v>2279</v>
      </c>
      <c r="B331" s="1647" t="s">
        <v>3692</v>
      </c>
      <c r="C331" s="1636">
        <v>535</v>
      </c>
      <c r="D331" s="1637">
        <v>6986759.54</v>
      </c>
      <c r="E331" s="1637">
        <v>5579878.2599999998</v>
      </c>
      <c r="F331" s="1646">
        <v>0.79863608129842689</v>
      </c>
      <c r="G331" s="1645">
        <v>2</v>
      </c>
      <c r="H331" s="1644">
        <v>29392.75</v>
      </c>
      <c r="I331" s="1644">
        <v>1032450</v>
      </c>
      <c r="J331" s="1644">
        <v>1061842.75</v>
      </c>
      <c r="K331" s="1643">
        <v>0.9</v>
      </c>
      <c r="L331" s="1637">
        <v>1634262.58</v>
      </c>
      <c r="M331" s="1637">
        <v>326852.51</v>
      </c>
      <c r="N331" s="1637">
        <v>166940.79999999999</v>
      </c>
      <c r="O331" s="1637">
        <v>74056.44</v>
      </c>
      <c r="P331" s="1637">
        <v>56482.29</v>
      </c>
      <c r="Q331" s="1637">
        <v>101457.9</v>
      </c>
      <c r="R331" s="1637">
        <v>38532.69</v>
      </c>
      <c r="S331" s="1637">
        <v>63087.040000000001</v>
      </c>
      <c r="T331" s="1637">
        <v>85507.99</v>
      </c>
      <c r="U331" s="1637">
        <v>47582.6</v>
      </c>
      <c r="V331" s="1637">
        <v>126853.77</v>
      </c>
      <c r="W331" s="1637">
        <v>109221.39</v>
      </c>
      <c r="X331" s="1637">
        <v>75701.48</v>
      </c>
      <c r="Y331" s="1637">
        <v>2906539.4800000004</v>
      </c>
      <c r="Z331" s="1637">
        <v>47520</v>
      </c>
      <c r="AA331" s="1637">
        <v>66875</v>
      </c>
      <c r="AB331" s="1637">
        <v>173875</v>
      </c>
      <c r="AC331" s="1637">
        <v>18190</v>
      </c>
      <c r="AD331" s="1637">
        <v>305485</v>
      </c>
      <c r="AE331" s="1637">
        <v>88010</v>
      </c>
      <c r="AF331" s="1637">
        <v>728135</v>
      </c>
      <c r="AG331" s="1637">
        <v>501295</v>
      </c>
      <c r="AH331" s="1637">
        <v>1377537.0120000001</v>
      </c>
      <c r="AI331" s="1637">
        <v>3306922.0120000001</v>
      </c>
      <c r="AJ331" s="1637">
        <v>509255.8</v>
      </c>
      <c r="AK331" s="1637">
        <v>2797666.2120000003</v>
      </c>
      <c r="AL331" s="1637">
        <v>3255996.432</v>
      </c>
      <c r="AM331" s="1637">
        <v>106247.92</v>
      </c>
      <c r="AN331" s="1637">
        <v>106247.92</v>
      </c>
      <c r="AO331" s="1637">
        <v>110867.4</v>
      </c>
      <c r="AP331" s="1637">
        <v>110867.4</v>
      </c>
      <c r="AQ331" s="1637">
        <v>0</v>
      </c>
      <c r="AR331" s="1637">
        <v>0</v>
      </c>
      <c r="AS331" s="1637">
        <v>0</v>
      </c>
      <c r="AT331" s="1637">
        <v>0</v>
      </c>
      <c r="AU331" s="1637">
        <v>0</v>
      </c>
      <c r="AV331" s="1637">
        <v>250111.57</v>
      </c>
      <c r="AW331" s="1637">
        <v>101313.52</v>
      </c>
      <c r="AX331" s="1637">
        <v>38567.83</v>
      </c>
      <c r="AY331" s="1637">
        <v>824223.55999999994</v>
      </c>
      <c r="AZ331" s="1637">
        <v>6986759.54</v>
      </c>
      <c r="BA331" s="1637">
        <v>198339.82999999996</v>
      </c>
      <c r="BB331" s="1637">
        <v>0</v>
      </c>
      <c r="BC331" s="1637">
        <v>147421.72999999998</v>
      </c>
      <c r="BD331" s="1637">
        <v>6986759.4720000001</v>
      </c>
    </row>
    <row r="332" spans="1:56" x14ac:dyDescent="0.25">
      <c r="A332" s="1651" t="s">
        <v>2280</v>
      </c>
      <c r="B332" s="1647" t="s">
        <v>3691</v>
      </c>
      <c r="C332" s="1636">
        <v>402.98</v>
      </c>
      <c r="D332" s="1637">
        <v>5687421.7699999996</v>
      </c>
      <c r="E332" s="1637">
        <v>4518190.87</v>
      </c>
      <c r="F332" s="1646">
        <v>0.79441811293696274</v>
      </c>
      <c r="G332" s="1645">
        <v>2</v>
      </c>
      <c r="H332" s="1644">
        <v>35713.89</v>
      </c>
      <c r="I332" s="1644">
        <v>1470307.6300000001</v>
      </c>
      <c r="J332" s="1644">
        <v>1506021.52</v>
      </c>
      <c r="K332" s="1643">
        <v>0.9</v>
      </c>
      <c r="L332" s="1637">
        <v>1244460.78</v>
      </c>
      <c r="M332" s="1637">
        <v>414778.77</v>
      </c>
      <c r="N332" s="1637">
        <v>145090.84</v>
      </c>
      <c r="O332" s="1637">
        <v>48363.61</v>
      </c>
      <c r="P332" s="1637">
        <v>40397.919999999998</v>
      </c>
      <c r="Q332" s="1637">
        <v>124121.34</v>
      </c>
      <c r="R332" s="1637">
        <v>29174.75</v>
      </c>
      <c r="S332" s="1637">
        <v>53730.91</v>
      </c>
      <c r="T332" s="1637">
        <v>48551.14</v>
      </c>
      <c r="U332" s="1637">
        <v>35820.61</v>
      </c>
      <c r="V332" s="1637">
        <v>72027.14</v>
      </c>
      <c r="W332" s="1637">
        <v>62015.53</v>
      </c>
      <c r="X332" s="1637">
        <v>64474.559999999998</v>
      </c>
      <c r="Y332" s="1637">
        <v>2383007.9000000004</v>
      </c>
      <c r="Z332" s="1637">
        <v>36268.199999999997</v>
      </c>
      <c r="AA332" s="1637">
        <v>50372.499999999993</v>
      </c>
      <c r="AB332" s="1637">
        <v>130968.49999999999</v>
      </c>
      <c r="AC332" s="1637">
        <v>13701.319999999998</v>
      </c>
      <c r="AD332" s="1637">
        <v>230101.58</v>
      </c>
      <c r="AE332" s="1637">
        <v>346159.81999999995</v>
      </c>
      <c r="AF332" s="1637">
        <v>548455.77999999991</v>
      </c>
      <c r="AG332" s="1637">
        <v>377592.25999999995</v>
      </c>
      <c r="AH332" s="1637">
        <v>1074248.1247199997</v>
      </c>
      <c r="AI332" s="1637">
        <v>2807868.0847199997</v>
      </c>
      <c r="AJ332" s="1637">
        <v>383588.6</v>
      </c>
      <c r="AK332" s="1637">
        <v>2424279.4847199996</v>
      </c>
      <c r="AL332" s="1637">
        <v>2769509.2247199994</v>
      </c>
      <c r="AM332" s="1637">
        <v>59393.25</v>
      </c>
      <c r="AN332" s="1637">
        <v>59393.25</v>
      </c>
      <c r="AO332" s="1637">
        <v>61373.02</v>
      </c>
      <c r="AP332" s="1637">
        <v>61373.02</v>
      </c>
      <c r="AQ332" s="1637">
        <v>0</v>
      </c>
      <c r="AR332" s="1637">
        <v>0</v>
      </c>
      <c r="AS332" s="1637">
        <v>0</v>
      </c>
      <c r="AT332" s="1637">
        <v>0</v>
      </c>
      <c r="AU332" s="1637">
        <v>0</v>
      </c>
      <c r="AV332" s="1637">
        <v>188078.62</v>
      </c>
      <c r="AW332" s="1637">
        <v>76185.63</v>
      </c>
      <c r="AX332" s="1637">
        <v>29107.8</v>
      </c>
      <c r="AY332" s="1637">
        <v>534904.59</v>
      </c>
      <c r="AZ332" s="1637">
        <v>5687421.7699999996</v>
      </c>
      <c r="BA332" s="1637">
        <v>119515.16</v>
      </c>
      <c r="BB332" s="1637">
        <v>29.79</v>
      </c>
      <c r="BC332" s="1637">
        <v>134479.41999999998</v>
      </c>
      <c r="BD332" s="1637">
        <v>5687421.7147199996</v>
      </c>
    </row>
    <row r="333" spans="1:56" x14ac:dyDescent="0.25">
      <c r="A333" s="1651" t="s">
        <v>2281</v>
      </c>
      <c r="B333" s="1647" t="s">
        <v>3690</v>
      </c>
      <c r="C333" s="1636">
        <v>321895.69</v>
      </c>
      <c r="D333" s="1637">
        <v>5630097606.2700005</v>
      </c>
      <c r="E333" s="1637">
        <v>4540168661.3199997</v>
      </c>
      <c r="F333" s="1646">
        <v>0.80641029318280499</v>
      </c>
      <c r="G333" s="1645">
        <v>2</v>
      </c>
      <c r="H333" s="1644">
        <v>23357289.620000001</v>
      </c>
      <c r="I333" s="1644">
        <v>1749161294.9799995</v>
      </c>
      <c r="J333" s="1644">
        <v>1772518584.5999994</v>
      </c>
      <c r="K333" s="1643">
        <v>1.05749</v>
      </c>
      <c r="L333" s="1637">
        <v>1265136770.5799999</v>
      </c>
      <c r="M333" s="1637">
        <v>307920895.24000001</v>
      </c>
      <c r="N333" s="1637">
        <v>124408112.77</v>
      </c>
      <c r="O333" s="1637">
        <v>50421078.229999997</v>
      </c>
      <c r="P333" s="1637">
        <v>49526996.68</v>
      </c>
      <c r="Q333" s="1637">
        <v>86856108.980000004</v>
      </c>
      <c r="R333" s="1637">
        <v>27759045.18</v>
      </c>
      <c r="S333" s="1637">
        <v>46739007.630000003</v>
      </c>
      <c r="T333" s="1637">
        <v>56015103.68</v>
      </c>
      <c r="U333" s="1637">
        <v>33701524.149999999</v>
      </c>
      <c r="V333" s="1637">
        <v>83100155.299999997</v>
      </c>
      <c r="W333" s="1637">
        <v>71549422.939999998</v>
      </c>
      <c r="X333" s="1637">
        <v>56084606.119999997</v>
      </c>
      <c r="Y333" s="1637">
        <v>2259218827.48</v>
      </c>
      <c r="Z333" s="1637">
        <v>28872565.200000003</v>
      </c>
      <c r="AA333" s="1637">
        <v>40236961.25</v>
      </c>
      <c r="AB333" s="1637">
        <v>104616099.25</v>
      </c>
      <c r="AC333" s="1637">
        <v>10944453.459999999</v>
      </c>
      <c r="AD333" s="1637">
        <v>183802438.99000001</v>
      </c>
      <c r="AE333" s="1637">
        <v>125459091.60000001</v>
      </c>
      <c r="AF333" s="1637">
        <v>438100034.09000003</v>
      </c>
      <c r="AG333" s="1637">
        <v>301616261.52999997</v>
      </c>
      <c r="AH333" s="1637">
        <v>1028367525.42216</v>
      </c>
      <c r="AI333" s="1637">
        <v>2262015430.79216</v>
      </c>
      <c r="AJ333" s="1637">
        <v>306406069.38999999</v>
      </c>
      <c r="AK333" s="1637">
        <v>1955609361.4021602</v>
      </c>
      <c r="AL333" s="1637">
        <v>2279630715.7121601</v>
      </c>
      <c r="AM333" s="1637">
        <v>138729177.5</v>
      </c>
      <c r="AN333" s="1637">
        <v>138729177.5</v>
      </c>
      <c r="AO333" s="1637">
        <v>144509042.96000001</v>
      </c>
      <c r="AP333" s="1637">
        <v>144509042.96000001</v>
      </c>
      <c r="AQ333" s="1637">
        <v>46597935.979999997</v>
      </c>
      <c r="AR333" s="1637">
        <v>46597935.979999997</v>
      </c>
      <c r="AS333" s="1637">
        <v>48539548.950000003</v>
      </c>
      <c r="AT333" s="1637">
        <v>48539548.950000003</v>
      </c>
      <c r="AU333" s="1637">
        <v>58247613.82</v>
      </c>
      <c r="AV333" s="1637">
        <v>177020204.62</v>
      </c>
      <c r="AW333" s="1637">
        <v>71706159.120000005</v>
      </c>
      <c r="AX333" s="1637">
        <v>27522674.600000001</v>
      </c>
      <c r="AY333" s="1637">
        <v>1091248062.9400003</v>
      </c>
      <c r="AZ333" s="1637">
        <v>5630097606.2700005</v>
      </c>
      <c r="BA333" s="1637">
        <v>761121395.00000024</v>
      </c>
      <c r="BB333" s="1637">
        <v>48160292.419999994</v>
      </c>
      <c r="BC333" s="1637">
        <v>385874274.89999998</v>
      </c>
      <c r="BD333" s="1637">
        <v>5630097606.1321602</v>
      </c>
    </row>
    <row r="334" spans="1:56" x14ac:dyDescent="0.25">
      <c r="A334" s="1647"/>
      <c r="B334" s="1647" t="s">
        <v>3689</v>
      </c>
      <c r="C334" s="1636">
        <v>55</v>
      </c>
      <c r="D334" s="1637">
        <v>858675.16</v>
      </c>
      <c r="E334" s="1637">
        <v>422117.65</v>
      </c>
      <c r="F334" s="1646">
        <v>0.49159177959683847</v>
      </c>
      <c r="G334" s="1645">
        <v>1</v>
      </c>
      <c r="H334" s="1644">
        <v>94904.99</v>
      </c>
      <c r="I334" s="1644">
        <v>336250.13999999996</v>
      </c>
      <c r="J334" s="1644">
        <v>431155.12999999995</v>
      </c>
      <c r="K334" s="1643">
        <v>1.05749</v>
      </c>
      <c r="L334" s="1637">
        <v>199239.49</v>
      </c>
      <c r="M334" s="1637">
        <v>62572.89</v>
      </c>
      <c r="N334" s="1637">
        <v>22457.35</v>
      </c>
      <c r="O334" s="1637">
        <v>7411.95</v>
      </c>
      <c r="P334" s="1637">
        <v>6694.87</v>
      </c>
      <c r="Q334" s="1637">
        <v>18689.46</v>
      </c>
      <c r="R334" s="1637">
        <v>4527.54</v>
      </c>
      <c r="S334" s="1637">
        <v>8480.58</v>
      </c>
      <c r="T334" s="1637">
        <v>7663.03</v>
      </c>
      <c r="U334" s="1637">
        <v>5653.72</v>
      </c>
      <c r="V334" s="1637">
        <v>11368.35</v>
      </c>
      <c r="W334" s="1637">
        <v>9788.18</v>
      </c>
      <c r="X334" s="1637">
        <v>10176.299999999999</v>
      </c>
      <c r="Y334" s="1637">
        <v>374723.70999999996</v>
      </c>
      <c r="Z334" s="1637">
        <v>4950</v>
      </c>
      <c r="AA334" s="1637">
        <v>6875</v>
      </c>
      <c r="AB334" s="1637">
        <v>17875</v>
      </c>
      <c r="AC334" s="1637">
        <v>1870</v>
      </c>
      <c r="AD334" s="1637">
        <v>31405</v>
      </c>
      <c r="AE334" s="1637">
        <v>41755</v>
      </c>
      <c r="AF334" s="1637">
        <v>74855</v>
      </c>
      <c r="AG334" s="1637">
        <v>51535</v>
      </c>
      <c r="AH334" s="1637">
        <v>148777.60200000001</v>
      </c>
      <c r="AI334" s="1637">
        <v>379897.60200000001</v>
      </c>
      <c r="AJ334" s="1637">
        <v>52353.4</v>
      </c>
      <c r="AK334" s="1637">
        <v>327544.20199999999</v>
      </c>
      <c r="AL334" s="1637">
        <v>382907.39199999999</v>
      </c>
      <c r="AM334" s="1637">
        <v>12406.47</v>
      </c>
      <c r="AN334" s="1637">
        <v>12406.47</v>
      </c>
      <c r="AO334" s="1637">
        <v>12406.47</v>
      </c>
      <c r="AP334" s="1637">
        <v>12406.47</v>
      </c>
      <c r="AQ334" s="1637">
        <v>775.4</v>
      </c>
      <c r="AR334" s="1637">
        <v>775.4</v>
      </c>
      <c r="AS334" s="1637">
        <v>775.4</v>
      </c>
      <c r="AT334" s="1637">
        <v>775.4</v>
      </c>
      <c r="AU334" s="1637">
        <v>1550.8</v>
      </c>
      <c r="AV334" s="1637">
        <v>30240.77</v>
      </c>
      <c r="AW334" s="1637">
        <v>12249.73</v>
      </c>
      <c r="AX334" s="1637">
        <v>4275.16</v>
      </c>
      <c r="AY334" s="1637">
        <v>101043.94</v>
      </c>
      <c r="AZ334" s="1637">
        <v>858675.16</v>
      </c>
      <c r="BA334" s="1637">
        <v>27239.14</v>
      </c>
      <c r="BB334" s="1637">
        <v>2018.3400000000001</v>
      </c>
      <c r="BC334" s="1637">
        <v>17265.68</v>
      </c>
      <c r="BD334" s="1637">
        <v>858675.0419999999</v>
      </c>
    </row>
    <row r="335" spans="1:56" x14ac:dyDescent="0.25">
      <c r="A335" s="1651" t="s">
        <v>2282</v>
      </c>
      <c r="B335" s="1647" t="s">
        <v>3688</v>
      </c>
      <c r="C335" s="1636">
        <v>1528.96</v>
      </c>
      <c r="D335" s="1637">
        <v>22771981.379999999</v>
      </c>
      <c r="E335" s="1637">
        <v>16472016.59</v>
      </c>
      <c r="F335" s="1646">
        <v>0.72334577809144518</v>
      </c>
      <c r="G335" s="1645">
        <v>1</v>
      </c>
      <c r="H335" s="1644">
        <v>570228.42000000004</v>
      </c>
      <c r="I335" s="1644">
        <v>8637937.209999999</v>
      </c>
      <c r="J335" s="1644">
        <v>9208165.629999999</v>
      </c>
      <c r="K335" s="1643">
        <v>1.05749</v>
      </c>
      <c r="L335" s="1637">
        <v>5439859.1100000003</v>
      </c>
      <c r="M335" s="1637">
        <v>1340094.97</v>
      </c>
      <c r="N335" s="1637">
        <v>591443.56999999995</v>
      </c>
      <c r="O335" s="1637">
        <v>237386.29</v>
      </c>
      <c r="P335" s="1637">
        <v>187842.07</v>
      </c>
      <c r="Q335" s="1637">
        <v>414123.82</v>
      </c>
      <c r="R335" s="1637">
        <v>130652.1</v>
      </c>
      <c r="S335" s="1637">
        <v>222065.64</v>
      </c>
      <c r="T335" s="1637">
        <v>263097.63</v>
      </c>
      <c r="U335" s="1637">
        <v>159560.6</v>
      </c>
      <c r="V335" s="1637">
        <v>390313.55</v>
      </c>
      <c r="W335" s="1637">
        <v>336060.85</v>
      </c>
      <c r="X335" s="1637">
        <v>266468.3</v>
      </c>
      <c r="Y335" s="1637">
        <v>9978968.5000000019</v>
      </c>
      <c r="Z335" s="1637">
        <v>136917</v>
      </c>
      <c r="AA335" s="1637">
        <v>191119.99999999997</v>
      </c>
      <c r="AB335" s="1637">
        <v>496911.99999999994</v>
      </c>
      <c r="AC335" s="1637">
        <v>51984.639999999999</v>
      </c>
      <c r="AD335" s="1637">
        <v>873036.15999999992</v>
      </c>
      <c r="AE335" s="1637">
        <v>614636.56000000006</v>
      </c>
      <c r="AF335" s="1637">
        <v>2080914.56</v>
      </c>
      <c r="AG335" s="1637">
        <v>1432635.5199999998</v>
      </c>
      <c r="AH335" s="1637">
        <v>4013591.8454399994</v>
      </c>
      <c r="AI335" s="1637">
        <v>9891748.2854399979</v>
      </c>
      <c r="AJ335" s="1637">
        <v>1455386.44</v>
      </c>
      <c r="AK335" s="1637">
        <v>8436361.8454400003</v>
      </c>
      <c r="AL335" s="1637">
        <v>9975418.4454399999</v>
      </c>
      <c r="AM335" s="1637">
        <v>269840.78000000003</v>
      </c>
      <c r="AN335" s="1637">
        <v>269840.78000000003</v>
      </c>
      <c r="AO335" s="1637">
        <v>280696.44</v>
      </c>
      <c r="AP335" s="1637">
        <v>280696.44</v>
      </c>
      <c r="AQ335" s="1637">
        <v>75989.64</v>
      </c>
      <c r="AR335" s="1637">
        <v>75989.64</v>
      </c>
      <c r="AS335" s="1637">
        <v>79091.259999999995</v>
      </c>
      <c r="AT335" s="1637">
        <v>79091.259999999995</v>
      </c>
      <c r="AU335" s="1637">
        <v>95374.75</v>
      </c>
      <c r="AV335" s="1637">
        <v>840538.52</v>
      </c>
      <c r="AW335" s="1637">
        <v>340479.71</v>
      </c>
      <c r="AX335" s="1637">
        <v>129965.09</v>
      </c>
      <c r="AY335" s="1637">
        <v>2817594.3099999996</v>
      </c>
      <c r="AZ335" s="1637">
        <v>22771981.379999999</v>
      </c>
      <c r="BA335" s="1637">
        <v>638845.23</v>
      </c>
      <c r="BB335" s="1637">
        <v>111404.58000000002</v>
      </c>
      <c r="BC335" s="1637">
        <v>760364.29999999993</v>
      </c>
      <c r="BD335" s="1637">
        <v>22771981.25544</v>
      </c>
    </row>
    <row r="336" spans="1:56" x14ac:dyDescent="0.25">
      <c r="A336" s="1651" t="s">
        <v>2283</v>
      </c>
      <c r="B336" s="1647" t="s">
        <v>3687</v>
      </c>
      <c r="C336" s="1636">
        <v>655.37</v>
      </c>
      <c r="D336" s="1637">
        <v>9330902.0800000001</v>
      </c>
      <c r="E336" s="1637">
        <v>10368751.15</v>
      </c>
      <c r="F336" s="1646">
        <v>1.1112270883459963</v>
      </c>
      <c r="G336" s="1645">
        <v>4</v>
      </c>
      <c r="H336" s="1644">
        <v>594.36</v>
      </c>
      <c r="I336" s="1644">
        <v>668662.55000000005</v>
      </c>
      <c r="J336" s="1644">
        <v>669256.91</v>
      </c>
      <c r="K336" s="1643">
        <v>1.05749</v>
      </c>
      <c r="L336" s="1637">
        <v>2312141.2000000002</v>
      </c>
      <c r="M336" s="1637">
        <v>559885.69999999995</v>
      </c>
      <c r="N336" s="1637">
        <v>251472.79</v>
      </c>
      <c r="O336" s="1637">
        <v>101731.22</v>
      </c>
      <c r="P336" s="1637">
        <v>78068.210000000006</v>
      </c>
      <c r="Q336" s="1637">
        <v>174195.16</v>
      </c>
      <c r="R336" s="1637">
        <v>55624.160000000003</v>
      </c>
      <c r="S336" s="1637">
        <v>94228.7</v>
      </c>
      <c r="T336" s="1637">
        <v>113242.67</v>
      </c>
      <c r="U336" s="1637">
        <v>68472.850000000006</v>
      </c>
      <c r="V336" s="1637">
        <v>167999.03</v>
      </c>
      <c r="W336" s="1637">
        <v>144647.54999999999</v>
      </c>
      <c r="X336" s="1637">
        <v>113070</v>
      </c>
      <c r="Y336" s="1637">
        <v>4234779.24</v>
      </c>
      <c r="Z336" s="1637">
        <v>58510.8</v>
      </c>
      <c r="AA336" s="1637">
        <v>81921.25</v>
      </c>
      <c r="AB336" s="1637">
        <v>212995.25</v>
      </c>
      <c r="AC336" s="1637">
        <v>22282.58</v>
      </c>
      <c r="AD336" s="1637">
        <v>187108.13</v>
      </c>
      <c r="AE336" s="1637">
        <v>248789.56</v>
      </c>
      <c r="AF336" s="1637">
        <v>891958.57000000007</v>
      </c>
      <c r="AG336" s="1637">
        <v>614081.68999999994</v>
      </c>
      <c r="AH336" s="1637">
        <v>1670513.8816799999</v>
      </c>
      <c r="AI336" s="1637">
        <v>3988161.7116799997</v>
      </c>
      <c r="AJ336" s="1637">
        <v>623833.59</v>
      </c>
      <c r="AK336" s="1637">
        <v>3364328.1216800003</v>
      </c>
      <c r="AL336" s="1637">
        <v>4024025.9016800001</v>
      </c>
      <c r="AM336" s="1637">
        <v>113209.06</v>
      </c>
      <c r="AN336" s="1637">
        <v>113209.06</v>
      </c>
      <c r="AO336" s="1637">
        <v>117861.49</v>
      </c>
      <c r="AP336" s="1637">
        <v>117861.49</v>
      </c>
      <c r="AQ336" s="1637">
        <v>9304.85</v>
      </c>
      <c r="AR336" s="1637">
        <v>9304.85</v>
      </c>
      <c r="AS336" s="1637">
        <v>9304.85</v>
      </c>
      <c r="AT336" s="1637">
        <v>9304.85</v>
      </c>
      <c r="AU336" s="1637">
        <v>11631.06</v>
      </c>
      <c r="AV336" s="1637">
        <v>359787.7</v>
      </c>
      <c r="AW336" s="1637">
        <v>145740.39000000001</v>
      </c>
      <c r="AX336" s="1637">
        <v>55577.18</v>
      </c>
      <c r="AY336" s="1637">
        <v>1072096.8299999998</v>
      </c>
      <c r="AZ336" s="1637">
        <v>9330902.0800000001</v>
      </c>
      <c r="BA336" s="1637">
        <v>127273.69000000002</v>
      </c>
      <c r="BB336" s="1637">
        <v>3714.1099999999997</v>
      </c>
      <c r="BC336" s="1637">
        <v>258328.24999999997</v>
      </c>
      <c r="BD336" s="1637">
        <v>9330901.9716800004</v>
      </c>
    </row>
    <row r="337" spans="1:56" x14ac:dyDescent="0.25">
      <c r="A337" s="1651" t="s">
        <v>2284</v>
      </c>
      <c r="B337" s="1647" t="s">
        <v>3686</v>
      </c>
      <c r="C337" s="1636">
        <v>407.29</v>
      </c>
      <c r="D337" s="1637">
        <v>5840821.8200000003</v>
      </c>
      <c r="E337" s="1637">
        <v>6162761.5500000007</v>
      </c>
      <c r="F337" s="1646">
        <v>1.0551189096194686</v>
      </c>
      <c r="G337" s="1645">
        <v>4</v>
      </c>
      <c r="H337" s="1644">
        <v>372.05</v>
      </c>
      <c r="I337" s="1644">
        <v>1634790.7</v>
      </c>
      <c r="J337" s="1644">
        <v>1635162.75</v>
      </c>
      <c r="K337" s="1643">
        <v>1.05749</v>
      </c>
      <c r="L337" s="1637">
        <v>1442020.94</v>
      </c>
      <c r="M337" s="1637">
        <v>351265.38</v>
      </c>
      <c r="N337" s="1637">
        <v>156046.12</v>
      </c>
      <c r="O337" s="1637">
        <v>62793.94</v>
      </c>
      <c r="P337" s="1637">
        <v>48953.81</v>
      </c>
      <c r="Q337" s="1637">
        <v>108188.33</v>
      </c>
      <c r="R337" s="1637">
        <v>34280</v>
      </c>
      <c r="S337" s="1637">
        <v>58735.89</v>
      </c>
      <c r="T337" s="1637">
        <v>69818.78</v>
      </c>
      <c r="U337" s="1637">
        <v>42402.91</v>
      </c>
      <c r="V337" s="1637">
        <v>103578.35</v>
      </c>
      <c r="W337" s="1637">
        <v>89181.19</v>
      </c>
      <c r="X337" s="1637">
        <v>70480.3</v>
      </c>
      <c r="Y337" s="1637">
        <v>2637745.94</v>
      </c>
      <c r="Z337" s="1637">
        <v>36296.1</v>
      </c>
      <c r="AA337" s="1637">
        <v>50911.25</v>
      </c>
      <c r="AB337" s="1637">
        <v>132369.25</v>
      </c>
      <c r="AC337" s="1637">
        <v>13847.859999999999</v>
      </c>
      <c r="AD337" s="1637">
        <v>116281.29</v>
      </c>
      <c r="AE337" s="1637">
        <v>157752.75</v>
      </c>
      <c r="AF337" s="1637">
        <v>554321.68999999994</v>
      </c>
      <c r="AG337" s="1637">
        <v>381630.73</v>
      </c>
      <c r="AH337" s="1637">
        <v>1046670.3165599998</v>
      </c>
      <c r="AI337" s="1637">
        <v>2490081.2365599996</v>
      </c>
      <c r="AJ337" s="1637">
        <v>387691.2</v>
      </c>
      <c r="AK337" s="1637">
        <v>2102390.0365599995</v>
      </c>
      <c r="AL337" s="1637">
        <v>2512369.5965599995</v>
      </c>
      <c r="AM337" s="1637">
        <v>72888.02</v>
      </c>
      <c r="AN337" s="1637">
        <v>72888.02</v>
      </c>
      <c r="AO337" s="1637">
        <v>75989.64</v>
      </c>
      <c r="AP337" s="1637">
        <v>75989.64</v>
      </c>
      <c r="AQ337" s="1637">
        <v>8529.44</v>
      </c>
      <c r="AR337" s="1637">
        <v>8529.44</v>
      </c>
      <c r="AS337" s="1637">
        <v>8529.44</v>
      </c>
      <c r="AT337" s="1637">
        <v>8529.44</v>
      </c>
      <c r="AU337" s="1637">
        <v>10855.66</v>
      </c>
      <c r="AV337" s="1637">
        <v>223316.5</v>
      </c>
      <c r="AW337" s="1637">
        <v>90459.55</v>
      </c>
      <c r="AX337" s="1637">
        <v>34201.339999999997</v>
      </c>
      <c r="AY337" s="1637">
        <v>690706.13</v>
      </c>
      <c r="AZ337" s="1637">
        <v>5840821.8200000003</v>
      </c>
      <c r="BA337" s="1637">
        <v>180315.50000000003</v>
      </c>
      <c r="BB337" s="1637">
        <v>2497.3999999999996</v>
      </c>
      <c r="BC337" s="1637">
        <v>214641.90000000002</v>
      </c>
      <c r="BD337" s="1637">
        <v>5840821.6665599989</v>
      </c>
    </row>
    <row r="338" spans="1:56" x14ac:dyDescent="0.25">
      <c r="A338" s="1651" t="s">
        <v>2285</v>
      </c>
      <c r="B338" s="1647" t="s">
        <v>3685</v>
      </c>
      <c r="C338" s="1636">
        <v>3628.02</v>
      </c>
      <c r="D338" s="1637">
        <v>51566470.219999999</v>
      </c>
      <c r="E338" s="1637">
        <v>39041994.229999997</v>
      </c>
      <c r="F338" s="1646">
        <v>0.75711977305085354</v>
      </c>
      <c r="G338" s="1645">
        <v>1</v>
      </c>
      <c r="H338" s="1644">
        <v>621366.15</v>
      </c>
      <c r="I338" s="1644">
        <v>11858760.26</v>
      </c>
      <c r="J338" s="1644">
        <v>12480126.41</v>
      </c>
      <c r="K338" s="1643">
        <v>1.05749</v>
      </c>
      <c r="L338" s="1637">
        <v>12565158.039999999</v>
      </c>
      <c r="M338" s="1637">
        <v>3077199.55</v>
      </c>
      <c r="N338" s="1637">
        <v>1401873.16</v>
      </c>
      <c r="O338" s="1637">
        <v>566031.43999999994</v>
      </c>
      <c r="P338" s="1637">
        <v>417067.2</v>
      </c>
      <c r="Q338" s="1637">
        <v>978540.48</v>
      </c>
      <c r="R338" s="1637">
        <v>311754.03000000003</v>
      </c>
      <c r="S338" s="1637">
        <v>526738.44999999995</v>
      </c>
      <c r="T338" s="1637">
        <v>628369.1</v>
      </c>
      <c r="U338" s="1637">
        <v>379113.48</v>
      </c>
      <c r="V338" s="1637">
        <v>932205.18</v>
      </c>
      <c r="W338" s="1637">
        <v>802630.78</v>
      </c>
      <c r="X338" s="1637">
        <v>632061.31000000006</v>
      </c>
      <c r="Y338" s="1637">
        <v>23218742.200000003</v>
      </c>
      <c r="Z338" s="1637">
        <v>324099.90000000002</v>
      </c>
      <c r="AA338" s="1637">
        <v>453502.50000000006</v>
      </c>
      <c r="AB338" s="1637">
        <v>1179106.5000000002</v>
      </c>
      <c r="AC338" s="1637">
        <v>123352.68000000002</v>
      </c>
      <c r="AD338" s="1637">
        <v>2071599.42</v>
      </c>
      <c r="AE338" s="1637">
        <v>1426493.01</v>
      </c>
      <c r="AF338" s="1637">
        <v>4937735.2200000007</v>
      </c>
      <c r="AG338" s="1637">
        <v>3399454.74</v>
      </c>
      <c r="AH338" s="1637">
        <v>8991778.6642799992</v>
      </c>
      <c r="AI338" s="1637">
        <v>22907122.63428</v>
      </c>
      <c r="AJ338" s="1637">
        <v>3453439.67</v>
      </c>
      <c r="AK338" s="1637">
        <v>19453682.964279994</v>
      </c>
      <c r="AL338" s="1637">
        <v>23105660.874279995</v>
      </c>
      <c r="AM338" s="1637">
        <v>451285.44</v>
      </c>
      <c r="AN338" s="1637">
        <v>451285.44</v>
      </c>
      <c r="AO338" s="1637">
        <v>470670.55</v>
      </c>
      <c r="AP338" s="1637">
        <v>470670.55</v>
      </c>
      <c r="AQ338" s="1637">
        <v>53502.91</v>
      </c>
      <c r="AR338" s="1637">
        <v>53502.91</v>
      </c>
      <c r="AS338" s="1637">
        <v>55829.120000000003</v>
      </c>
      <c r="AT338" s="1637">
        <v>55829.120000000003</v>
      </c>
      <c r="AU338" s="1637">
        <v>66684.789999999994</v>
      </c>
      <c r="AV338" s="1637">
        <v>1995115.88</v>
      </c>
      <c r="AW338" s="1637">
        <v>808168.18</v>
      </c>
      <c r="AX338" s="1637">
        <v>309522.14</v>
      </c>
      <c r="AY338" s="1637">
        <v>5242067.0299999993</v>
      </c>
      <c r="AZ338" s="1637">
        <v>51566470.219999999</v>
      </c>
      <c r="BA338" s="1637">
        <v>714869.47000000009</v>
      </c>
      <c r="BB338" s="1637">
        <v>30668.279999999995</v>
      </c>
      <c r="BC338" s="1637">
        <v>1447495.7300000002</v>
      </c>
      <c r="BD338" s="1637">
        <v>51566470.104279995</v>
      </c>
    </row>
    <row r="339" spans="1:56" x14ac:dyDescent="0.25">
      <c r="A339" s="1651" t="s">
        <v>2286</v>
      </c>
      <c r="B339" s="1647" t="s">
        <v>3684</v>
      </c>
      <c r="C339" s="1636">
        <v>6582.75</v>
      </c>
      <c r="D339" s="1637">
        <v>107517830.89</v>
      </c>
      <c r="E339" s="1637">
        <v>88106166.129999995</v>
      </c>
      <c r="F339" s="1646">
        <v>0.81945632087890785</v>
      </c>
      <c r="G339" s="1645">
        <v>2</v>
      </c>
      <c r="H339" s="1644">
        <v>578803.17000000004</v>
      </c>
      <c r="I339" s="1644">
        <v>50582556.189999998</v>
      </c>
      <c r="J339" s="1644">
        <v>51161359.359999999</v>
      </c>
      <c r="K339" s="1643">
        <v>1.05749</v>
      </c>
      <c r="L339" s="1637">
        <v>24826067.629999999</v>
      </c>
      <c r="M339" s="1637">
        <v>6005023.6600000001</v>
      </c>
      <c r="N339" s="1637">
        <v>2538400.87</v>
      </c>
      <c r="O339" s="1637">
        <v>1032209.14</v>
      </c>
      <c r="P339" s="1637">
        <v>924567.19</v>
      </c>
      <c r="Q339" s="1637">
        <v>1755889.7</v>
      </c>
      <c r="R339" s="1637">
        <v>566590.31999999995</v>
      </c>
      <c r="S339" s="1637">
        <v>953908.57</v>
      </c>
      <c r="T339" s="1637">
        <v>1148604.22</v>
      </c>
      <c r="U339" s="1637">
        <v>688811.82</v>
      </c>
      <c r="V339" s="1637">
        <v>1703990.23</v>
      </c>
      <c r="W339" s="1637">
        <v>1467139.47</v>
      </c>
      <c r="X339" s="1637">
        <v>1144645.33</v>
      </c>
      <c r="Y339" s="1637">
        <v>44755848.149999991</v>
      </c>
      <c r="Z339" s="1637">
        <v>587160</v>
      </c>
      <c r="AA339" s="1637">
        <v>822843.75</v>
      </c>
      <c r="AB339" s="1637">
        <v>2139393.75</v>
      </c>
      <c r="AC339" s="1637">
        <v>223813.5</v>
      </c>
      <c r="AD339" s="1637">
        <v>3758750.25</v>
      </c>
      <c r="AE339" s="1637">
        <v>2496304</v>
      </c>
      <c r="AF339" s="1637">
        <v>8959122.75</v>
      </c>
      <c r="AG339" s="1637">
        <v>6168036.75</v>
      </c>
      <c r="AH339" s="1637">
        <v>19382203.998</v>
      </c>
      <c r="AI339" s="1637">
        <v>44537628.747999996</v>
      </c>
      <c r="AJ339" s="1637">
        <v>6265988.0700000003</v>
      </c>
      <c r="AK339" s="1637">
        <v>38271640.677999996</v>
      </c>
      <c r="AL339" s="1637">
        <v>44897860.397999994</v>
      </c>
      <c r="AM339" s="1637">
        <v>2157175.4300000002</v>
      </c>
      <c r="AN339" s="1637">
        <v>2157175.4300000002</v>
      </c>
      <c r="AO339" s="1637">
        <v>2247122.36</v>
      </c>
      <c r="AP339" s="1637">
        <v>2247122.36</v>
      </c>
      <c r="AQ339" s="1637">
        <v>638933.34</v>
      </c>
      <c r="AR339" s="1637">
        <v>638933.34</v>
      </c>
      <c r="AS339" s="1637">
        <v>665297.09</v>
      </c>
      <c r="AT339" s="1637">
        <v>665297.09</v>
      </c>
      <c r="AU339" s="1637">
        <v>798666.67</v>
      </c>
      <c r="AV339" s="1637">
        <v>3619588.4</v>
      </c>
      <c r="AW339" s="1637">
        <v>1466198.63</v>
      </c>
      <c r="AX339" s="1637">
        <v>562612.06000000006</v>
      </c>
      <c r="AY339" s="1637">
        <v>17864122.199999999</v>
      </c>
      <c r="AZ339" s="1637">
        <v>107517830.89</v>
      </c>
      <c r="BA339" s="1637">
        <v>5745335.2000000011</v>
      </c>
      <c r="BB339" s="1637">
        <v>754479.14000000013</v>
      </c>
      <c r="BC339" s="1637">
        <v>3338431.5900000003</v>
      </c>
      <c r="BD339" s="1637">
        <v>107517830.74799998</v>
      </c>
    </row>
    <row r="340" spans="1:56" x14ac:dyDescent="0.25">
      <c r="A340" s="1651" t="s">
        <v>2287</v>
      </c>
      <c r="B340" s="1647" t="s">
        <v>3683</v>
      </c>
      <c r="C340" s="1636">
        <v>681.69</v>
      </c>
      <c r="D340" s="1637">
        <v>9793250.6899999995</v>
      </c>
      <c r="E340" s="1637">
        <v>8723906.0199999996</v>
      </c>
      <c r="F340" s="1646">
        <v>0.8908079958484143</v>
      </c>
      <c r="G340" s="1645">
        <v>2</v>
      </c>
      <c r="H340" s="1644">
        <v>14144.83</v>
      </c>
      <c r="I340" s="1644">
        <v>772795.51999999979</v>
      </c>
      <c r="J340" s="1644">
        <v>786940.34999999974</v>
      </c>
      <c r="K340" s="1643">
        <v>1.05749</v>
      </c>
      <c r="L340" s="1637">
        <v>2374084.44</v>
      </c>
      <c r="M340" s="1637">
        <v>572274.35</v>
      </c>
      <c r="N340" s="1637">
        <v>261169.98</v>
      </c>
      <c r="O340" s="1637">
        <v>105418.32</v>
      </c>
      <c r="P340" s="1637">
        <v>80065.97</v>
      </c>
      <c r="Q340" s="1637">
        <v>179869.48</v>
      </c>
      <c r="R340" s="1637">
        <v>58211.33</v>
      </c>
      <c r="S340" s="1637">
        <v>98311.94</v>
      </c>
      <c r="T340" s="1637">
        <v>117499.91</v>
      </c>
      <c r="U340" s="1637">
        <v>70671.520000000004</v>
      </c>
      <c r="V340" s="1637">
        <v>174314.79</v>
      </c>
      <c r="W340" s="1637">
        <v>150085.43</v>
      </c>
      <c r="X340" s="1637">
        <v>117969.7</v>
      </c>
      <c r="Y340" s="1637">
        <v>4359947.16</v>
      </c>
      <c r="Z340" s="1637">
        <v>60640.2</v>
      </c>
      <c r="AA340" s="1637">
        <v>85211.25</v>
      </c>
      <c r="AB340" s="1637">
        <v>221549.25</v>
      </c>
      <c r="AC340" s="1637">
        <v>23177.46</v>
      </c>
      <c r="AD340" s="1637">
        <v>389244.99</v>
      </c>
      <c r="AE340" s="1637">
        <v>253629.53999999998</v>
      </c>
      <c r="AF340" s="1637">
        <v>927780.08999999985</v>
      </c>
      <c r="AG340" s="1637">
        <v>638743.53</v>
      </c>
      <c r="AH340" s="1637">
        <v>1715392.85616</v>
      </c>
      <c r="AI340" s="1637">
        <v>4315369.1661599996</v>
      </c>
      <c r="AJ340" s="1637">
        <v>648887.06999999995</v>
      </c>
      <c r="AK340" s="1637">
        <v>3666482.0961600007</v>
      </c>
      <c r="AL340" s="1637">
        <v>4352673.6761600003</v>
      </c>
      <c r="AM340" s="1637">
        <v>96925.56</v>
      </c>
      <c r="AN340" s="1637">
        <v>96925.56</v>
      </c>
      <c r="AO340" s="1637">
        <v>101577.99</v>
      </c>
      <c r="AP340" s="1637">
        <v>101577.99</v>
      </c>
      <c r="AQ340" s="1637">
        <v>18609.7</v>
      </c>
      <c r="AR340" s="1637">
        <v>18609.7</v>
      </c>
      <c r="AS340" s="1637">
        <v>19385.11</v>
      </c>
      <c r="AT340" s="1637">
        <v>19385.11</v>
      </c>
      <c r="AU340" s="1637">
        <v>23262.13</v>
      </c>
      <c r="AV340" s="1637">
        <v>374520.39</v>
      </c>
      <c r="AW340" s="1637">
        <v>151708.21</v>
      </c>
      <c r="AX340" s="1637">
        <v>58142.28</v>
      </c>
      <c r="AY340" s="1637">
        <v>1080629.73</v>
      </c>
      <c r="AZ340" s="1637">
        <v>9793250.6899999995</v>
      </c>
      <c r="BA340" s="1637">
        <v>112547.97000000002</v>
      </c>
      <c r="BB340" s="1637">
        <v>751.03</v>
      </c>
      <c r="BC340" s="1637">
        <v>303286.58999999997</v>
      </c>
      <c r="BD340" s="1637">
        <v>9793250.5661600009</v>
      </c>
    </row>
    <row r="341" spans="1:56" x14ac:dyDescent="0.25">
      <c r="A341" s="1651" t="s">
        <v>2288</v>
      </c>
      <c r="B341" s="1647" t="s">
        <v>3682</v>
      </c>
      <c r="C341" s="1636">
        <v>1831.72</v>
      </c>
      <c r="D341" s="1637">
        <v>27404144.489999998</v>
      </c>
      <c r="E341" s="1637">
        <v>21206424.599999998</v>
      </c>
      <c r="F341" s="1646">
        <v>0.7738400521037393</v>
      </c>
      <c r="G341" s="1645">
        <v>2</v>
      </c>
      <c r="H341" s="1644">
        <v>165874.39000000001</v>
      </c>
      <c r="I341" s="1644">
        <v>6426176.9400000013</v>
      </c>
      <c r="J341" s="1644">
        <v>6592051.330000001</v>
      </c>
      <c r="K341" s="1643">
        <v>1.05749</v>
      </c>
      <c r="L341" s="1637">
        <v>6592373.2800000003</v>
      </c>
      <c r="M341" s="1637">
        <v>1604402.65</v>
      </c>
      <c r="N341" s="1637">
        <v>706964.28</v>
      </c>
      <c r="O341" s="1637">
        <v>286536.7</v>
      </c>
      <c r="P341" s="1637">
        <v>227295.52</v>
      </c>
      <c r="Q341" s="1637">
        <v>489223.21</v>
      </c>
      <c r="R341" s="1637">
        <v>157170.6</v>
      </c>
      <c r="S341" s="1637">
        <v>265410.84000000003</v>
      </c>
      <c r="T341" s="1637">
        <v>318441.78999999998</v>
      </c>
      <c r="U341" s="1637">
        <v>191598.36</v>
      </c>
      <c r="V341" s="1637">
        <v>472418.34</v>
      </c>
      <c r="W341" s="1637">
        <v>406753.27</v>
      </c>
      <c r="X341" s="1637">
        <v>318480.5</v>
      </c>
      <c r="Y341" s="1637">
        <v>12037069.339999996</v>
      </c>
      <c r="Z341" s="1637">
        <v>163662.29999999999</v>
      </c>
      <c r="AA341" s="1637">
        <v>228965</v>
      </c>
      <c r="AB341" s="1637">
        <v>595309</v>
      </c>
      <c r="AC341" s="1637">
        <v>62278.48</v>
      </c>
      <c r="AD341" s="1637">
        <v>1045912.12</v>
      </c>
      <c r="AE341" s="1637">
        <v>706377.95000000007</v>
      </c>
      <c r="AF341" s="1637">
        <v>2492970.9200000004</v>
      </c>
      <c r="AG341" s="1637">
        <v>1716321.6400000001</v>
      </c>
      <c r="AH341" s="1637">
        <v>4841721.6760799997</v>
      </c>
      <c r="AI341" s="1637">
        <v>11853519.08608</v>
      </c>
      <c r="AJ341" s="1637">
        <v>1743577.63</v>
      </c>
      <c r="AK341" s="1637">
        <v>10109941.456080001</v>
      </c>
      <c r="AL341" s="1637">
        <v>11953757.356080001</v>
      </c>
      <c r="AM341" s="1637">
        <v>383825.24</v>
      </c>
      <c r="AN341" s="1637">
        <v>383825.24</v>
      </c>
      <c r="AO341" s="1637">
        <v>400108.74</v>
      </c>
      <c r="AP341" s="1637">
        <v>400108.74</v>
      </c>
      <c r="AQ341" s="1637">
        <v>51176.69</v>
      </c>
      <c r="AR341" s="1637">
        <v>51176.69</v>
      </c>
      <c r="AS341" s="1637">
        <v>53502.91</v>
      </c>
      <c r="AT341" s="1637">
        <v>53502.91</v>
      </c>
      <c r="AU341" s="1637">
        <v>64358.57</v>
      </c>
      <c r="AV341" s="1637">
        <v>1007250.5</v>
      </c>
      <c r="AW341" s="1637">
        <v>408010.28</v>
      </c>
      <c r="AX341" s="1637">
        <v>156471.13</v>
      </c>
      <c r="AY341" s="1637">
        <v>3413317.6399999997</v>
      </c>
      <c r="AZ341" s="1637">
        <v>27404144.489999998</v>
      </c>
      <c r="BA341" s="1637">
        <v>766532.96000000008</v>
      </c>
      <c r="BB341" s="1637">
        <v>38682.929999999993</v>
      </c>
      <c r="BC341" s="1637">
        <v>801539.36</v>
      </c>
      <c r="BD341" s="1637">
        <v>27404144.33608</v>
      </c>
    </row>
    <row r="342" spans="1:56" x14ac:dyDescent="0.25">
      <c r="A342" s="1651" t="s">
        <v>2289</v>
      </c>
      <c r="B342" s="1647" t="s">
        <v>3681</v>
      </c>
      <c r="C342" s="1636">
        <v>751.96</v>
      </c>
      <c r="D342" s="1637">
        <v>10783531.91</v>
      </c>
      <c r="E342" s="1637">
        <v>9195953.2399999984</v>
      </c>
      <c r="F342" s="1646">
        <v>0.85277748670379727</v>
      </c>
      <c r="G342" s="1645">
        <v>2</v>
      </c>
      <c r="H342" s="1644">
        <v>17622.71</v>
      </c>
      <c r="I342" s="1644">
        <v>1721324.67</v>
      </c>
      <c r="J342" s="1644">
        <v>1738947.38</v>
      </c>
      <c r="K342" s="1643">
        <v>1.05749</v>
      </c>
      <c r="L342" s="1637">
        <v>2640099.4300000002</v>
      </c>
      <c r="M342" s="1637">
        <v>650124.36</v>
      </c>
      <c r="N342" s="1637">
        <v>290596.33</v>
      </c>
      <c r="O342" s="1637">
        <v>116738.85</v>
      </c>
      <c r="P342" s="1637">
        <v>87502.02</v>
      </c>
      <c r="Q342" s="1637">
        <v>202754.88</v>
      </c>
      <c r="R342" s="1637">
        <v>63385.67</v>
      </c>
      <c r="S342" s="1637">
        <v>108991.2</v>
      </c>
      <c r="T342" s="1637">
        <v>129420.19</v>
      </c>
      <c r="U342" s="1637">
        <v>78209.820000000007</v>
      </c>
      <c r="V342" s="1637">
        <v>191998.89</v>
      </c>
      <c r="W342" s="1637">
        <v>165311.48000000001</v>
      </c>
      <c r="X342" s="1637">
        <v>130784.3</v>
      </c>
      <c r="Y342" s="1637">
        <v>4855917.4200000009</v>
      </c>
      <c r="Z342" s="1637">
        <v>67286.7</v>
      </c>
      <c r="AA342" s="1637">
        <v>93995</v>
      </c>
      <c r="AB342" s="1637">
        <v>244387</v>
      </c>
      <c r="AC342" s="1637">
        <v>25566.639999999999</v>
      </c>
      <c r="AD342" s="1637">
        <v>429369.16</v>
      </c>
      <c r="AE342" s="1637">
        <v>301395.49</v>
      </c>
      <c r="AF342" s="1637">
        <v>1023417.5599999999</v>
      </c>
      <c r="AG342" s="1637">
        <v>704586.5199999999</v>
      </c>
      <c r="AH342" s="1637">
        <v>1883284.92444</v>
      </c>
      <c r="AI342" s="1637">
        <v>4773288.9944399996</v>
      </c>
      <c r="AJ342" s="1637">
        <v>715775.68</v>
      </c>
      <c r="AK342" s="1637">
        <v>4057513.3144399994</v>
      </c>
      <c r="AL342" s="1637">
        <v>4814438.9344399991</v>
      </c>
      <c r="AM342" s="1637">
        <v>114759.87</v>
      </c>
      <c r="AN342" s="1637">
        <v>114759.87</v>
      </c>
      <c r="AO342" s="1637">
        <v>119412.29</v>
      </c>
      <c r="AP342" s="1637">
        <v>119412.29</v>
      </c>
      <c r="AQ342" s="1637">
        <v>0</v>
      </c>
      <c r="AR342" s="1637">
        <v>0</v>
      </c>
      <c r="AS342" s="1637">
        <v>0</v>
      </c>
      <c r="AT342" s="1637">
        <v>0</v>
      </c>
      <c r="AU342" s="1637">
        <v>0</v>
      </c>
      <c r="AV342" s="1637">
        <v>413290.62</v>
      </c>
      <c r="AW342" s="1637">
        <v>167412.99</v>
      </c>
      <c r="AX342" s="1637">
        <v>64127.51</v>
      </c>
      <c r="AY342" s="1637">
        <v>1113175.44</v>
      </c>
      <c r="AZ342" s="1637">
        <v>10783531.91</v>
      </c>
      <c r="BA342" s="1637">
        <v>131474.87</v>
      </c>
      <c r="BB342" s="1637">
        <v>0</v>
      </c>
      <c r="BC342" s="1637">
        <v>280661.50000000006</v>
      </c>
      <c r="BD342" s="1637">
        <v>10783531.794439999</v>
      </c>
    </row>
    <row r="343" spans="1:56" x14ac:dyDescent="0.25">
      <c r="A343" s="1647"/>
      <c r="B343" s="1647" t="s">
        <v>3680</v>
      </c>
      <c r="C343" s="1636">
        <v>29.64</v>
      </c>
      <c r="D343" s="1637">
        <v>390416.14</v>
      </c>
      <c r="E343" s="1637">
        <v>577658.76</v>
      </c>
      <c r="F343" s="1646">
        <v>1.4795975391796046</v>
      </c>
      <c r="G343" s="1645">
        <v>4</v>
      </c>
      <c r="H343" s="1644">
        <v>24.86</v>
      </c>
      <c r="I343" s="1644">
        <v>538617.15</v>
      </c>
      <c r="J343" s="1644">
        <v>538642.01</v>
      </c>
      <c r="K343" s="1643">
        <v>0.90122000000000002</v>
      </c>
      <c r="L343" s="1637">
        <v>88085.74</v>
      </c>
      <c r="M343" s="1637">
        <v>25421.68</v>
      </c>
      <c r="N343" s="1637">
        <v>9647.65</v>
      </c>
      <c r="O343" s="1637">
        <v>3425.36</v>
      </c>
      <c r="P343" s="1637">
        <v>2940.01</v>
      </c>
      <c r="Q343" s="1637">
        <v>8113.1</v>
      </c>
      <c r="R343" s="1637">
        <v>1653.63</v>
      </c>
      <c r="S343" s="1637">
        <v>3479.84</v>
      </c>
      <c r="T343" s="1637">
        <v>3628.13</v>
      </c>
      <c r="U343" s="1637">
        <v>2409.12</v>
      </c>
      <c r="V343" s="1637">
        <v>5382.44</v>
      </c>
      <c r="W343" s="1637">
        <v>4634.29</v>
      </c>
      <c r="X343" s="1637">
        <v>4175.6400000000003</v>
      </c>
      <c r="Y343" s="1637">
        <v>162996.63000000003</v>
      </c>
      <c r="Z343" s="1637">
        <v>2667.6</v>
      </c>
      <c r="AA343" s="1637">
        <v>3705</v>
      </c>
      <c r="AB343" s="1637">
        <v>9633</v>
      </c>
      <c r="AC343" s="1637">
        <v>1007.76</v>
      </c>
      <c r="AD343" s="1637">
        <v>8462.2099999999991</v>
      </c>
      <c r="AE343" s="1637">
        <v>18756.86</v>
      </c>
      <c r="AF343" s="1637">
        <v>40340.039999999994</v>
      </c>
      <c r="AG343" s="1637">
        <v>27772.68</v>
      </c>
      <c r="AH343" s="1637">
        <v>75759.153959999996</v>
      </c>
      <c r="AI343" s="1637">
        <v>188104.30395999999</v>
      </c>
      <c r="AJ343" s="1637">
        <v>28213.72</v>
      </c>
      <c r="AK343" s="1637">
        <v>159890.58395999999</v>
      </c>
      <c r="AL343" s="1637">
        <v>185317.34396</v>
      </c>
      <c r="AM343" s="1637">
        <v>5286.55</v>
      </c>
      <c r="AN343" s="1637">
        <v>5286.55</v>
      </c>
      <c r="AO343" s="1637">
        <v>5286.55</v>
      </c>
      <c r="AP343" s="1637">
        <v>5286.55</v>
      </c>
      <c r="AQ343" s="1637">
        <v>0</v>
      </c>
      <c r="AR343" s="1637">
        <v>0</v>
      </c>
      <c r="AS343" s="1637">
        <v>0</v>
      </c>
      <c r="AT343" s="1637">
        <v>0</v>
      </c>
      <c r="AU343" s="1637">
        <v>0</v>
      </c>
      <c r="AV343" s="1637">
        <v>13877.21</v>
      </c>
      <c r="AW343" s="1637">
        <v>5621.28</v>
      </c>
      <c r="AX343" s="1637">
        <v>1457.36</v>
      </c>
      <c r="AY343" s="1637">
        <v>42102.05</v>
      </c>
      <c r="AZ343" s="1637">
        <v>390416.14</v>
      </c>
      <c r="BA343" s="1637">
        <v>13.92</v>
      </c>
      <c r="BB343" s="1637">
        <v>0</v>
      </c>
      <c r="BC343" s="1637">
        <v>9.0100000000000016</v>
      </c>
      <c r="BD343" s="1637">
        <v>390416.02396000002</v>
      </c>
    </row>
    <row r="344" spans="1:56" x14ac:dyDescent="0.25">
      <c r="A344" s="1647"/>
      <c r="B344" s="1647" t="s">
        <v>3679</v>
      </c>
      <c r="C344" s="1636">
        <v>248</v>
      </c>
      <c r="D344" s="1637">
        <v>3521844.04</v>
      </c>
      <c r="E344" s="1637">
        <v>2135603.85</v>
      </c>
      <c r="F344" s="1646">
        <v>0.60638796770796244</v>
      </c>
      <c r="G344" s="1645">
        <v>1</v>
      </c>
      <c r="H344" s="1644">
        <v>245121.63</v>
      </c>
      <c r="I344" s="1644">
        <v>1783419.45</v>
      </c>
      <c r="J344" s="1644">
        <v>2028541.08</v>
      </c>
      <c r="K344" s="1643">
        <v>0.90122000000000002</v>
      </c>
      <c r="L344" s="1637">
        <v>765328.32</v>
      </c>
      <c r="M344" s="1637">
        <v>240842.67</v>
      </c>
      <c r="N344" s="1637">
        <v>87114.15</v>
      </c>
      <c r="O344" s="1637">
        <v>29603.58</v>
      </c>
      <c r="P344" s="1637">
        <v>25690.880000000001</v>
      </c>
      <c r="Q344" s="1637">
        <v>74234.3</v>
      </c>
      <c r="R344" s="1637">
        <v>17638.82</v>
      </c>
      <c r="S344" s="1637">
        <v>32389.32</v>
      </c>
      <c r="T344" s="1637">
        <v>30476.3</v>
      </c>
      <c r="U344" s="1637">
        <v>21949.78</v>
      </c>
      <c r="V344" s="1637">
        <v>45212.54</v>
      </c>
      <c r="W344" s="1637">
        <v>38928.1</v>
      </c>
      <c r="X344" s="1637">
        <v>38865.660000000003</v>
      </c>
      <c r="Y344" s="1637">
        <v>1448274.4200000002</v>
      </c>
      <c r="Z344" s="1637">
        <v>22320</v>
      </c>
      <c r="AA344" s="1637">
        <v>31000</v>
      </c>
      <c r="AB344" s="1637">
        <v>80600</v>
      </c>
      <c r="AC344" s="1637">
        <v>8432</v>
      </c>
      <c r="AD344" s="1637">
        <v>141608</v>
      </c>
      <c r="AE344" s="1637">
        <v>189242</v>
      </c>
      <c r="AF344" s="1637">
        <v>337528</v>
      </c>
      <c r="AG344" s="1637">
        <v>232376</v>
      </c>
      <c r="AH344" s="1637">
        <v>671595.56099999999</v>
      </c>
      <c r="AI344" s="1637">
        <v>1714701.561</v>
      </c>
      <c r="AJ344" s="1637">
        <v>236066.24</v>
      </c>
      <c r="AK344" s="1637">
        <v>1478635.321</v>
      </c>
      <c r="AL344" s="1637">
        <v>1691382.9309999999</v>
      </c>
      <c r="AM344" s="1637">
        <v>46918.18</v>
      </c>
      <c r="AN344" s="1637">
        <v>46918.18</v>
      </c>
      <c r="AO344" s="1637">
        <v>48900.639999999999</v>
      </c>
      <c r="AP344" s="1637">
        <v>48900.639999999999</v>
      </c>
      <c r="AQ344" s="1637">
        <v>1982.45</v>
      </c>
      <c r="AR344" s="1637">
        <v>1982.45</v>
      </c>
      <c r="AS344" s="1637">
        <v>1982.45</v>
      </c>
      <c r="AT344" s="1637">
        <v>1982.45</v>
      </c>
      <c r="AU344" s="1637">
        <v>2643.27</v>
      </c>
      <c r="AV344" s="1637">
        <v>115643.42</v>
      </c>
      <c r="AW344" s="1637">
        <v>46844.06</v>
      </c>
      <c r="AX344" s="1637">
        <v>17488.349999999999</v>
      </c>
      <c r="AY344" s="1637">
        <v>382186.54000000004</v>
      </c>
      <c r="AZ344" s="1637">
        <v>3521844.04</v>
      </c>
      <c r="BA344" s="1637">
        <v>45149.81</v>
      </c>
      <c r="BB344" s="1637">
        <v>1066.18</v>
      </c>
      <c r="BC344" s="1637">
        <v>28851.48</v>
      </c>
      <c r="BD344" s="1637">
        <v>3521843.8909999998</v>
      </c>
    </row>
    <row r="345" spans="1:56" x14ac:dyDescent="0.25">
      <c r="A345" s="1651" t="s">
        <v>2290</v>
      </c>
      <c r="B345" s="1647" t="s">
        <v>3678</v>
      </c>
      <c r="C345" s="1636">
        <v>1607.19</v>
      </c>
      <c r="D345" s="1637">
        <v>21709099.350000001</v>
      </c>
      <c r="E345" s="1637">
        <v>25706935.550000001</v>
      </c>
      <c r="F345" s="1646">
        <v>1.184154862232919</v>
      </c>
      <c r="G345" s="1645">
        <v>4</v>
      </c>
      <c r="H345" s="1644">
        <v>1382.83</v>
      </c>
      <c r="I345" s="1644">
        <v>2153723.11</v>
      </c>
      <c r="J345" s="1644">
        <v>2155105.94</v>
      </c>
      <c r="K345" s="1643">
        <v>0.9</v>
      </c>
      <c r="L345" s="1637">
        <v>5021577.9000000004</v>
      </c>
      <c r="M345" s="1637">
        <v>1214656.73</v>
      </c>
      <c r="N345" s="1637">
        <v>526517.80000000005</v>
      </c>
      <c r="O345" s="1637">
        <v>214207.74</v>
      </c>
      <c r="P345" s="1637">
        <v>174433.87</v>
      </c>
      <c r="Q345" s="1637">
        <v>363583.99</v>
      </c>
      <c r="R345" s="1637">
        <v>117249.47</v>
      </c>
      <c r="S345" s="1637">
        <v>197815.32</v>
      </c>
      <c r="T345" s="1637">
        <v>238407.87</v>
      </c>
      <c r="U345" s="1637">
        <v>142747.81</v>
      </c>
      <c r="V345" s="1637">
        <v>353685.52</v>
      </c>
      <c r="W345" s="1637">
        <v>304524.03999999998</v>
      </c>
      <c r="X345" s="1637">
        <v>237369.06</v>
      </c>
      <c r="Y345" s="1637">
        <v>9106777.120000001</v>
      </c>
      <c r="Z345" s="1637">
        <v>143094.59999999998</v>
      </c>
      <c r="AA345" s="1637">
        <v>200898.75</v>
      </c>
      <c r="AB345" s="1637">
        <v>522336.75</v>
      </c>
      <c r="AC345" s="1637">
        <v>54644.46</v>
      </c>
      <c r="AD345" s="1637">
        <v>458852.73</v>
      </c>
      <c r="AE345" s="1637">
        <v>606655.36</v>
      </c>
      <c r="AF345" s="1637">
        <v>2187385.59</v>
      </c>
      <c r="AG345" s="1637">
        <v>1505937.03</v>
      </c>
      <c r="AH345" s="1637">
        <v>4346178.0561599992</v>
      </c>
      <c r="AI345" s="1637">
        <v>10025983.326159999</v>
      </c>
      <c r="AJ345" s="1637">
        <v>1529852.01</v>
      </c>
      <c r="AK345" s="1637">
        <v>8496131.3161600009</v>
      </c>
      <c r="AL345" s="1637">
        <v>9872998.1161600016</v>
      </c>
      <c r="AM345" s="1637">
        <v>364278.6</v>
      </c>
      <c r="AN345" s="1637">
        <v>364278.6</v>
      </c>
      <c r="AO345" s="1637">
        <v>379456.87</v>
      </c>
      <c r="AP345" s="1637">
        <v>379456.87</v>
      </c>
      <c r="AQ345" s="1637">
        <v>13198.5</v>
      </c>
      <c r="AR345" s="1637">
        <v>13198.5</v>
      </c>
      <c r="AS345" s="1637">
        <v>13198.5</v>
      </c>
      <c r="AT345" s="1637">
        <v>13198.5</v>
      </c>
      <c r="AU345" s="1637">
        <v>16498.12</v>
      </c>
      <c r="AV345" s="1637">
        <v>751654.57</v>
      </c>
      <c r="AW345" s="1637">
        <v>304475.2</v>
      </c>
      <c r="AX345" s="1637">
        <v>116431.2</v>
      </c>
      <c r="AY345" s="1637">
        <v>2729324.0300000003</v>
      </c>
      <c r="AZ345" s="1637">
        <v>21709099.350000001</v>
      </c>
      <c r="BA345" s="1637">
        <v>860454.77</v>
      </c>
      <c r="BB345" s="1637">
        <v>34.339999999999996</v>
      </c>
      <c r="BC345" s="1637">
        <v>612745.97000000009</v>
      </c>
      <c r="BD345" s="1637">
        <v>21709099.266160004</v>
      </c>
    </row>
    <row r="346" spans="1:56" x14ac:dyDescent="0.25">
      <c r="A346" s="1651" t="s">
        <v>2291</v>
      </c>
      <c r="B346" s="1647" t="s">
        <v>3677</v>
      </c>
      <c r="C346" s="1636">
        <v>610.37</v>
      </c>
      <c r="D346" s="1637">
        <v>8127137.4299999997</v>
      </c>
      <c r="E346" s="1637">
        <v>9433748.3000000007</v>
      </c>
      <c r="F346" s="1646">
        <v>1.1607713516910469</v>
      </c>
      <c r="G346" s="1645">
        <v>4</v>
      </c>
      <c r="H346" s="1644">
        <v>517.67999999999995</v>
      </c>
      <c r="I346" s="1644">
        <v>888031.39999999991</v>
      </c>
      <c r="J346" s="1644">
        <v>888549.08</v>
      </c>
      <c r="K346" s="1643">
        <v>0.9</v>
      </c>
      <c r="L346" s="1637">
        <v>1903624.93</v>
      </c>
      <c r="M346" s="1637">
        <v>462224.96</v>
      </c>
      <c r="N346" s="1637">
        <v>199209.69</v>
      </c>
      <c r="O346" s="1637">
        <v>80837.960000000006</v>
      </c>
      <c r="P346" s="1637">
        <v>64922.04</v>
      </c>
      <c r="Q346" s="1637">
        <v>137823.15</v>
      </c>
      <c r="R346" s="1637">
        <v>43486.89</v>
      </c>
      <c r="S346" s="1637">
        <v>75116.350000000006</v>
      </c>
      <c r="T346" s="1637">
        <v>89855.85</v>
      </c>
      <c r="U346" s="1637">
        <v>53998.23</v>
      </c>
      <c r="V346" s="1637">
        <v>133303.96</v>
      </c>
      <c r="W346" s="1637">
        <v>114775.02</v>
      </c>
      <c r="X346" s="1637">
        <v>90136.08</v>
      </c>
      <c r="Y346" s="1637">
        <v>3449315.1100000003</v>
      </c>
      <c r="Z346" s="1637">
        <v>54550.799999999996</v>
      </c>
      <c r="AA346" s="1637">
        <v>76296.25</v>
      </c>
      <c r="AB346" s="1637">
        <v>198370.25</v>
      </c>
      <c r="AC346" s="1637">
        <v>20752.580000000002</v>
      </c>
      <c r="AD346" s="1637">
        <v>174260.62</v>
      </c>
      <c r="AE346" s="1637">
        <v>234070.02000000002</v>
      </c>
      <c r="AF346" s="1637">
        <v>830713.57</v>
      </c>
      <c r="AG346" s="1637">
        <v>571916.69000000006</v>
      </c>
      <c r="AH346" s="1637">
        <v>1620570.9016800001</v>
      </c>
      <c r="AI346" s="1637">
        <v>3781501.6816799999</v>
      </c>
      <c r="AJ346" s="1637">
        <v>580998.99</v>
      </c>
      <c r="AK346" s="1637">
        <v>3200502.6916800002</v>
      </c>
      <c r="AL346" s="1637">
        <v>3723401.78168</v>
      </c>
      <c r="AM346" s="1637">
        <v>124065.9</v>
      </c>
      <c r="AN346" s="1637">
        <v>124065.9</v>
      </c>
      <c r="AO346" s="1637">
        <v>128685.37</v>
      </c>
      <c r="AP346" s="1637">
        <v>128685.37</v>
      </c>
      <c r="AQ346" s="1637">
        <v>659.92</v>
      </c>
      <c r="AR346" s="1637">
        <v>659.92</v>
      </c>
      <c r="AS346" s="1637">
        <v>659.92</v>
      </c>
      <c r="AT346" s="1637">
        <v>659.92</v>
      </c>
      <c r="AU346" s="1637">
        <v>1319.85</v>
      </c>
      <c r="AV346" s="1637">
        <v>285087.59999999998</v>
      </c>
      <c r="AW346" s="1637">
        <v>115481.37</v>
      </c>
      <c r="AX346" s="1637">
        <v>44389.39</v>
      </c>
      <c r="AY346" s="1637">
        <v>954420.42999999993</v>
      </c>
      <c r="AZ346" s="1637">
        <v>8127137.4299999997</v>
      </c>
      <c r="BA346" s="1637">
        <v>275293.14</v>
      </c>
      <c r="BB346" s="1637">
        <v>36.519999999999996</v>
      </c>
      <c r="BC346" s="1637">
        <v>249723.07</v>
      </c>
      <c r="BD346" s="1637">
        <v>8127137.3216800001</v>
      </c>
    </row>
    <row r="347" spans="1:56" x14ac:dyDescent="0.25">
      <c r="A347" s="1651" t="s">
        <v>2292</v>
      </c>
      <c r="B347" s="1647" t="s">
        <v>3676</v>
      </c>
      <c r="C347" s="1636">
        <v>437.21</v>
      </c>
      <c r="D347" s="1637">
        <v>6016093.8600000003</v>
      </c>
      <c r="E347" s="1637">
        <v>5560278.0700000003</v>
      </c>
      <c r="F347" s="1646">
        <v>0.92423392975454677</v>
      </c>
      <c r="G347" s="1645">
        <v>3</v>
      </c>
      <c r="H347" s="1644">
        <v>6836.75</v>
      </c>
      <c r="I347" s="1644">
        <v>1593950.5299999998</v>
      </c>
      <c r="J347" s="1644">
        <v>1600787.2799999998</v>
      </c>
      <c r="K347" s="1643">
        <v>0.9</v>
      </c>
      <c r="L347" s="1637">
        <v>1355681.09</v>
      </c>
      <c r="M347" s="1637">
        <v>334642.69</v>
      </c>
      <c r="N347" s="1637">
        <v>143162.9</v>
      </c>
      <c r="O347" s="1637">
        <v>56862.89</v>
      </c>
      <c r="P347" s="1637">
        <v>47031.44</v>
      </c>
      <c r="Q347" s="1637">
        <v>100949.11</v>
      </c>
      <c r="R347" s="1637">
        <v>30826.15</v>
      </c>
      <c r="S347" s="1637">
        <v>53730.91</v>
      </c>
      <c r="T347" s="1637">
        <v>63044.02</v>
      </c>
      <c r="U347" s="1637">
        <v>38493.79</v>
      </c>
      <c r="V347" s="1637">
        <v>93527.78</v>
      </c>
      <c r="W347" s="1637">
        <v>80527.63</v>
      </c>
      <c r="X347" s="1637">
        <v>64474.559999999998</v>
      </c>
      <c r="Y347" s="1637">
        <v>2462954.9599999995</v>
      </c>
      <c r="Z347" s="1637">
        <v>38651.399999999994</v>
      </c>
      <c r="AA347" s="1637">
        <v>54651.25</v>
      </c>
      <c r="AB347" s="1637">
        <v>142093.25</v>
      </c>
      <c r="AC347" s="1637">
        <v>14865.14</v>
      </c>
      <c r="AD347" s="1637">
        <v>249646.91</v>
      </c>
      <c r="AE347" s="1637">
        <v>175382.13999999998</v>
      </c>
      <c r="AF347" s="1637">
        <v>595042.80999999994</v>
      </c>
      <c r="AG347" s="1637">
        <v>409665.77</v>
      </c>
      <c r="AH347" s="1637">
        <v>1176308.8004399999</v>
      </c>
      <c r="AI347" s="1637">
        <v>2856307.4704399998</v>
      </c>
      <c r="AJ347" s="1637">
        <v>416171.45</v>
      </c>
      <c r="AK347" s="1637">
        <v>2440136.0204400001</v>
      </c>
      <c r="AL347" s="1637">
        <v>2814690.3204399999</v>
      </c>
      <c r="AM347" s="1637">
        <v>102948.3</v>
      </c>
      <c r="AN347" s="1637">
        <v>102948.3</v>
      </c>
      <c r="AO347" s="1637">
        <v>106907.85</v>
      </c>
      <c r="AP347" s="1637">
        <v>106907.85</v>
      </c>
      <c r="AQ347" s="1637">
        <v>0</v>
      </c>
      <c r="AR347" s="1637">
        <v>0</v>
      </c>
      <c r="AS347" s="1637">
        <v>0</v>
      </c>
      <c r="AT347" s="1637">
        <v>0</v>
      </c>
      <c r="AU347" s="1637">
        <v>0</v>
      </c>
      <c r="AV347" s="1637">
        <v>204576.75</v>
      </c>
      <c r="AW347" s="1637">
        <v>82868.58</v>
      </c>
      <c r="AX347" s="1637">
        <v>31290.880000000001</v>
      </c>
      <c r="AY347" s="1637">
        <v>738448.51</v>
      </c>
      <c r="AZ347" s="1637">
        <v>6016093.8600000003</v>
      </c>
      <c r="BA347" s="1637">
        <v>212848.06</v>
      </c>
      <c r="BB347" s="1637">
        <v>0</v>
      </c>
      <c r="BC347" s="1637">
        <v>213717.30000000002</v>
      </c>
      <c r="BD347" s="1637">
        <v>6016093.7904399987</v>
      </c>
    </row>
    <row r="348" spans="1:56" x14ac:dyDescent="0.25">
      <c r="A348" s="1651" t="s">
        <v>919</v>
      </c>
      <c r="B348" s="1647" t="s">
        <v>3675</v>
      </c>
      <c r="C348" s="1636">
        <v>356.5</v>
      </c>
      <c r="D348" s="1637">
        <v>4778693.5599999996</v>
      </c>
      <c r="E348" s="1637">
        <v>6307625.8499999996</v>
      </c>
      <c r="F348" s="1646">
        <v>1.3199477578553918</v>
      </c>
      <c r="G348" s="1645">
        <v>4</v>
      </c>
      <c r="H348" s="1644">
        <v>304.39</v>
      </c>
      <c r="I348" s="1644">
        <v>664295.59000000008</v>
      </c>
      <c r="J348" s="1644">
        <v>664599.9800000001</v>
      </c>
      <c r="K348" s="1643">
        <v>0.9</v>
      </c>
      <c r="L348" s="1637">
        <v>1107608.74</v>
      </c>
      <c r="M348" s="1637">
        <v>272038.26</v>
      </c>
      <c r="N348" s="1637">
        <v>116645.3</v>
      </c>
      <c r="O348" s="1637">
        <v>46350.09</v>
      </c>
      <c r="P348" s="1637">
        <v>38162.33</v>
      </c>
      <c r="Q348" s="1637">
        <v>80875.649999999994</v>
      </c>
      <c r="R348" s="1637">
        <v>24771.01</v>
      </c>
      <c r="S348" s="1637">
        <v>43840.15</v>
      </c>
      <c r="T348" s="1637">
        <v>51449.72</v>
      </c>
      <c r="U348" s="1637">
        <v>31543.52</v>
      </c>
      <c r="V348" s="1637">
        <v>76327.27</v>
      </c>
      <c r="W348" s="1637">
        <v>65717.95</v>
      </c>
      <c r="X348" s="1637">
        <v>52606.11</v>
      </c>
      <c r="Y348" s="1637">
        <v>2007936.1</v>
      </c>
      <c r="Z348" s="1637">
        <v>31590</v>
      </c>
      <c r="AA348" s="1637">
        <v>44562.5</v>
      </c>
      <c r="AB348" s="1637">
        <v>115862.5</v>
      </c>
      <c r="AC348" s="1637">
        <v>12121</v>
      </c>
      <c r="AD348" s="1637">
        <v>101780.75</v>
      </c>
      <c r="AE348" s="1637">
        <v>140960</v>
      </c>
      <c r="AF348" s="1637">
        <v>485196.5</v>
      </c>
      <c r="AG348" s="1637">
        <v>334040.5</v>
      </c>
      <c r="AH348" s="1637">
        <v>953440.67700000003</v>
      </c>
      <c r="AI348" s="1637">
        <v>2219554.4270000001</v>
      </c>
      <c r="AJ348" s="1637">
        <v>339345.22</v>
      </c>
      <c r="AK348" s="1637">
        <v>1880209.2070000002</v>
      </c>
      <c r="AL348" s="1637">
        <v>2185619.8970000003</v>
      </c>
      <c r="AM348" s="1637">
        <v>79850.92</v>
      </c>
      <c r="AN348" s="1637">
        <v>79850.92</v>
      </c>
      <c r="AO348" s="1637">
        <v>83150.55</v>
      </c>
      <c r="AP348" s="1637">
        <v>83150.55</v>
      </c>
      <c r="AQ348" s="1637">
        <v>0</v>
      </c>
      <c r="AR348" s="1637">
        <v>0</v>
      </c>
      <c r="AS348" s="1637">
        <v>0</v>
      </c>
      <c r="AT348" s="1637">
        <v>0</v>
      </c>
      <c r="AU348" s="1637">
        <v>0</v>
      </c>
      <c r="AV348" s="1637">
        <v>166301.1</v>
      </c>
      <c r="AW348" s="1637">
        <v>67364.13</v>
      </c>
      <c r="AX348" s="1637">
        <v>25469.32</v>
      </c>
      <c r="AY348" s="1637">
        <v>585137.49</v>
      </c>
      <c r="AZ348" s="1637">
        <v>4778693.5599999996</v>
      </c>
      <c r="BA348" s="1637">
        <v>246076.13999999998</v>
      </c>
      <c r="BB348" s="1637">
        <v>0</v>
      </c>
      <c r="BC348" s="1637">
        <v>151817.07</v>
      </c>
      <c r="BD348" s="1637">
        <v>4778693.4870000007</v>
      </c>
    </row>
    <row r="349" spans="1:56" x14ac:dyDescent="0.25">
      <c r="A349" s="1651" t="s">
        <v>2293</v>
      </c>
      <c r="B349" s="1647" t="s">
        <v>3674</v>
      </c>
      <c r="C349" s="1636">
        <v>1623.61</v>
      </c>
      <c r="D349" s="1637">
        <v>21890780.579999998</v>
      </c>
      <c r="E349" s="1637">
        <v>21201754.84</v>
      </c>
      <c r="F349" s="1646">
        <v>0.96852438689968368</v>
      </c>
      <c r="G349" s="1645">
        <v>3</v>
      </c>
      <c r="H349" s="1644">
        <v>24876.91</v>
      </c>
      <c r="I349" s="1644">
        <v>6267222.1599999992</v>
      </c>
      <c r="J349" s="1644">
        <v>6292099.0699999994</v>
      </c>
      <c r="K349" s="1643">
        <v>0.9</v>
      </c>
      <c r="L349" s="1637">
        <v>4957378.8499999996</v>
      </c>
      <c r="M349" s="1637">
        <v>1205473.3500000001</v>
      </c>
      <c r="N349" s="1637">
        <v>533014.4</v>
      </c>
      <c r="O349" s="1637">
        <v>216373.28</v>
      </c>
      <c r="P349" s="1637">
        <v>170104.84</v>
      </c>
      <c r="Q349" s="1637">
        <v>369656.96</v>
      </c>
      <c r="R349" s="1637">
        <v>118350.39999999999</v>
      </c>
      <c r="S349" s="1637">
        <v>200221.18</v>
      </c>
      <c r="T349" s="1637">
        <v>240581.8</v>
      </c>
      <c r="U349" s="1637">
        <v>144351.72</v>
      </c>
      <c r="V349" s="1637">
        <v>356910.62</v>
      </c>
      <c r="W349" s="1637">
        <v>307300.86</v>
      </c>
      <c r="X349" s="1637">
        <v>240255.98</v>
      </c>
      <c r="Y349" s="1637">
        <v>9059974.2399999984</v>
      </c>
      <c r="Z349" s="1637">
        <v>144144.90000000002</v>
      </c>
      <c r="AA349" s="1637">
        <v>202951.25</v>
      </c>
      <c r="AB349" s="1637">
        <v>527673.25</v>
      </c>
      <c r="AC349" s="1637">
        <v>55202.740000000005</v>
      </c>
      <c r="AD349" s="1637">
        <v>927081.30999999994</v>
      </c>
      <c r="AE349" s="1637">
        <v>622400.73</v>
      </c>
      <c r="AF349" s="1637">
        <v>2209733.21</v>
      </c>
      <c r="AG349" s="1637">
        <v>1521322.57</v>
      </c>
      <c r="AH349" s="1637">
        <v>4263911.9180399999</v>
      </c>
      <c r="AI349" s="1637">
        <v>10474421.878040001</v>
      </c>
      <c r="AJ349" s="1637">
        <v>1545481.88</v>
      </c>
      <c r="AK349" s="1637">
        <v>8928939.9980400018</v>
      </c>
      <c r="AL349" s="1637">
        <v>10319873.688040001</v>
      </c>
      <c r="AM349" s="1637">
        <v>296306.32</v>
      </c>
      <c r="AN349" s="1637">
        <v>296306.32</v>
      </c>
      <c r="AO349" s="1637">
        <v>308844.90000000002</v>
      </c>
      <c r="AP349" s="1637">
        <v>308844.90000000002</v>
      </c>
      <c r="AQ349" s="1637">
        <v>21777.52</v>
      </c>
      <c r="AR349" s="1637">
        <v>21777.52</v>
      </c>
      <c r="AS349" s="1637">
        <v>22437.45</v>
      </c>
      <c r="AT349" s="1637">
        <v>22437.45</v>
      </c>
      <c r="AU349" s="1637">
        <v>27056.92</v>
      </c>
      <c r="AV349" s="1637">
        <v>759573.67</v>
      </c>
      <c r="AW349" s="1637">
        <v>307683.01</v>
      </c>
      <c r="AX349" s="1637">
        <v>117886.59</v>
      </c>
      <c r="AY349" s="1637">
        <v>2510932.5699999994</v>
      </c>
      <c r="AZ349" s="1637">
        <v>21890780.579999998</v>
      </c>
      <c r="BA349" s="1637">
        <v>667145.37999999989</v>
      </c>
      <c r="BB349" s="1637">
        <v>1012.43</v>
      </c>
      <c r="BC349" s="1637">
        <v>760347.25</v>
      </c>
      <c r="BD349" s="1637">
        <v>21890780.498039998</v>
      </c>
    </row>
    <row r="350" spans="1:56" x14ac:dyDescent="0.25">
      <c r="A350" s="1651" t="s">
        <v>2294</v>
      </c>
      <c r="B350" s="1647" t="s">
        <v>3673</v>
      </c>
      <c r="C350" s="1636">
        <v>292.25</v>
      </c>
      <c r="D350" s="1637">
        <v>3917896.05</v>
      </c>
      <c r="E350" s="1637">
        <v>3229423.14</v>
      </c>
      <c r="F350" s="1646">
        <v>0.82427484006371232</v>
      </c>
      <c r="G350" s="1645">
        <v>2</v>
      </c>
      <c r="H350" s="1644">
        <v>14218.29</v>
      </c>
      <c r="I350" s="1644">
        <v>803663.39999999991</v>
      </c>
      <c r="J350" s="1644">
        <v>817881.69</v>
      </c>
      <c r="K350" s="1643">
        <v>0.9</v>
      </c>
      <c r="L350" s="1637">
        <v>901092.85</v>
      </c>
      <c r="M350" s="1637">
        <v>226212.65</v>
      </c>
      <c r="N350" s="1637">
        <v>96185.2</v>
      </c>
      <c r="O350" s="1637">
        <v>37469.49</v>
      </c>
      <c r="P350" s="1637">
        <v>30215.88</v>
      </c>
      <c r="Q350" s="1637">
        <v>67064.27</v>
      </c>
      <c r="R350" s="1637">
        <v>20917.740000000002</v>
      </c>
      <c r="S350" s="1637">
        <v>36087.93</v>
      </c>
      <c r="T350" s="1637">
        <v>41304.699999999997</v>
      </c>
      <c r="U350" s="1637">
        <v>25395.21</v>
      </c>
      <c r="V350" s="1637">
        <v>61276.82</v>
      </c>
      <c r="W350" s="1637">
        <v>52759.48</v>
      </c>
      <c r="X350" s="1637">
        <v>43303.81</v>
      </c>
      <c r="Y350" s="1637">
        <v>1639286.0299999998</v>
      </c>
      <c r="Z350" s="1637">
        <v>26010</v>
      </c>
      <c r="AA350" s="1637">
        <v>36531.25</v>
      </c>
      <c r="AB350" s="1637">
        <v>94981.25</v>
      </c>
      <c r="AC350" s="1637">
        <v>9936.5</v>
      </c>
      <c r="AD350" s="1637">
        <v>166874.75</v>
      </c>
      <c r="AE350" s="1637">
        <v>123866</v>
      </c>
      <c r="AF350" s="1637">
        <v>397752.25</v>
      </c>
      <c r="AG350" s="1637">
        <v>273838.25</v>
      </c>
      <c r="AH350" s="1637">
        <v>759019.21199999994</v>
      </c>
      <c r="AI350" s="1637">
        <v>1888809.4619999998</v>
      </c>
      <c r="AJ350" s="1637">
        <v>278186.93</v>
      </c>
      <c r="AK350" s="1637">
        <v>1610622.5319999999</v>
      </c>
      <c r="AL350" s="1637">
        <v>1860990.7619999999</v>
      </c>
      <c r="AM350" s="1637">
        <v>50154.3</v>
      </c>
      <c r="AN350" s="1637">
        <v>50154.3</v>
      </c>
      <c r="AO350" s="1637">
        <v>52134.07</v>
      </c>
      <c r="AP350" s="1637">
        <v>52134.07</v>
      </c>
      <c r="AQ350" s="1637">
        <v>0</v>
      </c>
      <c r="AR350" s="1637">
        <v>0</v>
      </c>
      <c r="AS350" s="1637">
        <v>0</v>
      </c>
      <c r="AT350" s="1637">
        <v>0</v>
      </c>
      <c r="AU350" s="1637">
        <v>0</v>
      </c>
      <c r="AV350" s="1637">
        <v>136604.47</v>
      </c>
      <c r="AW350" s="1637">
        <v>55334.82</v>
      </c>
      <c r="AX350" s="1637">
        <v>21103.15</v>
      </c>
      <c r="AY350" s="1637">
        <v>417619.18000000005</v>
      </c>
      <c r="AZ350" s="1637">
        <v>3917896.05</v>
      </c>
      <c r="BA350" s="1637">
        <v>146033.51000000004</v>
      </c>
      <c r="BB350" s="1637">
        <v>0</v>
      </c>
      <c r="BC350" s="1637">
        <v>149753.07999999999</v>
      </c>
      <c r="BD350" s="1637">
        <v>3917895.9719999996</v>
      </c>
    </row>
    <row r="351" spans="1:56" x14ac:dyDescent="0.25">
      <c r="A351" s="1651" t="s">
        <v>2295</v>
      </c>
      <c r="B351" s="1647" t="s">
        <v>3672</v>
      </c>
      <c r="C351" s="1636">
        <v>677.32</v>
      </c>
      <c r="D351" s="1637">
        <v>9939401.1500000004</v>
      </c>
      <c r="E351" s="1637">
        <v>7597626.8200000003</v>
      </c>
      <c r="F351" s="1646">
        <v>0.76439482674466763</v>
      </c>
      <c r="G351" s="1645">
        <v>1</v>
      </c>
      <c r="H351" s="1644">
        <v>117093.99</v>
      </c>
      <c r="I351" s="1644">
        <v>3095372.24</v>
      </c>
      <c r="J351" s="1644">
        <v>3212466.2300000004</v>
      </c>
      <c r="K351" s="1643">
        <v>0.9</v>
      </c>
      <c r="L351" s="1637">
        <v>2151098.1</v>
      </c>
      <c r="M351" s="1637">
        <v>716960.98</v>
      </c>
      <c r="N351" s="1637">
        <v>243983.61</v>
      </c>
      <c r="O351" s="1637">
        <v>80846.64</v>
      </c>
      <c r="P351" s="1637">
        <v>72172.37</v>
      </c>
      <c r="Q351" s="1637">
        <v>208153.8</v>
      </c>
      <c r="R351" s="1637">
        <v>49542.03</v>
      </c>
      <c r="S351" s="1637">
        <v>90353.48</v>
      </c>
      <c r="T351" s="1637">
        <v>81160.12</v>
      </c>
      <c r="U351" s="1637">
        <v>60146.55</v>
      </c>
      <c r="V351" s="1637">
        <v>120403.58</v>
      </c>
      <c r="W351" s="1637">
        <v>103667.76</v>
      </c>
      <c r="X351" s="1637">
        <v>108419.92</v>
      </c>
      <c r="Y351" s="1637">
        <v>4086908.9399999995</v>
      </c>
      <c r="Z351" s="1637">
        <v>60958.799999999996</v>
      </c>
      <c r="AA351" s="1637">
        <v>84664.999999999985</v>
      </c>
      <c r="AB351" s="1637">
        <v>220128.99999999997</v>
      </c>
      <c r="AC351" s="1637">
        <v>23028.879999999997</v>
      </c>
      <c r="AD351" s="1637">
        <v>386749.72</v>
      </c>
      <c r="AE351" s="1637">
        <v>581817.87999999989</v>
      </c>
      <c r="AF351" s="1637">
        <v>921832.5199999999</v>
      </c>
      <c r="AG351" s="1637">
        <v>634648.84</v>
      </c>
      <c r="AH351" s="1637">
        <v>1899531.3754799999</v>
      </c>
      <c r="AI351" s="1637">
        <v>4813362.0154799996</v>
      </c>
      <c r="AJ351" s="1637">
        <v>644727.36</v>
      </c>
      <c r="AK351" s="1637">
        <v>4168634.6554799997</v>
      </c>
      <c r="AL351" s="1637">
        <v>4748889.2754799994</v>
      </c>
      <c r="AM351" s="1637">
        <v>142543.79999999999</v>
      </c>
      <c r="AN351" s="1637">
        <v>142543.79999999999</v>
      </c>
      <c r="AO351" s="1637">
        <v>148483.12</v>
      </c>
      <c r="AP351" s="1637">
        <v>148483.12</v>
      </c>
      <c r="AQ351" s="1637">
        <v>5279.4</v>
      </c>
      <c r="AR351" s="1637">
        <v>5279.4</v>
      </c>
      <c r="AS351" s="1637">
        <v>5279.4</v>
      </c>
      <c r="AT351" s="1637">
        <v>5279.4</v>
      </c>
      <c r="AU351" s="1637">
        <v>6599.25</v>
      </c>
      <c r="AV351" s="1637">
        <v>316764</v>
      </c>
      <c r="AW351" s="1637">
        <v>128312.64</v>
      </c>
      <c r="AX351" s="1637">
        <v>48755.56</v>
      </c>
      <c r="AY351" s="1637">
        <v>1103602.8900000001</v>
      </c>
      <c r="AZ351" s="1637">
        <v>9939401.1500000004</v>
      </c>
      <c r="BA351" s="1637">
        <v>340721.42</v>
      </c>
      <c r="BB351" s="1637">
        <v>433.24</v>
      </c>
      <c r="BC351" s="1637">
        <v>300132.3</v>
      </c>
      <c r="BD351" s="1637">
        <v>9939401.1054800004</v>
      </c>
    </row>
    <row r="352" spans="1:56" x14ac:dyDescent="0.25">
      <c r="A352" s="1651" t="s">
        <v>2296</v>
      </c>
      <c r="B352" s="1647" t="s">
        <v>3671</v>
      </c>
      <c r="C352" s="1636">
        <v>219.49</v>
      </c>
      <c r="D352" s="1637">
        <v>3036224.42</v>
      </c>
      <c r="E352" s="1637">
        <v>3686803.6</v>
      </c>
      <c r="F352" s="1646">
        <v>1.2142724285183111</v>
      </c>
      <c r="G352" s="1645">
        <v>4</v>
      </c>
      <c r="H352" s="1644">
        <v>193.4</v>
      </c>
      <c r="I352" s="1644">
        <v>662326.06999999995</v>
      </c>
      <c r="J352" s="1644">
        <v>662519.47</v>
      </c>
      <c r="K352" s="1643">
        <v>0.9</v>
      </c>
      <c r="L352" s="1637">
        <v>677812.45</v>
      </c>
      <c r="M352" s="1637">
        <v>225914.88</v>
      </c>
      <c r="N352" s="1637">
        <v>78681.100000000006</v>
      </c>
      <c r="O352" s="1637">
        <v>25986.42</v>
      </c>
      <c r="P352" s="1637">
        <v>22050.799999999999</v>
      </c>
      <c r="Q352" s="1637">
        <v>67071.78</v>
      </c>
      <c r="R352" s="1637">
        <v>15963.54</v>
      </c>
      <c r="S352" s="1637">
        <v>29137.66</v>
      </c>
      <c r="T352" s="1637">
        <v>26087.18</v>
      </c>
      <c r="U352" s="1637">
        <v>19514.21</v>
      </c>
      <c r="V352" s="1637">
        <v>38701.15</v>
      </c>
      <c r="W352" s="1637">
        <v>33321.78</v>
      </c>
      <c r="X352" s="1637">
        <v>34963.82</v>
      </c>
      <c r="Y352" s="1637">
        <v>1295206.7699999998</v>
      </c>
      <c r="Z352" s="1637">
        <v>19754.100000000002</v>
      </c>
      <c r="AA352" s="1637">
        <v>27436.25</v>
      </c>
      <c r="AB352" s="1637">
        <v>71334.25</v>
      </c>
      <c r="AC352" s="1637">
        <v>7462.66</v>
      </c>
      <c r="AD352" s="1637">
        <v>62664.39</v>
      </c>
      <c r="AE352" s="1637">
        <v>188541.91</v>
      </c>
      <c r="AF352" s="1637">
        <v>298725.89</v>
      </c>
      <c r="AG352" s="1637">
        <v>205662.13</v>
      </c>
      <c r="AH352" s="1637">
        <v>585380.04636000004</v>
      </c>
      <c r="AI352" s="1637">
        <v>1466961.6263600001</v>
      </c>
      <c r="AJ352" s="1637">
        <v>208928.14</v>
      </c>
      <c r="AK352" s="1637">
        <v>1258033.48636</v>
      </c>
      <c r="AL352" s="1637">
        <v>1446068.80636</v>
      </c>
      <c r="AM352" s="1637">
        <v>32336.32</v>
      </c>
      <c r="AN352" s="1637">
        <v>32336.32</v>
      </c>
      <c r="AO352" s="1637">
        <v>33656.17</v>
      </c>
      <c r="AP352" s="1637">
        <v>33656.17</v>
      </c>
      <c r="AQ352" s="1637">
        <v>659.92</v>
      </c>
      <c r="AR352" s="1637">
        <v>659.92</v>
      </c>
      <c r="AS352" s="1637">
        <v>659.92</v>
      </c>
      <c r="AT352" s="1637">
        <v>659.92</v>
      </c>
      <c r="AU352" s="1637">
        <v>1319.85</v>
      </c>
      <c r="AV352" s="1637">
        <v>102288.37</v>
      </c>
      <c r="AW352" s="1637">
        <v>41434.29</v>
      </c>
      <c r="AX352" s="1637">
        <v>15281.59</v>
      </c>
      <c r="AY352" s="1637">
        <v>294948.76000000007</v>
      </c>
      <c r="AZ352" s="1637">
        <v>3036224.42</v>
      </c>
      <c r="BA352" s="1637">
        <v>61450.900000000009</v>
      </c>
      <c r="BB352" s="1637">
        <v>2.1</v>
      </c>
      <c r="BC352" s="1637">
        <v>76292.690000000017</v>
      </c>
      <c r="BD352" s="1637">
        <v>3036224.3363600001</v>
      </c>
    </row>
    <row r="353" spans="1:56" x14ac:dyDescent="0.25">
      <c r="A353" s="1651" t="s">
        <v>2297</v>
      </c>
      <c r="B353" s="1647" t="s">
        <v>3670</v>
      </c>
      <c r="C353" s="1636">
        <v>478</v>
      </c>
      <c r="D353" s="1637">
        <v>6162038.3200000003</v>
      </c>
      <c r="E353" s="1637">
        <v>5462597.1700000009</v>
      </c>
      <c r="F353" s="1646">
        <v>0.88649191814827932</v>
      </c>
      <c r="G353" s="1645">
        <v>2</v>
      </c>
      <c r="H353" s="1644">
        <v>9918.33</v>
      </c>
      <c r="I353" s="1644">
        <v>843481.14</v>
      </c>
      <c r="J353" s="1644">
        <v>853399.47</v>
      </c>
      <c r="K353" s="1643">
        <v>0.9</v>
      </c>
      <c r="L353" s="1637">
        <v>1425900.38</v>
      </c>
      <c r="M353" s="1637">
        <v>285180.07</v>
      </c>
      <c r="N353" s="1637">
        <v>149368.07999999999</v>
      </c>
      <c r="O353" s="1637">
        <v>66525.279999999999</v>
      </c>
      <c r="P353" s="1637">
        <v>49443.3</v>
      </c>
      <c r="Q353" s="1637">
        <v>90635.72</v>
      </c>
      <c r="R353" s="1637">
        <v>34679.42</v>
      </c>
      <c r="S353" s="1637">
        <v>56671.41</v>
      </c>
      <c r="T353" s="1637">
        <v>76812.259999999995</v>
      </c>
      <c r="U353" s="1637">
        <v>42236.24</v>
      </c>
      <c r="V353" s="1637">
        <v>113953.39</v>
      </c>
      <c r="W353" s="1637">
        <v>98114.13</v>
      </c>
      <c r="X353" s="1637">
        <v>68003.02</v>
      </c>
      <c r="Y353" s="1637">
        <v>2557522.7000000002</v>
      </c>
      <c r="Z353" s="1637">
        <v>42030</v>
      </c>
      <c r="AA353" s="1637">
        <v>59750</v>
      </c>
      <c r="AB353" s="1637">
        <v>155350</v>
      </c>
      <c r="AC353" s="1637">
        <v>16252</v>
      </c>
      <c r="AD353" s="1637">
        <v>272938</v>
      </c>
      <c r="AE353" s="1637">
        <v>77905</v>
      </c>
      <c r="AF353" s="1637">
        <v>650558</v>
      </c>
      <c r="AG353" s="1637">
        <v>447886</v>
      </c>
      <c r="AH353" s="1637">
        <v>1211231.1629999999</v>
      </c>
      <c r="AI353" s="1637">
        <v>2933900.1629999997</v>
      </c>
      <c r="AJ353" s="1637">
        <v>454998.64</v>
      </c>
      <c r="AK353" s="1637">
        <v>2478901.5229999996</v>
      </c>
      <c r="AL353" s="1637">
        <v>2888400.2929999996</v>
      </c>
      <c r="AM353" s="1637">
        <v>79850.92</v>
      </c>
      <c r="AN353" s="1637">
        <v>79850.92</v>
      </c>
      <c r="AO353" s="1637">
        <v>83150.55</v>
      </c>
      <c r="AP353" s="1637">
        <v>83150.55</v>
      </c>
      <c r="AQ353" s="1637">
        <v>7919.1</v>
      </c>
      <c r="AR353" s="1637">
        <v>7919.1</v>
      </c>
      <c r="AS353" s="1637">
        <v>7919.1</v>
      </c>
      <c r="AT353" s="1637">
        <v>7919.1</v>
      </c>
      <c r="AU353" s="1637">
        <v>9898.8700000000008</v>
      </c>
      <c r="AV353" s="1637">
        <v>223714.57</v>
      </c>
      <c r="AW353" s="1637">
        <v>90620.800000000003</v>
      </c>
      <c r="AX353" s="1637">
        <v>34201.660000000003</v>
      </c>
      <c r="AY353" s="1637">
        <v>716115.24</v>
      </c>
      <c r="AZ353" s="1637">
        <v>6162038.3200000003</v>
      </c>
      <c r="BA353" s="1637">
        <v>163701.02999999997</v>
      </c>
      <c r="BB353" s="1637">
        <v>139.49</v>
      </c>
      <c r="BC353" s="1637">
        <v>174330.94</v>
      </c>
      <c r="BD353" s="1637">
        <v>6162038.233</v>
      </c>
    </row>
    <row r="354" spans="1:56" x14ac:dyDescent="0.25">
      <c r="A354" s="1651" t="s">
        <v>2298</v>
      </c>
      <c r="B354" s="1647" t="s">
        <v>3669</v>
      </c>
      <c r="C354" s="1636">
        <v>61</v>
      </c>
      <c r="D354" s="1637">
        <v>726900.84</v>
      </c>
      <c r="E354" s="1637">
        <v>787098.77</v>
      </c>
      <c r="F354" s="1646">
        <v>1.0828145005307739</v>
      </c>
      <c r="G354" s="1645">
        <v>4</v>
      </c>
      <c r="H354" s="1644">
        <v>46.3</v>
      </c>
      <c r="I354" s="1644">
        <v>31714.999999999993</v>
      </c>
      <c r="J354" s="1644">
        <v>31761.299999999992</v>
      </c>
      <c r="K354" s="1643">
        <v>0.9</v>
      </c>
      <c r="L354" s="1637">
        <v>180120.33</v>
      </c>
      <c r="M354" s="1637">
        <v>36024.06</v>
      </c>
      <c r="N354" s="1637">
        <v>18827.91</v>
      </c>
      <c r="O354" s="1637">
        <v>8158.76</v>
      </c>
      <c r="P354" s="1637">
        <v>5901.56</v>
      </c>
      <c r="Q354" s="1637">
        <v>10145.790000000001</v>
      </c>
      <c r="R354" s="1637">
        <v>3853.26</v>
      </c>
      <c r="S354" s="1637">
        <v>6950.26</v>
      </c>
      <c r="T354" s="1637">
        <v>9420.3700000000008</v>
      </c>
      <c r="U354" s="1637">
        <v>5079.04</v>
      </c>
      <c r="V354" s="1637">
        <v>13975.41</v>
      </c>
      <c r="W354" s="1637">
        <v>12032.86</v>
      </c>
      <c r="X354" s="1637">
        <v>8339.99</v>
      </c>
      <c r="Y354" s="1637">
        <v>318829.59999999992</v>
      </c>
      <c r="Z354" s="1637">
        <v>5445</v>
      </c>
      <c r="AA354" s="1637">
        <v>7625</v>
      </c>
      <c r="AB354" s="1637">
        <v>19825</v>
      </c>
      <c r="AC354" s="1637">
        <v>2074</v>
      </c>
      <c r="AD354" s="1637">
        <v>17415.5</v>
      </c>
      <c r="AE354" s="1637">
        <v>8926.5</v>
      </c>
      <c r="AF354" s="1637">
        <v>83021</v>
      </c>
      <c r="AG354" s="1637">
        <v>57157</v>
      </c>
      <c r="AH354" s="1637">
        <v>144393.74100000001</v>
      </c>
      <c r="AI354" s="1637">
        <v>345882.74100000004</v>
      </c>
      <c r="AJ354" s="1637">
        <v>58064.68</v>
      </c>
      <c r="AK354" s="1637">
        <v>287818.06100000005</v>
      </c>
      <c r="AL354" s="1637">
        <v>340076.27100000007</v>
      </c>
      <c r="AM354" s="1637">
        <v>5939.32</v>
      </c>
      <c r="AN354" s="1637">
        <v>5939.32</v>
      </c>
      <c r="AO354" s="1637">
        <v>5939.32</v>
      </c>
      <c r="AP354" s="1637">
        <v>5939.32</v>
      </c>
      <c r="AQ354" s="1637">
        <v>0</v>
      </c>
      <c r="AR354" s="1637">
        <v>0</v>
      </c>
      <c r="AS354" s="1637">
        <v>0</v>
      </c>
      <c r="AT354" s="1637">
        <v>0</v>
      </c>
      <c r="AU354" s="1637">
        <v>0</v>
      </c>
      <c r="AV354" s="1637">
        <v>28376.77</v>
      </c>
      <c r="AW354" s="1637">
        <v>11494.67</v>
      </c>
      <c r="AX354" s="1637">
        <v>4366.17</v>
      </c>
      <c r="AY354" s="1637">
        <v>67994.89</v>
      </c>
      <c r="AZ354" s="1637">
        <v>726900.84</v>
      </c>
      <c r="BA354" s="1637">
        <v>3492.7700000000004</v>
      </c>
      <c r="BB354" s="1637">
        <v>0</v>
      </c>
      <c r="BC354" s="1637">
        <v>6811.31</v>
      </c>
      <c r="BD354" s="1637">
        <v>726900.76100000006</v>
      </c>
    </row>
    <row r="355" spans="1:56" x14ac:dyDescent="0.25">
      <c r="A355" s="1651" t="s">
        <v>2299</v>
      </c>
      <c r="B355" s="1647" t="s">
        <v>3668</v>
      </c>
      <c r="C355" s="1636">
        <v>98.46</v>
      </c>
      <c r="D355" s="1637">
        <v>1287854.8</v>
      </c>
      <c r="E355" s="1637">
        <v>1171009.29</v>
      </c>
      <c r="F355" s="1646">
        <v>0.90927120821384522</v>
      </c>
      <c r="G355" s="1645">
        <v>3</v>
      </c>
      <c r="H355" s="1644">
        <v>1463.53</v>
      </c>
      <c r="I355" s="1644">
        <v>261849.19999999998</v>
      </c>
      <c r="J355" s="1644">
        <v>263312.73</v>
      </c>
      <c r="K355" s="1643">
        <v>0.9</v>
      </c>
      <c r="L355" s="1637">
        <v>301874.15000000002</v>
      </c>
      <c r="M355" s="1637">
        <v>60374.82</v>
      </c>
      <c r="N355" s="1637">
        <v>30752.25</v>
      </c>
      <c r="O355" s="1637">
        <v>13179.53</v>
      </c>
      <c r="P355" s="1637">
        <v>10468.32</v>
      </c>
      <c r="Q355" s="1637">
        <v>17586.03</v>
      </c>
      <c r="R355" s="1637">
        <v>6605.6</v>
      </c>
      <c r="S355" s="1637">
        <v>11494.67</v>
      </c>
      <c r="T355" s="1637">
        <v>15217.52</v>
      </c>
      <c r="U355" s="1637">
        <v>8554.17</v>
      </c>
      <c r="V355" s="1637">
        <v>22575.67</v>
      </c>
      <c r="W355" s="1637">
        <v>19437.7</v>
      </c>
      <c r="X355" s="1637">
        <v>13793.06</v>
      </c>
      <c r="Y355" s="1637">
        <v>531913.49000000011</v>
      </c>
      <c r="Z355" s="1637">
        <v>8712</v>
      </c>
      <c r="AA355" s="1637">
        <v>12307.5</v>
      </c>
      <c r="AB355" s="1637">
        <v>31999.5</v>
      </c>
      <c r="AC355" s="1637">
        <v>3347.6400000000003</v>
      </c>
      <c r="AD355" s="1637">
        <v>56220.66</v>
      </c>
      <c r="AE355" s="1637">
        <v>16107.68</v>
      </c>
      <c r="AF355" s="1637">
        <v>134004.06</v>
      </c>
      <c r="AG355" s="1637">
        <v>92257.02</v>
      </c>
      <c r="AH355" s="1637">
        <v>254038.13244000004</v>
      </c>
      <c r="AI355" s="1637">
        <v>608994.19244000013</v>
      </c>
      <c r="AJ355" s="1637">
        <v>93722.1</v>
      </c>
      <c r="AK355" s="1637">
        <v>515272.09244000004</v>
      </c>
      <c r="AL355" s="1637">
        <v>599621.98244000005</v>
      </c>
      <c r="AM355" s="1637">
        <v>21117.599999999999</v>
      </c>
      <c r="AN355" s="1637">
        <v>21117.599999999999</v>
      </c>
      <c r="AO355" s="1637">
        <v>21777.52</v>
      </c>
      <c r="AP355" s="1637">
        <v>21777.52</v>
      </c>
      <c r="AQ355" s="1637">
        <v>0</v>
      </c>
      <c r="AR355" s="1637">
        <v>0</v>
      </c>
      <c r="AS355" s="1637">
        <v>0</v>
      </c>
      <c r="AT355" s="1637">
        <v>0</v>
      </c>
      <c r="AU355" s="1637">
        <v>0</v>
      </c>
      <c r="AV355" s="1637">
        <v>45534.82</v>
      </c>
      <c r="AW355" s="1637">
        <v>18444.939999999999</v>
      </c>
      <c r="AX355" s="1637">
        <v>6549.25</v>
      </c>
      <c r="AY355" s="1637">
        <v>156319.25</v>
      </c>
      <c r="AZ355" s="1637">
        <v>1287854.8</v>
      </c>
      <c r="BA355" s="1637">
        <v>32441.780000000006</v>
      </c>
      <c r="BB355" s="1637">
        <v>0</v>
      </c>
      <c r="BC355" s="1637">
        <v>33741.480000000003</v>
      </c>
      <c r="BD355" s="1637">
        <v>1287854.7224400002</v>
      </c>
    </row>
    <row r="356" spans="1:56" x14ac:dyDescent="0.25">
      <c r="A356" s="1651" t="s">
        <v>2300</v>
      </c>
      <c r="B356" s="1647" t="s">
        <v>3667</v>
      </c>
      <c r="C356" s="1636">
        <v>1047.3800000000001</v>
      </c>
      <c r="D356" s="1637">
        <v>14295977.810000001</v>
      </c>
      <c r="E356" s="1637">
        <v>11634101.050000001</v>
      </c>
      <c r="F356" s="1646">
        <v>0.8138023998513747</v>
      </c>
      <c r="G356" s="1645">
        <v>2</v>
      </c>
      <c r="H356" s="1644">
        <v>72758.990000000005</v>
      </c>
      <c r="I356" s="1644">
        <v>4596832.2899999991</v>
      </c>
      <c r="J356" s="1644">
        <v>4669591.2799999993</v>
      </c>
      <c r="K356" s="1643">
        <v>0.9</v>
      </c>
      <c r="L356" s="1637">
        <v>3295511.84</v>
      </c>
      <c r="M356" s="1637">
        <v>659102.36</v>
      </c>
      <c r="N356" s="1637">
        <v>328233.23</v>
      </c>
      <c r="O356" s="1637">
        <v>144974.9</v>
      </c>
      <c r="P356" s="1637">
        <v>117690.57</v>
      </c>
      <c r="Q356" s="1637">
        <v>198857.48</v>
      </c>
      <c r="R356" s="1637">
        <v>76514.91</v>
      </c>
      <c r="S356" s="1637">
        <v>124035.55</v>
      </c>
      <c r="T356" s="1637">
        <v>167392.76</v>
      </c>
      <c r="U356" s="1637">
        <v>93026.66</v>
      </c>
      <c r="V356" s="1637">
        <v>248332.39</v>
      </c>
      <c r="W356" s="1637">
        <v>213814.75</v>
      </c>
      <c r="X356" s="1637">
        <v>148836.81</v>
      </c>
      <c r="Y356" s="1637">
        <v>5816324.21</v>
      </c>
      <c r="Z356" s="1637">
        <v>92524.5</v>
      </c>
      <c r="AA356" s="1637">
        <v>130922.49999999997</v>
      </c>
      <c r="AB356" s="1637">
        <v>340398.49999999994</v>
      </c>
      <c r="AC356" s="1637">
        <v>35610.92</v>
      </c>
      <c r="AD356" s="1637">
        <v>598053.98</v>
      </c>
      <c r="AE356" s="1637">
        <v>172484.09</v>
      </c>
      <c r="AF356" s="1637">
        <v>1425484.18</v>
      </c>
      <c r="AG356" s="1637">
        <v>981395.05999999982</v>
      </c>
      <c r="AH356" s="1637">
        <v>2849598.39732</v>
      </c>
      <c r="AI356" s="1637">
        <v>6626472.127319999</v>
      </c>
      <c r="AJ356" s="1637">
        <v>996980.07</v>
      </c>
      <c r="AK356" s="1637">
        <v>5629492.0573199987</v>
      </c>
      <c r="AL356" s="1637">
        <v>6526774.1173199993</v>
      </c>
      <c r="AM356" s="1637">
        <v>281787.96999999997</v>
      </c>
      <c r="AN356" s="1637">
        <v>281787.96999999997</v>
      </c>
      <c r="AO356" s="1637">
        <v>293666.62</v>
      </c>
      <c r="AP356" s="1637">
        <v>293666.62</v>
      </c>
      <c r="AQ356" s="1637">
        <v>7259.17</v>
      </c>
      <c r="AR356" s="1637">
        <v>7259.17</v>
      </c>
      <c r="AS356" s="1637">
        <v>7259.17</v>
      </c>
      <c r="AT356" s="1637">
        <v>7259.17</v>
      </c>
      <c r="AU356" s="1637">
        <v>9238.9500000000007</v>
      </c>
      <c r="AV356" s="1637">
        <v>489664.35</v>
      </c>
      <c r="AW356" s="1637">
        <v>198349.95</v>
      </c>
      <c r="AX356" s="1637">
        <v>75680.28</v>
      </c>
      <c r="AY356" s="1637">
        <v>1952879.3899999997</v>
      </c>
      <c r="AZ356" s="1637">
        <v>14295977.810000001</v>
      </c>
      <c r="BA356" s="1637">
        <v>1064750.6300000001</v>
      </c>
      <c r="BB356" s="1637">
        <v>810.73</v>
      </c>
      <c r="BC356" s="1637">
        <v>524150.86</v>
      </c>
      <c r="BD356" s="1637">
        <v>14295977.717319999</v>
      </c>
    </row>
    <row r="357" spans="1:56" x14ac:dyDescent="0.25">
      <c r="A357" s="1651" t="s">
        <v>2301</v>
      </c>
      <c r="B357" s="1647" t="s">
        <v>3666</v>
      </c>
      <c r="C357" s="1636">
        <v>167</v>
      </c>
      <c r="D357" s="1637">
        <v>2245110.9700000002</v>
      </c>
      <c r="E357" s="1637">
        <v>1629309.85</v>
      </c>
      <c r="F357" s="1646">
        <v>0.72571461801730008</v>
      </c>
      <c r="G357" s="1645">
        <v>1</v>
      </c>
      <c r="H357" s="1644">
        <v>56275.59</v>
      </c>
      <c r="I357" s="1644">
        <v>696286.48</v>
      </c>
      <c r="J357" s="1644">
        <v>752562.07</v>
      </c>
      <c r="K357" s="1643">
        <v>0.9</v>
      </c>
      <c r="L357" s="1637">
        <v>525298.68000000005</v>
      </c>
      <c r="M357" s="1637">
        <v>105059.73</v>
      </c>
      <c r="N357" s="1637">
        <v>52090.55</v>
      </c>
      <c r="O357" s="1637">
        <v>22593.49</v>
      </c>
      <c r="P357" s="1637">
        <v>18459.150000000001</v>
      </c>
      <c r="Q357" s="1637">
        <v>30437.37</v>
      </c>
      <c r="R357" s="1637">
        <v>11559.8</v>
      </c>
      <c r="S357" s="1637">
        <v>19514.21</v>
      </c>
      <c r="T357" s="1637">
        <v>26087.18</v>
      </c>
      <c r="U357" s="1637">
        <v>14702.49</v>
      </c>
      <c r="V357" s="1637">
        <v>38701.15</v>
      </c>
      <c r="W357" s="1637">
        <v>33321.78</v>
      </c>
      <c r="X357" s="1637">
        <v>23416.13</v>
      </c>
      <c r="Y357" s="1637">
        <v>921241.7100000002</v>
      </c>
      <c r="Z357" s="1637">
        <v>14625</v>
      </c>
      <c r="AA357" s="1637">
        <v>20875</v>
      </c>
      <c r="AB357" s="1637">
        <v>54275</v>
      </c>
      <c r="AC357" s="1637">
        <v>5678</v>
      </c>
      <c r="AD357" s="1637">
        <v>95357</v>
      </c>
      <c r="AE357" s="1637">
        <v>26388.5</v>
      </c>
      <c r="AF357" s="1637">
        <v>227287</v>
      </c>
      <c r="AG357" s="1637">
        <v>156479</v>
      </c>
      <c r="AH357" s="1637">
        <v>446162.81999999995</v>
      </c>
      <c r="AI357" s="1637">
        <v>1047127.32</v>
      </c>
      <c r="AJ357" s="1637">
        <v>158963.96</v>
      </c>
      <c r="AK357" s="1637">
        <v>888163.36</v>
      </c>
      <c r="AL357" s="1637">
        <v>1031230.9199999999</v>
      </c>
      <c r="AM357" s="1637">
        <v>42235.199999999997</v>
      </c>
      <c r="AN357" s="1637">
        <v>42235.199999999997</v>
      </c>
      <c r="AO357" s="1637">
        <v>43555.05</v>
      </c>
      <c r="AP357" s="1637">
        <v>43555.05</v>
      </c>
      <c r="AQ357" s="1637">
        <v>0</v>
      </c>
      <c r="AR357" s="1637">
        <v>0</v>
      </c>
      <c r="AS357" s="1637">
        <v>0</v>
      </c>
      <c r="AT357" s="1637">
        <v>0</v>
      </c>
      <c r="AU357" s="1637">
        <v>0</v>
      </c>
      <c r="AV357" s="1637">
        <v>77871.149999999994</v>
      </c>
      <c r="AW357" s="1637">
        <v>31543.52</v>
      </c>
      <c r="AX357" s="1637">
        <v>11643.12</v>
      </c>
      <c r="AY357" s="1637">
        <v>292638.28999999998</v>
      </c>
      <c r="AZ357" s="1637">
        <v>2245110.9700000002</v>
      </c>
      <c r="BA357" s="1637">
        <v>108977.67000000001</v>
      </c>
      <c r="BB357" s="1637">
        <v>0</v>
      </c>
      <c r="BC357" s="1637">
        <v>92911.080000000016</v>
      </c>
      <c r="BD357" s="1637">
        <v>2245110.92</v>
      </c>
    </row>
    <row r="358" spans="1:56" x14ac:dyDescent="0.25">
      <c r="A358" s="1651" t="s">
        <v>2302</v>
      </c>
      <c r="B358" s="1647" t="s">
        <v>3665</v>
      </c>
      <c r="C358" s="1636">
        <v>115.55</v>
      </c>
      <c r="D358" s="1637">
        <v>1446204.18</v>
      </c>
      <c r="E358" s="1637">
        <v>1260773.52</v>
      </c>
      <c r="F358" s="1646">
        <v>0.87178113397514867</v>
      </c>
      <c r="G358" s="1645">
        <v>2</v>
      </c>
      <c r="H358" s="1644">
        <v>3249.89</v>
      </c>
      <c r="I358" s="1644">
        <v>654442.8899999999</v>
      </c>
      <c r="J358" s="1644">
        <v>657692.77999999991</v>
      </c>
      <c r="K358" s="1643">
        <v>0.9</v>
      </c>
      <c r="L358" s="1637">
        <v>340785.17</v>
      </c>
      <c r="M358" s="1637">
        <v>68157.02</v>
      </c>
      <c r="N358" s="1637">
        <v>35773.019999999997</v>
      </c>
      <c r="O358" s="1637">
        <v>15689.92</v>
      </c>
      <c r="P358" s="1637">
        <v>11496.34</v>
      </c>
      <c r="Q358" s="1637">
        <v>20967.96</v>
      </c>
      <c r="R358" s="1637">
        <v>7706.53</v>
      </c>
      <c r="S358" s="1637">
        <v>13365.9</v>
      </c>
      <c r="T358" s="1637">
        <v>18116.099999999999</v>
      </c>
      <c r="U358" s="1637">
        <v>10158.08</v>
      </c>
      <c r="V358" s="1637">
        <v>26875.8</v>
      </c>
      <c r="W358" s="1637">
        <v>23140.12</v>
      </c>
      <c r="X358" s="1637">
        <v>16038.45</v>
      </c>
      <c r="Y358" s="1637">
        <v>608270.41</v>
      </c>
      <c r="Z358" s="1637">
        <v>10197</v>
      </c>
      <c r="AA358" s="1637">
        <v>14443.75</v>
      </c>
      <c r="AB358" s="1637">
        <v>37553.75</v>
      </c>
      <c r="AC358" s="1637">
        <v>3928.7</v>
      </c>
      <c r="AD358" s="1637">
        <v>65979.05</v>
      </c>
      <c r="AE358" s="1637">
        <v>18810.02</v>
      </c>
      <c r="AF358" s="1637">
        <v>157263.54999999999</v>
      </c>
      <c r="AG358" s="1637">
        <v>108270.35</v>
      </c>
      <c r="AH358" s="1637">
        <v>282062.85119999998</v>
      </c>
      <c r="AI358" s="1637">
        <v>698509.02119999984</v>
      </c>
      <c r="AJ358" s="1637">
        <v>109989.73</v>
      </c>
      <c r="AK358" s="1637">
        <v>588519.29120000009</v>
      </c>
      <c r="AL358" s="1637">
        <v>687510.04120000009</v>
      </c>
      <c r="AM358" s="1637">
        <v>16498.12</v>
      </c>
      <c r="AN358" s="1637">
        <v>16498.12</v>
      </c>
      <c r="AO358" s="1637">
        <v>17158.05</v>
      </c>
      <c r="AP358" s="1637">
        <v>17158.05</v>
      </c>
      <c r="AQ358" s="1637">
        <v>0</v>
      </c>
      <c r="AR358" s="1637">
        <v>0</v>
      </c>
      <c r="AS358" s="1637">
        <v>0</v>
      </c>
      <c r="AT358" s="1637">
        <v>0</v>
      </c>
      <c r="AU358" s="1637">
        <v>0</v>
      </c>
      <c r="AV358" s="1637">
        <v>53453.919999999998</v>
      </c>
      <c r="AW358" s="1637">
        <v>21652.75</v>
      </c>
      <c r="AX358" s="1637">
        <v>8004.64</v>
      </c>
      <c r="AY358" s="1637">
        <v>150423.65000000002</v>
      </c>
      <c r="AZ358" s="1637">
        <v>1446204.18</v>
      </c>
      <c r="BA358" s="1637">
        <v>60324.020000000004</v>
      </c>
      <c r="BB358" s="1637">
        <v>0</v>
      </c>
      <c r="BC358" s="1637">
        <v>40042.270000000011</v>
      </c>
      <c r="BD358" s="1637">
        <v>1446204.1011999999</v>
      </c>
    </row>
    <row r="359" spans="1:56" x14ac:dyDescent="0.25">
      <c r="A359" s="1651" t="s">
        <v>2303</v>
      </c>
      <c r="B359" s="1647" t="s">
        <v>3664</v>
      </c>
      <c r="C359" s="1636">
        <v>188.36</v>
      </c>
      <c r="D359" s="1637">
        <v>2492083.13</v>
      </c>
      <c r="E359" s="1637">
        <v>2672440.31</v>
      </c>
      <c r="F359" s="1646">
        <v>1.0723720560637959</v>
      </c>
      <c r="G359" s="1645">
        <v>4</v>
      </c>
      <c r="H359" s="1644">
        <v>158.74</v>
      </c>
      <c r="I359" s="1644">
        <v>332749.87999999995</v>
      </c>
      <c r="J359" s="1644">
        <v>332908.61999999994</v>
      </c>
      <c r="K359" s="1643">
        <v>0.9</v>
      </c>
      <c r="L359" s="1637">
        <v>585766.86</v>
      </c>
      <c r="M359" s="1637">
        <v>144287.95000000001</v>
      </c>
      <c r="N359" s="1637">
        <v>61382.45</v>
      </c>
      <c r="O359" s="1637">
        <v>23535.97</v>
      </c>
      <c r="P359" s="1637">
        <v>19869.830000000002</v>
      </c>
      <c r="Q359" s="1637">
        <v>41594.230000000003</v>
      </c>
      <c r="R359" s="1637">
        <v>13211.2</v>
      </c>
      <c r="S359" s="1637">
        <v>22989.34</v>
      </c>
      <c r="T359" s="1637">
        <v>26087.18</v>
      </c>
      <c r="U359" s="1637">
        <v>16573.71</v>
      </c>
      <c r="V359" s="1637">
        <v>38701.15</v>
      </c>
      <c r="W359" s="1637">
        <v>33321.78</v>
      </c>
      <c r="X359" s="1637">
        <v>27586.13</v>
      </c>
      <c r="Y359" s="1637">
        <v>1054907.7799999998</v>
      </c>
      <c r="Z359" s="1637">
        <v>16855.199999999997</v>
      </c>
      <c r="AA359" s="1637">
        <v>23545</v>
      </c>
      <c r="AB359" s="1637">
        <v>61217</v>
      </c>
      <c r="AC359" s="1637">
        <v>6404.24</v>
      </c>
      <c r="AD359" s="1637">
        <v>53776.770000000004</v>
      </c>
      <c r="AE359" s="1637">
        <v>75621.34</v>
      </c>
      <c r="AF359" s="1637">
        <v>256357.96000000002</v>
      </c>
      <c r="AG359" s="1637">
        <v>176493.32</v>
      </c>
      <c r="AH359" s="1637">
        <v>495309.64703999995</v>
      </c>
      <c r="AI359" s="1637">
        <v>1165580.47704</v>
      </c>
      <c r="AJ359" s="1637">
        <v>179296.11</v>
      </c>
      <c r="AK359" s="1637">
        <v>986284.36703999981</v>
      </c>
      <c r="AL359" s="1637">
        <v>1147650.8570399997</v>
      </c>
      <c r="AM359" s="1637">
        <v>37615.72</v>
      </c>
      <c r="AN359" s="1637">
        <v>37615.72</v>
      </c>
      <c r="AO359" s="1637">
        <v>38935.57</v>
      </c>
      <c r="AP359" s="1637">
        <v>38935.57</v>
      </c>
      <c r="AQ359" s="1637">
        <v>0</v>
      </c>
      <c r="AR359" s="1637">
        <v>0</v>
      </c>
      <c r="AS359" s="1637">
        <v>0</v>
      </c>
      <c r="AT359" s="1637">
        <v>0</v>
      </c>
      <c r="AU359" s="1637">
        <v>0</v>
      </c>
      <c r="AV359" s="1637">
        <v>87770.02</v>
      </c>
      <c r="AW359" s="1637">
        <v>35553.29</v>
      </c>
      <c r="AX359" s="1637">
        <v>13098.51</v>
      </c>
      <c r="AY359" s="1637">
        <v>289524.40000000002</v>
      </c>
      <c r="AZ359" s="1637">
        <v>2492083.13</v>
      </c>
      <c r="BA359" s="1637">
        <v>75371.950000000012</v>
      </c>
      <c r="BB359" s="1637">
        <v>0</v>
      </c>
      <c r="BC359" s="1637">
        <v>52525.19</v>
      </c>
      <c r="BD359" s="1637">
        <v>2492083.0370399994</v>
      </c>
    </row>
    <row r="360" spans="1:56" x14ac:dyDescent="0.25">
      <c r="A360" s="1651" t="s">
        <v>2304</v>
      </c>
      <c r="B360" s="1647" t="s">
        <v>3663</v>
      </c>
      <c r="C360" s="1636">
        <v>515.75</v>
      </c>
      <c r="D360" s="1637">
        <v>6594223.5899999999</v>
      </c>
      <c r="E360" s="1637">
        <v>8182135.7700000005</v>
      </c>
      <c r="F360" s="1646">
        <v>1.2408035090602685</v>
      </c>
      <c r="G360" s="1645">
        <v>4</v>
      </c>
      <c r="H360" s="1644">
        <v>420.04</v>
      </c>
      <c r="I360" s="1644">
        <v>549494.14999999979</v>
      </c>
      <c r="J360" s="1644">
        <v>549914.18999999983</v>
      </c>
      <c r="K360" s="1643">
        <v>0.9</v>
      </c>
      <c r="L360" s="1637">
        <v>1545035.57</v>
      </c>
      <c r="M360" s="1637">
        <v>380018.89</v>
      </c>
      <c r="N360" s="1637">
        <v>169397.75</v>
      </c>
      <c r="O360" s="1637">
        <v>67281.429999999993</v>
      </c>
      <c r="P360" s="1637">
        <v>51484.77</v>
      </c>
      <c r="Q360" s="1637">
        <v>119480.68</v>
      </c>
      <c r="R360" s="1637">
        <v>37431.75</v>
      </c>
      <c r="S360" s="1637">
        <v>63621.68</v>
      </c>
      <c r="T360" s="1637">
        <v>74638.33</v>
      </c>
      <c r="U360" s="1637">
        <v>45444.06</v>
      </c>
      <c r="V360" s="1637">
        <v>110728.29</v>
      </c>
      <c r="W360" s="1637">
        <v>95337.31</v>
      </c>
      <c r="X360" s="1637">
        <v>76343.02</v>
      </c>
      <c r="Y360" s="1637">
        <v>2836243.5300000007</v>
      </c>
      <c r="Z360" s="1637">
        <v>45990</v>
      </c>
      <c r="AA360" s="1637">
        <v>64468.75</v>
      </c>
      <c r="AB360" s="1637">
        <v>167618.75</v>
      </c>
      <c r="AC360" s="1637">
        <v>17535.5</v>
      </c>
      <c r="AD360" s="1637">
        <v>147246.62</v>
      </c>
      <c r="AE360" s="1637">
        <v>206791</v>
      </c>
      <c r="AF360" s="1637">
        <v>701935.75</v>
      </c>
      <c r="AG360" s="1637">
        <v>483257.75</v>
      </c>
      <c r="AH360" s="1637">
        <v>1299706.7009999999</v>
      </c>
      <c r="AI360" s="1637">
        <v>3134550.821</v>
      </c>
      <c r="AJ360" s="1637">
        <v>490932.11</v>
      </c>
      <c r="AK360" s="1637">
        <v>2643618.7110000001</v>
      </c>
      <c r="AL360" s="1637">
        <v>3085457.6010000003</v>
      </c>
      <c r="AM360" s="1637">
        <v>72591.75</v>
      </c>
      <c r="AN360" s="1637">
        <v>72591.75</v>
      </c>
      <c r="AO360" s="1637">
        <v>75891.37</v>
      </c>
      <c r="AP360" s="1637">
        <v>75891.37</v>
      </c>
      <c r="AQ360" s="1637">
        <v>0</v>
      </c>
      <c r="AR360" s="1637">
        <v>0</v>
      </c>
      <c r="AS360" s="1637">
        <v>0</v>
      </c>
      <c r="AT360" s="1637">
        <v>0</v>
      </c>
      <c r="AU360" s="1637">
        <v>0</v>
      </c>
      <c r="AV360" s="1637">
        <v>240872.62</v>
      </c>
      <c r="AW360" s="1637">
        <v>97571.07</v>
      </c>
      <c r="AX360" s="1637">
        <v>37112.44</v>
      </c>
      <c r="AY360" s="1637">
        <v>672522.36999999988</v>
      </c>
      <c r="AZ360" s="1637">
        <v>6594223.5899999999</v>
      </c>
      <c r="BA360" s="1637">
        <v>168548.72</v>
      </c>
      <c r="BB360" s="1637">
        <v>11.379999999999999</v>
      </c>
      <c r="BC360" s="1637">
        <v>145352.85999999999</v>
      </c>
      <c r="BD360" s="1637">
        <v>6594223.5010000011</v>
      </c>
    </row>
    <row r="361" spans="1:56" x14ac:dyDescent="0.25">
      <c r="A361" s="1651" t="s">
        <v>2305</v>
      </c>
      <c r="B361" s="1647" t="s">
        <v>3662</v>
      </c>
      <c r="C361" s="1636">
        <v>1024.56</v>
      </c>
      <c r="D361" s="1637">
        <v>14548709.93</v>
      </c>
      <c r="E361" s="1637">
        <v>11104446.5</v>
      </c>
      <c r="F361" s="1646">
        <v>0.76325987344776214</v>
      </c>
      <c r="G361" s="1645">
        <v>1</v>
      </c>
      <c r="H361" s="1644">
        <v>184260.98</v>
      </c>
      <c r="I361" s="1644">
        <v>6937844</v>
      </c>
      <c r="J361" s="1644">
        <v>7122104.9800000004</v>
      </c>
      <c r="K361" s="1643">
        <v>0.9</v>
      </c>
      <c r="L361" s="1637">
        <v>3347602.39</v>
      </c>
      <c r="M361" s="1637">
        <v>669520.47</v>
      </c>
      <c r="N361" s="1637">
        <v>320702.06</v>
      </c>
      <c r="O361" s="1637">
        <v>141836.92000000001</v>
      </c>
      <c r="P361" s="1637">
        <v>121754.56</v>
      </c>
      <c r="Q361" s="1637">
        <v>194799.16</v>
      </c>
      <c r="R361" s="1637">
        <v>74863.509999999995</v>
      </c>
      <c r="S361" s="1637">
        <v>121362.37</v>
      </c>
      <c r="T361" s="1637">
        <v>163769.54</v>
      </c>
      <c r="U361" s="1637">
        <v>91155.43</v>
      </c>
      <c r="V361" s="1637">
        <v>242957.23</v>
      </c>
      <c r="W361" s="1637">
        <v>209186.73</v>
      </c>
      <c r="X361" s="1637">
        <v>145629.12</v>
      </c>
      <c r="Y361" s="1637">
        <v>5845139.4900000002</v>
      </c>
      <c r="Z361" s="1637">
        <v>90657.9</v>
      </c>
      <c r="AA361" s="1637">
        <v>128070</v>
      </c>
      <c r="AB361" s="1637">
        <v>332982</v>
      </c>
      <c r="AC361" s="1637">
        <v>34835.040000000001</v>
      </c>
      <c r="AD361" s="1637">
        <v>585023.76</v>
      </c>
      <c r="AE361" s="1637">
        <v>168795.43</v>
      </c>
      <c r="AF361" s="1637">
        <v>1394426.1600000001</v>
      </c>
      <c r="AG361" s="1637">
        <v>960012.72</v>
      </c>
      <c r="AH361" s="1637">
        <v>2926852.6328399996</v>
      </c>
      <c r="AI361" s="1637">
        <v>6621655.6428399999</v>
      </c>
      <c r="AJ361" s="1637">
        <v>975258.17</v>
      </c>
      <c r="AK361" s="1637">
        <v>5646397.4728399999</v>
      </c>
      <c r="AL361" s="1637">
        <v>6524129.8228399996</v>
      </c>
      <c r="AM361" s="1637">
        <v>349100.32</v>
      </c>
      <c r="AN361" s="1637">
        <v>349100.32</v>
      </c>
      <c r="AO361" s="1637">
        <v>363618.67</v>
      </c>
      <c r="AP361" s="1637">
        <v>363618.67</v>
      </c>
      <c r="AQ361" s="1637">
        <v>1319.85</v>
      </c>
      <c r="AR361" s="1637">
        <v>1319.85</v>
      </c>
      <c r="AS361" s="1637">
        <v>1319.85</v>
      </c>
      <c r="AT361" s="1637">
        <v>1319.85</v>
      </c>
      <c r="AU361" s="1637">
        <v>1319.85</v>
      </c>
      <c r="AV361" s="1637">
        <v>479105.55</v>
      </c>
      <c r="AW361" s="1637">
        <v>194072.86</v>
      </c>
      <c r="AX361" s="1637">
        <v>74224.89</v>
      </c>
      <c r="AY361" s="1637">
        <v>2179440.5300000007</v>
      </c>
      <c r="AZ361" s="1637">
        <v>14548709.93</v>
      </c>
      <c r="BA361" s="1637">
        <v>1623132.84</v>
      </c>
      <c r="BB361" s="1637">
        <v>254.88</v>
      </c>
      <c r="BC361" s="1637">
        <v>579904.91999999993</v>
      </c>
      <c r="BD361" s="1637">
        <v>14548709.842840001</v>
      </c>
    </row>
    <row r="362" spans="1:56" x14ac:dyDescent="0.25">
      <c r="A362" s="1651" t="s">
        <v>2306</v>
      </c>
      <c r="B362" s="1647" t="s">
        <v>3661</v>
      </c>
      <c r="C362" s="1636">
        <v>279.98</v>
      </c>
      <c r="D362" s="1637">
        <v>3517573.49</v>
      </c>
      <c r="E362" s="1637">
        <v>3641679.84</v>
      </c>
      <c r="F362" s="1646">
        <v>1.0352818072892629</v>
      </c>
      <c r="G362" s="1645">
        <v>4</v>
      </c>
      <c r="H362" s="1644">
        <v>224.06</v>
      </c>
      <c r="I362" s="1644">
        <v>321632</v>
      </c>
      <c r="J362" s="1644">
        <v>321856.06</v>
      </c>
      <c r="K362" s="1643">
        <v>0.9</v>
      </c>
      <c r="L362" s="1637">
        <v>848511.14</v>
      </c>
      <c r="M362" s="1637">
        <v>169702.22</v>
      </c>
      <c r="N362" s="1637">
        <v>87235.98</v>
      </c>
      <c r="O362" s="1637">
        <v>38283.410000000003</v>
      </c>
      <c r="P362" s="1637">
        <v>28933.06</v>
      </c>
      <c r="Q362" s="1637">
        <v>52758.1</v>
      </c>
      <c r="R362" s="1637">
        <v>19816.810000000001</v>
      </c>
      <c r="S362" s="1637">
        <v>33147.43</v>
      </c>
      <c r="T362" s="1637">
        <v>44203.28</v>
      </c>
      <c r="U362" s="1637">
        <v>24860.57</v>
      </c>
      <c r="V362" s="1637">
        <v>65576.95</v>
      </c>
      <c r="W362" s="1637">
        <v>56461.9</v>
      </c>
      <c r="X362" s="1637">
        <v>39775.35</v>
      </c>
      <c r="Y362" s="1637">
        <v>1509266.2000000002</v>
      </c>
      <c r="Z362" s="1637">
        <v>25003.800000000003</v>
      </c>
      <c r="AA362" s="1637">
        <v>34997.5</v>
      </c>
      <c r="AB362" s="1637">
        <v>90993.5</v>
      </c>
      <c r="AC362" s="1637">
        <v>9519.32</v>
      </c>
      <c r="AD362" s="1637">
        <v>79934.290000000008</v>
      </c>
      <c r="AE362" s="1637">
        <v>46279.34</v>
      </c>
      <c r="AF362" s="1637">
        <v>381052.77999999997</v>
      </c>
      <c r="AG362" s="1637">
        <v>262341.26</v>
      </c>
      <c r="AH362" s="1637">
        <v>706256.49971999996</v>
      </c>
      <c r="AI362" s="1637">
        <v>1636378.28972</v>
      </c>
      <c r="AJ362" s="1637">
        <v>266507.36</v>
      </c>
      <c r="AK362" s="1637">
        <v>1369870.9297200004</v>
      </c>
      <c r="AL362" s="1637">
        <v>1609727.5497200005</v>
      </c>
      <c r="AM362" s="1637">
        <v>46194.75</v>
      </c>
      <c r="AN362" s="1637">
        <v>46194.75</v>
      </c>
      <c r="AO362" s="1637">
        <v>48174.52</v>
      </c>
      <c r="AP362" s="1637">
        <v>48174.52</v>
      </c>
      <c r="AQ362" s="1637">
        <v>1319.85</v>
      </c>
      <c r="AR362" s="1637">
        <v>1319.85</v>
      </c>
      <c r="AS362" s="1637">
        <v>1319.85</v>
      </c>
      <c r="AT362" s="1637">
        <v>1319.85</v>
      </c>
      <c r="AU362" s="1637">
        <v>1319.85</v>
      </c>
      <c r="AV362" s="1637">
        <v>130665.15</v>
      </c>
      <c r="AW362" s="1637">
        <v>52928.959999999999</v>
      </c>
      <c r="AX362" s="1637">
        <v>19647.759999999998</v>
      </c>
      <c r="AY362" s="1637">
        <v>398579.66000000003</v>
      </c>
      <c r="AZ362" s="1637">
        <v>3517573.49</v>
      </c>
      <c r="BA362" s="1637">
        <v>96784.79</v>
      </c>
      <c r="BB362" s="1637">
        <v>108.86000000000001</v>
      </c>
      <c r="BC362" s="1637">
        <v>82558.61</v>
      </c>
      <c r="BD362" s="1637">
        <v>3517573.4097200008</v>
      </c>
    </row>
    <row r="363" spans="1:56" x14ac:dyDescent="0.25">
      <c r="A363" s="1651" t="s">
        <v>2307</v>
      </c>
      <c r="B363" s="1647" t="s">
        <v>3660</v>
      </c>
      <c r="C363" s="1636">
        <v>82.88</v>
      </c>
      <c r="D363" s="1637">
        <v>1129786.47</v>
      </c>
      <c r="E363" s="1637">
        <v>1960781.0199999998</v>
      </c>
      <c r="F363" s="1646">
        <v>1.7355323966660707</v>
      </c>
      <c r="G363" s="1645">
        <v>4</v>
      </c>
      <c r="H363" s="1644">
        <v>71.959999999999994</v>
      </c>
      <c r="I363" s="1644">
        <v>160032.72</v>
      </c>
      <c r="J363" s="1644">
        <v>160104.68</v>
      </c>
      <c r="K363" s="1643">
        <v>0.9</v>
      </c>
      <c r="L363" s="1637">
        <v>268611.51</v>
      </c>
      <c r="M363" s="1637">
        <v>53722.29</v>
      </c>
      <c r="N363" s="1637">
        <v>25731.47</v>
      </c>
      <c r="O363" s="1637">
        <v>11296.74</v>
      </c>
      <c r="P363" s="1637">
        <v>9592.3700000000008</v>
      </c>
      <c r="Q363" s="1637">
        <v>15556.87</v>
      </c>
      <c r="R363" s="1637">
        <v>5504.67</v>
      </c>
      <c r="S363" s="1637">
        <v>9623.44</v>
      </c>
      <c r="T363" s="1637">
        <v>13043.59</v>
      </c>
      <c r="U363" s="1637">
        <v>7217.58</v>
      </c>
      <c r="V363" s="1637">
        <v>19350.57</v>
      </c>
      <c r="W363" s="1637">
        <v>16660.89</v>
      </c>
      <c r="X363" s="1637">
        <v>11547.68</v>
      </c>
      <c r="Y363" s="1637">
        <v>467459.67000000004</v>
      </c>
      <c r="Z363" s="1637">
        <v>7377.3</v>
      </c>
      <c r="AA363" s="1637">
        <v>10360</v>
      </c>
      <c r="AB363" s="1637">
        <v>26936</v>
      </c>
      <c r="AC363" s="1637">
        <v>2817.9199999999996</v>
      </c>
      <c r="AD363" s="1637">
        <v>23662.23</v>
      </c>
      <c r="AE363" s="1637">
        <v>13821.169999999998</v>
      </c>
      <c r="AF363" s="1637">
        <v>112799.67999999999</v>
      </c>
      <c r="AG363" s="1637">
        <v>77658.559999999998</v>
      </c>
      <c r="AH363" s="1637">
        <v>230913.26531999998</v>
      </c>
      <c r="AI363" s="1637">
        <v>506346.12531999999</v>
      </c>
      <c r="AJ363" s="1637">
        <v>78891.81</v>
      </c>
      <c r="AK363" s="1637">
        <v>427454.31531999988</v>
      </c>
      <c r="AL363" s="1637">
        <v>498456.93531999987</v>
      </c>
      <c r="AM363" s="1637">
        <v>25737.07</v>
      </c>
      <c r="AN363" s="1637">
        <v>25737.07</v>
      </c>
      <c r="AO363" s="1637">
        <v>26397</v>
      </c>
      <c r="AP363" s="1637">
        <v>26397</v>
      </c>
      <c r="AQ363" s="1637">
        <v>0</v>
      </c>
      <c r="AR363" s="1637">
        <v>0</v>
      </c>
      <c r="AS363" s="1637">
        <v>0</v>
      </c>
      <c r="AT363" s="1637">
        <v>0</v>
      </c>
      <c r="AU363" s="1637">
        <v>0</v>
      </c>
      <c r="AV363" s="1637">
        <v>38275.65</v>
      </c>
      <c r="AW363" s="1637">
        <v>15504.44</v>
      </c>
      <c r="AX363" s="1637">
        <v>5821.56</v>
      </c>
      <c r="AY363" s="1637">
        <v>163869.79</v>
      </c>
      <c r="AZ363" s="1637">
        <v>1129786.47</v>
      </c>
      <c r="BA363" s="1637">
        <v>60077.09</v>
      </c>
      <c r="BB363" s="1637">
        <v>0</v>
      </c>
      <c r="BC363" s="1637">
        <v>27359.239999999998</v>
      </c>
      <c r="BD363" s="1637">
        <v>1129786.3953199999</v>
      </c>
    </row>
    <row r="364" spans="1:56" x14ac:dyDescent="0.25">
      <c r="A364" s="1651" t="s">
        <v>2308</v>
      </c>
      <c r="B364" s="1647" t="s">
        <v>3659</v>
      </c>
      <c r="C364" s="1636">
        <v>189.46</v>
      </c>
      <c r="D364" s="1637">
        <v>2337483.2999999998</v>
      </c>
      <c r="E364" s="1637">
        <v>2808777.0600000005</v>
      </c>
      <c r="F364" s="1646">
        <v>1.2016244394131075</v>
      </c>
      <c r="G364" s="1645">
        <v>4</v>
      </c>
      <c r="H364" s="1644">
        <v>148.88999999999999</v>
      </c>
      <c r="I364" s="1644">
        <v>152780.26</v>
      </c>
      <c r="J364" s="1644">
        <v>152929.15000000002</v>
      </c>
      <c r="K364" s="1643">
        <v>0.9</v>
      </c>
      <c r="L364" s="1637">
        <v>562326.91</v>
      </c>
      <c r="M364" s="1637">
        <v>112465.37</v>
      </c>
      <c r="N364" s="1637">
        <v>58994.11</v>
      </c>
      <c r="O364" s="1637">
        <v>25731.47</v>
      </c>
      <c r="P364" s="1637">
        <v>19065.72</v>
      </c>
      <c r="Q364" s="1637">
        <v>35848.449999999997</v>
      </c>
      <c r="R364" s="1637">
        <v>13211.2</v>
      </c>
      <c r="S364" s="1637">
        <v>22187.39</v>
      </c>
      <c r="T364" s="1637">
        <v>29710.400000000001</v>
      </c>
      <c r="U364" s="1637">
        <v>16841.03</v>
      </c>
      <c r="V364" s="1637">
        <v>44076.31</v>
      </c>
      <c r="W364" s="1637">
        <v>37949.800000000003</v>
      </c>
      <c r="X364" s="1637">
        <v>26623.82</v>
      </c>
      <c r="Y364" s="1637">
        <v>1005031.9799999999</v>
      </c>
      <c r="Z364" s="1637">
        <v>16886.699999999997</v>
      </c>
      <c r="AA364" s="1637">
        <v>23682.5</v>
      </c>
      <c r="AB364" s="1637">
        <v>61574.499999999985</v>
      </c>
      <c r="AC364" s="1637">
        <v>6441.6399999999994</v>
      </c>
      <c r="AD364" s="1637">
        <v>54090.83</v>
      </c>
      <c r="AE364" s="1637">
        <v>31677.429999999993</v>
      </c>
      <c r="AF364" s="1637">
        <v>257855.05999999997</v>
      </c>
      <c r="AG364" s="1637">
        <v>177524.02</v>
      </c>
      <c r="AH364" s="1637">
        <v>467257.0214400001</v>
      </c>
      <c r="AI364" s="1637">
        <v>1096989.70144</v>
      </c>
      <c r="AJ364" s="1637">
        <v>180343.18</v>
      </c>
      <c r="AK364" s="1637">
        <v>916646.52144000004</v>
      </c>
      <c r="AL364" s="1637">
        <v>1078955.3814400001</v>
      </c>
      <c r="AM364" s="1637">
        <v>28376.77</v>
      </c>
      <c r="AN364" s="1637">
        <v>28376.77</v>
      </c>
      <c r="AO364" s="1637">
        <v>29696.62</v>
      </c>
      <c r="AP364" s="1637">
        <v>29696.62</v>
      </c>
      <c r="AQ364" s="1637">
        <v>0</v>
      </c>
      <c r="AR364" s="1637">
        <v>0</v>
      </c>
      <c r="AS364" s="1637">
        <v>0</v>
      </c>
      <c r="AT364" s="1637">
        <v>0</v>
      </c>
      <c r="AU364" s="1637">
        <v>0</v>
      </c>
      <c r="AV364" s="1637">
        <v>88429.95</v>
      </c>
      <c r="AW364" s="1637">
        <v>35820.61</v>
      </c>
      <c r="AX364" s="1637">
        <v>13098.51</v>
      </c>
      <c r="AY364" s="1637">
        <v>253495.84999999998</v>
      </c>
      <c r="AZ364" s="1637">
        <v>2337483.2999999998</v>
      </c>
      <c r="BA364" s="1637">
        <v>21735.43</v>
      </c>
      <c r="BB364" s="1637">
        <v>0</v>
      </c>
      <c r="BC364" s="1637">
        <v>60650.689999999995</v>
      </c>
      <c r="BD364" s="1637">
        <v>2337483.2114400002</v>
      </c>
    </row>
    <row r="365" spans="1:56" x14ac:dyDescent="0.25">
      <c r="A365" s="1651" t="s">
        <v>2309</v>
      </c>
      <c r="B365" s="1647" t="s">
        <v>3658</v>
      </c>
      <c r="C365" s="1636">
        <v>795.66</v>
      </c>
      <c r="D365" s="1637">
        <v>11650806.75</v>
      </c>
      <c r="E365" s="1637">
        <v>9780908.0800000001</v>
      </c>
      <c r="F365" s="1646">
        <v>0.83950479051590143</v>
      </c>
      <c r="G365" s="1645">
        <v>2</v>
      </c>
      <c r="H365" s="1644">
        <v>41482.71</v>
      </c>
      <c r="I365" s="1644">
        <v>2789717.5700000003</v>
      </c>
      <c r="J365" s="1644">
        <v>2831200.2800000003</v>
      </c>
      <c r="K365" s="1643">
        <v>0.9</v>
      </c>
      <c r="L365" s="1637">
        <v>2526457.5</v>
      </c>
      <c r="M365" s="1637">
        <v>842068.27</v>
      </c>
      <c r="N365" s="1637">
        <v>286572.46000000002</v>
      </c>
      <c r="O365" s="1637">
        <v>95283.54</v>
      </c>
      <c r="P365" s="1637">
        <v>84468.18</v>
      </c>
      <c r="Q365" s="1637">
        <v>245158.92</v>
      </c>
      <c r="R365" s="1637">
        <v>58349.5</v>
      </c>
      <c r="S365" s="1637">
        <v>106125.24</v>
      </c>
      <c r="T365" s="1637">
        <v>95653</v>
      </c>
      <c r="U365" s="1637">
        <v>70839.27</v>
      </c>
      <c r="V365" s="1637">
        <v>141904.22</v>
      </c>
      <c r="W365" s="1637">
        <v>122179.86</v>
      </c>
      <c r="X365" s="1637">
        <v>127345.29</v>
      </c>
      <c r="Y365" s="1637">
        <v>4802405.25</v>
      </c>
      <c r="Z365" s="1637">
        <v>71609.400000000009</v>
      </c>
      <c r="AA365" s="1637">
        <v>99457.500000000015</v>
      </c>
      <c r="AB365" s="1637">
        <v>258589.50000000003</v>
      </c>
      <c r="AC365" s="1637">
        <v>27052.440000000002</v>
      </c>
      <c r="AD365" s="1637">
        <v>454321.86</v>
      </c>
      <c r="AE365" s="1637">
        <v>683471.94000000006</v>
      </c>
      <c r="AF365" s="1637">
        <v>1082893.26</v>
      </c>
      <c r="AG365" s="1637">
        <v>745533.42</v>
      </c>
      <c r="AH365" s="1637">
        <v>2225195.52324</v>
      </c>
      <c r="AI365" s="1637">
        <v>5648124.8432400003</v>
      </c>
      <c r="AJ365" s="1637">
        <v>757372.84</v>
      </c>
      <c r="AK365" s="1637">
        <v>4890752.0032400014</v>
      </c>
      <c r="AL365" s="1637">
        <v>5572387.5532400012</v>
      </c>
      <c r="AM365" s="1637">
        <v>167620.95000000001</v>
      </c>
      <c r="AN365" s="1637">
        <v>167620.95000000001</v>
      </c>
      <c r="AO365" s="1637">
        <v>174880.12</v>
      </c>
      <c r="AP365" s="1637">
        <v>174880.12</v>
      </c>
      <c r="AQ365" s="1637">
        <v>1979.77</v>
      </c>
      <c r="AR365" s="1637">
        <v>1979.77</v>
      </c>
      <c r="AS365" s="1637">
        <v>1979.77</v>
      </c>
      <c r="AT365" s="1637">
        <v>1979.77</v>
      </c>
      <c r="AU365" s="1637">
        <v>2639.7</v>
      </c>
      <c r="AV365" s="1637">
        <v>372197.7</v>
      </c>
      <c r="AW365" s="1637">
        <v>150767.35</v>
      </c>
      <c r="AX365" s="1637">
        <v>57487.9</v>
      </c>
      <c r="AY365" s="1637">
        <v>1276013.8700000001</v>
      </c>
      <c r="AZ365" s="1637">
        <v>11650806.75</v>
      </c>
      <c r="BA365" s="1637">
        <v>438144.16999999993</v>
      </c>
      <c r="BB365" s="1637">
        <v>124.03999999999999</v>
      </c>
      <c r="BC365" s="1637">
        <v>315998.27999999997</v>
      </c>
      <c r="BD365" s="1637">
        <v>11650806.673240002</v>
      </c>
    </row>
    <row r="366" spans="1:56" x14ac:dyDescent="0.25">
      <c r="A366" s="1651" t="s">
        <v>2310</v>
      </c>
      <c r="B366" s="1647" t="s">
        <v>3657</v>
      </c>
      <c r="C366" s="1636">
        <v>734.29</v>
      </c>
      <c r="D366" s="1637">
        <v>9341443.7699999996</v>
      </c>
      <c r="E366" s="1637">
        <v>7181472.4499999993</v>
      </c>
      <c r="F366" s="1646">
        <v>0.7687754298819699</v>
      </c>
      <c r="G366" s="1645">
        <v>1</v>
      </c>
      <c r="H366" s="1644">
        <v>65014.79</v>
      </c>
      <c r="I366" s="1644">
        <v>1807489.1699999997</v>
      </c>
      <c r="J366" s="1644">
        <v>1872503.9599999997</v>
      </c>
      <c r="K366" s="1643">
        <v>0.90122000000000002</v>
      </c>
      <c r="L366" s="1637">
        <v>2155581.29</v>
      </c>
      <c r="M366" s="1637">
        <v>519664.08</v>
      </c>
      <c r="N366" s="1637">
        <v>239670.38</v>
      </c>
      <c r="O366" s="1637">
        <v>97664.68</v>
      </c>
      <c r="P366" s="1637">
        <v>70787.38</v>
      </c>
      <c r="Q366" s="1637">
        <v>165371.60999999999</v>
      </c>
      <c r="R366" s="1637">
        <v>53467.67</v>
      </c>
      <c r="S366" s="1637">
        <v>90208.28</v>
      </c>
      <c r="T366" s="1637">
        <v>108843.94</v>
      </c>
      <c r="U366" s="1637">
        <v>65314</v>
      </c>
      <c r="V366" s="1637">
        <v>161473.38</v>
      </c>
      <c r="W366" s="1637">
        <v>139028.95000000001</v>
      </c>
      <c r="X366" s="1637">
        <v>108245.68</v>
      </c>
      <c r="Y366" s="1637">
        <v>3975321.32</v>
      </c>
      <c r="Z366" s="1637">
        <v>65276.099999999991</v>
      </c>
      <c r="AA366" s="1637">
        <v>91786.249999999985</v>
      </c>
      <c r="AB366" s="1637">
        <v>238644.25</v>
      </c>
      <c r="AC366" s="1637">
        <v>24965.859999999997</v>
      </c>
      <c r="AD366" s="1637">
        <v>419279.58999999997</v>
      </c>
      <c r="AE366" s="1637">
        <v>273485.18999999994</v>
      </c>
      <c r="AF366" s="1637">
        <v>999368.69</v>
      </c>
      <c r="AG366" s="1637">
        <v>688029.73</v>
      </c>
      <c r="AH366" s="1637">
        <v>1790373.9585599997</v>
      </c>
      <c r="AI366" s="1637">
        <v>4591209.6185599994</v>
      </c>
      <c r="AJ366" s="1637">
        <v>698955.96</v>
      </c>
      <c r="AK366" s="1637">
        <v>3892253.6585599994</v>
      </c>
      <c r="AL366" s="1637">
        <v>4522166.7485599993</v>
      </c>
      <c r="AM366" s="1637">
        <v>75333.429999999993</v>
      </c>
      <c r="AN366" s="1637">
        <v>75333.429999999993</v>
      </c>
      <c r="AO366" s="1637">
        <v>78637.52</v>
      </c>
      <c r="AP366" s="1637">
        <v>78637.52</v>
      </c>
      <c r="AQ366" s="1637">
        <v>0</v>
      </c>
      <c r="AR366" s="1637">
        <v>0</v>
      </c>
      <c r="AS366" s="1637">
        <v>0</v>
      </c>
      <c r="AT366" s="1637">
        <v>0</v>
      </c>
      <c r="AU366" s="1637">
        <v>0</v>
      </c>
      <c r="AV366" s="1637">
        <v>343626.17</v>
      </c>
      <c r="AW366" s="1637">
        <v>139193.78</v>
      </c>
      <c r="AX366" s="1637">
        <v>53193.74</v>
      </c>
      <c r="AY366" s="1637">
        <v>843955.59000000008</v>
      </c>
      <c r="AZ366" s="1637">
        <v>9341443.7699999996</v>
      </c>
      <c r="BA366" s="1637">
        <v>74314.11</v>
      </c>
      <c r="BB366" s="1637">
        <v>0</v>
      </c>
      <c r="BC366" s="1637">
        <v>250359.84</v>
      </c>
      <c r="BD366" s="1637">
        <v>9341443.6585599985</v>
      </c>
    </row>
    <row r="367" spans="1:56" x14ac:dyDescent="0.25">
      <c r="A367" s="1651" t="s">
        <v>2311</v>
      </c>
      <c r="B367" s="1647" t="s">
        <v>3656</v>
      </c>
      <c r="C367" s="1636">
        <v>1086.6099999999999</v>
      </c>
      <c r="D367" s="1637">
        <v>13235474.470000001</v>
      </c>
      <c r="E367" s="1637">
        <v>10552042.970000001</v>
      </c>
      <c r="F367" s="1646">
        <v>0.79725460495712774</v>
      </c>
      <c r="G367" s="1645">
        <v>2</v>
      </c>
      <c r="H367" s="1644">
        <v>53671.17</v>
      </c>
      <c r="I367" s="1644">
        <v>2022347.7000000002</v>
      </c>
      <c r="J367" s="1644">
        <v>2076018.87</v>
      </c>
      <c r="K367" s="1643">
        <v>0.90122000000000002</v>
      </c>
      <c r="L367" s="1637">
        <v>3089650.29</v>
      </c>
      <c r="M367" s="1637">
        <v>740682.97</v>
      </c>
      <c r="N367" s="1637">
        <v>354712.84</v>
      </c>
      <c r="O367" s="1637">
        <v>145051.38</v>
      </c>
      <c r="P367" s="1637">
        <v>98189.22</v>
      </c>
      <c r="Q367" s="1637">
        <v>244150.15</v>
      </c>
      <c r="R367" s="1637">
        <v>78823.48</v>
      </c>
      <c r="S367" s="1637">
        <v>133304.82</v>
      </c>
      <c r="T367" s="1637">
        <v>161814.66</v>
      </c>
      <c r="U367" s="1637">
        <v>96632.61</v>
      </c>
      <c r="V367" s="1637">
        <v>240057.1</v>
      </c>
      <c r="W367" s="1637">
        <v>206689.71</v>
      </c>
      <c r="X367" s="1637">
        <v>159959.5</v>
      </c>
      <c r="Y367" s="1637">
        <v>5749718.7300000004</v>
      </c>
      <c r="Z367" s="1637">
        <v>97389.9</v>
      </c>
      <c r="AA367" s="1637">
        <v>135826.25</v>
      </c>
      <c r="AB367" s="1637">
        <v>353148.25</v>
      </c>
      <c r="AC367" s="1637">
        <v>36944.74</v>
      </c>
      <c r="AD367" s="1637">
        <v>620454.31000000006</v>
      </c>
      <c r="AE367" s="1637">
        <v>398651.61</v>
      </c>
      <c r="AF367" s="1637">
        <v>1478876.21</v>
      </c>
      <c r="AG367" s="1637">
        <v>1018153.5700000001</v>
      </c>
      <c r="AH367" s="1637">
        <v>2505493.43304</v>
      </c>
      <c r="AI367" s="1637">
        <v>6644938.2730400003</v>
      </c>
      <c r="AJ367" s="1637">
        <v>1034322.32</v>
      </c>
      <c r="AK367" s="1637">
        <v>5610615.9530400001</v>
      </c>
      <c r="AL367" s="1637">
        <v>6542767.91304</v>
      </c>
      <c r="AM367" s="1637">
        <v>35023.43</v>
      </c>
      <c r="AN367" s="1637">
        <v>35023.43</v>
      </c>
      <c r="AO367" s="1637">
        <v>36345.07</v>
      </c>
      <c r="AP367" s="1637">
        <v>36345.07</v>
      </c>
      <c r="AQ367" s="1637">
        <v>1321.63</v>
      </c>
      <c r="AR367" s="1637">
        <v>1321.63</v>
      </c>
      <c r="AS367" s="1637">
        <v>1321.63</v>
      </c>
      <c r="AT367" s="1637">
        <v>1321.63</v>
      </c>
      <c r="AU367" s="1637">
        <v>1321.63</v>
      </c>
      <c r="AV367" s="1637">
        <v>508831.06</v>
      </c>
      <c r="AW367" s="1637">
        <v>206113.88</v>
      </c>
      <c r="AX367" s="1637">
        <v>78697.59</v>
      </c>
      <c r="AY367" s="1637">
        <v>942987.67999999993</v>
      </c>
      <c r="AZ367" s="1637">
        <v>13235474.470000001</v>
      </c>
      <c r="BA367" s="1637">
        <v>34674.249999999993</v>
      </c>
      <c r="BB367" s="1637">
        <v>104.55</v>
      </c>
      <c r="BC367" s="1637">
        <v>318652.43999999994</v>
      </c>
      <c r="BD367" s="1637">
        <v>13235474.323040001</v>
      </c>
    </row>
    <row r="368" spans="1:56" x14ac:dyDescent="0.25">
      <c r="A368" s="1651" t="s">
        <v>2312</v>
      </c>
      <c r="B368" s="1647" t="s">
        <v>3655</v>
      </c>
      <c r="C368" s="1636">
        <v>857.37</v>
      </c>
      <c r="D368" s="1637">
        <v>11041686.880000001</v>
      </c>
      <c r="E368" s="1637">
        <v>8009811.0800000001</v>
      </c>
      <c r="F368" s="1646">
        <v>0.725415524552531</v>
      </c>
      <c r="G368" s="1645">
        <v>1</v>
      </c>
      <c r="H368" s="1644">
        <v>262451.68</v>
      </c>
      <c r="I368" s="1644">
        <v>3650095.5699999994</v>
      </c>
      <c r="J368" s="1644">
        <v>3912547.2499999995</v>
      </c>
      <c r="K368" s="1643">
        <v>0.90122000000000002</v>
      </c>
      <c r="L368" s="1637">
        <v>2543951.5299999998</v>
      </c>
      <c r="M368" s="1637">
        <v>615934.14</v>
      </c>
      <c r="N368" s="1637">
        <v>281338.84999999998</v>
      </c>
      <c r="O368" s="1637">
        <v>113408.06</v>
      </c>
      <c r="P368" s="1637">
        <v>84114.06</v>
      </c>
      <c r="Q368" s="1637">
        <v>194845.31</v>
      </c>
      <c r="R368" s="1637">
        <v>62287.09</v>
      </c>
      <c r="S368" s="1637">
        <v>105466.06</v>
      </c>
      <c r="T368" s="1637">
        <v>126258.97</v>
      </c>
      <c r="U368" s="1637">
        <v>76021.22</v>
      </c>
      <c r="V368" s="1637">
        <v>187309.13</v>
      </c>
      <c r="W368" s="1637">
        <v>161273.57999999999</v>
      </c>
      <c r="X368" s="1637">
        <v>126554.3</v>
      </c>
      <c r="Y368" s="1637">
        <v>4678762.3</v>
      </c>
      <c r="Z368" s="1637">
        <v>76586.399999999994</v>
      </c>
      <c r="AA368" s="1637">
        <v>107171.25</v>
      </c>
      <c r="AB368" s="1637">
        <v>278645.25</v>
      </c>
      <c r="AC368" s="1637">
        <v>29150.579999999998</v>
      </c>
      <c r="AD368" s="1637">
        <v>489558.27</v>
      </c>
      <c r="AE368" s="1637">
        <v>325333.93999999994</v>
      </c>
      <c r="AF368" s="1637">
        <v>1166880.57</v>
      </c>
      <c r="AG368" s="1637">
        <v>803355.69</v>
      </c>
      <c r="AH368" s="1637">
        <v>2122093.5946800001</v>
      </c>
      <c r="AI368" s="1637">
        <v>5398775.5446799994</v>
      </c>
      <c r="AJ368" s="1637">
        <v>816113.35</v>
      </c>
      <c r="AK368" s="1637">
        <v>4582662.1946799997</v>
      </c>
      <c r="AL368" s="1637">
        <v>5318159.8646799996</v>
      </c>
      <c r="AM368" s="1637">
        <v>101766.21</v>
      </c>
      <c r="AN368" s="1637">
        <v>101766.21</v>
      </c>
      <c r="AO368" s="1637">
        <v>105731.13</v>
      </c>
      <c r="AP368" s="1637">
        <v>105731.13</v>
      </c>
      <c r="AQ368" s="1637">
        <v>660.81</v>
      </c>
      <c r="AR368" s="1637">
        <v>660.81</v>
      </c>
      <c r="AS368" s="1637">
        <v>660.81</v>
      </c>
      <c r="AT368" s="1637">
        <v>660.81</v>
      </c>
      <c r="AU368" s="1637">
        <v>660.81</v>
      </c>
      <c r="AV368" s="1637">
        <v>401778.29</v>
      </c>
      <c r="AW368" s="1637">
        <v>162749.66</v>
      </c>
      <c r="AX368" s="1637">
        <v>61937.919999999998</v>
      </c>
      <c r="AY368" s="1637">
        <v>1044764.6000000001</v>
      </c>
      <c r="AZ368" s="1637">
        <v>11041686.880000001</v>
      </c>
      <c r="BA368" s="1637">
        <v>146262.22</v>
      </c>
      <c r="BB368" s="1637">
        <v>400.12</v>
      </c>
      <c r="BC368" s="1637">
        <v>314222.33</v>
      </c>
      <c r="BD368" s="1637">
        <v>11041686.76468</v>
      </c>
    </row>
    <row r="369" spans="1:56" x14ac:dyDescent="0.25">
      <c r="A369" s="1651" t="s">
        <v>2313</v>
      </c>
      <c r="B369" s="1647" t="s">
        <v>3654</v>
      </c>
      <c r="C369" s="1636">
        <v>12286.28</v>
      </c>
      <c r="D369" s="1637">
        <v>164366403.83000001</v>
      </c>
      <c r="E369" s="1637">
        <v>127695112.28</v>
      </c>
      <c r="F369" s="1646">
        <v>0.77689302256726267</v>
      </c>
      <c r="G369" s="1645">
        <v>2</v>
      </c>
      <c r="H369" s="1644">
        <v>720219.11</v>
      </c>
      <c r="I369" s="1644">
        <v>22348991.599999998</v>
      </c>
      <c r="J369" s="1644">
        <v>23069210.709999997</v>
      </c>
      <c r="K369" s="1643">
        <v>0.90122000000000002</v>
      </c>
      <c r="L369" s="1637">
        <v>37107673.380000003</v>
      </c>
      <c r="M369" s="1637">
        <v>8984851.9199999999</v>
      </c>
      <c r="N369" s="1637">
        <v>4037667.77</v>
      </c>
      <c r="O369" s="1637">
        <v>1642516.59</v>
      </c>
      <c r="P369" s="1637">
        <v>1274098.42</v>
      </c>
      <c r="Q369" s="1637">
        <v>2791413.7</v>
      </c>
      <c r="R369" s="1637">
        <v>902335.98</v>
      </c>
      <c r="S369" s="1637">
        <v>1517479.98</v>
      </c>
      <c r="T369" s="1637">
        <v>1827852.63</v>
      </c>
      <c r="U369" s="1637">
        <v>1095883.4099999999</v>
      </c>
      <c r="V369" s="1637">
        <v>2711676.46</v>
      </c>
      <c r="W369" s="1637">
        <v>2334759.6</v>
      </c>
      <c r="X369" s="1637">
        <v>1820904.45</v>
      </c>
      <c r="Y369" s="1637">
        <v>68049114.290000007</v>
      </c>
      <c r="Z369" s="1637">
        <v>1094650.2</v>
      </c>
      <c r="AA369" s="1637">
        <v>1535785</v>
      </c>
      <c r="AB369" s="1637">
        <v>3993041</v>
      </c>
      <c r="AC369" s="1637">
        <v>417733.51999999996</v>
      </c>
      <c r="AD369" s="1637">
        <v>7015465.8800000008</v>
      </c>
      <c r="AE369" s="1637">
        <v>4650437.1999999993</v>
      </c>
      <c r="AF369" s="1637">
        <v>16721627.079999998</v>
      </c>
      <c r="AG369" s="1637">
        <v>11512244.359999999</v>
      </c>
      <c r="AH369" s="1637">
        <v>31929135.055919997</v>
      </c>
      <c r="AI369" s="1637">
        <v>78870119.295919985</v>
      </c>
      <c r="AJ369" s="1637">
        <v>11695064.199999999</v>
      </c>
      <c r="AK369" s="1637">
        <v>67175055.095919982</v>
      </c>
      <c r="AL369" s="1637">
        <v>77714880.845919982</v>
      </c>
      <c r="AM369" s="1637">
        <v>1876066.74</v>
      </c>
      <c r="AN369" s="1637">
        <v>1876066.74</v>
      </c>
      <c r="AO369" s="1637">
        <v>1954704.27</v>
      </c>
      <c r="AP369" s="1637">
        <v>1954704.27</v>
      </c>
      <c r="AQ369" s="1637">
        <v>366754.85</v>
      </c>
      <c r="AR369" s="1637">
        <v>366754.85</v>
      </c>
      <c r="AS369" s="1637">
        <v>381953.7</v>
      </c>
      <c r="AT369" s="1637">
        <v>381953.7</v>
      </c>
      <c r="AU369" s="1637">
        <v>458608.77</v>
      </c>
      <c r="AV369" s="1637">
        <v>5757720.8600000003</v>
      </c>
      <c r="AW369" s="1637">
        <v>2332299.0099999998</v>
      </c>
      <c r="AX369" s="1637">
        <v>894820.79</v>
      </c>
      <c r="AY369" s="1637">
        <v>18602408.549999997</v>
      </c>
      <c r="AZ369" s="1637">
        <v>164366403.83000001</v>
      </c>
      <c r="BA369" s="1637">
        <v>2356942.7199999997</v>
      </c>
      <c r="BB369" s="1637">
        <v>260034.75</v>
      </c>
      <c r="BC369" s="1637">
        <v>4603512.3699999992</v>
      </c>
      <c r="BD369" s="1637">
        <v>164366403.68592</v>
      </c>
    </row>
    <row r="370" spans="1:56" x14ac:dyDescent="0.25">
      <c r="A370" s="1651" t="s">
        <v>2314</v>
      </c>
      <c r="B370" s="1647" t="s">
        <v>3653</v>
      </c>
      <c r="C370" s="1636">
        <v>479.95</v>
      </c>
      <c r="D370" s="1637">
        <v>6141902.9900000002</v>
      </c>
      <c r="E370" s="1637">
        <v>5685378.7600000007</v>
      </c>
      <c r="F370" s="1646">
        <v>0.92567055670802778</v>
      </c>
      <c r="G370" s="1645">
        <v>3</v>
      </c>
      <c r="H370" s="1644">
        <v>6979.72</v>
      </c>
      <c r="I370" s="1644">
        <v>906088.64000000013</v>
      </c>
      <c r="J370" s="1644">
        <v>913068.3600000001</v>
      </c>
      <c r="K370" s="1643">
        <v>0.90122000000000002</v>
      </c>
      <c r="L370" s="1637">
        <v>1415992.27</v>
      </c>
      <c r="M370" s="1637">
        <v>343611.38</v>
      </c>
      <c r="N370" s="1637">
        <v>156554.35999999999</v>
      </c>
      <c r="O370" s="1637">
        <v>63224.44</v>
      </c>
      <c r="P370" s="1637">
        <v>46618.32</v>
      </c>
      <c r="Q370" s="1637">
        <v>108536.28</v>
      </c>
      <c r="R370" s="1637">
        <v>34175.21</v>
      </c>
      <c r="S370" s="1637">
        <v>58889.68</v>
      </c>
      <c r="T370" s="1637">
        <v>70385.75</v>
      </c>
      <c r="U370" s="1637">
        <v>42561.17</v>
      </c>
      <c r="V370" s="1637">
        <v>104419.45</v>
      </c>
      <c r="W370" s="1637">
        <v>89905.39</v>
      </c>
      <c r="X370" s="1637">
        <v>70664.84</v>
      </c>
      <c r="Y370" s="1637">
        <v>2605538.54</v>
      </c>
      <c r="Z370" s="1637">
        <v>42835.499999999993</v>
      </c>
      <c r="AA370" s="1637">
        <v>59993.75</v>
      </c>
      <c r="AB370" s="1637">
        <v>155983.75</v>
      </c>
      <c r="AC370" s="1637">
        <v>16318.3</v>
      </c>
      <c r="AD370" s="1637">
        <v>274051.44999999995</v>
      </c>
      <c r="AE370" s="1637">
        <v>183421.16999999998</v>
      </c>
      <c r="AF370" s="1637">
        <v>653211.94999999995</v>
      </c>
      <c r="AG370" s="1637">
        <v>449713.14999999997</v>
      </c>
      <c r="AH370" s="1637">
        <v>1177955.0267999999</v>
      </c>
      <c r="AI370" s="1637">
        <v>3013484.0467999997</v>
      </c>
      <c r="AJ370" s="1637">
        <v>456854.8</v>
      </c>
      <c r="AK370" s="1637">
        <v>2556629.2467999998</v>
      </c>
      <c r="AL370" s="1637">
        <v>2968355.9268</v>
      </c>
      <c r="AM370" s="1637">
        <v>53526.38</v>
      </c>
      <c r="AN370" s="1637">
        <v>53526.38</v>
      </c>
      <c r="AO370" s="1637">
        <v>55508.84</v>
      </c>
      <c r="AP370" s="1637">
        <v>55508.84</v>
      </c>
      <c r="AQ370" s="1637">
        <v>0</v>
      </c>
      <c r="AR370" s="1637">
        <v>0</v>
      </c>
      <c r="AS370" s="1637">
        <v>0</v>
      </c>
      <c r="AT370" s="1637">
        <v>0</v>
      </c>
      <c r="AU370" s="1637">
        <v>0</v>
      </c>
      <c r="AV370" s="1637">
        <v>224678.65</v>
      </c>
      <c r="AW370" s="1637">
        <v>91011.32</v>
      </c>
      <c r="AX370" s="1637">
        <v>34248.019999999997</v>
      </c>
      <c r="AY370" s="1637">
        <v>568008.42999999993</v>
      </c>
      <c r="AZ370" s="1637">
        <v>6141902.9900000002</v>
      </c>
      <c r="BA370" s="1637">
        <v>92111.590000000011</v>
      </c>
      <c r="BB370" s="1637">
        <v>3.01</v>
      </c>
      <c r="BC370" s="1637">
        <v>164240.44999999998</v>
      </c>
      <c r="BD370" s="1637">
        <v>6141902.8968000002</v>
      </c>
    </row>
    <row r="371" spans="1:56" x14ac:dyDescent="0.25">
      <c r="A371" s="1651" t="s">
        <v>2315</v>
      </c>
      <c r="B371" s="1647" t="s">
        <v>3652</v>
      </c>
      <c r="C371" s="1636">
        <v>1629.61</v>
      </c>
      <c r="D371" s="1637">
        <v>21667278.609999999</v>
      </c>
      <c r="E371" s="1637">
        <v>18235503.909999996</v>
      </c>
      <c r="F371" s="1646">
        <v>0.84161487181799788</v>
      </c>
      <c r="G371" s="1645">
        <v>2</v>
      </c>
      <c r="H371" s="1644">
        <v>40999.870000000003</v>
      </c>
      <c r="I371" s="1644">
        <v>3140256.0199999996</v>
      </c>
      <c r="J371" s="1644">
        <v>3181255.8899999997</v>
      </c>
      <c r="K371" s="1643">
        <v>0.90122000000000002</v>
      </c>
      <c r="L371" s="1637">
        <v>4966543.9400000004</v>
      </c>
      <c r="M371" s="1637">
        <v>1202393.43</v>
      </c>
      <c r="N371" s="1637">
        <v>534616.32999999996</v>
      </c>
      <c r="O371" s="1637">
        <v>216477.83</v>
      </c>
      <c r="P371" s="1637">
        <v>167667.01999999999</v>
      </c>
      <c r="Q371" s="1637">
        <v>369874</v>
      </c>
      <c r="R371" s="1637">
        <v>119062.04</v>
      </c>
      <c r="S371" s="1637">
        <v>201027.95</v>
      </c>
      <c r="T371" s="1637">
        <v>240907.93</v>
      </c>
      <c r="U371" s="1637">
        <v>144815.07</v>
      </c>
      <c r="V371" s="1637">
        <v>357394.43</v>
      </c>
      <c r="W371" s="1637">
        <v>307717.42</v>
      </c>
      <c r="X371" s="1637">
        <v>241224.06</v>
      </c>
      <c r="Y371" s="1637">
        <v>9069721.4500000011</v>
      </c>
      <c r="Z371" s="1637">
        <v>145645.20000000001</v>
      </c>
      <c r="AA371" s="1637">
        <v>203701.25</v>
      </c>
      <c r="AB371" s="1637">
        <v>529623.25</v>
      </c>
      <c r="AC371" s="1637">
        <v>55406.740000000005</v>
      </c>
      <c r="AD371" s="1637">
        <v>930507.30999999994</v>
      </c>
      <c r="AE371" s="1637">
        <v>618576.56000000006</v>
      </c>
      <c r="AF371" s="1637">
        <v>2217899.21</v>
      </c>
      <c r="AG371" s="1637">
        <v>1526944.5699999998</v>
      </c>
      <c r="AH371" s="1637">
        <v>4201353.7910399996</v>
      </c>
      <c r="AI371" s="1637">
        <v>10429657.881039999</v>
      </c>
      <c r="AJ371" s="1637">
        <v>1551193.16</v>
      </c>
      <c r="AK371" s="1637">
        <v>8878464.7210399993</v>
      </c>
      <c r="AL371" s="1637">
        <v>10276431.011039998</v>
      </c>
      <c r="AM371" s="1637">
        <v>270936.02</v>
      </c>
      <c r="AN371" s="1637">
        <v>270936.02</v>
      </c>
      <c r="AO371" s="1637">
        <v>282169.95</v>
      </c>
      <c r="AP371" s="1637">
        <v>282169.95</v>
      </c>
      <c r="AQ371" s="1637">
        <v>4625.7299999999996</v>
      </c>
      <c r="AR371" s="1637">
        <v>4625.7299999999996</v>
      </c>
      <c r="AS371" s="1637">
        <v>4625.7299999999996</v>
      </c>
      <c r="AT371" s="1637">
        <v>4625.7299999999996</v>
      </c>
      <c r="AU371" s="1637">
        <v>5947.37</v>
      </c>
      <c r="AV371" s="1637">
        <v>763246.59</v>
      </c>
      <c r="AW371" s="1637">
        <v>309170.82</v>
      </c>
      <c r="AX371" s="1637">
        <v>118046.39</v>
      </c>
      <c r="AY371" s="1637">
        <v>2321126.0299999998</v>
      </c>
      <c r="AZ371" s="1637">
        <v>21667278.609999999</v>
      </c>
      <c r="BA371" s="1637">
        <v>436376.35</v>
      </c>
      <c r="BB371" s="1637">
        <v>184.13</v>
      </c>
      <c r="BC371" s="1637">
        <v>528358.81000000006</v>
      </c>
      <c r="BD371" s="1637">
        <v>21667278.491039999</v>
      </c>
    </row>
    <row r="372" spans="1:56" x14ac:dyDescent="0.25">
      <c r="A372" s="1651" t="s">
        <v>2316</v>
      </c>
      <c r="B372" s="1647" t="s">
        <v>3651</v>
      </c>
      <c r="C372" s="1636">
        <v>523.96</v>
      </c>
      <c r="D372" s="1637">
        <v>6858374.0300000003</v>
      </c>
      <c r="E372" s="1637">
        <v>7513316.7000000002</v>
      </c>
      <c r="F372" s="1646">
        <v>1.0954953269003906</v>
      </c>
      <c r="G372" s="1645">
        <v>4</v>
      </c>
      <c r="H372" s="1644">
        <v>436.86</v>
      </c>
      <c r="I372" s="1644">
        <v>565357.59000000008</v>
      </c>
      <c r="J372" s="1644">
        <v>565794.45000000007</v>
      </c>
      <c r="K372" s="1643">
        <v>0.90122000000000002</v>
      </c>
      <c r="L372" s="1637">
        <v>1591464.44</v>
      </c>
      <c r="M372" s="1637">
        <v>387184.83</v>
      </c>
      <c r="N372" s="1637">
        <v>171763.67</v>
      </c>
      <c r="O372" s="1637">
        <v>69163.600000000006</v>
      </c>
      <c r="P372" s="1637">
        <v>54223.59</v>
      </c>
      <c r="Q372" s="1637">
        <v>120618.52</v>
      </c>
      <c r="R372" s="1637">
        <v>37482.49</v>
      </c>
      <c r="S372" s="1637">
        <v>64510.96</v>
      </c>
      <c r="T372" s="1637">
        <v>76916.38</v>
      </c>
      <c r="U372" s="1637">
        <v>46308.7</v>
      </c>
      <c r="V372" s="1637">
        <v>114107.86</v>
      </c>
      <c r="W372" s="1637">
        <v>98247.12</v>
      </c>
      <c r="X372" s="1637">
        <v>77410.12</v>
      </c>
      <c r="Y372" s="1637">
        <v>2909402.2800000003</v>
      </c>
      <c r="Z372" s="1637">
        <v>46647</v>
      </c>
      <c r="AA372" s="1637">
        <v>65495</v>
      </c>
      <c r="AB372" s="1637">
        <v>170287</v>
      </c>
      <c r="AC372" s="1637">
        <v>17814.64</v>
      </c>
      <c r="AD372" s="1637">
        <v>149590.58000000002</v>
      </c>
      <c r="AE372" s="1637">
        <v>202634.38</v>
      </c>
      <c r="AF372" s="1637">
        <v>713109.55999999994</v>
      </c>
      <c r="AG372" s="1637">
        <v>490950.52</v>
      </c>
      <c r="AH372" s="1637">
        <v>1360209.3224400003</v>
      </c>
      <c r="AI372" s="1637">
        <v>3216738.0024400004</v>
      </c>
      <c r="AJ372" s="1637">
        <v>498747.04</v>
      </c>
      <c r="AK372" s="1637">
        <v>2717990.9624400004</v>
      </c>
      <c r="AL372" s="1637">
        <v>3167471.7624400002</v>
      </c>
      <c r="AM372" s="1637">
        <v>97801.29</v>
      </c>
      <c r="AN372" s="1637">
        <v>97801.29</v>
      </c>
      <c r="AO372" s="1637">
        <v>101766.21</v>
      </c>
      <c r="AP372" s="1637">
        <v>101766.21</v>
      </c>
      <c r="AQ372" s="1637">
        <v>0</v>
      </c>
      <c r="AR372" s="1637">
        <v>0</v>
      </c>
      <c r="AS372" s="1637">
        <v>0</v>
      </c>
      <c r="AT372" s="1637">
        <v>0</v>
      </c>
      <c r="AU372" s="1637">
        <v>0</v>
      </c>
      <c r="AV372" s="1637">
        <v>245164.05</v>
      </c>
      <c r="AW372" s="1637">
        <v>99309.41</v>
      </c>
      <c r="AX372" s="1637">
        <v>37891.43</v>
      </c>
      <c r="AY372" s="1637">
        <v>781499.89000000013</v>
      </c>
      <c r="AZ372" s="1637">
        <v>6858374.0300000003</v>
      </c>
      <c r="BA372" s="1637">
        <v>146316.50999999998</v>
      </c>
      <c r="BB372" s="1637">
        <v>10.91</v>
      </c>
      <c r="BC372" s="1637">
        <v>141930.88000000006</v>
      </c>
      <c r="BD372" s="1637">
        <v>6858373.9324400015</v>
      </c>
    </row>
    <row r="373" spans="1:56" x14ac:dyDescent="0.25">
      <c r="A373" s="1651" t="s">
        <v>2317</v>
      </c>
      <c r="B373" s="1647" t="s">
        <v>3650</v>
      </c>
      <c r="C373" s="1636">
        <v>4839.13</v>
      </c>
      <c r="D373" s="1637">
        <v>70774913.370000005</v>
      </c>
      <c r="E373" s="1637">
        <v>60466602.909999996</v>
      </c>
      <c r="F373" s="1646">
        <v>0.85435078661121355</v>
      </c>
      <c r="G373" s="1645">
        <v>2</v>
      </c>
      <c r="H373" s="1644">
        <v>145215.01</v>
      </c>
      <c r="I373" s="1644">
        <v>9542333.2200000025</v>
      </c>
      <c r="J373" s="1644">
        <v>9687548.2300000023</v>
      </c>
      <c r="K373" s="1643">
        <v>0.90122000000000002</v>
      </c>
      <c r="L373" s="1637">
        <v>15644076.640000001</v>
      </c>
      <c r="M373" s="1637">
        <v>3771196.59</v>
      </c>
      <c r="N373" s="1637">
        <v>1588575.32</v>
      </c>
      <c r="O373" s="1637">
        <v>646353.46</v>
      </c>
      <c r="P373" s="1637">
        <v>571873.44999999995</v>
      </c>
      <c r="Q373" s="1637">
        <v>1090307.8700000001</v>
      </c>
      <c r="R373" s="1637">
        <v>354981.29</v>
      </c>
      <c r="S373" s="1637">
        <v>596927.21</v>
      </c>
      <c r="T373" s="1637">
        <v>719821.28</v>
      </c>
      <c r="U373" s="1637">
        <v>431233.06</v>
      </c>
      <c r="V373" s="1637">
        <v>1067877.3500000001</v>
      </c>
      <c r="W373" s="1637">
        <v>919444.83</v>
      </c>
      <c r="X373" s="1637">
        <v>716284.51</v>
      </c>
      <c r="Y373" s="1637">
        <v>28118952.860000003</v>
      </c>
      <c r="Z373" s="1637">
        <v>431082</v>
      </c>
      <c r="AA373" s="1637">
        <v>604891.25</v>
      </c>
      <c r="AB373" s="1637">
        <v>1572717.25</v>
      </c>
      <c r="AC373" s="1637">
        <v>164530.42000000001</v>
      </c>
      <c r="AD373" s="1637">
        <v>2763143.2299999995</v>
      </c>
      <c r="AE373" s="1637">
        <v>1808162.72</v>
      </c>
      <c r="AF373" s="1637">
        <v>6586055.9299999997</v>
      </c>
      <c r="AG373" s="1637">
        <v>4534264.8100000005</v>
      </c>
      <c r="AH373" s="1637">
        <v>14071809.502320001</v>
      </c>
      <c r="AI373" s="1637">
        <v>32536657.112319998</v>
      </c>
      <c r="AJ373" s="1637">
        <v>4606271.0599999996</v>
      </c>
      <c r="AK373" s="1637">
        <v>27930386.052320004</v>
      </c>
      <c r="AL373" s="1637">
        <v>32081649.652320005</v>
      </c>
      <c r="AM373" s="1637">
        <v>1404902.39</v>
      </c>
      <c r="AN373" s="1637">
        <v>1404902.39</v>
      </c>
      <c r="AO373" s="1637">
        <v>1463054.51</v>
      </c>
      <c r="AP373" s="1637">
        <v>1463054.51</v>
      </c>
      <c r="AQ373" s="1637">
        <v>243842.41</v>
      </c>
      <c r="AR373" s="1637">
        <v>243842.41</v>
      </c>
      <c r="AS373" s="1637">
        <v>253754.71</v>
      </c>
      <c r="AT373" s="1637">
        <v>253754.71</v>
      </c>
      <c r="AU373" s="1637">
        <v>304637.81</v>
      </c>
      <c r="AV373" s="1637">
        <v>2267932.7400000002</v>
      </c>
      <c r="AW373" s="1637">
        <v>918679.01</v>
      </c>
      <c r="AX373" s="1637">
        <v>351953.13</v>
      </c>
      <c r="AY373" s="1637">
        <v>10574310.73</v>
      </c>
      <c r="AZ373" s="1637">
        <v>70774913.370000005</v>
      </c>
      <c r="BA373" s="1637">
        <v>4370930.07</v>
      </c>
      <c r="BB373" s="1637">
        <v>186070.45999999996</v>
      </c>
      <c r="BC373" s="1637">
        <v>1806634.78</v>
      </c>
      <c r="BD373" s="1637">
        <v>70774913.242320016</v>
      </c>
    </row>
    <row r="374" spans="1:56" x14ac:dyDescent="0.25">
      <c r="A374" s="1647"/>
      <c r="B374" s="1647" t="s">
        <v>3649</v>
      </c>
      <c r="C374" s="1636">
        <v>59</v>
      </c>
      <c r="D374" s="1637">
        <v>920277.81</v>
      </c>
      <c r="E374" s="1637">
        <v>530280.91</v>
      </c>
      <c r="F374" s="1646">
        <v>0.57621829434309624</v>
      </c>
      <c r="G374" s="1645">
        <v>1</v>
      </c>
      <c r="H374" s="1644">
        <v>73949.63</v>
      </c>
      <c r="I374" s="1644">
        <v>438253.13</v>
      </c>
      <c r="J374" s="1644">
        <v>512202.76</v>
      </c>
      <c r="K374" s="1643">
        <v>1.05749</v>
      </c>
      <c r="L374" s="1637">
        <v>203623.69</v>
      </c>
      <c r="M374" s="1637">
        <v>60397.120000000003</v>
      </c>
      <c r="N374" s="1637">
        <v>23599.97</v>
      </c>
      <c r="O374" s="1637">
        <v>8038.63</v>
      </c>
      <c r="P374" s="1637">
        <v>7311.5</v>
      </c>
      <c r="Q374" s="1637">
        <v>20056.75</v>
      </c>
      <c r="R374" s="1637">
        <v>4527.54</v>
      </c>
      <c r="S374" s="1637">
        <v>8794.67</v>
      </c>
      <c r="T374" s="1637">
        <v>8514.48</v>
      </c>
      <c r="U374" s="1637">
        <v>5967.81</v>
      </c>
      <c r="V374" s="1637">
        <v>12631.5</v>
      </c>
      <c r="W374" s="1637">
        <v>10875.75</v>
      </c>
      <c r="X374" s="1637">
        <v>10553.2</v>
      </c>
      <c r="Y374" s="1637">
        <v>384892.61</v>
      </c>
      <c r="Z374" s="1637">
        <v>5310</v>
      </c>
      <c r="AA374" s="1637">
        <v>7375</v>
      </c>
      <c r="AB374" s="1637">
        <v>19175</v>
      </c>
      <c r="AC374" s="1637">
        <v>2006</v>
      </c>
      <c r="AD374" s="1637">
        <v>33689</v>
      </c>
      <c r="AE374" s="1637">
        <v>39701</v>
      </c>
      <c r="AF374" s="1637">
        <v>80299</v>
      </c>
      <c r="AG374" s="1637">
        <v>55283</v>
      </c>
      <c r="AH374" s="1637">
        <v>160507.08900000001</v>
      </c>
      <c r="AI374" s="1637">
        <v>403345.08900000004</v>
      </c>
      <c r="AJ374" s="1637">
        <v>56160.92</v>
      </c>
      <c r="AK374" s="1637">
        <v>347184.16900000005</v>
      </c>
      <c r="AL374" s="1637">
        <v>406573.77900000004</v>
      </c>
      <c r="AM374" s="1637">
        <v>9304.85</v>
      </c>
      <c r="AN374" s="1637">
        <v>9304.85</v>
      </c>
      <c r="AO374" s="1637">
        <v>10080.25</v>
      </c>
      <c r="AP374" s="1637">
        <v>10080.25</v>
      </c>
      <c r="AQ374" s="1637">
        <v>7754.04</v>
      </c>
      <c r="AR374" s="1637">
        <v>7754.04</v>
      </c>
      <c r="AS374" s="1637">
        <v>7754.04</v>
      </c>
      <c r="AT374" s="1637">
        <v>7754.04</v>
      </c>
      <c r="AU374" s="1637">
        <v>10080.25</v>
      </c>
      <c r="AV374" s="1637">
        <v>31791.58</v>
      </c>
      <c r="AW374" s="1637">
        <v>12877.92</v>
      </c>
      <c r="AX374" s="1637">
        <v>4275.16</v>
      </c>
      <c r="AY374" s="1637">
        <v>128811.27</v>
      </c>
      <c r="AZ374" s="1637">
        <v>920277.81</v>
      </c>
      <c r="BA374" s="1637">
        <v>21299.360000000001</v>
      </c>
      <c r="BB374" s="1637">
        <v>5931.5400000000009</v>
      </c>
      <c r="BC374" s="1637">
        <v>18488.839999999997</v>
      </c>
      <c r="BD374" s="1637">
        <v>920277.65899999999</v>
      </c>
    </row>
    <row r="375" spans="1:56" x14ac:dyDescent="0.25">
      <c r="A375" s="1647"/>
      <c r="B375" s="1647" t="s">
        <v>3648</v>
      </c>
      <c r="C375" s="1636">
        <v>203</v>
      </c>
      <c r="D375" s="1637">
        <v>3140198.66</v>
      </c>
      <c r="E375" s="1637">
        <v>5682009.7700000005</v>
      </c>
      <c r="F375" s="1646">
        <v>1.8094427726429259</v>
      </c>
      <c r="G375" s="1645">
        <v>4</v>
      </c>
      <c r="H375" s="1644">
        <v>200.02</v>
      </c>
      <c r="I375" s="1644">
        <v>5367989.9099999992</v>
      </c>
      <c r="J375" s="1644">
        <v>5368189.9299999988</v>
      </c>
      <c r="K375" s="1643">
        <v>1.05749</v>
      </c>
      <c r="L375" s="1637">
        <v>733658.27</v>
      </c>
      <c r="M375" s="1637">
        <v>244528.29</v>
      </c>
      <c r="N375" s="1637">
        <v>85664.14</v>
      </c>
      <c r="O375" s="1637">
        <v>27989.27</v>
      </c>
      <c r="P375" s="1637">
        <v>24485.47</v>
      </c>
      <c r="Q375" s="1637">
        <v>73373.52</v>
      </c>
      <c r="R375" s="1637">
        <v>17463.400000000001</v>
      </c>
      <c r="S375" s="1637">
        <v>31723.66</v>
      </c>
      <c r="T375" s="1637">
        <v>28097.8</v>
      </c>
      <c r="U375" s="1637">
        <v>21044.41</v>
      </c>
      <c r="V375" s="1637">
        <v>41683.97</v>
      </c>
      <c r="W375" s="1637">
        <v>35889.99</v>
      </c>
      <c r="X375" s="1637">
        <v>38066.9</v>
      </c>
      <c r="Y375" s="1637">
        <v>1403669.0899999996</v>
      </c>
      <c r="Z375" s="1637">
        <v>18270</v>
      </c>
      <c r="AA375" s="1637">
        <v>25375</v>
      </c>
      <c r="AB375" s="1637">
        <v>65975</v>
      </c>
      <c r="AC375" s="1637">
        <v>6902</v>
      </c>
      <c r="AD375" s="1637">
        <v>57956.5</v>
      </c>
      <c r="AE375" s="1637">
        <v>174377</v>
      </c>
      <c r="AF375" s="1637">
        <v>276283</v>
      </c>
      <c r="AG375" s="1637">
        <v>190211</v>
      </c>
      <c r="AH375" s="1637">
        <v>551074.85099999991</v>
      </c>
      <c r="AI375" s="1637">
        <v>1366424.3509999998</v>
      </c>
      <c r="AJ375" s="1637">
        <v>193231.64</v>
      </c>
      <c r="AK375" s="1637">
        <v>1173192.7109999997</v>
      </c>
      <c r="AL375" s="1637">
        <v>1377533.2309999997</v>
      </c>
      <c r="AM375" s="1637">
        <v>33342.39</v>
      </c>
      <c r="AN375" s="1637">
        <v>33342.39</v>
      </c>
      <c r="AO375" s="1637">
        <v>34117.79</v>
      </c>
      <c r="AP375" s="1637">
        <v>34117.79</v>
      </c>
      <c r="AQ375" s="1637">
        <v>9304.85</v>
      </c>
      <c r="AR375" s="1637">
        <v>9304.85</v>
      </c>
      <c r="AS375" s="1637">
        <v>10080.25</v>
      </c>
      <c r="AT375" s="1637">
        <v>10080.25</v>
      </c>
      <c r="AU375" s="1637">
        <v>12406.47</v>
      </c>
      <c r="AV375" s="1637">
        <v>110882.84</v>
      </c>
      <c r="AW375" s="1637">
        <v>44915.68</v>
      </c>
      <c r="AX375" s="1637">
        <v>17100.669999999998</v>
      </c>
      <c r="AY375" s="1637">
        <v>358996.22</v>
      </c>
      <c r="AZ375" s="1637">
        <v>3140198.66</v>
      </c>
      <c r="BA375" s="1637">
        <v>18261.079999999998</v>
      </c>
      <c r="BB375" s="1637">
        <v>11.34</v>
      </c>
      <c r="BC375" s="1637">
        <v>14907.3</v>
      </c>
      <c r="BD375" s="1637">
        <v>3140198.5409999993</v>
      </c>
    </row>
    <row r="376" spans="1:56" x14ac:dyDescent="0.25">
      <c r="A376" s="1651" t="s">
        <v>2318</v>
      </c>
      <c r="B376" s="1647" t="s">
        <v>3647</v>
      </c>
      <c r="C376" s="1636">
        <v>2007.31</v>
      </c>
      <c r="D376" s="1637">
        <v>34525277.799999997</v>
      </c>
      <c r="E376" s="1637">
        <v>31643019.030000001</v>
      </c>
      <c r="F376" s="1646">
        <v>0.9165174343651481</v>
      </c>
      <c r="G376" s="1645">
        <v>3</v>
      </c>
      <c r="H376" s="1644">
        <v>39234.89</v>
      </c>
      <c r="I376" s="1644">
        <v>4558223.4999999991</v>
      </c>
      <c r="J376" s="1644">
        <v>4597458.3899999987</v>
      </c>
      <c r="K376" s="1643">
        <v>1.05749</v>
      </c>
      <c r="L376" s="1637">
        <v>7467847.29</v>
      </c>
      <c r="M376" s="1637">
        <v>1493569.45</v>
      </c>
      <c r="N376" s="1637">
        <v>739631.76</v>
      </c>
      <c r="O376" s="1637">
        <v>328151.67</v>
      </c>
      <c r="P376" s="1637">
        <v>313952.40999999997</v>
      </c>
      <c r="Q376" s="1637">
        <v>451415.74</v>
      </c>
      <c r="R376" s="1637">
        <v>172693.62</v>
      </c>
      <c r="S376" s="1637">
        <v>279859.25</v>
      </c>
      <c r="T376" s="1637">
        <v>378894.64</v>
      </c>
      <c r="U376" s="1637">
        <v>209815.91</v>
      </c>
      <c r="V376" s="1637">
        <v>562102.04</v>
      </c>
      <c r="W376" s="1637">
        <v>483971.13</v>
      </c>
      <c r="X376" s="1637">
        <v>335817.9</v>
      </c>
      <c r="Y376" s="1637">
        <v>13217722.810000002</v>
      </c>
      <c r="Z376" s="1637">
        <v>177838.2</v>
      </c>
      <c r="AA376" s="1637">
        <v>250913.75</v>
      </c>
      <c r="AB376" s="1637">
        <v>652375.75000000012</v>
      </c>
      <c r="AC376" s="1637">
        <v>68248.540000000008</v>
      </c>
      <c r="AD376" s="1637">
        <v>1146174.01</v>
      </c>
      <c r="AE376" s="1637">
        <v>332639.34000000003</v>
      </c>
      <c r="AF376" s="1637">
        <v>2731948.91</v>
      </c>
      <c r="AG376" s="1637">
        <v>1880849.4700000002</v>
      </c>
      <c r="AH376" s="1637">
        <v>6382600.7558399998</v>
      </c>
      <c r="AI376" s="1637">
        <v>13623588.72584</v>
      </c>
      <c r="AJ376" s="1637">
        <v>1910718.24</v>
      </c>
      <c r="AK376" s="1637">
        <v>11712870.485839998</v>
      </c>
      <c r="AL376" s="1637">
        <v>13733435.915839998</v>
      </c>
      <c r="AM376" s="1637">
        <v>669949.52</v>
      </c>
      <c r="AN376" s="1637">
        <v>669949.52</v>
      </c>
      <c r="AO376" s="1637">
        <v>697864.08</v>
      </c>
      <c r="AP376" s="1637">
        <v>697864.08</v>
      </c>
      <c r="AQ376" s="1637">
        <v>584655.02</v>
      </c>
      <c r="AR376" s="1637">
        <v>584655.02</v>
      </c>
      <c r="AS376" s="1637">
        <v>608692.56000000006</v>
      </c>
      <c r="AT376" s="1637">
        <v>608692.56000000006</v>
      </c>
      <c r="AU376" s="1637">
        <v>730431.07</v>
      </c>
      <c r="AV376" s="1637">
        <v>1103400.6599999999</v>
      </c>
      <c r="AW376" s="1637">
        <v>446958.15</v>
      </c>
      <c r="AX376" s="1637">
        <v>171006.7</v>
      </c>
      <c r="AY376" s="1637">
        <v>7574118.9400000023</v>
      </c>
      <c r="AZ376" s="1637">
        <v>34525277.799999997</v>
      </c>
      <c r="BA376" s="1637">
        <v>1991804.2100000002</v>
      </c>
      <c r="BB376" s="1637">
        <v>421833.38000000006</v>
      </c>
      <c r="BC376" s="1637">
        <v>719573.61</v>
      </c>
      <c r="BD376" s="1637">
        <v>34525277.665840007</v>
      </c>
    </row>
    <row r="377" spans="1:56" x14ac:dyDescent="0.25">
      <c r="A377" s="1651" t="s">
        <v>2319</v>
      </c>
      <c r="B377" s="1647" t="s">
        <v>3646</v>
      </c>
      <c r="C377" s="1636">
        <v>3515.96</v>
      </c>
      <c r="D377" s="1637">
        <v>61927101.719999999</v>
      </c>
      <c r="E377" s="1637">
        <v>47922458.089999996</v>
      </c>
      <c r="F377" s="1646">
        <v>0.77385275200959291</v>
      </c>
      <c r="G377" s="1645">
        <v>2</v>
      </c>
      <c r="H377" s="1644">
        <v>330665.09000000003</v>
      </c>
      <c r="I377" s="1644">
        <v>12719083.890000001</v>
      </c>
      <c r="J377" s="1644">
        <v>13049748.98</v>
      </c>
      <c r="K377" s="1643">
        <v>1.05749</v>
      </c>
      <c r="L377" s="1637">
        <v>13287562</v>
      </c>
      <c r="M377" s="1637">
        <v>2657512.39</v>
      </c>
      <c r="N377" s="1637">
        <v>1295646.06</v>
      </c>
      <c r="O377" s="1637">
        <v>575187.21</v>
      </c>
      <c r="P377" s="1637">
        <v>567019.86</v>
      </c>
      <c r="Q377" s="1637">
        <v>800309.25</v>
      </c>
      <c r="R377" s="1637">
        <v>302698.94</v>
      </c>
      <c r="S377" s="1637">
        <v>490617.45</v>
      </c>
      <c r="T377" s="1637">
        <v>664129.93999999994</v>
      </c>
      <c r="U377" s="1637">
        <v>367806.04</v>
      </c>
      <c r="V377" s="1637">
        <v>985257.51</v>
      </c>
      <c r="W377" s="1637">
        <v>848308.96</v>
      </c>
      <c r="X377" s="1637">
        <v>588717.81000000006</v>
      </c>
      <c r="Y377" s="1637">
        <v>23430773.420000002</v>
      </c>
      <c r="Z377" s="1637">
        <v>312971.40000000002</v>
      </c>
      <c r="AA377" s="1637">
        <v>439495</v>
      </c>
      <c r="AB377" s="1637">
        <v>1142687</v>
      </c>
      <c r="AC377" s="1637">
        <v>119542.64</v>
      </c>
      <c r="AD377" s="1637">
        <v>2007613.1600000001</v>
      </c>
      <c r="AE377" s="1637">
        <v>592885.41999999993</v>
      </c>
      <c r="AF377" s="1637">
        <v>4785221.5600000005</v>
      </c>
      <c r="AG377" s="1637">
        <v>3294454.52</v>
      </c>
      <c r="AH377" s="1637">
        <v>11494445.59344</v>
      </c>
      <c r="AI377" s="1637">
        <v>24189316.293439999</v>
      </c>
      <c r="AJ377" s="1637">
        <v>3346772</v>
      </c>
      <c r="AK377" s="1637">
        <v>20842544.293440003</v>
      </c>
      <c r="AL377" s="1637">
        <v>24381722.213440001</v>
      </c>
      <c r="AM377" s="1637">
        <v>1301128.82</v>
      </c>
      <c r="AN377" s="1637">
        <v>1301128.82</v>
      </c>
      <c r="AO377" s="1637">
        <v>1355407.14</v>
      </c>
      <c r="AP377" s="1637">
        <v>1355407.14</v>
      </c>
      <c r="AQ377" s="1637">
        <v>1084790.95</v>
      </c>
      <c r="AR377" s="1637">
        <v>1084790.95</v>
      </c>
      <c r="AS377" s="1637">
        <v>1129764.4099999999</v>
      </c>
      <c r="AT377" s="1637">
        <v>1129764.4099999999</v>
      </c>
      <c r="AU377" s="1637">
        <v>1356182.54</v>
      </c>
      <c r="AV377" s="1637">
        <v>1933083.52</v>
      </c>
      <c r="AW377" s="1637">
        <v>783040.52</v>
      </c>
      <c r="AX377" s="1637">
        <v>300116.77</v>
      </c>
      <c r="AY377" s="1637">
        <v>14114605.989999998</v>
      </c>
      <c r="AZ377" s="1637">
        <v>61927101.719999999</v>
      </c>
      <c r="BA377" s="1637">
        <v>5927766.6099999994</v>
      </c>
      <c r="BB377" s="1637">
        <v>888888.15</v>
      </c>
      <c r="BC377" s="1637">
        <v>1768879.3</v>
      </c>
      <c r="BD377" s="1637">
        <v>61927101.623439997</v>
      </c>
    </row>
    <row r="378" spans="1:56" x14ac:dyDescent="0.25">
      <c r="A378" s="1651" t="s">
        <v>2320</v>
      </c>
      <c r="B378" s="1647" t="s">
        <v>3645</v>
      </c>
      <c r="C378" s="1636">
        <v>890.96</v>
      </c>
      <c r="D378" s="1637">
        <v>15111822.279999999</v>
      </c>
      <c r="E378" s="1637">
        <v>16598715.560000001</v>
      </c>
      <c r="F378" s="1646">
        <v>1.0983927187899671</v>
      </c>
      <c r="G378" s="1645">
        <v>4</v>
      </c>
      <c r="H378" s="1644">
        <v>962.59</v>
      </c>
      <c r="I378" s="1644">
        <v>1695932.24</v>
      </c>
      <c r="J378" s="1644">
        <v>1696894.83</v>
      </c>
      <c r="K378" s="1643">
        <v>1.05749</v>
      </c>
      <c r="L378" s="1637">
        <v>3345672.27</v>
      </c>
      <c r="M378" s="1637">
        <v>669134.44999999995</v>
      </c>
      <c r="N378" s="1637">
        <v>328151.67</v>
      </c>
      <c r="O378" s="1637">
        <v>145271.64000000001</v>
      </c>
      <c r="P378" s="1637">
        <v>139898.87</v>
      </c>
      <c r="Q378" s="1637">
        <v>201070.74</v>
      </c>
      <c r="R378" s="1637">
        <v>76321.52</v>
      </c>
      <c r="S378" s="1637">
        <v>124067.79</v>
      </c>
      <c r="T378" s="1637">
        <v>167735.38</v>
      </c>
      <c r="U378" s="1637">
        <v>92972.32</v>
      </c>
      <c r="V378" s="1637">
        <v>248840.67</v>
      </c>
      <c r="W378" s="1637">
        <v>214252.39</v>
      </c>
      <c r="X378" s="1637">
        <v>148875.5</v>
      </c>
      <c r="Y378" s="1637">
        <v>5902265.209999999</v>
      </c>
      <c r="Z378" s="1637">
        <v>78986.7</v>
      </c>
      <c r="AA378" s="1637">
        <v>111370</v>
      </c>
      <c r="AB378" s="1637">
        <v>289561.99999999994</v>
      </c>
      <c r="AC378" s="1637">
        <v>30292.639999999996</v>
      </c>
      <c r="AD378" s="1637">
        <v>254369.08</v>
      </c>
      <c r="AE378" s="1637">
        <v>148907.58999999997</v>
      </c>
      <c r="AF378" s="1637">
        <v>1212596.5599999998</v>
      </c>
      <c r="AG378" s="1637">
        <v>834829.52</v>
      </c>
      <c r="AH378" s="1637">
        <v>2841810.1784399999</v>
      </c>
      <c r="AI378" s="1637">
        <v>5802724.2684399998</v>
      </c>
      <c r="AJ378" s="1637">
        <v>848087</v>
      </c>
      <c r="AK378" s="1637">
        <v>4954637.2684399998</v>
      </c>
      <c r="AL378" s="1637">
        <v>5851480.7884400003</v>
      </c>
      <c r="AM378" s="1637">
        <v>319466.67</v>
      </c>
      <c r="AN378" s="1637">
        <v>319466.67</v>
      </c>
      <c r="AO378" s="1637">
        <v>332648.53999999998</v>
      </c>
      <c r="AP378" s="1637">
        <v>332648.53999999998</v>
      </c>
      <c r="AQ378" s="1637">
        <v>241926.21</v>
      </c>
      <c r="AR378" s="1637">
        <v>241926.21</v>
      </c>
      <c r="AS378" s="1637">
        <v>252006.47</v>
      </c>
      <c r="AT378" s="1637">
        <v>252006.47</v>
      </c>
      <c r="AU378" s="1637">
        <v>302407.77</v>
      </c>
      <c r="AV378" s="1637">
        <v>489280.26</v>
      </c>
      <c r="AW378" s="1637">
        <v>198194.37</v>
      </c>
      <c r="AX378" s="1637">
        <v>76097.98</v>
      </c>
      <c r="AY378" s="1637">
        <v>3358076.1599999997</v>
      </c>
      <c r="AZ378" s="1637">
        <v>15111822.279999999</v>
      </c>
      <c r="BA378" s="1637">
        <v>907994.80999999994</v>
      </c>
      <c r="BB378" s="1637">
        <v>114853.43000000001</v>
      </c>
      <c r="BC378" s="1637">
        <v>362331.92999999993</v>
      </c>
      <c r="BD378" s="1637">
        <v>15111822.158439999</v>
      </c>
    </row>
    <row r="379" spans="1:56" x14ac:dyDescent="0.25">
      <c r="A379" s="1651" t="s">
        <v>2321</v>
      </c>
      <c r="B379" s="1647" t="s">
        <v>3644</v>
      </c>
      <c r="C379" s="1636">
        <v>990.8</v>
      </c>
      <c r="D379" s="1637">
        <v>13612458.35</v>
      </c>
      <c r="E379" s="1637">
        <v>13389275.18</v>
      </c>
      <c r="F379" s="1646">
        <v>0.98360449198362465</v>
      </c>
      <c r="G379" s="1645">
        <v>3</v>
      </c>
      <c r="H379" s="1644">
        <v>15469.34</v>
      </c>
      <c r="I379" s="1644">
        <v>698144.67999999982</v>
      </c>
      <c r="J379" s="1644">
        <v>713614.01999999979</v>
      </c>
      <c r="K379" s="1643">
        <v>1.05749</v>
      </c>
      <c r="L379" s="1637">
        <v>3351571.63</v>
      </c>
      <c r="M379" s="1637">
        <v>670314.31999999995</v>
      </c>
      <c r="N379" s="1637">
        <v>364285.23</v>
      </c>
      <c r="O379" s="1637">
        <v>161494.87</v>
      </c>
      <c r="P379" s="1637">
        <v>117598.26</v>
      </c>
      <c r="Q379" s="1637">
        <v>224913.12</v>
      </c>
      <c r="R379" s="1637">
        <v>84729.83</v>
      </c>
      <c r="S379" s="1637">
        <v>137888</v>
      </c>
      <c r="T379" s="1637">
        <v>186467.25</v>
      </c>
      <c r="U379" s="1637">
        <v>103337.47</v>
      </c>
      <c r="V379" s="1637">
        <v>276629.99</v>
      </c>
      <c r="W379" s="1637">
        <v>238179.05</v>
      </c>
      <c r="X379" s="1637">
        <v>165459.1</v>
      </c>
      <c r="Y379" s="1637">
        <v>6082868.1199999992</v>
      </c>
      <c r="Z379" s="1637">
        <v>88332.3</v>
      </c>
      <c r="AA379" s="1637">
        <v>123850</v>
      </c>
      <c r="AB379" s="1637">
        <v>322010</v>
      </c>
      <c r="AC379" s="1637">
        <v>33687.199999999997</v>
      </c>
      <c r="AD379" s="1637">
        <v>282873.40000000002</v>
      </c>
      <c r="AE379" s="1637">
        <v>167239.43</v>
      </c>
      <c r="AF379" s="1637">
        <v>1348478.8</v>
      </c>
      <c r="AG379" s="1637">
        <v>928379.6</v>
      </c>
      <c r="AH379" s="1637">
        <v>2462588.7641999996</v>
      </c>
      <c r="AI379" s="1637">
        <v>5757439.4941999996</v>
      </c>
      <c r="AJ379" s="1637">
        <v>943122.7</v>
      </c>
      <c r="AK379" s="1637">
        <v>4814316.7941999994</v>
      </c>
      <c r="AL379" s="1637">
        <v>5811659.6141999997</v>
      </c>
      <c r="AM379" s="1637">
        <v>100802.59</v>
      </c>
      <c r="AN379" s="1637">
        <v>100802.59</v>
      </c>
      <c r="AO379" s="1637">
        <v>105455.01</v>
      </c>
      <c r="AP379" s="1637">
        <v>105455.01</v>
      </c>
      <c r="AQ379" s="1637">
        <v>85294.49</v>
      </c>
      <c r="AR379" s="1637">
        <v>85294.49</v>
      </c>
      <c r="AS379" s="1637">
        <v>89171.520000000004</v>
      </c>
      <c r="AT379" s="1637">
        <v>89171.520000000004</v>
      </c>
      <c r="AU379" s="1637">
        <v>107005.82</v>
      </c>
      <c r="AV379" s="1637">
        <v>544333.98</v>
      </c>
      <c r="AW379" s="1637">
        <v>220495.16</v>
      </c>
      <c r="AX379" s="1637">
        <v>84648.320000000007</v>
      </c>
      <c r="AY379" s="1637">
        <v>1717930.5</v>
      </c>
      <c r="AZ379" s="1637">
        <v>13612458.35</v>
      </c>
      <c r="BA379" s="1637">
        <v>99644.41</v>
      </c>
      <c r="BB379" s="1637">
        <v>21564.32</v>
      </c>
      <c r="BC379" s="1637">
        <v>300542.96000000002</v>
      </c>
      <c r="BD379" s="1637">
        <v>13612458.234199999</v>
      </c>
    </row>
    <row r="380" spans="1:56" x14ac:dyDescent="0.25">
      <c r="A380" s="1651" t="s">
        <v>2322</v>
      </c>
      <c r="B380" s="1647" t="s">
        <v>3643</v>
      </c>
      <c r="C380" s="1636">
        <v>629</v>
      </c>
      <c r="D380" s="1637">
        <v>9712067.2599999998</v>
      </c>
      <c r="E380" s="1637">
        <v>10698939.819999998</v>
      </c>
      <c r="F380" s="1646">
        <v>1.1016130277499745</v>
      </c>
      <c r="G380" s="1645">
        <v>4</v>
      </c>
      <c r="H380" s="1644">
        <v>618.64</v>
      </c>
      <c r="I380" s="1644">
        <v>742164.2699999999</v>
      </c>
      <c r="J380" s="1644">
        <v>742782.90999999992</v>
      </c>
      <c r="K380" s="1643">
        <v>1.05749</v>
      </c>
      <c r="L380" s="1637">
        <v>2241755.2799999998</v>
      </c>
      <c r="M380" s="1637">
        <v>448351.05</v>
      </c>
      <c r="N380" s="1637">
        <v>230812.3</v>
      </c>
      <c r="O380" s="1637">
        <v>102501.31</v>
      </c>
      <c r="P380" s="1637">
        <v>87340.09</v>
      </c>
      <c r="Q380" s="1637">
        <v>142259.54</v>
      </c>
      <c r="R380" s="1637">
        <v>53683.78</v>
      </c>
      <c r="S380" s="1637">
        <v>87632.69</v>
      </c>
      <c r="T380" s="1637">
        <v>118351.36</v>
      </c>
      <c r="U380" s="1637">
        <v>65645.990000000005</v>
      </c>
      <c r="V380" s="1637">
        <v>175577.94</v>
      </c>
      <c r="W380" s="1637">
        <v>151173</v>
      </c>
      <c r="X380" s="1637">
        <v>105155.1</v>
      </c>
      <c r="Y380" s="1637">
        <v>4010239.4299999992</v>
      </c>
      <c r="Z380" s="1637">
        <v>55800</v>
      </c>
      <c r="AA380" s="1637">
        <v>78625</v>
      </c>
      <c r="AB380" s="1637">
        <v>204425</v>
      </c>
      <c r="AC380" s="1637">
        <v>21386</v>
      </c>
      <c r="AD380" s="1637">
        <v>179579.5</v>
      </c>
      <c r="AE380" s="1637">
        <v>105214</v>
      </c>
      <c r="AF380" s="1637">
        <v>856069</v>
      </c>
      <c r="AG380" s="1637">
        <v>589373</v>
      </c>
      <c r="AH380" s="1637">
        <v>1797358.6950000001</v>
      </c>
      <c r="AI380" s="1637">
        <v>3887830.1950000003</v>
      </c>
      <c r="AJ380" s="1637">
        <v>598732.52</v>
      </c>
      <c r="AK380" s="1637">
        <v>3289097.6750000003</v>
      </c>
      <c r="AL380" s="1637">
        <v>3922251.3250000002</v>
      </c>
      <c r="AM380" s="1637">
        <v>153530.09</v>
      </c>
      <c r="AN380" s="1637">
        <v>153530.09</v>
      </c>
      <c r="AO380" s="1637">
        <v>159733.32999999999</v>
      </c>
      <c r="AP380" s="1637">
        <v>159733.32999999999</v>
      </c>
      <c r="AQ380" s="1637">
        <v>114759.87</v>
      </c>
      <c r="AR380" s="1637">
        <v>114759.87</v>
      </c>
      <c r="AS380" s="1637">
        <v>120187.7</v>
      </c>
      <c r="AT380" s="1637">
        <v>120187.7</v>
      </c>
      <c r="AU380" s="1637">
        <v>144225.24</v>
      </c>
      <c r="AV380" s="1637">
        <v>345830.42</v>
      </c>
      <c r="AW380" s="1637">
        <v>140086.67000000001</v>
      </c>
      <c r="AX380" s="1637">
        <v>53012.07</v>
      </c>
      <c r="AY380" s="1637">
        <v>1779576.38</v>
      </c>
      <c r="AZ380" s="1637">
        <v>9712067.2599999998</v>
      </c>
      <c r="BA380" s="1637">
        <v>301519.99999999994</v>
      </c>
      <c r="BB380" s="1637">
        <v>16839.700000000004</v>
      </c>
      <c r="BC380" s="1637">
        <v>211782.04999999996</v>
      </c>
      <c r="BD380" s="1637">
        <v>9712067.1349999979</v>
      </c>
    </row>
    <row r="381" spans="1:56" x14ac:dyDescent="0.25">
      <c r="A381" s="1651" t="s">
        <v>2323</v>
      </c>
      <c r="B381" s="1647" t="s">
        <v>3642</v>
      </c>
      <c r="C381" s="1636">
        <v>695</v>
      </c>
      <c r="D381" s="1637">
        <v>10015451.07</v>
      </c>
      <c r="E381" s="1637">
        <v>10247417.199999999</v>
      </c>
      <c r="F381" s="1646">
        <v>1.0231608270440085</v>
      </c>
      <c r="G381" s="1645">
        <v>4</v>
      </c>
      <c r="H381" s="1644">
        <v>637.96</v>
      </c>
      <c r="I381" s="1644">
        <v>591848.51</v>
      </c>
      <c r="J381" s="1644">
        <v>592486.47</v>
      </c>
      <c r="K381" s="1643">
        <v>1.05749</v>
      </c>
      <c r="L381" s="1637">
        <v>2430534.67</v>
      </c>
      <c r="M381" s="1637">
        <v>486106.92</v>
      </c>
      <c r="N381" s="1637">
        <v>255147.14</v>
      </c>
      <c r="O381" s="1637">
        <v>112825.18</v>
      </c>
      <c r="P381" s="1637">
        <v>88213.45</v>
      </c>
      <c r="Q381" s="1637">
        <v>155770.22</v>
      </c>
      <c r="R381" s="1637">
        <v>59504.92</v>
      </c>
      <c r="S381" s="1637">
        <v>96741.46</v>
      </c>
      <c r="T381" s="1637">
        <v>130271.64</v>
      </c>
      <c r="U381" s="1637">
        <v>72556.100000000006</v>
      </c>
      <c r="V381" s="1637">
        <v>193262.05</v>
      </c>
      <c r="W381" s="1637">
        <v>166399.06</v>
      </c>
      <c r="X381" s="1637">
        <v>116085.2</v>
      </c>
      <c r="Y381" s="1637">
        <v>4363418.0100000007</v>
      </c>
      <c r="Z381" s="1637">
        <v>62055</v>
      </c>
      <c r="AA381" s="1637">
        <v>86875</v>
      </c>
      <c r="AB381" s="1637">
        <v>225875</v>
      </c>
      <c r="AC381" s="1637">
        <v>23630</v>
      </c>
      <c r="AD381" s="1637">
        <v>198422.5</v>
      </c>
      <c r="AE381" s="1637">
        <v>116133.5</v>
      </c>
      <c r="AF381" s="1637">
        <v>945895</v>
      </c>
      <c r="AG381" s="1637">
        <v>651215</v>
      </c>
      <c r="AH381" s="1637">
        <v>1829558.94</v>
      </c>
      <c r="AI381" s="1637">
        <v>4139659.94</v>
      </c>
      <c r="AJ381" s="1637">
        <v>661556.6</v>
      </c>
      <c r="AK381" s="1637">
        <v>3478103.34</v>
      </c>
      <c r="AL381" s="1637">
        <v>4177692.82</v>
      </c>
      <c r="AM381" s="1637">
        <v>114759.87</v>
      </c>
      <c r="AN381" s="1637">
        <v>114759.87</v>
      </c>
      <c r="AO381" s="1637">
        <v>120187.7</v>
      </c>
      <c r="AP381" s="1637">
        <v>120187.7</v>
      </c>
      <c r="AQ381" s="1637">
        <v>76765.039999999994</v>
      </c>
      <c r="AR381" s="1637">
        <v>76765.039999999994</v>
      </c>
      <c r="AS381" s="1637">
        <v>79866.66</v>
      </c>
      <c r="AT381" s="1637">
        <v>79866.66</v>
      </c>
      <c r="AU381" s="1637">
        <v>96150.16</v>
      </c>
      <c r="AV381" s="1637">
        <v>381499.03</v>
      </c>
      <c r="AW381" s="1637">
        <v>154535.07</v>
      </c>
      <c r="AX381" s="1637">
        <v>58997.31</v>
      </c>
      <c r="AY381" s="1637">
        <v>1474340.1100000003</v>
      </c>
      <c r="AZ381" s="1637">
        <v>10015451.07</v>
      </c>
      <c r="BA381" s="1637">
        <v>105337.68999999999</v>
      </c>
      <c r="BB381" s="1637">
        <v>26705.090000000004</v>
      </c>
      <c r="BC381" s="1637">
        <v>190702.94</v>
      </c>
      <c r="BD381" s="1637">
        <v>10015450.940000001</v>
      </c>
    </row>
    <row r="382" spans="1:56" x14ac:dyDescent="0.25">
      <c r="A382" s="1651" t="s">
        <v>2324</v>
      </c>
      <c r="B382" s="1647" t="s">
        <v>3641</v>
      </c>
      <c r="C382" s="1636">
        <v>1311.7</v>
      </c>
      <c r="D382" s="1637">
        <v>17615646.399999999</v>
      </c>
      <c r="E382" s="1637">
        <v>18172640.739999998</v>
      </c>
      <c r="F382" s="1646">
        <v>1.0316192961275608</v>
      </c>
      <c r="G382" s="1645">
        <v>4</v>
      </c>
      <c r="H382" s="1644">
        <v>1122.08</v>
      </c>
      <c r="I382" s="1644">
        <v>921957.12999999989</v>
      </c>
      <c r="J382" s="1644">
        <v>923079.20999999985</v>
      </c>
      <c r="K382" s="1643">
        <v>1.05749</v>
      </c>
      <c r="L382" s="1637">
        <v>4413455.71</v>
      </c>
      <c r="M382" s="1637">
        <v>882691.14</v>
      </c>
      <c r="N382" s="1637">
        <v>482272.35</v>
      </c>
      <c r="O382" s="1637">
        <v>213851.65</v>
      </c>
      <c r="P382" s="1637">
        <v>150689.04</v>
      </c>
      <c r="Q382" s="1637">
        <v>300414</v>
      </c>
      <c r="R382" s="1637">
        <v>112541.91</v>
      </c>
      <c r="S382" s="1637">
        <v>182803.68</v>
      </c>
      <c r="T382" s="1637">
        <v>246920.1</v>
      </c>
      <c r="U382" s="1637">
        <v>136945.71</v>
      </c>
      <c r="V382" s="1637">
        <v>366313.69</v>
      </c>
      <c r="W382" s="1637">
        <v>315396.92</v>
      </c>
      <c r="X382" s="1637">
        <v>219355.8</v>
      </c>
      <c r="Y382" s="1637">
        <v>8023651.6999999993</v>
      </c>
      <c r="Z382" s="1637">
        <v>116756.1</v>
      </c>
      <c r="AA382" s="1637">
        <v>163962.5</v>
      </c>
      <c r="AB382" s="1637">
        <v>426302.5</v>
      </c>
      <c r="AC382" s="1637">
        <v>44597.8</v>
      </c>
      <c r="AD382" s="1637">
        <v>374490.34</v>
      </c>
      <c r="AE382" s="1637">
        <v>223416.01</v>
      </c>
      <c r="AF382" s="1637">
        <v>1785223.7000000002</v>
      </c>
      <c r="AG382" s="1637">
        <v>1229062.8999999999</v>
      </c>
      <c r="AH382" s="1637">
        <v>3171233.6387999994</v>
      </c>
      <c r="AI382" s="1637">
        <v>7535045.4887999985</v>
      </c>
      <c r="AJ382" s="1637">
        <v>1248580.99</v>
      </c>
      <c r="AK382" s="1637">
        <v>6286464.4987999983</v>
      </c>
      <c r="AL382" s="1637">
        <v>7606826.4087999985</v>
      </c>
      <c r="AM382" s="1637">
        <v>151979.29</v>
      </c>
      <c r="AN382" s="1637">
        <v>151979.29</v>
      </c>
      <c r="AO382" s="1637">
        <v>158182.51999999999</v>
      </c>
      <c r="AP382" s="1637">
        <v>158182.51999999999</v>
      </c>
      <c r="AQ382" s="1637">
        <v>44973.46</v>
      </c>
      <c r="AR382" s="1637">
        <v>44973.46</v>
      </c>
      <c r="AS382" s="1637">
        <v>46524.27</v>
      </c>
      <c r="AT382" s="1637">
        <v>46524.27</v>
      </c>
      <c r="AU382" s="1637">
        <v>56604.53</v>
      </c>
      <c r="AV382" s="1637">
        <v>721126.22</v>
      </c>
      <c r="AW382" s="1637">
        <v>292108.98</v>
      </c>
      <c r="AX382" s="1637">
        <v>112009.39</v>
      </c>
      <c r="AY382" s="1637">
        <v>1985168.2</v>
      </c>
      <c r="AZ382" s="1637">
        <v>17615646.399999999</v>
      </c>
      <c r="BA382" s="1637">
        <v>148963.68</v>
      </c>
      <c r="BB382" s="1637">
        <v>6054.3799999999992</v>
      </c>
      <c r="BC382" s="1637">
        <v>364844.79</v>
      </c>
      <c r="BD382" s="1637">
        <v>17615646.308799997</v>
      </c>
    </row>
    <row r="383" spans="1:56" x14ac:dyDescent="0.25">
      <c r="A383" s="1651" t="s">
        <v>2325</v>
      </c>
      <c r="B383" s="1647" t="s">
        <v>3640</v>
      </c>
      <c r="C383" s="1636">
        <v>2370.14</v>
      </c>
      <c r="D383" s="1637">
        <v>40621294.240000002</v>
      </c>
      <c r="E383" s="1637">
        <v>36129586.149999999</v>
      </c>
      <c r="F383" s="1646">
        <v>0.88942479125697094</v>
      </c>
      <c r="G383" s="1645">
        <v>2</v>
      </c>
      <c r="H383" s="1644">
        <v>49179.6</v>
      </c>
      <c r="I383" s="1644">
        <v>12704312.610000001</v>
      </c>
      <c r="J383" s="1644">
        <v>12753492.210000001</v>
      </c>
      <c r="K383" s="1643">
        <v>1.05749</v>
      </c>
      <c r="L383" s="1637">
        <v>9100494.0700000003</v>
      </c>
      <c r="M383" s="1637">
        <v>1820098.8</v>
      </c>
      <c r="N383" s="1637">
        <v>873104.69</v>
      </c>
      <c r="O383" s="1637">
        <v>387882.65</v>
      </c>
      <c r="P383" s="1637">
        <v>369711.21</v>
      </c>
      <c r="Q383" s="1637">
        <v>534864.07999999996</v>
      </c>
      <c r="R383" s="1637">
        <v>203739.67</v>
      </c>
      <c r="S383" s="1637">
        <v>330742.75</v>
      </c>
      <c r="T383" s="1637">
        <v>447861.98</v>
      </c>
      <c r="U383" s="1637">
        <v>247821.49</v>
      </c>
      <c r="V383" s="1637">
        <v>664417.24</v>
      </c>
      <c r="W383" s="1637">
        <v>572064.76</v>
      </c>
      <c r="X383" s="1637">
        <v>396875.71</v>
      </c>
      <c r="Y383" s="1637">
        <v>15949679.100000003</v>
      </c>
      <c r="Z383" s="1637">
        <v>211017.60000000003</v>
      </c>
      <c r="AA383" s="1637">
        <v>296267.5</v>
      </c>
      <c r="AB383" s="1637">
        <v>770295.5</v>
      </c>
      <c r="AC383" s="1637">
        <v>80584.760000000009</v>
      </c>
      <c r="AD383" s="1637">
        <v>1353349.94</v>
      </c>
      <c r="AE383" s="1637">
        <v>395792.92000000004</v>
      </c>
      <c r="AF383" s="1637">
        <v>3225760.54</v>
      </c>
      <c r="AG383" s="1637">
        <v>2220821.1800000002</v>
      </c>
      <c r="AH383" s="1637">
        <v>7503653.4969600011</v>
      </c>
      <c r="AI383" s="1637">
        <v>16057543.436960001</v>
      </c>
      <c r="AJ383" s="1637">
        <v>2256088.86</v>
      </c>
      <c r="AK383" s="1637">
        <v>13801454.576960001</v>
      </c>
      <c r="AL383" s="1637">
        <v>16187245.976960002</v>
      </c>
      <c r="AM383" s="1637">
        <v>949870.56</v>
      </c>
      <c r="AN383" s="1637">
        <v>949870.56</v>
      </c>
      <c r="AO383" s="1637">
        <v>989416.19</v>
      </c>
      <c r="AP383" s="1637">
        <v>989416.19</v>
      </c>
      <c r="AQ383" s="1637">
        <v>482301.62</v>
      </c>
      <c r="AR383" s="1637">
        <v>482301.62</v>
      </c>
      <c r="AS383" s="1637">
        <v>502462.14</v>
      </c>
      <c r="AT383" s="1637">
        <v>502462.14</v>
      </c>
      <c r="AU383" s="1637">
        <v>603264.73</v>
      </c>
      <c r="AV383" s="1637">
        <v>1302679.6299999999</v>
      </c>
      <c r="AW383" s="1637">
        <v>527680.74</v>
      </c>
      <c r="AX383" s="1637">
        <v>202642.94</v>
      </c>
      <c r="AY383" s="1637">
        <v>8484369.0600000005</v>
      </c>
      <c r="AZ383" s="1637">
        <v>40621294.240000002</v>
      </c>
      <c r="BA383" s="1637">
        <v>4780114.4399999995</v>
      </c>
      <c r="BB383" s="1637">
        <v>394226.48</v>
      </c>
      <c r="BC383" s="1637">
        <v>639888.62</v>
      </c>
      <c r="BD383" s="1637">
        <v>40621294.136960007</v>
      </c>
    </row>
    <row r="384" spans="1:56" x14ac:dyDescent="0.25">
      <c r="A384" s="1651" t="s">
        <v>2326</v>
      </c>
      <c r="B384" s="1647" t="s">
        <v>3639</v>
      </c>
      <c r="C384" s="1636">
        <v>1654.64</v>
      </c>
      <c r="D384" s="1637">
        <v>27803239</v>
      </c>
      <c r="E384" s="1637">
        <v>22989747.719999999</v>
      </c>
      <c r="F384" s="1646">
        <v>0.82687300281812481</v>
      </c>
      <c r="G384" s="1645">
        <v>2</v>
      </c>
      <c r="H384" s="1644">
        <v>114978.04</v>
      </c>
      <c r="I384" s="1644">
        <v>9579081.0299999993</v>
      </c>
      <c r="J384" s="1644">
        <v>9694059.0699999984</v>
      </c>
      <c r="K384" s="1643">
        <v>1.05749</v>
      </c>
      <c r="L384" s="1637">
        <v>6093297.3399999999</v>
      </c>
      <c r="M384" s="1637">
        <v>1218659.46</v>
      </c>
      <c r="N384" s="1637">
        <v>609108.5</v>
      </c>
      <c r="O384" s="1637">
        <v>270632.95</v>
      </c>
      <c r="P384" s="1637">
        <v>250845.26</v>
      </c>
      <c r="Q384" s="1637">
        <v>375914.87</v>
      </c>
      <c r="R384" s="1637">
        <v>141647.57999999999</v>
      </c>
      <c r="S384" s="1637">
        <v>230860.32</v>
      </c>
      <c r="T384" s="1637">
        <v>312481.65000000002</v>
      </c>
      <c r="U384" s="1637">
        <v>172752.62</v>
      </c>
      <c r="V384" s="1637">
        <v>463576.29</v>
      </c>
      <c r="W384" s="1637">
        <v>399140.24</v>
      </c>
      <c r="X384" s="1637">
        <v>277021.5</v>
      </c>
      <c r="Y384" s="1637">
        <v>10815938.579999998</v>
      </c>
      <c r="Z384" s="1637">
        <v>147042.9</v>
      </c>
      <c r="AA384" s="1637">
        <v>206830</v>
      </c>
      <c r="AB384" s="1637">
        <v>537758</v>
      </c>
      <c r="AC384" s="1637">
        <v>56257.760000000002</v>
      </c>
      <c r="AD384" s="1637">
        <v>944799.44</v>
      </c>
      <c r="AE384" s="1637">
        <v>278481.17000000004</v>
      </c>
      <c r="AF384" s="1637">
        <v>2251965.04</v>
      </c>
      <c r="AG384" s="1637">
        <v>1550397.6800000002</v>
      </c>
      <c r="AH384" s="1637">
        <v>5116917.3549600001</v>
      </c>
      <c r="AI384" s="1637">
        <v>11090449.34496</v>
      </c>
      <c r="AJ384" s="1637">
        <v>1575018.72</v>
      </c>
      <c r="AK384" s="1637">
        <v>9515430.6249599997</v>
      </c>
      <c r="AL384" s="1637">
        <v>11180997.164960001</v>
      </c>
      <c r="AM384" s="1637">
        <v>520296.44</v>
      </c>
      <c r="AN384" s="1637">
        <v>520296.44</v>
      </c>
      <c r="AO384" s="1637">
        <v>542007.77</v>
      </c>
      <c r="AP384" s="1637">
        <v>542007.77</v>
      </c>
      <c r="AQ384" s="1637">
        <v>424146.28</v>
      </c>
      <c r="AR384" s="1637">
        <v>424146.28</v>
      </c>
      <c r="AS384" s="1637">
        <v>441980.58</v>
      </c>
      <c r="AT384" s="1637">
        <v>441980.58</v>
      </c>
      <c r="AU384" s="1637">
        <v>530376.69999999995</v>
      </c>
      <c r="AV384" s="1637">
        <v>909549.52</v>
      </c>
      <c r="AW384" s="1637">
        <v>368434.23</v>
      </c>
      <c r="AX384" s="1637">
        <v>141080.53</v>
      </c>
      <c r="AY384" s="1637">
        <v>5806303.120000002</v>
      </c>
      <c r="AZ384" s="1637">
        <v>27803239</v>
      </c>
      <c r="BA384" s="1637">
        <v>1708527.0599999998</v>
      </c>
      <c r="BB384" s="1637">
        <v>539272.47000000009</v>
      </c>
      <c r="BC384" s="1637">
        <v>636710.81000000006</v>
      </c>
      <c r="BD384" s="1637">
        <v>27803238.86496</v>
      </c>
    </row>
    <row r="385" spans="1:56" x14ac:dyDescent="0.25">
      <c r="A385" s="1651" t="s">
        <v>2327</v>
      </c>
      <c r="B385" s="1647" t="s">
        <v>3638</v>
      </c>
      <c r="C385" s="1636">
        <v>1312.39</v>
      </c>
      <c r="D385" s="1637">
        <v>21424794.32</v>
      </c>
      <c r="E385" s="1637">
        <v>16034445.300000001</v>
      </c>
      <c r="F385" s="1646">
        <v>0.74840603183909593</v>
      </c>
      <c r="G385" s="1645">
        <v>1</v>
      </c>
      <c r="H385" s="1644">
        <v>286379.51</v>
      </c>
      <c r="I385" s="1644">
        <v>2955615.24</v>
      </c>
      <c r="J385" s="1644">
        <v>3241994.75</v>
      </c>
      <c r="K385" s="1643">
        <v>1.05749</v>
      </c>
      <c r="L385" s="1637">
        <v>4914900.97</v>
      </c>
      <c r="M385" s="1637">
        <v>982980.19</v>
      </c>
      <c r="N385" s="1637">
        <v>483009.77</v>
      </c>
      <c r="O385" s="1637">
        <v>214589.07</v>
      </c>
      <c r="P385" s="1637">
        <v>192028.09</v>
      </c>
      <c r="Q385" s="1637">
        <v>295645.52</v>
      </c>
      <c r="R385" s="1637">
        <v>112541.91</v>
      </c>
      <c r="S385" s="1637">
        <v>182803.68</v>
      </c>
      <c r="T385" s="1637">
        <v>247771.55</v>
      </c>
      <c r="U385" s="1637">
        <v>137259.81</v>
      </c>
      <c r="V385" s="1637">
        <v>367576.84</v>
      </c>
      <c r="W385" s="1637">
        <v>316484.49</v>
      </c>
      <c r="X385" s="1637">
        <v>219355.8</v>
      </c>
      <c r="Y385" s="1637">
        <v>8666947.6899999995</v>
      </c>
      <c r="Z385" s="1637">
        <v>116953.20000000001</v>
      </c>
      <c r="AA385" s="1637">
        <v>164048.75</v>
      </c>
      <c r="AB385" s="1637">
        <v>426526.75</v>
      </c>
      <c r="AC385" s="1637">
        <v>44621.26</v>
      </c>
      <c r="AD385" s="1637">
        <v>749374.69</v>
      </c>
      <c r="AE385" s="1637">
        <v>219432.84000000003</v>
      </c>
      <c r="AF385" s="1637">
        <v>1786162.79</v>
      </c>
      <c r="AG385" s="1637">
        <v>1229709.4300000002</v>
      </c>
      <c r="AH385" s="1637">
        <v>3921614.37096</v>
      </c>
      <c r="AI385" s="1637">
        <v>8658444.0809600018</v>
      </c>
      <c r="AJ385" s="1637">
        <v>1249237.79</v>
      </c>
      <c r="AK385" s="1637">
        <v>7409206.2909599999</v>
      </c>
      <c r="AL385" s="1637">
        <v>8730262.7609599996</v>
      </c>
      <c r="AM385" s="1637">
        <v>444306.8</v>
      </c>
      <c r="AN385" s="1637">
        <v>444306.8</v>
      </c>
      <c r="AO385" s="1637">
        <v>462916.51</v>
      </c>
      <c r="AP385" s="1637">
        <v>462916.51</v>
      </c>
      <c r="AQ385" s="1637">
        <v>203931.39</v>
      </c>
      <c r="AR385" s="1637">
        <v>203931.39</v>
      </c>
      <c r="AS385" s="1637">
        <v>212460.84</v>
      </c>
      <c r="AT385" s="1637">
        <v>212460.84</v>
      </c>
      <c r="AU385" s="1637">
        <v>255108.09</v>
      </c>
      <c r="AV385" s="1637">
        <v>721126.22</v>
      </c>
      <c r="AW385" s="1637">
        <v>292108.98</v>
      </c>
      <c r="AX385" s="1637">
        <v>112009.39</v>
      </c>
      <c r="AY385" s="1637">
        <v>4027583.76</v>
      </c>
      <c r="AZ385" s="1637">
        <v>21424794.32</v>
      </c>
      <c r="BA385" s="1637">
        <v>1173833.3099999998</v>
      </c>
      <c r="BB385" s="1637">
        <v>159773.30000000002</v>
      </c>
      <c r="BC385" s="1637">
        <v>579932.78000000014</v>
      </c>
      <c r="BD385" s="1637">
        <v>21424794.210960001</v>
      </c>
    </row>
    <row r="386" spans="1:56" x14ac:dyDescent="0.25">
      <c r="A386" s="1651" t="s">
        <v>2328</v>
      </c>
      <c r="B386" s="1647" t="s">
        <v>3637</v>
      </c>
      <c r="C386" s="1636">
        <v>593.5</v>
      </c>
      <c r="D386" s="1637">
        <v>8285487.3899999997</v>
      </c>
      <c r="E386" s="1637">
        <v>10664062.979999999</v>
      </c>
      <c r="F386" s="1646">
        <v>1.2870773290743007</v>
      </c>
      <c r="G386" s="1645">
        <v>4</v>
      </c>
      <c r="H386" s="1644">
        <v>527.77</v>
      </c>
      <c r="I386" s="1644">
        <v>570081.66999999993</v>
      </c>
      <c r="J386" s="1644">
        <v>570609.43999999994</v>
      </c>
      <c r="K386" s="1643">
        <v>1.05749</v>
      </c>
      <c r="L386" s="1637">
        <v>2023479.11</v>
      </c>
      <c r="M386" s="1637">
        <v>404695.81</v>
      </c>
      <c r="N386" s="1637">
        <v>218276.17</v>
      </c>
      <c r="O386" s="1637">
        <v>96601.95</v>
      </c>
      <c r="P386" s="1637">
        <v>72165.17</v>
      </c>
      <c r="Q386" s="1637">
        <v>130338.34</v>
      </c>
      <c r="R386" s="1637">
        <v>50449.82</v>
      </c>
      <c r="S386" s="1637">
        <v>82607.16</v>
      </c>
      <c r="T386" s="1637">
        <v>111539.77</v>
      </c>
      <c r="U386" s="1637">
        <v>61876.84</v>
      </c>
      <c r="V386" s="1637">
        <v>165472.73000000001</v>
      </c>
      <c r="W386" s="1637">
        <v>142472.4</v>
      </c>
      <c r="X386" s="1637">
        <v>99124.7</v>
      </c>
      <c r="Y386" s="1637">
        <v>3659099.9699999997</v>
      </c>
      <c r="Z386" s="1637">
        <v>52672.5</v>
      </c>
      <c r="AA386" s="1637">
        <v>74187.5</v>
      </c>
      <c r="AB386" s="1637">
        <v>192887.5</v>
      </c>
      <c r="AC386" s="1637">
        <v>20179</v>
      </c>
      <c r="AD386" s="1637">
        <v>169444.25</v>
      </c>
      <c r="AE386" s="1637">
        <v>96096.25</v>
      </c>
      <c r="AF386" s="1637">
        <v>807753.5</v>
      </c>
      <c r="AG386" s="1637">
        <v>556109.5</v>
      </c>
      <c r="AH386" s="1637">
        <v>1504747.659</v>
      </c>
      <c r="AI386" s="1637">
        <v>3474077.659</v>
      </c>
      <c r="AJ386" s="1637">
        <v>564940.78</v>
      </c>
      <c r="AK386" s="1637">
        <v>2909136.8789999997</v>
      </c>
      <c r="AL386" s="1637">
        <v>3506556.0989999995</v>
      </c>
      <c r="AM386" s="1637">
        <v>59706.14</v>
      </c>
      <c r="AN386" s="1637">
        <v>59706.14</v>
      </c>
      <c r="AO386" s="1637">
        <v>62807.76</v>
      </c>
      <c r="AP386" s="1637">
        <v>62807.76</v>
      </c>
      <c r="AQ386" s="1637">
        <v>69011</v>
      </c>
      <c r="AR386" s="1637">
        <v>69011</v>
      </c>
      <c r="AS386" s="1637">
        <v>71337.210000000006</v>
      </c>
      <c r="AT386" s="1637">
        <v>71337.210000000006</v>
      </c>
      <c r="AU386" s="1637">
        <v>86069.9</v>
      </c>
      <c r="AV386" s="1637">
        <v>325669.90000000002</v>
      </c>
      <c r="AW386" s="1637">
        <v>131920.18</v>
      </c>
      <c r="AX386" s="1637">
        <v>50446.97</v>
      </c>
      <c r="AY386" s="1637">
        <v>1119831.1700000002</v>
      </c>
      <c r="AZ386" s="1637">
        <v>8285487.3899999997</v>
      </c>
      <c r="BA386" s="1637">
        <v>49593.71</v>
      </c>
      <c r="BB386" s="1637">
        <v>10343.31</v>
      </c>
      <c r="BC386" s="1637">
        <v>252899.18000000005</v>
      </c>
      <c r="BD386" s="1637">
        <v>8285487.2389999991</v>
      </c>
    </row>
    <row r="387" spans="1:56" x14ac:dyDescent="0.25">
      <c r="A387" s="1651" t="s">
        <v>2329</v>
      </c>
      <c r="B387" s="1647" t="s">
        <v>3636</v>
      </c>
      <c r="C387" s="1636">
        <v>3350.78</v>
      </c>
      <c r="D387" s="1637">
        <v>62091562.689999998</v>
      </c>
      <c r="E387" s="1637">
        <v>51445983.400000006</v>
      </c>
      <c r="F387" s="1646">
        <v>0.82855030814493436</v>
      </c>
      <c r="G387" s="1645">
        <v>2</v>
      </c>
      <c r="H387" s="1644">
        <v>279331.39</v>
      </c>
      <c r="I387" s="1644">
        <v>26140616.77</v>
      </c>
      <c r="J387" s="1644">
        <v>26419948.16</v>
      </c>
      <c r="K387" s="1643">
        <v>1.05749</v>
      </c>
      <c r="L387" s="1637">
        <v>12846585.130000001</v>
      </c>
      <c r="M387" s="1637">
        <v>2569317.02</v>
      </c>
      <c r="N387" s="1637">
        <v>1234440.24</v>
      </c>
      <c r="O387" s="1637">
        <v>547902.68000000005</v>
      </c>
      <c r="P387" s="1637">
        <v>576679.18000000005</v>
      </c>
      <c r="Q387" s="1637">
        <v>759777.2</v>
      </c>
      <c r="R387" s="1637">
        <v>288469.5</v>
      </c>
      <c r="S387" s="1637">
        <v>467374.37</v>
      </c>
      <c r="T387" s="1637">
        <v>632626.34</v>
      </c>
      <c r="U387" s="1637">
        <v>350216.68</v>
      </c>
      <c r="V387" s="1637">
        <v>938520.93</v>
      </c>
      <c r="W387" s="1637">
        <v>808068.66</v>
      </c>
      <c r="X387" s="1637">
        <v>560827.21</v>
      </c>
      <c r="Y387" s="1637">
        <v>22580805.140000001</v>
      </c>
      <c r="Z387" s="1637">
        <v>298765.80000000005</v>
      </c>
      <c r="AA387" s="1637">
        <v>418847.5</v>
      </c>
      <c r="AB387" s="1637">
        <v>1089003.5</v>
      </c>
      <c r="AC387" s="1637">
        <v>113926.51999999999</v>
      </c>
      <c r="AD387" s="1637">
        <v>1913295.38</v>
      </c>
      <c r="AE387" s="1637">
        <v>563358.17999999993</v>
      </c>
      <c r="AF387" s="1637">
        <v>4560411.58</v>
      </c>
      <c r="AG387" s="1637">
        <v>3139680.86</v>
      </c>
      <c r="AH387" s="1637">
        <v>11625971.755919999</v>
      </c>
      <c r="AI387" s="1637">
        <v>23723261.075920001</v>
      </c>
      <c r="AJ387" s="1637">
        <v>3189540.46</v>
      </c>
      <c r="AK387" s="1637">
        <v>20533720.615919996</v>
      </c>
      <c r="AL387" s="1637">
        <v>23906627.755919997</v>
      </c>
      <c r="AM387" s="1637">
        <v>1350754.71</v>
      </c>
      <c r="AN387" s="1637">
        <v>1350754.71</v>
      </c>
      <c r="AO387" s="1637">
        <v>1407359.24</v>
      </c>
      <c r="AP387" s="1637">
        <v>1407359.24</v>
      </c>
      <c r="AQ387" s="1637">
        <v>1352305.52</v>
      </c>
      <c r="AR387" s="1637">
        <v>1352305.52</v>
      </c>
      <c r="AS387" s="1637">
        <v>1408910.05</v>
      </c>
      <c r="AT387" s="1637">
        <v>1408910.05</v>
      </c>
      <c r="AU387" s="1637">
        <v>1690381.9</v>
      </c>
      <c r="AV387" s="1637">
        <v>1842361.19</v>
      </c>
      <c r="AW387" s="1637">
        <v>746291.33</v>
      </c>
      <c r="AX387" s="1637">
        <v>286436.23</v>
      </c>
      <c r="AY387" s="1637">
        <v>15604129.690000001</v>
      </c>
      <c r="AZ387" s="1637">
        <v>62091562.689999998</v>
      </c>
      <c r="BA387" s="1637">
        <v>6900049.3200000003</v>
      </c>
      <c r="BB387" s="1637">
        <v>2066305.8299999998</v>
      </c>
      <c r="BC387" s="1637">
        <v>2055978.8899999997</v>
      </c>
      <c r="BD387" s="1637">
        <v>62091562.585919991</v>
      </c>
    </row>
    <row r="388" spans="1:56" x14ac:dyDescent="0.25">
      <c r="A388" s="1651" t="s">
        <v>2330</v>
      </c>
      <c r="B388" s="1647" t="s">
        <v>3635</v>
      </c>
      <c r="C388" s="1636">
        <v>286.14</v>
      </c>
      <c r="D388" s="1637">
        <v>4082177.16</v>
      </c>
      <c r="E388" s="1637">
        <v>4999354.5399999991</v>
      </c>
      <c r="F388" s="1646">
        <v>1.2246784850464449</v>
      </c>
      <c r="G388" s="1645">
        <v>4</v>
      </c>
      <c r="H388" s="1644">
        <v>260.02</v>
      </c>
      <c r="I388" s="1644">
        <v>279385.23</v>
      </c>
      <c r="J388" s="1644">
        <v>279645.25</v>
      </c>
      <c r="K388" s="1643">
        <v>1.05749</v>
      </c>
      <c r="L388" s="1637">
        <v>1013214.39</v>
      </c>
      <c r="M388" s="1637">
        <v>202642.87</v>
      </c>
      <c r="N388" s="1637">
        <v>104713.56</v>
      </c>
      <c r="O388" s="1637">
        <v>45720</v>
      </c>
      <c r="P388" s="1637">
        <v>35992.69</v>
      </c>
      <c r="Q388" s="1637">
        <v>61990.19</v>
      </c>
      <c r="R388" s="1637">
        <v>23931.32</v>
      </c>
      <c r="S388" s="1637">
        <v>39576.050000000003</v>
      </c>
      <c r="T388" s="1637">
        <v>52789.81</v>
      </c>
      <c r="U388" s="1637">
        <v>29524.99</v>
      </c>
      <c r="V388" s="1637">
        <v>78315.34</v>
      </c>
      <c r="W388" s="1637">
        <v>67429.679999999993</v>
      </c>
      <c r="X388" s="1637">
        <v>47489.4</v>
      </c>
      <c r="Y388" s="1637">
        <v>1803330.29</v>
      </c>
      <c r="Z388" s="1637">
        <v>25542.899999999994</v>
      </c>
      <c r="AA388" s="1637">
        <v>35767.5</v>
      </c>
      <c r="AB388" s="1637">
        <v>92995.5</v>
      </c>
      <c r="AC388" s="1637">
        <v>9728.7599999999984</v>
      </c>
      <c r="AD388" s="1637">
        <v>81692.97</v>
      </c>
      <c r="AE388" s="1637">
        <v>46512.249999999993</v>
      </c>
      <c r="AF388" s="1637">
        <v>389436.54</v>
      </c>
      <c r="AG388" s="1637">
        <v>268113.18</v>
      </c>
      <c r="AH388" s="1637">
        <v>744484.11696000001</v>
      </c>
      <c r="AI388" s="1637">
        <v>1694273.7169599999</v>
      </c>
      <c r="AJ388" s="1637">
        <v>272370.94</v>
      </c>
      <c r="AK388" s="1637">
        <v>1421902.7769599999</v>
      </c>
      <c r="AL388" s="1637">
        <v>1709932.31696</v>
      </c>
      <c r="AM388" s="1637">
        <v>46524.27</v>
      </c>
      <c r="AN388" s="1637">
        <v>46524.27</v>
      </c>
      <c r="AO388" s="1637">
        <v>48075.08</v>
      </c>
      <c r="AP388" s="1637">
        <v>48075.08</v>
      </c>
      <c r="AQ388" s="1637">
        <v>25588.34</v>
      </c>
      <c r="AR388" s="1637">
        <v>25588.34</v>
      </c>
      <c r="AS388" s="1637">
        <v>26363.75</v>
      </c>
      <c r="AT388" s="1637">
        <v>26363.75</v>
      </c>
      <c r="AU388" s="1637">
        <v>31791.58</v>
      </c>
      <c r="AV388" s="1637">
        <v>156631.71</v>
      </c>
      <c r="AW388" s="1637">
        <v>63447.32</v>
      </c>
      <c r="AX388" s="1637">
        <v>23940.93</v>
      </c>
      <c r="AY388" s="1637">
        <v>568914.42000000004</v>
      </c>
      <c r="AZ388" s="1637">
        <v>4082177.16</v>
      </c>
      <c r="BA388" s="1637">
        <v>39060.419999999991</v>
      </c>
      <c r="BB388" s="1637">
        <v>5822.3499999999995</v>
      </c>
      <c r="BC388" s="1637">
        <v>138202.81999999998</v>
      </c>
      <c r="BD388" s="1637">
        <v>4082177.0269599999</v>
      </c>
    </row>
    <row r="389" spans="1:56" x14ac:dyDescent="0.25">
      <c r="A389" s="1651" t="s">
        <v>2331</v>
      </c>
      <c r="B389" s="1647" t="s">
        <v>3634</v>
      </c>
      <c r="C389" s="1636">
        <v>3267.47</v>
      </c>
      <c r="D389" s="1637">
        <v>45423482.07</v>
      </c>
      <c r="E389" s="1637">
        <v>53455712.590000004</v>
      </c>
      <c r="F389" s="1646">
        <v>1.1768299160249738</v>
      </c>
      <c r="G389" s="1645">
        <v>4</v>
      </c>
      <c r="H389" s="1644">
        <v>2893.4</v>
      </c>
      <c r="I389" s="1644">
        <v>2633466.0899999994</v>
      </c>
      <c r="J389" s="1644">
        <v>2636359.4899999993</v>
      </c>
      <c r="K389" s="1643">
        <v>1.05749</v>
      </c>
      <c r="L389" s="1637">
        <v>11154207.380000001</v>
      </c>
      <c r="M389" s="1637">
        <v>2230841.4700000002</v>
      </c>
      <c r="N389" s="1637">
        <v>1203468.6200000001</v>
      </c>
      <c r="O389" s="1637">
        <v>534629.13</v>
      </c>
      <c r="P389" s="1637">
        <v>394198.22</v>
      </c>
      <c r="Q389" s="1637">
        <v>737524.32</v>
      </c>
      <c r="R389" s="1637">
        <v>281354.78000000003</v>
      </c>
      <c r="S389" s="1637">
        <v>455752.83</v>
      </c>
      <c r="T389" s="1637">
        <v>617300.27</v>
      </c>
      <c r="U389" s="1637">
        <v>341736.09</v>
      </c>
      <c r="V389" s="1637">
        <v>915784.22</v>
      </c>
      <c r="W389" s="1637">
        <v>788492.3</v>
      </c>
      <c r="X389" s="1637">
        <v>546881.91</v>
      </c>
      <c r="Y389" s="1637">
        <v>20202171.540000003</v>
      </c>
      <c r="Z389" s="1637">
        <v>291214.8</v>
      </c>
      <c r="AA389" s="1637">
        <v>408433.75</v>
      </c>
      <c r="AB389" s="1637">
        <v>1061927.75</v>
      </c>
      <c r="AC389" s="1637">
        <v>111093.98000000001</v>
      </c>
      <c r="AD389" s="1637">
        <v>932862.67999999993</v>
      </c>
      <c r="AE389" s="1637">
        <v>546298.67999999993</v>
      </c>
      <c r="AF389" s="1637">
        <v>4447026.67</v>
      </c>
      <c r="AG389" s="1637">
        <v>3061619.3899999997</v>
      </c>
      <c r="AH389" s="1637">
        <v>8238523.7830800004</v>
      </c>
      <c r="AI389" s="1637">
        <v>19099001.48308</v>
      </c>
      <c r="AJ389" s="1637">
        <v>3110239.34</v>
      </c>
      <c r="AK389" s="1637">
        <v>15988762.143080004</v>
      </c>
      <c r="AL389" s="1637">
        <v>19277809.133080006</v>
      </c>
      <c r="AM389" s="1637">
        <v>403210.36</v>
      </c>
      <c r="AN389" s="1637">
        <v>403210.36</v>
      </c>
      <c r="AO389" s="1637">
        <v>420269.26</v>
      </c>
      <c r="AP389" s="1637">
        <v>420269.26</v>
      </c>
      <c r="AQ389" s="1637">
        <v>279921.03000000003</v>
      </c>
      <c r="AR389" s="1637">
        <v>279921.03000000003</v>
      </c>
      <c r="AS389" s="1637">
        <v>291552.09999999998</v>
      </c>
      <c r="AT389" s="1637">
        <v>291552.09999999998</v>
      </c>
      <c r="AU389" s="1637">
        <v>350482.85</v>
      </c>
      <c r="AV389" s="1637">
        <v>1796612.32</v>
      </c>
      <c r="AW389" s="1637">
        <v>727759.69</v>
      </c>
      <c r="AX389" s="1637">
        <v>278740.93</v>
      </c>
      <c r="AY389" s="1637">
        <v>5943501.2899999991</v>
      </c>
      <c r="AZ389" s="1637">
        <v>45423482.07</v>
      </c>
      <c r="BA389" s="1637">
        <v>402212.10000000009</v>
      </c>
      <c r="BB389" s="1637">
        <v>138269.72999999998</v>
      </c>
      <c r="BC389" s="1637">
        <v>962064.14000000013</v>
      </c>
      <c r="BD389" s="1637">
        <v>45423481.963080011</v>
      </c>
    </row>
    <row r="390" spans="1:56" x14ac:dyDescent="0.25">
      <c r="A390" s="1651" t="s">
        <v>2332</v>
      </c>
      <c r="B390" s="1647" t="s">
        <v>3633</v>
      </c>
      <c r="C390" s="1636">
        <v>2930.88</v>
      </c>
      <c r="D390" s="1637">
        <v>42745148.549999997</v>
      </c>
      <c r="E390" s="1637">
        <v>51349738.049999997</v>
      </c>
      <c r="F390" s="1646">
        <v>1.201299791716363</v>
      </c>
      <c r="G390" s="1645">
        <v>4</v>
      </c>
      <c r="H390" s="1644">
        <v>2722.79</v>
      </c>
      <c r="I390" s="1644">
        <v>3365574.6999999997</v>
      </c>
      <c r="J390" s="1644">
        <v>3368297.4899999998</v>
      </c>
      <c r="K390" s="1643">
        <v>1.05749</v>
      </c>
      <c r="L390" s="1637">
        <v>10359269.15</v>
      </c>
      <c r="M390" s="1637">
        <v>2071853.82</v>
      </c>
      <c r="N390" s="1637">
        <v>1080319.56</v>
      </c>
      <c r="O390" s="1637">
        <v>479322.67</v>
      </c>
      <c r="P390" s="1637">
        <v>377996.58</v>
      </c>
      <c r="Q390" s="1637">
        <v>652486.49</v>
      </c>
      <c r="R390" s="1637">
        <v>252249.11</v>
      </c>
      <c r="S390" s="1637">
        <v>408638.47</v>
      </c>
      <c r="T390" s="1637">
        <v>553441.62</v>
      </c>
      <c r="U390" s="1637">
        <v>306557.38</v>
      </c>
      <c r="V390" s="1637">
        <v>821047.92</v>
      </c>
      <c r="W390" s="1637">
        <v>706924.13</v>
      </c>
      <c r="X390" s="1637">
        <v>490346.91</v>
      </c>
      <c r="Y390" s="1637">
        <v>18560453.810000002</v>
      </c>
      <c r="Z390" s="1637">
        <v>259564.5</v>
      </c>
      <c r="AA390" s="1637">
        <v>366360</v>
      </c>
      <c r="AB390" s="1637">
        <v>952536</v>
      </c>
      <c r="AC390" s="1637">
        <v>99649.919999999998</v>
      </c>
      <c r="AD390" s="1637">
        <v>836766.24</v>
      </c>
      <c r="AE390" s="1637">
        <v>479814.09</v>
      </c>
      <c r="AF390" s="1637">
        <v>3988927.6799999997</v>
      </c>
      <c r="AG390" s="1637">
        <v>2746234.56</v>
      </c>
      <c r="AH390" s="1637">
        <v>7829260.9963200008</v>
      </c>
      <c r="AI390" s="1637">
        <v>17559113.98632</v>
      </c>
      <c r="AJ390" s="1637">
        <v>2789846.05</v>
      </c>
      <c r="AK390" s="1637">
        <v>14769267.936319999</v>
      </c>
      <c r="AL390" s="1637">
        <v>17719502.226319999</v>
      </c>
      <c r="AM390" s="1637">
        <v>589307.44999999995</v>
      </c>
      <c r="AN390" s="1637">
        <v>589307.44999999995</v>
      </c>
      <c r="AO390" s="1637">
        <v>613344.99</v>
      </c>
      <c r="AP390" s="1637">
        <v>613344.99</v>
      </c>
      <c r="AQ390" s="1637">
        <v>290001.28999999998</v>
      </c>
      <c r="AR390" s="1637">
        <v>290001.28999999998</v>
      </c>
      <c r="AS390" s="1637">
        <v>301632.36</v>
      </c>
      <c r="AT390" s="1637">
        <v>301632.36</v>
      </c>
      <c r="AU390" s="1637">
        <v>362113.92</v>
      </c>
      <c r="AV390" s="1637">
        <v>1611290.63</v>
      </c>
      <c r="AW390" s="1637">
        <v>652690.81999999995</v>
      </c>
      <c r="AX390" s="1637">
        <v>250524.82</v>
      </c>
      <c r="AY390" s="1637">
        <v>6465192.3700000001</v>
      </c>
      <c r="AZ390" s="1637">
        <v>42745148.549999997</v>
      </c>
      <c r="BA390" s="1637">
        <v>899092.20000000007</v>
      </c>
      <c r="BB390" s="1637">
        <v>90650.63</v>
      </c>
      <c r="BC390" s="1637">
        <v>1200692.95</v>
      </c>
      <c r="BD390" s="1637">
        <v>42745148.406319998</v>
      </c>
    </row>
    <row r="391" spans="1:56" x14ac:dyDescent="0.25">
      <c r="A391" s="1651" t="s">
        <v>2333</v>
      </c>
      <c r="B391" s="1647" t="s">
        <v>3632</v>
      </c>
      <c r="C391" s="1636">
        <v>3100.97</v>
      </c>
      <c r="D391" s="1637">
        <v>50602382.450000003</v>
      </c>
      <c r="E391" s="1637">
        <v>40966705.189999998</v>
      </c>
      <c r="F391" s="1646">
        <v>0.8095805613595175</v>
      </c>
      <c r="G391" s="1645">
        <v>2</v>
      </c>
      <c r="H391" s="1644">
        <v>155182.26999999999</v>
      </c>
      <c r="I391" s="1644">
        <v>6286352.1100000003</v>
      </c>
      <c r="J391" s="1644">
        <v>6441534.3799999999</v>
      </c>
      <c r="K391" s="1643">
        <v>1.05749</v>
      </c>
      <c r="L391" s="1637">
        <v>11472035.18</v>
      </c>
      <c r="M391" s="1637">
        <v>2294407.0299999998</v>
      </c>
      <c r="N391" s="1637">
        <v>1142262.8</v>
      </c>
      <c r="O391" s="1637">
        <v>507344.61</v>
      </c>
      <c r="P391" s="1637">
        <v>452868.01</v>
      </c>
      <c r="Q391" s="1637">
        <v>702555.49</v>
      </c>
      <c r="R391" s="1637">
        <v>266478.55</v>
      </c>
      <c r="S391" s="1637">
        <v>432509.75</v>
      </c>
      <c r="T391" s="1637">
        <v>585796.67000000004</v>
      </c>
      <c r="U391" s="1637">
        <v>324460.83</v>
      </c>
      <c r="V391" s="1637">
        <v>869047.65</v>
      </c>
      <c r="W391" s="1637">
        <v>748252</v>
      </c>
      <c r="X391" s="1637">
        <v>518991.31</v>
      </c>
      <c r="Y391" s="1637">
        <v>20317009.879999995</v>
      </c>
      <c r="Z391" s="1637">
        <v>274467.59999999998</v>
      </c>
      <c r="AA391" s="1637">
        <v>387621.25</v>
      </c>
      <c r="AB391" s="1637">
        <v>1007815.2499999999</v>
      </c>
      <c r="AC391" s="1637">
        <v>105432.98</v>
      </c>
      <c r="AD391" s="1637">
        <v>1770653.87</v>
      </c>
      <c r="AE391" s="1637">
        <v>517851.76</v>
      </c>
      <c r="AF391" s="1637">
        <v>4220420.17</v>
      </c>
      <c r="AG391" s="1637">
        <v>2905608.8899999997</v>
      </c>
      <c r="AH391" s="1637">
        <v>9262254.7480800003</v>
      </c>
      <c r="AI391" s="1637">
        <v>20452126.51808</v>
      </c>
      <c r="AJ391" s="1637">
        <v>2951751.32</v>
      </c>
      <c r="AK391" s="1637">
        <v>17500375.198080003</v>
      </c>
      <c r="AL391" s="1637">
        <v>20621822.698080003</v>
      </c>
      <c r="AM391" s="1637">
        <v>1004148.88</v>
      </c>
      <c r="AN391" s="1637">
        <v>1004148.88</v>
      </c>
      <c r="AO391" s="1637">
        <v>1046020.72</v>
      </c>
      <c r="AP391" s="1637">
        <v>1046020.72</v>
      </c>
      <c r="AQ391" s="1637">
        <v>544333.98</v>
      </c>
      <c r="AR391" s="1637">
        <v>544333.98</v>
      </c>
      <c r="AS391" s="1637">
        <v>566820.72</v>
      </c>
      <c r="AT391" s="1637">
        <v>566820.72</v>
      </c>
      <c r="AU391" s="1637">
        <v>680029.78</v>
      </c>
      <c r="AV391" s="1637">
        <v>1705114.58</v>
      </c>
      <c r="AW391" s="1637">
        <v>690696.39</v>
      </c>
      <c r="AX391" s="1637">
        <v>265060.39</v>
      </c>
      <c r="AY391" s="1637">
        <v>9663549.7400000021</v>
      </c>
      <c r="AZ391" s="1637">
        <v>50602382.450000003</v>
      </c>
      <c r="BA391" s="1637">
        <v>2313482.98</v>
      </c>
      <c r="BB391" s="1637">
        <v>493495.97000000003</v>
      </c>
      <c r="BC391" s="1637">
        <v>1483834.5999999999</v>
      </c>
      <c r="BD391" s="1637">
        <v>50602382.318080001</v>
      </c>
    </row>
    <row r="392" spans="1:56" x14ac:dyDescent="0.25">
      <c r="A392" s="1651" t="s">
        <v>2334</v>
      </c>
      <c r="B392" s="1647" t="s">
        <v>3631</v>
      </c>
      <c r="C392" s="1636">
        <v>467.46</v>
      </c>
      <c r="D392" s="1637">
        <v>6911764.1500000004</v>
      </c>
      <c r="E392" s="1637">
        <v>11906839.540000001</v>
      </c>
      <c r="F392" s="1646">
        <v>1.7226918166760654</v>
      </c>
      <c r="G392" s="1645">
        <v>4</v>
      </c>
      <c r="H392" s="1644">
        <v>440.26</v>
      </c>
      <c r="I392" s="1644">
        <v>484061.65</v>
      </c>
      <c r="J392" s="1644">
        <v>484501.91000000003</v>
      </c>
      <c r="K392" s="1643">
        <v>1.05749</v>
      </c>
      <c r="L392" s="1637">
        <v>1676154.52</v>
      </c>
      <c r="M392" s="1637">
        <v>335230.89</v>
      </c>
      <c r="N392" s="1637">
        <v>171818.74</v>
      </c>
      <c r="O392" s="1637">
        <v>75954.2</v>
      </c>
      <c r="P392" s="1637">
        <v>61447.97</v>
      </c>
      <c r="Q392" s="1637">
        <v>104906.47</v>
      </c>
      <c r="R392" s="1637">
        <v>39454.339999999997</v>
      </c>
      <c r="S392" s="1637">
        <v>65017.8</v>
      </c>
      <c r="T392" s="1637">
        <v>87699.21</v>
      </c>
      <c r="U392" s="1637">
        <v>48370.73</v>
      </c>
      <c r="V392" s="1637">
        <v>130104.51</v>
      </c>
      <c r="W392" s="1637">
        <v>112020.28</v>
      </c>
      <c r="X392" s="1637">
        <v>78018.3</v>
      </c>
      <c r="Y392" s="1637">
        <v>2986197.96</v>
      </c>
      <c r="Z392" s="1637">
        <v>41449.5</v>
      </c>
      <c r="AA392" s="1637">
        <v>58432.5</v>
      </c>
      <c r="AB392" s="1637">
        <v>151924.5</v>
      </c>
      <c r="AC392" s="1637">
        <v>15893.64</v>
      </c>
      <c r="AD392" s="1637">
        <v>133459.83000000002</v>
      </c>
      <c r="AE392" s="1637">
        <v>78006.429999999993</v>
      </c>
      <c r="AF392" s="1637">
        <v>636213.05999999994</v>
      </c>
      <c r="AG392" s="1637">
        <v>438010.02</v>
      </c>
      <c r="AH392" s="1637">
        <v>1268935.87344</v>
      </c>
      <c r="AI392" s="1637">
        <v>2822325.3534399997</v>
      </c>
      <c r="AJ392" s="1637">
        <v>444965.82</v>
      </c>
      <c r="AK392" s="1637">
        <v>2377359.5334400004</v>
      </c>
      <c r="AL392" s="1637">
        <v>2847906.4334400003</v>
      </c>
      <c r="AM392" s="1637">
        <v>110882.84</v>
      </c>
      <c r="AN392" s="1637">
        <v>110882.84</v>
      </c>
      <c r="AO392" s="1637">
        <v>115535.27</v>
      </c>
      <c r="AP392" s="1637">
        <v>115535.27</v>
      </c>
      <c r="AQ392" s="1637">
        <v>41871.839999999997</v>
      </c>
      <c r="AR392" s="1637">
        <v>41871.839999999997</v>
      </c>
      <c r="AS392" s="1637">
        <v>44198.05</v>
      </c>
      <c r="AT392" s="1637">
        <v>44198.05</v>
      </c>
      <c r="AU392" s="1637">
        <v>52727.5</v>
      </c>
      <c r="AV392" s="1637">
        <v>256658.9</v>
      </c>
      <c r="AW392" s="1637">
        <v>103965.67</v>
      </c>
      <c r="AX392" s="1637">
        <v>39331.54</v>
      </c>
      <c r="AY392" s="1637">
        <v>1077659.6100000001</v>
      </c>
      <c r="AZ392" s="1637">
        <v>6911764.1500000004</v>
      </c>
      <c r="BA392" s="1637">
        <v>175409.96</v>
      </c>
      <c r="BB392" s="1637">
        <v>120.49000000000001</v>
      </c>
      <c r="BC392" s="1637">
        <v>141798.26</v>
      </c>
      <c r="BD392" s="1637">
        <v>6911764.003440001</v>
      </c>
    </row>
    <row r="393" spans="1:56" x14ac:dyDescent="0.25">
      <c r="A393" s="1651" t="s">
        <v>2335</v>
      </c>
      <c r="B393" s="1647" t="s">
        <v>3630</v>
      </c>
      <c r="C393" s="1636">
        <v>462.4</v>
      </c>
      <c r="D393" s="1637">
        <v>5834148.7300000004</v>
      </c>
      <c r="E393" s="1637">
        <v>11395060.929999998</v>
      </c>
      <c r="F393" s="1646">
        <v>1.9531659985637695</v>
      </c>
      <c r="G393" s="1645">
        <v>4</v>
      </c>
      <c r="H393" s="1644">
        <v>371.62</v>
      </c>
      <c r="I393" s="1644">
        <v>293970.02999999997</v>
      </c>
      <c r="J393" s="1644">
        <v>294341.64999999997</v>
      </c>
      <c r="K393" s="1643">
        <v>1.05749</v>
      </c>
      <c r="L393" s="1637">
        <v>1482213.19</v>
      </c>
      <c r="M393" s="1637">
        <v>296442.63</v>
      </c>
      <c r="N393" s="1637">
        <v>170343.9</v>
      </c>
      <c r="O393" s="1637">
        <v>75216.78</v>
      </c>
      <c r="P393" s="1637">
        <v>48504.38</v>
      </c>
      <c r="Q393" s="1637">
        <v>108085.46</v>
      </c>
      <c r="R393" s="1637">
        <v>38807.550000000003</v>
      </c>
      <c r="S393" s="1637">
        <v>64389.61</v>
      </c>
      <c r="T393" s="1637">
        <v>86847.76</v>
      </c>
      <c r="U393" s="1637">
        <v>48056.63</v>
      </c>
      <c r="V393" s="1637">
        <v>128841.36</v>
      </c>
      <c r="W393" s="1637">
        <v>110932.71</v>
      </c>
      <c r="X393" s="1637">
        <v>77264.5</v>
      </c>
      <c r="Y393" s="1637">
        <v>2735946.459999999</v>
      </c>
      <c r="Z393" s="1637">
        <v>41323.5</v>
      </c>
      <c r="AA393" s="1637">
        <v>57800</v>
      </c>
      <c r="AB393" s="1637">
        <v>150280</v>
      </c>
      <c r="AC393" s="1637">
        <v>15721.599999999999</v>
      </c>
      <c r="AD393" s="1637">
        <v>132015.19</v>
      </c>
      <c r="AE393" s="1637">
        <v>81490.67</v>
      </c>
      <c r="AF393" s="1637">
        <v>629326.4</v>
      </c>
      <c r="AG393" s="1637">
        <v>433268.8</v>
      </c>
      <c r="AH393" s="1637">
        <v>1035271.1646</v>
      </c>
      <c r="AI393" s="1637">
        <v>2576497.3245999999</v>
      </c>
      <c r="AJ393" s="1637">
        <v>440149.31</v>
      </c>
      <c r="AK393" s="1637">
        <v>2136348.0145999999</v>
      </c>
      <c r="AL393" s="1637">
        <v>2601801.5045999996</v>
      </c>
      <c r="AM393" s="1637">
        <v>8529.44</v>
      </c>
      <c r="AN393" s="1637">
        <v>8529.44</v>
      </c>
      <c r="AO393" s="1637">
        <v>8529.44</v>
      </c>
      <c r="AP393" s="1637">
        <v>8529.44</v>
      </c>
      <c r="AQ393" s="1637">
        <v>12406.47</v>
      </c>
      <c r="AR393" s="1637">
        <v>12406.47</v>
      </c>
      <c r="AS393" s="1637">
        <v>13181.87</v>
      </c>
      <c r="AT393" s="1637">
        <v>13181.87</v>
      </c>
      <c r="AU393" s="1637">
        <v>15508.09</v>
      </c>
      <c r="AV393" s="1637">
        <v>253557.28</v>
      </c>
      <c r="AW393" s="1637">
        <v>102709.28</v>
      </c>
      <c r="AX393" s="1637">
        <v>39331.54</v>
      </c>
      <c r="AY393" s="1637">
        <v>496400.62999999995</v>
      </c>
      <c r="AZ393" s="1637">
        <v>5834148.7300000004</v>
      </c>
      <c r="BA393" s="1637">
        <v>8100.14</v>
      </c>
      <c r="BB393" s="1637">
        <v>17.73</v>
      </c>
      <c r="BC393" s="1637">
        <v>172080.6</v>
      </c>
      <c r="BD393" s="1637">
        <v>5834148.5945999986</v>
      </c>
    </row>
    <row r="394" spans="1:56" x14ac:dyDescent="0.25">
      <c r="A394" s="1651" t="s">
        <v>2336</v>
      </c>
      <c r="B394" s="1647" t="s">
        <v>3629</v>
      </c>
      <c r="C394" s="1636">
        <v>4848.21</v>
      </c>
      <c r="D394" s="1637">
        <v>64264325.090000004</v>
      </c>
      <c r="E394" s="1637">
        <v>64298042.699999996</v>
      </c>
      <c r="F394" s="1646">
        <v>1.0005246707244302</v>
      </c>
      <c r="G394" s="1645">
        <v>4</v>
      </c>
      <c r="H394" s="1644">
        <v>4093.53</v>
      </c>
      <c r="I394" s="1644">
        <v>3460925.5799999996</v>
      </c>
      <c r="J394" s="1644">
        <v>3465019.1099999994</v>
      </c>
      <c r="K394" s="1643">
        <v>1.05749</v>
      </c>
      <c r="L394" s="1637">
        <v>16336791.640000001</v>
      </c>
      <c r="M394" s="1637">
        <v>3267358.32</v>
      </c>
      <c r="N394" s="1637">
        <v>1786767.45</v>
      </c>
      <c r="O394" s="1637">
        <v>793463.38</v>
      </c>
      <c r="P394" s="1637">
        <v>548291.89</v>
      </c>
      <c r="Q394" s="1637">
        <v>1088007.32</v>
      </c>
      <c r="R394" s="1637">
        <v>417828.02</v>
      </c>
      <c r="S394" s="1637">
        <v>676562.09</v>
      </c>
      <c r="T394" s="1637">
        <v>916158.74</v>
      </c>
      <c r="U394" s="1637">
        <v>507264.52</v>
      </c>
      <c r="V394" s="1637">
        <v>1359150.1</v>
      </c>
      <c r="W394" s="1637">
        <v>1170231.33</v>
      </c>
      <c r="X394" s="1637">
        <v>811842.62</v>
      </c>
      <c r="Y394" s="1637">
        <v>29679717.419999998</v>
      </c>
      <c r="Z394" s="1637">
        <v>432011.69999999995</v>
      </c>
      <c r="AA394" s="1637">
        <v>606026.25</v>
      </c>
      <c r="AB394" s="1637">
        <v>1575668.25</v>
      </c>
      <c r="AC394" s="1637">
        <v>164839.14000000001</v>
      </c>
      <c r="AD394" s="1637">
        <v>1384163.95</v>
      </c>
      <c r="AE394" s="1637">
        <v>804014.85</v>
      </c>
      <c r="AF394" s="1637">
        <v>6598413.8100000005</v>
      </c>
      <c r="AG394" s="1637">
        <v>4542772.7699999996</v>
      </c>
      <c r="AH394" s="1637">
        <v>11541087.58344</v>
      </c>
      <c r="AI394" s="1637">
        <v>27648998.303439997</v>
      </c>
      <c r="AJ394" s="1637">
        <v>4614914.13</v>
      </c>
      <c r="AK394" s="1637">
        <v>23034084.173440002</v>
      </c>
      <c r="AL394" s="1637">
        <v>27914309.713440001</v>
      </c>
      <c r="AM394" s="1637">
        <v>412515.21</v>
      </c>
      <c r="AN394" s="1637">
        <v>412515.21</v>
      </c>
      <c r="AO394" s="1637">
        <v>429574.11</v>
      </c>
      <c r="AP394" s="1637">
        <v>429574.11</v>
      </c>
      <c r="AQ394" s="1637">
        <v>155080.9</v>
      </c>
      <c r="AR394" s="1637">
        <v>155080.9</v>
      </c>
      <c r="AS394" s="1637">
        <v>161284.14000000001</v>
      </c>
      <c r="AT394" s="1637">
        <v>161284.14000000001</v>
      </c>
      <c r="AU394" s="1637">
        <v>193851.13</v>
      </c>
      <c r="AV394" s="1637">
        <v>2665840.81</v>
      </c>
      <c r="AW394" s="1637">
        <v>1079860.94</v>
      </c>
      <c r="AX394" s="1637">
        <v>413836.23</v>
      </c>
      <c r="AY394" s="1637">
        <v>6670297.8300000001</v>
      </c>
      <c r="AZ394" s="1637">
        <v>64264325.090000004</v>
      </c>
      <c r="BA394" s="1637">
        <v>427014.69</v>
      </c>
      <c r="BB394" s="1637">
        <v>65560.91</v>
      </c>
      <c r="BC394" s="1637">
        <v>1558023.3200000003</v>
      </c>
      <c r="BD394" s="1637">
        <v>64264324.963440001</v>
      </c>
    </row>
    <row r="395" spans="1:56" x14ac:dyDescent="0.25">
      <c r="A395" s="1651" t="s">
        <v>2337</v>
      </c>
      <c r="B395" s="1647" t="s">
        <v>3628</v>
      </c>
      <c r="C395" s="1636">
        <v>1351.75</v>
      </c>
      <c r="D395" s="1637">
        <v>20452765.48</v>
      </c>
      <c r="E395" s="1637">
        <v>20160258.489999998</v>
      </c>
      <c r="F395" s="1646">
        <v>0.98569841372864542</v>
      </c>
      <c r="G395" s="1645">
        <v>3</v>
      </c>
      <c r="H395" s="1644">
        <v>23242.74</v>
      </c>
      <c r="I395" s="1644">
        <v>1469425.44</v>
      </c>
      <c r="J395" s="1644">
        <v>1492668.18</v>
      </c>
      <c r="K395" s="1643">
        <v>1.05749</v>
      </c>
      <c r="L395" s="1637">
        <v>4812399.66</v>
      </c>
      <c r="M395" s="1637">
        <v>962479.92</v>
      </c>
      <c r="N395" s="1637">
        <v>497758.16</v>
      </c>
      <c r="O395" s="1637">
        <v>221225.85</v>
      </c>
      <c r="P395" s="1637">
        <v>183045.02</v>
      </c>
      <c r="Q395" s="1637">
        <v>301208.74</v>
      </c>
      <c r="R395" s="1637">
        <v>115775.87</v>
      </c>
      <c r="S395" s="1637">
        <v>188457.4</v>
      </c>
      <c r="T395" s="1637">
        <v>255434.59</v>
      </c>
      <c r="U395" s="1637">
        <v>141343.04999999999</v>
      </c>
      <c r="V395" s="1637">
        <v>378945.19</v>
      </c>
      <c r="W395" s="1637">
        <v>326272.67</v>
      </c>
      <c r="X395" s="1637">
        <v>226140</v>
      </c>
      <c r="Y395" s="1637">
        <v>8610486.120000001</v>
      </c>
      <c r="Z395" s="1637">
        <v>120375</v>
      </c>
      <c r="AA395" s="1637">
        <v>168968.75</v>
      </c>
      <c r="AB395" s="1637">
        <v>439318.75</v>
      </c>
      <c r="AC395" s="1637">
        <v>45959.5</v>
      </c>
      <c r="AD395" s="1637">
        <v>385924.62</v>
      </c>
      <c r="AE395" s="1637">
        <v>222615.5</v>
      </c>
      <c r="AF395" s="1637">
        <v>1839731.75</v>
      </c>
      <c r="AG395" s="1637">
        <v>1266589.75</v>
      </c>
      <c r="AH395" s="1637">
        <v>3771727.3709999998</v>
      </c>
      <c r="AI395" s="1637">
        <v>8261210.9910000004</v>
      </c>
      <c r="AJ395" s="1637">
        <v>1286703.79</v>
      </c>
      <c r="AK395" s="1637">
        <v>6974507.2009999994</v>
      </c>
      <c r="AL395" s="1637">
        <v>8335183.5909999991</v>
      </c>
      <c r="AM395" s="1637">
        <v>275268.61</v>
      </c>
      <c r="AN395" s="1637">
        <v>275268.61</v>
      </c>
      <c r="AO395" s="1637">
        <v>286899.68</v>
      </c>
      <c r="AP395" s="1637">
        <v>286899.68</v>
      </c>
      <c r="AQ395" s="1637">
        <v>229519.74</v>
      </c>
      <c r="AR395" s="1637">
        <v>229519.74</v>
      </c>
      <c r="AS395" s="1637">
        <v>238824.59</v>
      </c>
      <c r="AT395" s="1637">
        <v>238824.59</v>
      </c>
      <c r="AU395" s="1637">
        <v>286899.68</v>
      </c>
      <c r="AV395" s="1637">
        <v>742837.55</v>
      </c>
      <c r="AW395" s="1637">
        <v>300903.65999999997</v>
      </c>
      <c r="AX395" s="1637">
        <v>115429.52</v>
      </c>
      <c r="AY395" s="1637">
        <v>3507095.65</v>
      </c>
      <c r="AZ395" s="1637">
        <v>20452765.48</v>
      </c>
      <c r="BA395" s="1637">
        <v>443484.86</v>
      </c>
      <c r="BB395" s="1637">
        <v>62572.38</v>
      </c>
      <c r="BC395" s="1637">
        <v>353490.82000000007</v>
      </c>
      <c r="BD395" s="1637">
        <v>20452765.360999998</v>
      </c>
    </row>
    <row r="396" spans="1:56" x14ac:dyDescent="0.25">
      <c r="A396" s="1651" t="s">
        <v>2338</v>
      </c>
      <c r="B396" s="1647" t="s">
        <v>3627</v>
      </c>
      <c r="C396" s="1636">
        <v>1252.3900000000001</v>
      </c>
      <c r="D396" s="1637">
        <v>18569107.129999999</v>
      </c>
      <c r="E396" s="1637">
        <v>17005380.899999999</v>
      </c>
      <c r="F396" s="1646">
        <v>0.91578883039165271</v>
      </c>
      <c r="G396" s="1645">
        <v>3</v>
      </c>
      <c r="H396" s="1644">
        <v>21102.13</v>
      </c>
      <c r="I396" s="1644">
        <v>1993854.0699999996</v>
      </c>
      <c r="J396" s="1644">
        <v>2014956.1999999995</v>
      </c>
      <c r="K396" s="1643">
        <v>1.05749</v>
      </c>
      <c r="L396" s="1637">
        <v>4437790.5599999996</v>
      </c>
      <c r="M396" s="1637">
        <v>887558.1</v>
      </c>
      <c r="N396" s="1637">
        <v>460887.18</v>
      </c>
      <c r="O396" s="1637">
        <v>205002.62</v>
      </c>
      <c r="P396" s="1637">
        <v>160785.95000000001</v>
      </c>
      <c r="Q396" s="1637">
        <v>282929.58</v>
      </c>
      <c r="R396" s="1637">
        <v>107367.57</v>
      </c>
      <c r="S396" s="1637">
        <v>174637.19</v>
      </c>
      <c r="T396" s="1637">
        <v>236702.72</v>
      </c>
      <c r="U396" s="1637">
        <v>130977.89</v>
      </c>
      <c r="V396" s="1637">
        <v>351155.88</v>
      </c>
      <c r="W396" s="1637">
        <v>302346.01</v>
      </c>
      <c r="X396" s="1637">
        <v>209556.4</v>
      </c>
      <c r="Y396" s="1637">
        <v>7947697.6499999994</v>
      </c>
      <c r="Z396" s="1637">
        <v>111207.6</v>
      </c>
      <c r="AA396" s="1637">
        <v>156548.75</v>
      </c>
      <c r="AB396" s="1637">
        <v>407026.75</v>
      </c>
      <c r="AC396" s="1637">
        <v>42581.259999999995</v>
      </c>
      <c r="AD396" s="1637">
        <v>715114.69</v>
      </c>
      <c r="AE396" s="1637">
        <v>209240.68</v>
      </c>
      <c r="AF396" s="1637">
        <v>1704502.79</v>
      </c>
      <c r="AG396" s="1637">
        <v>1173489.4300000002</v>
      </c>
      <c r="AH396" s="1637">
        <v>3332783.4969599997</v>
      </c>
      <c r="AI396" s="1637">
        <v>7852495.4469599985</v>
      </c>
      <c r="AJ396" s="1637">
        <v>1192124.99</v>
      </c>
      <c r="AK396" s="1637">
        <v>6660370.4569599982</v>
      </c>
      <c r="AL396" s="1637">
        <v>7921030.7069599982</v>
      </c>
      <c r="AM396" s="1637">
        <v>261311.33</v>
      </c>
      <c r="AN396" s="1637">
        <v>261311.33</v>
      </c>
      <c r="AO396" s="1637">
        <v>272166.99</v>
      </c>
      <c r="AP396" s="1637">
        <v>272166.99</v>
      </c>
      <c r="AQ396" s="1637">
        <v>104679.61</v>
      </c>
      <c r="AR396" s="1637">
        <v>104679.61</v>
      </c>
      <c r="AS396" s="1637">
        <v>109332.04</v>
      </c>
      <c r="AT396" s="1637">
        <v>109332.04</v>
      </c>
      <c r="AU396" s="1637">
        <v>131043.36</v>
      </c>
      <c r="AV396" s="1637">
        <v>688559.23</v>
      </c>
      <c r="AW396" s="1637">
        <v>278916.96000000002</v>
      </c>
      <c r="AX396" s="1637">
        <v>106879.19</v>
      </c>
      <c r="AY396" s="1637">
        <v>2700378.68</v>
      </c>
      <c r="AZ396" s="1637">
        <v>18569107.129999999</v>
      </c>
      <c r="BA396" s="1637">
        <v>609490.61</v>
      </c>
      <c r="BB396" s="1637">
        <v>81756.72</v>
      </c>
      <c r="BC396" s="1637">
        <v>514332.10000000003</v>
      </c>
      <c r="BD396" s="1637">
        <v>18569107.036959998</v>
      </c>
    </row>
    <row r="397" spans="1:56" x14ac:dyDescent="0.25">
      <c r="A397" s="1651" t="s">
        <v>2339</v>
      </c>
      <c r="B397" s="1647" t="s">
        <v>3626</v>
      </c>
      <c r="C397" s="1636">
        <v>885</v>
      </c>
      <c r="D397" s="1637">
        <v>12266117.449999999</v>
      </c>
      <c r="E397" s="1637">
        <v>14334854.73</v>
      </c>
      <c r="F397" s="1646">
        <v>1.1686546120590098</v>
      </c>
      <c r="G397" s="1645">
        <v>4</v>
      </c>
      <c r="H397" s="1644">
        <v>781.33</v>
      </c>
      <c r="I397" s="1644">
        <v>600195.42000000004</v>
      </c>
      <c r="J397" s="1644">
        <v>600976.75</v>
      </c>
      <c r="K397" s="1643">
        <v>1.05749</v>
      </c>
      <c r="L397" s="1637">
        <v>3053654.15</v>
      </c>
      <c r="M397" s="1637">
        <v>610730.81999999995</v>
      </c>
      <c r="N397" s="1637">
        <v>325939.40999999997</v>
      </c>
      <c r="O397" s="1637">
        <v>144534.22</v>
      </c>
      <c r="P397" s="1637">
        <v>106573.83</v>
      </c>
      <c r="Q397" s="1637">
        <v>197097.01</v>
      </c>
      <c r="R397" s="1637">
        <v>75674.73</v>
      </c>
      <c r="S397" s="1637">
        <v>123439.6</v>
      </c>
      <c r="T397" s="1637">
        <v>166883.93</v>
      </c>
      <c r="U397" s="1637">
        <v>92344.12</v>
      </c>
      <c r="V397" s="1637">
        <v>247577.52</v>
      </c>
      <c r="W397" s="1637">
        <v>213164.81</v>
      </c>
      <c r="X397" s="1637">
        <v>148121.70000000001</v>
      </c>
      <c r="Y397" s="1637">
        <v>5505735.8499999987</v>
      </c>
      <c r="Z397" s="1637">
        <v>79110</v>
      </c>
      <c r="AA397" s="1637">
        <v>110625</v>
      </c>
      <c r="AB397" s="1637">
        <v>287625</v>
      </c>
      <c r="AC397" s="1637">
        <v>30090</v>
      </c>
      <c r="AD397" s="1637">
        <v>252667.5</v>
      </c>
      <c r="AE397" s="1637">
        <v>145897</v>
      </c>
      <c r="AF397" s="1637">
        <v>1204485</v>
      </c>
      <c r="AG397" s="1637">
        <v>829245</v>
      </c>
      <c r="AH397" s="1637">
        <v>2223709.8449999997</v>
      </c>
      <c r="AI397" s="1637">
        <v>5163454.3449999997</v>
      </c>
      <c r="AJ397" s="1637">
        <v>842413.8</v>
      </c>
      <c r="AK397" s="1637">
        <v>4321040.5449999999</v>
      </c>
      <c r="AL397" s="1637">
        <v>5211884.7050000001</v>
      </c>
      <c r="AM397" s="1637">
        <v>111658.25</v>
      </c>
      <c r="AN397" s="1637">
        <v>111658.25</v>
      </c>
      <c r="AO397" s="1637">
        <v>116310.68</v>
      </c>
      <c r="AP397" s="1637">
        <v>116310.68</v>
      </c>
      <c r="AQ397" s="1637">
        <v>62807.76</v>
      </c>
      <c r="AR397" s="1637">
        <v>62807.76</v>
      </c>
      <c r="AS397" s="1637">
        <v>65133.98</v>
      </c>
      <c r="AT397" s="1637">
        <v>65133.98</v>
      </c>
      <c r="AU397" s="1637">
        <v>78315.850000000006</v>
      </c>
      <c r="AV397" s="1637">
        <v>486178.64</v>
      </c>
      <c r="AW397" s="1637">
        <v>196937.99</v>
      </c>
      <c r="AX397" s="1637">
        <v>75242.95</v>
      </c>
      <c r="AY397" s="1637">
        <v>1548496.77</v>
      </c>
      <c r="AZ397" s="1637">
        <v>12266117.449999999</v>
      </c>
      <c r="BA397" s="1637">
        <v>107883.86000000003</v>
      </c>
      <c r="BB397" s="1637">
        <v>10272.4</v>
      </c>
      <c r="BC397" s="1637">
        <v>301006.65999999997</v>
      </c>
      <c r="BD397" s="1637">
        <v>12266117.324999999</v>
      </c>
    </row>
    <row r="398" spans="1:56" x14ac:dyDescent="0.25">
      <c r="A398" s="1651" t="s">
        <v>2340</v>
      </c>
      <c r="B398" s="1647" t="s">
        <v>3625</v>
      </c>
      <c r="C398" s="1636">
        <v>742.8</v>
      </c>
      <c r="D398" s="1637">
        <v>10562720.279999999</v>
      </c>
      <c r="E398" s="1637">
        <v>10199720.600000001</v>
      </c>
      <c r="F398" s="1646">
        <v>0.96563388309285059</v>
      </c>
      <c r="G398" s="1645">
        <v>3</v>
      </c>
      <c r="H398" s="1644">
        <v>12003.58</v>
      </c>
      <c r="I398" s="1644">
        <v>598748.32999999996</v>
      </c>
      <c r="J398" s="1644">
        <v>610751.90999999992</v>
      </c>
      <c r="K398" s="1643">
        <v>1.05749</v>
      </c>
      <c r="L398" s="1637">
        <v>2597928.9</v>
      </c>
      <c r="M398" s="1637">
        <v>519585.77</v>
      </c>
      <c r="N398" s="1637">
        <v>273582.63</v>
      </c>
      <c r="O398" s="1637">
        <v>120936.79</v>
      </c>
      <c r="P398" s="1637">
        <v>92617.75</v>
      </c>
      <c r="Q398" s="1637">
        <v>166101.92000000001</v>
      </c>
      <c r="R398" s="1637">
        <v>63385.67</v>
      </c>
      <c r="S398" s="1637">
        <v>103337.47</v>
      </c>
      <c r="T398" s="1637">
        <v>139637.57</v>
      </c>
      <c r="U398" s="1637">
        <v>77581.63</v>
      </c>
      <c r="V398" s="1637">
        <v>207156.7</v>
      </c>
      <c r="W398" s="1637">
        <v>178362.39</v>
      </c>
      <c r="X398" s="1637">
        <v>124000.1</v>
      </c>
      <c r="Y398" s="1637">
        <v>4664215.2899999991</v>
      </c>
      <c r="Z398" s="1637">
        <v>66267</v>
      </c>
      <c r="AA398" s="1637">
        <v>92850</v>
      </c>
      <c r="AB398" s="1637">
        <v>241410</v>
      </c>
      <c r="AC398" s="1637">
        <v>25255.199999999997</v>
      </c>
      <c r="AD398" s="1637">
        <v>212069.40000000002</v>
      </c>
      <c r="AE398" s="1637">
        <v>123077.18</v>
      </c>
      <c r="AF398" s="1637">
        <v>1010950.8</v>
      </c>
      <c r="AG398" s="1637">
        <v>696003.6</v>
      </c>
      <c r="AH398" s="1637">
        <v>1924716.0161999997</v>
      </c>
      <c r="AI398" s="1637">
        <v>4392599.1962000001</v>
      </c>
      <c r="AJ398" s="1637">
        <v>707056.46</v>
      </c>
      <c r="AK398" s="1637">
        <v>3685542.7362000002</v>
      </c>
      <c r="AL398" s="1637">
        <v>4433247.8662</v>
      </c>
      <c r="AM398" s="1637">
        <v>124840.13</v>
      </c>
      <c r="AN398" s="1637">
        <v>124840.13</v>
      </c>
      <c r="AO398" s="1637">
        <v>129492.55</v>
      </c>
      <c r="AP398" s="1637">
        <v>129492.55</v>
      </c>
      <c r="AQ398" s="1637">
        <v>59706.14</v>
      </c>
      <c r="AR398" s="1637">
        <v>59706.14</v>
      </c>
      <c r="AS398" s="1637">
        <v>62807.76</v>
      </c>
      <c r="AT398" s="1637">
        <v>62807.76</v>
      </c>
      <c r="AU398" s="1637">
        <v>75214.240000000005</v>
      </c>
      <c r="AV398" s="1637">
        <v>407862.78</v>
      </c>
      <c r="AW398" s="1637">
        <v>165214.32</v>
      </c>
      <c r="AX398" s="1637">
        <v>63272.480000000003</v>
      </c>
      <c r="AY398" s="1637">
        <v>1465256.9800000002</v>
      </c>
      <c r="AZ398" s="1637">
        <v>10562720.279999999</v>
      </c>
      <c r="BA398" s="1637">
        <v>94929.65</v>
      </c>
      <c r="BB398" s="1637">
        <v>3566.9000000000005</v>
      </c>
      <c r="BC398" s="1637">
        <v>223180</v>
      </c>
      <c r="BD398" s="1637">
        <v>10562720.1362</v>
      </c>
    </row>
    <row r="399" spans="1:56" x14ac:dyDescent="0.25">
      <c r="A399" s="1651" t="s">
        <v>2341</v>
      </c>
      <c r="B399" s="1647" t="s">
        <v>3624</v>
      </c>
      <c r="C399" s="1636">
        <v>1092</v>
      </c>
      <c r="D399" s="1637">
        <v>14780819.050000001</v>
      </c>
      <c r="E399" s="1637">
        <v>14374404.860000001</v>
      </c>
      <c r="F399" s="1646">
        <v>0.97250394659286488</v>
      </c>
      <c r="G399" s="1645">
        <v>3</v>
      </c>
      <c r="H399" s="1644">
        <v>16797.080000000002</v>
      </c>
      <c r="I399" s="1644">
        <v>761112</v>
      </c>
      <c r="J399" s="1644">
        <v>777909.08</v>
      </c>
      <c r="K399" s="1643">
        <v>1.05749</v>
      </c>
      <c r="L399" s="1637">
        <v>3723968.48</v>
      </c>
      <c r="M399" s="1637">
        <v>744793.69</v>
      </c>
      <c r="N399" s="1637">
        <v>401893.62</v>
      </c>
      <c r="O399" s="1637">
        <v>178455.51</v>
      </c>
      <c r="P399" s="1637">
        <v>127179.19</v>
      </c>
      <c r="Q399" s="1637">
        <v>245576.52</v>
      </c>
      <c r="R399" s="1637">
        <v>93784.92</v>
      </c>
      <c r="S399" s="1637">
        <v>152022.29999999999</v>
      </c>
      <c r="T399" s="1637">
        <v>206050.57</v>
      </c>
      <c r="U399" s="1637">
        <v>114016.73</v>
      </c>
      <c r="V399" s="1637">
        <v>305682.45</v>
      </c>
      <c r="W399" s="1637">
        <v>263193.28999999998</v>
      </c>
      <c r="X399" s="1637">
        <v>182419.6</v>
      </c>
      <c r="Y399" s="1637">
        <v>6739036.8700000001</v>
      </c>
      <c r="Z399" s="1637">
        <v>97155</v>
      </c>
      <c r="AA399" s="1637">
        <v>136500</v>
      </c>
      <c r="AB399" s="1637">
        <v>354900</v>
      </c>
      <c r="AC399" s="1637">
        <v>37128</v>
      </c>
      <c r="AD399" s="1637">
        <v>311766</v>
      </c>
      <c r="AE399" s="1637">
        <v>181933.5</v>
      </c>
      <c r="AF399" s="1637">
        <v>1486212</v>
      </c>
      <c r="AG399" s="1637">
        <v>1023204</v>
      </c>
      <c r="AH399" s="1637">
        <v>2666162.0309999995</v>
      </c>
      <c r="AI399" s="1637">
        <v>6294960.5309999995</v>
      </c>
      <c r="AJ399" s="1637">
        <v>1039452.96</v>
      </c>
      <c r="AK399" s="1637">
        <v>5255507.5709999995</v>
      </c>
      <c r="AL399" s="1637">
        <v>6354718.6809999999</v>
      </c>
      <c r="AM399" s="1637">
        <v>119412.29</v>
      </c>
      <c r="AN399" s="1637">
        <v>119412.29</v>
      </c>
      <c r="AO399" s="1637">
        <v>124064.72</v>
      </c>
      <c r="AP399" s="1637">
        <v>124064.72</v>
      </c>
      <c r="AQ399" s="1637">
        <v>49625.89</v>
      </c>
      <c r="AR399" s="1637">
        <v>49625.89</v>
      </c>
      <c r="AS399" s="1637">
        <v>51176.69</v>
      </c>
      <c r="AT399" s="1637">
        <v>51176.69</v>
      </c>
      <c r="AU399" s="1637">
        <v>62032.36</v>
      </c>
      <c r="AV399" s="1637">
        <v>600163.11</v>
      </c>
      <c r="AW399" s="1637">
        <v>243110.05</v>
      </c>
      <c r="AX399" s="1637">
        <v>93198.65</v>
      </c>
      <c r="AY399" s="1637">
        <v>1687063.3499999999</v>
      </c>
      <c r="AZ399" s="1637">
        <v>14780819.050000001</v>
      </c>
      <c r="BA399" s="1637">
        <v>94686.59</v>
      </c>
      <c r="BB399" s="1637">
        <v>7573.44</v>
      </c>
      <c r="BC399" s="1637">
        <v>341951.82</v>
      </c>
      <c r="BD399" s="1637">
        <v>14780818.900999999</v>
      </c>
    </row>
    <row r="400" spans="1:56" x14ac:dyDescent="0.25">
      <c r="A400" s="1651" t="s">
        <v>2342</v>
      </c>
      <c r="B400" s="1647" t="s">
        <v>3623</v>
      </c>
      <c r="C400" s="1636">
        <v>2725.62</v>
      </c>
      <c r="D400" s="1637">
        <v>40865246.710000001</v>
      </c>
      <c r="E400" s="1637">
        <v>38566409.220000006</v>
      </c>
      <c r="F400" s="1646">
        <v>0.94374590452582652</v>
      </c>
      <c r="G400" s="1645">
        <v>3</v>
      </c>
      <c r="H400" s="1644">
        <v>46439.7</v>
      </c>
      <c r="I400" s="1644">
        <v>4521689.43</v>
      </c>
      <c r="J400" s="1644">
        <v>4568129.13</v>
      </c>
      <c r="K400" s="1643">
        <v>1.05749</v>
      </c>
      <c r="L400" s="1637">
        <v>9766383.8800000008</v>
      </c>
      <c r="M400" s="1637">
        <v>1953276.77</v>
      </c>
      <c r="N400" s="1637">
        <v>1004365.36</v>
      </c>
      <c r="O400" s="1637">
        <v>446138.79</v>
      </c>
      <c r="P400" s="1637">
        <v>364691.23</v>
      </c>
      <c r="Q400" s="1637">
        <v>611159.69999999995</v>
      </c>
      <c r="R400" s="1637">
        <v>234785.71</v>
      </c>
      <c r="S400" s="1637">
        <v>380369.86</v>
      </c>
      <c r="T400" s="1637">
        <v>515126.43</v>
      </c>
      <c r="U400" s="1637">
        <v>284884.78000000003</v>
      </c>
      <c r="V400" s="1637">
        <v>764206.14</v>
      </c>
      <c r="W400" s="1637">
        <v>657983.23</v>
      </c>
      <c r="X400" s="1637">
        <v>456425.91</v>
      </c>
      <c r="Y400" s="1637">
        <v>17439797.789999999</v>
      </c>
      <c r="Z400" s="1637">
        <v>241795.80000000005</v>
      </c>
      <c r="AA400" s="1637">
        <v>340702.5</v>
      </c>
      <c r="AB400" s="1637">
        <v>885826.50000000012</v>
      </c>
      <c r="AC400" s="1637">
        <v>92671.08</v>
      </c>
      <c r="AD400" s="1637">
        <v>778164.51</v>
      </c>
      <c r="AE400" s="1637">
        <v>450257.18000000005</v>
      </c>
      <c r="AF400" s="1637">
        <v>3709568.8200000003</v>
      </c>
      <c r="AG400" s="1637">
        <v>2553905.9400000004</v>
      </c>
      <c r="AH400" s="1637">
        <v>7523177.2576799998</v>
      </c>
      <c r="AI400" s="1637">
        <v>16576069.587680001</v>
      </c>
      <c r="AJ400" s="1637">
        <v>2594463.16</v>
      </c>
      <c r="AK400" s="1637">
        <v>13981606.427680001</v>
      </c>
      <c r="AL400" s="1637">
        <v>16725225.267680001</v>
      </c>
      <c r="AM400" s="1637">
        <v>628077.67000000004</v>
      </c>
      <c r="AN400" s="1637">
        <v>628077.67000000004</v>
      </c>
      <c r="AO400" s="1637">
        <v>654441.43000000005</v>
      </c>
      <c r="AP400" s="1637">
        <v>654441.43000000005</v>
      </c>
      <c r="AQ400" s="1637">
        <v>336525.57</v>
      </c>
      <c r="AR400" s="1637">
        <v>336525.57</v>
      </c>
      <c r="AS400" s="1637">
        <v>351258.25</v>
      </c>
      <c r="AT400" s="1637">
        <v>351258.25</v>
      </c>
      <c r="AU400" s="1637">
        <v>421044.66</v>
      </c>
      <c r="AV400" s="1637">
        <v>1498856.98</v>
      </c>
      <c r="AW400" s="1637">
        <v>607146.93999999994</v>
      </c>
      <c r="AX400" s="1637">
        <v>232569.12</v>
      </c>
      <c r="AY400" s="1637">
        <v>6700223.54</v>
      </c>
      <c r="AZ400" s="1637">
        <v>40865246.710000001</v>
      </c>
      <c r="BA400" s="1637">
        <v>1709887.28</v>
      </c>
      <c r="BB400" s="1637">
        <v>181095.96</v>
      </c>
      <c r="BC400" s="1637">
        <v>1036851.28</v>
      </c>
      <c r="BD400" s="1637">
        <v>40865246.597679995</v>
      </c>
    </row>
    <row r="401" spans="1:56" x14ac:dyDescent="0.25">
      <c r="A401" s="1651" t="s">
        <v>2343</v>
      </c>
      <c r="B401" s="1647" t="s">
        <v>3622</v>
      </c>
      <c r="C401" s="1636">
        <v>3955.82</v>
      </c>
      <c r="D401" s="1637">
        <v>58540051.460000001</v>
      </c>
      <c r="E401" s="1637">
        <v>87129051.5</v>
      </c>
      <c r="F401" s="1646">
        <v>1.4883664999771082</v>
      </c>
      <c r="G401" s="1645">
        <v>4</v>
      </c>
      <c r="H401" s="1644">
        <v>3728.9</v>
      </c>
      <c r="I401" s="1644">
        <v>2812426.9099999997</v>
      </c>
      <c r="J401" s="1644">
        <v>2816155.8099999996</v>
      </c>
      <c r="K401" s="1643">
        <v>1.05749</v>
      </c>
      <c r="L401" s="1637">
        <v>13949685.119999999</v>
      </c>
      <c r="M401" s="1637">
        <v>4649430.04</v>
      </c>
      <c r="N401" s="1637">
        <v>1676812.03</v>
      </c>
      <c r="O401" s="1637">
        <v>558937.34</v>
      </c>
      <c r="P401" s="1637">
        <v>445730.54</v>
      </c>
      <c r="Q401" s="1637">
        <v>1433048.26</v>
      </c>
      <c r="R401" s="1637">
        <v>340859.7</v>
      </c>
      <c r="S401" s="1637">
        <v>620967.15</v>
      </c>
      <c r="T401" s="1637">
        <v>561104.65</v>
      </c>
      <c r="U401" s="1637">
        <v>413978.1</v>
      </c>
      <c r="V401" s="1637">
        <v>832416.28</v>
      </c>
      <c r="W401" s="1637">
        <v>716712.31</v>
      </c>
      <c r="X401" s="1637">
        <v>745131.32</v>
      </c>
      <c r="Y401" s="1637">
        <v>26944812.84</v>
      </c>
      <c r="Z401" s="1637">
        <v>356023.8</v>
      </c>
      <c r="AA401" s="1637">
        <v>494477.49999999994</v>
      </c>
      <c r="AB401" s="1637">
        <v>1285641.5</v>
      </c>
      <c r="AC401" s="1637">
        <v>134497.88</v>
      </c>
      <c r="AD401" s="1637">
        <v>1129386.6100000001</v>
      </c>
      <c r="AE401" s="1637">
        <v>3398049.38</v>
      </c>
      <c r="AF401" s="1637">
        <v>5383871.0199999996</v>
      </c>
      <c r="AG401" s="1637">
        <v>3706603.34</v>
      </c>
      <c r="AH401" s="1637">
        <v>10159463.973479999</v>
      </c>
      <c r="AI401" s="1637">
        <v>26048015.003479999</v>
      </c>
      <c r="AJ401" s="1637">
        <v>3765465.94</v>
      </c>
      <c r="AK401" s="1637">
        <v>22282549.063479997</v>
      </c>
      <c r="AL401" s="1637">
        <v>26264491.633479998</v>
      </c>
      <c r="AM401" s="1637">
        <v>386926.86</v>
      </c>
      <c r="AN401" s="1637">
        <v>386926.86</v>
      </c>
      <c r="AO401" s="1637">
        <v>403210.36</v>
      </c>
      <c r="AP401" s="1637">
        <v>403210.36</v>
      </c>
      <c r="AQ401" s="1637">
        <v>66684.789999999994</v>
      </c>
      <c r="AR401" s="1637">
        <v>66684.789999999994</v>
      </c>
      <c r="AS401" s="1637">
        <v>69786.399999999994</v>
      </c>
      <c r="AT401" s="1637">
        <v>69786.399999999994</v>
      </c>
      <c r="AU401" s="1637">
        <v>83743.69</v>
      </c>
      <c r="AV401" s="1637">
        <v>2175009.7400000002</v>
      </c>
      <c r="AW401" s="1637">
        <v>881038.38</v>
      </c>
      <c r="AX401" s="1637">
        <v>337738.23999999999</v>
      </c>
      <c r="AY401" s="1637">
        <v>5330746.87</v>
      </c>
      <c r="AZ401" s="1637">
        <v>58540051.460000001</v>
      </c>
      <c r="BA401" s="1637">
        <v>246425.91</v>
      </c>
      <c r="BB401" s="1637">
        <v>12993.49</v>
      </c>
      <c r="BC401" s="1637">
        <v>1516023.3800000006</v>
      </c>
      <c r="BD401" s="1637">
        <v>58540051.343479998</v>
      </c>
    </row>
    <row r="402" spans="1:56" x14ac:dyDescent="0.25">
      <c r="A402" s="1651" t="s">
        <v>2344</v>
      </c>
      <c r="B402" s="1647" t="s">
        <v>3621</v>
      </c>
      <c r="C402" s="1636">
        <v>7884.98</v>
      </c>
      <c r="D402" s="1637">
        <v>124814169.83</v>
      </c>
      <c r="E402" s="1637">
        <v>120034217.46000001</v>
      </c>
      <c r="F402" s="1646">
        <v>0.96170344780155648</v>
      </c>
      <c r="G402" s="1645">
        <v>3</v>
      </c>
      <c r="H402" s="1644">
        <v>141840.17000000001</v>
      </c>
      <c r="I402" s="1644">
        <v>8210528.6199999992</v>
      </c>
      <c r="J402" s="1644">
        <v>8352368.7899999991</v>
      </c>
      <c r="K402" s="1643">
        <v>1.05749</v>
      </c>
      <c r="L402" s="1637">
        <v>28891717.280000001</v>
      </c>
      <c r="M402" s="1637">
        <v>9629609.3599999994</v>
      </c>
      <c r="N402" s="1637">
        <v>3343446.14</v>
      </c>
      <c r="O402" s="1637">
        <v>1114482.04</v>
      </c>
      <c r="P402" s="1637">
        <v>982172.35</v>
      </c>
      <c r="Q402" s="1637">
        <v>2856132.22</v>
      </c>
      <c r="R402" s="1637">
        <v>679779.03</v>
      </c>
      <c r="S402" s="1637">
        <v>1238165.1599999999</v>
      </c>
      <c r="T402" s="1637">
        <v>1118803.52</v>
      </c>
      <c r="U402" s="1637">
        <v>825443.44</v>
      </c>
      <c r="V402" s="1637">
        <v>1659779.96</v>
      </c>
      <c r="W402" s="1637">
        <v>1429074.32</v>
      </c>
      <c r="X402" s="1637">
        <v>1485739.84</v>
      </c>
      <c r="Y402" s="1637">
        <v>55254344.660000004</v>
      </c>
      <c r="Z402" s="1637">
        <v>709648.2</v>
      </c>
      <c r="AA402" s="1637">
        <v>985622.5</v>
      </c>
      <c r="AB402" s="1637">
        <v>2562618.5</v>
      </c>
      <c r="AC402" s="1637">
        <v>268089.32</v>
      </c>
      <c r="AD402" s="1637">
        <v>2251161.79</v>
      </c>
      <c r="AE402" s="1637">
        <v>6773197.8199999994</v>
      </c>
      <c r="AF402" s="1637">
        <v>10731457.779999999</v>
      </c>
      <c r="AG402" s="1637">
        <v>7388226.2599999998</v>
      </c>
      <c r="AH402" s="1637">
        <v>22026135.750720002</v>
      </c>
      <c r="AI402" s="1637">
        <v>53696157.920719996</v>
      </c>
      <c r="AJ402" s="1637">
        <v>7505554.7599999998</v>
      </c>
      <c r="AK402" s="1637">
        <v>46190603.160720006</v>
      </c>
      <c r="AL402" s="1637">
        <v>54127652.260720007</v>
      </c>
      <c r="AM402" s="1637">
        <v>1566317.17</v>
      </c>
      <c r="AN402" s="1637">
        <v>1566317.17</v>
      </c>
      <c r="AO402" s="1637">
        <v>1631451.15</v>
      </c>
      <c r="AP402" s="1637">
        <v>1631451.15</v>
      </c>
      <c r="AQ402" s="1637">
        <v>425697.09</v>
      </c>
      <c r="AR402" s="1637">
        <v>425697.09</v>
      </c>
      <c r="AS402" s="1637">
        <v>443531.39</v>
      </c>
      <c r="AT402" s="1637">
        <v>443531.39</v>
      </c>
      <c r="AU402" s="1637">
        <v>531927.51</v>
      </c>
      <c r="AV402" s="1637">
        <v>4336062.2</v>
      </c>
      <c r="AW402" s="1637">
        <v>1756423.04</v>
      </c>
      <c r="AX402" s="1637">
        <v>673766.42</v>
      </c>
      <c r="AY402" s="1637">
        <v>15432172.769999998</v>
      </c>
      <c r="AZ402" s="1637">
        <v>124814169.83</v>
      </c>
      <c r="BA402" s="1637">
        <v>1803067.82</v>
      </c>
      <c r="BB402" s="1637">
        <v>90890.5</v>
      </c>
      <c r="BC402" s="1637">
        <v>2279102.2400000002</v>
      </c>
      <c r="BD402" s="1637">
        <v>124814169.69072001</v>
      </c>
    </row>
    <row r="403" spans="1:56" x14ac:dyDescent="0.25">
      <c r="A403" s="1651" t="s">
        <v>2345</v>
      </c>
      <c r="B403" s="1647" t="s">
        <v>3620</v>
      </c>
      <c r="C403" s="1636">
        <v>3859.5</v>
      </c>
      <c r="D403" s="1637">
        <v>66136743.439999998</v>
      </c>
      <c r="E403" s="1637">
        <v>57204656.440000005</v>
      </c>
      <c r="F403" s="1646">
        <v>0.86494516458762016</v>
      </c>
      <c r="G403" s="1645">
        <v>2</v>
      </c>
      <c r="H403" s="1644">
        <v>91377.11</v>
      </c>
      <c r="I403" s="1644">
        <v>5638326.3400000008</v>
      </c>
      <c r="J403" s="1644">
        <v>5729703.4500000011</v>
      </c>
      <c r="K403" s="1643">
        <v>1.05749</v>
      </c>
      <c r="L403" s="1637">
        <v>14603616.369999999</v>
      </c>
      <c r="M403" s="1637">
        <v>4867385.33</v>
      </c>
      <c r="N403" s="1637">
        <v>1636100.35</v>
      </c>
      <c r="O403" s="1637">
        <v>545366.78</v>
      </c>
      <c r="P403" s="1637">
        <v>526269.03</v>
      </c>
      <c r="Q403" s="1637">
        <v>1397720.27</v>
      </c>
      <c r="R403" s="1637">
        <v>332451.40000000002</v>
      </c>
      <c r="S403" s="1637">
        <v>605890.56000000006</v>
      </c>
      <c r="T403" s="1637">
        <v>547481.48</v>
      </c>
      <c r="U403" s="1637">
        <v>403927.03999999998</v>
      </c>
      <c r="V403" s="1637">
        <v>812205.87</v>
      </c>
      <c r="W403" s="1637">
        <v>699311.1</v>
      </c>
      <c r="X403" s="1637">
        <v>727040.12</v>
      </c>
      <c r="Y403" s="1637">
        <v>27704765.700000003</v>
      </c>
      <c r="Z403" s="1637">
        <v>347355</v>
      </c>
      <c r="AA403" s="1637">
        <v>482437.5</v>
      </c>
      <c r="AB403" s="1637">
        <v>1254337.5</v>
      </c>
      <c r="AC403" s="1637">
        <v>131223</v>
      </c>
      <c r="AD403" s="1637">
        <v>2203774.5</v>
      </c>
      <c r="AE403" s="1637">
        <v>3315310.5</v>
      </c>
      <c r="AF403" s="1637">
        <v>5252779.5</v>
      </c>
      <c r="AG403" s="1637">
        <v>3616351.5</v>
      </c>
      <c r="AH403" s="1637">
        <v>11642226.375</v>
      </c>
      <c r="AI403" s="1637">
        <v>28245795.375</v>
      </c>
      <c r="AJ403" s="1637">
        <v>3673780.86</v>
      </c>
      <c r="AK403" s="1637">
        <v>24572014.515000001</v>
      </c>
      <c r="AL403" s="1637">
        <v>28457001.035</v>
      </c>
      <c r="AM403" s="1637">
        <v>1104176.06</v>
      </c>
      <c r="AN403" s="1637">
        <v>1104176.06</v>
      </c>
      <c r="AO403" s="1637">
        <v>1149924.93</v>
      </c>
      <c r="AP403" s="1637">
        <v>1149924.93</v>
      </c>
      <c r="AQ403" s="1637">
        <v>403985.76</v>
      </c>
      <c r="AR403" s="1637">
        <v>403985.76</v>
      </c>
      <c r="AS403" s="1637">
        <v>421044.66</v>
      </c>
      <c r="AT403" s="1637">
        <v>421044.66</v>
      </c>
      <c r="AU403" s="1637">
        <v>505563.76</v>
      </c>
      <c r="AV403" s="1637">
        <v>2122282.23</v>
      </c>
      <c r="AW403" s="1637">
        <v>859679.87</v>
      </c>
      <c r="AX403" s="1637">
        <v>329187.90999999997</v>
      </c>
      <c r="AY403" s="1637">
        <v>9974976.589999998</v>
      </c>
      <c r="AZ403" s="1637">
        <v>66136743.439999998</v>
      </c>
      <c r="BA403" s="1637">
        <v>2039345.0699999996</v>
      </c>
      <c r="BB403" s="1637">
        <v>149911.48000000001</v>
      </c>
      <c r="BC403" s="1637">
        <v>1309579.4400000002</v>
      </c>
      <c r="BD403" s="1637">
        <v>66136743.324999996</v>
      </c>
    </row>
    <row r="404" spans="1:56" x14ac:dyDescent="0.25">
      <c r="A404" s="1651" t="s">
        <v>2346</v>
      </c>
      <c r="B404" s="1647" t="s">
        <v>3619</v>
      </c>
      <c r="C404" s="1636">
        <v>2192.38</v>
      </c>
      <c r="D404" s="1637">
        <v>30120419.52</v>
      </c>
      <c r="E404" s="1637">
        <v>31195109.420000002</v>
      </c>
      <c r="F404" s="1646">
        <v>1.0356797786062177</v>
      </c>
      <c r="G404" s="1645">
        <v>4</v>
      </c>
      <c r="H404" s="1644">
        <v>1918.62</v>
      </c>
      <c r="I404" s="1644">
        <v>1645157.7800000003</v>
      </c>
      <c r="J404" s="1644">
        <v>1647076.4000000004</v>
      </c>
      <c r="K404" s="1643">
        <v>1.05749</v>
      </c>
      <c r="L404" s="1637">
        <v>7515042.1399999997</v>
      </c>
      <c r="M404" s="1637">
        <v>1503008.42</v>
      </c>
      <c r="N404" s="1637">
        <v>807474.35</v>
      </c>
      <c r="O404" s="1637">
        <v>358385.87</v>
      </c>
      <c r="P404" s="1637">
        <v>260831.92</v>
      </c>
      <c r="Q404" s="1637">
        <v>484795.08</v>
      </c>
      <c r="R404" s="1637">
        <v>188863.44</v>
      </c>
      <c r="S404" s="1637">
        <v>305615.09000000003</v>
      </c>
      <c r="T404" s="1637">
        <v>413804.04</v>
      </c>
      <c r="U404" s="1637">
        <v>228975.75</v>
      </c>
      <c r="V404" s="1637">
        <v>613891.21</v>
      </c>
      <c r="W404" s="1637">
        <v>528561.73</v>
      </c>
      <c r="X404" s="1637">
        <v>366723.71</v>
      </c>
      <c r="Y404" s="1637">
        <v>13575972.749999996</v>
      </c>
      <c r="Z404" s="1637">
        <v>194374.8</v>
      </c>
      <c r="AA404" s="1637">
        <v>274047.5</v>
      </c>
      <c r="AB404" s="1637">
        <v>712523.5</v>
      </c>
      <c r="AC404" s="1637">
        <v>74540.92</v>
      </c>
      <c r="AD404" s="1637">
        <v>625924.48</v>
      </c>
      <c r="AE404" s="1637">
        <v>356577.76</v>
      </c>
      <c r="AF404" s="1637">
        <v>2983829.1799999997</v>
      </c>
      <c r="AG404" s="1637">
        <v>2054260.06</v>
      </c>
      <c r="AH404" s="1637">
        <v>5452060.5103199994</v>
      </c>
      <c r="AI404" s="1637">
        <v>12728138.71032</v>
      </c>
      <c r="AJ404" s="1637">
        <v>2086882.67</v>
      </c>
      <c r="AK404" s="1637">
        <v>10641256.04032</v>
      </c>
      <c r="AL404" s="1637">
        <v>12848113.590319999</v>
      </c>
      <c r="AM404" s="1637">
        <v>265188.34999999998</v>
      </c>
      <c r="AN404" s="1637">
        <v>265188.34999999998</v>
      </c>
      <c r="AO404" s="1637">
        <v>276044.01</v>
      </c>
      <c r="AP404" s="1637">
        <v>276044.01</v>
      </c>
      <c r="AQ404" s="1637">
        <v>137246.6</v>
      </c>
      <c r="AR404" s="1637">
        <v>137246.6</v>
      </c>
      <c r="AS404" s="1637">
        <v>143449.84</v>
      </c>
      <c r="AT404" s="1637">
        <v>143449.84</v>
      </c>
      <c r="AU404" s="1637">
        <v>172139.8</v>
      </c>
      <c r="AV404" s="1637">
        <v>1204978.6499999999</v>
      </c>
      <c r="AW404" s="1637">
        <v>488104.68</v>
      </c>
      <c r="AX404" s="1637">
        <v>187252.34</v>
      </c>
      <c r="AY404" s="1637">
        <v>3696333.0700000003</v>
      </c>
      <c r="AZ404" s="1637">
        <v>30120419.52</v>
      </c>
      <c r="BA404" s="1637">
        <v>187401.22</v>
      </c>
      <c r="BB404" s="1637">
        <v>53696.880000000012</v>
      </c>
      <c r="BC404" s="1637">
        <v>574941.18000000005</v>
      </c>
      <c r="BD404" s="1637">
        <v>30120419.410319995</v>
      </c>
    </row>
    <row r="405" spans="1:56" x14ac:dyDescent="0.25">
      <c r="A405" s="1651" t="s">
        <v>2347</v>
      </c>
      <c r="B405" s="1647" t="s">
        <v>3618</v>
      </c>
      <c r="C405" s="1636">
        <v>3216.96</v>
      </c>
      <c r="D405" s="1637">
        <v>48670643.259999998</v>
      </c>
      <c r="E405" s="1637">
        <v>58218813.130000003</v>
      </c>
      <c r="F405" s="1646">
        <v>1.1961792413343173</v>
      </c>
      <c r="G405" s="1645">
        <v>4</v>
      </c>
      <c r="H405" s="1644">
        <v>3100.24</v>
      </c>
      <c r="I405" s="1644">
        <v>3917896.38</v>
      </c>
      <c r="J405" s="1644">
        <v>3920996.62</v>
      </c>
      <c r="K405" s="1643">
        <v>1.05749</v>
      </c>
      <c r="L405" s="1637">
        <v>11323076.439999999</v>
      </c>
      <c r="M405" s="1637">
        <v>2264615.2799999998</v>
      </c>
      <c r="N405" s="1637">
        <v>1185770.55</v>
      </c>
      <c r="O405" s="1637">
        <v>526517.52</v>
      </c>
      <c r="P405" s="1637">
        <v>434578.23</v>
      </c>
      <c r="Q405" s="1637">
        <v>730371.6</v>
      </c>
      <c r="R405" s="1637">
        <v>276180.44</v>
      </c>
      <c r="S405" s="1637">
        <v>448842.72</v>
      </c>
      <c r="T405" s="1637">
        <v>607934.32999999996</v>
      </c>
      <c r="U405" s="1637">
        <v>336396.47</v>
      </c>
      <c r="V405" s="1637">
        <v>901889.56</v>
      </c>
      <c r="W405" s="1637">
        <v>776528.97</v>
      </c>
      <c r="X405" s="1637">
        <v>538590.11</v>
      </c>
      <c r="Y405" s="1637">
        <v>20351292.219999991</v>
      </c>
      <c r="Z405" s="1637">
        <v>285424.2</v>
      </c>
      <c r="AA405" s="1637">
        <v>402120</v>
      </c>
      <c r="AB405" s="1637">
        <v>1045512</v>
      </c>
      <c r="AC405" s="1637">
        <v>109376.64</v>
      </c>
      <c r="AD405" s="1637">
        <v>918442.07000000007</v>
      </c>
      <c r="AE405" s="1637">
        <v>539599.10000000009</v>
      </c>
      <c r="AF405" s="1637">
        <v>4378282.5600000005</v>
      </c>
      <c r="AG405" s="1637">
        <v>3014291.52</v>
      </c>
      <c r="AH405" s="1637">
        <v>8973585.8444400001</v>
      </c>
      <c r="AI405" s="1637">
        <v>19666633.934440002</v>
      </c>
      <c r="AJ405" s="1637">
        <v>3062159.88</v>
      </c>
      <c r="AK405" s="1637">
        <v>16604474.054440003</v>
      </c>
      <c r="AL405" s="1637">
        <v>19842677.504440002</v>
      </c>
      <c r="AM405" s="1637">
        <v>659093.86</v>
      </c>
      <c r="AN405" s="1637">
        <v>659093.86</v>
      </c>
      <c r="AO405" s="1637">
        <v>686233.02</v>
      </c>
      <c r="AP405" s="1637">
        <v>686233.02</v>
      </c>
      <c r="AQ405" s="1637">
        <v>567596.12</v>
      </c>
      <c r="AR405" s="1637">
        <v>567596.12</v>
      </c>
      <c r="AS405" s="1637">
        <v>590858.26</v>
      </c>
      <c r="AT405" s="1637">
        <v>590858.26</v>
      </c>
      <c r="AU405" s="1637">
        <v>709495.15</v>
      </c>
      <c r="AV405" s="1637">
        <v>1768697.76</v>
      </c>
      <c r="AW405" s="1637">
        <v>716452.24</v>
      </c>
      <c r="AX405" s="1637">
        <v>274465.76</v>
      </c>
      <c r="AY405" s="1637">
        <v>8476673.4299999997</v>
      </c>
      <c r="AZ405" s="1637">
        <v>48670643.259999998</v>
      </c>
      <c r="BA405" s="1637">
        <v>865553.49</v>
      </c>
      <c r="BB405" s="1637">
        <v>132109.29999999999</v>
      </c>
      <c r="BC405" s="1637">
        <v>1378785.69</v>
      </c>
      <c r="BD405" s="1637">
        <v>48670643.154439993</v>
      </c>
    </row>
    <row r="406" spans="1:56" x14ac:dyDescent="0.25">
      <c r="A406" s="1651" t="s">
        <v>2348</v>
      </c>
      <c r="B406" s="1647" t="s">
        <v>3617</v>
      </c>
      <c r="C406" s="1636">
        <v>2073</v>
      </c>
      <c r="D406" s="1637">
        <v>37155073.450000003</v>
      </c>
      <c r="E406" s="1637">
        <v>26540443.440000001</v>
      </c>
      <c r="F406" s="1646">
        <v>0.71431546154028658</v>
      </c>
      <c r="G406" s="1645">
        <v>1</v>
      </c>
      <c r="H406" s="1644">
        <v>1019013.39</v>
      </c>
      <c r="I406" s="1644">
        <v>6465327.0600000005</v>
      </c>
      <c r="J406" s="1644">
        <v>7484340.4500000002</v>
      </c>
      <c r="K406" s="1643">
        <v>1.05749</v>
      </c>
      <c r="L406" s="1637">
        <v>7970158.1500000004</v>
      </c>
      <c r="M406" s="1637">
        <v>2656453.71</v>
      </c>
      <c r="N406" s="1637">
        <v>878693.6</v>
      </c>
      <c r="O406" s="1637">
        <v>292615.14</v>
      </c>
      <c r="P406" s="1637">
        <v>301565.64</v>
      </c>
      <c r="Q406" s="1637">
        <v>750946.27</v>
      </c>
      <c r="R406" s="1637">
        <v>178514.76</v>
      </c>
      <c r="S406" s="1637">
        <v>325403.12</v>
      </c>
      <c r="T406" s="1637">
        <v>293749.78000000003</v>
      </c>
      <c r="U406" s="1637">
        <v>217040.11</v>
      </c>
      <c r="V406" s="1637">
        <v>435786.97</v>
      </c>
      <c r="W406" s="1637">
        <v>375213.57</v>
      </c>
      <c r="X406" s="1637">
        <v>390468.41</v>
      </c>
      <c r="Y406" s="1637">
        <v>15066609.229999999</v>
      </c>
      <c r="Z406" s="1637">
        <v>186570</v>
      </c>
      <c r="AA406" s="1637">
        <v>259125</v>
      </c>
      <c r="AB406" s="1637">
        <v>673725</v>
      </c>
      <c r="AC406" s="1637">
        <v>70482</v>
      </c>
      <c r="AD406" s="1637">
        <v>1183683</v>
      </c>
      <c r="AE406" s="1637">
        <v>1780707</v>
      </c>
      <c r="AF406" s="1637">
        <v>2821353</v>
      </c>
      <c r="AG406" s="1637">
        <v>1942401</v>
      </c>
      <c r="AH406" s="1637">
        <v>6609708.1469999989</v>
      </c>
      <c r="AI406" s="1637">
        <v>15527754.147</v>
      </c>
      <c r="AJ406" s="1637">
        <v>1973247.24</v>
      </c>
      <c r="AK406" s="1637">
        <v>13554506.907</v>
      </c>
      <c r="AL406" s="1637">
        <v>15641196.127</v>
      </c>
      <c r="AM406" s="1637">
        <v>685457.61</v>
      </c>
      <c r="AN406" s="1637">
        <v>685457.61</v>
      </c>
      <c r="AO406" s="1637">
        <v>714147.58</v>
      </c>
      <c r="AP406" s="1637">
        <v>714147.58</v>
      </c>
      <c r="AQ406" s="1637">
        <v>350482.85</v>
      </c>
      <c r="AR406" s="1637">
        <v>350482.85</v>
      </c>
      <c r="AS406" s="1637">
        <v>365215.53</v>
      </c>
      <c r="AT406" s="1637">
        <v>365215.53</v>
      </c>
      <c r="AU406" s="1637">
        <v>438103.56</v>
      </c>
      <c r="AV406" s="1637">
        <v>1139844.67</v>
      </c>
      <c r="AW406" s="1637">
        <v>461720.64</v>
      </c>
      <c r="AX406" s="1637">
        <v>176991.94</v>
      </c>
      <c r="AY406" s="1637">
        <v>6447267.9500000002</v>
      </c>
      <c r="AZ406" s="1637">
        <v>37155073.450000003</v>
      </c>
      <c r="BA406" s="1637">
        <v>1668568.81</v>
      </c>
      <c r="BB406" s="1637">
        <v>385321.41</v>
      </c>
      <c r="BC406" s="1637">
        <v>940766.01000000013</v>
      </c>
      <c r="BD406" s="1637">
        <v>37155073.307000004</v>
      </c>
    </row>
    <row r="407" spans="1:56" x14ac:dyDescent="0.25">
      <c r="A407" s="1651" t="s">
        <v>2349</v>
      </c>
      <c r="B407" s="1647" t="s">
        <v>3616</v>
      </c>
      <c r="C407" s="1636">
        <v>4844.6499999999996</v>
      </c>
      <c r="D407" s="1637">
        <v>73523774.010000005</v>
      </c>
      <c r="E407" s="1637">
        <v>83938266.960000008</v>
      </c>
      <c r="F407" s="1646">
        <v>1.1416479647601268</v>
      </c>
      <c r="G407" s="1645">
        <v>4</v>
      </c>
      <c r="H407" s="1644">
        <v>4683.34</v>
      </c>
      <c r="I407" s="1644">
        <v>4047757.97</v>
      </c>
      <c r="J407" s="1644">
        <v>4052441.31</v>
      </c>
      <c r="K407" s="1643">
        <v>1.05749</v>
      </c>
      <c r="L407" s="1637">
        <v>17369465.66</v>
      </c>
      <c r="M407" s="1637">
        <v>5789242.9000000004</v>
      </c>
      <c r="N407" s="1637">
        <v>2054243.16</v>
      </c>
      <c r="O407" s="1637">
        <v>684465</v>
      </c>
      <c r="P407" s="1637">
        <v>566970.59</v>
      </c>
      <c r="Q407" s="1637">
        <v>1754623.57</v>
      </c>
      <c r="R407" s="1637">
        <v>417181.23</v>
      </c>
      <c r="S407" s="1637">
        <v>760739.73</v>
      </c>
      <c r="T407" s="1637">
        <v>687119.05</v>
      </c>
      <c r="U407" s="1637">
        <v>506950.42</v>
      </c>
      <c r="V407" s="1637">
        <v>1019362.57</v>
      </c>
      <c r="W407" s="1637">
        <v>877673.5</v>
      </c>
      <c r="X407" s="1637">
        <v>912851.82</v>
      </c>
      <c r="Y407" s="1637">
        <v>33400889.200000007</v>
      </c>
      <c r="Z407" s="1637">
        <v>436018.49999999994</v>
      </c>
      <c r="AA407" s="1637">
        <v>605581.25</v>
      </c>
      <c r="AB407" s="1637">
        <v>1574511.2499999998</v>
      </c>
      <c r="AC407" s="1637">
        <v>164718.09999999998</v>
      </c>
      <c r="AD407" s="1637">
        <v>1383147.57</v>
      </c>
      <c r="AE407" s="1637">
        <v>4161554.3499999996</v>
      </c>
      <c r="AF407" s="1637">
        <v>6593568.6499999994</v>
      </c>
      <c r="AG407" s="1637">
        <v>4539437.05</v>
      </c>
      <c r="AH407" s="1637">
        <v>12842037.615599999</v>
      </c>
      <c r="AI407" s="1637">
        <v>32300574.335599996</v>
      </c>
      <c r="AJ407" s="1637">
        <v>4611525.4400000004</v>
      </c>
      <c r="AK407" s="1637">
        <v>27689048.895599995</v>
      </c>
      <c r="AL407" s="1637">
        <v>32565690.925599996</v>
      </c>
      <c r="AM407" s="1637">
        <v>682355.99</v>
      </c>
      <c r="AN407" s="1637">
        <v>682355.99</v>
      </c>
      <c r="AO407" s="1637">
        <v>711045.96</v>
      </c>
      <c r="AP407" s="1637">
        <v>711045.96</v>
      </c>
      <c r="AQ407" s="1637">
        <v>114759.87</v>
      </c>
      <c r="AR407" s="1637">
        <v>114759.87</v>
      </c>
      <c r="AS407" s="1637">
        <v>120187.7</v>
      </c>
      <c r="AT407" s="1637">
        <v>120187.7</v>
      </c>
      <c r="AU407" s="1637">
        <v>144225.24</v>
      </c>
      <c r="AV407" s="1637">
        <v>2663514.6</v>
      </c>
      <c r="AW407" s="1637">
        <v>1078918.6599999999</v>
      </c>
      <c r="AX407" s="1637">
        <v>413836.23</v>
      </c>
      <c r="AY407" s="1637">
        <v>7557193.7700000014</v>
      </c>
      <c r="AZ407" s="1637">
        <v>73523774.010000005</v>
      </c>
      <c r="BA407" s="1637">
        <v>560738.80999999994</v>
      </c>
      <c r="BB407" s="1637">
        <v>28880.130000000005</v>
      </c>
      <c r="BC407" s="1637">
        <v>1670194.9500000002</v>
      </c>
      <c r="BD407" s="1637">
        <v>73523773.895600006</v>
      </c>
    </row>
    <row r="408" spans="1:56" x14ac:dyDescent="0.25">
      <c r="A408" s="1651" t="s">
        <v>2350</v>
      </c>
      <c r="B408" s="1647" t="s">
        <v>3615</v>
      </c>
      <c r="C408" s="1636">
        <v>1440.82</v>
      </c>
      <c r="D408" s="1637">
        <v>24822441.670000002</v>
      </c>
      <c r="E408" s="1637">
        <v>28194940.609999999</v>
      </c>
      <c r="F408" s="1646">
        <v>1.1358649155000713</v>
      </c>
      <c r="G408" s="1645">
        <v>4</v>
      </c>
      <c r="H408" s="1644">
        <v>1581.15</v>
      </c>
      <c r="I408" s="1644">
        <v>1850759.68</v>
      </c>
      <c r="J408" s="1644">
        <v>1852340.8299999998</v>
      </c>
      <c r="K408" s="1643">
        <v>1.05749</v>
      </c>
      <c r="L408" s="1637">
        <v>5498620.3300000001</v>
      </c>
      <c r="M408" s="1637">
        <v>1832690.15</v>
      </c>
      <c r="N408" s="1637">
        <v>610675.09</v>
      </c>
      <c r="O408" s="1637">
        <v>203558.36</v>
      </c>
      <c r="P408" s="1637">
        <v>202742.57</v>
      </c>
      <c r="Q408" s="1637">
        <v>521767.25</v>
      </c>
      <c r="R408" s="1637">
        <v>124184.18</v>
      </c>
      <c r="S408" s="1637">
        <v>226148.88</v>
      </c>
      <c r="T408" s="1637">
        <v>204347.67</v>
      </c>
      <c r="U408" s="1637">
        <v>150765.92000000001</v>
      </c>
      <c r="V408" s="1637">
        <v>303156.15000000002</v>
      </c>
      <c r="W408" s="1637">
        <v>261018.14</v>
      </c>
      <c r="X408" s="1637">
        <v>271368</v>
      </c>
      <c r="Y408" s="1637">
        <v>10411042.690000001</v>
      </c>
      <c r="Z408" s="1637">
        <v>129673.79999999999</v>
      </c>
      <c r="AA408" s="1637">
        <v>180102.5</v>
      </c>
      <c r="AB408" s="1637">
        <v>468266.5</v>
      </c>
      <c r="AC408" s="1637">
        <v>48987.88</v>
      </c>
      <c r="AD408" s="1637">
        <v>411354.11</v>
      </c>
      <c r="AE408" s="1637">
        <v>1237664.3799999999</v>
      </c>
      <c r="AF408" s="1637">
        <v>1960956.02</v>
      </c>
      <c r="AG408" s="1637">
        <v>1350048.3399999999</v>
      </c>
      <c r="AH408" s="1637">
        <v>4465034.727479999</v>
      </c>
      <c r="AI408" s="1637">
        <v>10252088.257479999</v>
      </c>
      <c r="AJ408" s="1637">
        <v>1371487.74</v>
      </c>
      <c r="AK408" s="1637">
        <v>8880600.5174800009</v>
      </c>
      <c r="AL408" s="1637">
        <v>10330935.087480001</v>
      </c>
      <c r="AM408" s="1637">
        <v>446633.01</v>
      </c>
      <c r="AN408" s="1637">
        <v>446633.01</v>
      </c>
      <c r="AO408" s="1637">
        <v>465242.72</v>
      </c>
      <c r="AP408" s="1637">
        <v>465242.72</v>
      </c>
      <c r="AQ408" s="1637">
        <v>191524.92</v>
      </c>
      <c r="AR408" s="1637">
        <v>191524.92</v>
      </c>
      <c r="AS408" s="1637">
        <v>199278.96</v>
      </c>
      <c r="AT408" s="1637">
        <v>199278.96</v>
      </c>
      <c r="AU408" s="1637">
        <v>239600</v>
      </c>
      <c r="AV408" s="1637">
        <v>791688.03</v>
      </c>
      <c r="AW408" s="1637">
        <v>320691.68</v>
      </c>
      <c r="AX408" s="1637">
        <v>123124.82</v>
      </c>
      <c r="AY408" s="1637">
        <v>4080463.75</v>
      </c>
      <c r="AZ408" s="1637">
        <v>24822441.670000002</v>
      </c>
      <c r="BA408" s="1637">
        <v>809550.7300000001</v>
      </c>
      <c r="BB408" s="1637">
        <v>31929.359999999997</v>
      </c>
      <c r="BC408" s="1637">
        <v>416946.39</v>
      </c>
      <c r="BD408" s="1637">
        <v>24822441.527480002</v>
      </c>
    </row>
    <row r="409" spans="1:56" x14ac:dyDescent="0.25">
      <c r="A409" s="1651" t="s">
        <v>2351</v>
      </c>
      <c r="B409" s="1647" t="s">
        <v>3614</v>
      </c>
      <c r="C409" s="1636">
        <v>2566.9899999999998</v>
      </c>
      <c r="D409" s="1637">
        <v>39809811.840000004</v>
      </c>
      <c r="E409" s="1637">
        <v>42983320.770000003</v>
      </c>
      <c r="F409" s="1646">
        <v>1.0797167528134692</v>
      </c>
      <c r="G409" s="1645">
        <v>4</v>
      </c>
      <c r="H409" s="1644">
        <v>2535.8200000000002</v>
      </c>
      <c r="I409" s="1644">
        <v>2071475.76</v>
      </c>
      <c r="J409" s="1644">
        <v>2074011.58</v>
      </c>
      <c r="K409" s="1643">
        <v>1.05749</v>
      </c>
      <c r="L409" s="1637">
        <v>9312795.1999999993</v>
      </c>
      <c r="M409" s="1637">
        <v>3103954.63</v>
      </c>
      <c r="N409" s="1637">
        <v>1088189.0900000001</v>
      </c>
      <c r="O409" s="1637">
        <v>362164.25</v>
      </c>
      <c r="P409" s="1637">
        <v>310276.74</v>
      </c>
      <c r="Q409" s="1637">
        <v>929397.92</v>
      </c>
      <c r="R409" s="1637">
        <v>221203.07</v>
      </c>
      <c r="S409" s="1637">
        <v>402984.75</v>
      </c>
      <c r="T409" s="1637">
        <v>363568.57</v>
      </c>
      <c r="U409" s="1637">
        <v>268551.8</v>
      </c>
      <c r="V409" s="1637">
        <v>539365.31999999995</v>
      </c>
      <c r="W409" s="1637">
        <v>464394.77</v>
      </c>
      <c r="X409" s="1637">
        <v>483562.71</v>
      </c>
      <c r="Y409" s="1637">
        <v>17850408.82</v>
      </c>
      <c r="Z409" s="1637">
        <v>231029.09999999998</v>
      </c>
      <c r="AA409" s="1637">
        <v>320873.75</v>
      </c>
      <c r="AB409" s="1637">
        <v>834271.74999999988</v>
      </c>
      <c r="AC409" s="1637">
        <v>87277.659999999989</v>
      </c>
      <c r="AD409" s="1637">
        <v>732875.64</v>
      </c>
      <c r="AE409" s="1637">
        <v>2205044.4099999997</v>
      </c>
      <c r="AF409" s="1637">
        <v>3493673.3899999997</v>
      </c>
      <c r="AG409" s="1637">
        <v>2405269.63</v>
      </c>
      <c r="AH409" s="1637">
        <v>6990700.3833599994</v>
      </c>
      <c r="AI409" s="1637">
        <v>17301015.713359997</v>
      </c>
      <c r="AJ409" s="1637">
        <v>2443466.44</v>
      </c>
      <c r="AK409" s="1637">
        <v>14857549.273360001</v>
      </c>
      <c r="AL409" s="1637">
        <v>17441490.593359999</v>
      </c>
      <c r="AM409" s="1637">
        <v>441980.58</v>
      </c>
      <c r="AN409" s="1637">
        <v>441980.58</v>
      </c>
      <c r="AO409" s="1637">
        <v>459814.89</v>
      </c>
      <c r="AP409" s="1637">
        <v>459814.89</v>
      </c>
      <c r="AQ409" s="1637">
        <v>96150.16</v>
      </c>
      <c r="AR409" s="1637">
        <v>96150.16</v>
      </c>
      <c r="AS409" s="1637">
        <v>100027.18</v>
      </c>
      <c r="AT409" s="1637">
        <v>100027.18</v>
      </c>
      <c r="AU409" s="1637">
        <v>120187.7</v>
      </c>
      <c r="AV409" s="1637">
        <v>1411236.26</v>
      </c>
      <c r="AW409" s="1637">
        <v>571654.13</v>
      </c>
      <c r="AX409" s="1637">
        <v>218888.58</v>
      </c>
      <c r="AY409" s="1637">
        <v>4517912.29</v>
      </c>
      <c r="AZ409" s="1637">
        <v>39809811.840000004</v>
      </c>
      <c r="BA409" s="1637">
        <v>380431.02999999997</v>
      </c>
      <c r="BB409" s="1637">
        <v>7575.0100000000011</v>
      </c>
      <c r="BC409" s="1637">
        <v>673677.7699999999</v>
      </c>
      <c r="BD409" s="1637">
        <v>39809811.703359999</v>
      </c>
    </row>
    <row r="410" spans="1:56" x14ac:dyDescent="0.25">
      <c r="A410" s="1651" t="s">
        <v>2352</v>
      </c>
      <c r="B410" s="1647" t="s">
        <v>3613</v>
      </c>
      <c r="C410" s="1636">
        <v>478.21</v>
      </c>
      <c r="D410" s="1637">
        <v>7658237.9900000002</v>
      </c>
      <c r="E410" s="1637">
        <v>10465480.110000001</v>
      </c>
      <c r="F410" s="1646">
        <v>1.3665650145197434</v>
      </c>
      <c r="G410" s="1645">
        <v>4</v>
      </c>
      <c r="H410" s="1644">
        <v>487.81</v>
      </c>
      <c r="I410" s="1644">
        <v>1851507.8099999998</v>
      </c>
      <c r="J410" s="1644">
        <v>1851995.6199999999</v>
      </c>
      <c r="K410" s="1643">
        <v>1.05749</v>
      </c>
      <c r="L410" s="1637">
        <v>1870095.85</v>
      </c>
      <c r="M410" s="1637">
        <v>374019.16</v>
      </c>
      <c r="N410" s="1637">
        <v>175505.84</v>
      </c>
      <c r="O410" s="1637">
        <v>77429.039999999994</v>
      </c>
      <c r="P410" s="1637">
        <v>70079.34</v>
      </c>
      <c r="Q410" s="1637">
        <v>108085.46</v>
      </c>
      <c r="R410" s="1637">
        <v>40747.93</v>
      </c>
      <c r="S410" s="1637">
        <v>66588.28</v>
      </c>
      <c r="T410" s="1637">
        <v>89402.1</v>
      </c>
      <c r="U410" s="1637">
        <v>49627.11</v>
      </c>
      <c r="V410" s="1637">
        <v>132630.81</v>
      </c>
      <c r="W410" s="1637">
        <v>114195.43</v>
      </c>
      <c r="X410" s="1637">
        <v>79902.8</v>
      </c>
      <c r="Y410" s="1637">
        <v>3248309.15</v>
      </c>
      <c r="Z410" s="1637">
        <v>42731.999999999993</v>
      </c>
      <c r="AA410" s="1637">
        <v>59776.249999999993</v>
      </c>
      <c r="AB410" s="1637">
        <v>155418.24999999997</v>
      </c>
      <c r="AC410" s="1637">
        <v>16259.139999999998</v>
      </c>
      <c r="AD410" s="1637">
        <v>136528.95000000001</v>
      </c>
      <c r="AE410" s="1637">
        <v>80924.759999999995</v>
      </c>
      <c r="AF410" s="1637">
        <v>650843.80999999982</v>
      </c>
      <c r="AG410" s="1637">
        <v>448082.7699999999</v>
      </c>
      <c r="AH410" s="1637">
        <v>1426041.72144</v>
      </c>
      <c r="AI410" s="1637">
        <v>3016607.6514399997</v>
      </c>
      <c r="AJ410" s="1637">
        <v>455198.53</v>
      </c>
      <c r="AK410" s="1637">
        <v>2561409.1214399999</v>
      </c>
      <c r="AL410" s="1637">
        <v>3042777.01144</v>
      </c>
      <c r="AM410" s="1637">
        <v>210910.03</v>
      </c>
      <c r="AN410" s="1637">
        <v>210910.03</v>
      </c>
      <c r="AO410" s="1637">
        <v>220214.89</v>
      </c>
      <c r="AP410" s="1637">
        <v>220214.89</v>
      </c>
      <c r="AQ410" s="1637">
        <v>17834.3</v>
      </c>
      <c r="AR410" s="1637">
        <v>17834.3</v>
      </c>
      <c r="AS410" s="1637">
        <v>18609.7</v>
      </c>
      <c r="AT410" s="1637">
        <v>18609.7</v>
      </c>
      <c r="AU410" s="1637">
        <v>22486.73</v>
      </c>
      <c r="AV410" s="1637">
        <v>262862.13</v>
      </c>
      <c r="AW410" s="1637">
        <v>106478.43</v>
      </c>
      <c r="AX410" s="1637">
        <v>40186.57</v>
      </c>
      <c r="AY410" s="1637">
        <v>1367151.7</v>
      </c>
      <c r="AZ410" s="1637">
        <v>7658237.9900000002</v>
      </c>
      <c r="BA410" s="1637">
        <v>1170077.47</v>
      </c>
      <c r="BB410" s="1637">
        <v>30.89</v>
      </c>
      <c r="BC410" s="1637">
        <v>321876.87999999995</v>
      </c>
      <c r="BD410" s="1637">
        <v>7658237.8614400001</v>
      </c>
    </row>
    <row r="411" spans="1:56" x14ac:dyDescent="0.25">
      <c r="A411" s="1651" t="s">
        <v>2353</v>
      </c>
      <c r="B411" s="1647" t="s">
        <v>3612</v>
      </c>
      <c r="C411" s="1636">
        <v>3451.56</v>
      </c>
      <c r="D411" s="1637">
        <v>43929106.479999997</v>
      </c>
      <c r="E411" s="1637">
        <v>65748610.93</v>
      </c>
      <c r="F411" s="1646">
        <v>1.4966981165422513</v>
      </c>
      <c r="G411" s="1645">
        <v>4</v>
      </c>
      <c r="H411" s="1644">
        <v>2798.21</v>
      </c>
      <c r="I411" s="1644">
        <v>2256248.0499999998</v>
      </c>
      <c r="J411" s="1644">
        <v>2259046.2599999998</v>
      </c>
      <c r="K411" s="1643">
        <v>1.05749</v>
      </c>
      <c r="L411" s="1637">
        <v>11202139.65</v>
      </c>
      <c r="M411" s="1637">
        <v>2240427.92</v>
      </c>
      <c r="N411" s="1637">
        <v>1272048.6399999999</v>
      </c>
      <c r="O411" s="1637">
        <v>564863.32999999996</v>
      </c>
      <c r="P411" s="1637">
        <v>367344.54</v>
      </c>
      <c r="Q411" s="1637">
        <v>793156.54</v>
      </c>
      <c r="R411" s="1637">
        <v>296877.8</v>
      </c>
      <c r="S411" s="1637">
        <v>481508.67</v>
      </c>
      <c r="T411" s="1637">
        <v>652209.66</v>
      </c>
      <c r="U411" s="1637">
        <v>360895.93</v>
      </c>
      <c r="V411" s="1637">
        <v>967573.4</v>
      </c>
      <c r="W411" s="1637">
        <v>833082.9</v>
      </c>
      <c r="X411" s="1637">
        <v>577787.71</v>
      </c>
      <c r="Y411" s="1637">
        <v>20609916.690000001</v>
      </c>
      <c r="Z411" s="1637">
        <v>308713.5</v>
      </c>
      <c r="AA411" s="1637">
        <v>431445</v>
      </c>
      <c r="AB411" s="1637">
        <v>1121757</v>
      </c>
      <c r="AC411" s="1637">
        <v>117353.04000000001</v>
      </c>
      <c r="AD411" s="1637">
        <v>985420.37</v>
      </c>
      <c r="AE411" s="1637">
        <v>590835.51</v>
      </c>
      <c r="AF411" s="1637">
        <v>4697573.16</v>
      </c>
      <c r="AG411" s="1637">
        <v>3234111.72</v>
      </c>
      <c r="AH411" s="1637">
        <v>7814427.4148399998</v>
      </c>
      <c r="AI411" s="1637">
        <v>19301636.714840002</v>
      </c>
      <c r="AJ411" s="1637">
        <v>3285470.93</v>
      </c>
      <c r="AK411" s="1637">
        <v>16016165.784839999</v>
      </c>
      <c r="AL411" s="1637">
        <v>19490518.434839997</v>
      </c>
      <c r="AM411" s="1637">
        <v>77540.45</v>
      </c>
      <c r="AN411" s="1637">
        <v>77540.45</v>
      </c>
      <c r="AO411" s="1637">
        <v>80642.070000000007</v>
      </c>
      <c r="AP411" s="1637">
        <v>80642.070000000007</v>
      </c>
      <c r="AQ411" s="1637">
        <v>103128.8</v>
      </c>
      <c r="AR411" s="1637">
        <v>103128.8</v>
      </c>
      <c r="AS411" s="1637">
        <v>107781.23</v>
      </c>
      <c r="AT411" s="1637">
        <v>107781.23</v>
      </c>
      <c r="AU411" s="1637">
        <v>129492.55</v>
      </c>
      <c r="AV411" s="1637">
        <v>1897414.91</v>
      </c>
      <c r="AW411" s="1637">
        <v>768592.12</v>
      </c>
      <c r="AX411" s="1637">
        <v>294986.57</v>
      </c>
      <c r="AY411" s="1637">
        <v>3828671.25</v>
      </c>
      <c r="AZ411" s="1637">
        <v>43929106.479999997</v>
      </c>
      <c r="BA411" s="1637">
        <v>76201.690000000017</v>
      </c>
      <c r="BB411" s="1637">
        <v>9115.2699999999986</v>
      </c>
      <c r="BC411" s="1637">
        <v>1375151.4200000002</v>
      </c>
      <c r="BD411" s="1637">
        <v>43929106.374839999</v>
      </c>
    </row>
    <row r="412" spans="1:56" x14ac:dyDescent="0.25">
      <c r="A412" s="1651" t="s">
        <v>2354</v>
      </c>
      <c r="B412" s="1647" t="s">
        <v>3611</v>
      </c>
      <c r="C412" s="1636">
        <v>11342.03</v>
      </c>
      <c r="D412" s="1637">
        <v>165450091.28</v>
      </c>
      <c r="E412" s="1637">
        <v>160985647.86999997</v>
      </c>
      <c r="F412" s="1646">
        <v>0.97301637384747885</v>
      </c>
      <c r="G412" s="1645">
        <v>3</v>
      </c>
      <c r="H412" s="1644">
        <v>188019.27</v>
      </c>
      <c r="I412" s="1644">
        <v>13843927.379999999</v>
      </c>
      <c r="J412" s="1644">
        <v>14031946.649999999</v>
      </c>
      <c r="K412" s="1643">
        <v>1.05749</v>
      </c>
      <c r="L412" s="1637">
        <v>39781389.259999998</v>
      </c>
      <c r="M412" s="1637">
        <v>9791576.0899999999</v>
      </c>
      <c r="N412" s="1637">
        <v>4391685.9800000004</v>
      </c>
      <c r="O412" s="1637">
        <v>1772062.85</v>
      </c>
      <c r="P412" s="1637">
        <v>1388315.4</v>
      </c>
      <c r="Q412" s="1637">
        <v>3092853.6</v>
      </c>
      <c r="R412" s="1637">
        <v>977303.63</v>
      </c>
      <c r="S412" s="1637">
        <v>1649316.41</v>
      </c>
      <c r="T412" s="1637">
        <v>1965143.48</v>
      </c>
      <c r="U412" s="1637">
        <v>1186967.57</v>
      </c>
      <c r="V412" s="1637">
        <v>2915351.71</v>
      </c>
      <c r="W412" s="1637">
        <v>2510124.46</v>
      </c>
      <c r="X412" s="1637">
        <v>1979101.95</v>
      </c>
      <c r="Y412" s="1637">
        <v>73401192.389999986</v>
      </c>
      <c r="Z412" s="1637">
        <v>1011985.2</v>
      </c>
      <c r="AA412" s="1637">
        <v>1417753.75</v>
      </c>
      <c r="AB412" s="1637">
        <v>3686159.75</v>
      </c>
      <c r="AC412" s="1637">
        <v>385629.02</v>
      </c>
      <c r="AD412" s="1637">
        <v>3238149.5600000005</v>
      </c>
      <c r="AE412" s="1637">
        <v>4534138.62</v>
      </c>
      <c r="AF412" s="1637">
        <v>15436502.83</v>
      </c>
      <c r="AG412" s="1637">
        <v>10627482.110000001</v>
      </c>
      <c r="AH412" s="1637">
        <v>29728445.857919995</v>
      </c>
      <c r="AI412" s="1637">
        <v>70066246.697919995</v>
      </c>
      <c r="AJ412" s="1637">
        <v>10796251.51</v>
      </c>
      <c r="AK412" s="1637">
        <v>59269995.187920012</v>
      </c>
      <c r="AL412" s="1637">
        <v>70686923.187920004</v>
      </c>
      <c r="AM412" s="1637">
        <v>1871051.16</v>
      </c>
      <c r="AN412" s="1637">
        <v>1871051.16</v>
      </c>
      <c r="AO412" s="1637">
        <v>1949367.01</v>
      </c>
      <c r="AP412" s="1637">
        <v>1949367.01</v>
      </c>
      <c r="AQ412" s="1637">
        <v>747489.97</v>
      </c>
      <c r="AR412" s="1637">
        <v>747489.97</v>
      </c>
      <c r="AS412" s="1637">
        <v>779281.56</v>
      </c>
      <c r="AT412" s="1637">
        <v>779281.56</v>
      </c>
      <c r="AU412" s="1637">
        <v>935137.87</v>
      </c>
      <c r="AV412" s="1637">
        <v>6236578.7300000004</v>
      </c>
      <c r="AW412" s="1637">
        <v>2526271.5499999998</v>
      </c>
      <c r="AX412" s="1637">
        <v>969608.03</v>
      </c>
      <c r="AY412" s="1637">
        <v>21361975.580000002</v>
      </c>
      <c r="AZ412" s="1637">
        <v>165450091.28</v>
      </c>
      <c r="BA412" s="1637">
        <v>2111422.29</v>
      </c>
      <c r="BB412" s="1637">
        <v>375239.48000000004</v>
      </c>
      <c r="BC412" s="1637">
        <v>5219828.59</v>
      </c>
      <c r="BD412" s="1637">
        <v>165450091.15792</v>
      </c>
    </row>
    <row r="413" spans="1:56" x14ac:dyDescent="0.25">
      <c r="A413" s="1651" t="s">
        <v>2355</v>
      </c>
      <c r="B413" s="1647" t="s">
        <v>3610</v>
      </c>
      <c r="C413" s="1636">
        <v>1304.1199999999999</v>
      </c>
      <c r="D413" s="1637">
        <v>19664778.829999998</v>
      </c>
      <c r="E413" s="1637">
        <v>24515154.520000003</v>
      </c>
      <c r="F413" s="1646">
        <v>1.2466529490075127</v>
      </c>
      <c r="G413" s="1645">
        <v>4</v>
      </c>
      <c r="H413" s="1644">
        <v>1252.6099999999999</v>
      </c>
      <c r="I413" s="1644">
        <v>1328908.92</v>
      </c>
      <c r="J413" s="1644">
        <v>1330161.53</v>
      </c>
      <c r="K413" s="1643">
        <v>1.05749</v>
      </c>
      <c r="L413" s="1637">
        <v>4754438.22</v>
      </c>
      <c r="M413" s="1637">
        <v>1146933.17</v>
      </c>
      <c r="N413" s="1637">
        <v>501875.94</v>
      </c>
      <c r="O413" s="1637">
        <v>203351.71</v>
      </c>
      <c r="P413" s="1637">
        <v>168529.22</v>
      </c>
      <c r="Q413" s="1637">
        <v>343288.55</v>
      </c>
      <c r="R413" s="1637">
        <v>111248.32000000001</v>
      </c>
      <c r="S413" s="1637">
        <v>188457.4</v>
      </c>
      <c r="T413" s="1637">
        <v>226485.34</v>
      </c>
      <c r="U413" s="1637">
        <v>136003.42000000001</v>
      </c>
      <c r="V413" s="1637">
        <v>335998.07</v>
      </c>
      <c r="W413" s="1637">
        <v>289295.09999999998</v>
      </c>
      <c r="X413" s="1637">
        <v>226140</v>
      </c>
      <c r="Y413" s="1637">
        <v>8632044.4600000009</v>
      </c>
      <c r="Z413" s="1637">
        <v>116073.9</v>
      </c>
      <c r="AA413" s="1637">
        <v>163015</v>
      </c>
      <c r="AB413" s="1637">
        <v>423839</v>
      </c>
      <c r="AC413" s="1637">
        <v>44340.08</v>
      </c>
      <c r="AD413" s="1637">
        <v>372326.25</v>
      </c>
      <c r="AE413" s="1637">
        <v>486479.85</v>
      </c>
      <c r="AF413" s="1637">
        <v>1774907.3199999998</v>
      </c>
      <c r="AG413" s="1637">
        <v>1221960.44</v>
      </c>
      <c r="AH413" s="1637">
        <v>3565699.9726800001</v>
      </c>
      <c r="AI413" s="1637">
        <v>8168641.8126800004</v>
      </c>
      <c r="AJ413" s="1637">
        <v>1241365.74</v>
      </c>
      <c r="AK413" s="1637">
        <v>6927276.0726800002</v>
      </c>
      <c r="AL413" s="1637">
        <v>8240007.9226799998</v>
      </c>
      <c r="AM413" s="1637">
        <v>319466.67</v>
      </c>
      <c r="AN413" s="1637">
        <v>319466.67</v>
      </c>
      <c r="AO413" s="1637">
        <v>332648.53999999998</v>
      </c>
      <c r="AP413" s="1637">
        <v>332648.53999999998</v>
      </c>
      <c r="AQ413" s="1637">
        <v>69786.399999999994</v>
      </c>
      <c r="AR413" s="1637">
        <v>69786.399999999994</v>
      </c>
      <c r="AS413" s="1637">
        <v>72112.62</v>
      </c>
      <c r="AT413" s="1637">
        <v>72112.62</v>
      </c>
      <c r="AU413" s="1637">
        <v>86845.3</v>
      </c>
      <c r="AV413" s="1637">
        <v>716473.79</v>
      </c>
      <c r="AW413" s="1637">
        <v>290224.40000000002</v>
      </c>
      <c r="AX413" s="1637">
        <v>111154.36</v>
      </c>
      <c r="AY413" s="1637">
        <v>2792726.3099999996</v>
      </c>
      <c r="AZ413" s="1637">
        <v>19664778.829999998</v>
      </c>
      <c r="BA413" s="1637">
        <v>388361.04</v>
      </c>
      <c r="BB413" s="1637">
        <v>26309.100000000002</v>
      </c>
      <c r="BC413" s="1637">
        <v>517210.26999999996</v>
      </c>
      <c r="BD413" s="1637">
        <v>19664778.692679998</v>
      </c>
    </row>
    <row r="414" spans="1:56" x14ac:dyDescent="0.25">
      <c r="A414" s="1651" t="s">
        <v>2356</v>
      </c>
      <c r="B414" s="1647" t="s">
        <v>3609</v>
      </c>
      <c r="C414" s="1636">
        <v>1456.25</v>
      </c>
      <c r="D414" s="1637">
        <v>20846403.399999999</v>
      </c>
      <c r="E414" s="1637">
        <v>30882157.209999997</v>
      </c>
      <c r="F414" s="1646">
        <v>1.4814141613512093</v>
      </c>
      <c r="G414" s="1645">
        <v>4</v>
      </c>
      <c r="H414" s="1644">
        <v>1327.88</v>
      </c>
      <c r="I414" s="1644">
        <v>1257077.4900000002</v>
      </c>
      <c r="J414" s="1644">
        <v>1258405.3700000001</v>
      </c>
      <c r="K414" s="1643">
        <v>1.05749</v>
      </c>
      <c r="L414" s="1637">
        <v>5162498.0999999996</v>
      </c>
      <c r="M414" s="1637">
        <v>1236346.26</v>
      </c>
      <c r="N414" s="1637">
        <v>560318.35</v>
      </c>
      <c r="O414" s="1637">
        <v>227502.83</v>
      </c>
      <c r="P414" s="1637">
        <v>175525.85</v>
      </c>
      <c r="Q414" s="1637">
        <v>379590.58</v>
      </c>
      <c r="R414" s="1637">
        <v>124184.18</v>
      </c>
      <c r="S414" s="1637">
        <v>210444.1</v>
      </c>
      <c r="T414" s="1637">
        <v>253731.69</v>
      </c>
      <c r="U414" s="1637">
        <v>152022.29999999999</v>
      </c>
      <c r="V414" s="1637">
        <v>376418.89</v>
      </c>
      <c r="W414" s="1637">
        <v>324097.52</v>
      </c>
      <c r="X414" s="1637">
        <v>252523</v>
      </c>
      <c r="Y414" s="1637">
        <v>9435203.6499999985</v>
      </c>
      <c r="Z414" s="1637">
        <v>130320</v>
      </c>
      <c r="AA414" s="1637">
        <v>182031.25</v>
      </c>
      <c r="AB414" s="1637">
        <v>473281.25</v>
      </c>
      <c r="AC414" s="1637">
        <v>49512.5</v>
      </c>
      <c r="AD414" s="1637">
        <v>415759.37</v>
      </c>
      <c r="AE414" s="1637">
        <v>532144</v>
      </c>
      <c r="AF414" s="1637">
        <v>1981956.25</v>
      </c>
      <c r="AG414" s="1637">
        <v>1364506.25</v>
      </c>
      <c r="AH414" s="1637">
        <v>3740920.8000000003</v>
      </c>
      <c r="AI414" s="1637">
        <v>8870431.6699999999</v>
      </c>
      <c r="AJ414" s="1637">
        <v>1386175.25</v>
      </c>
      <c r="AK414" s="1637">
        <v>7484256.4200000018</v>
      </c>
      <c r="AL414" s="1637">
        <v>8950122.8800000027</v>
      </c>
      <c r="AM414" s="1637">
        <v>227968.93</v>
      </c>
      <c r="AN414" s="1637">
        <v>227968.93</v>
      </c>
      <c r="AO414" s="1637">
        <v>237273.79</v>
      </c>
      <c r="AP414" s="1637">
        <v>237273.79</v>
      </c>
      <c r="AQ414" s="1637">
        <v>52727.5</v>
      </c>
      <c r="AR414" s="1637">
        <v>52727.5</v>
      </c>
      <c r="AS414" s="1637">
        <v>55053.72</v>
      </c>
      <c r="AT414" s="1637">
        <v>55053.72</v>
      </c>
      <c r="AU414" s="1637">
        <v>66684.789999999994</v>
      </c>
      <c r="AV414" s="1637">
        <v>800217.48</v>
      </c>
      <c r="AW414" s="1637">
        <v>324146.74</v>
      </c>
      <c r="AX414" s="1637">
        <v>123979.86</v>
      </c>
      <c r="AY414" s="1637">
        <v>2461076.75</v>
      </c>
      <c r="AZ414" s="1637">
        <v>20846403.399999999</v>
      </c>
      <c r="BA414" s="1637">
        <v>320411.3</v>
      </c>
      <c r="BB414" s="1637">
        <v>13438.31</v>
      </c>
      <c r="BC414" s="1637">
        <v>568577.75</v>
      </c>
      <c r="BD414" s="1637">
        <v>20846403.280000001</v>
      </c>
    </row>
    <row r="415" spans="1:56" x14ac:dyDescent="0.25">
      <c r="A415" s="1651" t="s">
        <v>2357</v>
      </c>
      <c r="B415" s="1647" t="s">
        <v>3608</v>
      </c>
      <c r="C415" s="1636">
        <v>15948.29</v>
      </c>
      <c r="D415" s="1637">
        <v>220396865.09</v>
      </c>
      <c r="E415" s="1637">
        <v>264850663.09999999</v>
      </c>
      <c r="F415" s="1646">
        <v>1.2016988671406332</v>
      </c>
      <c r="G415" s="1645">
        <v>4</v>
      </c>
      <c r="H415" s="1644">
        <v>14038.93</v>
      </c>
      <c r="I415" s="1644">
        <v>12697660.959999999</v>
      </c>
      <c r="J415" s="1644">
        <v>12711699.889999999</v>
      </c>
      <c r="K415" s="1643">
        <v>1.05749</v>
      </c>
      <c r="L415" s="1637">
        <v>54312767.399999999</v>
      </c>
      <c r="M415" s="1637">
        <v>13296163.689999999</v>
      </c>
      <c r="N415" s="1637">
        <v>6168256.5199999996</v>
      </c>
      <c r="O415" s="1637">
        <v>2494321.58</v>
      </c>
      <c r="P415" s="1637">
        <v>1812197.37</v>
      </c>
      <c r="Q415" s="1637">
        <v>4300854.08</v>
      </c>
      <c r="R415" s="1637">
        <v>1374434.29</v>
      </c>
      <c r="S415" s="1637">
        <v>2316769.73</v>
      </c>
      <c r="T415" s="1637">
        <v>2768911</v>
      </c>
      <c r="U415" s="1637">
        <v>1669104.44</v>
      </c>
      <c r="V415" s="1637">
        <v>4107765.93</v>
      </c>
      <c r="W415" s="1637">
        <v>3536795.82</v>
      </c>
      <c r="X415" s="1637">
        <v>2780014.48</v>
      </c>
      <c r="Y415" s="1637">
        <v>100938356.33000001</v>
      </c>
      <c r="Z415" s="1637">
        <v>1427058.9</v>
      </c>
      <c r="AA415" s="1637">
        <v>1993536.25</v>
      </c>
      <c r="AB415" s="1637">
        <v>5183194.25</v>
      </c>
      <c r="AC415" s="1637">
        <v>542241.86</v>
      </c>
      <c r="AD415" s="1637">
        <v>4553236.79</v>
      </c>
      <c r="AE415" s="1637">
        <v>6264824.8899999997</v>
      </c>
      <c r="AF415" s="1637">
        <v>21705622.689999998</v>
      </c>
      <c r="AG415" s="1637">
        <v>14943547.73</v>
      </c>
      <c r="AH415" s="1637">
        <v>39149959.699559994</v>
      </c>
      <c r="AI415" s="1637">
        <v>95763223.059560001</v>
      </c>
      <c r="AJ415" s="1637">
        <v>15180858.279999999</v>
      </c>
      <c r="AK415" s="1637">
        <v>80582364.77956</v>
      </c>
      <c r="AL415" s="1637">
        <v>96635970.599559993</v>
      </c>
      <c r="AM415" s="1637">
        <v>1241422.67</v>
      </c>
      <c r="AN415" s="1637">
        <v>1241422.67</v>
      </c>
      <c r="AO415" s="1637">
        <v>1292599.3700000001</v>
      </c>
      <c r="AP415" s="1637">
        <v>1292599.3700000001</v>
      </c>
      <c r="AQ415" s="1637">
        <v>762998.06</v>
      </c>
      <c r="AR415" s="1637">
        <v>762998.06</v>
      </c>
      <c r="AS415" s="1637">
        <v>794789.65</v>
      </c>
      <c r="AT415" s="1637">
        <v>794789.65</v>
      </c>
      <c r="AU415" s="1637">
        <v>953747.58</v>
      </c>
      <c r="AV415" s="1637">
        <v>8769825.3699999992</v>
      </c>
      <c r="AW415" s="1637">
        <v>3552422.13</v>
      </c>
      <c r="AX415" s="1637">
        <v>1362923.46</v>
      </c>
      <c r="AY415" s="1637">
        <v>22822538.040000003</v>
      </c>
      <c r="AZ415" s="1637">
        <v>220396865.09</v>
      </c>
      <c r="BA415" s="1637">
        <v>884673.6399999999</v>
      </c>
      <c r="BB415" s="1637">
        <v>256951.24</v>
      </c>
      <c r="BC415" s="1637">
        <v>5619186.9000000004</v>
      </c>
      <c r="BD415" s="1637">
        <v>220396864.96956</v>
      </c>
    </row>
    <row r="416" spans="1:56" x14ac:dyDescent="0.25">
      <c r="A416" s="1651" t="s">
        <v>2358</v>
      </c>
      <c r="B416" s="1647" t="s">
        <v>3607</v>
      </c>
      <c r="C416" s="1636">
        <v>25761.7</v>
      </c>
      <c r="D416" s="1637">
        <v>370638261.60000002</v>
      </c>
      <c r="E416" s="1637">
        <v>316260094.34000003</v>
      </c>
      <c r="F416" s="1646">
        <v>0.85328506823538375</v>
      </c>
      <c r="G416" s="1645">
        <v>2</v>
      </c>
      <c r="H416" s="1644">
        <v>551061.14</v>
      </c>
      <c r="I416" s="1644">
        <v>41987410.609999999</v>
      </c>
      <c r="J416" s="1644">
        <v>42538471.75</v>
      </c>
      <c r="K416" s="1643">
        <v>1.05749</v>
      </c>
      <c r="L416" s="1637">
        <v>87741408.810000002</v>
      </c>
      <c r="M416" s="1637">
        <v>21662976.789999999</v>
      </c>
      <c r="N416" s="1637">
        <v>9983929.6099999994</v>
      </c>
      <c r="O416" s="1637">
        <v>4022625.7</v>
      </c>
      <c r="P416" s="1637">
        <v>3002262.56</v>
      </c>
      <c r="Q416" s="1637">
        <v>7049804.2699999996</v>
      </c>
      <c r="R416" s="1637">
        <v>2221085.81</v>
      </c>
      <c r="S416" s="1637">
        <v>3749360.12</v>
      </c>
      <c r="T416" s="1637">
        <v>4457333.67</v>
      </c>
      <c r="U416" s="1637">
        <v>2696825.5</v>
      </c>
      <c r="V416" s="1637">
        <v>6612593.6699999999</v>
      </c>
      <c r="W416" s="1637">
        <v>5693458.21</v>
      </c>
      <c r="X416" s="1637">
        <v>4499055.43</v>
      </c>
      <c r="Y416" s="1637">
        <v>163392720.14999998</v>
      </c>
      <c r="Z416" s="1637">
        <v>2304858.5999999996</v>
      </c>
      <c r="AA416" s="1637">
        <v>3220212.5</v>
      </c>
      <c r="AB416" s="1637">
        <v>8372552.5</v>
      </c>
      <c r="AC416" s="1637">
        <v>875897.79999999993</v>
      </c>
      <c r="AD416" s="1637">
        <v>14709930.700000001</v>
      </c>
      <c r="AE416" s="1637">
        <v>10415916.279999999</v>
      </c>
      <c r="AF416" s="1637">
        <v>35061673.699999996</v>
      </c>
      <c r="AG416" s="1637">
        <v>24138712.899999999</v>
      </c>
      <c r="AH416" s="1637">
        <v>64764740.305799998</v>
      </c>
      <c r="AI416" s="1637">
        <v>163864495.28579998</v>
      </c>
      <c r="AJ416" s="1637">
        <v>24522046.989999998</v>
      </c>
      <c r="AK416" s="1637">
        <v>139342448.29579997</v>
      </c>
      <c r="AL416" s="1637">
        <v>165274267.76579997</v>
      </c>
      <c r="AM416" s="1637">
        <v>2223084.8199999998</v>
      </c>
      <c r="AN416" s="1637">
        <v>2223084.8199999998</v>
      </c>
      <c r="AO416" s="1637">
        <v>2315357.96</v>
      </c>
      <c r="AP416" s="1637">
        <v>2315357.96</v>
      </c>
      <c r="AQ416" s="1637">
        <v>2022255.04</v>
      </c>
      <c r="AR416" s="1637">
        <v>2022255.04</v>
      </c>
      <c r="AS416" s="1637">
        <v>2106774.14</v>
      </c>
      <c r="AT416" s="1637">
        <v>2106774.14</v>
      </c>
      <c r="AU416" s="1637">
        <v>2528594.21</v>
      </c>
      <c r="AV416" s="1637">
        <v>14166640.99</v>
      </c>
      <c r="AW416" s="1637">
        <v>5738528.0599999996</v>
      </c>
      <c r="AX416" s="1637">
        <v>2202566.39</v>
      </c>
      <c r="AY416" s="1637">
        <v>41971273.57</v>
      </c>
      <c r="AZ416" s="1637">
        <v>370638261.60000002</v>
      </c>
      <c r="BA416" s="1637">
        <v>1719470.1300000001</v>
      </c>
      <c r="BB416" s="1637">
        <v>935476.75000000012</v>
      </c>
      <c r="BC416" s="1637">
        <v>9712679.5500000026</v>
      </c>
      <c r="BD416" s="1637">
        <v>370638261.48579997</v>
      </c>
    </row>
    <row r="417" spans="1:56" x14ac:dyDescent="0.25">
      <c r="A417" s="1651" t="s">
        <v>2359</v>
      </c>
      <c r="B417" s="1647" t="s">
        <v>3606</v>
      </c>
      <c r="C417" s="1636">
        <v>8066</v>
      </c>
      <c r="D417" s="1637">
        <v>112638470.83</v>
      </c>
      <c r="E417" s="1637">
        <v>124715650.05</v>
      </c>
      <c r="F417" s="1646">
        <v>1.1072207313452216</v>
      </c>
      <c r="G417" s="1645">
        <v>4</v>
      </c>
      <c r="H417" s="1644">
        <v>7174.89</v>
      </c>
      <c r="I417" s="1644">
        <v>6521865.8500000006</v>
      </c>
      <c r="J417" s="1644">
        <v>6529040.7400000002</v>
      </c>
      <c r="K417" s="1643">
        <v>1.05749</v>
      </c>
      <c r="L417" s="1637">
        <v>27461454.59</v>
      </c>
      <c r="M417" s="1637">
        <v>6758559.6399999997</v>
      </c>
      <c r="N417" s="1637">
        <v>3122591.18</v>
      </c>
      <c r="O417" s="1637">
        <v>1259311.8799999999</v>
      </c>
      <c r="P417" s="1637">
        <v>928717.48</v>
      </c>
      <c r="Q417" s="1637">
        <v>2183592.9900000002</v>
      </c>
      <c r="R417" s="1637">
        <v>694655.26</v>
      </c>
      <c r="S417" s="1637">
        <v>1172833.26</v>
      </c>
      <c r="T417" s="1637">
        <v>1396375.78</v>
      </c>
      <c r="U417" s="1637">
        <v>843975.09</v>
      </c>
      <c r="V417" s="1637">
        <v>2071567.07</v>
      </c>
      <c r="W417" s="1637">
        <v>1783623.96</v>
      </c>
      <c r="X417" s="1637">
        <v>1407344.6399999999</v>
      </c>
      <c r="Y417" s="1637">
        <v>51084602.82</v>
      </c>
      <c r="Z417" s="1637">
        <v>719347.5</v>
      </c>
      <c r="AA417" s="1637">
        <v>1008250</v>
      </c>
      <c r="AB417" s="1637">
        <v>2621450</v>
      </c>
      <c r="AC417" s="1637">
        <v>274244</v>
      </c>
      <c r="AD417" s="1637">
        <v>2302843</v>
      </c>
      <c r="AE417" s="1637">
        <v>3214585.75</v>
      </c>
      <c r="AF417" s="1637">
        <v>10977826</v>
      </c>
      <c r="AG417" s="1637">
        <v>7557842</v>
      </c>
      <c r="AH417" s="1637">
        <v>20046828.155999999</v>
      </c>
      <c r="AI417" s="1637">
        <v>48723216.406000003</v>
      </c>
      <c r="AJ417" s="1637">
        <v>7677864.0800000001</v>
      </c>
      <c r="AK417" s="1637">
        <v>41045352.326000005</v>
      </c>
      <c r="AL417" s="1637">
        <v>49164616.806000009</v>
      </c>
      <c r="AM417" s="1637">
        <v>652115.22</v>
      </c>
      <c r="AN417" s="1637">
        <v>652115.22</v>
      </c>
      <c r="AO417" s="1637">
        <v>679254.37</v>
      </c>
      <c r="AP417" s="1637">
        <v>679254.37</v>
      </c>
      <c r="AQ417" s="1637">
        <v>525724.27</v>
      </c>
      <c r="AR417" s="1637">
        <v>525724.27</v>
      </c>
      <c r="AS417" s="1637">
        <v>548211.01</v>
      </c>
      <c r="AT417" s="1637">
        <v>548211.01</v>
      </c>
      <c r="AU417" s="1637">
        <v>657543.05000000005</v>
      </c>
      <c r="AV417" s="1637">
        <v>4435313.9800000004</v>
      </c>
      <c r="AW417" s="1637">
        <v>1796627.28</v>
      </c>
      <c r="AX417" s="1637">
        <v>689157.03</v>
      </c>
      <c r="AY417" s="1637">
        <v>12389251.079999998</v>
      </c>
      <c r="AZ417" s="1637">
        <v>112638470.83</v>
      </c>
      <c r="BA417" s="1637">
        <v>506358.66999999993</v>
      </c>
      <c r="BB417" s="1637">
        <v>192619.49</v>
      </c>
      <c r="BC417" s="1637">
        <v>2738177.15</v>
      </c>
      <c r="BD417" s="1637">
        <v>112638470.70600002</v>
      </c>
    </row>
    <row r="418" spans="1:56" x14ac:dyDescent="0.25">
      <c r="A418" s="1647"/>
      <c r="B418" s="1647" t="s">
        <v>3605</v>
      </c>
      <c r="C418" s="1636">
        <v>32.32</v>
      </c>
      <c r="D418" s="1637">
        <v>452065.14</v>
      </c>
      <c r="E418" s="1637">
        <v>331558.36</v>
      </c>
      <c r="F418" s="1646">
        <v>0.73343049632183532</v>
      </c>
      <c r="G418" s="1645">
        <v>1</v>
      </c>
      <c r="H418" s="1644">
        <v>10989.71</v>
      </c>
      <c r="I418" s="1644">
        <v>286351.85000000003</v>
      </c>
      <c r="J418" s="1644">
        <v>297341.56000000006</v>
      </c>
      <c r="K418" s="1643">
        <v>0.9</v>
      </c>
      <c r="L418" s="1637">
        <v>99203.31</v>
      </c>
      <c r="M418" s="1637">
        <v>30136.400000000001</v>
      </c>
      <c r="N418" s="1637">
        <v>10544.93</v>
      </c>
      <c r="O418" s="1637">
        <v>3514.97</v>
      </c>
      <c r="P418" s="1637">
        <v>3333.28</v>
      </c>
      <c r="Q418" s="1637">
        <v>8967.61</v>
      </c>
      <c r="R418" s="1637">
        <v>2201.86</v>
      </c>
      <c r="S418" s="1637">
        <v>4009.77</v>
      </c>
      <c r="T418" s="1637">
        <v>3623.22</v>
      </c>
      <c r="U418" s="1637">
        <v>2673.18</v>
      </c>
      <c r="V418" s="1637">
        <v>5375.16</v>
      </c>
      <c r="W418" s="1637">
        <v>4628.0200000000004</v>
      </c>
      <c r="X418" s="1637">
        <v>4811.53</v>
      </c>
      <c r="Y418" s="1637">
        <v>183023.23999999996</v>
      </c>
      <c r="Z418" s="1637">
        <v>2908.7999999999997</v>
      </c>
      <c r="AA418" s="1637">
        <v>4040</v>
      </c>
      <c r="AB418" s="1637">
        <v>10504</v>
      </c>
      <c r="AC418" s="1637">
        <v>1098.8799999999999</v>
      </c>
      <c r="AD418" s="1637">
        <v>18454.72</v>
      </c>
      <c r="AE418" s="1637">
        <v>22888.979999999996</v>
      </c>
      <c r="AF418" s="1637">
        <v>43987.519999999997</v>
      </c>
      <c r="AG418" s="1637">
        <v>30283.84</v>
      </c>
      <c r="AH418" s="1637">
        <v>86332.470480000004</v>
      </c>
      <c r="AI418" s="1637">
        <v>220499.21048000001</v>
      </c>
      <c r="AJ418" s="1637">
        <v>30764.76</v>
      </c>
      <c r="AK418" s="1637">
        <v>189734.45047999997</v>
      </c>
      <c r="AL418" s="1637">
        <v>217422.73047999997</v>
      </c>
      <c r="AM418" s="1637">
        <v>7259.17</v>
      </c>
      <c r="AN418" s="1637">
        <v>7259.17</v>
      </c>
      <c r="AO418" s="1637">
        <v>7259.17</v>
      </c>
      <c r="AP418" s="1637">
        <v>7259.17</v>
      </c>
      <c r="AQ418" s="1637">
        <v>0</v>
      </c>
      <c r="AR418" s="1637">
        <v>0</v>
      </c>
      <c r="AS418" s="1637">
        <v>0</v>
      </c>
      <c r="AT418" s="1637">
        <v>0</v>
      </c>
      <c r="AU418" s="1637">
        <v>0</v>
      </c>
      <c r="AV418" s="1637">
        <v>14518.35</v>
      </c>
      <c r="AW418" s="1637">
        <v>5880.99</v>
      </c>
      <c r="AX418" s="1637">
        <v>2183.08</v>
      </c>
      <c r="AY418" s="1637">
        <v>51619.1</v>
      </c>
      <c r="AZ418" s="1637">
        <v>452065.14</v>
      </c>
      <c r="BA418" s="1637">
        <v>14407.25</v>
      </c>
      <c r="BB418" s="1637">
        <v>0</v>
      </c>
      <c r="BC418" s="1637">
        <v>7060.71</v>
      </c>
      <c r="BD418" s="1637">
        <v>452065.07047999988</v>
      </c>
    </row>
    <row r="419" spans="1:56" x14ac:dyDescent="0.25">
      <c r="A419" s="1647"/>
      <c r="B419" s="1647" t="s">
        <v>3604</v>
      </c>
      <c r="C419" s="1636">
        <v>14.97</v>
      </c>
      <c r="D419" s="1637">
        <v>195885.21</v>
      </c>
      <c r="E419" s="1637">
        <v>174333.44999999998</v>
      </c>
      <c r="F419" s="1646">
        <v>0.88997760474106236</v>
      </c>
      <c r="G419" s="1645">
        <v>2</v>
      </c>
      <c r="H419" s="1644">
        <v>310.62</v>
      </c>
      <c r="I419" s="1644">
        <v>154744.93</v>
      </c>
      <c r="J419" s="1644">
        <v>155055.54999999999</v>
      </c>
      <c r="K419" s="1643">
        <v>0.9</v>
      </c>
      <c r="L419" s="1637">
        <v>43903.98</v>
      </c>
      <c r="M419" s="1637">
        <v>11956.11</v>
      </c>
      <c r="N419" s="1637">
        <v>4048.32</v>
      </c>
      <c r="O419" s="1637">
        <v>1349.44</v>
      </c>
      <c r="P419" s="1637">
        <v>1471.66</v>
      </c>
      <c r="Q419" s="1637">
        <v>3665.59</v>
      </c>
      <c r="R419" s="1637">
        <v>550.46</v>
      </c>
      <c r="S419" s="1637">
        <v>1603.9</v>
      </c>
      <c r="T419" s="1637">
        <v>1449.28</v>
      </c>
      <c r="U419" s="1637">
        <v>1069.27</v>
      </c>
      <c r="V419" s="1637">
        <v>2150.06</v>
      </c>
      <c r="W419" s="1637">
        <v>1851.21</v>
      </c>
      <c r="X419" s="1637">
        <v>1924.61</v>
      </c>
      <c r="Y419" s="1637">
        <v>76993.890000000014</v>
      </c>
      <c r="Z419" s="1637">
        <v>1347.3000000000002</v>
      </c>
      <c r="AA419" s="1637">
        <v>1871.25</v>
      </c>
      <c r="AB419" s="1637">
        <v>4865.25</v>
      </c>
      <c r="AC419" s="1637">
        <v>508.98</v>
      </c>
      <c r="AD419" s="1637">
        <v>8547.869999999999</v>
      </c>
      <c r="AE419" s="1637">
        <v>8394.0300000000007</v>
      </c>
      <c r="AF419" s="1637">
        <v>20374.169999999998</v>
      </c>
      <c r="AG419" s="1637">
        <v>14026.89</v>
      </c>
      <c r="AH419" s="1637">
        <v>37181.863079999996</v>
      </c>
      <c r="AI419" s="1637">
        <v>97117.603080000001</v>
      </c>
      <c r="AJ419" s="1637">
        <v>14249.64</v>
      </c>
      <c r="AK419" s="1637">
        <v>82867.963079999987</v>
      </c>
      <c r="AL419" s="1637">
        <v>95692.633079999985</v>
      </c>
      <c r="AM419" s="1637">
        <v>3299.62</v>
      </c>
      <c r="AN419" s="1637">
        <v>3299.62</v>
      </c>
      <c r="AO419" s="1637">
        <v>3299.62</v>
      </c>
      <c r="AP419" s="1637">
        <v>3299.62</v>
      </c>
      <c r="AQ419" s="1637">
        <v>0</v>
      </c>
      <c r="AR419" s="1637">
        <v>0</v>
      </c>
      <c r="AS419" s="1637">
        <v>0</v>
      </c>
      <c r="AT419" s="1637">
        <v>0</v>
      </c>
      <c r="AU419" s="1637">
        <v>0</v>
      </c>
      <c r="AV419" s="1637">
        <v>6599.25</v>
      </c>
      <c r="AW419" s="1637">
        <v>2673.18</v>
      </c>
      <c r="AX419" s="1637">
        <v>727.69</v>
      </c>
      <c r="AY419" s="1637">
        <v>23198.6</v>
      </c>
      <c r="AZ419" s="1637">
        <v>195885.21</v>
      </c>
      <c r="BA419" s="1637">
        <v>705.01</v>
      </c>
      <c r="BB419" s="1637">
        <v>0</v>
      </c>
      <c r="BC419" s="1637">
        <v>348.99</v>
      </c>
      <c r="BD419" s="1637">
        <v>195885.12308000002</v>
      </c>
    </row>
    <row r="420" spans="1:56" x14ac:dyDescent="0.25">
      <c r="A420" s="1651" t="s">
        <v>2360</v>
      </c>
      <c r="B420" s="1647" t="s">
        <v>3603</v>
      </c>
      <c r="C420" s="1636">
        <v>815.19</v>
      </c>
      <c r="D420" s="1637">
        <v>10923125.99</v>
      </c>
      <c r="E420" s="1637">
        <v>8194256.9500000002</v>
      </c>
      <c r="F420" s="1646">
        <v>0.75017508335084215</v>
      </c>
      <c r="G420" s="1645">
        <v>1</v>
      </c>
      <c r="H420" s="1644">
        <v>177289.64</v>
      </c>
      <c r="I420" s="1644">
        <v>4683857.3499999996</v>
      </c>
      <c r="J420" s="1644">
        <v>4861146.9899999993</v>
      </c>
      <c r="K420" s="1643">
        <v>0.9</v>
      </c>
      <c r="L420" s="1637">
        <v>2496796.5699999998</v>
      </c>
      <c r="M420" s="1637">
        <v>607224.1</v>
      </c>
      <c r="N420" s="1637">
        <v>267589.96999999997</v>
      </c>
      <c r="O420" s="1637">
        <v>108233.76</v>
      </c>
      <c r="P420" s="1637">
        <v>84721.59</v>
      </c>
      <c r="Q420" s="1637">
        <v>184923.03</v>
      </c>
      <c r="R420" s="1637">
        <v>58899.96</v>
      </c>
      <c r="S420" s="1637">
        <v>100244.25</v>
      </c>
      <c r="T420" s="1637">
        <v>120290.9</v>
      </c>
      <c r="U420" s="1637">
        <v>72443.17</v>
      </c>
      <c r="V420" s="1637">
        <v>178455.31</v>
      </c>
      <c r="W420" s="1637">
        <v>153650.43</v>
      </c>
      <c r="X420" s="1637">
        <v>120288.37</v>
      </c>
      <c r="Y420" s="1637">
        <v>4553761.4099999983</v>
      </c>
      <c r="Z420" s="1637">
        <v>72835.199999999997</v>
      </c>
      <c r="AA420" s="1637">
        <v>101898.75</v>
      </c>
      <c r="AB420" s="1637">
        <v>264936.75</v>
      </c>
      <c r="AC420" s="1637">
        <v>27716.46</v>
      </c>
      <c r="AD420" s="1637">
        <v>465473.49</v>
      </c>
      <c r="AE420" s="1637">
        <v>313870.56</v>
      </c>
      <c r="AF420" s="1637">
        <v>1109473.5899999999</v>
      </c>
      <c r="AG420" s="1637">
        <v>763833.02999999991</v>
      </c>
      <c r="AH420" s="1637">
        <v>2123582.4081600001</v>
      </c>
      <c r="AI420" s="1637">
        <v>5243620.2381599993</v>
      </c>
      <c r="AJ420" s="1637">
        <v>775963.05</v>
      </c>
      <c r="AK420" s="1637">
        <v>4467657.1881600004</v>
      </c>
      <c r="AL420" s="1637">
        <v>5166023.9281600006</v>
      </c>
      <c r="AM420" s="1637">
        <v>145183.5</v>
      </c>
      <c r="AN420" s="1637">
        <v>145183.5</v>
      </c>
      <c r="AO420" s="1637">
        <v>151122.82</v>
      </c>
      <c r="AP420" s="1637">
        <v>151122.82</v>
      </c>
      <c r="AQ420" s="1637">
        <v>2639.7</v>
      </c>
      <c r="AR420" s="1637">
        <v>2639.7</v>
      </c>
      <c r="AS420" s="1637">
        <v>3299.62</v>
      </c>
      <c r="AT420" s="1637">
        <v>3299.62</v>
      </c>
      <c r="AU420" s="1637">
        <v>3959.55</v>
      </c>
      <c r="AV420" s="1637">
        <v>381436.65</v>
      </c>
      <c r="AW420" s="1637">
        <v>154509.79999999999</v>
      </c>
      <c r="AX420" s="1637">
        <v>58943.29</v>
      </c>
      <c r="AY420" s="1637">
        <v>1203340.57</v>
      </c>
      <c r="AZ420" s="1637">
        <v>10923125.99</v>
      </c>
      <c r="BA420" s="1637">
        <v>313823.22000000003</v>
      </c>
      <c r="BB420" s="1637">
        <v>574.84</v>
      </c>
      <c r="BC420" s="1637">
        <v>347267.62</v>
      </c>
      <c r="BD420" s="1637">
        <v>10923125.908159999</v>
      </c>
    </row>
    <row r="421" spans="1:56" x14ac:dyDescent="0.25">
      <c r="A421" s="1651" t="s">
        <v>2361</v>
      </c>
      <c r="B421" s="1647" t="s">
        <v>3602</v>
      </c>
      <c r="C421" s="1636">
        <v>680.55</v>
      </c>
      <c r="D421" s="1637">
        <v>9517807.2200000007</v>
      </c>
      <c r="E421" s="1637">
        <v>7590782.6999999993</v>
      </c>
      <c r="F421" s="1646">
        <v>0.7975348233623919</v>
      </c>
      <c r="G421" s="1645">
        <v>2</v>
      </c>
      <c r="H421" s="1644">
        <v>63153.63</v>
      </c>
      <c r="I421" s="1644">
        <v>3611245.15</v>
      </c>
      <c r="J421" s="1644">
        <v>3674398.78</v>
      </c>
      <c r="K421" s="1643">
        <v>0.9</v>
      </c>
      <c r="L421" s="1637">
        <v>2160417.2000000002</v>
      </c>
      <c r="M421" s="1637">
        <v>523301.83</v>
      </c>
      <c r="N421" s="1637">
        <v>222651.42</v>
      </c>
      <c r="O421" s="1637">
        <v>89907.06</v>
      </c>
      <c r="P421" s="1637">
        <v>75430.87</v>
      </c>
      <c r="Q421" s="1637">
        <v>153365.51999999999</v>
      </c>
      <c r="R421" s="1637">
        <v>49542.03</v>
      </c>
      <c r="S421" s="1637">
        <v>83403.210000000006</v>
      </c>
      <c r="T421" s="1637">
        <v>100000.87</v>
      </c>
      <c r="U421" s="1637">
        <v>60146.55</v>
      </c>
      <c r="V421" s="1637">
        <v>148354.41</v>
      </c>
      <c r="W421" s="1637">
        <v>127733.49</v>
      </c>
      <c r="X421" s="1637">
        <v>100079.92</v>
      </c>
      <c r="Y421" s="1637">
        <v>3894334.3800000004</v>
      </c>
      <c r="Z421" s="1637">
        <v>60912</v>
      </c>
      <c r="AA421" s="1637">
        <v>85068.749999999985</v>
      </c>
      <c r="AB421" s="1637">
        <v>221178.74999999997</v>
      </c>
      <c r="AC421" s="1637">
        <v>23138.699999999997</v>
      </c>
      <c r="AD421" s="1637">
        <v>388594.05</v>
      </c>
      <c r="AE421" s="1637">
        <v>259811.25999999998</v>
      </c>
      <c r="AF421" s="1637">
        <v>926228.54999999993</v>
      </c>
      <c r="AG421" s="1637">
        <v>637675.35</v>
      </c>
      <c r="AH421" s="1637">
        <v>1871892.7182</v>
      </c>
      <c r="AI421" s="1637">
        <v>4474500.1282000002</v>
      </c>
      <c r="AJ421" s="1637">
        <v>647801.93000000005</v>
      </c>
      <c r="AK421" s="1637">
        <v>3826698.1981999991</v>
      </c>
      <c r="AL421" s="1637">
        <v>4409719.928199999</v>
      </c>
      <c r="AM421" s="1637">
        <v>169600.72</v>
      </c>
      <c r="AN421" s="1637">
        <v>169600.72</v>
      </c>
      <c r="AO421" s="1637">
        <v>176859.9</v>
      </c>
      <c r="AP421" s="1637">
        <v>176859.9</v>
      </c>
      <c r="AQ421" s="1637">
        <v>4619.47</v>
      </c>
      <c r="AR421" s="1637">
        <v>4619.47</v>
      </c>
      <c r="AS421" s="1637">
        <v>4619.47</v>
      </c>
      <c r="AT421" s="1637">
        <v>4619.47</v>
      </c>
      <c r="AU421" s="1637">
        <v>5939.32</v>
      </c>
      <c r="AV421" s="1637">
        <v>318083.84999999998</v>
      </c>
      <c r="AW421" s="1637">
        <v>128847.27</v>
      </c>
      <c r="AX421" s="1637">
        <v>49483.26</v>
      </c>
      <c r="AY421" s="1637">
        <v>1213752.8199999998</v>
      </c>
      <c r="AZ421" s="1637">
        <v>9517807.2200000007</v>
      </c>
      <c r="BA421" s="1637">
        <v>699757.64999999991</v>
      </c>
      <c r="BB421" s="1637">
        <v>1310.3599999999999</v>
      </c>
      <c r="BC421" s="1637">
        <v>270593.80000000005</v>
      </c>
      <c r="BD421" s="1637">
        <v>9517807.1282000002</v>
      </c>
    </row>
    <row r="422" spans="1:56" x14ac:dyDescent="0.25">
      <c r="A422" s="1651" t="s">
        <v>2362</v>
      </c>
      <c r="B422" s="1647" t="s">
        <v>3601</v>
      </c>
      <c r="C422" s="1636">
        <v>1075.79</v>
      </c>
      <c r="D422" s="1637">
        <v>14739162.99</v>
      </c>
      <c r="E422" s="1637">
        <v>11589457.84</v>
      </c>
      <c r="F422" s="1646">
        <v>0.7863036624171289</v>
      </c>
      <c r="G422" s="1645">
        <v>2</v>
      </c>
      <c r="H422" s="1644">
        <v>107947.59</v>
      </c>
      <c r="I422" s="1644">
        <v>6502835.0200000005</v>
      </c>
      <c r="J422" s="1644">
        <v>6610782.6100000003</v>
      </c>
      <c r="K422" s="1643">
        <v>0.9</v>
      </c>
      <c r="L422" s="1637">
        <v>3347670.82</v>
      </c>
      <c r="M422" s="1637">
        <v>813770.84</v>
      </c>
      <c r="N422" s="1637">
        <v>352319.9</v>
      </c>
      <c r="O422" s="1637">
        <v>142721.63</v>
      </c>
      <c r="P422" s="1637">
        <v>115448.47</v>
      </c>
      <c r="Q422" s="1637">
        <v>245441.57</v>
      </c>
      <c r="R422" s="1637">
        <v>78716.78</v>
      </c>
      <c r="S422" s="1637">
        <v>132589.72</v>
      </c>
      <c r="T422" s="1637">
        <v>158697.03</v>
      </c>
      <c r="U422" s="1637">
        <v>95432.52</v>
      </c>
      <c r="V422" s="1637">
        <v>235432</v>
      </c>
      <c r="W422" s="1637">
        <v>202707.49</v>
      </c>
      <c r="X422" s="1637">
        <v>159101.42000000001</v>
      </c>
      <c r="Y422" s="1637">
        <v>6080050.1899999995</v>
      </c>
      <c r="Z422" s="1637">
        <v>95801.4</v>
      </c>
      <c r="AA422" s="1637">
        <v>134473.75</v>
      </c>
      <c r="AB422" s="1637">
        <v>349631.75</v>
      </c>
      <c r="AC422" s="1637">
        <v>36576.86</v>
      </c>
      <c r="AD422" s="1637">
        <v>614276.09</v>
      </c>
      <c r="AE422" s="1637">
        <v>413273.77999999991</v>
      </c>
      <c r="AF422" s="1637">
        <v>1464150.19</v>
      </c>
      <c r="AG422" s="1637">
        <v>1008015.23</v>
      </c>
      <c r="AH422" s="1637">
        <v>2882884.6155600003</v>
      </c>
      <c r="AI422" s="1637">
        <v>6999083.6655599996</v>
      </c>
      <c r="AJ422" s="1637">
        <v>1024022.98</v>
      </c>
      <c r="AK422" s="1637">
        <v>5975060.6855600011</v>
      </c>
      <c r="AL422" s="1637">
        <v>6896681.3655600008</v>
      </c>
      <c r="AM422" s="1637">
        <v>239552.77</v>
      </c>
      <c r="AN422" s="1637">
        <v>239552.77</v>
      </c>
      <c r="AO422" s="1637">
        <v>249451.65</v>
      </c>
      <c r="AP422" s="1637">
        <v>249451.65</v>
      </c>
      <c r="AQ422" s="1637">
        <v>0</v>
      </c>
      <c r="AR422" s="1637">
        <v>0</v>
      </c>
      <c r="AS422" s="1637">
        <v>0</v>
      </c>
      <c r="AT422" s="1637">
        <v>0</v>
      </c>
      <c r="AU422" s="1637">
        <v>0</v>
      </c>
      <c r="AV422" s="1637">
        <v>502862.85</v>
      </c>
      <c r="AW422" s="1637">
        <v>203696.31</v>
      </c>
      <c r="AX422" s="1637">
        <v>77863.360000000001</v>
      </c>
      <c r="AY422" s="1637">
        <v>1762431.36</v>
      </c>
      <c r="AZ422" s="1637">
        <v>14739162.99</v>
      </c>
      <c r="BA422" s="1637">
        <v>730597.68</v>
      </c>
      <c r="BB422" s="1637">
        <v>0</v>
      </c>
      <c r="BC422" s="1637">
        <v>429795.96</v>
      </c>
      <c r="BD422" s="1637">
        <v>14739162.91556</v>
      </c>
    </row>
    <row r="423" spans="1:56" x14ac:dyDescent="0.25">
      <c r="A423" s="1651" t="s">
        <v>2363</v>
      </c>
      <c r="B423" s="1647" t="s">
        <v>3600</v>
      </c>
      <c r="C423" s="1636">
        <v>514.5</v>
      </c>
      <c r="D423" s="1637">
        <v>6991309.9800000004</v>
      </c>
      <c r="E423" s="1637">
        <v>5750829.6500000004</v>
      </c>
      <c r="F423" s="1646">
        <v>0.82256825494097174</v>
      </c>
      <c r="G423" s="1645">
        <v>2</v>
      </c>
      <c r="H423" s="1644">
        <v>41100.17</v>
      </c>
      <c r="I423" s="1644">
        <v>3530688.6999999997</v>
      </c>
      <c r="J423" s="1644">
        <v>3571788.8699999996</v>
      </c>
      <c r="K423" s="1643">
        <v>0.9</v>
      </c>
      <c r="L423" s="1637">
        <v>1585199.61</v>
      </c>
      <c r="M423" s="1637">
        <v>386127.27</v>
      </c>
      <c r="N423" s="1637">
        <v>168298.92</v>
      </c>
      <c r="O423" s="1637">
        <v>67814.78</v>
      </c>
      <c r="P423" s="1637">
        <v>54483.19</v>
      </c>
      <c r="Q423" s="1637">
        <v>119102.47</v>
      </c>
      <c r="R423" s="1637">
        <v>36881.279999999999</v>
      </c>
      <c r="S423" s="1637">
        <v>63087.040000000001</v>
      </c>
      <c r="T423" s="1637">
        <v>75362.97</v>
      </c>
      <c r="U423" s="1637">
        <v>45444.06</v>
      </c>
      <c r="V423" s="1637">
        <v>111803.32</v>
      </c>
      <c r="W423" s="1637">
        <v>96262.92</v>
      </c>
      <c r="X423" s="1637">
        <v>75701.48</v>
      </c>
      <c r="Y423" s="1637">
        <v>2885569.31</v>
      </c>
      <c r="Z423" s="1637">
        <v>45855</v>
      </c>
      <c r="AA423" s="1637">
        <v>64312.5</v>
      </c>
      <c r="AB423" s="1637">
        <v>167212.5</v>
      </c>
      <c r="AC423" s="1637">
        <v>17493</v>
      </c>
      <c r="AD423" s="1637">
        <v>293779.5</v>
      </c>
      <c r="AE423" s="1637">
        <v>200565.5</v>
      </c>
      <c r="AF423" s="1637">
        <v>700234.5</v>
      </c>
      <c r="AG423" s="1637">
        <v>482086.5</v>
      </c>
      <c r="AH423" s="1637">
        <v>1363757.514</v>
      </c>
      <c r="AI423" s="1637">
        <v>3335296.514</v>
      </c>
      <c r="AJ423" s="1637">
        <v>489742.26</v>
      </c>
      <c r="AK423" s="1637">
        <v>2845554.2539999997</v>
      </c>
      <c r="AL423" s="1637">
        <v>3286322.284</v>
      </c>
      <c r="AM423" s="1637">
        <v>108887.62</v>
      </c>
      <c r="AN423" s="1637">
        <v>108887.62</v>
      </c>
      <c r="AO423" s="1637">
        <v>113507.1</v>
      </c>
      <c r="AP423" s="1637">
        <v>113507.1</v>
      </c>
      <c r="AQ423" s="1637">
        <v>0</v>
      </c>
      <c r="AR423" s="1637">
        <v>0</v>
      </c>
      <c r="AS423" s="1637">
        <v>0</v>
      </c>
      <c r="AT423" s="1637">
        <v>0</v>
      </c>
      <c r="AU423" s="1637">
        <v>0</v>
      </c>
      <c r="AV423" s="1637">
        <v>240212.7</v>
      </c>
      <c r="AW423" s="1637">
        <v>97303.75</v>
      </c>
      <c r="AX423" s="1637">
        <v>37112.44</v>
      </c>
      <c r="AY423" s="1637">
        <v>819418.32999999984</v>
      </c>
      <c r="AZ423" s="1637">
        <v>6991309.9800000004</v>
      </c>
      <c r="BA423" s="1637">
        <v>645331.92000000004</v>
      </c>
      <c r="BB423" s="1637">
        <v>0</v>
      </c>
      <c r="BC423" s="1637">
        <v>213751.94</v>
      </c>
      <c r="BD423" s="1637">
        <v>6991309.9240000006</v>
      </c>
    </row>
    <row r="424" spans="1:56" x14ac:dyDescent="0.25">
      <c r="A424" s="1651" t="s">
        <v>2364</v>
      </c>
      <c r="B424" s="1647" t="s">
        <v>3599</v>
      </c>
      <c r="C424" s="1636">
        <v>467.03</v>
      </c>
      <c r="D424" s="1637">
        <v>6519396.71</v>
      </c>
      <c r="E424" s="1637">
        <v>4896639.2200000007</v>
      </c>
      <c r="F424" s="1646">
        <v>0.75108778278350863</v>
      </c>
      <c r="G424" s="1645">
        <v>1</v>
      </c>
      <c r="H424" s="1644">
        <v>97685.6</v>
      </c>
      <c r="I424" s="1644">
        <v>2509024.27</v>
      </c>
      <c r="J424" s="1644">
        <v>2606709.87</v>
      </c>
      <c r="K424" s="1643">
        <v>0.9</v>
      </c>
      <c r="L424" s="1637">
        <v>1468627.26</v>
      </c>
      <c r="M424" s="1637">
        <v>366180.57</v>
      </c>
      <c r="N424" s="1637">
        <v>153519.32999999999</v>
      </c>
      <c r="O424" s="1637">
        <v>61633.06</v>
      </c>
      <c r="P424" s="1637">
        <v>51095.28</v>
      </c>
      <c r="Q424" s="1637">
        <v>109145.79</v>
      </c>
      <c r="R424" s="1637">
        <v>33578.480000000003</v>
      </c>
      <c r="S424" s="1637">
        <v>57740.68</v>
      </c>
      <c r="T424" s="1637">
        <v>68116.53</v>
      </c>
      <c r="U424" s="1637">
        <v>41434.29</v>
      </c>
      <c r="V424" s="1637">
        <v>101053</v>
      </c>
      <c r="W424" s="1637">
        <v>87006.87</v>
      </c>
      <c r="X424" s="1637">
        <v>69286.100000000006</v>
      </c>
      <c r="Y424" s="1637">
        <v>2668417.2400000002</v>
      </c>
      <c r="Z424" s="1637">
        <v>41590.800000000003</v>
      </c>
      <c r="AA424" s="1637">
        <v>58378.75</v>
      </c>
      <c r="AB424" s="1637">
        <v>151784.75</v>
      </c>
      <c r="AC424" s="1637">
        <v>15879.019999999997</v>
      </c>
      <c r="AD424" s="1637">
        <v>266674.13</v>
      </c>
      <c r="AE424" s="1637">
        <v>194701.86</v>
      </c>
      <c r="AF424" s="1637">
        <v>635627.82999999984</v>
      </c>
      <c r="AG424" s="1637">
        <v>437607.11</v>
      </c>
      <c r="AH424" s="1637">
        <v>1277653.42392</v>
      </c>
      <c r="AI424" s="1637">
        <v>3079897.6739199995</v>
      </c>
      <c r="AJ424" s="1637">
        <v>444556.51</v>
      </c>
      <c r="AK424" s="1637">
        <v>2635341.1639199993</v>
      </c>
      <c r="AL424" s="1637">
        <v>3035442.0139199994</v>
      </c>
      <c r="AM424" s="1637">
        <v>116146.8</v>
      </c>
      <c r="AN424" s="1637">
        <v>116146.8</v>
      </c>
      <c r="AO424" s="1637">
        <v>121426.2</v>
      </c>
      <c r="AP424" s="1637">
        <v>121426.2</v>
      </c>
      <c r="AQ424" s="1637">
        <v>0</v>
      </c>
      <c r="AR424" s="1637">
        <v>0</v>
      </c>
      <c r="AS424" s="1637">
        <v>0</v>
      </c>
      <c r="AT424" s="1637">
        <v>0</v>
      </c>
      <c r="AU424" s="1637">
        <v>0</v>
      </c>
      <c r="AV424" s="1637">
        <v>218435.17</v>
      </c>
      <c r="AW424" s="1637">
        <v>88482.25</v>
      </c>
      <c r="AX424" s="1637">
        <v>33473.97</v>
      </c>
      <c r="AY424" s="1637">
        <v>815537.39</v>
      </c>
      <c r="AZ424" s="1637">
        <v>6519396.71</v>
      </c>
      <c r="BA424" s="1637">
        <v>278763.40000000002</v>
      </c>
      <c r="BB424" s="1637">
        <v>0</v>
      </c>
      <c r="BC424" s="1637">
        <v>186409.43</v>
      </c>
      <c r="BD424" s="1637">
        <v>6519396.6439199997</v>
      </c>
    </row>
    <row r="425" spans="1:56" x14ac:dyDescent="0.25">
      <c r="A425" s="1651" t="s">
        <v>2365</v>
      </c>
      <c r="B425" s="1647" t="s">
        <v>3598</v>
      </c>
      <c r="C425" s="1636">
        <v>386.21</v>
      </c>
      <c r="D425" s="1637">
        <v>5314282.51</v>
      </c>
      <c r="E425" s="1637">
        <v>3686943.38</v>
      </c>
      <c r="F425" s="1646">
        <v>0.69378008659912216</v>
      </c>
      <c r="G425" s="1645">
        <v>1</v>
      </c>
      <c r="H425" s="1644">
        <v>187261.63</v>
      </c>
      <c r="I425" s="1644">
        <v>2017178.24</v>
      </c>
      <c r="J425" s="1644">
        <v>2204439.87</v>
      </c>
      <c r="K425" s="1643">
        <v>0.9</v>
      </c>
      <c r="L425" s="1637">
        <v>1210881.67</v>
      </c>
      <c r="M425" s="1637">
        <v>294328.62</v>
      </c>
      <c r="N425" s="1637">
        <v>125525.9</v>
      </c>
      <c r="O425" s="1637">
        <v>50837.52</v>
      </c>
      <c r="P425" s="1637">
        <v>41784.86</v>
      </c>
      <c r="Q425" s="1637">
        <v>86381.29</v>
      </c>
      <c r="R425" s="1637">
        <v>27523.35</v>
      </c>
      <c r="S425" s="1637">
        <v>47315.28</v>
      </c>
      <c r="T425" s="1637">
        <v>56522.23</v>
      </c>
      <c r="U425" s="1637">
        <v>33949.379999999997</v>
      </c>
      <c r="V425" s="1637">
        <v>83852.490000000005</v>
      </c>
      <c r="W425" s="1637">
        <v>72197.19</v>
      </c>
      <c r="X425" s="1637">
        <v>56776.11</v>
      </c>
      <c r="Y425" s="1637">
        <v>2187875.89</v>
      </c>
      <c r="Z425" s="1637">
        <v>34452</v>
      </c>
      <c r="AA425" s="1637">
        <v>48276.25</v>
      </c>
      <c r="AB425" s="1637">
        <v>125518.25</v>
      </c>
      <c r="AC425" s="1637">
        <v>13131.14</v>
      </c>
      <c r="AD425" s="1637">
        <v>220525.90999999997</v>
      </c>
      <c r="AE425" s="1637">
        <v>148012.5</v>
      </c>
      <c r="AF425" s="1637">
        <v>525631.80999999994</v>
      </c>
      <c r="AG425" s="1637">
        <v>361878.77</v>
      </c>
      <c r="AH425" s="1637">
        <v>1040674.14744</v>
      </c>
      <c r="AI425" s="1637">
        <v>2518100.7774399999</v>
      </c>
      <c r="AJ425" s="1637">
        <v>367625.57</v>
      </c>
      <c r="AK425" s="1637">
        <v>2150475.2074400005</v>
      </c>
      <c r="AL425" s="1637">
        <v>2481338.2174400007</v>
      </c>
      <c r="AM425" s="1637">
        <v>89089.87</v>
      </c>
      <c r="AN425" s="1637">
        <v>89089.87</v>
      </c>
      <c r="AO425" s="1637">
        <v>93049.42</v>
      </c>
      <c r="AP425" s="1637">
        <v>93049.42</v>
      </c>
      <c r="AQ425" s="1637">
        <v>0</v>
      </c>
      <c r="AR425" s="1637">
        <v>0</v>
      </c>
      <c r="AS425" s="1637">
        <v>0</v>
      </c>
      <c r="AT425" s="1637">
        <v>0</v>
      </c>
      <c r="AU425" s="1637">
        <v>0</v>
      </c>
      <c r="AV425" s="1637">
        <v>180159.52</v>
      </c>
      <c r="AW425" s="1637">
        <v>72977.81</v>
      </c>
      <c r="AX425" s="1637">
        <v>27652.41</v>
      </c>
      <c r="AY425" s="1637">
        <v>645068.31999999995</v>
      </c>
      <c r="AZ425" s="1637">
        <v>5314282.51</v>
      </c>
      <c r="BA425" s="1637">
        <v>268753.27</v>
      </c>
      <c r="BB425" s="1637">
        <v>0</v>
      </c>
      <c r="BC425" s="1637">
        <v>178944.97999999998</v>
      </c>
      <c r="BD425" s="1637">
        <v>5314282.4274400007</v>
      </c>
    </row>
    <row r="426" spans="1:56" x14ac:dyDescent="0.25">
      <c r="A426" s="1651" t="s">
        <v>2366</v>
      </c>
      <c r="B426" s="1647" t="s">
        <v>3597</v>
      </c>
      <c r="C426" s="1636">
        <v>430.86</v>
      </c>
      <c r="D426" s="1637">
        <v>5974670.6399999997</v>
      </c>
      <c r="E426" s="1637">
        <v>4188147.37</v>
      </c>
      <c r="F426" s="1646">
        <v>0.70098380686638162</v>
      </c>
      <c r="G426" s="1645">
        <v>1</v>
      </c>
      <c r="H426" s="1644">
        <v>213517.68</v>
      </c>
      <c r="I426" s="1644">
        <v>3323535.959999999</v>
      </c>
      <c r="J426" s="1644">
        <v>3537053.6399999992</v>
      </c>
      <c r="K426" s="1643">
        <v>0.9</v>
      </c>
      <c r="L426" s="1637">
        <v>1372488.98</v>
      </c>
      <c r="M426" s="1637">
        <v>327612.3</v>
      </c>
      <c r="N426" s="1637">
        <v>140054.88</v>
      </c>
      <c r="O426" s="1637">
        <v>56485.89</v>
      </c>
      <c r="P426" s="1637">
        <v>47484.7</v>
      </c>
      <c r="Q426" s="1637">
        <v>93916.09</v>
      </c>
      <c r="R426" s="1637">
        <v>30826.15</v>
      </c>
      <c r="S426" s="1637">
        <v>52661.64</v>
      </c>
      <c r="T426" s="1637">
        <v>63044.02</v>
      </c>
      <c r="U426" s="1637">
        <v>37959.15</v>
      </c>
      <c r="V426" s="1637">
        <v>93527.78</v>
      </c>
      <c r="W426" s="1637">
        <v>80527.63</v>
      </c>
      <c r="X426" s="1637">
        <v>63191.49</v>
      </c>
      <c r="Y426" s="1637">
        <v>2459780.6999999997</v>
      </c>
      <c r="Z426" s="1637">
        <v>38515.5</v>
      </c>
      <c r="AA426" s="1637">
        <v>53857.5</v>
      </c>
      <c r="AB426" s="1637">
        <v>140029.5</v>
      </c>
      <c r="AC426" s="1637">
        <v>14649.239999999998</v>
      </c>
      <c r="AD426" s="1637">
        <v>246021.06</v>
      </c>
      <c r="AE426" s="1637">
        <v>155721.60999999999</v>
      </c>
      <c r="AF426" s="1637">
        <v>586400.46</v>
      </c>
      <c r="AG426" s="1637">
        <v>403715.81999999995</v>
      </c>
      <c r="AH426" s="1637">
        <v>1174600.56804</v>
      </c>
      <c r="AI426" s="1637">
        <v>2813511.2580399998</v>
      </c>
      <c r="AJ426" s="1637">
        <v>410127.01</v>
      </c>
      <c r="AK426" s="1637">
        <v>2403384.24804</v>
      </c>
      <c r="AL426" s="1637">
        <v>2772498.5480399998</v>
      </c>
      <c r="AM426" s="1637">
        <v>104928.07</v>
      </c>
      <c r="AN426" s="1637">
        <v>104928.07</v>
      </c>
      <c r="AO426" s="1637">
        <v>108887.62</v>
      </c>
      <c r="AP426" s="1637">
        <v>108887.62</v>
      </c>
      <c r="AQ426" s="1637">
        <v>0</v>
      </c>
      <c r="AR426" s="1637">
        <v>0</v>
      </c>
      <c r="AS426" s="1637">
        <v>0</v>
      </c>
      <c r="AT426" s="1637">
        <v>0</v>
      </c>
      <c r="AU426" s="1637">
        <v>659.92</v>
      </c>
      <c r="AV426" s="1637">
        <v>201277.12</v>
      </c>
      <c r="AW426" s="1637">
        <v>81531.990000000005</v>
      </c>
      <c r="AX426" s="1637">
        <v>31290.880000000001</v>
      </c>
      <c r="AY426" s="1637">
        <v>742391.28999999992</v>
      </c>
      <c r="AZ426" s="1637">
        <v>5974670.6399999997</v>
      </c>
      <c r="BA426" s="1637">
        <v>637639.19999999995</v>
      </c>
      <c r="BB426" s="1637">
        <v>21.35</v>
      </c>
      <c r="BC426" s="1637">
        <v>218080.53999999998</v>
      </c>
      <c r="BD426" s="1637">
        <v>5974670.53804</v>
      </c>
    </row>
    <row r="427" spans="1:56" x14ac:dyDescent="0.25">
      <c r="A427" s="1651" t="s">
        <v>2367</v>
      </c>
      <c r="B427" s="1647" t="s">
        <v>3596</v>
      </c>
      <c r="C427" s="1636">
        <v>1722.36</v>
      </c>
      <c r="D427" s="1637">
        <v>24395235.710000001</v>
      </c>
      <c r="E427" s="1637">
        <v>17961713.93</v>
      </c>
      <c r="F427" s="1646">
        <v>0.73627958112481784</v>
      </c>
      <c r="G427" s="1645">
        <v>1</v>
      </c>
      <c r="H427" s="1644">
        <v>541669.81000000006</v>
      </c>
      <c r="I427" s="1644">
        <v>12810678.229999999</v>
      </c>
      <c r="J427" s="1644">
        <v>13352348.039999999</v>
      </c>
      <c r="K427" s="1643">
        <v>0.9</v>
      </c>
      <c r="L427" s="1637">
        <v>5530313.2000000002</v>
      </c>
      <c r="M427" s="1637">
        <v>1348830.58</v>
      </c>
      <c r="N427" s="1637">
        <v>566028.61</v>
      </c>
      <c r="O427" s="1637">
        <v>229051.61</v>
      </c>
      <c r="P427" s="1637">
        <v>193952.39</v>
      </c>
      <c r="Q427" s="1637">
        <v>390392.29</v>
      </c>
      <c r="R427" s="1637">
        <v>125506.47</v>
      </c>
      <c r="S427" s="1637">
        <v>212517.81</v>
      </c>
      <c r="T427" s="1637">
        <v>254350.04</v>
      </c>
      <c r="U427" s="1637">
        <v>153173.21</v>
      </c>
      <c r="V427" s="1637">
        <v>377336.23</v>
      </c>
      <c r="W427" s="1637">
        <v>324887.34999999998</v>
      </c>
      <c r="X427" s="1637">
        <v>255011.35</v>
      </c>
      <c r="Y427" s="1637">
        <v>9961351.1400000006</v>
      </c>
      <c r="Z427" s="1637">
        <v>153670.5</v>
      </c>
      <c r="AA427" s="1637">
        <v>215295</v>
      </c>
      <c r="AB427" s="1637">
        <v>559767</v>
      </c>
      <c r="AC427" s="1637">
        <v>58560.240000000005</v>
      </c>
      <c r="AD427" s="1637">
        <v>983467.55999999994</v>
      </c>
      <c r="AE427" s="1637">
        <v>668661.81000000006</v>
      </c>
      <c r="AF427" s="1637">
        <v>2344131.96</v>
      </c>
      <c r="AG427" s="1637">
        <v>1613851.32</v>
      </c>
      <c r="AH427" s="1637">
        <v>4810839.4910399998</v>
      </c>
      <c r="AI427" s="1637">
        <v>11408244.881039999</v>
      </c>
      <c r="AJ427" s="1637">
        <v>1639480.03</v>
      </c>
      <c r="AK427" s="1637">
        <v>9768764.851040002</v>
      </c>
      <c r="AL427" s="1637">
        <v>11244296.871040002</v>
      </c>
      <c r="AM427" s="1637">
        <v>469206.67</v>
      </c>
      <c r="AN427" s="1637">
        <v>469206.67</v>
      </c>
      <c r="AO427" s="1637">
        <v>488344.5</v>
      </c>
      <c r="AP427" s="1637">
        <v>488344.5</v>
      </c>
      <c r="AQ427" s="1637">
        <v>3299.62</v>
      </c>
      <c r="AR427" s="1637">
        <v>3299.62</v>
      </c>
      <c r="AS427" s="1637">
        <v>3299.62</v>
      </c>
      <c r="AT427" s="1637">
        <v>3299.62</v>
      </c>
      <c r="AU427" s="1637">
        <v>3959.55</v>
      </c>
      <c r="AV427" s="1637">
        <v>805768.42</v>
      </c>
      <c r="AW427" s="1637">
        <v>326395.27</v>
      </c>
      <c r="AX427" s="1637">
        <v>125163.54</v>
      </c>
      <c r="AY427" s="1637">
        <v>3189587.6000000006</v>
      </c>
      <c r="AZ427" s="1637">
        <v>24395235.710000001</v>
      </c>
      <c r="BA427" s="1637">
        <v>2279454.34</v>
      </c>
      <c r="BB427" s="1637">
        <v>1864.37</v>
      </c>
      <c r="BC427" s="1637">
        <v>858158.94</v>
      </c>
      <c r="BD427" s="1637">
        <v>24395235.611040004</v>
      </c>
    </row>
    <row r="428" spans="1:56" x14ac:dyDescent="0.25">
      <c r="A428" s="1651" t="s">
        <v>2368</v>
      </c>
      <c r="B428" s="1647" t="s">
        <v>3595</v>
      </c>
      <c r="C428" s="1636">
        <v>1018.79</v>
      </c>
      <c r="D428" s="1637">
        <v>14246433.720000001</v>
      </c>
      <c r="E428" s="1637">
        <v>10432235.530000001</v>
      </c>
      <c r="F428" s="1646">
        <v>0.73226996559529145</v>
      </c>
      <c r="G428" s="1645">
        <v>1</v>
      </c>
      <c r="H428" s="1644">
        <v>344732.73</v>
      </c>
      <c r="I428" s="1644">
        <v>7830628.0099999988</v>
      </c>
      <c r="J428" s="1644">
        <v>8175360.7399999984</v>
      </c>
      <c r="K428" s="1643">
        <v>0.9</v>
      </c>
      <c r="L428" s="1637">
        <v>3240655.77</v>
      </c>
      <c r="M428" s="1637">
        <v>783707.85</v>
      </c>
      <c r="N428" s="1637">
        <v>332894.36</v>
      </c>
      <c r="O428" s="1637">
        <v>135441.07</v>
      </c>
      <c r="P428" s="1637">
        <v>112908.42</v>
      </c>
      <c r="Q428" s="1637">
        <v>229615.54</v>
      </c>
      <c r="R428" s="1637">
        <v>73762.570000000007</v>
      </c>
      <c r="S428" s="1637">
        <v>125104.82</v>
      </c>
      <c r="T428" s="1637">
        <v>150725.95000000001</v>
      </c>
      <c r="U428" s="1637">
        <v>90353.48</v>
      </c>
      <c r="V428" s="1637">
        <v>223606.65</v>
      </c>
      <c r="W428" s="1637">
        <v>192525.84</v>
      </c>
      <c r="X428" s="1637">
        <v>150119.89000000001</v>
      </c>
      <c r="Y428" s="1637">
        <v>5841422.2100000018</v>
      </c>
      <c r="Z428" s="1637">
        <v>90986.400000000009</v>
      </c>
      <c r="AA428" s="1637">
        <v>127348.74999999999</v>
      </c>
      <c r="AB428" s="1637">
        <v>331106.75</v>
      </c>
      <c r="AC428" s="1637">
        <v>34638.86</v>
      </c>
      <c r="AD428" s="1637">
        <v>581729.09000000008</v>
      </c>
      <c r="AE428" s="1637">
        <v>385543.42000000004</v>
      </c>
      <c r="AF428" s="1637">
        <v>1386573.19</v>
      </c>
      <c r="AG428" s="1637">
        <v>954606.23</v>
      </c>
      <c r="AH428" s="1637">
        <v>2802689.6085600001</v>
      </c>
      <c r="AI428" s="1637">
        <v>6695222.29856</v>
      </c>
      <c r="AJ428" s="1637">
        <v>969765.82</v>
      </c>
      <c r="AK428" s="1637">
        <v>5725456.4785599997</v>
      </c>
      <c r="AL428" s="1637">
        <v>6598245.7085599992</v>
      </c>
      <c r="AM428" s="1637">
        <v>260670.37</v>
      </c>
      <c r="AN428" s="1637">
        <v>260670.37</v>
      </c>
      <c r="AO428" s="1637">
        <v>271229.17</v>
      </c>
      <c r="AP428" s="1637">
        <v>271229.17</v>
      </c>
      <c r="AQ428" s="1637">
        <v>0</v>
      </c>
      <c r="AR428" s="1637">
        <v>0</v>
      </c>
      <c r="AS428" s="1637">
        <v>0</v>
      </c>
      <c r="AT428" s="1637">
        <v>0</v>
      </c>
      <c r="AU428" s="1637">
        <v>0</v>
      </c>
      <c r="AV428" s="1637">
        <v>476465.85</v>
      </c>
      <c r="AW428" s="1637">
        <v>193003.59</v>
      </c>
      <c r="AX428" s="1637">
        <v>73497.19</v>
      </c>
      <c r="AY428" s="1637">
        <v>1806765.7099999997</v>
      </c>
      <c r="AZ428" s="1637">
        <v>14246433.720000001</v>
      </c>
      <c r="BA428" s="1637">
        <v>1435909.73</v>
      </c>
      <c r="BB428" s="1637">
        <v>0</v>
      </c>
      <c r="BC428" s="1637">
        <v>476979.08000000007</v>
      </c>
      <c r="BD428" s="1637">
        <v>14246433.628560001</v>
      </c>
    </row>
    <row r="429" spans="1:56" x14ac:dyDescent="0.25">
      <c r="A429" s="1651" t="s">
        <v>2369</v>
      </c>
      <c r="B429" s="1647" t="s">
        <v>3594</v>
      </c>
      <c r="C429" s="1636">
        <v>170.62</v>
      </c>
      <c r="D429" s="1637">
        <v>2236024.5099999998</v>
      </c>
      <c r="E429" s="1637">
        <v>1598368.44</v>
      </c>
      <c r="F429" s="1646">
        <v>0.71482599267214653</v>
      </c>
      <c r="G429" s="1645">
        <v>1</v>
      </c>
      <c r="H429" s="1644">
        <v>64959.33</v>
      </c>
      <c r="I429" s="1644">
        <v>1031817.4</v>
      </c>
      <c r="J429" s="1644">
        <v>1096776.73</v>
      </c>
      <c r="K429" s="1643">
        <v>0.9</v>
      </c>
      <c r="L429" s="1637">
        <v>517283.66</v>
      </c>
      <c r="M429" s="1637">
        <v>119622.01</v>
      </c>
      <c r="N429" s="1637">
        <v>54508.86</v>
      </c>
      <c r="O429" s="1637">
        <v>22531.38</v>
      </c>
      <c r="P429" s="1637">
        <v>17468.82</v>
      </c>
      <c r="Q429" s="1637">
        <v>35913.99</v>
      </c>
      <c r="R429" s="1637">
        <v>12110.27</v>
      </c>
      <c r="S429" s="1637">
        <v>20583.48</v>
      </c>
      <c r="T429" s="1637">
        <v>25362.54</v>
      </c>
      <c r="U429" s="1637">
        <v>14702.49</v>
      </c>
      <c r="V429" s="1637">
        <v>37626.120000000003</v>
      </c>
      <c r="W429" s="1637">
        <v>32396.17</v>
      </c>
      <c r="X429" s="1637">
        <v>24699.21</v>
      </c>
      <c r="Y429" s="1637">
        <v>934808.99999999988</v>
      </c>
      <c r="Z429" s="1637">
        <v>15175.8</v>
      </c>
      <c r="AA429" s="1637">
        <v>21327.5</v>
      </c>
      <c r="AB429" s="1637">
        <v>55451.5</v>
      </c>
      <c r="AC429" s="1637">
        <v>5801.08</v>
      </c>
      <c r="AD429" s="1637">
        <v>97424.020000000019</v>
      </c>
      <c r="AE429" s="1637">
        <v>54736.76</v>
      </c>
      <c r="AF429" s="1637">
        <v>232213.82</v>
      </c>
      <c r="AG429" s="1637">
        <v>159870.94</v>
      </c>
      <c r="AH429" s="1637">
        <v>434741.00868000003</v>
      </c>
      <c r="AI429" s="1637">
        <v>1076742.4286800001</v>
      </c>
      <c r="AJ429" s="1637">
        <v>162409.76</v>
      </c>
      <c r="AK429" s="1637">
        <v>914332.66868000012</v>
      </c>
      <c r="AL429" s="1637">
        <v>1060501.4486800001</v>
      </c>
      <c r="AM429" s="1637">
        <v>28376.77</v>
      </c>
      <c r="AN429" s="1637">
        <v>28376.77</v>
      </c>
      <c r="AO429" s="1637">
        <v>29696.62</v>
      </c>
      <c r="AP429" s="1637">
        <v>29696.62</v>
      </c>
      <c r="AQ429" s="1637">
        <v>0</v>
      </c>
      <c r="AR429" s="1637">
        <v>0</v>
      </c>
      <c r="AS429" s="1637">
        <v>0</v>
      </c>
      <c r="AT429" s="1637">
        <v>0</v>
      </c>
      <c r="AU429" s="1637">
        <v>0</v>
      </c>
      <c r="AV429" s="1637">
        <v>79850.92</v>
      </c>
      <c r="AW429" s="1637">
        <v>32345.47</v>
      </c>
      <c r="AX429" s="1637">
        <v>12370.81</v>
      </c>
      <c r="AY429" s="1637">
        <v>240713.98</v>
      </c>
      <c r="AZ429" s="1637">
        <v>2236024.5099999998</v>
      </c>
      <c r="BA429" s="1637">
        <v>120473.08</v>
      </c>
      <c r="BB429" s="1637">
        <v>0</v>
      </c>
      <c r="BC429" s="1637">
        <v>65259.579999999994</v>
      </c>
      <c r="BD429" s="1637">
        <v>2236024.4286799999</v>
      </c>
    </row>
    <row r="430" spans="1:56" x14ac:dyDescent="0.25">
      <c r="A430" s="1651" t="s">
        <v>2370</v>
      </c>
      <c r="B430" s="1647" t="s">
        <v>3593</v>
      </c>
      <c r="C430" s="1636">
        <v>1327.46</v>
      </c>
      <c r="D430" s="1637">
        <v>18214057.300000001</v>
      </c>
      <c r="E430" s="1637">
        <v>14839404.440000001</v>
      </c>
      <c r="F430" s="1646">
        <v>0.81472261756857445</v>
      </c>
      <c r="G430" s="1645">
        <v>2</v>
      </c>
      <c r="H430" s="1644">
        <v>98201.35</v>
      </c>
      <c r="I430" s="1644">
        <v>6848232.5199999986</v>
      </c>
      <c r="J430" s="1644">
        <v>6946433.8699999982</v>
      </c>
      <c r="K430" s="1643">
        <v>0.9</v>
      </c>
      <c r="L430" s="1637">
        <v>4126568.58</v>
      </c>
      <c r="M430" s="1637">
        <v>1013812.48</v>
      </c>
      <c r="N430" s="1637">
        <v>436925.61</v>
      </c>
      <c r="O430" s="1637">
        <v>175076.1</v>
      </c>
      <c r="P430" s="1637">
        <v>142387.09</v>
      </c>
      <c r="Q430" s="1637">
        <v>304200.09999999998</v>
      </c>
      <c r="R430" s="1637">
        <v>96882.19</v>
      </c>
      <c r="S430" s="1637">
        <v>163865.93</v>
      </c>
      <c r="T430" s="1637">
        <v>194204.59</v>
      </c>
      <c r="U430" s="1637">
        <v>117887.23</v>
      </c>
      <c r="V430" s="1637">
        <v>288108.57</v>
      </c>
      <c r="W430" s="1637">
        <v>248062.14</v>
      </c>
      <c r="X430" s="1637">
        <v>196631.39</v>
      </c>
      <c r="Y430" s="1637">
        <v>7504612</v>
      </c>
      <c r="Z430" s="1637">
        <v>118069.2</v>
      </c>
      <c r="AA430" s="1637">
        <v>165932.5</v>
      </c>
      <c r="AB430" s="1637">
        <v>431424.5</v>
      </c>
      <c r="AC430" s="1637">
        <v>45133.64</v>
      </c>
      <c r="AD430" s="1637">
        <v>757979.66</v>
      </c>
      <c r="AE430" s="1637">
        <v>525779.64</v>
      </c>
      <c r="AF430" s="1637">
        <v>1806673.06</v>
      </c>
      <c r="AG430" s="1637">
        <v>1243830.02</v>
      </c>
      <c r="AH430" s="1637">
        <v>3560107.6544400002</v>
      </c>
      <c r="AI430" s="1637">
        <v>8654929.8744400013</v>
      </c>
      <c r="AJ430" s="1637">
        <v>1263582.6200000001</v>
      </c>
      <c r="AK430" s="1637">
        <v>7391347.2544399993</v>
      </c>
      <c r="AL430" s="1637">
        <v>8528571.6044399999</v>
      </c>
      <c r="AM430" s="1637">
        <v>294326.55</v>
      </c>
      <c r="AN430" s="1637">
        <v>294326.55</v>
      </c>
      <c r="AO430" s="1637">
        <v>306865.12</v>
      </c>
      <c r="AP430" s="1637">
        <v>306865.12</v>
      </c>
      <c r="AQ430" s="1637">
        <v>1979.77</v>
      </c>
      <c r="AR430" s="1637">
        <v>1979.77</v>
      </c>
      <c r="AS430" s="1637">
        <v>1979.77</v>
      </c>
      <c r="AT430" s="1637">
        <v>1979.77</v>
      </c>
      <c r="AU430" s="1637">
        <v>1979.77</v>
      </c>
      <c r="AV430" s="1637">
        <v>620989.42000000004</v>
      </c>
      <c r="AW430" s="1637">
        <v>251546.23</v>
      </c>
      <c r="AX430" s="1637">
        <v>96055.74</v>
      </c>
      <c r="AY430" s="1637">
        <v>2180873.58</v>
      </c>
      <c r="AZ430" s="1637">
        <v>18214057.300000001</v>
      </c>
      <c r="BA430" s="1637">
        <v>798604.16</v>
      </c>
      <c r="BB430" s="1637">
        <v>559.67999999999995</v>
      </c>
      <c r="BC430" s="1637">
        <v>523664.74000000005</v>
      </c>
      <c r="BD430" s="1637">
        <v>18214057.184440002</v>
      </c>
    </row>
    <row r="431" spans="1:56" x14ac:dyDescent="0.25">
      <c r="A431" s="1651" t="s">
        <v>2371</v>
      </c>
      <c r="B431" s="1647" t="s">
        <v>3592</v>
      </c>
      <c r="C431" s="1636">
        <v>191.75</v>
      </c>
      <c r="D431" s="1637">
        <v>2463701.37</v>
      </c>
      <c r="E431" s="1637">
        <v>1692010.87</v>
      </c>
      <c r="F431" s="1646">
        <v>0.68677595856514051</v>
      </c>
      <c r="G431" s="1645">
        <v>1</v>
      </c>
      <c r="H431" s="1644">
        <v>95064.37</v>
      </c>
      <c r="I431" s="1644">
        <v>1062889.01</v>
      </c>
      <c r="J431" s="1644">
        <v>1157953.3799999999</v>
      </c>
      <c r="K431" s="1643">
        <v>0.9</v>
      </c>
      <c r="L431" s="1637">
        <v>586175.59</v>
      </c>
      <c r="M431" s="1637">
        <v>117235.11</v>
      </c>
      <c r="N431" s="1637">
        <v>59621.71</v>
      </c>
      <c r="O431" s="1637">
        <v>26359.07</v>
      </c>
      <c r="P431" s="1637">
        <v>19855.25</v>
      </c>
      <c r="Q431" s="1637">
        <v>35172.07</v>
      </c>
      <c r="R431" s="1637">
        <v>13761.67</v>
      </c>
      <c r="S431" s="1637">
        <v>22454.71</v>
      </c>
      <c r="T431" s="1637">
        <v>30435.040000000001</v>
      </c>
      <c r="U431" s="1637">
        <v>16841.03</v>
      </c>
      <c r="V431" s="1637">
        <v>45151.34</v>
      </c>
      <c r="W431" s="1637">
        <v>38875.410000000003</v>
      </c>
      <c r="X431" s="1637">
        <v>26944.59</v>
      </c>
      <c r="Y431" s="1637">
        <v>1038882.5899999999</v>
      </c>
      <c r="Z431" s="1637">
        <v>17145</v>
      </c>
      <c r="AA431" s="1637">
        <v>23968.75</v>
      </c>
      <c r="AB431" s="1637">
        <v>62318.75</v>
      </c>
      <c r="AC431" s="1637">
        <v>6519.5</v>
      </c>
      <c r="AD431" s="1637">
        <v>109489.25</v>
      </c>
      <c r="AE431" s="1637">
        <v>30756.5</v>
      </c>
      <c r="AF431" s="1637">
        <v>260971.75</v>
      </c>
      <c r="AG431" s="1637">
        <v>179669.75</v>
      </c>
      <c r="AH431" s="1637">
        <v>483882.46500000003</v>
      </c>
      <c r="AI431" s="1637">
        <v>1174721.7150000001</v>
      </c>
      <c r="AJ431" s="1637">
        <v>182522.99</v>
      </c>
      <c r="AK431" s="1637">
        <v>992198.72500000009</v>
      </c>
      <c r="AL431" s="1637">
        <v>1156469.415</v>
      </c>
      <c r="AM431" s="1637">
        <v>31676.400000000001</v>
      </c>
      <c r="AN431" s="1637">
        <v>31676.400000000001</v>
      </c>
      <c r="AO431" s="1637">
        <v>32996.25</v>
      </c>
      <c r="AP431" s="1637">
        <v>32996.25</v>
      </c>
      <c r="AQ431" s="1637">
        <v>0</v>
      </c>
      <c r="AR431" s="1637">
        <v>0</v>
      </c>
      <c r="AS431" s="1637">
        <v>0</v>
      </c>
      <c r="AT431" s="1637">
        <v>0</v>
      </c>
      <c r="AU431" s="1637">
        <v>0</v>
      </c>
      <c r="AV431" s="1637">
        <v>89089.87</v>
      </c>
      <c r="AW431" s="1637">
        <v>36087.93</v>
      </c>
      <c r="AX431" s="1637">
        <v>13826.2</v>
      </c>
      <c r="AY431" s="1637">
        <v>268349.3</v>
      </c>
      <c r="AZ431" s="1637">
        <v>2463701.37</v>
      </c>
      <c r="BA431" s="1637">
        <v>101390.23000000001</v>
      </c>
      <c r="BB431" s="1637">
        <v>0</v>
      </c>
      <c r="BC431" s="1637">
        <v>69314.989999999991</v>
      </c>
      <c r="BD431" s="1637">
        <v>2463701.3049999997</v>
      </c>
    </row>
    <row r="432" spans="1:56" x14ac:dyDescent="0.25">
      <c r="A432" s="1651" t="s">
        <v>2372</v>
      </c>
      <c r="B432" s="1647" t="s">
        <v>3591</v>
      </c>
      <c r="C432" s="1636">
        <v>92</v>
      </c>
      <c r="D432" s="1637">
        <v>1252566.07</v>
      </c>
      <c r="E432" s="1637">
        <v>913661.33000000007</v>
      </c>
      <c r="F432" s="1646">
        <v>0.72943164586918763</v>
      </c>
      <c r="G432" s="1645">
        <v>1</v>
      </c>
      <c r="H432" s="1644">
        <v>31425.03</v>
      </c>
      <c r="I432" s="1644">
        <v>717141.62</v>
      </c>
      <c r="J432" s="1644">
        <v>748566.65</v>
      </c>
      <c r="K432" s="1643">
        <v>0.9</v>
      </c>
      <c r="L432" s="1637">
        <v>296225.78000000003</v>
      </c>
      <c r="M432" s="1637">
        <v>59245.15</v>
      </c>
      <c r="N432" s="1637">
        <v>28241.86</v>
      </c>
      <c r="O432" s="1637">
        <v>12551.94</v>
      </c>
      <c r="P432" s="1637">
        <v>10362.65</v>
      </c>
      <c r="Q432" s="1637">
        <v>16909.650000000001</v>
      </c>
      <c r="R432" s="1637">
        <v>6055.13</v>
      </c>
      <c r="S432" s="1637">
        <v>10692.72</v>
      </c>
      <c r="T432" s="1637">
        <v>14492.88</v>
      </c>
      <c r="U432" s="1637">
        <v>8019.54</v>
      </c>
      <c r="V432" s="1637">
        <v>21500.639999999999</v>
      </c>
      <c r="W432" s="1637">
        <v>18512.099999999999</v>
      </c>
      <c r="X432" s="1637">
        <v>12830.76</v>
      </c>
      <c r="Y432" s="1637">
        <v>515640.80000000005</v>
      </c>
      <c r="Z432" s="1637">
        <v>8280</v>
      </c>
      <c r="AA432" s="1637">
        <v>11500</v>
      </c>
      <c r="AB432" s="1637">
        <v>29900</v>
      </c>
      <c r="AC432" s="1637">
        <v>3128</v>
      </c>
      <c r="AD432" s="1637">
        <v>52532</v>
      </c>
      <c r="AE432" s="1637">
        <v>14910</v>
      </c>
      <c r="AF432" s="1637">
        <v>125212</v>
      </c>
      <c r="AG432" s="1637">
        <v>86204</v>
      </c>
      <c r="AH432" s="1637">
        <v>249527.59499999997</v>
      </c>
      <c r="AI432" s="1637">
        <v>581193.59499999997</v>
      </c>
      <c r="AJ432" s="1637">
        <v>87572.96</v>
      </c>
      <c r="AK432" s="1637">
        <v>493620.63499999995</v>
      </c>
      <c r="AL432" s="1637">
        <v>572436.29499999993</v>
      </c>
      <c r="AM432" s="1637">
        <v>23757.3</v>
      </c>
      <c r="AN432" s="1637">
        <v>23757.3</v>
      </c>
      <c r="AO432" s="1637">
        <v>25077.15</v>
      </c>
      <c r="AP432" s="1637">
        <v>25077.15</v>
      </c>
      <c r="AQ432" s="1637">
        <v>0</v>
      </c>
      <c r="AR432" s="1637">
        <v>0</v>
      </c>
      <c r="AS432" s="1637">
        <v>0</v>
      </c>
      <c r="AT432" s="1637">
        <v>0</v>
      </c>
      <c r="AU432" s="1637">
        <v>0</v>
      </c>
      <c r="AV432" s="1637">
        <v>42895.12</v>
      </c>
      <c r="AW432" s="1637">
        <v>17375.669999999998</v>
      </c>
      <c r="AX432" s="1637">
        <v>6549.25</v>
      </c>
      <c r="AY432" s="1637">
        <v>164488.94</v>
      </c>
      <c r="AZ432" s="1637">
        <v>1252566.07</v>
      </c>
      <c r="BA432" s="1637">
        <v>103816.36</v>
      </c>
      <c r="BB432" s="1637">
        <v>0</v>
      </c>
      <c r="BC432" s="1637">
        <v>38561.819999999992</v>
      </c>
      <c r="BD432" s="1637">
        <v>1252566.0349999999</v>
      </c>
    </row>
    <row r="433" spans="1:56" x14ac:dyDescent="0.25">
      <c r="A433" s="1651" t="s">
        <v>2373</v>
      </c>
      <c r="B433" s="1647" t="s">
        <v>3590</v>
      </c>
      <c r="C433" s="1636">
        <v>180.05</v>
      </c>
      <c r="D433" s="1637">
        <v>2332299.1800000002</v>
      </c>
      <c r="E433" s="1637">
        <v>1607525.48</v>
      </c>
      <c r="F433" s="1646">
        <v>0.68924497070740298</v>
      </c>
      <c r="G433" s="1645">
        <v>1</v>
      </c>
      <c r="H433" s="1644">
        <v>92322.11</v>
      </c>
      <c r="I433" s="1644">
        <v>1290494.54</v>
      </c>
      <c r="J433" s="1644">
        <v>1382816.6500000001</v>
      </c>
      <c r="K433" s="1643">
        <v>0.9</v>
      </c>
      <c r="L433" s="1637">
        <v>551657.76</v>
      </c>
      <c r="M433" s="1637">
        <v>110331.54</v>
      </c>
      <c r="N433" s="1637">
        <v>55856.13</v>
      </c>
      <c r="O433" s="1637">
        <v>24476.28</v>
      </c>
      <c r="P433" s="1637">
        <v>18847.080000000002</v>
      </c>
      <c r="Q433" s="1637">
        <v>33142.910000000003</v>
      </c>
      <c r="R433" s="1637">
        <v>12660.74</v>
      </c>
      <c r="S433" s="1637">
        <v>21118.12</v>
      </c>
      <c r="T433" s="1637">
        <v>28261.11</v>
      </c>
      <c r="U433" s="1637">
        <v>15771.76</v>
      </c>
      <c r="V433" s="1637">
        <v>41926.239999999998</v>
      </c>
      <c r="W433" s="1637">
        <v>36098.589999999997</v>
      </c>
      <c r="X433" s="1637">
        <v>25340.75</v>
      </c>
      <c r="Y433" s="1637">
        <v>975489.01</v>
      </c>
      <c r="Z433" s="1637">
        <v>16137</v>
      </c>
      <c r="AA433" s="1637">
        <v>22506.25</v>
      </c>
      <c r="AB433" s="1637">
        <v>58516.25</v>
      </c>
      <c r="AC433" s="1637">
        <v>6121.7</v>
      </c>
      <c r="AD433" s="1637">
        <v>102808.55</v>
      </c>
      <c r="AE433" s="1637">
        <v>29830.18</v>
      </c>
      <c r="AF433" s="1637">
        <v>245048.05</v>
      </c>
      <c r="AG433" s="1637">
        <v>168706.85</v>
      </c>
      <c r="AH433" s="1637">
        <v>458790.81419999991</v>
      </c>
      <c r="AI433" s="1637">
        <v>1108465.6442</v>
      </c>
      <c r="AJ433" s="1637">
        <v>171385.99</v>
      </c>
      <c r="AK433" s="1637">
        <v>937079.65419999999</v>
      </c>
      <c r="AL433" s="1637">
        <v>1091327.0441999999</v>
      </c>
      <c r="AM433" s="1637">
        <v>32996.25</v>
      </c>
      <c r="AN433" s="1637">
        <v>32996.25</v>
      </c>
      <c r="AO433" s="1637">
        <v>34316.1</v>
      </c>
      <c r="AP433" s="1637">
        <v>34316.1</v>
      </c>
      <c r="AQ433" s="1637">
        <v>0</v>
      </c>
      <c r="AR433" s="1637">
        <v>0</v>
      </c>
      <c r="AS433" s="1637">
        <v>0</v>
      </c>
      <c r="AT433" s="1637">
        <v>0</v>
      </c>
      <c r="AU433" s="1637">
        <v>0</v>
      </c>
      <c r="AV433" s="1637">
        <v>83810.47</v>
      </c>
      <c r="AW433" s="1637">
        <v>33949.379999999997</v>
      </c>
      <c r="AX433" s="1637">
        <v>13098.51</v>
      </c>
      <c r="AY433" s="1637">
        <v>265483.06</v>
      </c>
      <c r="AZ433" s="1637">
        <v>2332299.1800000002</v>
      </c>
      <c r="BA433" s="1637">
        <v>150452.68</v>
      </c>
      <c r="BB433" s="1637">
        <v>0</v>
      </c>
      <c r="BC433" s="1637">
        <v>101642.97</v>
      </c>
      <c r="BD433" s="1637">
        <v>2332299.1141999997</v>
      </c>
    </row>
    <row r="434" spans="1:56" x14ac:dyDescent="0.25">
      <c r="A434" s="1651" t="s">
        <v>2374</v>
      </c>
      <c r="B434" s="1647" t="s">
        <v>3589</v>
      </c>
      <c r="C434" s="1636">
        <v>477.45</v>
      </c>
      <c r="D434" s="1637">
        <v>6404996.8200000003</v>
      </c>
      <c r="E434" s="1637">
        <v>5222374.12</v>
      </c>
      <c r="F434" s="1646">
        <v>0.81535936188021396</v>
      </c>
      <c r="G434" s="1645">
        <v>2</v>
      </c>
      <c r="H434" s="1644">
        <v>32009.24</v>
      </c>
      <c r="I434" s="1644">
        <v>2617746.06</v>
      </c>
      <c r="J434" s="1644">
        <v>2649755.3000000003</v>
      </c>
      <c r="K434" s="1643">
        <v>0.9</v>
      </c>
      <c r="L434" s="1637">
        <v>1467483.27</v>
      </c>
      <c r="M434" s="1637">
        <v>353250.47</v>
      </c>
      <c r="N434" s="1637">
        <v>156059.69</v>
      </c>
      <c r="O434" s="1637">
        <v>63044.61</v>
      </c>
      <c r="P434" s="1637">
        <v>49904.17</v>
      </c>
      <c r="Q434" s="1637">
        <v>106076.53</v>
      </c>
      <c r="R434" s="1637">
        <v>34128.949999999997</v>
      </c>
      <c r="S434" s="1637">
        <v>58542.64</v>
      </c>
      <c r="T434" s="1637">
        <v>70290.460000000006</v>
      </c>
      <c r="U434" s="1637">
        <v>42236.24</v>
      </c>
      <c r="V434" s="1637">
        <v>104278.1</v>
      </c>
      <c r="W434" s="1637">
        <v>89783.679999999993</v>
      </c>
      <c r="X434" s="1637">
        <v>70248.41</v>
      </c>
      <c r="Y434" s="1637">
        <v>2665327.2200000007</v>
      </c>
      <c r="Z434" s="1637">
        <v>42610.5</v>
      </c>
      <c r="AA434" s="1637">
        <v>59681.25</v>
      </c>
      <c r="AB434" s="1637">
        <v>155171.25</v>
      </c>
      <c r="AC434" s="1637">
        <v>16233.3</v>
      </c>
      <c r="AD434" s="1637">
        <v>272623.95</v>
      </c>
      <c r="AE434" s="1637">
        <v>177242.75</v>
      </c>
      <c r="AF434" s="1637">
        <v>649809.44999999995</v>
      </c>
      <c r="AG434" s="1637">
        <v>447370.64999999997</v>
      </c>
      <c r="AH434" s="1637">
        <v>1247206.1657999998</v>
      </c>
      <c r="AI434" s="1637">
        <v>3067949.2657999997</v>
      </c>
      <c r="AJ434" s="1637">
        <v>454475.1</v>
      </c>
      <c r="AK434" s="1637">
        <v>2613474.1657999996</v>
      </c>
      <c r="AL434" s="1637">
        <v>3022501.7557999995</v>
      </c>
      <c r="AM434" s="1637">
        <v>90409.72</v>
      </c>
      <c r="AN434" s="1637">
        <v>90409.72</v>
      </c>
      <c r="AO434" s="1637">
        <v>94369.27</v>
      </c>
      <c r="AP434" s="1637">
        <v>94369.27</v>
      </c>
      <c r="AQ434" s="1637">
        <v>0</v>
      </c>
      <c r="AR434" s="1637">
        <v>0</v>
      </c>
      <c r="AS434" s="1637">
        <v>0</v>
      </c>
      <c r="AT434" s="1637">
        <v>0</v>
      </c>
      <c r="AU434" s="1637">
        <v>0</v>
      </c>
      <c r="AV434" s="1637">
        <v>223054.65</v>
      </c>
      <c r="AW434" s="1637">
        <v>90353.48</v>
      </c>
      <c r="AX434" s="1637">
        <v>34201.660000000003</v>
      </c>
      <c r="AY434" s="1637">
        <v>717167.77</v>
      </c>
      <c r="AZ434" s="1637">
        <v>6404996.8200000003</v>
      </c>
      <c r="BA434" s="1637">
        <v>219627.55000000002</v>
      </c>
      <c r="BB434" s="1637">
        <v>34.880000000000003</v>
      </c>
      <c r="BC434" s="1637">
        <v>170662.92</v>
      </c>
      <c r="BD434" s="1637">
        <v>6404996.7457999997</v>
      </c>
    </row>
    <row r="435" spans="1:56" x14ac:dyDescent="0.25">
      <c r="A435" s="1651" t="s">
        <v>2375</v>
      </c>
      <c r="B435" s="1647" t="s">
        <v>3588</v>
      </c>
      <c r="C435" s="1636">
        <v>569.47</v>
      </c>
      <c r="D435" s="1637">
        <v>7672112.1900000004</v>
      </c>
      <c r="E435" s="1637">
        <v>5477608.1600000001</v>
      </c>
      <c r="F435" s="1646">
        <v>0.71396351152680415</v>
      </c>
      <c r="G435" s="1645">
        <v>1</v>
      </c>
      <c r="H435" s="1644">
        <v>231087.9</v>
      </c>
      <c r="I435" s="1644">
        <v>3988100.4399999995</v>
      </c>
      <c r="J435" s="1644">
        <v>4219188.34</v>
      </c>
      <c r="K435" s="1643">
        <v>0.9</v>
      </c>
      <c r="L435" s="1637">
        <v>1788651.45</v>
      </c>
      <c r="M435" s="1637">
        <v>357730.29</v>
      </c>
      <c r="N435" s="1637">
        <v>178237.54</v>
      </c>
      <c r="O435" s="1637">
        <v>79077.22</v>
      </c>
      <c r="P435" s="1637">
        <v>62865.67</v>
      </c>
      <c r="Q435" s="1637">
        <v>108898.14</v>
      </c>
      <c r="R435" s="1637">
        <v>41285.019999999997</v>
      </c>
      <c r="S435" s="1637">
        <v>67364.13</v>
      </c>
      <c r="T435" s="1637">
        <v>91305.14</v>
      </c>
      <c r="U435" s="1637">
        <v>50523.1</v>
      </c>
      <c r="V435" s="1637">
        <v>135454.03</v>
      </c>
      <c r="W435" s="1637">
        <v>116626.23</v>
      </c>
      <c r="X435" s="1637">
        <v>80833.78</v>
      </c>
      <c r="Y435" s="1637">
        <v>3158851.7399999998</v>
      </c>
      <c r="Z435" s="1637">
        <v>50697.899999999994</v>
      </c>
      <c r="AA435" s="1637">
        <v>71183.75</v>
      </c>
      <c r="AB435" s="1637">
        <v>185077.75</v>
      </c>
      <c r="AC435" s="1637">
        <v>19361.98</v>
      </c>
      <c r="AD435" s="1637">
        <v>325167.37</v>
      </c>
      <c r="AE435" s="1637">
        <v>94634.669999999984</v>
      </c>
      <c r="AF435" s="1637">
        <v>775048.66999999993</v>
      </c>
      <c r="AG435" s="1637">
        <v>533593.39</v>
      </c>
      <c r="AH435" s="1637">
        <v>1524137.0350799998</v>
      </c>
      <c r="AI435" s="1637">
        <v>3578902.5150799998</v>
      </c>
      <c r="AJ435" s="1637">
        <v>542067.1</v>
      </c>
      <c r="AK435" s="1637">
        <v>3036835.4150799997</v>
      </c>
      <c r="AL435" s="1637">
        <v>3524695.8050799998</v>
      </c>
      <c r="AM435" s="1637">
        <v>140564.01999999999</v>
      </c>
      <c r="AN435" s="1637">
        <v>140564.01999999999</v>
      </c>
      <c r="AO435" s="1637">
        <v>146503.35</v>
      </c>
      <c r="AP435" s="1637">
        <v>146503.35</v>
      </c>
      <c r="AQ435" s="1637">
        <v>0</v>
      </c>
      <c r="AR435" s="1637">
        <v>0</v>
      </c>
      <c r="AS435" s="1637">
        <v>0</v>
      </c>
      <c r="AT435" s="1637">
        <v>0</v>
      </c>
      <c r="AU435" s="1637">
        <v>0</v>
      </c>
      <c r="AV435" s="1637">
        <v>265949.77</v>
      </c>
      <c r="AW435" s="1637">
        <v>107729.15</v>
      </c>
      <c r="AX435" s="1637">
        <v>40750.92</v>
      </c>
      <c r="AY435" s="1637">
        <v>988564.58000000007</v>
      </c>
      <c r="AZ435" s="1637">
        <v>7672112.1900000004</v>
      </c>
      <c r="BA435" s="1637">
        <v>600727.9800000001</v>
      </c>
      <c r="BB435" s="1637">
        <v>0</v>
      </c>
      <c r="BC435" s="1637">
        <v>306236.05999999994</v>
      </c>
      <c r="BD435" s="1637">
        <v>7672112.1250799997</v>
      </c>
    </row>
    <row r="436" spans="1:56" x14ac:dyDescent="0.25">
      <c r="A436" s="1651" t="s">
        <v>2376</v>
      </c>
      <c r="B436" s="1647" t="s">
        <v>3587</v>
      </c>
      <c r="C436" s="1636">
        <v>361.79</v>
      </c>
      <c r="D436" s="1637">
        <v>4855517.66</v>
      </c>
      <c r="E436" s="1637">
        <v>4462152.5199999996</v>
      </c>
      <c r="F436" s="1646">
        <v>0.91898595215901235</v>
      </c>
      <c r="G436" s="1645">
        <v>3</v>
      </c>
      <c r="H436" s="1644">
        <v>5517.86</v>
      </c>
      <c r="I436" s="1644">
        <v>1948177.2100000002</v>
      </c>
      <c r="J436" s="1644">
        <v>1953695.0700000003</v>
      </c>
      <c r="K436" s="1643">
        <v>0.9</v>
      </c>
      <c r="L436" s="1637">
        <v>1120878.18</v>
      </c>
      <c r="M436" s="1637">
        <v>270939.49</v>
      </c>
      <c r="N436" s="1637">
        <v>117523.5</v>
      </c>
      <c r="O436" s="1637">
        <v>46883.44</v>
      </c>
      <c r="P436" s="1637">
        <v>37900.239999999998</v>
      </c>
      <c r="Q436" s="1637">
        <v>79915.600000000006</v>
      </c>
      <c r="R436" s="1637">
        <v>25871.94</v>
      </c>
      <c r="S436" s="1637">
        <v>44107.47</v>
      </c>
      <c r="T436" s="1637">
        <v>52174.36</v>
      </c>
      <c r="U436" s="1637">
        <v>31810.84</v>
      </c>
      <c r="V436" s="1637">
        <v>77402.3</v>
      </c>
      <c r="W436" s="1637">
        <v>66643.56</v>
      </c>
      <c r="X436" s="1637">
        <v>52926.879999999997</v>
      </c>
      <c r="Y436" s="1637">
        <v>2024977.8</v>
      </c>
      <c r="Z436" s="1637">
        <v>32381.1</v>
      </c>
      <c r="AA436" s="1637">
        <v>45223.75</v>
      </c>
      <c r="AB436" s="1637">
        <v>117581.75000000001</v>
      </c>
      <c r="AC436" s="1637">
        <v>12300.860000000002</v>
      </c>
      <c r="AD436" s="1637">
        <v>206582.09000000003</v>
      </c>
      <c r="AE436" s="1637">
        <v>136374.79</v>
      </c>
      <c r="AF436" s="1637">
        <v>492396.19000000006</v>
      </c>
      <c r="AG436" s="1637">
        <v>338997.23</v>
      </c>
      <c r="AH436" s="1637">
        <v>945040.08155999996</v>
      </c>
      <c r="AI436" s="1637">
        <v>2326877.8415600001</v>
      </c>
      <c r="AJ436" s="1637">
        <v>344380.66</v>
      </c>
      <c r="AK436" s="1637">
        <v>1982497.1815599997</v>
      </c>
      <c r="AL436" s="1637">
        <v>2292439.7715599998</v>
      </c>
      <c r="AM436" s="1637">
        <v>67312.350000000006</v>
      </c>
      <c r="AN436" s="1637">
        <v>67312.350000000006</v>
      </c>
      <c r="AO436" s="1637">
        <v>69952.05</v>
      </c>
      <c r="AP436" s="1637">
        <v>69952.05</v>
      </c>
      <c r="AQ436" s="1637">
        <v>0</v>
      </c>
      <c r="AR436" s="1637">
        <v>0</v>
      </c>
      <c r="AS436" s="1637">
        <v>0</v>
      </c>
      <c r="AT436" s="1637">
        <v>0</v>
      </c>
      <c r="AU436" s="1637">
        <v>0</v>
      </c>
      <c r="AV436" s="1637">
        <v>168940.79999999999</v>
      </c>
      <c r="AW436" s="1637">
        <v>68433.399999999994</v>
      </c>
      <c r="AX436" s="1637">
        <v>26197.02</v>
      </c>
      <c r="AY436" s="1637">
        <v>538100.02</v>
      </c>
      <c r="AZ436" s="1637">
        <v>4855517.66</v>
      </c>
      <c r="BA436" s="1637">
        <v>146441.37</v>
      </c>
      <c r="BB436" s="1637">
        <v>0</v>
      </c>
      <c r="BC436" s="1637">
        <v>143324.71000000002</v>
      </c>
      <c r="BD436" s="1637">
        <v>4855517.5915600006</v>
      </c>
    </row>
    <row r="437" spans="1:56" x14ac:dyDescent="0.25">
      <c r="A437" s="1651" t="s">
        <v>2377</v>
      </c>
      <c r="B437" s="1647" t="s">
        <v>3586</v>
      </c>
      <c r="C437" s="1636">
        <v>438.5</v>
      </c>
      <c r="D437" s="1637">
        <v>6337567.0499999998</v>
      </c>
      <c r="E437" s="1637">
        <v>4448500.21</v>
      </c>
      <c r="F437" s="1646">
        <v>0.701925545702905</v>
      </c>
      <c r="G437" s="1645">
        <v>1</v>
      </c>
      <c r="H437" s="1644">
        <v>218614.45</v>
      </c>
      <c r="I437" s="1644">
        <v>2912975.45</v>
      </c>
      <c r="J437" s="1644">
        <v>3131589.9000000004</v>
      </c>
      <c r="K437" s="1643">
        <v>0.9</v>
      </c>
      <c r="L437" s="1637">
        <v>1379445.79</v>
      </c>
      <c r="M437" s="1637">
        <v>459769.27</v>
      </c>
      <c r="N437" s="1637">
        <v>158084.04999999999</v>
      </c>
      <c r="O437" s="1637">
        <v>52694.68</v>
      </c>
      <c r="P437" s="1637">
        <v>45609.43</v>
      </c>
      <c r="Q437" s="1637">
        <v>134914.5</v>
      </c>
      <c r="R437" s="1637">
        <v>31927.08</v>
      </c>
      <c r="S437" s="1637">
        <v>58542.64</v>
      </c>
      <c r="T437" s="1637">
        <v>52899.01</v>
      </c>
      <c r="U437" s="1637">
        <v>39028.42</v>
      </c>
      <c r="V437" s="1637">
        <v>78477.33</v>
      </c>
      <c r="W437" s="1637">
        <v>67569.16</v>
      </c>
      <c r="X437" s="1637">
        <v>70248.41</v>
      </c>
      <c r="Y437" s="1637">
        <v>2629209.77</v>
      </c>
      <c r="Z437" s="1637">
        <v>39465</v>
      </c>
      <c r="AA437" s="1637">
        <v>54812.5</v>
      </c>
      <c r="AB437" s="1637">
        <v>142512.5</v>
      </c>
      <c r="AC437" s="1637">
        <v>14909</v>
      </c>
      <c r="AD437" s="1637">
        <v>250383.5</v>
      </c>
      <c r="AE437" s="1637">
        <v>376671.5</v>
      </c>
      <c r="AF437" s="1637">
        <v>596798.5</v>
      </c>
      <c r="AG437" s="1637">
        <v>410874.5</v>
      </c>
      <c r="AH437" s="1637">
        <v>1205732.4990000001</v>
      </c>
      <c r="AI437" s="1637">
        <v>3092159.4989999998</v>
      </c>
      <c r="AJ437" s="1637">
        <v>417399.38</v>
      </c>
      <c r="AK437" s="1637">
        <v>2674760.1189999999</v>
      </c>
      <c r="AL437" s="1637">
        <v>3050419.5589999999</v>
      </c>
      <c r="AM437" s="1637">
        <v>83150.55</v>
      </c>
      <c r="AN437" s="1637">
        <v>83150.55</v>
      </c>
      <c r="AO437" s="1637">
        <v>86450.17</v>
      </c>
      <c r="AP437" s="1637">
        <v>86450.17</v>
      </c>
      <c r="AQ437" s="1637">
        <v>0</v>
      </c>
      <c r="AR437" s="1637">
        <v>0</v>
      </c>
      <c r="AS437" s="1637">
        <v>0</v>
      </c>
      <c r="AT437" s="1637">
        <v>0</v>
      </c>
      <c r="AU437" s="1637">
        <v>0</v>
      </c>
      <c r="AV437" s="1637">
        <v>204576.75</v>
      </c>
      <c r="AW437" s="1637">
        <v>82868.58</v>
      </c>
      <c r="AX437" s="1637">
        <v>31290.880000000001</v>
      </c>
      <c r="AY437" s="1637">
        <v>657937.64999999991</v>
      </c>
      <c r="AZ437" s="1637">
        <v>6337567.0499999998</v>
      </c>
      <c r="BA437" s="1637">
        <v>332649.15000000008</v>
      </c>
      <c r="BB437" s="1637">
        <v>0</v>
      </c>
      <c r="BC437" s="1637">
        <v>204438.65000000002</v>
      </c>
      <c r="BD437" s="1637">
        <v>6337566.9790000003</v>
      </c>
    </row>
    <row r="438" spans="1:56" x14ac:dyDescent="0.25">
      <c r="A438" s="1651" t="s">
        <v>2378</v>
      </c>
      <c r="B438" s="1647" t="s">
        <v>3585</v>
      </c>
      <c r="C438" s="1636">
        <v>256.68</v>
      </c>
      <c r="D438" s="1637">
        <v>3478474.06</v>
      </c>
      <c r="E438" s="1637">
        <v>2982269.8499999996</v>
      </c>
      <c r="F438" s="1646">
        <v>0.85735003296244205</v>
      </c>
      <c r="G438" s="1645">
        <v>2</v>
      </c>
      <c r="H438" s="1644">
        <v>9753.4500000000007</v>
      </c>
      <c r="I438" s="1644">
        <v>1642404.97</v>
      </c>
      <c r="J438" s="1644">
        <v>1652158.42</v>
      </c>
      <c r="K438" s="1643">
        <v>0.9</v>
      </c>
      <c r="L438" s="1637">
        <v>795328.65</v>
      </c>
      <c r="M438" s="1637">
        <v>192550.95</v>
      </c>
      <c r="N438" s="1637">
        <v>83380.490000000005</v>
      </c>
      <c r="O438" s="1637">
        <v>33232.67</v>
      </c>
      <c r="P438" s="1637">
        <v>27235.46</v>
      </c>
      <c r="Q438" s="1637">
        <v>57042.05</v>
      </c>
      <c r="R438" s="1637">
        <v>18165.41</v>
      </c>
      <c r="S438" s="1637">
        <v>31276.2</v>
      </c>
      <c r="T438" s="1637">
        <v>36956.839999999997</v>
      </c>
      <c r="U438" s="1637">
        <v>22454.71</v>
      </c>
      <c r="V438" s="1637">
        <v>54826.63</v>
      </c>
      <c r="W438" s="1637">
        <v>47205.85</v>
      </c>
      <c r="X438" s="1637">
        <v>37529.97</v>
      </c>
      <c r="Y438" s="1637">
        <v>1437185.88</v>
      </c>
      <c r="Z438" s="1637">
        <v>22914</v>
      </c>
      <c r="AA438" s="1637">
        <v>32085</v>
      </c>
      <c r="AB438" s="1637">
        <v>83421</v>
      </c>
      <c r="AC438" s="1637">
        <v>8727.1200000000008</v>
      </c>
      <c r="AD438" s="1637">
        <v>146564.28</v>
      </c>
      <c r="AE438" s="1637">
        <v>97482.62</v>
      </c>
      <c r="AF438" s="1637">
        <v>349341.48</v>
      </c>
      <c r="AG438" s="1637">
        <v>240509.15999999997</v>
      </c>
      <c r="AH438" s="1637">
        <v>678630.62352000002</v>
      </c>
      <c r="AI438" s="1637">
        <v>1659675.2835200001</v>
      </c>
      <c r="AJ438" s="1637">
        <v>244328.55</v>
      </c>
      <c r="AK438" s="1637">
        <v>1415346.7335200002</v>
      </c>
      <c r="AL438" s="1637">
        <v>1635242.4235200002</v>
      </c>
      <c r="AM438" s="1637">
        <v>53453.919999999998</v>
      </c>
      <c r="AN438" s="1637">
        <v>53453.919999999998</v>
      </c>
      <c r="AO438" s="1637">
        <v>56093.62</v>
      </c>
      <c r="AP438" s="1637">
        <v>56093.62</v>
      </c>
      <c r="AQ438" s="1637">
        <v>0</v>
      </c>
      <c r="AR438" s="1637">
        <v>0</v>
      </c>
      <c r="AS438" s="1637">
        <v>0</v>
      </c>
      <c r="AT438" s="1637">
        <v>0</v>
      </c>
      <c r="AU438" s="1637">
        <v>0</v>
      </c>
      <c r="AV438" s="1637">
        <v>120106.35</v>
      </c>
      <c r="AW438" s="1637">
        <v>48651.87</v>
      </c>
      <c r="AX438" s="1637">
        <v>18192.37</v>
      </c>
      <c r="AY438" s="1637">
        <v>406045.67</v>
      </c>
      <c r="AZ438" s="1637">
        <v>3478474.06</v>
      </c>
      <c r="BA438" s="1637">
        <v>168234.93999999997</v>
      </c>
      <c r="BB438" s="1637">
        <v>0</v>
      </c>
      <c r="BC438" s="1637">
        <v>105402.33</v>
      </c>
      <c r="BD438" s="1637">
        <v>3478473.97352</v>
      </c>
    </row>
    <row r="439" spans="1:56" x14ac:dyDescent="0.25">
      <c r="A439" s="1651" t="s">
        <v>2379</v>
      </c>
      <c r="B439" s="1647" t="s">
        <v>3584</v>
      </c>
      <c r="C439" s="1636">
        <v>663.37</v>
      </c>
      <c r="D439" s="1637">
        <v>9050400.25</v>
      </c>
      <c r="E439" s="1637">
        <v>6616355.7300000004</v>
      </c>
      <c r="F439" s="1646">
        <v>0.73105669884599855</v>
      </c>
      <c r="G439" s="1645">
        <v>1</v>
      </c>
      <c r="H439" s="1644">
        <v>211057.09</v>
      </c>
      <c r="I439" s="1644">
        <v>4199071.6499999994</v>
      </c>
      <c r="J439" s="1644">
        <v>4410128.7399999993</v>
      </c>
      <c r="K439" s="1643">
        <v>0.9</v>
      </c>
      <c r="L439" s="1637">
        <v>2066643.8</v>
      </c>
      <c r="M439" s="1637">
        <v>495309.84</v>
      </c>
      <c r="N439" s="1637">
        <v>216154.81</v>
      </c>
      <c r="O439" s="1637">
        <v>88369.12</v>
      </c>
      <c r="P439" s="1637">
        <v>71080.73</v>
      </c>
      <c r="Q439" s="1637">
        <v>148645.32999999999</v>
      </c>
      <c r="R439" s="1637">
        <v>47890.62</v>
      </c>
      <c r="S439" s="1637">
        <v>81264.67</v>
      </c>
      <c r="T439" s="1637">
        <v>98551.58</v>
      </c>
      <c r="U439" s="1637">
        <v>58809.96</v>
      </c>
      <c r="V439" s="1637">
        <v>146204.35</v>
      </c>
      <c r="W439" s="1637">
        <v>125882.28</v>
      </c>
      <c r="X439" s="1637">
        <v>97513.77</v>
      </c>
      <c r="Y439" s="1637">
        <v>3742320.8600000003</v>
      </c>
      <c r="Z439" s="1637">
        <v>59381.099999999991</v>
      </c>
      <c r="AA439" s="1637">
        <v>82921.249999999985</v>
      </c>
      <c r="AB439" s="1637">
        <v>215595.24999999997</v>
      </c>
      <c r="AC439" s="1637">
        <v>22554.579999999994</v>
      </c>
      <c r="AD439" s="1637">
        <v>378784.26999999996</v>
      </c>
      <c r="AE439" s="1637">
        <v>244401.94999999998</v>
      </c>
      <c r="AF439" s="1637">
        <v>902846.56999999983</v>
      </c>
      <c r="AG439" s="1637">
        <v>621577.68999999994</v>
      </c>
      <c r="AH439" s="1637">
        <v>1770676.3756800001</v>
      </c>
      <c r="AI439" s="1637">
        <v>4298739.0356799997</v>
      </c>
      <c r="AJ439" s="1637">
        <v>631448.63</v>
      </c>
      <c r="AK439" s="1637">
        <v>3667290.4056799999</v>
      </c>
      <c r="AL439" s="1637">
        <v>4235594.1656799996</v>
      </c>
      <c r="AM439" s="1637">
        <v>143203.72</v>
      </c>
      <c r="AN439" s="1637">
        <v>143203.72</v>
      </c>
      <c r="AO439" s="1637">
        <v>149143.04999999999</v>
      </c>
      <c r="AP439" s="1637">
        <v>149143.04999999999</v>
      </c>
      <c r="AQ439" s="1637">
        <v>659.92</v>
      </c>
      <c r="AR439" s="1637">
        <v>659.92</v>
      </c>
      <c r="AS439" s="1637">
        <v>659.92</v>
      </c>
      <c r="AT439" s="1637">
        <v>659.92</v>
      </c>
      <c r="AU439" s="1637">
        <v>1319.85</v>
      </c>
      <c r="AV439" s="1637">
        <v>310164.75</v>
      </c>
      <c r="AW439" s="1637">
        <v>125639.46</v>
      </c>
      <c r="AX439" s="1637">
        <v>48027.87</v>
      </c>
      <c r="AY439" s="1637">
        <v>1072485.1500000001</v>
      </c>
      <c r="AZ439" s="1637">
        <v>9050400.25</v>
      </c>
      <c r="BA439" s="1637">
        <v>620549.39999999991</v>
      </c>
      <c r="BB439" s="1637">
        <v>640.4</v>
      </c>
      <c r="BC439" s="1637">
        <v>315565.34999999998</v>
      </c>
      <c r="BD439" s="1637">
        <v>9050400.1756800003</v>
      </c>
    </row>
    <row r="440" spans="1:56" x14ac:dyDescent="0.25">
      <c r="A440" s="1651" t="s">
        <v>2380</v>
      </c>
      <c r="B440" s="1647" t="s">
        <v>3583</v>
      </c>
      <c r="C440" s="1636">
        <v>1258.05</v>
      </c>
      <c r="D440" s="1637">
        <v>17212830.879999999</v>
      </c>
      <c r="E440" s="1637">
        <v>13315051.539999999</v>
      </c>
      <c r="F440" s="1646">
        <v>0.7735538467104256</v>
      </c>
      <c r="G440" s="1645">
        <v>2</v>
      </c>
      <c r="H440" s="1644">
        <v>127592.23</v>
      </c>
      <c r="I440" s="1644">
        <v>6189296.7399999993</v>
      </c>
      <c r="J440" s="1644">
        <v>6316888.9699999997</v>
      </c>
      <c r="K440" s="1643">
        <v>0.9</v>
      </c>
      <c r="L440" s="1637">
        <v>3900194.17</v>
      </c>
      <c r="M440" s="1637">
        <v>940537.02</v>
      </c>
      <c r="N440" s="1637">
        <v>411221.94</v>
      </c>
      <c r="O440" s="1637">
        <v>167135.79999999999</v>
      </c>
      <c r="P440" s="1637">
        <v>134996.94</v>
      </c>
      <c r="Q440" s="1637">
        <v>285413.88</v>
      </c>
      <c r="R440" s="1637">
        <v>91377.52</v>
      </c>
      <c r="S440" s="1637">
        <v>154777.12</v>
      </c>
      <c r="T440" s="1637">
        <v>186233.5</v>
      </c>
      <c r="U440" s="1637">
        <v>111738.92</v>
      </c>
      <c r="V440" s="1637">
        <v>276283.21999999997</v>
      </c>
      <c r="W440" s="1637">
        <v>237880.48</v>
      </c>
      <c r="X440" s="1637">
        <v>185725.25</v>
      </c>
      <c r="Y440" s="1637">
        <v>7083515.7599999998</v>
      </c>
      <c r="Z440" s="1637">
        <v>111852</v>
      </c>
      <c r="AA440" s="1637">
        <v>157256.25</v>
      </c>
      <c r="AB440" s="1637">
        <v>408866.25</v>
      </c>
      <c r="AC440" s="1637">
        <v>42773.7</v>
      </c>
      <c r="AD440" s="1637">
        <v>718346.55</v>
      </c>
      <c r="AE440" s="1637">
        <v>471718.34</v>
      </c>
      <c r="AF440" s="1637">
        <v>1712206.0500000003</v>
      </c>
      <c r="AG440" s="1637">
        <v>1178792.8500000001</v>
      </c>
      <c r="AH440" s="1637">
        <v>3368383.6482000006</v>
      </c>
      <c r="AI440" s="1637">
        <v>8170195.6382000009</v>
      </c>
      <c r="AJ440" s="1637">
        <v>1197512.6299999999</v>
      </c>
      <c r="AK440" s="1637">
        <v>6972683.0082000019</v>
      </c>
      <c r="AL440" s="1637">
        <v>8050444.3682000022</v>
      </c>
      <c r="AM440" s="1637">
        <v>278488.34999999998</v>
      </c>
      <c r="AN440" s="1637">
        <v>278488.34999999998</v>
      </c>
      <c r="AO440" s="1637">
        <v>289707.07</v>
      </c>
      <c r="AP440" s="1637">
        <v>289707.07</v>
      </c>
      <c r="AQ440" s="1637">
        <v>4619.47</v>
      </c>
      <c r="AR440" s="1637">
        <v>4619.47</v>
      </c>
      <c r="AS440" s="1637">
        <v>4619.47</v>
      </c>
      <c r="AT440" s="1637">
        <v>4619.47</v>
      </c>
      <c r="AU440" s="1637">
        <v>5939.32</v>
      </c>
      <c r="AV440" s="1637">
        <v>588653.1</v>
      </c>
      <c r="AW440" s="1637">
        <v>238447.65</v>
      </c>
      <c r="AX440" s="1637">
        <v>90961.87</v>
      </c>
      <c r="AY440" s="1637">
        <v>2078870.6600000001</v>
      </c>
      <c r="AZ440" s="1637">
        <v>17212830.879999999</v>
      </c>
      <c r="BA440" s="1637">
        <v>922152.03000000014</v>
      </c>
      <c r="BB440" s="1637">
        <v>1834.71</v>
      </c>
      <c r="BC440" s="1637">
        <v>636910.18999999994</v>
      </c>
      <c r="BD440" s="1637">
        <v>17212830.788200002</v>
      </c>
    </row>
    <row r="441" spans="1:56" x14ac:dyDescent="0.25">
      <c r="A441" s="1647"/>
      <c r="B441" s="1647" t="s">
        <v>3582</v>
      </c>
      <c r="C441" s="1636">
        <v>91.32</v>
      </c>
      <c r="D441" s="1637">
        <v>1324639.3600000001</v>
      </c>
      <c r="E441" s="1637">
        <v>871761.83000000007</v>
      </c>
      <c r="F441" s="1646">
        <v>0.65811258243149295</v>
      </c>
      <c r="G441" s="1645">
        <v>1</v>
      </c>
      <c r="H441" s="1644">
        <v>67769.440000000002</v>
      </c>
      <c r="I441" s="1644">
        <v>739297.9</v>
      </c>
      <c r="J441" s="1644">
        <v>807067.34000000008</v>
      </c>
      <c r="K441" s="1643">
        <v>0.9</v>
      </c>
      <c r="L441" s="1637">
        <v>288073.92</v>
      </c>
      <c r="M441" s="1637">
        <v>91581.119999999995</v>
      </c>
      <c r="N441" s="1637">
        <v>31917.53</v>
      </c>
      <c r="O441" s="1637">
        <v>10639.17</v>
      </c>
      <c r="P441" s="1637">
        <v>9757</v>
      </c>
      <c r="Q441" s="1637">
        <v>26604.68</v>
      </c>
      <c r="R441" s="1637">
        <v>6055.13</v>
      </c>
      <c r="S441" s="1637">
        <v>11761.99</v>
      </c>
      <c r="T441" s="1637">
        <v>10869.66</v>
      </c>
      <c r="U441" s="1637">
        <v>8019.54</v>
      </c>
      <c r="V441" s="1637">
        <v>16125.48</v>
      </c>
      <c r="W441" s="1637">
        <v>13884.07</v>
      </c>
      <c r="X441" s="1637">
        <v>14113.83</v>
      </c>
      <c r="Y441" s="1637">
        <v>539403.11999999976</v>
      </c>
      <c r="Z441" s="1637">
        <v>8218.7999999999993</v>
      </c>
      <c r="AA441" s="1637">
        <v>11415</v>
      </c>
      <c r="AB441" s="1637">
        <v>29678.999999999996</v>
      </c>
      <c r="AC441" s="1637">
        <v>3104.8799999999997</v>
      </c>
      <c r="AD441" s="1637">
        <v>52143.72</v>
      </c>
      <c r="AE441" s="1637">
        <v>71123.87999999999</v>
      </c>
      <c r="AF441" s="1637">
        <v>124286.51999999999</v>
      </c>
      <c r="AG441" s="1637">
        <v>85566.84</v>
      </c>
      <c r="AH441" s="1637">
        <v>254067.34847999999</v>
      </c>
      <c r="AI441" s="1637">
        <v>639605.98847999983</v>
      </c>
      <c r="AJ441" s="1637">
        <v>86925.68</v>
      </c>
      <c r="AK441" s="1637">
        <v>552680.30848000012</v>
      </c>
      <c r="AL441" s="1637">
        <v>630913.41848000011</v>
      </c>
      <c r="AM441" s="1637">
        <v>21777.52</v>
      </c>
      <c r="AN441" s="1637">
        <v>21777.52</v>
      </c>
      <c r="AO441" s="1637">
        <v>22437.45</v>
      </c>
      <c r="AP441" s="1637">
        <v>22437.45</v>
      </c>
      <c r="AQ441" s="1637">
        <v>0</v>
      </c>
      <c r="AR441" s="1637">
        <v>0</v>
      </c>
      <c r="AS441" s="1637">
        <v>0</v>
      </c>
      <c r="AT441" s="1637">
        <v>0</v>
      </c>
      <c r="AU441" s="1637">
        <v>0</v>
      </c>
      <c r="AV441" s="1637">
        <v>42235.199999999997</v>
      </c>
      <c r="AW441" s="1637">
        <v>17108.349999999999</v>
      </c>
      <c r="AX441" s="1637">
        <v>6549.25</v>
      </c>
      <c r="AY441" s="1637">
        <v>154322.74</v>
      </c>
      <c r="AZ441" s="1637">
        <v>1324639.3600000001</v>
      </c>
      <c r="BA441" s="1637">
        <v>36893.43</v>
      </c>
      <c r="BB441" s="1637">
        <v>60.55</v>
      </c>
      <c r="BC441" s="1637">
        <v>17889.7</v>
      </c>
      <c r="BD441" s="1637">
        <v>1324639.2784799999</v>
      </c>
    </row>
    <row r="442" spans="1:56" x14ac:dyDescent="0.25">
      <c r="A442" s="1647"/>
      <c r="B442" s="1647" t="s">
        <v>3581</v>
      </c>
      <c r="C442" s="1636">
        <v>18.32</v>
      </c>
      <c r="D442" s="1637">
        <v>229786.19</v>
      </c>
      <c r="E442" s="1637">
        <v>203237.89</v>
      </c>
      <c r="F442" s="1646">
        <v>0.884465206547008</v>
      </c>
      <c r="G442" s="1645">
        <v>2</v>
      </c>
      <c r="H442" s="1644">
        <v>380.13</v>
      </c>
      <c r="I442" s="1644">
        <v>180259.27999999997</v>
      </c>
      <c r="J442" s="1644">
        <v>180639.40999999997</v>
      </c>
      <c r="K442" s="1643">
        <v>0.9</v>
      </c>
      <c r="L442" s="1637">
        <v>52908.81</v>
      </c>
      <c r="M442" s="1637">
        <v>12698.64</v>
      </c>
      <c r="N442" s="1637">
        <v>5209.2700000000004</v>
      </c>
      <c r="O442" s="1637">
        <v>1255.19</v>
      </c>
      <c r="P442" s="1637">
        <v>1788.06</v>
      </c>
      <c r="Q442" s="1637">
        <v>4152.87</v>
      </c>
      <c r="R442" s="1637">
        <v>550.46</v>
      </c>
      <c r="S442" s="1637">
        <v>1871.22</v>
      </c>
      <c r="T442" s="1637">
        <v>1449.28</v>
      </c>
      <c r="U442" s="1637">
        <v>1336.59</v>
      </c>
      <c r="V442" s="1637">
        <v>2150.06</v>
      </c>
      <c r="W442" s="1637">
        <v>1851.21</v>
      </c>
      <c r="X442" s="1637">
        <v>2245.38</v>
      </c>
      <c r="Y442" s="1637">
        <v>89467.040000000008</v>
      </c>
      <c r="Z442" s="1637">
        <v>1648.8000000000002</v>
      </c>
      <c r="AA442" s="1637">
        <v>2290</v>
      </c>
      <c r="AB442" s="1637">
        <v>5954</v>
      </c>
      <c r="AC442" s="1637">
        <v>622.88</v>
      </c>
      <c r="AD442" s="1637">
        <v>10460.720000000001</v>
      </c>
      <c r="AE442" s="1637">
        <v>7605.58</v>
      </c>
      <c r="AF442" s="1637">
        <v>24933.52</v>
      </c>
      <c r="AG442" s="1637">
        <v>17165.84</v>
      </c>
      <c r="AH442" s="1637">
        <v>43688.808479999992</v>
      </c>
      <c r="AI442" s="1637">
        <v>114370.14847999999</v>
      </c>
      <c r="AJ442" s="1637">
        <v>17438.439999999999</v>
      </c>
      <c r="AK442" s="1637">
        <v>96931.708480000001</v>
      </c>
      <c r="AL442" s="1637">
        <v>112626.29848</v>
      </c>
      <c r="AM442" s="1637">
        <v>3959.55</v>
      </c>
      <c r="AN442" s="1637">
        <v>3959.55</v>
      </c>
      <c r="AO442" s="1637">
        <v>3959.55</v>
      </c>
      <c r="AP442" s="1637">
        <v>3959.55</v>
      </c>
      <c r="AQ442" s="1637">
        <v>0</v>
      </c>
      <c r="AR442" s="1637">
        <v>0</v>
      </c>
      <c r="AS442" s="1637">
        <v>0</v>
      </c>
      <c r="AT442" s="1637">
        <v>0</v>
      </c>
      <c r="AU442" s="1637">
        <v>0</v>
      </c>
      <c r="AV442" s="1637">
        <v>7919.1</v>
      </c>
      <c r="AW442" s="1637">
        <v>3207.81</v>
      </c>
      <c r="AX442" s="1637">
        <v>727.69</v>
      </c>
      <c r="AY442" s="1637">
        <v>27692.800000000003</v>
      </c>
      <c r="AZ442" s="1637">
        <v>229786.19</v>
      </c>
      <c r="BA442" s="1637">
        <v>4551.3900000000003</v>
      </c>
      <c r="BB442" s="1637">
        <v>0</v>
      </c>
      <c r="BC442" s="1637">
        <v>2268.5699999999997</v>
      </c>
      <c r="BD442" s="1637">
        <v>229786.13848000002</v>
      </c>
    </row>
    <row r="443" spans="1:56" x14ac:dyDescent="0.25">
      <c r="A443" s="1651" t="s">
        <v>2381</v>
      </c>
      <c r="B443" s="1647" t="s">
        <v>3580</v>
      </c>
      <c r="C443" s="1636">
        <v>1043.23</v>
      </c>
      <c r="D443" s="1637">
        <v>14095857.949999999</v>
      </c>
      <c r="E443" s="1637">
        <v>10395699</v>
      </c>
      <c r="F443" s="1646">
        <v>0.73750026687804415</v>
      </c>
      <c r="G443" s="1645">
        <v>1</v>
      </c>
      <c r="H443" s="1644">
        <v>308010.43</v>
      </c>
      <c r="I443" s="1644">
        <v>7351819.4999999991</v>
      </c>
      <c r="J443" s="1644">
        <v>7659829.9299999988</v>
      </c>
      <c r="K443" s="1643">
        <v>0.9</v>
      </c>
      <c r="L443" s="1637">
        <v>3268525.17</v>
      </c>
      <c r="M443" s="1637">
        <v>653705.02</v>
      </c>
      <c r="N443" s="1637">
        <v>326978.03000000003</v>
      </c>
      <c r="O443" s="1637">
        <v>144974.9</v>
      </c>
      <c r="P443" s="1637">
        <v>115505.88</v>
      </c>
      <c r="Q443" s="1637">
        <v>200886.64</v>
      </c>
      <c r="R443" s="1637">
        <v>75964.44</v>
      </c>
      <c r="S443" s="1637">
        <v>123500.91</v>
      </c>
      <c r="T443" s="1637">
        <v>167392.76</v>
      </c>
      <c r="U443" s="1637">
        <v>92759.34</v>
      </c>
      <c r="V443" s="1637">
        <v>248332.39</v>
      </c>
      <c r="W443" s="1637">
        <v>213814.75</v>
      </c>
      <c r="X443" s="1637">
        <v>148195.26999999999</v>
      </c>
      <c r="Y443" s="1637">
        <v>5780535.4999999991</v>
      </c>
      <c r="Z443" s="1637">
        <v>93103.2</v>
      </c>
      <c r="AA443" s="1637">
        <v>130403.74999999999</v>
      </c>
      <c r="AB443" s="1637">
        <v>339049.75</v>
      </c>
      <c r="AC443" s="1637">
        <v>35469.82</v>
      </c>
      <c r="AD443" s="1637">
        <v>595684.32999999996</v>
      </c>
      <c r="AE443" s="1637">
        <v>175333.84</v>
      </c>
      <c r="AF443" s="1637">
        <v>1419836.0299999998</v>
      </c>
      <c r="AG443" s="1637">
        <v>977506.51</v>
      </c>
      <c r="AH443" s="1637">
        <v>2801748.6547199995</v>
      </c>
      <c r="AI443" s="1637">
        <v>6568135.8847199995</v>
      </c>
      <c r="AJ443" s="1637">
        <v>993029.77</v>
      </c>
      <c r="AK443" s="1637">
        <v>5575106.11472</v>
      </c>
      <c r="AL443" s="1637">
        <v>6468832.90472</v>
      </c>
      <c r="AM443" s="1637">
        <v>259350.52</v>
      </c>
      <c r="AN443" s="1637">
        <v>259350.52</v>
      </c>
      <c r="AO443" s="1637">
        <v>270569.25</v>
      </c>
      <c r="AP443" s="1637">
        <v>270569.25</v>
      </c>
      <c r="AQ443" s="1637">
        <v>4619.47</v>
      </c>
      <c r="AR443" s="1637">
        <v>4619.47</v>
      </c>
      <c r="AS443" s="1637">
        <v>5279.4</v>
      </c>
      <c r="AT443" s="1637">
        <v>5279.4</v>
      </c>
      <c r="AU443" s="1637">
        <v>5939.32</v>
      </c>
      <c r="AV443" s="1637">
        <v>487684.57</v>
      </c>
      <c r="AW443" s="1637">
        <v>197548</v>
      </c>
      <c r="AX443" s="1637">
        <v>75680.28</v>
      </c>
      <c r="AY443" s="1637">
        <v>1846489.45</v>
      </c>
      <c r="AZ443" s="1637">
        <v>14095857.949999999</v>
      </c>
      <c r="BA443" s="1637">
        <v>1269633.51</v>
      </c>
      <c r="BB443" s="1637">
        <v>4489.83</v>
      </c>
      <c r="BC443" s="1637">
        <v>529215.71</v>
      </c>
      <c r="BD443" s="1637">
        <v>14095857.854719998</v>
      </c>
    </row>
    <row r="444" spans="1:56" x14ac:dyDescent="0.25">
      <c r="A444" s="1651" t="s">
        <v>2382</v>
      </c>
      <c r="B444" s="1647" t="s">
        <v>3579</v>
      </c>
      <c r="C444" s="1636">
        <v>95.5</v>
      </c>
      <c r="D444" s="1637">
        <v>1196202.28</v>
      </c>
      <c r="E444" s="1637">
        <v>1743030.17</v>
      </c>
      <c r="F444" s="1646">
        <v>1.457136639130967</v>
      </c>
      <c r="G444" s="1645">
        <v>4</v>
      </c>
      <c r="H444" s="1644">
        <v>76.19</v>
      </c>
      <c r="I444" s="1644">
        <v>213587.96</v>
      </c>
      <c r="J444" s="1644">
        <v>213664.15</v>
      </c>
      <c r="K444" s="1643">
        <v>0.9</v>
      </c>
      <c r="L444" s="1637">
        <v>295598.18</v>
      </c>
      <c r="M444" s="1637">
        <v>59119.63</v>
      </c>
      <c r="N444" s="1637">
        <v>29497.05</v>
      </c>
      <c r="O444" s="1637">
        <v>12551.94</v>
      </c>
      <c r="P444" s="1637">
        <v>9943.52</v>
      </c>
      <c r="Q444" s="1637">
        <v>16233.26</v>
      </c>
      <c r="R444" s="1637">
        <v>6055.13</v>
      </c>
      <c r="S444" s="1637">
        <v>10960.03</v>
      </c>
      <c r="T444" s="1637">
        <v>14492.88</v>
      </c>
      <c r="U444" s="1637">
        <v>8286.85</v>
      </c>
      <c r="V444" s="1637">
        <v>21500.639999999999</v>
      </c>
      <c r="W444" s="1637">
        <v>18512.099999999999</v>
      </c>
      <c r="X444" s="1637">
        <v>13151.52</v>
      </c>
      <c r="Y444" s="1637">
        <v>515902.73000000004</v>
      </c>
      <c r="Z444" s="1637">
        <v>8370</v>
      </c>
      <c r="AA444" s="1637">
        <v>11937.5</v>
      </c>
      <c r="AB444" s="1637">
        <v>31037.5</v>
      </c>
      <c r="AC444" s="1637">
        <v>3247</v>
      </c>
      <c r="AD444" s="1637">
        <v>27265.25</v>
      </c>
      <c r="AE444" s="1637">
        <v>14353</v>
      </c>
      <c r="AF444" s="1637">
        <v>129975.5</v>
      </c>
      <c r="AG444" s="1637">
        <v>89483.5</v>
      </c>
      <c r="AH444" s="1637">
        <v>240373.51200000002</v>
      </c>
      <c r="AI444" s="1637">
        <v>556042.76199999999</v>
      </c>
      <c r="AJ444" s="1637">
        <v>90904.54</v>
      </c>
      <c r="AK444" s="1637">
        <v>465138.22200000001</v>
      </c>
      <c r="AL444" s="1637">
        <v>546952.30200000003</v>
      </c>
      <c r="AM444" s="1637">
        <v>15838.2</v>
      </c>
      <c r="AN444" s="1637">
        <v>15838.2</v>
      </c>
      <c r="AO444" s="1637">
        <v>16498.12</v>
      </c>
      <c r="AP444" s="1637">
        <v>16498.12</v>
      </c>
      <c r="AQ444" s="1637">
        <v>0</v>
      </c>
      <c r="AR444" s="1637">
        <v>0</v>
      </c>
      <c r="AS444" s="1637">
        <v>0</v>
      </c>
      <c r="AT444" s="1637">
        <v>0</v>
      </c>
      <c r="AU444" s="1637">
        <v>0</v>
      </c>
      <c r="AV444" s="1637">
        <v>44214.97</v>
      </c>
      <c r="AW444" s="1637">
        <v>17910.3</v>
      </c>
      <c r="AX444" s="1637">
        <v>6549.25</v>
      </c>
      <c r="AY444" s="1637">
        <v>133347.16</v>
      </c>
      <c r="AZ444" s="1637">
        <v>1196202.28</v>
      </c>
      <c r="BA444" s="1637">
        <v>93643.390000000014</v>
      </c>
      <c r="BB444" s="1637">
        <v>0</v>
      </c>
      <c r="BC444" s="1637">
        <v>23215.539999999997</v>
      </c>
      <c r="BD444" s="1637">
        <v>1196202.192</v>
      </c>
    </row>
    <row r="445" spans="1:56" x14ac:dyDescent="0.25">
      <c r="A445" s="1651" t="s">
        <v>2383</v>
      </c>
      <c r="B445" s="1647" t="s">
        <v>3578</v>
      </c>
      <c r="C445" s="1636">
        <v>679.95</v>
      </c>
      <c r="D445" s="1637">
        <v>9727762.5299999993</v>
      </c>
      <c r="E445" s="1637">
        <v>7095529.0700000003</v>
      </c>
      <c r="F445" s="1646">
        <v>0.72941018534505697</v>
      </c>
      <c r="G445" s="1645">
        <v>1</v>
      </c>
      <c r="H445" s="1644">
        <v>250190.7</v>
      </c>
      <c r="I445" s="1644">
        <v>5986961.4799999986</v>
      </c>
      <c r="J445" s="1644">
        <v>6237152.1799999988</v>
      </c>
      <c r="K445" s="1643">
        <v>0.9</v>
      </c>
      <c r="L445" s="1637">
        <v>2198805.71</v>
      </c>
      <c r="M445" s="1637">
        <v>540697.94999999995</v>
      </c>
      <c r="N445" s="1637">
        <v>223593.9</v>
      </c>
      <c r="O445" s="1637">
        <v>88934.61</v>
      </c>
      <c r="P445" s="1637">
        <v>77551.63</v>
      </c>
      <c r="Q445" s="1637">
        <v>156151.10999999999</v>
      </c>
      <c r="R445" s="1637">
        <v>48441.09</v>
      </c>
      <c r="S445" s="1637">
        <v>83670.53</v>
      </c>
      <c r="T445" s="1637">
        <v>98551.58</v>
      </c>
      <c r="U445" s="1637">
        <v>60146.55</v>
      </c>
      <c r="V445" s="1637">
        <v>146204.35</v>
      </c>
      <c r="W445" s="1637">
        <v>125882.28</v>
      </c>
      <c r="X445" s="1637">
        <v>100400.69</v>
      </c>
      <c r="Y445" s="1637">
        <v>3949031.9799999991</v>
      </c>
      <c r="Z445" s="1637">
        <v>60866.099999999991</v>
      </c>
      <c r="AA445" s="1637">
        <v>84993.749999999985</v>
      </c>
      <c r="AB445" s="1637">
        <v>220983.74999999997</v>
      </c>
      <c r="AC445" s="1637">
        <v>23118.3</v>
      </c>
      <c r="AD445" s="1637">
        <v>388251.44999999995</v>
      </c>
      <c r="AE445" s="1637">
        <v>273100.05</v>
      </c>
      <c r="AF445" s="1637">
        <v>925411.95</v>
      </c>
      <c r="AG445" s="1637">
        <v>637113.14999999991</v>
      </c>
      <c r="AH445" s="1637">
        <v>1920900.8027999997</v>
      </c>
      <c r="AI445" s="1637">
        <v>4534739.3027999997</v>
      </c>
      <c r="AJ445" s="1637">
        <v>647230.80000000005</v>
      </c>
      <c r="AK445" s="1637">
        <v>3887508.502799999</v>
      </c>
      <c r="AL445" s="1637">
        <v>4470016.2227999987</v>
      </c>
      <c r="AM445" s="1637">
        <v>197977.5</v>
      </c>
      <c r="AN445" s="1637">
        <v>197977.5</v>
      </c>
      <c r="AO445" s="1637">
        <v>206556.52</v>
      </c>
      <c r="AP445" s="1637">
        <v>206556.52</v>
      </c>
      <c r="AQ445" s="1637">
        <v>659.92</v>
      </c>
      <c r="AR445" s="1637">
        <v>659.92</v>
      </c>
      <c r="AS445" s="1637">
        <v>659.92</v>
      </c>
      <c r="AT445" s="1637">
        <v>659.92</v>
      </c>
      <c r="AU445" s="1637">
        <v>1319.85</v>
      </c>
      <c r="AV445" s="1637">
        <v>318083.84999999998</v>
      </c>
      <c r="AW445" s="1637">
        <v>128847.27</v>
      </c>
      <c r="AX445" s="1637">
        <v>48755.56</v>
      </c>
      <c r="AY445" s="1637">
        <v>1308714.2500000002</v>
      </c>
      <c r="AZ445" s="1637">
        <v>9727762.5299999993</v>
      </c>
      <c r="BA445" s="1637">
        <v>1021235.0599999999</v>
      </c>
      <c r="BB445" s="1637">
        <v>216.54000000000002</v>
      </c>
      <c r="BC445" s="1637">
        <v>395263.66000000003</v>
      </c>
      <c r="BD445" s="1637">
        <v>9727762.4527999982</v>
      </c>
    </row>
    <row r="446" spans="1:56" x14ac:dyDescent="0.25">
      <c r="A446" s="1651" t="s">
        <v>2384</v>
      </c>
      <c r="B446" s="1647" t="s">
        <v>3577</v>
      </c>
      <c r="C446" s="1636">
        <v>567</v>
      </c>
      <c r="D446" s="1637">
        <v>8421423.3599999994</v>
      </c>
      <c r="E446" s="1637">
        <v>6168894.4000000004</v>
      </c>
      <c r="F446" s="1646">
        <v>0.73252396136512499</v>
      </c>
      <c r="G446" s="1645">
        <v>1</v>
      </c>
      <c r="H446" s="1644">
        <v>202189.48</v>
      </c>
      <c r="I446" s="1644">
        <v>3858455.5000000009</v>
      </c>
      <c r="J446" s="1644">
        <v>4060644.9800000009</v>
      </c>
      <c r="K446" s="1643">
        <v>0.9</v>
      </c>
      <c r="L446" s="1637">
        <v>1819771.24</v>
      </c>
      <c r="M446" s="1637">
        <v>606529.75</v>
      </c>
      <c r="N446" s="1637">
        <v>204282.13</v>
      </c>
      <c r="O446" s="1637">
        <v>67853.429999999993</v>
      </c>
      <c r="P446" s="1637">
        <v>61524.51</v>
      </c>
      <c r="Q446" s="1637">
        <v>174232.44</v>
      </c>
      <c r="R446" s="1637">
        <v>41285.019999999997</v>
      </c>
      <c r="S446" s="1637">
        <v>75650.990000000005</v>
      </c>
      <c r="T446" s="1637">
        <v>68116.53</v>
      </c>
      <c r="U446" s="1637">
        <v>50523.1</v>
      </c>
      <c r="V446" s="1637">
        <v>101053</v>
      </c>
      <c r="W446" s="1637">
        <v>87006.87</v>
      </c>
      <c r="X446" s="1637">
        <v>90777.62</v>
      </c>
      <c r="Y446" s="1637">
        <v>3448606.6300000004</v>
      </c>
      <c r="Z446" s="1637">
        <v>51030</v>
      </c>
      <c r="AA446" s="1637">
        <v>70875</v>
      </c>
      <c r="AB446" s="1637">
        <v>184275</v>
      </c>
      <c r="AC446" s="1637">
        <v>19278</v>
      </c>
      <c r="AD446" s="1637">
        <v>323757</v>
      </c>
      <c r="AE446" s="1637">
        <v>487053</v>
      </c>
      <c r="AF446" s="1637">
        <v>771687</v>
      </c>
      <c r="AG446" s="1637">
        <v>531279</v>
      </c>
      <c r="AH446" s="1637">
        <v>1615095.2039999999</v>
      </c>
      <c r="AI446" s="1637">
        <v>4054329.2039999999</v>
      </c>
      <c r="AJ446" s="1637">
        <v>539715.96</v>
      </c>
      <c r="AK446" s="1637">
        <v>3514613.2439999999</v>
      </c>
      <c r="AL446" s="1637">
        <v>4000357.6039999998</v>
      </c>
      <c r="AM446" s="1637">
        <v>133304.85</v>
      </c>
      <c r="AN446" s="1637">
        <v>133304.85</v>
      </c>
      <c r="AO446" s="1637">
        <v>139244.17000000001</v>
      </c>
      <c r="AP446" s="1637">
        <v>139244.17000000001</v>
      </c>
      <c r="AQ446" s="1637">
        <v>2639.7</v>
      </c>
      <c r="AR446" s="1637">
        <v>2639.7</v>
      </c>
      <c r="AS446" s="1637">
        <v>2639.7</v>
      </c>
      <c r="AT446" s="1637">
        <v>2639.7</v>
      </c>
      <c r="AU446" s="1637">
        <v>3299.62</v>
      </c>
      <c r="AV446" s="1637">
        <v>265289.84999999998</v>
      </c>
      <c r="AW446" s="1637">
        <v>107461.83</v>
      </c>
      <c r="AX446" s="1637">
        <v>40750.92</v>
      </c>
      <c r="AY446" s="1637">
        <v>972459.05999999982</v>
      </c>
      <c r="AZ446" s="1637">
        <v>8421423.3599999994</v>
      </c>
      <c r="BA446" s="1637">
        <v>563377.85</v>
      </c>
      <c r="BB446" s="1637">
        <v>658.57999999999993</v>
      </c>
      <c r="BC446" s="1637">
        <v>270454.31</v>
      </c>
      <c r="BD446" s="1637">
        <v>8421423.2939999998</v>
      </c>
    </row>
    <row r="447" spans="1:56" x14ac:dyDescent="0.25">
      <c r="A447" s="1651" t="s">
        <v>2385</v>
      </c>
      <c r="B447" s="1647" t="s">
        <v>3576</v>
      </c>
      <c r="C447" s="1636">
        <v>217</v>
      </c>
      <c r="D447" s="1637">
        <v>2780759.53</v>
      </c>
      <c r="E447" s="1637">
        <v>1754838.4</v>
      </c>
      <c r="F447" s="1646">
        <v>0.63106442001477203</v>
      </c>
      <c r="G447" s="1645">
        <v>1</v>
      </c>
      <c r="H447" s="1644">
        <v>164562.51</v>
      </c>
      <c r="I447" s="1644">
        <v>1142648.23</v>
      </c>
      <c r="J447" s="1644">
        <v>1307210.74</v>
      </c>
      <c r="K447" s="1643">
        <v>0.9</v>
      </c>
      <c r="L447" s="1637">
        <v>661487.23</v>
      </c>
      <c r="M447" s="1637">
        <v>132297.44</v>
      </c>
      <c r="N447" s="1637">
        <v>67152.87</v>
      </c>
      <c r="O447" s="1637">
        <v>29497.05</v>
      </c>
      <c r="P447" s="1637">
        <v>22433.14</v>
      </c>
      <c r="Q447" s="1637">
        <v>38554</v>
      </c>
      <c r="R447" s="1637">
        <v>15413.07</v>
      </c>
      <c r="S447" s="1637">
        <v>25395.21</v>
      </c>
      <c r="T447" s="1637">
        <v>34058.26</v>
      </c>
      <c r="U447" s="1637">
        <v>18979.57</v>
      </c>
      <c r="V447" s="1637">
        <v>50526.5</v>
      </c>
      <c r="W447" s="1637">
        <v>43503.43</v>
      </c>
      <c r="X447" s="1637">
        <v>30473.05</v>
      </c>
      <c r="Y447" s="1637">
        <v>1169770.8199999998</v>
      </c>
      <c r="Z447" s="1637">
        <v>19305</v>
      </c>
      <c r="AA447" s="1637">
        <v>27125</v>
      </c>
      <c r="AB447" s="1637">
        <v>70525</v>
      </c>
      <c r="AC447" s="1637">
        <v>7378</v>
      </c>
      <c r="AD447" s="1637">
        <v>123907</v>
      </c>
      <c r="AE447" s="1637">
        <v>33694.5</v>
      </c>
      <c r="AF447" s="1637">
        <v>295337</v>
      </c>
      <c r="AG447" s="1637">
        <v>203329</v>
      </c>
      <c r="AH447" s="1637">
        <v>546070.96200000006</v>
      </c>
      <c r="AI447" s="1637">
        <v>1326671.4620000001</v>
      </c>
      <c r="AJ447" s="1637">
        <v>206557.96</v>
      </c>
      <c r="AK447" s="1637">
        <v>1120113.5020000001</v>
      </c>
      <c r="AL447" s="1637">
        <v>1306015.662</v>
      </c>
      <c r="AM447" s="1637">
        <v>36295.870000000003</v>
      </c>
      <c r="AN447" s="1637">
        <v>36295.870000000003</v>
      </c>
      <c r="AO447" s="1637">
        <v>37615.72</v>
      </c>
      <c r="AP447" s="1637">
        <v>37615.72</v>
      </c>
      <c r="AQ447" s="1637">
        <v>0</v>
      </c>
      <c r="AR447" s="1637">
        <v>0</v>
      </c>
      <c r="AS447" s="1637">
        <v>0</v>
      </c>
      <c r="AT447" s="1637">
        <v>0</v>
      </c>
      <c r="AU447" s="1637">
        <v>0</v>
      </c>
      <c r="AV447" s="1637">
        <v>100968.52</v>
      </c>
      <c r="AW447" s="1637">
        <v>40899.65</v>
      </c>
      <c r="AX447" s="1637">
        <v>15281.59</v>
      </c>
      <c r="AY447" s="1637">
        <v>304972.94000000006</v>
      </c>
      <c r="AZ447" s="1637">
        <v>2780759.53</v>
      </c>
      <c r="BA447" s="1637">
        <v>111908.64</v>
      </c>
      <c r="BB447" s="1637">
        <v>0</v>
      </c>
      <c r="BC447" s="1637">
        <v>100471.01000000001</v>
      </c>
      <c r="BD447" s="1637">
        <v>2780759.4219999998</v>
      </c>
    </row>
    <row r="448" spans="1:56" x14ac:dyDescent="0.25">
      <c r="A448" s="1651" t="s">
        <v>2386</v>
      </c>
      <c r="B448" s="1647" t="s">
        <v>3575</v>
      </c>
      <c r="C448" s="1636">
        <v>1457.3</v>
      </c>
      <c r="D448" s="1637">
        <v>20775017.23</v>
      </c>
      <c r="E448" s="1637">
        <v>15756966.140000001</v>
      </c>
      <c r="F448" s="1646">
        <v>0.75845742824445306</v>
      </c>
      <c r="G448" s="1645">
        <v>1</v>
      </c>
      <c r="H448" s="1644">
        <v>313038.53999999998</v>
      </c>
      <c r="I448" s="1644">
        <v>12409032.730000002</v>
      </c>
      <c r="J448" s="1644">
        <v>12722071.270000001</v>
      </c>
      <c r="K448" s="1643">
        <v>0.9</v>
      </c>
      <c r="L448" s="1637">
        <v>4698686.4400000004</v>
      </c>
      <c r="M448" s="1637">
        <v>1128620.95</v>
      </c>
      <c r="N448" s="1637">
        <v>477153.93</v>
      </c>
      <c r="O448" s="1637">
        <v>193715.51</v>
      </c>
      <c r="P448" s="1637">
        <v>166319.37</v>
      </c>
      <c r="Q448" s="1637">
        <v>327400.84000000003</v>
      </c>
      <c r="R448" s="1637">
        <v>106240.13</v>
      </c>
      <c r="S448" s="1637">
        <v>179103.06</v>
      </c>
      <c r="T448" s="1637">
        <v>215943.91</v>
      </c>
      <c r="U448" s="1637">
        <v>129381.91</v>
      </c>
      <c r="V448" s="1637">
        <v>320359.53000000003</v>
      </c>
      <c r="W448" s="1637">
        <v>275830.28999999998</v>
      </c>
      <c r="X448" s="1637">
        <v>214915.23</v>
      </c>
      <c r="Y448" s="1637">
        <v>8433671.0999999996</v>
      </c>
      <c r="Z448" s="1637">
        <v>129537</v>
      </c>
      <c r="AA448" s="1637">
        <v>182162.5</v>
      </c>
      <c r="AB448" s="1637">
        <v>473622.5</v>
      </c>
      <c r="AC448" s="1637">
        <v>49548.2</v>
      </c>
      <c r="AD448" s="1637">
        <v>832118.29999999993</v>
      </c>
      <c r="AE448" s="1637">
        <v>538318.43999999994</v>
      </c>
      <c r="AF448" s="1637">
        <v>1983385.2999999998</v>
      </c>
      <c r="AG448" s="1637">
        <v>1365490.1</v>
      </c>
      <c r="AH448" s="1637">
        <v>4110422.5632000002</v>
      </c>
      <c r="AI448" s="1637">
        <v>9664604.9032000005</v>
      </c>
      <c r="AJ448" s="1637">
        <v>1387174.72</v>
      </c>
      <c r="AK448" s="1637">
        <v>8277430.1832000008</v>
      </c>
      <c r="AL448" s="1637">
        <v>9525887.4232000001</v>
      </c>
      <c r="AM448" s="1637">
        <v>428951.25</v>
      </c>
      <c r="AN448" s="1637">
        <v>428951.25</v>
      </c>
      <c r="AO448" s="1637">
        <v>446769.22</v>
      </c>
      <c r="AP448" s="1637">
        <v>446769.22</v>
      </c>
      <c r="AQ448" s="1637">
        <v>0</v>
      </c>
      <c r="AR448" s="1637">
        <v>0</v>
      </c>
      <c r="AS448" s="1637">
        <v>0</v>
      </c>
      <c r="AT448" s="1637">
        <v>0</v>
      </c>
      <c r="AU448" s="1637">
        <v>659.92</v>
      </c>
      <c r="AV448" s="1637">
        <v>681702.52</v>
      </c>
      <c r="AW448" s="1637">
        <v>276139.49</v>
      </c>
      <c r="AX448" s="1637">
        <v>105515.77</v>
      </c>
      <c r="AY448" s="1637">
        <v>2815458.64</v>
      </c>
      <c r="AZ448" s="1637">
        <v>20775017.23</v>
      </c>
      <c r="BA448" s="1637">
        <v>2430723.6599999997</v>
      </c>
      <c r="BB448" s="1637">
        <v>113.74</v>
      </c>
      <c r="BC448" s="1637">
        <v>761120.96</v>
      </c>
      <c r="BD448" s="1637">
        <v>20775017.163199998</v>
      </c>
    </row>
    <row r="449" spans="1:56" x14ac:dyDescent="0.25">
      <c r="A449" s="1651" t="s">
        <v>2387</v>
      </c>
      <c r="B449" s="1647" t="s">
        <v>3574</v>
      </c>
      <c r="C449" s="1636">
        <v>288.52999999999997</v>
      </c>
      <c r="D449" s="1637">
        <v>3958855.48</v>
      </c>
      <c r="E449" s="1637">
        <v>2906396.04</v>
      </c>
      <c r="F449" s="1646">
        <v>0.73415057828784391</v>
      </c>
      <c r="G449" s="1645">
        <v>1</v>
      </c>
      <c r="H449" s="1644">
        <v>90147.32</v>
      </c>
      <c r="I449" s="1644">
        <v>1979390.1800000002</v>
      </c>
      <c r="J449" s="1644">
        <v>2069537.5000000002</v>
      </c>
      <c r="K449" s="1643">
        <v>0.9</v>
      </c>
      <c r="L449" s="1637">
        <v>898890.84</v>
      </c>
      <c r="M449" s="1637">
        <v>220961.15</v>
      </c>
      <c r="N449" s="1637">
        <v>94270.27</v>
      </c>
      <c r="O449" s="1637">
        <v>37908.589999999997</v>
      </c>
      <c r="P449" s="1637">
        <v>30948.77</v>
      </c>
      <c r="Q449" s="1637">
        <v>65820.56</v>
      </c>
      <c r="R449" s="1637">
        <v>20367.27</v>
      </c>
      <c r="S449" s="1637">
        <v>35553.29</v>
      </c>
      <c r="T449" s="1637">
        <v>42029.35</v>
      </c>
      <c r="U449" s="1637">
        <v>25395.21</v>
      </c>
      <c r="V449" s="1637">
        <v>62351.85</v>
      </c>
      <c r="W449" s="1637">
        <v>53685.09</v>
      </c>
      <c r="X449" s="1637">
        <v>42662.27</v>
      </c>
      <c r="Y449" s="1637">
        <v>1630844.5100000005</v>
      </c>
      <c r="Z449" s="1637">
        <v>25765.199999999997</v>
      </c>
      <c r="AA449" s="1637">
        <v>36066.25</v>
      </c>
      <c r="AB449" s="1637">
        <v>93772.249999999985</v>
      </c>
      <c r="AC449" s="1637">
        <v>9810.0199999999986</v>
      </c>
      <c r="AD449" s="1637">
        <v>164750.63</v>
      </c>
      <c r="AE449" s="1637">
        <v>115239.47999999998</v>
      </c>
      <c r="AF449" s="1637">
        <v>392689.32999999996</v>
      </c>
      <c r="AG449" s="1637">
        <v>270352.61</v>
      </c>
      <c r="AH449" s="1637">
        <v>773526.71892000001</v>
      </c>
      <c r="AI449" s="1637">
        <v>1881972.4889199999</v>
      </c>
      <c r="AJ449" s="1637">
        <v>274645.93</v>
      </c>
      <c r="AK449" s="1637">
        <v>1607326.5589199997</v>
      </c>
      <c r="AL449" s="1637">
        <v>1854507.8889199998</v>
      </c>
      <c r="AM449" s="1637">
        <v>64672.65</v>
      </c>
      <c r="AN449" s="1637">
        <v>64672.65</v>
      </c>
      <c r="AO449" s="1637">
        <v>67312.350000000006</v>
      </c>
      <c r="AP449" s="1637">
        <v>67312.350000000006</v>
      </c>
      <c r="AQ449" s="1637">
        <v>0</v>
      </c>
      <c r="AR449" s="1637">
        <v>0</v>
      </c>
      <c r="AS449" s="1637">
        <v>0</v>
      </c>
      <c r="AT449" s="1637">
        <v>0</v>
      </c>
      <c r="AU449" s="1637">
        <v>0</v>
      </c>
      <c r="AV449" s="1637">
        <v>134624.70000000001</v>
      </c>
      <c r="AW449" s="1637">
        <v>54532.87</v>
      </c>
      <c r="AX449" s="1637">
        <v>20375.46</v>
      </c>
      <c r="AY449" s="1637">
        <v>473503.03</v>
      </c>
      <c r="AZ449" s="1637">
        <v>3958855.48</v>
      </c>
      <c r="BA449" s="1637">
        <v>236430.71999999997</v>
      </c>
      <c r="BB449" s="1637">
        <v>0</v>
      </c>
      <c r="BC449" s="1637">
        <v>113484.42</v>
      </c>
      <c r="BD449" s="1637">
        <v>3958855.4289200008</v>
      </c>
    </row>
    <row r="450" spans="1:56" x14ac:dyDescent="0.25">
      <c r="A450" s="1651" t="s">
        <v>2388</v>
      </c>
      <c r="B450" s="1647" t="s">
        <v>3573</v>
      </c>
      <c r="C450" s="1636">
        <v>489.36</v>
      </c>
      <c r="D450" s="1637">
        <v>6946567.3899999997</v>
      </c>
      <c r="E450" s="1637">
        <v>5403231.5</v>
      </c>
      <c r="F450" s="1646">
        <v>0.77782755088193278</v>
      </c>
      <c r="G450" s="1645">
        <v>2</v>
      </c>
      <c r="H450" s="1644">
        <v>67987.44</v>
      </c>
      <c r="I450" s="1644">
        <v>4503761.8100000005</v>
      </c>
      <c r="J450" s="1644">
        <v>4571749.2500000009</v>
      </c>
      <c r="K450" s="1643">
        <v>0.9</v>
      </c>
      <c r="L450" s="1637">
        <v>1572861.79</v>
      </c>
      <c r="M450" s="1637">
        <v>378752.39</v>
      </c>
      <c r="N450" s="1637">
        <v>160013.76999999999</v>
      </c>
      <c r="O450" s="1637">
        <v>64394.05</v>
      </c>
      <c r="P450" s="1637">
        <v>55538.83</v>
      </c>
      <c r="Q450" s="1637">
        <v>108971.19</v>
      </c>
      <c r="R450" s="1637">
        <v>35229.879999999997</v>
      </c>
      <c r="S450" s="1637">
        <v>59879.23</v>
      </c>
      <c r="T450" s="1637">
        <v>71739.75</v>
      </c>
      <c r="U450" s="1637">
        <v>43305.51</v>
      </c>
      <c r="V450" s="1637">
        <v>106428.16</v>
      </c>
      <c r="W450" s="1637">
        <v>91634.89</v>
      </c>
      <c r="X450" s="1637">
        <v>71852.25</v>
      </c>
      <c r="Y450" s="1637">
        <v>2820601.69</v>
      </c>
      <c r="Z450" s="1637">
        <v>43510.5</v>
      </c>
      <c r="AA450" s="1637">
        <v>61169.999999999993</v>
      </c>
      <c r="AB450" s="1637">
        <v>159042</v>
      </c>
      <c r="AC450" s="1637">
        <v>16638.239999999998</v>
      </c>
      <c r="AD450" s="1637">
        <v>279424.56</v>
      </c>
      <c r="AE450" s="1637">
        <v>182171.51</v>
      </c>
      <c r="AF450" s="1637">
        <v>666018.96</v>
      </c>
      <c r="AG450" s="1637">
        <v>458530.31999999995</v>
      </c>
      <c r="AH450" s="1637">
        <v>1372583.6150399998</v>
      </c>
      <c r="AI450" s="1637">
        <v>3239089.7050399994</v>
      </c>
      <c r="AJ450" s="1637">
        <v>465811.99</v>
      </c>
      <c r="AK450" s="1637">
        <v>2773277.7150400002</v>
      </c>
      <c r="AL450" s="1637">
        <v>3192508.5050400002</v>
      </c>
      <c r="AM450" s="1637">
        <v>141223.95000000001</v>
      </c>
      <c r="AN450" s="1637">
        <v>141223.95000000001</v>
      </c>
      <c r="AO450" s="1637">
        <v>147163.26999999999</v>
      </c>
      <c r="AP450" s="1637">
        <v>147163.26999999999</v>
      </c>
      <c r="AQ450" s="1637">
        <v>0</v>
      </c>
      <c r="AR450" s="1637">
        <v>0</v>
      </c>
      <c r="AS450" s="1637">
        <v>0</v>
      </c>
      <c r="AT450" s="1637">
        <v>0</v>
      </c>
      <c r="AU450" s="1637">
        <v>0</v>
      </c>
      <c r="AV450" s="1637">
        <v>228993.97</v>
      </c>
      <c r="AW450" s="1637">
        <v>92759.34</v>
      </c>
      <c r="AX450" s="1637">
        <v>34929.360000000001</v>
      </c>
      <c r="AY450" s="1637">
        <v>933457.11</v>
      </c>
      <c r="AZ450" s="1637">
        <v>6946567.3899999997</v>
      </c>
      <c r="BA450" s="1637">
        <v>933058.42</v>
      </c>
      <c r="BB450" s="1637">
        <v>22.02</v>
      </c>
      <c r="BC450" s="1637">
        <v>268646.24</v>
      </c>
      <c r="BD450" s="1637">
        <v>6946567.3050400009</v>
      </c>
    </row>
    <row r="451" spans="1:56" x14ac:dyDescent="0.25">
      <c r="A451" s="1651" t="s">
        <v>2389</v>
      </c>
      <c r="B451" s="1647" t="s">
        <v>3572</v>
      </c>
      <c r="C451" s="1636">
        <v>577.26</v>
      </c>
      <c r="D451" s="1637">
        <v>7824351.4299999997</v>
      </c>
      <c r="E451" s="1637">
        <v>5925757.6699999999</v>
      </c>
      <c r="F451" s="1646">
        <v>0.75734809754065457</v>
      </c>
      <c r="G451" s="1645">
        <v>1</v>
      </c>
      <c r="H451" s="1644">
        <v>120357.95</v>
      </c>
      <c r="I451" s="1644">
        <v>4124627.11</v>
      </c>
      <c r="J451" s="1644">
        <v>4244985.0599999996</v>
      </c>
      <c r="K451" s="1643">
        <v>0.9</v>
      </c>
      <c r="L451" s="1637">
        <v>1782715.01</v>
      </c>
      <c r="M451" s="1637">
        <v>435060.09</v>
      </c>
      <c r="N451" s="1637">
        <v>188163.55</v>
      </c>
      <c r="O451" s="1637">
        <v>75628.69</v>
      </c>
      <c r="P451" s="1637">
        <v>60958.59</v>
      </c>
      <c r="Q451" s="1637">
        <v>132804.79</v>
      </c>
      <c r="R451" s="1637">
        <v>41835.49</v>
      </c>
      <c r="S451" s="1637">
        <v>70839.27</v>
      </c>
      <c r="T451" s="1637">
        <v>84058.7</v>
      </c>
      <c r="U451" s="1637">
        <v>50790.42</v>
      </c>
      <c r="V451" s="1637">
        <v>124703.71</v>
      </c>
      <c r="W451" s="1637">
        <v>107370.18</v>
      </c>
      <c r="X451" s="1637">
        <v>85003.78</v>
      </c>
      <c r="Y451" s="1637">
        <v>3239932.27</v>
      </c>
      <c r="Z451" s="1637">
        <v>51698.7</v>
      </c>
      <c r="AA451" s="1637">
        <v>72157.5</v>
      </c>
      <c r="AB451" s="1637">
        <v>187609.5</v>
      </c>
      <c r="AC451" s="1637">
        <v>19626.84</v>
      </c>
      <c r="AD451" s="1637">
        <v>329615.46000000002</v>
      </c>
      <c r="AE451" s="1637">
        <v>226084.74999999997</v>
      </c>
      <c r="AF451" s="1637">
        <v>785650.86</v>
      </c>
      <c r="AG451" s="1637">
        <v>540892.62</v>
      </c>
      <c r="AH451" s="1637">
        <v>1524884.7146399997</v>
      </c>
      <c r="AI451" s="1637">
        <v>3738220.9446399994</v>
      </c>
      <c r="AJ451" s="1637">
        <v>549482.23999999999</v>
      </c>
      <c r="AK451" s="1637">
        <v>3188738.7046399992</v>
      </c>
      <c r="AL451" s="1637">
        <v>3683272.714639999</v>
      </c>
      <c r="AM451" s="1637">
        <v>117466.65</v>
      </c>
      <c r="AN451" s="1637">
        <v>117466.65</v>
      </c>
      <c r="AO451" s="1637">
        <v>122746.05</v>
      </c>
      <c r="AP451" s="1637">
        <v>122746.05</v>
      </c>
      <c r="AQ451" s="1637">
        <v>0</v>
      </c>
      <c r="AR451" s="1637">
        <v>0</v>
      </c>
      <c r="AS451" s="1637">
        <v>0</v>
      </c>
      <c r="AT451" s="1637">
        <v>0</v>
      </c>
      <c r="AU451" s="1637">
        <v>0</v>
      </c>
      <c r="AV451" s="1637">
        <v>269909.32</v>
      </c>
      <c r="AW451" s="1637">
        <v>109333.06</v>
      </c>
      <c r="AX451" s="1637">
        <v>41478.61</v>
      </c>
      <c r="AY451" s="1637">
        <v>901146.39</v>
      </c>
      <c r="AZ451" s="1637">
        <v>7824351.4299999997</v>
      </c>
      <c r="BA451" s="1637">
        <v>448385.7300000001</v>
      </c>
      <c r="BB451" s="1637">
        <v>0</v>
      </c>
      <c r="BC451" s="1637">
        <v>230179.20000000001</v>
      </c>
      <c r="BD451" s="1637">
        <v>7824351.3746399982</v>
      </c>
    </row>
    <row r="452" spans="1:56" x14ac:dyDescent="0.25">
      <c r="A452" s="1651" t="s">
        <v>2390</v>
      </c>
      <c r="B452" s="1647" t="s">
        <v>3571</v>
      </c>
      <c r="C452" s="1636">
        <v>572.79</v>
      </c>
      <c r="D452" s="1637">
        <v>7587005.0099999998</v>
      </c>
      <c r="E452" s="1637">
        <v>5577531.4000000004</v>
      </c>
      <c r="F452" s="1646">
        <v>0.73514270685844718</v>
      </c>
      <c r="G452" s="1645">
        <v>1</v>
      </c>
      <c r="H452" s="1644">
        <v>156427.87</v>
      </c>
      <c r="I452" s="1644">
        <v>2457629.9299999997</v>
      </c>
      <c r="J452" s="1644">
        <v>2614057.7999999998</v>
      </c>
      <c r="K452" s="1643">
        <v>0.9</v>
      </c>
      <c r="L452" s="1637">
        <v>1746211.46</v>
      </c>
      <c r="M452" s="1637">
        <v>419965.41</v>
      </c>
      <c r="N452" s="1637">
        <v>186876.22</v>
      </c>
      <c r="O452" s="1637">
        <v>75440.19</v>
      </c>
      <c r="P452" s="1637">
        <v>58773.9</v>
      </c>
      <c r="Q452" s="1637">
        <v>128855.53</v>
      </c>
      <c r="R452" s="1637">
        <v>41285.019999999997</v>
      </c>
      <c r="S452" s="1637">
        <v>70037.31</v>
      </c>
      <c r="T452" s="1637">
        <v>84058.7</v>
      </c>
      <c r="U452" s="1637">
        <v>50523.1</v>
      </c>
      <c r="V452" s="1637">
        <v>124703.71</v>
      </c>
      <c r="W452" s="1637">
        <v>107370.18</v>
      </c>
      <c r="X452" s="1637">
        <v>84041.47</v>
      </c>
      <c r="Y452" s="1637">
        <v>3178142.2000000007</v>
      </c>
      <c r="Z452" s="1637">
        <v>51251.399999999994</v>
      </c>
      <c r="AA452" s="1637">
        <v>71598.75</v>
      </c>
      <c r="AB452" s="1637">
        <v>186156.75</v>
      </c>
      <c r="AC452" s="1637">
        <v>19474.86</v>
      </c>
      <c r="AD452" s="1637">
        <v>327063.08999999997</v>
      </c>
      <c r="AE452" s="1637">
        <v>213578</v>
      </c>
      <c r="AF452" s="1637">
        <v>779567.19000000006</v>
      </c>
      <c r="AG452" s="1637">
        <v>536704.23</v>
      </c>
      <c r="AH452" s="1637">
        <v>1472016.0465599999</v>
      </c>
      <c r="AI452" s="1637">
        <v>3657410.3165600002</v>
      </c>
      <c r="AJ452" s="1637">
        <v>545227.34</v>
      </c>
      <c r="AK452" s="1637">
        <v>3112182.9765599999</v>
      </c>
      <c r="AL452" s="1637">
        <v>3602887.57656</v>
      </c>
      <c r="AM452" s="1637">
        <v>95029.2</v>
      </c>
      <c r="AN452" s="1637">
        <v>95029.2</v>
      </c>
      <c r="AO452" s="1637">
        <v>98988.75</v>
      </c>
      <c r="AP452" s="1637">
        <v>98988.75</v>
      </c>
      <c r="AQ452" s="1637">
        <v>0</v>
      </c>
      <c r="AR452" s="1637">
        <v>0</v>
      </c>
      <c r="AS452" s="1637">
        <v>0</v>
      </c>
      <c r="AT452" s="1637">
        <v>0</v>
      </c>
      <c r="AU452" s="1637">
        <v>0</v>
      </c>
      <c r="AV452" s="1637">
        <v>267929.55</v>
      </c>
      <c r="AW452" s="1637">
        <v>108531.1</v>
      </c>
      <c r="AX452" s="1637">
        <v>41478.61</v>
      </c>
      <c r="AY452" s="1637">
        <v>805975.15999999992</v>
      </c>
      <c r="AZ452" s="1637">
        <v>7587005.0099999998</v>
      </c>
      <c r="BA452" s="1637">
        <v>267495.71000000002</v>
      </c>
      <c r="BB452" s="1637">
        <v>0</v>
      </c>
      <c r="BC452" s="1637">
        <v>235201.01</v>
      </c>
      <c r="BD452" s="1637">
        <v>7587004.9365600012</v>
      </c>
    </row>
    <row r="453" spans="1:56" x14ac:dyDescent="0.25">
      <c r="A453" s="1651" t="s">
        <v>2391</v>
      </c>
      <c r="B453" s="1647" t="s">
        <v>3570</v>
      </c>
      <c r="C453" s="1636">
        <v>195.46</v>
      </c>
      <c r="D453" s="1637">
        <v>2536425.4700000002</v>
      </c>
      <c r="E453" s="1637">
        <v>2044894.54</v>
      </c>
      <c r="F453" s="1646">
        <v>0.80621116771863988</v>
      </c>
      <c r="G453" s="1645">
        <v>2</v>
      </c>
      <c r="H453" s="1644">
        <v>16646.48</v>
      </c>
      <c r="I453" s="1644">
        <v>1321816.7899999998</v>
      </c>
      <c r="J453" s="1644">
        <v>1338463.2699999998</v>
      </c>
      <c r="K453" s="1643">
        <v>0.9</v>
      </c>
      <c r="L453" s="1637">
        <v>594334.35</v>
      </c>
      <c r="M453" s="1637">
        <v>118866.87</v>
      </c>
      <c r="N453" s="1637">
        <v>60249.31</v>
      </c>
      <c r="O453" s="1637">
        <v>26986.67</v>
      </c>
      <c r="P453" s="1637">
        <v>20458.560000000001</v>
      </c>
      <c r="Q453" s="1637">
        <v>36524.839999999997</v>
      </c>
      <c r="R453" s="1637">
        <v>13761.67</v>
      </c>
      <c r="S453" s="1637">
        <v>22989.34</v>
      </c>
      <c r="T453" s="1637">
        <v>31159.69</v>
      </c>
      <c r="U453" s="1637">
        <v>17108.349999999999</v>
      </c>
      <c r="V453" s="1637">
        <v>46226.37</v>
      </c>
      <c r="W453" s="1637">
        <v>39801.01</v>
      </c>
      <c r="X453" s="1637">
        <v>27586.13</v>
      </c>
      <c r="Y453" s="1637">
        <v>1056053.1599999999</v>
      </c>
      <c r="Z453" s="1637">
        <v>17366.399999999998</v>
      </c>
      <c r="AA453" s="1637">
        <v>24432.5</v>
      </c>
      <c r="AB453" s="1637">
        <v>63524.5</v>
      </c>
      <c r="AC453" s="1637">
        <v>6645.6399999999994</v>
      </c>
      <c r="AD453" s="1637">
        <v>111607.66</v>
      </c>
      <c r="AE453" s="1637">
        <v>32034.92</v>
      </c>
      <c r="AF453" s="1637">
        <v>266021.06</v>
      </c>
      <c r="AG453" s="1637">
        <v>183146.02</v>
      </c>
      <c r="AH453" s="1637">
        <v>499310.66843999998</v>
      </c>
      <c r="AI453" s="1637">
        <v>1204089.3684399999</v>
      </c>
      <c r="AJ453" s="1637">
        <v>186054.46</v>
      </c>
      <c r="AK453" s="1637">
        <v>1018034.9084399999</v>
      </c>
      <c r="AL453" s="1637">
        <v>1185483.9184399999</v>
      </c>
      <c r="AM453" s="1637">
        <v>37615.72</v>
      </c>
      <c r="AN453" s="1637">
        <v>37615.72</v>
      </c>
      <c r="AO453" s="1637">
        <v>38935.57</v>
      </c>
      <c r="AP453" s="1637">
        <v>38935.57</v>
      </c>
      <c r="AQ453" s="1637">
        <v>0</v>
      </c>
      <c r="AR453" s="1637">
        <v>0</v>
      </c>
      <c r="AS453" s="1637">
        <v>0</v>
      </c>
      <c r="AT453" s="1637">
        <v>0</v>
      </c>
      <c r="AU453" s="1637">
        <v>0</v>
      </c>
      <c r="AV453" s="1637">
        <v>91069.65</v>
      </c>
      <c r="AW453" s="1637">
        <v>36889.879999999997</v>
      </c>
      <c r="AX453" s="1637">
        <v>13826.2</v>
      </c>
      <c r="AY453" s="1637">
        <v>294888.31</v>
      </c>
      <c r="AZ453" s="1637">
        <v>2536425.4700000002</v>
      </c>
      <c r="BA453" s="1637">
        <v>185380.91999999998</v>
      </c>
      <c r="BB453" s="1637">
        <v>0</v>
      </c>
      <c r="BC453" s="1637">
        <v>83971.269999999975</v>
      </c>
      <c r="BD453" s="1637">
        <v>2536425.3884399999</v>
      </c>
    </row>
    <row r="454" spans="1:56" x14ac:dyDescent="0.25">
      <c r="A454" s="1651" t="s">
        <v>2392</v>
      </c>
      <c r="B454" s="1647" t="s">
        <v>3569</v>
      </c>
      <c r="C454" s="1636">
        <v>63.5</v>
      </c>
      <c r="D454" s="1637">
        <v>898629.1</v>
      </c>
      <c r="E454" s="1637">
        <v>735704.35</v>
      </c>
      <c r="F454" s="1646">
        <v>0.81869633422732468</v>
      </c>
      <c r="G454" s="1645">
        <v>2</v>
      </c>
      <c r="H454" s="1644">
        <v>5030.67</v>
      </c>
      <c r="I454" s="1644">
        <v>343064.17</v>
      </c>
      <c r="J454" s="1644">
        <v>348094.83999999997</v>
      </c>
      <c r="K454" s="1643">
        <v>0.9</v>
      </c>
      <c r="L454" s="1637">
        <v>210872.59</v>
      </c>
      <c r="M454" s="1637">
        <v>42174.51</v>
      </c>
      <c r="N454" s="1637">
        <v>19455.5</v>
      </c>
      <c r="O454" s="1637">
        <v>8158.76</v>
      </c>
      <c r="P454" s="1637">
        <v>7590.94</v>
      </c>
      <c r="Q454" s="1637">
        <v>11498.56</v>
      </c>
      <c r="R454" s="1637">
        <v>4403.7299999999996</v>
      </c>
      <c r="S454" s="1637">
        <v>7217.58</v>
      </c>
      <c r="T454" s="1637">
        <v>9420.3700000000008</v>
      </c>
      <c r="U454" s="1637">
        <v>5346.36</v>
      </c>
      <c r="V454" s="1637">
        <v>13975.41</v>
      </c>
      <c r="W454" s="1637">
        <v>12032.86</v>
      </c>
      <c r="X454" s="1637">
        <v>8660.76</v>
      </c>
      <c r="Y454" s="1637">
        <v>360807.92999999993</v>
      </c>
      <c r="Z454" s="1637">
        <v>5670</v>
      </c>
      <c r="AA454" s="1637">
        <v>7937.5</v>
      </c>
      <c r="AB454" s="1637">
        <v>20637.5</v>
      </c>
      <c r="AC454" s="1637">
        <v>2159</v>
      </c>
      <c r="AD454" s="1637">
        <v>36258.5</v>
      </c>
      <c r="AE454" s="1637">
        <v>10045</v>
      </c>
      <c r="AF454" s="1637">
        <v>86423.5</v>
      </c>
      <c r="AG454" s="1637">
        <v>59499.5</v>
      </c>
      <c r="AH454" s="1637">
        <v>180713.01000000004</v>
      </c>
      <c r="AI454" s="1637">
        <v>409343.51</v>
      </c>
      <c r="AJ454" s="1637">
        <v>60444.38</v>
      </c>
      <c r="AK454" s="1637">
        <v>348899.13</v>
      </c>
      <c r="AL454" s="1637">
        <v>403299.07</v>
      </c>
      <c r="AM454" s="1637">
        <v>21777.52</v>
      </c>
      <c r="AN454" s="1637">
        <v>21777.52</v>
      </c>
      <c r="AO454" s="1637">
        <v>22437.45</v>
      </c>
      <c r="AP454" s="1637">
        <v>22437.45</v>
      </c>
      <c r="AQ454" s="1637">
        <v>0</v>
      </c>
      <c r="AR454" s="1637">
        <v>0</v>
      </c>
      <c r="AS454" s="1637">
        <v>0</v>
      </c>
      <c r="AT454" s="1637">
        <v>0</v>
      </c>
      <c r="AU454" s="1637">
        <v>0</v>
      </c>
      <c r="AV454" s="1637">
        <v>29696.62</v>
      </c>
      <c r="AW454" s="1637">
        <v>12029.31</v>
      </c>
      <c r="AX454" s="1637">
        <v>4366.17</v>
      </c>
      <c r="AY454" s="1637">
        <v>134522.04</v>
      </c>
      <c r="AZ454" s="1637">
        <v>898629.1</v>
      </c>
      <c r="BA454" s="1637">
        <v>51378.750000000007</v>
      </c>
      <c r="BB454" s="1637">
        <v>0</v>
      </c>
      <c r="BC454" s="1637">
        <v>25706.839999999997</v>
      </c>
      <c r="BD454" s="1637">
        <v>898629.04</v>
      </c>
    </row>
    <row r="455" spans="1:56" x14ac:dyDescent="0.25">
      <c r="A455" s="1651" t="s">
        <v>2393</v>
      </c>
      <c r="B455" s="1647" t="s">
        <v>3568</v>
      </c>
      <c r="C455" s="1636">
        <v>380</v>
      </c>
      <c r="D455" s="1637">
        <v>5042233.99</v>
      </c>
      <c r="E455" s="1637">
        <v>3660646.4000000004</v>
      </c>
      <c r="F455" s="1646">
        <v>0.72599693057878101</v>
      </c>
      <c r="G455" s="1645">
        <v>1</v>
      </c>
      <c r="H455" s="1644">
        <v>130586.81</v>
      </c>
      <c r="I455" s="1644">
        <v>2393976.73</v>
      </c>
      <c r="J455" s="1644">
        <v>2524563.54</v>
      </c>
      <c r="K455" s="1643">
        <v>0.9</v>
      </c>
      <c r="L455" s="1637">
        <v>1184903.1299999999</v>
      </c>
      <c r="M455" s="1637">
        <v>236980.62</v>
      </c>
      <c r="N455" s="1637">
        <v>118615.83</v>
      </c>
      <c r="O455" s="1637">
        <v>52718.14</v>
      </c>
      <c r="P455" s="1637">
        <v>41090.76</v>
      </c>
      <c r="Q455" s="1637">
        <v>72373.3</v>
      </c>
      <c r="R455" s="1637">
        <v>27523.35</v>
      </c>
      <c r="S455" s="1637">
        <v>44909.42</v>
      </c>
      <c r="T455" s="1637">
        <v>60870.09</v>
      </c>
      <c r="U455" s="1637">
        <v>33414.75</v>
      </c>
      <c r="V455" s="1637">
        <v>90302.68</v>
      </c>
      <c r="W455" s="1637">
        <v>77750.820000000007</v>
      </c>
      <c r="X455" s="1637">
        <v>53889.19</v>
      </c>
      <c r="Y455" s="1637">
        <v>2095342.08</v>
      </c>
      <c r="Z455" s="1637">
        <v>33975</v>
      </c>
      <c r="AA455" s="1637">
        <v>47500</v>
      </c>
      <c r="AB455" s="1637">
        <v>123500</v>
      </c>
      <c r="AC455" s="1637">
        <v>12920</v>
      </c>
      <c r="AD455" s="1637">
        <v>216980</v>
      </c>
      <c r="AE455" s="1637">
        <v>63493.5</v>
      </c>
      <c r="AF455" s="1637">
        <v>517180</v>
      </c>
      <c r="AG455" s="1637">
        <v>356060</v>
      </c>
      <c r="AH455" s="1637">
        <v>997812.28200000001</v>
      </c>
      <c r="AI455" s="1637">
        <v>2369420.7820000001</v>
      </c>
      <c r="AJ455" s="1637">
        <v>361714.4</v>
      </c>
      <c r="AK455" s="1637">
        <v>2007706.3820000002</v>
      </c>
      <c r="AL455" s="1637">
        <v>2333249.3420000002</v>
      </c>
      <c r="AM455" s="1637">
        <v>80510.850000000006</v>
      </c>
      <c r="AN455" s="1637">
        <v>80510.850000000006</v>
      </c>
      <c r="AO455" s="1637">
        <v>84470.399999999994</v>
      </c>
      <c r="AP455" s="1637">
        <v>84470.399999999994</v>
      </c>
      <c r="AQ455" s="1637">
        <v>1319.85</v>
      </c>
      <c r="AR455" s="1637">
        <v>1319.85</v>
      </c>
      <c r="AS455" s="1637">
        <v>1319.85</v>
      </c>
      <c r="AT455" s="1637">
        <v>1319.85</v>
      </c>
      <c r="AU455" s="1637">
        <v>1319.85</v>
      </c>
      <c r="AV455" s="1637">
        <v>177519.82</v>
      </c>
      <c r="AW455" s="1637">
        <v>71908.539999999994</v>
      </c>
      <c r="AX455" s="1637">
        <v>27652.41</v>
      </c>
      <c r="AY455" s="1637">
        <v>613642.5199999999</v>
      </c>
      <c r="AZ455" s="1637">
        <v>5042233.99</v>
      </c>
      <c r="BA455" s="1637">
        <v>333450.37</v>
      </c>
      <c r="BB455" s="1637">
        <v>6990.9899999999989</v>
      </c>
      <c r="BC455" s="1637">
        <v>161893.37</v>
      </c>
      <c r="BD455" s="1637">
        <v>5042233.9419999998</v>
      </c>
    </row>
    <row r="456" spans="1:56" x14ac:dyDescent="0.25">
      <c r="A456" s="1651" t="s">
        <v>2394</v>
      </c>
      <c r="B456" s="1647" t="s">
        <v>3567</v>
      </c>
      <c r="C456" s="1636">
        <v>100.32</v>
      </c>
      <c r="D456" s="1637">
        <v>1376847.59</v>
      </c>
      <c r="E456" s="1637">
        <v>1089268.4300000002</v>
      </c>
      <c r="F456" s="1646">
        <v>0.79113217607476805</v>
      </c>
      <c r="G456" s="1645">
        <v>2</v>
      </c>
      <c r="H456" s="1644">
        <v>11470.3</v>
      </c>
      <c r="I456" s="1644">
        <v>731896.85000000009</v>
      </c>
      <c r="J456" s="1644">
        <v>743367.15000000014</v>
      </c>
      <c r="K456" s="1643">
        <v>0.9</v>
      </c>
      <c r="L456" s="1637">
        <v>324467.64</v>
      </c>
      <c r="M456" s="1637">
        <v>64893.52</v>
      </c>
      <c r="N456" s="1637">
        <v>30752.25</v>
      </c>
      <c r="O456" s="1637">
        <v>13807.13</v>
      </c>
      <c r="P456" s="1637">
        <v>11409.92</v>
      </c>
      <c r="Q456" s="1637">
        <v>18262.419999999998</v>
      </c>
      <c r="R456" s="1637">
        <v>6605.6</v>
      </c>
      <c r="S456" s="1637">
        <v>11761.99</v>
      </c>
      <c r="T456" s="1637">
        <v>15942.16</v>
      </c>
      <c r="U456" s="1637">
        <v>8821.49</v>
      </c>
      <c r="V456" s="1637">
        <v>23650.7</v>
      </c>
      <c r="W456" s="1637">
        <v>20363.310000000001</v>
      </c>
      <c r="X456" s="1637">
        <v>14113.83</v>
      </c>
      <c r="Y456" s="1637">
        <v>564851.96</v>
      </c>
      <c r="Z456" s="1637">
        <v>9028.7999999999993</v>
      </c>
      <c r="AA456" s="1637">
        <v>12540</v>
      </c>
      <c r="AB456" s="1637">
        <v>32603.999999999996</v>
      </c>
      <c r="AC456" s="1637">
        <v>3410.8799999999997</v>
      </c>
      <c r="AD456" s="1637">
        <v>57282.720000000001</v>
      </c>
      <c r="AE456" s="1637">
        <v>15950</v>
      </c>
      <c r="AF456" s="1637">
        <v>136535.51999999999</v>
      </c>
      <c r="AG456" s="1637">
        <v>93999.84</v>
      </c>
      <c r="AH456" s="1637">
        <v>274894.62948</v>
      </c>
      <c r="AI456" s="1637">
        <v>636246.38948000001</v>
      </c>
      <c r="AJ456" s="1637">
        <v>95492.6</v>
      </c>
      <c r="AK456" s="1637">
        <v>540753.78948000004</v>
      </c>
      <c r="AL456" s="1637">
        <v>626697.12948</v>
      </c>
      <c r="AM456" s="1637">
        <v>27716.85</v>
      </c>
      <c r="AN456" s="1637">
        <v>27716.85</v>
      </c>
      <c r="AO456" s="1637">
        <v>28376.77</v>
      </c>
      <c r="AP456" s="1637">
        <v>28376.77</v>
      </c>
      <c r="AQ456" s="1637">
        <v>0</v>
      </c>
      <c r="AR456" s="1637">
        <v>0</v>
      </c>
      <c r="AS456" s="1637">
        <v>0</v>
      </c>
      <c r="AT456" s="1637">
        <v>0</v>
      </c>
      <c r="AU456" s="1637">
        <v>0</v>
      </c>
      <c r="AV456" s="1637">
        <v>46854.67</v>
      </c>
      <c r="AW456" s="1637">
        <v>18979.57</v>
      </c>
      <c r="AX456" s="1637">
        <v>7276.95</v>
      </c>
      <c r="AY456" s="1637">
        <v>185298.43000000002</v>
      </c>
      <c r="AZ456" s="1637">
        <v>1376847.59</v>
      </c>
      <c r="BA456" s="1637">
        <v>69015.240000000005</v>
      </c>
      <c r="BB456" s="1637">
        <v>0</v>
      </c>
      <c r="BC456" s="1637">
        <v>41395.33</v>
      </c>
      <c r="BD456" s="1637">
        <v>1376847.51948</v>
      </c>
    </row>
    <row r="457" spans="1:56" x14ac:dyDescent="0.25">
      <c r="A457" s="1651" t="s">
        <v>2395</v>
      </c>
      <c r="B457" s="1647" t="s">
        <v>3566</v>
      </c>
      <c r="C457" s="1636">
        <v>330.65</v>
      </c>
      <c r="D457" s="1637">
        <v>4805015.82</v>
      </c>
      <c r="E457" s="1637">
        <v>4132954.87</v>
      </c>
      <c r="F457" s="1646">
        <v>0.86013345737538072</v>
      </c>
      <c r="G457" s="1645">
        <v>2</v>
      </c>
      <c r="H457" s="1644">
        <v>14320.19</v>
      </c>
      <c r="I457" s="1644">
        <v>2288875.9799999995</v>
      </c>
      <c r="J457" s="1644">
        <v>2303196.1699999995</v>
      </c>
      <c r="K457" s="1643">
        <v>0.9</v>
      </c>
      <c r="L457" s="1637">
        <v>1043787.87</v>
      </c>
      <c r="M457" s="1637">
        <v>347894.49</v>
      </c>
      <c r="N457" s="1637">
        <v>119104.42</v>
      </c>
      <c r="O457" s="1637">
        <v>39701.47</v>
      </c>
      <c r="P457" s="1637">
        <v>34677.279999999999</v>
      </c>
      <c r="Q457" s="1637">
        <v>101764.08</v>
      </c>
      <c r="R457" s="1637">
        <v>24220.54</v>
      </c>
      <c r="S457" s="1637">
        <v>44107.47</v>
      </c>
      <c r="T457" s="1637">
        <v>39855.42</v>
      </c>
      <c r="U457" s="1637">
        <v>29404.98</v>
      </c>
      <c r="V457" s="1637">
        <v>59126.76</v>
      </c>
      <c r="W457" s="1637">
        <v>50908.27</v>
      </c>
      <c r="X457" s="1637">
        <v>52926.879999999997</v>
      </c>
      <c r="Y457" s="1637">
        <v>1987479.9299999997</v>
      </c>
      <c r="Z457" s="1637">
        <v>29758.499999999996</v>
      </c>
      <c r="AA457" s="1637">
        <v>41331.25</v>
      </c>
      <c r="AB457" s="1637">
        <v>107461.24999999999</v>
      </c>
      <c r="AC457" s="1637">
        <v>11242.099999999999</v>
      </c>
      <c r="AD457" s="1637">
        <v>188801.15</v>
      </c>
      <c r="AE457" s="1637">
        <v>284028.34999999998</v>
      </c>
      <c r="AF457" s="1637">
        <v>450014.64999999997</v>
      </c>
      <c r="AG457" s="1637">
        <v>309819.05</v>
      </c>
      <c r="AH457" s="1637">
        <v>915655.33860000002</v>
      </c>
      <c r="AI457" s="1637">
        <v>2338111.6386000002</v>
      </c>
      <c r="AJ457" s="1637">
        <v>314739.12</v>
      </c>
      <c r="AK457" s="1637">
        <v>2023372.5185999996</v>
      </c>
      <c r="AL457" s="1637">
        <v>2306637.7185999998</v>
      </c>
      <c r="AM457" s="1637">
        <v>65332.57</v>
      </c>
      <c r="AN457" s="1637">
        <v>65332.57</v>
      </c>
      <c r="AO457" s="1637">
        <v>67972.27</v>
      </c>
      <c r="AP457" s="1637">
        <v>67972.27</v>
      </c>
      <c r="AQ457" s="1637">
        <v>659.92</v>
      </c>
      <c r="AR457" s="1637">
        <v>659.92</v>
      </c>
      <c r="AS457" s="1637">
        <v>659.92</v>
      </c>
      <c r="AT457" s="1637">
        <v>659.92</v>
      </c>
      <c r="AU457" s="1637">
        <v>659.92</v>
      </c>
      <c r="AV457" s="1637">
        <v>154422.45000000001</v>
      </c>
      <c r="AW457" s="1637">
        <v>62552.41</v>
      </c>
      <c r="AX457" s="1637">
        <v>24013.93</v>
      </c>
      <c r="AY457" s="1637">
        <v>510898.06999999989</v>
      </c>
      <c r="AZ457" s="1637">
        <v>4805015.82</v>
      </c>
      <c r="BA457" s="1637">
        <v>246508.83000000002</v>
      </c>
      <c r="BB457" s="1637">
        <v>450.57</v>
      </c>
      <c r="BC457" s="1637">
        <v>177709.06999999998</v>
      </c>
      <c r="BD457" s="1637">
        <v>4805015.7185999993</v>
      </c>
    </row>
    <row r="458" spans="1:56" x14ac:dyDescent="0.25">
      <c r="A458" s="1651" t="s">
        <v>2396</v>
      </c>
      <c r="B458" s="1647" t="s">
        <v>3565</v>
      </c>
      <c r="C458" s="1636">
        <v>1839.22</v>
      </c>
      <c r="D458" s="1637">
        <v>25686263.91</v>
      </c>
      <c r="E458" s="1637">
        <v>20311146.030000001</v>
      </c>
      <c r="F458" s="1646">
        <v>0.79073959923352677</v>
      </c>
      <c r="G458" s="1645">
        <v>2</v>
      </c>
      <c r="H458" s="1644">
        <v>207889.04</v>
      </c>
      <c r="I458" s="1644">
        <v>12737095.420000002</v>
      </c>
      <c r="J458" s="1644">
        <v>12944984.460000001</v>
      </c>
      <c r="K458" s="1643">
        <v>0.9</v>
      </c>
      <c r="L458" s="1637">
        <v>5837934.3200000003</v>
      </c>
      <c r="M458" s="1637">
        <v>1414299.9</v>
      </c>
      <c r="N458" s="1637">
        <v>603088.97</v>
      </c>
      <c r="O458" s="1637">
        <v>244930.03</v>
      </c>
      <c r="P458" s="1637">
        <v>203276.63</v>
      </c>
      <c r="Q458" s="1637">
        <v>415891.35</v>
      </c>
      <c r="R458" s="1637">
        <v>134313.94</v>
      </c>
      <c r="S458" s="1637">
        <v>226685.66</v>
      </c>
      <c r="T458" s="1637">
        <v>272466.14</v>
      </c>
      <c r="U458" s="1637">
        <v>163331.29</v>
      </c>
      <c r="V458" s="1637">
        <v>404212.03</v>
      </c>
      <c r="W458" s="1637">
        <v>348027.48</v>
      </c>
      <c r="X458" s="1637">
        <v>272012.11</v>
      </c>
      <c r="Y458" s="1637">
        <v>10540469.85</v>
      </c>
      <c r="Z458" s="1637">
        <v>164292.29999999999</v>
      </c>
      <c r="AA458" s="1637">
        <v>229902.5</v>
      </c>
      <c r="AB458" s="1637">
        <v>597746.5</v>
      </c>
      <c r="AC458" s="1637">
        <v>62533.48</v>
      </c>
      <c r="AD458" s="1637">
        <v>1050194.6200000001</v>
      </c>
      <c r="AE458" s="1637">
        <v>700165.95000000007</v>
      </c>
      <c r="AF458" s="1637">
        <v>2503178.4200000004</v>
      </c>
      <c r="AG458" s="1637">
        <v>1723349.1400000001</v>
      </c>
      <c r="AH458" s="1637">
        <v>5050585.2760800002</v>
      </c>
      <c r="AI458" s="1637">
        <v>12081948.186080001</v>
      </c>
      <c r="AJ458" s="1637">
        <v>1750716.73</v>
      </c>
      <c r="AK458" s="1637">
        <v>10331231.456080001</v>
      </c>
      <c r="AL458" s="1637">
        <v>11906876.506080002</v>
      </c>
      <c r="AM458" s="1637">
        <v>464587.2</v>
      </c>
      <c r="AN458" s="1637">
        <v>464587.2</v>
      </c>
      <c r="AO458" s="1637">
        <v>483725.02</v>
      </c>
      <c r="AP458" s="1637">
        <v>483725.02</v>
      </c>
      <c r="AQ458" s="1637">
        <v>0</v>
      </c>
      <c r="AR458" s="1637">
        <v>0</v>
      </c>
      <c r="AS458" s="1637">
        <v>0</v>
      </c>
      <c r="AT458" s="1637">
        <v>0</v>
      </c>
      <c r="AU458" s="1637">
        <v>0</v>
      </c>
      <c r="AV458" s="1637">
        <v>860542.2</v>
      </c>
      <c r="AW458" s="1637">
        <v>348582.67</v>
      </c>
      <c r="AX458" s="1637">
        <v>133168.18</v>
      </c>
      <c r="AY458" s="1637">
        <v>3238917.4899999998</v>
      </c>
      <c r="AZ458" s="1637">
        <v>25686263.91</v>
      </c>
      <c r="BA458" s="1637">
        <v>2108971.4299999997</v>
      </c>
      <c r="BB458" s="1637">
        <v>0</v>
      </c>
      <c r="BC458" s="1637">
        <v>927155.08999999985</v>
      </c>
      <c r="BD458" s="1637">
        <v>25686263.846080001</v>
      </c>
    </row>
    <row r="459" spans="1:56" x14ac:dyDescent="0.25">
      <c r="A459" s="1651" t="s">
        <v>2397</v>
      </c>
      <c r="B459" s="1647" t="s">
        <v>3564</v>
      </c>
      <c r="C459" s="1636">
        <v>210.13</v>
      </c>
      <c r="D459" s="1637">
        <v>2913408.8</v>
      </c>
      <c r="E459" s="1637">
        <v>4201672.13</v>
      </c>
      <c r="F459" s="1646">
        <v>1.4421841967388855</v>
      </c>
      <c r="G459" s="1645">
        <v>4</v>
      </c>
      <c r="H459" s="1644">
        <v>185.57</v>
      </c>
      <c r="I459" s="1644">
        <v>529048.23</v>
      </c>
      <c r="J459" s="1644">
        <v>529233.79999999993</v>
      </c>
      <c r="K459" s="1643">
        <v>0.9</v>
      </c>
      <c r="L459" s="1637">
        <v>673913.18</v>
      </c>
      <c r="M459" s="1637">
        <v>162205.88</v>
      </c>
      <c r="N459" s="1637">
        <v>67564.17</v>
      </c>
      <c r="O459" s="1637">
        <v>27301.55</v>
      </c>
      <c r="P459" s="1637">
        <v>23749.48</v>
      </c>
      <c r="Q459" s="1637">
        <v>46328.94</v>
      </c>
      <c r="R459" s="1637">
        <v>14312.14</v>
      </c>
      <c r="S459" s="1637">
        <v>25662.52</v>
      </c>
      <c r="T459" s="1637">
        <v>30435.040000000001</v>
      </c>
      <c r="U459" s="1637">
        <v>18177.62</v>
      </c>
      <c r="V459" s="1637">
        <v>45151.34</v>
      </c>
      <c r="W459" s="1637">
        <v>38875.410000000003</v>
      </c>
      <c r="X459" s="1637">
        <v>30793.82</v>
      </c>
      <c r="Y459" s="1637">
        <v>1204471.0900000003</v>
      </c>
      <c r="Z459" s="1637">
        <v>18762.3</v>
      </c>
      <c r="AA459" s="1637">
        <v>26266.249999999996</v>
      </c>
      <c r="AB459" s="1637">
        <v>68292.25</v>
      </c>
      <c r="AC459" s="1637">
        <v>7144.4199999999983</v>
      </c>
      <c r="AD459" s="1637">
        <v>59992.11</v>
      </c>
      <c r="AE459" s="1637">
        <v>78353.649999999994</v>
      </c>
      <c r="AF459" s="1637">
        <v>285986.93</v>
      </c>
      <c r="AG459" s="1637">
        <v>196891.80999999997</v>
      </c>
      <c r="AH459" s="1637">
        <v>586997.03532000014</v>
      </c>
      <c r="AI459" s="1637">
        <v>1328686.75532</v>
      </c>
      <c r="AJ459" s="1637">
        <v>200018.54</v>
      </c>
      <c r="AK459" s="1637">
        <v>1128668.21532</v>
      </c>
      <c r="AL459" s="1637">
        <v>1308684.8953199999</v>
      </c>
      <c r="AM459" s="1637">
        <v>60713.1</v>
      </c>
      <c r="AN459" s="1637">
        <v>60713.1</v>
      </c>
      <c r="AO459" s="1637">
        <v>62692.87</v>
      </c>
      <c r="AP459" s="1637">
        <v>62692.87</v>
      </c>
      <c r="AQ459" s="1637">
        <v>0</v>
      </c>
      <c r="AR459" s="1637">
        <v>0</v>
      </c>
      <c r="AS459" s="1637">
        <v>0</v>
      </c>
      <c r="AT459" s="1637">
        <v>0</v>
      </c>
      <c r="AU459" s="1637">
        <v>0</v>
      </c>
      <c r="AV459" s="1637">
        <v>98328.82</v>
      </c>
      <c r="AW459" s="1637">
        <v>39830.379999999997</v>
      </c>
      <c r="AX459" s="1637">
        <v>15281.59</v>
      </c>
      <c r="AY459" s="1637">
        <v>400252.73000000004</v>
      </c>
      <c r="AZ459" s="1637">
        <v>2913408.8</v>
      </c>
      <c r="BA459" s="1637">
        <v>220299.90000000002</v>
      </c>
      <c r="BB459" s="1637">
        <v>0</v>
      </c>
      <c r="BC459" s="1637">
        <v>88838.880000000019</v>
      </c>
      <c r="BD459" s="1637">
        <v>2913408.71532</v>
      </c>
    </row>
    <row r="460" spans="1:56" x14ac:dyDescent="0.25">
      <c r="A460" s="1651" t="s">
        <v>2398</v>
      </c>
      <c r="B460" s="1647" t="s">
        <v>3563</v>
      </c>
      <c r="C460" s="1636">
        <v>1013.36</v>
      </c>
      <c r="D460" s="1637">
        <v>14246486.84</v>
      </c>
      <c r="E460" s="1637">
        <v>10440132.879999999</v>
      </c>
      <c r="F460" s="1646">
        <v>0.73282157189007024</v>
      </c>
      <c r="G460" s="1645">
        <v>1</v>
      </c>
      <c r="H460" s="1644">
        <v>333267.63</v>
      </c>
      <c r="I460" s="1644">
        <v>7113111.9699999988</v>
      </c>
      <c r="J460" s="1644">
        <v>7446379.5999999987</v>
      </c>
      <c r="K460" s="1643">
        <v>0.9</v>
      </c>
      <c r="L460" s="1637">
        <v>3228804.38</v>
      </c>
      <c r="M460" s="1637">
        <v>790382.44</v>
      </c>
      <c r="N460" s="1637">
        <v>333303.49</v>
      </c>
      <c r="O460" s="1637">
        <v>133841.01999999999</v>
      </c>
      <c r="P460" s="1637">
        <v>112704.68</v>
      </c>
      <c r="Q460" s="1637">
        <v>233077.51</v>
      </c>
      <c r="R460" s="1637">
        <v>73212.11</v>
      </c>
      <c r="S460" s="1637">
        <v>125104.82</v>
      </c>
      <c r="T460" s="1637">
        <v>148552.01999999999</v>
      </c>
      <c r="U460" s="1637">
        <v>89818.84</v>
      </c>
      <c r="V460" s="1637">
        <v>220381.56</v>
      </c>
      <c r="W460" s="1637">
        <v>189749.02</v>
      </c>
      <c r="X460" s="1637">
        <v>150119.89000000001</v>
      </c>
      <c r="Y460" s="1637">
        <v>5829051.7799999975</v>
      </c>
      <c r="Z460" s="1637">
        <v>90774.9</v>
      </c>
      <c r="AA460" s="1637">
        <v>126670</v>
      </c>
      <c r="AB460" s="1637">
        <v>329342</v>
      </c>
      <c r="AC460" s="1637">
        <v>34454.239999999998</v>
      </c>
      <c r="AD460" s="1637">
        <v>578628.55999999994</v>
      </c>
      <c r="AE460" s="1637">
        <v>401782.65</v>
      </c>
      <c r="AF460" s="1637">
        <v>1379182.96</v>
      </c>
      <c r="AG460" s="1637">
        <v>949518.32</v>
      </c>
      <c r="AH460" s="1637">
        <v>2802006.41004</v>
      </c>
      <c r="AI460" s="1637">
        <v>6692360.0400399994</v>
      </c>
      <c r="AJ460" s="1637">
        <v>964597.11</v>
      </c>
      <c r="AK460" s="1637">
        <v>5727762.93004</v>
      </c>
      <c r="AL460" s="1637">
        <v>6595900.3200399997</v>
      </c>
      <c r="AM460" s="1637">
        <v>265289.84999999998</v>
      </c>
      <c r="AN460" s="1637">
        <v>265289.84999999998</v>
      </c>
      <c r="AO460" s="1637">
        <v>275848.65000000002</v>
      </c>
      <c r="AP460" s="1637">
        <v>275848.65000000002</v>
      </c>
      <c r="AQ460" s="1637">
        <v>0</v>
      </c>
      <c r="AR460" s="1637">
        <v>0</v>
      </c>
      <c r="AS460" s="1637">
        <v>0</v>
      </c>
      <c r="AT460" s="1637">
        <v>0</v>
      </c>
      <c r="AU460" s="1637">
        <v>0</v>
      </c>
      <c r="AV460" s="1637">
        <v>473826.15</v>
      </c>
      <c r="AW460" s="1637">
        <v>191934.32</v>
      </c>
      <c r="AX460" s="1637">
        <v>73497.19</v>
      </c>
      <c r="AY460" s="1637">
        <v>1821534.66</v>
      </c>
      <c r="AZ460" s="1637">
        <v>14246486.84</v>
      </c>
      <c r="BA460" s="1637">
        <v>1466521.7999999998</v>
      </c>
      <c r="BB460" s="1637">
        <v>0</v>
      </c>
      <c r="BC460" s="1637">
        <v>311480.75000000006</v>
      </c>
      <c r="BD460" s="1637">
        <v>14246486.760039996</v>
      </c>
    </row>
    <row r="461" spans="1:56" x14ac:dyDescent="0.25">
      <c r="A461" s="1651" t="s">
        <v>2399</v>
      </c>
      <c r="B461" s="1647" t="s">
        <v>3562</v>
      </c>
      <c r="C461" s="1636">
        <v>3623.44</v>
      </c>
      <c r="D461" s="1637">
        <v>50542154.770000003</v>
      </c>
      <c r="E461" s="1637">
        <v>38058603.160000004</v>
      </c>
      <c r="F461" s="1646">
        <v>0.75300713499833238</v>
      </c>
      <c r="G461" s="1645">
        <v>1</v>
      </c>
      <c r="H461" s="1644">
        <v>632375.34</v>
      </c>
      <c r="I461" s="1644">
        <v>11787043.709999999</v>
      </c>
      <c r="J461" s="1644">
        <v>12419419.049999999</v>
      </c>
      <c r="K461" s="1643">
        <v>0.9</v>
      </c>
      <c r="L461" s="1637">
        <v>11492282.42</v>
      </c>
      <c r="M461" s="1637">
        <v>2779373.72</v>
      </c>
      <c r="N461" s="1637">
        <v>1189262.79</v>
      </c>
      <c r="O461" s="1637">
        <v>482579.5</v>
      </c>
      <c r="P461" s="1637">
        <v>399972.82</v>
      </c>
      <c r="Q461" s="1637">
        <v>820109.53</v>
      </c>
      <c r="R461" s="1637">
        <v>264774.62</v>
      </c>
      <c r="S461" s="1637">
        <v>446688.37</v>
      </c>
      <c r="T461" s="1637">
        <v>536961.19999999995</v>
      </c>
      <c r="U461" s="1637">
        <v>322385.5</v>
      </c>
      <c r="V461" s="1637">
        <v>796598.71</v>
      </c>
      <c r="W461" s="1637">
        <v>685873.3</v>
      </c>
      <c r="X461" s="1637">
        <v>536004.99</v>
      </c>
      <c r="Y461" s="1637">
        <v>20752867.470000003</v>
      </c>
      <c r="Z461" s="1637">
        <v>324115.20000000001</v>
      </c>
      <c r="AA461" s="1637">
        <v>452930</v>
      </c>
      <c r="AB461" s="1637">
        <v>1177618</v>
      </c>
      <c r="AC461" s="1637">
        <v>123196.96000000002</v>
      </c>
      <c r="AD461" s="1637">
        <v>2068984.24</v>
      </c>
      <c r="AE461" s="1637">
        <v>1374554.3800000001</v>
      </c>
      <c r="AF461" s="1637">
        <v>4931501.84</v>
      </c>
      <c r="AG461" s="1637">
        <v>3395163.2800000003</v>
      </c>
      <c r="AH461" s="1637">
        <v>9935799.5301599987</v>
      </c>
      <c r="AI461" s="1637">
        <v>23783863.430160001</v>
      </c>
      <c r="AJ461" s="1637">
        <v>3449080.06</v>
      </c>
      <c r="AK461" s="1637">
        <v>20334783.370159999</v>
      </c>
      <c r="AL461" s="1637">
        <v>23438955.420159999</v>
      </c>
      <c r="AM461" s="1637">
        <v>888259.05</v>
      </c>
      <c r="AN461" s="1637">
        <v>888259.05</v>
      </c>
      <c r="AO461" s="1637">
        <v>925214.85</v>
      </c>
      <c r="AP461" s="1637">
        <v>925214.85</v>
      </c>
      <c r="AQ461" s="1637">
        <v>14518.35</v>
      </c>
      <c r="AR461" s="1637">
        <v>14518.35</v>
      </c>
      <c r="AS461" s="1637">
        <v>15178.27</v>
      </c>
      <c r="AT461" s="1637">
        <v>15178.27</v>
      </c>
      <c r="AU461" s="1637">
        <v>18477.900000000001</v>
      </c>
      <c r="AV461" s="1637">
        <v>1695347.32</v>
      </c>
      <c r="AW461" s="1637">
        <v>686739.94</v>
      </c>
      <c r="AX461" s="1637">
        <v>263425.59000000003</v>
      </c>
      <c r="AY461" s="1637">
        <v>6350331.790000001</v>
      </c>
      <c r="AZ461" s="1637">
        <v>50542154.770000003</v>
      </c>
      <c r="BA461" s="1637">
        <v>2519795.5299999998</v>
      </c>
      <c r="BB461" s="1637">
        <v>4152.5200000000004</v>
      </c>
      <c r="BC461" s="1637">
        <v>743602.70000000019</v>
      </c>
      <c r="BD461" s="1637">
        <v>50542154.680160001</v>
      </c>
    </row>
    <row r="462" spans="1:56" x14ac:dyDescent="0.25">
      <c r="A462" s="1651" t="s">
        <v>2400</v>
      </c>
      <c r="B462" s="1647" t="s">
        <v>3561</v>
      </c>
      <c r="C462" s="1636">
        <v>466.52</v>
      </c>
      <c r="D462" s="1637">
        <v>6250448.8300000001</v>
      </c>
      <c r="E462" s="1637">
        <v>4893218.0600000005</v>
      </c>
      <c r="F462" s="1646">
        <v>0.78285867032687961</v>
      </c>
      <c r="G462" s="1645">
        <v>2</v>
      </c>
      <c r="H462" s="1644">
        <v>53165.91</v>
      </c>
      <c r="I462" s="1644">
        <v>2736954.83</v>
      </c>
      <c r="J462" s="1644">
        <v>2790120.74</v>
      </c>
      <c r="K462" s="1643">
        <v>0.9</v>
      </c>
      <c r="L462" s="1637">
        <v>1431746.72</v>
      </c>
      <c r="M462" s="1637">
        <v>350625.59</v>
      </c>
      <c r="N462" s="1637">
        <v>152765.35</v>
      </c>
      <c r="O462" s="1637">
        <v>60722.720000000001</v>
      </c>
      <c r="P462" s="1637">
        <v>48417.919999999998</v>
      </c>
      <c r="Q462" s="1637">
        <v>107225.69</v>
      </c>
      <c r="R462" s="1637">
        <v>33578.480000000003</v>
      </c>
      <c r="S462" s="1637">
        <v>57206.05</v>
      </c>
      <c r="T462" s="1637">
        <v>67391.89</v>
      </c>
      <c r="U462" s="1637">
        <v>41166.97</v>
      </c>
      <c r="V462" s="1637">
        <v>99977.97</v>
      </c>
      <c r="W462" s="1637">
        <v>86081.26</v>
      </c>
      <c r="X462" s="1637">
        <v>68644.56</v>
      </c>
      <c r="Y462" s="1637">
        <v>2605551.1700000004</v>
      </c>
      <c r="Z462" s="1637">
        <v>41904.899999999994</v>
      </c>
      <c r="AA462" s="1637">
        <v>58315</v>
      </c>
      <c r="AB462" s="1637">
        <v>151619</v>
      </c>
      <c r="AC462" s="1637">
        <v>15861.68</v>
      </c>
      <c r="AD462" s="1637">
        <v>266382.92</v>
      </c>
      <c r="AE462" s="1637">
        <v>185632.51</v>
      </c>
      <c r="AF462" s="1637">
        <v>634933.72</v>
      </c>
      <c r="AG462" s="1637">
        <v>437129.24</v>
      </c>
      <c r="AH462" s="1637">
        <v>1213580.75028</v>
      </c>
      <c r="AI462" s="1637">
        <v>3005359.72028</v>
      </c>
      <c r="AJ462" s="1637">
        <v>444071.05</v>
      </c>
      <c r="AK462" s="1637">
        <v>2561288.6702800002</v>
      </c>
      <c r="AL462" s="1637">
        <v>2960952.6102800001</v>
      </c>
      <c r="AM462" s="1637">
        <v>84470.399999999994</v>
      </c>
      <c r="AN462" s="1637">
        <v>84470.399999999994</v>
      </c>
      <c r="AO462" s="1637">
        <v>87770.02</v>
      </c>
      <c r="AP462" s="1637">
        <v>87770.02</v>
      </c>
      <c r="AQ462" s="1637">
        <v>0</v>
      </c>
      <c r="AR462" s="1637">
        <v>0</v>
      </c>
      <c r="AS462" s="1637">
        <v>0</v>
      </c>
      <c r="AT462" s="1637">
        <v>0</v>
      </c>
      <c r="AU462" s="1637">
        <v>0</v>
      </c>
      <c r="AV462" s="1637">
        <v>217775.25</v>
      </c>
      <c r="AW462" s="1637">
        <v>88214.94</v>
      </c>
      <c r="AX462" s="1637">
        <v>33473.97</v>
      </c>
      <c r="AY462" s="1637">
        <v>683945</v>
      </c>
      <c r="AZ462" s="1637">
        <v>6250448.8300000001</v>
      </c>
      <c r="BA462" s="1637">
        <v>260540.22</v>
      </c>
      <c r="BB462" s="1637">
        <v>0</v>
      </c>
      <c r="BC462" s="1637">
        <v>130555.62999999999</v>
      </c>
      <c r="BD462" s="1637">
        <v>6250448.7802800005</v>
      </c>
    </row>
    <row r="463" spans="1:56" x14ac:dyDescent="0.25">
      <c r="A463" s="1651" t="s">
        <v>2401</v>
      </c>
      <c r="B463" s="1647" t="s">
        <v>3560</v>
      </c>
      <c r="C463" s="1636">
        <v>2249.64</v>
      </c>
      <c r="D463" s="1637">
        <v>31771188.789999999</v>
      </c>
      <c r="E463" s="1637">
        <v>22268529.359999999</v>
      </c>
      <c r="F463" s="1646">
        <v>0.70090324624582612</v>
      </c>
      <c r="G463" s="1645">
        <v>1</v>
      </c>
      <c r="H463" s="1644">
        <v>1102030.5900000001</v>
      </c>
      <c r="I463" s="1644">
        <v>16184427.510000002</v>
      </c>
      <c r="J463" s="1644">
        <v>17286458.100000001</v>
      </c>
      <c r="K463" s="1643">
        <v>0.9</v>
      </c>
      <c r="L463" s="1637">
        <v>7218506.9400000004</v>
      </c>
      <c r="M463" s="1637">
        <v>1732559.64</v>
      </c>
      <c r="N463" s="1637">
        <v>736081.76</v>
      </c>
      <c r="O463" s="1637">
        <v>299689.49</v>
      </c>
      <c r="P463" s="1637">
        <v>253499.06</v>
      </c>
      <c r="Q463" s="1637">
        <v>502585.32</v>
      </c>
      <c r="R463" s="1637">
        <v>164039.16</v>
      </c>
      <c r="S463" s="1637">
        <v>276674.13</v>
      </c>
      <c r="T463" s="1637">
        <v>334060.88</v>
      </c>
      <c r="U463" s="1637">
        <v>199953.86</v>
      </c>
      <c r="V463" s="1637">
        <v>495589.75</v>
      </c>
      <c r="W463" s="1637">
        <v>426703.9</v>
      </c>
      <c r="X463" s="1637">
        <v>331995.90999999997</v>
      </c>
      <c r="Y463" s="1637">
        <v>12971939.800000003</v>
      </c>
      <c r="Z463" s="1637">
        <v>200907.9</v>
      </c>
      <c r="AA463" s="1637">
        <v>281205</v>
      </c>
      <c r="AB463" s="1637">
        <v>731133</v>
      </c>
      <c r="AC463" s="1637">
        <v>76487.759999999995</v>
      </c>
      <c r="AD463" s="1637">
        <v>1284544.44</v>
      </c>
      <c r="AE463" s="1637">
        <v>830008.17</v>
      </c>
      <c r="AF463" s="1637">
        <v>3061760.04</v>
      </c>
      <c r="AG463" s="1637">
        <v>2107912.6799999997</v>
      </c>
      <c r="AH463" s="1637">
        <v>6271279.5159599995</v>
      </c>
      <c r="AI463" s="1637">
        <v>14845238.505959999</v>
      </c>
      <c r="AJ463" s="1637">
        <v>2141387.3199999998</v>
      </c>
      <c r="AK463" s="1637">
        <v>12703851.185959999</v>
      </c>
      <c r="AL463" s="1637">
        <v>14631099.765959999</v>
      </c>
      <c r="AM463" s="1637">
        <v>606471.06999999995</v>
      </c>
      <c r="AN463" s="1637">
        <v>606471.06999999995</v>
      </c>
      <c r="AO463" s="1637">
        <v>631548.22</v>
      </c>
      <c r="AP463" s="1637">
        <v>631548.22</v>
      </c>
      <c r="AQ463" s="1637">
        <v>9238.9500000000007</v>
      </c>
      <c r="AR463" s="1637">
        <v>9238.9500000000007</v>
      </c>
      <c r="AS463" s="1637">
        <v>9898.8700000000008</v>
      </c>
      <c r="AT463" s="1637">
        <v>9898.8700000000008</v>
      </c>
      <c r="AU463" s="1637">
        <v>11878.65</v>
      </c>
      <c r="AV463" s="1637">
        <v>1052580.3700000001</v>
      </c>
      <c r="AW463" s="1637">
        <v>426372.21</v>
      </c>
      <c r="AX463" s="1637">
        <v>163003.68</v>
      </c>
      <c r="AY463" s="1637">
        <v>4168149.1300000008</v>
      </c>
      <c r="AZ463" s="1637">
        <v>31771188.789999999</v>
      </c>
      <c r="BA463" s="1637">
        <v>3177453.7500000005</v>
      </c>
      <c r="BB463" s="1637">
        <v>9555.9600000000009</v>
      </c>
      <c r="BC463" s="1637">
        <v>762853.34</v>
      </c>
      <c r="BD463" s="1637">
        <v>31771188.69596</v>
      </c>
    </row>
    <row r="464" spans="1:56" x14ac:dyDescent="0.25">
      <c r="A464" s="1651" t="s">
        <v>2402</v>
      </c>
      <c r="B464" s="1647" t="s">
        <v>3559</v>
      </c>
      <c r="C464" s="1636">
        <v>2233.5</v>
      </c>
      <c r="D464" s="1637">
        <v>29663003.350000001</v>
      </c>
      <c r="E464" s="1637">
        <v>19471708.16</v>
      </c>
      <c r="F464" s="1646">
        <v>0.65643077102642744</v>
      </c>
      <c r="G464" s="1645">
        <v>1</v>
      </c>
      <c r="H464" s="1644">
        <v>1459490.92</v>
      </c>
      <c r="I464" s="1644">
        <v>11850656.919999998</v>
      </c>
      <c r="J464" s="1644">
        <v>13310147.839999998</v>
      </c>
      <c r="K464" s="1643">
        <v>0.9</v>
      </c>
      <c r="L464" s="1637">
        <v>6807023.5499999998</v>
      </c>
      <c r="M464" s="1637">
        <v>1622935.93</v>
      </c>
      <c r="N464" s="1637">
        <v>729364.52</v>
      </c>
      <c r="O464" s="1637">
        <v>298496.40999999997</v>
      </c>
      <c r="P464" s="1637">
        <v>230385.8</v>
      </c>
      <c r="Q464" s="1637">
        <v>499232.41</v>
      </c>
      <c r="R464" s="1637">
        <v>162938.23000000001</v>
      </c>
      <c r="S464" s="1637">
        <v>274268.26</v>
      </c>
      <c r="T464" s="1637">
        <v>333336.24</v>
      </c>
      <c r="U464" s="1637">
        <v>198617.27</v>
      </c>
      <c r="V464" s="1637">
        <v>494514.72</v>
      </c>
      <c r="W464" s="1637">
        <v>425778.3</v>
      </c>
      <c r="X464" s="1637">
        <v>329108.99</v>
      </c>
      <c r="Y464" s="1637">
        <v>12406000.630000003</v>
      </c>
      <c r="Z464" s="1637">
        <v>199710</v>
      </c>
      <c r="AA464" s="1637">
        <v>279187.5</v>
      </c>
      <c r="AB464" s="1637">
        <v>725887.5</v>
      </c>
      <c r="AC464" s="1637">
        <v>75939</v>
      </c>
      <c r="AD464" s="1637">
        <v>1275328.5</v>
      </c>
      <c r="AE464" s="1637">
        <v>806078</v>
      </c>
      <c r="AF464" s="1637">
        <v>3039793.5</v>
      </c>
      <c r="AG464" s="1637">
        <v>2092789.5</v>
      </c>
      <c r="AH464" s="1637">
        <v>5765982.0060000001</v>
      </c>
      <c r="AI464" s="1637">
        <v>14260695.506000001</v>
      </c>
      <c r="AJ464" s="1637">
        <v>2126023.98</v>
      </c>
      <c r="AK464" s="1637">
        <v>12134671.526000001</v>
      </c>
      <c r="AL464" s="1637">
        <v>14048093.106000001</v>
      </c>
      <c r="AM464" s="1637">
        <v>373517.55</v>
      </c>
      <c r="AN464" s="1637">
        <v>373517.55</v>
      </c>
      <c r="AO464" s="1637">
        <v>388695.82</v>
      </c>
      <c r="AP464" s="1637">
        <v>388695.82</v>
      </c>
      <c r="AQ464" s="1637">
        <v>9898.8700000000008</v>
      </c>
      <c r="AR464" s="1637">
        <v>9898.8700000000008</v>
      </c>
      <c r="AS464" s="1637">
        <v>10558.8</v>
      </c>
      <c r="AT464" s="1637">
        <v>10558.8</v>
      </c>
      <c r="AU464" s="1637">
        <v>12538.57</v>
      </c>
      <c r="AV464" s="1637">
        <v>1045321.2</v>
      </c>
      <c r="AW464" s="1637">
        <v>423431.71</v>
      </c>
      <c r="AX464" s="1637">
        <v>162275.98000000001</v>
      </c>
      <c r="AY464" s="1637">
        <v>3208909.5400000005</v>
      </c>
      <c r="AZ464" s="1637">
        <v>29663003.350000001</v>
      </c>
      <c r="BA464" s="1637">
        <v>1171554.82</v>
      </c>
      <c r="BB464" s="1637">
        <v>7190.91</v>
      </c>
      <c r="BC464" s="1637">
        <v>679007.89</v>
      </c>
      <c r="BD464" s="1637">
        <v>29663003.276000001</v>
      </c>
    </row>
    <row r="465" spans="1:56" x14ac:dyDescent="0.25">
      <c r="A465" s="1647"/>
      <c r="B465" s="1647" t="s">
        <v>3558</v>
      </c>
      <c r="C465" s="1636">
        <v>64.650000000000006</v>
      </c>
      <c r="D465" s="1637">
        <v>977448.13</v>
      </c>
      <c r="E465" s="1637">
        <v>695327.41999999993</v>
      </c>
      <c r="F465" s="1646">
        <v>0.71137014707880197</v>
      </c>
      <c r="G465" s="1645">
        <v>1</v>
      </c>
      <c r="H465" s="1644">
        <v>31448.89</v>
      </c>
      <c r="I465" s="1644">
        <v>597582.61</v>
      </c>
      <c r="J465" s="1644">
        <v>629031.5</v>
      </c>
      <c r="K465" s="1643">
        <v>1.05749</v>
      </c>
      <c r="L465" s="1637">
        <v>229924.29</v>
      </c>
      <c r="M465" s="1637">
        <v>75945.67</v>
      </c>
      <c r="N465" s="1637">
        <v>26292.95</v>
      </c>
      <c r="O465" s="1637">
        <v>8481.59</v>
      </c>
      <c r="P465" s="1637">
        <v>7392.45</v>
      </c>
      <c r="Q465" s="1637">
        <v>22646.14</v>
      </c>
      <c r="R465" s="1637">
        <v>5174.34</v>
      </c>
      <c r="S465" s="1637">
        <v>9736.9599999999991</v>
      </c>
      <c r="T465" s="1637">
        <v>8514.48</v>
      </c>
      <c r="U465" s="1637">
        <v>6281.91</v>
      </c>
      <c r="V465" s="1637">
        <v>12631.5</v>
      </c>
      <c r="W465" s="1637">
        <v>10875.75</v>
      </c>
      <c r="X465" s="1637">
        <v>11683.9</v>
      </c>
      <c r="Y465" s="1637">
        <v>435581.93000000011</v>
      </c>
      <c r="Z465" s="1637">
        <v>5818.4999999999991</v>
      </c>
      <c r="AA465" s="1637">
        <v>8081.2499999999991</v>
      </c>
      <c r="AB465" s="1637">
        <v>21011.25</v>
      </c>
      <c r="AC465" s="1637">
        <v>2198.1</v>
      </c>
      <c r="AD465" s="1637">
        <v>36915.15</v>
      </c>
      <c r="AE465" s="1637">
        <v>54521.749999999993</v>
      </c>
      <c r="AF465" s="1637">
        <v>87988.65</v>
      </c>
      <c r="AG465" s="1637">
        <v>60577.049999999996</v>
      </c>
      <c r="AH465" s="1637">
        <v>166737.8076</v>
      </c>
      <c r="AI465" s="1637">
        <v>443849.50760000001</v>
      </c>
      <c r="AJ465" s="1637">
        <v>61539.040000000001</v>
      </c>
      <c r="AK465" s="1637">
        <v>382310.46760000003</v>
      </c>
      <c r="AL465" s="1637">
        <v>447387.37760000001</v>
      </c>
      <c r="AM465" s="1637">
        <v>8529.44</v>
      </c>
      <c r="AN465" s="1637">
        <v>8529.44</v>
      </c>
      <c r="AO465" s="1637">
        <v>9304.85</v>
      </c>
      <c r="AP465" s="1637">
        <v>9304.85</v>
      </c>
      <c r="AQ465" s="1637">
        <v>775.4</v>
      </c>
      <c r="AR465" s="1637">
        <v>775.4</v>
      </c>
      <c r="AS465" s="1637">
        <v>775.4</v>
      </c>
      <c r="AT465" s="1637">
        <v>775.4</v>
      </c>
      <c r="AU465" s="1637">
        <v>1550.8</v>
      </c>
      <c r="AV465" s="1637">
        <v>34893.199999999997</v>
      </c>
      <c r="AW465" s="1637">
        <v>14134.3</v>
      </c>
      <c r="AX465" s="1637">
        <v>5130.2</v>
      </c>
      <c r="AY465" s="1637">
        <v>94478.680000000008</v>
      </c>
      <c r="AZ465" s="1637">
        <v>977448.13</v>
      </c>
      <c r="BA465" s="1637">
        <v>19725.66</v>
      </c>
      <c r="BB465" s="1637">
        <v>1354.42</v>
      </c>
      <c r="BC465" s="1637">
        <v>19570.37</v>
      </c>
      <c r="BD465" s="1637">
        <v>977447.98760000023</v>
      </c>
    </row>
    <row r="466" spans="1:56" x14ac:dyDescent="0.25">
      <c r="A466" s="1647"/>
      <c r="B466" s="1647" t="s">
        <v>3557</v>
      </c>
      <c r="C466" s="1636">
        <v>126.98</v>
      </c>
      <c r="D466" s="1637">
        <v>1945084.94</v>
      </c>
      <c r="E466" s="1637">
        <v>1300817.99</v>
      </c>
      <c r="F466" s="1646">
        <v>0.66877181723488133</v>
      </c>
      <c r="G466" s="1645">
        <v>1</v>
      </c>
      <c r="H466" s="1644">
        <v>92120.55</v>
      </c>
      <c r="I466" s="1644">
        <v>1106309.5</v>
      </c>
      <c r="J466" s="1644">
        <v>1198430.05</v>
      </c>
      <c r="K466" s="1643">
        <v>1.05749</v>
      </c>
      <c r="L466" s="1637">
        <v>452288.13</v>
      </c>
      <c r="M466" s="1637">
        <v>148683.35999999999</v>
      </c>
      <c r="N466" s="1637">
        <v>52364.43</v>
      </c>
      <c r="O466" s="1637">
        <v>17700.61</v>
      </c>
      <c r="P466" s="1637">
        <v>14770.52</v>
      </c>
      <c r="Q466" s="1637">
        <v>44275.35</v>
      </c>
      <c r="R466" s="1637">
        <v>10348.68</v>
      </c>
      <c r="S466" s="1637">
        <v>19473.93</v>
      </c>
      <c r="T466" s="1637">
        <v>17880.419999999998</v>
      </c>
      <c r="U466" s="1637">
        <v>12877.92</v>
      </c>
      <c r="V466" s="1637">
        <v>26526.16</v>
      </c>
      <c r="W466" s="1637">
        <v>22839.08</v>
      </c>
      <c r="X466" s="1637">
        <v>23367.8</v>
      </c>
      <c r="Y466" s="1637">
        <v>863396.39000000025</v>
      </c>
      <c r="Z466" s="1637">
        <v>11428.2</v>
      </c>
      <c r="AA466" s="1637">
        <v>15872.500000000002</v>
      </c>
      <c r="AB466" s="1637">
        <v>41268.5</v>
      </c>
      <c r="AC466" s="1637">
        <v>4317.32</v>
      </c>
      <c r="AD466" s="1637">
        <v>72505.579999999987</v>
      </c>
      <c r="AE466" s="1637">
        <v>106031.92</v>
      </c>
      <c r="AF466" s="1637">
        <v>172819.78000000003</v>
      </c>
      <c r="AG466" s="1637">
        <v>118980.26000000001</v>
      </c>
      <c r="AH466" s="1637">
        <v>333253.30271999998</v>
      </c>
      <c r="AI466" s="1637">
        <v>876477.36272000009</v>
      </c>
      <c r="AJ466" s="1637">
        <v>120869.72</v>
      </c>
      <c r="AK466" s="1637">
        <v>755607.64272</v>
      </c>
      <c r="AL466" s="1637">
        <v>883426.16272000002</v>
      </c>
      <c r="AM466" s="1637">
        <v>17058.89</v>
      </c>
      <c r="AN466" s="1637">
        <v>17058.89</v>
      </c>
      <c r="AO466" s="1637">
        <v>17834.3</v>
      </c>
      <c r="AP466" s="1637">
        <v>17834.3</v>
      </c>
      <c r="AQ466" s="1637">
        <v>3877.02</v>
      </c>
      <c r="AR466" s="1637">
        <v>3877.02</v>
      </c>
      <c r="AS466" s="1637">
        <v>3877.02</v>
      </c>
      <c r="AT466" s="1637">
        <v>3877.02</v>
      </c>
      <c r="AU466" s="1637">
        <v>4652.42</v>
      </c>
      <c r="AV466" s="1637">
        <v>69786.399999999994</v>
      </c>
      <c r="AW466" s="1637">
        <v>28268.61</v>
      </c>
      <c r="AX466" s="1637">
        <v>10260.4</v>
      </c>
      <c r="AY466" s="1637">
        <v>198262.29</v>
      </c>
      <c r="AZ466" s="1637">
        <v>1945084.94</v>
      </c>
      <c r="BA466" s="1637">
        <v>28959.57</v>
      </c>
      <c r="BB466" s="1637">
        <v>4221.41</v>
      </c>
      <c r="BC466" s="1637">
        <v>29313.280000000002</v>
      </c>
      <c r="BD466" s="1637">
        <v>1945084.8427200003</v>
      </c>
    </row>
    <row r="467" spans="1:56" x14ac:dyDescent="0.25">
      <c r="A467" s="1651" t="s">
        <v>2403</v>
      </c>
      <c r="B467" s="1647" t="s">
        <v>3556</v>
      </c>
      <c r="C467" s="1636">
        <v>2020.55</v>
      </c>
      <c r="D467" s="1637">
        <v>28081943.890000001</v>
      </c>
      <c r="E467" s="1637">
        <v>31914601.890000001</v>
      </c>
      <c r="F467" s="1646">
        <v>1.1364812213503785</v>
      </c>
      <c r="G467" s="1645">
        <v>4</v>
      </c>
      <c r="H467" s="1644">
        <v>1788.77</v>
      </c>
      <c r="I467" s="1644">
        <v>1351469.92</v>
      </c>
      <c r="J467" s="1644">
        <v>1353258.69</v>
      </c>
      <c r="K467" s="1643">
        <v>1.05749</v>
      </c>
      <c r="L467" s="1637">
        <v>6953245.9500000002</v>
      </c>
      <c r="M467" s="1637">
        <v>1691161.89</v>
      </c>
      <c r="N467" s="1637">
        <v>778828.74</v>
      </c>
      <c r="O467" s="1637">
        <v>315333.83</v>
      </c>
      <c r="P467" s="1637">
        <v>231865.58</v>
      </c>
      <c r="Q467" s="1637">
        <v>540497.26</v>
      </c>
      <c r="R467" s="1637">
        <v>173340.41</v>
      </c>
      <c r="S467" s="1637">
        <v>292737.17</v>
      </c>
      <c r="T467" s="1637">
        <v>350796.84</v>
      </c>
      <c r="U467" s="1637">
        <v>211072.29</v>
      </c>
      <c r="V467" s="1637">
        <v>520418.06</v>
      </c>
      <c r="W467" s="1637">
        <v>448081.14</v>
      </c>
      <c r="X467" s="1637">
        <v>351270.81</v>
      </c>
      <c r="Y467" s="1637">
        <v>12858649.970000001</v>
      </c>
      <c r="Z467" s="1637">
        <v>178272</v>
      </c>
      <c r="AA467" s="1637">
        <v>252568.75</v>
      </c>
      <c r="AB467" s="1637">
        <v>656678.75</v>
      </c>
      <c r="AC467" s="1637">
        <v>68698.700000000012</v>
      </c>
      <c r="AD467" s="1637">
        <v>576867.01</v>
      </c>
      <c r="AE467" s="1637">
        <v>768781.02</v>
      </c>
      <c r="AF467" s="1637">
        <v>2749968.55</v>
      </c>
      <c r="AG467" s="1637">
        <v>1893255.35</v>
      </c>
      <c r="AH467" s="1637">
        <v>5000768.1791999992</v>
      </c>
      <c r="AI467" s="1637">
        <v>12145858.309199998</v>
      </c>
      <c r="AJ467" s="1637">
        <v>1923321.13</v>
      </c>
      <c r="AK467" s="1637">
        <v>10222537.179199997</v>
      </c>
      <c r="AL467" s="1637">
        <v>12256430.039199997</v>
      </c>
      <c r="AM467" s="1637">
        <v>286124.27</v>
      </c>
      <c r="AN467" s="1637">
        <v>286124.27</v>
      </c>
      <c r="AO467" s="1637">
        <v>297755.34000000003</v>
      </c>
      <c r="AP467" s="1637">
        <v>297755.34000000003</v>
      </c>
      <c r="AQ467" s="1637">
        <v>12406.47</v>
      </c>
      <c r="AR467" s="1637">
        <v>12406.47</v>
      </c>
      <c r="AS467" s="1637">
        <v>12406.47</v>
      </c>
      <c r="AT467" s="1637">
        <v>12406.47</v>
      </c>
      <c r="AU467" s="1637">
        <v>15508.09</v>
      </c>
      <c r="AV467" s="1637">
        <v>1111154.7</v>
      </c>
      <c r="AW467" s="1637">
        <v>450099.1</v>
      </c>
      <c r="AX467" s="1637">
        <v>172716.77</v>
      </c>
      <c r="AY467" s="1637">
        <v>2966863.7600000002</v>
      </c>
      <c r="AZ467" s="1637">
        <v>28081943.890000001</v>
      </c>
      <c r="BA467" s="1637">
        <v>293741.03999999998</v>
      </c>
      <c r="BB467" s="1637">
        <v>10.61</v>
      </c>
      <c r="BC467" s="1637">
        <v>616882.54999999993</v>
      </c>
      <c r="BD467" s="1637">
        <v>28081943.769200001</v>
      </c>
    </row>
    <row r="468" spans="1:56" x14ac:dyDescent="0.25">
      <c r="A468" s="1651" t="s">
        <v>918</v>
      </c>
      <c r="B468" s="1647" t="s">
        <v>3555</v>
      </c>
      <c r="C468" s="1636">
        <v>315.25</v>
      </c>
      <c r="D468" s="1637">
        <v>4303980.2699999996</v>
      </c>
      <c r="E468" s="1637">
        <v>4571680.1899999995</v>
      </c>
      <c r="F468" s="1646">
        <v>1.0621982219263286</v>
      </c>
      <c r="G468" s="1645">
        <v>4</v>
      </c>
      <c r="H468" s="1644">
        <v>274.14999999999998</v>
      </c>
      <c r="I468" s="1644">
        <v>324043.01</v>
      </c>
      <c r="J468" s="1644">
        <v>324317.16000000003</v>
      </c>
      <c r="K468" s="1643">
        <v>1.05749</v>
      </c>
      <c r="L468" s="1637">
        <v>1094330.54</v>
      </c>
      <c r="M468" s="1637">
        <v>218866.1</v>
      </c>
      <c r="N468" s="1637">
        <v>115037.44</v>
      </c>
      <c r="O468" s="1637">
        <v>51619.360000000001</v>
      </c>
      <c r="P468" s="1637">
        <v>37166.71</v>
      </c>
      <c r="Q468" s="1637">
        <v>69937.649999999994</v>
      </c>
      <c r="R468" s="1637">
        <v>26518.49</v>
      </c>
      <c r="S468" s="1637">
        <v>43973.39</v>
      </c>
      <c r="T468" s="1637">
        <v>59601.4</v>
      </c>
      <c r="U468" s="1637">
        <v>32665.95</v>
      </c>
      <c r="V468" s="1637">
        <v>88420.54</v>
      </c>
      <c r="W468" s="1637">
        <v>76130.289999999994</v>
      </c>
      <c r="X468" s="1637">
        <v>52766</v>
      </c>
      <c r="Y468" s="1637">
        <v>1967033.8599999999</v>
      </c>
      <c r="Z468" s="1637">
        <v>27945</v>
      </c>
      <c r="AA468" s="1637">
        <v>39406.25</v>
      </c>
      <c r="AB468" s="1637">
        <v>102456.25</v>
      </c>
      <c r="AC468" s="1637">
        <v>10718.5</v>
      </c>
      <c r="AD468" s="1637">
        <v>90003.87</v>
      </c>
      <c r="AE468" s="1637">
        <v>51646.5</v>
      </c>
      <c r="AF468" s="1637">
        <v>429055.25</v>
      </c>
      <c r="AG468" s="1637">
        <v>295389.25</v>
      </c>
      <c r="AH468" s="1637">
        <v>777966.58500000008</v>
      </c>
      <c r="AI468" s="1637">
        <v>1824587.4550000001</v>
      </c>
      <c r="AJ468" s="1637">
        <v>300080.17</v>
      </c>
      <c r="AK468" s="1637">
        <v>1524507.2850000001</v>
      </c>
      <c r="AL468" s="1637">
        <v>1841839.0550000002</v>
      </c>
      <c r="AM468" s="1637">
        <v>53502.91</v>
      </c>
      <c r="AN468" s="1637">
        <v>53502.91</v>
      </c>
      <c r="AO468" s="1637">
        <v>55053.72</v>
      </c>
      <c r="AP468" s="1637">
        <v>55053.72</v>
      </c>
      <c r="AQ468" s="1637">
        <v>1550.8</v>
      </c>
      <c r="AR468" s="1637">
        <v>1550.8</v>
      </c>
      <c r="AS468" s="1637">
        <v>1550.8</v>
      </c>
      <c r="AT468" s="1637">
        <v>1550.8</v>
      </c>
      <c r="AU468" s="1637">
        <v>2326.21</v>
      </c>
      <c r="AV468" s="1637">
        <v>172915.21</v>
      </c>
      <c r="AW468" s="1637">
        <v>70043.33</v>
      </c>
      <c r="AX468" s="1637">
        <v>26506.03</v>
      </c>
      <c r="AY468" s="1637">
        <v>495107.24</v>
      </c>
      <c r="AZ468" s="1637">
        <v>4303980.2699999996</v>
      </c>
      <c r="BA468" s="1637">
        <v>72606.34</v>
      </c>
      <c r="BB468" s="1637">
        <v>27.439999999999998</v>
      </c>
      <c r="BC468" s="1637">
        <v>90603.730000000025</v>
      </c>
      <c r="BD468" s="1637">
        <v>4303980.1550000003</v>
      </c>
    </row>
    <row r="469" spans="1:56" x14ac:dyDescent="0.25">
      <c r="A469" s="1651" t="s">
        <v>916</v>
      </c>
      <c r="B469" s="1647" t="s">
        <v>3554</v>
      </c>
      <c r="C469" s="1636">
        <v>83.39</v>
      </c>
      <c r="D469" s="1637">
        <v>1046835.3</v>
      </c>
      <c r="E469" s="1637">
        <v>1203401.6599999999</v>
      </c>
      <c r="F469" s="1646">
        <v>1.149561597703096</v>
      </c>
      <c r="G469" s="1645">
        <v>4</v>
      </c>
      <c r="H469" s="1644">
        <v>66.680000000000007</v>
      </c>
      <c r="I469" s="1644">
        <v>42254.17</v>
      </c>
      <c r="J469" s="1644">
        <v>42320.85</v>
      </c>
      <c r="K469" s="1643">
        <v>1.05749</v>
      </c>
      <c r="L469" s="1637">
        <v>269158.11</v>
      </c>
      <c r="M469" s="1637">
        <v>53831.62</v>
      </c>
      <c r="N469" s="1637">
        <v>29496.78</v>
      </c>
      <c r="O469" s="1637">
        <v>13273.55</v>
      </c>
      <c r="P469" s="1637">
        <v>8741.68</v>
      </c>
      <c r="Q469" s="1637">
        <v>18279.150000000001</v>
      </c>
      <c r="R469" s="1637">
        <v>6467.92</v>
      </c>
      <c r="S469" s="1637">
        <v>11307.44</v>
      </c>
      <c r="T469" s="1637">
        <v>15326.07</v>
      </c>
      <c r="U469" s="1637">
        <v>8480.58</v>
      </c>
      <c r="V469" s="1637">
        <v>22736.71</v>
      </c>
      <c r="W469" s="1637">
        <v>19576.36</v>
      </c>
      <c r="X469" s="1637">
        <v>13568.4</v>
      </c>
      <c r="Y469" s="1637">
        <v>490244.37000000005</v>
      </c>
      <c r="Z469" s="1637">
        <v>7392.6</v>
      </c>
      <c r="AA469" s="1637">
        <v>10423.75</v>
      </c>
      <c r="AB469" s="1637">
        <v>27101.750000000004</v>
      </c>
      <c r="AC469" s="1637">
        <v>2835.26</v>
      </c>
      <c r="AD469" s="1637">
        <v>23807.84</v>
      </c>
      <c r="AE469" s="1637">
        <v>14234.26</v>
      </c>
      <c r="AF469" s="1637">
        <v>113493.79000000001</v>
      </c>
      <c r="AG469" s="1637">
        <v>78136.429999999993</v>
      </c>
      <c r="AH469" s="1637">
        <v>185646.71795999998</v>
      </c>
      <c r="AI469" s="1637">
        <v>463072.39795999997</v>
      </c>
      <c r="AJ469" s="1637">
        <v>79377.27</v>
      </c>
      <c r="AK469" s="1637">
        <v>383695.12796000001</v>
      </c>
      <c r="AL469" s="1637">
        <v>467635.78795999999</v>
      </c>
      <c r="AM469" s="1637">
        <v>2326.21</v>
      </c>
      <c r="AN469" s="1637">
        <v>2326.21</v>
      </c>
      <c r="AO469" s="1637">
        <v>2326.21</v>
      </c>
      <c r="AP469" s="1637">
        <v>2326.21</v>
      </c>
      <c r="AQ469" s="1637">
        <v>1550.8</v>
      </c>
      <c r="AR469" s="1637">
        <v>1550.8</v>
      </c>
      <c r="AS469" s="1637">
        <v>1550.8</v>
      </c>
      <c r="AT469" s="1637">
        <v>1550.8</v>
      </c>
      <c r="AU469" s="1637">
        <v>2326.21</v>
      </c>
      <c r="AV469" s="1637">
        <v>45748.86</v>
      </c>
      <c r="AW469" s="1637">
        <v>18531.64</v>
      </c>
      <c r="AX469" s="1637">
        <v>6840.26</v>
      </c>
      <c r="AY469" s="1637">
        <v>88955.01</v>
      </c>
      <c r="AZ469" s="1637">
        <v>1046835.3</v>
      </c>
      <c r="BA469" s="1637">
        <v>4397.76</v>
      </c>
      <c r="BB469" s="1637">
        <v>780.1</v>
      </c>
      <c r="BC469" s="1637">
        <v>10877.849999999999</v>
      </c>
      <c r="BD469" s="1637">
        <v>1046835.16796</v>
      </c>
    </row>
    <row r="470" spans="1:56" x14ac:dyDescent="0.25">
      <c r="A470" s="1651" t="s">
        <v>2404</v>
      </c>
      <c r="B470" s="1647" t="s">
        <v>3553</v>
      </c>
      <c r="C470" s="1636">
        <v>1065.31</v>
      </c>
      <c r="D470" s="1637">
        <v>15933636.869999999</v>
      </c>
      <c r="E470" s="1637">
        <v>12049786.370000001</v>
      </c>
      <c r="F470" s="1646">
        <v>0.7562483360398059</v>
      </c>
      <c r="G470" s="1645">
        <v>1</v>
      </c>
      <c r="H470" s="1644">
        <v>197115.19</v>
      </c>
      <c r="I470" s="1644">
        <v>4514853.3600000003</v>
      </c>
      <c r="J470" s="1644">
        <v>4711968.5500000007</v>
      </c>
      <c r="K470" s="1643">
        <v>1.05749</v>
      </c>
      <c r="L470" s="1637">
        <v>3828682.05</v>
      </c>
      <c r="M470" s="1637">
        <v>765736.4</v>
      </c>
      <c r="N470" s="1637">
        <v>392307.17</v>
      </c>
      <c r="O470" s="1637">
        <v>174031</v>
      </c>
      <c r="P470" s="1637">
        <v>138591.42000000001</v>
      </c>
      <c r="Q470" s="1637">
        <v>237629.06</v>
      </c>
      <c r="R470" s="1637">
        <v>91197.75</v>
      </c>
      <c r="S470" s="1637">
        <v>148253.16</v>
      </c>
      <c r="T470" s="1637">
        <v>200941.88</v>
      </c>
      <c r="U470" s="1637">
        <v>111189.87</v>
      </c>
      <c r="V470" s="1637">
        <v>298103.55</v>
      </c>
      <c r="W470" s="1637">
        <v>256667.83</v>
      </c>
      <c r="X470" s="1637">
        <v>177896.8</v>
      </c>
      <c r="Y470" s="1637">
        <v>6821227.9399999995</v>
      </c>
      <c r="Z470" s="1637">
        <v>94250.7</v>
      </c>
      <c r="AA470" s="1637">
        <v>133163.75</v>
      </c>
      <c r="AB470" s="1637">
        <v>346225.75</v>
      </c>
      <c r="AC470" s="1637">
        <v>36220.539999999994</v>
      </c>
      <c r="AD470" s="1637">
        <v>608292.01</v>
      </c>
      <c r="AE470" s="1637">
        <v>175129.58999999997</v>
      </c>
      <c r="AF470" s="1637">
        <v>1449886.91</v>
      </c>
      <c r="AG470" s="1637">
        <v>998195.47</v>
      </c>
      <c r="AH470" s="1637">
        <v>2865817.3568399996</v>
      </c>
      <c r="AI470" s="1637">
        <v>6707182.0768399993</v>
      </c>
      <c r="AJ470" s="1637">
        <v>1014047.28</v>
      </c>
      <c r="AK470" s="1637">
        <v>5693134.796839999</v>
      </c>
      <c r="AL470" s="1637">
        <v>6765479.6468399987</v>
      </c>
      <c r="AM470" s="1637">
        <v>264412.94</v>
      </c>
      <c r="AN470" s="1637">
        <v>264412.94</v>
      </c>
      <c r="AO470" s="1637">
        <v>275268.61</v>
      </c>
      <c r="AP470" s="1637">
        <v>275268.61</v>
      </c>
      <c r="AQ470" s="1637">
        <v>66684.789999999994</v>
      </c>
      <c r="AR470" s="1637">
        <v>66684.789999999994</v>
      </c>
      <c r="AS470" s="1637">
        <v>69011</v>
      </c>
      <c r="AT470" s="1637">
        <v>69011</v>
      </c>
      <c r="AU470" s="1637">
        <v>82968.28</v>
      </c>
      <c r="AV470" s="1637">
        <v>585430.42000000004</v>
      </c>
      <c r="AW470" s="1637">
        <v>237142.23</v>
      </c>
      <c r="AX470" s="1637">
        <v>90633.55</v>
      </c>
      <c r="AY470" s="1637">
        <v>2346929.16</v>
      </c>
      <c r="AZ470" s="1637">
        <v>15933636.869999999</v>
      </c>
      <c r="BA470" s="1637">
        <v>769966.11</v>
      </c>
      <c r="BB470" s="1637">
        <v>73939.340000000011</v>
      </c>
      <c r="BC470" s="1637">
        <v>506865.34999999992</v>
      </c>
      <c r="BD470" s="1637">
        <v>15933636.746839998</v>
      </c>
    </row>
    <row r="471" spans="1:56" x14ac:dyDescent="0.25">
      <c r="A471" s="1651" t="s">
        <v>914</v>
      </c>
      <c r="B471" s="1647" t="s">
        <v>3552</v>
      </c>
      <c r="C471" s="1636">
        <v>729.25</v>
      </c>
      <c r="D471" s="1637">
        <v>10506353.09</v>
      </c>
      <c r="E471" s="1637">
        <v>8985701.6699999999</v>
      </c>
      <c r="F471" s="1646">
        <v>0.85526362887543117</v>
      </c>
      <c r="G471" s="1645">
        <v>2</v>
      </c>
      <c r="H471" s="1644">
        <v>15131.69</v>
      </c>
      <c r="I471" s="1644">
        <v>1136250.8400000001</v>
      </c>
      <c r="J471" s="1644">
        <v>1151382.53</v>
      </c>
      <c r="K471" s="1643">
        <v>1.05749</v>
      </c>
      <c r="L471" s="1637">
        <v>2578755.9900000002</v>
      </c>
      <c r="M471" s="1637">
        <v>515751.19</v>
      </c>
      <c r="N471" s="1637">
        <v>268420.69</v>
      </c>
      <c r="O471" s="1637">
        <v>118724.53</v>
      </c>
      <c r="P471" s="1637">
        <v>90217.41</v>
      </c>
      <c r="Q471" s="1637">
        <v>162128.19</v>
      </c>
      <c r="R471" s="1637">
        <v>62092.09</v>
      </c>
      <c r="S471" s="1637">
        <v>101452.9</v>
      </c>
      <c r="T471" s="1637">
        <v>137083.23000000001</v>
      </c>
      <c r="U471" s="1637">
        <v>76011.149999999994</v>
      </c>
      <c r="V471" s="1637">
        <v>203367.25</v>
      </c>
      <c r="W471" s="1637">
        <v>175099.67</v>
      </c>
      <c r="X471" s="1637">
        <v>121738.7</v>
      </c>
      <c r="Y471" s="1637">
        <v>4610842.9899999993</v>
      </c>
      <c r="Z471" s="1637">
        <v>64732.5</v>
      </c>
      <c r="AA471" s="1637">
        <v>91156.25</v>
      </c>
      <c r="AB471" s="1637">
        <v>237006.25</v>
      </c>
      <c r="AC471" s="1637">
        <v>24794.5</v>
      </c>
      <c r="AD471" s="1637">
        <v>416401.75</v>
      </c>
      <c r="AE471" s="1637">
        <v>120224.25</v>
      </c>
      <c r="AF471" s="1637">
        <v>992509.25</v>
      </c>
      <c r="AG471" s="1637">
        <v>683307.25</v>
      </c>
      <c r="AH471" s="1637">
        <v>1874082.7949999999</v>
      </c>
      <c r="AI471" s="1637">
        <v>4504214.7949999999</v>
      </c>
      <c r="AJ471" s="1637">
        <v>694158.49</v>
      </c>
      <c r="AK471" s="1637">
        <v>3810056.3049999997</v>
      </c>
      <c r="AL471" s="1637">
        <v>4544121.9649999999</v>
      </c>
      <c r="AM471" s="1637">
        <v>137246.6</v>
      </c>
      <c r="AN471" s="1637">
        <v>137246.6</v>
      </c>
      <c r="AO471" s="1637">
        <v>142674.43</v>
      </c>
      <c r="AP471" s="1637">
        <v>142674.43</v>
      </c>
      <c r="AQ471" s="1637">
        <v>31016.18</v>
      </c>
      <c r="AR471" s="1637">
        <v>31016.18</v>
      </c>
      <c r="AS471" s="1637">
        <v>32566.99</v>
      </c>
      <c r="AT471" s="1637">
        <v>32566.99</v>
      </c>
      <c r="AU471" s="1637">
        <v>39545.629999999997</v>
      </c>
      <c r="AV471" s="1637">
        <v>400884.14</v>
      </c>
      <c r="AW471" s="1637">
        <v>162387.46</v>
      </c>
      <c r="AX471" s="1637">
        <v>61562.41</v>
      </c>
      <c r="AY471" s="1637">
        <v>1351388.04</v>
      </c>
      <c r="AZ471" s="1637">
        <v>10506353.09</v>
      </c>
      <c r="BA471" s="1637">
        <v>197986.37999999998</v>
      </c>
      <c r="BB471" s="1637">
        <v>13263.69</v>
      </c>
      <c r="BC471" s="1637">
        <v>225725.56000000006</v>
      </c>
      <c r="BD471" s="1637">
        <v>10506352.994999997</v>
      </c>
    </row>
    <row r="472" spans="1:56" x14ac:dyDescent="0.25">
      <c r="A472" s="1651" t="s">
        <v>913</v>
      </c>
      <c r="B472" s="1647" t="s">
        <v>3551</v>
      </c>
      <c r="C472" s="1636">
        <v>147.55000000000001</v>
      </c>
      <c r="D472" s="1637">
        <v>2024028.65</v>
      </c>
      <c r="E472" s="1637">
        <v>1825772.3199999998</v>
      </c>
      <c r="F472" s="1646">
        <v>0.90204865430141012</v>
      </c>
      <c r="G472" s="1645">
        <v>3</v>
      </c>
      <c r="H472" s="1644">
        <v>2300.12</v>
      </c>
      <c r="I472" s="1644">
        <v>1049753.8500000001</v>
      </c>
      <c r="J472" s="1644">
        <v>1052053.9700000002</v>
      </c>
      <c r="K472" s="1643">
        <v>1.05749</v>
      </c>
      <c r="L472" s="1637">
        <v>502920.1</v>
      </c>
      <c r="M472" s="1637">
        <v>100584.01</v>
      </c>
      <c r="N472" s="1637">
        <v>53831.62</v>
      </c>
      <c r="O472" s="1637">
        <v>22860</v>
      </c>
      <c r="P472" s="1637">
        <v>17070.39</v>
      </c>
      <c r="Q472" s="1637">
        <v>32584.58</v>
      </c>
      <c r="R472" s="1637">
        <v>12289.05</v>
      </c>
      <c r="S472" s="1637">
        <v>20102.12</v>
      </c>
      <c r="T472" s="1637">
        <v>26394.9</v>
      </c>
      <c r="U472" s="1637">
        <v>15076.59</v>
      </c>
      <c r="V472" s="1637">
        <v>39157.67</v>
      </c>
      <c r="W472" s="1637">
        <v>33714.839999999997</v>
      </c>
      <c r="X472" s="1637">
        <v>24121.599999999999</v>
      </c>
      <c r="Y472" s="1637">
        <v>900707.47</v>
      </c>
      <c r="Z472" s="1637">
        <v>12912.3</v>
      </c>
      <c r="AA472" s="1637">
        <v>18443.75</v>
      </c>
      <c r="AB472" s="1637">
        <v>47953.75</v>
      </c>
      <c r="AC472" s="1637">
        <v>5016.7</v>
      </c>
      <c r="AD472" s="1637">
        <v>84251.05</v>
      </c>
      <c r="AE472" s="1637">
        <v>24566.509999999995</v>
      </c>
      <c r="AF472" s="1637">
        <v>200815.55</v>
      </c>
      <c r="AG472" s="1637">
        <v>138254.35</v>
      </c>
      <c r="AH472" s="1637">
        <v>356951.62319999997</v>
      </c>
      <c r="AI472" s="1637">
        <v>889165.58319999999</v>
      </c>
      <c r="AJ472" s="1637">
        <v>140449.89000000001</v>
      </c>
      <c r="AK472" s="1637">
        <v>748715.69319999998</v>
      </c>
      <c r="AL472" s="1637">
        <v>897240.04319999996</v>
      </c>
      <c r="AM472" s="1637">
        <v>24812.94</v>
      </c>
      <c r="AN472" s="1637">
        <v>24812.94</v>
      </c>
      <c r="AO472" s="1637">
        <v>25588.34</v>
      </c>
      <c r="AP472" s="1637">
        <v>25588.34</v>
      </c>
      <c r="AQ472" s="1637">
        <v>0</v>
      </c>
      <c r="AR472" s="1637">
        <v>0</v>
      </c>
      <c r="AS472" s="1637">
        <v>0</v>
      </c>
      <c r="AT472" s="1637">
        <v>0</v>
      </c>
      <c r="AU472" s="1637">
        <v>0</v>
      </c>
      <c r="AV472" s="1637">
        <v>80642.070000000007</v>
      </c>
      <c r="AW472" s="1637">
        <v>32665.95</v>
      </c>
      <c r="AX472" s="1637">
        <v>11970.46</v>
      </c>
      <c r="AY472" s="1637">
        <v>226081.04</v>
      </c>
      <c r="AZ472" s="1637">
        <v>2024028.65</v>
      </c>
      <c r="BA472" s="1637">
        <v>98795.21</v>
      </c>
      <c r="BB472" s="1637">
        <v>3.61</v>
      </c>
      <c r="BC472" s="1637">
        <v>68913.14</v>
      </c>
      <c r="BD472" s="1637">
        <v>2024028.5532</v>
      </c>
    </row>
    <row r="473" spans="1:56" x14ac:dyDescent="0.25">
      <c r="A473" s="1651" t="s">
        <v>2405</v>
      </c>
      <c r="B473" s="1647" t="s">
        <v>3550</v>
      </c>
      <c r="C473" s="1636">
        <v>170.82</v>
      </c>
      <c r="D473" s="1637">
        <v>2657394.41</v>
      </c>
      <c r="E473" s="1637">
        <v>2187305.4400000004</v>
      </c>
      <c r="F473" s="1646">
        <v>0.82310154328954144</v>
      </c>
      <c r="G473" s="1645">
        <v>2</v>
      </c>
      <c r="H473" s="1644">
        <v>13606.86</v>
      </c>
      <c r="I473" s="1644">
        <v>1151120.0900000001</v>
      </c>
      <c r="J473" s="1644">
        <v>1164726.9500000002</v>
      </c>
      <c r="K473" s="1643">
        <v>1.05749</v>
      </c>
      <c r="L473" s="1637">
        <v>620853.01</v>
      </c>
      <c r="M473" s="1637">
        <v>206930.29</v>
      </c>
      <c r="N473" s="1637">
        <v>72093.58</v>
      </c>
      <c r="O473" s="1637">
        <v>23748.47</v>
      </c>
      <c r="P473" s="1637">
        <v>20194.400000000001</v>
      </c>
      <c r="Q473" s="1637">
        <v>61597.52</v>
      </c>
      <c r="R473" s="1637">
        <v>14229.43</v>
      </c>
      <c r="S473" s="1637">
        <v>26698.13</v>
      </c>
      <c r="T473" s="1637">
        <v>23840.560000000001</v>
      </c>
      <c r="U473" s="1637">
        <v>17589.349999999999</v>
      </c>
      <c r="V473" s="1637">
        <v>35368.21</v>
      </c>
      <c r="W473" s="1637">
        <v>30452.11</v>
      </c>
      <c r="X473" s="1637">
        <v>32036.5</v>
      </c>
      <c r="Y473" s="1637">
        <v>1185631.5600000003</v>
      </c>
      <c r="Z473" s="1637">
        <v>15373.8</v>
      </c>
      <c r="AA473" s="1637">
        <v>21352.5</v>
      </c>
      <c r="AB473" s="1637">
        <v>55516.5</v>
      </c>
      <c r="AC473" s="1637">
        <v>5807.88</v>
      </c>
      <c r="AD473" s="1637">
        <v>97538.22</v>
      </c>
      <c r="AE473" s="1637">
        <v>146734.38</v>
      </c>
      <c r="AF473" s="1637">
        <v>232486.02</v>
      </c>
      <c r="AG473" s="1637">
        <v>160058.34</v>
      </c>
      <c r="AH473" s="1637">
        <v>456342.03947999992</v>
      </c>
      <c r="AI473" s="1637">
        <v>1191209.6794799999</v>
      </c>
      <c r="AJ473" s="1637">
        <v>162600.14000000001</v>
      </c>
      <c r="AK473" s="1637">
        <v>1028609.5394799999</v>
      </c>
      <c r="AL473" s="1637">
        <v>1200557.5594799998</v>
      </c>
      <c r="AM473" s="1637">
        <v>30240.77</v>
      </c>
      <c r="AN473" s="1637">
        <v>30240.77</v>
      </c>
      <c r="AO473" s="1637">
        <v>31791.58</v>
      </c>
      <c r="AP473" s="1637">
        <v>31791.58</v>
      </c>
      <c r="AQ473" s="1637">
        <v>0</v>
      </c>
      <c r="AR473" s="1637">
        <v>0</v>
      </c>
      <c r="AS473" s="1637">
        <v>0</v>
      </c>
      <c r="AT473" s="1637">
        <v>0</v>
      </c>
      <c r="AU473" s="1637">
        <v>775.4</v>
      </c>
      <c r="AV473" s="1637">
        <v>93823.94</v>
      </c>
      <c r="AW473" s="1637">
        <v>38005.57</v>
      </c>
      <c r="AX473" s="1637">
        <v>14535.57</v>
      </c>
      <c r="AY473" s="1637">
        <v>271205.18</v>
      </c>
      <c r="AZ473" s="1637">
        <v>2657394.41</v>
      </c>
      <c r="BA473" s="1637">
        <v>110922.04</v>
      </c>
      <c r="BB473" s="1637">
        <v>4.08</v>
      </c>
      <c r="BC473" s="1637">
        <v>95909.86</v>
      </c>
      <c r="BD473" s="1637">
        <v>2657394.29948</v>
      </c>
    </row>
    <row r="474" spans="1:56" x14ac:dyDescent="0.25">
      <c r="A474" s="1651" t="s">
        <v>2406</v>
      </c>
      <c r="B474" s="1647" t="s">
        <v>3549</v>
      </c>
      <c r="C474" s="1636">
        <v>85</v>
      </c>
      <c r="D474" s="1637">
        <v>1126020.0900000001</v>
      </c>
      <c r="E474" s="1637">
        <v>911876.39</v>
      </c>
      <c r="F474" s="1646">
        <v>0.80982248727018713</v>
      </c>
      <c r="G474" s="1645">
        <v>2</v>
      </c>
      <c r="H474" s="1644">
        <v>4178.78</v>
      </c>
      <c r="I474" s="1644">
        <v>246345.27999999997</v>
      </c>
      <c r="J474" s="1644">
        <v>250524.05999999997</v>
      </c>
      <c r="K474" s="1643">
        <v>1.05749</v>
      </c>
      <c r="L474" s="1637">
        <v>285381.34000000003</v>
      </c>
      <c r="M474" s="1637">
        <v>57076.26</v>
      </c>
      <c r="N474" s="1637">
        <v>30971.61</v>
      </c>
      <c r="O474" s="1637">
        <v>13273.55</v>
      </c>
      <c r="P474" s="1637">
        <v>9352.48</v>
      </c>
      <c r="Q474" s="1637">
        <v>19073.900000000001</v>
      </c>
      <c r="R474" s="1637">
        <v>6467.92</v>
      </c>
      <c r="S474" s="1637">
        <v>11621.54</v>
      </c>
      <c r="T474" s="1637">
        <v>15326.07</v>
      </c>
      <c r="U474" s="1637">
        <v>8794.67</v>
      </c>
      <c r="V474" s="1637">
        <v>22736.71</v>
      </c>
      <c r="W474" s="1637">
        <v>19576.36</v>
      </c>
      <c r="X474" s="1637">
        <v>13945.3</v>
      </c>
      <c r="Y474" s="1637">
        <v>513597.70999999996</v>
      </c>
      <c r="Z474" s="1637">
        <v>7470</v>
      </c>
      <c r="AA474" s="1637">
        <v>10625</v>
      </c>
      <c r="AB474" s="1637">
        <v>27625</v>
      </c>
      <c r="AC474" s="1637">
        <v>2890</v>
      </c>
      <c r="AD474" s="1637">
        <v>48535</v>
      </c>
      <c r="AE474" s="1637">
        <v>14467</v>
      </c>
      <c r="AF474" s="1637">
        <v>115685</v>
      </c>
      <c r="AG474" s="1637">
        <v>79645</v>
      </c>
      <c r="AH474" s="1637">
        <v>196826.95500000002</v>
      </c>
      <c r="AI474" s="1637">
        <v>503768.95500000002</v>
      </c>
      <c r="AJ474" s="1637">
        <v>80909.8</v>
      </c>
      <c r="AK474" s="1637">
        <v>422859.15500000003</v>
      </c>
      <c r="AL474" s="1637">
        <v>508420.45500000002</v>
      </c>
      <c r="AM474" s="1637">
        <v>7754.04</v>
      </c>
      <c r="AN474" s="1637">
        <v>7754.04</v>
      </c>
      <c r="AO474" s="1637">
        <v>7754.04</v>
      </c>
      <c r="AP474" s="1637">
        <v>7754.04</v>
      </c>
      <c r="AQ474" s="1637">
        <v>0</v>
      </c>
      <c r="AR474" s="1637">
        <v>0</v>
      </c>
      <c r="AS474" s="1637">
        <v>0</v>
      </c>
      <c r="AT474" s="1637">
        <v>0</v>
      </c>
      <c r="AU474" s="1637">
        <v>775.4</v>
      </c>
      <c r="AV474" s="1637">
        <v>46524.27</v>
      </c>
      <c r="AW474" s="1637">
        <v>18845.740000000002</v>
      </c>
      <c r="AX474" s="1637">
        <v>6840.26</v>
      </c>
      <c r="AY474" s="1637">
        <v>104001.83</v>
      </c>
      <c r="AZ474" s="1637">
        <v>1126020.0900000001</v>
      </c>
      <c r="BA474" s="1637">
        <v>14632.030000000002</v>
      </c>
      <c r="BB474" s="1637">
        <v>3.34</v>
      </c>
      <c r="BC474" s="1637">
        <v>18848</v>
      </c>
      <c r="BD474" s="1637">
        <v>1126019.9950000001</v>
      </c>
    </row>
    <row r="475" spans="1:56" x14ac:dyDescent="0.25">
      <c r="A475" s="1651" t="s">
        <v>2407</v>
      </c>
      <c r="B475" s="1647" t="s">
        <v>3548</v>
      </c>
      <c r="C475" s="1636">
        <v>119.25</v>
      </c>
      <c r="D475" s="1637">
        <v>1704453.76</v>
      </c>
      <c r="E475" s="1637">
        <v>1327183.1000000001</v>
      </c>
      <c r="F475" s="1646">
        <v>0.7786559724565365</v>
      </c>
      <c r="G475" s="1645">
        <v>2</v>
      </c>
      <c r="H475" s="1644">
        <v>13204.14</v>
      </c>
      <c r="I475" s="1644">
        <v>818101.34000000008</v>
      </c>
      <c r="J475" s="1644">
        <v>831305.4800000001</v>
      </c>
      <c r="K475" s="1643">
        <v>1.05749</v>
      </c>
      <c r="L475" s="1637">
        <v>421803.95</v>
      </c>
      <c r="M475" s="1637">
        <v>84360.78</v>
      </c>
      <c r="N475" s="1637">
        <v>43507.75</v>
      </c>
      <c r="O475" s="1637">
        <v>19172.900000000001</v>
      </c>
      <c r="P475" s="1637">
        <v>14605.88</v>
      </c>
      <c r="Q475" s="1637">
        <v>26226.61</v>
      </c>
      <c r="R475" s="1637">
        <v>9701.8799999999992</v>
      </c>
      <c r="S475" s="1637">
        <v>16332.97</v>
      </c>
      <c r="T475" s="1637">
        <v>22137.66</v>
      </c>
      <c r="U475" s="1637">
        <v>12249.73</v>
      </c>
      <c r="V475" s="1637">
        <v>32841.910000000003</v>
      </c>
      <c r="W475" s="1637">
        <v>28276.959999999999</v>
      </c>
      <c r="X475" s="1637">
        <v>19598.8</v>
      </c>
      <c r="Y475" s="1637">
        <v>750817.78</v>
      </c>
      <c r="Z475" s="1637">
        <v>10575</v>
      </c>
      <c r="AA475" s="1637">
        <v>14906.25</v>
      </c>
      <c r="AB475" s="1637">
        <v>38756.25</v>
      </c>
      <c r="AC475" s="1637">
        <v>4054.5</v>
      </c>
      <c r="AD475" s="1637">
        <v>68091.75</v>
      </c>
      <c r="AE475" s="1637">
        <v>19895.5</v>
      </c>
      <c r="AF475" s="1637">
        <v>162299.25</v>
      </c>
      <c r="AG475" s="1637">
        <v>111737.25</v>
      </c>
      <c r="AH475" s="1637">
        <v>303437.33400000003</v>
      </c>
      <c r="AI475" s="1637">
        <v>733753.08400000003</v>
      </c>
      <c r="AJ475" s="1637">
        <v>113511.69</v>
      </c>
      <c r="AK475" s="1637">
        <v>620241.39400000009</v>
      </c>
      <c r="AL475" s="1637">
        <v>740278.86400000006</v>
      </c>
      <c r="AM475" s="1637">
        <v>26363.75</v>
      </c>
      <c r="AN475" s="1637">
        <v>26363.75</v>
      </c>
      <c r="AO475" s="1637">
        <v>27914.560000000001</v>
      </c>
      <c r="AP475" s="1637">
        <v>27914.560000000001</v>
      </c>
      <c r="AQ475" s="1637">
        <v>775.4</v>
      </c>
      <c r="AR475" s="1637">
        <v>775.4</v>
      </c>
      <c r="AS475" s="1637">
        <v>775.4</v>
      </c>
      <c r="AT475" s="1637">
        <v>775.4</v>
      </c>
      <c r="AU475" s="1637">
        <v>775.4</v>
      </c>
      <c r="AV475" s="1637">
        <v>65133.98</v>
      </c>
      <c r="AW475" s="1637">
        <v>26384.03</v>
      </c>
      <c r="AX475" s="1637">
        <v>9405.36</v>
      </c>
      <c r="AY475" s="1637">
        <v>213356.99</v>
      </c>
      <c r="AZ475" s="1637">
        <v>1704453.76</v>
      </c>
      <c r="BA475" s="1637">
        <v>179049.49000000002</v>
      </c>
      <c r="BB475" s="1637">
        <v>78.47999999999999</v>
      </c>
      <c r="BC475" s="1637">
        <v>48802.99</v>
      </c>
      <c r="BD475" s="1637">
        <v>1704453.6340000001</v>
      </c>
    </row>
    <row r="476" spans="1:56" x14ac:dyDescent="0.25">
      <c r="A476" s="1651" t="s">
        <v>2408</v>
      </c>
      <c r="B476" s="1647" t="s">
        <v>3547</v>
      </c>
      <c r="C476" s="1636">
        <v>921.5</v>
      </c>
      <c r="D476" s="1637">
        <v>14579916.25</v>
      </c>
      <c r="E476" s="1637">
        <v>10568770.449999999</v>
      </c>
      <c r="F476" s="1646">
        <v>0.72488553903730413</v>
      </c>
      <c r="G476" s="1645">
        <v>1</v>
      </c>
      <c r="H476" s="1644">
        <v>336246.91</v>
      </c>
      <c r="I476" s="1644">
        <v>2792785.43</v>
      </c>
      <c r="J476" s="1644">
        <v>3129032.3400000003</v>
      </c>
      <c r="K476" s="1643">
        <v>1.05749</v>
      </c>
      <c r="L476" s="1637">
        <v>3366346.46</v>
      </c>
      <c r="M476" s="1637">
        <v>1122003.26</v>
      </c>
      <c r="N476" s="1637">
        <v>390153.53</v>
      </c>
      <c r="O476" s="1637">
        <v>129768.45</v>
      </c>
      <c r="P476" s="1637">
        <v>111680.45</v>
      </c>
      <c r="Q476" s="1637">
        <v>333351.3</v>
      </c>
      <c r="R476" s="1637">
        <v>78908.69</v>
      </c>
      <c r="S476" s="1637">
        <v>144484.01</v>
      </c>
      <c r="T476" s="1637">
        <v>130271.64</v>
      </c>
      <c r="U476" s="1637">
        <v>96427.37</v>
      </c>
      <c r="V476" s="1637">
        <v>193262.05</v>
      </c>
      <c r="W476" s="1637">
        <v>166399.06</v>
      </c>
      <c r="X476" s="1637">
        <v>173374</v>
      </c>
      <c r="Y476" s="1637">
        <v>6436430.2699999996</v>
      </c>
      <c r="Z476" s="1637">
        <v>82935</v>
      </c>
      <c r="AA476" s="1637">
        <v>115187.5</v>
      </c>
      <c r="AB476" s="1637">
        <v>299487.5</v>
      </c>
      <c r="AC476" s="1637">
        <v>31331</v>
      </c>
      <c r="AD476" s="1637">
        <v>526176.5</v>
      </c>
      <c r="AE476" s="1637">
        <v>791568.5</v>
      </c>
      <c r="AF476" s="1637">
        <v>1254161.5</v>
      </c>
      <c r="AG476" s="1637">
        <v>863445.5</v>
      </c>
      <c r="AH476" s="1637">
        <v>2515178.7989999996</v>
      </c>
      <c r="AI476" s="1637">
        <v>6479471.7989999996</v>
      </c>
      <c r="AJ476" s="1637">
        <v>877157.42</v>
      </c>
      <c r="AK476" s="1637">
        <v>5602314.3789999997</v>
      </c>
      <c r="AL476" s="1637">
        <v>6529899.5789999999</v>
      </c>
      <c r="AM476" s="1637">
        <v>175241.42</v>
      </c>
      <c r="AN476" s="1637">
        <v>175241.42</v>
      </c>
      <c r="AO476" s="1637">
        <v>182995.47</v>
      </c>
      <c r="AP476" s="1637">
        <v>182995.47</v>
      </c>
      <c r="AQ476" s="1637">
        <v>20160.509999999998</v>
      </c>
      <c r="AR476" s="1637">
        <v>20160.509999999998</v>
      </c>
      <c r="AS476" s="1637">
        <v>20935.919999999998</v>
      </c>
      <c r="AT476" s="1637">
        <v>20935.919999999998</v>
      </c>
      <c r="AU476" s="1637">
        <v>24812.94</v>
      </c>
      <c r="AV476" s="1637">
        <v>506339.16</v>
      </c>
      <c r="AW476" s="1637">
        <v>205104.47</v>
      </c>
      <c r="AX476" s="1637">
        <v>78663.08</v>
      </c>
      <c r="AY476" s="1637">
        <v>1613586.29</v>
      </c>
      <c r="AZ476" s="1637">
        <v>14579916.25</v>
      </c>
      <c r="BA476" s="1637">
        <v>302800.99</v>
      </c>
      <c r="BB476" s="1637">
        <v>9032.0600000000013</v>
      </c>
      <c r="BC476" s="1637">
        <v>327746.21999999997</v>
      </c>
      <c r="BD476" s="1637">
        <v>14579916.138999999</v>
      </c>
    </row>
    <row r="477" spans="1:56" x14ac:dyDescent="0.25">
      <c r="A477" s="1651" t="s">
        <v>2409</v>
      </c>
      <c r="B477" s="1647" t="s">
        <v>3546</v>
      </c>
      <c r="C477" s="1636">
        <v>2899.5</v>
      </c>
      <c r="D477" s="1637">
        <v>43369596.689999998</v>
      </c>
      <c r="E477" s="1637">
        <v>31421505.869999997</v>
      </c>
      <c r="F477" s="1646">
        <v>0.72450537399728809</v>
      </c>
      <c r="G477" s="1645">
        <v>1</v>
      </c>
      <c r="H477" s="1644">
        <v>978723.17</v>
      </c>
      <c r="I477" s="1644">
        <v>6604131.419999999</v>
      </c>
      <c r="J477" s="1644">
        <v>7582854.5899999989</v>
      </c>
      <c r="K477" s="1643">
        <v>1.05749</v>
      </c>
      <c r="L477" s="1637">
        <v>10200818.57</v>
      </c>
      <c r="M477" s="1637">
        <v>3399932.82</v>
      </c>
      <c r="N477" s="1637">
        <v>1228983.6200000001</v>
      </c>
      <c r="O477" s="1637">
        <v>409661.2</v>
      </c>
      <c r="P477" s="1637">
        <v>322485.40999999997</v>
      </c>
      <c r="Q477" s="1637">
        <v>1049875.43</v>
      </c>
      <c r="R477" s="1637">
        <v>249661.94</v>
      </c>
      <c r="S477" s="1637">
        <v>455124.64</v>
      </c>
      <c r="T477" s="1637">
        <v>411249.69</v>
      </c>
      <c r="U477" s="1637">
        <v>303416.42</v>
      </c>
      <c r="V477" s="1637">
        <v>610101.76000000001</v>
      </c>
      <c r="W477" s="1637">
        <v>525299.01</v>
      </c>
      <c r="X477" s="1637">
        <v>546128.11</v>
      </c>
      <c r="Y477" s="1637">
        <v>19712738.620000008</v>
      </c>
      <c r="Z477" s="1637">
        <v>260955</v>
      </c>
      <c r="AA477" s="1637">
        <v>362437.5</v>
      </c>
      <c r="AB477" s="1637">
        <v>942337.5</v>
      </c>
      <c r="AC477" s="1637">
        <v>98583</v>
      </c>
      <c r="AD477" s="1637">
        <v>1655614.5</v>
      </c>
      <c r="AE477" s="1637">
        <v>2490670.5</v>
      </c>
      <c r="AF477" s="1637">
        <v>3946219.5</v>
      </c>
      <c r="AG477" s="1637">
        <v>2716831.5</v>
      </c>
      <c r="AH477" s="1637">
        <v>7366559.9760000007</v>
      </c>
      <c r="AI477" s="1637">
        <v>19840208.976</v>
      </c>
      <c r="AJ477" s="1637">
        <v>2759976.06</v>
      </c>
      <c r="AK477" s="1637">
        <v>17080232.916000001</v>
      </c>
      <c r="AL477" s="1637">
        <v>19998879.995999999</v>
      </c>
      <c r="AM477" s="1637">
        <v>265963.75</v>
      </c>
      <c r="AN477" s="1637">
        <v>265963.75</v>
      </c>
      <c r="AO477" s="1637">
        <v>277594.82</v>
      </c>
      <c r="AP477" s="1637">
        <v>277594.82</v>
      </c>
      <c r="AQ477" s="1637">
        <v>15508.09</v>
      </c>
      <c r="AR477" s="1637">
        <v>15508.09</v>
      </c>
      <c r="AS477" s="1637">
        <v>16283.49</v>
      </c>
      <c r="AT477" s="1637">
        <v>16283.49</v>
      </c>
      <c r="AU477" s="1637">
        <v>20160.509999999998</v>
      </c>
      <c r="AV477" s="1637">
        <v>1594231.73</v>
      </c>
      <c r="AW477" s="1637">
        <v>645780.71</v>
      </c>
      <c r="AX477" s="1637">
        <v>247104.69</v>
      </c>
      <c r="AY477" s="1637">
        <v>3657977.94</v>
      </c>
      <c r="AZ477" s="1637">
        <v>43369596.689999998</v>
      </c>
      <c r="BA477" s="1637">
        <v>315325.84999999998</v>
      </c>
      <c r="BB477" s="1637">
        <v>8061.13</v>
      </c>
      <c r="BC477" s="1637">
        <v>736489.29999999993</v>
      </c>
      <c r="BD477" s="1637">
        <v>43369596.556000009</v>
      </c>
    </row>
    <row r="478" spans="1:56" x14ac:dyDescent="0.25">
      <c r="A478" s="1651" t="s">
        <v>2410</v>
      </c>
      <c r="B478" s="1647" t="s">
        <v>3545</v>
      </c>
      <c r="C478" s="1636">
        <v>4442.0600000000004</v>
      </c>
      <c r="D478" s="1637">
        <v>60725983.130000003</v>
      </c>
      <c r="E478" s="1637">
        <v>46093541.380000003</v>
      </c>
      <c r="F478" s="1646">
        <v>0.75904150092267109</v>
      </c>
      <c r="G478" s="1645">
        <v>1</v>
      </c>
      <c r="H478" s="1644">
        <v>629353.46</v>
      </c>
      <c r="I478" s="1644">
        <v>14997035.109999999</v>
      </c>
      <c r="J478" s="1644">
        <v>15626388.57</v>
      </c>
      <c r="K478" s="1643">
        <v>1.05749</v>
      </c>
      <c r="L478" s="1637">
        <v>15003537.18</v>
      </c>
      <c r="M478" s="1637">
        <v>3000707.42</v>
      </c>
      <c r="N478" s="1637">
        <v>1637071.29</v>
      </c>
      <c r="O478" s="1637">
        <v>727095.62</v>
      </c>
      <c r="P478" s="1637">
        <v>508441.31</v>
      </c>
      <c r="Q478" s="1637">
        <v>1010122.2</v>
      </c>
      <c r="R478" s="1637">
        <v>382254.43</v>
      </c>
      <c r="S478" s="1637">
        <v>619710.77</v>
      </c>
      <c r="T478" s="1637">
        <v>839528.36</v>
      </c>
      <c r="U478" s="1637">
        <v>464861.6</v>
      </c>
      <c r="V478" s="1637">
        <v>1245466.54</v>
      </c>
      <c r="W478" s="1637">
        <v>1072349.53</v>
      </c>
      <c r="X478" s="1637">
        <v>743623.72</v>
      </c>
      <c r="Y478" s="1637">
        <v>27254769.969999999</v>
      </c>
      <c r="Z478" s="1637">
        <v>394461</v>
      </c>
      <c r="AA478" s="1637">
        <v>555257.5</v>
      </c>
      <c r="AB478" s="1637">
        <v>1443669.5</v>
      </c>
      <c r="AC478" s="1637">
        <v>151030.03999999998</v>
      </c>
      <c r="AD478" s="1637">
        <v>2536416.2599999998</v>
      </c>
      <c r="AE478" s="1637">
        <v>746386.5</v>
      </c>
      <c r="AF478" s="1637">
        <v>6045643.6600000001</v>
      </c>
      <c r="AG478" s="1637">
        <v>4162210.2199999997</v>
      </c>
      <c r="AH478" s="1637">
        <v>10698592.668839999</v>
      </c>
      <c r="AI478" s="1637">
        <v>26733667.348839998</v>
      </c>
      <c r="AJ478" s="1637">
        <v>4228308.07</v>
      </c>
      <c r="AK478" s="1637">
        <v>22505359.278839998</v>
      </c>
      <c r="AL478" s="1637">
        <v>26976752.778839998</v>
      </c>
      <c r="AM478" s="1637">
        <v>497034.31</v>
      </c>
      <c r="AN478" s="1637">
        <v>497034.31</v>
      </c>
      <c r="AO478" s="1637">
        <v>517194.82</v>
      </c>
      <c r="AP478" s="1637">
        <v>517194.82</v>
      </c>
      <c r="AQ478" s="1637">
        <v>122513.91</v>
      </c>
      <c r="AR478" s="1637">
        <v>122513.91</v>
      </c>
      <c r="AS478" s="1637">
        <v>127941.74</v>
      </c>
      <c r="AT478" s="1637">
        <v>127941.74</v>
      </c>
      <c r="AU478" s="1637">
        <v>153530.09</v>
      </c>
      <c r="AV478" s="1637">
        <v>2442524.2999999998</v>
      </c>
      <c r="AW478" s="1637">
        <v>989401.39</v>
      </c>
      <c r="AX478" s="1637">
        <v>379634.89</v>
      </c>
      <c r="AY478" s="1637">
        <v>6494460.2299999995</v>
      </c>
      <c r="AZ478" s="1637">
        <v>60725983.130000003</v>
      </c>
      <c r="BA478" s="1637">
        <v>742554.67999999993</v>
      </c>
      <c r="BB478" s="1637">
        <v>75781.609999999986</v>
      </c>
      <c r="BC478" s="1637">
        <v>1572065.73</v>
      </c>
      <c r="BD478" s="1637">
        <v>60725982.978839993</v>
      </c>
    </row>
    <row r="479" spans="1:56" x14ac:dyDescent="0.25">
      <c r="A479" s="1651" t="s">
        <v>2411</v>
      </c>
      <c r="B479" s="1647" t="s">
        <v>3544</v>
      </c>
      <c r="C479" s="1636">
        <v>171</v>
      </c>
      <c r="D479" s="1637">
        <v>2549439.15</v>
      </c>
      <c r="E479" s="1637">
        <v>2710751.15</v>
      </c>
      <c r="F479" s="1646">
        <v>1.0632735242965106</v>
      </c>
      <c r="G479" s="1645">
        <v>4</v>
      </c>
      <c r="H479" s="1644">
        <v>162.38999999999999</v>
      </c>
      <c r="I479" s="1644">
        <v>130421.13000000002</v>
      </c>
      <c r="J479" s="1644">
        <v>130583.52000000002</v>
      </c>
      <c r="K479" s="1643">
        <v>1.05749</v>
      </c>
      <c r="L479" s="1637">
        <v>609826.93000000005</v>
      </c>
      <c r="M479" s="1637">
        <v>203255.3</v>
      </c>
      <c r="N479" s="1637">
        <v>72093.58</v>
      </c>
      <c r="O479" s="1637">
        <v>23748.47</v>
      </c>
      <c r="P479" s="1637">
        <v>19503.009999999998</v>
      </c>
      <c r="Q479" s="1637">
        <v>61597.52</v>
      </c>
      <c r="R479" s="1637">
        <v>14229.43</v>
      </c>
      <c r="S479" s="1637">
        <v>26698.13</v>
      </c>
      <c r="T479" s="1637">
        <v>23840.560000000001</v>
      </c>
      <c r="U479" s="1637">
        <v>17903.45</v>
      </c>
      <c r="V479" s="1637">
        <v>35368.21</v>
      </c>
      <c r="W479" s="1637">
        <v>30452.11</v>
      </c>
      <c r="X479" s="1637">
        <v>32036.5</v>
      </c>
      <c r="Y479" s="1637">
        <v>1170553.2</v>
      </c>
      <c r="Z479" s="1637">
        <v>15390</v>
      </c>
      <c r="AA479" s="1637">
        <v>21375</v>
      </c>
      <c r="AB479" s="1637">
        <v>55575</v>
      </c>
      <c r="AC479" s="1637">
        <v>5814</v>
      </c>
      <c r="AD479" s="1637">
        <v>48820.5</v>
      </c>
      <c r="AE479" s="1637">
        <v>146889</v>
      </c>
      <c r="AF479" s="1637">
        <v>232731</v>
      </c>
      <c r="AG479" s="1637">
        <v>160227</v>
      </c>
      <c r="AH479" s="1637">
        <v>443293.01699999993</v>
      </c>
      <c r="AI479" s="1637">
        <v>1130114.517</v>
      </c>
      <c r="AJ479" s="1637">
        <v>162771.48000000001</v>
      </c>
      <c r="AK479" s="1637">
        <v>967343.03700000001</v>
      </c>
      <c r="AL479" s="1637">
        <v>1139472.247</v>
      </c>
      <c r="AM479" s="1637">
        <v>21711.32</v>
      </c>
      <c r="AN479" s="1637">
        <v>21711.32</v>
      </c>
      <c r="AO479" s="1637">
        <v>22486.73</v>
      </c>
      <c r="AP479" s="1637">
        <v>22486.73</v>
      </c>
      <c r="AQ479" s="1637">
        <v>775.4</v>
      </c>
      <c r="AR479" s="1637">
        <v>775.4</v>
      </c>
      <c r="AS479" s="1637">
        <v>775.4</v>
      </c>
      <c r="AT479" s="1637">
        <v>775.4</v>
      </c>
      <c r="AU479" s="1637">
        <v>1550.8</v>
      </c>
      <c r="AV479" s="1637">
        <v>93823.94</v>
      </c>
      <c r="AW479" s="1637">
        <v>38005.57</v>
      </c>
      <c r="AX479" s="1637">
        <v>14535.57</v>
      </c>
      <c r="AY479" s="1637">
        <v>239413.58</v>
      </c>
      <c r="AZ479" s="1637">
        <v>2549439.15</v>
      </c>
      <c r="BA479" s="1637">
        <v>15411.809999999998</v>
      </c>
      <c r="BB479" s="1637">
        <v>1.5499999999999998</v>
      </c>
      <c r="BC479" s="1637">
        <v>42260.990000000005</v>
      </c>
      <c r="BD479" s="1637">
        <v>2549439.0269999998</v>
      </c>
    </row>
    <row r="480" spans="1:56" x14ac:dyDescent="0.25">
      <c r="A480" s="1651" t="s">
        <v>2412</v>
      </c>
      <c r="B480" s="1647" t="s">
        <v>3543</v>
      </c>
      <c r="C480" s="1636">
        <v>233</v>
      </c>
      <c r="D480" s="1637">
        <v>3155214.54</v>
      </c>
      <c r="E480" s="1637">
        <v>3035242.1500000004</v>
      </c>
      <c r="F480" s="1646">
        <v>0.96197647149534249</v>
      </c>
      <c r="G480" s="1645">
        <v>3</v>
      </c>
      <c r="H480" s="1644">
        <v>3585.61</v>
      </c>
      <c r="I480" s="1644">
        <v>218123.04000000004</v>
      </c>
      <c r="J480" s="1644">
        <v>221708.65000000002</v>
      </c>
      <c r="K480" s="1643">
        <v>1.05749</v>
      </c>
      <c r="L480" s="1637">
        <v>796413.06</v>
      </c>
      <c r="M480" s="1637">
        <v>159282.60999999999</v>
      </c>
      <c r="N480" s="1637">
        <v>85540.66</v>
      </c>
      <c r="O480" s="1637">
        <v>37608.39</v>
      </c>
      <c r="P480" s="1637">
        <v>27120.1</v>
      </c>
      <c r="Q480" s="1637">
        <v>54042.73</v>
      </c>
      <c r="R480" s="1637">
        <v>19403.77</v>
      </c>
      <c r="S480" s="1637">
        <v>32037.75</v>
      </c>
      <c r="T480" s="1637">
        <v>43423.88</v>
      </c>
      <c r="U480" s="1637">
        <v>24185.360000000001</v>
      </c>
      <c r="V480" s="1637">
        <v>64420.68</v>
      </c>
      <c r="W480" s="1637">
        <v>55466.35</v>
      </c>
      <c r="X480" s="1637">
        <v>38443.800000000003</v>
      </c>
      <c r="Y480" s="1637">
        <v>1437389.1400000001</v>
      </c>
      <c r="Z480" s="1637">
        <v>20835</v>
      </c>
      <c r="AA480" s="1637">
        <v>29125</v>
      </c>
      <c r="AB480" s="1637">
        <v>75725</v>
      </c>
      <c r="AC480" s="1637">
        <v>7922</v>
      </c>
      <c r="AD480" s="1637">
        <v>66521.5</v>
      </c>
      <c r="AE480" s="1637">
        <v>40841.5</v>
      </c>
      <c r="AF480" s="1637">
        <v>317113</v>
      </c>
      <c r="AG480" s="1637">
        <v>218321</v>
      </c>
      <c r="AH480" s="1637">
        <v>568728.71699999995</v>
      </c>
      <c r="AI480" s="1637">
        <v>1345132.7169999999</v>
      </c>
      <c r="AJ480" s="1637">
        <v>221788.04</v>
      </c>
      <c r="AK480" s="1637">
        <v>1123344.6769999999</v>
      </c>
      <c r="AL480" s="1637">
        <v>1357883.307</v>
      </c>
      <c r="AM480" s="1637">
        <v>32566.99</v>
      </c>
      <c r="AN480" s="1637">
        <v>32566.99</v>
      </c>
      <c r="AO480" s="1637">
        <v>33342.39</v>
      </c>
      <c r="AP480" s="1637">
        <v>33342.39</v>
      </c>
      <c r="AQ480" s="1637">
        <v>5427.83</v>
      </c>
      <c r="AR480" s="1637">
        <v>5427.83</v>
      </c>
      <c r="AS480" s="1637">
        <v>5427.83</v>
      </c>
      <c r="AT480" s="1637">
        <v>5427.83</v>
      </c>
      <c r="AU480" s="1637">
        <v>6978.64</v>
      </c>
      <c r="AV480" s="1637">
        <v>127941.74</v>
      </c>
      <c r="AW480" s="1637">
        <v>51825.78</v>
      </c>
      <c r="AX480" s="1637">
        <v>19665.77</v>
      </c>
      <c r="AY480" s="1637">
        <v>359942.01</v>
      </c>
      <c r="AZ480" s="1637">
        <v>3155214.54</v>
      </c>
      <c r="BA480" s="1637">
        <v>26564.210000000003</v>
      </c>
      <c r="BB480" s="1637">
        <v>154.69999999999999</v>
      </c>
      <c r="BC480" s="1637">
        <v>66116.37999999999</v>
      </c>
      <c r="BD480" s="1637">
        <v>3155214.4570000004</v>
      </c>
    </row>
    <row r="481" spans="1:56" x14ac:dyDescent="0.25">
      <c r="A481" s="1651" t="s">
        <v>2413</v>
      </c>
      <c r="B481" s="1647" t="s">
        <v>3542</v>
      </c>
      <c r="C481" s="1636">
        <v>2329.75</v>
      </c>
      <c r="D481" s="1637">
        <v>37842977.100000001</v>
      </c>
      <c r="E481" s="1637">
        <v>29130247.729999997</v>
      </c>
      <c r="F481" s="1646">
        <v>0.7697662806238359</v>
      </c>
      <c r="G481" s="1645">
        <v>1</v>
      </c>
      <c r="H481" s="1644">
        <v>377976.14</v>
      </c>
      <c r="I481" s="1644">
        <v>16368570.289999999</v>
      </c>
      <c r="J481" s="1644">
        <v>16746546.43</v>
      </c>
      <c r="K481" s="1643">
        <v>1.05749</v>
      </c>
      <c r="L481" s="1637">
        <v>8631274.2699999996</v>
      </c>
      <c r="M481" s="1637">
        <v>2119024.27</v>
      </c>
      <c r="N481" s="1637">
        <v>900696.87</v>
      </c>
      <c r="O481" s="1637">
        <v>362347.51</v>
      </c>
      <c r="P481" s="1637">
        <v>323441.12</v>
      </c>
      <c r="Q481" s="1637">
        <v>629022.1</v>
      </c>
      <c r="R481" s="1637">
        <v>199858.91</v>
      </c>
      <c r="S481" s="1637">
        <v>338281.04</v>
      </c>
      <c r="T481" s="1637">
        <v>401883.76</v>
      </c>
      <c r="U481" s="1637">
        <v>243424.15</v>
      </c>
      <c r="V481" s="1637">
        <v>596207.1</v>
      </c>
      <c r="W481" s="1637">
        <v>513335.67</v>
      </c>
      <c r="X481" s="1637">
        <v>405921.31</v>
      </c>
      <c r="Y481" s="1637">
        <v>15664718.079999996</v>
      </c>
      <c r="Z481" s="1637">
        <v>208170</v>
      </c>
      <c r="AA481" s="1637">
        <v>291218.75</v>
      </c>
      <c r="AB481" s="1637">
        <v>757168.75</v>
      </c>
      <c r="AC481" s="1637">
        <v>79211.5</v>
      </c>
      <c r="AD481" s="1637">
        <v>1330287.25</v>
      </c>
      <c r="AE481" s="1637">
        <v>926011</v>
      </c>
      <c r="AF481" s="1637">
        <v>3170789.75</v>
      </c>
      <c r="AG481" s="1637">
        <v>2182975.75</v>
      </c>
      <c r="AH481" s="1637">
        <v>6804767.3999999994</v>
      </c>
      <c r="AI481" s="1637">
        <v>15750600.149999999</v>
      </c>
      <c r="AJ481" s="1637">
        <v>2217642.4300000002</v>
      </c>
      <c r="AK481" s="1637">
        <v>13532957.719999999</v>
      </c>
      <c r="AL481" s="1637">
        <v>15878092.409999998</v>
      </c>
      <c r="AM481" s="1637">
        <v>659869.26</v>
      </c>
      <c r="AN481" s="1637">
        <v>659869.26</v>
      </c>
      <c r="AO481" s="1637">
        <v>687008.42</v>
      </c>
      <c r="AP481" s="1637">
        <v>687008.42</v>
      </c>
      <c r="AQ481" s="1637">
        <v>301632.36</v>
      </c>
      <c r="AR481" s="1637">
        <v>301632.36</v>
      </c>
      <c r="AS481" s="1637">
        <v>314038.83</v>
      </c>
      <c r="AT481" s="1637">
        <v>314038.83</v>
      </c>
      <c r="AU481" s="1637">
        <v>376846.6</v>
      </c>
      <c r="AV481" s="1637">
        <v>1280968.3</v>
      </c>
      <c r="AW481" s="1637">
        <v>518886.06</v>
      </c>
      <c r="AX481" s="1637">
        <v>198367.78</v>
      </c>
      <c r="AY481" s="1637">
        <v>6300166.4799999995</v>
      </c>
      <c r="AZ481" s="1637">
        <v>37842977.100000001</v>
      </c>
      <c r="BA481" s="1637">
        <v>2143266.3400000003</v>
      </c>
      <c r="BB481" s="1637">
        <v>397849.67000000004</v>
      </c>
      <c r="BC481" s="1637">
        <v>873740.8899999999</v>
      </c>
      <c r="BD481" s="1637">
        <v>37842976.969999991</v>
      </c>
    </row>
    <row r="482" spans="1:56" x14ac:dyDescent="0.25">
      <c r="A482" s="1651" t="s">
        <v>2414</v>
      </c>
      <c r="B482" s="1647" t="s">
        <v>3541</v>
      </c>
      <c r="C482" s="1636">
        <v>116.5</v>
      </c>
      <c r="D482" s="1637">
        <v>1553142.85</v>
      </c>
      <c r="E482" s="1637">
        <v>1358629.1300000001</v>
      </c>
      <c r="F482" s="1646">
        <v>0.87476121723124178</v>
      </c>
      <c r="G482" s="1645">
        <v>2</v>
      </c>
      <c r="H482" s="1644">
        <v>2417.33</v>
      </c>
      <c r="I482" s="1644">
        <v>108782.2</v>
      </c>
      <c r="J482" s="1644">
        <v>111199.53</v>
      </c>
      <c r="K482" s="1643">
        <v>1.05749</v>
      </c>
      <c r="L482" s="1637">
        <v>400418.78</v>
      </c>
      <c r="M482" s="1637">
        <v>80083.740000000005</v>
      </c>
      <c r="N482" s="1637">
        <v>42032.91</v>
      </c>
      <c r="O482" s="1637">
        <v>18435.48</v>
      </c>
      <c r="P482" s="1637">
        <v>12980.97</v>
      </c>
      <c r="Q482" s="1637">
        <v>25431.87</v>
      </c>
      <c r="R482" s="1637">
        <v>9055.09</v>
      </c>
      <c r="S482" s="1637">
        <v>16018.87</v>
      </c>
      <c r="T482" s="1637">
        <v>21286.21</v>
      </c>
      <c r="U482" s="1637">
        <v>11935.63</v>
      </c>
      <c r="V482" s="1637">
        <v>31578.76</v>
      </c>
      <c r="W482" s="1637">
        <v>27189.38</v>
      </c>
      <c r="X482" s="1637">
        <v>19221.900000000001</v>
      </c>
      <c r="Y482" s="1637">
        <v>715669.59</v>
      </c>
      <c r="Z482" s="1637">
        <v>10440</v>
      </c>
      <c r="AA482" s="1637">
        <v>14562.5</v>
      </c>
      <c r="AB482" s="1637">
        <v>37862.5</v>
      </c>
      <c r="AC482" s="1637">
        <v>3961</v>
      </c>
      <c r="AD482" s="1637">
        <v>66521.5</v>
      </c>
      <c r="AE482" s="1637">
        <v>18902</v>
      </c>
      <c r="AF482" s="1637">
        <v>158556.5</v>
      </c>
      <c r="AG482" s="1637">
        <v>109160.5</v>
      </c>
      <c r="AH482" s="1637">
        <v>272065.95899999997</v>
      </c>
      <c r="AI482" s="1637">
        <v>692032.45900000003</v>
      </c>
      <c r="AJ482" s="1637">
        <v>110894.02</v>
      </c>
      <c r="AK482" s="1637">
        <v>581138.43900000001</v>
      </c>
      <c r="AL482" s="1637">
        <v>698407.74900000007</v>
      </c>
      <c r="AM482" s="1637">
        <v>10080.25</v>
      </c>
      <c r="AN482" s="1637">
        <v>10080.25</v>
      </c>
      <c r="AO482" s="1637">
        <v>10080.25</v>
      </c>
      <c r="AP482" s="1637">
        <v>10080.25</v>
      </c>
      <c r="AQ482" s="1637">
        <v>0</v>
      </c>
      <c r="AR482" s="1637">
        <v>0</v>
      </c>
      <c r="AS482" s="1637">
        <v>0</v>
      </c>
      <c r="AT482" s="1637">
        <v>0</v>
      </c>
      <c r="AU482" s="1637">
        <v>0</v>
      </c>
      <c r="AV482" s="1637">
        <v>63583.17</v>
      </c>
      <c r="AW482" s="1637">
        <v>25755.84</v>
      </c>
      <c r="AX482" s="1637">
        <v>9405.36</v>
      </c>
      <c r="AY482" s="1637">
        <v>139065.37</v>
      </c>
      <c r="AZ482" s="1637">
        <v>1553142.85</v>
      </c>
      <c r="BA482" s="1637">
        <v>20745.02</v>
      </c>
      <c r="BB482" s="1637">
        <v>0</v>
      </c>
      <c r="BC482" s="1637">
        <v>24876.039999999997</v>
      </c>
      <c r="BD482" s="1637">
        <v>1553142.7090000003</v>
      </c>
    </row>
    <row r="483" spans="1:56" x14ac:dyDescent="0.25">
      <c r="A483" s="1651" t="s">
        <v>2415</v>
      </c>
      <c r="B483" s="1647" t="s">
        <v>3540</v>
      </c>
      <c r="C483" s="1636">
        <v>6782.75</v>
      </c>
      <c r="D483" s="1637">
        <v>97251482.890000001</v>
      </c>
      <c r="E483" s="1637">
        <v>61928304.439999998</v>
      </c>
      <c r="F483" s="1646">
        <v>0.63678519442265336</v>
      </c>
      <c r="G483" s="1645">
        <v>1</v>
      </c>
      <c r="H483" s="1644">
        <v>5245283.29</v>
      </c>
      <c r="I483" s="1644">
        <v>19740960.25</v>
      </c>
      <c r="J483" s="1644">
        <v>24986243.539999999</v>
      </c>
      <c r="K483" s="1643">
        <v>1.05749</v>
      </c>
      <c r="L483" s="1637">
        <v>23330814.18</v>
      </c>
      <c r="M483" s="1637">
        <v>5651252.0599999996</v>
      </c>
      <c r="N483" s="1637">
        <v>2615759.4900000002</v>
      </c>
      <c r="O483" s="1637">
        <v>1063329.26</v>
      </c>
      <c r="P483" s="1637">
        <v>791511.9</v>
      </c>
      <c r="Q483" s="1637">
        <v>1814649.77</v>
      </c>
      <c r="R483" s="1637">
        <v>584053.72</v>
      </c>
      <c r="S483" s="1637">
        <v>982805.38</v>
      </c>
      <c r="T483" s="1637">
        <v>1183513.6200000001</v>
      </c>
      <c r="U483" s="1637">
        <v>709856.23</v>
      </c>
      <c r="V483" s="1637">
        <v>1755779.41</v>
      </c>
      <c r="W483" s="1637">
        <v>1511730.07</v>
      </c>
      <c r="X483" s="1637">
        <v>1179320.1299999999</v>
      </c>
      <c r="Y483" s="1637">
        <v>43174375.219999991</v>
      </c>
      <c r="Z483" s="1637">
        <v>604800</v>
      </c>
      <c r="AA483" s="1637">
        <v>847843.75</v>
      </c>
      <c r="AB483" s="1637">
        <v>2204393.75</v>
      </c>
      <c r="AC483" s="1637">
        <v>230613.5</v>
      </c>
      <c r="AD483" s="1637">
        <v>3872950.25</v>
      </c>
      <c r="AE483" s="1637">
        <v>2570199</v>
      </c>
      <c r="AF483" s="1637">
        <v>9231322.75</v>
      </c>
      <c r="AG483" s="1637">
        <v>6355436.75</v>
      </c>
      <c r="AH483" s="1637">
        <v>17016429.288000003</v>
      </c>
      <c r="AI483" s="1637">
        <v>42933989.038000003</v>
      </c>
      <c r="AJ483" s="1637">
        <v>6456364.0700000003</v>
      </c>
      <c r="AK483" s="1637">
        <v>36477624.968000002</v>
      </c>
      <c r="AL483" s="1637">
        <v>43305165.408</v>
      </c>
      <c r="AM483" s="1637">
        <v>784709.39</v>
      </c>
      <c r="AN483" s="1637">
        <v>784709.39</v>
      </c>
      <c r="AO483" s="1637">
        <v>818051.79</v>
      </c>
      <c r="AP483" s="1637">
        <v>818051.79</v>
      </c>
      <c r="AQ483" s="1637">
        <v>327220.71000000002</v>
      </c>
      <c r="AR483" s="1637">
        <v>327220.71000000002</v>
      </c>
      <c r="AS483" s="1637">
        <v>341177.99</v>
      </c>
      <c r="AT483" s="1637">
        <v>341177.99</v>
      </c>
      <c r="AU483" s="1637">
        <v>409413.59</v>
      </c>
      <c r="AV483" s="1637">
        <v>3729695.84</v>
      </c>
      <c r="AW483" s="1637">
        <v>1510800.21</v>
      </c>
      <c r="AX483" s="1637">
        <v>579712.73</v>
      </c>
      <c r="AY483" s="1637">
        <v>10771942.130000003</v>
      </c>
      <c r="AZ483" s="1637">
        <v>97251482.890000001</v>
      </c>
      <c r="BA483" s="1637">
        <v>1327461.99</v>
      </c>
      <c r="BB483" s="1637">
        <v>275527.53000000003</v>
      </c>
      <c r="BC483" s="1637">
        <v>2933205.5699999994</v>
      </c>
      <c r="BD483" s="1637">
        <v>97251482.757999986</v>
      </c>
    </row>
    <row r="484" spans="1:56" x14ac:dyDescent="0.25">
      <c r="A484" s="1651" t="s">
        <v>2416</v>
      </c>
      <c r="B484" s="1647" t="s">
        <v>3539</v>
      </c>
      <c r="C484" s="1636">
        <v>16805.12</v>
      </c>
      <c r="D484" s="1637">
        <v>246080288.94</v>
      </c>
      <c r="E484" s="1637">
        <v>170824583.37</v>
      </c>
      <c r="F484" s="1646">
        <v>0.69418230978935069</v>
      </c>
      <c r="G484" s="1645">
        <v>1</v>
      </c>
      <c r="H484" s="1644">
        <v>8738907.0500000007</v>
      </c>
      <c r="I484" s="1644">
        <v>89022359.530000001</v>
      </c>
      <c r="J484" s="1644">
        <v>97761266.579999998</v>
      </c>
      <c r="K484" s="1643">
        <v>1.05749</v>
      </c>
      <c r="L484" s="1637">
        <v>58076001.460000001</v>
      </c>
      <c r="M484" s="1637">
        <v>14308734.779999999</v>
      </c>
      <c r="N484" s="1637">
        <v>6508788.6500000004</v>
      </c>
      <c r="O484" s="1637">
        <v>2625038.7400000002</v>
      </c>
      <c r="P484" s="1637">
        <v>2010628.95</v>
      </c>
      <c r="Q484" s="1637">
        <v>4587886.7300000004</v>
      </c>
      <c r="R484" s="1637">
        <v>1448168.65</v>
      </c>
      <c r="S484" s="1637">
        <v>2444606.67</v>
      </c>
      <c r="T484" s="1637">
        <v>2910251.48</v>
      </c>
      <c r="U484" s="1637">
        <v>1758935.8</v>
      </c>
      <c r="V484" s="1637">
        <v>4317448.93</v>
      </c>
      <c r="W484" s="1637">
        <v>3717333.36</v>
      </c>
      <c r="X484" s="1637">
        <v>2933412.78</v>
      </c>
      <c r="Y484" s="1637">
        <v>107647236.98</v>
      </c>
      <c r="Z484" s="1637">
        <v>1499463.9</v>
      </c>
      <c r="AA484" s="1637">
        <v>2100640</v>
      </c>
      <c r="AB484" s="1637">
        <v>5461664</v>
      </c>
      <c r="AC484" s="1637">
        <v>571374.08000000007</v>
      </c>
      <c r="AD484" s="1637">
        <v>9595723.5199999996</v>
      </c>
      <c r="AE484" s="1637">
        <v>6741268.9499999993</v>
      </c>
      <c r="AF484" s="1637">
        <v>22871768.32</v>
      </c>
      <c r="AG484" s="1637">
        <v>15746397.439999999</v>
      </c>
      <c r="AH484" s="1637">
        <v>43199835.889679998</v>
      </c>
      <c r="AI484" s="1637">
        <v>107788136.09967999</v>
      </c>
      <c r="AJ484" s="1637">
        <v>15996457.619999999</v>
      </c>
      <c r="AK484" s="1637">
        <v>91791678.479679987</v>
      </c>
      <c r="AL484" s="1637">
        <v>108707772.43967998</v>
      </c>
      <c r="AM484" s="1637">
        <v>2115303.59</v>
      </c>
      <c r="AN484" s="1637">
        <v>2115303.59</v>
      </c>
      <c r="AO484" s="1637">
        <v>2203699.7000000002</v>
      </c>
      <c r="AP484" s="1637">
        <v>2203699.7000000002</v>
      </c>
      <c r="AQ484" s="1637">
        <v>1249952.1200000001</v>
      </c>
      <c r="AR484" s="1637">
        <v>1249952.1200000001</v>
      </c>
      <c r="AS484" s="1637">
        <v>1301904.22</v>
      </c>
      <c r="AT484" s="1637">
        <v>1301904.22</v>
      </c>
      <c r="AU484" s="1637">
        <v>1562440.15</v>
      </c>
      <c r="AV484" s="1637">
        <v>9241271.3300000001</v>
      </c>
      <c r="AW484" s="1637">
        <v>3743392.31</v>
      </c>
      <c r="AX484" s="1637">
        <v>1436456.34</v>
      </c>
      <c r="AY484" s="1637">
        <v>29725279.390000001</v>
      </c>
      <c r="AZ484" s="1637">
        <v>246080288.94</v>
      </c>
      <c r="BA484" s="1637">
        <v>3929878.1</v>
      </c>
      <c r="BB484" s="1637">
        <v>1359268.3599999999</v>
      </c>
      <c r="BC484" s="1637">
        <v>9099894.7300000004</v>
      </c>
      <c r="BD484" s="1637">
        <v>246080288.80967999</v>
      </c>
    </row>
    <row r="485" spans="1:56" x14ac:dyDescent="0.25">
      <c r="A485" s="1647"/>
      <c r="B485" s="1647" t="s">
        <v>3538</v>
      </c>
      <c r="C485" s="1636">
        <v>54.3</v>
      </c>
      <c r="D485" s="1637">
        <v>776481.59</v>
      </c>
      <c r="E485" s="1637">
        <v>505614.69999999995</v>
      </c>
      <c r="F485" s="1646">
        <v>0.65116122070582505</v>
      </c>
      <c r="G485" s="1645">
        <v>1</v>
      </c>
      <c r="H485" s="1644">
        <v>41649.550000000003</v>
      </c>
      <c r="I485" s="1644">
        <v>427966.55</v>
      </c>
      <c r="J485" s="1644">
        <v>469616.1</v>
      </c>
      <c r="K485" s="1643">
        <v>0.9</v>
      </c>
      <c r="L485" s="1637">
        <v>169537.15</v>
      </c>
      <c r="M485" s="1637">
        <v>54498.92</v>
      </c>
      <c r="N485" s="1637">
        <v>18579.47</v>
      </c>
      <c r="O485" s="1637">
        <v>6402.35</v>
      </c>
      <c r="P485" s="1637">
        <v>5656.07</v>
      </c>
      <c r="Q485" s="1637">
        <v>16000.63</v>
      </c>
      <c r="R485" s="1637">
        <v>3302.8</v>
      </c>
      <c r="S485" s="1637">
        <v>6950.26</v>
      </c>
      <c r="T485" s="1637">
        <v>6521.79</v>
      </c>
      <c r="U485" s="1637">
        <v>4544.3999999999996</v>
      </c>
      <c r="V485" s="1637">
        <v>9675.2800000000007</v>
      </c>
      <c r="W485" s="1637">
        <v>8330.44</v>
      </c>
      <c r="X485" s="1637">
        <v>8339.99</v>
      </c>
      <c r="Y485" s="1637">
        <v>318339.55000000005</v>
      </c>
      <c r="Z485" s="1637">
        <v>4887</v>
      </c>
      <c r="AA485" s="1637">
        <v>6787.5</v>
      </c>
      <c r="AB485" s="1637">
        <v>17647.5</v>
      </c>
      <c r="AC485" s="1637">
        <v>1846.1999999999998</v>
      </c>
      <c r="AD485" s="1637">
        <v>31005.300000000003</v>
      </c>
      <c r="AE485" s="1637">
        <v>43197.2</v>
      </c>
      <c r="AF485" s="1637">
        <v>73902.299999999988</v>
      </c>
      <c r="AG485" s="1637">
        <v>50879.1</v>
      </c>
      <c r="AH485" s="1637">
        <v>148090.12619999997</v>
      </c>
      <c r="AI485" s="1637">
        <v>378242.22619999998</v>
      </c>
      <c r="AJ485" s="1637">
        <v>51687.08</v>
      </c>
      <c r="AK485" s="1637">
        <v>326555.14619999996</v>
      </c>
      <c r="AL485" s="1637">
        <v>373073.51619999995</v>
      </c>
      <c r="AM485" s="1637">
        <v>11218.72</v>
      </c>
      <c r="AN485" s="1637">
        <v>11218.72</v>
      </c>
      <c r="AO485" s="1637">
        <v>11878.65</v>
      </c>
      <c r="AP485" s="1637">
        <v>11878.65</v>
      </c>
      <c r="AQ485" s="1637">
        <v>0</v>
      </c>
      <c r="AR485" s="1637">
        <v>0</v>
      </c>
      <c r="AS485" s="1637">
        <v>0</v>
      </c>
      <c r="AT485" s="1637">
        <v>0</v>
      </c>
      <c r="AU485" s="1637">
        <v>0</v>
      </c>
      <c r="AV485" s="1637">
        <v>25077.15</v>
      </c>
      <c r="AW485" s="1637">
        <v>10158.08</v>
      </c>
      <c r="AX485" s="1637">
        <v>3638.47</v>
      </c>
      <c r="AY485" s="1637">
        <v>85068.44</v>
      </c>
      <c r="AZ485" s="1637">
        <v>776481.59</v>
      </c>
      <c r="BA485" s="1637">
        <v>21731.48</v>
      </c>
      <c r="BB485" s="1637">
        <v>0</v>
      </c>
      <c r="BC485" s="1637">
        <v>11737.939999999999</v>
      </c>
      <c r="BD485" s="1637">
        <v>776481.50619999995</v>
      </c>
    </row>
    <row r="486" spans="1:56" x14ac:dyDescent="0.25">
      <c r="A486" s="1647"/>
      <c r="B486" s="1647" t="s">
        <v>3537</v>
      </c>
      <c r="C486" s="1636">
        <v>17.64</v>
      </c>
      <c r="D486" s="1637">
        <v>227350.56</v>
      </c>
      <c r="E486" s="1637">
        <v>175964.5</v>
      </c>
      <c r="F486" s="1646">
        <v>0.77397874014473511</v>
      </c>
      <c r="G486" s="1645">
        <v>2</v>
      </c>
      <c r="H486" s="1644">
        <v>2312.4299999999998</v>
      </c>
      <c r="I486" s="1644">
        <v>153229.45000000001</v>
      </c>
      <c r="J486" s="1644">
        <v>155541.88</v>
      </c>
      <c r="K486" s="1643">
        <v>0.9</v>
      </c>
      <c r="L486" s="1637">
        <v>51058.16</v>
      </c>
      <c r="M486" s="1637">
        <v>13002.06</v>
      </c>
      <c r="N486" s="1637">
        <v>5303.52</v>
      </c>
      <c r="O486" s="1637">
        <v>1977.03</v>
      </c>
      <c r="P486" s="1637">
        <v>1714.5</v>
      </c>
      <c r="Q486" s="1637">
        <v>4247.42</v>
      </c>
      <c r="R486" s="1637">
        <v>550.46</v>
      </c>
      <c r="S486" s="1637">
        <v>1871.22</v>
      </c>
      <c r="T486" s="1637">
        <v>2173.9299999999998</v>
      </c>
      <c r="U486" s="1637">
        <v>1336.59</v>
      </c>
      <c r="V486" s="1637">
        <v>3225.09</v>
      </c>
      <c r="W486" s="1637">
        <v>2776.81</v>
      </c>
      <c r="X486" s="1637">
        <v>2245.38</v>
      </c>
      <c r="Y486" s="1637">
        <v>91482.17</v>
      </c>
      <c r="Z486" s="1637">
        <v>1587.6</v>
      </c>
      <c r="AA486" s="1637">
        <v>2205</v>
      </c>
      <c r="AB486" s="1637">
        <v>5733</v>
      </c>
      <c r="AC486" s="1637">
        <v>599.76</v>
      </c>
      <c r="AD486" s="1637">
        <v>10072.44</v>
      </c>
      <c r="AE486" s="1637">
        <v>8448.86</v>
      </c>
      <c r="AF486" s="1637">
        <v>24008.04</v>
      </c>
      <c r="AG486" s="1637">
        <v>16528.68</v>
      </c>
      <c r="AH486" s="1637">
        <v>43310.958959999996</v>
      </c>
      <c r="AI486" s="1637">
        <v>112494.33895999999</v>
      </c>
      <c r="AJ486" s="1637">
        <v>16791.16</v>
      </c>
      <c r="AK486" s="1637">
        <v>95703.17895999999</v>
      </c>
      <c r="AL486" s="1637">
        <v>110815.21896</v>
      </c>
      <c r="AM486" s="1637">
        <v>3299.62</v>
      </c>
      <c r="AN486" s="1637">
        <v>3299.62</v>
      </c>
      <c r="AO486" s="1637">
        <v>3299.62</v>
      </c>
      <c r="AP486" s="1637">
        <v>3299.62</v>
      </c>
      <c r="AQ486" s="1637">
        <v>0</v>
      </c>
      <c r="AR486" s="1637">
        <v>0</v>
      </c>
      <c r="AS486" s="1637">
        <v>0</v>
      </c>
      <c r="AT486" s="1637">
        <v>0</v>
      </c>
      <c r="AU486" s="1637">
        <v>0</v>
      </c>
      <c r="AV486" s="1637">
        <v>7919.1</v>
      </c>
      <c r="AW486" s="1637">
        <v>3207.81</v>
      </c>
      <c r="AX486" s="1637">
        <v>727.69</v>
      </c>
      <c r="AY486" s="1637">
        <v>25053.08</v>
      </c>
      <c r="AZ486" s="1637">
        <v>227350.56</v>
      </c>
      <c r="BA486" s="1637">
        <v>4073.27</v>
      </c>
      <c r="BB486" s="1637">
        <v>0</v>
      </c>
      <c r="BC486" s="1637">
        <v>2270.9899999999998</v>
      </c>
      <c r="BD486" s="1637">
        <v>227350.46896000003</v>
      </c>
    </row>
    <row r="487" spans="1:56" x14ac:dyDescent="0.25">
      <c r="A487" s="1651" t="s">
        <v>2417</v>
      </c>
      <c r="B487" s="1647" t="s">
        <v>3536</v>
      </c>
      <c r="C487" s="1636">
        <v>265.29000000000002</v>
      </c>
      <c r="D487" s="1637">
        <v>3543933.5</v>
      </c>
      <c r="E487" s="1637">
        <v>3412814.7</v>
      </c>
      <c r="F487" s="1646">
        <v>0.96300190170046929</v>
      </c>
      <c r="G487" s="1645">
        <v>3</v>
      </c>
      <c r="H487" s="1644">
        <v>4027.36</v>
      </c>
      <c r="I487" s="1644">
        <v>1836005.8</v>
      </c>
      <c r="J487" s="1644">
        <v>1840033.1600000001</v>
      </c>
      <c r="K487" s="1643">
        <v>0.9</v>
      </c>
      <c r="L487" s="1637">
        <v>806816.07</v>
      </c>
      <c r="M487" s="1637">
        <v>196965.32</v>
      </c>
      <c r="N487" s="1637">
        <v>86173.62</v>
      </c>
      <c r="O487" s="1637">
        <v>34582.11</v>
      </c>
      <c r="P487" s="1637">
        <v>27436.880000000001</v>
      </c>
      <c r="Q487" s="1637">
        <v>59936.7</v>
      </c>
      <c r="R487" s="1637">
        <v>18715.87</v>
      </c>
      <c r="S487" s="1637">
        <v>32345.47</v>
      </c>
      <c r="T487" s="1637">
        <v>38406.129999999997</v>
      </c>
      <c r="U487" s="1637">
        <v>23256.66</v>
      </c>
      <c r="V487" s="1637">
        <v>56976.69</v>
      </c>
      <c r="W487" s="1637">
        <v>49057.06</v>
      </c>
      <c r="X487" s="1637">
        <v>38813.040000000001</v>
      </c>
      <c r="Y487" s="1637">
        <v>1469481.6199999996</v>
      </c>
      <c r="Z487" s="1637">
        <v>23561.1</v>
      </c>
      <c r="AA487" s="1637">
        <v>33161.25</v>
      </c>
      <c r="AB487" s="1637">
        <v>86219.25</v>
      </c>
      <c r="AC487" s="1637">
        <v>9019.8599999999988</v>
      </c>
      <c r="AD487" s="1637">
        <v>151480.59000000003</v>
      </c>
      <c r="AE487" s="1637">
        <v>103281.83</v>
      </c>
      <c r="AF487" s="1637">
        <v>361059.68999999994</v>
      </c>
      <c r="AG487" s="1637">
        <v>248576.73</v>
      </c>
      <c r="AH487" s="1637">
        <v>688165.14156000002</v>
      </c>
      <c r="AI487" s="1637">
        <v>1704525.4415600002</v>
      </c>
      <c r="AJ487" s="1637">
        <v>252524.24</v>
      </c>
      <c r="AK487" s="1637">
        <v>1452001.2015600002</v>
      </c>
      <c r="AL487" s="1637">
        <v>1679273.0115600002</v>
      </c>
      <c r="AM487" s="1637">
        <v>49494.37</v>
      </c>
      <c r="AN487" s="1637">
        <v>49494.37</v>
      </c>
      <c r="AO487" s="1637">
        <v>51474.15</v>
      </c>
      <c r="AP487" s="1637">
        <v>51474.15</v>
      </c>
      <c r="AQ487" s="1637">
        <v>0</v>
      </c>
      <c r="AR487" s="1637">
        <v>0</v>
      </c>
      <c r="AS487" s="1637">
        <v>0</v>
      </c>
      <c r="AT487" s="1637">
        <v>0</v>
      </c>
      <c r="AU487" s="1637">
        <v>0</v>
      </c>
      <c r="AV487" s="1637">
        <v>124065.9</v>
      </c>
      <c r="AW487" s="1637">
        <v>50255.78</v>
      </c>
      <c r="AX487" s="1637">
        <v>18920.07</v>
      </c>
      <c r="AY487" s="1637">
        <v>395178.79</v>
      </c>
      <c r="AZ487" s="1637">
        <v>3543933.5</v>
      </c>
      <c r="BA487" s="1637">
        <v>234298.79999999996</v>
      </c>
      <c r="BB487" s="1637">
        <v>0</v>
      </c>
      <c r="BC487" s="1637">
        <v>134365.4</v>
      </c>
      <c r="BD487" s="1637">
        <v>3543933.4215599997</v>
      </c>
    </row>
    <row r="488" spans="1:56" x14ac:dyDescent="0.25">
      <c r="A488" s="1651" t="s">
        <v>2418</v>
      </c>
      <c r="B488" s="1647" t="s">
        <v>3535</v>
      </c>
      <c r="C488" s="1636">
        <v>320</v>
      </c>
      <c r="D488" s="1637">
        <v>4218810.53</v>
      </c>
      <c r="E488" s="1637">
        <v>4940792.01</v>
      </c>
      <c r="F488" s="1646">
        <v>1.1711338954110364</v>
      </c>
      <c r="G488" s="1645">
        <v>4</v>
      </c>
      <c r="H488" s="1644">
        <v>268.73</v>
      </c>
      <c r="I488" s="1644">
        <v>768818.19999999984</v>
      </c>
      <c r="J488" s="1644">
        <v>769086.92999999982</v>
      </c>
      <c r="K488" s="1643">
        <v>0.9</v>
      </c>
      <c r="L488" s="1637">
        <v>990391.44</v>
      </c>
      <c r="M488" s="1637">
        <v>236567.06</v>
      </c>
      <c r="N488" s="1637">
        <v>103401.48</v>
      </c>
      <c r="O488" s="1637">
        <v>42207.519999999997</v>
      </c>
      <c r="P488" s="1637">
        <v>33742.67</v>
      </c>
      <c r="Q488" s="1637">
        <v>70366.149999999994</v>
      </c>
      <c r="R488" s="1637">
        <v>23119.61</v>
      </c>
      <c r="S488" s="1637">
        <v>39028.42</v>
      </c>
      <c r="T488" s="1637">
        <v>47101.86</v>
      </c>
      <c r="U488" s="1637">
        <v>28068.39</v>
      </c>
      <c r="V488" s="1637">
        <v>69877.08</v>
      </c>
      <c r="W488" s="1637">
        <v>60164.32</v>
      </c>
      <c r="X488" s="1637">
        <v>46832.27</v>
      </c>
      <c r="Y488" s="1637">
        <v>1790868.27</v>
      </c>
      <c r="Z488" s="1637">
        <v>28620</v>
      </c>
      <c r="AA488" s="1637">
        <v>40000</v>
      </c>
      <c r="AB488" s="1637">
        <v>104000</v>
      </c>
      <c r="AC488" s="1637">
        <v>10880</v>
      </c>
      <c r="AD488" s="1637">
        <v>91360</v>
      </c>
      <c r="AE488" s="1637">
        <v>115715</v>
      </c>
      <c r="AF488" s="1637">
        <v>435520</v>
      </c>
      <c r="AG488" s="1637">
        <v>299840</v>
      </c>
      <c r="AH488" s="1637">
        <v>840933.61499999987</v>
      </c>
      <c r="AI488" s="1637">
        <v>1966868.6149999998</v>
      </c>
      <c r="AJ488" s="1637">
        <v>304601.59999999998</v>
      </c>
      <c r="AK488" s="1637">
        <v>1662267.0149999997</v>
      </c>
      <c r="AL488" s="1637">
        <v>1936408.4549999996</v>
      </c>
      <c r="AM488" s="1637">
        <v>63352.800000000003</v>
      </c>
      <c r="AN488" s="1637">
        <v>63352.800000000003</v>
      </c>
      <c r="AO488" s="1637">
        <v>65992.5</v>
      </c>
      <c r="AP488" s="1637">
        <v>65992.5</v>
      </c>
      <c r="AQ488" s="1637">
        <v>0</v>
      </c>
      <c r="AR488" s="1637">
        <v>0</v>
      </c>
      <c r="AS488" s="1637">
        <v>0</v>
      </c>
      <c r="AT488" s="1637">
        <v>0</v>
      </c>
      <c r="AU488" s="1637">
        <v>0</v>
      </c>
      <c r="AV488" s="1637">
        <v>149143.04999999999</v>
      </c>
      <c r="AW488" s="1637">
        <v>60413.86</v>
      </c>
      <c r="AX488" s="1637">
        <v>23286.240000000002</v>
      </c>
      <c r="AY488" s="1637">
        <v>491533.75</v>
      </c>
      <c r="AZ488" s="1637">
        <v>4218810.53</v>
      </c>
      <c r="BA488" s="1637">
        <v>99672.580000000016</v>
      </c>
      <c r="BB488" s="1637">
        <v>0</v>
      </c>
      <c r="BC488" s="1637">
        <v>100256.89000000003</v>
      </c>
      <c r="BD488" s="1637">
        <v>4218810.4749999996</v>
      </c>
    </row>
    <row r="489" spans="1:56" x14ac:dyDescent="0.25">
      <c r="A489" s="1651" t="s">
        <v>2419</v>
      </c>
      <c r="B489" s="1647" t="s">
        <v>3534</v>
      </c>
      <c r="C489" s="1636">
        <v>376.46</v>
      </c>
      <c r="D489" s="1637">
        <v>5152832.18</v>
      </c>
      <c r="E489" s="1637">
        <v>5010414.7</v>
      </c>
      <c r="F489" s="1646">
        <v>0.97236131994502495</v>
      </c>
      <c r="G489" s="1645">
        <v>3</v>
      </c>
      <c r="H489" s="1644">
        <v>5855.73</v>
      </c>
      <c r="I489" s="1644">
        <v>1822047.82</v>
      </c>
      <c r="J489" s="1644">
        <v>1827903.55</v>
      </c>
      <c r="K489" s="1643">
        <v>0.9</v>
      </c>
      <c r="L489" s="1637">
        <v>1171345.23</v>
      </c>
      <c r="M489" s="1637">
        <v>288345.77</v>
      </c>
      <c r="N489" s="1637">
        <v>123298.26</v>
      </c>
      <c r="O489" s="1637">
        <v>49048.98</v>
      </c>
      <c r="P489" s="1637">
        <v>40266.800000000003</v>
      </c>
      <c r="Q489" s="1637">
        <v>86664.960000000006</v>
      </c>
      <c r="R489" s="1637">
        <v>26972.880000000001</v>
      </c>
      <c r="S489" s="1637">
        <v>45978.69</v>
      </c>
      <c r="T489" s="1637">
        <v>54348.3</v>
      </c>
      <c r="U489" s="1637">
        <v>33147.43</v>
      </c>
      <c r="V489" s="1637">
        <v>80627.399999999994</v>
      </c>
      <c r="W489" s="1637">
        <v>69420.37</v>
      </c>
      <c r="X489" s="1637">
        <v>55172.26</v>
      </c>
      <c r="Y489" s="1637">
        <v>2124637.3299999996</v>
      </c>
      <c r="Z489" s="1637">
        <v>33732</v>
      </c>
      <c r="AA489" s="1637">
        <v>47057.5</v>
      </c>
      <c r="AB489" s="1637">
        <v>122349.5</v>
      </c>
      <c r="AC489" s="1637">
        <v>12799.64</v>
      </c>
      <c r="AD489" s="1637">
        <v>214958.65999999997</v>
      </c>
      <c r="AE489" s="1637">
        <v>152222.5</v>
      </c>
      <c r="AF489" s="1637">
        <v>512362.05999999994</v>
      </c>
      <c r="AG489" s="1637">
        <v>352743.02</v>
      </c>
      <c r="AH489" s="1637">
        <v>1005671.3114399998</v>
      </c>
      <c r="AI489" s="1637">
        <v>2453896.1914399997</v>
      </c>
      <c r="AJ489" s="1637">
        <v>358344.74</v>
      </c>
      <c r="AK489" s="1637">
        <v>2095551.4514400002</v>
      </c>
      <c r="AL489" s="1637">
        <v>2418061.7114400002</v>
      </c>
      <c r="AM489" s="1637">
        <v>78531.070000000007</v>
      </c>
      <c r="AN489" s="1637">
        <v>78531.070000000007</v>
      </c>
      <c r="AO489" s="1637">
        <v>81830.7</v>
      </c>
      <c r="AP489" s="1637">
        <v>81830.7</v>
      </c>
      <c r="AQ489" s="1637">
        <v>2639.7</v>
      </c>
      <c r="AR489" s="1637">
        <v>2639.7</v>
      </c>
      <c r="AS489" s="1637">
        <v>3299.62</v>
      </c>
      <c r="AT489" s="1637">
        <v>3299.62</v>
      </c>
      <c r="AU489" s="1637">
        <v>3959.55</v>
      </c>
      <c r="AV489" s="1637">
        <v>175540.05</v>
      </c>
      <c r="AW489" s="1637">
        <v>71106.58</v>
      </c>
      <c r="AX489" s="1637">
        <v>26924.71</v>
      </c>
      <c r="AY489" s="1637">
        <v>610133.06999999995</v>
      </c>
      <c r="AZ489" s="1637">
        <v>5152832.18</v>
      </c>
      <c r="BA489" s="1637">
        <v>279309.07999999996</v>
      </c>
      <c r="BB489" s="1637">
        <v>87.68</v>
      </c>
      <c r="BC489" s="1637">
        <v>185229.45</v>
      </c>
      <c r="BD489" s="1637">
        <v>5152832.1114400001</v>
      </c>
    </row>
    <row r="490" spans="1:56" x14ac:dyDescent="0.25">
      <c r="A490" s="1651" t="s">
        <v>2420</v>
      </c>
      <c r="B490" s="1647" t="s">
        <v>3533</v>
      </c>
      <c r="C490" s="1636">
        <v>244.22</v>
      </c>
      <c r="D490" s="1637">
        <v>3250511.41</v>
      </c>
      <c r="E490" s="1637">
        <v>4677661.71</v>
      </c>
      <c r="F490" s="1646">
        <v>1.4390540810315138</v>
      </c>
      <c r="G490" s="1645">
        <v>4</v>
      </c>
      <c r="H490" s="1644">
        <v>207.05</v>
      </c>
      <c r="I490" s="1644">
        <v>723485.62</v>
      </c>
      <c r="J490" s="1644">
        <v>723692.67</v>
      </c>
      <c r="K490" s="1643">
        <v>0.9</v>
      </c>
      <c r="L490" s="1637">
        <v>760780.85</v>
      </c>
      <c r="M490" s="1637">
        <v>186892.29</v>
      </c>
      <c r="N490" s="1637">
        <v>79803.399999999994</v>
      </c>
      <c r="O490" s="1637">
        <v>31349.88</v>
      </c>
      <c r="P490" s="1637">
        <v>25940.38</v>
      </c>
      <c r="Q490" s="1637">
        <v>54431.06</v>
      </c>
      <c r="R490" s="1637">
        <v>17064.47</v>
      </c>
      <c r="S490" s="1637">
        <v>29939.61</v>
      </c>
      <c r="T490" s="1637">
        <v>34782.910000000003</v>
      </c>
      <c r="U490" s="1637">
        <v>21385.439999999999</v>
      </c>
      <c r="V490" s="1637">
        <v>51601.53</v>
      </c>
      <c r="W490" s="1637">
        <v>44429.04</v>
      </c>
      <c r="X490" s="1637">
        <v>35926.120000000003</v>
      </c>
      <c r="Y490" s="1637">
        <v>1374326.98</v>
      </c>
      <c r="Z490" s="1637">
        <v>21867.3</v>
      </c>
      <c r="AA490" s="1637">
        <v>30527.5</v>
      </c>
      <c r="AB490" s="1637">
        <v>79371.5</v>
      </c>
      <c r="AC490" s="1637">
        <v>8303.48</v>
      </c>
      <c r="AD490" s="1637">
        <v>69724.799999999988</v>
      </c>
      <c r="AE490" s="1637">
        <v>97517.31</v>
      </c>
      <c r="AF490" s="1637">
        <v>332383.42</v>
      </c>
      <c r="AG490" s="1637">
        <v>228834.13999999998</v>
      </c>
      <c r="AH490" s="1637">
        <v>647127.42708000005</v>
      </c>
      <c r="AI490" s="1637">
        <v>1515656.87708</v>
      </c>
      <c r="AJ490" s="1637">
        <v>232468.13</v>
      </c>
      <c r="AK490" s="1637">
        <v>1283188.7470800001</v>
      </c>
      <c r="AL490" s="1637">
        <v>1492410.0570800002</v>
      </c>
      <c r="AM490" s="1637">
        <v>50154.3</v>
      </c>
      <c r="AN490" s="1637">
        <v>50154.3</v>
      </c>
      <c r="AO490" s="1637">
        <v>52794</v>
      </c>
      <c r="AP490" s="1637">
        <v>52794</v>
      </c>
      <c r="AQ490" s="1637">
        <v>0</v>
      </c>
      <c r="AR490" s="1637">
        <v>0</v>
      </c>
      <c r="AS490" s="1637">
        <v>0</v>
      </c>
      <c r="AT490" s="1637">
        <v>0</v>
      </c>
      <c r="AU490" s="1637">
        <v>0</v>
      </c>
      <c r="AV490" s="1637">
        <v>114167.02</v>
      </c>
      <c r="AW490" s="1637">
        <v>46246.01</v>
      </c>
      <c r="AX490" s="1637">
        <v>17464.68</v>
      </c>
      <c r="AY490" s="1637">
        <v>383774.31</v>
      </c>
      <c r="AZ490" s="1637">
        <v>3250511.41</v>
      </c>
      <c r="BA490" s="1637">
        <v>85900.31</v>
      </c>
      <c r="BB490" s="1637">
        <v>0</v>
      </c>
      <c r="BC490" s="1637">
        <v>122167.07000000002</v>
      </c>
      <c r="BD490" s="1637">
        <v>3250511.3470800002</v>
      </c>
    </row>
    <row r="491" spans="1:56" x14ac:dyDescent="0.25">
      <c r="A491" s="1651" t="s">
        <v>2421</v>
      </c>
      <c r="B491" s="1647" t="s">
        <v>3532</v>
      </c>
      <c r="C491" s="1636">
        <v>2118.9499999999998</v>
      </c>
      <c r="D491" s="1637">
        <v>29121730.23</v>
      </c>
      <c r="E491" s="1637">
        <v>30204149.770000003</v>
      </c>
      <c r="F491" s="1646">
        <v>1.0371687922198023</v>
      </c>
      <c r="G491" s="1645">
        <v>4</v>
      </c>
      <c r="H491" s="1644">
        <v>1855</v>
      </c>
      <c r="I491" s="1644">
        <v>9664681.6399999987</v>
      </c>
      <c r="J491" s="1644">
        <v>9666536.6399999987</v>
      </c>
      <c r="K491" s="1643">
        <v>0.9</v>
      </c>
      <c r="L491" s="1637">
        <v>6622904.3700000001</v>
      </c>
      <c r="M491" s="1637">
        <v>1601892.49</v>
      </c>
      <c r="N491" s="1637">
        <v>694628.22</v>
      </c>
      <c r="O491" s="1637">
        <v>282555.88</v>
      </c>
      <c r="P491" s="1637">
        <v>228789.52</v>
      </c>
      <c r="Q491" s="1637">
        <v>480468.2</v>
      </c>
      <c r="R491" s="1637">
        <v>154681.22</v>
      </c>
      <c r="S491" s="1637">
        <v>261169.68</v>
      </c>
      <c r="T491" s="1637">
        <v>314495.49</v>
      </c>
      <c r="U491" s="1637">
        <v>188191.87</v>
      </c>
      <c r="V491" s="1637">
        <v>466563.88</v>
      </c>
      <c r="W491" s="1637">
        <v>401712.57</v>
      </c>
      <c r="X491" s="1637">
        <v>313391.31</v>
      </c>
      <c r="Y491" s="1637">
        <v>12011444.700000001</v>
      </c>
      <c r="Z491" s="1637">
        <v>189123.30000000002</v>
      </c>
      <c r="AA491" s="1637">
        <v>264868.75</v>
      </c>
      <c r="AB491" s="1637">
        <v>688658.75000000012</v>
      </c>
      <c r="AC491" s="1637">
        <v>72044.300000000017</v>
      </c>
      <c r="AD491" s="1637">
        <v>1209920.45</v>
      </c>
      <c r="AE491" s="1637">
        <v>802468.25</v>
      </c>
      <c r="AF491" s="1637">
        <v>2883890.95</v>
      </c>
      <c r="AG491" s="1637">
        <v>1985456.1500000001</v>
      </c>
      <c r="AH491" s="1637">
        <v>5703373.9848000007</v>
      </c>
      <c r="AI491" s="1637">
        <v>13799804.884800002</v>
      </c>
      <c r="AJ491" s="1637">
        <v>2016986.12</v>
      </c>
      <c r="AK491" s="1637">
        <v>11782818.764800001</v>
      </c>
      <c r="AL491" s="1637">
        <v>13598106.264800001</v>
      </c>
      <c r="AM491" s="1637">
        <v>473826.15</v>
      </c>
      <c r="AN491" s="1637">
        <v>473826.15</v>
      </c>
      <c r="AO491" s="1637">
        <v>493623.9</v>
      </c>
      <c r="AP491" s="1637">
        <v>493623.9</v>
      </c>
      <c r="AQ491" s="1637">
        <v>5939.32</v>
      </c>
      <c r="AR491" s="1637">
        <v>5939.32</v>
      </c>
      <c r="AS491" s="1637">
        <v>5939.32</v>
      </c>
      <c r="AT491" s="1637">
        <v>5939.32</v>
      </c>
      <c r="AU491" s="1637">
        <v>7259.17</v>
      </c>
      <c r="AV491" s="1637">
        <v>991207.35</v>
      </c>
      <c r="AW491" s="1637">
        <v>401511.63</v>
      </c>
      <c r="AX491" s="1637">
        <v>153543.64000000001</v>
      </c>
      <c r="AY491" s="1637">
        <v>3512179.1700000004</v>
      </c>
      <c r="AZ491" s="1637">
        <v>29121730.23</v>
      </c>
      <c r="BA491" s="1637">
        <v>1637104.2499999998</v>
      </c>
      <c r="BB491" s="1637">
        <v>6160.1500000000005</v>
      </c>
      <c r="BC491" s="1637">
        <v>965106.24</v>
      </c>
      <c r="BD491" s="1637">
        <v>29121730.134800002</v>
      </c>
    </row>
    <row r="492" spans="1:56" x14ac:dyDescent="0.25">
      <c r="A492" s="1651" t="s">
        <v>2422</v>
      </c>
      <c r="B492" s="1647" t="s">
        <v>3531</v>
      </c>
      <c r="C492" s="1636">
        <v>578.25</v>
      </c>
      <c r="D492" s="1637">
        <v>7945964.3099999996</v>
      </c>
      <c r="E492" s="1637">
        <v>6892200.5499999998</v>
      </c>
      <c r="F492" s="1646">
        <v>0.86738377887327811</v>
      </c>
      <c r="G492" s="1645">
        <v>2</v>
      </c>
      <c r="H492" s="1644">
        <v>16048.4</v>
      </c>
      <c r="I492" s="1644">
        <v>2856104.13</v>
      </c>
      <c r="J492" s="1644">
        <v>2872152.53</v>
      </c>
      <c r="K492" s="1643">
        <v>0.9</v>
      </c>
      <c r="L492" s="1637">
        <v>1812205.56</v>
      </c>
      <c r="M492" s="1637">
        <v>435184.89</v>
      </c>
      <c r="N492" s="1637">
        <v>188759.01</v>
      </c>
      <c r="O492" s="1637">
        <v>76695.39</v>
      </c>
      <c r="P492" s="1637">
        <v>62569.440000000002</v>
      </c>
      <c r="Q492" s="1637">
        <v>130884.69</v>
      </c>
      <c r="R492" s="1637">
        <v>41285.019999999997</v>
      </c>
      <c r="S492" s="1637">
        <v>71106.58</v>
      </c>
      <c r="T492" s="1637">
        <v>85507.99</v>
      </c>
      <c r="U492" s="1637">
        <v>51057.73</v>
      </c>
      <c r="V492" s="1637">
        <v>126853.77</v>
      </c>
      <c r="W492" s="1637">
        <v>109221.39</v>
      </c>
      <c r="X492" s="1637">
        <v>85324.55</v>
      </c>
      <c r="Y492" s="1637">
        <v>3276656.0100000002</v>
      </c>
      <c r="Z492" s="1637">
        <v>51660</v>
      </c>
      <c r="AA492" s="1637">
        <v>72281.25</v>
      </c>
      <c r="AB492" s="1637">
        <v>187931.25</v>
      </c>
      <c r="AC492" s="1637">
        <v>19660.5</v>
      </c>
      <c r="AD492" s="1637">
        <v>330180.75</v>
      </c>
      <c r="AE492" s="1637">
        <v>215373</v>
      </c>
      <c r="AF492" s="1637">
        <v>786998.25</v>
      </c>
      <c r="AG492" s="1637">
        <v>541820.25</v>
      </c>
      <c r="AH492" s="1637">
        <v>1556978.5559999999</v>
      </c>
      <c r="AI492" s="1637">
        <v>3762883.8059999999</v>
      </c>
      <c r="AJ492" s="1637">
        <v>550424.61</v>
      </c>
      <c r="AK492" s="1637">
        <v>3212459.196</v>
      </c>
      <c r="AL492" s="1637">
        <v>3707841.3360000001</v>
      </c>
      <c r="AM492" s="1637">
        <v>131985</v>
      </c>
      <c r="AN492" s="1637">
        <v>131985</v>
      </c>
      <c r="AO492" s="1637">
        <v>137924.32</v>
      </c>
      <c r="AP492" s="1637">
        <v>137924.32</v>
      </c>
      <c r="AQ492" s="1637">
        <v>0</v>
      </c>
      <c r="AR492" s="1637">
        <v>0</v>
      </c>
      <c r="AS492" s="1637">
        <v>0</v>
      </c>
      <c r="AT492" s="1637">
        <v>0</v>
      </c>
      <c r="AU492" s="1637">
        <v>0</v>
      </c>
      <c r="AV492" s="1637">
        <v>270569.25</v>
      </c>
      <c r="AW492" s="1637">
        <v>109600.38</v>
      </c>
      <c r="AX492" s="1637">
        <v>41478.61</v>
      </c>
      <c r="AY492" s="1637">
        <v>961466.88</v>
      </c>
      <c r="AZ492" s="1637">
        <v>7945964.3099999996</v>
      </c>
      <c r="BA492" s="1637">
        <v>377962.72</v>
      </c>
      <c r="BB492" s="1637">
        <v>22.81</v>
      </c>
      <c r="BC492" s="1637">
        <v>231099.68</v>
      </c>
      <c r="BD492" s="1637">
        <v>7945964.2260000007</v>
      </c>
    </row>
    <row r="493" spans="1:56" x14ac:dyDescent="0.25">
      <c r="A493" s="1651" t="s">
        <v>2423</v>
      </c>
      <c r="B493" s="1647" t="s">
        <v>3530</v>
      </c>
      <c r="C493" s="1636">
        <v>335</v>
      </c>
      <c r="D493" s="1637">
        <v>4821538.74</v>
      </c>
      <c r="E493" s="1637">
        <v>3554739.15</v>
      </c>
      <c r="F493" s="1646">
        <v>0.73726238482945383</v>
      </c>
      <c r="G493" s="1645">
        <v>1</v>
      </c>
      <c r="H493" s="1644">
        <v>90524.9</v>
      </c>
      <c r="I493" s="1644">
        <v>1239048.33</v>
      </c>
      <c r="J493" s="1644">
        <v>1329573.23</v>
      </c>
      <c r="K493" s="1643">
        <v>0.9</v>
      </c>
      <c r="L493" s="1637">
        <v>1049562.6299999999</v>
      </c>
      <c r="M493" s="1637">
        <v>349819.21</v>
      </c>
      <c r="N493" s="1637">
        <v>120548.11</v>
      </c>
      <c r="O493" s="1637">
        <v>39701.47</v>
      </c>
      <c r="P493" s="1637">
        <v>34655.4</v>
      </c>
      <c r="Q493" s="1637">
        <v>103305.96</v>
      </c>
      <c r="R493" s="1637">
        <v>24220.54</v>
      </c>
      <c r="S493" s="1637">
        <v>44642.1</v>
      </c>
      <c r="T493" s="1637">
        <v>39855.42</v>
      </c>
      <c r="U493" s="1637">
        <v>29672.29</v>
      </c>
      <c r="V493" s="1637">
        <v>59126.76</v>
      </c>
      <c r="W493" s="1637">
        <v>50908.27</v>
      </c>
      <c r="X493" s="1637">
        <v>53568.42</v>
      </c>
      <c r="Y493" s="1637">
        <v>1999586.5799999998</v>
      </c>
      <c r="Z493" s="1637">
        <v>30150</v>
      </c>
      <c r="AA493" s="1637">
        <v>41875</v>
      </c>
      <c r="AB493" s="1637">
        <v>108875</v>
      </c>
      <c r="AC493" s="1637">
        <v>11390</v>
      </c>
      <c r="AD493" s="1637">
        <v>191285</v>
      </c>
      <c r="AE493" s="1637">
        <v>287765</v>
      </c>
      <c r="AF493" s="1637">
        <v>455935</v>
      </c>
      <c r="AG493" s="1637">
        <v>313895</v>
      </c>
      <c r="AH493" s="1637">
        <v>916148.28299999994</v>
      </c>
      <c r="AI493" s="1637">
        <v>2357318.2829999998</v>
      </c>
      <c r="AJ493" s="1637">
        <v>318879.8</v>
      </c>
      <c r="AK493" s="1637">
        <v>2038438.4829999998</v>
      </c>
      <c r="AL493" s="1637">
        <v>2325430.3029999998</v>
      </c>
      <c r="AM493" s="1637">
        <v>60053.17</v>
      </c>
      <c r="AN493" s="1637">
        <v>60053.17</v>
      </c>
      <c r="AO493" s="1637">
        <v>62692.87</v>
      </c>
      <c r="AP493" s="1637">
        <v>62692.87</v>
      </c>
      <c r="AQ493" s="1637">
        <v>1319.85</v>
      </c>
      <c r="AR493" s="1637">
        <v>1319.85</v>
      </c>
      <c r="AS493" s="1637">
        <v>1319.85</v>
      </c>
      <c r="AT493" s="1637">
        <v>1319.85</v>
      </c>
      <c r="AU493" s="1637">
        <v>1979.77</v>
      </c>
      <c r="AV493" s="1637">
        <v>156402.22</v>
      </c>
      <c r="AW493" s="1637">
        <v>63354.36</v>
      </c>
      <c r="AX493" s="1637">
        <v>24013.93</v>
      </c>
      <c r="AY493" s="1637">
        <v>496521.75999999995</v>
      </c>
      <c r="AZ493" s="1637">
        <v>4821538.74</v>
      </c>
      <c r="BA493" s="1637">
        <v>143882.06</v>
      </c>
      <c r="BB493" s="1637">
        <v>580.54</v>
      </c>
      <c r="BC493" s="1637">
        <v>112936.02</v>
      </c>
      <c r="BD493" s="1637">
        <v>4821538.6429999992</v>
      </c>
    </row>
    <row r="494" spans="1:56" x14ac:dyDescent="0.25">
      <c r="A494" s="1651" t="s">
        <v>2424</v>
      </c>
      <c r="B494" s="1647" t="s">
        <v>3529</v>
      </c>
      <c r="C494" s="1636">
        <v>371.12</v>
      </c>
      <c r="D494" s="1637">
        <v>4903969.66</v>
      </c>
      <c r="E494" s="1637">
        <v>3596164.76</v>
      </c>
      <c r="F494" s="1646">
        <v>0.73331708989406752</v>
      </c>
      <c r="G494" s="1645">
        <v>1</v>
      </c>
      <c r="H494" s="1644">
        <v>103930.13</v>
      </c>
      <c r="I494" s="1644">
        <v>1769929.93</v>
      </c>
      <c r="J494" s="1644">
        <v>1873860.06</v>
      </c>
      <c r="K494" s="1643">
        <v>0.9</v>
      </c>
      <c r="L494" s="1637">
        <v>1134816.04</v>
      </c>
      <c r="M494" s="1637">
        <v>278345.71000000002</v>
      </c>
      <c r="N494" s="1637">
        <v>121321.22</v>
      </c>
      <c r="O494" s="1637">
        <v>48327.13</v>
      </c>
      <c r="P494" s="1637">
        <v>37787.9</v>
      </c>
      <c r="Q494" s="1637">
        <v>83770.3</v>
      </c>
      <c r="R494" s="1637">
        <v>26422.41</v>
      </c>
      <c r="S494" s="1637">
        <v>45444.06</v>
      </c>
      <c r="T494" s="1637">
        <v>53623.65</v>
      </c>
      <c r="U494" s="1637">
        <v>32612.79</v>
      </c>
      <c r="V494" s="1637">
        <v>79552.36</v>
      </c>
      <c r="W494" s="1637">
        <v>68494.77</v>
      </c>
      <c r="X494" s="1637">
        <v>54530.73</v>
      </c>
      <c r="Y494" s="1637">
        <v>2065049.0699999998</v>
      </c>
      <c r="Z494" s="1637">
        <v>33371.1</v>
      </c>
      <c r="AA494" s="1637">
        <v>46390</v>
      </c>
      <c r="AB494" s="1637">
        <v>120614</v>
      </c>
      <c r="AC494" s="1637">
        <v>12618.079999999998</v>
      </c>
      <c r="AD494" s="1637">
        <v>211909.52000000002</v>
      </c>
      <c r="AE494" s="1637">
        <v>147519.95000000001</v>
      </c>
      <c r="AF494" s="1637">
        <v>505094.32</v>
      </c>
      <c r="AG494" s="1637">
        <v>347739.43999999994</v>
      </c>
      <c r="AH494" s="1637">
        <v>948546.76367999997</v>
      </c>
      <c r="AI494" s="1637">
        <v>2373803.17368</v>
      </c>
      <c r="AJ494" s="1637">
        <v>353261.7</v>
      </c>
      <c r="AK494" s="1637">
        <v>2020541.4736800001</v>
      </c>
      <c r="AL494" s="1637">
        <v>2338477.0036800001</v>
      </c>
      <c r="AM494" s="1637">
        <v>56093.62</v>
      </c>
      <c r="AN494" s="1637">
        <v>56093.62</v>
      </c>
      <c r="AO494" s="1637">
        <v>58733.32</v>
      </c>
      <c r="AP494" s="1637">
        <v>58733.32</v>
      </c>
      <c r="AQ494" s="1637">
        <v>0</v>
      </c>
      <c r="AR494" s="1637">
        <v>0</v>
      </c>
      <c r="AS494" s="1637">
        <v>0</v>
      </c>
      <c r="AT494" s="1637">
        <v>0</v>
      </c>
      <c r="AU494" s="1637">
        <v>0</v>
      </c>
      <c r="AV494" s="1637">
        <v>173560.27</v>
      </c>
      <c r="AW494" s="1637">
        <v>70304.63</v>
      </c>
      <c r="AX494" s="1637">
        <v>26924.71</v>
      </c>
      <c r="AY494" s="1637">
        <v>500443.49000000005</v>
      </c>
      <c r="AZ494" s="1637">
        <v>4903969.66</v>
      </c>
      <c r="BA494" s="1637">
        <v>129132.01999999999</v>
      </c>
      <c r="BB494" s="1637">
        <v>0</v>
      </c>
      <c r="BC494" s="1637">
        <v>141162.31999999998</v>
      </c>
      <c r="BD494" s="1637">
        <v>4903969.5636800006</v>
      </c>
    </row>
    <row r="495" spans="1:56" x14ac:dyDescent="0.25">
      <c r="A495" s="1651" t="s">
        <v>2425</v>
      </c>
      <c r="B495" s="1647" t="s">
        <v>3528</v>
      </c>
      <c r="C495" s="1636">
        <v>387.47</v>
      </c>
      <c r="D495" s="1637">
        <v>5092870.3499999996</v>
      </c>
      <c r="E495" s="1637">
        <v>4054636.2199999997</v>
      </c>
      <c r="F495" s="1646">
        <v>0.79613968967421289</v>
      </c>
      <c r="G495" s="1645">
        <v>2</v>
      </c>
      <c r="H495" s="1644">
        <v>23693.84</v>
      </c>
      <c r="I495" s="1644">
        <v>1198435.24</v>
      </c>
      <c r="J495" s="1644">
        <v>1222129.08</v>
      </c>
      <c r="K495" s="1643">
        <v>0.9</v>
      </c>
      <c r="L495" s="1637">
        <v>1188041.1200000001</v>
      </c>
      <c r="M495" s="1637">
        <v>237608.21</v>
      </c>
      <c r="N495" s="1637">
        <v>120498.62</v>
      </c>
      <c r="O495" s="1637">
        <v>53345.74</v>
      </c>
      <c r="P495" s="1637">
        <v>41287.22</v>
      </c>
      <c r="Q495" s="1637">
        <v>73726.070000000007</v>
      </c>
      <c r="R495" s="1637">
        <v>28073.81</v>
      </c>
      <c r="S495" s="1637">
        <v>45978.69</v>
      </c>
      <c r="T495" s="1637">
        <v>61594.74</v>
      </c>
      <c r="U495" s="1637">
        <v>34216.699999999997</v>
      </c>
      <c r="V495" s="1637">
        <v>91377.72</v>
      </c>
      <c r="W495" s="1637">
        <v>78676.42</v>
      </c>
      <c r="X495" s="1637">
        <v>55172.26</v>
      </c>
      <c r="Y495" s="1637">
        <v>2109597.3199999998</v>
      </c>
      <c r="Z495" s="1637">
        <v>34737.300000000003</v>
      </c>
      <c r="AA495" s="1637">
        <v>48433.75</v>
      </c>
      <c r="AB495" s="1637">
        <v>125927.75</v>
      </c>
      <c r="AC495" s="1637">
        <v>13173.98</v>
      </c>
      <c r="AD495" s="1637">
        <v>221245.37</v>
      </c>
      <c r="AE495" s="1637">
        <v>65295.01</v>
      </c>
      <c r="AF495" s="1637">
        <v>527346.66999999993</v>
      </c>
      <c r="AG495" s="1637">
        <v>363059.39</v>
      </c>
      <c r="AH495" s="1637">
        <v>1005297.2140800001</v>
      </c>
      <c r="AI495" s="1637">
        <v>2404516.43408</v>
      </c>
      <c r="AJ495" s="1637">
        <v>368824.94</v>
      </c>
      <c r="AK495" s="1637">
        <v>2035691.4940799996</v>
      </c>
      <c r="AL495" s="1637">
        <v>2367633.9340799996</v>
      </c>
      <c r="AM495" s="1637">
        <v>77871.149999999994</v>
      </c>
      <c r="AN495" s="1637">
        <v>77871.149999999994</v>
      </c>
      <c r="AO495" s="1637">
        <v>81170.77</v>
      </c>
      <c r="AP495" s="1637">
        <v>81170.77</v>
      </c>
      <c r="AQ495" s="1637">
        <v>2639.7</v>
      </c>
      <c r="AR495" s="1637">
        <v>2639.7</v>
      </c>
      <c r="AS495" s="1637">
        <v>3299.62</v>
      </c>
      <c r="AT495" s="1637">
        <v>3299.62</v>
      </c>
      <c r="AU495" s="1637">
        <v>3959.55</v>
      </c>
      <c r="AV495" s="1637">
        <v>180819.45</v>
      </c>
      <c r="AW495" s="1637">
        <v>73245.13</v>
      </c>
      <c r="AX495" s="1637">
        <v>27652.41</v>
      </c>
      <c r="AY495" s="1637">
        <v>615639.02000000014</v>
      </c>
      <c r="AZ495" s="1637">
        <v>5092870.3499999996</v>
      </c>
      <c r="BA495" s="1637">
        <v>194119.93999999997</v>
      </c>
      <c r="BB495" s="1637">
        <v>1003.95</v>
      </c>
      <c r="BC495" s="1637">
        <v>141124.78999999998</v>
      </c>
      <c r="BD495" s="1637">
        <v>5092870.2740799999</v>
      </c>
    </row>
    <row r="496" spans="1:56" x14ac:dyDescent="0.25">
      <c r="A496" s="1651" t="s">
        <v>2426</v>
      </c>
      <c r="B496" s="1647" t="s">
        <v>3527</v>
      </c>
      <c r="C496" s="1636">
        <v>228.63</v>
      </c>
      <c r="D496" s="1637">
        <v>2930941.28</v>
      </c>
      <c r="E496" s="1637">
        <v>3242775.46</v>
      </c>
      <c r="F496" s="1646">
        <v>1.1063938681159795</v>
      </c>
      <c r="G496" s="1645">
        <v>4</v>
      </c>
      <c r="H496" s="1644">
        <v>186.69</v>
      </c>
      <c r="I496" s="1644">
        <v>322575.06000000006</v>
      </c>
      <c r="J496" s="1644">
        <v>322761.75000000006</v>
      </c>
      <c r="K496" s="1643">
        <v>0.9</v>
      </c>
      <c r="L496" s="1637">
        <v>688577.22</v>
      </c>
      <c r="M496" s="1637">
        <v>173702.44</v>
      </c>
      <c r="N496" s="1637">
        <v>74343.520000000004</v>
      </c>
      <c r="O496" s="1637">
        <v>28933.74</v>
      </c>
      <c r="P496" s="1637">
        <v>22796.560000000001</v>
      </c>
      <c r="Q496" s="1637">
        <v>54038.34</v>
      </c>
      <c r="R496" s="1637">
        <v>15963.54</v>
      </c>
      <c r="S496" s="1637">
        <v>27801.07</v>
      </c>
      <c r="T496" s="1637">
        <v>31884.33</v>
      </c>
      <c r="U496" s="1637">
        <v>20048.849999999999</v>
      </c>
      <c r="V496" s="1637">
        <v>47301.4</v>
      </c>
      <c r="W496" s="1637">
        <v>40726.620000000003</v>
      </c>
      <c r="X496" s="1637">
        <v>33359.97</v>
      </c>
      <c r="Y496" s="1637">
        <v>1259477.6000000001</v>
      </c>
      <c r="Z496" s="1637">
        <v>20502</v>
      </c>
      <c r="AA496" s="1637">
        <v>28578.75</v>
      </c>
      <c r="AB496" s="1637">
        <v>74304.75</v>
      </c>
      <c r="AC496" s="1637">
        <v>7773.42</v>
      </c>
      <c r="AD496" s="1637">
        <v>65273.86</v>
      </c>
      <c r="AE496" s="1637">
        <v>99795.799999999988</v>
      </c>
      <c r="AF496" s="1637">
        <v>311165.43</v>
      </c>
      <c r="AG496" s="1637">
        <v>214226.31</v>
      </c>
      <c r="AH496" s="1637">
        <v>576038.17932</v>
      </c>
      <c r="AI496" s="1637">
        <v>1397658.4993199999</v>
      </c>
      <c r="AJ496" s="1637">
        <v>217628.32</v>
      </c>
      <c r="AK496" s="1637">
        <v>1180030.1793199999</v>
      </c>
      <c r="AL496" s="1637">
        <v>1375895.6593199999</v>
      </c>
      <c r="AM496" s="1637">
        <v>31676.400000000001</v>
      </c>
      <c r="AN496" s="1637">
        <v>31676.400000000001</v>
      </c>
      <c r="AO496" s="1637">
        <v>32996.25</v>
      </c>
      <c r="AP496" s="1637">
        <v>32996.25</v>
      </c>
      <c r="AQ496" s="1637">
        <v>0</v>
      </c>
      <c r="AR496" s="1637">
        <v>0</v>
      </c>
      <c r="AS496" s="1637">
        <v>0</v>
      </c>
      <c r="AT496" s="1637">
        <v>0</v>
      </c>
      <c r="AU496" s="1637">
        <v>0</v>
      </c>
      <c r="AV496" s="1637">
        <v>106907.85</v>
      </c>
      <c r="AW496" s="1637">
        <v>43305.51</v>
      </c>
      <c r="AX496" s="1637">
        <v>16009.29</v>
      </c>
      <c r="AY496" s="1637">
        <v>295567.95</v>
      </c>
      <c r="AZ496" s="1637">
        <v>2930941.28</v>
      </c>
      <c r="BA496" s="1637">
        <v>116361.69000000002</v>
      </c>
      <c r="BB496" s="1637">
        <v>0</v>
      </c>
      <c r="BC496" s="1637">
        <v>80014.190000000017</v>
      </c>
      <c r="BD496" s="1637">
        <v>2930941.2093200004</v>
      </c>
    </row>
    <row r="497" spans="1:56" x14ac:dyDescent="0.25">
      <c r="A497" s="1651" t="s">
        <v>2427</v>
      </c>
      <c r="B497" s="1647" t="s">
        <v>3526</v>
      </c>
      <c r="C497" s="1636">
        <v>159.80000000000001</v>
      </c>
      <c r="D497" s="1637">
        <v>2107719.63</v>
      </c>
      <c r="E497" s="1637">
        <v>1921353.46</v>
      </c>
      <c r="F497" s="1646">
        <v>0.91157924073611252</v>
      </c>
      <c r="G497" s="1645">
        <v>3</v>
      </c>
      <c r="H497" s="1644">
        <v>2395.23</v>
      </c>
      <c r="I497" s="1644">
        <v>938407.67999999993</v>
      </c>
      <c r="J497" s="1644">
        <v>940802.90999999992</v>
      </c>
      <c r="K497" s="1643">
        <v>0.9</v>
      </c>
      <c r="L497" s="1637">
        <v>493291.24</v>
      </c>
      <c r="M497" s="1637">
        <v>98658.240000000005</v>
      </c>
      <c r="N497" s="1637">
        <v>49580.160000000003</v>
      </c>
      <c r="O497" s="1637">
        <v>21338.29</v>
      </c>
      <c r="P497" s="1637">
        <v>17171.669999999998</v>
      </c>
      <c r="Q497" s="1637">
        <v>29760.98</v>
      </c>
      <c r="R497" s="1637">
        <v>11009.34</v>
      </c>
      <c r="S497" s="1637">
        <v>18712.259999999998</v>
      </c>
      <c r="T497" s="1637">
        <v>24637.89</v>
      </c>
      <c r="U497" s="1637">
        <v>13900.53</v>
      </c>
      <c r="V497" s="1637">
        <v>36551.08</v>
      </c>
      <c r="W497" s="1637">
        <v>31470.57</v>
      </c>
      <c r="X497" s="1637">
        <v>22453.83</v>
      </c>
      <c r="Y497" s="1637">
        <v>868536.08</v>
      </c>
      <c r="Z497" s="1637">
        <v>14367.599999999999</v>
      </c>
      <c r="AA497" s="1637">
        <v>19975</v>
      </c>
      <c r="AB497" s="1637">
        <v>51935</v>
      </c>
      <c r="AC497" s="1637">
        <v>5433.2</v>
      </c>
      <c r="AD497" s="1637">
        <v>91245.8</v>
      </c>
      <c r="AE497" s="1637">
        <v>26959.759999999995</v>
      </c>
      <c r="AF497" s="1637">
        <v>217487.8</v>
      </c>
      <c r="AG497" s="1637">
        <v>149732.6</v>
      </c>
      <c r="AH497" s="1637">
        <v>416380.40520000004</v>
      </c>
      <c r="AI497" s="1637">
        <v>993517.16520000005</v>
      </c>
      <c r="AJ497" s="1637">
        <v>152110.42000000001</v>
      </c>
      <c r="AK497" s="1637">
        <v>841406.7452</v>
      </c>
      <c r="AL497" s="1637">
        <v>978306.1152</v>
      </c>
      <c r="AM497" s="1637">
        <v>35635.949999999997</v>
      </c>
      <c r="AN497" s="1637">
        <v>35635.949999999997</v>
      </c>
      <c r="AO497" s="1637">
        <v>36955.800000000003</v>
      </c>
      <c r="AP497" s="1637">
        <v>36955.800000000003</v>
      </c>
      <c r="AQ497" s="1637">
        <v>0</v>
      </c>
      <c r="AR497" s="1637">
        <v>0</v>
      </c>
      <c r="AS497" s="1637">
        <v>0</v>
      </c>
      <c r="AT497" s="1637">
        <v>0</v>
      </c>
      <c r="AU497" s="1637">
        <v>0</v>
      </c>
      <c r="AV497" s="1637">
        <v>74571.520000000004</v>
      </c>
      <c r="AW497" s="1637">
        <v>30206.93</v>
      </c>
      <c r="AX497" s="1637">
        <v>10915.42</v>
      </c>
      <c r="AY497" s="1637">
        <v>260877.37000000002</v>
      </c>
      <c r="AZ497" s="1637">
        <v>2107719.63</v>
      </c>
      <c r="BA497" s="1637">
        <v>253519.54</v>
      </c>
      <c r="BB497" s="1637">
        <v>0</v>
      </c>
      <c r="BC497" s="1637">
        <v>72232.55</v>
      </c>
      <c r="BD497" s="1637">
        <v>2107719.5652000001</v>
      </c>
    </row>
    <row r="498" spans="1:56" x14ac:dyDescent="0.25">
      <c r="A498" s="1651" t="s">
        <v>2428</v>
      </c>
      <c r="B498" s="1647" t="s">
        <v>3525</v>
      </c>
      <c r="C498" s="1636">
        <v>543.75</v>
      </c>
      <c r="D498" s="1637">
        <v>7316987.7999999998</v>
      </c>
      <c r="E498" s="1637">
        <v>5043225.83</v>
      </c>
      <c r="F498" s="1646">
        <v>0.6892489051300591</v>
      </c>
      <c r="G498" s="1645">
        <v>1</v>
      </c>
      <c r="H498" s="1644">
        <v>256828.27</v>
      </c>
      <c r="I498" s="1644">
        <v>1891674.5899999996</v>
      </c>
      <c r="J498" s="1644">
        <v>2148502.8599999994</v>
      </c>
      <c r="K498" s="1643">
        <v>0.9</v>
      </c>
      <c r="L498" s="1637">
        <v>1682539.25</v>
      </c>
      <c r="M498" s="1637">
        <v>405017.86</v>
      </c>
      <c r="N498" s="1637">
        <v>177085.27</v>
      </c>
      <c r="O498" s="1637">
        <v>71580.36</v>
      </c>
      <c r="P498" s="1637">
        <v>57075.99</v>
      </c>
      <c r="Q498" s="1637">
        <v>123160.78</v>
      </c>
      <c r="R498" s="1637">
        <v>39083.15</v>
      </c>
      <c r="S498" s="1637">
        <v>66562.179999999993</v>
      </c>
      <c r="T498" s="1637">
        <v>79710.84</v>
      </c>
      <c r="U498" s="1637">
        <v>48117.24</v>
      </c>
      <c r="V498" s="1637">
        <v>118253.52</v>
      </c>
      <c r="W498" s="1637">
        <v>101816.55</v>
      </c>
      <c r="X498" s="1637">
        <v>79871.48</v>
      </c>
      <c r="Y498" s="1637">
        <v>3049874.4699999997</v>
      </c>
      <c r="Z498" s="1637">
        <v>48870</v>
      </c>
      <c r="AA498" s="1637">
        <v>67968.75</v>
      </c>
      <c r="AB498" s="1637">
        <v>176718.75</v>
      </c>
      <c r="AC498" s="1637">
        <v>18487.5</v>
      </c>
      <c r="AD498" s="1637">
        <v>310481.25</v>
      </c>
      <c r="AE498" s="1637">
        <v>205058</v>
      </c>
      <c r="AF498" s="1637">
        <v>740043.75</v>
      </c>
      <c r="AG498" s="1637">
        <v>509493.75</v>
      </c>
      <c r="AH498" s="1637">
        <v>1425093.702</v>
      </c>
      <c r="AI498" s="1637">
        <v>3502215.452</v>
      </c>
      <c r="AJ498" s="1637">
        <v>517584.75</v>
      </c>
      <c r="AK498" s="1637">
        <v>2984630.702</v>
      </c>
      <c r="AL498" s="1637">
        <v>3450456.9720000001</v>
      </c>
      <c r="AM498" s="1637">
        <v>102288.37</v>
      </c>
      <c r="AN498" s="1637">
        <v>102288.37</v>
      </c>
      <c r="AO498" s="1637">
        <v>106247.92</v>
      </c>
      <c r="AP498" s="1637">
        <v>106247.92</v>
      </c>
      <c r="AQ498" s="1637">
        <v>659.92</v>
      </c>
      <c r="AR498" s="1637">
        <v>659.92</v>
      </c>
      <c r="AS498" s="1637">
        <v>659.92</v>
      </c>
      <c r="AT498" s="1637">
        <v>659.92</v>
      </c>
      <c r="AU498" s="1637">
        <v>659.92</v>
      </c>
      <c r="AV498" s="1637">
        <v>254071.12</v>
      </c>
      <c r="AW498" s="1637">
        <v>102917.43</v>
      </c>
      <c r="AX498" s="1637">
        <v>39295.53</v>
      </c>
      <c r="AY498" s="1637">
        <v>816656.25999999978</v>
      </c>
      <c r="AZ498" s="1637">
        <v>7316987.7999999998</v>
      </c>
      <c r="BA498" s="1637">
        <v>247638.56</v>
      </c>
      <c r="BB498" s="1637">
        <v>423.83000000000004</v>
      </c>
      <c r="BC498" s="1637">
        <v>226720.89</v>
      </c>
      <c r="BD498" s="1637">
        <v>7316987.7019999996</v>
      </c>
    </row>
    <row r="499" spans="1:56" x14ac:dyDescent="0.25">
      <c r="A499" s="1651" t="s">
        <v>2429</v>
      </c>
      <c r="B499" s="1647" t="s">
        <v>3524</v>
      </c>
      <c r="C499" s="1636">
        <v>421.04</v>
      </c>
      <c r="D499" s="1637">
        <v>5946142.3200000003</v>
      </c>
      <c r="E499" s="1637">
        <v>5604946.4299999997</v>
      </c>
      <c r="F499" s="1646">
        <v>0.94261894996149365</v>
      </c>
      <c r="G499" s="1645">
        <v>3</v>
      </c>
      <c r="H499" s="1644">
        <v>6757.26</v>
      </c>
      <c r="I499" s="1644">
        <v>1989219.42</v>
      </c>
      <c r="J499" s="1644">
        <v>1995976.68</v>
      </c>
      <c r="K499" s="1643">
        <v>0.9</v>
      </c>
      <c r="L499" s="1637">
        <v>1353446.94</v>
      </c>
      <c r="M499" s="1637">
        <v>328711.21000000002</v>
      </c>
      <c r="N499" s="1637">
        <v>136760.54</v>
      </c>
      <c r="O499" s="1637">
        <v>55419.199999999997</v>
      </c>
      <c r="P499" s="1637">
        <v>47315.09</v>
      </c>
      <c r="Q499" s="1637">
        <v>94970.7</v>
      </c>
      <c r="R499" s="1637">
        <v>29725.21</v>
      </c>
      <c r="S499" s="1637">
        <v>51592.37</v>
      </c>
      <c r="T499" s="1637">
        <v>61594.74</v>
      </c>
      <c r="U499" s="1637">
        <v>36889.879999999997</v>
      </c>
      <c r="V499" s="1637">
        <v>91377.72</v>
      </c>
      <c r="W499" s="1637">
        <v>78676.42</v>
      </c>
      <c r="X499" s="1637">
        <v>61908.41</v>
      </c>
      <c r="Y499" s="1637">
        <v>2428388.4300000002</v>
      </c>
      <c r="Z499" s="1637">
        <v>37706.399999999994</v>
      </c>
      <c r="AA499" s="1637">
        <v>52629.999999999985</v>
      </c>
      <c r="AB499" s="1637">
        <v>136837.99999999997</v>
      </c>
      <c r="AC499" s="1637">
        <v>14315.359999999997</v>
      </c>
      <c r="AD499" s="1637">
        <v>240413.84</v>
      </c>
      <c r="AE499" s="1637">
        <v>162308.61999999997</v>
      </c>
      <c r="AF499" s="1637">
        <v>573035.43999999994</v>
      </c>
      <c r="AG499" s="1637">
        <v>394514.48</v>
      </c>
      <c r="AH499" s="1637">
        <v>1171961.1615599999</v>
      </c>
      <c r="AI499" s="1637">
        <v>2783723.3015599996</v>
      </c>
      <c r="AJ499" s="1637">
        <v>400779.55</v>
      </c>
      <c r="AK499" s="1637">
        <v>2382943.7515599998</v>
      </c>
      <c r="AL499" s="1637">
        <v>2743645.3415599996</v>
      </c>
      <c r="AM499" s="1637">
        <v>114167.02</v>
      </c>
      <c r="AN499" s="1637">
        <v>114167.02</v>
      </c>
      <c r="AO499" s="1637">
        <v>119446.42</v>
      </c>
      <c r="AP499" s="1637">
        <v>119446.42</v>
      </c>
      <c r="AQ499" s="1637">
        <v>0</v>
      </c>
      <c r="AR499" s="1637">
        <v>0</v>
      </c>
      <c r="AS499" s="1637">
        <v>0</v>
      </c>
      <c r="AT499" s="1637">
        <v>0</v>
      </c>
      <c r="AU499" s="1637">
        <v>0</v>
      </c>
      <c r="AV499" s="1637">
        <v>196657.65</v>
      </c>
      <c r="AW499" s="1637">
        <v>79660.759999999995</v>
      </c>
      <c r="AX499" s="1637">
        <v>30563.19</v>
      </c>
      <c r="AY499" s="1637">
        <v>774108.48</v>
      </c>
      <c r="AZ499" s="1637">
        <v>5946142.3200000003</v>
      </c>
      <c r="BA499" s="1637">
        <v>456326.06999999995</v>
      </c>
      <c r="BB499" s="1637">
        <v>0</v>
      </c>
      <c r="BC499" s="1637">
        <v>162133.08000000002</v>
      </c>
      <c r="BD499" s="1637">
        <v>5946142.2515600007</v>
      </c>
    </row>
    <row r="500" spans="1:56" x14ac:dyDescent="0.25">
      <c r="A500" s="1651" t="s">
        <v>2430</v>
      </c>
      <c r="B500" s="1647" t="s">
        <v>3523</v>
      </c>
      <c r="C500" s="1636">
        <v>185.12</v>
      </c>
      <c r="D500" s="1637">
        <v>2506941.66</v>
      </c>
      <c r="E500" s="1637">
        <v>2300221.9400000004</v>
      </c>
      <c r="F500" s="1646">
        <v>0.917541072734816</v>
      </c>
      <c r="G500" s="1645">
        <v>3</v>
      </c>
      <c r="H500" s="1644">
        <v>2848.91</v>
      </c>
      <c r="I500" s="1644">
        <v>514873.61000000004</v>
      </c>
      <c r="J500" s="1644">
        <v>517722.52</v>
      </c>
      <c r="K500" s="1643">
        <v>0.9</v>
      </c>
      <c r="L500" s="1637">
        <v>587430.79</v>
      </c>
      <c r="M500" s="1637">
        <v>117486.15</v>
      </c>
      <c r="N500" s="1637">
        <v>57111.32</v>
      </c>
      <c r="O500" s="1637">
        <v>25103.88</v>
      </c>
      <c r="P500" s="1637">
        <v>20632.2</v>
      </c>
      <c r="Q500" s="1637">
        <v>35172.07</v>
      </c>
      <c r="R500" s="1637">
        <v>12660.74</v>
      </c>
      <c r="S500" s="1637">
        <v>21920.07</v>
      </c>
      <c r="T500" s="1637">
        <v>28985.759999999998</v>
      </c>
      <c r="U500" s="1637">
        <v>16039.08</v>
      </c>
      <c r="V500" s="1637">
        <v>43001.279999999999</v>
      </c>
      <c r="W500" s="1637">
        <v>37024.199999999997</v>
      </c>
      <c r="X500" s="1637">
        <v>26303.05</v>
      </c>
      <c r="Y500" s="1637">
        <v>1028870.5899999999</v>
      </c>
      <c r="Z500" s="1637">
        <v>16646.399999999998</v>
      </c>
      <c r="AA500" s="1637">
        <v>23140</v>
      </c>
      <c r="AB500" s="1637">
        <v>60163.999999999985</v>
      </c>
      <c r="AC500" s="1637">
        <v>6294.079999999999</v>
      </c>
      <c r="AD500" s="1637">
        <v>105703.52</v>
      </c>
      <c r="AE500" s="1637">
        <v>31281.679999999993</v>
      </c>
      <c r="AF500" s="1637">
        <v>251948.31999999998</v>
      </c>
      <c r="AG500" s="1637">
        <v>173457.44</v>
      </c>
      <c r="AH500" s="1637">
        <v>498471.51168000005</v>
      </c>
      <c r="AI500" s="1637">
        <v>1167106.9516799999</v>
      </c>
      <c r="AJ500" s="1637">
        <v>176212.02</v>
      </c>
      <c r="AK500" s="1637">
        <v>990894.93167999992</v>
      </c>
      <c r="AL500" s="1637">
        <v>1149485.74168</v>
      </c>
      <c r="AM500" s="1637">
        <v>47514.6</v>
      </c>
      <c r="AN500" s="1637">
        <v>47514.6</v>
      </c>
      <c r="AO500" s="1637">
        <v>49494.37</v>
      </c>
      <c r="AP500" s="1637">
        <v>49494.37</v>
      </c>
      <c r="AQ500" s="1637">
        <v>0</v>
      </c>
      <c r="AR500" s="1637">
        <v>0</v>
      </c>
      <c r="AS500" s="1637">
        <v>0</v>
      </c>
      <c r="AT500" s="1637">
        <v>0</v>
      </c>
      <c r="AU500" s="1637">
        <v>0</v>
      </c>
      <c r="AV500" s="1637">
        <v>86450.17</v>
      </c>
      <c r="AW500" s="1637">
        <v>35018.65</v>
      </c>
      <c r="AX500" s="1637">
        <v>13098.51</v>
      </c>
      <c r="AY500" s="1637">
        <v>328585.27</v>
      </c>
      <c r="AZ500" s="1637">
        <v>2506941.66</v>
      </c>
      <c r="BA500" s="1637">
        <v>78645.089999999982</v>
      </c>
      <c r="BB500" s="1637">
        <v>0</v>
      </c>
      <c r="BC500" s="1637">
        <v>96662.869999999981</v>
      </c>
      <c r="BD500" s="1637">
        <v>2506941.6016799998</v>
      </c>
    </row>
    <row r="501" spans="1:56" x14ac:dyDescent="0.25">
      <c r="A501" s="1651" t="s">
        <v>2431</v>
      </c>
      <c r="B501" s="1647" t="s">
        <v>3522</v>
      </c>
      <c r="C501" s="1636">
        <v>541.70000000000005</v>
      </c>
      <c r="D501" s="1637">
        <v>7330674.9100000001</v>
      </c>
      <c r="E501" s="1637">
        <v>7163595.3500000006</v>
      </c>
      <c r="F501" s="1646">
        <v>0.97720816131512245</v>
      </c>
      <c r="G501" s="1645">
        <v>3</v>
      </c>
      <c r="H501" s="1644">
        <v>8330.65</v>
      </c>
      <c r="I501" s="1644">
        <v>1460079.5899999999</v>
      </c>
      <c r="J501" s="1644">
        <v>1468410.2399999998</v>
      </c>
      <c r="K501" s="1643">
        <v>0.9</v>
      </c>
      <c r="L501" s="1637">
        <v>1679493.34</v>
      </c>
      <c r="M501" s="1637">
        <v>402580.46</v>
      </c>
      <c r="N501" s="1637">
        <v>176174.93</v>
      </c>
      <c r="O501" s="1637">
        <v>71486.11</v>
      </c>
      <c r="P501" s="1637">
        <v>57402.01</v>
      </c>
      <c r="Q501" s="1637">
        <v>121618.9</v>
      </c>
      <c r="R501" s="1637">
        <v>39083.15</v>
      </c>
      <c r="S501" s="1637">
        <v>66027.539999999994</v>
      </c>
      <c r="T501" s="1637">
        <v>79710.84</v>
      </c>
      <c r="U501" s="1637">
        <v>47849.919999999998</v>
      </c>
      <c r="V501" s="1637">
        <v>118253.52</v>
      </c>
      <c r="W501" s="1637">
        <v>101816.55</v>
      </c>
      <c r="X501" s="1637">
        <v>79229.94</v>
      </c>
      <c r="Y501" s="1637">
        <v>3040727.209999999</v>
      </c>
      <c r="Z501" s="1637">
        <v>48626.1</v>
      </c>
      <c r="AA501" s="1637">
        <v>67712.5</v>
      </c>
      <c r="AB501" s="1637">
        <v>176052.5</v>
      </c>
      <c r="AC501" s="1637">
        <v>18417.8</v>
      </c>
      <c r="AD501" s="1637">
        <v>309310.69999999995</v>
      </c>
      <c r="AE501" s="1637">
        <v>200198.75</v>
      </c>
      <c r="AF501" s="1637">
        <v>737253.7</v>
      </c>
      <c r="AG501" s="1637">
        <v>507572.89999999997</v>
      </c>
      <c r="AH501" s="1637">
        <v>1430940.3348000001</v>
      </c>
      <c r="AI501" s="1637">
        <v>3496085.2847999996</v>
      </c>
      <c r="AJ501" s="1637">
        <v>515633.39</v>
      </c>
      <c r="AK501" s="1637">
        <v>2980451.8947999999</v>
      </c>
      <c r="AL501" s="1637">
        <v>3444521.9447999997</v>
      </c>
      <c r="AM501" s="1637">
        <v>110207.47</v>
      </c>
      <c r="AN501" s="1637">
        <v>110207.47</v>
      </c>
      <c r="AO501" s="1637">
        <v>114826.95</v>
      </c>
      <c r="AP501" s="1637">
        <v>114826.95</v>
      </c>
      <c r="AQ501" s="1637">
        <v>0</v>
      </c>
      <c r="AR501" s="1637">
        <v>0</v>
      </c>
      <c r="AS501" s="1637">
        <v>0</v>
      </c>
      <c r="AT501" s="1637">
        <v>0</v>
      </c>
      <c r="AU501" s="1637">
        <v>0</v>
      </c>
      <c r="AV501" s="1637">
        <v>253411.20000000001</v>
      </c>
      <c r="AW501" s="1637">
        <v>102650.11</v>
      </c>
      <c r="AX501" s="1637">
        <v>39295.53</v>
      </c>
      <c r="AY501" s="1637">
        <v>845425.68</v>
      </c>
      <c r="AZ501" s="1637">
        <v>7330674.9100000001</v>
      </c>
      <c r="BA501" s="1637">
        <v>291757.96000000008</v>
      </c>
      <c r="BB501" s="1637">
        <v>0</v>
      </c>
      <c r="BC501" s="1637">
        <v>233888.46999999997</v>
      </c>
      <c r="BD501" s="1637">
        <v>7330674.8347999984</v>
      </c>
    </row>
    <row r="502" spans="1:56" x14ac:dyDescent="0.25">
      <c r="A502" s="1651" t="s">
        <v>2432</v>
      </c>
      <c r="B502" s="1647" t="s">
        <v>3521</v>
      </c>
      <c r="C502" s="1636">
        <v>575.75</v>
      </c>
      <c r="D502" s="1637">
        <v>8085571.5700000003</v>
      </c>
      <c r="E502" s="1637">
        <v>6685319.5</v>
      </c>
      <c r="F502" s="1646">
        <v>0.82682089226748379</v>
      </c>
      <c r="G502" s="1645">
        <v>2</v>
      </c>
      <c r="H502" s="1644">
        <v>35769.26</v>
      </c>
      <c r="I502" s="1644">
        <v>3545914.7800000003</v>
      </c>
      <c r="J502" s="1644">
        <v>3581684.04</v>
      </c>
      <c r="K502" s="1643">
        <v>0.9</v>
      </c>
      <c r="L502" s="1637">
        <v>1825899.32</v>
      </c>
      <c r="M502" s="1637">
        <v>448700.5</v>
      </c>
      <c r="N502" s="1637">
        <v>188540.55</v>
      </c>
      <c r="O502" s="1637">
        <v>75817.179999999993</v>
      </c>
      <c r="P502" s="1637">
        <v>63883.46</v>
      </c>
      <c r="Q502" s="1637">
        <v>131735.67999999999</v>
      </c>
      <c r="R502" s="1637">
        <v>41285.019999999997</v>
      </c>
      <c r="S502" s="1637">
        <v>70839.27</v>
      </c>
      <c r="T502" s="1637">
        <v>84058.7</v>
      </c>
      <c r="U502" s="1637">
        <v>50790.42</v>
      </c>
      <c r="V502" s="1637">
        <v>124703.71</v>
      </c>
      <c r="W502" s="1637">
        <v>107370.18</v>
      </c>
      <c r="X502" s="1637">
        <v>85003.78</v>
      </c>
      <c r="Y502" s="1637">
        <v>3298627.7700000005</v>
      </c>
      <c r="Z502" s="1637">
        <v>51480</v>
      </c>
      <c r="AA502" s="1637">
        <v>71968.75</v>
      </c>
      <c r="AB502" s="1637">
        <v>187118.75</v>
      </c>
      <c r="AC502" s="1637">
        <v>19575.5</v>
      </c>
      <c r="AD502" s="1637">
        <v>328753.25</v>
      </c>
      <c r="AE502" s="1637">
        <v>229406</v>
      </c>
      <c r="AF502" s="1637">
        <v>783595.75</v>
      </c>
      <c r="AG502" s="1637">
        <v>539477.75</v>
      </c>
      <c r="AH502" s="1637">
        <v>1589589.3179999997</v>
      </c>
      <c r="AI502" s="1637">
        <v>3800965.068</v>
      </c>
      <c r="AJ502" s="1637">
        <v>548044.91</v>
      </c>
      <c r="AK502" s="1637">
        <v>3252920.1579999998</v>
      </c>
      <c r="AL502" s="1637">
        <v>3746160.568</v>
      </c>
      <c r="AM502" s="1637">
        <v>151122.82</v>
      </c>
      <c r="AN502" s="1637">
        <v>151122.82</v>
      </c>
      <c r="AO502" s="1637">
        <v>157722.07</v>
      </c>
      <c r="AP502" s="1637">
        <v>157722.07</v>
      </c>
      <c r="AQ502" s="1637">
        <v>659.92</v>
      </c>
      <c r="AR502" s="1637">
        <v>659.92</v>
      </c>
      <c r="AS502" s="1637">
        <v>659.92</v>
      </c>
      <c r="AT502" s="1637">
        <v>659.92</v>
      </c>
      <c r="AU502" s="1637">
        <v>659.92</v>
      </c>
      <c r="AV502" s="1637">
        <v>269249.40000000002</v>
      </c>
      <c r="AW502" s="1637">
        <v>109065.74</v>
      </c>
      <c r="AX502" s="1637">
        <v>41478.61</v>
      </c>
      <c r="AY502" s="1637">
        <v>1040783.1300000002</v>
      </c>
      <c r="AZ502" s="1637">
        <v>8085571.5700000003</v>
      </c>
      <c r="BA502" s="1637">
        <v>628523.58999999985</v>
      </c>
      <c r="BB502" s="1637">
        <v>103.17999999999999</v>
      </c>
      <c r="BC502" s="1637">
        <v>320000.93</v>
      </c>
      <c r="BD502" s="1637">
        <v>8085571.4680000003</v>
      </c>
    </row>
    <row r="503" spans="1:56" x14ac:dyDescent="0.25">
      <c r="A503" s="1651" t="s">
        <v>2433</v>
      </c>
      <c r="B503" s="1647" t="s">
        <v>3520</v>
      </c>
      <c r="C503" s="1636">
        <v>1892</v>
      </c>
      <c r="D503" s="1637">
        <v>25707478.780000001</v>
      </c>
      <c r="E503" s="1637">
        <v>19060058.920000002</v>
      </c>
      <c r="F503" s="1646">
        <v>0.74142077809778906</v>
      </c>
      <c r="G503" s="1645">
        <v>1</v>
      </c>
      <c r="H503" s="1644">
        <v>455164.17</v>
      </c>
      <c r="I503" s="1644">
        <v>6090102.5599999996</v>
      </c>
      <c r="J503" s="1644">
        <v>6545266.7299999995</v>
      </c>
      <c r="K503" s="1643">
        <v>0.9</v>
      </c>
      <c r="L503" s="1637">
        <v>5835933.8099999996</v>
      </c>
      <c r="M503" s="1637">
        <v>1420827.78</v>
      </c>
      <c r="N503" s="1637">
        <v>621447.81000000006</v>
      </c>
      <c r="O503" s="1637">
        <v>251677.24</v>
      </c>
      <c r="P503" s="1637">
        <v>200432.46</v>
      </c>
      <c r="Q503" s="1637">
        <v>433353.81</v>
      </c>
      <c r="R503" s="1637">
        <v>138167.21</v>
      </c>
      <c r="S503" s="1637">
        <v>233368.61</v>
      </c>
      <c r="T503" s="1637">
        <v>279712.58</v>
      </c>
      <c r="U503" s="1637">
        <v>168410.34</v>
      </c>
      <c r="V503" s="1637">
        <v>414962.35</v>
      </c>
      <c r="W503" s="1637">
        <v>357283.53</v>
      </c>
      <c r="X503" s="1637">
        <v>280031.33</v>
      </c>
      <c r="Y503" s="1637">
        <v>10635608.859999999</v>
      </c>
      <c r="Z503" s="1637">
        <v>169335</v>
      </c>
      <c r="AA503" s="1637">
        <v>236500</v>
      </c>
      <c r="AB503" s="1637">
        <v>614900</v>
      </c>
      <c r="AC503" s="1637">
        <v>64328</v>
      </c>
      <c r="AD503" s="1637">
        <v>1080332</v>
      </c>
      <c r="AE503" s="1637">
        <v>733589.5</v>
      </c>
      <c r="AF503" s="1637">
        <v>2575012</v>
      </c>
      <c r="AG503" s="1637">
        <v>1772804</v>
      </c>
      <c r="AH503" s="1637">
        <v>5015300.6939999992</v>
      </c>
      <c r="AI503" s="1637">
        <v>12262101.193999998</v>
      </c>
      <c r="AJ503" s="1637">
        <v>1800956.96</v>
      </c>
      <c r="AK503" s="1637">
        <v>10461144.233999997</v>
      </c>
      <c r="AL503" s="1637">
        <v>12082005.493999997</v>
      </c>
      <c r="AM503" s="1637">
        <v>369558</v>
      </c>
      <c r="AN503" s="1637">
        <v>369558</v>
      </c>
      <c r="AO503" s="1637">
        <v>384736.27</v>
      </c>
      <c r="AP503" s="1637">
        <v>384736.27</v>
      </c>
      <c r="AQ503" s="1637">
        <v>18477.900000000001</v>
      </c>
      <c r="AR503" s="1637">
        <v>18477.900000000001</v>
      </c>
      <c r="AS503" s="1637">
        <v>19797.75</v>
      </c>
      <c r="AT503" s="1637">
        <v>19797.75</v>
      </c>
      <c r="AU503" s="1637">
        <v>23757.3</v>
      </c>
      <c r="AV503" s="1637">
        <v>884959.42</v>
      </c>
      <c r="AW503" s="1637">
        <v>358473.43</v>
      </c>
      <c r="AX503" s="1637">
        <v>137534.35</v>
      </c>
      <c r="AY503" s="1637">
        <v>2989864.3400000003</v>
      </c>
      <c r="AZ503" s="1637">
        <v>25707478.780000001</v>
      </c>
      <c r="BA503" s="1637">
        <v>838791.7300000001</v>
      </c>
      <c r="BB503" s="1637">
        <v>8069.18</v>
      </c>
      <c r="BC503" s="1637">
        <v>749740.20000000007</v>
      </c>
      <c r="BD503" s="1637">
        <v>25707478.693999995</v>
      </c>
    </row>
    <row r="504" spans="1:56" x14ac:dyDescent="0.25">
      <c r="A504" s="1651" t="s">
        <v>2434</v>
      </c>
      <c r="B504" s="1647" t="s">
        <v>3519</v>
      </c>
      <c r="C504" s="1636">
        <v>870.8</v>
      </c>
      <c r="D504" s="1637">
        <v>11952194.060000001</v>
      </c>
      <c r="E504" s="1637">
        <v>10526366.08</v>
      </c>
      <c r="F504" s="1646">
        <v>0.88070575386892602</v>
      </c>
      <c r="G504" s="1645">
        <v>2</v>
      </c>
      <c r="H504" s="1644">
        <v>18068.8</v>
      </c>
      <c r="I504" s="1644">
        <v>3798303.1200000006</v>
      </c>
      <c r="J504" s="1644">
        <v>3816371.9200000004</v>
      </c>
      <c r="K504" s="1643">
        <v>0.9</v>
      </c>
      <c r="L504" s="1637">
        <v>2680881.84</v>
      </c>
      <c r="M504" s="1637">
        <v>653855.79</v>
      </c>
      <c r="N504" s="1637">
        <v>285477.57</v>
      </c>
      <c r="O504" s="1637">
        <v>114792.48</v>
      </c>
      <c r="P504" s="1637">
        <v>93545.38</v>
      </c>
      <c r="Q504" s="1637">
        <v>200559.96</v>
      </c>
      <c r="R504" s="1637">
        <v>63303.7</v>
      </c>
      <c r="S504" s="1637">
        <v>107194.51</v>
      </c>
      <c r="T504" s="1637">
        <v>127537.34</v>
      </c>
      <c r="U504" s="1637">
        <v>76987.58</v>
      </c>
      <c r="V504" s="1637">
        <v>189205.63</v>
      </c>
      <c r="W504" s="1637">
        <v>162906.48000000001</v>
      </c>
      <c r="X504" s="1637">
        <v>128628.36</v>
      </c>
      <c r="Y504" s="1637">
        <v>4884876.62</v>
      </c>
      <c r="Z504" s="1637">
        <v>77772.600000000006</v>
      </c>
      <c r="AA504" s="1637">
        <v>108850</v>
      </c>
      <c r="AB504" s="1637">
        <v>283010</v>
      </c>
      <c r="AC504" s="1637">
        <v>29607.199999999997</v>
      </c>
      <c r="AD504" s="1637">
        <v>497226.80000000005</v>
      </c>
      <c r="AE504" s="1637">
        <v>340405.22</v>
      </c>
      <c r="AF504" s="1637">
        <v>1185158.8</v>
      </c>
      <c r="AG504" s="1637">
        <v>815939.6</v>
      </c>
      <c r="AH504" s="1637">
        <v>2337393.8892000001</v>
      </c>
      <c r="AI504" s="1637">
        <v>5675364.1092000008</v>
      </c>
      <c r="AJ504" s="1637">
        <v>828897.1</v>
      </c>
      <c r="AK504" s="1637">
        <v>4846467.0092000002</v>
      </c>
      <c r="AL504" s="1637">
        <v>5592474.3991999999</v>
      </c>
      <c r="AM504" s="1637">
        <v>176859.9</v>
      </c>
      <c r="AN504" s="1637">
        <v>176859.9</v>
      </c>
      <c r="AO504" s="1637">
        <v>184119.07</v>
      </c>
      <c r="AP504" s="1637">
        <v>184119.07</v>
      </c>
      <c r="AQ504" s="1637">
        <v>21777.52</v>
      </c>
      <c r="AR504" s="1637">
        <v>21777.52</v>
      </c>
      <c r="AS504" s="1637">
        <v>23097.37</v>
      </c>
      <c r="AT504" s="1637">
        <v>23097.37</v>
      </c>
      <c r="AU504" s="1637">
        <v>27716.85</v>
      </c>
      <c r="AV504" s="1637">
        <v>407173.72</v>
      </c>
      <c r="AW504" s="1637">
        <v>164935.20000000001</v>
      </c>
      <c r="AX504" s="1637">
        <v>63309.46</v>
      </c>
      <c r="AY504" s="1637">
        <v>1474842.95</v>
      </c>
      <c r="AZ504" s="1637">
        <v>11952194.060000001</v>
      </c>
      <c r="BA504" s="1637">
        <v>309813.30000000005</v>
      </c>
      <c r="BB504" s="1637">
        <v>2290.75</v>
      </c>
      <c r="BC504" s="1637">
        <v>399970.46</v>
      </c>
      <c r="BD504" s="1637">
        <v>11952193.9692</v>
      </c>
    </row>
    <row r="505" spans="1:56" x14ac:dyDescent="0.25">
      <c r="A505" s="1647"/>
      <c r="B505" s="1647" t="s">
        <v>3518</v>
      </c>
      <c r="C505" s="1636">
        <v>8.32</v>
      </c>
      <c r="D505" s="1637">
        <v>95428.82</v>
      </c>
      <c r="E505" s="1637">
        <v>81289.19</v>
      </c>
      <c r="F505" s="1646">
        <v>0.85183061050110431</v>
      </c>
      <c r="G505" s="1645">
        <v>2</v>
      </c>
      <c r="H505" s="1644">
        <v>371</v>
      </c>
      <c r="I505" s="1644">
        <v>71746.31</v>
      </c>
      <c r="J505" s="1644">
        <v>72117.31</v>
      </c>
      <c r="K505" s="1643">
        <v>0.9</v>
      </c>
      <c r="L505" s="1637">
        <v>23568.11</v>
      </c>
      <c r="M505" s="1637">
        <v>6349.39</v>
      </c>
      <c r="N505" s="1637">
        <v>1977.03</v>
      </c>
      <c r="O505" s="1637">
        <v>0</v>
      </c>
      <c r="P505" s="1637">
        <v>735.83</v>
      </c>
      <c r="Q505" s="1637">
        <v>1447.32</v>
      </c>
      <c r="R505" s="1637">
        <v>0</v>
      </c>
      <c r="S505" s="1637">
        <v>534.63</v>
      </c>
      <c r="T505" s="1637">
        <v>0</v>
      </c>
      <c r="U505" s="1637">
        <v>534.63</v>
      </c>
      <c r="V505" s="1637">
        <v>0</v>
      </c>
      <c r="W505" s="1637">
        <v>0</v>
      </c>
      <c r="X505" s="1637">
        <v>641.53</v>
      </c>
      <c r="Y505" s="1637">
        <v>35788.469999999994</v>
      </c>
      <c r="Z505" s="1637">
        <v>748.8</v>
      </c>
      <c r="AA505" s="1637">
        <v>1040</v>
      </c>
      <c r="AB505" s="1637">
        <v>2704</v>
      </c>
      <c r="AC505" s="1637">
        <v>282.88</v>
      </c>
      <c r="AD505" s="1637">
        <v>4750.7199999999993</v>
      </c>
      <c r="AE505" s="1637">
        <v>4505.58</v>
      </c>
      <c r="AF505" s="1637">
        <v>11323.52</v>
      </c>
      <c r="AG505" s="1637">
        <v>7795.84</v>
      </c>
      <c r="AH505" s="1637">
        <v>17365.323479999999</v>
      </c>
      <c r="AI505" s="1637">
        <v>50516.663479999996</v>
      </c>
      <c r="AJ505" s="1637">
        <v>7919.64</v>
      </c>
      <c r="AK505" s="1637">
        <v>42597.023480000003</v>
      </c>
      <c r="AL505" s="1637">
        <v>49724.693480000002</v>
      </c>
      <c r="AM505" s="1637">
        <v>1319.85</v>
      </c>
      <c r="AN505" s="1637">
        <v>1319.85</v>
      </c>
      <c r="AO505" s="1637">
        <v>1319.85</v>
      </c>
      <c r="AP505" s="1637">
        <v>1319.85</v>
      </c>
      <c r="AQ505" s="1637">
        <v>0</v>
      </c>
      <c r="AR505" s="1637">
        <v>0</v>
      </c>
      <c r="AS505" s="1637">
        <v>0</v>
      </c>
      <c r="AT505" s="1637">
        <v>0</v>
      </c>
      <c r="AU505" s="1637">
        <v>0</v>
      </c>
      <c r="AV505" s="1637">
        <v>3299.62</v>
      </c>
      <c r="AW505" s="1637">
        <v>1336.59</v>
      </c>
      <c r="AX505" s="1637">
        <v>0</v>
      </c>
      <c r="AY505" s="1637">
        <v>9915.61</v>
      </c>
      <c r="AZ505" s="1637">
        <v>95428.82</v>
      </c>
      <c r="BA505" s="1637">
        <v>609.64</v>
      </c>
      <c r="BB505" s="1637">
        <v>0</v>
      </c>
      <c r="BC505" s="1637">
        <v>406.15999999999997</v>
      </c>
      <c r="BD505" s="1637">
        <v>95428.773479999989</v>
      </c>
    </row>
    <row r="506" spans="1:56" x14ac:dyDescent="0.25">
      <c r="A506" s="1651" t="s">
        <v>2435</v>
      </c>
      <c r="B506" s="1647" t="s">
        <v>3517</v>
      </c>
      <c r="C506" s="1636">
        <v>71</v>
      </c>
      <c r="D506" s="1637">
        <v>938682.25</v>
      </c>
      <c r="E506" s="1637">
        <v>1620827.92</v>
      </c>
      <c r="F506" s="1646">
        <v>1.7267056237613951</v>
      </c>
      <c r="G506" s="1645">
        <v>4</v>
      </c>
      <c r="H506" s="1644">
        <v>59.79</v>
      </c>
      <c r="I506" s="1644">
        <v>143498.78</v>
      </c>
      <c r="J506" s="1644">
        <v>143558.57</v>
      </c>
      <c r="K506" s="1643">
        <v>0.9</v>
      </c>
      <c r="L506" s="1637">
        <v>227190.11</v>
      </c>
      <c r="M506" s="1637">
        <v>45438.02</v>
      </c>
      <c r="N506" s="1637">
        <v>21338.29</v>
      </c>
      <c r="O506" s="1637">
        <v>9413.9500000000007</v>
      </c>
      <c r="P506" s="1637">
        <v>7934.49</v>
      </c>
      <c r="Q506" s="1637">
        <v>12174.94</v>
      </c>
      <c r="R506" s="1637">
        <v>4403.7299999999996</v>
      </c>
      <c r="S506" s="1637">
        <v>8019.54</v>
      </c>
      <c r="T506" s="1637">
        <v>10869.66</v>
      </c>
      <c r="U506" s="1637">
        <v>6148.31</v>
      </c>
      <c r="V506" s="1637">
        <v>16125.48</v>
      </c>
      <c r="W506" s="1637">
        <v>13884.07</v>
      </c>
      <c r="X506" s="1637">
        <v>9623.07</v>
      </c>
      <c r="Y506" s="1637">
        <v>392563.65999999992</v>
      </c>
      <c r="Z506" s="1637">
        <v>6390</v>
      </c>
      <c r="AA506" s="1637">
        <v>8875</v>
      </c>
      <c r="AB506" s="1637">
        <v>23075</v>
      </c>
      <c r="AC506" s="1637">
        <v>2414</v>
      </c>
      <c r="AD506" s="1637">
        <v>20270.5</v>
      </c>
      <c r="AE506" s="1637">
        <v>11293</v>
      </c>
      <c r="AF506" s="1637">
        <v>96631</v>
      </c>
      <c r="AG506" s="1637">
        <v>66527</v>
      </c>
      <c r="AH506" s="1637">
        <v>190713.93599999999</v>
      </c>
      <c r="AI506" s="1637">
        <v>426189.43599999999</v>
      </c>
      <c r="AJ506" s="1637">
        <v>67583.48</v>
      </c>
      <c r="AK506" s="1637">
        <v>358605.95600000001</v>
      </c>
      <c r="AL506" s="1637">
        <v>419431.08600000001</v>
      </c>
      <c r="AM506" s="1637">
        <v>18477.900000000001</v>
      </c>
      <c r="AN506" s="1637">
        <v>18477.900000000001</v>
      </c>
      <c r="AO506" s="1637">
        <v>19137.82</v>
      </c>
      <c r="AP506" s="1637">
        <v>19137.82</v>
      </c>
      <c r="AQ506" s="1637">
        <v>0</v>
      </c>
      <c r="AR506" s="1637">
        <v>0</v>
      </c>
      <c r="AS506" s="1637">
        <v>0</v>
      </c>
      <c r="AT506" s="1637">
        <v>0</v>
      </c>
      <c r="AU506" s="1637">
        <v>0</v>
      </c>
      <c r="AV506" s="1637">
        <v>32996.25</v>
      </c>
      <c r="AW506" s="1637">
        <v>13365.9</v>
      </c>
      <c r="AX506" s="1637">
        <v>5093.8599999999997</v>
      </c>
      <c r="AY506" s="1637">
        <v>126687.45</v>
      </c>
      <c r="AZ506" s="1637">
        <v>938682.25</v>
      </c>
      <c r="BA506" s="1637">
        <v>60400.27</v>
      </c>
      <c r="BB506" s="1637">
        <v>0</v>
      </c>
      <c r="BC506" s="1637">
        <v>50579.810000000005</v>
      </c>
      <c r="BD506" s="1637">
        <v>938682.19599999988</v>
      </c>
    </row>
    <row r="507" spans="1:56" x14ac:dyDescent="0.25">
      <c r="A507" s="1651" t="s">
        <v>2436</v>
      </c>
      <c r="B507" s="1647" t="s">
        <v>3516</v>
      </c>
      <c r="C507" s="1636">
        <v>79.03</v>
      </c>
      <c r="D507" s="1637">
        <v>1002866.51</v>
      </c>
      <c r="E507" s="1637">
        <v>958663.47</v>
      </c>
      <c r="F507" s="1646">
        <v>0.9559233062833058</v>
      </c>
      <c r="G507" s="1645">
        <v>3</v>
      </c>
      <c r="H507" s="1644">
        <v>1139.6600000000001</v>
      </c>
      <c r="I507" s="1644">
        <v>163443.17999999996</v>
      </c>
      <c r="J507" s="1644">
        <v>164582.83999999997</v>
      </c>
      <c r="K507" s="1643">
        <v>0.9</v>
      </c>
      <c r="L507" s="1637">
        <v>239114.45</v>
      </c>
      <c r="M507" s="1637">
        <v>47822.879999999997</v>
      </c>
      <c r="N507" s="1637">
        <v>24476.28</v>
      </c>
      <c r="O507" s="1637">
        <v>10669.14</v>
      </c>
      <c r="P507" s="1637">
        <v>8283.01</v>
      </c>
      <c r="Q507" s="1637">
        <v>14880.49</v>
      </c>
      <c r="R507" s="1637">
        <v>5504.67</v>
      </c>
      <c r="S507" s="1637">
        <v>9088.81</v>
      </c>
      <c r="T507" s="1637">
        <v>12318.94</v>
      </c>
      <c r="U507" s="1637">
        <v>6682.95</v>
      </c>
      <c r="V507" s="1637">
        <v>18275.54</v>
      </c>
      <c r="W507" s="1637">
        <v>15735.28</v>
      </c>
      <c r="X507" s="1637">
        <v>10906.14</v>
      </c>
      <c r="Y507" s="1637">
        <v>423758.58</v>
      </c>
      <c r="Z507" s="1637">
        <v>7075.8000000000011</v>
      </c>
      <c r="AA507" s="1637">
        <v>9878.75</v>
      </c>
      <c r="AB507" s="1637">
        <v>25684.75</v>
      </c>
      <c r="AC507" s="1637">
        <v>2687.02</v>
      </c>
      <c r="AD507" s="1637">
        <v>22563.059999999998</v>
      </c>
      <c r="AE507" s="1637">
        <v>13814.100000000002</v>
      </c>
      <c r="AF507" s="1637">
        <v>107559.83</v>
      </c>
      <c r="AG507" s="1637">
        <v>74051.11</v>
      </c>
      <c r="AH507" s="1637">
        <v>201624.03792000003</v>
      </c>
      <c r="AI507" s="1637">
        <v>464938.45792000002</v>
      </c>
      <c r="AJ507" s="1637">
        <v>75227.070000000007</v>
      </c>
      <c r="AK507" s="1637">
        <v>389711.38792000001</v>
      </c>
      <c r="AL507" s="1637">
        <v>457415.74791999999</v>
      </c>
      <c r="AM507" s="1637">
        <v>15838.2</v>
      </c>
      <c r="AN507" s="1637">
        <v>15838.2</v>
      </c>
      <c r="AO507" s="1637">
        <v>16498.12</v>
      </c>
      <c r="AP507" s="1637">
        <v>16498.12</v>
      </c>
      <c r="AQ507" s="1637">
        <v>0</v>
      </c>
      <c r="AR507" s="1637">
        <v>0</v>
      </c>
      <c r="AS507" s="1637">
        <v>0</v>
      </c>
      <c r="AT507" s="1637">
        <v>0</v>
      </c>
      <c r="AU507" s="1637">
        <v>0</v>
      </c>
      <c r="AV507" s="1637">
        <v>36955.800000000003</v>
      </c>
      <c r="AW507" s="1637">
        <v>14969.8</v>
      </c>
      <c r="AX507" s="1637">
        <v>5093.8599999999997</v>
      </c>
      <c r="AY507" s="1637">
        <v>121692.1</v>
      </c>
      <c r="AZ507" s="1637">
        <v>1002866.51</v>
      </c>
      <c r="BA507" s="1637">
        <v>29751.349999999995</v>
      </c>
      <c r="BB507" s="1637">
        <v>0</v>
      </c>
      <c r="BC507" s="1637">
        <v>67238.459999999977</v>
      </c>
      <c r="BD507" s="1637">
        <v>1002866.42792</v>
      </c>
    </row>
    <row r="508" spans="1:56" x14ac:dyDescent="0.25">
      <c r="A508" s="1651" t="s">
        <v>2437</v>
      </c>
      <c r="B508" s="1647" t="s">
        <v>3515</v>
      </c>
      <c r="C508" s="1636">
        <v>178.75</v>
      </c>
      <c r="D508" s="1637">
        <v>2354964.12</v>
      </c>
      <c r="E508" s="1637">
        <v>1927314.5999999999</v>
      </c>
      <c r="F508" s="1646">
        <v>0.81840508041370919</v>
      </c>
      <c r="G508" s="1645">
        <v>2</v>
      </c>
      <c r="H508" s="1644">
        <v>8419.5400000000009</v>
      </c>
      <c r="I508" s="1644">
        <v>508151.05000000005</v>
      </c>
      <c r="J508" s="1644">
        <v>516570.59</v>
      </c>
      <c r="K508" s="1643">
        <v>0.9</v>
      </c>
      <c r="L508" s="1637">
        <v>550402.56000000006</v>
      </c>
      <c r="M508" s="1637">
        <v>110080.51</v>
      </c>
      <c r="N508" s="1637">
        <v>55228.53</v>
      </c>
      <c r="O508" s="1637">
        <v>24476.28</v>
      </c>
      <c r="P508" s="1637">
        <v>19148.580000000002</v>
      </c>
      <c r="Q508" s="1637">
        <v>33142.910000000003</v>
      </c>
      <c r="R508" s="1637">
        <v>12660.74</v>
      </c>
      <c r="S508" s="1637">
        <v>21118.12</v>
      </c>
      <c r="T508" s="1637">
        <v>28261.11</v>
      </c>
      <c r="U508" s="1637">
        <v>15771.76</v>
      </c>
      <c r="V508" s="1637">
        <v>41926.239999999998</v>
      </c>
      <c r="W508" s="1637">
        <v>36098.589999999997</v>
      </c>
      <c r="X508" s="1637">
        <v>25340.75</v>
      </c>
      <c r="Y508" s="1637">
        <v>973656.68</v>
      </c>
      <c r="Z508" s="1637">
        <v>15795</v>
      </c>
      <c r="AA508" s="1637">
        <v>22343.75</v>
      </c>
      <c r="AB508" s="1637">
        <v>58093.75</v>
      </c>
      <c r="AC508" s="1637">
        <v>6077.5</v>
      </c>
      <c r="AD508" s="1637">
        <v>102066.25</v>
      </c>
      <c r="AE508" s="1637">
        <v>28757.5</v>
      </c>
      <c r="AF508" s="1637">
        <v>243278.75</v>
      </c>
      <c r="AG508" s="1637">
        <v>167488.75</v>
      </c>
      <c r="AH508" s="1637">
        <v>465515.70899999997</v>
      </c>
      <c r="AI508" s="1637">
        <v>1109416.959</v>
      </c>
      <c r="AJ508" s="1637">
        <v>170148.55</v>
      </c>
      <c r="AK508" s="1637">
        <v>939268.40899999999</v>
      </c>
      <c r="AL508" s="1637">
        <v>1092402.0989999999</v>
      </c>
      <c r="AM508" s="1637">
        <v>38935.57</v>
      </c>
      <c r="AN508" s="1637">
        <v>38935.57</v>
      </c>
      <c r="AO508" s="1637">
        <v>40915.35</v>
      </c>
      <c r="AP508" s="1637">
        <v>40915.35</v>
      </c>
      <c r="AQ508" s="1637">
        <v>0</v>
      </c>
      <c r="AR508" s="1637">
        <v>0</v>
      </c>
      <c r="AS508" s="1637">
        <v>0</v>
      </c>
      <c r="AT508" s="1637">
        <v>0</v>
      </c>
      <c r="AU508" s="1637">
        <v>0</v>
      </c>
      <c r="AV508" s="1637">
        <v>83150.55</v>
      </c>
      <c r="AW508" s="1637">
        <v>33682.06</v>
      </c>
      <c r="AX508" s="1637">
        <v>12370.81</v>
      </c>
      <c r="AY508" s="1637">
        <v>288905.26</v>
      </c>
      <c r="AZ508" s="1637">
        <v>2354964.12</v>
      </c>
      <c r="BA508" s="1637">
        <v>45068.95</v>
      </c>
      <c r="BB508" s="1637">
        <v>2.73</v>
      </c>
      <c r="BC508" s="1637">
        <v>61320.729999999996</v>
      </c>
      <c r="BD508" s="1637">
        <v>2354964.0389999999</v>
      </c>
    </row>
    <row r="509" spans="1:56" x14ac:dyDescent="0.25">
      <c r="A509" s="1651" t="s">
        <v>2438</v>
      </c>
      <c r="B509" s="1647" t="s">
        <v>3514</v>
      </c>
      <c r="C509" s="1636">
        <v>61.62</v>
      </c>
      <c r="D509" s="1637">
        <v>816679.08</v>
      </c>
      <c r="E509" s="1637">
        <v>598191.09</v>
      </c>
      <c r="F509" s="1646">
        <v>0.73246775220445215</v>
      </c>
      <c r="G509" s="1645">
        <v>1</v>
      </c>
      <c r="H509" s="1644">
        <v>18372.849999999999</v>
      </c>
      <c r="I509" s="1644">
        <v>359685.48</v>
      </c>
      <c r="J509" s="1644">
        <v>378058.32999999996</v>
      </c>
      <c r="K509" s="1643">
        <v>0.9</v>
      </c>
      <c r="L509" s="1637">
        <v>190161.89</v>
      </c>
      <c r="M509" s="1637">
        <v>38032.370000000003</v>
      </c>
      <c r="N509" s="1637">
        <v>18827.91</v>
      </c>
      <c r="O509" s="1637">
        <v>8158.76</v>
      </c>
      <c r="P509" s="1637">
        <v>6637.08</v>
      </c>
      <c r="Q509" s="1637">
        <v>12174.94</v>
      </c>
      <c r="R509" s="1637">
        <v>3853.26</v>
      </c>
      <c r="S509" s="1637">
        <v>7217.58</v>
      </c>
      <c r="T509" s="1637">
        <v>9420.3700000000008</v>
      </c>
      <c r="U509" s="1637">
        <v>5346.36</v>
      </c>
      <c r="V509" s="1637">
        <v>13975.41</v>
      </c>
      <c r="W509" s="1637">
        <v>12032.86</v>
      </c>
      <c r="X509" s="1637">
        <v>8660.76</v>
      </c>
      <c r="Y509" s="1637">
        <v>334499.55</v>
      </c>
      <c r="Z509" s="1637">
        <v>5531.4</v>
      </c>
      <c r="AA509" s="1637">
        <v>7702.5</v>
      </c>
      <c r="AB509" s="1637">
        <v>20026.5</v>
      </c>
      <c r="AC509" s="1637">
        <v>2095.08</v>
      </c>
      <c r="AD509" s="1637">
        <v>35185.020000000004</v>
      </c>
      <c r="AE509" s="1637">
        <v>10843.26</v>
      </c>
      <c r="AF509" s="1637">
        <v>83864.819999999992</v>
      </c>
      <c r="AG509" s="1637">
        <v>57737.94</v>
      </c>
      <c r="AH509" s="1637">
        <v>161427.58067999998</v>
      </c>
      <c r="AI509" s="1637">
        <v>384414.10067999997</v>
      </c>
      <c r="AJ509" s="1637">
        <v>58654.84</v>
      </c>
      <c r="AK509" s="1637">
        <v>325759.26068000006</v>
      </c>
      <c r="AL509" s="1637">
        <v>378548.61068000004</v>
      </c>
      <c r="AM509" s="1637">
        <v>14518.35</v>
      </c>
      <c r="AN509" s="1637">
        <v>14518.35</v>
      </c>
      <c r="AO509" s="1637">
        <v>15178.27</v>
      </c>
      <c r="AP509" s="1637">
        <v>15178.27</v>
      </c>
      <c r="AQ509" s="1637">
        <v>0</v>
      </c>
      <c r="AR509" s="1637">
        <v>0</v>
      </c>
      <c r="AS509" s="1637">
        <v>0</v>
      </c>
      <c r="AT509" s="1637">
        <v>0</v>
      </c>
      <c r="AU509" s="1637">
        <v>0</v>
      </c>
      <c r="AV509" s="1637">
        <v>28376.77</v>
      </c>
      <c r="AW509" s="1637">
        <v>11494.67</v>
      </c>
      <c r="AX509" s="1637">
        <v>4366.17</v>
      </c>
      <c r="AY509" s="1637">
        <v>103630.85</v>
      </c>
      <c r="AZ509" s="1637">
        <v>816679.08</v>
      </c>
      <c r="BA509" s="1637">
        <v>28546.850000000002</v>
      </c>
      <c r="BB509" s="1637">
        <v>0</v>
      </c>
      <c r="BC509" s="1637">
        <v>37163.25</v>
      </c>
      <c r="BD509" s="1637">
        <v>816679.01067999995</v>
      </c>
    </row>
    <row r="510" spans="1:56" x14ac:dyDescent="0.25">
      <c r="A510" s="1651" t="s">
        <v>2439</v>
      </c>
      <c r="B510" s="1647" t="s">
        <v>3513</v>
      </c>
      <c r="C510" s="1636">
        <v>572.04</v>
      </c>
      <c r="D510" s="1637">
        <v>8135697.5700000003</v>
      </c>
      <c r="E510" s="1637">
        <v>5823799.7699999996</v>
      </c>
      <c r="F510" s="1646">
        <v>0.71583287356636582</v>
      </c>
      <c r="G510" s="1645">
        <v>1</v>
      </c>
      <c r="H510" s="1644">
        <v>236592.68</v>
      </c>
      <c r="I510" s="1644">
        <v>4056457.7300000009</v>
      </c>
      <c r="J510" s="1644">
        <v>4293050.4100000011</v>
      </c>
      <c r="K510" s="1643">
        <v>0.9</v>
      </c>
      <c r="L510" s="1637">
        <v>1826307.27</v>
      </c>
      <c r="M510" s="1637">
        <v>365261.45</v>
      </c>
      <c r="N510" s="1637">
        <v>178865.14</v>
      </c>
      <c r="O510" s="1637">
        <v>79077.22</v>
      </c>
      <c r="P510" s="1637">
        <v>68036.52</v>
      </c>
      <c r="Q510" s="1637">
        <v>109574.53</v>
      </c>
      <c r="R510" s="1637">
        <v>41285.019999999997</v>
      </c>
      <c r="S510" s="1637">
        <v>67631.45</v>
      </c>
      <c r="T510" s="1637">
        <v>91305.14</v>
      </c>
      <c r="U510" s="1637">
        <v>50523.1</v>
      </c>
      <c r="V510" s="1637">
        <v>135454.03</v>
      </c>
      <c r="W510" s="1637">
        <v>116626.23</v>
      </c>
      <c r="X510" s="1637">
        <v>81154.55</v>
      </c>
      <c r="Y510" s="1637">
        <v>3211101.6500000004</v>
      </c>
      <c r="Z510" s="1637">
        <v>51086.7</v>
      </c>
      <c r="AA510" s="1637">
        <v>71505</v>
      </c>
      <c r="AB510" s="1637">
        <v>185913</v>
      </c>
      <c r="AC510" s="1637">
        <v>19449.36</v>
      </c>
      <c r="AD510" s="1637">
        <v>326634.83999999997</v>
      </c>
      <c r="AE510" s="1637">
        <v>95462.349999999991</v>
      </c>
      <c r="AF510" s="1637">
        <v>778546.44</v>
      </c>
      <c r="AG510" s="1637">
        <v>536001.48</v>
      </c>
      <c r="AH510" s="1637">
        <v>1636893.82956</v>
      </c>
      <c r="AI510" s="1637">
        <v>3701492.9995599999</v>
      </c>
      <c r="AJ510" s="1637">
        <v>544513.43000000005</v>
      </c>
      <c r="AK510" s="1637">
        <v>3156979.5695599997</v>
      </c>
      <c r="AL510" s="1637">
        <v>3647041.6495599998</v>
      </c>
      <c r="AM510" s="1637">
        <v>158382</v>
      </c>
      <c r="AN510" s="1637">
        <v>158382</v>
      </c>
      <c r="AO510" s="1637">
        <v>164981.25</v>
      </c>
      <c r="AP510" s="1637">
        <v>164981.25</v>
      </c>
      <c r="AQ510" s="1637">
        <v>40255.42</v>
      </c>
      <c r="AR510" s="1637">
        <v>40255.42</v>
      </c>
      <c r="AS510" s="1637">
        <v>41575.269999999997</v>
      </c>
      <c r="AT510" s="1637">
        <v>41575.269999999997</v>
      </c>
      <c r="AU510" s="1637">
        <v>50154.3</v>
      </c>
      <c r="AV510" s="1637">
        <v>267269.62</v>
      </c>
      <c r="AW510" s="1637">
        <v>108263.79</v>
      </c>
      <c r="AX510" s="1637">
        <v>41478.61</v>
      </c>
      <c r="AY510" s="1637">
        <v>1277554.2000000004</v>
      </c>
      <c r="AZ510" s="1637">
        <v>8135697.5700000003</v>
      </c>
      <c r="BA510" s="1637">
        <v>741859.85</v>
      </c>
      <c r="BB510" s="1637">
        <v>52868.529999999992</v>
      </c>
      <c r="BC510" s="1637">
        <v>267577.90000000002</v>
      </c>
      <c r="BD510" s="1637">
        <v>8135697.4995600004</v>
      </c>
    </row>
    <row r="511" spans="1:56" x14ac:dyDescent="0.25">
      <c r="A511" s="1651" t="s">
        <v>2440</v>
      </c>
      <c r="B511" s="1647" t="s">
        <v>3512</v>
      </c>
      <c r="C511" s="1636">
        <v>311.7</v>
      </c>
      <c r="D511" s="1637">
        <v>4918742.37</v>
      </c>
      <c r="E511" s="1637">
        <v>3884173.62</v>
      </c>
      <c r="F511" s="1646">
        <v>0.78966803459559931</v>
      </c>
      <c r="G511" s="1645">
        <v>2</v>
      </c>
      <c r="H511" s="1644">
        <v>45149.27</v>
      </c>
      <c r="I511" s="1644">
        <v>3286700.5</v>
      </c>
      <c r="J511" s="1644">
        <v>3331849.77</v>
      </c>
      <c r="K511" s="1643">
        <v>0.9</v>
      </c>
      <c r="L511" s="1637">
        <v>1000533.75</v>
      </c>
      <c r="M511" s="1637">
        <v>244465.05</v>
      </c>
      <c r="N511" s="1637">
        <v>101362.33</v>
      </c>
      <c r="O511" s="1637">
        <v>39791.379999999997</v>
      </c>
      <c r="P511" s="1637">
        <v>40791.120000000003</v>
      </c>
      <c r="Q511" s="1637">
        <v>70744.37</v>
      </c>
      <c r="R511" s="1637">
        <v>22018.68</v>
      </c>
      <c r="S511" s="1637">
        <v>37959.15</v>
      </c>
      <c r="T511" s="1637">
        <v>44203.28</v>
      </c>
      <c r="U511" s="1637">
        <v>27266.43</v>
      </c>
      <c r="V511" s="1637">
        <v>65576.95</v>
      </c>
      <c r="W511" s="1637">
        <v>56461.9</v>
      </c>
      <c r="X511" s="1637">
        <v>45549.19</v>
      </c>
      <c r="Y511" s="1637">
        <v>1796723.5799999996</v>
      </c>
      <c r="Z511" s="1637">
        <v>27985.5</v>
      </c>
      <c r="AA511" s="1637">
        <v>38962.5</v>
      </c>
      <c r="AB511" s="1637">
        <v>101302.5</v>
      </c>
      <c r="AC511" s="1637">
        <v>10597.8</v>
      </c>
      <c r="AD511" s="1637">
        <v>177980.7</v>
      </c>
      <c r="AE511" s="1637">
        <v>123377.52999999998</v>
      </c>
      <c r="AF511" s="1637">
        <v>424223.69999999995</v>
      </c>
      <c r="AG511" s="1637">
        <v>292062.89999999997</v>
      </c>
      <c r="AH511" s="1637">
        <v>994539.77879999997</v>
      </c>
      <c r="AI511" s="1637">
        <v>2191032.9087999999</v>
      </c>
      <c r="AJ511" s="1637">
        <v>296700.99</v>
      </c>
      <c r="AK511" s="1637">
        <v>1894331.9187999999</v>
      </c>
      <c r="AL511" s="1637">
        <v>2161362.8087999998</v>
      </c>
      <c r="AM511" s="1637">
        <v>89089.87</v>
      </c>
      <c r="AN511" s="1637">
        <v>89089.87</v>
      </c>
      <c r="AO511" s="1637">
        <v>93049.42</v>
      </c>
      <c r="AP511" s="1637">
        <v>93049.42</v>
      </c>
      <c r="AQ511" s="1637">
        <v>69292.12</v>
      </c>
      <c r="AR511" s="1637">
        <v>69292.12</v>
      </c>
      <c r="AS511" s="1637">
        <v>71931.820000000007</v>
      </c>
      <c r="AT511" s="1637">
        <v>71931.820000000007</v>
      </c>
      <c r="AU511" s="1637">
        <v>86450.17</v>
      </c>
      <c r="AV511" s="1637">
        <v>145843.42000000001</v>
      </c>
      <c r="AW511" s="1637">
        <v>59077.27</v>
      </c>
      <c r="AX511" s="1637">
        <v>22558.54</v>
      </c>
      <c r="AY511" s="1637">
        <v>960655.8600000001</v>
      </c>
      <c r="AZ511" s="1637">
        <v>4918742.37</v>
      </c>
      <c r="BA511" s="1637">
        <v>417165.12</v>
      </c>
      <c r="BB511" s="1637">
        <v>105405.66</v>
      </c>
      <c r="BC511" s="1637">
        <v>199032.88</v>
      </c>
      <c r="BD511" s="1637">
        <v>4918742.2487999992</v>
      </c>
    </row>
    <row r="512" spans="1:56" x14ac:dyDescent="0.25">
      <c r="A512" s="1651" t="s">
        <v>2441</v>
      </c>
      <c r="B512" s="1647" t="s">
        <v>3511</v>
      </c>
      <c r="C512" s="1636">
        <v>983.2</v>
      </c>
      <c r="D512" s="1637">
        <v>12955248.91</v>
      </c>
      <c r="E512" s="1637">
        <v>11045377.959999999</v>
      </c>
      <c r="F512" s="1646">
        <v>0.85257937047231913</v>
      </c>
      <c r="G512" s="1645">
        <v>2</v>
      </c>
      <c r="H512" s="1644">
        <v>21018.19</v>
      </c>
      <c r="I512" s="1644">
        <v>1933994.97</v>
      </c>
      <c r="J512" s="1644">
        <v>1955013.16</v>
      </c>
      <c r="K512" s="1643">
        <v>0.9</v>
      </c>
      <c r="L512" s="1637">
        <v>3032548.7</v>
      </c>
      <c r="M512" s="1637">
        <v>606509.73</v>
      </c>
      <c r="N512" s="1637">
        <v>308150.12</v>
      </c>
      <c r="O512" s="1637">
        <v>136816.14000000001</v>
      </c>
      <c r="P512" s="1637">
        <v>105122.59</v>
      </c>
      <c r="Q512" s="1637">
        <v>187358.92</v>
      </c>
      <c r="R512" s="1637">
        <v>71560.710000000006</v>
      </c>
      <c r="S512" s="1637">
        <v>116550.64</v>
      </c>
      <c r="T512" s="1637">
        <v>157972.39000000001</v>
      </c>
      <c r="U512" s="1637">
        <v>87412.98</v>
      </c>
      <c r="V512" s="1637">
        <v>234356.97</v>
      </c>
      <c r="W512" s="1637">
        <v>201781.89</v>
      </c>
      <c r="X512" s="1637">
        <v>139855.28</v>
      </c>
      <c r="Y512" s="1637">
        <v>5385997.0599999996</v>
      </c>
      <c r="Z512" s="1637">
        <v>87708.599999999991</v>
      </c>
      <c r="AA512" s="1637">
        <v>122900</v>
      </c>
      <c r="AB512" s="1637">
        <v>319539.99999999994</v>
      </c>
      <c r="AC512" s="1637">
        <v>33428.799999999996</v>
      </c>
      <c r="AD512" s="1637">
        <v>561407.19999999995</v>
      </c>
      <c r="AE512" s="1637">
        <v>163128.09999999998</v>
      </c>
      <c r="AF512" s="1637">
        <v>1338135.2</v>
      </c>
      <c r="AG512" s="1637">
        <v>921258.39999999991</v>
      </c>
      <c r="AH512" s="1637">
        <v>2559627.1097999997</v>
      </c>
      <c r="AI512" s="1637">
        <v>6107133.4097999986</v>
      </c>
      <c r="AJ512" s="1637">
        <v>935888.41</v>
      </c>
      <c r="AK512" s="1637">
        <v>5171244.9997999985</v>
      </c>
      <c r="AL512" s="1637">
        <v>6013544.559799999</v>
      </c>
      <c r="AM512" s="1637">
        <v>205236.67</v>
      </c>
      <c r="AN512" s="1637">
        <v>205236.67</v>
      </c>
      <c r="AO512" s="1637">
        <v>213815.7</v>
      </c>
      <c r="AP512" s="1637">
        <v>213815.7</v>
      </c>
      <c r="AQ512" s="1637">
        <v>0</v>
      </c>
      <c r="AR512" s="1637">
        <v>0</v>
      </c>
      <c r="AS512" s="1637">
        <v>0</v>
      </c>
      <c r="AT512" s="1637">
        <v>0</v>
      </c>
      <c r="AU512" s="1637">
        <v>0</v>
      </c>
      <c r="AV512" s="1637">
        <v>459967.72</v>
      </c>
      <c r="AW512" s="1637">
        <v>186320.64000000001</v>
      </c>
      <c r="AX512" s="1637">
        <v>71314.11</v>
      </c>
      <c r="AY512" s="1637">
        <v>1555707.2100000002</v>
      </c>
      <c r="AZ512" s="1637">
        <v>12955248.91</v>
      </c>
      <c r="BA512" s="1637">
        <v>552213.80999999994</v>
      </c>
      <c r="BB512" s="1637">
        <v>0</v>
      </c>
      <c r="BC512" s="1637">
        <v>519899.6</v>
      </c>
      <c r="BD512" s="1637">
        <v>12955248.829799999</v>
      </c>
    </row>
    <row r="513" spans="1:56" x14ac:dyDescent="0.25">
      <c r="A513" s="1651" t="s">
        <v>2442</v>
      </c>
      <c r="B513" s="1647" t="s">
        <v>3510</v>
      </c>
      <c r="C513" s="1636">
        <v>187.11</v>
      </c>
      <c r="D513" s="1637">
        <v>2490952.0299999998</v>
      </c>
      <c r="E513" s="1637">
        <v>3519317.59</v>
      </c>
      <c r="F513" s="1646">
        <v>1.412840370916336</v>
      </c>
      <c r="G513" s="1645">
        <v>4</v>
      </c>
      <c r="H513" s="1644">
        <v>158.66</v>
      </c>
      <c r="I513" s="1644">
        <v>569186.74</v>
      </c>
      <c r="J513" s="1644">
        <v>569345.4</v>
      </c>
      <c r="K513" s="1643">
        <v>0.9</v>
      </c>
      <c r="L513" s="1637">
        <v>581123.06999999995</v>
      </c>
      <c r="M513" s="1637">
        <v>143744.07999999999</v>
      </c>
      <c r="N513" s="1637">
        <v>60754.86</v>
      </c>
      <c r="O513" s="1637">
        <v>23535.97</v>
      </c>
      <c r="P513" s="1637">
        <v>19852.61</v>
      </c>
      <c r="Q513" s="1637">
        <v>42270.62</v>
      </c>
      <c r="R513" s="1637">
        <v>12660.74</v>
      </c>
      <c r="S513" s="1637">
        <v>22722.03</v>
      </c>
      <c r="T513" s="1637">
        <v>26087.18</v>
      </c>
      <c r="U513" s="1637">
        <v>16306.39</v>
      </c>
      <c r="V513" s="1637">
        <v>38701.15</v>
      </c>
      <c r="W513" s="1637">
        <v>33321.78</v>
      </c>
      <c r="X513" s="1637">
        <v>27265.360000000001</v>
      </c>
      <c r="Y513" s="1637">
        <v>1048345.84</v>
      </c>
      <c r="Z513" s="1637">
        <v>16720.2</v>
      </c>
      <c r="AA513" s="1637">
        <v>23388.75</v>
      </c>
      <c r="AB513" s="1637">
        <v>60810.75</v>
      </c>
      <c r="AC513" s="1637">
        <v>6361.74</v>
      </c>
      <c r="AD513" s="1637">
        <v>53419.9</v>
      </c>
      <c r="AE513" s="1637">
        <v>76358.84</v>
      </c>
      <c r="AF513" s="1637">
        <v>254656.71000000002</v>
      </c>
      <c r="AG513" s="1637">
        <v>175322.07</v>
      </c>
      <c r="AH513" s="1637">
        <v>495541.6820400001</v>
      </c>
      <c r="AI513" s="1637">
        <v>1162580.6420400001</v>
      </c>
      <c r="AJ513" s="1637">
        <v>178106.26</v>
      </c>
      <c r="AK513" s="1637">
        <v>984474.38204000005</v>
      </c>
      <c r="AL513" s="1637">
        <v>1144770.0120399999</v>
      </c>
      <c r="AM513" s="1637">
        <v>39595.5</v>
      </c>
      <c r="AN513" s="1637">
        <v>39595.5</v>
      </c>
      <c r="AO513" s="1637">
        <v>41575.269999999997</v>
      </c>
      <c r="AP513" s="1637">
        <v>41575.269999999997</v>
      </c>
      <c r="AQ513" s="1637">
        <v>0</v>
      </c>
      <c r="AR513" s="1637">
        <v>0</v>
      </c>
      <c r="AS513" s="1637">
        <v>0</v>
      </c>
      <c r="AT513" s="1637">
        <v>0</v>
      </c>
      <c r="AU513" s="1637">
        <v>0</v>
      </c>
      <c r="AV513" s="1637">
        <v>87110.1</v>
      </c>
      <c r="AW513" s="1637">
        <v>35285.97</v>
      </c>
      <c r="AX513" s="1637">
        <v>13098.51</v>
      </c>
      <c r="AY513" s="1637">
        <v>297836.12</v>
      </c>
      <c r="AZ513" s="1637">
        <v>2490952.0299999998</v>
      </c>
      <c r="BA513" s="1637">
        <v>110491.28</v>
      </c>
      <c r="BB513" s="1637">
        <v>0</v>
      </c>
      <c r="BC513" s="1637">
        <v>138397.51999999996</v>
      </c>
      <c r="BD513" s="1637">
        <v>2490951.9720399999</v>
      </c>
    </row>
    <row r="514" spans="1:56" x14ac:dyDescent="0.25">
      <c r="A514" s="1651" t="s">
        <v>2443</v>
      </c>
      <c r="B514" s="1647" t="s">
        <v>3509</v>
      </c>
      <c r="C514" s="1636">
        <v>911.53</v>
      </c>
      <c r="D514" s="1637">
        <v>12107723.23</v>
      </c>
      <c r="E514" s="1637">
        <v>14010454.609999999</v>
      </c>
      <c r="F514" s="1646">
        <v>1.157150220884261</v>
      </c>
      <c r="G514" s="1645">
        <v>4</v>
      </c>
      <c r="H514" s="1644">
        <v>771.24</v>
      </c>
      <c r="I514" s="1644">
        <v>3029181.1299999994</v>
      </c>
      <c r="J514" s="1644">
        <v>3029952.3699999996</v>
      </c>
      <c r="K514" s="1643">
        <v>0.9</v>
      </c>
      <c r="L514" s="1637">
        <v>2809428.02</v>
      </c>
      <c r="M514" s="1637">
        <v>692266.32</v>
      </c>
      <c r="N514" s="1637">
        <v>299443.23</v>
      </c>
      <c r="O514" s="1637">
        <v>119656.89</v>
      </c>
      <c r="P514" s="1637">
        <v>96104.35</v>
      </c>
      <c r="Q514" s="1637">
        <v>210487.62</v>
      </c>
      <c r="R514" s="1637">
        <v>66056.039999999994</v>
      </c>
      <c r="S514" s="1637">
        <v>112273.56</v>
      </c>
      <c r="T514" s="1637">
        <v>132609.85</v>
      </c>
      <c r="U514" s="1637">
        <v>80462.710000000006</v>
      </c>
      <c r="V514" s="1637">
        <v>196730.85</v>
      </c>
      <c r="W514" s="1637">
        <v>169385.71</v>
      </c>
      <c r="X514" s="1637">
        <v>134722.98000000001</v>
      </c>
      <c r="Y514" s="1637">
        <v>5119628.129999999</v>
      </c>
      <c r="Z514" s="1637">
        <v>81280.800000000003</v>
      </c>
      <c r="AA514" s="1637">
        <v>113941.25</v>
      </c>
      <c r="AB514" s="1637">
        <v>296247.25</v>
      </c>
      <c r="AC514" s="1637">
        <v>30992.019999999997</v>
      </c>
      <c r="AD514" s="1637">
        <v>260241.81</v>
      </c>
      <c r="AE514" s="1637">
        <v>366450.34</v>
      </c>
      <c r="AF514" s="1637">
        <v>1240592.33</v>
      </c>
      <c r="AG514" s="1637">
        <v>854103.60999999987</v>
      </c>
      <c r="AH514" s="1637">
        <v>2408859.1609200002</v>
      </c>
      <c r="AI514" s="1637">
        <v>5652708.5709199999</v>
      </c>
      <c r="AJ514" s="1637">
        <v>867667.17</v>
      </c>
      <c r="AK514" s="1637">
        <v>4785041.400919999</v>
      </c>
      <c r="AL514" s="1637">
        <v>5565941.8509199992</v>
      </c>
      <c r="AM514" s="1637">
        <v>183459.15</v>
      </c>
      <c r="AN514" s="1637">
        <v>183459.15</v>
      </c>
      <c r="AO514" s="1637">
        <v>191378.25</v>
      </c>
      <c r="AP514" s="1637">
        <v>191378.25</v>
      </c>
      <c r="AQ514" s="1637">
        <v>1319.85</v>
      </c>
      <c r="AR514" s="1637">
        <v>1319.85</v>
      </c>
      <c r="AS514" s="1637">
        <v>1319.85</v>
      </c>
      <c r="AT514" s="1637">
        <v>1319.85</v>
      </c>
      <c r="AU514" s="1637">
        <v>1979.77</v>
      </c>
      <c r="AV514" s="1637">
        <v>426311.55</v>
      </c>
      <c r="AW514" s="1637">
        <v>172687.42</v>
      </c>
      <c r="AX514" s="1637">
        <v>66220.240000000005</v>
      </c>
      <c r="AY514" s="1637">
        <v>1422153.18</v>
      </c>
      <c r="AZ514" s="1637">
        <v>12107723.23</v>
      </c>
      <c r="BA514" s="1637">
        <v>433107.9</v>
      </c>
      <c r="BB514" s="1637">
        <v>73.709999999999994</v>
      </c>
      <c r="BC514" s="1637">
        <v>397612.62999999995</v>
      </c>
      <c r="BD514" s="1637">
        <v>12107723.160919998</v>
      </c>
    </row>
    <row r="515" spans="1:56" x14ac:dyDescent="0.25">
      <c r="A515" s="1651" t="s">
        <v>2444</v>
      </c>
      <c r="B515" s="1647" t="s">
        <v>3508</v>
      </c>
      <c r="C515" s="1636">
        <v>495.66</v>
      </c>
      <c r="D515" s="1637">
        <v>7156108.5199999996</v>
      </c>
      <c r="E515" s="1637">
        <v>5952949.7999999998</v>
      </c>
      <c r="F515" s="1646">
        <v>0.83186969333438787</v>
      </c>
      <c r="G515" s="1645">
        <v>2</v>
      </c>
      <c r="H515" s="1644">
        <v>21463.38</v>
      </c>
      <c r="I515" s="1644">
        <v>853945.21000000008</v>
      </c>
      <c r="J515" s="1644">
        <v>875408.59000000008</v>
      </c>
      <c r="K515" s="1643">
        <v>0.9</v>
      </c>
      <c r="L515" s="1637">
        <v>1558463.35</v>
      </c>
      <c r="M515" s="1637">
        <v>519435.82</v>
      </c>
      <c r="N515" s="1637">
        <v>178295.71</v>
      </c>
      <c r="O515" s="1637">
        <v>59191.29</v>
      </c>
      <c r="P515" s="1637">
        <v>51501.06</v>
      </c>
      <c r="Q515" s="1637">
        <v>152646.12</v>
      </c>
      <c r="R515" s="1637">
        <v>36330.82</v>
      </c>
      <c r="S515" s="1637">
        <v>66027.539999999994</v>
      </c>
      <c r="T515" s="1637">
        <v>59420.800000000003</v>
      </c>
      <c r="U515" s="1637">
        <v>44107.47</v>
      </c>
      <c r="V515" s="1637">
        <v>88152.62</v>
      </c>
      <c r="W515" s="1637">
        <v>75899.61</v>
      </c>
      <c r="X515" s="1637">
        <v>79229.94</v>
      </c>
      <c r="Y515" s="1637">
        <v>2968702.1500000004</v>
      </c>
      <c r="Z515" s="1637">
        <v>44609.4</v>
      </c>
      <c r="AA515" s="1637">
        <v>61957.5</v>
      </c>
      <c r="AB515" s="1637">
        <v>161089.5</v>
      </c>
      <c r="AC515" s="1637">
        <v>16852.440000000002</v>
      </c>
      <c r="AD515" s="1637">
        <v>283021.86</v>
      </c>
      <c r="AE515" s="1637">
        <v>425771.94</v>
      </c>
      <c r="AF515" s="1637">
        <v>674593.26</v>
      </c>
      <c r="AG515" s="1637">
        <v>464433.42000000004</v>
      </c>
      <c r="AH515" s="1637">
        <v>1361021.7452400001</v>
      </c>
      <c r="AI515" s="1637">
        <v>3493351.0652399999</v>
      </c>
      <c r="AJ515" s="1637">
        <v>471808.84</v>
      </c>
      <c r="AK515" s="1637">
        <v>3021542.2252399996</v>
      </c>
      <c r="AL515" s="1637">
        <v>3446170.1752399998</v>
      </c>
      <c r="AM515" s="1637">
        <v>93049.42</v>
      </c>
      <c r="AN515" s="1637">
        <v>93049.42</v>
      </c>
      <c r="AO515" s="1637">
        <v>97008.97</v>
      </c>
      <c r="AP515" s="1637">
        <v>97008.97</v>
      </c>
      <c r="AQ515" s="1637">
        <v>0</v>
      </c>
      <c r="AR515" s="1637">
        <v>0</v>
      </c>
      <c r="AS515" s="1637">
        <v>0</v>
      </c>
      <c r="AT515" s="1637">
        <v>0</v>
      </c>
      <c r="AU515" s="1637">
        <v>0</v>
      </c>
      <c r="AV515" s="1637">
        <v>231633.67</v>
      </c>
      <c r="AW515" s="1637">
        <v>93828.61</v>
      </c>
      <c r="AX515" s="1637">
        <v>35657.050000000003</v>
      </c>
      <c r="AY515" s="1637">
        <v>741236.1100000001</v>
      </c>
      <c r="AZ515" s="1637">
        <v>7156108.5199999996</v>
      </c>
      <c r="BA515" s="1637">
        <v>142802.12000000002</v>
      </c>
      <c r="BB515" s="1637">
        <v>0</v>
      </c>
      <c r="BC515" s="1637">
        <v>204051.39999999997</v>
      </c>
      <c r="BD515" s="1637">
        <v>7156108.4352400005</v>
      </c>
    </row>
    <row r="516" spans="1:56" x14ac:dyDescent="0.25">
      <c r="A516" s="1651" t="s">
        <v>2445</v>
      </c>
      <c r="B516" s="1647" t="s">
        <v>3507</v>
      </c>
      <c r="C516" s="1636">
        <v>399.5</v>
      </c>
      <c r="D516" s="1637">
        <v>6039323.1799999997</v>
      </c>
      <c r="E516" s="1637">
        <v>4504626.4000000004</v>
      </c>
      <c r="F516" s="1646">
        <v>0.74588265369166762</v>
      </c>
      <c r="G516" s="1645">
        <v>1</v>
      </c>
      <c r="H516" s="1644">
        <v>109890.9</v>
      </c>
      <c r="I516" s="1644">
        <v>2250810.5300000003</v>
      </c>
      <c r="J516" s="1644">
        <v>2360701.4300000002</v>
      </c>
      <c r="K516" s="1643">
        <v>0.9</v>
      </c>
      <c r="L516" s="1637">
        <v>1281996.72</v>
      </c>
      <c r="M516" s="1637">
        <v>427289.49</v>
      </c>
      <c r="N516" s="1637">
        <v>143647.15</v>
      </c>
      <c r="O516" s="1637">
        <v>47641.77</v>
      </c>
      <c r="P516" s="1637">
        <v>44543.7</v>
      </c>
      <c r="Q516" s="1637">
        <v>122579.46</v>
      </c>
      <c r="R516" s="1637">
        <v>29174.75</v>
      </c>
      <c r="S516" s="1637">
        <v>53196.28</v>
      </c>
      <c r="T516" s="1637">
        <v>47826.5</v>
      </c>
      <c r="U516" s="1637">
        <v>35553.29</v>
      </c>
      <c r="V516" s="1637">
        <v>70952.11</v>
      </c>
      <c r="W516" s="1637">
        <v>61089.93</v>
      </c>
      <c r="X516" s="1637">
        <v>63833.03</v>
      </c>
      <c r="Y516" s="1637">
        <v>2429324.1799999997</v>
      </c>
      <c r="Z516" s="1637">
        <v>35955</v>
      </c>
      <c r="AA516" s="1637">
        <v>49937.5</v>
      </c>
      <c r="AB516" s="1637">
        <v>129837.5</v>
      </c>
      <c r="AC516" s="1637">
        <v>13583</v>
      </c>
      <c r="AD516" s="1637">
        <v>228114.5</v>
      </c>
      <c r="AE516" s="1637">
        <v>343170.5</v>
      </c>
      <c r="AF516" s="1637">
        <v>543719.5</v>
      </c>
      <c r="AG516" s="1637">
        <v>374331.5</v>
      </c>
      <c r="AH516" s="1637">
        <v>1164101.6369999999</v>
      </c>
      <c r="AI516" s="1637">
        <v>2882750.6370000001</v>
      </c>
      <c r="AJ516" s="1637">
        <v>380276.06</v>
      </c>
      <c r="AK516" s="1637">
        <v>2502474.577</v>
      </c>
      <c r="AL516" s="1637">
        <v>2844723.0270000002</v>
      </c>
      <c r="AM516" s="1637">
        <v>93709.35</v>
      </c>
      <c r="AN516" s="1637">
        <v>93709.35</v>
      </c>
      <c r="AO516" s="1637">
        <v>97668.9</v>
      </c>
      <c r="AP516" s="1637">
        <v>97668.9</v>
      </c>
      <c r="AQ516" s="1637">
        <v>17158.05</v>
      </c>
      <c r="AR516" s="1637">
        <v>17158.05</v>
      </c>
      <c r="AS516" s="1637">
        <v>17817.97</v>
      </c>
      <c r="AT516" s="1637">
        <v>17817.97</v>
      </c>
      <c r="AU516" s="1637">
        <v>21777.52</v>
      </c>
      <c r="AV516" s="1637">
        <v>186758.77</v>
      </c>
      <c r="AW516" s="1637">
        <v>75650.990000000005</v>
      </c>
      <c r="AX516" s="1637">
        <v>28380.1</v>
      </c>
      <c r="AY516" s="1637">
        <v>765275.91999999993</v>
      </c>
      <c r="AZ516" s="1637">
        <v>6039323.1799999997</v>
      </c>
      <c r="BA516" s="1637">
        <v>346385.6</v>
      </c>
      <c r="BB516" s="1637">
        <v>4990.8700000000008</v>
      </c>
      <c r="BC516" s="1637">
        <v>206048.19</v>
      </c>
      <c r="BD516" s="1637">
        <v>6039323.1270000003</v>
      </c>
    </row>
    <row r="517" spans="1:56" x14ac:dyDescent="0.25">
      <c r="A517" s="1651" t="s">
        <v>2446</v>
      </c>
      <c r="B517" s="1647" t="s">
        <v>3506</v>
      </c>
      <c r="C517" s="1636">
        <v>29.81</v>
      </c>
      <c r="D517" s="1637">
        <v>427229.18</v>
      </c>
      <c r="E517" s="1637">
        <v>1371615.71</v>
      </c>
      <c r="F517" s="1646">
        <v>3.2104916382350099</v>
      </c>
      <c r="G517" s="1645">
        <v>4</v>
      </c>
      <c r="H517" s="1644">
        <v>27.21</v>
      </c>
      <c r="I517" s="1644">
        <v>53316.27</v>
      </c>
      <c r="J517" s="1644">
        <v>53343.479999999996</v>
      </c>
      <c r="K517" s="1643">
        <v>0.9</v>
      </c>
      <c r="L517" s="1637">
        <v>96005.38</v>
      </c>
      <c r="M517" s="1637">
        <v>31998.59</v>
      </c>
      <c r="N517" s="1637">
        <v>10105.83</v>
      </c>
      <c r="O517" s="1637">
        <v>2887.38</v>
      </c>
      <c r="P517" s="1637">
        <v>3217.98</v>
      </c>
      <c r="Q517" s="1637">
        <v>8480.34</v>
      </c>
      <c r="R517" s="1637">
        <v>1651.4</v>
      </c>
      <c r="S517" s="1637">
        <v>3742.45</v>
      </c>
      <c r="T517" s="1637">
        <v>2898.57</v>
      </c>
      <c r="U517" s="1637">
        <v>2405.86</v>
      </c>
      <c r="V517" s="1637">
        <v>4300.12</v>
      </c>
      <c r="W517" s="1637">
        <v>3702.42</v>
      </c>
      <c r="X517" s="1637">
        <v>4490.76</v>
      </c>
      <c r="Y517" s="1637">
        <v>175887.08000000002</v>
      </c>
      <c r="Z517" s="1637">
        <v>2682.9</v>
      </c>
      <c r="AA517" s="1637">
        <v>3726.2500000000005</v>
      </c>
      <c r="AB517" s="1637">
        <v>9688.25</v>
      </c>
      <c r="AC517" s="1637">
        <v>1013.5400000000001</v>
      </c>
      <c r="AD517" s="1637">
        <v>8510.75</v>
      </c>
      <c r="AE517" s="1637">
        <v>25606.79</v>
      </c>
      <c r="AF517" s="1637">
        <v>40571.410000000003</v>
      </c>
      <c r="AG517" s="1637">
        <v>27931.97</v>
      </c>
      <c r="AH517" s="1637">
        <v>83163.720839999994</v>
      </c>
      <c r="AI517" s="1637">
        <v>202895.58084000001</v>
      </c>
      <c r="AJ517" s="1637">
        <v>28375.54</v>
      </c>
      <c r="AK517" s="1637">
        <v>174520.04084</v>
      </c>
      <c r="AL517" s="1637">
        <v>200058.02084000001</v>
      </c>
      <c r="AM517" s="1637">
        <v>7259.17</v>
      </c>
      <c r="AN517" s="1637">
        <v>7259.17</v>
      </c>
      <c r="AO517" s="1637">
        <v>7919.1</v>
      </c>
      <c r="AP517" s="1637">
        <v>7919.1</v>
      </c>
      <c r="AQ517" s="1637">
        <v>0</v>
      </c>
      <c r="AR517" s="1637">
        <v>0</v>
      </c>
      <c r="AS517" s="1637">
        <v>0</v>
      </c>
      <c r="AT517" s="1637">
        <v>0</v>
      </c>
      <c r="AU517" s="1637">
        <v>0</v>
      </c>
      <c r="AV517" s="1637">
        <v>13858.42</v>
      </c>
      <c r="AW517" s="1637">
        <v>5613.67</v>
      </c>
      <c r="AX517" s="1637">
        <v>1455.39</v>
      </c>
      <c r="AY517" s="1637">
        <v>51284.02</v>
      </c>
      <c r="AZ517" s="1637">
        <v>427229.18</v>
      </c>
      <c r="BA517" s="1637">
        <v>13496.76</v>
      </c>
      <c r="BB517" s="1637">
        <v>0</v>
      </c>
      <c r="BC517" s="1637">
        <v>8195.4699999999993</v>
      </c>
      <c r="BD517" s="1637">
        <v>427229.12084000005</v>
      </c>
    </row>
    <row r="518" spans="1:56" x14ac:dyDescent="0.25">
      <c r="A518" s="1651" t="s">
        <v>2447</v>
      </c>
      <c r="B518" s="1647" t="s">
        <v>3505</v>
      </c>
      <c r="C518" s="1636">
        <v>357.72</v>
      </c>
      <c r="D518" s="1637">
        <v>4744325.16</v>
      </c>
      <c r="E518" s="1637">
        <v>3583969.21</v>
      </c>
      <c r="F518" s="1646">
        <v>0.75542233913832324</v>
      </c>
      <c r="G518" s="1645">
        <v>1</v>
      </c>
      <c r="H518" s="1644">
        <v>72476.789999999994</v>
      </c>
      <c r="I518" s="1644">
        <v>2337258.25</v>
      </c>
      <c r="J518" s="1644">
        <v>2409735.04</v>
      </c>
      <c r="K518" s="1643">
        <v>0.9</v>
      </c>
      <c r="L518" s="1637">
        <v>1105825.9099999999</v>
      </c>
      <c r="M518" s="1637">
        <v>221165.18</v>
      </c>
      <c r="N518" s="1637">
        <v>111712.26</v>
      </c>
      <c r="O518" s="1637">
        <v>48952.56</v>
      </c>
      <c r="P518" s="1637">
        <v>38657.64</v>
      </c>
      <c r="Q518" s="1637">
        <v>67638.600000000006</v>
      </c>
      <c r="R518" s="1637">
        <v>25871.94</v>
      </c>
      <c r="S518" s="1637">
        <v>42236.24</v>
      </c>
      <c r="T518" s="1637">
        <v>56522.23</v>
      </c>
      <c r="U518" s="1637">
        <v>31543.52</v>
      </c>
      <c r="V518" s="1637">
        <v>83852.490000000005</v>
      </c>
      <c r="W518" s="1637">
        <v>72197.19</v>
      </c>
      <c r="X518" s="1637">
        <v>50681.5</v>
      </c>
      <c r="Y518" s="1637">
        <v>1956857.2599999998</v>
      </c>
      <c r="Z518" s="1637">
        <v>31902.299999999996</v>
      </c>
      <c r="AA518" s="1637">
        <v>44715</v>
      </c>
      <c r="AB518" s="1637">
        <v>116258.99999999999</v>
      </c>
      <c r="AC518" s="1637">
        <v>12162.48</v>
      </c>
      <c r="AD518" s="1637">
        <v>204258.12</v>
      </c>
      <c r="AE518" s="1637">
        <v>59290.429999999993</v>
      </c>
      <c r="AF518" s="1637">
        <v>486856.91999999993</v>
      </c>
      <c r="AG518" s="1637">
        <v>335183.64</v>
      </c>
      <c r="AH518" s="1637">
        <v>938886.53507999994</v>
      </c>
      <c r="AI518" s="1637">
        <v>2229514.42508</v>
      </c>
      <c r="AJ518" s="1637">
        <v>340506.51</v>
      </c>
      <c r="AK518" s="1637">
        <v>1889007.9150799995</v>
      </c>
      <c r="AL518" s="1637">
        <v>2195463.7650799993</v>
      </c>
      <c r="AM518" s="1637">
        <v>77871.149999999994</v>
      </c>
      <c r="AN518" s="1637">
        <v>77871.149999999994</v>
      </c>
      <c r="AO518" s="1637">
        <v>81170.77</v>
      </c>
      <c r="AP518" s="1637">
        <v>81170.77</v>
      </c>
      <c r="AQ518" s="1637">
        <v>2639.7</v>
      </c>
      <c r="AR518" s="1637">
        <v>2639.7</v>
      </c>
      <c r="AS518" s="1637">
        <v>2639.7</v>
      </c>
      <c r="AT518" s="1637">
        <v>2639.7</v>
      </c>
      <c r="AU518" s="1637">
        <v>3299.62</v>
      </c>
      <c r="AV518" s="1637">
        <v>166961.01999999999</v>
      </c>
      <c r="AW518" s="1637">
        <v>67631.45</v>
      </c>
      <c r="AX518" s="1637">
        <v>25469.32</v>
      </c>
      <c r="AY518" s="1637">
        <v>592004.04999999993</v>
      </c>
      <c r="AZ518" s="1637">
        <v>4744325.16</v>
      </c>
      <c r="BA518" s="1637">
        <v>247887.09999999998</v>
      </c>
      <c r="BB518" s="1637">
        <v>816.28</v>
      </c>
      <c r="BC518" s="1637">
        <v>160924.63999999998</v>
      </c>
      <c r="BD518" s="1637">
        <v>4744325.0750799989</v>
      </c>
    </row>
    <row r="519" spans="1:56" x14ac:dyDescent="0.25">
      <c r="A519" s="1651" t="s">
        <v>2448</v>
      </c>
      <c r="B519" s="1647" t="s">
        <v>3504</v>
      </c>
      <c r="C519" s="1636">
        <v>967.25</v>
      </c>
      <c r="D519" s="1637">
        <v>12157470.32</v>
      </c>
      <c r="E519" s="1637">
        <v>10082415.08</v>
      </c>
      <c r="F519" s="1646">
        <v>0.82931850250241856</v>
      </c>
      <c r="G519" s="1645">
        <v>2</v>
      </c>
      <c r="H519" s="1644">
        <v>33868.47</v>
      </c>
      <c r="I519" s="1644">
        <v>2303809.4299999997</v>
      </c>
      <c r="J519" s="1644">
        <v>2337677.9</v>
      </c>
      <c r="K519" s="1643">
        <v>0.9</v>
      </c>
      <c r="L519" s="1637">
        <v>2822440.35</v>
      </c>
      <c r="M519" s="1637">
        <v>685727.71</v>
      </c>
      <c r="N519" s="1637">
        <v>317455.03999999998</v>
      </c>
      <c r="O519" s="1637">
        <v>128349</v>
      </c>
      <c r="P519" s="1637">
        <v>91357.75</v>
      </c>
      <c r="Q519" s="1637">
        <v>219091.53</v>
      </c>
      <c r="R519" s="1637">
        <v>69909.3</v>
      </c>
      <c r="S519" s="1637">
        <v>119223.82</v>
      </c>
      <c r="T519" s="1637">
        <v>142754.85999999999</v>
      </c>
      <c r="U519" s="1637">
        <v>86076.39</v>
      </c>
      <c r="V519" s="1637">
        <v>211781.3</v>
      </c>
      <c r="W519" s="1637">
        <v>182344.18</v>
      </c>
      <c r="X519" s="1637">
        <v>143062.97</v>
      </c>
      <c r="Y519" s="1637">
        <v>5219574.1999999993</v>
      </c>
      <c r="Z519" s="1637">
        <v>86850</v>
      </c>
      <c r="AA519" s="1637">
        <v>120906.25</v>
      </c>
      <c r="AB519" s="1637">
        <v>314356.25</v>
      </c>
      <c r="AC519" s="1637">
        <v>32886.5</v>
      </c>
      <c r="AD519" s="1637">
        <v>552299.75</v>
      </c>
      <c r="AE519" s="1637">
        <v>371289</v>
      </c>
      <c r="AF519" s="1637">
        <v>1316427.25</v>
      </c>
      <c r="AG519" s="1637">
        <v>906313.25</v>
      </c>
      <c r="AH519" s="1637">
        <v>2321372.5619999999</v>
      </c>
      <c r="AI519" s="1637">
        <v>6022700.8119999999</v>
      </c>
      <c r="AJ519" s="1637">
        <v>920705.93</v>
      </c>
      <c r="AK519" s="1637">
        <v>5101994.8820000002</v>
      </c>
      <c r="AL519" s="1637">
        <v>5930630.2120000003</v>
      </c>
      <c r="AM519" s="1637">
        <v>73911.600000000006</v>
      </c>
      <c r="AN519" s="1637">
        <v>73911.600000000006</v>
      </c>
      <c r="AO519" s="1637">
        <v>77211.22</v>
      </c>
      <c r="AP519" s="1637">
        <v>77211.22</v>
      </c>
      <c r="AQ519" s="1637">
        <v>0</v>
      </c>
      <c r="AR519" s="1637">
        <v>0</v>
      </c>
      <c r="AS519" s="1637">
        <v>0</v>
      </c>
      <c r="AT519" s="1637">
        <v>0</v>
      </c>
      <c r="AU519" s="1637">
        <v>0</v>
      </c>
      <c r="AV519" s="1637">
        <v>452048.62</v>
      </c>
      <c r="AW519" s="1637">
        <v>183112.83</v>
      </c>
      <c r="AX519" s="1637">
        <v>69858.720000000001</v>
      </c>
      <c r="AY519" s="1637">
        <v>1007265.8099999999</v>
      </c>
      <c r="AZ519" s="1637">
        <v>12157470.32</v>
      </c>
      <c r="BA519" s="1637">
        <v>81306.929999999978</v>
      </c>
      <c r="BB519" s="1637">
        <v>0</v>
      </c>
      <c r="BC519" s="1637">
        <v>266430.95</v>
      </c>
      <c r="BD519" s="1637">
        <v>12157470.222000001</v>
      </c>
    </row>
    <row r="520" spans="1:56" x14ac:dyDescent="0.25">
      <c r="A520" s="1651" t="s">
        <v>2449</v>
      </c>
      <c r="B520" s="1647" t="s">
        <v>3503</v>
      </c>
      <c r="C520" s="1636">
        <v>441.46</v>
      </c>
      <c r="D520" s="1637">
        <v>6099812.6200000001</v>
      </c>
      <c r="E520" s="1637">
        <v>5492883.8200000003</v>
      </c>
      <c r="F520" s="1646">
        <v>0.90050041897844402</v>
      </c>
      <c r="G520" s="1645">
        <v>3</v>
      </c>
      <c r="H520" s="1644">
        <v>6931.89</v>
      </c>
      <c r="I520" s="1644">
        <v>1199507.3899999997</v>
      </c>
      <c r="J520" s="1644">
        <v>1206439.2799999996</v>
      </c>
      <c r="K520" s="1643">
        <v>0.9</v>
      </c>
      <c r="L520" s="1637">
        <v>1385486.53</v>
      </c>
      <c r="M520" s="1637">
        <v>335792.68</v>
      </c>
      <c r="N520" s="1637">
        <v>143852.6</v>
      </c>
      <c r="O520" s="1637">
        <v>57301.99</v>
      </c>
      <c r="P520" s="1637">
        <v>48112.84</v>
      </c>
      <c r="Q520" s="1637">
        <v>99123.57</v>
      </c>
      <c r="R520" s="1637">
        <v>31927.08</v>
      </c>
      <c r="S520" s="1637">
        <v>53998.23</v>
      </c>
      <c r="T520" s="1637">
        <v>63768.67</v>
      </c>
      <c r="U520" s="1637">
        <v>38761.11</v>
      </c>
      <c r="V520" s="1637">
        <v>94602.81</v>
      </c>
      <c r="W520" s="1637">
        <v>81453.240000000005</v>
      </c>
      <c r="X520" s="1637">
        <v>64795.33</v>
      </c>
      <c r="Y520" s="1637">
        <v>2498976.6800000002</v>
      </c>
      <c r="Z520" s="1637">
        <v>39303.9</v>
      </c>
      <c r="AA520" s="1637">
        <v>55182.5</v>
      </c>
      <c r="AB520" s="1637">
        <v>143474.5</v>
      </c>
      <c r="AC520" s="1637">
        <v>15009.64</v>
      </c>
      <c r="AD520" s="1637">
        <v>252073.65999999997</v>
      </c>
      <c r="AE520" s="1637">
        <v>168163.95</v>
      </c>
      <c r="AF520" s="1637">
        <v>600827.05999999994</v>
      </c>
      <c r="AG520" s="1637">
        <v>413648.01999999996</v>
      </c>
      <c r="AH520" s="1637">
        <v>1196058.3734399998</v>
      </c>
      <c r="AI520" s="1637">
        <v>2883741.6034399997</v>
      </c>
      <c r="AJ520" s="1637">
        <v>420216.94</v>
      </c>
      <c r="AK520" s="1637">
        <v>2463524.6634400003</v>
      </c>
      <c r="AL520" s="1637">
        <v>2841719.9034400005</v>
      </c>
      <c r="AM520" s="1637">
        <v>106907.85</v>
      </c>
      <c r="AN520" s="1637">
        <v>106907.85</v>
      </c>
      <c r="AO520" s="1637">
        <v>111527.32</v>
      </c>
      <c r="AP520" s="1637">
        <v>111527.32</v>
      </c>
      <c r="AQ520" s="1637">
        <v>0</v>
      </c>
      <c r="AR520" s="1637">
        <v>0</v>
      </c>
      <c r="AS520" s="1637">
        <v>0</v>
      </c>
      <c r="AT520" s="1637">
        <v>0</v>
      </c>
      <c r="AU520" s="1637">
        <v>0</v>
      </c>
      <c r="AV520" s="1637">
        <v>206556.52</v>
      </c>
      <c r="AW520" s="1637">
        <v>83670.53</v>
      </c>
      <c r="AX520" s="1637">
        <v>32018.58</v>
      </c>
      <c r="AY520" s="1637">
        <v>759115.97</v>
      </c>
      <c r="AZ520" s="1637">
        <v>6099812.6200000001</v>
      </c>
      <c r="BA520" s="1637">
        <v>230134.2</v>
      </c>
      <c r="BB520" s="1637">
        <v>0</v>
      </c>
      <c r="BC520" s="1637">
        <v>102278.03</v>
      </c>
      <c r="BD520" s="1637">
        <v>6099812.5534399999</v>
      </c>
    </row>
    <row r="521" spans="1:56" x14ac:dyDescent="0.25">
      <c r="A521" s="1651" t="s">
        <v>2450</v>
      </c>
      <c r="B521" s="1647" t="s">
        <v>3502</v>
      </c>
      <c r="C521" s="1636">
        <v>339.19</v>
      </c>
      <c r="D521" s="1637">
        <v>4341178.28</v>
      </c>
      <c r="E521" s="1637">
        <v>5417046.1799999997</v>
      </c>
      <c r="F521" s="1646">
        <v>1.2478285457560152</v>
      </c>
      <c r="G521" s="1645">
        <v>4</v>
      </c>
      <c r="H521" s="1644">
        <v>276.52</v>
      </c>
      <c r="I521" s="1644">
        <v>511353.59</v>
      </c>
      <c r="J521" s="1644">
        <v>511630.11000000004</v>
      </c>
      <c r="K521" s="1643">
        <v>0.9</v>
      </c>
      <c r="L521" s="1637">
        <v>1021336.53</v>
      </c>
      <c r="M521" s="1637">
        <v>246797.39</v>
      </c>
      <c r="N521" s="1637">
        <v>110242.94</v>
      </c>
      <c r="O521" s="1637">
        <v>44278.81</v>
      </c>
      <c r="P521" s="1637">
        <v>34179.949999999997</v>
      </c>
      <c r="Q521" s="1637">
        <v>75573.63</v>
      </c>
      <c r="R521" s="1637">
        <v>24220.54</v>
      </c>
      <c r="S521" s="1637">
        <v>41166.97</v>
      </c>
      <c r="T521" s="1637">
        <v>49275.79</v>
      </c>
      <c r="U521" s="1637">
        <v>29939.61</v>
      </c>
      <c r="V521" s="1637">
        <v>73102.17</v>
      </c>
      <c r="W521" s="1637">
        <v>62941.14</v>
      </c>
      <c r="X521" s="1637">
        <v>49398.42</v>
      </c>
      <c r="Y521" s="1637">
        <v>1862453.89</v>
      </c>
      <c r="Z521" s="1637">
        <v>30265.199999999997</v>
      </c>
      <c r="AA521" s="1637">
        <v>42398.75</v>
      </c>
      <c r="AB521" s="1637">
        <v>110236.75</v>
      </c>
      <c r="AC521" s="1637">
        <v>11532.46</v>
      </c>
      <c r="AD521" s="1637">
        <v>96838.739999999991</v>
      </c>
      <c r="AE521" s="1637">
        <v>127210.77999999998</v>
      </c>
      <c r="AF521" s="1637">
        <v>461637.58999999997</v>
      </c>
      <c r="AG521" s="1637">
        <v>317821.02999999997</v>
      </c>
      <c r="AH521" s="1637">
        <v>857981.3001600001</v>
      </c>
      <c r="AI521" s="1637">
        <v>2055922.6001600001</v>
      </c>
      <c r="AJ521" s="1637">
        <v>322868.17</v>
      </c>
      <c r="AK521" s="1637">
        <v>1733054.4301600002</v>
      </c>
      <c r="AL521" s="1637">
        <v>2023635.7801600001</v>
      </c>
      <c r="AM521" s="1637">
        <v>50814.22</v>
      </c>
      <c r="AN521" s="1637">
        <v>50814.22</v>
      </c>
      <c r="AO521" s="1637">
        <v>53453.919999999998</v>
      </c>
      <c r="AP521" s="1637">
        <v>53453.919999999998</v>
      </c>
      <c r="AQ521" s="1637">
        <v>0</v>
      </c>
      <c r="AR521" s="1637">
        <v>0</v>
      </c>
      <c r="AS521" s="1637">
        <v>0</v>
      </c>
      <c r="AT521" s="1637">
        <v>0</v>
      </c>
      <c r="AU521" s="1637">
        <v>0</v>
      </c>
      <c r="AV521" s="1637">
        <v>158382</v>
      </c>
      <c r="AW521" s="1637">
        <v>64156.32</v>
      </c>
      <c r="AX521" s="1637">
        <v>24013.93</v>
      </c>
      <c r="AY521" s="1637">
        <v>455088.52999999997</v>
      </c>
      <c r="AZ521" s="1637">
        <v>4341178.28</v>
      </c>
      <c r="BA521" s="1637">
        <v>65082.46</v>
      </c>
      <c r="BB521" s="1637">
        <v>11</v>
      </c>
      <c r="BC521" s="1637">
        <v>110401.45</v>
      </c>
      <c r="BD521" s="1637">
        <v>4341178.2001600005</v>
      </c>
    </row>
    <row r="522" spans="1:56" x14ac:dyDescent="0.25">
      <c r="A522" s="1651" t="s">
        <v>2451</v>
      </c>
      <c r="B522" s="1647" t="s">
        <v>3501</v>
      </c>
      <c r="C522" s="1636">
        <v>316.25</v>
      </c>
      <c r="D522" s="1637">
        <v>4017076.14</v>
      </c>
      <c r="E522" s="1637">
        <v>4217039.04</v>
      </c>
      <c r="F522" s="1646">
        <v>1.0497782200364267</v>
      </c>
      <c r="G522" s="1645">
        <v>4</v>
      </c>
      <c r="H522" s="1644">
        <v>255.88</v>
      </c>
      <c r="I522" s="1644">
        <v>866221.37999999989</v>
      </c>
      <c r="J522" s="1644">
        <v>866477.25999999989</v>
      </c>
      <c r="K522" s="1643">
        <v>0.9</v>
      </c>
      <c r="L522" s="1637">
        <v>940155.88</v>
      </c>
      <c r="M522" s="1637">
        <v>229695.27</v>
      </c>
      <c r="N522" s="1637">
        <v>102617.53</v>
      </c>
      <c r="O522" s="1637">
        <v>41046.57</v>
      </c>
      <c r="P522" s="1637">
        <v>31366.799999999999</v>
      </c>
      <c r="Q522" s="1637">
        <v>71420.759999999995</v>
      </c>
      <c r="R522" s="1637">
        <v>22018.68</v>
      </c>
      <c r="S522" s="1637">
        <v>38493.79</v>
      </c>
      <c r="T522" s="1637">
        <v>45652.57</v>
      </c>
      <c r="U522" s="1637">
        <v>27801.07</v>
      </c>
      <c r="V522" s="1637">
        <v>67727.009999999995</v>
      </c>
      <c r="W522" s="1637">
        <v>58313.11</v>
      </c>
      <c r="X522" s="1637">
        <v>46190.73</v>
      </c>
      <c r="Y522" s="1637">
        <v>1722499.7700000003</v>
      </c>
      <c r="Z522" s="1637">
        <v>28080</v>
      </c>
      <c r="AA522" s="1637">
        <v>39531.25</v>
      </c>
      <c r="AB522" s="1637">
        <v>102781.25</v>
      </c>
      <c r="AC522" s="1637">
        <v>10752.5</v>
      </c>
      <c r="AD522" s="1637">
        <v>90289.37</v>
      </c>
      <c r="AE522" s="1637">
        <v>122615</v>
      </c>
      <c r="AF522" s="1637">
        <v>430416.25</v>
      </c>
      <c r="AG522" s="1637">
        <v>296326.25</v>
      </c>
      <c r="AH522" s="1637">
        <v>791487.37799999991</v>
      </c>
      <c r="AI522" s="1637">
        <v>1912279.2480000001</v>
      </c>
      <c r="AJ522" s="1637">
        <v>301032.05</v>
      </c>
      <c r="AK522" s="1637">
        <v>1611247.1980000001</v>
      </c>
      <c r="AL522" s="1637">
        <v>1882176.0380000002</v>
      </c>
      <c r="AM522" s="1637">
        <v>44874.9</v>
      </c>
      <c r="AN522" s="1637">
        <v>44874.9</v>
      </c>
      <c r="AO522" s="1637">
        <v>46194.75</v>
      </c>
      <c r="AP522" s="1637">
        <v>46194.75</v>
      </c>
      <c r="AQ522" s="1637">
        <v>0</v>
      </c>
      <c r="AR522" s="1637">
        <v>0</v>
      </c>
      <c r="AS522" s="1637">
        <v>0</v>
      </c>
      <c r="AT522" s="1637">
        <v>0</v>
      </c>
      <c r="AU522" s="1637">
        <v>0</v>
      </c>
      <c r="AV522" s="1637">
        <v>147823.20000000001</v>
      </c>
      <c r="AW522" s="1637">
        <v>59879.23</v>
      </c>
      <c r="AX522" s="1637">
        <v>22558.54</v>
      </c>
      <c r="AY522" s="1637">
        <v>412400.26999999996</v>
      </c>
      <c r="AZ522" s="1637">
        <v>4017076.14</v>
      </c>
      <c r="BA522" s="1637">
        <v>60785.950000000004</v>
      </c>
      <c r="BB522" s="1637">
        <v>4.09</v>
      </c>
      <c r="BC522" s="1637">
        <v>83961.890000000014</v>
      </c>
      <c r="BD522" s="1637">
        <v>4017076.0780000002</v>
      </c>
    </row>
    <row r="523" spans="1:56" x14ac:dyDescent="0.25">
      <c r="A523" s="1651" t="s">
        <v>2452</v>
      </c>
      <c r="B523" s="1647" t="s">
        <v>3500</v>
      </c>
      <c r="C523" s="1636">
        <v>428.57</v>
      </c>
      <c r="D523" s="1637">
        <v>5638160.1299999999</v>
      </c>
      <c r="E523" s="1637">
        <v>4299563.87</v>
      </c>
      <c r="F523" s="1646">
        <v>0.76258278780031741</v>
      </c>
      <c r="G523" s="1645">
        <v>1</v>
      </c>
      <c r="H523" s="1644">
        <v>54177.54</v>
      </c>
      <c r="I523" s="1644">
        <v>1291408.2700000003</v>
      </c>
      <c r="J523" s="1644">
        <v>1345585.8100000003</v>
      </c>
      <c r="K523" s="1643">
        <v>0.9</v>
      </c>
      <c r="L523" s="1637">
        <v>1298998.02</v>
      </c>
      <c r="M523" s="1637">
        <v>313491.43</v>
      </c>
      <c r="N523" s="1637">
        <v>139804.28</v>
      </c>
      <c r="O523" s="1637">
        <v>56580.14</v>
      </c>
      <c r="P523" s="1637">
        <v>43478.43</v>
      </c>
      <c r="Q523" s="1637">
        <v>96228.91</v>
      </c>
      <c r="R523" s="1637">
        <v>30826.15</v>
      </c>
      <c r="S523" s="1637">
        <v>52661.64</v>
      </c>
      <c r="T523" s="1637">
        <v>63044.02</v>
      </c>
      <c r="U523" s="1637">
        <v>37959.15</v>
      </c>
      <c r="V523" s="1637">
        <v>93527.78</v>
      </c>
      <c r="W523" s="1637">
        <v>80527.63</v>
      </c>
      <c r="X523" s="1637">
        <v>63191.49</v>
      </c>
      <c r="Y523" s="1637">
        <v>2370319.0699999994</v>
      </c>
      <c r="Z523" s="1637">
        <v>38331.9</v>
      </c>
      <c r="AA523" s="1637">
        <v>53571.25</v>
      </c>
      <c r="AB523" s="1637">
        <v>139285.25</v>
      </c>
      <c r="AC523" s="1637">
        <v>14571.38</v>
      </c>
      <c r="AD523" s="1637">
        <v>244713.47</v>
      </c>
      <c r="AE523" s="1637">
        <v>160954.59</v>
      </c>
      <c r="AF523" s="1637">
        <v>583283.77</v>
      </c>
      <c r="AG523" s="1637">
        <v>401570.08999999997</v>
      </c>
      <c r="AH523" s="1637">
        <v>1091586.8044799997</v>
      </c>
      <c r="AI523" s="1637">
        <v>2727868.5044799997</v>
      </c>
      <c r="AJ523" s="1637">
        <v>407947.21</v>
      </c>
      <c r="AK523" s="1637">
        <v>2319921.2944799997</v>
      </c>
      <c r="AL523" s="1637">
        <v>2687073.7744799997</v>
      </c>
      <c r="AM523" s="1637">
        <v>65992.5</v>
      </c>
      <c r="AN523" s="1637">
        <v>65992.5</v>
      </c>
      <c r="AO523" s="1637">
        <v>68632.2</v>
      </c>
      <c r="AP523" s="1637">
        <v>68632.2</v>
      </c>
      <c r="AQ523" s="1637">
        <v>0</v>
      </c>
      <c r="AR523" s="1637">
        <v>0</v>
      </c>
      <c r="AS523" s="1637">
        <v>0</v>
      </c>
      <c r="AT523" s="1637">
        <v>0</v>
      </c>
      <c r="AU523" s="1637">
        <v>0</v>
      </c>
      <c r="AV523" s="1637">
        <v>199957.27</v>
      </c>
      <c r="AW523" s="1637">
        <v>80997.350000000006</v>
      </c>
      <c r="AX523" s="1637">
        <v>30563.19</v>
      </c>
      <c r="AY523" s="1637">
        <v>580767.21</v>
      </c>
      <c r="AZ523" s="1637">
        <v>5638160.1299999999</v>
      </c>
      <c r="BA523" s="1637">
        <v>128258.65999999999</v>
      </c>
      <c r="BB523" s="1637">
        <v>0</v>
      </c>
      <c r="BC523" s="1637">
        <v>114486.69999999998</v>
      </c>
      <c r="BD523" s="1637">
        <v>5638160.0544799985</v>
      </c>
    </row>
    <row r="524" spans="1:56" x14ac:dyDescent="0.25">
      <c r="A524" s="1651" t="s">
        <v>2453</v>
      </c>
      <c r="B524" s="1647" t="s">
        <v>3499</v>
      </c>
      <c r="C524" s="1636">
        <v>2439.6999999999998</v>
      </c>
      <c r="D524" s="1637">
        <v>31099435.77</v>
      </c>
      <c r="E524" s="1637">
        <v>24096640.039999999</v>
      </c>
      <c r="F524" s="1646">
        <v>0.77482563407934135</v>
      </c>
      <c r="G524" s="1645">
        <v>2</v>
      </c>
      <c r="H524" s="1644">
        <v>158807.74</v>
      </c>
      <c r="I524" s="1644">
        <v>5465945.8200000003</v>
      </c>
      <c r="J524" s="1644">
        <v>5624753.5600000005</v>
      </c>
      <c r="K524" s="1643">
        <v>0.9</v>
      </c>
      <c r="L524" s="1637">
        <v>7149675.3399999999</v>
      </c>
      <c r="M524" s="1637">
        <v>1760649.86</v>
      </c>
      <c r="N524" s="1637">
        <v>803776.67</v>
      </c>
      <c r="O524" s="1637">
        <v>324200.08</v>
      </c>
      <c r="P524" s="1637">
        <v>234016.11</v>
      </c>
      <c r="Q524" s="1637">
        <v>567482.36</v>
      </c>
      <c r="R524" s="1637">
        <v>178351.3</v>
      </c>
      <c r="S524" s="1637">
        <v>301802.02</v>
      </c>
      <c r="T524" s="1637">
        <v>359423.42</v>
      </c>
      <c r="U524" s="1637">
        <v>217062.21</v>
      </c>
      <c r="V524" s="1637">
        <v>533215.87</v>
      </c>
      <c r="W524" s="1637">
        <v>459100.08</v>
      </c>
      <c r="X524" s="1637">
        <v>362148.2</v>
      </c>
      <c r="Y524" s="1637">
        <v>13250903.519999998</v>
      </c>
      <c r="Z524" s="1637">
        <v>218456.09999999998</v>
      </c>
      <c r="AA524" s="1637">
        <v>304962.5</v>
      </c>
      <c r="AB524" s="1637">
        <v>792902.5</v>
      </c>
      <c r="AC524" s="1637">
        <v>82949.799999999988</v>
      </c>
      <c r="AD524" s="1637">
        <v>1393068.7</v>
      </c>
      <c r="AE524" s="1637">
        <v>980912.19</v>
      </c>
      <c r="AF524" s="1637">
        <v>3320431.6999999997</v>
      </c>
      <c r="AG524" s="1637">
        <v>2285998.9</v>
      </c>
      <c r="AH524" s="1637">
        <v>5952009.7277999995</v>
      </c>
      <c r="AI524" s="1637">
        <v>15331692.117800001</v>
      </c>
      <c r="AJ524" s="1637">
        <v>2322301.63</v>
      </c>
      <c r="AK524" s="1637">
        <v>13009390.487799998</v>
      </c>
      <c r="AL524" s="1637">
        <v>15099461.947799999</v>
      </c>
      <c r="AM524" s="1637">
        <v>228334.05</v>
      </c>
      <c r="AN524" s="1637">
        <v>228334.05</v>
      </c>
      <c r="AO524" s="1637">
        <v>238232.92</v>
      </c>
      <c r="AP524" s="1637">
        <v>238232.92</v>
      </c>
      <c r="AQ524" s="1637">
        <v>6599.25</v>
      </c>
      <c r="AR524" s="1637">
        <v>6599.25</v>
      </c>
      <c r="AS524" s="1637">
        <v>6599.25</v>
      </c>
      <c r="AT524" s="1637">
        <v>6599.25</v>
      </c>
      <c r="AU524" s="1637">
        <v>8579.02</v>
      </c>
      <c r="AV524" s="1637">
        <v>1141670.25</v>
      </c>
      <c r="AW524" s="1637">
        <v>462460.14</v>
      </c>
      <c r="AX524" s="1637">
        <v>176829.88</v>
      </c>
      <c r="AY524" s="1637">
        <v>2749070.23</v>
      </c>
      <c r="AZ524" s="1637">
        <v>31099435.77</v>
      </c>
      <c r="BA524" s="1637">
        <v>260584.80000000005</v>
      </c>
      <c r="BB524" s="1637">
        <v>642.39</v>
      </c>
      <c r="BC524" s="1637">
        <v>535663.91</v>
      </c>
      <c r="BD524" s="1637">
        <v>31099435.697799999</v>
      </c>
    </row>
    <row r="525" spans="1:56" x14ac:dyDescent="0.25">
      <c r="A525" s="1651" t="s">
        <v>2454</v>
      </c>
      <c r="B525" s="1647" t="s">
        <v>3498</v>
      </c>
      <c r="C525" s="1636">
        <v>1781.37</v>
      </c>
      <c r="D525" s="1637">
        <v>26497845.579999998</v>
      </c>
      <c r="E525" s="1637">
        <v>18826847.449999999</v>
      </c>
      <c r="F525" s="1646">
        <v>0.71050483682379439</v>
      </c>
      <c r="G525" s="1645">
        <v>1</v>
      </c>
      <c r="H525" s="1644">
        <v>860769.4</v>
      </c>
      <c r="I525" s="1644">
        <v>15007844.67</v>
      </c>
      <c r="J525" s="1644">
        <v>15868614.07</v>
      </c>
      <c r="K525" s="1643">
        <v>0.9</v>
      </c>
      <c r="L525" s="1637">
        <v>5824476.3700000001</v>
      </c>
      <c r="M525" s="1637">
        <v>1415168.53</v>
      </c>
      <c r="N525" s="1637">
        <v>584417.42000000004</v>
      </c>
      <c r="O525" s="1637">
        <v>236582.77</v>
      </c>
      <c r="P525" s="1637">
        <v>214988.5</v>
      </c>
      <c r="Q525" s="1637">
        <v>406814.67</v>
      </c>
      <c r="R525" s="1637">
        <v>130460.67</v>
      </c>
      <c r="S525" s="1637">
        <v>219735.39</v>
      </c>
      <c r="T525" s="1637">
        <v>263045.77</v>
      </c>
      <c r="U525" s="1637">
        <v>158252.25</v>
      </c>
      <c r="V525" s="1637">
        <v>390236.61</v>
      </c>
      <c r="W525" s="1637">
        <v>335994.61</v>
      </c>
      <c r="X525" s="1637">
        <v>263672.11</v>
      </c>
      <c r="Y525" s="1637">
        <v>10443845.669999998</v>
      </c>
      <c r="Z525" s="1637">
        <v>158756.40000000002</v>
      </c>
      <c r="AA525" s="1637">
        <v>222671.25</v>
      </c>
      <c r="AB525" s="1637">
        <v>578945.25</v>
      </c>
      <c r="AC525" s="1637">
        <v>60566.579999999994</v>
      </c>
      <c r="AD525" s="1637">
        <v>1017162.27</v>
      </c>
      <c r="AE525" s="1637">
        <v>685723.78</v>
      </c>
      <c r="AF525" s="1637">
        <v>2424444.5699999998</v>
      </c>
      <c r="AG525" s="1637">
        <v>1669143.69</v>
      </c>
      <c r="AH525" s="1637">
        <v>5290273.4416799992</v>
      </c>
      <c r="AI525" s="1637">
        <v>12107687.231679998</v>
      </c>
      <c r="AJ525" s="1637">
        <v>1695650.47</v>
      </c>
      <c r="AK525" s="1637">
        <v>10412036.761679998</v>
      </c>
      <c r="AL525" s="1637">
        <v>11938122.181679998</v>
      </c>
      <c r="AM525" s="1637">
        <v>580734</v>
      </c>
      <c r="AN525" s="1637">
        <v>580734</v>
      </c>
      <c r="AO525" s="1637">
        <v>605151.22</v>
      </c>
      <c r="AP525" s="1637">
        <v>605151.22</v>
      </c>
      <c r="AQ525" s="1637">
        <v>83150.55</v>
      </c>
      <c r="AR525" s="1637">
        <v>83150.55</v>
      </c>
      <c r="AS525" s="1637">
        <v>86450.17</v>
      </c>
      <c r="AT525" s="1637">
        <v>86450.17</v>
      </c>
      <c r="AU525" s="1637">
        <v>104268.15</v>
      </c>
      <c r="AV525" s="1637">
        <v>833485.27</v>
      </c>
      <c r="AW525" s="1637">
        <v>337622.63</v>
      </c>
      <c r="AX525" s="1637">
        <v>129529.71</v>
      </c>
      <c r="AY525" s="1637">
        <v>4115877.6399999992</v>
      </c>
      <c r="AZ525" s="1637">
        <v>26497845.579999998</v>
      </c>
      <c r="BA525" s="1637">
        <v>3295784.15</v>
      </c>
      <c r="BB525" s="1637">
        <v>172000.63</v>
      </c>
      <c r="BC525" s="1637">
        <v>705538.44</v>
      </c>
      <c r="BD525" s="1637">
        <v>26497845.491679996</v>
      </c>
    </row>
    <row r="526" spans="1:56" x14ac:dyDescent="0.25">
      <c r="A526" s="1651" t="s">
        <v>2455</v>
      </c>
      <c r="B526" s="1647" t="s">
        <v>3497</v>
      </c>
      <c r="C526" s="1636">
        <v>495.78</v>
      </c>
      <c r="D526" s="1637">
        <v>6819074.3700000001</v>
      </c>
      <c r="E526" s="1637">
        <v>5219041.4499999993</v>
      </c>
      <c r="F526" s="1646">
        <v>0.7653592213278646</v>
      </c>
      <c r="G526" s="1645">
        <v>1</v>
      </c>
      <c r="H526" s="1644">
        <v>69531.759999999995</v>
      </c>
      <c r="I526" s="1644">
        <v>2386213.5000000005</v>
      </c>
      <c r="J526" s="1644">
        <v>2455745.2600000002</v>
      </c>
      <c r="K526" s="1643">
        <v>0.9</v>
      </c>
      <c r="L526" s="1637">
        <v>1550204.02</v>
      </c>
      <c r="M526" s="1637">
        <v>372873.72</v>
      </c>
      <c r="N526" s="1637">
        <v>161268.96</v>
      </c>
      <c r="O526" s="1637">
        <v>65021.65</v>
      </c>
      <c r="P526" s="1637">
        <v>53781.19</v>
      </c>
      <c r="Q526" s="1637">
        <v>110323.96</v>
      </c>
      <c r="R526" s="1637">
        <v>35229.879999999997</v>
      </c>
      <c r="S526" s="1637">
        <v>60413.86</v>
      </c>
      <c r="T526" s="1637">
        <v>72464.399999999994</v>
      </c>
      <c r="U526" s="1637">
        <v>43840.15</v>
      </c>
      <c r="V526" s="1637">
        <v>107503.2</v>
      </c>
      <c r="W526" s="1637">
        <v>92560.5</v>
      </c>
      <c r="X526" s="1637">
        <v>72493.789999999994</v>
      </c>
      <c r="Y526" s="1637">
        <v>2797979.28</v>
      </c>
      <c r="Z526" s="1637">
        <v>44260.2</v>
      </c>
      <c r="AA526" s="1637">
        <v>61972.499999999993</v>
      </c>
      <c r="AB526" s="1637">
        <v>161128.5</v>
      </c>
      <c r="AC526" s="1637">
        <v>16856.519999999997</v>
      </c>
      <c r="AD526" s="1637">
        <v>283090.38</v>
      </c>
      <c r="AE526" s="1637">
        <v>184187.41999999998</v>
      </c>
      <c r="AF526" s="1637">
        <v>674756.58</v>
      </c>
      <c r="AG526" s="1637">
        <v>464545.86</v>
      </c>
      <c r="AH526" s="1637">
        <v>1336604.5729199999</v>
      </c>
      <c r="AI526" s="1637">
        <v>3227402.5329200001</v>
      </c>
      <c r="AJ526" s="1637">
        <v>471923.06</v>
      </c>
      <c r="AK526" s="1637">
        <v>2755479.4729200001</v>
      </c>
      <c r="AL526" s="1637">
        <v>3180210.2229200001</v>
      </c>
      <c r="AM526" s="1637">
        <v>111527.32</v>
      </c>
      <c r="AN526" s="1637">
        <v>111527.32</v>
      </c>
      <c r="AO526" s="1637">
        <v>116146.8</v>
      </c>
      <c r="AP526" s="1637">
        <v>116146.8</v>
      </c>
      <c r="AQ526" s="1637">
        <v>4619.47</v>
      </c>
      <c r="AR526" s="1637">
        <v>4619.47</v>
      </c>
      <c r="AS526" s="1637">
        <v>4619.47</v>
      </c>
      <c r="AT526" s="1637">
        <v>4619.47</v>
      </c>
      <c r="AU526" s="1637">
        <v>5939.32</v>
      </c>
      <c r="AV526" s="1637">
        <v>231633.67</v>
      </c>
      <c r="AW526" s="1637">
        <v>93828.61</v>
      </c>
      <c r="AX526" s="1637">
        <v>35657.050000000003</v>
      </c>
      <c r="AY526" s="1637">
        <v>840884.7699999999</v>
      </c>
      <c r="AZ526" s="1637">
        <v>6819074.3700000001</v>
      </c>
      <c r="BA526" s="1637">
        <v>274795.82999999996</v>
      </c>
      <c r="BB526" s="1637">
        <v>798.3</v>
      </c>
      <c r="BC526" s="1637">
        <v>126324.6</v>
      </c>
      <c r="BD526" s="1637">
        <v>6819074.2729199994</v>
      </c>
    </row>
    <row r="527" spans="1:56" x14ac:dyDescent="0.25">
      <c r="A527" s="1651" t="s">
        <v>2456</v>
      </c>
      <c r="B527" s="1647" t="s">
        <v>3496</v>
      </c>
      <c r="C527" s="1636">
        <v>211.75</v>
      </c>
      <c r="D527" s="1637">
        <v>2753394.76</v>
      </c>
      <c r="E527" s="1637">
        <v>3332425.1</v>
      </c>
      <c r="F527" s="1646">
        <v>1.2102968845629678</v>
      </c>
      <c r="G527" s="1645">
        <v>4</v>
      </c>
      <c r="H527" s="1644">
        <v>175.38</v>
      </c>
      <c r="I527" s="1644">
        <v>262706.84999999998</v>
      </c>
      <c r="J527" s="1644">
        <v>262882.23</v>
      </c>
      <c r="K527" s="1643">
        <v>0.9</v>
      </c>
      <c r="L527" s="1637">
        <v>650156.57999999996</v>
      </c>
      <c r="M527" s="1637">
        <v>155626.34</v>
      </c>
      <c r="N527" s="1637">
        <v>68097.52</v>
      </c>
      <c r="O527" s="1637">
        <v>27929.15</v>
      </c>
      <c r="P527" s="1637">
        <v>21903.39</v>
      </c>
      <c r="Q527" s="1637">
        <v>46234.38</v>
      </c>
      <c r="R527" s="1637">
        <v>15413.07</v>
      </c>
      <c r="S527" s="1637">
        <v>25662.52</v>
      </c>
      <c r="T527" s="1637">
        <v>31159.69</v>
      </c>
      <c r="U527" s="1637">
        <v>18712.259999999998</v>
      </c>
      <c r="V527" s="1637">
        <v>46226.37</v>
      </c>
      <c r="W527" s="1637">
        <v>39801.01</v>
      </c>
      <c r="X527" s="1637">
        <v>30793.82</v>
      </c>
      <c r="Y527" s="1637">
        <v>1177716.1000000001</v>
      </c>
      <c r="Z527" s="1637">
        <v>18900</v>
      </c>
      <c r="AA527" s="1637">
        <v>26468.75</v>
      </c>
      <c r="AB527" s="1637">
        <v>68818.75</v>
      </c>
      <c r="AC527" s="1637">
        <v>7199.5</v>
      </c>
      <c r="AD527" s="1637">
        <v>60454.619999999995</v>
      </c>
      <c r="AE527" s="1637">
        <v>76971</v>
      </c>
      <c r="AF527" s="1637">
        <v>288191.75</v>
      </c>
      <c r="AG527" s="1637">
        <v>198409.75</v>
      </c>
      <c r="AH527" s="1637">
        <v>546909.46199999994</v>
      </c>
      <c r="AI527" s="1637">
        <v>1292323.5819999999</v>
      </c>
      <c r="AJ527" s="1637">
        <v>201560.59</v>
      </c>
      <c r="AK527" s="1637">
        <v>1090762.9919999999</v>
      </c>
      <c r="AL527" s="1637">
        <v>1272167.5219999999</v>
      </c>
      <c r="AM527" s="1637">
        <v>36295.870000000003</v>
      </c>
      <c r="AN527" s="1637">
        <v>36295.870000000003</v>
      </c>
      <c r="AO527" s="1637">
        <v>38275.65</v>
      </c>
      <c r="AP527" s="1637">
        <v>38275.65</v>
      </c>
      <c r="AQ527" s="1637">
        <v>0</v>
      </c>
      <c r="AR527" s="1637">
        <v>0</v>
      </c>
      <c r="AS527" s="1637">
        <v>0</v>
      </c>
      <c r="AT527" s="1637">
        <v>0</v>
      </c>
      <c r="AU527" s="1637">
        <v>0</v>
      </c>
      <c r="AV527" s="1637">
        <v>98988.75</v>
      </c>
      <c r="AW527" s="1637">
        <v>40097.699999999997</v>
      </c>
      <c r="AX527" s="1637">
        <v>15281.59</v>
      </c>
      <c r="AY527" s="1637">
        <v>303511.08</v>
      </c>
      <c r="AZ527" s="1637">
        <v>2753394.76</v>
      </c>
      <c r="BA527" s="1637">
        <v>96113.13</v>
      </c>
      <c r="BB527" s="1637">
        <v>0</v>
      </c>
      <c r="BC527" s="1637">
        <v>61495.770000000004</v>
      </c>
      <c r="BD527" s="1637">
        <v>2753394.702</v>
      </c>
    </row>
    <row r="528" spans="1:56" x14ac:dyDescent="0.25">
      <c r="A528" s="1651" t="s">
        <v>2457</v>
      </c>
      <c r="B528" s="1647" t="s">
        <v>3495</v>
      </c>
      <c r="C528" s="1636">
        <v>613.94000000000005</v>
      </c>
      <c r="D528" s="1637">
        <v>8358343.0199999996</v>
      </c>
      <c r="E528" s="1637">
        <v>7920982.5999999996</v>
      </c>
      <c r="F528" s="1646">
        <v>0.94767378905681721</v>
      </c>
      <c r="G528" s="1645">
        <v>3</v>
      </c>
      <c r="H528" s="1644">
        <v>9498.51</v>
      </c>
      <c r="I528" s="1644">
        <v>1506763.1000000003</v>
      </c>
      <c r="J528" s="1644">
        <v>1516261.6100000003</v>
      </c>
      <c r="K528" s="1643">
        <v>0.9</v>
      </c>
      <c r="L528" s="1637">
        <v>1902523.93</v>
      </c>
      <c r="M528" s="1637">
        <v>459599.21</v>
      </c>
      <c r="N528" s="1637">
        <v>200182.14</v>
      </c>
      <c r="O528" s="1637">
        <v>81371.31</v>
      </c>
      <c r="P528" s="1637">
        <v>65415.03</v>
      </c>
      <c r="Q528" s="1637">
        <v>138892.26</v>
      </c>
      <c r="R528" s="1637">
        <v>44037.36</v>
      </c>
      <c r="S528" s="1637">
        <v>75383.67</v>
      </c>
      <c r="T528" s="1637">
        <v>90580.5</v>
      </c>
      <c r="U528" s="1637">
        <v>54265.55</v>
      </c>
      <c r="V528" s="1637">
        <v>134379</v>
      </c>
      <c r="W528" s="1637">
        <v>115700.62</v>
      </c>
      <c r="X528" s="1637">
        <v>90456.85</v>
      </c>
      <c r="Y528" s="1637">
        <v>3452787.4299999997</v>
      </c>
      <c r="Z528" s="1637">
        <v>54835.199999999997</v>
      </c>
      <c r="AA528" s="1637">
        <v>76742.5</v>
      </c>
      <c r="AB528" s="1637">
        <v>199530.5</v>
      </c>
      <c r="AC528" s="1637">
        <v>20873.96</v>
      </c>
      <c r="AD528" s="1637">
        <v>350559.74</v>
      </c>
      <c r="AE528" s="1637">
        <v>232070.64</v>
      </c>
      <c r="AF528" s="1637">
        <v>835572.34000000008</v>
      </c>
      <c r="AG528" s="1637">
        <v>575261.78</v>
      </c>
      <c r="AH528" s="1637">
        <v>1632969.6351600001</v>
      </c>
      <c r="AI528" s="1637">
        <v>3978416.2951600002</v>
      </c>
      <c r="AJ528" s="1637">
        <v>584397.19999999995</v>
      </c>
      <c r="AK528" s="1637">
        <v>3394019.09516</v>
      </c>
      <c r="AL528" s="1637">
        <v>3919976.57516</v>
      </c>
      <c r="AM528" s="1637">
        <v>130005.22</v>
      </c>
      <c r="AN528" s="1637">
        <v>130005.22</v>
      </c>
      <c r="AO528" s="1637">
        <v>135284.62</v>
      </c>
      <c r="AP528" s="1637">
        <v>135284.62</v>
      </c>
      <c r="AQ528" s="1637">
        <v>1319.85</v>
      </c>
      <c r="AR528" s="1637">
        <v>1319.85</v>
      </c>
      <c r="AS528" s="1637">
        <v>1319.85</v>
      </c>
      <c r="AT528" s="1637">
        <v>1319.85</v>
      </c>
      <c r="AU528" s="1637">
        <v>1979.77</v>
      </c>
      <c r="AV528" s="1637">
        <v>287067.37</v>
      </c>
      <c r="AW528" s="1637">
        <v>116283.33</v>
      </c>
      <c r="AX528" s="1637">
        <v>44389.39</v>
      </c>
      <c r="AY528" s="1637">
        <v>985578.93999999983</v>
      </c>
      <c r="AZ528" s="1637">
        <v>8358343.0199999996</v>
      </c>
      <c r="BA528" s="1637">
        <v>211724.01</v>
      </c>
      <c r="BB528" s="1637">
        <v>3664.1599999999994</v>
      </c>
      <c r="BC528" s="1637">
        <v>184416.73</v>
      </c>
      <c r="BD528" s="1637">
        <v>8358342.9451599997</v>
      </c>
    </row>
    <row r="529" spans="1:56" x14ac:dyDescent="0.25">
      <c r="A529" s="1647"/>
      <c r="B529" s="1647" t="s">
        <v>3494</v>
      </c>
      <c r="C529" s="1636">
        <v>5</v>
      </c>
      <c r="D529" s="1637">
        <v>61177.13</v>
      </c>
      <c r="E529" s="1637">
        <v>68453.95</v>
      </c>
      <c r="F529" s="1646">
        <v>1.1189467371221893</v>
      </c>
      <c r="G529" s="1645">
        <v>4</v>
      </c>
      <c r="H529" s="1644">
        <v>3.89</v>
      </c>
      <c r="I529" s="1644">
        <v>62336.240000000005</v>
      </c>
      <c r="J529" s="1644">
        <v>62340.130000000005</v>
      </c>
      <c r="K529" s="1643">
        <v>0.9</v>
      </c>
      <c r="L529" s="1637">
        <v>13807.13</v>
      </c>
      <c r="M529" s="1637">
        <v>2761.42</v>
      </c>
      <c r="N529" s="1637">
        <v>1255.19</v>
      </c>
      <c r="O529" s="1637">
        <v>627.59</v>
      </c>
      <c r="P529" s="1637">
        <v>480.72</v>
      </c>
      <c r="Q529" s="1637">
        <v>1352.77</v>
      </c>
      <c r="R529" s="1637">
        <v>0</v>
      </c>
      <c r="S529" s="1637">
        <v>534.63</v>
      </c>
      <c r="T529" s="1637">
        <v>724.64</v>
      </c>
      <c r="U529" s="1637">
        <v>267.31</v>
      </c>
      <c r="V529" s="1637">
        <v>1075.03</v>
      </c>
      <c r="W529" s="1637">
        <v>925.6</v>
      </c>
      <c r="X529" s="1637">
        <v>641.53</v>
      </c>
      <c r="Y529" s="1637">
        <v>24453.559999999998</v>
      </c>
      <c r="Z529" s="1637">
        <v>450</v>
      </c>
      <c r="AA529" s="1637">
        <v>625</v>
      </c>
      <c r="AB529" s="1637">
        <v>1625</v>
      </c>
      <c r="AC529" s="1637">
        <v>170</v>
      </c>
      <c r="AD529" s="1637">
        <v>1427.5</v>
      </c>
      <c r="AE529" s="1637">
        <v>1245</v>
      </c>
      <c r="AF529" s="1637">
        <v>6805</v>
      </c>
      <c r="AG529" s="1637">
        <v>4685</v>
      </c>
      <c r="AH529" s="1637">
        <v>12105.828</v>
      </c>
      <c r="AI529" s="1637">
        <v>29138.328000000001</v>
      </c>
      <c r="AJ529" s="1637">
        <v>4759.3999999999996</v>
      </c>
      <c r="AK529" s="1637">
        <v>24378.928</v>
      </c>
      <c r="AL529" s="1637">
        <v>28662.387999999999</v>
      </c>
      <c r="AM529" s="1637">
        <v>1319.85</v>
      </c>
      <c r="AN529" s="1637">
        <v>1319.85</v>
      </c>
      <c r="AO529" s="1637">
        <v>1319.85</v>
      </c>
      <c r="AP529" s="1637">
        <v>1319.85</v>
      </c>
      <c r="AQ529" s="1637">
        <v>0</v>
      </c>
      <c r="AR529" s="1637">
        <v>0</v>
      </c>
      <c r="AS529" s="1637">
        <v>0</v>
      </c>
      <c r="AT529" s="1637">
        <v>0</v>
      </c>
      <c r="AU529" s="1637">
        <v>0</v>
      </c>
      <c r="AV529" s="1637">
        <v>1979.77</v>
      </c>
      <c r="AW529" s="1637">
        <v>801.95</v>
      </c>
      <c r="AX529" s="1637">
        <v>0</v>
      </c>
      <c r="AY529" s="1637">
        <v>8061.12</v>
      </c>
      <c r="AZ529" s="1637">
        <v>61177.13</v>
      </c>
      <c r="BA529" s="1637">
        <v>45.999999999999993</v>
      </c>
      <c r="BB529" s="1637">
        <v>0</v>
      </c>
      <c r="BC529" s="1637">
        <v>19.39</v>
      </c>
      <c r="BD529" s="1637">
        <v>61177.067999999999</v>
      </c>
    </row>
    <row r="530" spans="1:56" x14ac:dyDescent="0.25">
      <c r="A530" s="1647"/>
      <c r="B530" s="1647" t="s">
        <v>3493</v>
      </c>
      <c r="C530" s="1636">
        <v>21</v>
      </c>
      <c r="D530" s="1637">
        <v>287788.65999999997</v>
      </c>
      <c r="E530" s="1637">
        <v>126320.71</v>
      </c>
      <c r="F530" s="1646">
        <v>0.43893567592274141</v>
      </c>
      <c r="G530" s="1645">
        <v>1</v>
      </c>
      <c r="H530" s="1644">
        <v>37210.11</v>
      </c>
      <c r="I530" s="1644">
        <v>97541.85</v>
      </c>
      <c r="J530" s="1644">
        <v>134751.96000000002</v>
      </c>
      <c r="K530" s="1643">
        <v>0.9</v>
      </c>
      <c r="L530" s="1637">
        <v>64083.51</v>
      </c>
      <c r="M530" s="1637">
        <v>18012.68</v>
      </c>
      <c r="N530" s="1637">
        <v>6841.45</v>
      </c>
      <c r="O530" s="1637">
        <v>2698.88</v>
      </c>
      <c r="P530" s="1637">
        <v>2190.27</v>
      </c>
      <c r="Q530" s="1637">
        <v>5112.91</v>
      </c>
      <c r="R530" s="1637">
        <v>1100.93</v>
      </c>
      <c r="S530" s="1637">
        <v>2673.18</v>
      </c>
      <c r="T530" s="1637">
        <v>2898.57</v>
      </c>
      <c r="U530" s="1637">
        <v>1871.22</v>
      </c>
      <c r="V530" s="1637">
        <v>4300.12</v>
      </c>
      <c r="W530" s="1637">
        <v>3702.42</v>
      </c>
      <c r="X530" s="1637">
        <v>3207.69</v>
      </c>
      <c r="Y530" s="1637">
        <v>118693.83</v>
      </c>
      <c r="Z530" s="1637">
        <v>1890</v>
      </c>
      <c r="AA530" s="1637">
        <v>2625</v>
      </c>
      <c r="AB530" s="1637">
        <v>6825</v>
      </c>
      <c r="AC530" s="1637">
        <v>714</v>
      </c>
      <c r="AD530" s="1637">
        <v>5995.5</v>
      </c>
      <c r="AE530" s="1637">
        <v>12549</v>
      </c>
      <c r="AF530" s="1637">
        <v>28581</v>
      </c>
      <c r="AG530" s="1637">
        <v>19677</v>
      </c>
      <c r="AH530" s="1637">
        <v>56682.842999999993</v>
      </c>
      <c r="AI530" s="1637">
        <v>135539.34299999999</v>
      </c>
      <c r="AJ530" s="1637">
        <v>19989.48</v>
      </c>
      <c r="AK530" s="1637">
        <v>115549.863</v>
      </c>
      <c r="AL530" s="1637">
        <v>133540.39299999998</v>
      </c>
      <c r="AM530" s="1637">
        <v>5279.4</v>
      </c>
      <c r="AN530" s="1637">
        <v>5279.4</v>
      </c>
      <c r="AO530" s="1637">
        <v>5279.4</v>
      </c>
      <c r="AP530" s="1637">
        <v>5279.4</v>
      </c>
      <c r="AQ530" s="1637">
        <v>0</v>
      </c>
      <c r="AR530" s="1637">
        <v>0</v>
      </c>
      <c r="AS530" s="1637">
        <v>0</v>
      </c>
      <c r="AT530" s="1637">
        <v>0</v>
      </c>
      <c r="AU530" s="1637">
        <v>0</v>
      </c>
      <c r="AV530" s="1637">
        <v>9238.9500000000007</v>
      </c>
      <c r="AW530" s="1637">
        <v>3742.45</v>
      </c>
      <c r="AX530" s="1637">
        <v>1455.39</v>
      </c>
      <c r="AY530" s="1637">
        <v>35554.39</v>
      </c>
      <c r="AZ530" s="1637">
        <v>287788.65999999997</v>
      </c>
      <c r="BA530" s="1637">
        <v>5562.4800000000005</v>
      </c>
      <c r="BB530" s="1637">
        <v>0</v>
      </c>
      <c r="BC530" s="1637">
        <v>2667.2400000000002</v>
      </c>
      <c r="BD530" s="1637">
        <v>287788.61300000001</v>
      </c>
    </row>
    <row r="531" spans="1:56" x14ac:dyDescent="0.25">
      <c r="A531" s="1647"/>
      <c r="B531" s="1647" t="s">
        <v>3492</v>
      </c>
      <c r="C531" s="1636">
        <v>4.9800000000000004</v>
      </c>
      <c r="D531" s="1637">
        <v>64946.23</v>
      </c>
      <c r="E531" s="1637">
        <v>78825.259999999995</v>
      </c>
      <c r="F531" s="1646">
        <v>1.2137003179399326</v>
      </c>
      <c r="G531" s="1645">
        <v>4</v>
      </c>
      <c r="H531" s="1644">
        <v>4.13</v>
      </c>
      <c r="I531" s="1644">
        <v>72330.640000000014</v>
      </c>
      <c r="J531" s="1644">
        <v>72334.770000000019</v>
      </c>
      <c r="K531" s="1643">
        <v>0.9</v>
      </c>
      <c r="L531" s="1637">
        <v>15064.49</v>
      </c>
      <c r="M531" s="1637">
        <v>4937.33</v>
      </c>
      <c r="N531" s="1637">
        <v>1443.69</v>
      </c>
      <c r="O531" s="1637">
        <v>0</v>
      </c>
      <c r="P531" s="1637">
        <v>480.72</v>
      </c>
      <c r="Q531" s="1637">
        <v>770.94</v>
      </c>
      <c r="R531" s="1637">
        <v>0</v>
      </c>
      <c r="S531" s="1637">
        <v>534.63</v>
      </c>
      <c r="T531" s="1637">
        <v>0</v>
      </c>
      <c r="U531" s="1637">
        <v>267.31</v>
      </c>
      <c r="V531" s="1637">
        <v>0</v>
      </c>
      <c r="W531" s="1637">
        <v>0</v>
      </c>
      <c r="X531" s="1637">
        <v>641.53</v>
      </c>
      <c r="Y531" s="1637">
        <v>24140.639999999999</v>
      </c>
      <c r="Z531" s="1637">
        <v>448.20000000000005</v>
      </c>
      <c r="AA531" s="1637">
        <v>622.5</v>
      </c>
      <c r="AB531" s="1637">
        <v>1618.5000000000002</v>
      </c>
      <c r="AC531" s="1637">
        <v>169.32000000000002</v>
      </c>
      <c r="AD531" s="1637">
        <v>2843.58</v>
      </c>
      <c r="AE531" s="1637">
        <v>4076.5200000000004</v>
      </c>
      <c r="AF531" s="1637">
        <v>6777.7800000000007</v>
      </c>
      <c r="AG531" s="1637">
        <v>4666.26</v>
      </c>
      <c r="AH531" s="1637">
        <v>11995.80372</v>
      </c>
      <c r="AI531" s="1637">
        <v>33218.46372</v>
      </c>
      <c r="AJ531" s="1637">
        <v>4740.3599999999997</v>
      </c>
      <c r="AK531" s="1637">
        <v>28478.103719999992</v>
      </c>
      <c r="AL531" s="1637">
        <v>32744.423719999992</v>
      </c>
      <c r="AM531" s="1637">
        <v>1319.85</v>
      </c>
      <c r="AN531" s="1637">
        <v>1319.85</v>
      </c>
      <c r="AO531" s="1637">
        <v>1319.85</v>
      </c>
      <c r="AP531" s="1637">
        <v>1319.85</v>
      </c>
      <c r="AQ531" s="1637">
        <v>0</v>
      </c>
      <c r="AR531" s="1637">
        <v>0</v>
      </c>
      <c r="AS531" s="1637">
        <v>0</v>
      </c>
      <c r="AT531" s="1637">
        <v>0</v>
      </c>
      <c r="AU531" s="1637">
        <v>0</v>
      </c>
      <c r="AV531" s="1637">
        <v>1979.77</v>
      </c>
      <c r="AW531" s="1637">
        <v>801.95</v>
      </c>
      <c r="AX531" s="1637">
        <v>0</v>
      </c>
      <c r="AY531" s="1637">
        <v>8061.12</v>
      </c>
      <c r="AZ531" s="1637">
        <v>64946.23</v>
      </c>
      <c r="BA531" s="1637">
        <v>1002.4000000000001</v>
      </c>
      <c r="BB531" s="1637">
        <v>0</v>
      </c>
      <c r="BC531" s="1637">
        <v>458.32</v>
      </c>
      <c r="BD531" s="1637">
        <v>64946.183719999994</v>
      </c>
    </row>
    <row r="532" spans="1:56" x14ac:dyDescent="0.25">
      <c r="A532" s="1651" t="s">
        <v>2458</v>
      </c>
      <c r="B532" s="1647" t="s">
        <v>3491</v>
      </c>
      <c r="C532" s="1636">
        <v>270</v>
      </c>
      <c r="D532" s="1637">
        <v>4007907.22</v>
      </c>
      <c r="E532" s="1637">
        <v>5058167.75</v>
      </c>
      <c r="F532" s="1646">
        <v>1.262047116449966</v>
      </c>
      <c r="G532" s="1645">
        <v>4</v>
      </c>
      <c r="H532" s="1644">
        <v>255.29</v>
      </c>
      <c r="I532" s="1644">
        <v>3570427.7899999996</v>
      </c>
      <c r="J532" s="1644">
        <v>3570683.0799999996</v>
      </c>
      <c r="K532" s="1643">
        <v>0.9</v>
      </c>
      <c r="L532" s="1637">
        <v>911971.79</v>
      </c>
      <c r="M532" s="1637">
        <v>219632.24</v>
      </c>
      <c r="N532" s="1637">
        <v>87240.320000000007</v>
      </c>
      <c r="O532" s="1637">
        <v>35115.46</v>
      </c>
      <c r="P532" s="1637">
        <v>33532.1</v>
      </c>
      <c r="Q532" s="1637">
        <v>59842.15</v>
      </c>
      <c r="R532" s="1637">
        <v>18715.87</v>
      </c>
      <c r="S532" s="1637">
        <v>32880.11</v>
      </c>
      <c r="T532" s="1637">
        <v>39130.769999999997</v>
      </c>
      <c r="U532" s="1637">
        <v>23791.3</v>
      </c>
      <c r="V532" s="1637">
        <v>58051.72</v>
      </c>
      <c r="W532" s="1637">
        <v>49982.67</v>
      </c>
      <c r="X532" s="1637">
        <v>39454.58</v>
      </c>
      <c r="Y532" s="1637">
        <v>1609341.0800000003</v>
      </c>
      <c r="Z532" s="1637">
        <v>24120</v>
      </c>
      <c r="AA532" s="1637">
        <v>33750</v>
      </c>
      <c r="AB532" s="1637">
        <v>87750</v>
      </c>
      <c r="AC532" s="1637">
        <v>9180</v>
      </c>
      <c r="AD532" s="1637">
        <v>77085</v>
      </c>
      <c r="AE532" s="1637">
        <v>100084</v>
      </c>
      <c r="AF532" s="1637">
        <v>367470</v>
      </c>
      <c r="AG532" s="1637">
        <v>252990</v>
      </c>
      <c r="AH532" s="1637">
        <v>819738.4319999998</v>
      </c>
      <c r="AI532" s="1637">
        <v>1772167.4319999998</v>
      </c>
      <c r="AJ532" s="1637">
        <v>257007.6</v>
      </c>
      <c r="AK532" s="1637">
        <v>1515159.8319999997</v>
      </c>
      <c r="AL532" s="1637">
        <v>1746466.6719999998</v>
      </c>
      <c r="AM532" s="1637">
        <v>111527.32</v>
      </c>
      <c r="AN532" s="1637">
        <v>111527.32</v>
      </c>
      <c r="AO532" s="1637">
        <v>116146.8</v>
      </c>
      <c r="AP532" s="1637">
        <v>116146.8</v>
      </c>
      <c r="AQ532" s="1637">
        <v>0</v>
      </c>
      <c r="AR532" s="1637">
        <v>0</v>
      </c>
      <c r="AS532" s="1637">
        <v>0</v>
      </c>
      <c r="AT532" s="1637">
        <v>0</v>
      </c>
      <c r="AU532" s="1637">
        <v>0</v>
      </c>
      <c r="AV532" s="1637">
        <v>126045.67</v>
      </c>
      <c r="AW532" s="1637">
        <v>51057.73</v>
      </c>
      <c r="AX532" s="1637">
        <v>19647.759999999998</v>
      </c>
      <c r="AY532" s="1637">
        <v>652099.4</v>
      </c>
      <c r="AZ532" s="1637">
        <v>4007907.22</v>
      </c>
      <c r="BA532" s="1637">
        <v>1399723.41</v>
      </c>
      <c r="BB532" s="1637">
        <v>0</v>
      </c>
      <c r="BC532" s="1637">
        <v>179371.80000000005</v>
      </c>
      <c r="BD532" s="1637">
        <v>4007907.1520000002</v>
      </c>
    </row>
    <row r="533" spans="1:56" x14ac:dyDescent="0.25">
      <c r="A533" s="1651" t="s">
        <v>2459</v>
      </c>
      <c r="B533" s="1647" t="s">
        <v>3490</v>
      </c>
      <c r="C533" s="1636">
        <v>343.25</v>
      </c>
      <c r="D533" s="1637">
        <v>4803397.8899999997</v>
      </c>
      <c r="E533" s="1637">
        <v>4202798.9399999995</v>
      </c>
      <c r="F533" s="1646">
        <v>0.87496373114324699</v>
      </c>
      <c r="G533" s="1645">
        <v>2</v>
      </c>
      <c r="H533" s="1644">
        <v>9302.83</v>
      </c>
      <c r="I533" s="1644">
        <v>3044291.0999999996</v>
      </c>
      <c r="J533" s="1644">
        <v>3053593.9299999997</v>
      </c>
      <c r="K533" s="1643">
        <v>0.9</v>
      </c>
      <c r="L533" s="1637">
        <v>1097661.43</v>
      </c>
      <c r="M533" s="1637">
        <v>270145.02</v>
      </c>
      <c r="N533" s="1637">
        <v>112157.87</v>
      </c>
      <c r="O533" s="1637">
        <v>44467.3</v>
      </c>
      <c r="P533" s="1637">
        <v>38007.31</v>
      </c>
      <c r="Q533" s="1637">
        <v>76817.34</v>
      </c>
      <c r="R533" s="1637">
        <v>24220.54</v>
      </c>
      <c r="S533" s="1637">
        <v>42236.24</v>
      </c>
      <c r="T533" s="1637">
        <v>49275.79</v>
      </c>
      <c r="U533" s="1637">
        <v>30206.93</v>
      </c>
      <c r="V533" s="1637">
        <v>73102.17</v>
      </c>
      <c r="W533" s="1637">
        <v>62941.14</v>
      </c>
      <c r="X533" s="1637">
        <v>50681.5</v>
      </c>
      <c r="Y533" s="1637">
        <v>1971920.5799999998</v>
      </c>
      <c r="Z533" s="1637">
        <v>30735</v>
      </c>
      <c r="AA533" s="1637">
        <v>42906.25</v>
      </c>
      <c r="AB533" s="1637">
        <v>111556.25</v>
      </c>
      <c r="AC533" s="1637">
        <v>11670.5</v>
      </c>
      <c r="AD533" s="1637">
        <v>195995.75</v>
      </c>
      <c r="AE533" s="1637">
        <v>136558.5</v>
      </c>
      <c r="AF533" s="1637">
        <v>467163.25</v>
      </c>
      <c r="AG533" s="1637">
        <v>321625.25</v>
      </c>
      <c r="AH533" s="1637">
        <v>943478.16</v>
      </c>
      <c r="AI533" s="1637">
        <v>2261688.91</v>
      </c>
      <c r="AJ533" s="1637">
        <v>326732.81</v>
      </c>
      <c r="AK533" s="1637">
        <v>1934956.1</v>
      </c>
      <c r="AL533" s="1637">
        <v>2229015.62</v>
      </c>
      <c r="AM533" s="1637">
        <v>86450.17</v>
      </c>
      <c r="AN533" s="1637">
        <v>86450.17</v>
      </c>
      <c r="AO533" s="1637">
        <v>89749.8</v>
      </c>
      <c r="AP533" s="1637">
        <v>89749.8</v>
      </c>
      <c r="AQ533" s="1637">
        <v>0</v>
      </c>
      <c r="AR533" s="1637">
        <v>0</v>
      </c>
      <c r="AS533" s="1637">
        <v>0</v>
      </c>
      <c r="AT533" s="1637">
        <v>0</v>
      </c>
      <c r="AU533" s="1637">
        <v>0</v>
      </c>
      <c r="AV533" s="1637">
        <v>160361.76999999999</v>
      </c>
      <c r="AW533" s="1637">
        <v>64958.27</v>
      </c>
      <c r="AX533" s="1637">
        <v>24741.63</v>
      </c>
      <c r="AY533" s="1637">
        <v>602461.61</v>
      </c>
      <c r="AZ533" s="1637">
        <v>4803397.8899999997</v>
      </c>
      <c r="BA533" s="1637">
        <v>626186.49000000011</v>
      </c>
      <c r="BB533" s="1637">
        <v>0</v>
      </c>
      <c r="BC533" s="1637">
        <v>150048.86000000002</v>
      </c>
      <c r="BD533" s="1637">
        <v>4803397.8100000005</v>
      </c>
    </row>
    <row r="534" spans="1:56" x14ac:dyDescent="0.25">
      <c r="A534" s="1651" t="s">
        <v>2460</v>
      </c>
      <c r="B534" s="1647" t="s">
        <v>3489</v>
      </c>
      <c r="C534" s="1636">
        <v>168.8</v>
      </c>
      <c r="D534" s="1637">
        <v>2260521.12</v>
      </c>
      <c r="E534" s="1637">
        <v>2277360.88</v>
      </c>
      <c r="F534" s="1646">
        <v>1.0074495035020949</v>
      </c>
      <c r="G534" s="1645">
        <v>4</v>
      </c>
      <c r="H534" s="1644">
        <v>143.99</v>
      </c>
      <c r="I534" s="1644">
        <v>1011588.57</v>
      </c>
      <c r="J534" s="1644">
        <v>1011732.5599999999</v>
      </c>
      <c r="K534" s="1643">
        <v>0.9</v>
      </c>
      <c r="L534" s="1637">
        <v>525926.28</v>
      </c>
      <c r="M534" s="1637">
        <v>105185.25</v>
      </c>
      <c r="N534" s="1637">
        <v>52718.14</v>
      </c>
      <c r="O534" s="1637">
        <v>23221.08</v>
      </c>
      <c r="P534" s="1637">
        <v>18476.37</v>
      </c>
      <c r="Q534" s="1637">
        <v>32466.52</v>
      </c>
      <c r="R534" s="1637">
        <v>12110.27</v>
      </c>
      <c r="S534" s="1637">
        <v>19781.53</v>
      </c>
      <c r="T534" s="1637">
        <v>26811.82</v>
      </c>
      <c r="U534" s="1637">
        <v>14969.8</v>
      </c>
      <c r="V534" s="1637">
        <v>39776.18</v>
      </c>
      <c r="W534" s="1637">
        <v>34247.379999999997</v>
      </c>
      <c r="X534" s="1637">
        <v>23736.9</v>
      </c>
      <c r="Y534" s="1637">
        <v>929427.52000000014</v>
      </c>
      <c r="Z534" s="1637">
        <v>14952.599999999999</v>
      </c>
      <c r="AA534" s="1637">
        <v>21100</v>
      </c>
      <c r="AB534" s="1637">
        <v>54860</v>
      </c>
      <c r="AC534" s="1637">
        <v>5739.2</v>
      </c>
      <c r="AD534" s="1637">
        <v>96384.8</v>
      </c>
      <c r="AE534" s="1637">
        <v>28227.339999999997</v>
      </c>
      <c r="AF534" s="1637">
        <v>229736.8</v>
      </c>
      <c r="AG534" s="1637">
        <v>158165.6</v>
      </c>
      <c r="AH534" s="1637">
        <v>448388.93819999998</v>
      </c>
      <c r="AI534" s="1637">
        <v>1057555.2782000001</v>
      </c>
      <c r="AJ534" s="1637">
        <v>160677.34</v>
      </c>
      <c r="AK534" s="1637">
        <v>896877.93819999986</v>
      </c>
      <c r="AL534" s="1637">
        <v>1041487.5381999998</v>
      </c>
      <c r="AM534" s="1637">
        <v>40915.35</v>
      </c>
      <c r="AN534" s="1637">
        <v>40915.35</v>
      </c>
      <c r="AO534" s="1637">
        <v>42895.12</v>
      </c>
      <c r="AP534" s="1637">
        <v>42895.12</v>
      </c>
      <c r="AQ534" s="1637">
        <v>0</v>
      </c>
      <c r="AR534" s="1637">
        <v>0</v>
      </c>
      <c r="AS534" s="1637">
        <v>0</v>
      </c>
      <c r="AT534" s="1637">
        <v>0</v>
      </c>
      <c r="AU534" s="1637">
        <v>0</v>
      </c>
      <c r="AV534" s="1637">
        <v>78531.070000000007</v>
      </c>
      <c r="AW534" s="1637">
        <v>31810.84</v>
      </c>
      <c r="AX534" s="1637">
        <v>11643.12</v>
      </c>
      <c r="AY534" s="1637">
        <v>289605.97000000003</v>
      </c>
      <c r="AZ534" s="1637">
        <v>2260521.12</v>
      </c>
      <c r="BA534" s="1637">
        <v>166035.96</v>
      </c>
      <c r="BB534" s="1637">
        <v>0</v>
      </c>
      <c r="BC534" s="1637">
        <v>80588.159999999989</v>
      </c>
      <c r="BD534" s="1637">
        <v>2260521.0282000001</v>
      </c>
    </row>
    <row r="535" spans="1:56" x14ac:dyDescent="0.25">
      <c r="A535" s="1651" t="s">
        <v>2461</v>
      </c>
      <c r="B535" s="1647" t="s">
        <v>3488</v>
      </c>
      <c r="C535" s="1636">
        <v>1462.3</v>
      </c>
      <c r="D535" s="1637">
        <v>21443496.93</v>
      </c>
      <c r="E535" s="1637">
        <v>15261452.560000001</v>
      </c>
      <c r="F535" s="1646">
        <v>0.71170540000165916</v>
      </c>
      <c r="G535" s="1645">
        <v>1</v>
      </c>
      <c r="H535" s="1644">
        <v>597557.80000000005</v>
      </c>
      <c r="I535" s="1644">
        <v>4226518.57</v>
      </c>
      <c r="J535" s="1644">
        <v>4824076.37</v>
      </c>
      <c r="K535" s="1643">
        <v>0.9</v>
      </c>
      <c r="L535" s="1637">
        <v>4880821.8600000003</v>
      </c>
      <c r="M535" s="1637">
        <v>976164.37</v>
      </c>
      <c r="N535" s="1637">
        <v>458145.81</v>
      </c>
      <c r="O535" s="1637">
        <v>203341.42</v>
      </c>
      <c r="P535" s="1637">
        <v>181846.5</v>
      </c>
      <c r="Q535" s="1637">
        <v>273936.33</v>
      </c>
      <c r="R535" s="1637">
        <v>106790.59</v>
      </c>
      <c r="S535" s="1637">
        <v>173489.38</v>
      </c>
      <c r="T535" s="1637">
        <v>234784.65</v>
      </c>
      <c r="U535" s="1637">
        <v>129916.54</v>
      </c>
      <c r="V535" s="1637">
        <v>348310.36</v>
      </c>
      <c r="W535" s="1637">
        <v>299896.02</v>
      </c>
      <c r="X535" s="1637">
        <v>208179.08</v>
      </c>
      <c r="Y535" s="1637">
        <v>8475622.9100000001</v>
      </c>
      <c r="Z535" s="1637">
        <v>130167</v>
      </c>
      <c r="AA535" s="1637">
        <v>182787.5</v>
      </c>
      <c r="AB535" s="1637">
        <v>475247.5</v>
      </c>
      <c r="AC535" s="1637">
        <v>49718.2</v>
      </c>
      <c r="AD535" s="1637">
        <v>834973.29999999993</v>
      </c>
      <c r="AE535" s="1637">
        <v>236917.34</v>
      </c>
      <c r="AF535" s="1637">
        <v>1990190.3</v>
      </c>
      <c r="AG535" s="1637">
        <v>1370175.0999999999</v>
      </c>
      <c r="AH535" s="1637">
        <v>4345852.0781999994</v>
      </c>
      <c r="AI535" s="1637">
        <v>9616028.3181999996</v>
      </c>
      <c r="AJ535" s="1637">
        <v>1391934.12</v>
      </c>
      <c r="AK535" s="1637">
        <v>8224094.1981999977</v>
      </c>
      <c r="AL535" s="1637">
        <v>9476834.8981999978</v>
      </c>
      <c r="AM535" s="1637">
        <v>524640.37</v>
      </c>
      <c r="AN535" s="1637">
        <v>524640.37</v>
      </c>
      <c r="AO535" s="1637">
        <v>546417.9</v>
      </c>
      <c r="AP535" s="1637">
        <v>546417.9</v>
      </c>
      <c r="AQ535" s="1637">
        <v>52794</v>
      </c>
      <c r="AR535" s="1637">
        <v>52794</v>
      </c>
      <c r="AS535" s="1637">
        <v>54773.77</v>
      </c>
      <c r="AT535" s="1637">
        <v>54773.77</v>
      </c>
      <c r="AU535" s="1637">
        <v>65992.5</v>
      </c>
      <c r="AV535" s="1637">
        <v>684342.22</v>
      </c>
      <c r="AW535" s="1637">
        <v>277208.76</v>
      </c>
      <c r="AX535" s="1637">
        <v>106243.47</v>
      </c>
      <c r="AY535" s="1637">
        <v>3491039.03</v>
      </c>
      <c r="AZ535" s="1637">
        <v>21443496.93</v>
      </c>
      <c r="BA535" s="1637">
        <v>2291390.8199999998</v>
      </c>
      <c r="BB535" s="1637">
        <v>106829.73000000001</v>
      </c>
      <c r="BC535" s="1637">
        <v>573365.80999999994</v>
      </c>
      <c r="BD535" s="1637">
        <v>21443496.838199999</v>
      </c>
    </row>
    <row r="536" spans="1:56" x14ac:dyDescent="0.25">
      <c r="A536" s="1651" t="s">
        <v>2462</v>
      </c>
      <c r="B536" s="1647" t="s">
        <v>3487</v>
      </c>
      <c r="C536" s="1636">
        <v>215.05</v>
      </c>
      <c r="D536" s="1637">
        <v>2714957.19</v>
      </c>
      <c r="E536" s="1637">
        <v>1862334.94</v>
      </c>
      <c r="F536" s="1646">
        <v>0.68595370374882414</v>
      </c>
      <c r="G536" s="1645">
        <v>1</v>
      </c>
      <c r="H536" s="1644">
        <v>97191.87</v>
      </c>
      <c r="I536" s="1644">
        <v>712957.63</v>
      </c>
      <c r="J536" s="1644">
        <v>810149.5</v>
      </c>
      <c r="K536" s="1643">
        <v>0.9</v>
      </c>
      <c r="L536" s="1637">
        <v>635128.16</v>
      </c>
      <c r="M536" s="1637">
        <v>127025.63</v>
      </c>
      <c r="N536" s="1637">
        <v>66525.279999999999</v>
      </c>
      <c r="O536" s="1637">
        <v>29497.05</v>
      </c>
      <c r="P536" s="1637">
        <v>21570.07</v>
      </c>
      <c r="Q536" s="1637">
        <v>41935.93</v>
      </c>
      <c r="R536" s="1637">
        <v>15413.07</v>
      </c>
      <c r="S536" s="1637">
        <v>25395.21</v>
      </c>
      <c r="T536" s="1637">
        <v>34058.26</v>
      </c>
      <c r="U536" s="1637">
        <v>18712.259999999998</v>
      </c>
      <c r="V536" s="1637">
        <v>50526.5</v>
      </c>
      <c r="W536" s="1637">
        <v>43503.43</v>
      </c>
      <c r="X536" s="1637">
        <v>30473.05</v>
      </c>
      <c r="Y536" s="1637">
        <v>1139763.8999999999</v>
      </c>
      <c r="Z536" s="1637">
        <v>19167.3</v>
      </c>
      <c r="AA536" s="1637">
        <v>26881.25</v>
      </c>
      <c r="AB536" s="1637">
        <v>69891.25</v>
      </c>
      <c r="AC536" s="1637">
        <v>7311.6999999999989</v>
      </c>
      <c r="AD536" s="1637">
        <v>122793.55</v>
      </c>
      <c r="AE536" s="1637">
        <v>37014.929999999993</v>
      </c>
      <c r="AF536" s="1637">
        <v>292683.05</v>
      </c>
      <c r="AG536" s="1637">
        <v>201501.84999999998</v>
      </c>
      <c r="AH536" s="1637">
        <v>530211.00719999999</v>
      </c>
      <c r="AI536" s="1637">
        <v>1307455.8872</v>
      </c>
      <c r="AJ536" s="1637">
        <v>204701.79</v>
      </c>
      <c r="AK536" s="1637">
        <v>1102754.0972</v>
      </c>
      <c r="AL536" s="1637">
        <v>1286985.7072000001</v>
      </c>
      <c r="AM536" s="1637">
        <v>32336.32</v>
      </c>
      <c r="AN536" s="1637">
        <v>32336.32</v>
      </c>
      <c r="AO536" s="1637">
        <v>33656.17</v>
      </c>
      <c r="AP536" s="1637">
        <v>33656.17</v>
      </c>
      <c r="AQ536" s="1637">
        <v>0</v>
      </c>
      <c r="AR536" s="1637">
        <v>0</v>
      </c>
      <c r="AS536" s="1637">
        <v>0</v>
      </c>
      <c r="AT536" s="1637">
        <v>0</v>
      </c>
      <c r="AU536" s="1637">
        <v>0</v>
      </c>
      <c r="AV536" s="1637">
        <v>100308.6</v>
      </c>
      <c r="AW536" s="1637">
        <v>40632.33</v>
      </c>
      <c r="AX536" s="1637">
        <v>15281.59</v>
      </c>
      <c r="AY536" s="1637">
        <v>288207.5</v>
      </c>
      <c r="AZ536" s="1637">
        <v>2714957.19</v>
      </c>
      <c r="BA536" s="1637">
        <v>90144.979999999981</v>
      </c>
      <c r="BB536" s="1637">
        <v>139.69</v>
      </c>
      <c r="BC536" s="1637">
        <v>84049.86</v>
      </c>
      <c r="BD536" s="1637">
        <v>2714957.1072</v>
      </c>
    </row>
    <row r="537" spans="1:56" x14ac:dyDescent="0.25">
      <c r="A537" s="1651" t="s">
        <v>2463</v>
      </c>
      <c r="B537" s="1647" t="s">
        <v>3486</v>
      </c>
      <c r="C537" s="1636">
        <v>556.25</v>
      </c>
      <c r="D537" s="1637">
        <v>7530933.0499999998</v>
      </c>
      <c r="E537" s="1637">
        <v>5243223.2799999993</v>
      </c>
      <c r="F537" s="1646">
        <v>0.69622492262097579</v>
      </c>
      <c r="G537" s="1645">
        <v>1</v>
      </c>
      <c r="H537" s="1644">
        <v>267299.65999999997</v>
      </c>
      <c r="I537" s="1644">
        <v>3498450.34</v>
      </c>
      <c r="J537" s="1644">
        <v>3765750</v>
      </c>
      <c r="K537" s="1643">
        <v>0.9</v>
      </c>
      <c r="L537" s="1637">
        <v>1697649.88</v>
      </c>
      <c r="M537" s="1637">
        <v>339529.97</v>
      </c>
      <c r="N537" s="1637">
        <v>173844.36</v>
      </c>
      <c r="O537" s="1637">
        <v>77194.429999999993</v>
      </c>
      <c r="P537" s="1637">
        <v>61680.92</v>
      </c>
      <c r="Q537" s="1637">
        <v>105516.21</v>
      </c>
      <c r="R537" s="1637">
        <v>40184.089999999997</v>
      </c>
      <c r="S537" s="1637">
        <v>65760.22</v>
      </c>
      <c r="T537" s="1637">
        <v>89131.21</v>
      </c>
      <c r="U537" s="1637">
        <v>49186.51</v>
      </c>
      <c r="V537" s="1637">
        <v>132228.93</v>
      </c>
      <c r="W537" s="1637">
        <v>113849.41</v>
      </c>
      <c r="X537" s="1637">
        <v>78909.17</v>
      </c>
      <c r="Y537" s="1637">
        <v>3024665.31</v>
      </c>
      <c r="Z537" s="1637">
        <v>49522.5</v>
      </c>
      <c r="AA537" s="1637">
        <v>69531.25</v>
      </c>
      <c r="AB537" s="1637">
        <v>180781.25</v>
      </c>
      <c r="AC537" s="1637">
        <v>18912.5</v>
      </c>
      <c r="AD537" s="1637">
        <v>317618.75</v>
      </c>
      <c r="AE537" s="1637">
        <v>91783.25</v>
      </c>
      <c r="AF537" s="1637">
        <v>757056.25</v>
      </c>
      <c r="AG537" s="1637">
        <v>521206.25</v>
      </c>
      <c r="AH537" s="1637">
        <v>1498080.8460000001</v>
      </c>
      <c r="AI537" s="1637">
        <v>3504492.8459999999</v>
      </c>
      <c r="AJ537" s="1637">
        <v>529483.25</v>
      </c>
      <c r="AK537" s="1637">
        <v>2975009.5959999999</v>
      </c>
      <c r="AL537" s="1637">
        <v>3451544.5159999998</v>
      </c>
      <c r="AM537" s="1637">
        <v>113507.1</v>
      </c>
      <c r="AN537" s="1637">
        <v>113507.1</v>
      </c>
      <c r="AO537" s="1637">
        <v>118126.57</v>
      </c>
      <c r="AP537" s="1637">
        <v>118126.57</v>
      </c>
      <c r="AQ537" s="1637">
        <v>34976.019999999997</v>
      </c>
      <c r="AR537" s="1637">
        <v>34976.019999999997</v>
      </c>
      <c r="AS537" s="1637">
        <v>36295.870000000003</v>
      </c>
      <c r="AT537" s="1637">
        <v>36295.870000000003</v>
      </c>
      <c r="AU537" s="1637">
        <v>43555.05</v>
      </c>
      <c r="AV537" s="1637">
        <v>260010.45</v>
      </c>
      <c r="AW537" s="1637">
        <v>105323.29</v>
      </c>
      <c r="AX537" s="1637">
        <v>40023.22</v>
      </c>
      <c r="AY537" s="1637">
        <v>1054723.1300000001</v>
      </c>
      <c r="AZ537" s="1637">
        <v>7530933.0499999998</v>
      </c>
      <c r="BA537" s="1637">
        <v>483099.82999999996</v>
      </c>
      <c r="BB537" s="1637">
        <v>84461.890000000014</v>
      </c>
      <c r="BC537" s="1637">
        <v>258494.31999999995</v>
      </c>
      <c r="BD537" s="1637">
        <v>7530932.9559999993</v>
      </c>
    </row>
    <row r="538" spans="1:56" x14ac:dyDescent="0.25">
      <c r="A538" s="1651" t="s">
        <v>2464</v>
      </c>
      <c r="B538" s="1647" t="s">
        <v>3485</v>
      </c>
      <c r="C538" s="1636">
        <v>969.5</v>
      </c>
      <c r="D538" s="1637">
        <v>14746235.07</v>
      </c>
      <c r="E538" s="1637">
        <v>11338663.609999999</v>
      </c>
      <c r="F538" s="1646">
        <v>0.76891922285082626</v>
      </c>
      <c r="G538" s="1645">
        <v>1</v>
      </c>
      <c r="H538" s="1644">
        <v>131323.06</v>
      </c>
      <c r="I538" s="1644">
        <v>1856240.5300000003</v>
      </c>
      <c r="J538" s="1644">
        <v>1987563.5900000003</v>
      </c>
      <c r="K538" s="1643">
        <v>0.9</v>
      </c>
      <c r="L538" s="1637">
        <v>3152297.11</v>
      </c>
      <c r="M538" s="1637">
        <v>1050660.6200000001</v>
      </c>
      <c r="N538" s="1637">
        <v>349372.98</v>
      </c>
      <c r="O538" s="1637">
        <v>116217.04</v>
      </c>
      <c r="P538" s="1637">
        <v>109032.49</v>
      </c>
      <c r="Q538" s="1637">
        <v>298353.78000000003</v>
      </c>
      <c r="R538" s="1637">
        <v>71010.240000000005</v>
      </c>
      <c r="S538" s="1637">
        <v>129381.91</v>
      </c>
      <c r="T538" s="1637">
        <v>116667.68</v>
      </c>
      <c r="U538" s="1637">
        <v>86343.71</v>
      </c>
      <c r="V538" s="1637">
        <v>173080.15</v>
      </c>
      <c r="W538" s="1637">
        <v>149022.39999999999</v>
      </c>
      <c r="X538" s="1637">
        <v>155252.19</v>
      </c>
      <c r="Y538" s="1637">
        <v>5956692.3000000026</v>
      </c>
      <c r="Z538" s="1637">
        <v>87255</v>
      </c>
      <c r="AA538" s="1637">
        <v>121187.5</v>
      </c>
      <c r="AB538" s="1637">
        <v>315087.5</v>
      </c>
      <c r="AC538" s="1637">
        <v>32963</v>
      </c>
      <c r="AD538" s="1637">
        <v>553584.5</v>
      </c>
      <c r="AE538" s="1637">
        <v>832800.5</v>
      </c>
      <c r="AF538" s="1637">
        <v>1319489.5</v>
      </c>
      <c r="AG538" s="1637">
        <v>908421.5</v>
      </c>
      <c r="AH538" s="1637">
        <v>2847315.3090000004</v>
      </c>
      <c r="AI538" s="1637">
        <v>7018104.3090000004</v>
      </c>
      <c r="AJ538" s="1637">
        <v>922847.66</v>
      </c>
      <c r="AK538" s="1637">
        <v>6095256.6490000002</v>
      </c>
      <c r="AL538" s="1637">
        <v>6925819.5389999999</v>
      </c>
      <c r="AM538" s="1637">
        <v>258030.67</v>
      </c>
      <c r="AN538" s="1637">
        <v>258030.67</v>
      </c>
      <c r="AO538" s="1637">
        <v>269249.40000000002</v>
      </c>
      <c r="AP538" s="1637">
        <v>269249.40000000002</v>
      </c>
      <c r="AQ538" s="1637">
        <v>19137.82</v>
      </c>
      <c r="AR538" s="1637">
        <v>19137.82</v>
      </c>
      <c r="AS538" s="1637">
        <v>19797.75</v>
      </c>
      <c r="AT538" s="1637">
        <v>19797.75</v>
      </c>
      <c r="AU538" s="1637">
        <v>24417.22</v>
      </c>
      <c r="AV538" s="1637">
        <v>453368.47</v>
      </c>
      <c r="AW538" s="1637">
        <v>183647.46</v>
      </c>
      <c r="AX538" s="1637">
        <v>69858.720000000001</v>
      </c>
      <c r="AY538" s="1637">
        <v>1863723.1500000001</v>
      </c>
      <c r="AZ538" s="1637">
        <v>14746235.07</v>
      </c>
      <c r="BA538" s="1637">
        <v>765885.8</v>
      </c>
      <c r="BB538" s="1637">
        <v>5032.01</v>
      </c>
      <c r="BC538" s="1637">
        <v>296678.48</v>
      </c>
      <c r="BD538" s="1637">
        <v>14746234.989000002</v>
      </c>
    </row>
    <row r="539" spans="1:56" x14ac:dyDescent="0.25">
      <c r="A539" s="1651" t="s">
        <v>2465</v>
      </c>
      <c r="B539" s="1647" t="s">
        <v>3484</v>
      </c>
      <c r="C539" s="1636">
        <v>818.54</v>
      </c>
      <c r="D539" s="1637">
        <v>11633713.560000001</v>
      </c>
      <c r="E539" s="1637">
        <v>11678049.939999999</v>
      </c>
      <c r="F539" s="1646">
        <v>1.003811025582789</v>
      </c>
      <c r="G539" s="1645">
        <v>4</v>
      </c>
      <c r="H539" s="1644">
        <v>741.04</v>
      </c>
      <c r="I539" s="1644">
        <v>4035866.99</v>
      </c>
      <c r="J539" s="1644">
        <v>4036608.0300000003</v>
      </c>
      <c r="K539" s="1643">
        <v>0.9</v>
      </c>
      <c r="L539" s="1637">
        <v>2585097.09</v>
      </c>
      <c r="M539" s="1637">
        <v>622767.31999999995</v>
      </c>
      <c r="N539" s="1637">
        <v>267024.48</v>
      </c>
      <c r="O539" s="1637">
        <v>108672.86</v>
      </c>
      <c r="P539" s="1637">
        <v>92920.34</v>
      </c>
      <c r="Q539" s="1637">
        <v>183097.49</v>
      </c>
      <c r="R539" s="1637">
        <v>58899.96</v>
      </c>
      <c r="S539" s="1637">
        <v>100511.56</v>
      </c>
      <c r="T539" s="1637">
        <v>121015.54</v>
      </c>
      <c r="U539" s="1637">
        <v>72710.490000000005</v>
      </c>
      <c r="V539" s="1637">
        <v>179530.34</v>
      </c>
      <c r="W539" s="1637">
        <v>154576.03</v>
      </c>
      <c r="X539" s="1637">
        <v>120609.14</v>
      </c>
      <c r="Y539" s="1637">
        <v>4667432.6399999987</v>
      </c>
      <c r="Z539" s="1637">
        <v>73136.7</v>
      </c>
      <c r="AA539" s="1637">
        <v>102317.5</v>
      </c>
      <c r="AB539" s="1637">
        <v>266025.49999999994</v>
      </c>
      <c r="AC539" s="1637">
        <v>27830.359999999997</v>
      </c>
      <c r="AD539" s="1637">
        <v>467386.33999999997</v>
      </c>
      <c r="AE539" s="1637">
        <v>305768.02999999997</v>
      </c>
      <c r="AF539" s="1637">
        <v>1114032.94</v>
      </c>
      <c r="AG539" s="1637">
        <v>766971.97999999975</v>
      </c>
      <c r="AH539" s="1637">
        <v>2299118.9295599996</v>
      </c>
      <c r="AI539" s="1637">
        <v>5422588.2795599997</v>
      </c>
      <c r="AJ539" s="1637">
        <v>779151.85</v>
      </c>
      <c r="AK539" s="1637">
        <v>4643436.4295600001</v>
      </c>
      <c r="AL539" s="1637">
        <v>5344673.0895600002</v>
      </c>
      <c r="AM539" s="1637">
        <v>192698.1</v>
      </c>
      <c r="AN539" s="1637">
        <v>192698.1</v>
      </c>
      <c r="AO539" s="1637">
        <v>200617.2</v>
      </c>
      <c r="AP539" s="1637">
        <v>200617.2</v>
      </c>
      <c r="AQ539" s="1637">
        <v>44874.9</v>
      </c>
      <c r="AR539" s="1637">
        <v>44874.9</v>
      </c>
      <c r="AS539" s="1637">
        <v>46194.75</v>
      </c>
      <c r="AT539" s="1637">
        <v>46194.75</v>
      </c>
      <c r="AU539" s="1637">
        <v>56093.62</v>
      </c>
      <c r="AV539" s="1637">
        <v>382756.5</v>
      </c>
      <c r="AW539" s="1637">
        <v>155044.44</v>
      </c>
      <c r="AX539" s="1637">
        <v>58943.29</v>
      </c>
      <c r="AY539" s="1637">
        <v>1621607.75</v>
      </c>
      <c r="AZ539" s="1637">
        <v>11633713.560000001</v>
      </c>
      <c r="BA539" s="1637">
        <v>676791.99999999988</v>
      </c>
      <c r="BB539" s="1637">
        <v>13154.66</v>
      </c>
      <c r="BC539" s="1637">
        <v>354499.99000000005</v>
      </c>
      <c r="BD539" s="1637">
        <v>11633713.479559999</v>
      </c>
    </row>
    <row r="540" spans="1:56" x14ac:dyDescent="0.25">
      <c r="A540" s="1651" t="s">
        <v>2466</v>
      </c>
      <c r="B540" s="1647" t="s">
        <v>3483</v>
      </c>
      <c r="C540" s="1636">
        <v>1858.46</v>
      </c>
      <c r="D540" s="1637">
        <v>27042774.989999998</v>
      </c>
      <c r="E540" s="1637">
        <v>19172762.530000001</v>
      </c>
      <c r="F540" s="1646">
        <v>0.7089791094697121</v>
      </c>
      <c r="G540" s="1645">
        <v>1</v>
      </c>
      <c r="H540" s="1644">
        <v>856126.97</v>
      </c>
      <c r="I540" s="1644">
        <v>12988154.67</v>
      </c>
      <c r="J540" s="1644">
        <v>13844281.640000001</v>
      </c>
      <c r="K540" s="1643">
        <v>0.9</v>
      </c>
      <c r="L540" s="1637">
        <v>6053680</v>
      </c>
      <c r="M540" s="1637">
        <v>1465627.91</v>
      </c>
      <c r="N540" s="1637">
        <v>608925.84</v>
      </c>
      <c r="O540" s="1637">
        <v>247534.66</v>
      </c>
      <c r="P540" s="1637">
        <v>217750.14</v>
      </c>
      <c r="Q540" s="1637">
        <v>422167.93</v>
      </c>
      <c r="R540" s="1637">
        <v>135414.88</v>
      </c>
      <c r="S540" s="1637">
        <v>229091.52</v>
      </c>
      <c r="T540" s="1637">
        <v>275364.71999999997</v>
      </c>
      <c r="U540" s="1637">
        <v>165202.51999999999</v>
      </c>
      <c r="V540" s="1637">
        <v>408512.16</v>
      </c>
      <c r="W540" s="1637">
        <v>351729.9</v>
      </c>
      <c r="X540" s="1637">
        <v>274899.03000000003</v>
      </c>
      <c r="Y540" s="1637">
        <v>10855901.210000001</v>
      </c>
      <c r="Z540" s="1637">
        <v>166167</v>
      </c>
      <c r="AA540" s="1637">
        <v>232307.5</v>
      </c>
      <c r="AB540" s="1637">
        <v>603999.5</v>
      </c>
      <c r="AC540" s="1637">
        <v>63187.64</v>
      </c>
      <c r="AD540" s="1637">
        <v>1061180.6599999999</v>
      </c>
      <c r="AE540" s="1637">
        <v>708683.88</v>
      </c>
      <c r="AF540" s="1637">
        <v>2529364.06</v>
      </c>
      <c r="AG540" s="1637">
        <v>1741377.02</v>
      </c>
      <c r="AH540" s="1637">
        <v>5371947.1244400004</v>
      </c>
      <c r="AI540" s="1637">
        <v>12478214.384440001</v>
      </c>
      <c r="AJ540" s="1637">
        <v>1769030.9</v>
      </c>
      <c r="AK540" s="1637">
        <v>10709183.484440003</v>
      </c>
      <c r="AL540" s="1637">
        <v>12301311.294440003</v>
      </c>
      <c r="AM540" s="1637">
        <v>578094.30000000005</v>
      </c>
      <c r="AN540" s="1637">
        <v>578094.30000000005</v>
      </c>
      <c r="AO540" s="1637">
        <v>601851.6</v>
      </c>
      <c r="AP540" s="1637">
        <v>601851.6</v>
      </c>
      <c r="AQ540" s="1637">
        <v>31676.400000000001</v>
      </c>
      <c r="AR540" s="1637">
        <v>31676.400000000001</v>
      </c>
      <c r="AS540" s="1637">
        <v>32996.25</v>
      </c>
      <c r="AT540" s="1637">
        <v>32996.25</v>
      </c>
      <c r="AU540" s="1637">
        <v>39595.5</v>
      </c>
      <c r="AV540" s="1637">
        <v>869781.15</v>
      </c>
      <c r="AW540" s="1637">
        <v>352325.12</v>
      </c>
      <c r="AX540" s="1637">
        <v>134623.57</v>
      </c>
      <c r="AY540" s="1637">
        <v>3885562.44</v>
      </c>
      <c r="AZ540" s="1637">
        <v>27042774.989999998</v>
      </c>
      <c r="BA540" s="1637">
        <v>2940470.9600000004</v>
      </c>
      <c r="BB540" s="1637">
        <v>43672.44</v>
      </c>
      <c r="BC540" s="1637">
        <v>1017391.3500000001</v>
      </c>
      <c r="BD540" s="1637">
        <v>27042774.944440003</v>
      </c>
    </row>
    <row r="541" spans="1:56" x14ac:dyDescent="0.25">
      <c r="A541" s="1651" t="s">
        <v>2467</v>
      </c>
      <c r="B541" s="1647" t="s">
        <v>3482</v>
      </c>
      <c r="C541" s="1636">
        <v>366.21</v>
      </c>
      <c r="D541" s="1637">
        <v>5147590.17</v>
      </c>
      <c r="E541" s="1637">
        <v>3910419.81</v>
      </c>
      <c r="F541" s="1646">
        <v>0.75966028391106355</v>
      </c>
      <c r="G541" s="1645">
        <v>1</v>
      </c>
      <c r="H541" s="1644">
        <v>72225.03</v>
      </c>
      <c r="I541" s="1644">
        <v>2816686.64</v>
      </c>
      <c r="J541" s="1644">
        <v>2888911.67</v>
      </c>
      <c r="K541" s="1643">
        <v>0.9</v>
      </c>
      <c r="L541" s="1637">
        <v>1167071.93</v>
      </c>
      <c r="M541" s="1637">
        <v>282487.57</v>
      </c>
      <c r="N541" s="1637">
        <v>118872.94</v>
      </c>
      <c r="O541" s="1637">
        <v>47511.040000000001</v>
      </c>
      <c r="P541" s="1637">
        <v>40943.040000000001</v>
      </c>
      <c r="Q541" s="1637">
        <v>82039.320000000007</v>
      </c>
      <c r="R541" s="1637">
        <v>26422.41</v>
      </c>
      <c r="S541" s="1637">
        <v>44909.42</v>
      </c>
      <c r="T541" s="1637">
        <v>52899.01</v>
      </c>
      <c r="U541" s="1637">
        <v>32078.16</v>
      </c>
      <c r="V541" s="1637">
        <v>78477.33</v>
      </c>
      <c r="W541" s="1637">
        <v>67569.16</v>
      </c>
      <c r="X541" s="1637">
        <v>53889.19</v>
      </c>
      <c r="Y541" s="1637">
        <v>2095170.5199999998</v>
      </c>
      <c r="Z541" s="1637">
        <v>32584.499999999993</v>
      </c>
      <c r="AA541" s="1637">
        <v>45776.25</v>
      </c>
      <c r="AB541" s="1637">
        <v>119018.25</v>
      </c>
      <c r="AC541" s="1637">
        <v>12451.14</v>
      </c>
      <c r="AD541" s="1637">
        <v>209105.91000000003</v>
      </c>
      <c r="AE541" s="1637">
        <v>138557.40999999997</v>
      </c>
      <c r="AF541" s="1637">
        <v>498411.80999999994</v>
      </c>
      <c r="AG541" s="1637">
        <v>343138.77</v>
      </c>
      <c r="AH541" s="1637">
        <v>1014047.76744</v>
      </c>
      <c r="AI541" s="1637">
        <v>2413091.8074400001</v>
      </c>
      <c r="AJ541" s="1637">
        <v>348587.97</v>
      </c>
      <c r="AK541" s="1637">
        <v>2064503.8374400001</v>
      </c>
      <c r="AL541" s="1637">
        <v>2378233.0074400003</v>
      </c>
      <c r="AM541" s="1637">
        <v>98328.82</v>
      </c>
      <c r="AN541" s="1637">
        <v>98328.82</v>
      </c>
      <c r="AO541" s="1637">
        <v>102288.37</v>
      </c>
      <c r="AP541" s="1637">
        <v>102288.37</v>
      </c>
      <c r="AQ541" s="1637">
        <v>1319.85</v>
      </c>
      <c r="AR541" s="1637">
        <v>1319.85</v>
      </c>
      <c r="AS541" s="1637">
        <v>1319.85</v>
      </c>
      <c r="AT541" s="1637">
        <v>1319.85</v>
      </c>
      <c r="AU541" s="1637">
        <v>1319.85</v>
      </c>
      <c r="AV541" s="1637">
        <v>170920.57</v>
      </c>
      <c r="AW541" s="1637">
        <v>69235.360000000001</v>
      </c>
      <c r="AX541" s="1637">
        <v>26197.02</v>
      </c>
      <c r="AY541" s="1637">
        <v>674186.58</v>
      </c>
      <c r="AZ541" s="1637">
        <v>5147590.17</v>
      </c>
      <c r="BA541" s="1637">
        <v>436853.44</v>
      </c>
      <c r="BB541" s="1637">
        <v>261.02</v>
      </c>
      <c r="BC541" s="1637">
        <v>154783.66</v>
      </c>
      <c r="BD541" s="1637">
        <v>5147590.1074400004</v>
      </c>
    </row>
    <row r="542" spans="1:56" x14ac:dyDescent="0.25">
      <c r="A542" s="1651" t="s">
        <v>2468</v>
      </c>
      <c r="B542" s="1647" t="s">
        <v>3481</v>
      </c>
      <c r="C542" s="1636">
        <v>93</v>
      </c>
      <c r="D542" s="1637">
        <v>1189114.3500000001</v>
      </c>
      <c r="E542" s="1637">
        <v>980102.54</v>
      </c>
      <c r="F542" s="1646">
        <v>0.82422900707572821</v>
      </c>
      <c r="G542" s="1645">
        <v>2</v>
      </c>
      <c r="H542" s="1644">
        <v>6679.78</v>
      </c>
      <c r="I542" s="1644">
        <v>714072.78999999992</v>
      </c>
      <c r="J542" s="1644">
        <v>720752.57</v>
      </c>
      <c r="K542" s="1643">
        <v>0.9</v>
      </c>
      <c r="L542" s="1637">
        <v>280535.84999999998</v>
      </c>
      <c r="M542" s="1637">
        <v>56107.17</v>
      </c>
      <c r="N542" s="1637">
        <v>28869.46</v>
      </c>
      <c r="O542" s="1637">
        <v>12551.94</v>
      </c>
      <c r="P542" s="1637">
        <v>9553.57</v>
      </c>
      <c r="Q542" s="1637">
        <v>16909.650000000001</v>
      </c>
      <c r="R542" s="1637">
        <v>6605.6</v>
      </c>
      <c r="S542" s="1637">
        <v>10960.03</v>
      </c>
      <c r="T542" s="1637">
        <v>14492.88</v>
      </c>
      <c r="U542" s="1637">
        <v>8019.54</v>
      </c>
      <c r="V542" s="1637">
        <v>21500.639999999999</v>
      </c>
      <c r="W542" s="1637">
        <v>18512.099999999999</v>
      </c>
      <c r="X542" s="1637">
        <v>13151.52</v>
      </c>
      <c r="Y542" s="1637">
        <v>497769.95</v>
      </c>
      <c r="Z542" s="1637">
        <v>8280</v>
      </c>
      <c r="AA542" s="1637">
        <v>11625</v>
      </c>
      <c r="AB542" s="1637">
        <v>30225</v>
      </c>
      <c r="AC542" s="1637">
        <v>3162</v>
      </c>
      <c r="AD542" s="1637">
        <v>53103</v>
      </c>
      <c r="AE542" s="1637">
        <v>15468</v>
      </c>
      <c r="AF542" s="1637">
        <v>126573</v>
      </c>
      <c r="AG542" s="1637">
        <v>87141</v>
      </c>
      <c r="AH542" s="1637">
        <v>233127.15599999999</v>
      </c>
      <c r="AI542" s="1637">
        <v>568704.15599999996</v>
      </c>
      <c r="AJ542" s="1637">
        <v>88524.84</v>
      </c>
      <c r="AK542" s="1637">
        <v>480179.31599999999</v>
      </c>
      <c r="AL542" s="1637">
        <v>559851.66599999997</v>
      </c>
      <c r="AM542" s="1637">
        <v>15838.2</v>
      </c>
      <c r="AN542" s="1637">
        <v>15838.2</v>
      </c>
      <c r="AO542" s="1637">
        <v>16498.12</v>
      </c>
      <c r="AP542" s="1637">
        <v>16498.12</v>
      </c>
      <c r="AQ542" s="1637">
        <v>0</v>
      </c>
      <c r="AR542" s="1637">
        <v>0</v>
      </c>
      <c r="AS542" s="1637">
        <v>0</v>
      </c>
      <c r="AT542" s="1637">
        <v>0</v>
      </c>
      <c r="AU542" s="1637">
        <v>0</v>
      </c>
      <c r="AV542" s="1637">
        <v>42895.12</v>
      </c>
      <c r="AW542" s="1637">
        <v>17375.669999999998</v>
      </c>
      <c r="AX542" s="1637">
        <v>6549.25</v>
      </c>
      <c r="AY542" s="1637">
        <v>131492.68</v>
      </c>
      <c r="AZ542" s="1637">
        <v>1189114.3500000001</v>
      </c>
      <c r="BA542" s="1637">
        <v>105103.79999999999</v>
      </c>
      <c r="BB542" s="1637">
        <v>0</v>
      </c>
      <c r="BC542" s="1637">
        <v>42479.05999999999</v>
      </c>
      <c r="BD542" s="1637">
        <v>1189114.2959999999</v>
      </c>
    </row>
    <row r="543" spans="1:56" x14ac:dyDescent="0.25">
      <c r="A543" s="1651" t="s">
        <v>2469</v>
      </c>
      <c r="B543" s="1647" t="s">
        <v>3480</v>
      </c>
      <c r="C543" s="1636">
        <v>502.39</v>
      </c>
      <c r="D543" s="1637">
        <v>6579968.5800000001</v>
      </c>
      <c r="E543" s="1637">
        <v>5329033.32</v>
      </c>
      <c r="F543" s="1646">
        <v>0.80988735055631533</v>
      </c>
      <c r="G543" s="1645">
        <v>2</v>
      </c>
      <c r="H543" s="1644">
        <v>34589.53</v>
      </c>
      <c r="I543" s="1644">
        <v>2545389.33</v>
      </c>
      <c r="J543" s="1644">
        <v>2579978.86</v>
      </c>
      <c r="K543" s="1643">
        <v>0.9</v>
      </c>
      <c r="L543" s="1637">
        <v>1543888.62</v>
      </c>
      <c r="M543" s="1637">
        <v>308777.71999999997</v>
      </c>
      <c r="N543" s="1637">
        <v>156899.25</v>
      </c>
      <c r="O543" s="1637">
        <v>69663.259999999995</v>
      </c>
      <c r="P543" s="1637">
        <v>53291.15</v>
      </c>
      <c r="Q543" s="1637">
        <v>94694.04</v>
      </c>
      <c r="R543" s="1637">
        <v>36330.82</v>
      </c>
      <c r="S543" s="1637">
        <v>59611.91</v>
      </c>
      <c r="T543" s="1637">
        <v>80435.48</v>
      </c>
      <c r="U543" s="1637">
        <v>44374.78</v>
      </c>
      <c r="V543" s="1637">
        <v>119328.55</v>
      </c>
      <c r="W543" s="1637">
        <v>102742.15</v>
      </c>
      <c r="X543" s="1637">
        <v>71531.48</v>
      </c>
      <c r="Y543" s="1637">
        <v>2741569.2099999995</v>
      </c>
      <c r="Z543" s="1637">
        <v>44908.2</v>
      </c>
      <c r="AA543" s="1637">
        <v>62798.749999999985</v>
      </c>
      <c r="AB543" s="1637">
        <v>163276.74999999997</v>
      </c>
      <c r="AC543" s="1637">
        <v>17081.259999999995</v>
      </c>
      <c r="AD543" s="1637">
        <v>286864.69</v>
      </c>
      <c r="AE543" s="1637">
        <v>83059.42</v>
      </c>
      <c r="AF543" s="1637">
        <v>683752.78999999992</v>
      </c>
      <c r="AG543" s="1637">
        <v>470739.42999999993</v>
      </c>
      <c r="AH543" s="1637">
        <v>1298102.7849600001</v>
      </c>
      <c r="AI543" s="1637">
        <v>3110584.0749599999</v>
      </c>
      <c r="AJ543" s="1637">
        <v>478214.99</v>
      </c>
      <c r="AK543" s="1637">
        <v>2632369.0849599997</v>
      </c>
      <c r="AL543" s="1637">
        <v>3062762.5749599999</v>
      </c>
      <c r="AM543" s="1637">
        <v>100308.6</v>
      </c>
      <c r="AN543" s="1637">
        <v>100308.6</v>
      </c>
      <c r="AO543" s="1637">
        <v>104268.15</v>
      </c>
      <c r="AP543" s="1637">
        <v>104268.15</v>
      </c>
      <c r="AQ543" s="1637">
        <v>0</v>
      </c>
      <c r="AR543" s="1637">
        <v>0</v>
      </c>
      <c r="AS543" s="1637">
        <v>0</v>
      </c>
      <c r="AT543" s="1637">
        <v>0</v>
      </c>
      <c r="AU543" s="1637">
        <v>0</v>
      </c>
      <c r="AV543" s="1637">
        <v>234933.3</v>
      </c>
      <c r="AW543" s="1637">
        <v>95165.2</v>
      </c>
      <c r="AX543" s="1637">
        <v>36384.75</v>
      </c>
      <c r="AY543" s="1637">
        <v>775636.75</v>
      </c>
      <c r="AZ543" s="1637">
        <v>6579968.5800000001</v>
      </c>
      <c r="BA543" s="1637">
        <v>311182.89</v>
      </c>
      <c r="BB543" s="1637">
        <v>43.99</v>
      </c>
      <c r="BC543" s="1637">
        <v>151495.26</v>
      </c>
      <c r="BD543" s="1637">
        <v>6579968.5349599998</v>
      </c>
    </row>
    <row r="544" spans="1:56" x14ac:dyDescent="0.25">
      <c r="A544" s="1651" t="s">
        <v>2470</v>
      </c>
      <c r="B544" s="1647" t="s">
        <v>3479</v>
      </c>
      <c r="C544" s="1636">
        <v>416.16</v>
      </c>
      <c r="D544" s="1637">
        <v>5940208.4299999997</v>
      </c>
      <c r="E544" s="1637">
        <v>4854788.6999999993</v>
      </c>
      <c r="F544" s="1646">
        <v>0.81727581737397037</v>
      </c>
      <c r="G544" s="1645">
        <v>2</v>
      </c>
      <c r="H544" s="1644">
        <v>33755.980000000003</v>
      </c>
      <c r="I544" s="1644">
        <v>2244565.9700000002</v>
      </c>
      <c r="J544" s="1644">
        <v>2278321.9500000002</v>
      </c>
      <c r="K544" s="1643">
        <v>0.9</v>
      </c>
      <c r="L544" s="1637">
        <v>1296433.6200000001</v>
      </c>
      <c r="M544" s="1637">
        <v>432101.32</v>
      </c>
      <c r="N544" s="1637">
        <v>150143.76</v>
      </c>
      <c r="O544" s="1637">
        <v>49807.3</v>
      </c>
      <c r="P544" s="1637">
        <v>42482.52</v>
      </c>
      <c r="Q544" s="1637">
        <v>127976.04</v>
      </c>
      <c r="R544" s="1637">
        <v>30275.68</v>
      </c>
      <c r="S544" s="1637">
        <v>55602.14</v>
      </c>
      <c r="T544" s="1637">
        <v>50000.43</v>
      </c>
      <c r="U544" s="1637">
        <v>36889.879999999997</v>
      </c>
      <c r="V544" s="1637">
        <v>74177.2</v>
      </c>
      <c r="W544" s="1637">
        <v>63866.74</v>
      </c>
      <c r="X544" s="1637">
        <v>66719.95</v>
      </c>
      <c r="Y544" s="1637">
        <v>2476476.580000001</v>
      </c>
      <c r="Z544" s="1637">
        <v>37454.399999999994</v>
      </c>
      <c r="AA544" s="1637">
        <v>52019.999999999993</v>
      </c>
      <c r="AB544" s="1637">
        <v>135252</v>
      </c>
      <c r="AC544" s="1637">
        <v>14149.439999999999</v>
      </c>
      <c r="AD544" s="1637">
        <v>237627.36</v>
      </c>
      <c r="AE544" s="1637">
        <v>357481.43999999994</v>
      </c>
      <c r="AF544" s="1637">
        <v>566393.76</v>
      </c>
      <c r="AG544" s="1637">
        <v>389941.92</v>
      </c>
      <c r="AH544" s="1637">
        <v>1125884.9912399999</v>
      </c>
      <c r="AI544" s="1637">
        <v>2916205.3112399997</v>
      </c>
      <c r="AJ544" s="1637">
        <v>396134.38</v>
      </c>
      <c r="AK544" s="1637">
        <v>2520070.9312399994</v>
      </c>
      <c r="AL544" s="1637">
        <v>2876591.8712399993</v>
      </c>
      <c r="AM544" s="1637">
        <v>69292.12</v>
      </c>
      <c r="AN544" s="1637">
        <v>69292.12</v>
      </c>
      <c r="AO544" s="1637">
        <v>72591.75</v>
      </c>
      <c r="AP544" s="1637">
        <v>72591.75</v>
      </c>
      <c r="AQ544" s="1637">
        <v>0</v>
      </c>
      <c r="AR544" s="1637">
        <v>0</v>
      </c>
      <c r="AS544" s="1637">
        <v>0</v>
      </c>
      <c r="AT544" s="1637">
        <v>0</v>
      </c>
      <c r="AU544" s="1637">
        <v>0</v>
      </c>
      <c r="AV544" s="1637">
        <v>194677.87</v>
      </c>
      <c r="AW544" s="1637">
        <v>78858.81</v>
      </c>
      <c r="AX544" s="1637">
        <v>29835.49</v>
      </c>
      <c r="AY544" s="1637">
        <v>587139.90999999992</v>
      </c>
      <c r="AZ544" s="1637">
        <v>5940208.4299999997</v>
      </c>
      <c r="BA544" s="1637">
        <v>192388.28999999998</v>
      </c>
      <c r="BB544" s="1637">
        <v>0</v>
      </c>
      <c r="BC544" s="1637">
        <v>168799.81</v>
      </c>
      <c r="BD544" s="1637">
        <v>5940208.3612400005</v>
      </c>
    </row>
    <row r="545" spans="1:56" x14ac:dyDescent="0.25">
      <c r="A545" s="1651" t="s">
        <v>2471</v>
      </c>
      <c r="B545" s="1647" t="s">
        <v>3478</v>
      </c>
      <c r="C545" s="1636">
        <v>181.25</v>
      </c>
      <c r="D545" s="1637">
        <v>2240064.79</v>
      </c>
      <c r="E545" s="1637">
        <v>2030376.4200000002</v>
      </c>
      <c r="F545" s="1646">
        <v>0.90639182806850871</v>
      </c>
      <c r="G545" s="1645">
        <v>3</v>
      </c>
      <c r="H545" s="1644">
        <v>2545.63</v>
      </c>
      <c r="I545" s="1644">
        <v>218165.79999999996</v>
      </c>
      <c r="J545" s="1644">
        <v>220711.42999999996</v>
      </c>
      <c r="K545" s="1643">
        <v>0.9</v>
      </c>
      <c r="L545" s="1637">
        <v>536595.43000000005</v>
      </c>
      <c r="M545" s="1637">
        <v>107319.08</v>
      </c>
      <c r="N545" s="1637">
        <v>55856.13</v>
      </c>
      <c r="O545" s="1637">
        <v>24476.28</v>
      </c>
      <c r="P545" s="1637">
        <v>17761.02</v>
      </c>
      <c r="Q545" s="1637">
        <v>33142.910000000003</v>
      </c>
      <c r="R545" s="1637">
        <v>12660.74</v>
      </c>
      <c r="S545" s="1637">
        <v>21118.12</v>
      </c>
      <c r="T545" s="1637">
        <v>28261.11</v>
      </c>
      <c r="U545" s="1637">
        <v>15771.76</v>
      </c>
      <c r="V545" s="1637">
        <v>41926.239999999998</v>
      </c>
      <c r="W545" s="1637">
        <v>36098.589999999997</v>
      </c>
      <c r="X545" s="1637">
        <v>25340.75</v>
      </c>
      <c r="Y545" s="1637">
        <v>956328.16</v>
      </c>
      <c r="Z545" s="1637">
        <v>16200</v>
      </c>
      <c r="AA545" s="1637">
        <v>22656.25</v>
      </c>
      <c r="AB545" s="1637">
        <v>58906.25</v>
      </c>
      <c r="AC545" s="1637">
        <v>6162.5</v>
      </c>
      <c r="AD545" s="1637">
        <v>103493.75</v>
      </c>
      <c r="AE545" s="1637">
        <v>29382</v>
      </c>
      <c r="AF545" s="1637">
        <v>246681.25</v>
      </c>
      <c r="AG545" s="1637">
        <v>169831.25</v>
      </c>
      <c r="AH545" s="1637">
        <v>435379.69199999992</v>
      </c>
      <c r="AI545" s="1637">
        <v>1088692.9419999998</v>
      </c>
      <c r="AJ545" s="1637">
        <v>172528.25</v>
      </c>
      <c r="AK545" s="1637">
        <v>916164.69199999981</v>
      </c>
      <c r="AL545" s="1637">
        <v>1071440.1119999997</v>
      </c>
      <c r="AM545" s="1637">
        <v>19797.75</v>
      </c>
      <c r="AN545" s="1637">
        <v>19797.75</v>
      </c>
      <c r="AO545" s="1637">
        <v>20457.669999999998</v>
      </c>
      <c r="AP545" s="1637">
        <v>20457.669999999998</v>
      </c>
      <c r="AQ545" s="1637">
        <v>0</v>
      </c>
      <c r="AR545" s="1637">
        <v>0</v>
      </c>
      <c r="AS545" s="1637">
        <v>0</v>
      </c>
      <c r="AT545" s="1637">
        <v>0</v>
      </c>
      <c r="AU545" s="1637">
        <v>0</v>
      </c>
      <c r="AV545" s="1637">
        <v>84470.399999999994</v>
      </c>
      <c r="AW545" s="1637">
        <v>34216.699999999997</v>
      </c>
      <c r="AX545" s="1637">
        <v>13098.51</v>
      </c>
      <c r="AY545" s="1637">
        <v>212296.45</v>
      </c>
      <c r="AZ545" s="1637">
        <v>2240064.79</v>
      </c>
      <c r="BA545" s="1637">
        <v>26769.41</v>
      </c>
      <c r="BB545" s="1637">
        <v>0</v>
      </c>
      <c r="BC545" s="1637">
        <v>38373.380000000005</v>
      </c>
      <c r="BD545" s="1637">
        <v>2240064.7220000001</v>
      </c>
    </row>
    <row r="546" spans="1:56" x14ac:dyDescent="0.25">
      <c r="A546" s="1651" t="s">
        <v>2472</v>
      </c>
      <c r="B546" s="1647" t="s">
        <v>3477</v>
      </c>
      <c r="C546" s="1636">
        <v>1352.11</v>
      </c>
      <c r="D546" s="1637">
        <v>18739209.879999999</v>
      </c>
      <c r="E546" s="1637">
        <v>13912832.190000001</v>
      </c>
      <c r="F546" s="1646">
        <v>0.74244497388595354</v>
      </c>
      <c r="G546" s="1645">
        <v>1</v>
      </c>
      <c r="H546" s="1644">
        <v>381834.45</v>
      </c>
      <c r="I546" s="1644">
        <v>9797081.3200000003</v>
      </c>
      <c r="J546" s="1644">
        <v>10178915.77</v>
      </c>
      <c r="K546" s="1643">
        <v>0.9</v>
      </c>
      <c r="L546" s="1637">
        <v>4255853.57</v>
      </c>
      <c r="M546" s="1637">
        <v>1039669.48</v>
      </c>
      <c r="N546" s="1637">
        <v>443640.69</v>
      </c>
      <c r="O546" s="1637">
        <v>178841.68</v>
      </c>
      <c r="P546" s="1637">
        <v>147424.03</v>
      </c>
      <c r="Q546" s="1637">
        <v>308745.7</v>
      </c>
      <c r="R546" s="1637">
        <v>97983.12</v>
      </c>
      <c r="S546" s="1637">
        <v>166539.10999999999</v>
      </c>
      <c r="T546" s="1637">
        <v>198552.45</v>
      </c>
      <c r="U546" s="1637">
        <v>120025.78</v>
      </c>
      <c r="V546" s="1637">
        <v>294558.76</v>
      </c>
      <c r="W546" s="1637">
        <v>253615.77</v>
      </c>
      <c r="X546" s="1637">
        <v>199839.08</v>
      </c>
      <c r="Y546" s="1637">
        <v>7705289.2200000016</v>
      </c>
      <c r="Z546" s="1637">
        <v>120730.5</v>
      </c>
      <c r="AA546" s="1637">
        <v>169013.75</v>
      </c>
      <c r="AB546" s="1637">
        <v>439435.75</v>
      </c>
      <c r="AC546" s="1637">
        <v>45971.74</v>
      </c>
      <c r="AD546" s="1637">
        <v>772054.80999999994</v>
      </c>
      <c r="AE546" s="1637">
        <v>529443.89</v>
      </c>
      <c r="AF546" s="1637">
        <v>1840221.71</v>
      </c>
      <c r="AG546" s="1637">
        <v>1266927.0699999998</v>
      </c>
      <c r="AH546" s="1637">
        <v>3673758.2750399997</v>
      </c>
      <c r="AI546" s="1637">
        <v>8857557.4950399995</v>
      </c>
      <c r="AJ546" s="1637">
        <v>1287046.46</v>
      </c>
      <c r="AK546" s="1637">
        <v>7570511.0350399995</v>
      </c>
      <c r="AL546" s="1637">
        <v>8728852.8450399991</v>
      </c>
      <c r="AM546" s="1637">
        <v>322703.32</v>
      </c>
      <c r="AN546" s="1637">
        <v>322703.32</v>
      </c>
      <c r="AO546" s="1637">
        <v>336561.75</v>
      </c>
      <c r="AP546" s="1637">
        <v>336561.75</v>
      </c>
      <c r="AQ546" s="1637">
        <v>0</v>
      </c>
      <c r="AR546" s="1637">
        <v>0</v>
      </c>
      <c r="AS546" s="1637">
        <v>0</v>
      </c>
      <c r="AT546" s="1637">
        <v>0</v>
      </c>
      <c r="AU546" s="1637">
        <v>0</v>
      </c>
      <c r="AV546" s="1637">
        <v>632208.15</v>
      </c>
      <c r="AW546" s="1637">
        <v>256090.64</v>
      </c>
      <c r="AX546" s="1637">
        <v>98238.82</v>
      </c>
      <c r="AY546" s="1637">
        <v>2305067.75</v>
      </c>
      <c r="AZ546" s="1637">
        <v>18739209.879999999</v>
      </c>
      <c r="BA546" s="1637">
        <v>1445294.99</v>
      </c>
      <c r="BB546" s="1637">
        <v>0</v>
      </c>
      <c r="BC546" s="1637">
        <v>622921.60000000009</v>
      </c>
      <c r="BD546" s="1637">
        <v>18739209.81504</v>
      </c>
    </row>
    <row r="547" spans="1:56" x14ac:dyDescent="0.25">
      <c r="A547" s="1651" t="s">
        <v>2473</v>
      </c>
      <c r="B547" s="1647" t="s">
        <v>3476</v>
      </c>
      <c r="C547" s="1636">
        <v>319.12</v>
      </c>
      <c r="D547" s="1637">
        <v>4373666.93</v>
      </c>
      <c r="E547" s="1637">
        <v>3543863.92</v>
      </c>
      <c r="F547" s="1646">
        <v>0.81027293040807757</v>
      </c>
      <c r="G547" s="1645">
        <v>2</v>
      </c>
      <c r="H547" s="1644">
        <v>29805</v>
      </c>
      <c r="I547" s="1644">
        <v>2471563.9899999998</v>
      </c>
      <c r="J547" s="1644">
        <v>2501368.9899999998</v>
      </c>
      <c r="K547" s="1643">
        <v>0.9</v>
      </c>
      <c r="L547" s="1637">
        <v>995046.07</v>
      </c>
      <c r="M547" s="1637">
        <v>246735.28</v>
      </c>
      <c r="N547" s="1637">
        <v>105065.81</v>
      </c>
      <c r="O547" s="1637">
        <v>41235.07</v>
      </c>
      <c r="P547" s="1637">
        <v>34147.21</v>
      </c>
      <c r="Q547" s="1637">
        <v>73151.740000000005</v>
      </c>
      <c r="R547" s="1637">
        <v>22569.14</v>
      </c>
      <c r="S547" s="1637">
        <v>39295.74</v>
      </c>
      <c r="T547" s="1637">
        <v>45652.57</v>
      </c>
      <c r="U547" s="1637">
        <v>28068.39</v>
      </c>
      <c r="V547" s="1637">
        <v>67727.009999999995</v>
      </c>
      <c r="W547" s="1637">
        <v>58313.11</v>
      </c>
      <c r="X547" s="1637">
        <v>47153.04</v>
      </c>
      <c r="Y547" s="1637">
        <v>1804160.18</v>
      </c>
      <c r="Z547" s="1637">
        <v>28436.399999999998</v>
      </c>
      <c r="AA547" s="1637">
        <v>39890</v>
      </c>
      <c r="AB547" s="1637">
        <v>103714</v>
      </c>
      <c r="AC547" s="1637">
        <v>10850.079999999998</v>
      </c>
      <c r="AD547" s="1637">
        <v>182217.52000000002</v>
      </c>
      <c r="AE547" s="1637">
        <v>130699.71999999999</v>
      </c>
      <c r="AF547" s="1637">
        <v>434322.31999999995</v>
      </c>
      <c r="AG547" s="1637">
        <v>299015.43999999994</v>
      </c>
      <c r="AH547" s="1637">
        <v>853534.54668000003</v>
      </c>
      <c r="AI547" s="1637">
        <v>2082680.0266800001</v>
      </c>
      <c r="AJ547" s="1637">
        <v>303763.94</v>
      </c>
      <c r="AK547" s="1637">
        <v>1778916.0866799999</v>
      </c>
      <c r="AL547" s="1637">
        <v>2052303.62668</v>
      </c>
      <c r="AM547" s="1637">
        <v>69952.05</v>
      </c>
      <c r="AN547" s="1637">
        <v>69952.05</v>
      </c>
      <c r="AO547" s="1637">
        <v>72591.75</v>
      </c>
      <c r="AP547" s="1637">
        <v>72591.75</v>
      </c>
      <c r="AQ547" s="1637">
        <v>0</v>
      </c>
      <c r="AR547" s="1637">
        <v>0</v>
      </c>
      <c r="AS547" s="1637">
        <v>0</v>
      </c>
      <c r="AT547" s="1637">
        <v>0</v>
      </c>
      <c r="AU547" s="1637">
        <v>0</v>
      </c>
      <c r="AV547" s="1637">
        <v>149143.04999999999</v>
      </c>
      <c r="AW547" s="1637">
        <v>60413.86</v>
      </c>
      <c r="AX547" s="1637">
        <v>22558.54</v>
      </c>
      <c r="AY547" s="1637">
        <v>517203.04999999993</v>
      </c>
      <c r="AZ547" s="1637">
        <v>4373666.93</v>
      </c>
      <c r="BA547" s="1637">
        <v>327762.02999999997</v>
      </c>
      <c r="BB547" s="1637">
        <v>0</v>
      </c>
      <c r="BC547" s="1637">
        <v>125599.46</v>
      </c>
      <c r="BD547" s="1637">
        <v>4373666.8566800002</v>
      </c>
    </row>
    <row r="548" spans="1:56" x14ac:dyDescent="0.25">
      <c r="A548" s="1651" t="s">
        <v>2474</v>
      </c>
      <c r="B548" s="1647" t="s">
        <v>3475</v>
      </c>
      <c r="C548" s="1636">
        <v>425.25</v>
      </c>
      <c r="D548" s="1637">
        <v>6321528.1600000001</v>
      </c>
      <c r="E548" s="1637">
        <v>5028235.53</v>
      </c>
      <c r="F548" s="1646">
        <v>0.79541455843170683</v>
      </c>
      <c r="G548" s="1645">
        <v>2</v>
      </c>
      <c r="H548" s="1644">
        <v>51422.17</v>
      </c>
      <c r="I548" s="1644">
        <v>3990466.5400000005</v>
      </c>
      <c r="J548" s="1644">
        <v>4041888.7100000004</v>
      </c>
      <c r="K548" s="1643">
        <v>0.9</v>
      </c>
      <c r="L548" s="1637">
        <v>1433438.84</v>
      </c>
      <c r="M548" s="1637">
        <v>348847.13</v>
      </c>
      <c r="N548" s="1637">
        <v>139553.67000000001</v>
      </c>
      <c r="O548" s="1637">
        <v>56141.04</v>
      </c>
      <c r="P548" s="1637">
        <v>51436.66</v>
      </c>
      <c r="Q548" s="1637">
        <v>95159.8</v>
      </c>
      <c r="R548" s="1637">
        <v>30275.68</v>
      </c>
      <c r="S548" s="1637">
        <v>52394.32</v>
      </c>
      <c r="T548" s="1637">
        <v>62319.38</v>
      </c>
      <c r="U548" s="1637">
        <v>37424.519999999997</v>
      </c>
      <c r="V548" s="1637">
        <v>92452.75</v>
      </c>
      <c r="W548" s="1637">
        <v>79602.03</v>
      </c>
      <c r="X548" s="1637">
        <v>62870.720000000001</v>
      </c>
      <c r="Y548" s="1637">
        <v>2541916.54</v>
      </c>
      <c r="Z548" s="1637">
        <v>37935</v>
      </c>
      <c r="AA548" s="1637">
        <v>53156.25</v>
      </c>
      <c r="AB548" s="1637">
        <v>138206.25</v>
      </c>
      <c r="AC548" s="1637">
        <v>14458.5</v>
      </c>
      <c r="AD548" s="1637">
        <v>242817.75</v>
      </c>
      <c r="AE548" s="1637">
        <v>164705.5</v>
      </c>
      <c r="AF548" s="1637">
        <v>578765.25</v>
      </c>
      <c r="AG548" s="1637">
        <v>398459.25</v>
      </c>
      <c r="AH548" s="1637">
        <v>1261593.6810000001</v>
      </c>
      <c r="AI548" s="1637">
        <v>2890097.4309999999</v>
      </c>
      <c r="AJ548" s="1637">
        <v>404786.97</v>
      </c>
      <c r="AK548" s="1637">
        <v>2485310.4610000001</v>
      </c>
      <c r="AL548" s="1637">
        <v>2849618.7310000001</v>
      </c>
      <c r="AM548" s="1637">
        <v>151782.75</v>
      </c>
      <c r="AN548" s="1637">
        <v>151782.75</v>
      </c>
      <c r="AO548" s="1637">
        <v>158382</v>
      </c>
      <c r="AP548" s="1637">
        <v>158382</v>
      </c>
      <c r="AQ548" s="1637">
        <v>0</v>
      </c>
      <c r="AR548" s="1637">
        <v>0</v>
      </c>
      <c r="AS548" s="1637">
        <v>0</v>
      </c>
      <c r="AT548" s="1637">
        <v>0</v>
      </c>
      <c r="AU548" s="1637">
        <v>0</v>
      </c>
      <c r="AV548" s="1637">
        <v>198637.42</v>
      </c>
      <c r="AW548" s="1637">
        <v>80462.710000000006</v>
      </c>
      <c r="AX548" s="1637">
        <v>30563.19</v>
      </c>
      <c r="AY548" s="1637">
        <v>929992.82</v>
      </c>
      <c r="AZ548" s="1637">
        <v>6321528.1600000001</v>
      </c>
      <c r="BA548" s="1637">
        <v>1335454.1400000001</v>
      </c>
      <c r="BB548" s="1637">
        <v>0</v>
      </c>
      <c r="BC548" s="1637">
        <v>181830.69</v>
      </c>
      <c r="BD548" s="1637">
        <v>6321528.091</v>
      </c>
    </row>
    <row r="549" spans="1:56" x14ac:dyDescent="0.25">
      <c r="A549" s="1651" t="s">
        <v>2475</v>
      </c>
      <c r="B549" s="1647" t="s">
        <v>3474</v>
      </c>
      <c r="C549" s="1636">
        <v>127.29</v>
      </c>
      <c r="D549" s="1637">
        <v>1604329.85</v>
      </c>
      <c r="E549" s="1637">
        <v>1147898.94</v>
      </c>
      <c r="F549" s="1646">
        <v>0.71550058113049497</v>
      </c>
      <c r="G549" s="1645">
        <v>1</v>
      </c>
      <c r="H549" s="1644">
        <v>44054.58</v>
      </c>
      <c r="I549" s="1644">
        <v>601003.92000000016</v>
      </c>
      <c r="J549" s="1644">
        <v>645058.50000000012</v>
      </c>
      <c r="K549" s="1643">
        <v>0.9</v>
      </c>
      <c r="L549" s="1637">
        <v>380951.37</v>
      </c>
      <c r="M549" s="1637">
        <v>76190.27</v>
      </c>
      <c r="N549" s="1637">
        <v>38911.01</v>
      </c>
      <c r="O549" s="1637">
        <v>17572.71</v>
      </c>
      <c r="P549" s="1637">
        <v>12791.43</v>
      </c>
      <c r="Q549" s="1637">
        <v>23673.51</v>
      </c>
      <c r="R549" s="1637">
        <v>8807.4699999999993</v>
      </c>
      <c r="S549" s="1637">
        <v>14969.8</v>
      </c>
      <c r="T549" s="1637">
        <v>20290.03</v>
      </c>
      <c r="U549" s="1637">
        <v>10960.03</v>
      </c>
      <c r="V549" s="1637">
        <v>30100.89</v>
      </c>
      <c r="W549" s="1637">
        <v>25916.94</v>
      </c>
      <c r="X549" s="1637">
        <v>17963.060000000001</v>
      </c>
      <c r="Y549" s="1637">
        <v>679098.52000000014</v>
      </c>
      <c r="Z549" s="1637">
        <v>11396.7</v>
      </c>
      <c r="AA549" s="1637">
        <v>15911.25</v>
      </c>
      <c r="AB549" s="1637">
        <v>41369.25</v>
      </c>
      <c r="AC549" s="1637">
        <v>4327.8599999999997</v>
      </c>
      <c r="AD549" s="1637">
        <v>72682.59</v>
      </c>
      <c r="AE549" s="1637">
        <v>20994.589999999997</v>
      </c>
      <c r="AF549" s="1637">
        <v>173241.69</v>
      </c>
      <c r="AG549" s="1637">
        <v>119270.73</v>
      </c>
      <c r="AH549" s="1637">
        <v>313377.14256000001</v>
      </c>
      <c r="AI549" s="1637">
        <v>772571.80255999998</v>
      </c>
      <c r="AJ549" s="1637">
        <v>121164.8</v>
      </c>
      <c r="AK549" s="1637">
        <v>651407.00255999982</v>
      </c>
      <c r="AL549" s="1637">
        <v>760455.32255999977</v>
      </c>
      <c r="AM549" s="1637">
        <v>17817.97</v>
      </c>
      <c r="AN549" s="1637">
        <v>17817.97</v>
      </c>
      <c r="AO549" s="1637">
        <v>18477.900000000001</v>
      </c>
      <c r="AP549" s="1637">
        <v>18477.900000000001</v>
      </c>
      <c r="AQ549" s="1637">
        <v>0</v>
      </c>
      <c r="AR549" s="1637">
        <v>0</v>
      </c>
      <c r="AS549" s="1637">
        <v>0</v>
      </c>
      <c r="AT549" s="1637">
        <v>0</v>
      </c>
      <c r="AU549" s="1637">
        <v>0</v>
      </c>
      <c r="AV549" s="1637">
        <v>59393.25</v>
      </c>
      <c r="AW549" s="1637">
        <v>24058.62</v>
      </c>
      <c r="AX549" s="1637">
        <v>8732.34</v>
      </c>
      <c r="AY549" s="1637">
        <v>164775.94999999998</v>
      </c>
      <c r="AZ549" s="1637">
        <v>1604329.85</v>
      </c>
      <c r="BA549" s="1637">
        <v>54604.13</v>
      </c>
      <c r="BB549" s="1637">
        <v>0</v>
      </c>
      <c r="BC549" s="1637">
        <v>44177.440000000002</v>
      </c>
      <c r="BD549" s="1637">
        <v>1604329.7925599997</v>
      </c>
    </row>
    <row r="550" spans="1:56" x14ac:dyDescent="0.25">
      <c r="A550" s="1651" t="s">
        <v>2476</v>
      </c>
      <c r="B550" s="1647" t="s">
        <v>3473</v>
      </c>
      <c r="C550" s="1636">
        <v>463.45</v>
      </c>
      <c r="D550" s="1637">
        <v>6669058.7300000004</v>
      </c>
      <c r="E550" s="1637">
        <v>4993284.1500000004</v>
      </c>
      <c r="F550" s="1646">
        <v>0.74872397322552897</v>
      </c>
      <c r="G550" s="1645">
        <v>1</v>
      </c>
      <c r="H550" s="1644">
        <v>118743.67999999999</v>
      </c>
      <c r="I550" s="1644">
        <v>3650007.9899999993</v>
      </c>
      <c r="J550" s="1644">
        <v>3768751.6699999995</v>
      </c>
      <c r="K550" s="1643">
        <v>0.9</v>
      </c>
      <c r="L550" s="1637">
        <v>1465962.68</v>
      </c>
      <c r="M550" s="1637">
        <v>368053.2</v>
      </c>
      <c r="N550" s="1637">
        <v>152546.88</v>
      </c>
      <c r="O550" s="1637">
        <v>60472.11</v>
      </c>
      <c r="P550" s="1637">
        <v>52906.94</v>
      </c>
      <c r="Q550" s="1637">
        <v>108658.51</v>
      </c>
      <c r="R550" s="1637">
        <v>33028.019999999997</v>
      </c>
      <c r="S550" s="1637">
        <v>57206.05</v>
      </c>
      <c r="T550" s="1637">
        <v>66667.240000000005</v>
      </c>
      <c r="U550" s="1637">
        <v>40899.65</v>
      </c>
      <c r="V550" s="1637">
        <v>98902.94</v>
      </c>
      <c r="W550" s="1637">
        <v>85155.66</v>
      </c>
      <c r="X550" s="1637">
        <v>68644.56</v>
      </c>
      <c r="Y550" s="1637">
        <v>2659104.44</v>
      </c>
      <c r="Z550" s="1637">
        <v>41561.1</v>
      </c>
      <c r="AA550" s="1637">
        <v>57931.25</v>
      </c>
      <c r="AB550" s="1637">
        <v>150621.25</v>
      </c>
      <c r="AC550" s="1637">
        <v>15757.3</v>
      </c>
      <c r="AD550" s="1637">
        <v>264629.94999999995</v>
      </c>
      <c r="AE550" s="1637">
        <v>198708.68999999997</v>
      </c>
      <c r="AF550" s="1637">
        <v>630755.44999999995</v>
      </c>
      <c r="AG550" s="1637">
        <v>434252.64999999997</v>
      </c>
      <c r="AH550" s="1637">
        <v>1315770.7337999998</v>
      </c>
      <c r="AI550" s="1637">
        <v>3109988.3737999992</v>
      </c>
      <c r="AJ550" s="1637">
        <v>441148.78</v>
      </c>
      <c r="AK550" s="1637">
        <v>2668839.5937999999</v>
      </c>
      <c r="AL550" s="1637">
        <v>3065873.4937999998</v>
      </c>
      <c r="AM550" s="1637">
        <v>110867.4</v>
      </c>
      <c r="AN550" s="1637">
        <v>110867.4</v>
      </c>
      <c r="AO550" s="1637">
        <v>115486.87</v>
      </c>
      <c r="AP550" s="1637">
        <v>115486.87</v>
      </c>
      <c r="AQ550" s="1637">
        <v>29036.7</v>
      </c>
      <c r="AR550" s="1637">
        <v>29036.7</v>
      </c>
      <c r="AS550" s="1637">
        <v>29696.62</v>
      </c>
      <c r="AT550" s="1637">
        <v>29696.62</v>
      </c>
      <c r="AU550" s="1637">
        <v>36295.870000000003</v>
      </c>
      <c r="AV550" s="1637">
        <v>216455.4</v>
      </c>
      <c r="AW550" s="1637">
        <v>87680.3</v>
      </c>
      <c r="AX550" s="1637">
        <v>33473.97</v>
      </c>
      <c r="AY550" s="1637">
        <v>944080.72000000009</v>
      </c>
      <c r="AZ550" s="1637">
        <v>6669058.7300000004</v>
      </c>
      <c r="BA550" s="1637">
        <v>635257.86</v>
      </c>
      <c r="BB550" s="1637">
        <v>34720.46</v>
      </c>
      <c r="BC550" s="1637">
        <v>204630.24999999994</v>
      </c>
      <c r="BD550" s="1637">
        <v>6669058.6537999995</v>
      </c>
    </row>
    <row r="551" spans="1:56" x14ac:dyDescent="0.25">
      <c r="A551" s="1651" t="s">
        <v>2477</v>
      </c>
      <c r="B551" s="1647" t="s">
        <v>3472</v>
      </c>
      <c r="C551" s="1636">
        <v>581.23</v>
      </c>
      <c r="D551" s="1637">
        <v>7938652.2999999998</v>
      </c>
      <c r="E551" s="1637">
        <v>6118580.5199999996</v>
      </c>
      <c r="F551" s="1646">
        <v>0.77073290135153039</v>
      </c>
      <c r="G551" s="1645">
        <v>1</v>
      </c>
      <c r="H551" s="1644">
        <v>72354.06</v>
      </c>
      <c r="I551" s="1644">
        <v>3671621.71</v>
      </c>
      <c r="J551" s="1644">
        <v>3743975.77</v>
      </c>
      <c r="K551" s="1643">
        <v>0.9</v>
      </c>
      <c r="L551" s="1637">
        <v>1826307.27</v>
      </c>
      <c r="M551" s="1637">
        <v>365261.45</v>
      </c>
      <c r="N551" s="1637">
        <v>182003.13</v>
      </c>
      <c r="O551" s="1637">
        <v>80332.41</v>
      </c>
      <c r="P551" s="1637">
        <v>65349.85</v>
      </c>
      <c r="Q551" s="1637">
        <v>110927.3</v>
      </c>
      <c r="R551" s="1637">
        <v>42385.95</v>
      </c>
      <c r="S551" s="1637">
        <v>68700.72</v>
      </c>
      <c r="T551" s="1637">
        <v>92754.43</v>
      </c>
      <c r="U551" s="1637">
        <v>51592.37</v>
      </c>
      <c r="V551" s="1637">
        <v>137604.09</v>
      </c>
      <c r="W551" s="1637">
        <v>118477.44</v>
      </c>
      <c r="X551" s="1637">
        <v>82437.63</v>
      </c>
      <c r="Y551" s="1637">
        <v>3224134.0400000005</v>
      </c>
      <c r="Z551" s="1637">
        <v>51613.2</v>
      </c>
      <c r="AA551" s="1637">
        <v>72653.75</v>
      </c>
      <c r="AB551" s="1637">
        <v>188899.75</v>
      </c>
      <c r="AC551" s="1637">
        <v>19761.82</v>
      </c>
      <c r="AD551" s="1637">
        <v>331882.33</v>
      </c>
      <c r="AE551" s="1637">
        <v>97000.84</v>
      </c>
      <c r="AF551" s="1637">
        <v>791054.03</v>
      </c>
      <c r="AG551" s="1637">
        <v>544612.51</v>
      </c>
      <c r="AH551" s="1637">
        <v>1582271.3587200001</v>
      </c>
      <c r="AI551" s="1637">
        <v>3679749.5887200003</v>
      </c>
      <c r="AJ551" s="1637">
        <v>553261.21</v>
      </c>
      <c r="AK551" s="1637">
        <v>3126488.3787199999</v>
      </c>
      <c r="AL551" s="1637">
        <v>3624423.45872</v>
      </c>
      <c r="AM551" s="1637">
        <v>153102.6</v>
      </c>
      <c r="AN551" s="1637">
        <v>153102.6</v>
      </c>
      <c r="AO551" s="1637">
        <v>159041.92000000001</v>
      </c>
      <c r="AP551" s="1637">
        <v>159041.92000000001</v>
      </c>
      <c r="AQ551" s="1637">
        <v>7919.1</v>
      </c>
      <c r="AR551" s="1637">
        <v>7919.1</v>
      </c>
      <c r="AS551" s="1637">
        <v>7919.1</v>
      </c>
      <c r="AT551" s="1637">
        <v>7919.1</v>
      </c>
      <c r="AU551" s="1637">
        <v>9898.8700000000008</v>
      </c>
      <c r="AV551" s="1637">
        <v>271889.09999999998</v>
      </c>
      <c r="AW551" s="1637">
        <v>110135.01</v>
      </c>
      <c r="AX551" s="1637">
        <v>42206.31</v>
      </c>
      <c r="AY551" s="1637">
        <v>1090094.73</v>
      </c>
      <c r="AZ551" s="1637">
        <v>7938652.2999999998</v>
      </c>
      <c r="BA551" s="1637">
        <v>515402.12</v>
      </c>
      <c r="BB551" s="1637">
        <v>2282.6999999999998</v>
      </c>
      <c r="BC551" s="1637">
        <v>255443.19</v>
      </c>
      <c r="BD551" s="1637">
        <v>7938652.22872</v>
      </c>
    </row>
    <row r="552" spans="1:56" x14ac:dyDescent="0.25">
      <c r="A552" s="1651" t="s">
        <v>2478</v>
      </c>
      <c r="B552" s="1647" t="s">
        <v>3471</v>
      </c>
      <c r="C552" s="1636">
        <v>327.45999999999998</v>
      </c>
      <c r="D552" s="1637">
        <v>4272394.2699999996</v>
      </c>
      <c r="E552" s="1637">
        <v>3314377.19</v>
      </c>
      <c r="F552" s="1646">
        <v>0.77576576049475887</v>
      </c>
      <c r="G552" s="1645">
        <v>2</v>
      </c>
      <c r="H552" s="1644">
        <v>40407.03</v>
      </c>
      <c r="I552" s="1644">
        <v>2550833.4700000007</v>
      </c>
      <c r="J552" s="1644">
        <v>2591240.5000000005</v>
      </c>
      <c r="K552" s="1643">
        <v>0.9</v>
      </c>
      <c r="L552" s="1637">
        <v>995368.84</v>
      </c>
      <c r="M552" s="1637">
        <v>199073.76</v>
      </c>
      <c r="N552" s="1637">
        <v>102298.31</v>
      </c>
      <c r="O552" s="1637">
        <v>45186.98</v>
      </c>
      <c r="P552" s="1637">
        <v>34495.730000000003</v>
      </c>
      <c r="Q552" s="1637">
        <v>62903.89</v>
      </c>
      <c r="R552" s="1637">
        <v>23119.61</v>
      </c>
      <c r="S552" s="1637">
        <v>38493.79</v>
      </c>
      <c r="T552" s="1637">
        <v>52174.36</v>
      </c>
      <c r="U552" s="1637">
        <v>28870.34</v>
      </c>
      <c r="V552" s="1637">
        <v>77402.3</v>
      </c>
      <c r="W552" s="1637">
        <v>66643.56</v>
      </c>
      <c r="X552" s="1637">
        <v>46190.73</v>
      </c>
      <c r="Y552" s="1637">
        <v>1772222.2000000004</v>
      </c>
      <c r="Z552" s="1637">
        <v>29246.399999999994</v>
      </c>
      <c r="AA552" s="1637">
        <v>40932.5</v>
      </c>
      <c r="AB552" s="1637">
        <v>106424.49999999999</v>
      </c>
      <c r="AC552" s="1637">
        <v>11133.64</v>
      </c>
      <c r="AD552" s="1637">
        <v>186979.65999999997</v>
      </c>
      <c r="AE552" s="1637">
        <v>55374.759999999995</v>
      </c>
      <c r="AF552" s="1637">
        <v>445673.05999999994</v>
      </c>
      <c r="AG552" s="1637">
        <v>306830.01999999996</v>
      </c>
      <c r="AH552" s="1637">
        <v>841751.65643999982</v>
      </c>
      <c r="AI552" s="1637">
        <v>2024346.1964399996</v>
      </c>
      <c r="AJ552" s="1637">
        <v>311702.62</v>
      </c>
      <c r="AK552" s="1637">
        <v>1712643.5764399995</v>
      </c>
      <c r="AL552" s="1637">
        <v>1993175.9264399996</v>
      </c>
      <c r="AM552" s="1637">
        <v>64012.72</v>
      </c>
      <c r="AN552" s="1637">
        <v>64012.72</v>
      </c>
      <c r="AO552" s="1637">
        <v>66652.42</v>
      </c>
      <c r="AP552" s="1637">
        <v>66652.42</v>
      </c>
      <c r="AQ552" s="1637">
        <v>1319.85</v>
      </c>
      <c r="AR552" s="1637">
        <v>1319.85</v>
      </c>
      <c r="AS552" s="1637">
        <v>1319.85</v>
      </c>
      <c r="AT552" s="1637">
        <v>1319.85</v>
      </c>
      <c r="AU552" s="1637">
        <v>1979.77</v>
      </c>
      <c r="AV552" s="1637">
        <v>153102.6</v>
      </c>
      <c r="AW552" s="1637">
        <v>62017.77</v>
      </c>
      <c r="AX552" s="1637">
        <v>23286.240000000002</v>
      </c>
      <c r="AY552" s="1637">
        <v>506996.05999999994</v>
      </c>
      <c r="AZ552" s="1637">
        <v>4272394.2699999996</v>
      </c>
      <c r="BA552" s="1637">
        <v>379467.73000000004</v>
      </c>
      <c r="BB552" s="1637">
        <v>559.12</v>
      </c>
      <c r="BC552" s="1637">
        <v>123161.85</v>
      </c>
      <c r="BD552" s="1637">
        <v>4272394.1864399994</v>
      </c>
    </row>
    <row r="553" spans="1:56" x14ac:dyDescent="0.25">
      <c r="A553" s="1651" t="s">
        <v>2479</v>
      </c>
      <c r="B553" s="1647" t="s">
        <v>3470</v>
      </c>
      <c r="C553" s="1636">
        <v>235.03</v>
      </c>
      <c r="D553" s="1637">
        <v>3297763.1</v>
      </c>
      <c r="E553" s="1637">
        <v>2550516.2000000002</v>
      </c>
      <c r="F553" s="1646">
        <v>0.77340795037702981</v>
      </c>
      <c r="G553" s="1645">
        <v>2</v>
      </c>
      <c r="H553" s="1644">
        <v>31021.200000000001</v>
      </c>
      <c r="I553" s="1644">
        <v>1858124.3900000004</v>
      </c>
      <c r="J553" s="1644">
        <v>1889145.5900000003</v>
      </c>
      <c r="K553" s="1643">
        <v>0.9</v>
      </c>
      <c r="L553" s="1637">
        <v>750231.58</v>
      </c>
      <c r="M553" s="1637">
        <v>179778.88</v>
      </c>
      <c r="N553" s="1637">
        <v>76005.679999999993</v>
      </c>
      <c r="O553" s="1637">
        <v>30533.78</v>
      </c>
      <c r="P553" s="1637">
        <v>26297.91</v>
      </c>
      <c r="Q553" s="1637">
        <v>51929.13</v>
      </c>
      <c r="R553" s="1637">
        <v>17064.47</v>
      </c>
      <c r="S553" s="1637">
        <v>28603.02</v>
      </c>
      <c r="T553" s="1637">
        <v>34058.26</v>
      </c>
      <c r="U553" s="1637">
        <v>20316.16</v>
      </c>
      <c r="V553" s="1637">
        <v>50526.5</v>
      </c>
      <c r="W553" s="1637">
        <v>43503.43</v>
      </c>
      <c r="X553" s="1637">
        <v>34322.28</v>
      </c>
      <c r="Y553" s="1637">
        <v>1343171.0799999996</v>
      </c>
      <c r="Z553" s="1637">
        <v>20935.8</v>
      </c>
      <c r="AA553" s="1637">
        <v>29378.749999999996</v>
      </c>
      <c r="AB553" s="1637">
        <v>76384.75</v>
      </c>
      <c r="AC553" s="1637">
        <v>7991.0199999999986</v>
      </c>
      <c r="AD553" s="1637">
        <v>134202.13</v>
      </c>
      <c r="AE553" s="1637">
        <v>85912.58</v>
      </c>
      <c r="AF553" s="1637">
        <v>319875.82999999996</v>
      </c>
      <c r="AG553" s="1637">
        <v>220223.11</v>
      </c>
      <c r="AH553" s="1637">
        <v>650070.39491999999</v>
      </c>
      <c r="AI553" s="1637">
        <v>1544974.3649199998</v>
      </c>
      <c r="AJ553" s="1637">
        <v>223720.35</v>
      </c>
      <c r="AK553" s="1637">
        <v>1321254.0149199998</v>
      </c>
      <c r="AL553" s="1637">
        <v>1522602.3249199998</v>
      </c>
      <c r="AM553" s="1637">
        <v>64012.72</v>
      </c>
      <c r="AN553" s="1637">
        <v>64012.72</v>
      </c>
      <c r="AO553" s="1637">
        <v>66652.42</v>
      </c>
      <c r="AP553" s="1637">
        <v>66652.42</v>
      </c>
      <c r="AQ553" s="1637">
        <v>0</v>
      </c>
      <c r="AR553" s="1637">
        <v>0</v>
      </c>
      <c r="AS553" s="1637">
        <v>0</v>
      </c>
      <c r="AT553" s="1637">
        <v>0</v>
      </c>
      <c r="AU553" s="1637">
        <v>0</v>
      </c>
      <c r="AV553" s="1637">
        <v>109547.55</v>
      </c>
      <c r="AW553" s="1637">
        <v>44374.78</v>
      </c>
      <c r="AX553" s="1637">
        <v>16736.98</v>
      </c>
      <c r="AY553" s="1637">
        <v>431989.58999999997</v>
      </c>
      <c r="AZ553" s="1637">
        <v>3297763.1</v>
      </c>
      <c r="BA553" s="1637">
        <v>281249.04000000004</v>
      </c>
      <c r="BB553" s="1637">
        <v>0</v>
      </c>
      <c r="BC553" s="1637">
        <v>99095.99</v>
      </c>
      <c r="BD553" s="1637">
        <v>3297762.9949199995</v>
      </c>
    </row>
    <row r="554" spans="1:56" x14ac:dyDescent="0.25">
      <c r="A554" s="1651" t="s">
        <v>2480</v>
      </c>
      <c r="B554" s="1647" t="s">
        <v>3469</v>
      </c>
      <c r="C554" s="1636">
        <v>505.15</v>
      </c>
      <c r="D554" s="1637">
        <v>7382431.9900000002</v>
      </c>
      <c r="E554" s="1637">
        <v>5237254.95</v>
      </c>
      <c r="F554" s="1646">
        <v>0.7094213610222504</v>
      </c>
      <c r="G554" s="1645">
        <v>1</v>
      </c>
      <c r="H554" s="1644">
        <v>233227.91</v>
      </c>
      <c r="I554" s="1644">
        <v>3173231.2700000005</v>
      </c>
      <c r="J554" s="1644">
        <v>3406459.1800000006</v>
      </c>
      <c r="K554" s="1643">
        <v>0.9</v>
      </c>
      <c r="L554" s="1637">
        <v>1601774.05</v>
      </c>
      <c r="M554" s="1637">
        <v>533871.28</v>
      </c>
      <c r="N554" s="1637">
        <v>181904.94</v>
      </c>
      <c r="O554" s="1637">
        <v>60634.98</v>
      </c>
      <c r="P554" s="1637">
        <v>53460.45</v>
      </c>
      <c r="Q554" s="1637">
        <v>155729.88</v>
      </c>
      <c r="R554" s="1637">
        <v>36881.279999999999</v>
      </c>
      <c r="S554" s="1637">
        <v>67364.13</v>
      </c>
      <c r="T554" s="1637">
        <v>60870.09</v>
      </c>
      <c r="U554" s="1637">
        <v>44909.42</v>
      </c>
      <c r="V554" s="1637">
        <v>90302.68</v>
      </c>
      <c r="W554" s="1637">
        <v>77750.820000000007</v>
      </c>
      <c r="X554" s="1637">
        <v>80833.78</v>
      </c>
      <c r="Y554" s="1637">
        <v>3046287.7799999993</v>
      </c>
      <c r="Z554" s="1637">
        <v>45463.5</v>
      </c>
      <c r="AA554" s="1637">
        <v>63143.75</v>
      </c>
      <c r="AB554" s="1637">
        <v>164173.75</v>
      </c>
      <c r="AC554" s="1637">
        <v>17175.099999999999</v>
      </c>
      <c r="AD554" s="1637">
        <v>288440.65000000002</v>
      </c>
      <c r="AE554" s="1637">
        <v>433923.85</v>
      </c>
      <c r="AF554" s="1637">
        <v>687509.15</v>
      </c>
      <c r="AG554" s="1637">
        <v>473325.55</v>
      </c>
      <c r="AH554" s="1637">
        <v>1409164.6055999999</v>
      </c>
      <c r="AI554" s="1637">
        <v>3582319.9055999997</v>
      </c>
      <c r="AJ554" s="1637">
        <v>480842.18</v>
      </c>
      <c r="AK554" s="1637">
        <v>3101477.7256</v>
      </c>
      <c r="AL554" s="1637">
        <v>3534235.6856</v>
      </c>
      <c r="AM554" s="1637">
        <v>104268.15</v>
      </c>
      <c r="AN554" s="1637">
        <v>104268.15</v>
      </c>
      <c r="AO554" s="1637">
        <v>108887.62</v>
      </c>
      <c r="AP554" s="1637">
        <v>108887.62</v>
      </c>
      <c r="AQ554" s="1637">
        <v>1319.85</v>
      </c>
      <c r="AR554" s="1637">
        <v>1319.85</v>
      </c>
      <c r="AS554" s="1637">
        <v>1319.85</v>
      </c>
      <c r="AT554" s="1637">
        <v>1319.85</v>
      </c>
      <c r="AU554" s="1637">
        <v>1979.77</v>
      </c>
      <c r="AV554" s="1637">
        <v>236253.15</v>
      </c>
      <c r="AW554" s="1637">
        <v>95699.839999999997</v>
      </c>
      <c r="AX554" s="1637">
        <v>36384.75</v>
      </c>
      <c r="AY554" s="1637">
        <v>801908.44999999984</v>
      </c>
      <c r="AZ554" s="1637">
        <v>7382431.9900000002</v>
      </c>
      <c r="BA554" s="1637">
        <v>360461.23000000004</v>
      </c>
      <c r="BB554" s="1637">
        <v>1104.33</v>
      </c>
      <c r="BC554" s="1637">
        <v>209021.64</v>
      </c>
      <c r="BD554" s="1637">
        <v>7382431.915599999</v>
      </c>
    </row>
    <row r="555" spans="1:56" x14ac:dyDescent="0.25">
      <c r="A555" s="1651" t="s">
        <v>2481</v>
      </c>
      <c r="B555" s="1647" t="s">
        <v>3468</v>
      </c>
      <c r="C555" s="1636">
        <v>270.75</v>
      </c>
      <c r="D555" s="1637">
        <v>3800074.38</v>
      </c>
      <c r="E555" s="1637">
        <v>5299615.3099999996</v>
      </c>
      <c r="F555" s="1646">
        <v>1.3946083102720741</v>
      </c>
      <c r="G555" s="1645">
        <v>4</v>
      </c>
      <c r="H555" s="1644">
        <v>242.05</v>
      </c>
      <c r="I555" s="1644">
        <v>882777.21000000008</v>
      </c>
      <c r="J555" s="1644">
        <v>883019.26000000013</v>
      </c>
      <c r="K555" s="1643">
        <v>0.9</v>
      </c>
      <c r="L555" s="1637">
        <v>875783.12</v>
      </c>
      <c r="M555" s="1637">
        <v>205562.75</v>
      </c>
      <c r="N555" s="1637">
        <v>87302.43</v>
      </c>
      <c r="O555" s="1637">
        <v>35554.559999999998</v>
      </c>
      <c r="P555" s="1637">
        <v>31330.5</v>
      </c>
      <c r="Q555" s="1637">
        <v>58692.99</v>
      </c>
      <c r="R555" s="1637">
        <v>19266.34</v>
      </c>
      <c r="S555" s="1637">
        <v>32880.11</v>
      </c>
      <c r="T555" s="1637">
        <v>39855.42</v>
      </c>
      <c r="U555" s="1637">
        <v>23523.98</v>
      </c>
      <c r="V555" s="1637">
        <v>59126.76</v>
      </c>
      <c r="W555" s="1637">
        <v>50908.27</v>
      </c>
      <c r="X555" s="1637">
        <v>39454.58</v>
      </c>
      <c r="Y555" s="1637">
        <v>1559241.8100000003</v>
      </c>
      <c r="Z555" s="1637">
        <v>24120</v>
      </c>
      <c r="AA555" s="1637">
        <v>33843.75</v>
      </c>
      <c r="AB555" s="1637">
        <v>87993.75</v>
      </c>
      <c r="AC555" s="1637">
        <v>9205.5</v>
      </c>
      <c r="AD555" s="1637">
        <v>77299.12</v>
      </c>
      <c r="AE555" s="1637">
        <v>91901</v>
      </c>
      <c r="AF555" s="1637">
        <v>368490.75</v>
      </c>
      <c r="AG555" s="1637">
        <v>253692.75</v>
      </c>
      <c r="AH555" s="1637">
        <v>769979.69400000002</v>
      </c>
      <c r="AI555" s="1637">
        <v>1716526.314</v>
      </c>
      <c r="AJ555" s="1637">
        <v>257721.51</v>
      </c>
      <c r="AK555" s="1637">
        <v>1458804.8040000002</v>
      </c>
      <c r="AL555" s="1637">
        <v>1690754.1540000003</v>
      </c>
      <c r="AM555" s="1637">
        <v>86450.17</v>
      </c>
      <c r="AN555" s="1637">
        <v>86450.17</v>
      </c>
      <c r="AO555" s="1637">
        <v>89749.8</v>
      </c>
      <c r="AP555" s="1637">
        <v>89749.8</v>
      </c>
      <c r="AQ555" s="1637">
        <v>0</v>
      </c>
      <c r="AR555" s="1637">
        <v>0</v>
      </c>
      <c r="AS555" s="1637">
        <v>0</v>
      </c>
      <c r="AT555" s="1637">
        <v>0</v>
      </c>
      <c r="AU555" s="1637">
        <v>0</v>
      </c>
      <c r="AV555" s="1637">
        <v>126705.60000000001</v>
      </c>
      <c r="AW555" s="1637">
        <v>51325.05</v>
      </c>
      <c r="AX555" s="1637">
        <v>19647.759999999998</v>
      </c>
      <c r="AY555" s="1637">
        <v>550078.35000000009</v>
      </c>
      <c r="AZ555" s="1637">
        <v>3800074.38</v>
      </c>
      <c r="BA555" s="1637">
        <v>502910.87</v>
      </c>
      <c r="BB555" s="1637">
        <v>0</v>
      </c>
      <c r="BC555" s="1637">
        <v>132227.63999999998</v>
      </c>
      <c r="BD555" s="1637">
        <v>3800074.3140000007</v>
      </c>
    </row>
    <row r="556" spans="1:56" x14ac:dyDescent="0.25">
      <c r="A556" s="1647"/>
      <c r="B556" s="1647" t="s">
        <v>3467</v>
      </c>
      <c r="C556" s="1636">
        <v>88.98</v>
      </c>
      <c r="D556" s="1637">
        <v>1470802.1</v>
      </c>
      <c r="E556" s="1637">
        <v>1334268.48</v>
      </c>
      <c r="F556" s="1646">
        <v>0.9071706383884004</v>
      </c>
      <c r="G556" s="1645">
        <v>3</v>
      </c>
      <c r="H556" s="1644">
        <v>1671.43</v>
      </c>
      <c r="I556" s="1644">
        <v>1187188.27</v>
      </c>
      <c r="J556" s="1644">
        <v>1188859.7</v>
      </c>
      <c r="K556" s="1643">
        <v>1.05749</v>
      </c>
      <c r="L556" s="1637">
        <v>328159.78000000003</v>
      </c>
      <c r="M556" s="1637">
        <v>105542.02</v>
      </c>
      <c r="N556" s="1637">
        <v>36027.910000000003</v>
      </c>
      <c r="O556" s="1637">
        <v>11763.49</v>
      </c>
      <c r="P556" s="1637">
        <v>11746.62</v>
      </c>
      <c r="Q556" s="1637">
        <v>30465.46</v>
      </c>
      <c r="R556" s="1637">
        <v>7114.71</v>
      </c>
      <c r="S556" s="1637">
        <v>13192.01</v>
      </c>
      <c r="T556" s="1637">
        <v>11920.28</v>
      </c>
      <c r="U556" s="1637">
        <v>8794.67</v>
      </c>
      <c r="V556" s="1637">
        <v>17684.099999999999</v>
      </c>
      <c r="W556" s="1637">
        <v>15226.05</v>
      </c>
      <c r="X556" s="1637">
        <v>15829.8</v>
      </c>
      <c r="Y556" s="1637">
        <v>613466.90000000026</v>
      </c>
      <c r="Z556" s="1637">
        <v>8008.2</v>
      </c>
      <c r="AA556" s="1637">
        <v>11122.5</v>
      </c>
      <c r="AB556" s="1637">
        <v>28918.5</v>
      </c>
      <c r="AC556" s="1637">
        <v>3025.3199999999997</v>
      </c>
      <c r="AD556" s="1637">
        <v>50807.58</v>
      </c>
      <c r="AE556" s="1637">
        <v>70949.919999999984</v>
      </c>
      <c r="AF556" s="1637">
        <v>121101.78</v>
      </c>
      <c r="AG556" s="1637">
        <v>83374.259999999995</v>
      </c>
      <c r="AH556" s="1637">
        <v>257779.95671999996</v>
      </c>
      <c r="AI556" s="1637">
        <v>635088.01671999996</v>
      </c>
      <c r="AJ556" s="1637">
        <v>84698.28</v>
      </c>
      <c r="AK556" s="1637">
        <v>550389.7367199997</v>
      </c>
      <c r="AL556" s="1637">
        <v>639957.31671999965</v>
      </c>
      <c r="AM556" s="1637">
        <v>22486.73</v>
      </c>
      <c r="AN556" s="1637">
        <v>22486.73</v>
      </c>
      <c r="AO556" s="1637">
        <v>23262.13</v>
      </c>
      <c r="AP556" s="1637">
        <v>23262.13</v>
      </c>
      <c r="AQ556" s="1637">
        <v>9304.85</v>
      </c>
      <c r="AR556" s="1637">
        <v>9304.85</v>
      </c>
      <c r="AS556" s="1637">
        <v>10080.25</v>
      </c>
      <c r="AT556" s="1637">
        <v>10080.25</v>
      </c>
      <c r="AU556" s="1637">
        <v>11631.06</v>
      </c>
      <c r="AV556" s="1637">
        <v>48850.48</v>
      </c>
      <c r="AW556" s="1637">
        <v>19788.02</v>
      </c>
      <c r="AX556" s="1637">
        <v>6840.26</v>
      </c>
      <c r="AY556" s="1637">
        <v>217377.74000000002</v>
      </c>
      <c r="AZ556" s="1637">
        <v>1470802.1</v>
      </c>
      <c r="BA556" s="1637">
        <v>2726.44</v>
      </c>
      <c r="BB556" s="1637">
        <v>646.20000000000005</v>
      </c>
      <c r="BC556" s="1637">
        <v>1470.4</v>
      </c>
      <c r="BD556" s="1637">
        <v>1470801.9567199999</v>
      </c>
    </row>
    <row r="557" spans="1:56" x14ac:dyDescent="0.25">
      <c r="A557" s="1647"/>
      <c r="B557" s="1647" t="s">
        <v>3466</v>
      </c>
      <c r="C557" s="1636">
        <v>1057</v>
      </c>
      <c r="D557" s="1637">
        <v>17415299.640000001</v>
      </c>
      <c r="E557" s="1637">
        <v>9294408.6900000013</v>
      </c>
      <c r="F557" s="1646">
        <v>0.5336921489798726</v>
      </c>
      <c r="G557" s="1645">
        <v>1</v>
      </c>
      <c r="H557" s="1644">
        <v>1663443.85</v>
      </c>
      <c r="I557" s="1644">
        <v>7552878.7300000004</v>
      </c>
      <c r="J557" s="1644">
        <v>9216322.5800000001</v>
      </c>
      <c r="K557" s="1643">
        <v>1.05749</v>
      </c>
      <c r="L557" s="1637">
        <v>3899375.19</v>
      </c>
      <c r="M557" s="1637">
        <v>1248055.29</v>
      </c>
      <c r="N557" s="1637">
        <v>441294.72</v>
      </c>
      <c r="O557" s="1637">
        <v>151485.84</v>
      </c>
      <c r="P557" s="1637">
        <v>137922.64000000001</v>
      </c>
      <c r="Q557" s="1637">
        <v>374661.05</v>
      </c>
      <c r="R557" s="1637">
        <v>90550.96</v>
      </c>
      <c r="S557" s="1637">
        <v>163643.84</v>
      </c>
      <c r="T557" s="1637">
        <v>154963.65</v>
      </c>
      <c r="U557" s="1637">
        <v>110247.58</v>
      </c>
      <c r="V557" s="1637">
        <v>229893.41</v>
      </c>
      <c r="W557" s="1637">
        <v>197938.75</v>
      </c>
      <c r="X557" s="1637">
        <v>196364.9</v>
      </c>
      <c r="Y557" s="1637">
        <v>7396397.8200000003</v>
      </c>
      <c r="Z557" s="1637">
        <v>95130</v>
      </c>
      <c r="AA557" s="1637">
        <v>132125</v>
      </c>
      <c r="AB557" s="1637">
        <v>343525</v>
      </c>
      <c r="AC557" s="1637">
        <v>35938</v>
      </c>
      <c r="AD557" s="1637">
        <v>603547</v>
      </c>
      <c r="AE557" s="1637">
        <v>833141</v>
      </c>
      <c r="AF557" s="1637">
        <v>1438577</v>
      </c>
      <c r="AG557" s="1637">
        <v>990409</v>
      </c>
      <c r="AH557" s="1637">
        <v>3052204.176</v>
      </c>
      <c r="AI557" s="1637">
        <v>7524596.176</v>
      </c>
      <c r="AJ557" s="1637">
        <v>1006137.16</v>
      </c>
      <c r="AK557" s="1637">
        <v>6518459.0159999998</v>
      </c>
      <c r="AL557" s="1637">
        <v>7582438.9959999993</v>
      </c>
      <c r="AM557" s="1637">
        <v>271391.58</v>
      </c>
      <c r="AN557" s="1637">
        <v>271391.58</v>
      </c>
      <c r="AO557" s="1637">
        <v>283022.65000000002</v>
      </c>
      <c r="AP557" s="1637">
        <v>283022.65000000002</v>
      </c>
      <c r="AQ557" s="1637">
        <v>79091.259999999995</v>
      </c>
      <c r="AR557" s="1637">
        <v>79091.259999999995</v>
      </c>
      <c r="AS557" s="1637">
        <v>82192.88</v>
      </c>
      <c r="AT557" s="1637">
        <v>82192.88</v>
      </c>
      <c r="AU557" s="1637">
        <v>99251.78</v>
      </c>
      <c r="AV557" s="1637">
        <v>580778</v>
      </c>
      <c r="AW557" s="1637">
        <v>235257.66</v>
      </c>
      <c r="AX557" s="1637">
        <v>89778.52</v>
      </c>
      <c r="AY557" s="1637">
        <v>2436462.6999999997</v>
      </c>
      <c r="AZ557" s="1637">
        <v>17415299.640000001</v>
      </c>
      <c r="BA557" s="1637">
        <v>599325.88</v>
      </c>
      <c r="BB557" s="1637">
        <v>118176.95999999999</v>
      </c>
      <c r="BC557" s="1637">
        <v>330913.09999999998</v>
      </c>
      <c r="BD557" s="1637">
        <v>17415299.515999999</v>
      </c>
    </row>
    <row r="558" spans="1:56" x14ac:dyDescent="0.25">
      <c r="A558" s="1651" t="s">
        <v>2482</v>
      </c>
      <c r="B558" s="1647" t="s">
        <v>3465</v>
      </c>
      <c r="C558" s="1636">
        <v>35452.050000000003</v>
      </c>
      <c r="D558" s="1637">
        <v>597930849.34000003</v>
      </c>
      <c r="E558" s="1637">
        <v>378731434.14999998</v>
      </c>
      <c r="F558" s="1646">
        <v>0.63340340202892387</v>
      </c>
      <c r="G558" s="1645">
        <v>1</v>
      </c>
      <c r="H558" s="1644">
        <v>35018726.640000001</v>
      </c>
      <c r="I558" s="1644">
        <v>247450742.77999997</v>
      </c>
      <c r="J558" s="1644">
        <v>282469469.41999996</v>
      </c>
      <c r="K558" s="1643">
        <v>1.05749</v>
      </c>
      <c r="L558" s="1637">
        <v>132998964.48999999</v>
      </c>
      <c r="M558" s="1637">
        <v>32628927.969999999</v>
      </c>
      <c r="N558" s="1637">
        <v>13724682.449999999</v>
      </c>
      <c r="O558" s="1637">
        <v>5542105.8099999996</v>
      </c>
      <c r="P558" s="1637">
        <v>5178527.26</v>
      </c>
      <c r="Q558" s="1637">
        <v>9611167.3300000001</v>
      </c>
      <c r="R558" s="1637">
        <v>3056095.07</v>
      </c>
      <c r="S558" s="1637">
        <v>5154624.2</v>
      </c>
      <c r="T558" s="1637">
        <v>6147459.2400000002</v>
      </c>
      <c r="U558" s="1637">
        <v>3711354.55</v>
      </c>
      <c r="V558" s="1637">
        <v>9119947.7300000004</v>
      </c>
      <c r="W558" s="1637">
        <v>7852295.7599999998</v>
      </c>
      <c r="X558" s="1637">
        <v>6185306.0700000003</v>
      </c>
      <c r="Y558" s="1637">
        <v>240911457.92999995</v>
      </c>
      <c r="Z558" s="1637">
        <v>3166685.1</v>
      </c>
      <c r="AA558" s="1637">
        <v>4431506.25</v>
      </c>
      <c r="AB558" s="1637">
        <v>11521916.25</v>
      </c>
      <c r="AC558" s="1637">
        <v>1205369.7</v>
      </c>
      <c r="AD558" s="1637">
        <v>20243120.550000001</v>
      </c>
      <c r="AE558" s="1637">
        <v>14083025.25</v>
      </c>
      <c r="AF558" s="1637">
        <v>48250240.049999997</v>
      </c>
      <c r="AG558" s="1637">
        <v>33218570.849999998</v>
      </c>
      <c r="AH558" s="1637">
        <v>108371623.82819998</v>
      </c>
      <c r="AI558" s="1637">
        <v>244492057.82819998</v>
      </c>
      <c r="AJ558" s="1637">
        <v>33746097.350000001</v>
      </c>
      <c r="AK558" s="1637">
        <v>210745960.47819996</v>
      </c>
      <c r="AL558" s="1637">
        <v>246432120.95819995</v>
      </c>
      <c r="AM558" s="1637">
        <v>11245692.07</v>
      </c>
      <c r="AN558" s="1637">
        <v>11245692.07</v>
      </c>
      <c r="AO558" s="1637">
        <v>11714811.82</v>
      </c>
      <c r="AP558" s="1637">
        <v>11714811.82</v>
      </c>
      <c r="AQ558" s="1637">
        <v>6420349.6100000003</v>
      </c>
      <c r="AR558" s="1637">
        <v>6420349.6100000003</v>
      </c>
      <c r="AS558" s="1637">
        <v>6687864.1699999999</v>
      </c>
      <c r="AT558" s="1637">
        <v>6687864.1699999999</v>
      </c>
      <c r="AU558" s="1637">
        <v>8025437.0099999998</v>
      </c>
      <c r="AV558" s="1637">
        <v>19495996.41</v>
      </c>
      <c r="AW558" s="1637">
        <v>7897307.6699999999</v>
      </c>
      <c r="AX558" s="1637">
        <v>3031093.89</v>
      </c>
      <c r="AY558" s="1637">
        <v>110587270.32000001</v>
      </c>
      <c r="AZ558" s="1637">
        <v>597930849.34000003</v>
      </c>
      <c r="BA558" s="1637">
        <v>50953184.760000005</v>
      </c>
      <c r="BB558" s="1637">
        <v>15165825.529999997</v>
      </c>
      <c r="BC558" s="1637">
        <v>21167574.079999998</v>
      </c>
      <c r="BD558" s="1637">
        <v>597930849.20819998</v>
      </c>
    </row>
    <row r="559" spans="1:56" x14ac:dyDescent="0.25">
      <c r="A559" s="1651" t="s">
        <v>2483</v>
      </c>
      <c r="B559" s="1647" t="s">
        <v>3464</v>
      </c>
      <c r="C559" s="1636">
        <v>5105.62</v>
      </c>
      <c r="D559" s="1637">
        <v>71561192.879999995</v>
      </c>
      <c r="E559" s="1637">
        <v>74129560.070000008</v>
      </c>
      <c r="F559" s="1646">
        <v>1.0358905027520555</v>
      </c>
      <c r="G559" s="1645">
        <v>4</v>
      </c>
      <c r="H559" s="1644">
        <v>4558.33</v>
      </c>
      <c r="I559" s="1644">
        <v>5251878.3000000017</v>
      </c>
      <c r="J559" s="1644">
        <v>5256436.6300000018</v>
      </c>
      <c r="K559" s="1643">
        <v>1.05749</v>
      </c>
      <c r="L559" s="1637">
        <v>17542807.109999999</v>
      </c>
      <c r="M559" s="1637">
        <v>4394271.17</v>
      </c>
      <c r="N559" s="1637">
        <v>1984810.11</v>
      </c>
      <c r="O559" s="1637">
        <v>794093.07</v>
      </c>
      <c r="P559" s="1637">
        <v>587356.99</v>
      </c>
      <c r="Q559" s="1637">
        <v>1420771.4</v>
      </c>
      <c r="R559" s="1637">
        <v>439172.18</v>
      </c>
      <c r="S559" s="1637">
        <v>745034.95</v>
      </c>
      <c r="T559" s="1637">
        <v>876992.1</v>
      </c>
      <c r="U559" s="1637">
        <v>534276.75</v>
      </c>
      <c r="V559" s="1637">
        <v>1301045.17</v>
      </c>
      <c r="W559" s="1637">
        <v>1120202.8500000001</v>
      </c>
      <c r="X559" s="1637">
        <v>894006.82</v>
      </c>
      <c r="Y559" s="1637">
        <v>32634840.670000002</v>
      </c>
      <c r="Z559" s="1637">
        <v>456108.3</v>
      </c>
      <c r="AA559" s="1637">
        <v>638202.5</v>
      </c>
      <c r="AB559" s="1637">
        <v>1659326.5</v>
      </c>
      <c r="AC559" s="1637">
        <v>173591.08000000002</v>
      </c>
      <c r="AD559" s="1637">
        <v>1457654.5</v>
      </c>
      <c r="AE559" s="1637">
        <v>2159246.6900000004</v>
      </c>
      <c r="AF559" s="1637">
        <v>6948748.8200000003</v>
      </c>
      <c r="AG559" s="1637">
        <v>4783965.9400000004</v>
      </c>
      <c r="AH559" s="1637">
        <v>12719857.042680001</v>
      </c>
      <c r="AI559" s="1637">
        <v>30996701.372680001</v>
      </c>
      <c r="AJ559" s="1637">
        <v>4859937.5599999996</v>
      </c>
      <c r="AK559" s="1637">
        <v>26136763.812680002</v>
      </c>
      <c r="AL559" s="1637">
        <v>31276099.182680003</v>
      </c>
      <c r="AM559" s="1637">
        <v>576900.97</v>
      </c>
      <c r="AN559" s="1637">
        <v>576900.97</v>
      </c>
      <c r="AO559" s="1637">
        <v>600938.52</v>
      </c>
      <c r="AP559" s="1637">
        <v>600938.52</v>
      </c>
      <c r="AQ559" s="1637">
        <v>171364.4</v>
      </c>
      <c r="AR559" s="1637">
        <v>171364.4</v>
      </c>
      <c r="AS559" s="1637">
        <v>178343.04000000001</v>
      </c>
      <c r="AT559" s="1637">
        <v>178343.04000000001</v>
      </c>
      <c r="AU559" s="1637">
        <v>214011.65</v>
      </c>
      <c r="AV559" s="1637">
        <v>2807739.84</v>
      </c>
      <c r="AW559" s="1637">
        <v>1137340.45</v>
      </c>
      <c r="AX559" s="1637">
        <v>436067.1</v>
      </c>
      <c r="AY559" s="1637">
        <v>7650252.8999999994</v>
      </c>
      <c r="AZ559" s="1637">
        <v>71561192.879999995</v>
      </c>
      <c r="BA559" s="1637">
        <v>574007.72000000009</v>
      </c>
      <c r="BB559" s="1637">
        <v>31989.559999999998</v>
      </c>
      <c r="BC559" s="1637">
        <v>1807965.5399999998</v>
      </c>
      <c r="BD559" s="1637">
        <v>71561192.752680004</v>
      </c>
    </row>
    <row r="560" spans="1:56" x14ac:dyDescent="0.25">
      <c r="A560" s="1651" t="s">
        <v>2484</v>
      </c>
      <c r="B560" s="1647" t="s">
        <v>3463</v>
      </c>
      <c r="C560" s="1636">
        <v>10857.88</v>
      </c>
      <c r="D560" s="1637">
        <v>183960433.02000001</v>
      </c>
      <c r="E560" s="1637">
        <v>133815865.41</v>
      </c>
      <c r="F560" s="1646">
        <v>0.72741656025266943</v>
      </c>
      <c r="G560" s="1645">
        <v>1</v>
      </c>
      <c r="H560" s="1644">
        <v>4365610.1399999997</v>
      </c>
      <c r="I560" s="1644">
        <v>68139289.180000007</v>
      </c>
      <c r="J560" s="1644">
        <v>72504899.320000008</v>
      </c>
      <c r="K560" s="1643">
        <v>1.05749</v>
      </c>
      <c r="L560" s="1637">
        <v>41145412.159999996</v>
      </c>
      <c r="M560" s="1637">
        <v>10113109.4</v>
      </c>
      <c r="N560" s="1637">
        <v>4204076.7699999996</v>
      </c>
      <c r="O560" s="1637">
        <v>1696289.81</v>
      </c>
      <c r="P560" s="1637">
        <v>1595198.8</v>
      </c>
      <c r="Q560" s="1637">
        <v>2957327.65</v>
      </c>
      <c r="R560" s="1637">
        <v>935262.11</v>
      </c>
      <c r="S560" s="1637">
        <v>1578958.98</v>
      </c>
      <c r="T560" s="1637">
        <v>1880850.06</v>
      </c>
      <c r="U560" s="1637">
        <v>1136398.1599999999</v>
      </c>
      <c r="V560" s="1637">
        <v>2790299.79</v>
      </c>
      <c r="W560" s="1637">
        <v>2402454.4700000002</v>
      </c>
      <c r="X560" s="1637">
        <v>1894676.35</v>
      </c>
      <c r="Y560" s="1637">
        <v>74330314.50999999</v>
      </c>
      <c r="Z560" s="1637">
        <v>969372</v>
      </c>
      <c r="AA560" s="1637">
        <v>1357235</v>
      </c>
      <c r="AB560" s="1637">
        <v>3528811</v>
      </c>
      <c r="AC560" s="1637">
        <v>369167.92</v>
      </c>
      <c r="AD560" s="1637">
        <v>6199849.4799999995</v>
      </c>
      <c r="AE560" s="1637">
        <v>4345010.8</v>
      </c>
      <c r="AF560" s="1637">
        <v>14777574.68</v>
      </c>
      <c r="AG560" s="1637">
        <v>10173833.560000001</v>
      </c>
      <c r="AH560" s="1637">
        <v>33365942.716320001</v>
      </c>
      <c r="AI560" s="1637">
        <v>75086797.156320006</v>
      </c>
      <c r="AJ560" s="1637">
        <v>10335398.810000001</v>
      </c>
      <c r="AK560" s="1637">
        <v>64751398.346320003</v>
      </c>
      <c r="AL560" s="1637">
        <v>75680979.226319999</v>
      </c>
      <c r="AM560" s="1637">
        <v>3763038.24</v>
      </c>
      <c r="AN560" s="1637">
        <v>3763038.24</v>
      </c>
      <c r="AO560" s="1637">
        <v>3919669.96</v>
      </c>
      <c r="AP560" s="1637">
        <v>3919669.96</v>
      </c>
      <c r="AQ560" s="1637">
        <v>1737681.57</v>
      </c>
      <c r="AR560" s="1637">
        <v>1737681.57</v>
      </c>
      <c r="AS560" s="1637">
        <v>1809794.2</v>
      </c>
      <c r="AT560" s="1637">
        <v>1809794.2</v>
      </c>
      <c r="AU560" s="1637">
        <v>2171908.12</v>
      </c>
      <c r="AV560" s="1637">
        <v>5970614.9699999997</v>
      </c>
      <c r="AW560" s="1637">
        <v>2418536.73</v>
      </c>
      <c r="AX560" s="1637">
        <v>927711.39</v>
      </c>
      <c r="AY560" s="1637">
        <v>33949139.149999999</v>
      </c>
      <c r="AZ560" s="1637">
        <v>183960433.02000001</v>
      </c>
      <c r="BA560" s="1637">
        <v>14781619.059999999</v>
      </c>
      <c r="BB560" s="1637">
        <v>2423593.91</v>
      </c>
      <c r="BC560" s="1637">
        <v>6054289.4100000001</v>
      </c>
      <c r="BD560" s="1637">
        <v>183960432.88631999</v>
      </c>
    </row>
    <row r="561" spans="1:56" x14ac:dyDescent="0.25">
      <c r="A561" s="1651" t="s">
        <v>2485</v>
      </c>
      <c r="B561" s="1647" t="s">
        <v>3462</v>
      </c>
      <c r="C561" s="1636">
        <v>12483.8</v>
      </c>
      <c r="D561" s="1637">
        <v>237369229.78999999</v>
      </c>
      <c r="E561" s="1637">
        <v>172100524.27000001</v>
      </c>
      <c r="F561" s="1646">
        <v>0.72503299784161979</v>
      </c>
      <c r="G561" s="1645">
        <v>1</v>
      </c>
      <c r="H561" s="1644">
        <v>6530984.7199999997</v>
      </c>
      <c r="I561" s="1644">
        <v>148242831.47999999</v>
      </c>
      <c r="J561" s="1644">
        <v>154773816.19999999</v>
      </c>
      <c r="K561" s="1643">
        <v>1.05749</v>
      </c>
      <c r="L561" s="1637">
        <v>50069179.719999999</v>
      </c>
      <c r="M561" s="1637">
        <v>12254227.119999999</v>
      </c>
      <c r="N561" s="1637">
        <v>4830470.97</v>
      </c>
      <c r="O561" s="1637">
        <v>1952073.83</v>
      </c>
      <c r="P561" s="1637">
        <v>2140169.2799999998</v>
      </c>
      <c r="Q561" s="1637">
        <v>3388303.39</v>
      </c>
      <c r="R561" s="1637">
        <v>1075616.1000000001</v>
      </c>
      <c r="S561" s="1637">
        <v>1814216.64</v>
      </c>
      <c r="T561" s="1637">
        <v>2166085.36</v>
      </c>
      <c r="U561" s="1637">
        <v>1306638.02</v>
      </c>
      <c r="V561" s="1637">
        <v>3213455.26</v>
      </c>
      <c r="W561" s="1637">
        <v>2766792.3</v>
      </c>
      <c r="X561" s="1637">
        <v>2176974.46</v>
      </c>
      <c r="Y561" s="1637">
        <v>89154202.449999988</v>
      </c>
      <c r="Z561" s="1637">
        <v>1116499.5</v>
      </c>
      <c r="AA561" s="1637">
        <v>1560475</v>
      </c>
      <c r="AB561" s="1637">
        <v>4057235</v>
      </c>
      <c r="AC561" s="1637">
        <v>424449.19999999995</v>
      </c>
      <c r="AD561" s="1637">
        <v>7128249.8000000007</v>
      </c>
      <c r="AE561" s="1637">
        <v>4944183.6500000004</v>
      </c>
      <c r="AF561" s="1637">
        <v>16990451.800000001</v>
      </c>
      <c r="AG561" s="1637">
        <v>11697320.600000001</v>
      </c>
      <c r="AH561" s="1637">
        <v>44020937.650200009</v>
      </c>
      <c r="AI561" s="1637">
        <v>91939802.200200021</v>
      </c>
      <c r="AJ561" s="1637">
        <v>11883079.539999999</v>
      </c>
      <c r="AK561" s="1637">
        <v>80056722.66020003</v>
      </c>
      <c r="AL561" s="1637">
        <v>92622960.440200031</v>
      </c>
      <c r="AM561" s="1637">
        <v>6211765.7800000003</v>
      </c>
      <c r="AN561" s="1637">
        <v>6211765.7800000003</v>
      </c>
      <c r="AO561" s="1637">
        <v>6470750.9000000004</v>
      </c>
      <c r="AP561" s="1637">
        <v>6470750.9000000004</v>
      </c>
      <c r="AQ561" s="1637">
        <v>3659134.03</v>
      </c>
      <c r="AR561" s="1637">
        <v>3659134.03</v>
      </c>
      <c r="AS561" s="1637">
        <v>3811113.32</v>
      </c>
      <c r="AT561" s="1637">
        <v>3811113.32</v>
      </c>
      <c r="AU561" s="1637">
        <v>4574111.3899999997</v>
      </c>
      <c r="AV561" s="1637">
        <v>6864656.4100000001</v>
      </c>
      <c r="AW561" s="1637">
        <v>2780689.05</v>
      </c>
      <c r="AX561" s="1637">
        <v>1067081.8500000001</v>
      </c>
      <c r="AY561" s="1637">
        <v>55592066.759999998</v>
      </c>
      <c r="AZ561" s="1637">
        <v>237369229.78999999</v>
      </c>
      <c r="BA561" s="1637">
        <v>49188865.460000001</v>
      </c>
      <c r="BB561" s="1637">
        <v>6701471.0899999999</v>
      </c>
      <c r="BC561" s="1637">
        <v>7442481.2399999993</v>
      </c>
      <c r="BD561" s="1637">
        <v>237369229.65020001</v>
      </c>
    </row>
    <row r="562" spans="1:56" x14ac:dyDescent="0.25">
      <c r="A562" s="1651" t="s">
        <v>2486</v>
      </c>
      <c r="B562" s="1647" t="s">
        <v>3461</v>
      </c>
      <c r="C562" s="1636">
        <v>19900.45</v>
      </c>
      <c r="D562" s="1637">
        <v>311379554.48000002</v>
      </c>
      <c r="E562" s="1637">
        <v>227641701.95999998</v>
      </c>
      <c r="F562" s="1646">
        <v>0.73107466012069666</v>
      </c>
      <c r="G562" s="1645">
        <v>1</v>
      </c>
      <c r="H562" s="1644">
        <v>6321393.6100000003</v>
      </c>
      <c r="I562" s="1644">
        <v>67402294.810000002</v>
      </c>
      <c r="J562" s="1644">
        <v>73723688.420000002</v>
      </c>
      <c r="K562" s="1643">
        <v>1.05749</v>
      </c>
      <c r="L562" s="1637">
        <v>71721551.120000005</v>
      </c>
      <c r="M562" s="1637">
        <v>17535081.309999999</v>
      </c>
      <c r="N562" s="1637">
        <v>7695717.5800000001</v>
      </c>
      <c r="O562" s="1637">
        <v>3114370.91</v>
      </c>
      <c r="P562" s="1637">
        <v>2623313.19</v>
      </c>
      <c r="Q562" s="1637">
        <v>5380130.9800000004</v>
      </c>
      <c r="R562" s="1637">
        <v>1714647.2</v>
      </c>
      <c r="S562" s="1637">
        <v>2890936.63</v>
      </c>
      <c r="T562" s="1637">
        <v>3457732.96</v>
      </c>
      <c r="U562" s="1637">
        <v>2083082.54</v>
      </c>
      <c r="V562" s="1637">
        <v>5129654.8099999996</v>
      </c>
      <c r="W562" s="1637">
        <v>4416644.47</v>
      </c>
      <c r="X562" s="1637">
        <v>3468987.7</v>
      </c>
      <c r="Y562" s="1637">
        <v>131231851.40000001</v>
      </c>
      <c r="Z562" s="1637">
        <v>1779970.5</v>
      </c>
      <c r="AA562" s="1637">
        <v>2487556.25</v>
      </c>
      <c r="AB562" s="1637">
        <v>6467646.25</v>
      </c>
      <c r="AC562" s="1637">
        <v>676615.3</v>
      </c>
      <c r="AD562" s="1637">
        <v>11363156.949999999</v>
      </c>
      <c r="AE562" s="1637">
        <v>7814611.5899999999</v>
      </c>
      <c r="AF562" s="1637">
        <v>27084512.449999999</v>
      </c>
      <c r="AG562" s="1637">
        <v>18646721.649999999</v>
      </c>
      <c r="AH562" s="1637">
        <v>55553622.649799995</v>
      </c>
      <c r="AI562" s="1637">
        <v>131874413.5898</v>
      </c>
      <c r="AJ562" s="1637">
        <v>18942840.34</v>
      </c>
      <c r="AK562" s="1637">
        <v>112931573.2498</v>
      </c>
      <c r="AL562" s="1637">
        <v>132963437.4798</v>
      </c>
      <c r="AM562" s="1637">
        <v>4301944.4000000004</v>
      </c>
      <c r="AN562" s="1637">
        <v>4301944.4000000004</v>
      </c>
      <c r="AO562" s="1637">
        <v>4481062.8499999996</v>
      </c>
      <c r="AP562" s="1637">
        <v>4481062.8499999996</v>
      </c>
      <c r="AQ562" s="1637">
        <v>2351026.5699999998</v>
      </c>
      <c r="AR562" s="1637">
        <v>2351026.5699999998</v>
      </c>
      <c r="AS562" s="1637">
        <v>2449502.94</v>
      </c>
      <c r="AT562" s="1637">
        <v>2449502.94</v>
      </c>
      <c r="AU562" s="1637">
        <v>2939558.62</v>
      </c>
      <c r="AV562" s="1637">
        <v>10943284.300000001</v>
      </c>
      <c r="AW562" s="1637">
        <v>4432832.32</v>
      </c>
      <c r="AX562" s="1637">
        <v>1701516.74</v>
      </c>
      <c r="AY562" s="1637">
        <v>47184265.500000007</v>
      </c>
      <c r="AZ562" s="1637">
        <v>311379554.48000002</v>
      </c>
      <c r="BA562" s="1637">
        <v>8521367.5200000014</v>
      </c>
      <c r="BB562" s="1637">
        <v>2559410.41</v>
      </c>
      <c r="BC562" s="1637">
        <v>8191836.4799999995</v>
      </c>
      <c r="BD562" s="1637">
        <v>311379554.37980002</v>
      </c>
    </row>
    <row r="563" spans="1:56" x14ac:dyDescent="0.25">
      <c r="A563" s="1651" t="s">
        <v>2487</v>
      </c>
      <c r="B563" s="1647" t="s">
        <v>3460</v>
      </c>
      <c r="C563" s="1636">
        <v>4728.5</v>
      </c>
      <c r="D563" s="1637">
        <v>66374760.149999999</v>
      </c>
      <c r="E563" s="1637">
        <v>43714319.849999994</v>
      </c>
      <c r="F563" s="1646">
        <v>0.65859853581708194</v>
      </c>
      <c r="G563" s="1645">
        <v>1</v>
      </c>
      <c r="H563" s="1644">
        <v>2992207.85</v>
      </c>
      <c r="I563" s="1644">
        <v>9066540.1199999992</v>
      </c>
      <c r="J563" s="1644">
        <v>12058747.969999999</v>
      </c>
      <c r="K563" s="1643">
        <v>1.05749</v>
      </c>
      <c r="L563" s="1637">
        <v>15984427.24</v>
      </c>
      <c r="M563" s="1637">
        <v>3828663.09</v>
      </c>
      <c r="N563" s="1637">
        <v>1817825.72</v>
      </c>
      <c r="O563" s="1637">
        <v>743273.91</v>
      </c>
      <c r="P563" s="1637">
        <v>536589.75</v>
      </c>
      <c r="Q563" s="1637">
        <v>1257325.8700000001</v>
      </c>
      <c r="R563" s="1637">
        <v>406832.55</v>
      </c>
      <c r="S563" s="1637">
        <v>683472.19</v>
      </c>
      <c r="T563" s="1637">
        <v>829310.98</v>
      </c>
      <c r="U563" s="1637">
        <v>494700.69</v>
      </c>
      <c r="V563" s="1637">
        <v>1230308.73</v>
      </c>
      <c r="W563" s="1637">
        <v>1059298.6200000001</v>
      </c>
      <c r="X563" s="1637">
        <v>820134.42</v>
      </c>
      <c r="Y563" s="1637">
        <v>29692163.760000005</v>
      </c>
      <c r="Z563" s="1637">
        <v>423180</v>
      </c>
      <c r="AA563" s="1637">
        <v>591062.5</v>
      </c>
      <c r="AB563" s="1637">
        <v>1536762.5</v>
      </c>
      <c r="AC563" s="1637">
        <v>160769</v>
      </c>
      <c r="AD563" s="1637">
        <v>2699973.5</v>
      </c>
      <c r="AE563" s="1637">
        <v>1735658</v>
      </c>
      <c r="AF563" s="1637">
        <v>6435488.5</v>
      </c>
      <c r="AG563" s="1637">
        <v>4430604.5</v>
      </c>
      <c r="AH563" s="1637">
        <v>11563761.752999997</v>
      </c>
      <c r="AI563" s="1637">
        <v>29577260.252999999</v>
      </c>
      <c r="AJ563" s="1637">
        <v>4500964.58</v>
      </c>
      <c r="AK563" s="1637">
        <v>25076295.673</v>
      </c>
      <c r="AL563" s="1637">
        <v>29836020.703000002</v>
      </c>
      <c r="AM563" s="1637">
        <v>318691.26</v>
      </c>
      <c r="AN563" s="1637">
        <v>318691.26</v>
      </c>
      <c r="AO563" s="1637">
        <v>331873.14</v>
      </c>
      <c r="AP563" s="1637">
        <v>331873.14</v>
      </c>
      <c r="AQ563" s="1637">
        <v>279145.63</v>
      </c>
      <c r="AR563" s="1637">
        <v>279145.63</v>
      </c>
      <c r="AS563" s="1637">
        <v>290776.7</v>
      </c>
      <c r="AT563" s="1637">
        <v>290776.7</v>
      </c>
      <c r="AU563" s="1637">
        <v>348932.04</v>
      </c>
      <c r="AV563" s="1637">
        <v>2599931.4300000002</v>
      </c>
      <c r="AW563" s="1637">
        <v>1053162.81</v>
      </c>
      <c r="AX563" s="1637">
        <v>403575.83</v>
      </c>
      <c r="AY563" s="1637">
        <v>6846575.5700000003</v>
      </c>
      <c r="AZ563" s="1637">
        <v>66374760.149999999</v>
      </c>
      <c r="BA563" s="1637">
        <v>371864.78</v>
      </c>
      <c r="BB563" s="1637">
        <v>215662.24</v>
      </c>
      <c r="BC563" s="1637">
        <v>1452026.12</v>
      </c>
      <c r="BD563" s="1637">
        <v>66374760.033000007</v>
      </c>
    </row>
    <row r="564" spans="1:56" x14ac:dyDescent="0.25">
      <c r="A564" s="1651" t="s">
        <v>2488</v>
      </c>
      <c r="B564" s="1647" t="s">
        <v>3459</v>
      </c>
      <c r="C564" s="1636">
        <v>3915.44</v>
      </c>
      <c r="D564" s="1637">
        <v>53373577.07</v>
      </c>
      <c r="E564" s="1637">
        <v>52517414.460000008</v>
      </c>
      <c r="F564" s="1646">
        <v>0.98395905507931147</v>
      </c>
      <c r="G564" s="1645">
        <v>3</v>
      </c>
      <c r="H564" s="1644">
        <v>60654.31</v>
      </c>
      <c r="I564" s="1644">
        <v>7282262.6299999999</v>
      </c>
      <c r="J564" s="1644">
        <v>7342916.9399999995</v>
      </c>
      <c r="K564" s="1643">
        <v>1.05749</v>
      </c>
      <c r="L564" s="1637">
        <v>13274251.880000001</v>
      </c>
      <c r="M564" s="1637">
        <v>3276678.76</v>
      </c>
      <c r="N564" s="1637">
        <v>1515924.13</v>
      </c>
      <c r="O564" s="1637">
        <v>610722.12</v>
      </c>
      <c r="P564" s="1637">
        <v>434729.63</v>
      </c>
      <c r="Q564" s="1637">
        <v>1073884.73</v>
      </c>
      <c r="R564" s="1637">
        <v>336978.94</v>
      </c>
      <c r="S564" s="1637">
        <v>569141.37</v>
      </c>
      <c r="T564" s="1637">
        <v>676901.67</v>
      </c>
      <c r="U564" s="1637">
        <v>409266.67</v>
      </c>
      <c r="V564" s="1637">
        <v>1004204.77</v>
      </c>
      <c r="W564" s="1637">
        <v>864622.59</v>
      </c>
      <c r="X564" s="1637">
        <v>682942.81</v>
      </c>
      <c r="Y564" s="1637">
        <v>24730250.070000004</v>
      </c>
      <c r="Z564" s="1637">
        <v>349839.9</v>
      </c>
      <c r="AA564" s="1637">
        <v>489430</v>
      </c>
      <c r="AB564" s="1637">
        <v>1272518</v>
      </c>
      <c r="AC564" s="1637">
        <v>133124.96000000002</v>
      </c>
      <c r="AD564" s="1637">
        <v>1117858.1100000001</v>
      </c>
      <c r="AE564" s="1637">
        <v>1581514.83</v>
      </c>
      <c r="AF564" s="1637">
        <v>5328913.8400000008</v>
      </c>
      <c r="AG564" s="1637">
        <v>3668767.2800000003</v>
      </c>
      <c r="AH564" s="1637">
        <v>9441817.5201600008</v>
      </c>
      <c r="AI564" s="1637">
        <v>23383784.440160003</v>
      </c>
      <c r="AJ564" s="1637">
        <v>3727029.02</v>
      </c>
      <c r="AK564" s="1637">
        <v>19656755.420159999</v>
      </c>
      <c r="AL564" s="1637">
        <v>23598051.330159999</v>
      </c>
      <c r="AM564" s="1637">
        <v>334974.76</v>
      </c>
      <c r="AN564" s="1637">
        <v>334974.76</v>
      </c>
      <c r="AO564" s="1637">
        <v>348932.04</v>
      </c>
      <c r="AP564" s="1637">
        <v>348932.04</v>
      </c>
      <c r="AQ564" s="1637">
        <v>59706.14</v>
      </c>
      <c r="AR564" s="1637">
        <v>59706.14</v>
      </c>
      <c r="AS564" s="1637">
        <v>62032.36</v>
      </c>
      <c r="AT564" s="1637">
        <v>62032.36</v>
      </c>
      <c r="AU564" s="1637">
        <v>75214.240000000005</v>
      </c>
      <c r="AV564" s="1637">
        <v>2152523</v>
      </c>
      <c r="AW564" s="1637">
        <v>871929.6</v>
      </c>
      <c r="AX564" s="1637">
        <v>334318.11</v>
      </c>
      <c r="AY564" s="1637">
        <v>5045275.55</v>
      </c>
      <c r="AZ564" s="1637">
        <v>53373577.07</v>
      </c>
      <c r="BA564" s="1637">
        <v>295186.96000000002</v>
      </c>
      <c r="BB564" s="1637">
        <v>19640.110000000004</v>
      </c>
      <c r="BC564" s="1637">
        <v>1388205.88</v>
      </c>
      <c r="BD564" s="1637">
        <v>53373576.950159997</v>
      </c>
    </row>
    <row r="565" spans="1:56" x14ac:dyDescent="0.25">
      <c r="A565" s="1651" t="s">
        <v>2489</v>
      </c>
      <c r="B565" s="1647" t="s">
        <v>3458</v>
      </c>
      <c r="C565" s="1636">
        <v>11715.3</v>
      </c>
      <c r="D565" s="1637">
        <v>162182941.03</v>
      </c>
      <c r="E565" s="1637">
        <v>170849487.39999998</v>
      </c>
      <c r="F565" s="1646">
        <v>1.0534368554113029</v>
      </c>
      <c r="G565" s="1645">
        <v>4</v>
      </c>
      <c r="H565" s="1644">
        <v>10330.790000000001</v>
      </c>
      <c r="I565" s="1644">
        <v>9655286.0699999966</v>
      </c>
      <c r="J565" s="1644">
        <v>9665616.8599999957</v>
      </c>
      <c r="K565" s="1643">
        <v>1.05749</v>
      </c>
      <c r="L565" s="1637">
        <v>39900515.289999999</v>
      </c>
      <c r="M565" s="1637">
        <v>9909919.2100000009</v>
      </c>
      <c r="N565" s="1637">
        <v>4546896.6900000004</v>
      </c>
      <c r="O565" s="1637">
        <v>1826085.84</v>
      </c>
      <c r="P565" s="1637">
        <v>1328169.8700000001</v>
      </c>
      <c r="Q565" s="1637">
        <v>3216176.8</v>
      </c>
      <c r="R565" s="1637">
        <v>1008996.46</v>
      </c>
      <c r="S565" s="1637">
        <v>1707110.01</v>
      </c>
      <c r="T565" s="1637">
        <v>2020487.64</v>
      </c>
      <c r="U565" s="1637">
        <v>1225915.43</v>
      </c>
      <c r="V565" s="1637">
        <v>2997456.5</v>
      </c>
      <c r="W565" s="1637">
        <v>2580816.87</v>
      </c>
      <c r="X565" s="1637">
        <v>2048451.55</v>
      </c>
      <c r="Y565" s="1637">
        <v>74316998.159999996</v>
      </c>
      <c r="Z565" s="1637">
        <v>1047446.9999999999</v>
      </c>
      <c r="AA565" s="1637">
        <v>1464412.5</v>
      </c>
      <c r="AB565" s="1637">
        <v>3807472.5</v>
      </c>
      <c r="AC565" s="1637">
        <v>398320.19999999995</v>
      </c>
      <c r="AD565" s="1637">
        <v>3344718.1399999997</v>
      </c>
      <c r="AE565" s="1637">
        <v>4821578</v>
      </c>
      <c r="AF565" s="1637">
        <v>15944523.300000001</v>
      </c>
      <c r="AG565" s="1637">
        <v>10977236.1</v>
      </c>
      <c r="AH565" s="1637">
        <v>28773830.344199993</v>
      </c>
      <c r="AI565" s="1637">
        <v>70579538.084199995</v>
      </c>
      <c r="AJ565" s="1637">
        <v>11151559.76</v>
      </c>
      <c r="AK565" s="1637">
        <v>59427978.324199997</v>
      </c>
      <c r="AL565" s="1637">
        <v>71220641.254199997</v>
      </c>
      <c r="AM565" s="1637">
        <v>959950.82</v>
      </c>
      <c r="AN565" s="1637">
        <v>959950.82</v>
      </c>
      <c r="AO565" s="1637">
        <v>1000271.85</v>
      </c>
      <c r="AP565" s="1637">
        <v>1000271.85</v>
      </c>
      <c r="AQ565" s="1637">
        <v>500911.33</v>
      </c>
      <c r="AR565" s="1637">
        <v>500911.33</v>
      </c>
      <c r="AS565" s="1637">
        <v>521847.25</v>
      </c>
      <c r="AT565" s="1637">
        <v>521847.25</v>
      </c>
      <c r="AU565" s="1637">
        <v>626526.87</v>
      </c>
      <c r="AV565" s="1637">
        <v>6442060.9299999997</v>
      </c>
      <c r="AW565" s="1637">
        <v>2609506.9</v>
      </c>
      <c r="AX565" s="1637">
        <v>1001244.27</v>
      </c>
      <c r="AY565" s="1637">
        <v>16645301.470000001</v>
      </c>
      <c r="AZ565" s="1637">
        <v>162182941.03</v>
      </c>
      <c r="BA565" s="1637">
        <v>697737.5</v>
      </c>
      <c r="BB565" s="1637">
        <v>166772.19999999998</v>
      </c>
      <c r="BC565" s="1637">
        <v>3873411.75</v>
      </c>
      <c r="BD565" s="1637">
        <v>162182940.88420001</v>
      </c>
    </row>
    <row r="566" spans="1:56" x14ac:dyDescent="0.25">
      <c r="A566" s="1651" t="s">
        <v>2490</v>
      </c>
      <c r="B566" s="1647" t="s">
        <v>3457</v>
      </c>
      <c r="C566" s="1636">
        <v>5168.95</v>
      </c>
      <c r="D566" s="1637">
        <v>68861137.329999998</v>
      </c>
      <c r="E566" s="1637">
        <v>81991594.329999998</v>
      </c>
      <c r="F566" s="1646">
        <v>1.1906802226788025</v>
      </c>
      <c r="G566" s="1645">
        <v>4</v>
      </c>
      <c r="H566" s="1644">
        <v>4386.34</v>
      </c>
      <c r="I566" s="1644">
        <v>4279264.78</v>
      </c>
      <c r="J566" s="1644">
        <v>4283651.12</v>
      </c>
      <c r="K566" s="1643">
        <v>1.05749</v>
      </c>
      <c r="L566" s="1637">
        <v>17307682.18</v>
      </c>
      <c r="M566" s="1637">
        <v>4250240.95</v>
      </c>
      <c r="N566" s="1637">
        <v>1998810.89</v>
      </c>
      <c r="O566" s="1637">
        <v>807326.31</v>
      </c>
      <c r="P566" s="1637">
        <v>556357.35</v>
      </c>
      <c r="Q566" s="1637">
        <v>1401739.81</v>
      </c>
      <c r="R566" s="1637">
        <v>444993.31</v>
      </c>
      <c r="S566" s="1637">
        <v>751002.77</v>
      </c>
      <c r="T566" s="1637">
        <v>895723.97</v>
      </c>
      <c r="U566" s="1637">
        <v>540872.76</v>
      </c>
      <c r="V566" s="1637">
        <v>1328834.48</v>
      </c>
      <c r="W566" s="1637">
        <v>1144129.52</v>
      </c>
      <c r="X566" s="1637">
        <v>901167.92</v>
      </c>
      <c r="Y566" s="1637">
        <v>32328882.219999999</v>
      </c>
      <c r="Z566" s="1637">
        <v>462685.5</v>
      </c>
      <c r="AA566" s="1637">
        <v>646118.75</v>
      </c>
      <c r="AB566" s="1637">
        <v>1679908.75</v>
      </c>
      <c r="AC566" s="1637">
        <v>175744.30000000002</v>
      </c>
      <c r="AD566" s="1637">
        <v>1475735.2200000002</v>
      </c>
      <c r="AE566" s="1637">
        <v>2051039.93</v>
      </c>
      <c r="AF566" s="1637">
        <v>7034940.9500000011</v>
      </c>
      <c r="AG566" s="1637">
        <v>4843306.1500000004</v>
      </c>
      <c r="AH566" s="1637">
        <v>12122856.277799999</v>
      </c>
      <c r="AI566" s="1637">
        <v>30492335.827799998</v>
      </c>
      <c r="AJ566" s="1637">
        <v>4920220.12</v>
      </c>
      <c r="AK566" s="1637">
        <v>25572115.707800001</v>
      </c>
      <c r="AL566" s="1637">
        <v>30775199.277800001</v>
      </c>
      <c r="AM566" s="1637">
        <v>228744.34</v>
      </c>
      <c r="AN566" s="1637">
        <v>228744.34</v>
      </c>
      <c r="AO566" s="1637">
        <v>238049.19</v>
      </c>
      <c r="AP566" s="1637">
        <v>238049.19</v>
      </c>
      <c r="AQ566" s="1637">
        <v>72888.02</v>
      </c>
      <c r="AR566" s="1637">
        <v>72888.02</v>
      </c>
      <c r="AS566" s="1637">
        <v>75989.64</v>
      </c>
      <c r="AT566" s="1637">
        <v>75989.64</v>
      </c>
      <c r="AU566" s="1637">
        <v>91497.73</v>
      </c>
      <c r="AV566" s="1637">
        <v>2841857.64</v>
      </c>
      <c r="AW566" s="1637">
        <v>1151160.6599999999</v>
      </c>
      <c r="AX566" s="1637">
        <v>441197.3</v>
      </c>
      <c r="AY566" s="1637">
        <v>5757055.71</v>
      </c>
      <c r="AZ566" s="1637">
        <v>68861137.329999998</v>
      </c>
      <c r="BA566" s="1637">
        <v>195078.16</v>
      </c>
      <c r="BB566" s="1637">
        <v>19382.120000000003</v>
      </c>
      <c r="BC566" s="1637">
        <v>1823794.3399999999</v>
      </c>
      <c r="BD566" s="1637">
        <v>68861137.207800001</v>
      </c>
    </row>
    <row r="567" spans="1:56" x14ac:dyDescent="0.25">
      <c r="A567" s="1647"/>
      <c r="B567" s="1647" t="s">
        <v>3456</v>
      </c>
      <c r="C567" s="1636">
        <v>119.98</v>
      </c>
      <c r="D567" s="1637">
        <v>1863528.77</v>
      </c>
      <c r="E567" s="1637">
        <v>1241601.46</v>
      </c>
      <c r="F567" s="1646">
        <v>0.66626363917096909</v>
      </c>
      <c r="G567" s="1645">
        <v>1</v>
      </c>
      <c r="H567" s="1644">
        <v>89924.29</v>
      </c>
      <c r="I567" s="1644">
        <v>1055248.5899999999</v>
      </c>
      <c r="J567" s="1644">
        <v>1145172.8799999999</v>
      </c>
      <c r="K567" s="1643">
        <v>0.96694000000000002</v>
      </c>
      <c r="L567" s="1637">
        <v>414910.81</v>
      </c>
      <c r="M567" s="1637">
        <v>138289.76</v>
      </c>
      <c r="N567" s="1637">
        <v>45756.51</v>
      </c>
      <c r="O567" s="1637">
        <v>14735.15</v>
      </c>
      <c r="P567" s="1637">
        <v>14098.1</v>
      </c>
      <c r="Q567" s="1637">
        <v>38929.19</v>
      </c>
      <c r="R567" s="1637">
        <v>8871.14</v>
      </c>
      <c r="S567" s="1637">
        <v>16944.830000000002</v>
      </c>
      <c r="T567" s="1637">
        <v>14792.28</v>
      </c>
      <c r="U567" s="1637">
        <v>11200.82</v>
      </c>
      <c r="V567" s="1637">
        <v>21944.81</v>
      </c>
      <c r="W567" s="1637">
        <v>18894.53</v>
      </c>
      <c r="X567" s="1637">
        <v>20332.990000000002</v>
      </c>
      <c r="Y567" s="1637">
        <v>779700.92</v>
      </c>
      <c r="Z567" s="1637">
        <v>10798.199999999999</v>
      </c>
      <c r="AA567" s="1637">
        <v>14997.499999999998</v>
      </c>
      <c r="AB567" s="1637">
        <v>38993.5</v>
      </c>
      <c r="AC567" s="1637">
        <v>4079.3199999999997</v>
      </c>
      <c r="AD567" s="1637">
        <v>68508.58</v>
      </c>
      <c r="AE567" s="1637">
        <v>103062.81999999999</v>
      </c>
      <c r="AF567" s="1637">
        <v>163292.78</v>
      </c>
      <c r="AG567" s="1637">
        <v>112421.26</v>
      </c>
      <c r="AH567" s="1637">
        <v>342751.02371999994</v>
      </c>
      <c r="AI567" s="1637">
        <v>858904.9837199999</v>
      </c>
      <c r="AJ567" s="1637">
        <v>114206.56</v>
      </c>
      <c r="AK567" s="1637">
        <v>744698.42371999985</v>
      </c>
      <c r="AL567" s="1637">
        <v>855129.31371999986</v>
      </c>
      <c r="AM567" s="1637">
        <v>31196.38</v>
      </c>
      <c r="AN567" s="1637">
        <v>31196.38</v>
      </c>
      <c r="AO567" s="1637">
        <v>32614.400000000001</v>
      </c>
      <c r="AP567" s="1637">
        <v>32614.400000000001</v>
      </c>
      <c r="AQ567" s="1637">
        <v>1418.01</v>
      </c>
      <c r="AR567" s="1637">
        <v>1418.01</v>
      </c>
      <c r="AS567" s="1637">
        <v>1418.01</v>
      </c>
      <c r="AT567" s="1637">
        <v>1418.01</v>
      </c>
      <c r="AU567" s="1637">
        <v>2127.02</v>
      </c>
      <c r="AV567" s="1637">
        <v>60265.74</v>
      </c>
      <c r="AW567" s="1637">
        <v>24412.04</v>
      </c>
      <c r="AX567" s="1637">
        <v>8600.01</v>
      </c>
      <c r="AY567" s="1637">
        <v>228698.41</v>
      </c>
      <c r="AZ567" s="1637">
        <v>1863528.77</v>
      </c>
      <c r="BA567" s="1637">
        <v>73184.639999999999</v>
      </c>
      <c r="BB567" s="1637">
        <v>2416.34</v>
      </c>
      <c r="BC567" s="1637">
        <v>35035.620000000003</v>
      </c>
      <c r="BD567" s="1637">
        <v>1863528.6437199998</v>
      </c>
    </row>
    <row r="568" spans="1:56" x14ac:dyDescent="0.25">
      <c r="A568" s="1647"/>
      <c r="B568" s="1647" t="s">
        <v>3455</v>
      </c>
      <c r="C568" s="1636">
        <v>30</v>
      </c>
      <c r="D568" s="1637">
        <v>450256.32</v>
      </c>
      <c r="E568" s="1637">
        <v>295898.36</v>
      </c>
      <c r="F568" s="1646">
        <v>0.65717758275997096</v>
      </c>
      <c r="G568" s="1645">
        <v>1</v>
      </c>
      <c r="H568" s="1644">
        <v>23185.49</v>
      </c>
      <c r="I568" s="1644">
        <v>250872.73</v>
      </c>
      <c r="J568" s="1644">
        <v>274058.22000000003</v>
      </c>
      <c r="K568" s="1643">
        <v>0.96694000000000002</v>
      </c>
      <c r="L568" s="1637">
        <v>100918.37</v>
      </c>
      <c r="M568" s="1637">
        <v>31658.7</v>
      </c>
      <c r="N568" s="1637">
        <v>10654.96</v>
      </c>
      <c r="O568" s="1637">
        <v>3776.41</v>
      </c>
      <c r="P568" s="1637">
        <v>3404.65</v>
      </c>
      <c r="Q568" s="1637">
        <v>9736.19</v>
      </c>
      <c r="R568" s="1637">
        <v>1774.22</v>
      </c>
      <c r="S568" s="1637">
        <v>4020.8</v>
      </c>
      <c r="T568" s="1637">
        <v>3892.7</v>
      </c>
      <c r="U568" s="1637">
        <v>2584.8000000000002</v>
      </c>
      <c r="V568" s="1637">
        <v>5774.95</v>
      </c>
      <c r="W568" s="1637">
        <v>4972.24</v>
      </c>
      <c r="X568" s="1637">
        <v>4824.7700000000004</v>
      </c>
      <c r="Y568" s="1637">
        <v>187993.75999999998</v>
      </c>
      <c r="Z568" s="1637">
        <v>2700</v>
      </c>
      <c r="AA568" s="1637">
        <v>3750</v>
      </c>
      <c r="AB568" s="1637">
        <v>9750</v>
      </c>
      <c r="AC568" s="1637">
        <v>1020</v>
      </c>
      <c r="AD568" s="1637">
        <v>17130</v>
      </c>
      <c r="AE568" s="1637">
        <v>22720</v>
      </c>
      <c r="AF568" s="1637">
        <v>40830</v>
      </c>
      <c r="AG568" s="1637">
        <v>28110</v>
      </c>
      <c r="AH568" s="1637">
        <v>82734.320999999996</v>
      </c>
      <c r="AI568" s="1637">
        <v>208744.321</v>
      </c>
      <c r="AJ568" s="1637">
        <v>28556.400000000001</v>
      </c>
      <c r="AK568" s="1637">
        <v>180187.921</v>
      </c>
      <c r="AL568" s="1637">
        <v>207800.24100000001</v>
      </c>
      <c r="AM568" s="1637">
        <v>7799.09</v>
      </c>
      <c r="AN568" s="1637">
        <v>7799.09</v>
      </c>
      <c r="AO568" s="1637">
        <v>7799.09</v>
      </c>
      <c r="AP568" s="1637">
        <v>7799.09</v>
      </c>
      <c r="AQ568" s="1637">
        <v>0</v>
      </c>
      <c r="AR568" s="1637">
        <v>0</v>
      </c>
      <c r="AS568" s="1637">
        <v>0</v>
      </c>
      <c r="AT568" s="1637">
        <v>0</v>
      </c>
      <c r="AU568" s="1637">
        <v>0</v>
      </c>
      <c r="AV568" s="1637">
        <v>14889.18</v>
      </c>
      <c r="AW568" s="1637">
        <v>6031.21</v>
      </c>
      <c r="AX568" s="1637">
        <v>2345.4499999999998</v>
      </c>
      <c r="AY568" s="1637">
        <v>54462.2</v>
      </c>
      <c r="AZ568" s="1637">
        <v>450256.32</v>
      </c>
      <c r="BA568" s="1637">
        <v>7175.66</v>
      </c>
      <c r="BB568" s="1637">
        <v>0</v>
      </c>
      <c r="BC568" s="1637">
        <v>3569.5199999999995</v>
      </c>
      <c r="BD568" s="1637">
        <v>450256.201</v>
      </c>
    </row>
    <row r="569" spans="1:56" x14ac:dyDescent="0.25">
      <c r="A569" s="1651" t="s">
        <v>2491</v>
      </c>
      <c r="B569" s="1647" t="s">
        <v>3454</v>
      </c>
      <c r="C569" s="1636">
        <v>268.75</v>
      </c>
      <c r="D569" s="1637">
        <v>3537191.55</v>
      </c>
      <c r="E569" s="1637">
        <v>3873115.89</v>
      </c>
      <c r="F569" s="1646">
        <v>1.0949692249490985</v>
      </c>
      <c r="G569" s="1645">
        <v>4</v>
      </c>
      <c r="H569" s="1644">
        <v>225.31</v>
      </c>
      <c r="I569" s="1644">
        <v>1193175.7500000005</v>
      </c>
      <c r="J569" s="1644">
        <v>1193401.0600000005</v>
      </c>
      <c r="K569" s="1643">
        <v>0.9</v>
      </c>
      <c r="L569" s="1637">
        <v>836653.64</v>
      </c>
      <c r="M569" s="1637">
        <v>198795.29</v>
      </c>
      <c r="N569" s="1637">
        <v>86957.57</v>
      </c>
      <c r="O569" s="1637">
        <v>35021.21</v>
      </c>
      <c r="P569" s="1637">
        <v>28402.99</v>
      </c>
      <c r="Q569" s="1637">
        <v>58300.27</v>
      </c>
      <c r="R569" s="1637">
        <v>18715.87</v>
      </c>
      <c r="S569" s="1637">
        <v>32612.79</v>
      </c>
      <c r="T569" s="1637">
        <v>39130.769999999997</v>
      </c>
      <c r="U569" s="1637">
        <v>23523.98</v>
      </c>
      <c r="V569" s="1637">
        <v>58051.72</v>
      </c>
      <c r="W569" s="1637">
        <v>49982.67</v>
      </c>
      <c r="X569" s="1637">
        <v>39133.81</v>
      </c>
      <c r="Y569" s="1637">
        <v>1505282.58</v>
      </c>
      <c r="Z569" s="1637">
        <v>23985</v>
      </c>
      <c r="AA569" s="1637">
        <v>33593.75</v>
      </c>
      <c r="AB569" s="1637">
        <v>87343.75</v>
      </c>
      <c r="AC569" s="1637">
        <v>9137.5</v>
      </c>
      <c r="AD569" s="1637">
        <v>76728.12</v>
      </c>
      <c r="AE569" s="1637">
        <v>95740.5</v>
      </c>
      <c r="AF569" s="1637">
        <v>365768.75</v>
      </c>
      <c r="AG569" s="1637">
        <v>251818.75</v>
      </c>
      <c r="AH569" s="1637">
        <v>705122.54700000002</v>
      </c>
      <c r="AI569" s="1637">
        <v>1649238.6669999999</v>
      </c>
      <c r="AJ569" s="1637">
        <v>255817.75</v>
      </c>
      <c r="AK569" s="1637">
        <v>1393420.9169999999</v>
      </c>
      <c r="AL569" s="1637">
        <v>1623656.8869999999</v>
      </c>
      <c r="AM569" s="1637">
        <v>50154.3</v>
      </c>
      <c r="AN569" s="1637">
        <v>50154.3</v>
      </c>
      <c r="AO569" s="1637">
        <v>52794</v>
      </c>
      <c r="AP569" s="1637">
        <v>52794</v>
      </c>
      <c r="AQ569" s="1637">
        <v>1319.85</v>
      </c>
      <c r="AR569" s="1637">
        <v>1319.85</v>
      </c>
      <c r="AS569" s="1637">
        <v>1319.85</v>
      </c>
      <c r="AT569" s="1637">
        <v>1319.85</v>
      </c>
      <c r="AU569" s="1637">
        <v>1979.77</v>
      </c>
      <c r="AV569" s="1637">
        <v>125385.75</v>
      </c>
      <c r="AW569" s="1637">
        <v>50790.42</v>
      </c>
      <c r="AX569" s="1637">
        <v>18920.07</v>
      </c>
      <c r="AY569" s="1637">
        <v>408252.01</v>
      </c>
      <c r="AZ569" s="1637">
        <v>3537191.55</v>
      </c>
      <c r="BA569" s="1637">
        <v>155956.63999999998</v>
      </c>
      <c r="BB569" s="1637">
        <v>24.720000000000002</v>
      </c>
      <c r="BC569" s="1637">
        <v>48962.77</v>
      </c>
      <c r="BD569" s="1637">
        <v>3537191.477</v>
      </c>
    </row>
    <row r="570" spans="1:56" x14ac:dyDescent="0.25">
      <c r="A570" s="1651" t="s">
        <v>2492</v>
      </c>
      <c r="B570" s="1647" t="s">
        <v>3453</v>
      </c>
      <c r="C570" s="1636">
        <v>938.63</v>
      </c>
      <c r="D570" s="1637">
        <v>12417535.619999999</v>
      </c>
      <c r="E570" s="1637">
        <v>10150681.98</v>
      </c>
      <c r="F570" s="1646">
        <v>0.81744738172130171</v>
      </c>
      <c r="G570" s="1645">
        <v>2</v>
      </c>
      <c r="H570" s="1644">
        <v>49338.47</v>
      </c>
      <c r="I570" s="1644">
        <v>3664161.93</v>
      </c>
      <c r="J570" s="1644">
        <v>3713500.4000000004</v>
      </c>
      <c r="K570" s="1643">
        <v>0.9</v>
      </c>
      <c r="L570" s="1637">
        <v>2838762.21</v>
      </c>
      <c r="M570" s="1637">
        <v>692840.95999999996</v>
      </c>
      <c r="N570" s="1637">
        <v>307224.99</v>
      </c>
      <c r="O570" s="1637">
        <v>124583.42</v>
      </c>
      <c r="P570" s="1637">
        <v>95561.25</v>
      </c>
      <c r="Q570" s="1637">
        <v>214262.28</v>
      </c>
      <c r="R570" s="1637">
        <v>68257.899999999994</v>
      </c>
      <c r="S570" s="1637">
        <v>115481.37</v>
      </c>
      <c r="T570" s="1637">
        <v>138407</v>
      </c>
      <c r="U570" s="1637">
        <v>83135.89</v>
      </c>
      <c r="V570" s="1637">
        <v>205331.11</v>
      </c>
      <c r="W570" s="1637">
        <v>176790.55</v>
      </c>
      <c r="X570" s="1637">
        <v>138572.20000000001</v>
      </c>
      <c r="Y570" s="1637">
        <v>5199211.1300000008</v>
      </c>
      <c r="Z570" s="1637">
        <v>83734.2</v>
      </c>
      <c r="AA570" s="1637">
        <v>117328.75</v>
      </c>
      <c r="AB570" s="1637">
        <v>305054.75</v>
      </c>
      <c r="AC570" s="1637">
        <v>31913.42</v>
      </c>
      <c r="AD570" s="1637">
        <v>535957.73</v>
      </c>
      <c r="AE570" s="1637">
        <v>365319.22</v>
      </c>
      <c r="AF570" s="1637">
        <v>1277475.43</v>
      </c>
      <c r="AG570" s="1637">
        <v>879496.30999999994</v>
      </c>
      <c r="AH570" s="1637">
        <v>2404789.4203199996</v>
      </c>
      <c r="AI570" s="1637">
        <v>6001069.2303199992</v>
      </c>
      <c r="AJ570" s="1637">
        <v>893463.12</v>
      </c>
      <c r="AK570" s="1637">
        <v>5107606.11032</v>
      </c>
      <c r="AL570" s="1637">
        <v>5911722.9103199998</v>
      </c>
      <c r="AM570" s="1637">
        <v>150462.9</v>
      </c>
      <c r="AN570" s="1637">
        <v>150462.9</v>
      </c>
      <c r="AO570" s="1637">
        <v>157062.15</v>
      </c>
      <c r="AP570" s="1637">
        <v>157062.15</v>
      </c>
      <c r="AQ570" s="1637">
        <v>1319.85</v>
      </c>
      <c r="AR570" s="1637">
        <v>1319.85</v>
      </c>
      <c r="AS570" s="1637">
        <v>1319.85</v>
      </c>
      <c r="AT570" s="1637">
        <v>1319.85</v>
      </c>
      <c r="AU570" s="1637">
        <v>1979.77</v>
      </c>
      <c r="AV570" s="1637">
        <v>438850.12</v>
      </c>
      <c r="AW570" s="1637">
        <v>177766.47</v>
      </c>
      <c r="AX570" s="1637">
        <v>67675.63</v>
      </c>
      <c r="AY570" s="1637">
        <v>1306601.4899999998</v>
      </c>
      <c r="AZ570" s="1637">
        <v>12417535.619999999</v>
      </c>
      <c r="BA570" s="1637">
        <v>322237.24000000005</v>
      </c>
      <c r="BB570" s="1637">
        <v>161.78</v>
      </c>
      <c r="BC570" s="1637">
        <v>368578.26</v>
      </c>
      <c r="BD570" s="1637">
        <v>12417535.530320002</v>
      </c>
    </row>
    <row r="571" spans="1:56" x14ac:dyDescent="0.25">
      <c r="A571" s="1651" t="s">
        <v>2493</v>
      </c>
      <c r="B571" s="1647" t="s">
        <v>3452</v>
      </c>
      <c r="C571" s="1636">
        <v>273</v>
      </c>
      <c r="D571" s="1637">
        <v>3650506.24</v>
      </c>
      <c r="E571" s="1637">
        <v>2864756.83</v>
      </c>
      <c r="F571" s="1646">
        <v>0.78475604249343778</v>
      </c>
      <c r="G571" s="1645">
        <v>2</v>
      </c>
      <c r="H571" s="1644">
        <v>20678.490000000002</v>
      </c>
      <c r="I571" s="1644">
        <v>800523.6100000001</v>
      </c>
      <c r="J571" s="1644">
        <v>821202.10000000009</v>
      </c>
      <c r="K571" s="1643">
        <v>0.9</v>
      </c>
      <c r="L571" s="1637">
        <v>837917.51</v>
      </c>
      <c r="M571" s="1637">
        <v>206745.83</v>
      </c>
      <c r="N571" s="1637">
        <v>89782.84</v>
      </c>
      <c r="O571" s="1637">
        <v>35303.949999999997</v>
      </c>
      <c r="P571" s="1637">
        <v>28246.26</v>
      </c>
      <c r="Q571" s="1637">
        <v>60991.3</v>
      </c>
      <c r="R571" s="1637">
        <v>19266.34</v>
      </c>
      <c r="S571" s="1637">
        <v>33682.06</v>
      </c>
      <c r="T571" s="1637">
        <v>39130.769999999997</v>
      </c>
      <c r="U571" s="1637">
        <v>24058.62</v>
      </c>
      <c r="V571" s="1637">
        <v>58051.72</v>
      </c>
      <c r="W571" s="1637">
        <v>49982.67</v>
      </c>
      <c r="X571" s="1637">
        <v>40416.89</v>
      </c>
      <c r="Y571" s="1637">
        <v>1523576.76</v>
      </c>
      <c r="Z571" s="1637">
        <v>24435</v>
      </c>
      <c r="AA571" s="1637">
        <v>34125</v>
      </c>
      <c r="AB571" s="1637">
        <v>88725</v>
      </c>
      <c r="AC571" s="1637">
        <v>9282</v>
      </c>
      <c r="AD571" s="1637">
        <v>155883</v>
      </c>
      <c r="AE571" s="1637">
        <v>109691.5</v>
      </c>
      <c r="AF571" s="1637">
        <v>371553</v>
      </c>
      <c r="AG571" s="1637">
        <v>255801</v>
      </c>
      <c r="AH571" s="1637">
        <v>708156.92999999993</v>
      </c>
      <c r="AI571" s="1637">
        <v>1757652.43</v>
      </c>
      <c r="AJ571" s="1637">
        <v>259863.24</v>
      </c>
      <c r="AK571" s="1637">
        <v>1497789.19</v>
      </c>
      <c r="AL571" s="1637">
        <v>1731666.0999999999</v>
      </c>
      <c r="AM571" s="1637">
        <v>48174.52</v>
      </c>
      <c r="AN571" s="1637">
        <v>48174.52</v>
      </c>
      <c r="AO571" s="1637">
        <v>50154.3</v>
      </c>
      <c r="AP571" s="1637">
        <v>50154.3</v>
      </c>
      <c r="AQ571" s="1637">
        <v>0</v>
      </c>
      <c r="AR571" s="1637">
        <v>0</v>
      </c>
      <c r="AS571" s="1637">
        <v>0</v>
      </c>
      <c r="AT571" s="1637">
        <v>0</v>
      </c>
      <c r="AU571" s="1637">
        <v>0</v>
      </c>
      <c r="AV571" s="1637">
        <v>127365.52</v>
      </c>
      <c r="AW571" s="1637">
        <v>51592.37</v>
      </c>
      <c r="AX571" s="1637">
        <v>19647.759999999998</v>
      </c>
      <c r="AY571" s="1637">
        <v>395263.29000000004</v>
      </c>
      <c r="AZ571" s="1637">
        <v>3650506.24</v>
      </c>
      <c r="BA571" s="1637">
        <v>54874.530000000006</v>
      </c>
      <c r="BB571" s="1637">
        <v>0</v>
      </c>
      <c r="BC571" s="1637">
        <v>47790.970000000008</v>
      </c>
      <c r="BD571" s="1637">
        <v>3650506.15</v>
      </c>
    </row>
    <row r="572" spans="1:56" x14ac:dyDescent="0.25">
      <c r="A572" s="1651" t="s">
        <v>2494</v>
      </c>
      <c r="B572" s="1647" t="s">
        <v>3451</v>
      </c>
      <c r="C572" s="1636">
        <v>851.71</v>
      </c>
      <c r="D572" s="1637">
        <v>12073071.060000001</v>
      </c>
      <c r="E572" s="1637">
        <v>9752398.6099999994</v>
      </c>
      <c r="F572" s="1646">
        <v>0.80778109907024753</v>
      </c>
      <c r="G572" s="1645">
        <v>2</v>
      </c>
      <c r="H572" s="1644">
        <v>75682.37</v>
      </c>
      <c r="I572" s="1644">
        <v>5319631.54</v>
      </c>
      <c r="J572" s="1644">
        <v>5395313.9100000001</v>
      </c>
      <c r="K572" s="1643">
        <v>0.9</v>
      </c>
      <c r="L572" s="1637">
        <v>2709312.2</v>
      </c>
      <c r="M572" s="1637">
        <v>659734.30000000005</v>
      </c>
      <c r="N572" s="1637">
        <v>278824.59999999998</v>
      </c>
      <c r="O572" s="1637">
        <v>112815.44</v>
      </c>
      <c r="P572" s="1637">
        <v>95944.83</v>
      </c>
      <c r="Q572" s="1637">
        <v>194865.21</v>
      </c>
      <c r="R572" s="1637">
        <v>61652.3</v>
      </c>
      <c r="S572" s="1637">
        <v>104788.65</v>
      </c>
      <c r="T572" s="1637">
        <v>125363.41</v>
      </c>
      <c r="U572" s="1637">
        <v>75383.67</v>
      </c>
      <c r="V572" s="1637">
        <v>185980.53</v>
      </c>
      <c r="W572" s="1637">
        <v>160129.66</v>
      </c>
      <c r="X572" s="1637">
        <v>125741.44</v>
      </c>
      <c r="Y572" s="1637">
        <v>4890536.2400000012</v>
      </c>
      <c r="Z572" s="1637">
        <v>76001.399999999994</v>
      </c>
      <c r="AA572" s="1637">
        <v>106463.75</v>
      </c>
      <c r="AB572" s="1637">
        <v>276805.75</v>
      </c>
      <c r="AC572" s="1637">
        <v>28958.14</v>
      </c>
      <c r="AD572" s="1637">
        <v>486326.41000000003</v>
      </c>
      <c r="AE572" s="1637">
        <v>330786.83999999997</v>
      </c>
      <c r="AF572" s="1637">
        <v>1159177.31</v>
      </c>
      <c r="AG572" s="1637">
        <v>798052.27</v>
      </c>
      <c r="AH572" s="1637">
        <v>2381320.0184399998</v>
      </c>
      <c r="AI572" s="1637">
        <v>5643891.8884399999</v>
      </c>
      <c r="AJ572" s="1637">
        <v>810725.71</v>
      </c>
      <c r="AK572" s="1637">
        <v>4833166.1784399999</v>
      </c>
      <c r="AL572" s="1637">
        <v>5562819.3084399998</v>
      </c>
      <c r="AM572" s="1637">
        <v>229653.9</v>
      </c>
      <c r="AN572" s="1637">
        <v>229653.9</v>
      </c>
      <c r="AO572" s="1637">
        <v>238892.85</v>
      </c>
      <c r="AP572" s="1637">
        <v>238892.85</v>
      </c>
      <c r="AQ572" s="1637">
        <v>11218.72</v>
      </c>
      <c r="AR572" s="1637">
        <v>11218.72</v>
      </c>
      <c r="AS572" s="1637">
        <v>11878.65</v>
      </c>
      <c r="AT572" s="1637">
        <v>11878.65</v>
      </c>
      <c r="AU572" s="1637">
        <v>14518.35</v>
      </c>
      <c r="AV572" s="1637">
        <v>398594.7</v>
      </c>
      <c r="AW572" s="1637">
        <v>161460.07</v>
      </c>
      <c r="AX572" s="1637">
        <v>61854.07</v>
      </c>
      <c r="AY572" s="1637">
        <v>1619715.4300000002</v>
      </c>
      <c r="AZ572" s="1637">
        <v>12073071.060000001</v>
      </c>
      <c r="BA572" s="1637">
        <v>1063930.6599999999</v>
      </c>
      <c r="BB572" s="1637">
        <v>4531.21</v>
      </c>
      <c r="BC572" s="1637">
        <v>234219.41999999998</v>
      </c>
      <c r="BD572" s="1637">
        <v>12073070.978440002</v>
      </c>
    </row>
    <row r="573" spans="1:56" x14ac:dyDescent="0.25">
      <c r="A573" s="1651" t="s">
        <v>2495</v>
      </c>
      <c r="B573" s="1647" t="s">
        <v>3450</v>
      </c>
      <c r="C573" s="1636">
        <v>822.37</v>
      </c>
      <c r="D573" s="1637">
        <v>11757623.41</v>
      </c>
      <c r="E573" s="1637">
        <v>9003830.0800000001</v>
      </c>
      <c r="F573" s="1646">
        <v>0.76578656808672185</v>
      </c>
      <c r="G573" s="1645">
        <v>1</v>
      </c>
      <c r="H573" s="1644">
        <v>122292.64</v>
      </c>
      <c r="I573" s="1644">
        <v>4689501.9700000007</v>
      </c>
      <c r="J573" s="1644">
        <v>4811794.6100000003</v>
      </c>
      <c r="K573" s="1643">
        <v>0.9</v>
      </c>
      <c r="L573" s="1637">
        <v>2624843.71</v>
      </c>
      <c r="M573" s="1637">
        <v>648229.04</v>
      </c>
      <c r="N573" s="1637">
        <v>270603.73</v>
      </c>
      <c r="O573" s="1637">
        <v>107983.16</v>
      </c>
      <c r="P573" s="1637">
        <v>93462.36</v>
      </c>
      <c r="Q573" s="1637">
        <v>189926.89</v>
      </c>
      <c r="R573" s="1637">
        <v>59450.43</v>
      </c>
      <c r="S573" s="1637">
        <v>101313.52</v>
      </c>
      <c r="T573" s="1637">
        <v>119566.26</v>
      </c>
      <c r="U573" s="1637">
        <v>72710.490000000005</v>
      </c>
      <c r="V573" s="1637">
        <v>177380.28</v>
      </c>
      <c r="W573" s="1637">
        <v>152724.82</v>
      </c>
      <c r="X573" s="1637">
        <v>121571.45</v>
      </c>
      <c r="Y573" s="1637">
        <v>4739766.1400000015</v>
      </c>
      <c r="Z573" s="1637">
        <v>73495.8</v>
      </c>
      <c r="AA573" s="1637">
        <v>102796.25</v>
      </c>
      <c r="AB573" s="1637">
        <v>267270.25</v>
      </c>
      <c r="AC573" s="1637">
        <v>27960.579999999998</v>
      </c>
      <c r="AD573" s="1637">
        <v>469573.27</v>
      </c>
      <c r="AE573" s="1637">
        <v>333282.36</v>
      </c>
      <c r="AF573" s="1637">
        <v>1119245.57</v>
      </c>
      <c r="AG573" s="1637">
        <v>770560.69</v>
      </c>
      <c r="AH573" s="1637">
        <v>2320693.4596799999</v>
      </c>
      <c r="AI573" s="1637">
        <v>5484878.2296799999</v>
      </c>
      <c r="AJ573" s="1637">
        <v>782797.55</v>
      </c>
      <c r="AK573" s="1637">
        <v>4702080.679680001</v>
      </c>
      <c r="AL573" s="1637">
        <v>5406598.469680001</v>
      </c>
      <c r="AM573" s="1637">
        <v>227014.2</v>
      </c>
      <c r="AN573" s="1637">
        <v>227014.2</v>
      </c>
      <c r="AO573" s="1637">
        <v>236253.15</v>
      </c>
      <c r="AP573" s="1637">
        <v>236253.15</v>
      </c>
      <c r="AQ573" s="1637">
        <v>15838.2</v>
      </c>
      <c r="AR573" s="1637">
        <v>15838.2</v>
      </c>
      <c r="AS573" s="1637">
        <v>16498.12</v>
      </c>
      <c r="AT573" s="1637">
        <v>16498.12</v>
      </c>
      <c r="AU573" s="1637">
        <v>19797.75</v>
      </c>
      <c r="AV573" s="1637">
        <v>384736.27</v>
      </c>
      <c r="AW573" s="1637">
        <v>155846.39000000001</v>
      </c>
      <c r="AX573" s="1637">
        <v>59670.99</v>
      </c>
      <c r="AY573" s="1637">
        <v>1611258.74</v>
      </c>
      <c r="AZ573" s="1637">
        <v>11757623.41</v>
      </c>
      <c r="BA573" s="1637">
        <v>780153.90000000014</v>
      </c>
      <c r="BB573" s="1637">
        <v>34957.74</v>
      </c>
      <c r="BC573" s="1637">
        <v>239122.61000000002</v>
      </c>
      <c r="BD573" s="1637">
        <v>11757623.349680003</v>
      </c>
    </row>
    <row r="574" spans="1:56" x14ac:dyDescent="0.25">
      <c r="A574" s="1651" t="s">
        <v>2496</v>
      </c>
      <c r="B574" s="1647" t="s">
        <v>3449</v>
      </c>
      <c r="C574" s="1636">
        <v>490.2</v>
      </c>
      <c r="D574" s="1637">
        <v>6724112.1399999997</v>
      </c>
      <c r="E574" s="1637">
        <v>6795209.1600000001</v>
      </c>
      <c r="F574" s="1646">
        <v>1.0105734435297506</v>
      </c>
      <c r="G574" s="1645">
        <v>4</v>
      </c>
      <c r="H574" s="1644">
        <v>428.31</v>
      </c>
      <c r="I574" s="1644">
        <v>1714836.24</v>
      </c>
      <c r="J574" s="1644">
        <v>1715264.55</v>
      </c>
      <c r="K574" s="1643">
        <v>0.9</v>
      </c>
      <c r="L574" s="1637">
        <v>1547674.51</v>
      </c>
      <c r="M574" s="1637">
        <v>383240.9</v>
      </c>
      <c r="N574" s="1637">
        <v>160517.15</v>
      </c>
      <c r="O574" s="1637">
        <v>64143.45</v>
      </c>
      <c r="P574" s="1637">
        <v>54067.79</v>
      </c>
      <c r="Q574" s="1637">
        <v>112622.27</v>
      </c>
      <c r="R574" s="1637">
        <v>34679.42</v>
      </c>
      <c r="S574" s="1637">
        <v>60146.55</v>
      </c>
      <c r="T574" s="1637">
        <v>71015.11</v>
      </c>
      <c r="U574" s="1637">
        <v>43305.51</v>
      </c>
      <c r="V574" s="1637">
        <v>105353.13</v>
      </c>
      <c r="W574" s="1637">
        <v>90709.29</v>
      </c>
      <c r="X574" s="1637">
        <v>72173.02</v>
      </c>
      <c r="Y574" s="1637">
        <v>2799648.0999999996</v>
      </c>
      <c r="Z574" s="1637">
        <v>43788.6</v>
      </c>
      <c r="AA574" s="1637">
        <v>61275</v>
      </c>
      <c r="AB574" s="1637">
        <v>159315</v>
      </c>
      <c r="AC574" s="1637">
        <v>16666.8</v>
      </c>
      <c r="AD574" s="1637">
        <v>139952.09</v>
      </c>
      <c r="AE574" s="1637">
        <v>200322.57999999996</v>
      </c>
      <c r="AF574" s="1637">
        <v>667162.19999999995</v>
      </c>
      <c r="AG574" s="1637">
        <v>459317.39999999991</v>
      </c>
      <c r="AH574" s="1637">
        <v>1347214.0638000001</v>
      </c>
      <c r="AI574" s="1637">
        <v>3095013.7338</v>
      </c>
      <c r="AJ574" s="1637">
        <v>466611.57</v>
      </c>
      <c r="AK574" s="1637">
        <v>2628402.1638000002</v>
      </c>
      <c r="AL574" s="1637">
        <v>3048352.5738000004</v>
      </c>
      <c r="AM574" s="1637">
        <v>120106.35</v>
      </c>
      <c r="AN574" s="1637">
        <v>120106.35</v>
      </c>
      <c r="AO574" s="1637">
        <v>125385.75</v>
      </c>
      <c r="AP574" s="1637">
        <v>125385.75</v>
      </c>
      <c r="AQ574" s="1637">
        <v>5279.4</v>
      </c>
      <c r="AR574" s="1637">
        <v>5279.4</v>
      </c>
      <c r="AS574" s="1637">
        <v>5279.4</v>
      </c>
      <c r="AT574" s="1637">
        <v>5279.4</v>
      </c>
      <c r="AU574" s="1637">
        <v>6599.25</v>
      </c>
      <c r="AV574" s="1637">
        <v>228993.97</v>
      </c>
      <c r="AW574" s="1637">
        <v>92759.34</v>
      </c>
      <c r="AX574" s="1637">
        <v>35657.050000000003</v>
      </c>
      <c r="AY574" s="1637">
        <v>876111.41000000015</v>
      </c>
      <c r="AZ574" s="1637">
        <v>6724112.1399999997</v>
      </c>
      <c r="BA574" s="1637">
        <v>467891.57</v>
      </c>
      <c r="BB574" s="1637">
        <v>75.09</v>
      </c>
      <c r="BC574" s="1637">
        <v>93686.02</v>
      </c>
      <c r="BD574" s="1637">
        <v>6724112.0838000001</v>
      </c>
    </row>
    <row r="575" spans="1:56" x14ac:dyDescent="0.25">
      <c r="A575" s="1651" t="s">
        <v>2497</v>
      </c>
      <c r="B575" s="1647" t="s">
        <v>3448</v>
      </c>
      <c r="C575" s="1636">
        <v>101.6</v>
      </c>
      <c r="D575" s="1637">
        <v>1273938.99</v>
      </c>
      <c r="E575" s="1637">
        <v>1684377.51</v>
      </c>
      <c r="F575" s="1646">
        <v>1.3221806720901133</v>
      </c>
      <c r="G575" s="1645">
        <v>4</v>
      </c>
      <c r="H575" s="1644">
        <v>81.14</v>
      </c>
      <c r="I575" s="1644">
        <v>235587</v>
      </c>
      <c r="J575" s="1644">
        <v>235668.14</v>
      </c>
      <c r="K575" s="1643">
        <v>0.9</v>
      </c>
      <c r="L575" s="1637">
        <v>305811.27</v>
      </c>
      <c r="M575" s="1637">
        <v>74152.210000000006</v>
      </c>
      <c r="N575" s="1637">
        <v>31538.37</v>
      </c>
      <c r="O575" s="1637">
        <v>12395.58</v>
      </c>
      <c r="P575" s="1637">
        <v>10017.379999999999</v>
      </c>
      <c r="Q575" s="1637">
        <v>21426.22</v>
      </c>
      <c r="R575" s="1637">
        <v>6605.6</v>
      </c>
      <c r="S575" s="1637">
        <v>12029.31</v>
      </c>
      <c r="T575" s="1637">
        <v>13768.23</v>
      </c>
      <c r="U575" s="1637">
        <v>8554.17</v>
      </c>
      <c r="V575" s="1637">
        <v>20425.599999999999</v>
      </c>
      <c r="W575" s="1637">
        <v>17586.490000000002</v>
      </c>
      <c r="X575" s="1637">
        <v>14434.6</v>
      </c>
      <c r="Y575" s="1637">
        <v>548745.02999999991</v>
      </c>
      <c r="Z575" s="1637">
        <v>9084.6</v>
      </c>
      <c r="AA575" s="1637">
        <v>12700</v>
      </c>
      <c r="AB575" s="1637">
        <v>33020</v>
      </c>
      <c r="AC575" s="1637">
        <v>3454.4</v>
      </c>
      <c r="AD575" s="1637">
        <v>29006.799999999999</v>
      </c>
      <c r="AE575" s="1637">
        <v>38183.06</v>
      </c>
      <c r="AF575" s="1637">
        <v>138277.6</v>
      </c>
      <c r="AG575" s="1637">
        <v>95199.2</v>
      </c>
      <c r="AH575" s="1637">
        <v>250426.73939999999</v>
      </c>
      <c r="AI575" s="1637">
        <v>609352.39939999999</v>
      </c>
      <c r="AJ575" s="1637">
        <v>96711</v>
      </c>
      <c r="AK575" s="1637">
        <v>512641.39939999999</v>
      </c>
      <c r="AL575" s="1637">
        <v>599681.29940000002</v>
      </c>
      <c r="AM575" s="1637">
        <v>12538.57</v>
      </c>
      <c r="AN575" s="1637">
        <v>12538.57</v>
      </c>
      <c r="AO575" s="1637">
        <v>13198.5</v>
      </c>
      <c r="AP575" s="1637">
        <v>13198.5</v>
      </c>
      <c r="AQ575" s="1637">
        <v>0</v>
      </c>
      <c r="AR575" s="1637">
        <v>0</v>
      </c>
      <c r="AS575" s="1637">
        <v>0</v>
      </c>
      <c r="AT575" s="1637">
        <v>0</v>
      </c>
      <c r="AU575" s="1637">
        <v>0</v>
      </c>
      <c r="AV575" s="1637">
        <v>47514.6</v>
      </c>
      <c r="AW575" s="1637">
        <v>19246.89</v>
      </c>
      <c r="AX575" s="1637">
        <v>7276.95</v>
      </c>
      <c r="AY575" s="1637">
        <v>125512.57999999999</v>
      </c>
      <c r="AZ575" s="1637">
        <v>1273938.99</v>
      </c>
      <c r="BA575" s="1637">
        <v>28953.909999999996</v>
      </c>
      <c r="BB575" s="1637">
        <v>0</v>
      </c>
      <c r="BC575" s="1637">
        <v>17810.820000000003</v>
      </c>
      <c r="BD575" s="1637">
        <v>1273938.9094</v>
      </c>
    </row>
    <row r="576" spans="1:56" x14ac:dyDescent="0.25">
      <c r="A576" s="1651" t="s">
        <v>2498</v>
      </c>
      <c r="B576" s="1647" t="s">
        <v>3447</v>
      </c>
      <c r="C576" s="1636">
        <v>936.25</v>
      </c>
      <c r="D576" s="1637">
        <v>14172419.82</v>
      </c>
      <c r="E576" s="1637">
        <v>10609688.1</v>
      </c>
      <c r="F576" s="1646">
        <v>0.74861514369110749</v>
      </c>
      <c r="G576" s="1645">
        <v>1</v>
      </c>
      <c r="H576" s="1644">
        <v>225774.93</v>
      </c>
      <c r="I576" s="1644">
        <v>5335901.8</v>
      </c>
      <c r="J576" s="1644">
        <v>5561676.7299999995</v>
      </c>
      <c r="K576" s="1643">
        <v>0.96694000000000002</v>
      </c>
      <c r="L576" s="1637">
        <v>3198805.61</v>
      </c>
      <c r="M576" s="1637">
        <v>794002.15</v>
      </c>
      <c r="N576" s="1637">
        <v>330920.3</v>
      </c>
      <c r="O576" s="1637">
        <v>133007.4</v>
      </c>
      <c r="P576" s="1637">
        <v>116295</v>
      </c>
      <c r="Q576" s="1637">
        <v>232144.36</v>
      </c>
      <c r="R576" s="1637">
        <v>73334.77</v>
      </c>
      <c r="S576" s="1637">
        <v>124357.82</v>
      </c>
      <c r="T576" s="1637">
        <v>147144.32000000001</v>
      </c>
      <c r="U576" s="1637">
        <v>89319.360000000001</v>
      </c>
      <c r="V576" s="1637">
        <v>218293.2</v>
      </c>
      <c r="W576" s="1637">
        <v>187950.94</v>
      </c>
      <c r="X576" s="1637">
        <v>149223.51999999999</v>
      </c>
      <c r="Y576" s="1637">
        <v>5794798.7500000009</v>
      </c>
      <c r="Z576" s="1637">
        <v>83295</v>
      </c>
      <c r="AA576" s="1637">
        <v>117031.25</v>
      </c>
      <c r="AB576" s="1637">
        <v>304281.25</v>
      </c>
      <c r="AC576" s="1637">
        <v>31832.5</v>
      </c>
      <c r="AD576" s="1637">
        <v>534598.75</v>
      </c>
      <c r="AE576" s="1637">
        <v>383746.5</v>
      </c>
      <c r="AF576" s="1637">
        <v>1274236.25</v>
      </c>
      <c r="AG576" s="1637">
        <v>877266.25</v>
      </c>
      <c r="AH576" s="1637">
        <v>2685455.0459999996</v>
      </c>
      <c r="AI576" s="1637">
        <v>6291742.7960000001</v>
      </c>
      <c r="AJ576" s="1637">
        <v>891197.65</v>
      </c>
      <c r="AK576" s="1637">
        <v>5400545.1459999997</v>
      </c>
      <c r="AL576" s="1637">
        <v>6262279.7960000001</v>
      </c>
      <c r="AM576" s="1637">
        <v>262333.23</v>
      </c>
      <c r="AN576" s="1637">
        <v>262333.23</v>
      </c>
      <c r="AO576" s="1637">
        <v>273677.37</v>
      </c>
      <c r="AP576" s="1637">
        <v>273677.37</v>
      </c>
      <c r="AQ576" s="1637">
        <v>58138.71</v>
      </c>
      <c r="AR576" s="1637">
        <v>58138.71</v>
      </c>
      <c r="AS576" s="1637">
        <v>60265.74</v>
      </c>
      <c r="AT576" s="1637">
        <v>60265.74</v>
      </c>
      <c r="AU576" s="1637">
        <v>72318.89</v>
      </c>
      <c r="AV576" s="1637">
        <v>470781.81</v>
      </c>
      <c r="AW576" s="1637">
        <v>190701.14</v>
      </c>
      <c r="AX576" s="1637">
        <v>72709.19</v>
      </c>
      <c r="AY576" s="1637">
        <v>2115341.13</v>
      </c>
      <c r="AZ576" s="1637">
        <v>14172419.82</v>
      </c>
      <c r="BA576" s="1637">
        <v>948140.71999999986</v>
      </c>
      <c r="BB576" s="1637">
        <v>70587.02</v>
      </c>
      <c r="BC576" s="1637">
        <v>488407.25999999989</v>
      </c>
      <c r="BD576" s="1637">
        <v>14172419.675999999</v>
      </c>
    </row>
    <row r="577" spans="1:56" x14ac:dyDescent="0.25">
      <c r="A577" s="1651" t="s">
        <v>2499</v>
      </c>
      <c r="B577" s="1647" t="s">
        <v>3446</v>
      </c>
      <c r="C577" s="1636">
        <v>1627.78</v>
      </c>
      <c r="D577" s="1637">
        <v>21440125.059999999</v>
      </c>
      <c r="E577" s="1637">
        <v>23177185.75</v>
      </c>
      <c r="F577" s="1646">
        <v>1.0810191491485639</v>
      </c>
      <c r="G577" s="1645">
        <v>4</v>
      </c>
      <c r="H577" s="1644">
        <v>1365.7</v>
      </c>
      <c r="I577" s="1644">
        <v>2850693.7299999995</v>
      </c>
      <c r="J577" s="1644">
        <v>2852059.4299999997</v>
      </c>
      <c r="K577" s="1643">
        <v>0.96694000000000002</v>
      </c>
      <c r="L577" s="1637">
        <v>5171034.68</v>
      </c>
      <c r="M577" s="1637">
        <v>1252439.3899999999</v>
      </c>
      <c r="N577" s="1637">
        <v>572725.56000000006</v>
      </c>
      <c r="O577" s="1637">
        <v>232938.4</v>
      </c>
      <c r="P577" s="1637">
        <v>171709.65</v>
      </c>
      <c r="Q577" s="1637">
        <v>397369.98</v>
      </c>
      <c r="R577" s="1637">
        <v>127744.45</v>
      </c>
      <c r="S577" s="1637">
        <v>215113.18</v>
      </c>
      <c r="T577" s="1637">
        <v>259254.28</v>
      </c>
      <c r="U577" s="1637">
        <v>155375.48000000001</v>
      </c>
      <c r="V577" s="1637">
        <v>384611.83</v>
      </c>
      <c r="W577" s="1637">
        <v>331151.65999999997</v>
      </c>
      <c r="X577" s="1637">
        <v>258125.68</v>
      </c>
      <c r="Y577" s="1637">
        <v>9529594.2200000007</v>
      </c>
      <c r="Z577" s="1637">
        <v>144820.79999999999</v>
      </c>
      <c r="AA577" s="1637">
        <v>203472.49999999997</v>
      </c>
      <c r="AB577" s="1637">
        <v>529028.5</v>
      </c>
      <c r="AC577" s="1637">
        <v>55344.51999999999</v>
      </c>
      <c r="AD577" s="1637">
        <v>464731.18</v>
      </c>
      <c r="AE577" s="1637">
        <v>616475.34000000008</v>
      </c>
      <c r="AF577" s="1637">
        <v>2215408.58</v>
      </c>
      <c r="AG577" s="1637">
        <v>1525229.8599999999</v>
      </c>
      <c r="AH577" s="1637">
        <v>4040449.1179199996</v>
      </c>
      <c r="AI577" s="1637">
        <v>9794960.3979199994</v>
      </c>
      <c r="AJ577" s="1637">
        <v>1549451.22</v>
      </c>
      <c r="AK577" s="1637">
        <v>8245509.1779199997</v>
      </c>
      <c r="AL577" s="1637">
        <v>9743735.53792</v>
      </c>
      <c r="AM577" s="1637">
        <v>207739.56</v>
      </c>
      <c r="AN577" s="1637">
        <v>207739.56</v>
      </c>
      <c r="AO577" s="1637">
        <v>216956.67</v>
      </c>
      <c r="AP577" s="1637">
        <v>216956.67</v>
      </c>
      <c r="AQ577" s="1637">
        <v>7799.09</v>
      </c>
      <c r="AR577" s="1637">
        <v>7799.09</v>
      </c>
      <c r="AS577" s="1637">
        <v>7799.09</v>
      </c>
      <c r="AT577" s="1637">
        <v>7799.09</v>
      </c>
      <c r="AU577" s="1637">
        <v>9926.1200000000008</v>
      </c>
      <c r="AV577" s="1637">
        <v>818196.1</v>
      </c>
      <c r="AW577" s="1637">
        <v>331429.39</v>
      </c>
      <c r="AX577" s="1637">
        <v>126654.73</v>
      </c>
      <c r="AY577" s="1637">
        <v>2166795.16</v>
      </c>
      <c r="AZ577" s="1637">
        <v>21440125.059999999</v>
      </c>
      <c r="BA577" s="1637">
        <v>255642.98</v>
      </c>
      <c r="BB577" s="1637">
        <v>214.25</v>
      </c>
      <c r="BC577" s="1637">
        <v>534088.31999999995</v>
      </c>
      <c r="BD577" s="1637">
        <v>21440124.917920001</v>
      </c>
    </row>
    <row r="578" spans="1:56" x14ac:dyDescent="0.25">
      <c r="A578" s="1651" t="s">
        <v>2500</v>
      </c>
      <c r="B578" s="1647" t="s">
        <v>3445</v>
      </c>
      <c r="C578" s="1636">
        <v>1793.95</v>
      </c>
      <c r="D578" s="1637">
        <v>24610688.219999999</v>
      </c>
      <c r="E578" s="1637">
        <v>18487046.289999999</v>
      </c>
      <c r="F578" s="1646">
        <v>0.75117957388027889</v>
      </c>
      <c r="G578" s="1645">
        <v>1</v>
      </c>
      <c r="H578" s="1644">
        <v>321250.21000000002</v>
      </c>
      <c r="I578" s="1644">
        <v>5464878.7799999993</v>
      </c>
      <c r="J578" s="1644">
        <v>5786128.9899999993</v>
      </c>
      <c r="K578" s="1643">
        <v>0.96694000000000002</v>
      </c>
      <c r="L578" s="1637">
        <v>5768531.5800000001</v>
      </c>
      <c r="M578" s="1637">
        <v>1420216.63</v>
      </c>
      <c r="N578" s="1637">
        <v>634057.16</v>
      </c>
      <c r="O578" s="1637">
        <v>254888.08</v>
      </c>
      <c r="P578" s="1637">
        <v>193793.92000000001</v>
      </c>
      <c r="Q578" s="1637">
        <v>444511.58</v>
      </c>
      <c r="R578" s="1637">
        <v>140755.46</v>
      </c>
      <c r="S578" s="1637">
        <v>238089.23</v>
      </c>
      <c r="T578" s="1637">
        <v>282610.53000000003</v>
      </c>
      <c r="U578" s="1637">
        <v>171171.5</v>
      </c>
      <c r="V578" s="1637">
        <v>419261.54</v>
      </c>
      <c r="W578" s="1637">
        <v>360985.14</v>
      </c>
      <c r="X578" s="1637">
        <v>285695.84999999998</v>
      </c>
      <c r="Y578" s="1637">
        <v>10614568.199999999</v>
      </c>
      <c r="Z578" s="1637">
        <v>160345.79999999999</v>
      </c>
      <c r="AA578" s="1637">
        <v>224243.75</v>
      </c>
      <c r="AB578" s="1637">
        <v>583033.75</v>
      </c>
      <c r="AC578" s="1637">
        <v>60994.299999999988</v>
      </c>
      <c r="AD578" s="1637">
        <v>1024345.45</v>
      </c>
      <c r="AE578" s="1637">
        <v>718030.57999999984</v>
      </c>
      <c r="AF578" s="1637">
        <v>2441565.9499999997</v>
      </c>
      <c r="AG578" s="1637">
        <v>1680931.15</v>
      </c>
      <c r="AH578" s="1637">
        <v>4553734.6757999994</v>
      </c>
      <c r="AI578" s="1637">
        <v>11447225.4058</v>
      </c>
      <c r="AJ578" s="1637">
        <v>1707625.12</v>
      </c>
      <c r="AK578" s="1637">
        <v>9739600.2857999988</v>
      </c>
      <c r="AL578" s="1637">
        <v>11390771.315799998</v>
      </c>
      <c r="AM578" s="1637">
        <v>263751.25</v>
      </c>
      <c r="AN578" s="1637">
        <v>263751.25</v>
      </c>
      <c r="AO578" s="1637">
        <v>275095.39</v>
      </c>
      <c r="AP578" s="1637">
        <v>275095.39</v>
      </c>
      <c r="AQ578" s="1637">
        <v>22688.28</v>
      </c>
      <c r="AR578" s="1637">
        <v>22688.28</v>
      </c>
      <c r="AS578" s="1637">
        <v>23397.279999999999</v>
      </c>
      <c r="AT578" s="1637">
        <v>23397.279999999999</v>
      </c>
      <c r="AU578" s="1637">
        <v>28360.35</v>
      </c>
      <c r="AV578" s="1637">
        <v>901859.13</v>
      </c>
      <c r="AW578" s="1637">
        <v>365319.05</v>
      </c>
      <c r="AX578" s="1637">
        <v>139945.66</v>
      </c>
      <c r="AY578" s="1637">
        <v>2605348.5900000003</v>
      </c>
      <c r="AZ578" s="1637">
        <v>24610688.219999999</v>
      </c>
      <c r="BA578" s="1637">
        <v>451423.7</v>
      </c>
      <c r="BB578" s="1637">
        <v>4995.2</v>
      </c>
      <c r="BC578" s="1637">
        <v>751432.8600000001</v>
      </c>
      <c r="BD578" s="1637">
        <v>24610688.105799999</v>
      </c>
    </row>
    <row r="579" spans="1:56" x14ac:dyDescent="0.25">
      <c r="A579" s="1651" t="s">
        <v>2501</v>
      </c>
      <c r="B579" s="1647" t="s">
        <v>3444</v>
      </c>
      <c r="C579" s="1636">
        <v>424.5</v>
      </c>
      <c r="D579" s="1637">
        <v>5830131.8200000003</v>
      </c>
      <c r="E579" s="1637">
        <v>5719116.6799999997</v>
      </c>
      <c r="F579" s="1646">
        <v>0.98095838251561174</v>
      </c>
      <c r="G579" s="1645">
        <v>3</v>
      </c>
      <c r="H579" s="1644">
        <v>6625.42</v>
      </c>
      <c r="I579" s="1644">
        <v>833212.43999999983</v>
      </c>
      <c r="J579" s="1644">
        <v>839837.85999999987</v>
      </c>
      <c r="K579" s="1643">
        <v>0.96694000000000002</v>
      </c>
      <c r="L579" s="1637">
        <v>1367808.28</v>
      </c>
      <c r="M579" s="1637">
        <v>337966.58</v>
      </c>
      <c r="N579" s="1637">
        <v>149664.12</v>
      </c>
      <c r="O579" s="1637">
        <v>59743.67</v>
      </c>
      <c r="P579" s="1637">
        <v>45950.87</v>
      </c>
      <c r="Q579" s="1637">
        <v>103995.73</v>
      </c>
      <c r="R579" s="1637">
        <v>32527.52</v>
      </c>
      <c r="S579" s="1637">
        <v>56291.3</v>
      </c>
      <c r="T579" s="1637">
        <v>66176.009999999995</v>
      </c>
      <c r="U579" s="1637">
        <v>40208.07</v>
      </c>
      <c r="V579" s="1637">
        <v>98174.19</v>
      </c>
      <c r="W579" s="1637">
        <v>84528.2</v>
      </c>
      <c r="X579" s="1637">
        <v>67546.899999999994</v>
      </c>
      <c r="Y579" s="1637">
        <v>2510581.4399999995</v>
      </c>
      <c r="Z579" s="1637">
        <v>37845</v>
      </c>
      <c r="AA579" s="1637">
        <v>53062.5</v>
      </c>
      <c r="AB579" s="1637">
        <v>137962.5</v>
      </c>
      <c r="AC579" s="1637">
        <v>14433</v>
      </c>
      <c r="AD579" s="1637">
        <v>242389.5</v>
      </c>
      <c r="AE579" s="1637">
        <v>171811.5</v>
      </c>
      <c r="AF579" s="1637">
        <v>577744.5</v>
      </c>
      <c r="AG579" s="1637">
        <v>397756.5</v>
      </c>
      <c r="AH579" s="1637">
        <v>1078642.0049999999</v>
      </c>
      <c r="AI579" s="1637">
        <v>2711647.0049999999</v>
      </c>
      <c r="AJ579" s="1637">
        <v>404073.06</v>
      </c>
      <c r="AK579" s="1637">
        <v>2307573.9449999998</v>
      </c>
      <c r="AL579" s="1637">
        <v>2698288.3449999997</v>
      </c>
      <c r="AM579" s="1637">
        <v>61683.76</v>
      </c>
      <c r="AN579" s="1637">
        <v>61683.76</v>
      </c>
      <c r="AO579" s="1637">
        <v>63810.78</v>
      </c>
      <c r="AP579" s="1637">
        <v>63810.78</v>
      </c>
      <c r="AQ579" s="1637">
        <v>7090.08</v>
      </c>
      <c r="AR579" s="1637">
        <v>7090.08</v>
      </c>
      <c r="AS579" s="1637">
        <v>7090.08</v>
      </c>
      <c r="AT579" s="1637">
        <v>7090.08</v>
      </c>
      <c r="AU579" s="1637">
        <v>9217.11</v>
      </c>
      <c r="AV579" s="1637">
        <v>213411.63</v>
      </c>
      <c r="AW579" s="1637">
        <v>86447.35</v>
      </c>
      <c r="AX579" s="1637">
        <v>32836.410000000003</v>
      </c>
      <c r="AY579" s="1637">
        <v>621261.9</v>
      </c>
      <c r="AZ579" s="1637">
        <v>5830131.8200000003</v>
      </c>
      <c r="BA579" s="1637">
        <v>90365.96</v>
      </c>
      <c r="BB579" s="1637">
        <v>142.9</v>
      </c>
      <c r="BC579" s="1637">
        <v>162517.08999999997</v>
      </c>
      <c r="BD579" s="1637">
        <v>5830131.6849999996</v>
      </c>
    </row>
    <row r="580" spans="1:56" x14ac:dyDescent="0.25">
      <c r="A580" s="1688" t="s">
        <v>7082</v>
      </c>
      <c r="B580" s="1687" t="s">
        <v>7101</v>
      </c>
      <c r="C580" s="1684">
        <v>466.53999999999996</v>
      </c>
      <c r="D580" s="1685">
        <v>7000807.4399999995</v>
      </c>
      <c r="E580" s="1685">
        <v>6137177.9199999999</v>
      </c>
      <c r="F580" s="1686">
        <v>0.87872783323755033</v>
      </c>
      <c r="G580" s="1684">
        <v>2</v>
      </c>
      <c r="H580" s="1685">
        <v>12793</v>
      </c>
      <c r="I580" s="1685">
        <v>2910068.23</v>
      </c>
      <c r="J580" s="1685">
        <v>2922861.23</v>
      </c>
      <c r="K580" s="1684">
        <v>0.97</v>
      </c>
      <c r="L580" s="1685">
        <v>1603328.98</v>
      </c>
      <c r="M580" s="1685">
        <v>411432.28</v>
      </c>
      <c r="N580" s="1685">
        <v>165950.33000000002</v>
      </c>
      <c r="O580" s="1685">
        <v>64498.130000000005</v>
      </c>
      <c r="P580" s="1685">
        <v>56865.86</v>
      </c>
      <c r="Q580" s="1685">
        <v>118076.5</v>
      </c>
      <c r="R580" s="1685">
        <v>36075.97</v>
      </c>
      <c r="S580" s="1685">
        <v>62035.3</v>
      </c>
      <c r="T580" s="1685">
        <v>70847.260000000009</v>
      </c>
      <c r="U580" s="1685">
        <v>44228.87</v>
      </c>
      <c r="V580" s="1685">
        <v>105104.12</v>
      </c>
      <c r="W580" s="1685">
        <v>90494.89</v>
      </c>
      <c r="X580" s="1685">
        <v>74439.44</v>
      </c>
      <c r="Y580" s="1685">
        <v>2903377.9299999997</v>
      </c>
      <c r="Z580" s="1685">
        <v>41741.1</v>
      </c>
      <c r="AA580" s="1685">
        <v>58317.5</v>
      </c>
      <c r="AB580" s="1685">
        <v>151625.5</v>
      </c>
      <c r="AC580" s="1685">
        <v>15862.359999999999</v>
      </c>
      <c r="AD580" s="1685">
        <v>266394.33999999997</v>
      </c>
      <c r="AE580" s="1685">
        <v>208340.61</v>
      </c>
      <c r="AF580" s="1685">
        <v>634960.93999999994</v>
      </c>
      <c r="AG580" s="1685">
        <v>437147.98</v>
      </c>
      <c r="AH580" s="1685">
        <v>1319788.15056</v>
      </c>
      <c r="AI580" s="1685">
        <v>3134178.4805600001</v>
      </c>
      <c r="AJ580" s="1685">
        <v>444090.08999999997</v>
      </c>
      <c r="AK580" s="1685">
        <v>2690088.3905600002</v>
      </c>
      <c r="AL580" s="1685">
        <v>3119496.8505600002</v>
      </c>
      <c r="AM580" s="1685">
        <v>134002.64000000001</v>
      </c>
      <c r="AN580" s="1685">
        <v>134002.64000000001</v>
      </c>
      <c r="AO580" s="1685">
        <v>139674.72</v>
      </c>
      <c r="AP580" s="1685">
        <v>139674.72</v>
      </c>
      <c r="AQ580" s="1685">
        <v>12762.150000000001</v>
      </c>
      <c r="AR580" s="1685">
        <v>12762.150000000001</v>
      </c>
      <c r="AS580" s="1685">
        <v>12762.150000000001</v>
      </c>
      <c r="AT580" s="1685">
        <v>12762.150000000001</v>
      </c>
      <c r="AU580" s="1685">
        <v>15598.18</v>
      </c>
      <c r="AV580" s="1685">
        <v>233972.88</v>
      </c>
      <c r="AW580" s="1685">
        <v>94776.16</v>
      </c>
      <c r="AX580" s="1685">
        <v>35181.86</v>
      </c>
      <c r="AY580" s="1685">
        <v>977932.40000000014</v>
      </c>
      <c r="AZ580" s="1685">
        <v>7000807.4399999995</v>
      </c>
      <c r="BA580" s="1685">
        <v>613628.07000000007</v>
      </c>
      <c r="BB580" s="1685">
        <v>795.18</v>
      </c>
      <c r="BC580" s="1685">
        <v>228286.56</v>
      </c>
      <c r="BD580" s="1685">
        <v>7000807.1805600002</v>
      </c>
    </row>
    <row r="581" spans="1:56" x14ac:dyDescent="0.25">
      <c r="A581" s="1651" t="s">
        <v>2502</v>
      </c>
      <c r="B581" s="1647" t="s">
        <v>3443</v>
      </c>
      <c r="C581" s="1636">
        <v>2257.89</v>
      </c>
      <c r="D581" s="1637">
        <v>31164804.699999999</v>
      </c>
      <c r="E581" s="1637">
        <v>22455315.280000001</v>
      </c>
      <c r="F581" s="1646">
        <v>0.72053444570438785</v>
      </c>
      <c r="G581" s="1645">
        <v>1</v>
      </c>
      <c r="H581" s="1644">
        <v>766552.72</v>
      </c>
      <c r="I581" s="1644">
        <v>8684949.0099999979</v>
      </c>
      <c r="J581" s="1644">
        <v>9451501.7299999986</v>
      </c>
      <c r="K581" s="1643">
        <v>0.96694000000000002</v>
      </c>
      <c r="L581" s="1637">
        <v>7408273.3799999999</v>
      </c>
      <c r="M581" s="1637">
        <v>1481654.67</v>
      </c>
      <c r="N581" s="1637">
        <v>760583.63</v>
      </c>
      <c r="O581" s="1637">
        <v>337812.41</v>
      </c>
      <c r="P581" s="1637">
        <v>259952.83</v>
      </c>
      <c r="Q581" s="1637">
        <v>465084.21</v>
      </c>
      <c r="R581" s="1637">
        <v>177422.85</v>
      </c>
      <c r="S581" s="1637">
        <v>288062.12</v>
      </c>
      <c r="T581" s="1637">
        <v>390049.24</v>
      </c>
      <c r="U581" s="1637">
        <v>215974.79</v>
      </c>
      <c r="V581" s="1637">
        <v>578650.23</v>
      </c>
      <c r="W581" s="1637">
        <v>498219.17</v>
      </c>
      <c r="X581" s="1637">
        <v>345660.96</v>
      </c>
      <c r="Y581" s="1637">
        <v>13207400.490000002</v>
      </c>
      <c r="Z581" s="1637">
        <v>201095.10000000003</v>
      </c>
      <c r="AA581" s="1637">
        <v>282236.25000000006</v>
      </c>
      <c r="AB581" s="1637">
        <v>733814.25000000012</v>
      </c>
      <c r="AC581" s="1637">
        <v>76768.260000000009</v>
      </c>
      <c r="AD581" s="1637">
        <v>1289255.19</v>
      </c>
      <c r="AE581" s="1637">
        <v>376162.59000000008</v>
      </c>
      <c r="AF581" s="1637">
        <v>3072988.29</v>
      </c>
      <c r="AG581" s="1637">
        <v>2115642.9300000002</v>
      </c>
      <c r="AH581" s="1637">
        <v>5897547.4779599998</v>
      </c>
      <c r="AI581" s="1637">
        <v>14045510.337959999</v>
      </c>
      <c r="AJ581" s="1637">
        <v>2149240.33</v>
      </c>
      <c r="AK581" s="1637">
        <v>11896270.007959999</v>
      </c>
      <c r="AL581" s="1637">
        <v>13974456.447959999</v>
      </c>
      <c r="AM581" s="1637">
        <v>482834.96</v>
      </c>
      <c r="AN581" s="1637">
        <v>482834.96</v>
      </c>
      <c r="AO581" s="1637">
        <v>502687.2</v>
      </c>
      <c r="AP581" s="1637">
        <v>502687.2</v>
      </c>
      <c r="AQ581" s="1637">
        <v>45376.56</v>
      </c>
      <c r="AR581" s="1637">
        <v>45376.56</v>
      </c>
      <c r="AS581" s="1637">
        <v>46794.57</v>
      </c>
      <c r="AT581" s="1637">
        <v>46794.57</v>
      </c>
      <c r="AU581" s="1637">
        <v>56720.7</v>
      </c>
      <c r="AV581" s="1637">
        <v>1135123.01</v>
      </c>
      <c r="AW581" s="1637">
        <v>459808.03</v>
      </c>
      <c r="AX581" s="1637">
        <v>175909.35</v>
      </c>
      <c r="AY581" s="1637">
        <v>3982947.6700000004</v>
      </c>
      <c r="AZ581" s="1637">
        <v>31164804.699999999</v>
      </c>
      <c r="BA581" s="1637">
        <v>1255966.6299999999</v>
      </c>
      <c r="BB581" s="1637">
        <v>56592.44</v>
      </c>
      <c r="BC581" s="1637">
        <v>1071291.8899999997</v>
      </c>
      <c r="BD581" s="1637">
        <v>31164804.607960001</v>
      </c>
    </row>
    <row r="582" spans="1:56" x14ac:dyDescent="0.25">
      <c r="A582" s="1651" t="s">
        <v>2503</v>
      </c>
      <c r="B582" s="1647" t="s">
        <v>3442</v>
      </c>
      <c r="C582" s="1636">
        <v>1223.72</v>
      </c>
      <c r="D582" s="1637">
        <v>18069951.140000001</v>
      </c>
      <c r="E582" s="1637">
        <v>14533601.369999999</v>
      </c>
      <c r="F582" s="1646">
        <v>0.80429666120281484</v>
      </c>
      <c r="G582" s="1645">
        <v>2</v>
      </c>
      <c r="H582" s="1644">
        <v>103411.17</v>
      </c>
      <c r="I582" s="1644">
        <v>6135088.6600000011</v>
      </c>
      <c r="J582" s="1644">
        <v>6238499.830000001</v>
      </c>
      <c r="K582" s="1643">
        <v>0.96694000000000002</v>
      </c>
      <c r="L582" s="1637">
        <v>4204786.82</v>
      </c>
      <c r="M582" s="1637">
        <v>840957.35</v>
      </c>
      <c r="N582" s="1637">
        <v>411982.8</v>
      </c>
      <c r="O582" s="1637">
        <v>182728.86</v>
      </c>
      <c r="P582" s="1637">
        <v>154769.03</v>
      </c>
      <c r="Q582" s="1637">
        <v>252889.54</v>
      </c>
      <c r="R582" s="1637">
        <v>95808.34</v>
      </c>
      <c r="S582" s="1637">
        <v>155949.88</v>
      </c>
      <c r="T582" s="1637">
        <v>210984.72</v>
      </c>
      <c r="U582" s="1637">
        <v>116890.61</v>
      </c>
      <c r="V582" s="1637">
        <v>313002.42</v>
      </c>
      <c r="W582" s="1637">
        <v>269495.78999999998</v>
      </c>
      <c r="X582" s="1637">
        <v>187132.5</v>
      </c>
      <c r="Y582" s="1637">
        <v>7397378.6600000001</v>
      </c>
      <c r="Z582" s="1637">
        <v>108627.29999999999</v>
      </c>
      <c r="AA582" s="1637">
        <v>152965</v>
      </c>
      <c r="AB582" s="1637">
        <v>397709</v>
      </c>
      <c r="AC582" s="1637">
        <v>41606.479999999996</v>
      </c>
      <c r="AD582" s="1637">
        <v>698744.12</v>
      </c>
      <c r="AE582" s="1637">
        <v>204769.09</v>
      </c>
      <c r="AF582" s="1637">
        <v>1665482.92</v>
      </c>
      <c r="AG582" s="1637">
        <v>1146625.6399999999</v>
      </c>
      <c r="AH582" s="1637">
        <v>3472181.90808</v>
      </c>
      <c r="AI582" s="1637">
        <v>7888711.4580799993</v>
      </c>
      <c r="AJ582" s="1637">
        <v>1164834.5900000001</v>
      </c>
      <c r="AK582" s="1637">
        <v>6723876.8680800004</v>
      </c>
      <c r="AL582" s="1637">
        <v>7850202.0180799998</v>
      </c>
      <c r="AM582" s="1637">
        <v>391372.83</v>
      </c>
      <c r="AN582" s="1637">
        <v>391372.83</v>
      </c>
      <c r="AO582" s="1637">
        <v>407680.03</v>
      </c>
      <c r="AP582" s="1637">
        <v>407680.03</v>
      </c>
      <c r="AQ582" s="1637">
        <v>49630.61</v>
      </c>
      <c r="AR582" s="1637">
        <v>49630.61</v>
      </c>
      <c r="AS582" s="1637">
        <v>51757.63</v>
      </c>
      <c r="AT582" s="1637">
        <v>51757.63</v>
      </c>
      <c r="AU582" s="1637">
        <v>62392.77</v>
      </c>
      <c r="AV582" s="1637">
        <v>614710.59</v>
      </c>
      <c r="AW582" s="1637">
        <v>249002.84</v>
      </c>
      <c r="AX582" s="1637">
        <v>95381.95</v>
      </c>
      <c r="AY582" s="1637">
        <v>2822370.35</v>
      </c>
      <c r="AZ582" s="1637">
        <v>18069951.140000001</v>
      </c>
      <c r="BA582" s="1637">
        <v>1270514.0900000001</v>
      </c>
      <c r="BB582" s="1637">
        <v>48776.959999999992</v>
      </c>
      <c r="BC582" s="1637">
        <v>673956.70000000007</v>
      </c>
      <c r="BD582" s="1637">
        <v>18069951.028080001</v>
      </c>
    </row>
    <row r="583" spans="1:56" x14ac:dyDescent="0.25">
      <c r="A583" s="1651" t="s">
        <v>2504</v>
      </c>
      <c r="B583" s="1647" t="s">
        <v>3441</v>
      </c>
      <c r="C583" s="1636">
        <v>4489.5200000000004</v>
      </c>
      <c r="D583" s="1637">
        <v>73877154.629999995</v>
      </c>
      <c r="E583" s="1637">
        <v>55466957.459999993</v>
      </c>
      <c r="F583" s="1646">
        <v>0.750799861442904</v>
      </c>
      <c r="G583" s="1645">
        <v>1</v>
      </c>
      <c r="H583" s="1644">
        <v>1309024.74</v>
      </c>
      <c r="I583" s="1644">
        <v>40728957.920000009</v>
      </c>
      <c r="J583" s="1644">
        <v>42037982.660000011</v>
      </c>
      <c r="K583" s="1643">
        <v>0.96694000000000002</v>
      </c>
      <c r="L583" s="1637">
        <v>16210573.48</v>
      </c>
      <c r="M583" s="1637">
        <v>3954910.91</v>
      </c>
      <c r="N583" s="1637">
        <v>1586791.74</v>
      </c>
      <c r="O583" s="1637">
        <v>641467.21</v>
      </c>
      <c r="P583" s="1637">
        <v>628518.87</v>
      </c>
      <c r="Q583" s="1637">
        <v>1106289.6399999999</v>
      </c>
      <c r="R583" s="1637">
        <v>353071.47</v>
      </c>
      <c r="S583" s="1637">
        <v>595941.06999999995</v>
      </c>
      <c r="T583" s="1637">
        <v>712365.39</v>
      </c>
      <c r="U583" s="1637">
        <v>429364.77</v>
      </c>
      <c r="V583" s="1637">
        <v>1056816.29</v>
      </c>
      <c r="W583" s="1637">
        <v>909921.24</v>
      </c>
      <c r="X583" s="1637">
        <v>715101.2</v>
      </c>
      <c r="Y583" s="1637">
        <v>28901133.279999997</v>
      </c>
      <c r="Z583" s="1637">
        <v>400734.9</v>
      </c>
      <c r="AA583" s="1637">
        <v>561190</v>
      </c>
      <c r="AB583" s="1637">
        <v>1459094</v>
      </c>
      <c r="AC583" s="1637">
        <v>152643.68</v>
      </c>
      <c r="AD583" s="1637">
        <v>2563515.92</v>
      </c>
      <c r="AE583" s="1637">
        <v>1755466.67</v>
      </c>
      <c r="AF583" s="1637">
        <v>6110236.7199999997</v>
      </c>
      <c r="AG583" s="1637">
        <v>4206680.24</v>
      </c>
      <c r="AH583" s="1637">
        <v>14281471.403279999</v>
      </c>
      <c r="AI583" s="1637">
        <v>31491033.53328</v>
      </c>
      <c r="AJ583" s="1637">
        <v>4273484.29</v>
      </c>
      <c r="AK583" s="1637">
        <v>27217549.243280001</v>
      </c>
      <c r="AL583" s="1637">
        <v>31349752.133280002</v>
      </c>
      <c r="AM583" s="1637">
        <v>1854766.9</v>
      </c>
      <c r="AN583" s="1637">
        <v>1854766.9</v>
      </c>
      <c r="AO583" s="1637">
        <v>1932048.85</v>
      </c>
      <c r="AP583" s="1637">
        <v>1932048.85</v>
      </c>
      <c r="AQ583" s="1637">
        <v>474326.85</v>
      </c>
      <c r="AR583" s="1637">
        <v>474326.85</v>
      </c>
      <c r="AS583" s="1637">
        <v>494179.1</v>
      </c>
      <c r="AT583" s="1637">
        <v>494179.1</v>
      </c>
      <c r="AU583" s="1637">
        <v>593440.31999999995</v>
      </c>
      <c r="AV583" s="1637">
        <v>2257483.87</v>
      </c>
      <c r="AW583" s="1637">
        <v>914446.45</v>
      </c>
      <c r="AX583" s="1637">
        <v>350255.06</v>
      </c>
      <c r="AY583" s="1637">
        <v>13626269.1</v>
      </c>
      <c r="AZ583" s="1637">
        <v>73877154.629999995</v>
      </c>
      <c r="BA583" s="1637">
        <v>13123261.230000002</v>
      </c>
      <c r="BB583" s="1637">
        <v>618501.46</v>
      </c>
      <c r="BC583" s="1637">
        <v>2615510.8499999996</v>
      </c>
      <c r="BD583" s="1637">
        <v>73877154.513279989</v>
      </c>
    </row>
    <row r="584" spans="1:56" x14ac:dyDescent="0.25">
      <c r="A584" s="1651" t="s">
        <v>2505</v>
      </c>
      <c r="B584" s="1647" t="s">
        <v>3440</v>
      </c>
      <c r="C584" s="1636"/>
      <c r="D584" s="1637"/>
      <c r="E584" s="1637"/>
      <c r="F584" s="1646"/>
      <c r="G584" s="1645"/>
      <c r="H584" s="1644"/>
      <c r="I584" s="1644"/>
      <c r="J584" s="1644"/>
      <c r="K584" s="1643"/>
      <c r="L584" s="1637"/>
      <c r="M584" s="1637"/>
      <c r="N584" s="1637"/>
      <c r="O584" s="1637"/>
      <c r="P584" s="1637"/>
      <c r="Q584" s="1637"/>
      <c r="R584" s="1637"/>
      <c r="S584" s="1637"/>
      <c r="T584" s="1637"/>
      <c r="U584" s="1637"/>
      <c r="V584" s="1637"/>
      <c r="W584" s="1637"/>
      <c r="X584" s="1637"/>
      <c r="Y584" s="1637"/>
      <c r="Z584" s="1637"/>
      <c r="AA584" s="1637"/>
      <c r="AB584" s="1637"/>
      <c r="AC584" s="1637"/>
      <c r="AD584" s="1637"/>
      <c r="AE584" s="1637"/>
      <c r="AF584" s="1637"/>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row>
    <row r="585" spans="1:56" x14ac:dyDescent="0.25">
      <c r="A585" s="1651" t="s">
        <v>2506</v>
      </c>
      <c r="B585" s="1647" t="s">
        <v>3439</v>
      </c>
      <c r="C585" s="1636">
        <v>383.47</v>
      </c>
      <c r="D585" s="1637">
        <v>4920949.54</v>
      </c>
      <c r="E585" s="1637">
        <v>3920972.92</v>
      </c>
      <c r="F585" s="1646">
        <v>0.79679193784214253</v>
      </c>
      <c r="G585" s="1645">
        <v>2</v>
      </c>
      <c r="H585" s="1644">
        <v>22672.799999999999</v>
      </c>
      <c r="I585" s="1644">
        <v>1430867.9100000001</v>
      </c>
      <c r="J585" s="1644">
        <v>1453540.7100000002</v>
      </c>
      <c r="K585" s="1643">
        <v>0.96694000000000002</v>
      </c>
      <c r="L585" s="1637">
        <v>1181332.02</v>
      </c>
      <c r="M585" s="1637">
        <v>236266.4</v>
      </c>
      <c r="N585" s="1637">
        <v>128112.49</v>
      </c>
      <c r="O585" s="1637">
        <v>56639.199999999997</v>
      </c>
      <c r="P585" s="1637">
        <v>39719.22</v>
      </c>
      <c r="Q585" s="1637">
        <v>79936.34</v>
      </c>
      <c r="R585" s="1637">
        <v>29570.47</v>
      </c>
      <c r="S585" s="1637">
        <v>48536.88</v>
      </c>
      <c r="T585" s="1637">
        <v>65397.47</v>
      </c>
      <c r="U585" s="1637">
        <v>36187.26</v>
      </c>
      <c r="V585" s="1637">
        <v>97019.199999999997</v>
      </c>
      <c r="W585" s="1637">
        <v>83533.75</v>
      </c>
      <c r="X585" s="1637">
        <v>58241.97</v>
      </c>
      <c r="Y585" s="1637">
        <v>2140492.67</v>
      </c>
      <c r="Z585" s="1637">
        <v>34047.9</v>
      </c>
      <c r="AA585" s="1637">
        <v>47933.75</v>
      </c>
      <c r="AB585" s="1637">
        <v>124627.74999999999</v>
      </c>
      <c r="AC585" s="1637">
        <v>13037.98</v>
      </c>
      <c r="AD585" s="1637">
        <v>218961.37</v>
      </c>
      <c r="AE585" s="1637">
        <v>65143.51</v>
      </c>
      <c r="AF585" s="1637">
        <v>521902.67</v>
      </c>
      <c r="AG585" s="1637">
        <v>359311.38999999996</v>
      </c>
      <c r="AH585" s="1637">
        <v>914316.72107999981</v>
      </c>
      <c r="AI585" s="1637">
        <v>2299283.0410799999</v>
      </c>
      <c r="AJ585" s="1637">
        <v>365017.42</v>
      </c>
      <c r="AK585" s="1637">
        <v>1934265.6210799995</v>
      </c>
      <c r="AL585" s="1637">
        <v>2287215.5610799994</v>
      </c>
      <c r="AM585" s="1637">
        <v>38286.47</v>
      </c>
      <c r="AN585" s="1637">
        <v>38286.47</v>
      </c>
      <c r="AO585" s="1637">
        <v>39704.49</v>
      </c>
      <c r="AP585" s="1637">
        <v>39704.49</v>
      </c>
      <c r="AQ585" s="1637">
        <v>7090.08</v>
      </c>
      <c r="AR585" s="1637">
        <v>7090.08</v>
      </c>
      <c r="AS585" s="1637">
        <v>7090.08</v>
      </c>
      <c r="AT585" s="1637">
        <v>7090.08</v>
      </c>
      <c r="AU585" s="1637">
        <v>9217.11</v>
      </c>
      <c r="AV585" s="1637">
        <v>192141.37</v>
      </c>
      <c r="AW585" s="1637">
        <v>77831.34</v>
      </c>
      <c r="AX585" s="1637">
        <v>29709.13</v>
      </c>
      <c r="AY585" s="1637">
        <v>493241.18999999994</v>
      </c>
      <c r="AZ585" s="1637">
        <v>4920949.54</v>
      </c>
      <c r="BA585" s="1637">
        <v>71442.710000000006</v>
      </c>
      <c r="BB585" s="1637">
        <v>6696.22</v>
      </c>
      <c r="BC585" s="1637">
        <v>144015.29999999999</v>
      </c>
      <c r="BD585" s="1637">
        <v>4920949.4210799988</v>
      </c>
    </row>
    <row r="586" spans="1:56" x14ac:dyDescent="0.25">
      <c r="A586" s="1651" t="s">
        <v>2507</v>
      </c>
      <c r="B586" s="1647" t="s">
        <v>3438</v>
      </c>
      <c r="C586" s="1636">
        <v>162.21</v>
      </c>
      <c r="D586" s="1637">
        <v>2630639.9700000002</v>
      </c>
      <c r="E586" s="1637">
        <v>2654645.2800000003</v>
      </c>
      <c r="F586" s="1646">
        <v>1.0091252738017207</v>
      </c>
      <c r="G586" s="1645">
        <v>4</v>
      </c>
      <c r="H586" s="1644">
        <v>167.56</v>
      </c>
      <c r="I586" s="1644">
        <v>2148013.3899999997</v>
      </c>
      <c r="J586" s="1644">
        <v>2148180.9499999997</v>
      </c>
      <c r="K586" s="1643">
        <v>0.96694000000000002</v>
      </c>
      <c r="L586" s="1637">
        <v>600780.15</v>
      </c>
      <c r="M586" s="1637">
        <v>120156.02</v>
      </c>
      <c r="N586" s="1637">
        <v>53942.1</v>
      </c>
      <c r="O586" s="1637">
        <v>23599.66</v>
      </c>
      <c r="P586" s="1637">
        <v>23925.279999999999</v>
      </c>
      <c r="Q586" s="1637">
        <v>32701.23</v>
      </c>
      <c r="R586" s="1637">
        <v>12419.59</v>
      </c>
      <c r="S586" s="1637">
        <v>20391.23</v>
      </c>
      <c r="T586" s="1637">
        <v>27248.94</v>
      </c>
      <c r="U586" s="1637">
        <v>15221.62</v>
      </c>
      <c r="V586" s="1637">
        <v>40424.660000000003</v>
      </c>
      <c r="W586" s="1637">
        <v>34805.730000000003</v>
      </c>
      <c r="X586" s="1637">
        <v>24468.52</v>
      </c>
      <c r="Y586" s="1637">
        <v>1030084.73</v>
      </c>
      <c r="Z586" s="1637">
        <v>14576.399999999998</v>
      </c>
      <c r="AA586" s="1637">
        <v>20276.249999999996</v>
      </c>
      <c r="AB586" s="1637">
        <v>52718.249999999985</v>
      </c>
      <c r="AC586" s="1637">
        <v>5515.1399999999994</v>
      </c>
      <c r="AD586" s="1637">
        <v>46310.95</v>
      </c>
      <c r="AE586" s="1637">
        <v>26918.679999999997</v>
      </c>
      <c r="AF586" s="1637">
        <v>220767.80999999997</v>
      </c>
      <c r="AG586" s="1637">
        <v>151990.76999999999</v>
      </c>
      <c r="AH586" s="1637">
        <v>526160.25143999991</v>
      </c>
      <c r="AI586" s="1637">
        <v>1065234.5014399998</v>
      </c>
      <c r="AJ586" s="1637">
        <v>154404.45000000001</v>
      </c>
      <c r="AK586" s="1637">
        <v>910830.05143999984</v>
      </c>
      <c r="AL586" s="1637">
        <v>1060129.8814399999</v>
      </c>
      <c r="AM586" s="1637">
        <v>72318.89</v>
      </c>
      <c r="AN586" s="1637">
        <v>72318.89</v>
      </c>
      <c r="AO586" s="1637">
        <v>75863.929999999993</v>
      </c>
      <c r="AP586" s="1637">
        <v>75863.929999999993</v>
      </c>
      <c r="AQ586" s="1637">
        <v>21979.27</v>
      </c>
      <c r="AR586" s="1637">
        <v>21979.27</v>
      </c>
      <c r="AS586" s="1637">
        <v>22688.28</v>
      </c>
      <c r="AT586" s="1637">
        <v>22688.28</v>
      </c>
      <c r="AU586" s="1637">
        <v>27651.34</v>
      </c>
      <c r="AV586" s="1637">
        <v>81536</v>
      </c>
      <c r="AW586" s="1637">
        <v>33028.050000000003</v>
      </c>
      <c r="AX586" s="1637">
        <v>12509.1</v>
      </c>
      <c r="AY586" s="1637">
        <v>540425.2300000001</v>
      </c>
      <c r="AZ586" s="1637">
        <v>2630639.9700000002</v>
      </c>
      <c r="BA586" s="1637">
        <v>743451.08</v>
      </c>
      <c r="BB586" s="1637">
        <v>519.93999999999994</v>
      </c>
      <c r="BC586" s="1637">
        <v>111481.97999999998</v>
      </c>
      <c r="BD586" s="1637">
        <v>2630639.8414400001</v>
      </c>
    </row>
    <row r="587" spans="1:56" x14ac:dyDescent="0.25">
      <c r="A587" s="1651" t="s">
        <v>2508</v>
      </c>
      <c r="B587" s="1647" t="s">
        <v>3437</v>
      </c>
      <c r="C587" s="1636"/>
      <c r="D587" s="1637"/>
      <c r="E587" s="1637"/>
      <c r="F587" s="1646"/>
      <c r="G587" s="1645"/>
      <c r="H587" s="1644"/>
      <c r="I587" s="1644"/>
      <c r="J587" s="1644"/>
      <c r="K587" s="1643"/>
      <c r="L587" s="1637"/>
      <c r="M587" s="1637"/>
      <c r="N587" s="1637"/>
      <c r="O587" s="1637"/>
      <c r="P587" s="1637"/>
      <c r="Q587" s="1637"/>
      <c r="R587" s="1637"/>
      <c r="S587" s="1637"/>
      <c r="T587" s="1637"/>
      <c r="U587" s="1637"/>
      <c r="V587" s="1637"/>
      <c r="W587" s="1637"/>
      <c r="X587" s="1637"/>
      <c r="Y587" s="1637"/>
      <c r="Z587" s="1637"/>
      <c r="AA587" s="1637"/>
      <c r="AB587" s="1637"/>
      <c r="AC587" s="1637"/>
      <c r="AD587" s="1637"/>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row>
    <row r="588" spans="1:56" x14ac:dyDescent="0.25">
      <c r="A588" s="1651" t="s">
        <v>2509</v>
      </c>
      <c r="B588" s="1647" t="s">
        <v>3436</v>
      </c>
      <c r="C588" s="1636">
        <v>1912.5</v>
      </c>
      <c r="D588" s="1637">
        <v>28828628.870000001</v>
      </c>
      <c r="E588" s="1637">
        <v>21272791.550000001</v>
      </c>
      <c r="F588" s="1646">
        <v>0.73790507505326253</v>
      </c>
      <c r="G588" s="1645">
        <v>1</v>
      </c>
      <c r="H588" s="1644">
        <v>577462.07999999996</v>
      </c>
      <c r="I588" s="1644">
        <v>8757121.620000001</v>
      </c>
      <c r="J588" s="1644">
        <v>9334583.7000000011</v>
      </c>
      <c r="K588" s="1643">
        <v>0.96694000000000002</v>
      </c>
      <c r="L588" s="1637">
        <v>6419872.3300000001</v>
      </c>
      <c r="M588" s="1637">
        <v>2139743.44</v>
      </c>
      <c r="N588" s="1637">
        <v>741410.72</v>
      </c>
      <c r="O588" s="1637">
        <v>246619.88</v>
      </c>
      <c r="P588" s="1637">
        <v>213773.89</v>
      </c>
      <c r="Q588" s="1637">
        <v>633634.81000000006</v>
      </c>
      <c r="R588" s="1637">
        <v>150809.42000000001</v>
      </c>
      <c r="S588" s="1637">
        <v>274563.69</v>
      </c>
      <c r="T588" s="1637">
        <v>247576.16</v>
      </c>
      <c r="U588" s="1637">
        <v>182946.73</v>
      </c>
      <c r="V588" s="1637">
        <v>367286.97</v>
      </c>
      <c r="W588" s="1637">
        <v>316234.92</v>
      </c>
      <c r="X588" s="1637">
        <v>329463.49</v>
      </c>
      <c r="Y588" s="1637">
        <v>12263936.450000003</v>
      </c>
      <c r="Z588" s="1637">
        <v>172125</v>
      </c>
      <c r="AA588" s="1637">
        <v>239062.5</v>
      </c>
      <c r="AB588" s="1637">
        <v>621562.5</v>
      </c>
      <c r="AC588" s="1637">
        <v>65025</v>
      </c>
      <c r="AD588" s="1637">
        <v>1092037.5</v>
      </c>
      <c r="AE588" s="1637">
        <v>1642837.5</v>
      </c>
      <c r="AF588" s="1637">
        <v>2602912.5</v>
      </c>
      <c r="AG588" s="1637">
        <v>1792012.5</v>
      </c>
      <c r="AH588" s="1637">
        <v>5258595.6270000003</v>
      </c>
      <c r="AI588" s="1637">
        <v>13486170.627</v>
      </c>
      <c r="AJ588" s="1637">
        <v>1820470.5</v>
      </c>
      <c r="AK588" s="1637">
        <v>11665700.127</v>
      </c>
      <c r="AL588" s="1637">
        <v>13425985.867000001</v>
      </c>
      <c r="AM588" s="1637">
        <v>355922.39</v>
      </c>
      <c r="AN588" s="1637">
        <v>355922.39</v>
      </c>
      <c r="AO588" s="1637">
        <v>370811.57</v>
      </c>
      <c r="AP588" s="1637">
        <v>370811.57</v>
      </c>
      <c r="AQ588" s="1637">
        <v>34741.42</v>
      </c>
      <c r="AR588" s="1637">
        <v>34741.42</v>
      </c>
      <c r="AS588" s="1637">
        <v>36159.440000000002</v>
      </c>
      <c r="AT588" s="1637">
        <v>36159.440000000002</v>
      </c>
      <c r="AU588" s="1637">
        <v>43249.53</v>
      </c>
      <c r="AV588" s="1637">
        <v>961415.87</v>
      </c>
      <c r="AW588" s="1637">
        <v>389443.9</v>
      </c>
      <c r="AX588" s="1637">
        <v>149327.49</v>
      </c>
      <c r="AY588" s="1637">
        <v>3138706.4299999997</v>
      </c>
      <c r="AZ588" s="1637">
        <v>28828628.870000001</v>
      </c>
      <c r="BA588" s="1637">
        <v>913167.3899999999</v>
      </c>
      <c r="BB588" s="1637">
        <v>29699.379999999997</v>
      </c>
      <c r="BC588" s="1637">
        <v>888995.89999999991</v>
      </c>
      <c r="BD588" s="1637">
        <v>28828628.747000001</v>
      </c>
    </row>
    <row r="589" spans="1:56" x14ac:dyDescent="0.25">
      <c r="A589" s="1647"/>
      <c r="B589" s="1647" t="s">
        <v>3435</v>
      </c>
      <c r="C589" s="1636">
        <v>68</v>
      </c>
      <c r="D589" s="1637">
        <v>974352.81</v>
      </c>
      <c r="E589" s="1637">
        <v>604002.23</v>
      </c>
      <c r="F589" s="1646">
        <v>0.61990094737859891</v>
      </c>
      <c r="G589" s="1645">
        <v>1</v>
      </c>
      <c r="H589" s="1644">
        <v>63121.52</v>
      </c>
      <c r="I589" s="1644">
        <v>506566.95000000007</v>
      </c>
      <c r="J589" s="1644">
        <v>569688.47000000009</v>
      </c>
      <c r="K589" s="1643">
        <v>0.9</v>
      </c>
      <c r="L589" s="1637">
        <v>212027.42</v>
      </c>
      <c r="M589" s="1637">
        <v>64728.97</v>
      </c>
      <c r="N589" s="1637">
        <v>23788.74</v>
      </c>
      <c r="O589" s="1637">
        <v>7657.55</v>
      </c>
      <c r="P589" s="1637">
        <v>7250.32</v>
      </c>
      <c r="Q589" s="1637">
        <v>19477.11</v>
      </c>
      <c r="R589" s="1637">
        <v>4403.7299999999996</v>
      </c>
      <c r="S589" s="1637">
        <v>8821.49</v>
      </c>
      <c r="T589" s="1637">
        <v>7971.08</v>
      </c>
      <c r="U589" s="1637">
        <v>5880.99</v>
      </c>
      <c r="V589" s="1637">
        <v>11825.35</v>
      </c>
      <c r="W589" s="1637">
        <v>10181.65</v>
      </c>
      <c r="X589" s="1637">
        <v>10585.37</v>
      </c>
      <c r="Y589" s="1637">
        <v>394599.76999999996</v>
      </c>
      <c r="Z589" s="1637">
        <v>6120</v>
      </c>
      <c r="AA589" s="1637">
        <v>8500</v>
      </c>
      <c r="AB589" s="1637">
        <v>22100</v>
      </c>
      <c r="AC589" s="1637">
        <v>2312</v>
      </c>
      <c r="AD589" s="1637">
        <v>38828</v>
      </c>
      <c r="AE589" s="1637">
        <v>48652</v>
      </c>
      <c r="AF589" s="1637">
        <v>92548</v>
      </c>
      <c r="AG589" s="1637">
        <v>63716</v>
      </c>
      <c r="AH589" s="1637">
        <v>187263.58199999999</v>
      </c>
      <c r="AI589" s="1637">
        <v>470039.58199999999</v>
      </c>
      <c r="AJ589" s="1637">
        <v>64727.839999999997</v>
      </c>
      <c r="AK589" s="1637">
        <v>405311.74199999997</v>
      </c>
      <c r="AL589" s="1637">
        <v>463566.79199999996</v>
      </c>
      <c r="AM589" s="1637">
        <v>16498.12</v>
      </c>
      <c r="AN589" s="1637">
        <v>16498.12</v>
      </c>
      <c r="AO589" s="1637">
        <v>17158.05</v>
      </c>
      <c r="AP589" s="1637">
        <v>17158.05</v>
      </c>
      <c r="AQ589" s="1637">
        <v>0</v>
      </c>
      <c r="AR589" s="1637">
        <v>0</v>
      </c>
      <c r="AS589" s="1637">
        <v>0</v>
      </c>
      <c r="AT589" s="1637">
        <v>0</v>
      </c>
      <c r="AU589" s="1637">
        <v>0</v>
      </c>
      <c r="AV589" s="1637">
        <v>31676.400000000001</v>
      </c>
      <c r="AW589" s="1637">
        <v>12831.26</v>
      </c>
      <c r="AX589" s="1637">
        <v>4366.17</v>
      </c>
      <c r="AY589" s="1637">
        <v>116186.16999999998</v>
      </c>
      <c r="AZ589" s="1637">
        <v>974352.81</v>
      </c>
      <c r="BA589" s="1637">
        <v>36905.159999999996</v>
      </c>
      <c r="BB589" s="1637">
        <v>0</v>
      </c>
      <c r="BC589" s="1637">
        <v>17591.5</v>
      </c>
      <c r="BD589" s="1637">
        <v>974352.73199999984</v>
      </c>
    </row>
    <row r="590" spans="1:56" x14ac:dyDescent="0.25">
      <c r="A590" s="1647"/>
      <c r="B590" s="1647" t="s">
        <v>3434</v>
      </c>
      <c r="C590" s="1636">
        <v>12.63</v>
      </c>
      <c r="D590" s="1637">
        <v>166594.81</v>
      </c>
      <c r="E590" s="1637">
        <v>347943.94999999995</v>
      </c>
      <c r="F590" s="1646">
        <v>2.0885641635534742</v>
      </c>
      <c r="G590" s="1645">
        <v>4</v>
      </c>
      <c r="H590" s="1644">
        <v>10.61</v>
      </c>
      <c r="I590" s="1644">
        <v>331284.47000000009</v>
      </c>
      <c r="J590" s="1644">
        <v>331295.08000000007</v>
      </c>
      <c r="K590" s="1643">
        <v>0.9</v>
      </c>
      <c r="L590" s="1637">
        <v>37816.51</v>
      </c>
      <c r="M590" s="1637">
        <v>10931.06</v>
      </c>
      <c r="N590" s="1637">
        <v>3420.72</v>
      </c>
      <c r="O590" s="1637">
        <v>1349.44</v>
      </c>
      <c r="P590" s="1637">
        <v>1265.58</v>
      </c>
      <c r="Q590" s="1637">
        <v>2989.2</v>
      </c>
      <c r="R590" s="1637">
        <v>550.46</v>
      </c>
      <c r="S590" s="1637">
        <v>1336.59</v>
      </c>
      <c r="T590" s="1637">
        <v>1449.28</v>
      </c>
      <c r="U590" s="1637">
        <v>801.95</v>
      </c>
      <c r="V590" s="1637">
        <v>2150.06</v>
      </c>
      <c r="W590" s="1637">
        <v>1851.21</v>
      </c>
      <c r="X590" s="1637">
        <v>1603.84</v>
      </c>
      <c r="Y590" s="1637">
        <v>67515.899999999994</v>
      </c>
      <c r="Z590" s="1637">
        <v>1136.7</v>
      </c>
      <c r="AA590" s="1637">
        <v>1578.75</v>
      </c>
      <c r="AB590" s="1637">
        <v>4104.75</v>
      </c>
      <c r="AC590" s="1637">
        <v>429.42</v>
      </c>
      <c r="AD590" s="1637">
        <v>3605.8599999999997</v>
      </c>
      <c r="AE590" s="1637">
        <v>8012.670000000001</v>
      </c>
      <c r="AF590" s="1637">
        <v>17189.43</v>
      </c>
      <c r="AG590" s="1637">
        <v>11834.310000000001</v>
      </c>
      <c r="AH590" s="1637">
        <v>32364.895319999996</v>
      </c>
      <c r="AI590" s="1637">
        <v>80256.785319999995</v>
      </c>
      <c r="AJ590" s="1637">
        <v>12022.24</v>
      </c>
      <c r="AK590" s="1637">
        <v>68234.54531999999</v>
      </c>
      <c r="AL590" s="1637">
        <v>79054.555319999985</v>
      </c>
      <c r="AM590" s="1637">
        <v>2639.7</v>
      </c>
      <c r="AN590" s="1637">
        <v>2639.7</v>
      </c>
      <c r="AO590" s="1637">
        <v>3299.62</v>
      </c>
      <c r="AP590" s="1637">
        <v>3299.62</v>
      </c>
      <c r="AQ590" s="1637">
        <v>0</v>
      </c>
      <c r="AR590" s="1637">
        <v>0</v>
      </c>
      <c r="AS590" s="1637">
        <v>0</v>
      </c>
      <c r="AT590" s="1637">
        <v>0</v>
      </c>
      <c r="AU590" s="1637">
        <v>0</v>
      </c>
      <c r="AV590" s="1637">
        <v>5279.4</v>
      </c>
      <c r="AW590" s="1637">
        <v>2138.54</v>
      </c>
      <c r="AX590" s="1637">
        <v>727.69</v>
      </c>
      <c r="AY590" s="1637">
        <v>20024.27</v>
      </c>
      <c r="AZ590" s="1637">
        <v>166594.81</v>
      </c>
      <c r="BA590" s="1637">
        <v>9.83</v>
      </c>
      <c r="BB590" s="1637">
        <v>0</v>
      </c>
      <c r="BC590" s="1637">
        <v>4.6500000000000004</v>
      </c>
      <c r="BD590" s="1637">
        <v>166594.72531999997</v>
      </c>
    </row>
    <row r="591" spans="1:56" x14ac:dyDescent="0.25">
      <c r="A591" s="1651" t="s">
        <v>2510</v>
      </c>
      <c r="B591" s="1647" t="s">
        <v>3433</v>
      </c>
      <c r="C591" s="1636">
        <v>693.12</v>
      </c>
      <c r="D591" s="1637">
        <v>9120138.0500000007</v>
      </c>
      <c r="E591" s="1637">
        <v>9967744.4900000002</v>
      </c>
      <c r="F591" s="1646">
        <v>1.0929378958249432</v>
      </c>
      <c r="G591" s="1645">
        <v>4</v>
      </c>
      <c r="H591" s="1644">
        <v>580.92999999999995</v>
      </c>
      <c r="I591" s="1644">
        <v>1962221.9999999998</v>
      </c>
      <c r="J591" s="1644">
        <v>1962802.9299999997</v>
      </c>
      <c r="K591" s="1643">
        <v>0.9</v>
      </c>
      <c r="L591" s="1637">
        <v>2137191.77</v>
      </c>
      <c r="M591" s="1637">
        <v>514807.87</v>
      </c>
      <c r="N591" s="1637">
        <v>226950.35</v>
      </c>
      <c r="O591" s="1637">
        <v>91068.01</v>
      </c>
      <c r="P591" s="1637">
        <v>72631.53</v>
      </c>
      <c r="Q591" s="1637">
        <v>156652.9</v>
      </c>
      <c r="R591" s="1637">
        <v>49542.03</v>
      </c>
      <c r="S591" s="1637">
        <v>85007.12</v>
      </c>
      <c r="T591" s="1637">
        <v>101450.16</v>
      </c>
      <c r="U591" s="1637">
        <v>61215.82</v>
      </c>
      <c r="V591" s="1637">
        <v>150504.48000000001</v>
      </c>
      <c r="W591" s="1637">
        <v>129584.7</v>
      </c>
      <c r="X591" s="1637">
        <v>102004.54</v>
      </c>
      <c r="Y591" s="1637">
        <v>3878611.28</v>
      </c>
      <c r="Z591" s="1637">
        <v>62253.899999999994</v>
      </c>
      <c r="AA591" s="1637">
        <v>86640</v>
      </c>
      <c r="AB591" s="1637">
        <v>225263.99999999997</v>
      </c>
      <c r="AC591" s="1637">
        <v>23566.079999999998</v>
      </c>
      <c r="AD591" s="1637">
        <v>197885.76</v>
      </c>
      <c r="AE591" s="1637">
        <v>260532.47</v>
      </c>
      <c r="AF591" s="1637">
        <v>943336.32</v>
      </c>
      <c r="AG591" s="1637">
        <v>649453.43999999994</v>
      </c>
      <c r="AH591" s="1637">
        <v>1814585.4016799997</v>
      </c>
      <c r="AI591" s="1637">
        <v>4263517.3716799989</v>
      </c>
      <c r="AJ591" s="1637">
        <v>659767.06000000006</v>
      </c>
      <c r="AK591" s="1637">
        <v>3603750.3116799998</v>
      </c>
      <c r="AL591" s="1637">
        <v>4197540.6616799999</v>
      </c>
      <c r="AM591" s="1637">
        <v>131985</v>
      </c>
      <c r="AN591" s="1637">
        <v>131985</v>
      </c>
      <c r="AO591" s="1637">
        <v>137264.4</v>
      </c>
      <c r="AP591" s="1637">
        <v>137264.4</v>
      </c>
      <c r="AQ591" s="1637">
        <v>0</v>
      </c>
      <c r="AR591" s="1637">
        <v>0</v>
      </c>
      <c r="AS591" s="1637">
        <v>0</v>
      </c>
      <c r="AT591" s="1637">
        <v>0</v>
      </c>
      <c r="AU591" s="1637">
        <v>0</v>
      </c>
      <c r="AV591" s="1637">
        <v>324023.17</v>
      </c>
      <c r="AW591" s="1637">
        <v>131253.13</v>
      </c>
      <c r="AX591" s="1637">
        <v>50210.95</v>
      </c>
      <c r="AY591" s="1637">
        <v>1043986.0499999999</v>
      </c>
      <c r="AZ591" s="1637">
        <v>9120138.0500000007</v>
      </c>
      <c r="BA591" s="1637">
        <v>374046.7</v>
      </c>
      <c r="BB591" s="1637">
        <v>0</v>
      </c>
      <c r="BC591" s="1637">
        <v>250989.97</v>
      </c>
      <c r="BD591" s="1637">
        <v>9120137.99168</v>
      </c>
    </row>
    <row r="592" spans="1:56" x14ac:dyDescent="0.25">
      <c r="A592" s="1651" t="s">
        <v>2511</v>
      </c>
      <c r="B592" s="1647" t="s">
        <v>3432</v>
      </c>
      <c r="C592" s="1636">
        <v>941.19</v>
      </c>
      <c r="D592" s="1637">
        <v>12691334.800000001</v>
      </c>
      <c r="E592" s="1637">
        <v>9778098.3000000007</v>
      </c>
      <c r="F592" s="1646">
        <v>0.77045468062193112</v>
      </c>
      <c r="G592" s="1645">
        <v>1</v>
      </c>
      <c r="H592" s="1644">
        <v>103887.05</v>
      </c>
      <c r="I592" s="1644">
        <v>4612672.6500000004</v>
      </c>
      <c r="J592" s="1644">
        <v>4716559.7</v>
      </c>
      <c r="K592" s="1643">
        <v>0.9</v>
      </c>
      <c r="L592" s="1637">
        <v>2910134.96</v>
      </c>
      <c r="M592" s="1637">
        <v>720394.13</v>
      </c>
      <c r="N592" s="1637">
        <v>309893.90999999997</v>
      </c>
      <c r="O592" s="1637">
        <v>123799.47</v>
      </c>
      <c r="P592" s="1637">
        <v>98280.36</v>
      </c>
      <c r="Q592" s="1637">
        <v>216749.7</v>
      </c>
      <c r="R592" s="1637">
        <v>68257.899999999994</v>
      </c>
      <c r="S592" s="1637">
        <v>116283.33</v>
      </c>
      <c r="T592" s="1637">
        <v>136957.71</v>
      </c>
      <c r="U592" s="1637">
        <v>83670.53</v>
      </c>
      <c r="V592" s="1637">
        <v>203181.04</v>
      </c>
      <c r="W592" s="1637">
        <v>174939.34</v>
      </c>
      <c r="X592" s="1637">
        <v>139534.51</v>
      </c>
      <c r="Y592" s="1637">
        <v>5302076.8900000006</v>
      </c>
      <c r="Z592" s="1637">
        <v>84355.200000000012</v>
      </c>
      <c r="AA592" s="1637">
        <v>117648.75</v>
      </c>
      <c r="AB592" s="1637">
        <v>305886.75</v>
      </c>
      <c r="AC592" s="1637">
        <v>32000.46</v>
      </c>
      <c r="AD592" s="1637">
        <v>537419.49</v>
      </c>
      <c r="AE592" s="1637">
        <v>385027.4</v>
      </c>
      <c r="AF592" s="1637">
        <v>1280959.5900000001</v>
      </c>
      <c r="AG592" s="1637">
        <v>881895.02999999991</v>
      </c>
      <c r="AH592" s="1637">
        <v>2465940.4281599997</v>
      </c>
      <c r="AI592" s="1637">
        <v>6091133.0981599987</v>
      </c>
      <c r="AJ592" s="1637">
        <v>895899.93</v>
      </c>
      <c r="AK592" s="1637">
        <v>5195233.1681600008</v>
      </c>
      <c r="AL592" s="1637">
        <v>6001543.0981600005</v>
      </c>
      <c r="AM592" s="1637">
        <v>171580.5</v>
      </c>
      <c r="AN592" s="1637">
        <v>171580.5</v>
      </c>
      <c r="AO592" s="1637">
        <v>178839.67</v>
      </c>
      <c r="AP592" s="1637">
        <v>178839.67</v>
      </c>
      <c r="AQ592" s="1637">
        <v>0</v>
      </c>
      <c r="AR592" s="1637">
        <v>0</v>
      </c>
      <c r="AS592" s="1637">
        <v>0</v>
      </c>
      <c r="AT592" s="1637">
        <v>0</v>
      </c>
      <c r="AU592" s="1637">
        <v>0</v>
      </c>
      <c r="AV592" s="1637">
        <v>440169.97</v>
      </c>
      <c r="AW592" s="1637">
        <v>178301.1</v>
      </c>
      <c r="AX592" s="1637">
        <v>68403.33</v>
      </c>
      <c r="AY592" s="1637">
        <v>1387714.7400000002</v>
      </c>
      <c r="AZ592" s="1637">
        <v>12691334.800000001</v>
      </c>
      <c r="BA592" s="1637">
        <v>417622.73</v>
      </c>
      <c r="BB592" s="1637">
        <v>43.11</v>
      </c>
      <c r="BC592" s="1637">
        <v>272278.46000000002</v>
      </c>
      <c r="BD592" s="1637">
        <v>12691334.728160001</v>
      </c>
    </row>
    <row r="593" spans="1:56" x14ac:dyDescent="0.25">
      <c r="A593" s="1651" t="s">
        <v>2512</v>
      </c>
      <c r="B593" s="1647" t="s">
        <v>3431</v>
      </c>
      <c r="C593" s="1636">
        <v>3796.88</v>
      </c>
      <c r="D593" s="1637">
        <v>56328639.460000001</v>
      </c>
      <c r="E593" s="1637">
        <v>43654503.909999996</v>
      </c>
      <c r="F593" s="1646">
        <v>0.77499659726381032</v>
      </c>
      <c r="G593" s="1645">
        <v>2</v>
      </c>
      <c r="H593" s="1644">
        <v>450160.65</v>
      </c>
      <c r="I593" s="1644">
        <v>22630104.809999999</v>
      </c>
      <c r="J593" s="1644">
        <v>23080265.459999997</v>
      </c>
      <c r="K593" s="1643">
        <v>0.9</v>
      </c>
      <c r="L593" s="1637">
        <v>12511519.859999999</v>
      </c>
      <c r="M593" s="1637">
        <v>3028734.19</v>
      </c>
      <c r="N593" s="1637">
        <v>1246252.07</v>
      </c>
      <c r="O593" s="1637">
        <v>506209.72</v>
      </c>
      <c r="P593" s="1637">
        <v>457304.67</v>
      </c>
      <c r="Q593" s="1637">
        <v>861798.33</v>
      </c>
      <c r="R593" s="1637">
        <v>277435.36</v>
      </c>
      <c r="S593" s="1637">
        <v>468073.81</v>
      </c>
      <c r="T593" s="1637">
        <v>563048.38</v>
      </c>
      <c r="U593" s="1637">
        <v>337889.95</v>
      </c>
      <c r="V593" s="1637">
        <v>835299.86</v>
      </c>
      <c r="W593" s="1637">
        <v>719195.08</v>
      </c>
      <c r="X593" s="1637">
        <v>561666.51</v>
      </c>
      <c r="Y593" s="1637">
        <v>22374427.789999992</v>
      </c>
      <c r="Z593" s="1637">
        <v>340189.19999999995</v>
      </c>
      <c r="AA593" s="1637">
        <v>474610</v>
      </c>
      <c r="AB593" s="1637">
        <v>1233986</v>
      </c>
      <c r="AC593" s="1637">
        <v>129093.91999999998</v>
      </c>
      <c r="AD593" s="1637">
        <v>2168018.48</v>
      </c>
      <c r="AE593" s="1637">
        <v>1449824.56</v>
      </c>
      <c r="AF593" s="1637">
        <v>5167553.68</v>
      </c>
      <c r="AG593" s="1637">
        <v>3557676.56</v>
      </c>
      <c r="AH593" s="1637">
        <v>11241139.13232</v>
      </c>
      <c r="AI593" s="1637">
        <v>25762091.53232</v>
      </c>
      <c r="AJ593" s="1637">
        <v>3614174.13</v>
      </c>
      <c r="AK593" s="1637">
        <v>22147917.402320001</v>
      </c>
      <c r="AL593" s="1637">
        <v>25400674.112320002</v>
      </c>
      <c r="AM593" s="1637">
        <v>1239999.07</v>
      </c>
      <c r="AN593" s="1637">
        <v>1239999.07</v>
      </c>
      <c r="AO593" s="1637">
        <v>1292133.1499999999</v>
      </c>
      <c r="AP593" s="1637">
        <v>1292133.1499999999</v>
      </c>
      <c r="AQ593" s="1637">
        <v>134624.70000000001</v>
      </c>
      <c r="AR593" s="1637">
        <v>134624.70000000001</v>
      </c>
      <c r="AS593" s="1637">
        <v>139904.1</v>
      </c>
      <c r="AT593" s="1637">
        <v>139904.1</v>
      </c>
      <c r="AU593" s="1637">
        <v>168280.87</v>
      </c>
      <c r="AV593" s="1637">
        <v>1776518.1</v>
      </c>
      <c r="AW593" s="1637">
        <v>719620.05</v>
      </c>
      <c r="AX593" s="1637">
        <v>275796.40000000002</v>
      </c>
      <c r="AY593" s="1637">
        <v>8553537.459999999</v>
      </c>
      <c r="AZ593" s="1637">
        <v>56328639.460000001</v>
      </c>
      <c r="BA593" s="1637">
        <v>5498096.7399999993</v>
      </c>
      <c r="BB593" s="1637">
        <v>143945.69</v>
      </c>
      <c r="BC593" s="1637">
        <v>1940828.31</v>
      </c>
      <c r="BD593" s="1637">
        <v>56328639.362319998</v>
      </c>
    </row>
    <row r="594" spans="1:56" x14ac:dyDescent="0.25">
      <c r="A594" s="1651" t="s">
        <v>2513</v>
      </c>
      <c r="B594" s="1647" t="s">
        <v>3430</v>
      </c>
      <c r="C594" s="1636">
        <v>563.53</v>
      </c>
      <c r="D594" s="1637">
        <v>7358439.96</v>
      </c>
      <c r="E594" s="1637">
        <v>7253663.2600000007</v>
      </c>
      <c r="F594" s="1646">
        <v>0.98576101720343456</v>
      </c>
      <c r="G594" s="1645">
        <v>3</v>
      </c>
      <c r="H594" s="1644">
        <v>8362.2099999999991</v>
      </c>
      <c r="I594" s="1644">
        <v>1527330.28</v>
      </c>
      <c r="J594" s="1644">
        <v>1535692.49</v>
      </c>
      <c r="K594" s="1643">
        <v>0.9</v>
      </c>
      <c r="L594" s="1637">
        <v>1699865.7</v>
      </c>
      <c r="M594" s="1637">
        <v>412716.92</v>
      </c>
      <c r="N594" s="1637">
        <v>184020.98</v>
      </c>
      <c r="O594" s="1637">
        <v>74279.25</v>
      </c>
      <c r="P594" s="1637">
        <v>56471.28</v>
      </c>
      <c r="Q594" s="1637">
        <v>126339.1</v>
      </c>
      <c r="R594" s="1637">
        <v>40734.550000000003</v>
      </c>
      <c r="S594" s="1637">
        <v>69235.360000000001</v>
      </c>
      <c r="T594" s="1637">
        <v>82609.41</v>
      </c>
      <c r="U594" s="1637">
        <v>49988.46</v>
      </c>
      <c r="V594" s="1637">
        <v>122553.64</v>
      </c>
      <c r="W594" s="1637">
        <v>105518.97</v>
      </c>
      <c r="X594" s="1637">
        <v>83079.17</v>
      </c>
      <c r="Y594" s="1637">
        <v>3107412.79</v>
      </c>
      <c r="Z594" s="1637">
        <v>50365.799999999996</v>
      </c>
      <c r="AA594" s="1637">
        <v>70441.25</v>
      </c>
      <c r="AB594" s="1637">
        <v>183147.25</v>
      </c>
      <c r="AC594" s="1637">
        <v>19160.019999999997</v>
      </c>
      <c r="AD594" s="1637">
        <v>321775.63</v>
      </c>
      <c r="AE594" s="1637">
        <v>215142.49999999997</v>
      </c>
      <c r="AF594" s="1637">
        <v>766964.33</v>
      </c>
      <c r="AG594" s="1637">
        <v>528027.61</v>
      </c>
      <c r="AH594" s="1637">
        <v>1420839.3079199998</v>
      </c>
      <c r="AI594" s="1637">
        <v>3575863.6979199992</v>
      </c>
      <c r="AJ594" s="1637">
        <v>536412.93000000005</v>
      </c>
      <c r="AK594" s="1637">
        <v>3039450.7679199995</v>
      </c>
      <c r="AL594" s="1637">
        <v>3522222.3979199994</v>
      </c>
      <c r="AM594" s="1637">
        <v>77871.149999999994</v>
      </c>
      <c r="AN594" s="1637">
        <v>77871.149999999994</v>
      </c>
      <c r="AO594" s="1637">
        <v>81170.77</v>
      </c>
      <c r="AP594" s="1637">
        <v>81170.77</v>
      </c>
      <c r="AQ594" s="1637">
        <v>0</v>
      </c>
      <c r="AR594" s="1637">
        <v>0</v>
      </c>
      <c r="AS594" s="1637">
        <v>0</v>
      </c>
      <c r="AT594" s="1637">
        <v>0</v>
      </c>
      <c r="AU594" s="1637">
        <v>0</v>
      </c>
      <c r="AV594" s="1637">
        <v>263310.07</v>
      </c>
      <c r="AW594" s="1637">
        <v>106659.88</v>
      </c>
      <c r="AX594" s="1637">
        <v>40750.92</v>
      </c>
      <c r="AY594" s="1637">
        <v>728804.71000000008</v>
      </c>
      <c r="AZ594" s="1637">
        <v>7358439.96</v>
      </c>
      <c r="BA594" s="1637">
        <v>183020.74</v>
      </c>
      <c r="BB594" s="1637">
        <v>1.62</v>
      </c>
      <c r="BC594" s="1637">
        <v>136398.97000000003</v>
      </c>
      <c r="BD594" s="1637">
        <v>7358439.8979199994</v>
      </c>
    </row>
    <row r="595" spans="1:56" x14ac:dyDescent="0.25">
      <c r="A595" s="1651" t="s">
        <v>2514</v>
      </c>
      <c r="B595" s="1647" t="s">
        <v>3429</v>
      </c>
      <c r="C595" s="1636">
        <v>264.12</v>
      </c>
      <c r="D595" s="1637">
        <v>3374415.41</v>
      </c>
      <c r="E595" s="1637">
        <v>4056842.27</v>
      </c>
      <c r="F595" s="1646">
        <v>1.2022355807105563</v>
      </c>
      <c r="G595" s="1645">
        <v>4</v>
      </c>
      <c r="H595" s="1644">
        <v>214.94</v>
      </c>
      <c r="I595" s="1644">
        <v>204945.05000000002</v>
      </c>
      <c r="J595" s="1644">
        <v>205159.99000000002</v>
      </c>
      <c r="K595" s="1643">
        <v>0.9</v>
      </c>
      <c r="L595" s="1637">
        <v>791818.02</v>
      </c>
      <c r="M595" s="1637">
        <v>195312.82</v>
      </c>
      <c r="N595" s="1637">
        <v>85734.52</v>
      </c>
      <c r="O595" s="1637">
        <v>33326.910000000003</v>
      </c>
      <c r="P595" s="1637">
        <v>26389.919999999998</v>
      </c>
      <c r="Q595" s="1637">
        <v>60125.81</v>
      </c>
      <c r="R595" s="1637">
        <v>18165.41</v>
      </c>
      <c r="S595" s="1637">
        <v>32078.16</v>
      </c>
      <c r="T595" s="1637">
        <v>36956.839999999997</v>
      </c>
      <c r="U595" s="1637">
        <v>22989.34</v>
      </c>
      <c r="V595" s="1637">
        <v>54826.63</v>
      </c>
      <c r="W595" s="1637">
        <v>47205.85</v>
      </c>
      <c r="X595" s="1637">
        <v>38492.28</v>
      </c>
      <c r="Y595" s="1637">
        <v>1443422.51</v>
      </c>
      <c r="Z595" s="1637">
        <v>23590.799999999999</v>
      </c>
      <c r="AA595" s="1637">
        <v>33015</v>
      </c>
      <c r="AB595" s="1637">
        <v>85839</v>
      </c>
      <c r="AC595" s="1637">
        <v>8980.0799999999981</v>
      </c>
      <c r="AD595" s="1637">
        <v>75406.25</v>
      </c>
      <c r="AE595" s="1637">
        <v>106992.3</v>
      </c>
      <c r="AF595" s="1637">
        <v>359467.31999999995</v>
      </c>
      <c r="AG595" s="1637">
        <v>247480.44</v>
      </c>
      <c r="AH595" s="1637">
        <v>664666.21068000002</v>
      </c>
      <c r="AI595" s="1637">
        <v>1605437.40068</v>
      </c>
      <c r="AJ595" s="1637">
        <v>251410.54</v>
      </c>
      <c r="AK595" s="1637">
        <v>1354026.8606799999</v>
      </c>
      <c r="AL595" s="1637">
        <v>1580296.3406799999</v>
      </c>
      <c r="AM595" s="1637">
        <v>38935.57</v>
      </c>
      <c r="AN595" s="1637">
        <v>38935.57</v>
      </c>
      <c r="AO595" s="1637">
        <v>40255.42</v>
      </c>
      <c r="AP595" s="1637">
        <v>40255.42</v>
      </c>
      <c r="AQ595" s="1637">
        <v>0</v>
      </c>
      <c r="AR595" s="1637">
        <v>0</v>
      </c>
      <c r="AS595" s="1637">
        <v>0</v>
      </c>
      <c r="AT595" s="1637">
        <v>0</v>
      </c>
      <c r="AU595" s="1637">
        <v>0</v>
      </c>
      <c r="AV595" s="1637">
        <v>123405.97</v>
      </c>
      <c r="AW595" s="1637">
        <v>49988.46</v>
      </c>
      <c r="AX595" s="1637">
        <v>18920.07</v>
      </c>
      <c r="AY595" s="1637">
        <v>350696.48</v>
      </c>
      <c r="AZ595" s="1637">
        <v>3374415.41</v>
      </c>
      <c r="BA595" s="1637">
        <v>55467.08</v>
      </c>
      <c r="BB595" s="1637">
        <v>0</v>
      </c>
      <c r="BC595" s="1637">
        <v>57055.49</v>
      </c>
      <c r="BD595" s="1637">
        <v>3374415.3306800001</v>
      </c>
    </row>
    <row r="596" spans="1:56" x14ac:dyDescent="0.25">
      <c r="A596" s="1651" t="s">
        <v>2515</v>
      </c>
      <c r="B596" s="1647" t="s">
        <v>3428</v>
      </c>
      <c r="C596" s="1636">
        <v>862.21</v>
      </c>
      <c r="D596" s="1637">
        <v>11908491.76</v>
      </c>
      <c r="E596" s="1637">
        <v>8839494.5199999996</v>
      </c>
      <c r="F596" s="1646">
        <v>0.74228497597751197</v>
      </c>
      <c r="G596" s="1645">
        <v>1</v>
      </c>
      <c r="H596" s="1644">
        <v>214751.34</v>
      </c>
      <c r="I596" s="1644">
        <v>4210161.0300000012</v>
      </c>
      <c r="J596" s="1644">
        <v>4424912.370000001</v>
      </c>
      <c r="K596" s="1643">
        <v>0.9</v>
      </c>
      <c r="L596" s="1637">
        <v>2709091.56</v>
      </c>
      <c r="M596" s="1637">
        <v>658824.18000000005</v>
      </c>
      <c r="N596" s="1637">
        <v>282056.84000000003</v>
      </c>
      <c r="O596" s="1637">
        <v>114070.63</v>
      </c>
      <c r="P596" s="1637">
        <v>93638.17</v>
      </c>
      <c r="Q596" s="1637">
        <v>196988.92</v>
      </c>
      <c r="R596" s="1637">
        <v>62202.77</v>
      </c>
      <c r="S596" s="1637">
        <v>106125.24</v>
      </c>
      <c r="T596" s="1637">
        <v>126812.7</v>
      </c>
      <c r="U596" s="1637">
        <v>76452.94</v>
      </c>
      <c r="V596" s="1637">
        <v>188130.6</v>
      </c>
      <c r="W596" s="1637">
        <v>161980.87</v>
      </c>
      <c r="X596" s="1637">
        <v>127345.29</v>
      </c>
      <c r="Y596" s="1637">
        <v>4903720.71</v>
      </c>
      <c r="Z596" s="1637">
        <v>77202</v>
      </c>
      <c r="AA596" s="1637">
        <v>107776.25</v>
      </c>
      <c r="AB596" s="1637">
        <v>280218.25</v>
      </c>
      <c r="AC596" s="1637">
        <v>29315.139999999996</v>
      </c>
      <c r="AD596" s="1637">
        <v>492321.91</v>
      </c>
      <c r="AE596" s="1637">
        <v>333882.19999999995</v>
      </c>
      <c r="AF596" s="1637">
        <v>1173467.8099999998</v>
      </c>
      <c r="AG596" s="1637">
        <v>807890.77</v>
      </c>
      <c r="AH596" s="1637">
        <v>2333374.9274400002</v>
      </c>
      <c r="AI596" s="1637">
        <v>5635449.2574399998</v>
      </c>
      <c r="AJ596" s="1637">
        <v>820720.45</v>
      </c>
      <c r="AK596" s="1637">
        <v>4814728.8074399997</v>
      </c>
      <c r="AL596" s="1637">
        <v>5553377.20744</v>
      </c>
      <c r="AM596" s="1637">
        <v>201277.12</v>
      </c>
      <c r="AN596" s="1637">
        <v>201277.12</v>
      </c>
      <c r="AO596" s="1637">
        <v>209856.15</v>
      </c>
      <c r="AP596" s="1637">
        <v>209856.15</v>
      </c>
      <c r="AQ596" s="1637">
        <v>0</v>
      </c>
      <c r="AR596" s="1637">
        <v>0</v>
      </c>
      <c r="AS596" s="1637">
        <v>0</v>
      </c>
      <c r="AT596" s="1637">
        <v>0</v>
      </c>
      <c r="AU596" s="1637">
        <v>0</v>
      </c>
      <c r="AV596" s="1637">
        <v>403214.17</v>
      </c>
      <c r="AW596" s="1637">
        <v>163331.29</v>
      </c>
      <c r="AX596" s="1637">
        <v>62581.77</v>
      </c>
      <c r="AY596" s="1637">
        <v>1451393.77</v>
      </c>
      <c r="AZ596" s="1637">
        <v>11908491.76</v>
      </c>
      <c r="BA596" s="1637">
        <v>606969.52</v>
      </c>
      <c r="BB596" s="1637">
        <v>47.72</v>
      </c>
      <c r="BC596" s="1637">
        <v>288148.74</v>
      </c>
      <c r="BD596" s="1637">
        <v>11908491.68744</v>
      </c>
    </row>
    <row r="597" spans="1:56" x14ac:dyDescent="0.25">
      <c r="A597" s="1651" t="s">
        <v>2516</v>
      </c>
      <c r="B597" s="1647" t="s">
        <v>3427</v>
      </c>
      <c r="C597" s="1636">
        <v>1220.1199999999999</v>
      </c>
      <c r="D597" s="1637">
        <v>16401325.98</v>
      </c>
      <c r="E597" s="1637">
        <v>14110692.699999999</v>
      </c>
      <c r="F597" s="1646">
        <v>0.86033853099479696</v>
      </c>
      <c r="G597" s="1645">
        <v>2</v>
      </c>
      <c r="H597" s="1644">
        <v>33753.120000000003</v>
      </c>
      <c r="I597" s="1644">
        <v>4011694.96</v>
      </c>
      <c r="J597" s="1644">
        <v>4045448.08</v>
      </c>
      <c r="K597" s="1643">
        <v>0.9</v>
      </c>
      <c r="L597" s="1637">
        <v>3734825.61</v>
      </c>
      <c r="M597" s="1637">
        <v>910349.97</v>
      </c>
      <c r="N597" s="1637">
        <v>399863.08</v>
      </c>
      <c r="O597" s="1637">
        <v>161675.92000000001</v>
      </c>
      <c r="P597" s="1637">
        <v>127176.66</v>
      </c>
      <c r="Q597" s="1637">
        <v>280475.56</v>
      </c>
      <c r="R597" s="1637">
        <v>88625.18</v>
      </c>
      <c r="S597" s="1637">
        <v>150232.71</v>
      </c>
      <c r="T597" s="1637">
        <v>179711.71</v>
      </c>
      <c r="U597" s="1637">
        <v>108263.79</v>
      </c>
      <c r="V597" s="1637">
        <v>266607.93</v>
      </c>
      <c r="W597" s="1637">
        <v>229550.04</v>
      </c>
      <c r="X597" s="1637">
        <v>180272.17</v>
      </c>
      <c r="Y597" s="1637">
        <v>6817630.3299999991</v>
      </c>
      <c r="Z597" s="1637">
        <v>109000.79999999999</v>
      </c>
      <c r="AA597" s="1637">
        <v>152515</v>
      </c>
      <c r="AB597" s="1637">
        <v>396539</v>
      </c>
      <c r="AC597" s="1637">
        <v>41484.079999999994</v>
      </c>
      <c r="AD597" s="1637">
        <v>696688.52</v>
      </c>
      <c r="AE597" s="1637">
        <v>475150.63999999996</v>
      </c>
      <c r="AF597" s="1637">
        <v>1660583.3199999998</v>
      </c>
      <c r="AG597" s="1637">
        <v>1143252.44</v>
      </c>
      <c r="AH597" s="1637">
        <v>3190085.8366799997</v>
      </c>
      <c r="AI597" s="1637">
        <v>7865299.6366799986</v>
      </c>
      <c r="AJ597" s="1637">
        <v>1161407.82</v>
      </c>
      <c r="AK597" s="1637">
        <v>6703891.8166800002</v>
      </c>
      <c r="AL597" s="1637">
        <v>7749158.8466800004</v>
      </c>
      <c r="AM597" s="1637">
        <v>228334.05</v>
      </c>
      <c r="AN597" s="1637">
        <v>228334.05</v>
      </c>
      <c r="AO597" s="1637">
        <v>238232.92</v>
      </c>
      <c r="AP597" s="1637">
        <v>238232.92</v>
      </c>
      <c r="AQ597" s="1637">
        <v>1979.77</v>
      </c>
      <c r="AR597" s="1637">
        <v>1979.77</v>
      </c>
      <c r="AS597" s="1637">
        <v>1979.77</v>
      </c>
      <c r="AT597" s="1637">
        <v>1979.77</v>
      </c>
      <c r="AU597" s="1637">
        <v>2639.7</v>
      </c>
      <c r="AV597" s="1637">
        <v>570835.12</v>
      </c>
      <c r="AW597" s="1637">
        <v>231230.07</v>
      </c>
      <c r="AX597" s="1637">
        <v>88778.79</v>
      </c>
      <c r="AY597" s="1637">
        <v>1834536.7000000002</v>
      </c>
      <c r="AZ597" s="1637">
        <v>16401325.98</v>
      </c>
      <c r="BA597" s="1637">
        <v>436284.78999999992</v>
      </c>
      <c r="BB597" s="1637">
        <v>27</v>
      </c>
      <c r="BC597" s="1637">
        <v>444114.36</v>
      </c>
      <c r="BD597" s="1637">
        <v>16401325.876679998</v>
      </c>
    </row>
    <row r="598" spans="1:56" x14ac:dyDescent="0.25">
      <c r="A598" s="1651" t="s">
        <v>2517</v>
      </c>
      <c r="B598" s="1647" t="s">
        <v>3426</v>
      </c>
      <c r="C598" s="1636">
        <v>1495</v>
      </c>
      <c r="D598" s="1637">
        <v>22746470.219999999</v>
      </c>
      <c r="E598" s="1637">
        <v>16491750.300000001</v>
      </c>
      <c r="F598" s="1646">
        <v>0.72502459240904593</v>
      </c>
      <c r="G598" s="1645">
        <v>1</v>
      </c>
      <c r="H598" s="1644">
        <v>585874.06000000006</v>
      </c>
      <c r="I598" s="1644">
        <v>10707351.640000001</v>
      </c>
      <c r="J598" s="1644">
        <v>11293225.700000001</v>
      </c>
      <c r="K598" s="1643">
        <v>0.9</v>
      </c>
      <c r="L598" s="1637">
        <v>4864250.4000000004</v>
      </c>
      <c r="M598" s="1637">
        <v>1193005.8700000001</v>
      </c>
      <c r="N598" s="1637">
        <v>492471.2</v>
      </c>
      <c r="O598" s="1637">
        <v>197984.47</v>
      </c>
      <c r="P598" s="1637">
        <v>185797.69</v>
      </c>
      <c r="Q598" s="1637">
        <v>341546.92</v>
      </c>
      <c r="R598" s="1637">
        <v>108441.99</v>
      </c>
      <c r="S598" s="1637">
        <v>184984.05</v>
      </c>
      <c r="T598" s="1637">
        <v>219567.13</v>
      </c>
      <c r="U598" s="1637">
        <v>132857.04</v>
      </c>
      <c r="V598" s="1637">
        <v>325734.69</v>
      </c>
      <c r="W598" s="1637">
        <v>280458.31</v>
      </c>
      <c r="X598" s="1637">
        <v>221972.14</v>
      </c>
      <c r="Y598" s="1637">
        <v>8749071.9000000022</v>
      </c>
      <c r="Z598" s="1637">
        <v>133695</v>
      </c>
      <c r="AA598" s="1637">
        <v>186875</v>
      </c>
      <c r="AB598" s="1637">
        <v>485875</v>
      </c>
      <c r="AC598" s="1637">
        <v>50830</v>
      </c>
      <c r="AD598" s="1637">
        <v>853645</v>
      </c>
      <c r="AE598" s="1637">
        <v>593835.5</v>
      </c>
      <c r="AF598" s="1637">
        <v>2034695</v>
      </c>
      <c r="AG598" s="1637">
        <v>1400815</v>
      </c>
      <c r="AH598" s="1637">
        <v>4560866.9070000006</v>
      </c>
      <c r="AI598" s="1637">
        <v>10301132.407000002</v>
      </c>
      <c r="AJ598" s="1637">
        <v>1423060.6</v>
      </c>
      <c r="AK598" s="1637">
        <v>8878071.8070000019</v>
      </c>
      <c r="AL598" s="1637">
        <v>10158826.347000003</v>
      </c>
      <c r="AM598" s="1637">
        <v>437530.27</v>
      </c>
      <c r="AN598" s="1637">
        <v>437530.27</v>
      </c>
      <c r="AO598" s="1637">
        <v>456008.17</v>
      </c>
      <c r="AP598" s="1637">
        <v>456008.17</v>
      </c>
      <c r="AQ598" s="1637">
        <v>180159.52</v>
      </c>
      <c r="AR598" s="1637">
        <v>180159.52</v>
      </c>
      <c r="AS598" s="1637">
        <v>187418.7</v>
      </c>
      <c r="AT598" s="1637">
        <v>187418.7</v>
      </c>
      <c r="AU598" s="1637">
        <v>225034.42</v>
      </c>
      <c r="AV598" s="1637">
        <v>699520.5</v>
      </c>
      <c r="AW598" s="1637">
        <v>283357.08</v>
      </c>
      <c r="AX598" s="1637">
        <v>108426.55</v>
      </c>
      <c r="AY598" s="1637">
        <v>3838571.87</v>
      </c>
      <c r="AZ598" s="1637">
        <v>22746470.219999999</v>
      </c>
      <c r="BA598" s="1637">
        <v>2131818.5199999996</v>
      </c>
      <c r="BB598" s="1637">
        <v>345495.87999999995</v>
      </c>
      <c r="BC598" s="1637">
        <v>562485.80999999994</v>
      </c>
      <c r="BD598" s="1637">
        <v>22746470.117000006</v>
      </c>
    </row>
    <row r="599" spans="1:56" x14ac:dyDescent="0.25">
      <c r="A599" s="1651" t="s">
        <v>2518</v>
      </c>
      <c r="B599" s="1647" t="s">
        <v>3425</v>
      </c>
      <c r="C599" s="1636">
        <v>887.87</v>
      </c>
      <c r="D599" s="1637">
        <v>11488255.82</v>
      </c>
      <c r="E599" s="1637">
        <v>12252891.43</v>
      </c>
      <c r="F599" s="1646">
        <v>1.066558024297199</v>
      </c>
      <c r="G599" s="1645">
        <v>4</v>
      </c>
      <c r="H599" s="1644">
        <v>731.78</v>
      </c>
      <c r="I599" s="1644">
        <v>1485122.9200000002</v>
      </c>
      <c r="J599" s="1644">
        <v>1485854.7000000002</v>
      </c>
      <c r="K599" s="1643">
        <v>0.9</v>
      </c>
      <c r="L599" s="1637">
        <v>2695117.23</v>
      </c>
      <c r="M599" s="1637">
        <v>646888.23</v>
      </c>
      <c r="N599" s="1637">
        <v>289555.86</v>
      </c>
      <c r="O599" s="1637">
        <v>117647.72</v>
      </c>
      <c r="P599" s="1637">
        <v>90883.53</v>
      </c>
      <c r="Q599" s="1637">
        <v>198450.75</v>
      </c>
      <c r="R599" s="1637">
        <v>64404.63</v>
      </c>
      <c r="S599" s="1637">
        <v>108798.42</v>
      </c>
      <c r="T599" s="1637">
        <v>131160.56</v>
      </c>
      <c r="U599" s="1637">
        <v>78858.81</v>
      </c>
      <c r="V599" s="1637">
        <v>194580.79</v>
      </c>
      <c r="W599" s="1637">
        <v>167534.5</v>
      </c>
      <c r="X599" s="1637">
        <v>130552.98</v>
      </c>
      <c r="Y599" s="1637">
        <v>4914434.01</v>
      </c>
      <c r="Z599" s="1637">
        <v>79255.8</v>
      </c>
      <c r="AA599" s="1637">
        <v>110983.75</v>
      </c>
      <c r="AB599" s="1637">
        <v>288557.75</v>
      </c>
      <c r="AC599" s="1637">
        <v>30187.579999999994</v>
      </c>
      <c r="AD599" s="1637">
        <v>253486.88</v>
      </c>
      <c r="AE599" s="1637">
        <v>326886.14</v>
      </c>
      <c r="AF599" s="1637">
        <v>1208391.0699999998</v>
      </c>
      <c r="AG599" s="1637">
        <v>831934.19</v>
      </c>
      <c r="AH599" s="1637">
        <v>2278208.70468</v>
      </c>
      <c r="AI599" s="1637">
        <v>5407891.8646799996</v>
      </c>
      <c r="AJ599" s="1637">
        <v>845145.69</v>
      </c>
      <c r="AK599" s="1637">
        <v>4562746.1746799983</v>
      </c>
      <c r="AL599" s="1637">
        <v>5323377.2946799984</v>
      </c>
      <c r="AM599" s="1637">
        <v>147823.20000000001</v>
      </c>
      <c r="AN599" s="1637">
        <v>147823.20000000001</v>
      </c>
      <c r="AO599" s="1637">
        <v>153762.51999999999</v>
      </c>
      <c r="AP599" s="1637">
        <v>153762.51999999999</v>
      </c>
      <c r="AQ599" s="1637">
        <v>0</v>
      </c>
      <c r="AR599" s="1637">
        <v>0</v>
      </c>
      <c r="AS599" s="1637">
        <v>0</v>
      </c>
      <c r="AT599" s="1637">
        <v>0</v>
      </c>
      <c r="AU599" s="1637">
        <v>0</v>
      </c>
      <c r="AV599" s="1637">
        <v>415092.82</v>
      </c>
      <c r="AW599" s="1637">
        <v>168143.02</v>
      </c>
      <c r="AX599" s="1637">
        <v>64037.16</v>
      </c>
      <c r="AY599" s="1637">
        <v>1250444.44</v>
      </c>
      <c r="AZ599" s="1637">
        <v>11488255.82</v>
      </c>
      <c r="BA599" s="1637">
        <v>379837.1</v>
      </c>
      <c r="BB599" s="1637">
        <v>0</v>
      </c>
      <c r="BC599" s="1637">
        <v>223874.67999999996</v>
      </c>
      <c r="BD599" s="1637">
        <v>11488255.744679997</v>
      </c>
    </row>
    <row r="600" spans="1:56" x14ac:dyDescent="0.25">
      <c r="A600" s="1647"/>
      <c r="B600" s="1647" t="s">
        <v>3424</v>
      </c>
      <c r="C600" s="1636">
        <v>55</v>
      </c>
      <c r="D600" s="1637">
        <v>857833.04</v>
      </c>
      <c r="E600" s="1637">
        <v>526159.81000000006</v>
      </c>
      <c r="F600" s="1646">
        <v>0.6133592266392538</v>
      </c>
      <c r="G600" s="1645">
        <v>1</v>
      </c>
      <c r="H600" s="1644">
        <v>57573.57</v>
      </c>
      <c r="I600" s="1644">
        <v>440376.51</v>
      </c>
      <c r="J600" s="1644">
        <v>497950.08</v>
      </c>
      <c r="K600" s="1643">
        <v>1.0452600000000001</v>
      </c>
      <c r="L600" s="1637">
        <v>190260.74</v>
      </c>
      <c r="M600" s="1637">
        <v>55932.480000000003</v>
      </c>
      <c r="N600" s="1637">
        <v>21650.33</v>
      </c>
      <c r="O600" s="1637">
        <v>7945.66</v>
      </c>
      <c r="P600" s="1637">
        <v>6973.37</v>
      </c>
      <c r="Q600" s="1637">
        <v>18034.05</v>
      </c>
      <c r="R600" s="1637">
        <v>3835.87</v>
      </c>
      <c r="S600" s="1637">
        <v>8072.04</v>
      </c>
      <c r="T600" s="1637">
        <v>8416.01</v>
      </c>
      <c r="U600" s="1637">
        <v>5588.33</v>
      </c>
      <c r="V600" s="1637">
        <v>12485.42</v>
      </c>
      <c r="W600" s="1637">
        <v>10749.97</v>
      </c>
      <c r="X600" s="1637">
        <v>9686.06</v>
      </c>
      <c r="Y600" s="1637">
        <v>359630.3299999999</v>
      </c>
      <c r="Z600" s="1637">
        <v>4950</v>
      </c>
      <c r="AA600" s="1637">
        <v>6875</v>
      </c>
      <c r="AB600" s="1637">
        <v>17875</v>
      </c>
      <c r="AC600" s="1637">
        <v>1870</v>
      </c>
      <c r="AD600" s="1637">
        <v>15702.5</v>
      </c>
      <c r="AE600" s="1637">
        <v>36265</v>
      </c>
      <c r="AF600" s="1637">
        <v>74855</v>
      </c>
      <c r="AG600" s="1637">
        <v>51535</v>
      </c>
      <c r="AH600" s="1637">
        <v>154606.29899999997</v>
      </c>
      <c r="AI600" s="1637">
        <v>364533.799</v>
      </c>
      <c r="AJ600" s="1637">
        <v>52353.4</v>
      </c>
      <c r="AK600" s="1637">
        <v>312180.39899999998</v>
      </c>
      <c r="AL600" s="1637">
        <v>366903.30900000001</v>
      </c>
      <c r="AM600" s="1637">
        <v>10730.11</v>
      </c>
      <c r="AN600" s="1637">
        <v>10730.11</v>
      </c>
      <c r="AO600" s="1637">
        <v>11496.55</v>
      </c>
      <c r="AP600" s="1637">
        <v>11496.55</v>
      </c>
      <c r="AQ600" s="1637">
        <v>7664.36</v>
      </c>
      <c r="AR600" s="1637">
        <v>7664.36</v>
      </c>
      <c r="AS600" s="1637">
        <v>7664.36</v>
      </c>
      <c r="AT600" s="1637">
        <v>7664.36</v>
      </c>
      <c r="AU600" s="1637">
        <v>9963.67</v>
      </c>
      <c r="AV600" s="1637">
        <v>29891.03</v>
      </c>
      <c r="AW600" s="1637">
        <v>12108.06</v>
      </c>
      <c r="AX600" s="1637">
        <v>4225.72</v>
      </c>
      <c r="AY600" s="1637">
        <v>131299.24</v>
      </c>
      <c r="AZ600" s="1637">
        <v>857833.04</v>
      </c>
      <c r="BA600" s="1637">
        <v>5446.86</v>
      </c>
      <c r="BB600" s="1637">
        <v>3549.2900000000004</v>
      </c>
      <c r="BC600" s="1637">
        <v>4049.8799999999997</v>
      </c>
      <c r="BD600" s="1637">
        <v>857832.87899999996</v>
      </c>
    </row>
    <row r="601" spans="1:56" x14ac:dyDescent="0.25">
      <c r="A601" s="1647"/>
      <c r="B601" s="1647" t="s">
        <v>3423</v>
      </c>
      <c r="C601" s="1636">
        <v>220.31</v>
      </c>
      <c r="D601" s="1637">
        <v>3433412.4</v>
      </c>
      <c r="E601" s="1637">
        <v>4645377.51</v>
      </c>
      <c r="F601" s="1646">
        <v>1.3529914175180353</v>
      </c>
      <c r="G601" s="1645">
        <v>4</v>
      </c>
      <c r="H601" s="1644">
        <v>218.7</v>
      </c>
      <c r="I601" s="1644">
        <v>4302036.2699999996</v>
      </c>
      <c r="J601" s="1644">
        <v>4302254.97</v>
      </c>
      <c r="K601" s="1643">
        <v>1.0452600000000001</v>
      </c>
      <c r="L601" s="1637">
        <v>781835.26</v>
      </c>
      <c r="M601" s="1637">
        <v>244651.25</v>
      </c>
      <c r="N601" s="1637">
        <v>89409.96</v>
      </c>
      <c r="O601" s="1637">
        <v>30981.65</v>
      </c>
      <c r="P601" s="1637">
        <v>27409.46</v>
      </c>
      <c r="Q601" s="1637">
        <v>76249.94</v>
      </c>
      <c r="R601" s="1637">
        <v>18540.05</v>
      </c>
      <c r="S601" s="1637">
        <v>33219.550000000003</v>
      </c>
      <c r="T601" s="1637">
        <v>31980.85</v>
      </c>
      <c r="U601" s="1637">
        <v>22353.34</v>
      </c>
      <c r="V601" s="1637">
        <v>47444.6</v>
      </c>
      <c r="W601" s="1637">
        <v>40849.910000000003</v>
      </c>
      <c r="X601" s="1637">
        <v>39861.89</v>
      </c>
      <c r="Y601" s="1637">
        <v>1484787.71</v>
      </c>
      <c r="Z601" s="1637">
        <v>19827.899999999998</v>
      </c>
      <c r="AA601" s="1637">
        <v>27538.75</v>
      </c>
      <c r="AB601" s="1637">
        <v>71600.75</v>
      </c>
      <c r="AC601" s="1637">
        <v>7490.54</v>
      </c>
      <c r="AD601" s="1637">
        <v>62898.5</v>
      </c>
      <c r="AE601" s="1637">
        <v>166072.39000000001</v>
      </c>
      <c r="AF601" s="1637">
        <v>299841.90999999997</v>
      </c>
      <c r="AG601" s="1637">
        <v>206430.47</v>
      </c>
      <c r="AH601" s="1637">
        <v>614158.69283999992</v>
      </c>
      <c r="AI601" s="1637">
        <v>1475859.9028399999</v>
      </c>
      <c r="AJ601" s="1637">
        <v>209708.68</v>
      </c>
      <c r="AK601" s="1637">
        <v>1266151.2228399997</v>
      </c>
      <c r="AL601" s="1637">
        <v>1485351.3128399998</v>
      </c>
      <c r="AM601" s="1637">
        <v>44453.33</v>
      </c>
      <c r="AN601" s="1637">
        <v>44453.33</v>
      </c>
      <c r="AO601" s="1637">
        <v>46752.65</v>
      </c>
      <c r="AP601" s="1637">
        <v>46752.65</v>
      </c>
      <c r="AQ601" s="1637">
        <v>17628.04</v>
      </c>
      <c r="AR601" s="1637">
        <v>17628.04</v>
      </c>
      <c r="AS601" s="1637">
        <v>18394.48</v>
      </c>
      <c r="AT601" s="1637">
        <v>18394.48</v>
      </c>
      <c r="AU601" s="1637">
        <v>22226.66</v>
      </c>
      <c r="AV601" s="1637">
        <v>119564.15</v>
      </c>
      <c r="AW601" s="1637">
        <v>48432.24</v>
      </c>
      <c r="AX601" s="1637">
        <v>18593.18</v>
      </c>
      <c r="AY601" s="1637">
        <v>463273.23000000004</v>
      </c>
      <c r="AZ601" s="1637">
        <v>3433412.4</v>
      </c>
      <c r="BA601" s="1637">
        <v>126207.86</v>
      </c>
      <c r="BB601" s="1637">
        <v>10566.75</v>
      </c>
      <c r="BC601" s="1637">
        <v>85517.7</v>
      </c>
      <c r="BD601" s="1637">
        <v>3433412.2528399997</v>
      </c>
    </row>
    <row r="602" spans="1:56" x14ac:dyDescent="0.25">
      <c r="A602" s="1651" t="s">
        <v>2519</v>
      </c>
      <c r="B602" s="1647" t="s">
        <v>3422</v>
      </c>
      <c r="C602" s="1636">
        <v>572.75</v>
      </c>
      <c r="D602" s="1637">
        <v>8402648.2200000007</v>
      </c>
      <c r="E602" s="1637">
        <v>5409957.4399999995</v>
      </c>
      <c r="F602" s="1646">
        <v>0.64383957275793213</v>
      </c>
      <c r="G602" s="1645">
        <v>1</v>
      </c>
      <c r="H602" s="1644">
        <v>430706.91</v>
      </c>
      <c r="I602" s="1644">
        <v>1697575.57</v>
      </c>
      <c r="J602" s="1644">
        <v>2128282.48</v>
      </c>
      <c r="K602" s="1643">
        <v>1.0452600000000001</v>
      </c>
      <c r="L602" s="1637">
        <v>2045268.58</v>
      </c>
      <c r="M602" s="1637">
        <v>409053.71</v>
      </c>
      <c r="N602" s="1637">
        <v>208462.87</v>
      </c>
      <c r="O602" s="1637">
        <v>91840.28</v>
      </c>
      <c r="P602" s="1637">
        <v>72659.33</v>
      </c>
      <c r="Q602" s="1637">
        <v>125688.75</v>
      </c>
      <c r="R602" s="1637">
        <v>48587.74</v>
      </c>
      <c r="S602" s="1637">
        <v>78547.17</v>
      </c>
      <c r="T602" s="1637">
        <v>106041.79</v>
      </c>
      <c r="U602" s="1637">
        <v>58987.99</v>
      </c>
      <c r="V602" s="1637">
        <v>157316.31</v>
      </c>
      <c r="W602" s="1637">
        <v>135449.70000000001</v>
      </c>
      <c r="X602" s="1637">
        <v>94252.9</v>
      </c>
      <c r="Y602" s="1637">
        <v>3632157.1200000006</v>
      </c>
      <c r="Z602" s="1637">
        <v>51120</v>
      </c>
      <c r="AA602" s="1637">
        <v>71593.75</v>
      </c>
      <c r="AB602" s="1637">
        <v>186143.75</v>
      </c>
      <c r="AC602" s="1637">
        <v>19473.5</v>
      </c>
      <c r="AD602" s="1637">
        <v>327040.25</v>
      </c>
      <c r="AE602" s="1637">
        <v>94374</v>
      </c>
      <c r="AF602" s="1637">
        <v>779512.75</v>
      </c>
      <c r="AG602" s="1637">
        <v>536666.75</v>
      </c>
      <c r="AH602" s="1637">
        <v>1518499.044</v>
      </c>
      <c r="AI602" s="1637">
        <v>3584423.7939999998</v>
      </c>
      <c r="AJ602" s="1637">
        <v>545189.27</v>
      </c>
      <c r="AK602" s="1637">
        <v>3039234.5239999997</v>
      </c>
      <c r="AL602" s="1637">
        <v>3609099.0539999995</v>
      </c>
      <c r="AM602" s="1637">
        <v>127228.52</v>
      </c>
      <c r="AN602" s="1637">
        <v>127228.52</v>
      </c>
      <c r="AO602" s="1637">
        <v>132593.57999999999</v>
      </c>
      <c r="AP602" s="1637">
        <v>132593.57999999999</v>
      </c>
      <c r="AQ602" s="1637">
        <v>29124.6</v>
      </c>
      <c r="AR602" s="1637">
        <v>29124.6</v>
      </c>
      <c r="AS602" s="1637">
        <v>30657.47</v>
      </c>
      <c r="AT602" s="1637">
        <v>30657.47</v>
      </c>
      <c r="AU602" s="1637">
        <v>36788.97</v>
      </c>
      <c r="AV602" s="1637">
        <v>311173.37</v>
      </c>
      <c r="AW602" s="1637">
        <v>126048.02</v>
      </c>
      <c r="AX602" s="1637">
        <v>48173.26</v>
      </c>
      <c r="AY602" s="1637">
        <v>1161391.9599999997</v>
      </c>
      <c r="AZ602" s="1637">
        <v>8402648.2200000007</v>
      </c>
      <c r="BA602" s="1637">
        <v>221963.49</v>
      </c>
      <c r="BB602" s="1637">
        <v>17661.419999999998</v>
      </c>
      <c r="BC602" s="1637">
        <v>260697.19000000003</v>
      </c>
      <c r="BD602" s="1637">
        <v>8402648.1339999996</v>
      </c>
    </row>
    <row r="603" spans="1:56" x14ac:dyDescent="0.25">
      <c r="A603" s="1651" t="s">
        <v>2520</v>
      </c>
      <c r="B603" s="1647" t="s">
        <v>3421</v>
      </c>
      <c r="C603" s="1636">
        <v>2021.96</v>
      </c>
      <c r="D603" s="1637">
        <v>33167761.84</v>
      </c>
      <c r="E603" s="1637">
        <v>22273388.229999997</v>
      </c>
      <c r="F603" s="1646">
        <v>0.67153726975748196</v>
      </c>
      <c r="G603" s="1645">
        <v>1</v>
      </c>
      <c r="H603" s="1644">
        <v>1459967.17</v>
      </c>
      <c r="I603" s="1644">
        <v>13198968.73</v>
      </c>
      <c r="J603" s="1644">
        <v>14658935.9</v>
      </c>
      <c r="K603" s="1643">
        <v>1.0452600000000001</v>
      </c>
      <c r="L603" s="1637">
        <v>7447080.9299999997</v>
      </c>
      <c r="M603" s="1637">
        <v>1489416.18</v>
      </c>
      <c r="N603" s="1637">
        <v>736180.06</v>
      </c>
      <c r="O603" s="1637">
        <v>327272.12</v>
      </c>
      <c r="P603" s="1637">
        <v>296759.88</v>
      </c>
      <c r="Q603" s="1637">
        <v>457192.83</v>
      </c>
      <c r="R603" s="1637">
        <v>171975.02</v>
      </c>
      <c r="S603" s="1637">
        <v>278795.88</v>
      </c>
      <c r="T603" s="1637">
        <v>377879.09</v>
      </c>
      <c r="U603" s="1637">
        <v>208941.68</v>
      </c>
      <c r="V603" s="1637">
        <v>560595.43000000005</v>
      </c>
      <c r="W603" s="1637">
        <v>482673.94</v>
      </c>
      <c r="X603" s="1637">
        <v>334541.92</v>
      </c>
      <c r="Y603" s="1637">
        <v>13169304.959999999</v>
      </c>
      <c r="Z603" s="1637">
        <v>180297</v>
      </c>
      <c r="AA603" s="1637">
        <v>252745</v>
      </c>
      <c r="AB603" s="1637">
        <v>657137</v>
      </c>
      <c r="AC603" s="1637">
        <v>68746.64</v>
      </c>
      <c r="AD603" s="1637">
        <v>1154539.1600000001</v>
      </c>
      <c r="AE603" s="1637">
        <v>343679.1</v>
      </c>
      <c r="AF603" s="1637">
        <v>2751887.56</v>
      </c>
      <c r="AG603" s="1637">
        <v>1894576.52</v>
      </c>
      <c r="AH603" s="1637">
        <v>6130872.2324400004</v>
      </c>
      <c r="AI603" s="1637">
        <v>13434480.212440001</v>
      </c>
      <c r="AJ603" s="1637">
        <v>1924663.28</v>
      </c>
      <c r="AK603" s="1637">
        <v>11509816.932440002</v>
      </c>
      <c r="AL603" s="1637">
        <v>13521590.472440001</v>
      </c>
      <c r="AM603" s="1637">
        <v>676763.77</v>
      </c>
      <c r="AN603" s="1637">
        <v>676763.77</v>
      </c>
      <c r="AO603" s="1637">
        <v>705121.94</v>
      </c>
      <c r="AP603" s="1637">
        <v>705121.94</v>
      </c>
      <c r="AQ603" s="1637">
        <v>374787.64</v>
      </c>
      <c r="AR603" s="1637">
        <v>374787.64</v>
      </c>
      <c r="AS603" s="1637">
        <v>390116.37</v>
      </c>
      <c r="AT603" s="1637">
        <v>390116.37</v>
      </c>
      <c r="AU603" s="1637">
        <v>468292.94</v>
      </c>
      <c r="AV603" s="1637">
        <v>1099070.5</v>
      </c>
      <c r="AW603" s="1637">
        <v>445204.12</v>
      </c>
      <c r="AX603" s="1637">
        <v>170719.28</v>
      </c>
      <c r="AY603" s="1637">
        <v>6476866.2800000012</v>
      </c>
      <c r="AZ603" s="1637">
        <v>33167761.84</v>
      </c>
      <c r="BA603" s="1637">
        <v>2412442.6</v>
      </c>
      <c r="BB603" s="1637">
        <v>507864.91</v>
      </c>
      <c r="BC603" s="1637">
        <v>1150065.46</v>
      </c>
      <c r="BD603" s="1637">
        <v>33167761.712439999</v>
      </c>
    </row>
    <row r="604" spans="1:56" x14ac:dyDescent="0.25">
      <c r="A604" s="1651" t="s">
        <v>2521</v>
      </c>
      <c r="B604" s="1647" t="s">
        <v>3420</v>
      </c>
      <c r="C604" s="1636">
        <v>2131.21</v>
      </c>
      <c r="D604" s="1637">
        <v>37879697.729999997</v>
      </c>
      <c r="E604" s="1637">
        <v>35823377.950000003</v>
      </c>
      <c r="F604" s="1646">
        <v>0.94571446175053742</v>
      </c>
      <c r="G604" s="1645">
        <v>3</v>
      </c>
      <c r="H604" s="1644">
        <v>43046.89</v>
      </c>
      <c r="I604" s="1644">
        <v>25936101.870000001</v>
      </c>
      <c r="J604" s="1644">
        <v>25979148.760000002</v>
      </c>
      <c r="K604" s="1643">
        <v>1.0452600000000001</v>
      </c>
      <c r="L604" s="1637">
        <v>8383706.0700000003</v>
      </c>
      <c r="M604" s="1637">
        <v>1676741.21</v>
      </c>
      <c r="N604" s="1637">
        <v>776269.08</v>
      </c>
      <c r="O604" s="1637">
        <v>344765.51</v>
      </c>
      <c r="P604" s="1637">
        <v>348144.9</v>
      </c>
      <c r="Q604" s="1637">
        <v>479188.36</v>
      </c>
      <c r="R604" s="1637">
        <v>180925.4</v>
      </c>
      <c r="S604" s="1637">
        <v>293698.11</v>
      </c>
      <c r="T604" s="1637">
        <v>398077.52</v>
      </c>
      <c r="U604" s="1637">
        <v>220428.81</v>
      </c>
      <c r="V604" s="1637">
        <v>590560.43999999994</v>
      </c>
      <c r="W604" s="1637">
        <v>508473.88</v>
      </c>
      <c r="X604" s="1637">
        <v>352423.89</v>
      </c>
      <c r="Y604" s="1637">
        <v>14553403.180000002</v>
      </c>
      <c r="Z604" s="1637">
        <v>190602</v>
      </c>
      <c r="AA604" s="1637">
        <v>266401.25</v>
      </c>
      <c r="AB604" s="1637">
        <v>692643.25</v>
      </c>
      <c r="AC604" s="1637">
        <v>72461.14</v>
      </c>
      <c r="AD604" s="1637">
        <v>1216920.9099999999</v>
      </c>
      <c r="AE604" s="1637">
        <v>360823.76</v>
      </c>
      <c r="AF604" s="1637">
        <v>2900576.8099999996</v>
      </c>
      <c r="AG604" s="1637">
        <v>1996943.77</v>
      </c>
      <c r="AH604" s="1637">
        <v>7105578.7244399991</v>
      </c>
      <c r="AI604" s="1637">
        <v>14802951.614439998</v>
      </c>
      <c r="AJ604" s="1637">
        <v>2028656.17</v>
      </c>
      <c r="AK604" s="1637">
        <v>12774295.44444</v>
      </c>
      <c r="AL604" s="1637">
        <v>14894768.58444</v>
      </c>
      <c r="AM604" s="1637">
        <v>1032390.49</v>
      </c>
      <c r="AN604" s="1637">
        <v>1032390.49</v>
      </c>
      <c r="AO604" s="1637">
        <v>1075310.96</v>
      </c>
      <c r="AP604" s="1637">
        <v>1075310.96</v>
      </c>
      <c r="AQ604" s="1637">
        <v>451431.33</v>
      </c>
      <c r="AR604" s="1637">
        <v>451431.33</v>
      </c>
      <c r="AS604" s="1637">
        <v>470592.25</v>
      </c>
      <c r="AT604" s="1637">
        <v>470592.25</v>
      </c>
      <c r="AU604" s="1637">
        <v>564863.99</v>
      </c>
      <c r="AV604" s="1637">
        <v>1158086.1399999999</v>
      </c>
      <c r="AW604" s="1637">
        <v>469109.78</v>
      </c>
      <c r="AX604" s="1637">
        <v>180015.87</v>
      </c>
      <c r="AY604" s="1637">
        <v>8431525.8399999999</v>
      </c>
      <c r="AZ604" s="1637">
        <v>37879697.729999997</v>
      </c>
      <c r="BA604" s="1637">
        <v>5958497.2000000011</v>
      </c>
      <c r="BB604" s="1637">
        <v>529897.75999999989</v>
      </c>
      <c r="BC604" s="1637">
        <v>1318568.2</v>
      </c>
      <c r="BD604" s="1637">
        <v>37879697.604440004</v>
      </c>
    </row>
    <row r="605" spans="1:56" x14ac:dyDescent="0.25">
      <c r="A605" s="1651" t="s">
        <v>2522</v>
      </c>
      <c r="B605" s="1647" t="s">
        <v>3419</v>
      </c>
      <c r="C605" s="1636">
        <v>1102</v>
      </c>
      <c r="D605" s="1637">
        <v>14605391.449999999</v>
      </c>
      <c r="E605" s="1637">
        <v>13017891.66</v>
      </c>
      <c r="F605" s="1646">
        <v>0.89130727543766042</v>
      </c>
      <c r="G605" s="1645">
        <v>2</v>
      </c>
      <c r="H605" s="1644">
        <v>22866.12</v>
      </c>
      <c r="I605" s="1644">
        <v>4489360.82</v>
      </c>
      <c r="J605" s="1644">
        <v>4512226.9400000004</v>
      </c>
      <c r="K605" s="1643">
        <v>1.0452600000000001</v>
      </c>
      <c r="L605" s="1637">
        <v>3605824.54</v>
      </c>
      <c r="M605" s="1637">
        <v>721164.9</v>
      </c>
      <c r="N605" s="1637">
        <v>401619.02</v>
      </c>
      <c r="O605" s="1637">
        <v>177849.44</v>
      </c>
      <c r="P605" s="1637">
        <v>120509.4</v>
      </c>
      <c r="Q605" s="1637">
        <v>246664.17</v>
      </c>
      <c r="R605" s="1637">
        <v>93339.6</v>
      </c>
      <c r="S605" s="1637">
        <v>151816.46</v>
      </c>
      <c r="T605" s="1637">
        <v>205350.77</v>
      </c>
      <c r="U605" s="1637">
        <v>113939.96</v>
      </c>
      <c r="V605" s="1637">
        <v>304644.28000000003</v>
      </c>
      <c r="W605" s="1637">
        <v>262299.42</v>
      </c>
      <c r="X605" s="1637">
        <v>182172.6</v>
      </c>
      <c r="Y605" s="1637">
        <v>6587194.5600000005</v>
      </c>
      <c r="Z605" s="1637">
        <v>98100</v>
      </c>
      <c r="AA605" s="1637">
        <v>137750</v>
      </c>
      <c r="AB605" s="1637">
        <v>358150</v>
      </c>
      <c r="AC605" s="1637">
        <v>37468</v>
      </c>
      <c r="AD605" s="1637">
        <v>629242</v>
      </c>
      <c r="AE605" s="1637">
        <v>185354</v>
      </c>
      <c r="AF605" s="1637">
        <v>1499822</v>
      </c>
      <c r="AG605" s="1637">
        <v>1032574</v>
      </c>
      <c r="AH605" s="1637">
        <v>2576913.1199999996</v>
      </c>
      <c r="AI605" s="1637">
        <v>6555373.1199999992</v>
      </c>
      <c r="AJ605" s="1637">
        <v>1048971.76</v>
      </c>
      <c r="AK605" s="1637">
        <v>5506401.3599999994</v>
      </c>
      <c r="AL605" s="1637">
        <v>6602849.5799999991</v>
      </c>
      <c r="AM605" s="1637">
        <v>66680</v>
      </c>
      <c r="AN605" s="1637">
        <v>66680</v>
      </c>
      <c r="AO605" s="1637">
        <v>69745.75</v>
      </c>
      <c r="AP605" s="1637">
        <v>69745.75</v>
      </c>
      <c r="AQ605" s="1637">
        <v>39088.28</v>
      </c>
      <c r="AR605" s="1637">
        <v>39088.28</v>
      </c>
      <c r="AS605" s="1637">
        <v>40621.15</v>
      </c>
      <c r="AT605" s="1637">
        <v>40621.15</v>
      </c>
      <c r="AU605" s="1637">
        <v>49051.96</v>
      </c>
      <c r="AV605" s="1637">
        <v>598587.21</v>
      </c>
      <c r="AW605" s="1637">
        <v>242471.7</v>
      </c>
      <c r="AX605" s="1637">
        <v>92965.94</v>
      </c>
      <c r="AY605" s="1637">
        <v>1415347.17</v>
      </c>
      <c r="AZ605" s="1637">
        <v>14605391.449999999</v>
      </c>
      <c r="BA605" s="1637">
        <v>43640.67</v>
      </c>
      <c r="BB605" s="1637">
        <v>22163.9</v>
      </c>
      <c r="BC605" s="1637">
        <v>546222.19000000006</v>
      </c>
      <c r="BD605" s="1637">
        <v>14605391.310000001</v>
      </c>
    </row>
    <row r="606" spans="1:56" x14ac:dyDescent="0.25">
      <c r="A606" s="1651" t="s">
        <v>2523</v>
      </c>
      <c r="B606" s="1647" t="s">
        <v>3418</v>
      </c>
      <c r="C606" s="1636">
        <v>301.63</v>
      </c>
      <c r="D606" s="1637">
        <v>3974421.68</v>
      </c>
      <c r="E606" s="1637">
        <v>4258424.68</v>
      </c>
      <c r="F606" s="1646">
        <v>1.0714576919276466</v>
      </c>
      <c r="G606" s="1645">
        <v>4</v>
      </c>
      <c r="H606" s="1644">
        <v>253.16</v>
      </c>
      <c r="I606" s="1644">
        <v>219185.68000000002</v>
      </c>
      <c r="J606" s="1644">
        <v>219438.84000000003</v>
      </c>
      <c r="K606" s="1643">
        <v>1.0452600000000001</v>
      </c>
      <c r="L606" s="1637">
        <v>1003683.12</v>
      </c>
      <c r="M606" s="1637">
        <v>200736.62</v>
      </c>
      <c r="N606" s="1637">
        <v>109333.67</v>
      </c>
      <c r="O606" s="1637">
        <v>48106.81</v>
      </c>
      <c r="P606" s="1637">
        <v>33789.03</v>
      </c>
      <c r="Q606" s="1637">
        <v>67557.7</v>
      </c>
      <c r="R606" s="1637">
        <v>25572.49</v>
      </c>
      <c r="S606" s="1637">
        <v>41291.589999999997</v>
      </c>
      <c r="T606" s="1637">
        <v>55545.7</v>
      </c>
      <c r="U606" s="1637">
        <v>30735.84</v>
      </c>
      <c r="V606" s="1637">
        <v>82403.78</v>
      </c>
      <c r="W606" s="1637">
        <v>70949.84</v>
      </c>
      <c r="X606" s="1637">
        <v>49547.96</v>
      </c>
      <c r="Y606" s="1637">
        <v>1819254.1500000001</v>
      </c>
      <c r="Z606" s="1637">
        <v>26952.300000000003</v>
      </c>
      <c r="AA606" s="1637">
        <v>37703.75</v>
      </c>
      <c r="AB606" s="1637">
        <v>98029.75</v>
      </c>
      <c r="AC606" s="1637">
        <v>10255.419999999998</v>
      </c>
      <c r="AD606" s="1637">
        <v>86115.36</v>
      </c>
      <c r="AE606" s="1637">
        <v>51465.59</v>
      </c>
      <c r="AF606" s="1637">
        <v>410518.42999999993</v>
      </c>
      <c r="AG606" s="1637">
        <v>282627.31</v>
      </c>
      <c r="AH606" s="1637">
        <v>718986.73332</v>
      </c>
      <c r="AI606" s="1637">
        <v>1722654.6433199998</v>
      </c>
      <c r="AJ606" s="1637">
        <v>287115.56</v>
      </c>
      <c r="AK606" s="1637">
        <v>1435539.08332</v>
      </c>
      <c r="AL606" s="1637">
        <v>1735649.4933199999</v>
      </c>
      <c r="AM606" s="1637">
        <v>29891.03</v>
      </c>
      <c r="AN606" s="1637">
        <v>29891.03</v>
      </c>
      <c r="AO606" s="1637">
        <v>31423.91</v>
      </c>
      <c r="AP606" s="1637">
        <v>31423.91</v>
      </c>
      <c r="AQ606" s="1637">
        <v>7664.36</v>
      </c>
      <c r="AR606" s="1637">
        <v>7664.36</v>
      </c>
      <c r="AS606" s="1637">
        <v>8430.7999999999993</v>
      </c>
      <c r="AT606" s="1637">
        <v>8430.7999999999993</v>
      </c>
      <c r="AU606" s="1637">
        <v>9963.67</v>
      </c>
      <c r="AV606" s="1637">
        <v>163251.04999999999</v>
      </c>
      <c r="AW606" s="1637">
        <v>66128.639999999999</v>
      </c>
      <c r="AX606" s="1637">
        <v>25354.34</v>
      </c>
      <c r="AY606" s="1637">
        <v>419517.9</v>
      </c>
      <c r="AZ606" s="1637">
        <v>3974421.68</v>
      </c>
      <c r="BA606" s="1637">
        <v>21106.27</v>
      </c>
      <c r="BB606" s="1637">
        <v>12.4</v>
      </c>
      <c r="BC606" s="1637">
        <v>95375.49</v>
      </c>
      <c r="BD606" s="1637">
        <v>3974421.5433199997</v>
      </c>
    </row>
    <row r="607" spans="1:56" x14ac:dyDescent="0.25">
      <c r="A607" s="1651" t="s">
        <v>2524</v>
      </c>
      <c r="B607" s="1647" t="s">
        <v>3417</v>
      </c>
      <c r="C607" s="1636">
        <v>2607.21</v>
      </c>
      <c r="D607" s="1637">
        <v>36212649.619999997</v>
      </c>
      <c r="E607" s="1637">
        <v>28882390.310000002</v>
      </c>
      <c r="F607" s="1646">
        <v>0.79757738285045165</v>
      </c>
      <c r="G607" s="1645">
        <v>2</v>
      </c>
      <c r="H607" s="1644">
        <v>177184.89</v>
      </c>
      <c r="I607" s="1644">
        <v>6411745.3600000013</v>
      </c>
      <c r="J607" s="1644">
        <v>6588930.2500000009</v>
      </c>
      <c r="K607" s="1643">
        <v>1.0452600000000001</v>
      </c>
      <c r="L607" s="1637">
        <v>8842907.5</v>
      </c>
      <c r="M607" s="1637">
        <v>1768581.49</v>
      </c>
      <c r="N607" s="1637">
        <v>949745.17</v>
      </c>
      <c r="O607" s="1637">
        <v>421299.08</v>
      </c>
      <c r="P607" s="1637">
        <v>305075.94</v>
      </c>
      <c r="Q607" s="1637">
        <v>586023.80000000005</v>
      </c>
      <c r="R607" s="1637">
        <v>221841.39</v>
      </c>
      <c r="S607" s="1637">
        <v>359205.83</v>
      </c>
      <c r="T607" s="1637">
        <v>486445.69</v>
      </c>
      <c r="U607" s="1637">
        <v>269481.99</v>
      </c>
      <c r="V607" s="1637">
        <v>721657.37</v>
      </c>
      <c r="W607" s="1637">
        <v>621348.63</v>
      </c>
      <c r="X607" s="1637">
        <v>431030.07</v>
      </c>
      <c r="Y607" s="1637">
        <v>15984643.950000001</v>
      </c>
      <c r="Z607" s="1637">
        <v>232691.4</v>
      </c>
      <c r="AA607" s="1637">
        <v>325901.25</v>
      </c>
      <c r="AB607" s="1637">
        <v>847343.25</v>
      </c>
      <c r="AC607" s="1637">
        <v>88645.14</v>
      </c>
      <c r="AD607" s="1637">
        <v>1488716.91</v>
      </c>
      <c r="AE607" s="1637">
        <v>439782.18</v>
      </c>
      <c r="AF607" s="1637">
        <v>3548412.81</v>
      </c>
      <c r="AG607" s="1637">
        <v>2442955.77</v>
      </c>
      <c r="AH607" s="1637">
        <v>6461548.5524400007</v>
      </c>
      <c r="AI607" s="1637">
        <v>15875997.26244</v>
      </c>
      <c r="AJ607" s="1637">
        <v>2481751.0499999998</v>
      </c>
      <c r="AK607" s="1637">
        <v>13394246.212440003</v>
      </c>
      <c r="AL607" s="1637">
        <v>15988321.312440002</v>
      </c>
      <c r="AM607" s="1637">
        <v>348728.78</v>
      </c>
      <c r="AN607" s="1637">
        <v>348728.78</v>
      </c>
      <c r="AO607" s="1637">
        <v>363291.08</v>
      </c>
      <c r="AP607" s="1637">
        <v>363291.08</v>
      </c>
      <c r="AQ607" s="1637">
        <v>113432.66</v>
      </c>
      <c r="AR607" s="1637">
        <v>113432.66</v>
      </c>
      <c r="AS607" s="1637">
        <v>118031.28</v>
      </c>
      <c r="AT607" s="1637">
        <v>118031.28</v>
      </c>
      <c r="AU607" s="1637">
        <v>141790.82</v>
      </c>
      <c r="AV607" s="1637">
        <v>1417141.81</v>
      </c>
      <c r="AW607" s="1637">
        <v>574046.31000000006</v>
      </c>
      <c r="AX607" s="1637">
        <v>219737.69</v>
      </c>
      <c r="AY607" s="1637">
        <v>4239684.2300000004</v>
      </c>
      <c r="AZ607" s="1637">
        <v>36212649.619999997</v>
      </c>
      <c r="BA607" s="1637">
        <v>414477.58</v>
      </c>
      <c r="BB607" s="1637">
        <v>11749.470000000001</v>
      </c>
      <c r="BC607" s="1637">
        <v>1127594.5499999998</v>
      </c>
      <c r="BD607" s="1637">
        <v>36212649.49244</v>
      </c>
    </row>
    <row r="608" spans="1:56" x14ac:dyDescent="0.25">
      <c r="A608" s="1651" t="s">
        <v>2525</v>
      </c>
      <c r="B608" s="1647" t="s">
        <v>3416</v>
      </c>
      <c r="C608" s="1636">
        <v>172</v>
      </c>
      <c r="D608" s="1637">
        <v>2393275.59</v>
      </c>
      <c r="E608" s="1637">
        <v>3562482.16</v>
      </c>
      <c r="F608" s="1646">
        <v>1.4885382088403787</v>
      </c>
      <c r="G608" s="1645">
        <v>4</v>
      </c>
      <c r="H608" s="1644">
        <v>152.44</v>
      </c>
      <c r="I608" s="1644">
        <v>151943.96000000002</v>
      </c>
      <c r="J608" s="1644">
        <v>152096.40000000002</v>
      </c>
      <c r="K608" s="1643">
        <v>1.0452600000000001</v>
      </c>
      <c r="L608" s="1637">
        <v>597690.74</v>
      </c>
      <c r="M608" s="1637">
        <v>119538.14</v>
      </c>
      <c r="N608" s="1637">
        <v>61955.74</v>
      </c>
      <c r="O608" s="1637">
        <v>26968.97</v>
      </c>
      <c r="P608" s="1637">
        <v>20857.79</v>
      </c>
      <c r="Q608" s="1637">
        <v>37706.620000000003</v>
      </c>
      <c r="R608" s="1637">
        <v>14064.87</v>
      </c>
      <c r="S608" s="1637">
        <v>23284.73</v>
      </c>
      <c r="T608" s="1637">
        <v>31139.25</v>
      </c>
      <c r="U608" s="1637">
        <v>17696.39</v>
      </c>
      <c r="V608" s="1637">
        <v>46196.06</v>
      </c>
      <c r="W608" s="1637">
        <v>39774.910000000003</v>
      </c>
      <c r="X608" s="1637">
        <v>27940.58</v>
      </c>
      <c r="Y608" s="1637">
        <v>1064814.79</v>
      </c>
      <c r="Z608" s="1637">
        <v>15210</v>
      </c>
      <c r="AA608" s="1637">
        <v>21500</v>
      </c>
      <c r="AB608" s="1637">
        <v>55900</v>
      </c>
      <c r="AC608" s="1637">
        <v>5848</v>
      </c>
      <c r="AD608" s="1637">
        <v>49106</v>
      </c>
      <c r="AE608" s="1637">
        <v>28255</v>
      </c>
      <c r="AF608" s="1637">
        <v>234092</v>
      </c>
      <c r="AG608" s="1637">
        <v>161164</v>
      </c>
      <c r="AH608" s="1637">
        <v>438220.00800000003</v>
      </c>
      <c r="AI608" s="1637">
        <v>1009295.008</v>
      </c>
      <c r="AJ608" s="1637">
        <v>163723.35999999999</v>
      </c>
      <c r="AK608" s="1637">
        <v>845571.64800000004</v>
      </c>
      <c r="AL608" s="1637">
        <v>1016705.118</v>
      </c>
      <c r="AM608" s="1637">
        <v>32956.78</v>
      </c>
      <c r="AN608" s="1637">
        <v>32956.78</v>
      </c>
      <c r="AO608" s="1637">
        <v>34489.660000000003</v>
      </c>
      <c r="AP608" s="1637">
        <v>34489.660000000003</v>
      </c>
      <c r="AQ608" s="1637">
        <v>6131.49</v>
      </c>
      <c r="AR608" s="1637">
        <v>6131.49</v>
      </c>
      <c r="AS608" s="1637">
        <v>6131.49</v>
      </c>
      <c r="AT608" s="1637">
        <v>6131.49</v>
      </c>
      <c r="AU608" s="1637">
        <v>7664.36</v>
      </c>
      <c r="AV608" s="1637">
        <v>92738.86</v>
      </c>
      <c r="AW608" s="1637">
        <v>37566.03</v>
      </c>
      <c r="AX608" s="1637">
        <v>14367.46</v>
      </c>
      <c r="AY608" s="1637">
        <v>311755.55</v>
      </c>
      <c r="AZ608" s="1637">
        <v>2393275.59</v>
      </c>
      <c r="BA608" s="1637">
        <v>27202.29</v>
      </c>
      <c r="BB608" s="1637">
        <v>5.1100000000000003</v>
      </c>
      <c r="BC608" s="1637">
        <v>67109.279999999999</v>
      </c>
      <c r="BD608" s="1637">
        <v>2393275.4580000001</v>
      </c>
    </row>
    <row r="609" spans="1:56" x14ac:dyDescent="0.25">
      <c r="A609" s="1651" t="s">
        <v>2526</v>
      </c>
      <c r="B609" s="1647" t="s">
        <v>3415</v>
      </c>
      <c r="C609" s="1636">
        <v>734.8</v>
      </c>
      <c r="D609" s="1637">
        <v>11747754.130000001</v>
      </c>
      <c r="E609" s="1637">
        <v>7867187.8000000007</v>
      </c>
      <c r="F609" s="1646">
        <v>0.66967589829869889</v>
      </c>
      <c r="G609" s="1645">
        <v>1</v>
      </c>
      <c r="H609" s="1644">
        <v>495105.16</v>
      </c>
      <c r="I609" s="1644">
        <v>3107519.4799999995</v>
      </c>
      <c r="J609" s="1644">
        <v>3602624.6399999997</v>
      </c>
      <c r="K609" s="1643">
        <v>1.0452600000000001</v>
      </c>
      <c r="L609" s="1637">
        <v>2713661.77</v>
      </c>
      <c r="M609" s="1637">
        <v>542732.34</v>
      </c>
      <c r="N609" s="1637">
        <v>266774.15999999997</v>
      </c>
      <c r="O609" s="1637">
        <v>118080.36</v>
      </c>
      <c r="P609" s="1637">
        <v>104601.83</v>
      </c>
      <c r="Q609" s="1637">
        <v>161038.71</v>
      </c>
      <c r="R609" s="1637">
        <v>62013.3</v>
      </c>
      <c r="S609" s="1637">
        <v>101210.97</v>
      </c>
      <c r="T609" s="1637">
        <v>136339.44</v>
      </c>
      <c r="U609" s="1637">
        <v>75753</v>
      </c>
      <c r="V609" s="1637">
        <v>202263.83</v>
      </c>
      <c r="W609" s="1637">
        <v>174149.61</v>
      </c>
      <c r="X609" s="1637">
        <v>121448.4</v>
      </c>
      <c r="Y609" s="1637">
        <v>4780067.7200000007</v>
      </c>
      <c r="Z609" s="1637">
        <v>65562.3</v>
      </c>
      <c r="AA609" s="1637">
        <v>91850</v>
      </c>
      <c r="AB609" s="1637">
        <v>238810</v>
      </c>
      <c r="AC609" s="1637">
        <v>24983.200000000001</v>
      </c>
      <c r="AD609" s="1637">
        <v>419570.80000000005</v>
      </c>
      <c r="AE609" s="1637">
        <v>121065.51</v>
      </c>
      <c r="AF609" s="1637">
        <v>1000062.8</v>
      </c>
      <c r="AG609" s="1637">
        <v>688507.60000000009</v>
      </c>
      <c r="AH609" s="1637">
        <v>2161407.0552000003</v>
      </c>
      <c r="AI609" s="1637">
        <v>4811819.2652000003</v>
      </c>
      <c r="AJ609" s="1637">
        <v>699441.42</v>
      </c>
      <c r="AK609" s="1637">
        <v>4112377.8452000003</v>
      </c>
      <c r="AL609" s="1637">
        <v>4843475.9752000002</v>
      </c>
      <c r="AM609" s="1637">
        <v>226098.88</v>
      </c>
      <c r="AN609" s="1637">
        <v>226098.88</v>
      </c>
      <c r="AO609" s="1637">
        <v>236062.56</v>
      </c>
      <c r="AP609" s="1637">
        <v>236062.56</v>
      </c>
      <c r="AQ609" s="1637">
        <v>108067.6</v>
      </c>
      <c r="AR609" s="1637">
        <v>108067.6</v>
      </c>
      <c r="AS609" s="1637">
        <v>112666.22</v>
      </c>
      <c r="AT609" s="1637">
        <v>112666.22</v>
      </c>
      <c r="AU609" s="1637">
        <v>135659.32999999999</v>
      </c>
      <c r="AV609" s="1637">
        <v>399313.62</v>
      </c>
      <c r="AW609" s="1637">
        <v>161751.28</v>
      </c>
      <c r="AX609" s="1637">
        <v>61695.58</v>
      </c>
      <c r="AY609" s="1637">
        <v>2124210.33</v>
      </c>
      <c r="AZ609" s="1637">
        <v>11747754.130000001</v>
      </c>
      <c r="BA609" s="1637">
        <v>795731.6</v>
      </c>
      <c r="BB609" s="1637">
        <v>67288.63</v>
      </c>
      <c r="BC609" s="1637">
        <v>413460.61</v>
      </c>
      <c r="BD609" s="1637">
        <v>11747754.0252</v>
      </c>
    </row>
    <row r="610" spans="1:56" x14ac:dyDescent="0.25">
      <c r="A610" s="1651" t="s">
        <v>2527</v>
      </c>
      <c r="B610" s="1647" t="s">
        <v>3414</v>
      </c>
      <c r="C610" s="1636">
        <v>1711.12</v>
      </c>
      <c r="D610" s="1637">
        <v>24570091.960000001</v>
      </c>
      <c r="E610" s="1637">
        <v>16915647.48</v>
      </c>
      <c r="F610" s="1646">
        <v>0.68846496413357339</v>
      </c>
      <c r="G610" s="1645">
        <v>1</v>
      </c>
      <c r="H610" s="1644">
        <v>887265.18</v>
      </c>
      <c r="I610" s="1644">
        <v>6974809.7499999991</v>
      </c>
      <c r="J610" s="1644">
        <v>7862074.9299999988</v>
      </c>
      <c r="K610" s="1643">
        <v>1.0452600000000001</v>
      </c>
      <c r="L610" s="1637">
        <v>5863200.4500000002</v>
      </c>
      <c r="M610" s="1637">
        <v>1172640.08</v>
      </c>
      <c r="N610" s="1637">
        <v>622473.04</v>
      </c>
      <c r="O610" s="1637">
        <v>276249.74</v>
      </c>
      <c r="P610" s="1637">
        <v>209705.78</v>
      </c>
      <c r="Q610" s="1637">
        <v>383350.69</v>
      </c>
      <c r="R610" s="1637">
        <v>145123.9</v>
      </c>
      <c r="S610" s="1637">
        <v>235641.51</v>
      </c>
      <c r="T610" s="1637">
        <v>318966.98</v>
      </c>
      <c r="U610" s="1637">
        <v>176653.51</v>
      </c>
      <c r="V610" s="1637">
        <v>473197.48</v>
      </c>
      <c r="W610" s="1637">
        <v>407424.1</v>
      </c>
      <c r="X610" s="1637">
        <v>282758.7</v>
      </c>
      <c r="Y610" s="1637">
        <v>10567385.960000001</v>
      </c>
      <c r="Z610" s="1637">
        <v>152591.40000000002</v>
      </c>
      <c r="AA610" s="1637">
        <v>213890</v>
      </c>
      <c r="AB610" s="1637">
        <v>556114</v>
      </c>
      <c r="AC610" s="1637">
        <v>58178.080000000002</v>
      </c>
      <c r="AD610" s="1637">
        <v>977049.52</v>
      </c>
      <c r="AE610" s="1637">
        <v>287798.18000000005</v>
      </c>
      <c r="AF610" s="1637">
        <v>2328834.3200000003</v>
      </c>
      <c r="AG610" s="1637">
        <v>1603319.44</v>
      </c>
      <c r="AH610" s="1637">
        <v>4418043.8296799995</v>
      </c>
      <c r="AI610" s="1637">
        <v>10595818.769679999</v>
      </c>
      <c r="AJ610" s="1637">
        <v>1628780.9</v>
      </c>
      <c r="AK610" s="1637">
        <v>8967037.8696799986</v>
      </c>
      <c r="AL610" s="1637">
        <v>10669537.389679998</v>
      </c>
      <c r="AM610" s="1637">
        <v>270552.21999999997</v>
      </c>
      <c r="AN610" s="1637">
        <v>270552.21999999997</v>
      </c>
      <c r="AO610" s="1637">
        <v>282048.77</v>
      </c>
      <c r="AP610" s="1637">
        <v>282048.77</v>
      </c>
      <c r="AQ610" s="1637">
        <v>145623.01</v>
      </c>
      <c r="AR610" s="1637">
        <v>145623.01</v>
      </c>
      <c r="AS610" s="1637">
        <v>151754.5</v>
      </c>
      <c r="AT610" s="1637">
        <v>151754.5</v>
      </c>
      <c r="AU610" s="1637">
        <v>182411.98</v>
      </c>
      <c r="AV610" s="1637">
        <v>929687.95</v>
      </c>
      <c r="AW610" s="1637">
        <v>376591.77</v>
      </c>
      <c r="AX610" s="1637">
        <v>144519.79</v>
      </c>
      <c r="AY610" s="1637">
        <v>3333168.4899999998</v>
      </c>
      <c r="AZ610" s="1637">
        <v>24570091.960000001</v>
      </c>
      <c r="BA610" s="1637">
        <v>519074.37</v>
      </c>
      <c r="BB610" s="1637">
        <v>155308.70000000001</v>
      </c>
      <c r="BC610" s="1637">
        <v>809647</v>
      </c>
      <c r="BD610" s="1637">
        <v>24570091.839679997</v>
      </c>
    </row>
    <row r="611" spans="1:56" x14ac:dyDescent="0.25">
      <c r="A611" s="1651" t="s">
        <v>2528</v>
      </c>
      <c r="B611" s="1647" t="s">
        <v>3413</v>
      </c>
      <c r="C611" s="1636">
        <v>2403.06</v>
      </c>
      <c r="D611" s="1637">
        <v>34520192.140000001</v>
      </c>
      <c r="E611" s="1637">
        <v>24116569.010000002</v>
      </c>
      <c r="F611" s="1646">
        <v>0.69862209666136588</v>
      </c>
      <c r="G611" s="1645">
        <v>1</v>
      </c>
      <c r="H611" s="1644">
        <v>1100206.7</v>
      </c>
      <c r="I611" s="1644">
        <v>8397259.0600000005</v>
      </c>
      <c r="J611" s="1644">
        <v>9497465.7599999998</v>
      </c>
      <c r="K611" s="1643">
        <v>1.0452600000000001</v>
      </c>
      <c r="L611" s="1637">
        <v>8225536.6900000004</v>
      </c>
      <c r="M611" s="1637">
        <v>1645107.33</v>
      </c>
      <c r="N611" s="1637">
        <v>874669.38</v>
      </c>
      <c r="O611" s="1637">
        <v>388498.98</v>
      </c>
      <c r="P611" s="1637">
        <v>294643.78999999998</v>
      </c>
      <c r="Q611" s="1637">
        <v>537319.41</v>
      </c>
      <c r="R611" s="1637">
        <v>203940.64</v>
      </c>
      <c r="S611" s="1637">
        <v>331264.15000000002</v>
      </c>
      <c r="T611" s="1637">
        <v>448573.62</v>
      </c>
      <c r="U611" s="1637">
        <v>248370.5</v>
      </c>
      <c r="V611" s="1637">
        <v>665472.97</v>
      </c>
      <c r="W611" s="1637">
        <v>572973.74</v>
      </c>
      <c r="X611" s="1637">
        <v>397501.37</v>
      </c>
      <c r="Y611" s="1637">
        <v>14833872.57</v>
      </c>
      <c r="Z611" s="1637">
        <v>213838.2</v>
      </c>
      <c r="AA611" s="1637">
        <v>300382.5</v>
      </c>
      <c r="AB611" s="1637">
        <v>780994.5</v>
      </c>
      <c r="AC611" s="1637">
        <v>81704.040000000008</v>
      </c>
      <c r="AD611" s="1637">
        <v>1372147.26</v>
      </c>
      <c r="AE611" s="1637">
        <v>401818.42</v>
      </c>
      <c r="AF611" s="1637">
        <v>3270564.66</v>
      </c>
      <c r="AG611" s="1637">
        <v>2251667.2200000002</v>
      </c>
      <c r="AH611" s="1637">
        <v>6208433.2328399997</v>
      </c>
      <c r="AI611" s="1637">
        <v>14881550.03284</v>
      </c>
      <c r="AJ611" s="1637">
        <v>2287424.75</v>
      </c>
      <c r="AK611" s="1637">
        <v>12594125.282839999</v>
      </c>
      <c r="AL611" s="1637">
        <v>14985078.872839998</v>
      </c>
      <c r="AM611" s="1637">
        <v>380919.13</v>
      </c>
      <c r="AN611" s="1637">
        <v>380919.13</v>
      </c>
      <c r="AO611" s="1637">
        <v>397014.31</v>
      </c>
      <c r="AP611" s="1637">
        <v>397014.31</v>
      </c>
      <c r="AQ611" s="1637">
        <v>207704.39</v>
      </c>
      <c r="AR611" s="1637">
        <v>207704.39</v>
      </c>
      <c r="AS611" s="1637">
        <v>216135.2</v>
      </c>
      <c r="AT611" s="1637">
        <v>216135.2</v>
      </c>
      <c r="AU611" s="1637">
        <v>259822.1</v>
      </c>
      <c r="AV611" s="1637">
        <v>1306008.46</v>
      </c>
      <c r="AW611" s="1637">
        <v>529029.16</v>
      </c>
      <c r="AX611" s="1637">
        <v>202834.79</v>
      </c>
      <c r="AY611" s="1637">
        <v>4701240.57</v>
      </c>
      <c r="AZ611" s="1637">
        <v>34520192.140000001</v>
      </c>
      <c r="BA611" s="1637">
        <v>587235.9800000001</v>
      </c>
      <c r="BB611" s="1637">
        <v>194778.23999999999</v>
      </c>
      <c r="BC611" s="1637">
        <v>1121096.1199999999</v>
      </c>
      <c r="BD611" s="1637">
        <v>34520192.012840003</v>
      </c>
    </row>
    <row r="612" spans="1:56" x14ac:dyDescent="0.25">
      <c r="A612" s="1651" t="s">
        <v>2529</v>
      </c>
      <c r="B612" s="1647" t="s">
        <v>3412</v>
      </c>
      <c r="C612" s="1636">
        <v>3583.8</v>
      </c>
      <c r="D612" s="1637">
        <v>52073204.210000001</v>
      </c>
      <c r="E612" s="1637">
        <v>35208100.269999996</v>
      </c>
      <c r="F612" s="1646">
        <v>0.67612701780388473</v>
      </c>
      <c r="G612" s="1645">
        <v>1</v>
      </c>
      <c r="H612" s="1644">
        <v>2164793.77</v>
      </c>
      <c r="I612" s="1644">
        <v>16332839.779999999</v>
      </c>
      <c r="J612" s="1644">
        <v>18497633.550000001</v>
      </c>
      <c r="K612" s="1643">
        <v>1.0452600000000001</v>
      </c>
      <c r="L612" s="1637">
        <v>12204553.51</v>
      </c>
      <c r="M612" s="1637">
        <v>2440910.69</v>
      </c>
      <c r="N612" s="1637">
        <v>1305444.06</v>
      </c>
      <c r="O612" s="1637">
        <v>580197.36</v>
      </c>
      <c r="P612" s="1637">
        <v>445915.45</v>
      </c>
      <c r="Q612" s="1637">
        <v>804408.01</v>
      </c>
      <c r="R612" s="1637">
        <v>304952</v>
      </c>
      <c r="S612" s="1637">
        <v>494257.29</v>
      </c>
      <c r="T612" s="1637">
        <v>669914.81999999995</v>
      </c>
      <c r="U612" s="1637">
        <v>370382.5</v>
      </c>
      <c r="V612" s="1637">
        <v>993839.56</v>
      </c>
      <c r="W612" s="1637">
        <v>855698.12</v>
      </c>
      <c r="X612" s="1637">
        <v>593085.44999999995</v>
      </c>
      <c r="Y612" s="1637">
        <v>22063558.82</v>
      </c>
      <c r="Z612" s="1637">
        <v>317397.59999999998</v>
      </c>
      <c r="AA612" s="1637">
        <v>447975</v>
      </c>
      <c r="AB612" s="1637">
        <v>1164735</v>
      </c>
      <c r="AC612" s="1637">
        <v>121849.20000000001</v>
      </c>
      <c r="AD612" s="1637">
        <v>2046349.8</v>
      </c>
      <c r="AE612" s="1637">
        <v>599961.67999999993</v>
      </c>
      <c r="AF612" s="1637">
        <v>4877551.8</v>
      </c>
      <c r="AG612" s="1637">
        <v>3358020.6000000006</v>
      </c>
      <c r="AH612" s="1637">
        <v>9389589.1421999987</v>
      </c>
      <c r="AI612" s="1637">
        <v>22323429.8222</v>
      </c>
      <c r="AJ612" s="1637">
        <v>3411347.54</v>
      </c>
      <c r="AK612" s="1637">
        <v>18912082.282200001</v>
      </c>
      <c r="AL612" s="1637">
        <v>22477827.402200002</v>
      </c>
      <c r="AM612" s="1637">
        <v>552601</v>
      </c>
      <c r="AN612" s="1637">
        <v>552601</v>
      </c>
      <c r="AO612" s="1637">
        <v>575594.1</v>
      </c>
      <c r="AP612" s="1637">
        <v>575594.1</v>
      </c>
      <c r="AQ612" s="1637">
        <v>419240.98</v>
      </c>
      <c r="AR612" s="1637">
        <v>419240.98</v>
      </c>
      <c r="AS612" s="1637">
        <v>436869.03</v>
      </c>
      <c r="AT612" s="1637">
        <v>436869.03</v>
      </c>
      <c r="AU612" s="1637">
        <v>524242.83</v>
      </c>
      <c r="AV612" s="1637">
        <v>1947516.15</v>
      </c>
      <c r="AW612" s="1637">
        <v>788886.8</v>
      </c>
      <c r="AX612" s="1637">
        <v>302561.90000000002</v>
      </c>
      <c r="AY612" s="1637">
        <v>7531817.9000000013</v>
      </c>
      <c r="AZ612" s="1637">
        <v>52073204.210000001</v>
      </c>
      <c r="BA612" s="1637">
        <v>1173656.94</v>
      </c>
      <c r="BB612" s="1637">
        <v>584317.91</v>
      </c>
      <c r="BC612" s="1637">
        <v>2055494.3399999999</v>
      </c>
      <c r="BD612" s="1637">
        <v>52073204.122200005</v>
      </c>
    </row>
    <row r="613" spans="1:56" x14ac:dyDescent="0.25">
      <c r="A613" s="1651" t="s">
        <v>2530</v>
      </c>
      <c r="B613" s="1647" t="s">
        <v>3411</v>
      </c>
      <c r="C613" s="1636">
        <v>5283.05</v>
      </c>
      <c r="D613" s="1637">
        <v>79148991.969999999</v>
      </c>
      <c r="E613" s="1637">
        <v>72886537.840000004</v>
      </c>
      <c r="F613" s="1646">
        <v>0.9208776514503979</v>
      </c>
      <c r="G613" s="1645">
        <v>3</v>
      </c>
      <c r="H613" s="1644">
        <v>89945.77</v>
      </c>
      <c r="I613" s="1644">
        <v>10830576.679999998</v>
      </c>
      <c r="J613" s="1644">
        <v>10920522.449999997</v>
      </c>
      <c r="K613" s="1643">
        <v>1.0452600000000001</v>
      </c>
      <c r="L613" s="1637">
        <v>18251434.539999999</v>
      </c>
      <c r="M613" s="1637">
        <v>3650286.9</v>
      </c>
      <c r="N613" s="1637">
        <v>1924272.65</v>
      </c>
      <c r="O613" s="1637">
        <v>854989.32</v>
      </c>
      <c r="P613" s="1637">
        <v>685644.22</v>
      </c>
      <c r="Q613" s="1637">
        <v>1190115.3700000001</v>
      </c>
      <c r="R613" s="1637">
        <v>449436.59</v>
      </c>
      <c r="S613" s="1637">
        <v>728656.95</v>
      </c>
      <c r="T613" s="1637">
        <v>987198.6</v>
      </c>
      <c r="U613" s="1637">
        <v>546415.1</v>
      </c>
      <c r="V613" s="1637">
        <v>1464539.95</v>
      </c>
      <c r="W613" s="1637">
        <v>1260972.23</v>
      </c>
      <c r="X613" s="1637">
        <v>874354</v>
      </c>
      <c r="Y613" s="1637">
        <v>32868316.419999998</v>
      </c>
      <c r="Z613" s="1637">
        <v>470757.6</v>
      </c>
      <c r="AA613" s="1637">
        <v>660381.25</v>
      </c>
      <c r="AB613" s="1637">
        <v>1716991.25</v>
      </c>
      <c r="AC613" s="1637">
        <v>179623.69999999998</v>
      </c>
      <c r="AD613" s="1637">
        <v>3016621.55</v>
      </c>
      <c r="AE613" s="1637">
        <v>892797.84</v>
      </c>
      <c r="AF613" s="1637">
        <v>7190231.0499999998</v>
      </c>
      <c r="AG613" s="1637">
        <v>4950217.8499999996</v>
      </c>
      <c r="AH613" s="1637">
        <v>14364781.9662</v>
      </c>
      <c r="AI613" s="1637">
        <v>33442404.056199998</v>
      </c>
      <c r="AJ613" s="1637">
        <v>5028829.63</v>
      </c>
      <c r="AK613" s="1637">
        <v>28413574.426200002</v>
      </c>
      <c r="AL613" s="1637">
        <v>33670008.876200005</v>
      </c>
      <c r="AM613" s="1637">
        <v>941950.94</v>
      </c>
      <c r="AN613" s="1637">
        <v>941950.94</v>
      </c>
      <c r="AO613" s="1637">
        <v>981039.22</v>
      </c>
      <c r="AP613" s="1637">
        <v>981039.22</v>
      </c>
      <c r="AQ613" s="1637">
        <v>803225.86</v>
      </c>
      <c r="AR613" s="1637">
        <v>803225.86</v>
      </c>
      <c r="AS613" s="1637">
        <v>836949.08</v>
      </c>
      <c r="AT613" s="1637">
        <v>836949.08</v>
      </c>
      <c r="AU613" s="1637">
        <v>1004032.33</v>
      </c>
      <c r="AV613" s="1637">
        <v>2871072.6</v>
      </c>
      <c r="AW613" s="1637">
        <v>1162994.8600000001</v>
      </c>
      <c r="AX613" s="1637">
        <v>446236.54</v>
      </c>
      <c r="AY613" s="1637">
        <v>12610666.529999999</v>
      </c>
      <c r="AZ613" s="1637">
        <v>79148991.969999999</v>
      </c>
      <c r="BA613" s="1637">
        <v>1170490.1099999999</v>
      </c>
      <c r="BB613" s="1637">
        <v>518819.92</v>
      </c>
      <c r="BC613" s="1637">
        <v>2188922.21</v>
      </c>
      <c r="BD613" s="1637">
        <v>79148991.826200008</v>
      </c>
    </row>
    <row r="614" spans="1:56" x14ac:dyDescent="0.25">
      <c r="A614" s="1651" t="s">
        <v>2531</v>
      </c>
      <c r="B614" s="1647" t="s">
        <v>3410</v>
      </c>
      <c r="C614" s="1636">
        <v>1887.31</v>
      </c>
      <c r="D614" s="1637">
        <v>29328234.140000001</v>
      </c>
      <c r="E614" s="1637">
        <v>23791227.390000001</v>
      </c>
      <c r="F614" s="1646">
        <v>0.81120558695866984</v>
      </c>
      <c r="G614" s="1645">
        <v>2</v>
      </c>
      <c r="H614" s="1644">
        <v>108081.84</v>
      </c>
      <c r="I614" s="1644">
        <v>3007424.03</v>
      </c>
      <c r="J614" s="1644">
        <v>3115505.8699999996</v>
      </c>
      <c r="K614" s="1643">
        <v>1.0452600000000001</v>
      </c>
      <c r="L614" s="1637">
        <v>6740056.5099999998</v>
      </c>
      <c r="M614" s="1637">
        <v>1348011.3</v>
      </c>
      <c r="N614" s="1637">
        <v>687344.35</v>
      </c>
      <c r="O614" s="1637">
        <v>304676.5</v>
      </c>
      <c r="P614" s="1637">
        <v>257552.04</v>
      </c>
      <c r="Q614" s="1637">
        <v>429698.42</v>
      </c>
      <c r="R614" s="1637">
        <v>160467.4</v>
      </c>
      <c r="S614" s="1637">
        <v>260168.09</v>
      </c>
      <c r="T614" s="1637">
        <v>351789.44</v>
      </c>
      <c r="U614" s="1637">
        <v>194970.84</v>
      </c>
      <c r="V614" s="1637">
        <v>521890.62</v>
      </c>
      <c r="W614" s="1637">
        <v>449349.01</v>
      </c>
      <c r="X614" s="1637">
        <v>312189.45</v>
      </c>
      <c r="Y614" s="1637">
        <v>12018163.969999997</v>
      </c>
      <c r="Z614" s="1637">
        <v>168192.9</v>
      </c>
      <c r="AA614" s="1637">
        <v>235913.75</v>
      </c>
      <c r="AB614" s="1637">
        <v>613375.75</v>
      </c>
      <c r="AC614" s="1637">
        <v>64168.54</v>
      </c>
      <c r="AD614" s="1637">
        <v>1077654.01</v>
      </c>
      <c r="AE614" s="1637">
        <v>323230.93</v>
      </c>
      <c r="AF614" s="1637">
        <v>2568628.9099999997</v>
      </c>
      <c r="AG614" s="1637">
        <v>1768409.4700000002</v>
      </c>
      <c r="AH614" s="1637">
        <v>5362740.3968399987</v>
      </c>
      <c r="AI614" s="1637">
        <v>12182314.656839998</v>
      </c>
      <c r="AJ614" s="1637">
        <v>1796492.64</v>
      </c>
      <c r="AK614" s="1637">
        <v>10385822.016839998</v>
      </c>
      <c r="AL614" s="1637">
        <v>12263623.906839998</v>
      </c>
      <c r="AM614" s="1637">
        <v>495884.67</v>
      </c>
      <c r="AN614" s="1637">
        <v>495884.67</v>
      </c>
      <c r="AO614" s="1637">
        <v>516578.46</v>
      </c>
      <c r="AP614" s="1637">
        <v>516578.46</v>
      </c>
      <c r="AQ614" s="1637">
        <v>266720.03000000003</v>
      </c>
      <c r="AR614" s="1637">
        <v>266720.03000000003</v>
      </c>
      <c r="AS614" s="1637">
        <v>277450.15000000002</v>
      </c>
      <c r="AT614" s="1637">
        <v>277450.15000000002</v>
      </c>
      <c r="AU614" s="1637">
        <v>333400.03999999998</v>
      </c>
      <c r="AV614" s="1637">
        <v>1025492.56</v>
      </c>
      <c r="AW614" s="1637">
        <v>415399.66</v>
      </c>
      <c r="AX614" s="1637">
        <v>158887.25</v>
      </c>
      <c r="AY614" s="1637">
        <v>5046446.1300000008</v>
      </c>
      <c r="AZ614" s="1637">
        <v>29328234.140000001</v>
      </c>
      <c r="BA614" s="1637">
        <v>894410.47</v>
      </c>
      <c r="BB614" s="1637">
        <v>173195.40999999997</v>
      </c>
      <c r="BC614" s="1637">
        <v>723394.62000000011</v>
      </c>
      <c r="BD614" s="1637">
        <v>29328234.006839998</v>
      </c>
    </row>
    <row r="615" spans="1:56" x14ac:dyDescent="0.25">
      <c r="A615" s="1651" t="s">
        <v>2532</v>
      </c>
      <c r="B615" s="1647" t="s">
        <v>3409</v>
      </c>
      <c r="C615" s="1636">
        <v>14361.29</v>
      </c>
      <c r="D615" s="1637">
        <v>264346192.91999999</v>
      </c>
      <c r="E615" s="1637">
        <v>199052360.07999998</v>
      </c>
      <c r="F615" s="1646">
        <v>0.75299877740338739</v>
      </c>
      <c r="G615" s="1645">
        <v>1</v>
      </c>
      <c r="H615" s="1644">
        <v>4642698.08</v>
      </c>
      <c r="I615" s="1644">
        <v>158844455.97</v>
      </c>
      <c r="J615" s="1644">
        <v>163487154.05000001</v>
      </c>
      <c r="K615" s="1643">
        <v>1.0452600000000001</v>
      </c>
      <c r="L615" s="1637">
        <v>56806558.289999999</v>
      </c>
      <c r="M615" s="1637">
        <v>13711794.82</v>
      </c>
      <c r="N615" s="1637">
        <v>5472973.4800000004</v>
      </c>
      <c r="O615" s="1637">
        <v>2227328.33</v>
      </c>
      <c r="P615" s="1637">
        <v>2364222.2000000002</v>
      </c>
      <c r="Q615" s="1637">
        <v>3797745.68</v>
      </c>
      <c r="R615" s="1637">
        <v>1223004.57</v>
      </c>
      <c r="S615" s="1637">
        <v>2056818.2</v>
      </c>
      <c r="T615" s="1637">
        <v>2479358.14</v>
      </c>
      <c r="U615" s="1637">
        <v>1485566.05</v>
      </c>
      <c r="V615" s="1637">
        <v>3678205.21</v>
      </c>
      <c r="W615" s="1637">
        <v>3166943.06</v>
      </c>
      <c r="X615" s="1637">
        <v>2468084.89</v>
      </c>
      <c r="Y615" s="1637">
        <v>100938602.92</v>
      </c>
      <c r="Z615" s="1637">
        <v>1285841.7</v>
      </c>
      <c r="AA615" s="1637">
        <v>1795161.25</v>
      </c>
      <c r="AB615" s="1637">
        <v>4667419.25</v>
      </c>
      <c r="AC615" s="1637">
        <v>488283.86</v>
      </c>
      <c r="AD615" s="1637">
        <v>8200296.5899999999</v>
      </c>
      <c r="AE615" s="1637">
        <v>5440848.3099999996</v>
      </c>
      <c r="AF615" s="1637">
        <v>19545715.689999998</v>
      </c>
      <c r="AG615" s="1637">
        <v>13456528.73</v>
      </c>
      <c r="AH615" s="1637">
        <v>49233330.373559996</v>
      </c>
      <c r="AI615" s="1637">
        <v>104113425.75355999</v>
      </c>
      <c r="AJ615" s="1637">
        <v>13670224.720000001</v>
      </c>
      <c r="AK615" s="1637">
        <v>90443201.033560008</v>
      </c>
      <c r="AL615" s="1637">
        <v>104732140.12356001</v>
      </c>
      <c r="AM615" s="1637">
        <v>6912494.3499999996</v>
      </c>
      <c r="AN615" s="1637">
        <v>6912494.3499999996</v>
      </c>
      <c r="AO615" s="1637">
        <v>7200674.6200000001</v>
      </c>
      <c r="AP615" s="1637">
        <v>7200674.6200000001</v>
      </c>
      <c r="AQ615" s="1637">
        <v>3425206.48</v>
      </c>
      <c r="AR615" s="1637">
        <v>3425206.48</v>
      </c>
      <c r="AS615" s="1637">
        <v>3567763.74</v>
      </c>
      <c r="AT615" s="1637">
        <v>3567763.74</v>
      </c>
      <c r="AU615" s="1637">
        <v>4281316.49</v>
      </c>
      <c r="AV615" s="1637">
        <v>7806159.7699999996</v>
      </c>
      <c r="AW615" s="1637">
        <v>3162066.93</v>
      </c>
      <c r="AX615" s="1637">
        <v>1213628.18</v>
      </c>
      <c r="AY615" s="1637">
        <v>58675449.75</v>
      </c>
      <c r="AZ615" s="1637">
        <v>264346192.91999999</v>
      </c>
      <c r="BA615" s="1637">
        <v>46097364.780000001</v>
      </c>
      <c r="BB615" s="1637">
        <v>6115615.6899999995</v>
      </c>
      <c r="BC615" s="1637">
        <v>9211050.6800000016</v>
      </c>
      <c r="BD615" s="1637">
        <v>264346192.79356003</v>
      </c>
    </row>
    <row r="616" spans="1:56" x14ac:dyDescent="0.25">
      <c r="A616" s="1651" t="s">
        <v>2533</v>
      </c>
      <c r="B616" s="1647" t="s">
        <v>3408</v>
      </c>
      <c r="C616" s="1636">
        <v>852.96</v>
      </c>
      <c r="D616" s="1637">
        <v>11243833.810000001</v>
      </c>
      <c r="E616" s="1637">
        <v>16759775.850000001</v>
      </c>
      <c r="F616" s="1646">
        <v>1.4905748460186465</v>
      </c>
      <c r="G616" s="1645">
        <v>4</v>
      </c>
      <c r="H616" s="1644">
        <v>716.21</v>
      </c>
      <c r="I616" s="1644">
        <v>565077.07000000007</v>
      </c>
      <c r="J616" s="1644">
        <v>565793.28000000003</v>
      </c>
      <c r="K616" s="1643">
        <v>1.0452600000000001</v>
      </c>
      <c r="L616" s="1637">
        <v>2814248.75</v>
      </c>
      <c r="M616" s="1637">
        <v>562849.74</v>
      </c>
      <c r="N616" s="1637">
        <v>309778.74</v>
      </c>
      <c r="O616" s="1637">
        <v>137031.53</v>
      </c>
      <c r="P616" s="1637">
        <v>95513.05</v>
      </c>
      <c r="Q616" s="1637">
        <v>190889.79</v>
      </c>
      <c r="R616" s="1637">
        <v>72242.289999999994</v>
      </c>
      <c r="S616" s="1637">
        <v>117355.06</v>
      </c>
      <c r="T616" s="1637">
        <v>158221.07999999999</v>
      </c>
      <c r="U616" s="1637">
        <v>87861.06</v>
      </c>
      <c r="V616" s="1637">
        <v>234725.92</v>
      </c>
      <c r="W616" s="1637">
        <v>202099.55</v>
      </c>
      <c r="X616" s="1637">
        <v>140820.54</v>
      </c>
      <c r="Y616" s="1637">
        <v>5123637.0999999996</v>
      </c>
      <c r="Z616" s="1637">
        <v>76167</v>
      </c>
      <c r="AA616" s="1637">
        <v>106619.99999999999</v>
      </c>
      <c r="AB616" s="1637">
        <v>277212</v>
      </c>
      <c r="AC616" s="1637">
        <v>29000.639999999996</v>
      </c>
      <c r="AD616" s="1637">
        <v>243520.07</v>
      </c>
      <c r="AE616" s="1637">
        <v>144226.26</v>
      </c>
      <c r="AF616" s="1637">
        <v>1160878.56</v>
      </c>
      <c r="AG616" s="1637">
        <v>799223.5199999999</v>
      </c>
      <c r="AH616" s="1637">
        <v>2034563.1944399998</v>
      </c>
      <c r="AI616" s="1637">
        <v>4871411.2444399996</v>
      </c>
      <c r="AJ616" s="1637">
        <v>811915.56</v>
      </c>
      <c r="AK616" s="1637">
        <v>4059495.6844399995</v>
      </c>
      <c r="AL616" s="1637">
        <v>4908158.5344399996</v>
      </c>
      <c r="AM616" s="1637">
        <v>59782.07</v>
      </c>
      <c r="AN616" s="1637">
        <v>59782.07</v>
      </c>
      <c r="AO616" s="1637">
        <v>62847.82</v>
      </c>
      <c r="AP616" s="1637">
        <v>62847.82</v>
      </c>
      <c r="AQ616" s="1637">
        <v>45986.21</v>
      </c>
      <c r="AR616" s="1637">
        <v>45986.21</v>
      </c>
      <c r="AS616" s="1637">
        <v>47519.08</v>
      </c>
      <c r="AT616" s="1637">
        <v>47519.08</v>
      </c>
      <c r="AU616" s="1637">
        <v>57482.76</v>
      </c>
      <c r="AV616" s="1637">
        <v>462927.88</v>
      </c>
      <c r="AW616" s="1637">
        <v>187519.72</v>
      </c>
      <c r="AX616" s="1637">
        <v>71837.320000000007</v>
      </c>
      <c r="AY616" s="1637">
        <v>1212038.04</v>
      </c>
      <c r="AZ616" s="1637">
        <v>11243833.810000001</v>
      </c>
      <c r="BA616" s="1637">
        <v>30750.880000000001</v>
      </c>
      <c r="BB616" s="1637">
        <v>10347.08</v>
      </c>
      <c r="BC616" s="1637">
        <v>347882.26999999996</v>
      </c>
      <c r="BD616" s="1637">
        <v>11243833.67444</v>
      </c>
    </row>
    <row r="617" spans="1:56" x14ac:dyDescent="0.25">
      <c r="A617" s="1651" t="s">
        <v>2534</v>
      </c>
      <c r="B617" s="1647" t="s">
        <v>3407</v>
      </c>
      <c r="C617" s="1636">
        <v>1628.75</v>
      </c>
      <c r="D617" s="1637">
        <v>20479061.59</v>
      </c>
      <c r="E617" s="1637">
        <v>35877621.759999998</v>
      </c>
      <c r="F617" s="1646">
        <v>1.7519172742524087</v>
      </c>
      <c r="G617" s="1645">
        <v>4</v>
      </c>
      <c r="H617" s="1644">
        <v>1304.48</v>
      </c>
      <c r="I617" s="1644">
        <v>1014839.7899999999</v>
      </c>
      <c r="J617" s="1644">
        <v>1016144.2699999999</v>
      </c>
      <c r="K617" s="1643">
        <v>1.0452600000000001</v>
      </c>
      <c r="L617" s="1637">
        <v>5234896.28</v>
      </c>
      <c r="M617" s="1637">
        <v>1046979.25</v>
      </c>
      <c r="N617" s="1637">
        <v>592588.5</v>
      </c>
      <c r="O617" s="1637">
        <v>263129.7</v>
      </c>
      <c r="P617" s="1637">
        <v>170475.06</v>
      </c>
      <c r="Q617" s="1637">
        <v>364497.38</v>
      </c>
      <c r="R617" s="1637">
        <v>138091.47</v>
      </c>
      <c r="S617" s="1637">
        <v>224464.83</v>
      </c>
      <c r="T617" s="1637">
        <v>303818.15000000002</v>
      </c>
      <c r="U617" s="1637">
        <v>168271.01</v>
      </c>
      <c r="V617" s="1637">
        <v>450723.72</v>
      </c>
      <c r="W617" s="1637">
        <v>388074.15</v>
      </c>
      <c r="X617" s="1637">
        <v>269347.21999999997</v>
      </c>
      <c r="Y617" s="1637">
        <v>9615356.7200000025</v>
      </c>
      <c r="Z617" s="1637">
        <v>145260</v>
      </c>
      <c r="AA617" s="1637">
        <v>203593.75</v>
      </c>
      <c r="AB617" s="1637">
        <v>529343.75</v>
      </c>
      <c r="AC617" s="1637">
        <v>55377.5</v>
      </c>
      <c r="AD617" s="1637">
        <v>465008.12</v>
      </c>
      <c r="AE617" s="1637">
        <v>273050</v>
      </c>
      <c r="AF617" s="1637">
        <v>2216728.75</v>
      </c>
      <c r="AG617" s="1637">
        <v>1526138.75</v>
      </c>
      <c r="AH617" s="1637">
        <v>3667200.4949999996</v>
      </c>
      <c r="AI617" s="1637">
        <v>9081701.1150000002</v>
      </c>
      <c r="AJ617" s="1637">
        <v>1550374.55</v>
      </c>
      <c r="AK617" s="1637">
        <v>7531326.5649999985</v>
      </c>
      <c r="AL617" s="1637">
        <v>9151871.0649999976</v>
      </c>
      <c r="AM617" s="1637">
        <v>25292.41</v>
      </c>
      <c r="AN617" s="1637">
        <v>25292.41</v>
      </c>
      <c r="AO617" s="1637">
        <v>26058.85</v>
      </c>
      <c r="AP617" s="1637">
        <v>26058.85</v>
      </c>
      <c r="AQ617" s="1637">
        <v>42920.46</v>
      </c>
      <c r="AR617" s="1637">
        <v>42920.46</v>
      </c>
      <c r="AS617" s="1637">
        <v>44453.33</v>
      </c>
      <c r="AT617" s="1637">
        <v>44453.33</v>
      </c>
      <c r="AU617" s="1637">
        <v>53650.58</v>
      </c>
      <c r="AV617" s="1637">
        <v>885234.61</v>
      </c>
      <c r="AW617" s="1637">
        <v>358584.9</v>
      </c>
      <c r="AX617" s="1637">
        <v>136913.48000000001</v>
      </c>
      <c r="AY617" s="1637">
        <v>1711833.67</v>
      </c>
      <c r="AZ617" s="1637">
        <v>20479061.59</v>
      </c>
      <c r="BA617" s="1637">
        <v>25804.179999999997</v>
      </c>
      <c r="BB617" s="1637">
        <v>268.94</v>
      </c>
      <c r="BC617" s="1637">
        <v>602084.43000000017</v>
      </c>
      <c r="BD617" s="1637">
        <v>20479061.454999998</v>
      </c>
    </row>
    <row r="618" spans="1:56" x14ac:dyDescent="0.25">
      <c r="A618" s="1651" t="s">
        <v>2535</v>
      </c>
      <c r="B618" s="1675" t="s">
        <v>7059</v>
      </c>
      <c r="C618" s="1636">
        <v>935</v>
      </c>
      <c r="D618" s="1637">
        <v>11928068.91</v>
      </c>
      <c r="E618" s="1637">
        <v>16539411.800000001</v>
      </c>
      <c r="F618" s="1646">
        <v>1.3865959297178474</v>
      </c>
      <c r="G618" s="1645">
        <v>4</v>
      </c>
      <c r="H618" s="1644">
        <v>759.79</v>
      </c>
      <c r="I618" s="1644">
        <v>435237.01</v>
      </c>
      <c r="J618" s="1644">
        <v>435996.8</v>
      </c>
      <c r="K618" s="1643">
        <v>1.0452600000000001</v>
      </c>
      <c r="L618" s="1637">
        <v>3028542.75</v>
      </c>
      <c r="M618" s="1637">
        <v>605708.55000000005</v>
      </c>
      <c r="N618" s="1637">
        <v>340392.16</v>
      </c>
      <c r="O618" s="1637">
        <v>150151.57</v>
      </c>
      <c r="P618" s="1637">
        <v>99939.42</v>
      </c>
      <c r="Q618" s="1637">
        <v>210528.65</v>
      </c>
      <c r="R618" s="1637">
        <v>79274.73</v>
      </c>
      <c r="S618" s="1637">
        <v>128531.73</v>
      </c>
      <c r="T618" s="1637">
        <v>173369.91</v>
      </c>
      <c r="U618" s="1637">
        <v>96554.03</v>
      </c>
      <c r="V618" s="1637">
        <v>257199.68</v>
      </c>
      <c r="W618" s="1637">
        <v>221449.51</v>
      </c>
      <c r="X618" s="1637">
        <v>154232.01999999999</v>
      </c>
      <c r="Y618" s="1637">
        <v>5545874.7100000009</v>
      </c>
      <c r="Z618" s="1637">
        <v>84150</v>
      </c>
      <c r="AA618" s="1637">
        <v>116875</v>
      </c>
      <c r="AB618" s="1637">
        <v>303875</v>
      </c>
      <c r="AC618" s="1637">
        <v>31790</v>
      </c>
      <c r="AD618" s="1637">
        <v>266942.5</v>
      </c>
      <c r="AE618" s="1637">
        <v>159779</v>
      </c>
      <c r="AF618" s="1637">
        <v>1272535</v>
      </c>
      <c r="AG618" s="1637">
        <v>876095</v>
      </c>
      <c r="AH618" s="1637">
        <v>2142209.4899999998</v>
      </c>
      <c r="AI618" s="1637">
        <v>5254250.99</v>
      </c>
      <c r="AJ618" s="1637">
        <v>890007.8</v>
      </c>
      <c r="AK618" s="1637">
        <v>4364243.1900000004</v>
      </c>
      <c r="AL618" s="1637">
        <v>5294532.74</v>
      </c>
      <c r="AM618" s="1637">
        <v>25292.41</v>
      </c>
      <c r="AN618" s="1637">
        <v>25292.41</v>
      </c>
      <c r="AO618" s="1637">
        <v>26058.85</v>
      </c>
      <c r="AP618" s="1637">
        <v>26058.85</v>
      </c>
      <c r="AQ618" s="1637">
        <v>36022.53</v>
      </c>
      <c r="AR618" s="1637">
        <v>36022.53</v>
      </c>
      <c r="AS618" s="1637">
        <v>37555.4</v>
      </c>
      <c r="AT618" s="1637">
        <v>37555.4</v>
      </c>
      <c r="AU618" s="1637">
        <v>45219.77</v>
      </c>
      <c r="AV618" s="1637">
        <v>508147.66</v>
      </c>
      <c r="AW618" s="1637">
        <v>205837.05</v>
      </c>
      <c r="AX618" s="1637">
        <v>78598.48</v>
      </c>
      <c r="AY618" s="1637">
        <v>1087661.3399999999</v>
      </c>
      <c r="AZ618" s="1637">
        <v>11928068.91</v>
      </c>
      <c r="BA618" s="1637">
        <v>10699.79</v>
      </c>
      <c r="BB618" s="1637">
        <v>137.54999999999998</v>
      </c>
      <c r="BC618" s="1637">
        <v>245264.65000000002</v>
      </c>
      <c r="BD618" s="1637">
        <v>11928068.790000001</v>
      </c>
    </row>
    <row r="619" spans="1:56" x14ac:dyDescent="0.25">
      <c r="A619" s="1651" t="s">
        <v>2536</v>
      </c>
      <c r="B619" s="1647" t="s">
        <v>3406</v>
      </c>
      <c r="C619" s="1636">
        <v>2160.14</v>
      </c>
      <c r="D619" s="1637">
        <v>27681517.600000001</v>
      </c>
      <c r="E619" s="1637">
        <v>33841703.739999995</v>
      </c>
      <c r="F619" s="1646">
        <v>1.222537876319324</v>
      </c>
      <c r="G619" s="1645">
        <v>4</v>
      </c>
      <c r="H619" s="1644">
        <v>1763.26</v>
      </c>
      <c r="I619" s="1644">
        <v>1798307</v>
      </c>
      <c r="J619" s="1644">
        <v>1800070.26</v>
      </c>
      <c r="K619" s="1643">
        <v>1.0452600000000001</v>
      </c>
      <c r="L619" s="1637">
        <v>7046919.6900000004</v>
      </c>
      <c r="M619" s="1637">
        <v>1409383.93</v>
      </c>
      <c r="N619" s="1637">
        <v>786473.55</v>
      </c>
      <c r="O619" s="1637">
        <v>349138.86</v>
      </c>
      <c r="P619" s="1637">
        <v>232303.44</v>
      </c>
      <c r="Q619" s="1637">
        <v>487829.46</v>
      </c>
      <c r="R619" s="1637">
        <v>183482.65</v>
      </c>
      <c r="S619" s="1637">
        <v>297734.13</v>
      </c>
      <c r="T619" s="1637">
        <v>403127.13</v>
      </c>
      <c r="U619" s="1637">
        <v>223222.98</v>
      </c>
      <c r="V619" s="1637">
        <v>598051.68999999994</v>
      </c>
      <c r="W619" s="1637">
        <v>514923.87</v>
      </c>
      <c r="X619" s="1637">
        <v>357266.93</v>
      </c>
      <c r="Y619" s="1637">
        <v>12889858.310000002</v>
      </c>
      <c r="Z619" s="1637">
        <v>193445.09999999998</v>
      </c>
      <c r="AA619" s="1637">
        <v>270017.5</v>
      </c>
      <c r="AB619" s="1637">
        <v>702045.5</v>
      </c>
      <c r="AC619" s="1637">
        <v>73444.759999999995</v>
      </c>
      <c r="AD619" s="1637">
        <v>616719.97</v>
      </c>
      <c r="AE619" s="1637">
        <v>367397.58999999997</v>
      </c>
      <c r="AF619" s="1637">
        <v>2939950.54</v>
      </c>
      <c r="AG619" s="1637">
        <v>2024051.1799999997</v>
      </c>
      <c r="AH619" s="1637">
        <v>4977105.4119599992</v>
      </c>
      <c r="AI619" s="1637">
        <v>12164177.551959999</v>
      </c>
      <c r="AJ619" s="1637">
        <v>2056194.06</v>
      </c>
      <c r="AK619" s="1637">
        <v>10107983.491959998</v>
      </c>
      <c r="AL619" s="1637">
        <v>12257240.891959999</v>
      </c>
      <c r="AM619" s="1637">
        <v>85840.93</v>
      </c>
      <c r="AN619" s="1637">
        <v>85840.93</v>
      </c>
      <c r="AO619" s="1637">
        <v>88906.67</v>
      </c>
      <c r="AP619" s="1637">
        <v>88906.67</v>
      </c>
      <c r="AQ619" s="1637">
        <v>65913.570000000007</v>
      </c>
      <c r="AR619" s="1637">
        <v>65913.570000000007</v>
      </c>
      <c r="AS619" s="1637">
        <v>68979.320000000007</v>
      </c>
      <c r="AT619" s="1637">
        <v>68979.320000000007</v>
      </c>
      <c r="AU619" s="1637">
        <v>82775.179999999993</v>
      </c>
      <c r="AV619" s="1637">
        <v>1174181.32</v>
      </c>
      <c r="AW619" s="1637">
        <v>475629.5</v>
      </c>
      <c r="AX619" s="1637">
        <v>182551.31</v>
      </c>
      <c r="AY619" s="1637">
        <v>2534418.29</v>
      </c>
      <c r="AZ619" s="1637">
        <v>27681517.600000001</v>
      </c>
      <c r="BA619" s="1637">
        <v>63431.689999999995</v>
      </c>
      <c r="BB619" s="1637">
        <v>137.68</v>
      </c>
      <c r="BC619" s="1637">
        <v>764630.45</v>
      </c>
      <c r="BD619" s="1637">
        <v>27681517.49196</v>
      </c>
    </row>
    <row r="620" spans="1:56" x14ac:dyDescent="0.25">
      <c r="A620" s="1651" t="s">
        <v>2537</v>
      </c>
      <c r="B620" s="1647" t="s">
        <v>3405</v>
      </c>
      <c r="C620" s="1636">
        <v>152</v>
      </c>
      <c r="D620" s="1637">
        <v>2022323.07</v>
      </c>
      <c r="E620" s="1637">
        <v>5304542.5</v>
      </c>
      <c r="F620" s="1646">
        <v>2.6229946039234968</v>
      </c>
      <c r="G620" s="1645">
        <v>4</v>
      </c>
      <c r="H620" s="1644">
        <v>128.81</v>
      </c>
      <c r="I620" s="1644">
        <v>103892.56999999999</v>
      </c>
      <c r="J620" s="1644">
        <v>104021.37999999999</v>
      </c>
      <c r="K620" s="1643">
        <v>1.0452600000000001</v>
      </c>
      <c r="L620" s="1637">
        <v>498561.55</v>
      </c>
      <c r="M620" s="1637">
        <v>99712.3</v>
      </c>
      <c r="N620" s="1637">
        <v>54666.83</v>
      </c>
      <c r="O620" s="1637">
        <v>24053.4</v>
      </c>
      <c r="P620" s="1637">
        <v>17217.73</v>
      </c>
      <c r="Q620" s="1637">
        <v>34564.400000000001</v>
      </c>
      <c r="R620" s="1637">
        <v>12146.93</v>
      </c>
      <c r="S620" s="1637">
        <v>20801.02</v>
      </c>
      <c r="T620" s="1637">
        <v>27772.85</v>
      </c>
      <c r="U620" s="1637">
        <v>15523.15</v>
      </c>
      <c r="V620" s="1637">
        <v>41201.89</v>
      </c>
      <c r="W620" s="1637">
        <v>35474.92</v>
      </c>
      <c r="X620" s="1637">
        <v>24960.25</v>
      </c>
      <c r="Y620" s="1637">
        <v>906657.22000000009</v>
      </c>
      <c r="Z620" s="1637">
        <v>13545</v>
      </c>
      <c r="AA620" s="1637">
        <v>19000</v>
      </c>
      <c r="AB620" s="1637">
        <v>49400</v>
      </c>
      <c r="AC620" s="1637">
        <v>5168</v>
      </c>
      <c r="AD620" s="1637">
        <v>43396</v>
      </c>
      <c r="AE620" s="1637">
        <v>25942.5</v>
      </c>
      <c r="AF620" s="1637">
        <v>206872</v>
      </c>
      <c r="AG620" s="1637">
        <v>142424</v>
      </c>
      <c r="AH620" s="1637">
        <v>366630.30300000001</v>
      </c>
      <c r="AI620" s="1637">
        <v>872377.80300000007</v>
      </c>
      <c r="AJ620" s="1637">
        <v>144685.76000000001</v>
      </c>
      <c r="AK620" s="1637">
        <v>727692.04300000006</v>
      </c>
      <c r="AL620" s="1637">
        <v>878926.27300000004</v>
      </c>
      <c r="AM620" s="1637">
        <v>10730.11</v>
      </c>
      <c r="AN620" s="1637">
        <v>10730.11</v>
      </c>
      <c r="AO620" s="1637">
        <v>10730.11</v>
      </c>
      <c r="AP620" s="1637">
        <v>10730.11</v>
      </c>
      <c r="AQ620" s="1637">
        <v>12262.99</v>
      </c>
      <c r="AR620" s="1637">
        <v>12262.99</v>
      </c>
      <c r="AS620" s="1637">
        <v>13029.42</v>
      </c>
      <c r="AT620" s="1637">
        <v>13029.42</v>
      </c>
      <c r="AU620" s="1637">
        <v>15328.73</v>
      </c>
      <c r="AV620" s="1637">
        <v>82008.740000000005</v>
      </c>
      <c r="AW620" s="1637">
        <v>33219.550000000003</v>
      </c>
      <c r="AX620" s="1637">
        <v>12677.17</v>
      </c>
      <c r="AY620" s="1637">
        <v>236739.44999999998</v>
      </c>
      <c r="AZ620" s="1637">
        <v>2022323.07</v>
      </c>
      <c r="BA620" s="1637">
        <v>5483.57</v>
      </c>
      <c r="BB620" s="1637">
        <v>13.629999999999999</v>
      </c>
      <c r="BC620" s="1637">
        <v>67237.760000000024</v>
      </c>
      <c r="BD620" s="1637">
        <v>2022322.9430000002</v>
      </c>
    </row>
    <row r="621" spans="1:56" x14ac:dyDescent="0.25">
      <c r="A621" s="1651" t="s">
        <v>2538</v>
      </c>
      <c r="B621" s="1647" t="s">
        <v>3404</v>
      </c>
      <c r="C621" s="1636">
        <v>3630.54</v>
      </c>
      <c r="D621" s="1637">
        <v>52840875.219999999</v>
      </c>
      <c r="E621" s="1637">
        <v>48910446.350000001</v>
      </c>
      <c r="F621" s="1646">
        <v>0.92561764252321943</v>
      </c>
      <c r="G621" s="1645">
        <v>3</v>
      </c>
      <c r="H621" s="1644">
        <v>60048.94</v>
      </c>
      <c r="I621" s="1644">
        <v>4441171.2600000007</v>
      </c>
      <c r="J621" s="1644">
        <v>4501220.2000000011</v>
      </c>
      <c r="K621" s="1643">
        <v>1.0452600000000001</v>
      </c>
      <c r="L621" s="1637">
        <v>12399896.34</v>
      </c>
      <c r="M621" s="1637">
        <v>2479979.2599999998</v>
      </c>
      <c r="N621" s="1637">
        <v>1322208.55</v>
      </c>
      <c r="O621" s="1637">
        <v>587486.27</v>
      </c>
      <c r="P621" s="1637">
        <v>464842.01</v>
      </c>
      <c r="Q621" s="1637">
        <v>818547.99</v>
      </c>
      <c r="R621" s="1637">
        <v>308787.87</v>
      </c>
      <c r="S621" s="1637">
        <v>500466.55</v>
      </c>
      <c r="T621" s="1637">
        <v>678330.84</v>
      </c>
      <c r="U621" s="1637">
        <v>375349.91</v>
      </c>
      <c r="V621" s="1637">
        <v>1006324.98</v>
      </c>
      <c r="W621" s="1637">
        <v>866448.1</v>
      </c>
      <c r="X621" s="1637">
        <v>600536.27</v>
      </c>
      <c r="Y621" s="1637">
        <v>22409204.940000005</v>
      </c>
      <c r="Z621" s="1637">
        <v>324176.40000000002</v>
      </c>
      <c r="AA621" s="1637">
        <v>453817.50000000006</v>
      </c>
      <c r="AB621" s="1637">
        <v>1179925.5000000002</v>
      </c>
      <c r="AC621" s="1637">
        <v>123438.36000000002</v>
      </c>
      <c r="AD621" s="1637">
        <v>1036519.1599999999</v>
      </c>
      <c r="AE621" s="1637">
        <v>615121.60000000009</v>
      </c>
      <c r="AF621" s="1637">
        <v>4941164.9400000004</v>
      </c>
      <c r="AG621" s="1637">
        <v>3401815.9800000004</v>
      </c>
      <c r="AH621" s="1637">
        <v>9757792.2885599975</v>
      </c>
      <c r="AI621" s="1637">
        <v>21833771.728560001</v>
      </c>
      <c r="AJ621" s="1637">
        <v>3455838.41</v>
      </c>
      <c r="AK621" s="1637">
        <v>18377933.318559997</v>
      </c>
      <c r="AL621" s="1637">
        <v>21990182.968559995</v>
      </c>
      <c r="AM621" s="1637">
        <v>551834.56000000006</v>
      </c>
      <c r="AN621" s="1637">
        <v>551834.56000000006</v>
      </c>
      <c r="AO621" s="1637">
        <v>574827.67000000004</v>
      </c>
      <c r="AP621" s="1637">
        <v>574827.67000000004</v>
      </c>
      <c r="AQ621" s="1637">
        <v>583258.47</v>
      </c>
      <c r="AR621" s="1637">
        <v>583258.47</v>
      </c>
      <c r="AS621" s="1637">
        <v>607018.02</v>
      </c>
      <c r="AT621" s="1637">
        <v>607018.02</v>
      </c>
      <c r="AU621" s="1637">
        <v>728881.48</v>
      </c>
      <c r="AV621" s="1637">
        <v>1972808.56</v>
      </c>
      <c r="AW621" s="1637">
        <v>799132.08</v>
      </c>
      <c r="AX621" s="1637">
        <v>306787.62</v>
      </c>
      <c r="AY621" s="1637">
        <v>8441487.1799999997</v>
      </c>
      <c r="AZ621" s="1637">
        <v>52840875.219999999</v>
      </c>
      <c r="BA621" s="1637">
        <v>613976.62</v>
      </c>
      <c r="BB621" s="1637">
        <v>360401.42</v>
      </c>
      <c r="BC621" s="1637">
        <v>1446349.68</v>
      </c>
      <c r="BD621" s="1637">
        <v>52840875.08856</v>
      </c>
    </row>
    <row r="622" spans="1:56" x14ac:dyDescent="0.25">
      <c r="A622" s="1651" t="s">
        <v>2539</v>
      </c>
      <c r="B622" s="1647" t="s">
        <v>3403</v>
      </c>
      <c r="C622" s="1636">
        <v>1582.7</v>
      </c>
      <c r="D622" s="1637">
        <v>25025451.579999998</v>
      </c>
      <c r="E622" s="1637">
        <v>17364239.68</v>
      </c>
      <c r="F622" s="1646">
        <v>0.6938631906197954</v>
      </c>
      <c r="G622" s="1645">
        <v>1</v>
      </c>
      <c r="H622" s="1644">
        <v>859865.98</v>
      </c>
      <c r="I622" s="1644">
        <v>6407440.04</v>
      </c>
      <c r="J622" s="1644">
        <v>7267306.0199999996</v>
      </c>
      <c r="K622" s="1643">
        <v>1.0452600000000001</v>
      </c>
      <c r="L622" s="1637">
        <v>5649635.3399999999</v>
      </c>
      <c r="M622" s="1637">
        <v>1129927.06</v>
      </c>
      <c r="N622" s="1637">
        <v>575824.01</v>
      </c>
      <c r="O622" s="1637">
        <v>255840.79</v>
      </c>
      <c r="P622" s="1637">
        <v>221211.47</v>
      </c>
      <c r="Q622" s="1637">
        <v>354285.16</v>
      </c>
      <c r="R622" s="1637">
        <v>134255.59</v>
      </c>
      <c r="S622" s="1637">
        <v>218255.57</v>
      </c>
      <c r="T622" s="1637">
        <v>295402.14</v>
      </c>
      <c r="U622" s="1637">
        <v>163303.6</v>
      </c>
      <c r="V622" s="1637">
        <v>438238.29</v>
      </c>
      <c r="W622" s="1637">
        <v>377324.17</v>
      </c>
      <c r="X622" s="1637">
        <v>261896.4</v>
      </c>
      <c r="Y622" s="1637">
        <v>10075399.59</v>
      </c>
      <c r="Z622" s="1637">
        <v>140943.6</v>
      </c>
      <c r="AA622" s="1637">
        <v>197837.5</v>
      </c>
      <c r="AB622" s="1637">
        <v>514377.5</v>
      </c>
      <c r="AC622" s="1637">
        <v>53811.8</v>
      </c>
      <c r="AD622" s="1637">
        <v>903721.7</v>
      </c>
      <c r="AE622" s="1637">
        <v>265316.52</v>
      </c>
      <c r="AF622" s="1637">
        <v>2154054.7000000002</v>
      </c>
      <c r="AG622" s="1637">
        <v>1482989.9</v>
      </c>
      <c r="AH622" s="1637">
        <v>4593400.6877999995</v>
      </c>
      <c r="AI622" s="1637">
        <v>10306453.9078</v>
      </c>
      <c r="AJ622" s="1637">
        <v>1506540.47</v>
      </c>
      <c r="AK622" s="1637">
        <v>8799913.4377999995</v>
      </c>
      <c r="AL622" s="1637">
        <v>10374639.9278</v>
      </c>
      <c r="AM622" s="1637">
        <v>390882.81</v>
      </c>
      <c r="AN622" s="1637">
        <v>390882.81</v>
      </c>
      <c r="AO622" s="1637">
        <v>407744.42</v>
      </c>
      <c r="AP622" s="1637">
        <v>407744.42</v>
      </c>
      <c r="AQ622" s="1637">
        <v>306574.75</v>
      </c>
      <c r="AR622" s="1637">
        <v>306574.75</v>
      </c>
      <c r="AS622" s="1637">
        <v>319604.18</v>
      </c>
      <c r="AT622" s="1637">
        <v>319604.18</v>
      </c>
      <c r="AU622" s="1637">
        <v>383984.88</v>
      </c>
      <c r="AV622" s="1637">
        <v>859942.19</v>
      </c>
      <c r="AW622" s="1637">
        <v>348339.62</v>
      </c>
      <c r="AX622" s="1637">
        <v>133532.9</v>
      </c>
      <c r="AY622" s="1637">
        <v>4575411.91</v>
      </c>
      <c r="AZ622" s="1637">
        <v>25025451.579999998</v>
      </c>
      <c r="BA622" s="1637">
        <v>1001156.9299999999</v>
      </c>
      <c r="BB622" s="1637">
        <v>484949.68000000005</v>
      </c>
      <c r="BC622" s="1637">
        <v>710771.83000000007</v>
      </c>
      <c r="BD622" s="1637">
        <v>25025451.4278</v>
      </c>
    </row>
    <row r="623" spans="1:56" x14ac:dyDescent="0.25">
      <c r="A623" s="1651" t="s">
        <v>2540</v>
      </c>
      <c r="B623" s="1647" t="s">
        <v>3402</v>
      </c>
      <c r="C623" s="1636">
        <v>839.3</v>
      </c>
      <c r="D623" s="1637">
        <v>14196373.460000001</v>
      </c>
      <c r="E623" s="1637">
        <v>13339863.869999999</v>
      </c>
      <c r="F623" s="1646">
        <v>0.93966701478984604</v>
      </c>
      <c r="G623" s="1645">
        <v>3</v>
      </c>
      <c r="H623" s="1644">
        <v>16132.91</v>
      </c>
      <c r="I623" s="1644">
        <v>1987432.43</v>
      </c>
      <c r="J623" s="1644">
        <v>2003565.3399999999</v>
      </c>
      <c r="K623" s="1643">
        <v>1.0452600000000001</v>
      </c>
      <c r="L623" s="1637">
        <v>3123298.6</v>
      </c>
      <c r="M623" s="1637">
        <v>624659.72</v>
      </c>
      <c r="N623" s="1637">
        <v>305405.39</v>
      </c>
      <c r="O623" s="1637">
        <v>134844.85999999999</v>
      </c>
      <c r="P623" s="1637">
        <v>131153.99</v>
      </c>
      <c r="Q623" s="1637">
        <v>187747.57</v>
      </c>
      <c r="R623" s="1637">
        <v>70963.67</v>
      </c>
      <c r="S623" s="1637">
        <v>115492.28</v>
      </c>
      <c r="T623" s="1637">
        <v>155696.28</v>
      </c>
      <c r="U623" s="1637">
        <v>86619.21</v>
      </c>
      <c r="V623" s="1637">
        <v>230980.3</v>
      </c>
      <c r="W623" s="1637">
        <v>198874.56</v>
      </c>
      <c r="X623" s="1637">
        <v>138585.29</v>
      </c>
      <c r="Y623" s="1637">
        <v>5504321.7200000007</v>
      </c>
      <c r="Z623" s="1637">
        <v>74697.299999999988</v>
      </c>
      <c r="AA623" s="1637">
        <v>104912.5</v>
      </c>
      <c r="AB623" s="1637">
        <v>272772.5</v>
      </c>
      <c r="AC623" s="1637">
        <v>28536.199999999997</v>
      </c>
      <c r="AD623" s="1637">
        <v>239620.14</v>
      </c>
      <c r="AE623" s="1637">
        <v>141522.84999999998</v>
      </c>
      <c r="AF623" s="1637">
        <v>1142287.3</v>
      </c>
      <c r="AG623" s="1637">
        <v>786424.1</v>
      </c>
      <c r="AH623" s="1637">
        <v>2692422.1631999998</v>
      </c>
      <c r="AI623" s="1637">
        <v>5483195.0532</v>
      </c>
      <c r="AJ623" s="1637">
        <v>798912.88</v>
      </c>
      <c r="AK623" s="1637">
        <v>4684282.1731999991</v>
      </c>
      <c r="AL623" s="1637">
        <v>5519353.8431999991</v>
      </c>
      <c r="AM623" s="1637">
        <v>298143.95</v>
      </c>
      <c r="AN623" s="1637">
        <v>298143.95</v>
      </c>
      <c r="AO623" s="1637">
        <v>311173.37</v>
      </c>
      <c r="AP623" s="1637">
        <v>311173.37</v>
      </c>
      <c r="AQ623" s="1637">
        <v>232996.81</v>
      </c>
      <c r="AR623" s="1637">
        <v>232996.81</v>
      </c>
      <c r="AS623" s="1637">
        <v>242960.49</v>
      </c>
      <c r="AT623" s="1637">
        <v>242960.49</v>
      </c>
      <c r="AU623" s="1637">
        <v>291246.02</v>
      </c>
      <c r="AV623" s="1637">
        <v>456029.95</v>
      </c>
      <c r="AW623" s="1637">
        <v>184725.55</v>
      </c>
      <c r="AX623" s="1637">
        <v>70147.03</v>
      </c>
      <c r="AY623" s="1637">
        <v>3172697.79</v>
      </c>
      <c r="AZ623" s="1637">
        <v>14196373.460000001</v>
      </c>
      <c r="BA623" s="1637">
        <v>923170.77999999991</v>
      </c>
      <c r="BB623" s="1637">
        <v>173875.25999999998</v>
      </c>
      <c r="BC623" s="1637">
        <v>370122.81</v>
      </c>
      <c r="BD623" s="1637">
        <v>14196373.3532</v>
      </c>
    </row>
    <row r="624" spans="1:56" x14ac:dyDescent="0.25">
      <c r="A624" s="1651" t="s">
        <v>2541</v>
      </c>
      <c r="B624" s="1647" t="s">
        <v>3401</v>
      </c>
      <c r="C624" s="1636">
        <v>2083.14</v>
      </c>
      <c r="D624" s="1637">
        <v>27779141.539999999</v>
      </c>
      <c r="E624" s="1637">
        <v>27406644.810000002</v>
      </c>
      <c r="F624" s="1646">
        <v>0.98659077605174994</v>
      </c>
      <c r="G624" s="1645">
        <v>3</v>
      </c>
      <c r="H624" s="1644">
        <v>31568.51</v>
      </c>
      <c r="I624" s="1644">
        <v>1806543.41</v>
      </c>
      <c r="J624" s="1644">
        <v>1838111.92</v>
      </c>
      <c r="K624" s="1643">
        <v>1.0452600000000001</v>
      </c>
      <c r="L624" s="1637">
        <v>6839914.5999999996</v>
      </c>
      <c r="M624" s="1637">
        <v>1367982.91</v>
      </c>
      <c r="N624" s="1637">
        <v>758046.8</v>
      </c>
      <c r="O624" s="1637">
        <v>336018.82</v>
      </c>
      <c r="P624" s="1637">
        <v>236499.47</v>
      </c>
      <c r="Q624" s="1637">
        <v>472118.37</v>
      </c>
      <c r="R624" s="1637">
        <v>176450.21</v>
      </c>
      <c r="S624" s="1637">
        <v>286867.92</v>
      </c>
      <c r="T624" s="1637">
        <v>387978.31</v>
      </c>
      <c r="U624" s="1637">
        <v>215150.94</v>
      </c>
      <c r="V624" s="1637">
        <v>575577.93000000005</v>
      </c>
      <c r="W624" s="1637">
        <v>495573.91</v>
      </c>
      <c r="X624" s="1637">
        <v>344227.99</v>
      </c>
      <c r="Y624" s="1637">
        <v>12492408.180000002</v>
      </c>
      <c r="Z624" s="1637">
        <v>185630.40000000002</v>
      </c>
      <c r="AA624" s="1637">
        <v>260392.5</v>
      </c>
      <c r="AB624" s="1637">
        <v>677020.5</v>
      </c>
      <c r="AC624" s="1637">
        <v>70826.760000000009</v>
      </c>
      <c r="AD624" s="1637">
        <v>594736.46</v>
      </c>
      <c r="AE624" s="1637">
        <v>355448.92000000004</v>
      </c>
      <c r="AF624" s="1637">
        <v>2835153.54</v>
      </c>
      <c r="AG624" s="1637">
        <v>1951902.1800000002</v>
      </c>
      <c r="AH624" s="1637">
        <v>5038675.8219600003</v>
      </c>
      <c r="AI624" s="1637">
        <v>11969787.08196</v>
      </c>
      <c r="AJ624" s="1637">
        <v>1982899.3</v>
      </c>
      <c r="AK624" s="1637">
        <v>9986887.7819599994</v>
      </c>
      <c r="AL624" s="1637">
        <v>12059533.10196</v>
      </c>
      <c r="AM624" s="1637">
        <v>162484.62</v>
      </c>
      <c r="AN624" s="1637">
        <v>162484.62</v>
      </c>
      <c r="AO624" s="1637">
        <v>169382.55</v>
      </c>
      <c r="AP624" s="1637">
        <v>169382.55</v>
      </c>
      <c r="AQ624" s="1637">
        <v>149455.19</v>
      </c>
      <c r="AR624" s="1637">
        <v>149455.19</v>
      </c>
      <c r="AS624" s="1637">
        <v>155586.68</v>
      </c>
      <c r="AT624" s="1637">
        <v>155586.68</v>
      </c>
      <c r="AU624" s="1637">
        <v>187010.6</v>
      </c>
      <c r="AV624" s="1637">
        <v>1132027.29</v>
      </c>
      <c r="AW624" s="1637">
        <v>458554.03</v>
      </c>
      <c r="AX624" s="1637">
        <v>175790.15</v>
      </c>
      <c r="AY624" s="1637">
        <v>3227200.15</v>
      </c>
      <c r="AZ624" s="1637">
        <v>27779141.539999999</v>
      </c>
      <c r="BA624" s="1637">
        <v>119156.63999999998</v>
      </c>
      <c r="BB624" s="1637">
        <v>60103.7</v>
      </c>
      <c r="BC624" s="1637">
        <v>630057.44000000006</v>
      </c>
      <c r="BD624" s="1637">
        <v>27779141.431960002</v>
      </c>
    </row>
    <row r="625" spans="1:56" x14ac:dyDescent="0.25">
      <c r="A625" s="1651" t="s">
        <v>2542</v>
      </c>
      <c r="B625" s="1647" t="s">
        <v>3400</v>
      </c>
      <c r="C625" s="1636">
        <v>5553.5</v>
      </c>
      <c r="D625" s="1637">
        <v>77689247.120000005</v>
      </c>
      <c r="E625" s="1637">
        <v>81991308.219999999</v>
      </c>
      <c r="F625" s="1646">
        <v>1.0553752450883578</v>
      </c>
      <c r="G625" s="1645">
        <v>4</v>
      </c>
      <c r="H625" s="1644">
        <v>4948.68</v>
      </c>
      <c r="I625" s="1644">
        <v>4051404.4999999995</v>
      </c>
      <c r="J625" s="1644">
        <v>4056353.1799999997</v>
      </c>
      <c r="K625" s="1643">
        <v>1.0452600000000001</v>
      </c>
      <c r="L625" s="1637">
        <v>18810955.98</v>
      </c>
      <c r="M625" s="1637">
        <v>4592397.9800000004</v>
      </c>
      <c r="N625" s="1637">
        <v>2121477.67</v>
      </c>
      <c r="O625" s="1637">
        <v>858452.64</v>
      </c>
      <c r="P625" s="1637">
        <v>641847.16</v>
      </c>
      <c r="Q625" s="1637">
        <v>1479271.58</v>
      </c>
      <c r="R625" s="1637">
        <v>472451.84000000003</v>
      </c>
      <c r="S625" s="1637">
        <v>796958.84</v>
      </c>
      <c r="T625" s="1637">
        <v>953534.54</v>
      </c>
      <c r="U625" s="1637">
        <v>574356.78</v>
      </c>
      <c r="V625" s="1637">
        <v>1414598.27</v>
      </c>
      <c r="W625" s="1637">
        <v>1217972.33</v>
      </c>
      <c r="X625" s="1637">
        <v>956313.04</v>
      </c>
      <c r="Y625" s="1637">
        <v>34890588.650000006</v>
      </c>
      <c r="Z625" s="1637">
        <v>497610</v>
      </c>
      <c r="AA625" s="1637">
        <v>694187.5</v>
      </c>
      <c r="AB625" s="1637">
        <v>1804887.5</v>
      </c>
      <c r="AC625" s="1637">
        <v>188819</v>
      </c>
      <c r="AD625" s="1637">
        <v>1585524.25</v>
      </c>
      <c r="AE625" s="1637">
        <v>2168273</v>
      </c>
      <c r="AF625" s="1637">
        <v>7558313.5</v>
      </c>
      <c r="AG625" s="1637">
        <v>5203629.5</v>
      </c>
      <c r="AH625" s="1637">
        <v>13967356.785</v>
      </c>
      <c r="AI625" s="1637">
        <v>33668601.034999996</v>
      </c>
      <c r="AJ625" s="1637">
        <v>5286265.58</v>
      </c>
      <c r="AK625" s="1637">
        <v>28382335.454999998</v>
      </c>
      <c r="AL625" s="1637">
        <v>33907857.414999999</v>
      </c>
      <c r="AM625" s="1637">
        <v>494351.79</v>
      </c>
      <c r="AN625" s="1637">
        <v>494351.79</v>
      </c>
      <c r="AO625" s="1637">
        <v>515045.59</v>
      </c>
      <c r="AP625" s="1637">
        <v>515045.59</v>
      </c>
      <c r="AQ625" s="1637">
        <v>405445.11</v>
      </c>
      <c r="AR625" s="1637">
        <v>405445.11</v>
      </c>
      <c r="AS625" s="1637">
        <v>422306.72</v>
      </c>
      <c r="AT625" s="1637">
        <v>422306.72</v>
      </c>
      <c r="AU625" s="1637">
        <v>506614.78</v>
      </c>
      <c r="AV625" s="1637">
        <v>3018228.49</v>
      </c>
      <c r="AW625" s="1637">
        <v>1222603.78</v>
      </c>
      <c r="AX625" s="1637">
        <v>469055.46</v>
      </c>
      <c r="AY625" s="1637">
        <v>8890800.9300000016</v>
      </c>
      <c r="AZ625" s="1637">
        <v>77689247.120000005</v>
      </c>
      <c r="BA625" s="1637">
        <v>263996.48999999993</v>
      </c>
      <c r="BB625" s="1637">
        <v>73658.34</v>
      </c>
      <c r="BC625" s="1637">
        <v>1710717.02</v>
      </c>
      <c r="BD625" s="1637">
        <v>77689246.995000005</v>
      </c>
    </row>
    <row r="626" spans="1:56" x14ac:dyDescent="0.25">
      <c r="A626" s="1651" t="s">
        <v>2543</v>
      </c>
      <c r="B626" s="1647" t="s">
        <v>3399</v>
      </c>
      <c r="C626" s="1636">
        <v>3422</v>
      </c>
      <c r="D626" s="1637">
        <v>46558688.57</v>
      </c>
      <c r="E626" s="1637">
        <v>53204609.309999995</v>
      </c>
      <c r="F626" s="1646">
        <v>1.1427428680687171</v>
      </c>
      <c r="G626" s="1645">
        <v>4</v>
      </c>
      <c r="H626" s="1644">
        <v>2965.71</v>
      </c>
      <c r="I626" s="1644">
        <v>2488588.0199999996</v>
      </c>
      <c r="J626" s="1644">
        <v>2491553.7299999995</v>
      </c>
      <c r="K626" s="1643">
        <v>1.0452600000000001</v>
      </c>
      <c r="L626" s="1637">
        <v>11178274.76</v>
      </c>
      <c r="M626" s="1637">
        <v>2235654.94</v>
      </c>
      <c r="N626" s="1637">
        <v>1246403.8700000001</v>
      </c>
      <c r="O626" s="1637">
        <v>553228.38</v>
      </c>
      <c r="P626" s="1637">
        <v>399080.75</v>
      </c>
      <c r="Q626" s="1637">
        <v>777699.15</v>
      </c>
      <c r="R626" s="1637">
        <v>291526.44</v>
      </c>
      <c r="S626" s="1637">
        <v>471903.95</v>
      </c>
      <c r="T626" s="1637">
        <v>638775.56999999995</v>
      </c>
      <c r="U626" s="1637">
        <v>353927.96</v>
      </c>
      <c r="V626" s="1637">
        <v>947643.5</v>
      </c>
      <c r="W626" s="1637">
        <v>815923.21</v>
      </c>
      <c r="X626" s="1637">
        <v>566262.49</v>
      </c>
      <c r="Y626" s="1637">
        <v>20476304.970000003</v>
      </c>
      <c r="Z626" s="1637">
        <v>305190</v>
      </c>
      <c r="AA626" s="1637">
        <v>427750</v>
      </c>
      <c r="AB626" s="1637">
        <v>1112150</v>
      </c>
      <c r="AC626" s="1637">
        <v>116348</v>
      </c>
      <c r="AD626" s="1637">
        <v>976981</v>
      </c>
      <c r="AE626" s="1637">
        <v>584951</v>
      </c>
      <c r="AF626" s="1637">
        <v>4657342</v>
      </c>
      <c r="AG626" s="1637">
        <v>3206414</v>
      </c>
      <c r="AH626" s="1637">
        <v>8480847.2370000016</v>
      </c>
      <c r="AI626" s="1637">
        <v>19867973.237000003</v>
      </c>
      <c r="AJ626" s="1637">
        <v>3257333.36</v>
      </c>
      <c r="AK626" s="1637">
        <v>16610639.877000004</v>
      </c>
      <c r="AL626" s="1637">
        <v>20015400.137000002</v>
      </c>
      <c r="AM626" s="1637">
        <v>202339.34</v>
      </c>
      <c r="AN626" s="1637">
        <v>202339.34</v>
      </c>
      <c r="AO626" s="1637">
        <v>210770.14</v>
      </c>
      <c r="AP626" s="1637">
        <v>210770.14</v>
      </c>
      <c r="AQ626" s="1637">
        <v>438401.9</v>
      </c>
      <c r="AR626" s="1637">
        <v>438401.9</v>
      </c>
      <c r="AS626" s="1637">
        <v>456796.38</v>
      </c>
      <c r="AT626" s="1637">
        <v>456796.38</v>
      </c>
      <c r="AU626" s="1637">
        <v>548768.81000000006</v>
      </c>
      <c r="AV626" s="1637">
        <v>1859375.9</v>
      </c>
      <c r="AW626" s="1637">
        <v>753183.54</v>
      </c>
      <c r="AX626" s="1637">
        <v>289039.58</v>
      </c>
      <c r="AY626" s="1637">
        <v>6066983.3500000006</v>
      </c>
      <c r="AZ626" s="1637">
        <v>46558688.57</v>
      </c>
      <c r="BA626" s="1637">
        <v>118980.26</v>
      </c>
      <c r="BB626" s="1637">
        <v>85627.51</v>
      </c>
      <c r="BC626" s="1637">
        <v>1222529.98</v>
      </c>
      <c r="BD626" s="1637">
        <v>46558688.45700001</v>
      </c>
    </row>
    <row r="627" spans="1:56" x14ac:dyDescent="0.25">
      <c r="A627" s="1651" t="s">
        <v>2544</v>
      </c>
      <c r="B627" s="1647" t="s">
        <v>3398</v>
      </c>
      <c r="C627" s="1636">
        <v>2425.81</v>
      </c>
      <c r="D627" s="1637">
        <v>34598753.060000002</v>
      </c>
      <c r="E627" s="1637">
        <v>34458997.32</v>
      </c>
      <c r="F627" s="1646">
        <v>0.99596067119073217</v>
      </c>
      <c r="G627" s="1645">
        <v>3</v>
      </c>
      <c r="H627" s="1644">
        <v>39318.39</v>
      </c>
      <c r="I627" s="1644">
        <v>1835830.0599999998</v>
      </c>
      <c r="J627" s="1644">
        <v>1875148.4499999997</v>
      </c>
      <c r="K627" s="1643">
        <v>1.0452600000000001</v>
      </c>
      <c r="L627" s="1637">
        <v>8044771.6799999997</v>
      </c>
      <c r="M627" s="1637">
        <v>1608954.33</v>
      </c>
      <c r="N627" s="1637">
        <v>882687.18</v>
      </c>
      <c r="O627" s="1637">
        <v>392143.44</v>
      </c>
      <c r="P627" s="1637">
        <v>301911.65000000002</v>
      </c>
      <c r="Q627" s="1637">
        <v>544389.4</v>
      </c>
      <c r="R627" s="1637">
        <v>206497.89</v>
      </c>
      <c r="S627" s="1637">
        <v>334368.78000000003</v>
      </c>
      <c r="T627" s="1637">
        <v>452781.62</v>
      </c>
      <c r="U627" s="1637">
        <v>250543.74</v>
      </c>
      <c r="V627" s="1637">
        <v>671715.68</v>
      </c>
      <c r="W627" s="1637">
        <v>578348.73</v>
      </c>
      <c r="X627" s="1637">
        <v>401226.78</v>
      </c>
      <c r="Y627" s="1637">
        <v>14670340.899999999</v>
      </c>
      <c r="Z627" s="1637">
        <v>216432.9</v>
      </c>
      <c r="AA627" s="1637">
        <v>303226.25</v>
      </c>
      <c r="AB627" s="1637">
        <v>788388.25</v>
      </c>
      <c r="AC627" s="1637">
        <v>82477.539999999994</v>
      </c>
      <c r="AD627" s="1637">
        <v>692568.75</v>
      </c>
      <c r="AE627" s="1637">
        <v>408728.01</v>
      </c>
      <c r="AF627" s="1637">
        <v>3301527.41</v>
      </c>
      <c r="AG627" s="1637">
        <v>2272983.9699999997</v>
      </c>
      <c r="AH627" s="1637">
        <v>6364477.1318399999</v>
      </c>
      <c r="AI627" s="1637">
        <v>14430810.21184</v>
      </c>
      <c r="AJ627" s="1637">
        <v>2309080.02</v>
      </c>
      <c r="AK627" s="1637">
        <v>12121730.19184</v>
      </c>
      <c r="AL627" s="1637">
        <v>14535319.171840001</v>
      </c>
      <c r="AM627" s="1637">
        <v>209237.27</v>
      </c>
      <c r="AN627" s="1637">
        <v>209237.27</v>
      </c>
      <c r="AO627" s="1637">
        <v>218434.51</v>
      </c>
      <c r="AP627" s="1637">
        <v>218434.51</v>
      </c>
      <c r="AQ627" s="1637">
        <v>465227.19</v>
      </c>
      <c r="AR627" s="1637">
        <v>465227.19</v>
      </c>
      <c r="AS627" s="1637">
        <v>484388.11</v>
      </c>
      <c r="AT627" s="1637">
        <v>484388.11</v>
      </c>
      <c r="AU627" s="1637">
        <v>581725.6</v>
      </c>
      <c r="AV627" s="1637">
        <v>1318271.45</v>
      </c>
      <c r="AW627" s="1637">
        <v>533996.56999999995</v>
      </c>
      <c r="AX627" s="1637">
        <v>204525.08</v>
      </c>
      <c r="AY627" s="1637">
        <v>5393092.8600000003</v>
      </c>
      <c r="AZ627" s="1637">
        <v>34598753.060000002</v>
      </c>
      <c r="BA627" s="1637">
        <v>136605.30999999997</v>
      </c>
      <c r="BB627" s="1637">
        <v>121836.76</v>
      </c>
      <c r="BC627" s="1637">
        <v>788478.70000000007</v>
      </c>
      <c r="BD627" s="1637">
        <v>34598752.931840003</v>
      </c>
    </row>
    <row r="628" spans="1:56" x14ac:dyDescent="0.25">
      <c r="A628" s="1651" t="s">
        <v>2545</v>
      </c>
      <c r="B628" s="1647" t="s">
        <v>3397</v>
      </c>
      <c r="C628" s="1636">
        <v>1914</v>
      </c>
      <c r="D628" s="1637">
        <v>24617238.09</v>
      </c>
      <c r="E628" s="1637">
        <v>31544473.09</v>
      </c>
      <c r="F628" s="1646">
        <v>1.2813977333555537</v>
      </c>
      <c r="G628" s="1645">
        <v>4</v>
      </c>
      <c r="H628" s="1644">
        <v>1568.07</v>
      </c>
      <c r="I628" s="1644">
        <v>1037595.0900000002</v>
      </c>
      <c r="J628" s="1644">
        <v>1039163.1600000001</v>
      </c>
      <c r="K628" s="1643">
        <v>1.0452600000000001</v>
      </c>
      <c r="L628" s="1637">
        <v>6099361.1900000004</v>
      </c>
      <c r="M628" s="1637">
        <v>1219872.22</v>
      </c>
      <c r="N628" s="1637">
        <v>697548.83</v>
      </c>
      <c r="O628" s="1637">
        <v>309049.84999999998</v>
      </c>
      <c r="P628" s="1637">
        <v>206079.99</v>
      </c>
      <c r="Q628" s="1637">
        <v>440696.18</v>
      </c>
      <c r="R628" s="1637">
        <v>162385.34</v>
      </c>
      <c r="S628" s="1637">
        <v>263893.65000000002</v>
      </c>
      <c r="T628" s="1637">
        <v>356839.05</v>
      </c>
      <c r="U628" s="1637">
        <v>197765.01</v>
      </c>
      <c r="V628" s="1637">
        <v>529381.87</v>
      </c>
      <c r="W628" s="1637">
        <v>455799</v>
      </c>
      <c r="X628" s="1637">
        <v>316659.94</v>
      </c>
      <c r="Y628" s="1637">
        <v>11255332.119999999</v>
      </c>
      <c r="Z628" s="1637">
        <v>170505</v>
      </c>
      <c r="AA628" s="1637">
        <v>239250</v>
      </c>
      <c r="AB628" s="1637">
        <v>622050</v>
      </c>
      <c r="AC628" s="1637">
        <v>65076</v>
      </c>
      <c r="AD628" s="1637">
        <v>546447</v>
      </c>
      <c r="AE628" s="1637">
        <v>332540.5</v>
      </c>
      <c r="AF628" s="1637">
        <v>2604954</v>
      </c>
      <c r="AG628" s="1637">
        <v>1793418</v>
      </c>
      <c r="AH628" s="1637">
        <v>4428619.5810000002</v>
      </c>
      <c r="AI628" s="1637">
        <v>10802860.081</v>
      </c>
      <c r="AJ628" s="1637">
        <v>1821898.32</v>
      </c>
      <c r="AK628" s="1637">
        <v>8980961.7609999999</v>
      </c>
      <c r="AL628" s="1637">
        <v>10885319.191</v>
      </c>
      <c r="AM628" s="1637">
        <v>44453.33</v>
      </c>
      <c r="AN628" s="1637">
        <v>44453.33</v>
      </c>
      <c r="AO628" s="1637">
        <v>46752.65</v>
      </c>
      <c r="AP628" s="1637">
        <v>46752.65</v>
      </c>
      <c r="AQ628" s="1637">
        <v>125695.65</v>
      </c>
      <c r="AR628" s="1637">
        <v>125695.65</v>
      </c>
      <c r="AS628" s="1637">
        <v>131060.7</v>
      </c>
      <c r="AT628" s="1637">
        <v>131060.7</v>
      </c>
      <c r="AU628" s="1637">
        <v>157886</v>
      </c>
      <c r="AV628" s="1637">
        <v>1040054.86</v>
      </c>
      <c r="AW628" s="1637">
        <v>421298.46</v>
      </c>
      <c r="AX628" s="1637">
        <v>161422.68</v>
      </c>
      <c r="AY628" s="1637">
        <v>2476586.66</v>
      </c>
      <c r="AZ628" s="1637">
        <v>24617238.09</v>
      </c>
      <c r="BA628" s="1637">
        <v>29031.33</v>
      </c>
      <c r="BB628" s="1637">
        <v>34774.410000000003</v>
      </c>
      <c r="BC628" s="1637">
        <v>611677.02000000014</v>
      </c>
      <c r="BD628" s="1637">
        <v>24617237.970999997</v>
      </c>
    </row>
    <row r="629" spans="1:56" x14ac:dyDescent="0.25">
      <c r="A629" s="1651" t="s">
        <v>2546</v>
      </c>
      <c r="B629" s="1647" t="s">
        <v>3396</v>
      </c>
      <c r="C629" s="1636">
        <v>177</v>
      </c>
      <c r="D629" s="1637">
        <v>2388146.42</v>
      </c>
      <c r="E629" s="1637">
        <v>4897739.37</v>
      </c>
      <c r="F629" s="1646">
        <v>2.0508538877612037</v>
      </c>
      <c r="G629" s="1645">
        <v>4</v>
      </c>
      <c r="H629" s="1644">
        <v>152.12</v>
      </c>
      <c r="I629" s="1644">
        <v>140906.95000000001</v>
      </c>
      <c r="J629" s="1644">
        <v>141059.07</v>
      </c>
      <c r="K629" s="1643">
        <v>1.0452600000000001</v>
      </c>
      <c r="L629" s="1637">
        <v>612268.56999999995</v>
      </c>
      <c r="M629" s="1637">
        <v>122453.71</v>
      </c>
      <c r="N629" s="1637">
        <v>64142.42</v>
      </c>
      <c r="O629" s="1637">
        <v>27697.86</v>
      </c>
      <c r="P629" s="1637">
        <v>20624.580000000002</v>
      </c>
      <c r="Q629" s="1637">
        <v>39277.730000000003</v>
      </c>
      <c r="R629" s="1637">
        <v>14704.18</v>
      </c>
      <c r="S629" s="1637">
        <v>23905.66</v>
      </c>
      <c r="T629" s="1637">
        <v>31980.85</v>
      </c>
      <c r="U629" s="1637">
        <v>18006.86</v>
      </c>
      <c r="V629" s="1637">
        <v>47444.6</v>
      </c>
      <c r="W629" s="1637">
        <v>40849.910000000003</v>
      </c>
      <c r="X629" s="1637">
        <v>28685.66</v>
      </c>
      <c r="Y629" s="1637">
        <v>1092042.5899999999</v>
      </c>
      <c r="Z629" s="1637">
        <v>15930</v>
      </c>
      <c r="AA629" s="1637">
        <v>22125</v>
      </c>
      <c r="AB629" s="1637">
        <v>57525</v>
      </c>
      <c r="AC629" s="1637">
        <v>6018</v>
      </c>
      <c r="AD629" s="1637">
        <v>50533.5</v>
      </c>
      <c r="AE629" s="1637">
        <v>29875</v>
      </c>
      <c r="AF629" s="1637">
        <v>240897</v>
      </c>
      <c r="AG629" s="1637">
        <v>165849</v>
      </c>
      <c r="AH629" s="1637">
        <v>434247.37799999997</v>
      </c>
      <c r="AI629" s="1637">
        <v>1022999.878</v>
      </c>
      <c r="AJ629" s="1637">
        <v>168482.76</v>
      </c>
      <c r="AK629" s="1637">
        <v>854517.11800000002</v>
      </c>
      <c r="AL629" s="1637">
        <v>1030625.398</v>
      </c>
      <c r="AM629" s="1637">
        <v>25292.41</v>
      </c>
      <c r="AN629" s="1637">
        <v>25292.41</v>
      </c>
      <c r="AO629" s="1637">
        <v>26825.29</v>
      </c>
      <c r="AP629" s="1637">
        <v>26825.29</v>
      </c>
      <c r="AQ629" s="1637">
        <v>2299.31</v>
      </c>
      <c r="AR629" s="1637">
        <v>2299.31</v>
      </c>
      <c r="AS629" s="1637">
        <v>2299.31</v>
      </c>
      <c r="AT629" s="1637">
        <v>2299.31</v>
      </c>
      <c r="AU629" s="1637">
        <v>3065.74</v>
      </c>
      <c r="AV629" s="1637">
        <v>95804.61</v>
      </c>
      <c r="AW629" s="1637">
        <v>38807.89</v>
      </c>
      <c r="AX629" s="1637">
        <v>14367.46</v>
      </c>
      <c r="AY629" s="1637">
        <v>265478.34000000003</v>
      </c>
      <c r="AZ629" s="1637">
        <v>2388146.42</v>
      </c>
      <c r="BA629" s="1637">
        <v>38050.979999999996</v>
      </c>
      <c r="BB629" s="1637">
        <v>12.9</v>
      </c>
      <c r="BC629" s="1637">
        <v>59766.829999999994</v>
      </c>
      <c r="BD629" s="1637">
        <v>2388146.3279999997</v>
      </c>
    </row>
    <row r="630" spans="1:56" x14ac:dyDescent="0.25">
      <c r="A630" s="1651" t="s">
        <v>2547</v>
      </c>
      <c r="B630" s="1647" t="s">
        <v>3395</v>
      </c>
      <c r="C630" s="1636">
        <v>2731.8</v>
      </c>
      <c r="D630" s="1637">
        <v>34724212.189999998</v>
      </c>
      <c r="E630" s="1637">
        <v>57454797.009999998</v>
      </c>
      <c r="F630" s="1646">
        <v>1.6546033267976066</v>
      </c>
      <c r="G630" s="1645">
        <v>4</v>
      </c>
      <c r="H630" s="1644">
        <v>2211.87</v>
      </c>
      <c r="I630" s="1644">
        <v>1829408.71</v>
      </c>
      <c r="J630" s="1644">
        <v>1831620.58</v>
      </c>
      <c r="K630" s="1643">
        <v>1.0452600000000001</v>
      </c>
      <c r="L630" s="1637">
        <v>8888098.75</v>
      </c>
      <c r="M630" s="1637">
        <v>1777619.74</v>
      </c>
      <c r="N630" s="1637">
        <v>994936.42</v>
      </c>
      <c r="O630" s="1637">
        <v>441708.04</v>
      </c>
      <c r="P630" s="1637">
        <v>290648.55</v>
      </c>
      <c r="Q630" s="1637">
        <v>608804.89</v>
      </c>
      <c r="R630" s="1637">
        <v>232070.39</v>
      </c>
      <c r="S630" s="1637">
        <v>376591.77</v>
      </c>
      <c r="T630" s="1637">
        <v>510010.53</v>
      </c>
      <c r="U630" s="1637">
        <v>282521.44</v>
      </c>
      <c r="V630" s="1637">
        <v>756616.55</v>
      </c>
      <c r="W630" s="1637">
        <v>651448.56999999995</v>
      </c>
      <c r="X630" s="1637">
        <v>451892.37</v>
      </c>
      <c r="Y630" s="1637">
        <v>16262968.01</v>
      </c>
      <c r="Z630" s="1637">
        <v>244077.3</v>
      </c>
      <c r="AA630" s="1637">
        <v>341475</v>
      </c>
      <c r="AB630" s="1637">
        <v>887835</v>
      </c>
      <c r="AC630" s="1637">
        <v>92881.2</v>
      </c>
      <c r="AD630" s="1637">
        <v>779928.89999999991</v>
      </c>
      <c r="AE630" s="1637">
        <v>457393.93</v>
      </c>
      <c r="AF630" s="1637">
        <v>3717979.8</v>
      </c>
      <c r="AG630" s="1637">
        <v>2559696.6</v>
      </c>
      <c r="AH630" s="1637">
        <v>6233584.9631999992</v>
      </c>
      <c r="AI630" s="1637">
        <v>15314852.6932</v>
      </c>
      <c r="AJ630" s="1637">
        <v>2600345.7799999998</v>
      </c>
      <c r="AK630" s="1637">
        <v>12714506.913199998</v>
      </c>
      <c r="AL630" s="1637">
        <v>15432544.343199998</v>
      </c>
      <c r="AM630" s="1637">
        <v>90439.55</v>
      </c>
      <c r="AN630" s="1637">
        <v>90439.55</v>
      </c>
      <c r="AO630" s="1637">
        <v>94271.73</v>
      </c>
      <c r="AP630" s="1637">
        <v>94271.73</v>
      </c>
      <c r="AQ630" s="1637">
        <v>64380.69</v>
      </c>
      <c r="AR630" s="1637">
        <v>64380.69</v>
      </c>
      <c r="AS630" s="1637">
        <v>66680</v>
      </c>
      <c r="AT630" s="1637">
        <v>66680</v>
      </c>
      <c r="AU630" s="1637">
        <v>80475.87</v>
      </c>
      <c r="AV630" s="1637">
        <v>1484588.26</v>
      </c>
      <c r="AW630" s="1637">
        <v>601367.06999999995</v>
      </c>
      <c r="AX630" s="1637">
        <v>230724.57</v>
      </c>
      <c r="AY630" s="1637">
        <v>3028699.7099999995</v>
      </c>
      <c r="AZ630" s="1637">
        <v>34724212.189999998</v>
      </c>
      <c r="BA630" s="1637">
        <v>53820.079999999994</v>
      </c>
      <c r="BB630" s="1637">
        <v>184.84</v>
      </c>
      <c r="BC630" s="1637">
        <v>1142564.17</v>
      </c>
      <c r="BD630" s="1637">
        <v>34724212.063199997</v>
      </c>
    </row>
    <row r="631" spans="1:56" x14ac:dyDescent="0.25">
      <c r="A631" s="1651" t="s">
        <v>2548</v>
      </c>
      <c r="B631" s="1647" t="s">
        <v>3394</v>
      </c>
      <c r="C631" s="1636">
        <v>3642.72</v>
      </c>
      <c r="D631" s="1637">
        <v>50479754.049999997</v>
      </c>
      <c r="E631" s="1637">
        <v>78210149.279999986</v>
      </c>
      <c r="F631" s="1646">
        <v>1.5493369718587207</v>
      </c>
      <c r="G631" s="1645">
        <v>4</v>
      </c>
      <c r="H631" s="1644">
        <v>3215.48</v>
      </c>
      <c r="I631" s="1644">
        <v>3373338.44</v>
      </c>
      <c r="J631" s="1644">
        <v>3376553.92</v>
      </c>
      <c r="K631" s="1643">
        <v>1.0452600000000001</v>
      </c>
      <c r="L631" s="1637">
        <v>12273798.17</v>
      </c>
      <c r="M631" s="1637">
        <v>2454759.63</v>
      </c>
      <c r="N631" s="1637">
        <v>1326581.8999999999</v>
      </c>
      <c r="O631" s="1637">
        <v>589672.93999999994</v>
      </c>
      <c r="P631" s="1637">
        <v>437102.77</v>
      </c>
      <c r="Q631" s="1637">
        <v>808335.78</v>
      </c>
      <c r="R631" s="1637">
        <v>310066.5</v>
      </c>
      <c r="S631" s="1637">
        <v>502329.33</v>
      </c>
      <c r="T631" s="1637">
        <v>680855.64</v>
      </c>
      <c r="U631" s="1637">
        <v>376591.77</v>
      </c>
      <c r="V631" s="1637">
        <v>1010070.61</v>
      </c>
      <c r="W631" s="1637">
        <v>869673.09</v>
      </c>
      <c r="X631" s="1637">
        <v>602771.52</v>
      </c>
      <c r="Y631" s="1637">
        <v>22242609.649999999</v>
      </c>
      <c r="Z631" s="1637">
        <v>324807.3</v>
      </c>
      <c r="AA631" s="1637">
        <v>455339.99999999994</v>
      </c>
      <c r="AB631" s="1637">
        <v>1183884</v>
      </c>
      <c r="AC631" s="1637">
        <v>123852.48</v>
      </c>
      <c r="AD631" s="1637">
        <v>1039996.55</v>
      </c>
      <c r="AE631" s="1637">
        <v>604589.85</v>
      </c>
      <c r="AF631" s="1637">
        <v>4957741.92</v>
      </c>
      <c r="AG631" s="1637">
        <v>3413228.6399999997</v>
      </c>
      <c r="AH631" s="1637">
        <v>9233897.4310799986</v>
      </c>
      <c r="AI631" s="1637">
        <v>21337338.171079997</v>
      </c>
      <c r="AJ631" s="1637">
        <v>3467432.31</v>
      </c>
      <c r="AK631" s="1637">
        <v>17869905.861080006</v>
      </c>
      <c r="AL631" s="1637">
        <v>21494274.151080005</v>
      </c>
      <c r="AM631" s="1637">
        <v>396247.87</v>
      </c>
      <c r="AN631" s="1637">
        <v>396247.87</v>
      </c>
      <c r="AO631" s="1637">
        <v>412343.03999999998</v>
      </c>
      <c r="AP631" s="1637">
        <v>412343.03999999998</v>
      </c>
      <c r="AQ631" s="1637">
        <v>381685.57</v>
      </c>
      <c r="AR631" s="1637">
        <v>381685.57</v>
      </c>
      <c r="AS631" s="1637">
        <v>397780.74</v>
      </c>
      <c r="AT631" s="1637">
        <v>397780.74</v>
      </c>
      <c r="AU631" s="1637">
        <v>477490.18</v>
      </c>
      <c r="AV631" s="1637">
        <v>1979706.49</v>
      </c>
      <c r="AW631" s="1637">
        <v>801926.25</v>
      </c>
      <c r="AX631" s="1637">
        <v>307632.77</v>
      </c>
      <c r="AY631" s="1637">
        <v>6742870.1300000008</v>
      </c>
      <c r="AZ631" s="1637">
        <v>50479754.049999997</v>
      </c>
      <c r="BA631" s="1637">
        <v>417207</v>
      </c>
      <c r="BB631" s="1637">
        <v>234399.92</v>
      </c>
      <c r="BC631" s="1637">
        <v>1852628.3599999999</v>
      </c>
      <c r="BD631" s="1637">
        <v>50479753.931080006</v>
      </c>
    </row>
    <row r="632" spans="1:56" x14ac:dyDescent="0.25">
      <c r="A632" s="1651" t="s">
        <v>2549</v>
      </c>
      <c r="B632" s="1647" t="s">
        <v>3393</v>
      </c>
      <c r="C632" s="1636">
        <v>3349.82</v>
      </c>
      <c r="D632" s="1637">
        <v>49110896.079999998</v>
      </c>
      <c r="E632" s="1637">
        <v>98236810.949999988</v>
      </c>
      <c r="F632" s="1646">
        <v>2.0003058138050571</v>
      </c>
      <c r="G632" s="1645">
        <v>4</v>
      </c>
      <c r="H632" s="1644">
        <v>3128.28</v>
      </c>
      <c r="I632" s="1644">
        <v>1854468.5199999998</v>
      </c>
      <c r="J632" s="1644">
        <v>1857596.7999999998</v>
      </c>
      <c r="K632" s="1643">
        <v>1.0452600000000001</v>
      </c>
      <c r="L632" s="1637">
        <v>11595229.67</v>
      </c>
      <c r="M632" s="1637">
        <v>3864690.04</v>
      </c>
      <c r="N632" s="1637">
        <v>1403399.21</v>
      </c>
      <c r="O632" s="1637">
        <v>467799.73</v>
      </c>
      <c r="P632" s="1637">
        <v>371920.91</v>
      </c>
      <c r="Q632" s="1637">
        <v>1198900.04</v>
      </c>
      <c r="R632" s="1637">
        <v>285133.31</v>
      </c>
      <c r="S632" s="1637">
        <v>519715.27</v>
      </c>
      <c r="T632" s="1637">
        <v>469613.66</v>
      </c>
      <c r="U632" s="1637">
        <v>346476.84</v>
      </c>
      <c r="V632" s="1637">
        <v>696686.52</v>
      </c>
      <c r="W632" s="1637">
        <v>599848.68000000005</v>
      </c>
      <c r="X632" s="1637">
        <v>623633.81999999995</v>
      </c>
      <c r="Y632" s="1637">
        <v>22443047.699999999</v>
      </c>
      <c r="Z632" s="1637">
        <v>301483.8</v>
      </c>
      <c r="AA632" s="1637">
        <v>418727.49999999994</v>
      </c>
      <c r="AB632" s="1637">
        <v>1088691.5</v>
      </c>
      <c r="AC632" s="1637">
        <v>113893.87999999999</v>
      </c>
      <c r="AD632" s="1637">
        <v>956373.61</v>
      </c>
      <c r="AE632" s="1637">
        <v>2877495.38</v>
      </c>
      <c r="AF632" s="1637">
        <v>4559105.0199999996</v>
      </c>
      <c r="AG632" s="1637">
        <v>3138781.34</v>
      </c>
      <c r="AH632" s="1637">
        <v>8579690.8714799993</v>
      </c>
      <c r="AI632" s="1637">
        <v>22034242.901479997</v>
      </c>
      <c r="AJ632" s="1637">
        <v>3188626.66</v>
      </c>
      <c r="AK632" s="1637">
        <v>18845616.241479997</v>
      </c>
      <c r="AL632" s="1637">
        <v>22178560.141479995</v>
      </c>
      <c r="AM632" s="1637">
        <v>264420.71999999997</v>
      </c>
      <c r="AN632" s="1637">
        <v>264420.71999999997</v>
      </c>
      <c r="AO632" s="1637">
        <v>275917.28000000003</v>
      </c>
      <c r="AP632" s="1637">
        <v>275917.28000000003</v>
      </c>
      <c r="AQ632" s="1637">
        <v>106534.72</v>
      </c>
      <c r="AR632" s="1637">
        <v>106534.72</v>
      </c>
      <c r="AS632" s="1637">
        <v>111133.34</v>
      </c>
      <c r="AT632" s="1637">
        <v>111133.34</v>
      </c>
      <c r="AU632" s="1637">
        <v>133360.01</v>
      </c>
      <c r="AV632" s="1637">
        <v>1820287.62</v>
      </c>
      <c r="AW632" s="1637">
        <v>737349.92</v>
      </c>
      <c r="AX632" s="1637">
        <v>282278.42</v>
      </c>
      <c r="AY632" s="1637">
        <v>4489288.09</v>
      </c>
      <c r="AZ632" s="1637">
        <v>49110896.079999998</v>
      </c>
      <c r="BA632" s="1637">
        <v>147399.68999999997</v>
      </c>
      <c r="BB632" s="1637">
        <v>28945.149999999994</v>
      </c>
      <c r="BC632" s="1637">
        <v>916583.05999999994</v>
      </c>
      <c r="BD632" s="1637">
        <v>49110895.93147999</v>
      </c>
    </row>
    <row r="633" spans="1:56" x14ac:dyDescent="0.25">
      <c r="A633" s="1651" t="s">
        <v>2550</v>
      </c>
      <c r="B633" s="1647" t="s">
        <v>3392</v>
      </c>
      <c r="C633" s="1636">
        <v>626.71</v>
      </c>
      <c r="D633" s="1637">
        <v>9460023.1199999992</v>
      </c>
      <c r="E633" s="1637">
        <v>9305275.0800000001</v>
      </c>
      <c r="F633" s="1646">
        <v>0.98364189621557718</v>
      </c>
      <c r="G633" s="1645">
        <v>3</v>
      </c>
      <c r="H633" s="1644">
        <v>10750.47</v>
      </c>
      <c r="I633" s="1644">
        <v>1244181.1500000004</v>
      </c>
      <c r="J633" s="1644">
        <v>1254931.6200000003</v>
      </c>
      <c r="K633" s="1643">
        <v>1.0452600000000001</v>
      </c>
      <c r="L633" s="1637">
        <v>2279242.64</v>
      </c>
      <c r="M633" s="1637">
        <v>455848.52</v>
      </c>
      <c r="N633" s="1637">
        <v>228142.93</v>
      </c>
      <c r="O633" s="1637">
        <v>100586.97</v>
      </c>
      <c r="P633" s="1637">
        <v>84481.85</v>
      </c>
      <c r="Q633" s="1637">
        <v>142970.95000000001</v>
      </c>
      <c r="R633" s="1637">
        <v>52423.61</v>
      </c>
      <c r="S633" s="1637">
        <v>85998.28</v>
      </c>
      <c r="T633" s="1637">
        <v>116141.01</v>
      </c>
      <c r="U633" s="1637">
        <v>64576.33</v>
      </c>
      <c r="V633" s="1637">
        <v>172298.81</v>
      </c>
      <c r="W633" s="1637">
        <v>148349.67000000001</v>
      </c>
      <c r="X633" s="1637">
        <v>103193.88</v>
      </c>
      <c r="Y633" s="1637">
        <v>4034255.45</v>
      </c>
      <c r="Z633" s="1637">
        <v>55886.399999999994</v>
      </c>
      <c r="AA633" s="1637">
        <v>78338.75</v>
      </c>
      <c r="AB633" s="1637">
        <v>203680.74999999997</v>
      </c>
      <c r="AC633" s="1637">
        <v>21308.14</v>
      </c>
      <c r="AD633" s="1637">
        <v>178925.7</v>
      </c>
      <c r="AE633" s="1637">
        <v>108184.76</v>
      </c>
      <c r="AF633" s="1637">
        <v>852952.30999999982</v>
      </c>
      <c r="AG633" s="1637">
        <v>587227.2699999999</v>
      </c>
      <c r="AH633" s="1637">
        <v>1758527.6984399999</v>
      </c>
      <c r="AI633" s="1637">
        <v>3845031.7784399996</v>
      </c>
      <c r="AJ633" s="1637">
        <v>596552.71</v>
      </c>
      <c r="AK633" s="1637">
        <v>3248479.0684399996</v>
      </c>
      <c r="AL633" s="1637">
        <v>3872031.7484399998</v>
      </c>
      <c r="AM633" s="1637">
        <v>195441.4</v>
      </c>
      <c r="AN633" s="1637">
        <v>195441.4</v>
      </c>
      <c r="AO633" s="1637">
        <v>203872.21</v>
      </c>
      <c r="AP633" s="1637">
        <v>203872.21</v>
      </c>
      <c r="AQ633" s="1637">
        <v>42154.02</v>
      </c>
      <c r="AR633" s="1637">
        <v>42154.02</v>
      </c>
      <c r="AS633" s="1637">
        <v>43686.9</v>
      </c>
      <c r="AT633" s="1637">
        <v>43686.9</v>
      </c>
      <c r="AU633" s="1637">
        <v>52884.14</v>
      </c>
      <c r="AV633" s="1637">
        <v>340297.98</v>
      </c>
      <c r="AW633" s="1637">
        <v>137845.62</v>
      </c>
      <c r="AX633" s="1637">
        <v>52398.98</v>
      </c>
      <c r="AY633" s="1637">
        <v>1553735.7800000003</v>
      </c>
      <c r="AZ633" s="1637">
        <v>9460023.1199999992</v>
      </c>
      <c r="BA633" s="1637">
        <v>470764.99000000005</v>
      </c>
      <c r="BB633" s="1637">
        <v>2911.87</v>
      </c>
      <c r="BC633" s="1637">
        <v>339619.01999999996</v>
      </c>
      <c r="BD633" s="1637">
        <v>9460022.9784400016</v>
      </c>
    </row>
    <row r="634" spans="1:56" x14ac:dyDescent="0.25">
      <c r="A634" s="1651" t="s">
        <v>2551</v>
      </c>
      <c r="B634" s="1647" t="s">
        <v>3391</v>
      </c>
      <c r="C634" s="1636">
        <v>1482.16</v>
      </c>
      <c r="D634" s="1637">
        <v>21014648.73</v>
      </c>
      <c r="E634" s="1637">
        <v>39764371.579999991</v>
      </c>
      <c r="F634" s="1646">
        <v>1.8922215684354191</v>
      </c>
      <c r="G634" s="1645">
        <v>4</v>
      </c>
      <c r="H634" s="1644">
        <v>1338.6</v>
      </c>
      <c r="I634" s="1644">
        <v>881134.42000000016</v>
      </c>
      <c r="J634" s="1644">
        <v>882473.02000000014</v>
      </c>
      <c r="K634" s="1643">
        <v>1.0452600000000001</v>
      </c>
      <c r="L634" s="1637">
        <v>5034296.45</v>
      </c>
      <c r="M634" s="1637">
        <v>1677931</v>
      </c>
      <c r="N634" s="1637">
        <v>621217.93000000005</v>
      </c>
      <c r="O634" s="1637">
        <v>207072.64000000001</v>
      </c>
      <c r="P634" s="1637">
        <v>156335.64000000001</v>
      </c>
      <c r="Q634" s="1637">
        <v>530058.87</v>
      </c>
      <c r="R634" s="1637">
        <v>125944.53</v>
      </c>
      <c r="S634" s="1637">
        <v>230053.17</v>
      </c>
      <c r="T634" s="1637">
        <v>207875.58</v>
      </c>
      <c r="U634" s="1637">
        <v>153368.78</v>
      </c>
      <c r="V634" s="1637">
        <v>308389.90999999997</v>
      </c>
      <c r="W634" s="1637">
        <v>265524.40999999997</v>
      </c>
      <c r="X634" s="1637">
        <v>276052.96000000002</v>
      </c>
      <c r="Y634" s="1637">
        <v>9794121.870000001</v>
      </c>
      <c r="Z634" s="1637">
        <v>133394.4</v>
      </c>
      <c r="AA634" s="1637">
        <v>185269.99999999997</v>
      </c>
      <c r="AB634" s="1637">
        <v>481701.99999999994</v>
      </c>
      <c r="AC634" s="1637">
        <v>50393.439999999995</v>
      </c>
      <c r="AD634" s="1637">
        <v>423156.68</v>
      </c>
      <c r="AE634" s="1637">
        <v>1273175.44</v>
      </c>
      <c r="AF634" s="1637">
        <v>2017219.7599999998</v>
      </c>
      <c r="AG634" s="1637">
        <v>1388783.92</v>
      </c>
      <c r="AH634" s="1637">
        <v>3638565.6092400001</v>
      </c>
      <c r="AI634" s="1637">
        <v>9591661.2492399998</v>
      </c>
      <c r="AJ634" s="1637">
        <v>1410838.46</v>
      </c>
      <c r="AK634" s="1637">
        <v>8180822.7892399998</v>
      </c>
      <c r="AL634" s="1637">
        <v>9655515.7892399989</v>
      </c>
      <c r="AM634" s="1637">
        <v>46752.65</v>
      </c>
      <c r="AN634" s="1637">
        <v>46752.65</v>
      </c>
      <c r="AO634" s="1637">
        <v>49051.96</v>
      </c>
      <c r="AP634" s="1637">
        <v>49051.96</v>
      </c>
      <c r="AQ634" s="1637">
        <v>21460.23</v>
      </c>
      <c r="AR634" s="1637">
        <v>21460.23</v>
      </c>
      <c r="AS634" s="1637">
        <v>22993.1</v>
      </c>
      <c r="AT634" s="1637">
        <v>22993.1</v>
      </c>
      <c r="AU634" s="1637">
        <v>27591.72</v>
      </c>
      <c r="AV634" s="1637">
        <v>805525.17</v>
      </c>
      <c r="AW634" s="1637">
        <v>326296.74</v>
      </c>
      <c r="AX634" s="1637">
        <v>125081.45</v>
      </c>
      <c r="AY634" s="1637">
        <v>1565010.96</v>
      </c>
      <c r="AZ634" s="1637">
        <v>21014648.73</v>
      </c>
      <c r="BA634" s="1637">
        <v>32370.229999999996</v>
      </c>
      <c r="BB634" s="1637">
        <v>27.990000000000002</v>
      </c>
      <c r="BC634" s="1637">
        <v>498065.09</v>
      </c>
      <c r="BD634" s="1637">
        <v>21014648.619240001</v>
      </c>
    </row>
    <row r="635" spans="1:56" x14ac:dyDescent="0.25">
      <c r="A635" s="1651" t="s">
        <v>2552</v>
      </c>
      <c r="B635" s="1647" t="s">
        <v>3390</v>
      </c>
      <c r="C635" s="1636">
        <v>6502.03</v>
      </c>
      <c r="D635" s="1637">
        <v>117315678.58</v>
      </c>
      <c r="E635" s="1637">
        <v>85176129.399999991</v>
      </c>
      <c r="F635" s="1646">
        <v>0.72604216615357697</v>
      </c>
      <c r="G635" s="1645">
        <v>1</v>
      </c>
      <c r="H635" s="1644">
        <v>3161453.25</v>
      </c>
      <c r="I635" s="1644">
        <v>74387961.550000012</v>
      </c>
      <c r="J635" s="1644">
        <v>77549414.800000012</v>
      </c>
      <c r="K635" s="1643">
        <v>1.0452600000000001</v>
      </c>
      <c r="L635" s="1637">
        <v>25158567.949999999</v>
      </c>
      <c r="M635" s="1637">
        <v>6209134.3300000001</v>
      </c>
      <c r="N635" s="1637">
        <v>2490433.7599999998</v>
      </c>
      <c r="O635" s="1637">
        <v>1002855.3</v>
      </c>
      <c r="P635" s="1637">
        <v>1036598.47</v>
      </c>
      <c r="Q635" s="1637">
        <v>1759622.81</v>
      </c>
      <c r="R635" s="1637">
        <v>553644.51</v>
      </c>
      <c r="S635" s="1637">
        <v>935425.39</v>
      </c>
      <c r="T635" s="1637">
        <v>1110914.03</v>
      </c>
      <c r="U635" s="1637">
        <v>672463.12</v>
      </c>
      <c r="V635" s="1637">
        <v>1648075.65</v>
      </c>
      <c r="W635" s="1637">
        <v>1418996.89</v>
      </c>
      <c r="X635" s="1637">
        <v>1122466.3799999999</v>
      </c>
      <c r="Y635" s="1637">
        <v>45119198.589999996</v>
      </c>
      <c r="Z635" s="1637">
        <v>580060.79999999993</v>
      </c>
      <c r="AA635" s="1637">
        <v>812753.75</v>
      </c>
      <c r="AB635" s="1637">
        <v>2113159.75</v>
      </c>
      <c r="AC635" s="1637">
        <v>221069.02000000002</v>
      </c>
      <c r="AD635" s="1637">
        <v>3712659.13</v>
      </c>
      <c r="AE635" s="1637">
        <v>2636730.8200000003</v>
      </c>
      <c r="AF635" s="1637">
        <v>8849262.8300000001</v>
      </c>
      <c r="AG635" s="1637">
        <v>6092402.1100000003</v>
      </c>
      <c r="AH635" s="1637">
        <v>21731888.45592</v>
      </c>
      <c r="AI635" s="1637">
        <v>46749986.665920004</v>
      </c>
      <c r="AJ635" s="1637">
        <v>6189152.3099999996</v>
      </c>
      <c r="AK635" s="1637">
        <v>40560834.355920002</v>
      </c>
      <c r="AL635" s="1637">
        <v>47030107.695920005</v>
      </c>
      <c r="AM635" s="1637">
        <v>2820487.77</v>
      </c>
      <c r="AN635" s="1637">
        <v>2820487.77</v>
      </c>
      <c r="AO635" s="1637">
        <v>2937752.61</v>
      </c>
      <c r="AP635" s="1637">
        <v>2937752.61</v>
      </c>
      <c r="AQ635" s="1637">
        <v>1525209.42</v>
      </c>
      <c r="AR635" s="1637">
        <v>1525209.42</v>
      </c>
      <c r="AS635" s="1637">
        <v>1588823.68</v>
      </c>
      <c r="AT635" s="1637">
        <v>1588823.68</v>
      </c>
      <c r="AU635" s="1637">
        <v>1906894.99</v>
      </c>
      <c r="AV635" s="1637">
        <v>3534040.52</v>
      </c>
      <c r="AW635" s="1637">
        <v>1431545.47</v>
      </c>
      <c r="AX635" s="1637">
        <v>549344.23</v>
      </c>
      <c r="AY635" s="1637">
        <v>25166372.169999998</v>
      </c>
      <c r="AZ635" s="1637">
        <v>117315678.58</v>
      </c>
      <c r="BA635" s="1637">
        <v>16099514.140000001</v>
      </c>
      <c r="BB635" s="1637">
        <v>2541350.2400000002</v>
      </c>
      <c r="BC635" s="1637">
        <v>3886821.44</v>
      </c>
      <c r="BD635" s="1637">
        <v>117315678.45592</v>
      </c>
    </row>
    <row r="636" spans="1:56" x14ac:dyDescent="0.25">
      <c r="A636" s="1651" t="s">
        <v>2553</v>
      </c>
      <c r="B636" s="1647" t="s">
        <v>3389</v>
      </c>
      <c r="C636" s="1636">
        <v>2584.4899999999998</v>
      </c>
      <c r="D636" s="1637">
        <v>39070181.380000003</v>
      </c>
      <c r="E636" s="1637">
        <v>31359304.879999999</v>
      </c>
      <c r="F636" s="1646">
        <v>0.80264037105424868</v>
      </c>
      <c r="G636" s="1645">
        <v>2</v>
      </c>
      <c r="H636" s="1644">
        <v>222071.66</v>
      </c>
      <c r="I636" s="1644">
        <v>9066793.3000000007</v>
      </c>
      <c r="J636" s="1644">
        <v>9288864.9600000009</v>
      </c>
      <c r="K636" s="1643">
        <v>1.0452600000000001</v>
      </c>
      <c r="L636" s="1637">
        <v>9061733.6099999994</v>
      </c>
      <c r="M636" s="1637">
        <v>3020275.81</v>
      </c>
      <c r="N636" s="1637">
        <v>1083149.21</v>
      </c>
      <c r="O636" s="1637">
        <v>360490.83</v>
      </c>
      <c r="P636" s="1637">
        <v>292007.75</v>
      </c>
      <c r="Q636" s="1637">
        <v>924916.91</v>
      </c>
      <c r="R636" s="1637">
        <v>219923.45</v>
      </c>
      <c r="S636" s="1637">
        <v>401118.35</v>
      </c>
      <c r="T636" s="1637">
        <v>361888.66</v>
      </c>
      <c r="U636" s="1637">
        <v>267308.75</v>
      </c>
      <c r="V636" s="1637">
        <v>536873.13</v>
      </c>
      <c r="W636" s="1637">
        <v>462248.98</v>
      </c>
      <c r="X636" s="1637">
        <v>481323.12</v>
      </c>
      <c r="Y636" s="1637">
        <v>17473258.559999999</v>
      </c>
      <c r="Z636" s="1637">
        <v>232604.09999999998</v>
      </c>
      <c r="AA636" s="1637">
        <v>323061.25</v>
      </c>
      <c r="AB636" s="1637">
        <v>839959.24999999988</v>
      </c>
      <c r="AC636" s="1637">
        <v>87872.659999999989</v>
      </c>
      <c r="AD636" s="1637">
        <v>1475743.79</v>
      </c>
      <c r="AE636" s="1637">
        <v>2220076.9099999997</v>
      </c>
      <c r="AF636" s="1637">
        <v>3517490.8899999997</v>
      </c>
      <c r="AG636" s="1637">
        <v>2421667.13</v>
      </c>
      <c r="AH636" s="1637">
        <v>6716877.4803599995</v>
      </c>
      <c r="AI636" s="1637">
        <v>17835353.460359998</v>
      </c>
      <c r="AJ636" s="1637">
        <v>2460124.34</v>
      </c>
      <c r="AK636" s="1637">
        <v>15375229.120360002</v>
      </c>
      <c r="AL636" s="1637">
        <v>17946698.680360001</v>
      </c>
      <c r="AM636" s="1637">
        <v>288946.7</v>
      </c>
      <c r="AN636" s="1637">
        <v>288946.7</v>
      </c>
      <c r="AO636" s="1637">
        <v>301209.69</v>
      </c>
      <c r="AP636" s="1637">
        <v>301209.69</v>
      </c>
      <c r="AQ636" s="1637">
        <v>52117.7</v>
      </c>
      <c r="AR636" s="1637">
        <v>52117.7</v>
      </c>
      <c r="AS636" s="1637">
        <v>54417.01</v>
      </c>
      <c r="AT636" s="1637">
        <v>54417.01</v>
      </c>
      <c r="AU636" s="1637">
        <v>65913.570000000007</v>
      </c>
      <c r="AV636" s="1637">
        <v>1404112.39</v>
      </c>
      <c r="AW636" s="1637">
        <v>568768.43999999994</v>
      </c>
      <c r="AX636" s="1637">
        <v>218047.4</v>
      </c>
      <c r="AY636" s="1637">
        <v>3650224</v>
      </c>
      <c r="AZ636" s="1637">
        <v>39070181.380000003</v>
      </c>
      <c r="BA636" s="1637">
        <v>246875.75</v>
      </c>
      <c r="BB636" s="1637">
        <v>3233.04</v>
      </c>
      <c r="BC636" s="1637">
        <v>827417.62</v>
      </c>
      <c r="BD636" s="1637">
        <v>39070181.240359999</v>
      </c>
    </row>
    <row r="637" spans="1:56" x14ac:dyDescent="0.25">
      <c r="A637" s="1651" t="s">
        <v>2554</v>
      </c>
      <c r="B637" s="1647" t="s">
        <v>3388</v>
      </c>
      <c r="C637" s="1636">
        <v>4225.05</v>
      </c>
      <c r="D637" s="1637">
        <v>64313708.039999999</v>
      </c>
      <c r="E637" s="1637">
        <v>47606490.649999999</v>
      </c>
      <c r="F637" s="1646">
        <v>0.74022307375577034</v>
      </c>
      <c r="G637" s="1645">
        <v>1</v>
      </c>
      <c r="H637" s="1644">
        <v>1087037.56</v>
      </c>
      <c r="I637" s="1644">
        <v>11550558.459999997</v>
      </c>
      <c r="J637" s="1644">
        <v>12637596.019999998</v>
      </c>
      <c r="K637" s="1643">
        <v>1.0452600000000001</v>
      </c>
      <c r="L637" s="1637">
        <v>14825802.550000001</v>
      </c>
      <c r="M637" s="1637">
        <v>3653665.55</v>
      </c>
      <c r="N637" s="1637">
        <v>1616515.02</v>
      </c>
      <c r="O637" s="1637">
        <v>652059.43000000005</v>
      </c>
      <c r="P637" s="1637">
        <v>533350.91</v>
      </c>
      <c r="Q637" s="1637">
        <v>1147335.78</v>
      </c>
      <c r="R637" s="1637">
        <v>359293.55</v>
      </c>
      <c r="S637" s="1637">
        <v>606955.4</v>
      </c>
      <c r="T637" s="1637">
        <v>722935.72</v>
      </c>
      <c r="U637" s="1637">
        <v>436821.61</v>
      </c>
      <c r="V637" s="1637">
        <v>1072497.71</v>
      </c>
      <c r="W637" s="1637">
        <v>923422.97</v>
      </c>
      <c r="X637" s="1637">
        <v>728317.88</v>
      </c>
      <c r="Y637" s="1637">
        <v>27278974.079999998</v>
      </c>
      <c r="Z637" s="1637">
        <v>377082</v>
      </c>
      <c r="AA637" s="1637">
        <v>528131.25</v>
      </c>
      <c r="AB637" s="1637">
        <v>1373141.2499999998</v>
      </c>
      <c r="AC637" s="1637">
        <v>143651.69999999998</v>
      </c>
      <c r="AD637" s="1637">
        <v>2412503.5499999998</v>
      </c>
      <c r="AE637" s="1637">
        <v>1700838.2799999998</v>
      </c>
      <c r="AF637" s="1637">
        <v>5750293.0499999998</v>
      </c>
      <c r="AG637" s="1637">
        <v>3958871.8499999996</v>
      </c>
      <c r="AH637" s="1637">
        <v>11497610.452199997</v>
      </c>
      <c r="AI637" s="1637">
        <v>27742123.382199995</v>
      </c>
      <c r="AJ637" s="1637">
        <v>4021740.59</v>
      </c>
      <c r="AK637" s="1637">
        <v>23720382.792199999</v>
      </c>
      <c r="AL637" s="1637">
        <v>27924147.352199998</v>
      </c>
      <c r="AM637" s="1637">
        <v>846146.33</v>
      </c>
      <c r="AN637" s="1637">
        <v>846146.33</v>
      </c>
      <c r="AO637" s="1637">
        <v>881402.42</v>
      </c>
      <c r="AP637" s="1637">
        <v>881402.42</v>
      </c>
      <c r="AQ637" s="1637">
        <v>388583.5</v>
      </c>
      <c r="AR637" s="1637">
        <v>388583.5</v>
      </c>
      <c r="AS637" s="1637">
        <v>404678.68</v>
      </c>
      <c r="AT637" s="1637">
        <v>404678.68</v>
      </c>
      <c r="AU637" s="1637">
        <v>485920.99</v>
      </c>
      <c r="AV637" s="1637">
        <v>2296244.9300000002</v>
      </c>
      <c r="AW637" s="1637">
        <v>930147.52</v>
      </c>
      <c r="AX637" s="1637">
        <v>356651.17</v>
      </c>
      <c r="AY637" s="1637">
        <v>9110586.4699999988</v>
      </c>
      <c r="AZ637" s="1637">
        <v>64313708.039999999</v>
      </c>
      <c r="BA637" s="1637">
        <v>1298360.21</v>
      </c>
      <c r="BB637" s="1637">
        <v>327818.76</v>
      </c>
      <c r="BC637" s="1637">
        <v>1620790.36</v>
      </c>
      <c r="BD637" s="1637">
        <v>64313707.902199998</v>
      </c>
    </row>
    <row r="638" spans="1:56" x14ac:dyDescent="0.25">
      <c r="A638" s="1651" t="s">
        <v>2555</v>
      </c>
      <c r="B638" s="1647" t="s">
        <v>3387</v>
      </c>
      <c r="C638" s="1636">
        <v>2187</v>
      </c>
      <c r="D638" s="1637">
        <v>35862506.719999999</v>
      </c>
      <c r="E638" s="1637">
        <v>26607342.640000001</v>
      </c>
      <c r="F638" s="1646">
        <v>0.74192645951214198</v>
      </c>
      <c r="G638" s="1645">
        <v>1</v>
      </c>
      <c r="H638" s="1644">
        <v>592591.66</v>
      </c>
      <c r="I638" s="1644">
        <v>2301666.4900000002</v>
      </c>
      <c r="J638" s="1644">
        <v>2894258.1500000004</v>
      </c>
      <c r="K638" s="1643">
        <v>1.0452600000000001</v>
      </c>
      <c r="L638" s="1637">
        <v>7991998.0099999998</v>
      </c>
      <c r="M638" s="1637">
        <v>2663732.9300000002</v>
      </c>
      <c r="N638" s="1637">
        <v>916317.4</v>
      </c>
      <c r="O638" s="1637">
        <v>305159.67999999999</v>
      </c>
      <c r="P638" s="1637">
        <v>279353.3</v>
      </c>
      <c r="Q638" s="1637">
        <v>782553.13</v>
      </c>
      <c r="R638" s="1637">
        <v>186039.9</v>
      </c>
      <c r="S638" s="1637">
        <v>339336.19</v>
      </c>
      <c r="T638" s="1637">
        <v>306342.96000000002</v>
      </c>
      <c r="U638" s="1637">
        <v>226327.61</v>
      </c>
      <c r="V638" s="1637">
        <v>454469.34</v>
      </c>
      <c r="W638" s="1637">
        <v>391299.14</v>
      </c>
      <c r="X638" s="1637">
        <v>407187.44</v>
      </c>
      <c r="Y638" s="1637">
        <v>15250117.030000001</v>
      </c>
      <c r="Z638" s="1637">
        <v>196830</v>
      </c>
      <c r="AA638" s="1637">
        <v>273375</v>
      </c>
      <c r="AB638" s="1637">
        <v>710775</v>
      </c>
      <c r="AC638" s="1637">
        <v>74358</v>
      </c>
      <c r="AD638" s="1637">
        <v>1248777</v>
      </c>
      <c r="AE638" s="1637">
        <v>1878633</v>
      </c>
      <c r="AF638" s="1637">
        <v>2976507</v>
      </c>
      <c r="AG638" s="1637">
        <v>2049219</v>
      </c>
      <c r="AH638" s="1637">
        <v>6301333.7910000002</v>
      </c>
      <c r="AI638" s="1637">
        <v>15709807.791000001</v>
      </c>
      <c r="AJ638" s="1637">
        <v>2081761.56</v>
      </c>
      <c r="AK638" s="1637">
        <v>13628046.231000001</v>
      </c>
      <c r="AL638" s="1637">
        <v>15804028.311000001</v>
      </c>
      <c r="AM638" s="1637">
        <v>481322.37</v>
      </c>
      <c r="AN638" s="1637">
        <v>481322.37</v>
      </c>
      <c r="AO638" s="1637">
        <v>501249.72</v>
      </c>
      <c r="AP638" s="1637">
        <v>501249.72</v>
      </c>
      <c r="AQ638" s="1637">
        <v>185477.72</v>
      </c>
      <c r="AR638" s="1637">
        <v>185477.72</v>
      </c>
      <c r="AS638" s="1637">
        <v>193142.09</v>
      </c>
      <c r="AT638" s="1637">
        <v>193142.09</v>
      </c>
      <c r="AU638" s="1637">
        <v>231463.94</v>
      </c>
      <c r="AV638" s="1637">
        <v>1188743.6200000001</v>
      </c>
      <c r="AW638" s="1637">
        <v>481528.3</v>
      </c>
      <c r="AX638" s="1637">
        <v>184241.6</v>
      </c>
      <c r="AY638" s="1637">
        <v>4808361.26</v>
      </c>
      <c r="AZ638" s="1637">
        <v>35862506.719999999</v>
      </c>
      <c r="BA638" s="1637">
        <v>600828.23</v>
      </c>
      <c r="BB638" s="1637">
        <v>40315.369999999995</v>
      </c>
      <c r="BC638" s="1637">
        <v>623097.06999999995</v>
      </c>
      <c r="BD638" s="1637">
        <v>35862506.601000004</v>
      </c>
    </row>
    <row r="639" spans="1:56" x14ac:dyDescent="0.25">
      <c r="A639" s="1651" t="s">
        <v>2556</v>
      </c>
      <c r="B639" s="1647" t="s">
        <v>3386</v>
      </c>
      <c r="C639" s="1636">
        <v>3798.15</v>
      </c>
      <c r="D639" s="1637">
        <v>60561071.869999997</v>
      </c>
      <c r="E639" s="1637">
        <v>43388074.850000001</v>
      </c>
      <c r="F639" s="1646">
        <v>0.7164350549002263</v>
      </c>
      <c r="G639" s="1645">
        <v>1</v>
      </c>
      <c r="H639" s="1644">
        <v>1546746.62</v>
      </c>
      <c r="I639" s="1644">
        <v>8104766.8800000018</v>
      </c>
      <c r="J639" s="1644">
        <v>9651513.5000000019</v>
      </c>
      <c r="K639" s="1643">
        <v>1.0452600000000001</v>
      </c>
      <c r="L639" s="1637">
        <v>13707873.65</v>
      </c>
      <c r="M639" s="1637">
        <v>4568834.28</v>
      </c>
      <c r="N639" s="1637">
        <v>1592028.13</v>
      </c>
      <c r="O639" s="1637">
        <v>530676.04</v>
      </c>
      <c r="P639" s="1637">
        <v>465257.8</v>
      </c>
      <c r="Q639" s="1637">
        <v>1360066.59</v>
      </c>
      <c r="R639" s="1637">
        <v>323492.06</v>
      </c>
      <c r="S639" s="1637">
        <v>589569.47</v>
      </c>
      <c r="T639" s="1637">
        <v>532733.77</v>
      </c>
      <c r="U639" s="1637">
        <v>393046.31</v>
      </c>
      <c r="V639" s="1637">
        <v>790327.19</v>
      </c>
      <c r="W639" s="1637">
        <v>680473.51</v>
      </c>
      <c r="X639" s="1637">
        <v>707455.58</v>
      </c>
      <c r="Y639" s="1637">
        <v>26241834.379999995</v>
      </c>
      <c r="Z639" s="1637">
        <v>341833.5</v>
      </c>
      <c r="AA639" s="1637">
        <v>474768.75</v>
      </c>
      <c r="AB639" s="1637">
        <v>1234398.75</v>
      </c>
      <c r="AC639" s="1637">
        <v>129137.1</v>
      </c>
      <c r="AD639" s="1637">
        <v>2168743.65</v>
      </c>
      <c r="AE639" s="1637">
        <v>3262610.85</v>
      </c>
      <c r="AF639" s="1637">
        <v>5169282.1500000004</v>
      </c>
      <c r="AG639" s="1637">
        <v>3558866.5500000003</v>
      </c>
      <c r="AH639" s="1637">
        <v>10564104.141600002</v>
      </c>
      <c r="AI639" s="1637">
        <v>26903745.441600002</v>
      </c>
      <c r="AJ639" s="1637">
        <v>3615383.02</v>
      </c>
      <c r="AK639" s="1637">
        <v>23288362.421600003</v>
      </c>
      <c r="AL639" s="1637">
        <v>27067377.671600003</v>
      </c>
      <c r="AM639" s="1637">
        <v>710487</v>
      </c>
      <c r="AN639" s="1637">
        <v>710487</v>
      </c>
      <c r="AO639" s="1637">
        <v>740378.04</v>
      </c>
      <c r="AP639" s="1637">
        <v>740378.04</v>
      </c>
      <c r="AQ639" s="1637">
        <v>211536.58</v>
      </c>
      <c r="AR639" s="1637">
        <v>211536.58</v>
      </c>
      <c r="AS639" s="1637">
        <v>220733.82</v>
      </c>
      <c r="AT639" s="1637">
        <v>220733.82</v>
      </c>
      <c r="AU639" s="1637">
        <v>265187.15999999997</v>
      </c>
      <c r="AV639" s="1637">
        <v>2064014.55</v>
      </c>
      <c r="AW639" s="1637">
        <v>836077.19</v>
      </c>
      <c r="AX639" s="1637">
        <v>320309.94</v>
      </c>
      <c r="AY639" s="1637">
        <v>7251859.7199999997</v>
      </c>
      <c r="AZ639" s="1637">
        <v>60561071.869999997</v>
      </c>
      <c r="BA639" s="1637">
        <v>898410.14</v>
      </c>
      <c r="BB639" s="1637">
        <v>112457.91</v>
      </c>
      <c r="BC639" s="1637">
        <v>1465707.71</v>
      </c>
      <c r="BD639" s="1637">
        <v>60561071.771599993</v>
      </c>
    </row>
    <row r="640" spans="1:56" x14ac:dyDescent="0.25">
      <c r="A640" s="1651" t="s">
        <v>2557</v>
      </c>
      <c r="B640" s="1647" t="s">
        <v>3385</v>
      </c>
      <c r="C640" s="1636">
        <v>1815</v>
      </c>
      <c r="D640" s="1637">
        <v>28701098.210000001</v>
      </c>
      <c r="E640" s="1637">
        <v>19326400.420000002</v>
      </c>
      <c r="F640" s="1646">
        <v>0.67336797632594847</v>
      </c>
      <c r="G640" s="1645">
        <v>1</v>
      </c>
      <c r="H640" s="1644">
        <v>1202817.52</v>
      </c>
      <c r="I640" s="1644">
        <v>5872879.8699999992</v>
      </c>
      <c r="J640" s="1644">
        <v>7075697.3899999987</v>
      </c>
      <c r="K640" s="1643">
        <v>1.0452600000000001</v>
      </c>
      <c r="L640" s="1637">
        <v>6577700.2400000002</v>
      </c>
      <c r="M640" s="1637">
        <v>2192347.48</v>
      </c>
      <c r="N640" s="1637">
        <v>760384.16</v>
      </c>
      <c r="O640" s="1637">
        <v>253181.93</v>
      </c>
      <c r="P640" s="1637">
        <v>219571.87</v>
      </c>
      <c r="Q640" s="1637">
        <v>650038.41</v>
      </c>
      <c r="R640" s="1637">
        <v>154713.59</v>
      </c>
      <c r="S640" s="1637">
        <v>281590.05</v>
      </c>
      <c r="T640" s="1637">
        <v>254163.66</v>
      </c>
      <c r="U640" s="1637">
        <v>187830.19</v>
      </c>
      <c r="V640" s="1637">
        <v>377059.73</v>
      </c>
      <c r="W640" s="1637">
        <v>324649.28000000003</v>
      </c>
      <c r="X640" s="1637">
        <v>337894.79</v>
      </c>
      <c r="Y640" s="1637">
        <v>12571125.379999999</v>
      </c>
      <c r="Z640" s="1637">
        <v>163350</v>
      </c>
      <c r="AA640" s="1637">
        <v>226875</v>
      </c>
      <c r="AB640" s="1637">
        <v>589875</v>
      </c>
      <c r="AC640" s="1637">
        <v>61710</v>
      </c>
      <c r="AD640" s="1637">
        <v>1036365</v>
      </c>
      <c r="AE640" s="1637">
        <v>1559085</v>
      </c>
      <c r="AF640" s="1637">
        <v>2470215</v>
      </c>
      <c r="AG640" s="1637">
        <v>1700655</v>
      </c>
      <c r="AH640" s="1637">
        <v>4995552.9509999994</v>
      </c>
      <c r="AI640" s="1637">
        <v>12803682.950999999</v>
      </c>
      <c r="AJ640" s="1637">
        <v>1727662.2</v>
      </c>
      <c r="AK640" s="1637">
        <v>11076020.751</v>
      </c>
      <c r="AL640" s="1637">
        <v>12881876.941</v>
      </c>
      <c r="AM640" s="1637">
        <v>359458.9</v>
      </c>
      <c r="AN640" s="1637">
        <v>359458.9</v>
      </c>
      <c r="AO640" s="1637">
        <v>374021.2</v>
      </c>
      <c r="AP640" s="1637">
        <v>374021.2</v>
      </c>
      <c r="AQ640" s="1637">
        <v>45219.77</v>
      </c>
      <c r="AR640" s="1637">
        <v>45219.77</v>
      </c>
      <c r="AS640" s="1637">
        <v>47519.08</v>
      </c>
      <c r="AT640" s="1637">
        <v>47519.08</v>
      </c>
      <c r="AU640" s="1637">
        <v>56716.33</v>
      </c>
      <c r="AV640" s="1637">
        <v>986404.28</v>
      </c>
      <c r="AW640" s="1637">
        <v>399566.04</v>
      </c>
      <c r="AX640" s="1637">
        <v>152971.24</v>
      </c>
      <c r="AY640" s="1637">
        <v>3248095.79</v>
      </c>
      <c r="AZ640" s="1637">
        <v>28701098.210000001</v>
      </c>
      <c r="BA640" s="1637">
        <v>670960.25</v>
      </c>
      <c r="BB640" s="1637">
        <v>26478.28</v>
      </c>
      <c r="BC640" s="1637">
        <v>729805.49000000011</v>
      </c>
      <c r="BD640" s="1637">
        <v>28701098.110999998</v>
      </c>
    </row>
    <row r="641" spans="1:56" x14ac:dyDescent="0.25">
      <c r="A641" s="1651" t="s">
        <v>2558</v>
      </c>
      <c r="B641" s="1647" t="s">
        <v>3384</v>
      </c>
      <c r="C641" s="1636">
        <v>4495.5</v>
      </c>
      <c r="D641" s="1637">
        <v>65437633.450000003</v>
      </c>
      <c r="E641" s="1637">
        <v>94732352.510000005</v>
      </c>
      <c r="F641" s="1646">
        <v>1.4476738768736754</v>
      </c>
      <c r="G641" s="1645">
        <v>4</v>
      </c>
      <c r="H641" s="1644">
        <v>4168.2700000000004</v>
      </c>
      <c r="I641" s="1644">
        <v>2566165.6299999994</v>
      </c>
      <c r="J641" s="1644">
        <v>2570333.8999999994</v>
      </c>
      <c r="K641" s="1643">
        <v>1.0452600000000001</v>
      </c>
      <c r="L641" s="1637">
        <v>15451643.279999999</v>
      </c>
      <c r="M641" s="1637">
        <v>5150032.6900000004</v>
      </c>
      <c r="N641" s="1637">
        <v>1883774.2</v>
      </c>
      <c r="O641" s="1637">
        <v>627924.73</v>
      </c>
      <c r="P641" s="1637">
        <v>493725.38</v>
      </c>
      <c r="Q641" s="1637">
        <v>1609874.74</v>
      </c>
      <c r="R641" s="1637">
        <v>382948.11</v>
      </c>
      <c r="S641" s="1637">
        <v>697610.64</v>
      </c>
      <c r="T641" s="1637">
        <v>630359.55000000005</v>
      </c>
      <c r="U641" s="1637">
        <v>465073.76</v>
      </c>
      <c r="V641" s="1637">
        <v>935158.08</v>
      </c>
      <c r="W641" s="1637">
        <v>805173.23</v>
      </c>
      <c r="X641" s="1637">
        <v>837099.88</v>
      </c>
      <c r="Y641" s="1637">
        <v>29970398.269999996</v>
      </c>
      <c r="Z641" s="1637">
        <v>404595</v>
      </c>
      <c r="AA641" s="1637">
        <v>561937.5</v>
      </c>
      <c r="AB641" s="1637">
        <v>1461037.5</v>
      </c>
      <c r="AC641" s="1637">
        <v>152847</v>
      </c>
      <c r="AD641" s="1637">
        <v>1283465.25</v>
      </c>
      <c r="AE641" s="1637">
        <v>3861634.5</v>
      </c>
      <c r="AF641" s="1637">
        <v>6118375.5</v>
      </c>
      <c r="AG641" s="1637">
        <v>4212283.5</v>
      </c>
      <c r="AH641" s="1637">
        <v>11410487.681999998</v>
      </c>
      <c r="AI641" s="1637">
        <v>29466663.431999996</v>
      </c>
      <c r="AJ641" s="1637">
        <v>4279176.54</v>
      </c>
      <c r="AK641" s="1637">
        <v>25187486.891999997</v>
      </c>
      <c r="AL641" s="1637">
        <v>29660338.961999997</v>
      </c>
      <c r="AM641" s="1637">
        <v>275150.84000000003</v>
      </c>
      <c r="AN641" s="1637">
        <v>275150.84000000003</v>
      </c>
      <c r="AO641" s="1637">
        <v>286647.39</v>
      </c>
      <c r="AP641" s="1637">
        <v>286647.39</v>
      </c>
      <c r="AQ641" s="1637">
        <v>163251.04999999999</v>
      </c>
      <c r="AR641" s="1637">
        <v>163251.04999999999</v>
      </c>
      <c r="AS641" s="1637">
        <v>170148.99</v>
      </c>
      <c r="AT641" s="1637">
        <v>170148.99</v>
      </c>
      <c r="AU641" s="1637">
        <v>203872.21</v>
      </c>
      <c r="AV641" s="1637">
        <v>2443400.8199999998</v>
      </c>
      <c r="AW641" s="1637">
        <v>989756.44</v>
      </c>
      <c r="AX641" s="1637">
        <v>379470.09</v>
      </c>
      <c r="AY641" s="1637">
        <v>5806896.0999999996</v>
      </c>
      <c r="AZ641" s="1637">
        <v>65437633.450000003</v>
      </c>
      <c r="BA641" s="1637">
        <v>159819.18000000002</v>
      </c>
      <c r="BB641" s="1637">
        <v>36337.040000000001</v>
      </c>
      <c r="BC641" s="1637">
        <v>932127.15999999992</v>
      </c>
      <c r="BD641" s="1637">
        <v>65437633.331999995</v>
      </c>
    </row>
    <row r="642" spans="1:56" x14ac:dyDescent="0.25">
      <c r="A642" s="1651" t="s">
        <v>2559</v>
      </c>
      <c r="B642" s="1647" t="s">
        <v>3383</v>
      </c>
      <c r="C642" s="1636">
        <v>2539.48</v>
      </c>
      <c r="D642" s="1637">
        <v>43648796.240000002</v>
      </c>
      <c r="E642" s="1637">
        <v>36478130.280000001</v>
      </c>
      <c r="F642" s="1646">
        <v>0.83571904433348931</v>
      </c>
      <c r="G642" s="1645">
        <v>2</v>
      </c>
      <c r="H642" s="1644">
        <v>212743.36</v>
      </c>
      <c r="I642" s="1644">
        <v>22599900.409999996</v>
      </c>
      <c r="J642" s="1644">
        <v>22812643.769999996</v>
      </c>
      <c r="K642" s="1643">
        <v>1.0452600000000001</v>
      </c>
      <c r="L642" s="1637">
        <v>9671214.6300000008</v>
      </c>
      <c r="M642" s="1637">
        <v>3223415.83</v>
      </c>
      <c r="N642" s="1637">
        <v>1063867.1399999999</v>
      </c>
      <c r="O642" s="1637">
        <v>354622.38</v>
      </c>
      <c r="P642" s="1637">
        <v>347368.56</v>
      </c>
      <c r="Q642" s="1637">
        <v>908800.26</v>
      </c>
      <c r="R642" s="1637">
        <v>216087.58</v>
      </c>
      <c r="S642" s="1637">
        <v>393977.7</v>
      </c>
      <c r="T642" s="1637">
        <v>355997.45</v>
      </c>
      <c r="U642" s="1637">
        <v>262651.8</v>
      </c>
      <c r="V642" s="1637">
        <v>528133.32999999996</v>
      </c>
      <c r="W642" s="1637">
        <v>454724</v>
      </c>
      <c r="X642" s="1637">
        <v>472754.67</v>
      </c>
      <c r="Y642" s="1637">
        <v>18253615.330000002</v>
      </c>
      <c r="Z642" s="1637">
        <v>228553.2</v>
      </c>
      <c r="AA642" s="1637">
        <v>317435</v>
      </c>
      <c r="AB642" s="1637">
        <v>825331</v>
      </c>
      <c r="AC642" s="1637">
        <v>86342.32</v>
      </c>
      <c r="AD642" s="1637">
        <v>1450043.08</v>
      </c>
      <c r="AE642" s="1637">
        <v>2181413.3199999998</v>
      </c>
      <c r="AF642" s="1637">
        <v>3456232.28</v>
      </c>
      <c r="AG642" s="1637">
        <v>2379492.7600000002</v>
      </c>
      <c r="AH642" s="1637">
        <v>7759213.4467200004</v>
      </c>
      <c r="AI642" s="1637">
        <v>18684056.406719998</v>
      </c>
      <c r="AJ642" s="1637">
        <v>2417280.2200000002</v>
      </c>
      <c r="AK642" s="1637">
        <v>16266776.186720001</v>
      </c>
      <c r="AL642" s="1637">
        <v>18793462.506719999</v>
      </c>
      <c r="AM642" s="1637">
        <v>844613.45</v>
      </c>
      <c r="AN642" s="1637">
        <v>844613.45</v>
      </c>
      <c r="AO642" s="1637">
        <v>879869.55</v>
      </c>
      <c r="AP642" s="1637">
        <v>879869.55</v>
      </c>
      <c r="AQ642" s="1637">
        <v>187010.6</v>
      </c>
      <c r="AR642" s="1637">
        <v>187010.6</v>
      </c>
      <c r="AS642" s="1637">
        <v>195441.4</v>
      </c>
      <c r="AT642" s="1637">
        <v>195441.4</v>
      </c>
      <c r="AU642" s="1637">
        <v>234529.68</v>
      </c>
      <c r="AV642" s="1637">
        <v>1380352.84</v>
      </c>
      <c r="AW642" s="1637">
        <v>559144.07999999996</v>
      </c>
      <c r="AX642" s="1637">
        <v>213821.67</v>
      </c>
      <c r="AY642" s="1637">
        <v>6601718.2699999996</v>
      </c>
      <c r="AZ642" s="1637">
        <v>43648796.240000002</v>
      </c>
      <c r="BA642" s="1637">
        <v>2595062.3199999998</v>
      </c>
      <c r="BB642" s="1637">
        <v>144105.07999999999</v>
      </c>
      <c r="BC642" s="1637">
        <v>1211428.5700000003</v>
      </c>
      <c r="BD642" s="1637">
        <v>43648796.106720001</v>
      </c>
    </row>
    <row r="643" spans="1:56" x14ac:dyDescent="0.25">
      <c r="A643" s="1651" t="s">
        <v>2560</v>
      </c>
      <c r="B643" s="1647" t="s">
        <v>3382</v>
      </c>
      <c r="C643" s="1636">
        <v>2705.49</v>
      </c>
      <c r="D643" s="1637">
        <v>41403004.689999998</v>
      </c>
      <c r="E643" s="1637">
        <v>33743577.229999997</v>
      </c>
      <c r="F643" s="1646">
        <v>0.81500310140896681</v>
      </c>
      <c r="G643" s="1645">
        <v>2</v>
      </c>
      <c r="H643" s="1644">
        <v>244361.07</v>
      </c>
      <c r="I643" s="1644">
        <v>17361430.490000002</v>
      </c>
      <c r="J643" s="1644">
        <v>17605791.560000002</v>
      </c>
      <c r="K643" s="1643">
        <v>1.0452600000000001</v>
      </c>
      <c r="L643" s="1637">
        <v>9520311.4900000002</v>
      </c>
      <c r="M643" s="1637">
        <v>3173119.81</v>
      </c>
      <c r="N643" s="1637">
        <v>1133450.25</v>
      </c>
      <c r="O643" s="1637">
        <v>377257.85</v>
      </c>
      <c r="P643" s="1637">
        <v>311496.24</v>
      </c>
      <c r="Q643" s="1637">
        <v>968790.03</v>
      </c>
      <c r="R643" s="1637">
        <v>230152.45</v>
      </c>
      <c r="S643" s="1637">
        <v>419746.14</v>
      </c>
      <c r="T643" s="1637">
        <v>378720.69</v>
      </c>
      <c r="U643" s="1637">
        <v>279727.27</v>
      </c>
      <c r="V643" s="1637">
        <v>561843.97</v>
      </c>
      <c r="W643" s="1637">
        <v>483748.94</v>
      </c>
      <c r="X643" s="1637">
        <v>503675.58</v>
      </c>
      <c r="Y643" s="1637">
        <v>18342040.709999997</v>
      </c>
      <c r="Z643" s="1637">
        <v>243494.10000000003</v>
      </c>
      <c r="AA643" s="1637">
        <v>338186.25000000006</v>
      </c>
      <c r="AB643" s="1637">
        <v>879284.25000000012</v>
      </c>
      <c r="AC643" s="1637">
        <v>91986.66</v>
      </c>
      <c r="AD643" s="1637">
        <v>1544834.79</v>
      </c>
      <c r="AE643" s="1637">
        <v>2324015.91</v>
      </c>
      <c r="AF643" s="1637">
        <v>3682171.89</v>
      </c>
      <c r="AG643" s="1637">
        <v>2535044.1300000004</v>
      </c>
      <c r="AH643" s="1637">
        <v>7142364.8103599995</v>
      </c>
      <c r="AI643" s="1637">
        <v>18781382.79036</v>
      </c>
      <c r="AJ643" s="1637">
        <v>2575301.8199999998</v>
      </c>
      <c r="AK643" s="1637">
        <v>16206080.970360003</v>
      </c>
      <c r="AL643" s="1637">
        <v>18897940.950360004</v>
      </c>
      <c r="AM643" s="1637">
        <v>327268.55</v>
      </c>
      <c r="AN643" s="1637">
        <v>327268.55</v>
      </c>
      <c r="AO643" s="1637">
        <v>341064.41</v>
      </c>
      <c r="AP643" s="1637">
        <v>341064.41</v>
      </c>
      <c r="AQ643" s="1637">
        <v>99636.79</v>
      </c>
      <c r="AR643" s="1637">
        <v>99636.79</v>
      </c>
      <c r="AS643" s="1637">
        <v>104235.41</v>
      </c>
      <c r="AT643" s="1637">
        <v>104235.41</v>
      </c>
      <c r="AU643" s="1637">
        <v>124929.21</v>
      </c>
      <c r="AV643" s="1637">
        <v>1470025.96</v>
      </c>
      <c r="AW643" s="1637">
        <v>595468.27</v>
      </c>
      <c r="AX643" s="1637">
        <v>228189.14</v>
      </c>
      <c r="AY643" s="1637">
        <v>4163022.9</v>
      </c>
      <c r="AZ643" s="1637">
        <v>41403004.689999998</v>
      </c>
      <c r="BA643" s="1637">
        <v>368989.57000000007</v>
      </c>
      <c r="BB643" s="1637">
        <v>32680.010000000002</v>
      </c>
      <c r="BC643" s="1637">
        <v>791884.16</v>
      </c>
      <c r="BD643" s="1637">
        <v>41403004.56036</v>
      </c>
    </row>
    <row r="644" spans="1:56" x14ac:dyDescent="0.25">
      <c r="A644" s="1651" t="s">
        <v>2561</v>
      </c>
      <c r="B644" s="1647" t="s">
        <v>3381</v>
      </c>
      <c r="C644" s="1636">
        <v>3344.49</v>
      </c>
      <c r="D644" s="1637">
        <v>48300986.920000002</v>
      </c>
      <c r="E644" s="1637">
        <v>80806748.289999992</v>
      </c>
      <c r="F644" s="1646">
        <v>1.6729833786592945</v>
      </c>
      <c r="G644" s="1645">
        <v>4</v>
      </c>
      <c r="H644" s="1644">
        <v>3076.69</v>
      </c>
      <c r="I644" s="1644">
        <v>2131116.3100000005</v>
      </c>
      <c r="J644" s="1644">
        <v>2134193.0000000005</v>
      </c>
      <c r="K644" s="1643">
        <v>1.0452600000000001</v>
      </c>
      <c r="L644" s="1637">
        <v>11497142.630000001</v>
      </c>
      <c r="M644" s="1637">
        <v>3831997.63</v>
      </c>
      <c r="N644" s="1637">
        <v>1401722.5</v>
      </c>
      <c r="O644" s="1637">
        <v>466961.38</v>
      </c>
      <c r="P644" s="1637">
        <v>362885.65</v>
      </c>
      <c r="Q644" s="1637">
        <v>1197109.31</v>
      </c>
      <c r="R644" s="1637">
        <v>284494</v>
      </c>
      <c r="S644" s="1637">
        <v>519094.34</v>
      </c>
      <c r="T644" s="1637">
        <v>468772.05</v>
      </c>
      <c r="U644" s="1637">
        <v>345855.92</v>
      </c>
      <c r="V644" s="1637">
        <v>695437.98</v>
      </c>
      <c r="W644" s="1637">
        <v>598773.68000000005</v>
      </c>
      <c r="X644" s="1637">
        <v>622888.74</v>
      </c>
      <c r="Y644" s="1637">
        <v>22293135.809999999</v>
      </c>
      <c r="Z644" s="1637">
        <v>301004.09999999998</v>
      </c>
      <c r="AA644" s="1637">
        <v>418061.25</v>
      </c>
      <c r="AB644" s="1637">
        <v>1086959.25</v>
      </c>
      <c r="AC644" s="1637">
        <v>113712.65999999999</v>
      </c>
      <c r="AD644" s="1637">
        <v>954851.89</v>
      </c>
      <c r="AE644" s="1637">
        <v>2872916.9099999997</v>
      </c>
      <c r="AF644" s="1637">
        <v>4551850.8899999997</v>
      </c>
      <c r="AG644" s="1637">
        <v>3133787.13</v>
      </c>
      <c r="AH644" s="1637">
        <v>8404734.4743599985</v>
      </c>
      <c r="AI644" s="1637">
        <v>21837878.554359995</v>
      </c>
      <c r="AJ644" s="1637">
        <v>3183553.14</v>
      </c>
      <c r="AK644" s="1637">
        <v>18654325.414360002</v>
      </c>
      <c r="AL644" s="1637">
        <v>21981966.164360002</v>
      </c>
      <c r="AM644" s="1637">
        <v>206171.51999999999</v>
      </c>
      <c r="AN644" s="1637">
        <v>206171.51999999999</v>
      </c>
      <c r="AO644" s="1637">
        <v>214602.33</v>
      </c>
      <c r="AP644" s="1637">
        <v>214602.33</v>
      </c>
      <c r="AQ644" s="1637">
        <v>65147.13</v>
      </c>
      <c r="AR644" s="1637">
        <v>65147.13</v>
      </c>
      <c r="AS644" s="1637">
        <v>68212.88</v>
      </c>
      <c r="AT644" s="1637">
        <v>68212.88</v>
      </c>
      <c r="AU644" s="1637">
        <v>82008.740000000005</v>
      </c>
      <c r="AV644" s="1637">
        <v>1817221.87</v>
      </c>
      <c r="AW644" s="1637">
        <v>736108.06</v>
      </c>
      <c r="AX644" s="1637">
        <v>282278.42</v>
      </c>
      <c r="AY644" s="1637">
        <v>4025884.81</v>
      </c>
      <c r="AZ644" s="1637">
        <v>48300986.920000002</v>
      </c>
      <c r="BA644" s="1637">
        <v>124806.69</v>
      </c>
      <c r="BB644" s="1637">
        <v>11635.770000000002</v>
      </c>
      <c r="BC644" s="1637">
        <v>897919.37</v>
      </c>
      <c r="BD644" s="1637">
        <v>48300986.784360006</v>
      </c>
    </row>
    <row r="645" spans="1:56" x14ac:dyDescent="0.25">
      <c r="A645" s="1651" t="s">
        <v>2562</v>
      </c>
      <c r="B645" s="1647" t="s">
        <v>3380</v>
      </c>
      <c r="C645" s="1636">
        <v>3274</v>
      </c>
      <c r="D645" s="1637">
        <v>59298746.82</v>
      </c>
      <c r="E645" s="1637">
        <v>48518906.120000005</v>
      </c>
      <c r="F645" s="1646">
        <v>0.81821132354243575</v>
      </c>
      <c r="G645" s="1645">
        <v>2</v>
      </c>
      <c r="H645" s="1644">
        <v>388442.38</v>
      </c>
      <c r="I645" s="1644">
        <v>38068364.010000005</v>
      </c>
      <c r="J645" s="1644">
        <v>38456806.390000008</v>
      </c>
      <c r="K645" s="1643">
        <v>1.0452600000000001</v>
      </c>
      <c r="L645" s="1637">
        <v>12880455.93</v>
      </c>
      <c r="M645" s="1637">
        <v>3030251.96</v>
      </c>
      <c r="N645" s="1637">
        <v>1239424.1100000001</v>
      </c>
      <c r="O645" s="1637">
        <v>510569.82</v>
      </c>
      <c r="P645" s="1637">
        <v>531308.94999999995</v>
      </c>
      <c r="Q645" s="1637">
        <v>832647.9</v>
      </c>
      <c r="R645" s="1637">
        <v>278100.88</v>
      </c>
      <c r="S645" s="1637">
        <v>466315.61</v>
      </c>
      <c r="T645" s="1637">
        <v>571447.43999999994</v>
      </c>
      <c r="U645" s="1637">
        <v>338404.8</v>
      </c>
      <c r="V645" s="1637">
        <v>847760.12</v>
      </c>
      <c r="W645" s="1637">
        <v>729923.4</v>
      </c>
      <c r="X645" s="1637">
        <v>559556.75</v>
      </c>
      <c r="Y645" s="1637">
        <v>22816167.669999998</v>
      </c>
      <c r="Z645" s="1637">
        <v>292635</v>
      </c>
      <c r="AA645" s="1637">
        <v>409250</v>
      </c>
      <c r="AB645" s="1637">
        <v>1064050</v>
      </c>
      <c r="AC645" s="1637">
        <v>111316</v>
      </c>
      <c r="AD645" s="1637">
        <v>1869454</v>
      </c>
      <c r="AE645" s="1637">
        <v>1129323.5</v>
      </c>
      <c r="AF645" s="1637">
        <v>4455914</v>
      </c>
      <c r="AG645" s="1637">
        <v>3067738</v>
      </c>
      <c r="AH645" s="1637">
        <v>11035237.611</v>
      </c>
      <c r="AI645" s="1637">
        <v>23434918.111000001</v>
      </c>
      <c r="AJ645" s="1637">
        <v>3116455.12</v>
      </c>
      <c r="AK645" s="1637">
        <v>20318462.991</v>
      </c>
      <c r="AL645" s="1637">
        <v>23575968.861000001</v>
      </c>
      <c r="AM645" s="1637">
        <v>1459295.84</v>
      </c>
      <c r="AN645" s="1637">
        <v>1459295.84</v>
      </c>
      <c r="AO645" s="1637">
        <v>1519844.36</v>
      </c>
      <c r="AP645" s="1637">
        <v>1519844.36</v>
      </c>
      <c r="AQ645" s="1637">
        <v>782532.06</v>
      </c>
      <c r="AR645" s="1637">
        <v>782532.06</v>
      </c>
      <c r="AS645" s="1637">
        <v>814722.41</v>
      </c>
      <c r="AT645" s="1637">
        <v>814722.41</v>
      </c>
      <c r="AU645" s="1637">
        <v>977973.47</v>
      </c>
      <c r="AV645" s="1637">
        <v>1778900.03</v>
      </c>
      <c r="AW645" s="1637">
        <v>720584.91</v>
      </c>
      <c r="AX645" s="1637">
        <v>276362.40000000002</v>
      </c>
      <c r="AY645" s="1637">
        <v>12906610.150000002</v>
      </c>
      <c r="AZ645" s="1637">
        <v>59298746.82</v>
      </c>
      <c r="BA645" s="1637">
        <v>9344275.5199999996</v>
      </c>
      <c r="BB645" s="1637">
        <v>865994.85</v>
      </c>
      <c r="BC645" s="1637">
        <v>1561485.4100000001</v>
      </c>
      <c r="BD645" s="1637">
        <v>59298746.681000009</v>
      </c>
    </row>
    <row r="646" spans="1:56" x14ac:dyDescent="0.25">
      <c r="A646" s="1651" t="s">
        <v>2563</v>
      </c>
      <c r="B646" s="1647" t="s">
        <v>3379</v>
      </c>
      <c r="C646" s="1636">
        <v>8010.63</v>
      </c>
      <c r="D646" s="1637">
        <v>111707873.01000001</v>
      </c>
      <c r="E646" s="1637">
        <v>147621371.47000003</v>
      </c>
      <c r="F646" s="1646">
        <v>1.3214947836020929</v>
      </c>
      <c r="G646" s="1645">
        <v>4</v>
      </c>
      <c r="H646" s="1644">
        <v>7115.61</v>
      </c>
      <c r="I646" s="1644">
        <v>6554117.5300000012</v>
      </c>
      <c r="J646" s="1644">
        <v>6561233.1400000015</v>
      </c>
      <c r="K646" s="1643">
        <v>1.0452600000000001</v>
      </c>
      <c r="L646" s="1637">
        <v>26909501</v>
      </c>
      <c r="M646" s="1637">
        <v>6712756.6500000004</v>
      </c>
      <c r="N646" s="1637">
        <v>3075335.83</v>
      </c>
      <c r="O646" s="1637">
        <v>1232287.02</v>
      </c>
      <c r="P646" s="1637">
        <v>914477.26</v>
      </c>
      <c r="Q646" s="1637">
        <v>2194999.08</v>
      </c>
      <c r="R646" s="1637">
        <v>682146.3</v>
      </c>
      <c r="S646" s="1637">
        <v>1154301.8899999999</v>
      </c>
      <c r="T646" s="1637">
        <v>1362552.89</v>
      </c>
      <c r="U646" s="1637">
        <v>828626.08</v>
      </c>
      <c r="V646" s="1637">
        <v>2021389.76</v>
      </c>
      <c r="W646" s="1637">
        <v>1740421.19</v>
      </c>
      <c r="X646" s="1637">
        <v>1385107.87</v>
      </c>
      <c r="Y646" s="1637">
        <v>50213902.819999985</v>
      </c>
      <c r="Z646" s="1637">
        <v>714844.79999999993</v>
      </c>
      <c r="AA646" s="1637">
        <v>1001328.75</v>
      </c>
      <c r="AB646" s="1637">
        <v>2603454.75</v>
      </c>
      <c r="AC646" s="1637">
        <v>272361.42</v>
      </c>
      <c r="AD646" s="1637">
        <v>2287034.8600000003</v>
      </c>
      <c r="AE646" s="1637">
        <v>3337553.28</v>
      </c>
      <c r="AF646" s="1637">
        <v>10902467.43</v>
      </c>
      <c r="AG646" s="1637">
        <v>7505960.3099999996</v>
      </c>
      <c r="AH646" s="1637">
        <v>20024429.917319998</v>
      </c>
      <c r="AI646" s="1637">
        <v>48649435.517319992</v>
      </c>
      <c r="AJ646" s="1637">
        <v>7625158.4800000004</v>
      </c>
      <c r="AK646" s="1637">
        <v>41024277.037319988</v>
      </c>
      <c r="AL646" s="1637">
        <v>48994550.187319987</v>
      </c>
      <c r="AM646" s="1637">
        <v>755706.77</v>
      </c>
      <c r="AN646" s="1637">
        <v>755706.77</v>
      </c>
      <c r="AO646" s="1637">
        <v>787130.69</v>
      </c>
      <c r="AP646" s="1637">
        <v>787130.69</v>
      </c>
      <c r="AQ646" s="1637">
        <v>491286.04</v>
      </c>
      <c r="AR646" s="1637">
        <v>491286.04</v>
      </c>
      <c r="AS646" s="1637">
        <v>511213.4</v>
      </c>
      <c r="AT646" s="1637">
        <v>511213.4</v>
      </c>
      <c r="AU646" s="1637">
        <v>613915.94999999995</v>
      </c>
      <c r="AV646" s="1637">
        <v>4354128</v>
      </c>
      <c r="AW646" s="1637">
        <v>1763741.01</v>
      </c>
      <c r="AX646" s="1637">
        <v>676961.12</v>
      </c>
      <c r="AY646" s="1637">
        <v>12499419.879999999</v>
      </c>
      <c r="AZ646" s="1637">
        <v>111707873.01000001</v>
      </c>
      <c r="BA646" s="1637">
        <v>499127.29000000004</v>
      </c>
      <c r="BB646" s="1637">
        <v>200384.90999999997</v>
      </c>
      <c r="BC646" s="1637">
        <v>3184416.86</v>
      </c>
      <c r="BD646" s="1637">
        <v>111707872.88731997</v>
      </c>
    </row>
    <row r="647" spans="1:56" x14ac:dyDescent="0.25">
      <c r="A647" s="1648"/>
      <c r="B647" s="1648" t="s">
        <v>3378</v>
      </c>
      <c r="C647" s="1636">
        <v>33</v>
      </c>
      <c r="D647" s="1637">
        <v>452292.46</v>
      </c>
      <c r="E647" s="1637">
        <v>277831.28999999998</v>
      </c>
      <c r="F647" s="1646">
        <v>0.61427353885138825</v>
      </c>
      <c r="G647" s="1645">
        <v>1</v>
      </c>
      <c r="H647" s="1644">
        <v>30208.240000000002</v>
      </c>
      <c r="I647" s="1644">
        <v>232602.05000000002</v>
      </c>
      <c r="J647" s="1644">
        <v>262810.29000000004</v>
      </c>
      <c r="K647" s="1643">
        <v>0.9</v>
      </c>
      <c r="L647" s="1637">
        <v>97661.03</v>
      </c>
      <c r="M647" s="1637">
        <v>25690.41</v>
      </c>
      <c r="N647" s="1637">
        <v>10701.28</v>
      </c>
      <c r="O647" s="1637">
        <v>3954.07</v>
      </c>
      <c r="P647" s="1637">
        <v>3436.31</v>
      </c>
      <c r="Q647" s="1637">
        <v>8589.4</v>
      </c>
      <c r="R647" s="1637">
        <v>1651.4</v>
      </c>
      <c r="S647" s="1637">
        <v>4009.77</v>
      </c>
      <c r="T647" s="1637">
        <v>4347.8599999999997</v>
      </c>
      <c r="U647" s="1637">
        <v>2673.18</v>
      </c>
      <c r="V647" s="1637">
        <v>6450.19</v>
      </c>
      <c r="W647" s="1637">
        <v>5553.63</v>
      </c>
      <c r="X647" s="1637">
        <v>4811.53</v>
      </c>
      <c r="Y647" s="1637">
        <v>179530.05999999997</v>
      </c>
      <c r="Z647" s="1637">
        <v>2970</v>
      </c>
      <c r="AA647" s="1637">
        <v>4125</v>
      </c>
      <c r="AB647" s="1637">
        <v>10725</v>
      </c>
      <c r="AC647" s="1637">
        <v>1122</v>
      </c>
      <c r="AD647" s="1637">
        <v>18843</v>
      </c>
      <c r="AE647" s="1637">
        <v>17062</v>
      </c>
      <c r="AF647" s="1637">
        <v>44913</v>
      </c>
      <c r="AG647" s="1637">
        <v>30921</v>
      </c>
      <c r="AH647" s="1637">
        <v>87396.797999999995</v>
      </c>
      <c r="AI647" s="1637">
        <v>218077.79800000001</v>
      </c>
      <c r="AJ647" s="1637">
        <v>31412.04</v>
      </c>
      <c r="AK647" s="1637">
        <v>186665.758</v>
      </c>
      <c r="AL647" s="1637">
        <v>214936.58799999999</v>
      </c>
      <c r="AM647" s="1637">
        <v>7259.17</v>
      </c>
      <c r="AN647" s="1637">
        <v>7259.17</v>
      </c>
      <c r="AO647" s="1637">
        <v>7919.1</v>
      </c>
      <c r="AP647" s="1637">
        <v>7919.1</v>
      </c>
      <c r="AQ647" s="1637">
        <v>659.92</v>
      </c>
      <c r="AR647" s="1637">
        <v>659.92</v>
      </c>
      <c r="AS647" s="1637">
        <v>659.92</v>
      </c>
      <c r="AT647" s="1637">
        <v>659.92</v>
      </c>
      <c r="AU647" s="1637">
        <v>1319.85</v>
      </c>
      <c r="AV647" s="1637">
        <v>15178.27</v>
      </c>
      <c r="AW647" s="1637">
        <v>6148.31</v>
      </c>
      <c r="AX647" s="1637">
        <v>2183.08</v>
      </c>
      <c r="AY647" s="1637">
        <v>57825.729999999996</v>
      </c>
      <c r="AZ647" s="1637">
        <v>452292.46</v>
      </c>
      <c r="BA647" s="1637">
        <v>10898.9</v>
      </c>
      <c r="BB647" s="1637">
        <v>356.45</v>
      </c>
      <c r="BC647" s="1637">
        <v>6017.32</v>
      </c>
      <c r="BD647" s="1637">
        <v>452292.37799999991</v>
      </c>
    </row>
    <row r="648" spans="1:56" x14ac:dyDescent="0.25">
      <c r="A648" s="1647"/>
      <c r="B648" s="1647" t="s">
        <v>3377</v>
      </c>
      <c r="C648" s="1636">
        <v>33.32</v>
      </c>
      <c r="D648" s="1637">
        <v>455685.95</v>
      </c>
      <c r="E648" s="1637">
        <v>421722.79000000004</v>
      </c>
      <c r="F648" s="1646">
        <v>0.9254680553569844</v>
      </c>
      <c r="G648" s="1645">
        <v>3</v>
      </c>
      <c r="H648" s="1644">
        <v>517.84</v>
      </c>
      <c r="I648" s="1644">
        <v>376154.19999999995</v>
      </c>
      <c r="J648" s="1644">
        <v>376672.04</v>
      </c>
      <c r="K648" s="1643">
        <v>0.9</v>
      </c>
      <c r="L648" s="1637">
        <v>99325.35</v>
      </c>
      <c r="M648" s="1637">
        <v>27081.71</v>
      </c>
      <c r="N648" s="1637">
        <v>10795.53</v>
      </c>
      <c r="O648" s="1637">
        <v>3326.48</v>
      </c>
      <c r="P648" s="1637">
        <v>3473.09</v>
      </c>
      <c r="Q648" s="1637">
        <v>8683.9500000000007</v>
      </c>
      <c r="R648" s="1637">
        <v>2201.86</v>
      </c>
      <c r="S648" s="1637">
        <v>4009.77</v>
      </c>
      <c r="T648" s="1637">
        <v>3623.22</v>
      </c>
      <c r="U648" s="1637">
        <v>2673.18</v>
      </c>
      <c r="V648" s="1637">
        <v>5375.16</v>
      </c>
      <c r="W648" s="1637">
        <v>4628.0200000000004</v>
      </c>
      <c r="X648" s="1637">
        <v>4811.53</v>
      </c>
      <c r="Y648" s="1637">
        <v>180008.84999999998</v>
      </c>
      <c r="Z648" s="1637">
        <v>2998.8</v>
      </c>
      <c r="AA648" s="1637">
        <v>4165</v>
      </c>
      <c r="AB648" s="1637">
        <v>10829</v>
      </c>
      <c r="AC648" s="1637">
        <v>1132.8800000000001</v>
      </c>
      <c r="AD648" s="1637">
        <v>19025.72</v>
      </c>
      <c r="AE648" s="1637">
        <v>18666.68</v>
      </c>
      <c r="AF648" s="1637">
        <v>45348.520000000004</v>
      </c>
      <c r="AG648" s="1637">
        <v>31220.84</v>
      </c>
      <c r="AH648" s="1637">
        <v>87635.517479999995</v>
      </c>
      <c r="AI648" s="1637">
        <v>221022.95747999998</v>
      </c>
      <c r="AJ648" s="1637">
        <v>31716.639999999999</v>
      </c>
      <c r="AK648" s="1637">
        <v>189306.31747999997</v>
      </c>
      <c r="AL648" s="1637">
        <v>217851.28747999997</v>
      </c>
      <c r="AM648" s="1637">
        <v>7259.17</v>
      </c>
      <c r="AN648" s="1637">
        <v>7259.17</v>
      </c>
      <c r="AO648" s="1637">
        <v>7919.1</v>
      </c>
      <c r="AP648" s="1637">
        <v>7919.1</v>
      </c>
      <c r="AQ648" s="1637">
        <v>659.92</v>
      </c>
      <c r="AR648" s="1637">
        <v>659.92</v>
      </c>
      <c r="AS648" s="1637">
        <v>659.92</v>
      </c>
      <c r="AT648" s="1637">
        <v>659.92</v>
      </c>
      <c r="AU648" s="1637">
        <v>1319.85</v>
      </c>
      <c r="AV648" s="1637">
        <v>15178.27</v>
      </c>
      <c r="AW648" s="1637">
        <v>6148.31</v>
      </c>
      <c r="AX648" s="1637">
        <v>2183.08</v>
      </c>
      <c r="AY648" s="1637">
        <v>57825.729999999996</v>
      </c>
      <c r="AZ648" s="1637">
        <v>455685.95</v>
      </c>
      <c r="BA648" s="1637">
        <v>9350.4999999999982</v>
      </c>
      <c r="BB648" s="1637">
        <v>70.08</v>
      </c>
      <c r="BC648" s="1637">
        <v>4661.33</v>
      </c>
      <c r="BD648" s="1637">
        <v>455685.8674799999</v>
      </c>
    </row>
    <row r="649" spans="1:56" x14ac:dyDescent="0.25">
      <c r="A649" s="1649"/>
      <c r="B649" s="1647" t="s">
        <v>7034</v>
      </c>
      <c r="C649" s="1636">
        <v>12</v>
      </c>
      <c r="D649" s="1637">
        <v>160887.37</v>
      </c>
      <c r="E649" s="1637">
        <v>66853.05</v>
      </c>
      <c r="F649" s="1646">
        <v>0.41552702365636285</v>
      </c>
      <c r="G649" s="1645">
        <v>1</v>
      </c>
      <c r="H649" s="1644">
        <v>22144.82</v>
      </c>
      <c r="I649" s="1644">
        <v>50764.32</v>
      </c>
      <c r="J649" s="1644">
        <v>72909.14</v>
      </c>
      <c r="K649" s="1643">
        <v>0.9</v>
      </c>
      <c r="L649" s="1637">
        <v>36781.949999999997</v>
      </c>
      <c r="M649" s="1637">
        <v>11590.15</v>
      </c>
      <c r="N649" s="1637">
        <v>4236.82</v>
      </c>
      <c r="O649" s="1637">
        <v>721.84</v>
      </c>
      <c r="P649" s="1637">
        <v>1228.81</v>
      </c>
      <c r="Q649" s="1637">
        <v>3083.76</v>
      </c>
      <c r="R649" s="1637">
        <v>550.46</v>
      </c>
      <c r="S649" s="1637">
        <v>1336.59</v>
      </c>
      <c r="T649" s="1637">
        <v>724.64</v>
      </c>
      <c r="U649" s="1637">
        <v>801.95</v>
      </c>
      <c r="V649" s="1637">
        <v>1075.03</v>
      </c>
      <c r="W649" s="1637">
        <v>925.6</v>
      </c>
      <c r="X649" s="1637">
        <v>1603.84</v>
      </c>
      <c r="Y649" s="1637">
        <v>64661.439999999981</v>
      </c>
      <c r="Z649" s="1637">
        <v>1080</v>
      </c>
      <c r="AA649" s="1637">
        <v>1500</v>
      </c>
      <c r="AB649" s="1637">
        <v>3900</v>
      </c>
      <c r="AC649" s="1637">
        <v>408</v>
      </c>
      <c r="AD649" s="1637">
        <v>3426</v>
      </c>
      <c r="AE649" s="1637">
        <v>9088</v>
      </c>
      <c r="AF649" s="1637">
        <v>16332</v>
      </c>
      <c r="AG649" s="1637">
        <v>11244</v>
      </c>
      <c r="AH649" s="1637">
        <v>31025.780999999995</v>
      </c>
      <c r="AI649" s="1637">
        <v>78003.780999999988</v>
      </c>
      <c r="AJ649" s="1637">
        <v>11422.56</v>
      </c>
      <c r="AK649" s="1637">
        <v>66581.22099999999</v>
      </c>
      <c r="AL649" s="1637">
        <v>76861.520999999993</v>
      </c>
      <c r="AM649" s="1637">
        <v>2639.7</v>
      </c>
      <c r="AN649" s="1637">
        <v>2639.7</v>
      </c>
      <c r="AO649" s="1637">
        <v>2639.7</v>
      </c>
      <c r="AP649" s="1637">
        <v>2639.7</v>
      </c>
      <c r="AQ649" s="1637">
        <v>0</v>
      </c>
      <c r="AR649" s="1637">
        <v>0</v>
      </c>
      <c r="AS649" s="1637">
        <v>0</v>
      </c>
      <c r="AT649" s="1637">
        <v>0</v>
      </c>
      <c r="AU649" s="1637">
        <v>659.92</v>
      </c>
      <c r="AV649" s="1637">
        <v>5279.4</v>
      </c>
      <c r="AW649" s="1637">
        <v>2138.54</v>
      </c>
      <c r="AX649" s="1637">
        <v>727.69</v>
      </c>
      <c r="AY649" s="1637">
        <v>19364.349999999999</v>
      </c>
      <c r="AZ649" s="1637">
        <v>160887.37</v>
      </c>
      <c r="BA649" s="1637">
        <v>2677.3</v>
      </c>
      <c r="BB649" s="1637">
        <v>121.79</v>
      </c>
      <c r="BC649" s="1637">
        <v>1514.7</v>
      </c>
      <c r="BD649" s="1637">
        <v>160887.31099999999</v>
      </c>
    </row>
    <row r="650" spans="1:56" x14ac:dyDescent="0.25">
      <c r="A650" s="1651" t="s">
        <v>2564</v>
      </c>
      <c r="B650" s="1647" t="s">
        <v>3376</v>
      </c>
      <c r="C650" s="1636">
        <v>248.28</v>
      </c>
      <c r="D650" s="1637">
        <v>3225195.43</v>
      </c>
      <c r="E650" s="1637">
        <v>3730490.67</v>
      </c>
      <c r="F650" s="1646">
        <v>1.1566712005417916</v>
      </c>
      <c r="G650" s="1645">
        <v>4</v>
      </c>
      <c r="H650" s="1644">
        <v>205.43</v>
      </c>
      <c r="I650" s="1644">
        <v>352300.67999999993</v>
      </c>
      <c r="J650" s="1644">
        <v>352506.10999999993</v>
      </c>
      <c r="K650" s="1643">
        <v>0.9</v>
      </c>
      <c r="L650" s="1637">
        <v>756096.25</v>
      </c>
      <c r="M650" s="1637">
        <v>177968.94</v>
      </c>
      <c r="N650" s="1637">
        <v>80210.36</v>
      </c>
      <c r="O650" s="1637">
        <v>32322.33</v>
      </c>
      <c r="P650" s="1637">
        <v>25759.14</v>
      </c>
      <c r="Q650" s="1637">
        <v>53769.18</v>
      </c>
      <c r="R650" s="1637">
        <v>17064.47</v>
      </c>
      <c r="S650" s="1637">
        <v>30206.93</v>
      </c>
      <c r="T650" s="1637">
        <v>36232.199999999997</v>
      </c>
      <c r="U650" s="1637">
        <v>21652.75</v>
      </c>
      <c r="V650" s="1637">
        <v>53751.6</v>
      </c>
      <c r="W650" s="1637">
        <v>46280.25</v>
      </c>
      <c r="X650" s="1637">
        <v>36246.89</v>
      </c>
      <c r="Y650" s="1637">
        <v>1367561.2899999996</v>
      </c>
      <c r="Z650" s="1637">
        <v>22180.5</v>
      </c>
      <c r="AA650" s="1637">
        <v>31035</v>
      </c>
      <c r="AB650" s="1637">
        <v>80690.999999999985</v>
      </c>
      <c r="AC650" s="1637">
        <v>8441.52</v>
      </c>
      <c r="AD650" s="1637">
        <v>70883.929999999993</v>
      </c>
      <c r="AE650" s="1637">
        <v>85910.189999999988</v>
      </c>
      <c r="AF650" s="1637">
        <v>337909.07999999996</v>
      </c>
      <c r="AG650" s="1637">
        <v>232638.36</v>
      </c>
      <c r="AH650" s="1637">
        <v>641519.86991999997</v>
      </c>
      <c r="AI650" s="1637">
        <v>1511209.44992</v>
      </c>
      <c r="AJ650" s="1637">
        <v>236332.76</v>
      </c>
      <c r="AK650" s="1637">
        <v>1274876.6899199998</v>
      </c>
      <c r="AL650" s="1637">
        <v>1487576.1699199998</v>
      </c>
      <c r="AM650" s="1637">
        <v>42895.12</v>
      </c>
      <c r="AN650" s="1637">
        <v>42895.12</v>
      </c>
      <c r="AO650" s="1637">
        <v>44874.9</v>
      </c>
      <c r="AP650" s="1637">
        <v>44874.9</v>
      </c>
      <c r="AQ650" s="1637">
        <v>2639.7</v>
      </c>
      <c r="AR650" s="1637">
        <v>2639.7</v>
      </c>
      <c r="AS650" s="1637">
        <v>2639.7</v>
      </c>
      <c r="AT650" s="1637">
        <v>2639.7</v>
      </c>
      <c r="AU650" s="1637">
        <v>3299.62</v>
      </c>
      <c r="AV650" s="1637">
        <v>116146.8</v>
      </c>
      <c r="AW650" s="1637">
        <v>47047.96</v>
      </c>
      <c r="AX650" s="1637">
        <v>17464.68</v>
      </c>
      <c r="AY650" s="1637">
        <v>370057.90000000008</v>
      </c>
      <c r="AZ650" s="1637">
        <v>3225195.43</v>
      </c>
      <c r="BA650" s="1637">
        <v>60192.759999999987</v>
      </c>
      <c r="BB650" s="1637">
        <v>174.81</v>
      </c>
      <c r="BC650" s="1637">
        <v>101002.03</v>
      </c>
      <c r="BD650" s="1637">
        <v>3225195.3599199993</v>
      </c>
    </row>
    <row r="651" spans="1:56" x14ac:dyDescent="0.25">
      <c r="A651" s="1651" t="s">
        <v>2565</v>
      </c>
      <c r="B651" s="1647" t="s">
        <v>3375</v>
      </c>
      <c r="C651" s="1636">
        <v>622.27</v>
      </c>
      <c r="D651" s="1637">
        <v>8208528.4100000001</v>
      </c>
      <c r="E651" s="1637">
        <v>12227730.51</v>
      </c>
      <c r="F651" s="1646">
        <v>1.4896373502348639</v>
      </c>
      <c r="G651" s="1645">
        <v>4</v>
      </c>
      <c r="H651" s="1644">
        <v>522.87</v>
      </c>
      <c r="I651" s="1644">
        <v>869414.55999999982</v>
      </c>
      <c r="J651" s="1644">
        <v>869937.42999999982</v>
      </c>
      <c r="K651" s="1643">
        <v>0.9</v>
      </c>
      <c r="L651" s="1637">
        <v>1915544.94</v>
      </c>
      <c r="M651" s="1637">
        <v>460760.08</v>
      </c>
      <c r="N651" s="1637">
        <v>202598.28</v>
      </c>
      <c r="O651" s="1637">
        <v>81904.66</v>
      </c>
      <c r="P651" s="1637">
        <v>65506.11</v>
      </c>
      <c r="Q651" s="1637">
        <v>138892.26</v>
      </c>
      <c r="R651" s="1637">
        <v>44587.82</v>
      </c>
      <c r="S651" s="1637">
        <v>76185.63</v>
      </c>
      <c r="T651" s="1637">
        <v>91305.14</v>
      </c>
      <c r="U651" s="1637">
        <v>55067.5</v>
      </c>
      <c r="V651" s="1637">
        <v>135454.03</v>
      </c>
      <c r="W651" s="1637">
        <v>116626.23</v>
      </c>
      <c r="X651" s="1637">
        <v>91419.16</v>
      </c>
      <c r="Y651" s="1637">
        <v>3475851.84</v>
      </c>
      <c r="Z651" s="1637">
        <v>55584.899999999994</v>
      </c>
      <c r="AA651" s="1637">
        <v>77783.75</v>
      </c>
      <c r="AB651" s="1637">
        <v>202237.75</v>
      </c>
      <c r="AC651" s="1637">
        <v>21157.18</v>
      </c>
      <c r="AD651" s="1637">
        <v>177658.07</v>
      </c>
      <c r="AE651" s="1637">
        <v>231013.11</v>
      </c>
      <c r="AF651" s="1637">
        <v>846909.47000000009</v>
      </c>
      <c r="AG651" s="1637">
        <v>583066.99</v>
      </c>
      <c r="AH651" s="1637">
        <v>1634984.3632799999</v>
      </c>
      <c r="AI651" s="1637">
        <v>3830395.5832799999</v>
      </c>
      <c r="AJ651" s="1637">
        <v>592326.36</v>
      </c>
      <c r="AK651" s="1637">
        <v>3238069.22328</v>
      </c>
      <c r="AL651" s="1637">
        <v>3771162.9432800002</v>
      </c>
      <c r="AM651" s="1637">
        <v>114167.02</v>
      </c>
      <c r="AN651" s="1637">
        <v>114167.02</v>
      </c>
      <c r="AO651" s="1637">
        <v>118786.5</v>
      </c>
      <c r="AP651" s="1637">
        <v>118786.5</v>
      </c>
      <c r="AQ651" s="1637">
        <v>7919.1</v>
      </c>
      <c r="AR651" s="1637">
        <v>7919.1</v>
      </c>
      <c r="AS651" s="1637">
        <v>7919.1</v>
      </c>
      <c r="AT651" s="1637">
        <v>7919.1</v>
      </c>
      <c r="AU651" s="1637">
        <v>9898.8700000000008</v>
      </c>
      <c r="AV651" s="1637">
        <v>291026.92</v>
      </c>
      <c r="AW651" s="1637">
        <v>117887.23</v>
      </c>
      <c r="AX651" s="1637">
        <v>45117.09</v>
      </c>
      <c r="AY651" s="1637">
        <v>961513.54999999993</v>
      </c>
      <c r="AZ651" s="1637">
        <v>8208528.4100000001</v>
      </c>
      <c r="BA651" s="1637">
        <v>264376.9800000001</v>
      </c>
      <c r="BB651" s="1637">
        <v>6.4499999999999993</v>
      </c>
      <c r="BC651" s="1637">
        <v>228852.33000000002</v>
      </c>
      <c r="BD651" s="1637">
        <v>8208528.3332799999</v>
      </c>
    </row>
    <row r="652" spans="1:56" x14ac:dyDescent="0.25">
      <c r="A652" s="1651" t="s">
        <v>2566</v>
      </c>
      <c r="B652" s="1647" t="s">
        <v>3374</v>
      </c>
      <c r="C652" s="1636">
        <v>357.78</v>
      </c>
      <c r="D652" s="1637">
        <v>4917480.97</v>
      </c>
      <c r="E652" s="1637">
        <v>5137086.38</v>
      </c>
      <c r="F652" s="1646">
        <v>1.0446581107969188</v>
      </c>
      <c r="G652" s="1645">
        <v>4</v>
      </c>
      <c r="H652" s="1644">
        <v>313.23</v>
      </c>
      <c r="I652" s="1644">
        <v>1402395.8</v>
      </c>
      <c r="J652" s="1644">
        <v>1402709.03</v>
      </c>
      <c r="K652" s="1643">
        <v>0.9</v>
      </c>
      <c r="L652" s="1637">
        <v>1131455.25</v>
      </c>
      <c r="M652" s="1637">
        <v>274883.13</v>
      </c>
      <c r="N652" s="1637">
        <v>116362.55</v>
      </c>
      <c r="O652" s="1637">
        <v>46255.85</v>
      </c>
      <c r="P652" s="1637">
        <v>39859</v>
      </c>
      <c r="Q652" s="1637">
        <v>79239.22</v>
      </c>
      <c r="R652" s="1637">
        <v>25321.48</v>
      </c>
      <c r="S652" s="1637">
        <v>43840.15</v>
      </c>
      <c r="T652" s="1637">
        <v>51449.72</v>
      </c>
      <c r="U652" s="1637">
        <v>31543.52</v>
      </c>
      <c r="V652" s="1637">
        <v>76327.27</v>
      </c>
      <c r="W652" s="1637">
        <v>65717.95</v>
      </c>
      <c r="X652" s="1637">
        <v>52606.11</v>
      </c>
      <c r="Y652" s="1637">
        <v>2034861.2</v>
      </c>
      <c r="Z652" s="1637">
        <v>31840.199999999997</v>
      </c>
      <c r="AA652" s="1637">
        <v>44722.5</v>
      </c>
      <c r="AB652" s="1637">
        <v>116278.5</v>
      </c>
      <c r="AC652" s="1637">
        <v>12164.519999999999</v>
      </c>
      <c r="AD652" s="1637">
        <v>102146.18000000001</v>
      </c>
      <c r="AE652" s="1637">
        <v>136687.83999999997</v>
      </c>
      <c r="AF652" s="1637">
        <v>486938.57999999996</v>
      </c>
      <c r="AG652" s="1637">
        <v>335239.86</v>
      </c>
      <c r="AH652" s="1637">
        <v>988041.85392000002</v>
      </c>
      <c r="AI652" s="1637">
        <v>2254060.0339199998</v>
      </c>
      <c r="AJ652" s="1637">
        <v>340563.62</v>
      </c>
      <c r="AK652" s="1637">
        <v>1913496.4139200002</v>
      </c>
      <c r="AL652" s="1637">
        <v>2220003.6639200002</v>
      </c>
      <c r="AM652" s="1637">
        <v>91729.57</v>
      </c>
      <c r="AN652" s="1637">
        <v>91729.57</v>
      </c>
      <c r="AO652" s="1637">
        <v>95689.12</v>
      </c>
      <c r="AP652" s="1637">
        <v>95689.12</v>
      </c>
      <c r="AQ652" s="1637">
        <v>5279.4</v>
      </c>
      <c r="AR652" s="1637">
        <v>5279.4</v>
      </c>
      <c r="AS652" s="1637">
        <v>5279.4</v>
      </c>
      <c r="AT652" s="1637">
        <v>5279.4</v>
      </c>
      <c r="AU652" s="1637">
        <v>6599.25</v>
      </c>
      <c r="AV652" s="1637">
        <v>166961.01999999999</v>
      </c>
      <c r="AW652" s="1637">
        <v>67631.45</v>
      </c>
      <c r="AX652" s="1637">
        <v>25469.32</v>
      </c>
      <c r="AY652" s="1637">
        <v>662616.02</v>
      </c>
      <c r="AZ652" s="1637">
        <v>4917480.97</v>
      </c>
      <c r="BA652" s="1637">
        <v>210396.32000000004</v>
      </c>
      <c r="BB652" s="1637">
        <v>441.76000000000005</v>
      </c>
      <c r="BC652" s="1637">
        <v>163861.51</v>
      </c>
      <c r="BD652" s="1637">
        <v>4917480.8839200009</v>
      </c>
    </row>
    <row r="653" spans="1:56" x14ac:dyDescent="0.25">
      <c r="A653" s="1651" t="s">
        <v>2567</v>
      </c>
      <c r="B653" s="1647" t="s">
        <v>3373</v>
      </c>
      <c r="C653" s="1636">
        <v>155.44999999999999</v>
      </c>
      <c r="D653" s="1637">
        <v>1935437.92</v>
      </c>
      <c r="E653" s="1637">
        <v>2833841.87</v>
      </c>
      <c r="F653" s="1646">
        <v>1.4641863945705891</v>
      </c>
      <c r="G653" s="1645">
        <v>4</v>
      </c>
      <c r="H653" s="1644">
        <v>123.28</v>
      </c>
      <c r="I653" s="1644">
        <v>214214.17</v>
      </c>
      <c r="J653" s="1644">
        <v>214337.45</v>
      </c>
      <c r="K653" s="1643">
        <v>0.9</v>
      </c>
      <c r="L653" s="1637">
        <v>456263.01</v>
      </c>
      <c r="M653" s="1637">
        <v>91252.6</v>
      </c>
      <c r="N653" s="1637">
        <v>48324.959999999999</v>
      </c>
      <c r="O653" s="1637">
        <v>21338.29</v>
      </c>
      <c r="P653" s="1637">
        <v>15796.06</v>
      </c>
      <c r="Q653" s="1637">
        <v>29760.98</v>
      </c>
      <c r="R653" s="1637">
        <v>11009.34</v>
      </c>
      <c r="S653" s="1637">
        <v>18177.62</v>
      </c>
      <c r="T653" s="1637">
        <v>24637.89</v>
      </c>
      <c r="U653" s="1637">
        <v>13633.21</v>
      </c>
      <c r="V653" s="1637">
        <v>36551.08</v>
      </c>
      <c r="W653" s="1637">
        <v>31470.57</v>
      </c>
      <c r="X653" s="1637">
        <v>21812.29</v>
      </c>
      <c r="Y653" s="1637">
        <v>820027.89999999991</v>
      </c>
      <c r="Z653" s="1637">
        <v>13780.8</v>
      </c>
      <c r="AA653" s="1637">
        <v>19431.25</v>
      </c>
      <c r="AB653" s="1637">
        <v>50521.25</v>
      </c>
      <c r="AC653" s="1637">
        <v>5285.2999999999993</v>
      </c>
      <c r="AD653" s="1637">
        <v>44380.97</v>
      </c>
      <c r="AE653" s="1637">
        <v>26102.6</v>
      </c>
      <c r="AF653" s="1637">
        <v>211567.44999999998</v>
      </c>
      <c r="AG653" s="1637">
        <v>145656.65</v>
      </c>
      <c r="AH653" s="1637">
        <v>387721.33379999996</v>
      </c>
      <c r="AI653" s="1637">
        <v>904447.60379999992</v>
      </c>
      <c r="AJ653" s="1637">
        <v>147969.74</v>
      </c>
      <c r="AK653" s="1637">
        <v>756477.86379999993</v>
      </c>
      <c r="AL653" s="1637">
        <v>889650.62379999994</v>
      </c>
      <c r="AM653" s="1637">
        <v>21777.52</v>
      </c>
      <c r="AN653" s="1637">
        <v>21777.52</v>
      </c>
      <c r="AO653" s="1637">
        <v>22437.45</v>
      </c>
      <c r="AP653" s="1637">
        <v>22437.45</v>
      </c>
      <c r="AQ653" s="1637">
        <v>4619.47</v>
      </c>
      <c r="AR653" s="1637">
        <v>4619.47</v>
      </c>
      <c r="AS653" s="1637">
        <v>4619.47</v>
      </c>
      <c r="AT653" s="1637">
        <v>4619.47</v>
      </c>
      <c r="AU653" s="1637">
        <v>5939.32</v>
      </c>
      <c r="AV653" s="1637">
        <v>72591.75</v>
      </c>
      <c r="AW653" s="1637">
        <v>29404.98</v>
      </c>
      <c r="AX653" s="1637">
        <v>10915.42</v>
      </c>
      <c r="AY653" s="1637">
        <v>225759.29000000004</v>
      </c>
      <c r="AZ653" s="1637">
        <v>1935437.92</v>
      </c>
      <c r="BA653" s="1637">
        <v>23395.289999999994</v>
      </c>
      <c r="BB653" s="1637">
        <v>8.0500000000000007</v>
      </c>
      <c r="BC653" s="1637">
        <v>37080.490000000005</v>
      </c>
      <c r="BD653" s="1637">
        <v>1935437.8137999999</v>
      </c>
    </row>
    <row r="654" spans="1:56" x14ac:dyDescent="0.25">
      <c r="A654" s="1651" t="s">
        <v>2569</v>
      </c>
      <c r="B654" s="1647" t="s">
        <v>3372</v>
      </c>
      <c r="C654" s="1636">
        <v>798.5</v>
      </c>
      <c r="D654" s="1637">
        <v>11907618.68</v>
      </c>
      <c r="E654" s="1637">
        <v>9963501.0199999996</v>
      </c>
      <c r="F654" s="1646">
        <v>0.83673329552739761</v>
      </c>
      <c r="G654" s="1645">
        <v>2</v>
      </c>
      <c r="H654" s="1644">
        <v>55013.89</v>
      </c>
      <c r="I654" s="1644">
        <v>5331175</v>
      </c>
      <c r="J654" s="1644">
        <v>5386188.8899999997</v>
      </c>
      <c r="K654" s="1643">
        <v>0.9</v>
      </c>
      <c r="L654" s="1637">
        <v>2565437.13</v>
      </c>
      <c r="M654" s="1637">
        <v>855060.19</v>
      </c>
      <c r="N654" s="1637">
        <v>288016.15000000002</v>
      </c>
      <c r="O654" s="1637">
        <v>96005.38</v>
      </c>
      <c r="P654" s="1637">
        <v>87138.26</v>
      </c>
      <c r="Q654" s="1637">
        <v>245929.86</v>
      </c>
      <c r="R654" s="1637">
        <v>58349.5</v>
      </c>
      <c r="S654" s="1637">
        <v>106659.88</v>
      </c>
      <c r="T654" s="1637">
        <v>96377.65</v>
      </c>
      <c r="U654" s="1637">
        <v>71106.58</v>
      </c>
      <c r="V654" s="1637">
        <v>142979.25</v>
      </c>
      <c r="W654" s="1637">
        <v>123105.46</v>
      </c>
      <c r="X654" s="1637">
        <v>127986.83</v>
      </c>
      <c r="Y654" s="1637">
        <v>4864152.1199999992</v>
      </c>
      <c r="Z654" s="1637">
        <v>71865</v>
      </c>
      <c r="AA654" s="1637">
        <v>99812.5</v>
      </c>
      <c r="AB654" s="1637">
        <v>259512.5</v>
      </c>
      <c r="AC654" s="1637">
        <v>27149</v>
      </c>
      <c r="AD654" s="1637">
        <v>455943.5</v>
      </c>
      <c r="AE654" s="1637">
        <v>685911.5</v>
      </c>
      <c r="AF654" s="1637">
        <v>1086758.5</v>
      </c>
      <c r="AG654" s="1637">
        <v>748194.5</v>
      </c>
      <c r="AH654" s="1637">
        <v>2286352.4009999996</v>
      </c>
      <c r="AI654" s="1637">
        <v>5721499.4009999996</v>
      </c>
      <c r="AJ654" s="1637">
        <v>760076.18</v>
      </c>
      <c r="AK654" s="1637">
        <v>4961423.2209999999</v>
      </c>
      <c r="AL654" s="1637">
        <v>5645491.7809999995</v>
      </c>
      <c r="AM654" s="1637">
        <v>190058.4</v>
      </c>
      <c r="AN654" s="1637">
        <v>190058.4</v>
      </c>
      <c r="AO654" s="1637">
        <v>197977.5</v>
      </c>
      <c r="AP654" s="1637">
        <v>197977.5</v>
      </c>
      <c r="AQ654" s="1637">
        <v>7259.17</v>
      </c>
      <c r="AR654" s="1637">
        <v>7259.17</v>
      </c>
      <c r="AS654" s="1637">
        <v>7919.1</v>
      </c>
      <c r="AT654" s="1637">
        <v>7919.1</v>
      </c>
      <c r="AU654" s="1637">
        <v>9238.9500000000007</v>
      </c>
      <c r="AV654" s="1637">
        <v>373517.55</v>
      </c>
      <c r="AW654" s="1637">
        <v>151301.98000000001</v>
      </c>
      <c r="AX654" s="1637">
        <v>57487.9</v>
      </c>
      <c r="AY654" s="1637">
        <v>1397974.72</v>
      </c>
      <c r="AZ654" s="1637">
        <v>11907618.68</v>
      </c>
      <c r="BA654" s="1637">
        <v>842686.79999999993</v>
      </c>
      <c r="BB654" s="1637">
        <v>15007.389999999998</v>
      </c>
      <c r="BC654" s="1637">
        <v>469222</v>
      </c>
      <c r="BD654" s="1637">
        <v>11907618.620999999</v>
      </c>
    </row>
    <row r="655" spans="1:56" x14ac:dyDescent="0.25">
      <c r="A655" s="1651" t="s">
        <v>2570</v>
      </c>
      <c r="B655" s="1647" t="s">
        <v>3371</v>
      </c>
      <c r="C655" s="1636">
        <v>1445.79</v>
      </c>
      <c r="D655" s="1637">
        <v>20799295.059999999</v>
      </c>
      <c r="E655" s="1637">
        <v>15939274.810000001</v>
      </c>
      <c r="F655" s="1646">
        <v>0.76633726114369582</v>
      </c>
      <c r="G655" s="1645">
        <v>1</v>
      </c>
      <c r="H655" s="1644">
        <v>247750.48</v>
      </c>
      <c r="I655" s="1644">
        <v>10789007.310000001</v>
      </c>
      <c r="J655" s="1644">
        <v>11036757.790000001</v>
      </c>
      <c r="K655" s="1643">
        <v>0.9</v>
      </c>
      <c r="L655" s="1637">
        <v>4682501.21</v>
      </c>
      <c r="M655" s="1637">
        <v>936500.23</v>
      </c>
      <c r="N655" s="1637">
        <v>453125.03</v>
      </c>
      <c r="O655" s="1637">
        <v>200831.04</v>
      </c>
      <c r="P655" s="1637">
        <v>174713.64</v>
      </c>
      <c r="Q655" s="1637">
        <v>274612.71000000002</v>
      </c>
      <c r="R655" s="1637">
        <v>105689.66</v>
      </c>
      <c r="S655" s="1637">
        <v>171350.83</v>
      </c>
      <c r="T655" s="1637">
        <v>231886.07999999999</v>
      </c>
      <c r="U655" s="1637">
        <v>128579.95</v>
      </c>
      <c r="V655" s="1637">
        <v>344010.23999999999</v>
      </c>
      <c r="W655" s="1637">
        <v>296193.59999999998</v>
      </c>
      <c r="X655" s="1637">
        <v>205612.92</v>
      </c>
      <c r="Y655" s="1637">
        <v>8205607.1399999997</v>
      </c>
      <c r="Z655" s="1637">
        <v>127924.20000000001</v>
      </c>
      <c r="AA655" s="1637">
        <v>180723.75</v>
      </c>
      <c r="AB655" s="1637">
        <v>469881.75</v>
      </c>
      <c r="AC655" s="1637">
        <v>49156.86</v>
      </c>
      <c r="AD655" s="1637">
        <v>825546.09000000008</v>
      </c>
      <c r="AE655" s="1637">
        <v>237295.42</v>
      </c>
      <c r="AF655" s="1637">
        <v>1967720.19</v>
      </c>
      <c r="AG655" s="1637">
        <v>1354705.23</v>
      </c>
      <c r="AH655" s="1637">
        <v>4196961.6285600001</v>
      </c>
      <c r="AI655" s="1637">
        <v>9409915.1185600013</v>
      </c>
      <c r="AJ655" s="1637">
        <v>1376218.58</v>
      </c>
      <c r="AK655" s="1637">
        <v>8033696.5385599975</v>
      </c>
      <c r="AL655" s="1637">
        <v>9272293.2585599981</v>
      </c>
      <c r="AM655" s="1637">
        <v>463927.27</v>
      </c>
      <c r="AN655" s="1637">
        <v>463927.27</v>
      </c>
      <c r="AO655" s="1637">
        <v>483065.1</v>
      </c>
      <c r="AP655" s="1637">
        <v>483065.1</v>
      </c>
      <c r="AQ655" s="1637">
        <v>69952.05</v>
      </c>
      <c r="AR655" s="1637">
        <v>69952.05</v>
      </c>
      <c r="AS655" s="1637">
        <v>72591.75</v>
      </c>
      <c r="AT655" s="1637">
        <v>72591.75</v>
      </c>
      <c r="AU655" s="1637">
        <v>87110.1</v>
      </c>
      <c r="AV655" s="1637">
        <v>676423.12</v>
      </c>
      <c r="AW655" s="1637">
        <v>274000.95</v>
      </c>
      <c r="AX655" s="1637">
        <v>104788.08</v>
      </c>
      <c r="AY655" s="1637">
        <v>3321394.5900000008</v>
      </c>
      <c r="AZ655" s="1637">
        <v>20799295.059999999</v>
      </c>
      <c r="BA655" s="1637">
        <v>2321120.64</v>
      </c>
      <c r="BB655" s="1637">
        <v>62325.739999999991</v>
      </c>
      <c r="BC655" s="1637">
        <v>745663.24</v>
      </c>
      <c r="BD655" s="1637">
        <v>20799294.988559999</v>
      </c>
    </row>
    <row r="656" spans="1:56" x14ac:dyDescent="0.25">
      <c r="A656" s="1651" t="s">
        <v>2571</v>
      </c>
      <c r="B656" s="1647" t="s">
        <v>3370</v>
      </c>
      <c r="C656" s="1636">
        <v>96</v>
      </c>
      <c r="D656" s="1637">
        <v>1193144.95</v>
      </c>
      <c r="E656" s="1637">
        <v>1566831.35</v>
      </c>
      <c r="F656" s="1646">
        <v>1.3131944697917886</v>
      </c>
      <c r="G656" s="1645">
        <v>4</v>
      </c>
      <c r="H656" s="1644">
        <v>76</v>
      </c>
      <c r="I656" s="1644">
        <v>62728.329999999994</v>
      </c>
      <c r="J656" s="1644">
        <v>62804.329999999994</v>
      </c>
      <c r="K656" s="1643">
        <v>0.9</v>
      </c>
      <c r="L656" s="1637">
        <v>291205</v>
      </c>
      <c r="M656" s="1637">
        <v>58240.99</v>
      </c>
      <c r="N656" s="1637">
        <v>29497.05</v>
      </c>
      <c r="O656" s="1637">
        <v>13179.53</v>
      </c>
      <c r="P656" s="1637">
        <v>9776.8700000000008</v>
      </c>
      <c r="Q656" s="1637">
        <v>18262.419999999998</v>
      </c>
      <c r="R656" s="1637">
        <v>6605.6</v>
      </c>
      <c r="S656" s="1637">
        <v>11227.35</v>
      </c>
      <c r="T656" s="1637">
        <v>15217.52</v>
      </c>
      <c r="U656" s="1637">
        <v>8554.17</v>
      </c>
      <c r="V656" s="1637">
        <v>22575.67</v>
      </c>
      <c r="W656" s="1637">
        <v>19437.7</v>
      </c>
      <c r="X656" s="1637">
        <v>13472.29</v>
      </c>
      <c r="Y656" s="1637">
        <v>517252.15999999992</v>
      </c>
      <c r="Z656" s="1637">
        <v>8595</v>
      </c>
      <c r="AA656" s="1637">
        <v>12000</v>
      </c>
      <c r="AB656" s="1637">
        <v>31200</v>
      </c>
      <c r="AC656" s="1637">
        <v>3264</v>
      </c>
      <c r="AD656" s="1637">
        <v>27408</v>
      </c>
      <c r="AE656" s="1637">
        <v>16029.5</v>
      </c>
      <c r="AF656" s="1637">
        <v>130656</v>
      </c>
      <c r="AG656" s="1637">
        <v>89952</v>
      </c>
      <c r="AH656" s="1637">
        <v>238911.01500000001</v>
      </c>
      <c r="AI656" s="1637">
        <v>558015.51500000001</v>
      </c>
      <c r="AJ656" s="1637">
        <v>91380.479999999996</v>
      </c>
      <c r="AK656" s="1637">
        <v>466635.03500000003</v>
      </c>
      <c r="AL656" s="1637">
        <v>548877.46500000008</v>
      </c>
      <c r="AM656" s="1637">
        <v>13858.42</v>
      </c>
      <c r="AN656" s="1637">
        <v>13858.42</v>
      </c>
      <c r="AO656" s="1637">
        <v>14518.35</v>
      </c>
      <c r="AP656" s="1637">
        <v>14518.35</v>
      </c>
      <c r="AQ656" s="1637">
        <v>0</v>
      </c>
      <c r="AR656" s="1637">
        <v>0</v>
      </c>
      <c r="AS656" s="1637">
        <v>0</v>
      </c>
      <c r="AT656" s="1637">
        <v>0</v>
      </c>
      <c r="AU656" s="1637">
        <v>659.92</v>
      </c>
      <c r="AV656" s="1637">
        <v>44874.9</v>
      </c>
      <c r="AW656" s="1637">
        <v>18177.62</v>
      </c>
      <c r="AX656" s="1637">
        <v>6549.25</v>
      </c>
      <c r="AY656" s="1637">
        <v>127015.23</v>
      </c>
      <c r="AZ656" s="1637">
        <v>1193144.95</v>
      </c>
      <c r="BA656" s="1637">
        <v>15503.31</v>
      </c>
      <c r="BB656" s="1637">
        <v>0.05</v>
      </c>
      <c r="BC656" s="1637">
        <v>25541.469999999998</v>
      </c>
      <c r="BD656" s="1637">
        <v>1193144.855</v>
      </c>
    </row>
    <row r="657" spans="1:56" x14ac:dyDescent="0.25">
      <c r="A657" s="1651" t="s">
        <v>2572</v>
      </c>
      <c r="B657" s="1647" t="s">
        <v>3369</v>
      </c>
      <c r="C657" s="1636">
        <v>126.3</v>
      </c>
      <c r="D657" s="1637">
        <v>1575813.68</v>
      </c>
      <c r="E657" s="1637">
        <v>2171233.89</v>
      </c>
      <c r="F657" s="1646">
        <v>1.3778493723953458</v>
      </c>
      <c r="G657" s="1645">
        <v>4</v>
      </c>
      <c r="H657" s="1644">
        <v>100.37</v>
      </c>
      <c r="I657" s="1644">
        <v>605377.62000000011</v>
      </c>
      <c r="J657" s="1644">
        <v>605477.99000000011</v>
      </c>
      <c r="K657" s="1643">
        <v>0.9</v>
      </c>
      <c r="L657" s="1637">
        <v>374675.4</v>
      </c>
      <c r="M657" s="1637">
        <v>74935.08</v>
      </c>
      <c r="N657" s="1637">
        <v>38911.01</v>
      </c>
      <c r="O657" s="1637">
        <v>16945.11</v>
      </c>
      <c r="P657" s="1637">
        <v>12921.3</v>
      </c>
      <c r="Q657" s="1637">
        <v>23673.51</v>
      </c>
      <c r="R657" s="1637">
        <v>8807.4699999999993</v>
      </c>
      <c r="S657" s="1637">
        <v>14702.49</v>
      </c>
      <c r="T657" s="1637">
        <v>19565.38</v>
      </c>
      <c r="U657" s="1637">
        <v>10960.03</v>
      </c>
      <c r="V657" s="1637">
        <v>29025.86</v>
      </c>
      <c r="W657" s="1637">
        <v>24991.33</v>
      </c>
      <c r="X657" s="1637">
        <v>17642.29</v>
      </c>
      <c r="Y657" s="1637">
        <v>667756.26</v>
      </c>
      <c r="Z657" s="1637">
        <v>11254.499999999998</v>
      </c>
      <c r="AA657" s="1637">
        <v>15787.499999999996</v>
      </c>
      <c r="AB657" s="1637">
        <v>41047.499999999993</v>
      </c>
      <c r="AC657" s="1637">
        <v>4294.1999999999989</v>
      </c>
      <c r="AD657" s="1637">
        <v>36058.65</v>
      </c>
      <c r="AE657" s="1637">
        <v>21312.929999999997</v>
      </c>
      <c r="AF657" s="1637">
        <v>171894.3</v>
      </c>
      <c r="AG657" s="1637">
        <v>118343.09999999999</v>
      </c>
      <c r="AH657" s="1637">
        <v>315780.53519999993</v>
      </c>
      <c r="AI657" s="1637">
        <v>735773.21519999986</v>
      </c>
      <c r="AJ657" s="1637">
        <v>120222.44</v>
      </c>
      <c r="AK657" s="1637">
        <v>615550.77520000003</v>
      </c>
      <c r="AL657" s="1637">
        <v>723750.96519999998</v>
      </c>
      <c r="AM657" s="1637">
        <v>18477.900000000001</v>
      </c>
      <c r="AN657" s="1637">
        <v>18477.900000000001</v>
      </c>
      <c r="AO657" s="1637">
        <v>19137.82</v>
      </c>
      <c r="AP657" s="1637">
        <v>19137.82</v>
      </c>
      <c r="AQ657" s="1637">
        <v>3299.62</v>
      </c>
      <c r="AR657" s="1637">
        <v>3299.62</v>
      </c>
      <c r="AS657" s="1637">
        <v>3299.62</v>
      </c>
      <c r="AT657" s="1637">
        <v>3299.62</v>
      </c>
      <c r="AU657" s="1637">
        <v>4619.47</v>
      </c>
      <c r="AV657" s="1637">
        <v>58733.32</v>
      </c>
      <c r="AW657" s="1637">
        <v>23791.3</v>
      </c>
      <c r="AX657" s="1637">
        <v>8732.34</v>
      </c>
      <c r="AY657" s="1637">
        <v>184306.34999999998</v>
      </c>
      <c r="AZ657" s="1637">
        <v>1575813.68</v>
      </c>
      <c r="BA657" s="1637">
        <v>25705.539999999997</v>
      </c>
      <c r="BB657" s="1637">
        <v>86.03</v>
      </c>
      <c r="BC657" s="1637">
        <v>93932.459999999992</v>
      </c>
      <c r="BD657" s="1637">
        <v>1575813.5751999998</v>
      </c>
    </row>
    <row r="658" spans="1:56" x14ac:dyDescent="0.25">
      <c r="A658" s="1651" t="s">
        <v>2573</v>
      </c>
      <c r="B658" s="1647" t="s">
        <v>3368</v>
      </c>
      <c r="C658" s="1636">
        <v>47.54</v>
      </c>
      <c r="D658" s="1637">
        <v>572219.28</v>
      </c>
      <c r="E658" s="1637">
        <v>1184938.4100000001</v>
      </c>
      <c r="F658" s="1646">
        <v>2.0707768008096479</v>
      </c>
      <c r="G658" s="1645">
        <v>4</v>
      </c>
      <c r="H658" s="1644">
        <v>36.44</v>
      </c>
      <c r="I658" s="1644">
        <v>102628.61</v>
      </c>
      <c r="J658" s="1644">
        <v>102665.05</v>
      </c>
      <c r="K658" s="1643">
        <v>0.9</v>
      </c>
      <c r="L658" s="1637">
        <v>137443.74</v>
      </c>
      <c r="M658" s="1637">
        <v>27488.74</v>
      </c>
      <c r="N658" s="1637">
        <v>14434.73</v>
      </c>
      <c r="O658" s="1637">
        <v>6275.97</v>
      </c>
      <c r="P658" s="1637">
        <v>4601.5200000000004</v>
      </c>
      <c r="Q658" s="1637">
        <v>9469.4</v>
      </c>
      <c r="R658" s="1637">
        <v>2752.33</v>
      </c>
      <c r="S658" s="1637">
        <v>5613.67</v>
      </c>
      <c r="T658" s="1637">
        <v>7246.44</v>
      </c>
      <c r="U658" s="1637">
        <v>4009.77</v>
      </c>
      <c r="V658" s="1637">
        <v>10750.32</v>
      </c>
      <c r="W658" s="1637">
        <v>9256.0499999999993</v>
      </c>
      <c r="X658" s="1637">
        <v>6736.14</v>
      </c>
      <c r="Y658" s="1637">
        <v>246078.81999999998</v>
      </c>
      <c r="Z658" s="1637">
        <v>4241.7</v>
      </c>
      <c r="AA658" s="1637">
        <v>5942.5</v>
      </c>
      <c r="AB658" s="1637">
        <v>15450.5</v>
      </c>
      <c r="AC658" s="1637">
        <v>1616.3600000000001</v>
      </c>
      <c r="AD658" s="1637">
        <v>13572.67</v>
      </c>
      <c r="AE658" s="1637">
        <v>8410.93</v>
      </c>
      <c r="AF658" s="1637">
        <v>64701.94</v>
      </c>
      <c r="AG658" s="1637">
        <v>44544.979999999996</v>
      </c>
      <c r="AH658" s="1637">
        <v>113597.14055999999</v>
      </c>
      <c r="AI658" s="1637">
        <v>272078.72055999999</v>
      </c>
      <c r="AJ658" s="1637">
        <v>45252.37</v>
      </c>
      <c r="AK658" s="1637">
        <v>226826.35055999999</v>
      </c>
      <c r="AL658" s="1637">
        <v>267553.48056</v>
      </c>
      <c r="AM658" s="1637">
        <v>5939.32</v>
      </c>
      <c r="AN658" s="1637">
        <v>5939.32</v>
      </c>
      <c r="AO658" s="1637">
        <v>6599.25</v>
      </c>
      <c r="AP658" s="1637">
        <v>6599.25</v>
      </c>
      <c r="AQ658" s="1637">
        <v>0</v>
      </c>
      <c r="AR658" s="1637">
        <v>0</v>
      </c>
      <c r="AS658" s="1637">
        <v>0</v>
      </c>
      <c r="AT658" s="1637">
        <v>0</v>
      </c>
      <c r="AU658" s="1637">
        <v>0</v>
      </c>
      <c r="AV658" s="1637">
        <v>21777.52</v>
      </c>
      <c r="AW658" s="1637">
        <v>8821.49</v>
      </c>
      <c r="AX658" s="1637">
        <v>2910.78</v>
      </c>
      <c r="AY658" s="1637">
        <v>58586.93</v>
      </c>
      <c r="AZ658" s="1637">
        <v>572219.28</v>
      </c>
      <c r="BA658" s="1637">
        <v>49685.760000000002</v>
      </c>
      <c r="BB658" s="1637">
        <v>0</v>
      </c>
      <c r="BC658" s="1637">
        <v>24668.760000000002</v>
      </c>
      <c r="BD658" s="1637">
        <v>572219.23056000005</v>
      </c>
    </row>
    <row r="659" spans="1:56" x14ac:dyDescent="0.25">
      <c r="A659" s="1651" t="s">
        <v>2574</v>
      </c>
      <c r="B659" s="1647" t="s">
        <v>3367</v>
      </c>
      <c r="C659" s="1636">
        <v>198.75</v>
      </c>
      <c r="D659" s="1637">
        <v>2439903.35</v>
      </c>
      <c r="E659" s="1637">
        <v>2677593.0299999998</v>
      </c>
      <c r="F659" s="1646">
        <v>1.0974176620561629</v>
      </c>
      <c r="G659" s="1645">
        <v>4</v>
      </c>
      <c r="H659" s="1644">
        <v>155.41</v>
      </c>
      <c r="I659" s="1644">
        <v>247866.47999999998</v>
      </c>
      <c r="J659" s="1644">
        <v>248021.88999999998</v>
      </c>
      <c r="K659" s="1643">
        <v>0.9</v>
      </c>
      <c r="L659" s="1637">
        <v>591196.37</v>
      </c>
      <c r="M659" s="1637">
        <v>118239.27</v>
      </c>
      <c r="N659" s="1637">
        <v>62132.1</v>
      </c>
      <c r="O659" s="1637">
        <v>27614.26</v>
      </c>
      <c r="P659" s="1637">
        <v>19892.34</v>
      </c>
      <c r="Q659" s="1637">
        <v>35848.449999999997</v>
      </c>
      <c r="R659" s="1637">
        <v>14312.14</v>
      </c>
      <c r="S659" s="1637">
        <v>23523.98</v>
      </c>
      <c r="T659" s="1637">
        <v>31884.33</v>
      </c>
      <c r="U659" s="1637">
        <v>17642.98</v>
      </c>
      <c r="V659" s="1637">
        <v>47301.4</v>
      </c>
      <c r="W659" s="1637">
        <v>40726.620000000003</v>
      </c>
      <c r="X659" s="1637">
        <v>28227.67</v>
      </c>
      <c r="Y659" s="1637">
        <v>1058541.9099999999</v>
      </c>
      <c r="Z659" s="1637">
        <v>17415</v>
      </c>
      <c r="AA659" s="1637">
        <v>24843.75</v>
      </c>
      <c r="AB659" s="1637">
        <v>64593.75</v>
      </c>
      <c r="AC659" s="1637">
        <v>6757.5</v>
      </c>
      <c r="AD659" s="1637">
        <v>56743.12</v>
      </c>
      <c r="AE659" s="1637">
        <v>30883.5</v>
      </c>
      <c r="AF659" s="1637">
        <v>270498.75</v>
      </c>
      <c r="AG659" s="1637">
        <v>186228.75</v>
      </c>
      <c r="AH659" s="1637">
        <v>487808.26199999993</v>
      </c>
      <c r="AI659" s="1637">
        <v>1145772.382</v>
      </c>
      <c r="AJ659" s="1637">
        <v>189186.15</v>
      </c>
      <c r="AK659" s="1637">
        <v>956586.23199999973</v>
      </c>
      <c r="AL659" s="1637">
        <v>1126853.7619999996</v>
      </c>
      <c r="AM659" s="1637">
        <v>27056.92</v>
      </c>
      <c r="AN659" s="1637">
        <v>27056.92</v>
      </c>
      <c r="AO659" s="1637">
        <v>28376.77</v>
      </c>
      <c r="AP659" s="1637">
        <v>28376.77</v>
      </c>
      <c r="AQ659" s="1637">
        <v>0</v>
      </c>
      <c r="AR659" s="1637">
        <v>0</v>
      </c>
      <c r="AS659" s="1637">
        <v>0</v>
      </c>
      <c r="AT659" s="1637">
        <v>0</v>
      </c>
      <c r="AU659" s="1637">
        <v>0</v>
      </c>
      <c r="AV659" s="1637">
        <v>92389.5</v>
      </c>
      <c r="AW659" s="1637">
        <v>37424.519999999997</v>
      </c>
      <c r="AX659" s="1637">
        <v>13826.2</v>
      </c>
      <c r="AY659" s="1637">
        <v>254507.6</v>
      </c>
      <c r="AZ659" s="1637">
        <v>2439903.35</v>
      </c>
      <c r="BA659" s="1637">
        <v>31131.729999999996</v>
      </c>
      <c r="BB659" s="1637">
        <v>0</v>
      </c>
      <c r="BC659" s="1637">
        <v>106227.80000000002</v>
      </c>
      <c r="BD659" s="1637">
        <v>2439903.2719999994</v>
      </c>
    </row>
    <row r="660" spans="1:56" x14ac:dyDescent="0.25">
      <c r="A660" s="1651" t="s">
        <v>2575</v>
      </c>
      <c r="B660" s="1647" t="s">
        <v>3366</v>
      </c>
      <c r="C660" s="1636">
        <v>1181.48</v>
      </c>
      <c r="D660" s="1637">
        <v>17562984.219999999</v>
      </c>
      <c r="E660" s="1637">
        <v>15577619.9</v>
      </c>
      <c r="F660" s="1646">
        <v>0.88695746149227028</v>
      </c>
      <c r="G660" s="1645">
        <v>2</v>
      </c>
      <c r="H660" s="1644">
        <v>24515.31</v>
      </c>
      <c r="I660" s="1644">
        <v>2571056.8199999998</v>
      </c>
      <c r="J660" s="1644">
        <v>2595572.13</v>
      </c>
      <c r="K660" s="1643">
        <v>0.9</v>
      </c>
      <c r="L660" s="1637">
        <v>3781745.95</v>
      </c>
      <c r="M660" s="1637">
        <v>1260455.92</v>
      </c>
      <c r="N660" s="1637">
        <v>425888.55</v>
      </c>
      <c r="O660" s="1637">
        <v>141481.62</v>
      </c>
      <c r="P660" s="1637">
        <v>128349.29</v>
      </c>
      <c r="Q660" s="1637">
        <v>363883.68</v>
      </c>
      <c r="R660" s="1637">
        <v>86423.31</v>
      </c>
      <c r="S660" s="1637">
        <v>157717.62</v>
      </c>
      <c r="T660" s="1637">
        <v>142030.22</v>
      </c>
      <c r="U660" s="1637">
        <v>105055.97</v>
      </c>
      <c r="V660" s="1637">
        <v>210706.27</v>
      </c>
      <c r="W660" s="1637">
        <v>181418.58</v>
      </c>
      <c r="X660" s="1637">
        <v>189253.71</v>
      </c>
      <c r="Y660" s="1637">
        <v>7174410.6899999985</v>
      </c>
      <c r="Z660" s="1637">
        <v>106333.20000000003</v>
      </c>
      <c r="AA660" s="1637">
        <v>147685.00000000003</v>
      </c>
      <c r="AB660" s="1637">
        <v>383981.00000000006</v>
      </c>
      <c r="AC660" s="1637">
        <v>40170.320000000007</v>
      </c>
      <c r="AD660" s="1637">
        <v>674625.08</v>
      </c>
      <c r="AE660" s="1637">
        <v>1014891.3200000002</v>
      </c>
      <c r="AF660" s="1637">
        <v>1607994.2800000003</v>
      </c>
      <c r="AG660" s="1637">
        <v>1107046.7600000002</v>
      </c>
      <c r="AH660" s="1637">
        <v>3369133.7887200001</v>
      </c>
      <c r="AI660" s="1637">
        <v>8451860.7487200014</v>
      </c>
      <c r="AJ660" s="1637">
        <v>1124627.18</v>
      </c>
      <c r="AK660" s="1637">
        <v>7327233.5687200017</v>
      </c>
      <c r="AL660" s="1637">
        <v>8339398.0287200017</v>
      </c>
      <c r="AM660" s="1637">
        <v>270569.25</v>
      </c>
      <c r="AN660" s="1637">
        <v>270569.25</v>
      </c>
      <c r="AO660" s="1637">
        <v>282447.90000000002</v>
      </c>
      <c r="AP660" s="1637">
        <v>282447.90000000002</v>
      </c>
      <c r="AQ660" s="1637">
        <v>15178.27</v>
      </c>
      <c r="AR660" s="1637">
        <v>15178.27</v>
      </c>
      <c r="AS660" s="1637">
        <v>15838.2</v>
      </c>
      <c r="AT660" s="1637">
        <v>15838.2</v>
      </c>
      <c r="AU660" s="1637">
        <v>19137.82</v>
      </c>
      <c r="AV660" s="1637">
        <v>552357.22</v>
      </c>
      <c r="AW660" s="1637">
        <v>223745.16</v>
      </c>
      <c r="AX660" s="1637">
        <v>85868.01</v>
      </c>
      <c r="AY660" s="1637">
        <v>2049175.45</v>
      </c>
      <c r="AZ660" s="1637">
        <v>17562984.219999999</v>
      </c>
      <c r="BA660" s="1637">
        <v>563258.43000000005</v>
      </c>
      <c r="BB660" s="1637">
        <v>5562.33</v>
      </c>
      <c r="BC660" s="1637">
        <v>437975.99000000005</v>
      </c>
      <c r="BD660" s="1637">
        <v>17562984.168719999</v>
      </c>
    </row>
    <row r="661" spans="1:56" x14ac:dyDescent="0.25">
      <c r="A661" s="1651" t="s">
        <v>2576</v>
      </c>
      <c r="B661" s="1647" t="s">
        <v>3365</v>
      </c>
      <c r="C661" s="1636">
        <v>846.88</v>
      </c>
      <c r="D661" s="1637">
        <v>12741033.779999999</v>
      </c>
      <c r="E661" s="1637">
        <v>9441814.870000001</v>
      </c>
      <c r="F661" s="1646">
        <v>0.7410556343411564</v>
      </c>
      <c r="G661" s="1645">
        <v>1</v>
      </c>
      <c r="H661" s="1644">
        <v>265215.96999999997</v>
      </c>
      <c r="I661" s="1644">
        <v>6804115.7099999981</v>
      </c>
      <c r="J661" s="1644">
        <v>7069331.6799999978</v>
      </c>
      <c r="K661" s="1643">
        <v>0.9</v>
      </c>
      <c r="L661" s="1637">
        <v>2814144.94</v>
      </c>
      <c r="M661" s="1637">
        <v>562828.98</v>
      </c>
      <c r="N661" s="1637">
        <v>265473.53000000003</v>
      </c>
      <c r="O661" s="1637">
        <v>117360.63</v>
      </c>
      <c r="P661" s="1637">
        <v>108808.88</v>
      </c>
      <c r="Q661" s="1637">
        <v>160303.48000000001</v>
      </c>
      <c r="R661" s="1637">
        <v>61652.3</v>
      </c>
      <c r="S661" s="1637">
        <v>100244.25</v>
      </c>
      <c r="T661" s="1637">
        <v>135508.42000000001</v>
      </c>
      <c r="U661" s="1637">
        <v>75116.350000000006</v>
      </c>
      <c r="V661" s="1637">
        <v>201030.98</v>
      </c>
      <c r="W661" s="1637">
        <v>173088.13</v>
      </c>
      <c r="X661" s="1637">
        <v>120288.37</v>
      </c>
      <c r="Y661" s="1637">
        <v>4895849.24</v>
      </c>
      <c r="Z661" s="1637">
        <v>75116.7</v>
      </c>
      <c r="AA661" s="1637">
        <v>105860</v>
      </c>
      <c r="AB661" s="1637">
        <v>275236</v>
      </c>
      <c r="AC661" s="1637">
        <v>28793.919999999998</v>
      </c>
      <c r="AD661" s="1637">
        <v>483568.48</v>
      </c>
      <c r="AE661" s="1637">
        <v>139088.43</v>
      </c>
      <c r="AF661" s="1637">
        <v>1152603.68</v>
      </c>
      <c r="AG661" s="1637">
        <v>793526.55999999994</v>
      </c>
      <c r="AH661" s="1637">
        <v>2596139.8153200001</v>
      </c>
      <c r="AI661" s="1637">
        <v>5649933.5853199996</v>
      </c>
      <c r="AJ661" s="1637">
        <v>806128.13</v>
      </c>
      <c r="AK661" s="1637">
        <v>4843805.4553200006</v>
      </c>
      <c r="AL661" s="1637">
        <v>5569320.7653200012</v>
      </c>
      <c r="AM661" s="1637">
        <v>312144.52</v>
      </c>
      <c r="AN661" s="1637">
        <v>312144.52</v>
      </c>
      <c r="AO661" s="1637">
        <v>324683.09999999998</v>
      </c>
      <c r="AP661" s="1637">
        <v>324683.09999999998</v>
      </c>
      <c r="AQ661" s="1637">
        <v>71931.820000000007</v>
      </c>
      <c r="AR661" s="1637">
        <v>71931.820000000007</v>
      </c>
      <c r="AS661" s="1637">
        <v>75231.45</v>
      </c>
      <c r="AT661" s="1637">
        <v>75231.45</v>
      </c>
      <c r="AU661" s="1637">
        <v>90409.72</v>
      </c>
      <c r="AV661" s="1637">
        <v>395955</v>
      </c>
      <c r="AW661" s="1637">
        <v>160390.79999999999</v>
      </c>
      <c r="AX661" s="1637">
        <v>61126.38</v>
      </c>
      <c r="AY661" s="1637">
        <v>2275863.6799999997</v>
      </c>
      <c r="AZ661" s="1637">
        <v>12741033.779999999</v>
      </c>
      <c r="BA661" s="1637">
        <v>1870179.28</v>
      </c>
      <c r="BB661" s="1637">
        <v>130017.65000000001</v>
      </c>
      <c r="BC661" s="1637">
        <v>508386.97000000003</v>
      </c>
      <c r="BD661" s="1637">
        <v>12741033.685320001</v>
      </c>
    </row>
    <row r="662" spans="1:56" x14ac:dyDescent="0.25">
      <c r="A662" s="1651" t="s">
        <v>2577</v>
      </c>
      <c r="B662" s="1647" t="s">
        <v>3364</v>
      </c>
      <c r="C662" s="1636">
        <v>856.65</v>
      </c>
      <c r="D662" s="1637">
        <v>11641875</v>
      </c>
      <c r="E662" s="1637">
        <v>8987069.4900000002</v>
      </c>
      <c r="F662" s="1646">
        <v>0.77196065839909811</v>
      </c>
      <c r="G662" s="1645">
        <v>1</v>
      </c>
      <c r="H662" s="1644">
        <v>73943.490000000005</v>
      </c>
      <c r="I662" s="1644">
        <v>1907782.12</v>
      </c>
      <c r="J662" s="1644">
        <v>1981725.61</v>
      </c>
      <c r="K662" s="1643">
        <v>0.9</v>
      </c>
      <c r="L662" s="1637">
        <v>2653480.11</v>
      </c>
      <c r="M662" s="1637">
        <v>530696.01</v>
      </c>
      <c r="N662" s="1637">
        <v>268611.51</v>
      </c>
      <c r="O662" s="1637">
        <v>118615.83</v>
      </c>
      <c r="P662" s="1637">
        <v>95677.78</v>
      </c>
      <c r="Q662" s="1637">
        <v>161656.25</v>
      </c>
      <c r="R662" s="1637">
        <v>62753.23</v>
      </c>
      <c r="S662" s="1637">
        <v>101313.52</v>
      </c>
      <c r="T662" s="1637">
        <v>136957.71</v>
      </c>
      <c r="U662" s="1637">
        <v>75918.31</v>
      </c>
      <c r="V662" s="1637">
        <v>203181.04</v>
      </c>
      <c r="W662" s="1637">
        <v>174939.34</v>
      </c>
      <c r="X662" s="1637">
        <v>121571.45</v>
      </c>
      <c r="Y662" s="1637">
        <v>4705372.09</v>
      </c>
      <c r="Z662" s="1637">
        <v>76018.5</v>
      </c>
      <c r="AA662" s="1637">
        <v>107081.25</v>
      </c>
      <c r="AB662" s="1637">
        <v>278411.25</v>
      </c>
      <c r="AC662" s="1637">
        <v>29126.1</v>
      </c>
      <c r="AD662" s="1637">
        <v>489147.15</v>
      </c>
      <c r="AE662" s="1637">
        <v>140115.25</v>
      </c>
      <c r="AF662" s="1637">
        <v>1165900.6499999999</v>
      </c>
      <c r="AG662" s="1637">
        <v>802681.04999999993</v>
      </c>
      <c r="AH662" s="1637">
        <v>2318286.0065999995</v>
      </c>
      <c r="AI662" s="1637">
        <v>5406767.2065999992</v>
      </c>
      <c r="AJ662" s="1637">
        <v>815428</v>
      </c>
      <c r="AK662" s="1637">
        <v>4591339.2065999992</v>
      </c>
      <c r="AL662" s="1637">
        <v>5325224.4065999994</v>
      </c>
      <c r="AM662" s="1637">
        <v>188738.55</v>
      </c>
      <c r="AN662" s="1637">
        <v>188738.55</v>
      </c>
      <c r="AO662" s="1637">
        <v>196657.65</v>
      </c>
      <c r="AP662" s="1637">
        <v>196657.65</v>
      </c>
      <c r="AQ662" s="1637">
        <v>40255.42</v>
      </c>
      <c r="AR662" s="1637">
        <v>40255.42</v>
      </c>
      <c r="AS662" s="1637">
        <v>42235.199999999997</v>
      </c>
      <c r="AT662" s="1637">
        <v>42235.199999999997</v>
      </c>
      <c r="AU662" s="1637">
        <v>50814.22</v>
      </c>
      <c r="AV662" s="1637">
        <v>400574.47</v>
      </c>
      <c r="AW662" s="1637">
        <v>162262.01999999999</v>
      </c>
      <c r="AX662" s="1637">
        <v>61854.07</v>
      </c>
      <c r="AY662" s="1637">
        <v>1611278.4200000002</v>
      </c>
      <c r="AZ662" s="1637">
        <v>11641875</v>
      </c>
      <c r="BA662" s="1637">
        <v>394478.1100000001</v>
      </c>
      <c r="BB662" s="1637">
        <v>1848.58</v>
      </c>
      <c r="BC662" s="1637">
        <v>329568.78000000003</v>
      </c>
      <c r="BD662" s="1637">
        <v>11641874.916599998</v>
      </c>
    </row>
    <row r="663" spans="1:56" x14ac:dyDescent="0.25">
      <c r="A663" s="1651" t="s">
        <v>2578</v>
      </c>
      <c r="B663" s="1647" t="s">
        <v>3363</v>
      </c>
      <c r="C663" s="1636">
        <v>396.38</v>
      </c>
      <c r="D663" s="1637">
        <v>5347626.6100000003</v>
      </c>
      <c r="E663" s="1637">
        <v>4777660.82</v>
      </c>
      <c r="F663" s="1646">
        <v>0.89341705553372586</v>
      </c>
      <c r="G663" s="1645">
        <v>2</v>
      </c>
      <c r="H663" s="1644">
        <v>8224.75</v>
      </c>
      <c r="I663" s="1644">
        <v>2361109.41</v>
      </c>
      <c r="J663" s="1644">
        <v>2369334.16</v>
      </c>
      <c r="K663" s="1643">
        <v>0.9</v>
      </c>
      <c r="L663" s="1637">
        <v>1227579.73</v>
      </c>
      <c r="M663" s="1637">
        <v>245515.94</v>
      </c>
      <c r="N663" s="1637">
        <v>123636.6</v>
      </c>
      <c r="O663" s="1637">
        <v>54600.93</v>
      </c>
      <c r="P663" s="1637">
        <v>43785.98</v>
      </c>
      <c r="Q663" s="1637">
        <v>75755.23</v>
      </c>
      <c r="R663" s="1637">
        <v>28624.28</v>
      </c>
      <c r="S663" s="1637">
        <v>46780.65</v>
      </c>
      <c r="T663" s="1637">
        <v>63044.02</v>
      </c>
      <c r="U663" s="1637">
        <v>35018.65</v>
      </c>
      <c r="V663" s="1637">
        <v>93527.78</v>
      </c>
      <c r="W663" s="1637">
        <v>80527.63</v>
      </c>
      <c r="X663" s="1637">
        <v>56134.57</v>
      </c>
      <c r="Y663" s="1637">
        <v>2174531.9899999998</v>
      </c>
      <c r="Z663" s="1637">
        <v>35097.300000000003</v>
      </c>
      <c r="AA663" s="1637">
        <v>49547.5</v>
      </c>
      <c r="AB663" s="1637">
        <v>128823.5</v>
      </c>
      <c r="AC663" s="1637">
        <v>13476.92</v>
      </c>
      <c r="AD663" s="1637">
        <v>226332.97999999998</v>
      </c>
      <c r="AE663" s="1637">
        <v>66043.010000000009</v>
      </c>
      <c r="AF663" s="1637">
        <v>539473.17999999993</v>
      </c>
      <c r="AG663" s="1637">
        <v>371408.06</v>
      </c>
      <c r="AH663" s="1637">
        <v>1062736.09332</v>
      </c>
      <c r="AI663" s="1637">
        <v>2492938.5433200002</v>
      </c>
      <c r="AJ663" s="1637">
        <v>377306.19</v>
      </c>
      <c r="AK663" s="1637">
        <v>2115632.3533199998</v>
      </c>
      <c r="AL663" s="1637">
        <v>2455207.9233199996</v>
      </c>
      <c r="AM663" s="1637">
        <v>95689.12</v>
      </c>
      <c r="AN663" s="1637">
        <v>95689.12</v>
      </c>
      <c r="AO663" s="1637">
        <v>99648.67</v>
      </c>
      <c r="AP663" s="1637">
        <v>99648.67</v>
      </c>
      <c r="AQ663" s="1637">
        <v>7259.17</v>
      </c>
      <c r="AR663" s="1637">
        <v>7259.17</v>
      </c>
      <c r="AS663" s="1637">
        <v>7259.17</v>
      </c>
      <c r="AT663" s="1637">
        <v>7259.17</v>
      </c>
      <c r="AU663" s="1637">
        <v>9238.9500000000007</v>
      </c>
      <c r="AV663" s="1637">
        <v>185438.92</v>
      </c>
      <c r="AW663" s="1637">
        <v>75116.350000000006</v>
      </c>
      <c r="AX663" s="1637">
        <v>28380.1</v>
      </c>
      <c r="AY663" s="1637">
        <v>717886.57999999984</v>
      </c>
      <c r="AZ663" s="1637">
        <v>5347626.6100000003</v>
      </c>
      <c r="BA663" s="1637">
        <v>252251.94</v>
      </c>
      <c r="BB663" s="1637">
        <v>2964.97</v>
      </c>
      <c r="BC663" s="1637">
        <v>203938.77000000002</v>
      </c>
      <c r="BD663" s="1637">
        <v>5347626.4933199994</v>
      </c>
    </row>
    <row r="664" spans="1:56" x14ac:dyDescent="0.25">
      <c r="A664" s="1651" t="s">
        <v>2579</v>
      </c>
      <c r="B664" s="1647" t="s">
        <v>3362</v>
      </c>
      <c r="C664" s="1636">
        <v>1215.82</v>
      </c>
      <c r="D664" s="1637">
        <v>18014974.850000001</v>
      </c>
      <c r="E664" s="1637">
        <v>17710837.82</v>
      </c>
      <c r="F664" s="1646">
        <v>0.98311754345857438</v>
      </c>
      <c r="G664" s="1645">
        <v>3</v>
      </c>
      <c r="H664" s="1644">
        <v>20472.41</v>
      </c>
      <c r="I664" s="1644">
        <v>2675769.6</v>
      </c>
      <c r="J664" s="1644">
        <v>2696242.0100000002</v>
      </c>
      <c r="K664" s="1643">
        <v>0.9</v>
      </c>
      <c r="L664" s="1637">
        <v>3877751.34</v>
      </c>
      <c r="M664" s="1637">
        <v>1292454.51</v>
      </c>
      <c r="N664" s="1637">
        <v>438159.91</v>
      </c>
      <c r="O664" s="1637">
        <v>145812.69</v>
      </c>
      <c r="P664" s="1637">
        <v>131415.53</v>
      </c>
      <c r="Q664" s="1637">
        <v>374676.84</v>
      </c>
      <c r="R664" s="1637">
        <v>89175.65</v>
      </c>
      <c r="S664" s="1637">
        <v>162262.01999999999</v>
      </c>
      <c r="T664" s="1637">
        <v>146378.07999999999</v>
      </c>
      <c r="U664" s="1637">
        <v>108263.79</v>
      </c>
      <c r="V664" s="1637">
        <v>217156.46</v>
      </c>
      <c r="W664" s="1637">
        <v>186972.21</v>
      </c>
      <c r="X664" s="1637">
        <v>194706.78</v>
      </c>
      <c r="Y664" s="1637">
        <v>7365185.8100000005</v>
      </c>
      <c r="Z664" s="1637">
        <v>109423.79999999999</v>
      </c>
      <c r="AA664" s="1637">
        <v>151977.5</v>
      </c>
      <c r="AB664" s="1637">
        <v>395141.5</v>
      </c>
      <c r="AC664" s="1637">
        <v>41337.879999999997</v>
      </c>
      <c r="AD664" s="1637">
        <v>694233.22</v>
      </c>
      <c r="AE664" s="1637">
        <v>1044389.3799999999</v>
      </c>
      <c r="AF664" s="1637">
        <v>1654731.02</v>
      </c>
      <c r="AG664" s="1637">
        <v>1139223.3399999999</v>
      </c>
      <c r="AH664" s="1637">
        <v>3452604.1054799999</v>
      </c>
      <c r="AI664" s="1637">
        <v>8683061.7454799991</v>
      </c>
      <c r="AJ664" s="1637">
        <v>1157314.74</v>
      </c>
      <c r="AK664" s="1637">
        <v>7525747.0054800007</v>
      </c>
      <c r="AL664" s="1637">
        <v>8567330.2654800005</v>
      </c>
      <c r="AM664" s="1637">
        <v>268589.46999999997</v>
      </c>
      <c r="AN664" s="1637">
        <v>268589.46999999997</v>
      </c>
      <c r="AO664" s="1637">
        <v>279808.2</v>
      </c>
      <c r="AP664" s="1637">
        <v>279808.2</v>
      </c>
      <c r="AQ664" s="1637">
        <v>18477.900000000001</v>
      </c>
      <c r="AR664" s="1637">
        <v>18477.900000000001</v>
      </c>
      <c r="AS664" s="1637">
        <v>19137.82</v>
      </c>
      <c r="AT664" s="1637">
        <v>19137.82</v>
      </c>
      <c r="AU664" s="1637">
        <v>23097.37</v>
      </c>
      <c r="AV664" s="1637">
        <v>568855.35</v>
      </c>
      <c r="AW664" s="1637">
        <v>230428.11</v>
      </c>
      <c r="AX664" s="1637">
        <v>88051.09</v>
      </c>
      <c r="AY664" s="1637">
        <v>2082458.7</v>
      </c>
      <c r="AZ664" s="1637">
        <v>18014974.850000001</v>
      </c>
      <c r="BA664" s="1637">
        <v>567862.51</v>
      </c>
      <c r="BB664" s="1637">
        <v>3159.44</v>
      </c>
      <c r="BC664" s="1637">
        <v>528229.02000000014</v>
      </c>
      <c r="BD664" s="1637">
        <v>18014974.775480002</v>
      </c>
    </row>
    <row r="665" spans="1:56" x14ac:dyDescent="0.25">
      <c r="A665" s="1651" t="s">
        <v>2580</v>
      </c>
      <c r="B665" s="1647" t="s">
        <v>3361</v>
      </c>
      <c r="C665" s="1636">
        <v>1680.03</v>
      </c>
      <c r="D665" s="1637">
        <v>23131722.210000001</v>
      </c>
      <c r="E665" s="1637">
        <v>20531866.57</v>
      </c>
      <c r="F665" s="1646">
        <v>0.8876064818521785</v>
      </c>
      <c r="G665" s="1645">
        <v>2</v>
      </c>
      <c r="H665" s="1644">
        <v>34860.050000000003</v>
      </c>
      <c r="I665" s="1644">
        <v>7224484.1799999997</v>
      </c>
      <c r="J665" s="1644">
        <v>7259344.2299999995</v>
      </c>
      <c r="K665" s="1643">
        <v>0.9</v>
      </c>
      <c r="L665" s="1637">
        <v>5261773.24</v>
      </c>
      <c r="M665" s="1637">
        <v>1052354.6399999999</v>
      </c>
      <c r="N665" s="1637">
        <v>526553.88</v>
      </c>
      <c r="O665" s="1637">
        <v>234093.68</v>
      </c>
      <c r="P665" s="1637">
        <v>190775.52</v>
      </c>
      <c r="Q665" s="1637">
        <v>321959.73</v>
      </c>
      <c r="R665" s="1637">
        <v>122754.14</v>
      </c>
      <c r="S665" s="1637">
        <v>199419.22</v>
      </c>
      <c r="T665" s="1637">
        <v>270292.21000000002</v>
      </c>
      <c r="U665" s="1637">
        <v>149430.76</v>
      </c>
      <c r="V665" s="1637">
        <v>400986.93</v>
      </c>
      <c r="W665" s="1637">
        <v>345250.66</v>
      </c>
      <c r="X665" s="1637">
        <v>239293.67</v>
      </c>
      <c r="Y665" s="1637">
        <v>9314938.2799999993</v>
      </c>
      <c r="Z665" s="1637">
        <v>148780.79999999999</v>
      </c>
      <c r="AA665" s="1637">
        <v>210003.75</v>
      </c>
      <c r="AB665" s="1637">
        <v>546009.75</v>
      </c>
      <c r="AC665" s="1637">
        <v>57121.02</v>
      </c>
      <c r="AD665" s="1637">
        <v>959297.13000000012</v>
      </c>
      <c r="AE665" s="1637">
        <v>278805.52</v>
      </c>
      <c r="AF665" s="1637">
        <v>2286520.83</v>
      </c>
      <c r="AG665" s="1637">
        <v>1574188.1099999999</v>
      </c>
      <c r="AH665" s="1637">
        <v>4619851.6819199994</v>
      </c>
      <c r="AI665" s="1637">
        <v>10680578.59192</v>
      </c>
      <c r="AJ665" s="1637">
        <v>1599186.95</v>
      </c>
      <c r="AK665" s="1637">
        <v>9081391.6419200003</v>
      </c>
      <c r="AL665" s="1637">
        <v>10520659.89192</v>
      </c>
      <c r="AM665" s="1637">
        <v>434230.65</v>
      </c>
      <c r="AN665" s="1637">
        <v>434230.65</v>
      </c>
      <c r="AO665" s="1637">
        <v>452048.62</v>
      </c>
      <c r="AP665" s="1637">
        <v>452048.62</v>
      </c>
      <c r="AQ665" s="1637">
        <v>55433.7</v>
      </c>
      <c r="AR665" s="1637">
        <v>55433.7</v>
      </c>
      <c r="AS665" s="1637">
        <v>58073.4</v>
      </c>
      <c r="AT665" s="1637">
        <v>58073.4</v>
      </c>
      <c r="AU665" s="1637">
        <v>69952.05</v>
      </c>
      <c r="AV665" s="1637">
        <v>785970.67</v>
      </c>
      <c r="AW665" s="1637">
        <v>318375.73</v>
      </c>
      <c r="AX665" s="1637">
        <v>122252.76</v>
      </c>
      <c r="AY665" s="1637">
        <v>3296123.9499999997</v>
      </c>
      <c r="AZ665" s="1637">
        <v>23131722.210000001</v>
      </c>
      <c r="BA665" s="1637">
        <v>1399634.59</v>
      </c>
      <c r="BB665" s="1637">
        <v>20599.439999999999</v>
      </c>
      <c r="BC665" s="1637">
        <v>958849.73</v>
      </c>
      <c r="BD665" s="1637">
        <v>23131722.121920001</v>
      </c>
    </row>
    <row r="666" spans="1:56" x14ac:dyDescent="0.25">
      <c r="A666" s="1651" t="s">
        <v>2581</v>
      </c>
      <c r="B666" s="1647" t="s">
        <v>3360</v>
      </c>
      <c r="C666" s="1636">
        <v>476.89</v>
      </c>
      <c r="D666" s="1637">
        <v>6567094.29</v>
      </c>
      <c r="E666" s="1637">
        <v>5559885.3300000001</v>
      </c>
      <c r="F666" s="1646">
        <v>0.84662791251014613</v>
      </c>
      <c r="G666" s="1645">
        <v>2</v>
      </c>
      <c r="H666" s="1644">
        <v>24699.45</v>
      </c>
      <c r="I666" s="1644">
        <v>3025189.08</v>
      </c>
      <c r="J666" s="1644">
        <v>3049888.5300000003</v>
      </c>
      <c r="K666" s="1643">
        <v>0.9</v>
      </c>
      <c r="L666" s="1637">
        <v>1493680.86</v>
      </c>
      <c r="M666" s="1637">
        <v>298736.17</v>
      </c>
      <c r="N666" s="1637">
        <v>148740.48000000001</v>
      </c>
      <c r="O666" s="1637">
        <v>65897.679999999993</v>
      </c>
      <c r="P666" s="1637">
        <v>54206.98</v>
      </c>
      <c r="Q666" s="1637">
        <v>91312.11</v>
      </c>
      <c r="R666" s="1637">
        <v>34679.42</v>
      </c>
      <c r="S666" s="1637">
        <v>56404.09</v>
      </c>
      <c r="T666" s="1637">
        <v>76087.62</v>
      </c>
      <c r="U666" s="1637">
        <v>42236.24</v>
      </c>
      <c r="V666" s="1637">
        <v>112878.36</v>
      </c>
      <c r="W666" s="1637">
        <v>97188.52</v>
      </c>
      <c r="X666" s="1637">
        <v>67682.25</v>
      </c>
      <c r="Y666" s="1637">
        <v>2639730.7799999998</v>
      </c>
      <c r="Z666" s="1637">
        <v>42132.6</v>
      </c>
      <c r="AA666" s="1637">
        <v>59611.25</v>
      </c>
      <c r="AB666" s="1637">
        <v>154989.25</v>
      </c>
      <c r="AC666" s="1637">
        <v>16214.259999999998</v>
      </c>
      <c r="AD666" s="1637">
        <v>272304.19</v>
      </c>
      <c r="AE666" s="1637">
        <v>79079.179999999993</v>
      </c>
      <c r="AF666" s="1637">
        <v>649047.29</v>
      </c>
      <c r="AG666" s="1637">
        <v>446845.92999999993</v>
      </c>
      <c r="AH666" s="1637">
        <v>1311651.3549599997</v>
      </c>
      <c r="AI666" s="1637">
        <v>3031875.3049599994</v>
      </c>
      <c r="AJ666" s="1637">
        <v>453942.05</v>
      </c>
      <c r="AK666" s="1637">
        <v>2577933.25496</v>
      </c>
      <c r="AL666" s="1637">
        <v>2986481.0949599999</v>
      </c>
      <c r="AM666" s="1637">
        <v>125385.75</v>
      </c>
      <c r="AN666" s="1637">
        <v>125385.75</v>
      </c>
      <c r="AO666" s="1637">
        <v>130665.15</v>
      </c>
      <c r="AP666" s="1637">
        <v>130665.15</v>
      </c>
      <c r="AQ666" s="1637">
        <v>15178.27</v>
      </c>
      <c r="AR666" s="1637">
        <v>15178.27</v>
      </c>
      <c r="AS666" s="1637">
        <v>15838.2</v>
      </c>
      <c r="AT666" s="1637">
        <v>15838.2</v>
      </c>
      <c r="AU666" s="1637">
        <v>19137.82</v>
      </c>
      <c r="AV666" s="1637">
        <v>223054.65</v>
      </c>
      <c r="AW666" s="1637">
        <v>90353.48</v>
      </c>
      <c r="AX666" s="1637">
        <v>34201.660000000003</v>
      </c>
      <c r="AY666" s="1637">
        <v>940882.35</v>
      </c>
      <c r="AZ666" s="1637">
        <v>6567094.29</v>
      </c>
      <c r="BA666" s="1637">
        <v>469034.86</v>
      </c>
      <c r="BB666" s="1637">
        <v>2070.2399999999998</v>
      </c>
      <c r="BC666" s="1637">
        <v>191524.27000000002</v>
      </c>
      <c r="BD666" s="1637">
        <v>6567094.2249599993</v>
      </c>
    </row>
    <row r="667" spans="1:56" x14ac:dyDescent="0.25">
      <c r="A667" s="1651" t="s">
        <v>2582</v>
      </c>
      <c r="B667" s="1647" t="s">
        <v>3359</v>
      </c>
      <c r="C667" s="1636">
        <v>392.31</v>
      </c>
      <c r="D667" s="1637">
        <v>5389497.0800000001</v>
      </c>
      <c r="E667" s="1637">
        <v>13888638.540000001</v>
      </c>
      <c r="F667" s="1646">
        <v>2.5769822923811661</v>
      </c>
      <c r="G667" s="1645">
        <v>4</v>
      </c>
      <c r="H667" s="1644">
        <v>343.3</v>
      </c>
      <c r="I667" s="1644">
        <v>305213.33</v>
      </c>
      <c r="J667" s="1644">
        <v>305556.63</v>
      </c>
      <c r="K667" s="1643">
        <v>0.9</v>
      </c>
      <c r="L667" s="1637">
        <v>1202593.77</v>
      </c>
      <c r="M667" s="1637">
        <v>400824.49</v>
      </c>
      <c r="N667" s="1637">
        <v>141481.62</v>
      </c>
      <c r="O667" s="1637">
        <v>46919.92</v>
      </c>
      <c r="P667" s="1637">
        <v>38965.67</v>
      </c>
      <c r="Q667" s="1637">
        <v>120266.64</v>
      </c>
      <c r="R667" s="1637">
        <v>28624.28</v>
      </c>
      <c r="S667" s="1637">
        <v>52394.32</v>
      </c>
      <c r="T667" s="1637">
        <v>47101.86</v>
      </c>
      <c r="U667" s="1637">
        <v>34751.339999999997</v>
      </c>
      <c r="V667" s="1637">
        <v>69877.08</v>
      </c>
      <c r="W667" s="1637">
        <v>60164.32</v>
      </c>
      <c r="X667" s="1637">
        <v>62870.720000000001</v>
      </c>
      <c r="Y667" s="1637">
        <v>2306836.0299999998</v>
      </c>
      <c r="Z667" s="1637">
        <v>35307.9</v>
      </c>
      <c r="AA667" s="1637">
        <v>49038.75</v>
      </c>
      <c r="AB667" s="1637">
        <v>127500.75</v>
      </c>
      <c r="AC667" s="1637">
        <v>13338.54</v>
      </c>
      <c r="AD667" s="1637">
        <v>112004.5</v>
      </c>
      <c r="AE667" s="1637">
        <v>336994.29</v>
      </c>
      <c r="AF667" s="1637">
        <v>533933.91</v>
      </c>
      <c r="AG667" s="1637">
        <v>367594.47000000003</v>
      </c>
      <c r="AH667" s="1637">
        <v>1037062.5878399999</v>
      </c>
      <c r="AI667" s="1637">
        <v>2612775.69784</v>
      </c>
      <c r="AJ667" s="1637">
        <v>373432.04</v>
      </c>
      <c r="AK667" s="1637">
        <v>2239343.65784</v>
      </c>
      <c r="AL667" s="1637">
        <v>2575432.4878400001</v>
      </c>
      <c r="AM667" s="1637">
        <v>50814.22</v>
      </c>
      <c r="AN667" s="1637">
        <v>50814.22</v>
      </c>
      <c r="AO667" s="1637">
        <v>52794</v>
      </c>
      <c r="AP667" s="1637">
        <v>52794</v>
      </c>
      <c r="AQ667" s="1637">
        <v>2639.7</v>
      </c>
      <c r="AR667" s="1637">
        <v>2639.7</v>
      </c>
      <c r="AS667" s="1637">
        <v>2639.7</v>
      </c>
      <c r="AT667" s="1637">
        <v>2639.7</v>
      </c>
      <c r="AU667" s="1637">
        <v>3299.62</v>
      </c>
      <c r="AV667" s="1637">
        <v>183459.15</v>
      </c>
      <c r="AW667" s="1637">
        <v>74314.399999999994</v>
      </c>
      <c r="AX667" s="1637">
        <v>28380.1</v>
      </c>
      <c r="AY667" s="1637">
        <v>507228.51</v>
      </c>
      <c r="AZ667" s="1637">
        <v>5389497.0800000001</v>
      </c>
      <c r="BA667" s="1637">
        <v>71963.039999999994</v>
      </c>
      <c r="BB667" s="1637">
        <v>4.22</v>
      </c>
      <c r="BC667" s="1637">
        <v>131670.79</v>
      </c>
      <c r="BD667" s="1637">
        <v>5389497.0278399996</v>
      </c>
    </row>
    <row r="668" spans="1:56" x14ac:dyDescent="0.25">
      <c r="A668" s="1651" t="s">
        <v>2583</v>
      </c>
      <c r="B668" s="1647" t="s">
        <v>3358</v>
      </c>
      <c r="C668" s="1636">
        <v>441.98</v>
      </c>
      <c r="D668" s="1637">
        <v>5489519.3499999996</v>
      </c>
      <c r="E668" s="1637">
        <v>9446430.3900000006</v>
      </c>
      <c r="F668" s="1646">
        <v>1.7208119304652785</v>
      </c>
      <c r="G668" s="1645">
        <v>4</v>
      </c>
      <c r="H668" s="1644">
        <v>349.67</v>
      </c>
      <c r="I668" s="1644">
        <v>438332.08000000007</v>
      </c>
      <c r="J668" s="1644">
        <v>438681.75000000006</v>
      </c>
      <c r="K668" s="1643">
        <v>0.9</v>
      </c>
      <c r="L668" s="1637">
        <v>1320464.08</v>
      </c>
      <c r="M668" s="1637">
        <v>264092.81</v>
      </c>
      <c r="N668" s="1637">
        <v>138071.34</v>
      </c>
      <c r="O668" s="1637">
        <v>60876.9</v>
      </c>
      <c r="P668" s="1637">
        <v>44876.54</v>
      </c>
      <c r="Q668" s="1637">
        <v>83195.47</v>
      </c>
      <c r="R668" s="1637">
        <v>31927.08</v>
      </c>
      <c r="S668" s="1637">
        <v>52127.01</v>
      </c>
      <c r="T668" s="1637">
        <v>70290.460000000006</v>
      </c>
      <c r="U668" s="1637">
        <v>39028.42</v>
      </c>
      <c r="V668" s="1637">
        <v>104278.1</v>
      </c>
      <c r="W668" s="1637">
        <v>89783.679999999993</v>
      </c>
      <c r="X668" s="1637">
        <v>62549.95</v>
      </c>
      <c r="Y668" s="1637">
        <v>2361561.8400000008</v>
      </c>
      <c r="Z668" s="1637">
        <v>39148.199999999997</v>
      </c>
      <c r="AA668" s="1637">
        <v>55247.5</v>
      </c>
      <c r="AB668" s="1637">
        <v>143643.5</v>
      </c>
      <c r="AC668" s="1637">
        <v>15027.32</v>
      </c>
      <c r="AD668" s="1637">
        <v>126185.29</v>
      </c>
      <c r="AE668" s="1637">
        <v>72166.5</v>
      </c>
      <c r="AF668" s="1637">
        <v>601534.78</v>
      </c>
      <c r="AG668" s="1637">
        <v>414135.26</v>
      </c>
      <c r="AH668" s="1637">
        <v>1099566.5947199997</v>
      </c>
      <c r="AI668" s="1637">
        <v>2566654.94472</v>
      </c>
      <c r="AJ668" s="1637">
        <v>420711.92</v>
      </c>
      <c r="AK668" s="1637">
        <v>2145943.0247199996</v>
      </c>
      <c r="AL668" s="1637">
        <v>2524583.7447199998</v>
      </c>
      <c r="AM668" s="1637">
        <v>68632.2</v>
      </c>
      <c r="AN668" s="1637">
        <v>68632.2</v>
      </c>
      <c r="AO668" s="1637">
        <v>71931.820000000007</v>
      </c>
      <c r="AP668" s="1637">
        <v>71931.820000000007</v>
      </c>
      <c r="AQ668" s="1637">
        <v>0</v>
      </c>
      <c r="AR668" s="1637">
        <v>0</v>
      </c>
      <c r="AS668" s="1637">
        <v>0</v>
      </c>
      <c r="AT668" s="1637">
        <v>0</v>
      </c>
      <c r="AU668" s="1637">
        <v>0</v>
      </c>
      <c r="AV668" s="1637">
        <v>206556.52</v>
      </c>
      <c r="AW668" s="1637">
        <v>83670.53</v>
      </c>
      <c r="AX668" s="1637">
        <v>32018.58</v>
      </c>
      <c r="AY668" s="1637">
        <v>603373.67000000004</v>
      </c>
      <c r="AZ668" s="1637">
        <v>5489519.3499999996</v>
      </c>
      <c r="BA668" s="1637">
        <v>101546.61000000002</v>
      </c>
      <c r="BB668" s="1637">
        <v>0.08</v>
      </c>
      <c r="BC668" s="1637">
        <v>222138.04</v>
      </c>
      <c r="BD668" s="1637">
        <v>5489519.2547200006</v>
      </c>
    </row>
    <row r="669" spans="1:56" x14ac:dyDescent="0.25">
      <c r="A669" s="1651" t="s">
        <v>2584</v>
      </c>
      <c r="B669" s="1647" t="s">
        <v>3357</v>
      </c>
      <c r="C669" s="1636">
        <v>222</v>
      </c>
      <c r="D669" s="1637">
        <v>2619638.13</v>
      </c>
      <c r="E669" s="1637">
        <v>2905130.75</v>
      </c>
      <c r="F669" s="1646">
        <v>1.1089817012245122</v>
      </c>
      <c r="G669" s="1645">
        <v>4</v>
      </c>
      <c r="H669" s="1644">
        <v>166.86</v>
      </c>
      <c r="I669" s="1644">
        <v>166315.06000000003</v>
      </c>
      <c r="J669" s="1644">
        <v>166481.92000000001</v>
      </c>
      <c r="K669" s="1643">
        <v>0.9</v>
      </c>
      <c r="L669" s="1637">
        <v>635755.76</v>
      </c>
      <c r="M669" s="1637">
        <v>127151.14</v>
      </c>
      <c r="N669" s="1637">
        <v>69663.259999999995</v>
      </c>
      <c r="O669" s="1637">
        <v>30752.25</v>
      </c>
      <c r="P669" s="1637">
        <v>20883.89</v>
      </c>
      <c r="Q669" s="1637">
        <v>43288.7</v>
      </c>
      <c r="R669" s="1637">
        <v>15963.54</v>
      </c>
      <c r="S669" s="1637">
        <v>26197.16</v>
      </c>
      <c r="T669" s="1637">
        <v>35507.550000000003</v>
      </c>
      <c r="U669" s="1637">
        <v>19514.21</v>
      </c>
      <c r="V669" s="1637">
        <v>52676.56</v>
      </c>
      <c r="W669" s="1637">
        <v>45354.64</v>
      </c>
      <c r="X669" s="1637">
        <v>31435.360000000001</v>
      </c>
      <c r="Y669" s="1637">
        <v>1154144.02</v>
      </c>
      <c r="Z669" s="1637">
        <v>19620</v>
      </c>
      <c r="AA669" s="1637">
        <v>27750</v>
      </c>
      <c r="AB669" s="1637">
        <v>72150</v>
      </c>
      <c r="AC669" s="1637">
        <v>7548</v>
      </c>
      <c r="AD669" s="1637">
        <v>63381</v>
      </c>
      <c r="AE669" s="1637">
        <v>37914</v>
      </c>
      <c r="AF669" s="1637">
        <v>302142</v>
      </c>
      <c r="AG669" s="1637">
        <v>208014</v>
      </c>
      <c r="AH669" s="1637">
        <v>517888.14900000003</v>
      </c>
      <c r="AI669" s="1637">
        <v>1256407.149</v>
      </c>
      <c r="AJ669" s="1637">
        <v>211317.36</v>
      </c>
      <c r="AK669" s="1637">
        <v>1045089.789</v>
      </c>
      <c r="AL669" s="1637">
        <v>1235275.409</v>
      </c>
      <c r="AM669" s="1637">
        <v>15838.2</v>
      </c>
      <c r="AN669" s="1637">
        <v>15838.2</v>
      </c>
      <c r="AO669" s="1637">
        <v>16498.12</v>
      </c>
      <c r="AP669" s="1637">
        <v>16498.12</v>
      </c>
      <c r="AQ669" s="1637">
        <v>659.92</v>
      </c>
      <c r="AR669" s="1637">
        <v>659.92</v>
      </c>
      <c r="AS669" s="1637">
        <v>659.92</v>
      </c>
      <c r="AT669" s="1637">
        <v>659.92</v>
      </c>
      <c r="AU669" s="1637">
        <v>1319.85</v>
      </c>
      <c r="AV669" s="1637">
        <v>103608.22</v>
      </c>
      <c r="AW669" s="1637">
        <v>41968.92</v>
      </c>
      <c r="AX669" s="1637">
        <v>16009.29</v>
      </c>
      <c r="AY669" s="1637">
        <v>230218.6</v>
      </c>
      <c r="AZ669" s="1637">
        <v>2619638.13</v>
      </c>
      <c r="BA669" s="1637">
        <v>27172.14</v>
      </c>
      <c r="BB669" s="1637">
        <v>1.04</v>
      </c>
      <c r="BC669" s="1637">
        <v>37995.759999999995</v>
      </c>
      <c r="BD669" s="1637">
        <v>2619638.0290000001</v>
      </c>
    </row>
    <row r="670" spans="1:56" x14ac:dyDescent="0.25">
      <c r="A670" s="1651" t="s">
        <v>2585</v>
      </c>
      <c r="B670" s="1647" t="s">
        <v>3356</v>
      </c>
      <c r="C670" s="1636">
        <v>352.31</v>
      </c>
      <c r="D670" s="1637">
        <v>4362518.8099999996</v>
      </c>
      <c r="E670" s="1637">
        <v>3832063.19</v>
      </c>
      <c r="F670" s="1646">
        <v>0.87840611282086378</v>
      </c>
      <c r="G670" s="1645">
        <v>2</v>
      </c>
      <c r="H670" s="1644">
        <v>7310.31</v>
      </c>
      <c r="I670" s="1644">
        <v>355868.29000000004</v>
      </c>
      <c r="J670" s="1644">
        <v>363178.60000000003</v>
      </c>
      <c r="K670" s="1643">
        <v>0.9</v>
      </c>
      <c r="L670" s="1637">
        <v>1028631.48</v>
      </c>
      <c r="M670" s="1637">
        <v>205726.29</v>
      </c>
      <c r="N670" s="1637">
        <v>109829.47</v>
      </c>
      <c r="O670" s="1637">
        <v>48324.959999999999</v>
      </c>
      <c r="P670" s="1637">
        <v>34469.82</v>
      </c>
      <c r="Q670" s="1637">
        <v>65609.440000000002</v>
      </c>
      <c r="R670" s="1637">
        <v>25321.48</v>
      </c>
      <c r="S670" s="1637">
        <v>41434.29</v>
      </c>
      <c r="T670" s="1637">
        <v>55797.58</v>
      </c>
      <c r="U670" s="1637">
        <v>31276.2</v>
      </c>
      <c r="V670" s="1637">
        <v>82777.460000000006</v>
      </c>
      <c r="W670" s="1637">
        <v>71271.58</v>
      </c>
      <c r="X670" s="1637">
        <v>49719.19</v>
      </c>
      <c r="Y670" s="1637">
        <v>1850189.24</v>
      </c>
      <c r="Z670" s="1637">
        <v>31093.199999999997</v>
      </c>
      <c r="AA670" s="1637">
        <v>44038.75</v>
      </c>
      <c r="AB670" s="1637">
        <v>114500.75</v>
      </c>
      <c r="AC670" s="1637">
        <v>11978.539999999999</v>
      </c>
      <c r="AD670" s="1637">
        <v>201169.00999999998</v>
      </c>
      <c r="AE670" s="1637">
        <v>57051.92</v>
      </c>
      <c r="AF670" s="1637">
        <v>479493.91</v>
      </c>
      <c r="AG670" s="1637">
        <v>330114.46999999997</v>
      </c>
      <c r="AH670" s="1637">
        <v>848491.32084000006</v>
      </c>
      <c r="AI670" s="1637">
        <v>2117931.87084</v>
      </c>
      <c r="AJ670" s="1637">
        <v>335356.84000000003</v>
      </c>
      <c r="AK670" s="1637">
        <v>1782575.0308399999</v>
      </c>
      <c r="AL670" s="1637">
        <v>2084396.18084</v>
      </c>
      <c r="AM670" s="1637">
        <v>37615.72</v>
      </c>
      <c r="AN670" s="1637">
        <v>37615.72</v>
      </c>
      <c r="AO670" s="1637">
        <v>39595.5</v>
      </c>
      <c r="AP670" s="1637">
        <v>39595.5</v>
      </c>
      <c r="AQ670" s="1637">
        <v>3299.62</v>
      </c>
      <c r="AR670" s="1637">
        <v>3299.62</v>
      </c>
      <c r="AS670" s="1637">
        <v>3299.62</v>
      </c>
      <c r="AT670" s="1637">
        <v>3299.62</v>
      </c>
      <c r="AU670" s="1637">
        <v>3959.55</v>
      </c>
      <c r="AV670" s="1637">
        <v>164321.32</v>
      </c>
      <c r="AW670" s="1637">
        <v>66562.179999999993</v>
      </c>
      <c r="AX670" s="1637">
        <v>25469.32</v>
      </c>
      <c r="AY670" s="1637">
        <v>427933.29</v>
      </c>
      <c r="AZ670" s="1637">
        <v>4362518.8099999996</v>
      </c>
      <c r="BA670" s="1637">
        <v>44163.13</v>
      </c>
      <c r="BB670" s="1637">
        <v>90.740000000000009</v>
      </c>
      <c r="BC670" s="1637">
        <v>154854.88</v>
      </c>
      <c r="BD670" s="1637">
        <v>4362518.7108399998</v>
      </c>
    </row>
    <row r="671" spans="1:56" x14ac:dyDescent="0.25">
      <c r="A671" s="1651" t="s">
        <v>2586</v>
      </c>
      <c r="B671" s="1647" t="s">
        <v>3355</v>
      </c>
      <c r="C671" s="1636">
        <v>193.25</v>
      </c>
      <c r="D671" s="1637">
        <v>2361714.0299999998</v>
      </c>
      <c r="E671" s="1637">
        <v>2203796.8400000003</v>
      </c>
      <c r="F671" s="1646">
        <v>0.93313449977684237</v>
      </c>
      <c r="G671" s="1645">
        <v>3</v>
      </c>
      <c r="H671" s="1644">
        <v>2683.87</v>
      </c>
      <c r="I671" s="1644">
        <v>208803.56</v>
      </c>
      <c r="J671" s="1644">
        <v>211487.43</v>
      </c>
      <c r="K671" s="1643">
        <v>0.9</v>
      </c>
      <c r="L671" s="1637">
        <v>573623.65</v>
      </c>
      <c r="M671" s="1637">
        <v>114724.72</v>
      </c>
      <c r="N671" s="1637">
        <v>60249.31</v>
      </c>
      <c r="O671" s="1637">
        <v>26359.07</v>
      </c>
      <c r="P671" s="1637">
        <v>19227.72</v>
      </c>
      <c r="Q671" s="1637">
        <v>35172.07</v>
      </c>
      <c r="R671" s="1637">
        <v>13211.2</v>
      </c>
      <c r="S671" s="1637">
        <v>22722.03</v>
      </c>
      <c r="T671" s="1637">
        <v>30435.040000000001</v>
      </c>
      <c r="U671" s="1637">
        <v>16841.03</v>
      </c>
      <c r="V671" s="1637">
        <v>45151.34</v>
      </c>
      <c r="W671" s="1637">
        <v>38875.410000000003</v>
      </c>
      <c r="X671" s="1637">
        <v>27265.360000000001</v>
      </c>
      <c r="Y671" s="1637">
        <v>1023857.9499999998</v>
      </c>
      <c r="Z671" s="1637">
        <v>17190</v>
      </c>
      <c r="AA671" s="1637">
        <v>24156.25</v>
      </c>
      <c r="AB671" s="1637">
        <v>62806.25</v>
      </c>
      <c r="AC671" s="1637">
        <v>6570.5</v>
      </c>
      <c r="AD671" s="1637">
        <v>55172.87</v>
      </c>
      <c r="AE671" s="1637">
        <v>31129</v>
      </c>
      <c r="AF671" s="1637">
        <v>263013.25</v>
      </c>
      <c r="AG671" s="1637">
        <v>181075.25</v>
      </c>
      <c r="AH671" s="1637">
        <v>471330.93599999999</v>
      </c>
      <c r="AI671" s="1637">
        <v>1112444.3059999999</v>
      </c>
      <c r="AJ671" s="1637">
        <v>183950.81</v>
      </c>
      <c r="AK671" s="1637">
        <v>928493.49599999981</v>
      </c>
      <c r="AL671" s="1637">
        <v>1094049.2159999998</v>
      </c>
      <c r="AM671" s="1637">
        <v>25077.15</v>
      </c>
      <c r="AN671" s="1637">
        <v>25077.15</v>
      </c>
      <c r="AO671" s="1637">
        <v>26397</v>
      </c>
      <c r="AP671" s="1637">
        <v>26397</v>
      </c>
      <c r="AQ671" s="1637">
        <v>0</v>
      </c>
      <c r="AR671" s="1637">
        <v>0</v>
      </c>
      <c r="AS671" s="1637">
        <v>0</v>
      </c>
      <c r="AT671" s="1637">
        <v>0</v>
      </c>
      <c r="AU671" s="1637">
        <v>0</v>
      </c>
      <c r="AV671" s="1637">
        <v>90409.72</v>
      </c>
      <c r="AW671" s="1637">
        <v>36622.559999999998</v>
      </c>
      <c r="AX671" s="1637">
        <v>13826.2</v>
      </c>
      <c r="AY671" s="1637">
        <v>243806.78000000003</v>
      </c>
      <c r="AZ671" s="1637">
        <v>2361714.0299999998</v>
      </c>
      <c r="BA671" s="1637">
        <v>27228.820000000003</v>
      </c>
      <c r="BB671" s="1637">
        <v>1.96</v>
      </c>
      <c r="BC671" s="1637">
        <v>68170.239999999991</v>
      </c>
      <c r="BD671" s="1637">
        <v>2361713.9459999995</v>
      </c>
    </row>
    <row r="672" spans="1:56" x14ac:dyDescent="0.25">
      <c r="A672" s="1651" t="s">
        <v>2587</v>
      </c>
      <c r="B672" s="1647" t="s">
        <v>3354</v>
      </c>
      <c r="C672" s="1636">
        <v>69.3</v>
      </c>
      <c r="D672" s="1637">
        <v>836397.96</v>
      </c>
      <c r="E672" s="1637">
        <v>1899443.29</v>
      </c>
      <c r="F672" s="1646">
        <v>2.2709802998563031</v>
      </c>
      <c r="G672" s="1645">
        <v>4</v>
      </c>
      <c r="H672" s="1644">
        <v>53.27</v>
      </c>
      <c r="I672" s="1644">
        <v>72740.73</v>
      </c>
      <c r="J672" s="1644">
        <v>72794</v>
      </c>
      <c r="K672" s="1643">
        <v>0.9</v>
      </c>
      <c r="L672" s="1637">
        <v>203341.42</v>
      </c>
      <c r="M672" s="1637">
        <v>40668.28</v>
      </c>
      <c r="N672" s="1637">
        <v>21338.29</v>
      </c>
      <c r="O672" s="1637">
        <v>9413.9500000000007</v>
      </c>
      <c r="P672" s="1637">
        <v>6777.2</v>
      </c>
      <c r="Q672" s="1637">
        <v>12851.33</v>
      </c>
      <c r="R672" s="1637">
        <v>4954.2</v>
      </c>
      <c r="S672" s="1637">
        <v>8019.54</v>
      </c>
      <c r="T672" s="1637">
        <v>10869.66</v>
      </c>
      <c r="U672" s="1637">
        <v>5880.99</v>
      </c>
      <c r="V672" s="1637">
        <v>16125.48</v>
      </c>
      <c r="W672" s="1637">
        <v>13884.07</v>
      </c>
      <c r="X672" s="1637">
        <v>9623.07</v>
      </c>
      <c r="Y672" s="1637">
        <v>363747.48</v>
      </c>
      <c r="Z672" s="1637">
        <v>6147.0000000000009</v>
      </c>
      <c r="AA672" s="1637">
        <v>8662.5</v>
      </c>
      <c r="AB672" s="1637">
        <v>22522.5</v>
      </c>
      <c r="AC672" s="1637">
        <v>2356.1999999999998</v>
      </c>
      <c r="AD672" s="1637">
        <v>19785.14</v>
      </c>
      <c r="AE672" s="1637">
        <v>11346.1</v>
      </c>
      <c r="AF672" s="1637">
        <v>94317.3</v>
      </c>
      <c r="AG672" s="1637">
        <v>64934.100000000006</v>
      </c>
      <c r="AH672" s="1637">
        <v>166378.80120000002</v>
      </c>
      <c r="AI672" s="1637">
        <v>396449.64120000001</v>
      </c>
      <c r="AJ672" s="1637">
        <v>65965.279999999999</v>
      </c>
      <c r="AK672" s="1637">
        <v>330484.36120000004</v>
      </c>
      <c r="AL672" s="1637">
        <v>389853.11120000004</v>
      </c>
      <c r="AM672" s="1637">
        <v>7919.1</v>
      </c>
      <c r="AN672" s="1637">
        <v>7919.1</v>
      </c>
      <c r="AO672" s="1637">
        <v>8579.02</v>
      </c>
      <c r="AP672" s="1637">
        <v>8579.02</v>
      </c>
      <c r="AQ672" s="1637">
        <v>0</v>
      </c>
      <c r="AR672" s="1637">
        <v>0</v>
      </c>
      <c r="AS672" s="1637">
        <v>0</v>
      </c>
      <c r="AT672" s="1637">
        <v>0</v>
      </c>
      <c r="AU672" s="1637">
        <v>0</v>
      </c>
      <c r="AV672" s="1637">
        <v>32336.32</v>
      </c>
      <c r="AW672" s="1637">
        <v>13098.58</v>
      </c>
      <c r="AX672" s="1637">
        <v>4366.17</v>
      </c>
      <c r="AY672" s="1637">
        <v>82797.31</v>
      </c>
      <c r="AZ672" s="1637">
        <v>836397.96</v>
      </c>
      <c r="BA672" s="1637">
        <v>27571.239999999998</v>
      </c>
      <c r="BB672" s="1637">
        <v>0.33</v>
      </c>
      <c r="BC672" s="1637">
        <v>26978.099999999995</v>
      </c>
      <c r="BD672" s="1637">
        <v>836397.90119999996</v>
      </c>
    </row>
    <row r="673" spans="1:56" x14ac:dyDescent="0.25">
      <c r="A673" s="1651" t="s">
        <v>2588</v>
      </c>
      <c r="B673" s="1647" t="s">
        <v>3353</v>
      </c>
      <c r="C673" s="1636">
        <v>495.65</v>
      </c>
      <c r="D673" s="1637">
        <v>7558194.79</v>
      </c>
      <c r="E673" s="1637">
        <v>7024646.5800000001</v>
      </c>
      <c r="F673" s="1646">
        <v>0.92940798367542465</v>
      </c>
      <c r="G673" s="1645">
        <v>3</v>
      </c>
      <c r="H673" s="1644">
        <v>8589.2099999999991</v>
      </c>
      <c r="I673" s="1644">
        <v>1891418.2799999996</v>
      </c>
      <c r="J673" s="1644">
        <v>1900007.4899999995</v>
      </c>
      <c r="K673" s="1643">
        <v>0.9</v>
      </c>
      <c r="L673" s="1637">
        <v>1594555.6</v>
      </c>
      <c r="M673" s="1637">
        <v>531465.38</v>
      </c>
      <c r="N673" s="1637">
        <v>178295.71</v>
      </c>
      <c r="O673" s="1637">
        <v>59191.29</v>
      </c>
      <c r="P673" s="1637">
        <v>55987.75</v>
      </c>
      <c r="Q673" s="1637">
        <v>152646.12</v>
      </c>
      <c r="R673" s="1637">
        <v>36330.82</v>
      </c>
      <c r="S673" s="1637">
        <v>66027.539999999994</v>
      </c>
      <c r="T673" s="1637">
        <v>59420.800000000003</v>
      </c>
      <c r="U673" s="1637">
        <v>44107.47</v>
      </c>
      <c r="V673" s="1637">
        <v>88152.62</v>
      </c>
      <c r="W673" s="1637">
        <v>75899.61</v>
      </c>
      <c r="X673" s="1637">
        <v>79229.94</v>
      </c>
      <c r="Y673" s="1637">
        <v>3021310.65</v>
      </c>
      <c r="Z673" s="1637">
        <v>44608.5</v>
      </c>
      <c r="AA673" s="1637">
        <v>61956.25</v>
      </c>
      <c r="AB673" s="1637">
        <v>161086.25</v>
      </c>
      <c r="AC673" s="1637">
        <v>16852.099999999999</v>
      </c>
      <c r="AD673" s="1637">
        <v>283016.15000000002</v>
      </c>
      <c r="AE673" s="1637">
        <v>425763.35</v>
      </c>
      <c r="AF673" s="1637">
        <v>674579.65</v>
      </c>
      <c r="AG673" s="1637">
        <v>464424.05</v>
      </c>
      <c r="AH673" s="1637">
        <v>1460430.0155999998</v>
      </c>
      <c r="AI673" s="1637">
        <v>3592716.3155999994</v>
      </c>
      <c r="AJ673" s="1637">
        <v>471799.32</v>
      </c>
      <c r="AK673" s="1637">
        <v>3120916.9956</v>
      </c>
      <c r="AL673" s="1637">
        <v>3545536.3755999999</v>
      </c>
      <c r="AM673" s="1637">
        <v>119446.42</v>
      </c>
      <c r="AN673" s="1637">
        <v>119446.42</v>
      </c>
      <c r="AO673" s="1637">
        <v>124725.82</v>
      </c>
      <c r="AP673" s="1637">
        <v>124725.82</v>
      </c>
      <c r="AQ673" s="1637">
        <v>26397</v>
      </c>
      <c r="AR673" s="1637">
        <v>26397</v>
      </c>
      <c r="AS673" s="1637">
        <v>27716.85</v>
      </c>
      <c r="AT673" s="1637">
        <v>27716.85</v>
      </c>
      <c r="AU673" s="1637">
        <v>33656.17</v>
      </c>
      <c r="AV673" s="1637">
        <v>231633.67</v>
      </c>
      <c r="AW673" s="1637">
        <v>93828.61</v>
      </c>
      <c r="AX673" s="1637">
        <v>35657.050000000003</v>
      </c>
      <c r="AY673" s="1637">
        <v>991347.68</v>
      </c>
      <c r="AZ673" s="1637">
        <v>7558194.79</v>
      </c>
      <c r="BA673" s="1637">
        <v>360315.55999999994</v>
      </c>
      <c r="BB673" s="1637">
        <v>16918.13</v>
      </c>
      <c r="BC673" s="1637">
        <v>187487.55</v>
      </c>
      <c r="BD673" s="1637">
        <v>7558194.7055999991</v>
      </c>
    </row>
    <row r="674" spans="1:56" x14ac:dyDescent="0.25">
      <c r="A674" s="1651" t="s">
        <v>2589</v>
      </c>
      <c r="B674" s="1647" t="s">
        <v>3352</v>
      </c>
      <c r="C674" s="1636">
        <v>1004.05</v>
      </c>
      <c r="D674" s="1637">
        <v>14679217.220000001</v>
      </c>
      <c r="E674" s="1637">
        <v>12657010.049999999</v>
      </c>
      <c r="F674" s="1646">
        <v>0.86224012222907875</v>
      </c>
      <c r="G674" s="1645">
        <v>2</v>
      </c>
      <c r="H674" s="1644">
        <v>27468.32</v>
      </c>
      <c r="I674" s="1644">
        <v>3895940.97</v>
      </c>
      <c r="J674" s="1644">
        <v>3923409.29</v>
      </c>
      <c r="K674" s="1643">
        <v>0.9</v>
      </c>
      <c r="L674" s="1637">
        <v>3185682.37</v>
      </c>
      <c r="M674" s="1637">
        <v>637136.46</v>
      </c>
      <c r="N674" s="1637">
        <v>314426.09000000003</v>
      </c>
      <c r="O674" s="1637">
        <v>139326.53</v>
      </c>
      <c r="P674" s="1637">
        <v>123830.31</v>
      </c>
      <c r="Q674" s="1637">
        <v>190064.46</v>
      </c>
      <c r="R674" s="1637">
        <v>73212.11</v>
      </c>
      <c r="S674" s="1637">
        <v>118956.51</v>
      </c>
      <c r="T674" s="1637">
        <v>160870.96</v>
      </c>
      <c r="U674" s="1637">
        <v>89284.21</v>
      </c>
      <c r="V674" s="1637">
        <v>238657.1</v>
      </c>
      <c r="W674" s="1637">
        <v>205484.31</v>
      </c>
      <c r="X674" s="1637">
        <v>142742.20000000001</v>
      </c>
      <c r="Y674" s="1637">
        <v>5619673.6199999992</v>
      </c>
      <c r="Z674" s="1637">
        <v>89082</v>
      </c>
      <c r="AA674" s="1637">
        <v>125506.25</v>
      </c>
      <c r="AB674" s="1637">
        <v>326316.25</v>
      </c>
      <c r="AC674" s="1637">
        <v>34137.699999999997</v>
      </c>
      <c r="AD674" s="1637">
        <v>573312.55000000005</v>
      </c>
      <c r="AE674" s="1637">
        <v>164415.59999999998</v>
      </c>
      <c r="AF674" s="1637">
        <v>1366512.05</v>
      </c>
      <c r="AG674" s="1637">
        <v>940794.84999999986</v>
      </c>
      <c r="AH674" s="1637">
        <v>2972761.1921999999</v>
      </c>
      <c r="AI674" s="1637">
        <v>6592838.4421999995</v>
      </c>
      <c r="AJ674" s="1637">
        <v>955735.11</v>
      </c>
      <c r="AK674" s="1637">
        <v>5637103.3321999991</v>
      </c>
      <c r="AL674" s="1637">
        <v>6497264.922199999</v>
      </c>
      <c r="AM674" s="1637">
        <v>277168.5</v>
      </c>
      <c r="AN674" s="1637">
        <v>277168.5</v>
      </c>
      <c r="AO674" s="1637">
        <v>289047.15000000002</v>
      </c>
      <c r="AP674" s="1637">
        <v>289047.15000000002</v>
      </c>
      <c r="AQ674" s="1637">
        <v>130665.15</v>
      </c>
      <c r="AR674" s="1637">
        <v>130665.15</v>
      </c>
      <c r="AS674" s="1637">
        <v>135944.54999999999</v>
      </c>
      <c r="AT674" s="1637">
        <v>135944.54999999999</v>
      </c>
      <c r="AU674" s="1637">
        <v>163661.4</v>
      </c>
      <c r="AV674" s="1637">
        <v>469866.6</v>
      </c>
      <c r="AW674" s="1637">
        <v>190330.41</v>
      </c>
      <c r="AX674" s="1637">
        <v>72769.5</v>
      </c>
      <c r="AY674" s="1637">
        <v>2562278.61</v>
      </c>
      <c r="AZ674" s="1637">
        <v>14679217.220000001</v>
      </c>
      <c r="BA674" s="1637">
        <v>1041510.84</v>
      </c>
      <c r="BB674" s="1637">
        <v>127625.61000000002</v>
      </c>
      <c r="BC674" s="1637">
        <v>457050.86</v>
      </c>
      <c r="BD674" s="1637">
        <v>14679217.152199998</v>
      </c>
    </row>
    <row r="675" spans="1:56" x14ac:dyDescent="0.25">
      <c r="A675" s="1651" t="s">
        <v>2590</v>
      </c>
      <c r="B675" s="1647" t="s">
        <v>3351</v>
      </c>
      <c r="C675" s="1636">
        <v>96.75</v>
      </c>
      <c r="D675" s="1637">
        <v>1246509.1499999999</v>
      </c>
      <c r="E675" s="1637">
        <v>1964542.47</v>
      </c>
      <c r="F675" s="1646">
        <v>1.5760353383687558</v>
      </c>
      <c r="G675" s="1645">
        <v>4</v>
      </c>
      <c r="H675" s="1644">
        <v>79.400000000000006</v>
      </c>
      <c r="I675" s="1644">
        <v>178692.71999999997</v>
      </c>
      <c r="J675" s="1644">
        <v>178772.11999999997</v>
      </c>
      <c r="K675" s="1643">
        <v>0.9</v>
      </c>
      <c r="L675" s="1637">
        <v>293602.02</v>
      </c>
      <c r="M675" s="1637">
        <v>69497.25</v>
      </c>
      <c r="N675" s="1637">
        <v>30722.28</v>
      </c>
      <c r="O675" s="1637">
        <v>12301.33</v>
      </c>
      <c r="P675" s="1637">
        <v>9936.23</v>
      </c>
      <c r="Q675" s="1637">
        <v>20560.73</v>
      </c>
      <c r="R675" s="1637">
        <v>6605.6</v>
      </c>
      <c r="S675" s="1637">
        <v>11761.99</v>
      </c>
      <c r="T675" s="1637">
        <v>13768.23</v>
      </c>
      <c r="U675" s="1637">
        <v>8019.54</v>
      </c>
      <c r="V675" s="1637">
        <v>20425.599999999999</v>
      </c>
      <c r="W675" s="1637">
        <v>17586.490000000002</v>
      </c>
      <c r="X675" s="1637">
        <v>14113.83</v>
      </c>
      <c r="Y675" s="1637">
        <v>528901.11999999988</v>
      </c>
      <c r="Z675" s="1637">
        <v>8595</v>
      </c>
      <c r="AA675" s="1637">
        <v>12093.75</v>
      </c>
      <c r="AB675" s="1637">
        <v>31443.75</v>
      </c>
      <c r="AC675" s="1637">
        <v>3289.5</v>
      </c>
      <c r="AD675" s="1637">
        <v>27622.120000000003</v>
      </c>
      <c r="AE675" s="1637">
        <v>33873.5</v>
      </c>
      <c r="AF675" s="1637">
        <v>131676.75</v>
      </c>
      <c r="AG675" s="1637">
        <v>90654.75</v>
      </c>
      <c r="AH675" s="1637">
        <v>247354.54800000001</v>
      </c>
      <c r="AI675" s="1637">
        <v>586603.66800000006</v>
      </c>
      <c r="AJ675" s="1637">
        <v>92094.39</v>
      </c>
      <c r="AK675" s="1637">
        <v>494509.27800000005</v>
      </c>
      <c r="AL675" s="1637">
        <v>577394.228</v>
      </c>
      <c r="AM675" s="1637">
        <v>17158.05</v>
      </c>
      <c r="AN675" s="1637">
        <v>17158.05</v>
      </c>
      <c r="AO675" s="1637">
        <v>17817.97</v>
      </c>
      <c r="AP675" s="1637">
        <v>17817.97</v>
      </c>
      <c r="AQ675" s="1637">
        <v>0</v>
      </c>
      <c r="AR675" s="1637">
        <v>0</v>
      </c>
      <c r="AS675" s="1637">
        <v>0</v>
      </c>
      <c r="AT675" s="1637">
        <v>0</v>
      </c>
      <c r="AU675" s="1637">
        <v>659.92</v>
      </c>
      <c r="AV675" s="1637">
        <v>44874.9</v>
      </c>
      <c r="AW675" s="1637">
        <v>18177.62</v>
      </c>
      <c r="AX675" s="1637">
        <v>6549.25</v>
      </c>
      <c r="AY675" s="1637">
        <v>140213.73000000001</v>
      </c>
      <c r="AZ675" s="1637">
        <v>1246509.1499999999</v>
      </c>
      <c r="BA675" s="1637">
        <v>70179.98</v>
      </c>
      <c r="BB675" s="1637">
        <v>0.05</v>
      </c>
      <c r="BC675" s="1637">
        <v>49480.44</v>
      </c>
      <c r="BD675" s="1637">
        <v>1246509.0779999997</v>
      </c>
    </row>
    <row r="676" spans="1:56" x14ac:dyDescent="0.25">
      <c r="A676" s="1651" t="s">
        <v>2591</v>
      </c>
      <c r="B676" s="1647" t="s">
        <v>3350</v>
      </c>
      <c r="C676" s="1636">
        <v>481.87</v>
      </c>
      <c r="D676" s="1637">
        <v>6416317.9500000002</v>
      </c>
      <c r="E676" s="1637">
        <v>7673481.6299999999</v>
      </c>
      <c r="F676" s="1646">
        <v>1.1959322604952891</v>
      </c>
      <c r="G676" s="1645">
        <v>4</v>
      </c>
      <c r="H676" s="1644">
        <v>408.7</v>
      </c>
      <c r="I676" s="1644">
        <v>698265.03999999992</v>
      </c>
      <c r="J676" s="1644">
        <v>698673.73999999987</v>
      </c>
      <c r="K676" s="1643">
        <v>0.9</v>
      </c>
      <c r="L676" s="1637">
        <v>1498017.06</v>
      </c>
      <c r="M676" s="1637">
        <v>360415.67</v>
      </c>
      <c r="N676" s="1637">
        <v>156687.29</v>
      </c>
      <c r="O676" s="1637">
        <v>63044.61</v>
      </c>
      <c r="P676" s="1637">
        <v>51402.37</v>
      </c>
      <c r="Q676" s="1637">
        <v>108200.25</v>
      </c>
      <c r="R676" s="1637">
        <v>34679.42</v>
      </c>
      <c r="S676" s="1637">
        <v>59077.27</v>
      </c>
      <c r="T676" s="1637">
        <v>70290.460000000006</v>
      </c>
      <c r="U676" s="1637">
        <v>42236.24</v>
      </c>
      <c r="V676" s="1637">
        <v>104278.1</v>
      </c>
      <c r="W676" s="1637">
        <v>89783.679999999993</v>
      </c>
      <c r="X676" s="1637">
        <v>70889.94</v>
      </c>
      <c r="Y676" s="1637">
        <v>2709002.3600000003</v>
      </c>
      <c r="Z676" s="1637">
        <v>43016.4</v>
      </c>
      <c r="AA676" s="1637">
        <v>60233.75</v>
      </c>
      <c r="AB676" s="1637">
        <v>156607.75</v>
      </c>
      <c r="AC676" s="1637">
        <v>16383.579999999998</v>
      </c>
      <c r="AD676" s="1637">
        <v>137573.88</v>
      </c>
      <c r="AE676" s="1637">
        <v>179904.5</v>
      </c>
      <c r="AF676" s="1637">
        <v>655825.07000000007</v>
      </c>
      <c r="AG676" s="1637">
        <v>451512.19</v>
      </c>
      <c r="AH676" s="1637">
        <v>1280635.2196799999</v>
      </c>
      <c r="AI676" s="1637">
        <v>2981692.3396800002</v>
      </c>
      <c r="AJ676" s="1637">
        <v>458682.41</v>
      </c>
      <c r="AK676" s="1637">
        <v>2523009.9296799996</v>
      </c>
      <c r="AL676" s="1637">
        <v>2935824.0896799997</v>
      </c>
      <c r="AM676" s="1637">
        <v>102948.3</v>
      </c>
      <c r="AN676" s="1637">
        <v>102948.3</v>
      </c>
      <c r="AO676" s="1637">
        <v>106907.85</v>
      </c>
      <c r="AP676" s="1637">
        <v>106907.85</v>
      </c>
      <c r="AQ676" s="1637">
        <v>0</v>
      </c>
      <c r="AR676" s="1637">
        <v>0</v>
      </c>
      <c r="AS676" s="1637">
        <v>0</v>
      </c>
      <c r="AT676" s="1637">
        <v>0</v>
      </c>
      <c r="AU676" s="1637">
        <v>659.92</v>
      </c>
      <c r="AV676" s="1637">
        <v>225034.42</v>
      </c>
      <c r="AW676" s="1637">
        <v>91155.43</v>
      </c>
      <c r="AX676" s="1637">
        <v>34929.360000000001</v>
      </c>
      <c r="AY676" s="1637">
        <v>771491.43</v>
      </c>
      <c r="AZ676" s="1637">
        <v>6416317.9500000002</v>
      </c>
      <c r="BA676" s="1637">
        <v>250157.93</v>
      </c>
      <c r="BB676" s="1637">
        <v>0.32</v>
      </c>
      <c r="BC676" s="1637">
        <v>199460.3</v>
      </c>
      <c r="BD676" s="1637">
        <v>6416317.8796800002</v>
      </c>
    </row>
    <row r="677" spans="1:56" x14ac:dyDescent="0.25">
      <c r="A677" s="1651" t="s">
        <v>2592</v>
      </c>
      <c r="B677" s="1647" t="s">
        <v>3349</v>
      </c>
      <c r="C677" s="1636">
        <v>638.79</v>
      </c>
      <c r="D677" s="1637">
        <v>8701081.3599999994</v>
      </c>
      <c r="E677" s="1637">
        <v>6816426.5200000005</v>
      </c>
      <c r="F677" s="1646">
        <v>0.78339992904054412</v>
      </c>
      <c r="G677" s="1645">
        <v>2</v>
      </c>
      <c r="H677" s="1644">
        <v>37275.699999999997</v>
      </c>
      <c r="I677" s="1644">
        <v>1244971.2500000002</v>
      </c>
      <c r="J677" s="1644">
        <v>1282246.9500000002</v>
      </c>
      <c r="K677" s="1643">
        <v>0.9</v>
      </c>
      <c r="L677" s="1637">
        <v>1975428.1</v>
      </c>
      <c r="M677" s="1637">
        <v>481974.03</v>
      </c>
      <c r="N677" s="1637">
        <v>209189.14</v>
      </c>
      <c r="O677" s="1637">
        <v>84164.44</v>
      </c>
      <c r="P677" s="1637">
        <v>67931.64</v>
      </c>
      <c r="Q677" s="1637">
        <v>144965.23000000001</v>
      </c>
      <c r="R677" s="1637">
        <v>46239.22</v>
      </c>
      <c r="S677" s="1637">
        <v>78591.490000000005</v>
      </c>
      <c r="T677" s="1637">
        <v>93479.07</v>
      </c>
      <c r="U677" s="1637">
        <v>56404.09</v>
      </c>
      <c r="V677" s="1637">
        <v>138679.12</v>
      </c>
      <c r="W677" s="1637">
        <v>119403.04</v>
      </c>
      <c r="X677" s="1637">
        <v>94306.08</v>
      </c>
      <c r="Y677" s="1637">
        <v>3590754.6900000004</v>
      </c>
      <c r="Z677" s="1637">
        <v>56928.600000000006</v>
      </c>
      <c r="AA677" s="1637">
        <v>79848.75</v>
      </c>
      <c r="AB677" s="1637">
        <v>207606.75</v>
      </c>
      <c r="AC677" s="1637">
        <v>21718.86</v>
      </c>
      <c r="AD677" s="1637">
        <v>364749.08999999997</v>
      </c>
      <c r="AE677" s="1637">
        <v>248314.14</v>
      </c>
      <c r="AF677" s="1637">
        <v>869393.19000000006</v>
      </c>
      <c r="AG677" s="1637">
        <v>598546.23</v>
      </c>
      <c r="AH677" s="1637">
        <v>1698523.8855599998</v>
      </c>
      <c r="AI677" s="1637">
        <v>4145629.4955599997</v>
      </c>
      <c r="AJ677" s="1637">
        <v>608051.42000000004</v>
      </c>
      <c r="AK677" s="1637">
        <v>3537578.0755599998</v>
      </c>
      <c r="AL677" s="1637">
        <v>4084824.3455599998</v>
      </c>
      <c r="AM677" s="1637">
        <v>137264.4</v>
      </c>
      <c r="AN677" s="1637">
        <v>137264.4</v>
      </c>
      <c r="AO677" s="1637">
        <v>142543.79999999999</v>
      </c>
      <c r="AP677" s="1637">
        <v>142543.79999999999</v>
      </c>
      <c r="AQ677" s="1637">
        <v>0</v>
      </c>
      <c r="AR677" s="1637">
        <v>0</v>
      </c>
      <c r="AS677" s="1637">
        <v>0</v>
      </c>
      <c r="AT677" s="1637">
        <v>0</v>
      </c>
      <c r="AU677" s="1637">
        <v>0</v>
      </c>
      <c r="AV677" s="1637">
        <v>298946.02</v>
      </c>
      <c r="AW677" s="1637">
        <v>121095.05</v>
      </c>
      <c r="AX677" s="1637">
        <v>45844.78</v>
      </c>
      <c r="AY677" s="1637">
        <v>1025502.25</v>
      </c>
      <c r="AZ677" s="1637">
        <v>8701081.3599999994</v>
      </c>
      <c r="BA677" s="1637">
        <v>248049.47000000003</v>
      </c>
      <c r="BB677" s="1637">
        <v>0</v>
      </c>
      <c r="BC677" s="1637">
        <v>248077.00000000003</v>
      </c>
      <c r="BD677" s="1637">
        <v>8701081.2855600007</v>
      </c>
    </row>
    <row r="678" spans="1:56" x14ac:dyDescent="0.25">
      <c r="A678" s="1651" t="s">
        <v>2593</v>
      </c>
      <c r="B678" s="1647" t="s">
        <v>3348</v>
      </c>
      <c r="C678" s="1636">
        <v>712.62</v>
      </c>
      <c r="D678" s="1637">
        <v>9368079.6400000006</v>
      </c>
      <c r="E678" s="1637">
        <v>16949585.300000001</v>
      </c>
      <c r="F678" s="1646">
        <v>1.8092913330527578</v>
      </c>
      <c r="G678" s="1645">
        <v>4</v>
      </c>
      <c r="H678" s="1644">
        <v>596.73</v>
      </c>
      <c r="I678" s="1644">
        <v>902335.38</v>
      </c>
      <c r="J678" s="1644">
        <v>902932.11</v>
      </c>
      <c r="K678" s="1643">
        <v>0.9</v>
      </c>
      <c r="L678" s="1637">
        <v>2172001.0299999998</v>
      </c>
      <c r="M678" s="1637">
        <v>529756.14</v>
      </c>
      <c r="N678" s="1637">
        <v>233541.2</v>
      </c>
      <c r="O678" s="1637">
        <v>93955.39</v>
      </c>
      <c r="P678" s="1637">
        <v>74245.649999999994</v>
      </c>
      <c r="Q678" s="1637">
        <v>162144.03</v>
      </c>
      <c r="R678" s="1637">
        <v>51743.89</v>
      </c>
      <c r="S678" s="1637">
        <v>87680.3</v>
      </c>
      <c r="T678" s="1637">
        <v>104348.73</v>
      </c>
      <c r="U678" s="1637">
        <v>63354.36</v>
      </c>
      <c r="V678" s="1637">
        <v>154804.6</v>
      </c>
      <c r="W678" s="1637">
        <v>133287.12</v>
      </c>
      <c r="X678" s="1637">
        <v>105212.23</v>
      </c>
      <c r="Y678" s="1637">
        <v>3966074.67</v>
      </c>
      <c r="Z678" s="1637">
        <v>63550.799999999996</v>
      </c>
      <c r="AA678" s="1637">
        <v>89077.5</v>
      </c>
      <c r="AB678" s="1637">
        <v>231601.5</v>
      </c>
      <c r="AC678" s="1637">
        <v>24229.079999999998</v>
      </c>
      <c r="AD678" s="1637">
        <v>203453.00999999998</v>
      </c>
      <c r="AE678" s="1637">
        <v>276643.28000000003</v>
      </c>
      <c r="AF678" s="1637">
        <v>969875.82</v>
      </c>
      <c r="AG678" s="1637">
        <v>667724.93999999994</v>
      </c>
      <c r="AH678" s="1637">
        <v>1861501.6966799998</v>
      </c>
      <c r="AI678" s="1637">
        <v>4387657.6266799998</v>
      </c>
      <c r="AJ678" s="1637">
        <v>678328.72</v>
      </c>
      <c r="AK678" s="1637">
        <v>3709328.9066799991</v>
      </c>
      <c r="AL678" s="1637">
        <v>4319824.7466799989</v>
      </c>
      <c r="AM678" s="1637">
        <v>125385.75</v>
      </c>
      <c r="AN678" s="1637">
        <v>125385.75</v>
      </c>
      <c r="AO678" s="1637">
        <v>130665.15</v>
      </c>
      <c r="AP678" s="1637">
        <v>130665.15</v>
      </c>
      <c r="AQ678" s="1637">
        <v>9238.9500000000007</v>
      </c>
      <c r="AR678" s="1637">
        <v>9238.9500000000007</v>
      </c>
      <c r="AS678" s="1637">
        <v>9898.8700000000008</v>
      </c>
      <c r="AT678" s="1637">
        <v>9898.8700000000008</v>
      </c>
      <c r="AU678" s="1637">
        <v>11878.65</v>
      </c>
      <c r="AV678" s="1637">
        <v>333262.12</v>
      </c>
      <c r="AW678" s="1637">
        <v>134995.59</v>
      </c>
      <c r="AX678" s="1637">
        <v>51666.34</v>
      </c>
      <c r="AY678" s="1637">
        <v>1082180.1400000001</v>
      </c>
      <c r="AZ678" s="1637">
        <v>9368079.6400000006</v>
      </c>
      <c r="BA678" s="1637">
        <v>188072.69000000003</v>
      </c>
      <c r="BB678" s="1637">
        <v>430.95000000000005</v>
      </c>
      <c r="BC678" s="1637">
        <v>332452.07000000007</v>
      </c>
      <c r="BD678" s="1637">
        <v>9368079.5566799995</v>
      </c>
    </row>
    <row r="679" spans="1:56" x14ac:dyDescent="0.25">
      <c r="A679" s="1647"/>
      <c r="B679" s="1647" t="s">
        <v>3347</v>
      </c>
      <c r="C679" s="1636">
        <v>125</v>
      </c>
      <c r="D679" s="1637">
        <v>1872218.91</v>
      </c>
      <c r="E679" s="1637">
        <v>1126301.23</v>
      </c>
      <c r="F679" s="1646">
        <v>0.60158629099628103</v>
      </c>
      <c r="G679" s="1645">
        <v>1</v>
      </c>
      <c r="H679" s="1644">
        <v>133511.95000000001</v>
      </c>
      <c r="I679" s="1644">
        <v>939079.34</v>
      </c>
      <c r="J679" s="1644">
        <v>1072591.29</v>
      </c>
      <c r="K679" s="1643">
        <v>0.91435</v>
      </c>
      <c r="L679" s="1637">
        <v>409211.76</v>
      </c>
      <c r="M679" s="1637">
        <v>136390.26999999999</v>
      </c>
      <c r="N679" s="1637">
        <v>45467.97</v>
      </c>
      <c r="O679" s="1637">
        <v>14667.08</v>
      </c>
      <c r="P679" s="1637">
        <v>13782.36</v>
      </c>
      <c r="Q679" s="1637">
        <v>39161.61</v>
      </c>
      <c r="R679" s="1637">
        <v>8947.9</v>
      </c>
      <c r="S679" s="1637">
        <v>16837.97</v>
      </c>
      <c r="T679" s="1637">
        <v>14723.96</v>
      </c>
      <c r="U679" s="1637">
        <v>11134.78</v>
      </c>
      <c r="V679" s="1637">
        <v>21843.45</v>
      </c>
      <c r="W679" s="1637">
        <v>18807.259999999998</v>
      </c>
      <c r="X679" s="1637">
        <v>20204.77</v>
      </c>
      <c r="Y679" s="1637">
        <v>771181.1399999999</v>
      </c>
      <c r="Z679" s="1637">
        <v>11250</v>
      </c>
      <c r="AA679" s="1637">
        <v>15625</v>
      </c>
      <c r="AB679" s="1637">
        <v>40625</v>
      </c>
      <c r="AC679" s="1637">
        <v>4250</v>
      </c>
      <c r="AD679" s="1637">
        <v>71375</v>
      </c>
      <c r="AE679" s="1637">
        <v>107375</v>
      </c>
      <c r="AF679" s="1637">
        <v>170125</v>
      </c>
      <c r="AG679" s="1637">
        <v>117125</v>
      </c>
      <c r="AH679" s="1637">
        <v>355664.73000000004</v>
      </c>
      <c r="AI679" s="1637">
        <v>893414.73</v>
      </c>
      <c r="AJ679" s="1637">
        <v>118985</v>
      </c>
      <c r="AK679" s="1637">
        <v>774429.73</v>
      </c>
      <c r="AL679" s="1637">
        <v>883223.65999999992</v>
      </c>
      <c r="AM679" s="1637">
        <v>30840.560000000001</v>
      </c>
      <c r="AN679" s="1637">
        <v>30840.560000000001</v>
      </c>
      <c r="AO679" s="1637">
        <v>32181.46</v>
      </c>
      <c r="AP679" s="1637">
        <v>32181.46</v>
      </c>
      <c r="AQ679" s="1637">
        <v>0</v>
      </c>
      <c r="AR679" s="1637">
        <v>0</v>
      </c>
      <c r="AS679" s="1637">
        <v>0</v>
      </c>
      <c r="AT679" s="1637">
        <v>0</v>
      </c>
      <c r="AU679" s="1637">
        <v>0</v>
      </c>
      <c r="AV679" s="1637">
        <v>58999.34</v>
      </c>
      <c r="AW679" s="1637">
        <v>23899.06</v>
      </c>
      <c r="AX679" s="1637">
        <v>8871.57</v>
      </c>
      <c r="AY679" s="1637">
        <v>217814.01</v>
      </c>
      <c r="AZ679" s="1637">
        <v>1872218.91</v>
      </c>
      <c r="BA679" s="1637">
        <v>39291.600000000006</v>
      </c>
      <c r="BB679" s="1637">
        <v>30.72</v>
      </c>
      <c r="BC679" s="1637">
        <v>19043.45</v>
      </c>
      <c r="BD679" s="1637">
        <v>1872218.8099999998</v>
      </c>
    </row>
    <row r="680" spans="1:56" x14ac:dyDescent="0.25">
      <c r="A680" s="1647"/>
      <c r="B680" s="1647" t="s">
        <v>3346</v>
      </c>
      <c r="C680" s="1636">
        <v>56</v>
      </c>
      <c r="D680" s="1637">
        <v>804776.42</v>
      </c>
      <c r="E680" s="1637">
        <v>511515.54000000004</v>
      </c>
      <c r="F680" s="1646">
        <v>0.63559956192553457</v>
      </c>
      <c r="G680" s="1645">
        <v>1</v>
      </c>
      <c r="H680" s="1644">
        <v>47631.9</v>
      </c>
      <c r="I680" s="1644">
        <v>431037.9</v>
      </c>
      <c r="J680" s="1644">
        <v>478669.80000000005</v>
      </c>
      <c r="K680" s="1643">
        <v>0.91435</v>
      </c>
      <c r="L680" s="1637">
        <v>176923.3</v>
      </c>
      <c r="M680" s="1637">
        <v>53274.02</v>
      </c>
      <c r="N680" s="1637">
        <v>19130.310000000001</v>
      </c>
      <c r="O680" s="1637">
        <v>6312.93</v>
      </c>
      <c r="P680" s="1637">
        <v>6037.75</v>
      </c>
      <c r="Q680" s="1637">
        <v>16654.73</v>
      </c>
      <c r="R680" s="1637">
        <v>3914.7</v>
      </c>
      <c r="S680" s="1637">
        <v>7061.08</v>
      </c>
      <c r="T680" s="1637">
        <v>6625.78</v>
      </c>
      <c r="U680" s="1637">
        <v>4888.4399999999996</v>
      </c>
      <c r="V680" s="1637">
        <v>9829.5499999999993</v>
      </c>
      <c r="W680" s="1637">
        <v>8463.26</v>
      </c>
      <c r="X680" s="1637">
        <v>8472.9699999999993</v>
      </c>
      <c r="Y680" s="1637">
        <v>327588.82</v>
      </c>
      <c r="Z680" s="1637">
        <v>5040</v>
      </c>
      <c r="AA680" s="1637">
        <v>7000</v>
      </c>
      <c r="AB680" s="1637">
        <v>18200</v>
      </c>
      <c r="AC680" s="1637">
        <v>1904</v>
      </c>
      <c r="AD680" s="1637">
        <v>31976</v>
      </c>
      <c r="AE680" s="1637">
        <v>38954</v>
      </c>
      <c r="AF680" s="1637">
        <v>76216</v>
      </c>
      <c r="AG680" s="1637">
        <v>52472</v>
      </c>
      <c r="AH680" s="1637">
        <v>153238.01699999999</v>
      </c>
      <c r="AI680" s="1637">
        <v>385000.01699999999</v>
      </c>
      <c r="AJ680" s="1637">
        <v>53305.279999999999</v>
      </c>
      <c r="AK680" s="1637">
        <v>331694.73699999996</v>
      </c>
      <c r="AL680" s="1637">
        <v>380434.41699999996</v>
      </c>
      <c r="AM680" s="1637">
        <v>14079.38</v>
      </c>
      <c r="AN680" s="1637">
        <v>14079.38</v>
      </c>
      <c r="AO680" s="1637">
        <v>14079.38</v>
      </c>
      <c r="AP680" s="1637">
        <v>14079.38</v>
      </c>
      <c r="AQ680" s="1637">
        <v>0</v>
      </c>
      <c r="AR680" s="1637">
        <v>0</v>
      </c>
      <c r="AS680" s="1637">
        <v>0</v>
      </c>
      <c r="AT680" s="1637">
        <v>0</v>
      </c>
      <c r="AU680" s="1637">
        <v>0</v>
      </c>
      <c r="AV680" s="1637">
        <v>26147.43</v>
      </c>
      <c r="AW680" s="1637">
        <v>10591.62</v>
      </c>
      <c r="AX680" s="1637">
        <v>3696.48</v>
      </c>
      <c r="AY680" s="1637">
        <v>96753.049999999988</v>
      </c>
      <c r="AZ680" s="1637">
        <v>804776.42</v>
      </c>
      <c r="BA680" s="1637">
        <v>25462.309999999998</v>
      </c>
      <c r="BB680" s="1637">
        <v>0</v>
      </c>
      <c r="BC680" s="1637">
        <v>12325.56</v>
      </c>
      <c r="BD680" s="1637">
        <v>804776.28700000001</v>
      </c>
    </row>
    <row r="681" spans="1:56" x14ac:dyDescent="0.25">
      <c r="A681" s="1651" t="s">
        <v>2594</v>
      </c>
      <c r="B681" s="1647" t="s">
        <v>3345</v>
      </c>
      <c r="C681" s="1636">
        <v>872.29</v>
      </c>
      <c r="D681" s="1637">
        <v>11742712.300000001</v>
      </c>
      <c r="E681" s="1637">
        <v>8720981.120000001</v>
      </c>
      <c r="F681" s="1646">
        <v>0.74267178631294584</v>
      </c>
      <c r="G681" s="1645">
        <v>1</v>
      </c>
      <c r="H681" s="1644">
        <v>186380.86</v>
      </c>
      <c r="I681" s="1644">
        <v>2577882.5499999998</v>
      </c>
      <c r="J681" s="1644">
        <v>2764263.4099999997</v>
      </c>
      <c r="K681" s="1643">
        <v>0.91435</v>
      </c>
      <c r="L681" s="1637">
        <v>2710487.52</v>
      </c>
      <c r="M681" s="1637">
        <v>657351.99</v>
      </c>
      <c r="N681" s="1637">
        <v>290379.7</v>
      </c>
      <c r="O681" s="1637">
        <v>117164.63</v>
      </c>
      <c r="P681" s="1637">
        <v>91542.33</v>
      </c>
      <c r="Q681" s="1637">
        <v>201408.08</v>
      </c>
      <c r="R681" s="1637">
        <v>64313.04</v>
      </c>
      <c r="S681" s="1637">
        <v>108903.67</v>
      </c>
      <c r="T681" s="1637">
        <v>130307.05</v>
      </c>
      <c r="U681" s="1637">
        <v>78215.100000000006</v>
      </c>
      <c r="V681" s="1637">
        <v>193314.58</v>
      </c>
      <c r="W681" s="1637">
        <v>166444.29</v>
      </c>
      <c r="X681" s="1637">
        <v>130679.27</v>
      </c>
      <c r="Y681" s="1637">
        <v>4940511.2499999991</v>
      </c>
      <c r="Z681" s="1637">
        <v>78101.099999999991</v>
      </c>
      <c r="AA681" s="1637">
        <v>109036.25</v>
      </c>
      <c r="AB681" s="1637">
        <v>283494.25</v>
      </c>
      <c r="AC681" s="1637">
        <v>29657.86</v>
      </c>
      <c r="AD681" s="1637">
        <v>498077.58999999997</v>
      </c>
      <c r="AE681" s="1637">
        <v>334773.49</v>
      </c>
      <c r="AF681" s="1637">
        <v>1187186.69</v>
      </c>
      <c r="AG681" s="1637">
        <v>817335.72999999986</v>
      </c>
      <c r="AH681" s="1637">
        <v>2258942.4165599998</v>
      </c>
      <c r="AI681" s="1637">
        <v>5596605.3765599998</v>
      </c>
      <c r="AJ681" s="1637">
        <v>830315.4</v>
      </c>
      <c r="AK681" s="1637">
        <v>4766289.9765599994</v>
      </c>
      <c r="AL681" s="1637">
        <v>5525488.8565599993</v>
      </c>
      <c r="AM681" s="1637">
        <v>154202.84</v>
      </c>
      <c r="AN681" s="1637">
        <v>154202.84</v>
      </c>
      <c r="AO681" s="1637">
        <v>160907.31</v>
      </c>
      <c r="AP681" s="1637">
        <v>160907.31</v>
      </c>
      <c r="AQ681" s="1637">
        <v>0</v>
      </c>
      <c r="AR681" s="1637">
        <v>0</v>
      </c>
      <c r="AS681" s="1637">
        <v>0</v>
      </c>
      <c r="AT681" s="1637">
        <v>0</v>
      </c>
      <c r="AU681" s="1637">
        <v>0</v>
      </c>
      <c r="AV681" s="1637">
        <v>414336.33</v>
      </c>
      <c r="AW681" s="1637">
        <v>167836.58</v>
      </c>
      <c r="AX681" s="1637">
        <v>64318.89</v>
      </c>
      <c r="AY681" s="1637">
        <v>1276712.1000000001</v>
      </c>
      <c r="AZ681" s="1637">
        <v>11742712.300000001</v>
      </c>
      <c r="BA681" s="1637">
        <v>424030.92</v>
      </c>
      <c r="BB681" s="1637">
        <v>33.24</v>
      </c>
      <c r="BC681" s="1637">
        <v>231529.61000000004</v>
      </c>
      <c r="BD681" s="1637">
        <v>11742712.206559999</v>
      </c>
    </row>
    <row r="682" spans="1:56" x14ac:dyDescent="0.25">
      <c r="A682" s="1651" t="s">
        <v>2595</v>
      </c>
      <c r="B682" s="1647" t="s">
        <v>3344</v>
      </c>
      <c r="C682" s="1636">
        <v>1126.1300000000001</v>
      </c>
      <c r="D682" s="1637">
        <v>14504097.380000001</v>
      </c>
      <c r="E682" s="1637">
        <v>12246112.940000001</v>
      </c>
      <c r="F682" s="1646">
        <v>0.84432092664286851</v>
      </c>
      <c r="G682" s="1645">
        <v>2</v>
      </c>
      <c r="H682" s="1644">
        <v>23366.81</v>
      </c>
      <c r="I682" s="1644">
        <v>1697518.28</v>
      </c>
      <c r="J682" s="1644">
        <v>1720885.09</v>
      </c>
      <c r="K682" s="1643">
        <v>0.91435</v>
      </c>
      <c r="L682" s="1637">
        <v>3349810.72</v>
      </c>
      <c r="M682" s="1637">
        <v>811708.55</v>
      </c>
      <c r="N682" s="1637">
        <v>374260.54</v>
      </c>
      <c r="O682" s="1637">
        <v>151469.03</v>
      </c>
      <c r="P682" s="1637">
        <v>110645.95</v>
      </c>
      <c r="Q682" s="1637">
        <v>258576.4</v>
      </c>
      <c r="R682" s="1637">
        <v>83327.33</v>
      </c>
      <c r="S682" s="1637">
        <v>140678.56</v>
      </c>
      <c r="T682" s="1637">
        <v>168589.35</v>
      </c>
      <c r="U682" s="1637">
        <v>101299.42</v>
      </c>
      <c r="V682" s="1637">
        <v>250107.56</v>
      </c>
      <c r="W682" s="1637">
        <v>215343.18</v>
      </c>
      <c r="X682" s="1637">
        <v>168807.64</v>
      </c>
      <c r="Y682" s="1637">
        <v>6184624.2299999995</v>
      </c>
      <c r="Z682" s="1637">
        <v>100527.29999999999</v>
      </c>
      <c r="AA682" s="1637">
        <v>140766.25</v>
      </c>
      <c r="AB682" s="1637">
        <v>365992.25</v>
      </c>
      <c r="AC682" s="1637">
        <v>38288.42</v>
      </c>
      <c r="AD682" s="1637">
        <v>643020.2300000001</v>
      </c>
      <c r="AE682" s="1637">
        <v>427289.67</v>
      </c>
      <c r="AF682" s="1637">
        <v>1532662.93</v>
      </c>
      <c r="AG682" s="1637">
        <v>1055183.8099999998</v>
      </c>
      <c r="AH682" s="1637">
        <v>2757440.8993200003</v>
      </c>
      <c r="AI682" s="1637">
        <v>7061171.7593200002</v>
      </c>
      <c r="AJ682" s="1637">
        <v>1071940.6200000001</v>
      </c>
      <c r="AK682" s="1637">
        <v>5989231.1393200001</v>
      </c>
      <c r="AL682" s="1637">
        <v>6969360.0393200004</v>
      </c>
      <c r="AM682" s="1637">
        <v>104589.75</v>
      </c>
      <c r="AN682" s="1637">
        <v>104589.75</v>
      </c>
      <c r="AO682" s="1637">
        <v>108612.43</v>
      </c>
      <c r="AP682" s="1637">
        <v>108612.43</v>
      </c>
      <c r="AQ682" s="1637">
        <v>16761.169999999998</v>
      </c>
      <c r="AR682" s="1637">
        <v>16761.169999999998</v>
      </c>
      <c r="AS682" s="1637">
        <v>17431.62</v>
      </c>
      <c r="AT682" s="1637">
        <v>17431.62</v>
      </c>
      <c r="AU682" s="1637">
        <v>20783.86</v>
      </c>
      <c r="AV682" s="1637">
        <v>535016.81000000006</v>
      </c>
      <c r="AW682" s="1637">
        <v>216721.02</v>
      </c>
      <c r="AX682" s="1637">
        <v>82801.34</v>
      </c>
      <c r="AY682" s="1637">
        <v>1350112.97</v>
      </c>
      <c r="AZ682" s="1637">
        <v>14504097.380000001</v>
      </c>
      <c r="BA682" s="1637">
        <v>100092.68</v>
      </c>
      <c r="BB682" s="1637">
        <v>858.28</v>
      </c>
      <c r="BC682" s="1637">
        <v>241598.88</v>
      </c>
      <c r="BD682" s="1637">
        <v>14504097.239320001</v>
      </c>
    </row>
    <row r="683" spans="1:56" x14ac:dyDescent="0.25">
      <c r="A683" s="1651" t="s">
        <v>2596</v>
      </c>
      <c r="B683" s="1647" t="s">
        <v>3343</v>
      </c>
      <c r="C683" s="1636">
        <v>2370.77</v>
      </c>
      <c r="D683" s="1637">
        <v>30449563.02</v>
      </c>
      <c r="E683" s="1637">
        <v>21205101.130000003</v>
      </c>
      <c r="F683" s="1646">
        <v>0.69640083557429011</v>
      </c>
      <c r="G683" s="1645">
        <v>1</v>
      </c>
      <c r="H683" s="1644">
        <v>1008200.05</v>
      </c>
      <c r="I683" s="1644">
        <v>9098484.5899999999</v>
      </c>
      <c r="J683" s="1644">
        <v>10106684.640000001</v>
      </c>
      <c r="K683" s="1643">
        <v>0.91435</v>
      </c>
      <c r="L683" s="1637">
        <v>7054821.3799999999</v>
      </c>
      <c r="M683" s="1637">
        <v>1714692.61</v>
      </c>
      <c r="N683" s="1637">
        <v>790542.03</v>
      </c>
      <c r="O683" s="1637">
        <v>320473.27</v>
      </c>
      <c r="P683" s="1637">
        <v>231459.89</v>
      </c>
      <c r="Q683" s="1637">
        <v>552841.46</v>
      </c>
      <c r="R683" s="1637">
        <v>176161.82</v>
      </c>
      <c r="S683" s="1637">
        <v>296837.19</v>
      </c>
      <c r="T683" s="1637">
        <v>356319.85</v>
      </c>
      <c r="U683" s="1637">
        <v>214276.8</v>
      </c>
      <c r="V683" s="1637">
        <v>528611.62</v>
      </c>
      <c r="W683" s="1637">
        <v>455135.81</v>
      </c>
      <c r="X683" s="1637">
        <v>356190.64</v>
      </c>
      <c r="Y683" s="1637">
        <v>13048364.370000001</v>
      </c>
      <c r="Z683" s="1637">
        <v>212491.80000000005</v>
      </c>
      <c r="AA683" s="1637">
        <v>296346.25</v>
      </c>
      <c r="AB683" s="1637">
        <v>770500.25</v>
      </c>
      <c r="AC683" s="1637">
        <v>80606.180000000008</v>
      </c>
      <c r="AD683" s="1637">
        <v>1353709.67</v>
      </c>
      <c r="AE683" s="1637">
        <v>915602.12000000011</v>
      </c>
      <c r="AF683" s="1637">
        <v>3226617.9700000007</v>
      </c>
      <c r="AG683" s="1637">
        <v>2221411.4900000002</v>
      </c>
      <c r="AH683" s="1637">
        <v>5780254.2802799996</v>
      </c>
      <c r="AI683" s="1637">
        <v>14857540.01028</v>
      </c>
      <c r="AJ683" s="1637">
        <v>2256688.54</v>
      </c>
      <c r="AK683" s="1637">
        <v>12600851.470279999</v>
      </c>
      <c r="AL683" s="1637">
        <v>14664254.630279999</v>
      </c>
      <c r="AM683" s="1637">
        <v>219236.21</v>
      </c>
      <c r="AN683" s="1637">
        <v>219236.21</v>
      </c>
      <c r="AO683" s="1637">
        <v>228622.47</v>
      </c>
      <c r="AP683" s="1637">
        <v>228622.47</v>
      </c>
      <c r="AQ683" s="1637">
        <v>15420.28</v>
      </c>
      <c r="AR683" s="1637">
        <v>15420.28</v>
      </c>
      <c r="AS683" s="1637">
        <v>16090.73</v>
      </c>
      <c r="AT683" s="1637">
        <v>16090.73</v>
      </c>
      <c r="AU683" s="1637">
        <v>19442.96</v>
      </c>
      <c r="AV683" s="1637">
        <v>1127021.6299999999</v>
      </c>
      <c r="AW683" s="1637">
        <v>456526.37</v>
      </c>
      <c r="AX683" s="1637">
        <v>175213.55</v>
      </c>
      <c r="AY683" s="1637">
        <v>2736943.8899999997</v>
      </c>
      <c r="AZ683" s="1637">
        <v>30449563.02</v>
      </c>
      <c r="BA683" s="1637">
        <v>371080.51</v>
      </c>
      <c r="BB683" s="1637">
        <v>7734.35</v>
      </c>
      <c r="BC683" s="1637">
        <v>736103.96000000008</v>
      </c>
      <c r="BD683" s="1637">
        <v>30449562.890280001</v>
      </c>
    </row>
    <row r="684" spans="1:56" x14ac:dyDescent="0.25">
      <c r="A684" s="1651" t="s">
        <v>2597</v>
      </c>
      <c r="B684" s="1647" t="s">
        <v>3342</v>
      </c>
      <c r="C684" s="1636">
        <v>613.70000000000005</v>
      </c>
      <c r="D684" s="1637">
        <v>8225702.8600000003</v>
      </c>
      <c r="E684" s="1637">
        <v>7563187.4299999997</v>
      </c>
      <c r="F684" s="1646">
        <v>0.91945789420358415</v>
      </c>
      <c r="G684" s="1645">
        <v>3</v>
      </c>
      <c r="H684" s="1644">
        <v>9347.77</v>
      </c>
      <c r="I684" s="1644">
        <v>1613611.77</v>
      </c>
      <c r="J684" s="1644">
        <v>1622959.54</v>
      </c>
      <c r="K684" s="1643">
        <v>0.91435</v>
      </c>
      <c r="L684" s="1637">
        <v>1884052.59</v>
      </c>
      <c r="M684" s="1637">
        <v>459414.45</v>
      </c>
      <c r="N684" s="1637">
        <v>203756.94</v>
      </c>
      <c r="O684" s="1637">
        <v>82126.880000000005</v>
      </c>
      <c r="P684" s="1637">
        <v>63830.2</v>
      </c>
      <c r="Q684" s="1637">
        <v>142865.41</v>
      </c>
      <c r="R684" s="1637">
        <v>45298.75</v>
      </c>
      <c r="S684" s="1637">
        <v>76585.62</v>
      </c>
      <c r="T684" s="1637">
        <v>91288.55</v>
      </c>
      <c r="U684" s="1637">
        <v>55130.78</v>
      </c>
      <c r="V684" s="1637">
        <v>135429.42000000001</v>
      </c>
      <c r="W684" s="1637">
        <v>116605.04</v>
      </c>
      <c r="X684" s="1637">
        <v>91899.14</v>
      </c>
      <c r="Y684" s="1637">
        <v>3448283.77</v>
      </c>
      <c r="Z684" s="1637">
        <v>54775.8</v>
      </c>
      <c r="AA684" s="1637">
        <v>76712.5</v>
      </c>
      <c r="AB684" s="1637">
        <v>199452.5</v>
      </c>
      <c r="AC684" s="1637">
        <v>20865.8</v>
      </c>
      <c r="AD684" s="1637">
        <v>350422.7</v>
      </c>
      <c r="AE684" s="1637">
        <v>238330.84</v>
      </c>
      <c r="AF684" s="1637">
        <v>835245.7</v>
      </c>
      <c r="AG684" s="1637">
        <v>575036.9</v>
      </c>
      <c r="AH684" s="1637">
        <v>1579906.6187999998</v>
      </c>
      <c r="AI684" s="1637">
        <v>3930749.3587999996</v>
      </c>
      <c r="AJ684" s="1637">
        <v>584168.75</v>
      </c>
      <c r="AK684" s="1637">
        <v>3346580.6087999996</v>
      </c>
      <c r="AL684" s="1637">
        <v>3880715.2987999995</v>
      </c>
      <c r="AM684" s="1637">
        <v>106601.09</v>
      </c>
      <c r="AN684" s="1637">
        <v>106601.09</v>
      </c>
      <c r="AO684" s="1637">
        <v>110623.77</v>
      </c>
      <c r="AP684" s="1637">
        <v>110623.77</v>
      </c>
      <c r="AQ684" s="1637">
        <v>1340.89</v>
      </c>
      <c r="AR684" s="1637">
        <v>1340.89</v>
      </c>
      <c r="AS684" s="1637">
        <v>1340.89</v>
      </c>
      <c r="AT684" s="1637">
        <v>1340.89</v>
      </c>
      <c r="AU684" s="1637">
        <v>2011.34</v>
      </c>
      <c r="AV684" s="1637">
        <v>291644.5</v>
      </c>
      <c r="AW684" s="1637">
        <v>118137.4</v>
      </c>
      <c r="AX684" s="1637">
        <v>45097.15</v>
      </c>
      <c r="AY684" s="1637">
        <v>896703.67000000016</v>
      </c>
      <c r="AZ684" s="1637">
        <v>8225702.8600000003</v>
      </c>
      <c r="BA684" s="1637">
        <v>172049.54</v>
      </c>
      <c r="BB684" s="1637">
        <v>42.55</v>
      </c>
      <c r="BC684" s="1637">
        <v>176137.09000000003</v>
      </c>
      <c r="BD684" s="1637">
        <v>8225702.7387999995</v>
      </c>
    </row>
    <row r="685" spans="1:56" x14ac:dyDescent="0.25">
      <c r="A685" s="1651" t="s">
        <v>2598</v>
      </c>
      <c r="B685" s="1647" t="s">
        <v>3341</v>
      </c>
      <c r="C685" s="1636">
        <v>928.21</v>
      </c>
      <c r="D685" s="1637">
        <v>12131616.82</v>
      </c>
      <c r="E685" s="1637">
        <v>9260786.2699999996</v>
      </c>
      <c r="F685" s="1646">
        <v>0.76335960881428488</v>
      </c>
      <c r="G685" s="1645">
        <v>1</v>
      </c>
      <c r="H685" s="1644">
        <v>101096.17</v>
      </c>
      <c r="I685" s="1644">
        <v>2172690.0499999998</v>
      </c>
      <c r="J685" s="1644">
        <v>2273786.2199999997</v>
      </c>
      <c r="K685" s="1643">
        <v>0.91435</v>
      </c>
      <c r="L685" s="1637">
        <v>2795626.35</v>
      </c>
      <c r="M685" s="1637">
        <v>690998.3</v>
      </c>
      <c r="N685" s="1637">
        <v>309797.26</v>
      </c>
      <c r="O685" s="1637">
        <v>124944.28</v>
      </c>
      <c r="P685" s="1637">
        <v>92516.29</v>
      </c>
      <c r="Q685" s="1637">
        <v>220412.51</v>
      </c>
      <c r="R685" s="1637">
        <v>68227.75</v>
      </c>
      <c r="S685" s="1637">
        <v>116507.92</v>
      </c>
      <c r="T685" s="1637">
        <v>138405.23000000001</v>
      </c>
      <c r="U685" s="1637">
        <v>83646.710000000006</v>
      </c>
      <c r="V685" s="1637">
        <v>205328.48</v>
      </c>
      <c r="W685" s="1637">
        <v>176788.29</v>
      </c>
      <c r="X685" s="1637">
        <v>139804.01</v>
      </c>
      <c r="Y685" s="1637">
        <v>5163003.3800000008</v>
      </c>
      <c r="Z685" s="1637">
        <v>83081.700000000012</v>
      </c>
      <c r="AA685" s="1637">
        <v>116026.25</v>
      </c>
      <c r="AB685" s="1637">
        <v>301668.25</v>
      </c>
      <c r="AC685" s="1637">
        <v>31559.14</v>
      </c>
      <c r="AD685" s="1637">
        <v>530007.91</v>
      </c>
      <c r="AE685" s="1637">
        <v>378910.89</v>
      </c>
      <c r="AF685" s="1637">
        <v>1263293.81</v>
      </c>
      <c r="AG685" s="1637">
        <v>869732.7699999999</v>
      </c>
      <c r="AH685" s="1637">
        <v>2309473.63044</v>
      </c>
      <c r="AI685" s="1637">
        <v>5883754.3504400002</v>
      </c>
      <c r="AJ685" s="1637">
        <v>883544.53</v>
      </c>
      <c r="AK685" s="1637">
        <v>5000209.8204399999</v>
      </c>
      <c r="AL685" s="1637">
        <v>5808078.7604399994</v>
      </c>
      <c r="AM685" s="1637">
        <v>111294.22</v>
      </c>
      <c r="AN685" s="1637">
        <v>111294.22</v>
      </c>
      <c r="AO685" s="1637">
        <v>115987.35</v>
      </c>
      <c r="AP685" s="1637">
        <v>115987.35</v>
      </c>
      <c r="AQ685" s="1637">
        <v>3352.23</v>
      </c>
      <c r="AR685" s="1637">
        <v>3352.23</v>
      </c>
      <c r="AS685" s="1637">
        <v>3352.23</v>
      </c>
      <c r="AT685" s="1637">
        <v>3352.23</v>
      </c>
      <c r="AU685" s="1637">
        <v>4693.12</v>
      </c>
      <c r="AV685" s="1637">
        <v>441154.21</v>
      </c>
      <c r="AW685" s="1637">
        <v>178699.79</v>
      </c>
      <c r="AX685" s="1637">
        <v>68015.38</v>
      </c>
      <c r="AY685" s="1637">
        <v>1160534.56</v>
      </c>
      <c r="AZ685" s="1637">
        <v>12131616.82</v>
      </c>
      <c r="BA685" s="1637">
        <v>138326.97999999998</v>
      </c>
      <c r="BB685" s="1637">
        <v>333.58000000000004</v>
      </c>
      <c r="BC685" s="1637">
        <v>211943.65</v>
      </c>
      <c r="BD685" s="1637">
        <v>12131616.700440001</v>
      </c>
    </row>
    <row r="686" spans="1:56" x14ac:dyDescent="0.25">
      <c r="A686" s="1651" t="s">
        <v>2599</v>
      </c>
      <c r="B686" s="1647" t="s">
        <v>3340</v>
      </c>
      <c r="C686" s="1636">
        <v>909.63</v>
      </c>
      <c r="D686" s="1637">
        <v>12211236.890000001</v>
      </c>
      <c r="E686" s="1637">
        <v>9107653.4399999995</v>
      </c>
      <c r="F686" s="1646">
        <v>0.74584200781973353</v>
      </c>
      <c r="G686" s="1645">
        <v>1</v>
      </c>
      <c r="H686" s="1644">
        <v>192760.72</v>
      </c>
      <c r="I686" s="1644">
        <v>3417647.74</v>
      </c>
      <c r="J686" s="1644">
        <v>3610408.4600000004</v>
      </c>
      <c r="K686" s="1643">
        <v>0.91435</v>
      </c>
      <c r="L686" s="1637">
        <v>2804413.38</v>
      </c>
      <c r="M686" s="1637">
        <v>682198.04</v>
      </c>
      <c r="N686" s="1637">
        <v>302526.82</v>
      </c>
      <c r="O686" s="1637">
        <v>121819.36</v>
      </c>
      <c r="P686" s="1637">
        <v>94929.08</v>
      </c>
      <c r="Q686" s="1637">
        <v>210917.66</v>
      </c>
      <c r="R686" s="1637">
        <v>67109.259999999995</v>
      </c>
      <c r="S686" s="1637">
        <v>113792.11</v>
      </c>
      <c r="T686" s="1637">
        <v>135460.44</v>
      </c>
      <c r="U686" s="1637">
        <v>82017.23</v>
      </c>
      <c r="V686" s="1637">
        <v>200959.79</v>
      </c>
      <c r="W686" s="1637">
        <v>173026.83</v>
      </c>
      <c r="X686" s="1637">
        <v>136545.17000000001</v>
      </c>
      <c r="Y686" s="1637">
        <v>5125715.1700000009</v>
      </c>
      <c r="Z686" s="1637">
        <v>80959.5</v>
      </c>
      <c r="AA686" s="1637">
        <v>113703.75</v>
      </c>
      <c r="AB686" s="1637">
        <v>295629.75</v>
      </c>
      <c r="AC686" s="1637">
        <v>30927.42</v>
      </c>
      <c r="AD686" s="1637">
        <v>519398.73</v>
      </c>
      <c r="AE686" s="1637">
        <v>350419.08999999997</v>
      </c>
      <c r="AF686" s="1637">
        <v>1238006.4300000002</v>
      </c>
      <c r="AG686" s="1637">
        <v>852323.30999999994</v>
      </c>
      <c r="AH686" s="1637">
        <v>2347131.82332</v>
      </c>
      <c r="AI686" s="1637">
        <v>5828499.8033199999</v>
      </c>
      <c r="AJ686" s="1637">
        <v>865858.6</v>
      </c>
      <c r="AK686" s="1637">
        <v>4962641.2033200003</v>
      </c>
      <c r="AL686" s="1637">
        <v>5754339.0133200008</v>
      </c>
      <c r="AM686" s="1637">
        <v>160907.31</v>
      </c>
      <c r="AN686" s="1637">
        <v>160907.31</v>
      </c>
      <c r="AO686" s="1637">
        <v>167611.78</v>
      </c>
      <c r="AP686" s="1637">
        <v>167611.78</v>
      </c>
      <c r="AQ686" s="1637">
        <v>0</v>
      </c>
      <c r="AR686" s="1637">
        <v>0</v>
      </c>
      <c r="AS686" s="1637">
        <v>0</v>
      </c>
      <c r="AT686" s="1637">
        <v>0</v>
      </c>
      <c r="AU686" s="1637">
        <v>0</v>
      </c>
      <c r="AV686" s="1637">
        <v>432438.4</v>
      </c>
      <c r="AW686" s="1637">
        <v>175169.25</v>
      </c>
      <c r="AX686" s="1637">
        <v>66536.789999999994</v>
      </c>
      <c r="AY686" s="1637">
        <v>1331182.6200000001</v>
      </c>
      <c r="AZ686" s="1637">
        <v>12211236.890000001</v>
      </c>
      <c r="BA686" s="1637">
        <v>399793.95</v>
      </c>
      <c r="BB686" s="1637">
        <v>196.99</v>
      </c>
      <c r="BC686" s="1637">
        <v>257524.2</v>
      </c>
      <c r="BD686" s="1637">
        <v>12211236.803320002</v>
      </c>
    </row>
    <row r="687" spans="1:56" x14ac:dyDescent="0.25">
      <c r="A687" s="1651" t="s">
        <v>2600</v>
      </c>
      <c r="B687" s="1647" t="s">
        <v>3339</v>
      </c>
      <c r="C687" s="1636">
        <v>7689.12</v>
      </c>
      <c r="D687" s="1637">
        <v>117397572.91</v>
      </c>
      <c r="E687" s="1637">
        <v>91921993.75</v>
      </c>
      <c r="F687" s="1646">
        <v>0.78299739484793074</v>
      </c>
      <c r="G687" s="1645">
        <v>2</v>
      </c>
      <c r="H687" s="1644">
        <v>1000226.83</v>
      </c>
      <c r="I687" s="1644">
        <v>59100508.989999995</v>
      </c>
      <c r="J687" s="1644">
        <v>60100735.819999993</v>
      </c>
      <c r="K687" s="1643">
        <v>0.91435</v>
      </c>
      <c r="L687" s="1637">
        <v>26455824.559999999</v>
      </c>
      <c r="M687" s="1637">
        <v>6243896.2800000003</v>
      </c>
      <c r="N687" s="1637">
        <v>2548455.46</v>
      </c>
      <c r="O687" s="1637">
        <v>1047716.06</v>
      </c>
      <c r="P687" s="1637">
        <v>973677.96</v>
      </c>
      <c r="Q687" s="1637">
        <v>1716985.22</v>
      </c>
      <c r="R687" s="1637">
        <v>572665.74</v>
      </c>
      <c r="S687" s="1637">
        <v>958406.65</v>
      </c>
      <c r="T687" s="1637">
        <v>1172027.28</v>
      </c>
      <c r="U687" s="1637">
        <v>695516.98</v>
      </c>
      <c r="V687" s="1637">
        <v>1738739.07</v>
      </c>
      <c r="W687" s="1637">
        <v>1497058.3</v>
      </c>
      <c r="X687" s="1637">
        <v>1150042.81</v>
      </c>
      <c r="Y687" s="1637">
        <v>46771012.369999997</v>
      </c>
      <c r="Z687" s="1637">
        <v>684648.9</v>
      </c>
      <c r="AA687" s="1637">
        <v>961140</v>
      </c>
      <c r="AB687" s="1637">
        <v>2498964</v>
      </c>
      <c r="AC687" s="1637">
        <v>261430.08000000002</v>
      </c>
      <c r="AD687" s="1637">
        <v>4390487.5199999996</v>
      </c>
      <c r="AE687" s="1637">
        <v>2674622.1100000003</v>
      </c>
      <c r="AF687" s="1637">
        <v>10464892.32</v>
      </c>
      <c r="AG687" s="1637">
        <v>7204705.4400000004</v>
      </c>
      <c r="AH687" s="1637">
        <v>23371052.197679996</v>
      </c>
      <c r="AI687" s="1637">
        <v>52511942.567680001</v>
      </c>
      <c r="AJ687" s="1637">
        <v>7319119.54</v>
      </c>
      <c r="AK687" s="1637">
        <v>45192823.027679995</v>
      </c>
      <c r="AL687" s="1637">
        <v>51885059.977679998</v>
      </c>
      <c r="AM687" s="1637">
        <v>3067295.65</v>
      </c>
      <c r="AN687" s="1637">
        <v>3067295.65</v>
      </c>
      <c r="AO687" s="1637">
        <v>3195351.05</v>
      </c>
      <c r="AP687" s="1637">
        <v>3195351.05</v>
      </c>
      <c r="AQ687" s="1637">
        <v>95873.94</v>
      </c>
      <c r="AR687" s="1637">
        <v>95873.94</v>
      </c>
      <c r="AS687" s="1637">
        <v>99896.62</v>
      </c>
      <c r="AT687" s="1637">
        <v>99896.62</v>
      </c>
      <c r="AU687" s="1637">
        <v>120010.03</v>
      </c>
      <c r="AV687" s="1637">
        <v>3655948.24</v>
      </c>
      <c r="AW687" s="1637">
        <v>1480927.03</v>
      </c>
      <c r="AX687" s="1637">
        <v>567780.62</v>
      </c>
      <c r="AY687" s="1637">
        <v>18741500.439999998</v>
      </c>
      <c r="AZ687" s="1637">
        <v>117397572.91</v>
      </c>
      <c r="BA687" s="1637">
        <v>22893669.16</v>
      </c>
      <c r="BB687" s="1637">
        <v>89514.62</v>
      </c>
      <c r="BC687" s="1637">
        <v>3001814.4599999995</v>
      </c>
      <c r="BD687" s="1637">
        <v>117397572.78768</v>
      </c>
    </row>
    <row r="688" spans="1:56" x14ac:dyDescent="0.25">
      <c r="A688" s="1651" t="s">
        <v>2601</v>
      </c>
      <c r="B688" s="1647" t="s">
        <v>3338</v>
      </c>
      <c r="C688" s="1636">
        <v>273</v>
      </c>
      <c r="D688" s="1637">
        <v>3599748.73</v>
      </c>
      <c r="E688" s="1637">
        <v>3849408.09</v>
      </c>
      <c r="F688" s="1646">
        <v>1.0693546629850468</v>
      </c>
      <c r="G688" s="1645">
        <v>4</v>
      </c>
      <c r="H688" s="1644">
        <v>229.29</v>
      </c>
      <c r="I688" s="1644">
        <v>432836.97000000009</v>
      </c>
      <c r="J688" s="1644">
        <v>433066.26000000007</v>
      </c>
      <c r="K688" s="1643">
        <v>0.9</v>
      </c>
      <c r="L688" s="1637">
        <v>835400.61</v>
      </c>
      <c r="M688" s="1637">
        <v>200469.13</v>
      </c>
      <c r="N688" s="1637">
        <v>88401.26</v>
      </c>
      <c r="O688" s="1637">
        <v>35743.050000000003</v>
      </c>
      <c r="P688" s="1637">
        <v>28712.09</v>
      </c>
      <c r="Q688" s="1637">
        <v>61100.37</v>
      </c>
      <c r="R688" s="1637">
        <v>19266.34</v>
      </c>
      <c r="S688" s="1637">
        <v>33147.43</v>
      </c>
      <c r="T688" s="1637">
        <v>39855.42</v>
      </c>
      <c r="U688" s="1637">
        <v>24058.62</v>
      </c>
      <c r="V688" s="1637">
        <v>59126.76</v>
      </c>
      <c r="W688" s="1637">
        <v>50908.27</v>
      </c>
      <c r="X688" s="1637">
        <v>39775.35</v>
      </c>
      <c r="Y688" s="1637">
        <v>1515964.7000000004</v>
      </c>
      <c r="Z688" s="1637">
        <v>24255</v>
      </c>
      <c r="AA688" s="1637">
        <v>34125</v>
      </c>
      <c r="AB688" s="1637">
        <v>88725</v>
      </c>
      <c r="AC688" s="1637">
        <v>9282</v>
      </c>
      <c r="AD688" s="1637">
        <v>77941.5</v>
      </c>
      <c r="AE688" s="1637">
        <v>100725.5</v>
      </c>
      <c r="AF688" s="1637">
        <v>371553</v>
      </c>
      <c r="AG688" s="1637">
        <v>255801</v>
      </c>
      <c r="AH688" s="1637">
        <v>717122.97</v>
      </c>
      <c r="AI688" s="1637">
        <v>1679530.97</v>
      </c>
      <c r="AJ688" s="1637">
        <v>259863.24</v>
      </c>
      <c r="AK688" s="1637">
        <v>1419667.73</v>
      </c>
      <c r="AL688" s="1637">
        <v>1653544.64</v>
      </c>
      <c r="AM688" s="1637">
        <v>56753.55</v>
      </c>
      <c r="AN688" s="1637">
        <v>56753.55</v>
      </c>
      <c r="AO688" s="1637">
        <v>58733.32</v>
      </c>
      <c r="AP688" s="1637">
        <v>58733.32</v>
      </c>
      <c r="AQ688" s="1637">
        <v>0</v>
      </c>
      <c r="AR688" s="1637">
        <v>0</v>
      </c>
      <c r="AS688" s="1637">
        <v>0</v>
      </c>
      <c r="AT688" s="1637">
        <v>0</v>
      </c>
      <c r="AU688" s="1637">
        <v>659.92</v>
      </c>
      <c r="AV688" s="1637">
        <v>127365.52</v>
      </c>
      <c r="AW688" s="1637">
        <v>51592.37</v>
      </c>
      <c r="AX688" s="1637">
        <v>19647.759999999998</v>
      </c>
      <c r="AY688" s="1637">
        <v>430239.31000000006</v>
      </c>
      <c r="AZ688" s="1637">
        <v>3599748.73</v>
      </c>
      <c r="BA688" s="1637">
        <v>161345.91999999998</v>
      </c>
      <c r="BB688" s="1637">
        <v>1.6800000000000002</v>
      </c>
      <c r="BC688" s="1637">
        <v>79139.739999999991</v>
      </c>
      <c r="BD688" s="1637">
        <v>3599748.6500000004</v>
      </c>
    </row>
    <row r="689" spans="1:56" x14ac:dyDescent="0.25">
      <c r="A689" s="1651" t="s">
        <v>2602</v>
      </c>
      <c r="B689" s="1647" t="s">
        <v>3337</v>
      </c>
      <c r="C689" s="1636">
        <v>1603</v>
      </c>
      <c r="D689" s="1637">
        <v>19906074.449999999</v>
      </c>
      <c r="E689" s="1637">
        <v>37323901.75</v>
      </c>
      <c r="F689" s="1646">
        <v>1.8750006106804249</v>
      </c>
      <c r="G689" s="1645">
        <v>4</v>
      </c>
      <c r="H689" s="1644">
        <v>1267.98</v>
      </c>
      <c r="I689" s="1644">
        <v>1021084.93</v>
      </c>
      <c r="J689" s="1644">
        <v>1022352.91</v>
      </c>
      <c r="K689" s="1643">
        <v>0.9</v>
      </c>
      <c r="L689" s="1637">
        <v>4721277.7699999996</v>
      </c>
      <c r="M689" s="1637">
        <v>1131214.77</v>
      </c>
      <c r="N689" s="1637">
        <v>523943.13</v>
      </c>
      <c r="O689" s="1637">
        <v>213736.5</v>
      </c>
      <c r="P689" s="1637">
        <v>154547.6</v>
      </c>
      <c r="Q689" s="1637">
        <v>358391.03</v>
      </c>
      <c r="R689" s="1637">
        <v>116699</v>
      </c>
      <c r="S689" s="1637">
        <v>197013.36</v>
      </c>
      <c r="T689" s="1637">
        <v>238407.87</v>
      </c>
      <c r="U689" s="1637">
        <v>142480.49</v>
      </c>
      <c r="V689" s="1637">
        <v>353685.52</v>
      </c>
      <c r="W689" s="1637">
        <v>304524.03999999998</v>
      </c>
      <c r="X689" s="1637">
        <v>236406.75</v>
      </c>
      <c r="Y689" s="1637">
        <v>8692327.8299999982</v>
      </c>
      <c r="Z689" s="1637">
        <v>143730</v>
      </c>
      <c r="AA689" s="1637">
        <v>200375</v>
      </c>
      <c r="AB689" s="1637">
        <v>520975</v>
      </c>
      <c r="AC689" s="1637">
        <v>54502</v>
      </c>
      <c r="AD689" s="1637">
        <v>457656.5</v>
      </c>
      <c r="AE689" s="1637">
        <v>587626</v>
      </c>
      <c r="AF689" s="1637">
        <v>2181683</v>
      </c>
      <c r="AG689" s="1637">
        <v>1502011</v>
      </c>
      <c r="AH689" s="1637">
        <v>3907207.9980000001</v>
      </c>
      <c r="AI689" s="1637">
        <v>9555766.4979999997</v>
      </c>
      <c r="AJ689" s="1637">
        <v>1525863.64</v>
      </c>
      <c r="AK689" s="1637">
        <v>8029902.858</v>
      </c>
      <c r="AL689" s="1637">
        <v>9403180.1280000005</v>
      </c>
      <c r="AM689" s="1637">
        <v>154422.45000000001</v>
      </c>
      <c r="AN689" s="1637">
        <v>154422.45000000001</v>
      </c>
      <c r="AO689" s="1637">
        <v>161021.70000000001</v>
      </c>
      <c r="AP689" s="1637">
        <v>161021.70000000001</v>
      </c>
      <c r="AQ689" s="1637">
        <v>1979.77</v>
      </c>
      <c r="AR689" s="1637">
        <v>1979.77</v>
      </c>
      <c r="AS689" s="1637">
        <v>1979.77</v>
      </c>
      <c r="AT689" s="1637">
        <v>1979.77</v>
      </c>
      <c r="AU689" s="1637">
        <v>1979.77</v>
      </c>
      <c r="AV689" s="1637">
        <v>749674.8</v>
      </c>
      <c r="AW689" s="1637">
        <v>303673.24</v>
      </c>
      <c r="AX689" s="1637">
        <v>116431.2</v>
      </c>
      <c r="AY689" s="1637">
        <v>1810566.3900000001</v>
      </c>
      <c r="AZ689" s="1637">
        <v>19906074.449999999</v>
      </c>
      <c r="BA689" s="1637">
        <v>108468.03</v>
      </c>
      <c r="BB689" s="1637">
        <v>3.51</v>
      </c>
      <c r="BC689" s="1637">
        <v>405973.23</v>
      </c>
      <c r="BD689" s="1637">
        <v>19906074.347999997</v>
      </c>
    </row>
    <row r="690" spans="1:56" x14ac:dyDescent="0.25">
      <c r="A690" s="1651" t="s">
        <v>2603</v>
      </c>
      <c r="B690" s="1647" t="s">
        <v>3336</v>
      </c>
      <c r="C690" s="1636">
        <v>163.38</v>
      </c>
      <c r="D690" s="1637">
        <v>2152532.87</v>
      </c>
      <c r="E690" s="1637">
        <v>3282749.06</v>
      </c>
      <c r="F690" s="1646">
        <v>1.5250633826558011</v>
      </c>
      <c r="G690" s="1645">
        <v>4</v>
      </c>
      <c r="H690" s="1644">
        <v>137.11000000000001</v>
      </c>
      <c r="I690" s="1644">
        <v>191132.93999999997</v>
      </c>
      <c r="J690" s="1644">
        <v>191270.04999999996</v>
      </c>
      <c r="K690" s="1643">
        <v>0.9</v>
      </c>
      <c r="L690" s="1637">
        <v>504455.49</v>
      </c>
      <c r="M690" s="1637">
        <v>122541.03</v>
      </c>
      <c r="N690" s="1637">
        <v>52563.96</v>
      </c>
      <c r="O690" s="1637">
        <v>20209.490000000002</v>
      </c>
      <c r="P690" s="1637">
        <v>17193.86</v>
      </c>
      <c r="Q690" s="1637">
        <v>36386.76</v>
      </c>
      <c r="R690" s="1637">
        <v>11009.34</v>
      </c>
      <c r="S690" s="1637">
        <v>19514.21</v>
      </c>
      <c r="T690" s="1637">
        <v>22463.96</v>
      </c>
      <c r="U690" s="1637">
        <v>14167.85</v>
      </c>
      <c r="V690" s="1637">
        <v>33325.99</v>
      </c>
      <c r="W690" s="1637">
        <v>28693.75</v>
      </c>
      <c r="X690" s="1637">
        <v>23416.13</v>
      </c>
      <c r="Y690" s="1637">
        <v>905941.81999999983</v>
      </c>
      <c r="Z690" s="1637">
        <v>14517</v>
      </c>
      <c r="AA690" s="1637">
        <v>20422.5</v>
      </c>
      <c r="AB690" s="1637">
        <v>53098.5</v>
      </c>
      <c r="AC690" s="1637">
        <v>5554.92</v>
      </c>
      <c r="AD690" s="1637">
        <v>46644.979999999996</v>
      </c>
      <c r="AE690" s="1637">
        <v>62832.299999999996</v>
      </c>
      <c r="AF690" s="1637">
        <v>222360.18</v>
      </c>
      <c r="AG690" s="1637">
        <v>153087.06</v>
      </c>
      <c r="AH690" s="1637">
        <v>428084.93232000002</v>
      </c>
      <c r="AI690" s="1637">
        <v>1006602.37232</v>
      </c>
      <c r="AJ690" s="1637">
        <v>155518.15</v>
      </c>
      <c r="AK690" s="1637">
        <v>851084.22231999994</v>
      </c>
      <c r="AL690" s="1637">
        <v>991050.5523199999</v>
      </c>
      <c r="AM690" s="1637">
        <v>33656.17</v>
      </c>
      <c r="AN690" s="1637">
        <v>33656.17</v>
      </c>
      <c r="AO690" s="1637">
        <v>34976.019999999997</v>
      </c>
      <c r="AP690" s="1637">
        <v>34976.019999999997</v>
      </c>
      <c r="AQ690" s="1637">
        <v>0</v>
      </c>
      <c r="AR690" s="1637">
        <v>0</v>
      </c>
      <c r="AS690" s="1637">
        <v>0</v>
      </c>
      <c r="AT690" s="1637">
        <v>0</v>
      </c>
      <c r="AU690" s="1637">
        <v>0</v>
      </c>
      <c r="AV690" s="1637">
        <v>75891.37</v>
      </c>
      <c r="AW690" s="1637">
        <v>30741.57</v>
      </c>
      <c r="AX690" s="1637">
        <v>11643.12</v>
      </c>
      <c r="AY690" s="1637">
        <v>255540.43999999997</v>
      </c>
      <c r="AZ690" s="1637">
        <v>2152532.87</v>
      </c>
      <c r="BA690" s="1637">
        <v>74432.790000000008</v>
      </c>
      <c r="BB690" s="1637">
        <v>0</v>
      </c>
      <c r="BC690" s="1637">
        <v>50886.010000000009</v>
      </c>
      <c r="BD690" s="1637">
        <v>2152532.8123199996</v>
      </c>
    </row>
    <row r="691" spans="1:56" x14ac:dyDescent="0.25">
      <c r="A691" s="1651" t="s">
        <v>2604</v>
      </c>
      <c r="B691" s="1647" t="s">
        <v>3335</v>
      </c>
      <c r="C691" s="1636">
        <v>428.22</v>
      </c>
      <c r="D691" s="1637">
        <v>5461909.5</v>
      </c>
      <c r="E691" s="1637">
        <v>5287236.18</v>
      </c>
      <c r="F691" s="1646">
        <v>0.9680197337579467</v>
      </c>
      <c r="G691" s="1645">
        <v>3</v>
      </c>
      <c r="H691" s="1644">
        <v>6206.97</v>
      </c>
      <c r="I691" s="1644">
        <v>1398775.8299999996</v>
      </c>
      <c r="J691" s="1644">
        <v>1404982.7999999996</v>
      </c>
      <c r="K691" s="1643">
        <v>0.9</v>
      </c>
      <c r="L691" s="1637">
        <v>1290275.94</v>
      </c>
      <c r="M691" s="1637">
        <v>313094.13</v>
      </c>
      <c r="N691" s="1637">
        <v>139992.76999999999</v>
      </c>
      <c r="O691" s="1637">
        <v>56674.39</v>
      </c>
      <c r="P691" s="1637">
        <v>42816.46</v>
      </c>
      <c r="Q691" s="1637">
        <v>96323.47</v>
      </c>
      <c r="R691" s="1637">
        <v>30275.68</v>
      </c>
      <c r="S691" s="1637">
        <v>52661.64</v>
      </c>
      <c r="T691" s="1637">
        <v>63044.02</v>
      </c>
      <c r="U691" s="1637">
        <v>37691.83</v>
      </c>
      <c r="V691" s="1637">
        <v>93527.78</v>
      </c>
      <c r="W691" s="1637">
        <v>80527.63</v>
      </c>
      <c r="X691" s="1637">
        <v>63191.49</v>
      </c>
      <c r="Y691" s="1637">
        <v>2360097.2299999995</v>
      </c>
      <c r="Z691" s="1637">
        <v>38352.6</v>
      </c>
      <c r="AA691" s="1637">
        <v>53527.5</v>
      </c>
      <c r="AB691" s="1637">
        <v>139171.5</v>
      </c>
      <c r="AC691" s="1637">
        <v>14559.48</v>
      </c>
      <c r="AD691" s="1637">
        <v>122256.8</v>
      </c>
      <c r="AE691" s="1637">
        <v>163823.91999999998</v>
      </c>
      <c r="AF691" s="1637">
        <v>582807.42000000004</v>
      </c>
      <c r="AG691" s="1637">
        <v>401242.14</v>
      </c>
      <c r="AH691" s="1637">
        <v>1077741.4330799999</v>
      </c>
      <c r="AI691" s="1637">
        <v>2593482.7930800002</v>
      </c>
      <c r="AJ691" s="1637">
        <v>407614.05</v>
      </c>
      <c r="AK691" s="1637">
        <v>2185868.7430799999</v>
      </c>
      <c r="AL691" s="1637">
        <v>2552721.3830800001</v>
      </c>
      <c r="AM691" s="1637">
        <v>58073.4</v>
      </c>
      <c r="AN691" s="1637">
        <v>58073.4</v>
      </c>
      <c r="AO691" s="1637">
        <v>60713.1</v>
      </c>
      <c r="AP691" s="1637">
        <v>60713.1</v>
      </c>
      <c r="AQ691" s="1637">
        <v>0</v>
      </c>
      <c r="AR691" s="1637">
        <v>0</v>
      </c>
      <c r="AS691" s="1637">
        <v>0</v>
      </c>
      <c r="AT691" s="1637">
        <v>0</v>
      </c>
      <c r="AU691" s="1637">
        <v>0</v>
      </c>
      <c r="AV691" s="1637">
        <v>199957.27</v>
      </c>
      <c r="AW691" s="1637">
        <v>80997.350000000006</v>
      </c>
      <c r="AX691" s="1637">
        <v>30563.19</v>
      </c>
      <c r="AY691" s="1637">
        <v>549090.80999999994</v>
      </c>
      <c r="AZ691" s="1637">
        <v>5461909.5</v>
      </c>
      <c r="BA691" s="1637">
        <v>142490.23999999996</v>
      </c>
      <c r="BB691" s="1637">
        <v>0</v>
      </c>
      <c r="BC691" s="1637">
        <v>117584.19999999998</v>
      </c>
      <c r="BD691" s="1637">
        <v>5461909.4230799992</v>
      </c>
    </row>
    <row r="692" spans="1:56" x14ac:dyDescent="0.25">
      <c r="A692" s="1647"/>
      <c r="B692" s="1647" t="s">
        <v>3334</v>
      </c>
      <c r="C692" s="1636">
        <v>13</v>
      </c>
      <c r="D692" s="1637">
        <v>174028.23</v>
      </c>
      <c r="E692" s="1637">
        <v>109275.09</v>
      </c>
      <c r="F692" s="1646">
        <v>0.62791588468146797</v>
      </c>
      <c r="G692" s="1645">
        <v>1</v>
      </c>
      <c r="H692" s="1644">
        <v>10776.82</v>
      </c>
      <c r="I692" s="1644">
        <v>91872.26999999999</v>
      </c>
      <c r="J692" s="1644">
        <v>102649.09</v>
      </c>
      <c r="K692" s="1643">
        <v>0.93050999999999995</v>
      </c>
      <c r="L692" s="1637">
        <v>40137.129999999997</v>
      </c>
      <c r="M692" s="1637">
        <v>11907.28</v>
      </c>
      <c r="N692" s="1637">
        <v>4283</v>
      </c>
      <c r="O692" s="1637">
        <v>746.31</v>
      </c>
      <c r="P692" s="1637">
        <v>1326.3</v>
      </c>
      <c r="Q692" s="1637">
        <v>3090.54</v>
      </c>
      <c r="R692" s="1637">
        <v>569.12</v>
      </c>
      <c r="S692" s="1637">
        <v>1381.9</v>
      </c>
      <c r="T692" s="1637">
        <v>749.2</v>
      </c>
      <c r="U692" s="1637">
        <v>1105.52</v>
      </c>
      <c r="V692" s="1637">
        <v>1111.47</v>
      </c>
      <c r="W692" s="1637">
        <v>956.98</v>
      </c>
      <c r="X692" s="1637">
        <v>1658.21</v>
      </c>
      <c r="Y692" s="1637">
        <v>69022.959999999992</v>
      </c>
      <c r="Z692" s="1637">
        <v>1170</v>
      </c>
      <c r="AA692" s="1637">
        <v>1625</v>
      </c>
      <c r="AB692" s="1637">
        <v>4225</v>
      </c>
      <c r="AC692" s="1637">
        <v>442</v>
      </c>
      <c r="AD692" s="1637">
        <v>7423</v>
      </c>
      <c r="AE692" s="1637">
        <v>8727</v>
      </c>
      <c r="AF692" s="1637">
        <v>17693</v>
      </c>
      <c r="AG692" s="1637">
        <v>12181</v>
      </c>
      <c r="AH692" s="1637">
        <v>32081.909999999996</v>
      </c>
      <c r="AI692" s="1637">
        <v>85567.91</v>
      </c>
      <c r="AJ692" s="1637">
        <v>12374.44</v>
      </c>
      <c r="AK692" s="1637">
        <v>73193.47</v>
      </c>
      <c r="AL692" s="1637">
        <v>84708.010000000009</v>
      </c>
      <c r="AM692" s="1637">
        <v>2729.18</v>
      </c>
      <c r="AN692" s="1637">
        <v>2729.18</v>
      </c>
      <c r="AO692" s="1637">
        <v>2729.18</v>
      </c>
      <c r="AP692" s="1637">
        <v>2729.18</v>
      </c>
      <c r="AQ692" s="1637">
        <v>0</v>
      </c>
      <c r="AR692" s="1637">
        <v>0</v>
      </c>
      <c r="AS692" s="1637">
        <v>0</v>
      </c>
      <c r="AT692" s="1637">
        <v>0</v>
      </c>
      <c r="AU692" s="1637">
        <v>0</v>
      </c>
      <c r="AV692" s="1637">
        <v>6140.66</v>
      </c>
      <c r="AW692" s="1637">
        <v>2487.42</v>
      </c>
      <c r="AX692" s="1637">
        <v>752.36</v>
      </c>
      <c r="AY692" s="1637">
        <v>20297.159999999996</v>
      </c>
      <c r="AZ692" s="1637">
        <v>174028.23</v>
      </c>
      <c r="BA692" s="1637">
        <v>2396.37</v>
      </c>
      <c r="BB692" s="1637">
        <v>0</v>
      </c>
      <c r="BC692" s="1637">
        <v>1482.04</v>
      </c>
      <c r="BD692" s="1637">
        <v>174028.13</v>
      </c>
    </row>
    <row r="693" spans="1:56" x14ac:dyDescent="0.25">
      <c r="A693" s="1647"/>
      <c r="B693" s="1647" t="s">
        <v>3333</v>
      </c>
      <c r="C693" s="1636">
        <v>81</v>
      </c>
      <c r="D693" s="1637">
        <v>1161538.3799999999</v>
      </c>
      <c r="E693" s="1637">
        <v>526337.81999999995</v>
      </c>
      <c r="F693" s="1646">
        <v>0.45313855233952749</v>
      </c>
      <c r="G693" s="1645">
        <v>1</v>
      </c>
      <c r="H693" s="1644">
        <v>144301.84</v>
      </c>
      <c r="I693" s="1644">
        <v>410183.99</v>
      </c>
      <c r="J693" s="1644">
        <v>554485.82999999996</v>
      </c>
      <c r="K693" s="1643">
        <v>0.93050999999999995</v>
      </c>
      <c r="L693" s="1637">
        <v>256107.93</v>
      </c>
      <c r="M693" s="1637">
        <v>78181.710000000006</v>
      </c>
      <c r="N693" s="1637">
        <v>28975.63</v>
      </c>
      <c r="O693" s="1637">
        <v>10058.64</v>
      </c>
      <c r="P693" s="1637">
        <v>8632.31</v>
      </c>
      <c r="Q693" s="1637">
        <v>24025</v>
      </c>
      <c r="R693" s="1637">
        <v>5691.27</v>
      </c>
      <c r="S693" s="1637">
        <v>10778.82</v>
      </c>
      <c r="T693" s="1637">
        <v>10488.93</v>
      </c>
      <c r="U693" s="1637">
        <v>7185.88</v>
      </c>
      <c r="V693" s="1637">
        <v>15560.65</v>
      </c>
      <c r="W693" s="1637">
        <v>13397.76</v>
      </c>
      <c r="X693" s="1637">
        <v>12934.07</v>
      </c>
      <c r="Y693" s="1637">
        <v>482018.60000000009</v>
      </c>
      <c r="Z693" s="1637">
        <v>7290</v>
      </c>
      <c r="AA693" s="1637">
        <v>10125</v>
      </c>
      <c r="AB693" s="1637">
        <v>26325</v>
      </c>
      <c r="AC693" s="1637">
        <v>2754</v>
      </c>
      <c r="AD693" s="1637">
        <v>46251</v>
      </c>
      <c r="AE693" s="1637">
        <v>57989</v>
      </c>
      <c r="AF693" s="1637">
        <v>110241</v>
      </c>
      <c r="AG693" s="1637">
        <v>75897</v>
      </c>
      <c r="AH693" s="1637">
        <v>217747.84799999997</v>
      </c>
      <c r="AI693" s="1637">
        <v>554619.848</v>
      </c>
      <c r="AJ693" s="1637">
        <v>77102.28</v>
      </c>
      <c r="AK693" s="1637">
        <v>477517.56799999997</v>
      </c>
      <c r="AL693" s="1637">
        <v>549262.00799999991</v>
      </c>
      <c r="AM693" s="1637">
        <v>17057.41</v>
      </c>
      <c r="AN693" s="1637">
        <v>17057.41</v>
      </c>
      <c r="AO693" s="1637">
        <v>17739.7</v>
      </c>
      <c r="AP693" s="1637">
        <v>17739.7</v>
      </c>
      <c r="AQ693" s="1637">
        <v>0</v>
      </c>
      <c r="AR693" s="1637">
        <v>0</v>
      </c>
      <c r="AS693" s="1637">
        <v>0</v>
      </c>
      <c r="AT693" s="1637">
        <v>0</v>
      </c>
      <c r="AU693" s="1637">
        <v>0</v>
      </c>
      <c r="AV693" s="1637">
        <v>38890.89</v>
      </c>
      <c r="AW693" s="1637">
        <v>15753.66</v>
      </c>
      <c r="AX693" s="1637">
        <v>6018.91</v>
      </c>
      <c r="AY693" s="1637">
        <v>130257.68000000001</v>
      </c>
      <c r="AZ693" s="1637">
        <v>1161538.3799999999</v>
      </c>
      <c r="BA693" s="1637">
        <v>34603.919999999998</v>
      </c>
      <c r="BB693" s="1637">
        <v>0</v>
      </c>
      <c r="BC693" s="1637">
        <v>20229.879999999997</v>
      </c>
      <c r="BD693" s="1637">
        <v>1161538.2879999999</v>
      </c>
    </row>
    <row r="694" spans="1:56" x14ac:dyDescent="0.25">
      <c r="A694" s="1651" t="s">
        <v>2605</v>
      </c>
      <c r="B694" s="1647" t="s">
        <v>3332</v>
      </c>
      <c r="C694" s="1636">
        <v>483.5</v>
      </c>
      <c r="D694" s="1637">
        <v>6439110.9000000004</v>
      </c>
      <c r="E694" s="1637">
        <v>4281569.6099999994</v>
      </c>
      <c r="F694" s="1646">
        <v>0.66493180137649111</v>
      </c>
      <c r="G694" s="1645">
        <v>1</v>
      </c>
      <c r="H694" s="1644">
        <v>293690.12</v>
      </c>
      <c r="I694" s="1644">
        <v>2236196.42</v>
      </c>
      <c r="J694" s="1644">
        <v>2529886.54</v>
      </c>
      <c r="K694" s="1643">
        <v>0.93050999999999995</v>
      </c>
      <c r="L694" s="1637">
        <v>1491282.78</v>
      </c>
      <c r="M694" s="1637">
        <v>366005.06</v>
      </c>
      <c r="N694" s="1637">
        <v>163427.4</v>
      </c>
      <c r="O694" s="1637">
        <v>66123.02</v>
      </c>
      <c r="P694" s="1637">
        <v>49778.69</v>
      </c>
      <c r="Q694" s="1637">
        <v>115252.05</v>
      </c>
      <c r="R694" s="1637">
        <v>36424.18</v>
      </c>
      <c r="S694" s="1637">
        <v>61632.75</v>
      </c>
      <c r="T694" s="1637">
        <v>73422.52</v>
      </c>
      <c r="U694" s="1637">
        <v>44220.81</v>
      </c>
      <c r="V694" s="1637">
        <v>108924.6</v>
      </c>
      <c r="W694" s="1637">
        <v>93784.33</v>
      </c>
      <c r="X694" s="1637">
        <v>73956.399999999994</v>
      </c>
      <c r="Y694" s="1637">
        <v>2744234.5900000003</v>
      </c>
      <c r="Z694" s="1637">
        <v>43065</v>
      </c>
      <c r="AA694" s="1637">
        <v>60437.5</v>
      </c>
      <c r="AB694" s="1637">
        <v>157137.5</v>
      </c>
      <c r="AC694" s="1637">
        <v>16439</v>
      </c>
      <c r="AD694" s="1637">
        <v>276078.5</v>
      </c>
      <c r="AE694" s="1637">
        <v>191951.5</v>
      </c>
      <c r="AF694" s="1637">
        <v>658043.5</v>
      </c>
      <c r="AG694" s="1637">
        <v>453039.5</v>
      </c>
      <c r="AH694" s="1637">
        <v>1217391.372</v>
      </c>
      <c r="AI694" s="1637">
        <v>3073583.372</v>
      </c>
      <c r="AJ694" s="1637">
        <v>460233.98</v>
      </c>
      <c r="AK694" s="1637">
        <v>2613349.392</v>
      </c>
      <c r="AL694" s="1637">
        <v>3041601.7119999998</v>
      </c>
      <c r="AM694" s="1637">
        <v>70958.83</v>
      </c>
      <c r="AN694" s="1637">
        <v>70958.83</v>
      </c>
      <c r="AO694" s="1637">
        <v>73688.009999999995</v>
      </c>
      <c r="AP694" s="1637">
        <v>73688.009999999995</v>
      </c>
      <c r="AQ694" s="1637">
        <v>0</v>
      </c>
      <c r="AR694" s="1637">
        <v>0</v>
      </c>
      <c r="AS694" s="1637">
        <v>0</v>
      </c>
      <c r="AT694" s="1637">
        <v>0</v>
      </c>
      <c r="AU694" s="1637">
        <v>0</v>
      </c>
      <c r="AV694" s="1637">
        <v>233345.38</v>
      </c>
      <c r="AW694" s="1637">
        <v>94521.98</v>
      </c>
      <c r="AX694" s="1637">
        <v>36113.46</v>
      </c>
      <c r="AY694" s="1637">
        <v>653274.5</v>
      </c>
      <c r="AZ694" s="1637">
        <v>6439110.9000000004</v>
      </c>
      <c r="BA694" s="1637">
        <v>236056.94999999998</v>
      </c>
      <c r="BB694" s="1637">
        <v>0</v>
      </c>
      <c r="BC694" s="1637">
        <v>206910.61000000002</v>
      </c>
      <c r="BD694" s="1637">
        <v>6439110.8020000001</v>
      </c>
    </row>
    <row r="695" spans="1:56" x14ac:dyDescent="0.25">
      <c r="A695" s="1651" t="s">
        <v>2606</v>
      </c>
      <c r="B695" s="1647" t="s">
        <v>3331</v>
      </c>
      <c r="C695" s="1636">
        <v>102.62</v>
      </c>
      <c r="D695" s="1637">
        <v>1322934.45</v>
      </c>
      <c r="E695" s="1637">
        <v>1587555.63</v>
      </c>
      <c r="F695" s="1646">
        <v>1.2000259196515746</v>
      </c>
      <c r="G695" s="1645">
        <v>4</v>
      </c>
      <c r="H695" s="1644">
        <v>84.26</v>
      </c>
      <c r="I695" s="1644">
        <v>307220.96000000008</v>
      </c>
      <c r="J695" s="1644">
        <v>307305.22000000009</v>
      </c>
      <c r="K695" s="1643">
        <v>0.93050999999999995</v>
      </c>
      <c r="L695" s="1637">
        <v>314369.06</v>
      </c>
      <c r="M695" s="1637">
        <v>83069.02</v>
      </c>
      <c r="N695" s="1637">
        <v>34782.25</v>
      </c>
      <c r="O695" s="1637">
        <v>13108.12</v>
      </c>
      <c r="P695" s="1637">
        <v>10217.56</v>
      </c>
      <c r="Q695" s="1637">
        <v>24934.83</v>
      </c>
      <c r="R695" s="1637">
        <v>6829.53</v>
      </c>
      <c r="S695" s="1637">
        <v>12989.86</v>
      </c>
      <c r="T695" s="1637">
        <v>14234.97</v>
      </c>
      <c r="U695" s="1637">
        <v>9120.5400000000009</v>
      </c>
      <c r="V695" s="1637">
        <v>21118.03</v>
      </c>
      <c r="W695" s="1637">
        <v>18182.669999999998</v>
      </c>
      <c r="X695" s="1637">
        <v>15587.22</v>
      </c>
      <c r="Y695" s="1637">
        <v>578543.66</v>
      </c>
      <c r="Z695" s="1637">
        <v>9131.4000000000015</v>
      </c>
      <c r="AA695" s="1637">
        <v>12827.5</v>
      </c>
      <c r="AB695" s="1637">
        <v>33351.5</v>
      </c>
      <c r="AC695" s="1637">
        <v>3489.08</v>
      </c>
      <c r="AD695" s="1637">
        <v>29298</v>
      </c>
      <c r="AE695" s="1637">
        <v>50338.44</v>
      </c>
      <c r="AF695" s="1637">
        <v>139665.82</v>
      </c>
      <c r="AG695" s="1637">
        <v>96154.94</v>
      </c>
      <c r="AH695" s="1637">
        <v>252612.85068000006</v>
      </c>
      <c r="AI695" s="1637">
        <v>626869.53068000008</v>
      </c>
      <c r="AJ695" s="1637">
        <v>97681.919999999998</v>
      </c>
      <c r="AK695" s="1637">
        <v>529187.61068000004</v>
      </c>
      <c r="AL695" s="1637">
        <v>620081.61068000004</v>
      </c>
      <c r="AM695" s="1637">
        <v>11599.03</v>
      </c>
      <c r="AN695" s="1637">
        <v>11599.03</v>
      </c>
      <c r="AO695" s="1637">
        <v>12281.33</v>
      </c>
      <c r="AP695" s="1637">
        <v>12281.33</v>
      </c>
      <c r="AQ695" s="1637">
        <v>0</v>
      </c>
      <c r="AR695" s="1637">
        <v>0</v>
      </c>
      <c r="AS695" s="1637">
        <v>0</v>
      </c>
      <c r="AT695" s="1637">
        <v>0</v>
      </c>
      <c r="AU695" s="1637">
        <v>0</v>
      </c>
      <c r="AV695" s="1637">
        <v>49125.34</v>
      </c>
      <c r="AW695" s="1637">
        <v>19899.36</v>
      </c>
      <c r="AX695" s="1637">
        <v>7523.63</v>
      </c>
      <c r="AY695" s="1637">
        <v>124309.05</v>
      </c>
      <c r="AZ695" s="1637">
        <v>1322934.45</v>
      </c>
      <c r="BA695" s="1637">
        <v>40474.439999999995</v>
      </c>
      <c r="BB695" s="1637">
        <v>0</v>
      </c>
      <c r="BC695" s="1637">
        <v>38471.569999999992</v>
      </c>
      <c r="BD695" s="1637">
        <v>1322934.3206800001</v>
      </c>
    </row>
    <row r="696" spans="1:56" x14ac:dyDescent="0.25">
      <c r="A696" s="1651" t="s">
        <v>2607</v>
      </c>
      <c r="B696" s="1647" t="s">
        <v>3330</v>
      </c>
      <c r="C696" s="1636">
        <v>464.28</v>
      </c>
      <c r="D696" s="1637">
        <v>6460511.1799999997</v>
      </c>
      <c r="E696" s="1637">
        <v>5360055.3900000006</v>
      </c>
      <c r="F696" s="1646">
        <v>0.82966428517193602</v>
      </c>
      <c r="G696" s="1645">
        <v>2</v>
      </c>
      <c r="H696" s="1644">
        <v>23325.46</v>
      </c>
      <c r="I696" s="1644">
        <v>2258322.41</v>
      </c>
      <c r="J696" s="1644">
        <v>2281647.87</v>
      </c>
      <c r="K696" s="1643">
        <v>0.9</v>
      </c>
      <c r="L696" s="1637">
        <v>1460477.17</v>
      </c>
      <c r="M696" s="1637">
        <v>372248.3</v>
      </c>
      <c r="N696" s="1637">
        <v>153112.37</v>
      </c>
      <c r="O696" s="1637">
        <v>60033.01</v>
      </c>
      <c r="P696" s="1637">
        <v>50337.57</v>
      </c>
      <c r="Q696" s="1637">
        <v>109131.28</v>
      </c>
      <c r="R696" s="1637">
        <v>33028.019999999997</v>
      </c>
      <c r="S696" s="1637">
        <v>57473.37</v>
      </c>
      <c r="T696" s="1637">
        <v>65942.600000000006</v>
      </c>
      <c r="U696" s="1637">
        <v>41166.97</v>
      </c>
      <c r="V696" s="1637">
        <v>97827.91</v>
      </c>
      <c r="W696" s="1637">
        <v>84230.05</v>
      </c>
      <c r="X696" s="1637">
        <v>68965.33</v>
      </c>
      <c r="Y696" s="1637">
        <v>2653973.9500000002</v>
      </c>
      <c r="Z696" s="1637">
        <v>41485.5</v>
      </c>
      <c r="AA696" s="1637">
        <v>58035</v>
      </c>
      <c r="AB696" s="1637">
        <v>150891</v>
      </c>
      <c r="AC696" s="1637">
        <v>15785.52</v>
      </c>
      <c r="AD696" s="1637">
        <v>265103.88</v>
      </c>
      <c r="AE696" s="1637">
        <v>206739.21000000002</v>
      </c>
      <c r="AF696" s="1637">
        <v>631885.07999999996</v>
      </c>
      <c r="AG696" s="1637">
        <v>435030.36</v>
      </c>
      <c r="AH696" s="1637">
        <v>1261789.2259199999</v>
      </c>
      <c r="AI696" s="1637">
        <v>3066744.7759199999</v>
      </c>
      <c r="AJ696" s="1637">
        <v>441938.84</v>
      </c>
      <c r="AK696" s="1637">
        <v>2624805.9359200001</v>
      </c>
      <c r="AL696" s="1637">
        <v>3022550.8859200003</v>
      </c>
      <c r="AM696" s="1637">
        <v>108887.62</v>
      </c>
      <c r="AN696" s="1637">
        <v>108887.62</v>
      </c>
      <c r="AO696" s="1637">
        <v>113507.1</v>
      </c>
      <c r="AP696" s="1637">
        <v>113507.1</v>
      </c>
      <c r="AQ696" s="1637">
        <v>0</v>
      </c>
      <c r="AR696" s="1637">
        <v>0</v>
      </c>
      <c r="AS696" s="1637">
        <v>0</v>
      </c>
      <c r="AT696" s="1637">
        <v>0</v>
      </c>
      <c r="AU696" s="1637">
        <v>659.92</v>
      </c>
      <c r="AV696" s="1637">
        <v>217115.32</v>
      </c>
      <c r="AW696" s="1637">
        <v>87947.62</v>
      </c>
      <c r="AX696" s="1637">
        <v>33473.97</v>
      </c>
      <c r="AY696" s="1637">
        <v>783986.2699999999</v>
      </c>
      <c r="AZ696" s="1637">
        <v>6460511.1799999997</v>
      </c>
      <c r="BA696" s="1637">
        <v>319822.20999999996</v>
      </c>
      <c r="BB696" s="1637">
        <v>34.21</v>
      </c>
      <c r="BC696" s="1637">
        <v>189427.47999999998</v>
      </c>
      <c r="BD696" s="1637">
        <v>6460511.10592</v>
      </c>
    </row>
    <row r="697" spans="1:56" x14ac:dyDescent="0.25">
      <c r="A697" s="1651" t="s">
        <v>2608</v>
      </c>
      <c r="B697" s="1647" t="s">
        <v>3329</v>
      </c>
      <c r="C697" s="1636">
        <v>764.96</v>
      </c>
      <c r="D697" s="1637">
        <v>10734212.949999999</v>
      </c>
      <c r="E697" s="1637">
        <v>8154299.3800000008</v>
      </c>
      <c r="F697" s="1646">
        <v>0.75965507839119228</v>
      </c>
      <c r="G697" s="1645">
        <v>1</v>
      </c>
      <c r="H697" s="1644">
        <v>139968.57999999999</v>
      </c>
      <c r="I697" s="1644">
        <v>5003480.3899999997</v>
      </c>
      <c r="J697" s="1644">
        <v>5143448.97</v>
      </c>
      <c r="K697" s="1643">
        <v>0.9</v>
      </c>
      <c r="L697" s="1637">
        <v>2428510.5499999998</v>
      </c>
      <c r="M697" s="1637">
        <v>590487.79</v>
      </c>
      <c r="N697" s="1637">
        <v>249796.62</v>
      </c>
      <c r="O697" s="1637">
        <v>101047.45</v>
      </c>
      <c r="P697" s="1637">
        <v>85033.17</v>
      </c>
      <c r="Q697" s="1637">
        <v>174115.36</v>
      </c>
      <c r="R697" s="1637">
        <v>55046.7</v>
      </c>
      <c r="S697" s="1637">
        <v>93828.61</v>
      </c>
      <c r="T697" s="1637">
        <v>112319.82</v>
      </c>
      <c r="U697" s="1637">
        <v>67631.45</v>
      </c>
      <c r="V697" s="1637">
        <v>166629.96</v>
      </c>
      <c r="W697" s="1637">
        <v>143468.76999999999</v>
      </c>
      <c r="X697" s="1637">
        <v>112589.91</v>
      </c>
      <c r="Y697" s="1637">
        <v>4380506.16</v>
      </c>
      <c r="Z697" s="1637">
        <v>68157</v>
      </c>
      <c r="AA697" s="1637">
        <v>95620</v>
      </c>
      <c r="AB697" s="1637">
        <v>248612</v>
      </c>
      <c r="AC697" s="1637">
        <v>26008.639999999999</v>
      </c>
      <c r="AD697" s="1637">
        <v>436792.16</v>
      </c>
      <c r="AE697" s="1637">
        <v>295082.62</v>
      </c>
      <c r="AF697" s="1637">
        <v>1041110.56</v>
      </c>
      <c r="AG697" s="1637">
        <v>716767.52</v>
      </c>
      <c r="AH697" s="1637">
        <v>2112294.8504400002</v>
      </c>
      <c r="AI697" s="1637">
        <v>5040445.3504400002</v>
      </c>
      <c r="AJ697" s="1637">
        <v>728150.12</v>
      </c>
      <c r="AK697" s="1637">
        <v>4312295.2304400001</v>
      </c>
      <c r="AL697" s="1637">
        <v>4967630.3304399997</v>
      </c>
      <c r="AM697" s="1637">
        <v>202596.97</v>
      </c>
      <c r="AN697" s="1637">
        <v>202596.97</v>
      </c>
      <c r="AO697" s="1637">
        <v>211176</v>
      </c>
      <c r="AP697" s="1637">
        <v>211176</v>
      </c>
      <c r="AQ697" s="1637">
        <v>0</v>
      </c>
      <c r="AR697" s="1637">
        <v>0</v>
      </c>
      <c r="AS697" s="1637">
        <v>0</v>
      </c>
      <c r="AT697" s="1637">
        <v>0</v>
      </c>
      <c r="AU697" s="1637">
        <v>659.92</v>
      </c>
      <c r="AV697" s="1637">
        <v>357679.35</v>
      </c>
      <c r="AW697" s="1637">
        <v>144886.35</v>
      </c>
      <c r="AX697" s="1637">
        <v>55304.82</v>
      </c>
      <c r="AY697" s="1637">
        <v>1386076.3800000001</v>
      </c>
      <c r="AZ697" s="1637">
        <v>10734212.949999999</v>
      </c>
      <c r="BA697" s="1637">
        <v>1003907.46</v>
      </c>
      <c r="BB697" s="1637">
        <v>0</v>
      </c>
      <c r="BC697" s="1637">
        <v>396046.32</v>
      </c>
      <c r="BD697" s="1637">
        <v>10734212.870440001</v>
      </c>
    </row>
    <row r="698" spans="1:56" x14ac:dyDescent="0.25">
      <c r="A698" s="1651" t="s">
        <v>2609</v>
      </c>
      <c r="B698" s="1647" t="s">
        <v>3328</v>
      </c>
      <c r="C698" s="1636">
        <v>394.28</v>
      </c>
      <c r="D698" s="1637">
        <v>5220398.9400000004</v>
      </c>
      <c r="E698" s="1637">
        <v>4090119.38</v>
      </c>
      <c r="F698" s="1646">
        <v>0.78348789565879418</v>
      </c>
      <c r="G698" s="1645">
        <v>2</v>
      </c>
      <c r="H698" s="1644">
        <v>29367.54</v>
      </c>
      <c r="I698" s="1644">
        <v>1359494.6400000001</v>
      </c>
      <c r="J698" s="1644">
        <v>1388862.1800000002</v>
      </c>
      <c r="K698" s="1643">
        <v>0.9</v>
      </c>
      <c r="L698" s="1637">
        <v>1202941.3700000001</v>
      </c>
      <c r="M698" s="1637">
        <v>291682.11</v>
      </c>
      <c r="N698" s="1637">
        <v>128758.14</v>
      </c>
      <c r="O698" s="1637">
        <v>51465.120000000003</v>
      </c>
      <c r="P698" s="1637">
        <v>40392.639999999999</v>
      </c>
      <c r="Q698" s="1637">
        <v>87828.62</v>
      </c>
      <c r="R698" s="1637">
        <v>28073.81</v>
      </c>
      <c r="S698" s="1637">
        <v>48384.55</v>
      </c>
      <c r="T698" s="1637">
        <v>57246.87</v>
      </c>
      <c r="U698" s="1637">
        <v>35018.65</v>
      </c>
      <c r="V698" s="1637">
        <v>84927.52</v>
      </c>
      <c r="W698" s="1637">
        <v>73122.789999999994</v>
      </c>
      <c r="X698" s="1637">
        <v>58059.18</v>
      </c>
      <c r="Y698" s="1637">
        <v>2187901.37</v>
      </c>
      <c r="Z698" s="1637">
        <v>35170.199999999997</v>
      </c>
      <c r="AA698" s="1637">
        <v>49284.999999999993</v>
      </c>
      <c r="AB698" s="1637">
        <v>128140.99999999999</v>
      </c>
      <c r="AC698" s="1637">
        <v>13405.519999999997</v>
      </c>
      <c r="AD698" s="1637">
        <v>225133.88</v>
      </c>
      <c r="AE698" s="1637">
        <v>149674.19999999998</v>
      </c>
      <c r="AF698" s="1637">
        <v>536615.07999999996</v>
      </c>
      <c r="AG698" s="1637">
        <v>369440.35999999993</v>
      </c>
      <c r="AH698" s="1637">
        <v>1012112.0749199999</v>
      </c>
      <c r="AI698" s="1637">
        <v>2518977.3149199998</v>
      </c>
      <c r="AJ698" s="1637">
        <v>375307.24</v>
      </c>
      <c r="AK698" s="1637">
        <v>2143670.0749200005</v>
      </c>
      <c r="AL698" s="1637">
        <v>2481446.5849200003</v>
      </c>
      <c r="AM698" s="1637">
        <v>64672.65</v>
      </c>
      <c r="AN698" s="1637">
        <v>64672.65</v>
      </c>
      <c r="AO698" s="1637">
        <v>67312.350000000006</v>
      </c>
      <c r="AP698" s="1637">
        <v>67312.350000000006</v>
      </c>
      <c r="AQ698" s="1637">
        <v>0</v>
      </c>
      <c r="AR698" s="1637">
        <v>0</v>
      </c>
      <c r="AS698" s="1637">
        <v>0</v>
      </c>
      <c r="AT698" s="1637">
        <v>0</v>
      </c>
      <c r="AU698" s="1637">
        <v>0</v>
      </c>
      <c r="AV698" s="1637">
        <v>184119.07</v>
      </c>
      <c r="AW698" s="1637">
        <v>74581.72</v>
      </c>
      <c r="AX698" s="1637">
        <v>28380.1</v>
      </c>
      <c r="AY698" s="1637">
        <v>551050.89</v>
      </c>
      <c r="AZ698" s="1637">
        <v>5220398.9400000004</v>
      </c>
      <c r="BA698" s="1637">
        <v>151190.54999999999</v>
      </c>
      <c r="BB698" s="1637">
        <v>0</v>
      </c>
      <c r="BC698" s="1637">
        <v>129020.04000000001</v>
      </c>
      <c r="BD698" s="1637">
        <v>5220398.8449200001</v>
      </c>
    </row>
    <row r="699" spans="1:56" x14ac:dyDescent="0.25">
      <c r="A699" s="1651" t="s">
        <v>2610</v>
      </c>
      <c r="B699" s="1647" t="s">
        <v>3327</v>
      </c>
      <c r="C699" s="1636">
        <v>2305.12</v>
      </c>
      <c r="D699" s="1637">
        <v>31672953.09</v>
      </c>
      <c r="E699" s="1637">
        <v>24356037.510000002</v>
      </c>
      <c r="F699" s="1646">
        <v>0.76898536870847878</v>
      </c>
      <c r="G699" s="1645">
        <v>1</v>
      </c>
      <c r="H699" s="1644">
        <v>240368.97</v>
      </c>
      <c r="I699" s="1644">
        <v>8371908.1899999995</v>
      </c>
      <c r="J699" s="1644">
        <v>8612277.1600000001</v>
      </c>
      <c r="K699" s="1643">
        <v>0.93050999999999995</v>
      </c>
      <c r="L699" s="1637">
        <v>7292818.5199999996</v>
      </c>
      <c r="M699" s="1637">
        <v>1813124.18</v>
      </c>
      <c r="N699" s="1637">
        <v>786706.48</v>
      </c>
      <c r="O699" s="1637">
        <v>314977.96999999997</v>
      </c>
      <c r="P699" s="1637">
        <v>247755.5</v>
      </c>
      <c r="Q699" s="1637">
        <v>554355.98</v>
      </c>
      <c r="R699" s="1637">
        <v>174153.11</v>
      </c>
      <c r="S699" s="1637">
        <v>295173.92</v>
      </c>
      <c r="T699" s="1637">
        <v>348382.38</v>
      </c>
      <c r="U699" s="1637">
        <v>211707.14</v>
      </c>
      <c r="V699" s="1637">
        <v>516836.14</v>
      </c>
      <c r="W699" s="1637">
        <v>444997.09</v>
      </c>
      <c r="X699" s="1637">
        <v>354194.79</v>
      </c>
      <c r="Y699" s="1637">
        <v>13355183.200000001</v>
      </c>
      <c r="Z699" s="1637">
        <v>205496.09999999998</v>
      </c>
      <c r="AA699" s="1637">
        <v>288140</v>
      </c>
      <c r="AB699" s="1637">
        <v>749164</v>
      </c>
      <c r="AC699" s="1637">
        <v>78374.079999999987</v>
      </c>
      <c r="AD699" s="1637">
        <v>1316223.52</v>
      </c>
      <c r="AE699" s="1637">
        <v>950242.97</v>
      </c>
      <c r="AF699" s="1637">
        <v>3137268.3200000003</v>
      </c>
      <c r="AG699" s="1637">
        <v>2159897.44</v>
      </c>
      <c r="AH699" s="1637">
        <v>6030326.1526800003</v>
      </c>
      <c r="AI699" s="1637">
        <v>14915132.58268</v>
      </c>
      <c r="AJ699" s="1637">
        <v>2194197.62</v>
      </c>
      <c r="AK699" s="1637">
        <v>12720934.962680001</v>
      </c>
      <c r="AL699" s="1637">
        <v>14762657.782680001</v>
      </c>
      <c r="AM699" s="1637">
        <v>440081.21</v>
      </c>
      <c r="AN699" s="1637">
        <v>440081.21</v>
      </c>
      <c r="AO699" s="1637">
        <v>458503.21</v>
      </c>
      <c r="AP699" s="1637">
        <v>458503.21</v>
      </c>
      <c r="AQ699" s="1637">
        <v>3411.48</v>
      </c>
      <c r="AR699" s="1637">
        <v>3411.48</v>
      </c>
      <c r="AS699" s="1637">
        <v>3411.48</v>
      </c>
      <c r="AT699" s="1637">
        <v>3411.48</v>
      </c>
      <c r="AU699" s="1637">
        <v>4776.07</v>
      </c>
      <c r="AV699" s="1637">
        <v>1114872.4099999999</v>
      </c>
      <c r="AW699" s="1637">
        <v>451605.05</v>
      </c>
      <c r="AX699" s="1637">
        <v>173043.68</v>
      </c>
      <c r="AY699" s="1637">
        <v>3555111.97</v>
      </c>
      <c r="AZ699" s="1637">
        <v>31672953.09</v>
      </c>
      <c r="BA699" s="1637">
        <v>1349174.4600000004</v>
      </c>
      <c r="BB699" s="1637">
        <v>1243.71</v>
      </c>
      <c r="BC699" s="1637">
        <v>812205.62</v>
      </c>
      <c r="BD699" s="1637">
        <v>31672952.952679999</v>
      </c>
    </row>
    <row r="700" spans="1:56" x14ac:dyDescent="0.25">
      <c r="A700" s="1651" t="s">
        <v>2611</v>
      </c>
      <c r="B700" s="1647" t="s">
        <v>3326</v>
      </c>
      <c r="C700" s="1636">
        <v>1260.95</v>
      </c>
      <c r="D700" s="1637">
        <v>17546446.969999999</v>
      </c>
      <c r="E700" s="1637">
        <v>13320444.23</v>
      </c>
      <c r="F700" s="1646">
        <v>0.75915336322929661</v>
      </c>
      <c r="G700" s="1645">
        <v>1</v>
      </c>
      <c r="H700" s="1644">
        <v>210115.89</v>
      </c>
      <c r="I700" s="1644">
        <v>5769384.2799999993</v>
      </c>
      <c r="J700" s="1644">
        <v>5979500.169999999</v>
      </c>
      <c r="K700" s="1643">
        <v>0.93050999999999995</v>
      </c>
      <c r="L700" s="1637">
        <v>4045401.66</v>
      </c>
      <c r="M700" s="1637">
        <v>986957.47</v>
      </c>
      <c r="N700" s="1637">
        <v>428570.62</v>
      </c>
      <c r="O700" s="1637">
        <v>172640.05</v>
      </c>
      <c r="P700" s="1637">
        <v>138911.87</v>
      </c>
      <c r="Q700" s="1637">
        <v>297661.15999999997</v>
      </c>
      <c r="R700" s="1637">
        <v>95044.34</v>
      </c>
      <c r="S700" s="1637">
        <v>160853.20000000001</v>
      </c>
      <c r="T700" s="1637">
        <v>191797.61</v>
      </c>
      <c r="U700" s="1637">
        <v>115803.25</v>
      </c>
      <c r="V700" s="1637">
        <v>284537.74</v>
      </c>
      <c r="W700" s="1637">
        <v>244987.65</v>
      </c>
      <c r="X700" s="1637">
        <v>193016.26</v>
      </c>
      <c r="Y700" s="1637">
        <v>7356182.8800000008</v>
      </c>
      <c r="Z700" s="1637">
        <v>112495.5</v>
      </c>
      <c r="AA700" s="1637">
        <v>157618.75</v>
      </c>
      <c r="AB700" s="1637">
        <v>409808.75</v>
      </c>
      <c r="AC700" s="1637">
        <v>42872.299999999996</v>
      </c>
      <c r="AD700" s="1637">
        <v>720002.45</v>
      </c>
      <c r="AE700" s="1637">
        <v>490647.68999999994</v>
      </c>
      <c r="AF700" s="1637">
        <v>1716152.9500000002</v>
      </c>
      <c r="AG700" s="1637">
        <v>1181510.1499999999</v>
      </c>
      <c r="AH700" s="1637">
        <v>3358777.9817999997</v>
      </c>
      <c r="AI700" s="1637">
        <v>8189886.5218000002</v>
      </c>
      <c r="AJ700" s="1637">
        <v>1200273.08</v>
      </c>
      <c r="AK700" s="1637">
        <v>6989613.4418000001</v>
      </c>
      <c r="AL700" s="1637">
        <v>8106479.5417999998</v>
      </c>
      <c r="AM700" s="1637">
        <v>274965.46999999997</v>
      </c>
      <c r="AN700" s="1637">
        <v>274965.46999999997</v>
      </c>
      <c r="AO700" s="1637">
        <v>286564.51</v>
      </c>
      <c r="AP700" s="1637">
        <v>286564.51</v>
      </c>
      <c r="AQ700" s="1637">
        <v>1364.59</v>
      </c>
      <c r="AR700" s="1637">
        <v>1364.59</v>
      </c>
      <c r="AS700" s="1637">
        <v>2046.88</v>
      </c>
      <c r="AT700" s="1637">
        <v>2046.88</v>
      </c>
      <c r="AU700" s="1637">
        <v>2046.88</v>
      </c>
      <c r="AV700" s="1637">
        <v>609973.03</v>
      </c>
      <c r="AW700" s="1637">
        <v>247083.79</v>
      </c>
      <c r="AX700" s="1637">
        <v>94797.84</v>
      </c>
      <c r="AY700" s="1637">
        <v>2083784.44</v>
      </c>
      <c r="AZ700" s="1637">
        <v>17546446.969999999</v>
      </c>
      <c r="BA700" s="1637">
        <v>752748.05999999994</v>
      </c>
      <c r="BB700" s="1637">
        <v>1174.23</v>
      </c>
      <c r="BC700" s="1637">
        <v>322261.14</v>
      </c>
      <c r="BD700" s="1637">
        <v>17546446.8618</v>
      </c>
    </row>
    <row r="701" spans="1:56" x14ac:dyDescent="0.25">
      <c r="A701" s="1651" t="s">
        <v>2612</v>
      </c>
      <c r="B701" s="1647" t="s">
        <v>3325</v>
      </c>
      <c r="C701" s="1636">
        <v>301.64</v>
      </c>
      <c r="D701" s="1637">
        <v>4235337.3</v>
      </c>
      <c r="E701" s="1637">
        <v>3171132.19</v>
      </c>
      <c r="F701" s="1646">
        <v>0.74873191091533609</v>
      </c>
      <c r="G701" s="1645">
        <v>1</v>
      </c>
      <c r="H701" s="1644">
        <v>72039.960000000006</v>
      </c>
      <c r="I701" s="1644">
        <v>1778379.8</v>
      </c>
      <c r="J701" s="1644">
        <v>1850419.76</v>
      </c>
      <c r="K701" s="1643">
        <v>0.93050999999999995</v>
      </c>
      <c r="L701" s="1637">
        <v>979939.82</v>
      </c>
      <c r="M701" s="1637">
        <v>235880.99</v>
      </c>
      <c r="N701" s="1637">
        <v>101066.94</v>
      </c>
      <c r="O701" s="1637">
        <v>41042.86</v>
      </c>
      <c r="P701" s="1637">
        <v>33843.89</v>
      </c>
      <c r="Q701" s="1637">
        <v>69254.990000000005</v>
      </c>
      <c r="R701" s="1637">
        <v>22195.98</v>
      </c>
      <c r="S701" s="1637">
        <v>38140.449999999997</v>
      </c>
      <c r="T701" s="1637">
        <v>45701.77</v>
      </c>
      <c r="U701" s="1637">
        <v>27638</v>
      </c>
      <c r="V701" s="1637">
        <v>67800.009999999995</v>
      </c>
      <c r="W701" s="1637">
        <v>58375.96</v>
      </c>
      <c r="X701" s="1637">
        <v>45766.74</v>
      </c>
      <c r="Y701" s="1637">
        <v>1766648.4</v>
      </c>
      <c r="Z701" s="1637">
        <v>26922.6</v>
      </c>
      <c r="AA701" s="1637">
        <v>37705</v>
      </c>
      <c r="AB701" s="1637">
        <v>98033</v>
      </c>
      <c r="AC701" s="1637">
        <v>10255.76</v>
      </c>
      <c r="AD701" s="1637">
        <v>172236.44</v>
      </c>
      <c r="AE701" s="1637">
        <v>112248.7</v>
      </c>
      <c r="AF701" s="1637">
        <v>410532.04000000004</v>
      </c>
      <c r="AG701" s="1637">
        <v>282636.68</v>
      </c>
      <c r="AH701" s="1637">
        <v>813820.67795999988</v>
      </c>
      <c r="AI701" s="1637">
        <v>1964390.8979599997</v>
      </c>
      <c r="AJ701" s="1637">
        <v>287125.08</v>
      </c>
      <c r="AK701" s="1637">
        <v>1677265.8179599999</v>
      </c>
      <c r="AL701" s="1637">
        <v>1944438.5679599999</v>
      </c>
      <c r="AM701" s="1637">
        <v>73005.72</v>
      </c>
      <c r="AN701" s="1637">
        <v>73005.72</v>
      </c>
      <c r="AO701" s="1637">
        <v>75734.899999999994</v>
      </c>
      <c r="AP701" s="1637">
        <v>75734.899999999994</v>
      </c>
      <c r="AQ701" s="1637">
        <v>0</v>
      </c>
      <c r="AR701" s="1637">
        <v>0</v>
      </c>
      <c r="AS701" s="1637">
        <v>0</v>
      </c>
      <c r="AT701" s="1637">
        <v>0</v>
      </c>
      <c r="AU701" s="1637">
        <v>0</v>
      </c>
      <c r="AV701" s="1637">
        <v>145329.14000000001</v>
      </c>
      <c r="AW701" s="1637">
        <v>58868.95</v>
      </c>
      <c r="AX701" s="1637">
        <v>22570.91</v>
      </c>
      <c r="AY701" s="1637">
        <v>524250.24</v>
      </c>
      <c r="AZ701" s="1637">
        <v>4235337.3</v>
      </c>
      <c r="BA701" s="1637">
        <v>224107.88999999996</v>
      </c>
      <c r="BB701" s="1637">
        <v>0</v>
      </c>
      <c r="BC701" s="1637">
        <v>152207.18</v>
      </c>
      <c r="BD701" s="1637">
        <v>4235337.2079600003</v>
      </c>
    </row>
    <row r="702" spans="1:56" x14ac:dyDescent="0.25">
      <c r="A702" s="1651" t="s">
        <v>2613</v>
      </c>
      <c r="B702" s="1647" t="s">
        <v>3324</v>
      </c>
      <c r="C702" s="1636">
        <v>445.12</v>
      </c>
      <c r="D702" s="1637">
        <v>6116460.7300000004</v>
      </c>
      <c r="E702" s="1637">
        <v>4511553.99</v>
      </c>
      <c r="F702" s="1646">
        <v>0.73760859247763044</v>
      </c>
      <c r="G702" s="1645">
        <v>1</v>
      </c>
      <c r="H702" s="1644">
        <v>128929.77</v>
      </c>
      <c r="I702" s="1644">
        <v>2554914.34</v>
      </c>
      <c r="J702" s="1644">
        <v>2683844.11</v>
      </c>
      <c r="K702" s="1643">
        <v>0.93050999999999995</v>
      </c>
      <c r="L702" s="1637">
        <v>1413825.38</v>
      </c>
      <c r="M702" s="1637">
        <v>337680.16</v>
      </c>
      <c r="N702" s="1637">
        <v>149442.29</v>
      </c>
      <c r="O702" s="1637">
        <v>60347.38</v>
      </c>
      <c r="P702" s="1637">
        <v>48461.36</v>
      </c>
      <c r="Q702" s="1637">
        <v>103491.45</v>
      </c>
      <c r="R702" s="1637">
        <v>33009.410000000003</v>
      </c>
      <c r="S702" s="1637">
        <v>56105.15</v>
      </c>
      <c r="T702" s="1637">
        <v>67428.84</v>
      </c>
      <c r="U702" s="1637">
        <v>40351.49</v>
      </c>
      <c r="V702" s="1637">
        <v>100032.8</v>
      </c>
      <c r="W702" s="1637">
        <v>86128.47</v>
      </c>
      <c r="X702" s="1637">
        <v>67323.539999999994</v>
      </c>
      <c r="Y702" s="1637">
        <v>2563627.7200000002</v>
      </c>
      <c r="Z702" s="1637">
        <v>39686.399999999994</v>
      </c>
      <c r="AA702" s="1637">
        <v>55640</v>
      </c>
      <c r="AB702" s="1637">
        <v>144664</v>
      </c>
      <c r="AC702" s="1637">
        <v>15134.079999999998</v>
      </c>
      <c r="AD702" s="1637">
        <v>254163.52</v>
      </c>
      <c r="AE702" s="1637">
        <v>161895.56</v>
      </c>
      <c r="AF702" s="1637">
        <v>605808.31999999995</v>
      </c>
      <c r="AG702" s="1637">
        <v>417077.43999999994</v>
      </c>
      <c r="AH702" s="1637">
        <v>1169668.8886800001</v>
      </c>
      <c r="AI702" s="1637">
        <v>2863738.2086800002</v>
      </c>
      <c r="AJ702" s="1637">
        <v>423700.82</v>
      </c>
      <c r="AK702" s="1637">
        <v>2440037.3886800003</v>
      </c>
      <c r="AL702" s="1637">
        <v>2834295.2386800004</v>
      </c>
      <c r="AM702" s="1637">
        <v>94156.91</v>
      </c>
      <c r="AN702" s="1637">
        <v>94156.91</v>
      </c>
      <c r="AO702" s="1637">
        <v>97568.39</v>
      </c>
      <c r="AP702" s="1637">
        <v>97568.39</v>
      </c>
      <c r="AQ702" s="1637">
        <v>0</v>
      </c>
      <c r="AR702" s="1637">
        <v>0</v>
      </c>
      <c r="AS702" s="1637">
        <v>0</v>
      </c>
      <c r="AT702" s="1637">
        <v>0</v>
      </c>
      <c r="AU702" s="1637">
        <v>0</v>
      </c>
      <c r="AV702" s="1637">
        <v>214923.38</v>
      </c>
      <c r="AW702" s="1637">
        <v>87059.72</v>
      </c>
      <c r="AX702" s="1637">
        <v>33104</v>
      </c>
      <c r="AY702" s="1637">
        <v>718537.7</v>
      </c>
      <c r="AZ702" s="1637">
        <v>6116460.7300000004</v>
      </c>
      <c r="BA702" s="1637">
        <v>293871.92</v>
      </c>
      <c r="BB702" s="1637">
        <v>0</v>
      </c>
      <c r="BC702" s="1637">
        <v>154379.97</v>
      </c>
      <c r="BD702" s="1637">
        <v>6116460.6586800003</v>
      </c>
    </row>
    <row r="703" spans="1:56" x14ac:dyDescent="0.25">
      <c r="A703" s="1651" t="s">
        <v>2614</v>
      </c>
      <c r="B703" s="1647" t="s">
        <v>3323</v>
      </c>
      <c r="C703" s="1636">
        <v>1164.69</v>
      </c>
      <c r="D703" s="1637">
        <v>15894878.25</v>
      </c>
      <c r="E703" s="1637">
        <v>11237965.27</v>
      </c>
      <c r="F703" s="1646">
        <v>0.70701801506406625</v>
      </c>
      <c r="G703" s="1645">
        <v>1</v>
      </c>
      <c r="H703" s="1644">
        <v>494856.92</v>
      </c>
      <c r="I703" s="1644">
        <v>6356406.3799999999</v>
      </c>
      <c r="J703" s="1644">
        <v>6851263.2999999998</v>
      </c>
      <c r="K703" s="1643">
        <v>0.93050999999999995</v>
      </c>
      <c r="L703" s="1637">
        <v>3667937.03</v>
      </c>
      <c r="M703" s="1637">
        <v>897735.77</v>
      </c>
      <c r="N703" s="1637">
        <v>394762.8</v>
      </c>
      <c r="O703" s="1637">
        <v>159272.82</v>
      </c>
      <c r="P703" s="1637">
        <v>124506.97</v>
      </c>
      <c r="Q703" s="1637">
        <v>277004.96999999997</v>
      </c>
      <c r="R703" s="1637">
        <v>87076.55</v>
      </c>
      <c r="S703" s="1637">
        <v>148139.72</v>
      </c>
      <c r="T703" s="1637">
        <v>176813.42</v>
      </c>
      <c r="U703" s="1637">
        <v>106959.09</v>
      </c>
      <c r="V703" s="1637">
        <v>262308.23</v>
      </c>
      <c r="W703" s="1637">
        <v>225847.99</v>
      </c>
      <c r="X703" s="1637">
        <v>177760.68</v>
      </c>
      <c r="Y703" s="1637">
        <v>6706126.0399999991</v>
      </c>
      <c r="Z703" s="1637">
        <v>103689.9</v>
      </c>
      <c r="AA703" s="1637">
        <v>145586.25</v>
      </c>
      <c r="AB703" s="1637">
        <v>378524.25</v>
      </c>
      <c r="AC703" s="1637">
        <v>39599.46</v>
      </c>
      <c r="AD703" s="1637">
        <v>665037.99</v>
      </c>
      <c r="AE703" s="1637">
        <v>457808.52999999997</v>
      </c>
      <c r="AF703" s="1637">
        <v>1585143.0899999999</v>
      </c>
      <c r="AG703" s="1637">
        <v>1091314.53</v>
      </c>
      <c r="AH703" s="1637">
        <v>3026138.5281600002</v>
      </c>
      <c r="AI703" s="1637">
        <v>7492842.5281600002</v>
      </c>
      <c r="AJ703" s="1637">
        <v>1108645.1100000001</v>
      </c>
      <c r="AK703" s="1637">
        <v>6384197.4181600008</v>
      </c>
      <c r="AL703" s="1637">
        <v>7415802.7781600012</v>
      </c>
      <c r="AM703" s="1637">
        <v>219017.16</v>
      </c>
      <c r="AN703" s="1637">
        <v>219017.16</v>
      </c>
      <c r="AO703" s="1637">
        <v>227887.01</v>
      </c>
      <c r="AP703" s="1637">
        <v>227887.01</v>
      </c>
      <c r="AQ703" s="1637">
        <v>0</v>
      </c>
      <c r="AR703" s="1637">
        <v>0</v>
      </c>
      <c r="AS703" s="1637">
        <v>0</v>
      </c>
      <c r="AT703" s="1637">
        <v>0</v>
      </c>
      <c r="AU703" s="1637">
        <v>0</v>
      </c>
      <c r="AV703" s="1637">
        <v>563576.87</v>
      </c>
      <c r="AW703" s="1637">
        <v>228289.94</v>
      </c>
      <c r="AX703" s="1637">
        <v>87274.2</v>
      </c>
      <c r="AY703" s="1637">
        <v>1772949.3499999999</v>
      </c>
      <c r="AZ703" s="1637">
        <v>15894878.25</v>
      </c>
      <c r="BA703" s="1637">
        <v>664761.36</v>
      </c>
      <c r="BB703" s="1637">
        <v>0</v>
      </c>
      <c r="BC703" s="1637">
        <v>438165.19</v>
      </c>
      <c r="BD703" s="1637">
        <v>15894878.168160001</v>
      </c>
    </row>
    <row r="704" spans="1:56" x14ac:dyDescent="0.25">
      <c r="A704" s="1651" t="s">
        <v>2615</v>
      </c>
      <c r="B704" s="1647" t="s">
        <v>3322</v>
      </c>
      <c r="C704" s="1636">
        <v>1083.6199999999999</v>
      </c>
      <c r="D704" s="1637">
        <v>15467516.26</v>
      </c>
      <c r="E704" s="1637">
        <v>11447181.84</v>
      </c>
      <c r="F704" s="1646">
        <v>0.74007886253872279</v>
      </c>
      <c r="G704" s="1645">
        <v>1</v>
      </c>
      <c r="H704" s="1644">
        <v>334421.63</v>
      </c>
      <c r="I704" s="1644">
        <v>9239995.2400000002</v>
      </c>
      <c r="J704" s="1644">
        <v>9574416.870000001</v>
      </c>
      <c r="K704" s="1643">
        <v>0.93050999999999995</v>
      </c>
      <c r="L704" s="1637">
        <v>3552324.57</v>
      </c>
      <c r="M704" s="1637">
        <v>860586.06</v>
      </c>
      <c r="N704" s="1637">
        <v>366015.28</v>
      </c>
      <c r="O704" s="1637">
        <v>148111.32</v>
      </c>
      <c r="P704" s="1637">
        <v>124095.13</v>
      </c>
      <c r="Q704" s="1637">
        <v>255062.91</v>
      </c>
      <c r="R704" s="1637">
        <v>81385.27</v>
      </c>
      <c r="S704" s="1637">
        <v>137913.66</v>
      </c>
      <c r="T704" s="1637">
        <v>164826.07</v>
      </c>
      <c r="U704" s="1637">
        <v>99220.44</v>
      </c>
      <c r="V704" s="1637">
        <v>244524.62</v>
      </c>
      <c r="W704" s="1637">
        <v>210536.26</v>
      </c>
      <c r="X704" s="1637">
        <v>165489.89000000001</v>
      </c>
      <c r="Y704" s="1637">
        <v>6410091.4800000004</v>
      </c>
      <c r="Z704" s="1637">
        <v>96776.099999999991</v>
      </c>
      <c r="AA704" s="1637">
        <v>135452.5</v>
      </c>
      <c r="AB704" s="1637">
        <v>352176.5</v>
      </c>
      <c r="AC704" s="1637">
        <v>36843.079999999994</v>
      </c>
      <c r="AD704" s="1637">
        <v>618747.02</v>
      </c>
      <c r="AE704" s="1637">
        <v>413637.89</v>
      </c>
      <c r="AF704" s="1637">
        <v>1474806.8199999998</v>
      </c>
      <c r="AG704" s="1637">
        <v>1015351.94</v>
      </c>
      <c r="AH704" s="1637">
        <v>2981960.0386799993</v>
      </c>
      <c r="AI704" s="1637">
        <v>7125751.8886799989</v>
      </c>
      <c r="AJ704" s="1637">
        <v>1031476.2</v>
      </c>
      <c r="AK704" s="1637">
        <v>6094275.6886799978</v>
      </c>
      <c r="AL704" s="1637">
        <v>7054074.598679998</v>
      </c>
      <c r="AM704" s="1637">
        <v>290658.28999999998</v>
      </c>
      <c r="AN704" s="1637">
        <v>290658.28999999998</v>
      </c>
      <c r="AO704" s="1637">
        <v>302257.33</v>
      </c>
      <c r="AP704" s="1637">
        <v>302257.33</v>
      </c>
      <c r="AQ704" s="1637">
        <v>0</v>
      </c>
      <c r="AR704" s="1637">
        <v>0</v>
      </c>
      <c r="AS704" s="1637">
        <v>0</v>
      </c>
      <c r="AT704" s="1637">
        <v>0</v>
      </c>
      <c r="AU704" s="1637">
        <v>0</v>
      </c>
      <c r="AV704" s="1637">
        <v>524003.67</v>
      </c>
      <c r="AW704" s="1637">
        <v>212259.9</v>
      </c>
      <c r="AX704" s="1637">
        <v>81255.289999999994</v>
      </c>
      <c r="AY704" s="1637">
        <v>2003350.0999999999</v>
      </c>
      <c r="AZ704" s="1637">
        <v>15467516.26</v>
      </c>
      <c r="BA704" s="1637">
        <v>1444840.1500000004</v>
      </c>
      <c r="BB704" s="1637">
        <v>198.97</v>
      </c>
      <c r="BC704" s="1637">
        <v>452025.22000000003</v>
      </c>
      <c r="BD704" s="1637">
        <v>15467516.178679997</v>
      </c>
    </row>
    <row r="705" spans="1:56" x14ac:dyDescent="0.25">
      <c r="A705" s="1651" t="s">
        <v>2616</v>
      </c>
      <c r="B705" s="1647" t="s">
        <v>3321</v>
      </c>
      <c r="C705" s="1636">
        <v>540.14</v>
      </c>
      <c r="D705" s="1637">
        <v>7468689.8899999997</v>
      </c>
      <c r="E705" s="1637">
        <v>5395198.0499999998</v>
      </c>
      <c r="F705" s="1646">
        <v>0.72237542721163917</v>
      </c>
      <c r="G705" s="1645">
        <v>1</v>
      </c>
      <c r="H705" s="1644">
        <v>195000.81</v>
      </c>
      <c r="I705" s="1644">
        <v>3324449.1899999995</v>
      </c>
      <c r="J705" s="1644">
        <v>3519449.9999999995</v>
      </c>
      <c r="K705" s="1643">
        <v>0.93050999999999995</v>
      </c>
      <c r="L705" s="1637">
        <v>1725113.98</v>
      </c>
      <c r="M705" s="1637">
        <v>421625.36</v>
      </c>
      <c r="N705" s="1637">
        <v>182375.38</v>
      </c>
      <c r="O705" s="1637">
        <v>73552.95</v>
      </c>
      <c r="P705" s="1637">
        <v>58962.57</v>
      </c>
      <c r="Q705" s="1637">
        <v>127125.42</v>
      </c>
      <c r="R705" s="1637">
        <v>40408.07</v>
      </c>
      <c r="S705" s="1637">
        <v>68542.25</v>
      </c>
      <c r="T705" s="1637">
        <v>81663.820000000007</v>
      </c>
      <c r="U705" s="1637">
        <v>49472.03</v>
      </c>
      <c r="V705" s="1637">
        <v>121150.83</v>
      </c>
      <c r="W705" s="1637">
        <v>104311.14</v>
      </c>
      <c r="X705" s="1637">
        <v>82247.48</v>
      </c>
      <c r="Y705" s="1637">
        <v>3136551.2799999993</v>
      </c>
      <c r="Z705" s="1637">
        <v>48148.200000000004</v>
      </c>
      <c r="AA705" s="1637">
        <v>67517.5</v>
      </c>
      <c r="AB705" s="1637">
        <v>175545.5</v>
      </c>
      <c r="AC705" s="1637">
        <v>18364.759999999998</v>
      </c>
      <c r="AD705" s="1637">
        <v>308419.94</v>
      </c>
      <c r="AE705" s="1637">
        <v>211140.78</v>
      </c>
      <c r="AF705" s="1637">
        <v>735130.54</v>
      </c>
      <c r="AG705" s="1637">
        <v>506111.18</v>
      </c>
      <c r="AH705" s="1637">
        <v>1427090.5689600001</v>
      </c>
      <c r="AI705" s="1637">
        <v>3497468.9689600002</v>
      </c>
      <c r="AJ705" s="1637">
        <v>514148.46</v>
      </c>
      <c r="AK705" s="1637">
        <v>2983320.5089599998</v>
      </c>
      <c r="AL705" s="1637">
        <v>3461740.7889599996</v>
      </c>
      <c r="AM705" s="1637">
        <v>113261.21</v>
      </c>
      <c r="AN705" s="1637">
        <v>113261.21</v>
      </c>
      <c r="AO705" s="1637">
        <v>118037.28</v>
      </c>
      <c r="AP705" s="1637">
        <v>118037.28</v>
      </c>
      <c r="AQ705" s="1637">
        <v>0</v>
      </c>
      <c r="AR705" s="1637">
        <v>0</v>
      </c>
      <c r="AS705" s="1637">
        <v>0</v>
      </c>
      <c r="AT705" s="1637">
        <v>0</v>
      </c>
      <c r="AU705" s="1637">
        <v>0</v>
      </c>
      <c r="AV705" s="1637">
        <v>261319.54</v>
      </c>
      <c r="AW705" s="1637">
        <v>105853.57</v>
      </c>
      <c r="AX705" s="1637">
        <v>40627.64</v>
      </c>
      <c r="AY705" s="1637">
        <v>870397.7300000001</v>
      </c>
      <c r="AZ705" s="1637">
        <v>7468689.8899999997</v>
      </c>
      <c r="BA705" s="1637">
        <v>401598.65000000008</v>
      </c>
      <c r="BB705" s="1637">
        <v>0</v>
      </c>
      <c r="BC705" s="1637">
        <v>177763.84999999998</v>
      </c>
      <c r="BD705" s="1637">
        <v>7468689.7989599993</v>
      </c>
    </row>
    <row r="706" spans="1:56" x14ac:dyDescent="0.25">
      <c r="A706" s="1651" t="s">
        <v>2617</v>
      </c>
      <c r="B706" s="1647" t="s">
        <v>3320</v>
      </c>
      <c r="C706" s="1636">
        <v>1210.46</v>
      </c>
      <c r="D706" s="1637">
        <v>16278121.949999999</v>
      </c>
      <c r="E706" s="1637">
        <v>12643051.93</v>
      </c>
      <c r="F706" s="1646">
        <v>0.77668983982516482</v>
      </c>
      <c r="G706" s="1645">
        <v>2</v>
      </c>
      <c r="H706" s="1644">
        <v>117274.98</v>
      </c>
      <c r="I706" s="1644">
        <v>6672357.2800000003</v>
      </c>
      <c r="J706" s="1644">
        <v>6789632.2600000007</v>
      </c>
      <c r="K706" s="1643">
        <v>0.93050999999999995</v>
      </c>
      <c r="L706" s="1637">
        <v>3782989.08</v>
      </c>
      <c r="M706" s="1637">
        <v>926914.18</v>
      </c>
      <c r="N706" s="1637">
        <v>411310.17</v>
      </c>
      <c r="O706" s="1637">
        <v>166053.88</v>
      </c>
      <c r="P706" s="1637">
        <v>126585.08</v>
      </c>
      <c r="Q706" s="1637">
        <v>288976.09000000003</v>
      </c>
      <c r="R706" s="1637">
        <v>91629.58</v>
      </c>
      <c r="S706" s="1637">
        <v>154496.46</v>
      </c>
      <c r="T706" s="1637">
        <v>184305.52</v>
      </c>
      <c r="U706" s="1637">
        <v>111104.79</v>
      </c>
      <c r="V706" s="1637">
        <v>273422.99</v>
      </c>
      <c r="W706" s="1637">
        <v>235417.82</v>
      </c>
      <c r="X706" s="1637">
        <v>185388.47</v>
      </c>
      <c r="Y706" s="1637">
        <v>6938594.1099999994</v>
      </c>
      <c r="Z706" s="1637">
        <v>108521.99999999999</v>
      </c>
      <c r="AA706" s="1637">
        <v>151307.5</v>
      </c>
      <c r="AB706" s="1637">
        <v>393399.49999999994</v>
      </c>
      <c r="AC706" s="1637">
        <v>41155.639999999992</v>
      </c>
      <c r="AD706" s="1637">
        <v>691172.65999999992</v>
      </c>
      <c r="AE706" s="1637">
        <v>480123.05999999994</v>
      </c>
      <c r="AF706" s="1637">
        <v>1647436.06</v>
      </c>
      <c r="AG706" s="1637">
        <v>1134201.0199999998</v>
      </c>
      <c r="AH706" s="1637">
        <v>3085655.2394399997</v>
      </c>
      <c r="AI706" s="1637">
        <v>7732972.6794399992</v>
      </c>
      <c r="AJ706" s="1637">
        <v>1152212.6599999999</v>
      </c>
      <c r="AK706" s="1637">
        <v>6580760.019439999</v>
      </c>
      <c r="AL706" s="1637">
        <v>7652905.4194399994</v>
      </c>
      <c r="AM706" s="1637">
        <v>188996.11</v>
      </c>
      <c r="AN706" s="1637">
        <v>188996.11</v>
      </c>
      <c r="AO706" s="1637">
        <v>197183.67</v>
      </c>
      <c r="AP706" s="1637">
        <v>197183.67</v>
      </c>
      <c r="AQ706" s="1637">
        <v>0</v>
      </c>
      <c r="AR706" s="1637">
        <v>0</v>
      </c>
      <c r="AS706" s="1637">
        <v>0</v>
      </c>
      <c r="AT706" s="1637">
        <v>0</v>
      </c>
      <c r="AU706" s="1637">
        <v>682.29</v>
      </c>
      <c r="AV706" s="1637">
        <v>585410.36</v>
      </c>
      <c r="AW706" s="1637">
        <v>237134.1</v>
      </c>
      <c r="AX706" s="1637">
        <v>91036.02</v>
      </c>
      <c r="AY706" s="1637">
        <v>1686622.33</v>
      </c>
      <c r="AZ706" s="1637">
        <v>16278121.949999999</v>
      </c>
      <c r="BA706" s="1637">
        <v>509362.77</v>
      </c>
      <c r="BB706" s="1637">
        <v>213.86</v>
      </c>
      <c r="BC706" s="1637">
        <v>431796.29000000004</v>
      </c>
      <c r="BD706" s="1637">
        <v>16278121.859439999</v>
      </c>
    </row>
    <row r="707" spans="1:56" x14ac:dyDescent="0.25">
      <c r="A707" s="1651" t="s">
        <v>2618</v>
      </c>
      <c r="B707" s="1647" t="s">
        <v>3319</v>
      </c>
      <c r="C707" s="1636">
        <v>1102.96</v>
      </c>
      <c r="D707" s="1637">
        <v>15532949.33</v>
      </c>
      <c r="E707" s="1637">
        <v>12463291.300000001</v>
      </c>
      <c r="F707" s="1646">
        <v>0.8023776447869222</v>
      </c>
      <c r="G707" s="1645">
        <v>2</v>
      </c>
      <c r="H707" s="1644">
        <v>90103.66</v>
      </c>
      <c r="I707" s="1644">
        <v>6339220.5499999989</v>
      </c>
      <c r="J707" s="1644">
        <v>6429324.209999999</v>
      </c>
      <c r="K707" s="1643">
        <v>0.93050999999999995</v>
      </c>
      <c r="L707" s="1637">
        <v>3564088.68</v>
      </c>
      <c r="M707" s="1637">
        <v>880249.06</v>
      </c>
      <c r="N707" s="1637">
        <v>374647.75</v>
      </c>
      <c r="O707" s="1637">
        <v>150837.48000000001</v>
      </c>
      <c r="P707" s="1637">
        <v>123102.36</v>
      </c>
      <c r="Q707" s="1637">
        <v>265116.61</v>
      </c>
      <c r="R707" s="1637">
        <v>83092.66</v>
      </c>
      <c r="S707" s="1637">
        <v>140953.84</v>
      </c>
      <c r="T707" s="1637">
        <v>167073.70000000001</v>
      </c>
      <c r="U707" s="1637">
        <v>101155.1</v>
      </c>
      <c r="V707" s="1637">
        <v>247859.05</v>
      </c>
      <c r="W707" s="1637">
        <v>213407.21</v>
      </c>
      <c r="X707" s="1637">
        <v>169137.96</v>
      </c>
      <c r="Y707" s="1637">
        <v>6480721.4600000009</v>
      </c>
      <c r="Z707" s="1637">
        <v>98546.4</v>
      </c>
      <c r="AA707" s="1637">
        <v>137870</v>
      </c>
      <c r="AB707" s="1637">
        <v>358461.99999999994</v>
      </c>
      <c r="AC707" s="1637">
        <v>37500.639999999999</v>
      </c>
      <c r="AD707" s="1637">
        <v>629790.15999999992</v>
      </c>
      <c r="AE707" s="1637">
        <v>448136.35999999993</v>
      </c>
      <c r="AF707" s="1637">
        <v>1501128.5599999998</v>
      </c>
      <c r="AG707" s="1637">
        <v>1033473.5199999998</v>
      </c>
      <c r="AH707" s="1637">
        <v>2977990.8074400006</v>
      </c>
      <c r="AI707" s="1637">
        <v>7222898.4474399993</v>
      </c>
      <c r="AJ707" s="1637">
        <v>1049885.56</v>
      </c>
      <c r="AK707" s="1637">
        <v>6173012.8874399997</v>
      </c>
      <c r="AL707" s="1637">
        <v>7149941.8974399995</v>
      </c>
      <c r="AM707" s="1637">
        <v>262001.83</v>
      </c>
      <c r="AN707" s="1637">
        <v>262001.83</v>
      </c>
      <c r="AO707" s="1637">
        <v>272918.58</v>
      </c>
      <c r="AP707" s="1637">
        <v>272918.58</v>
      </c>
      <c r="AQ707" s="1637">
        <v>0</v>
      </c>
      <c r="AR707" s="1637">
        <v>0</v>
      </c>
      <c r="AS707" s="1637">
        <v>0</v>
      </c>
      <c r="AT707" s="1637">
        <v>0</v>
      </c>
      <c r="AU707" s="1637">
        <v>0</v>
      </c>
      <c r="AV707" s="1637">
        <v>533555.81999999995</v>
      </c>
      <c r="AW707" s="1637">
        <v>216129.22</v>
      </c>
      <c r="AX707" s="1637">
        <v>82760.02</v>
      </c>
      <c r="AY707" s="1637">
        <v>1902285.8800000001</v>
      </c>
      <c r="AZ707" s="1637">
        <v>15532949.33</v>
      </c>
      <c r="BA707" s="1637">
        <v>924283.82000000007</v>
      </c>
      <c r="BB707" s="1637">
        <v>0</v>
      </c>
      <c r="BC707" s="1637">
        <v>280390.90999999997</v>
      </c>
      <c r="BD707" s="1637">
        <v>15532949.237440001</v>
      </c>
    </row>
    <row r="708" spans="1:56" x14ac:dyDescent="0.25">
      <c r="A708" s="1647"/>
      <c r="B708" s="1647" t="s">
        <v>3318</v>
      </c>
      <c r="C708" s="1636">
        <v>56</v>
      </c>
      <c r="D708" s="1637">
        <v>798479.21</v>
      </c>
      <c r="E708" s="1637">
        <v>545027.95000000007</v>
      </c>
      <c r="F708" s="1646">
        <v>0.68258251833507366</v>
      </c>
      <c r="G708" s="1645">
        <v>1</v>
      </c>
      <c r="H708" s="1644">
        <v>33885.22</v>
      </c>
      <c r="I708" s="1644">
        <v>465180.03</v>
      </c>
      <c r="J708" s="1644">
        <v>499065.25</v>
      </c>
      <c r="K708" s="1643">
        <v>0.93050999999999995</v>
      </c>
      <c r="L708" s="1637">
        <v>176026.29</v>
      </c>
      <c r="M708" s="1637">
        <v>52614.93</v>
      </c>
      <c r="N708" s="1637">
        <v>20117.29</v>
      </c>
      <c r="O708" s="1637">
        <v>6424.51</v>
      </c>
      <c r="P708" s="1637">
        <v>5992.37</v>
      </c>
      <c r="Q708" s="1637">
        <v>16949.09</v>
      </c>
      <c r="R708" s="1637">
        <v>3983.89</v>
      </c>
      <c r="S708" s="1637">
        <v>7462.26</v>
      </c>
      <c r="T708" s="1637">
        <v>6742.88</v>
      </c>
      <c r="U708" s="1637">
        <v>4974.84</v>
      </c>
      <c r="V708" s="1637">
        <v>10003.280000000001</v>
      </c>
      <c r="W708" s="1637">
        <v>8612.84</v>
      </c>
      <c r="X708" s="1637">
        <v>8954.36</v>
      </c>
      <c r="Y708" s="1637">
        <v>328858.83000000013</v>
      </c>
      <c r="Z708" s="1637">
        <v>5040</v>
      </c>
      <c r="AA708" s="1637">
        <v>7000</v>
      </c>
      <c r="AB708" s="1637">
        <v>18200</v>
      </c>
      <c r="AC708" s="1637">
        <v>1904</v>
      </c>
      <c r="AD708" s="1637">
        <v>31976</v>
      </c>
      <c r="AE708" s="1637">
        <v>38344</v>
      </c>
      <c r="AF708" s="1637">
        <v>76216</v>
      </c>
      <c r="AG708" s="1637">
        <v>52472</v>
      </c>
      <c r="AH708" s="1637">
        <v>149850.09299999999</v>
      </c>
      <c r="AI708" s="1637">
        <v>381002.09299999999</v>
      </c>
      <c r="AJ708" s="1637">
        <v>53305.279999999999</v>
      </c>
      <c r="AK708" s="1637">
        <v>327696.81299999997</v>
      </c>
      <c r="AL708" s="1637">
        <v>377297.90299999993</v>
      </c>
      <c r="AM708" s="1637">
        <v>11599.03</v>
      </c>
      <c r="AN708" s="1637">
        <v>11599.03</v>
      </c>
      <c r="AO708" s="1637">
        <v>12281.33</v>
      </c>
      <c r="AP708" s="1637">
        <v>12281.33</v>
      </c>
      <c r="AQ708" s="1637">
        <v>682.29</v>
      </c>
      <c r="AR708" s="1637">
        <v>682.29</v>
      </c>
      <c r="AS708" s="1637">
        <v>682.29</v>
      </c>
      <c r="AT708" s="1637">
        <v>682.29</v>
      </c>
      <c r="AU708" s="1637">
        <v>682.29</v>
      </c>
      <c r="AV708" s="1637">
        <v>26609.56</v>
      </c>
      <c r="AW708" s="1637">
        <v>10778.82</v>
      </c>
      <c r="AX708" s="1637">
        <v>3761.81</v>
      </c>
      <c r="AY708" s="1637">
        <v>92322.360000000015</v>
      </c>
      <c r="AZ708" s="1637">
        <v>798479.21</v>
      </c>
      <c r="BA708" s="1637">
        <v>16909.66</v>
      </c>
      <c r="BB708" s="1637">
        <v>398.15999999999997</v>
      </c>
      <c r="BC708" s="1637">
        <v>9588.93</v>
      </c>
      <c r="BD708" s="1637">
        <v>798479.09299999999</v>
      </c>
    </row>
    <row r="709" spans="1:56" x14ac:dyDescent="0.25">
      <c r="A709" s="1651" t="s">
        <v>2619</v>
      </c>
      <c r="B709" s="1647" t="s">
        <v>3317</v>
      </c>
      <c r="C709" s="1636">
        <v>1637.87</v>
      </c>
      <c r="D709" s="1637">
        <v>22526138.579999998</v>
      </c>
      <c r="E709" s="1637">
        <v>26774838.66</v>
      </c>
      <c r="F709" s="1646">
        <v>1.1886120013384025</v>
      </c>
      <c r="G709" s="1645">
        <v>4</v>
      </c>
      <c r="H709" s="1644">
        <v>1434.87</v>
      </c>
      <c r="I709" s="1644">
        <v>2086248.4600000002</v>
      </c>
      <c r="J709" s="1644">
        <v>2087683.3300000003</v>
      </c>
      <c r="K709" s="1643">
        <v>0.93050999999999995</v>
      </c>
      <c r="L709" s="1637">
        <v>5285517.3499999996</v>
      </c>
      <c r="M709" s="1637">
        <v>1284125.6299999999</v>
      </c>
      <c r="N709" s="1637">
        <v>555171.71</v>
      </c>
      <c r="O709" s="1637">
        <v>224357.21</v>
      </c>
      <c r="P709" s="1637">
        <v>182969.64</v>
      </c>
      <c r="Q709" s="1637">
        <v>384384.04</v>
      </c>
      <c r="R709" s="1637">
        <v>122931.61</v>
      </c>
      <c r="S709" s="1637">
        <v>208666.96</v>
      </c>
      <c r="T709" s="1637">
        <v>249486.74</v>
      </c>
      <c r="U709" s="1637">
        <v>150627.14000000001</v>
      </c>
      <c r="V709" s="1637">
        <v>370121.36</v>
      </c>
      <c r="W709" s="1637">
        <v>318675.34000000003</v>
      </c>
      <c r="X709" s="1637">
        <v>250390.51</v>
      </c>
      <c r="Y709" s="1637">
        <v>9587425.2399999984</v>
      </c>
      <c r="Z709" s="1637">
        <v>145855.79999999999</v>
      </c>
      <c r="AA709" s="1637">
        <v>204733.75</v>
      </c>
      <c r="AB709" s="1637">
        <v>532307.75</v>
      </c>
      <c r="AC709" s="1637">
        <v>55687.579999999994</v>
      </c>
      <c r="AD709" s="1637">
        <v>467611.88</v>
      </c>
      <c r="AE709" s="1637">
        <v>627414.22</v>
      </c>
      <c r="AF709" s="1637">
        <v>2229141.0699999998</v>
      </c>
      <c r="AG709" s="1637">
        <v>1534684.19</v>
      </c>
      <c r="AH709" s="1637">
        <v>4413971.8636799995</v>
      </c>
      <c r="AI709" s="1637">
        <v>10211408.10368</v>
      </c>
      <c r="AJ709" s="1637">
        <v>1559055.69</v>
      </c>
      <c r="AK709" s="1637">
        <v>8652352.4136800021</v>
      </c>
      <c r="AL709" s="1637">
        <v>10103069.323680002</v>
      </c>
      <c r="AM709" s="1637">
        <v>387544.38</v>
      </c>
      <c r="AN709" s="1637">
        <v>387544.38</v>
      </c>
      <c r="AO709" s="1637">
        <v>403237.2</v>
      </c>
      <c r="AP709" s="1637">
        <v>403237.2</v>
      </c>
      <c r="AQ709" s="1637">
        <v>3411.48</v>
      </c>
      <c r="AR709" s="1637">
        <v>3411.48</v>
      </c>
      <c r="AS709" s="1637">
        <v>3411.48</v>
      </c>
      <c r="AT709" s="1637">
        <v>3411.48</v>
      </c>
      <c r="AU709" s="1637">
        <v>4776.07</v>
      </c>
      <c r="AV709" s="1637">
        <v>792146.18</v>
      </c>
      <c r="AW709" s="1637">
        <v>320877.27</v>
      </c>
      <c r="AX709" s="1637">
        <v>122635.3</v>
      </c>
      <c r="AY709" s="1637">
        <v>2835643.9</v>
      </c>
      <c r="AZ709" s="1637">
        <v>22526138.579999998</v>
      </c>
      <c r="BA709" s="1637">
        <v>870361.29</v>
      </c>
      <c r="BB709" s="1637">
        <v>4.04</v>
      </c>
      <c r="BC709" s="1637">
        <v>581231.6399999999</v>
      </c>
      <c r="BD709" s="1637">
        <v>22526138.463679999</v>
      </c>
    </row>
    <row r="710" spans="1:56" x14ac:dyDescent="0.25">
      <c r="A710" s="1651" t="s">
        <v>2620</v>
      </c>
      <c r="B710" s="1647" t="s">
        <v>3316</v>
      </c>
      <c r="C710" s="1636">
        <v>3875.25</v>
      </c>
      <c r="D710" s="1637">
        <v>49520780.18</v>
      </c>
      <c r="E710" s="1637">
        <v>35456430.899999999</v>
      </c>
      <c r="F710" s="1646">
        <v>0.71599095917151601</v>
      </c>
      <c r="G710" s="1645">
        <v>1</v>
      </c>
      <c r="H710" s="1644">
        <v>1236875.6499999999</v>
      </c>
      <c r="I710" s="1644">
        <v>11217108.34</v>
      </c>
      <c r="J710" s="1644">
        <v>12453983.99</v>
      </c>
      <c r="K710" s="1643">
        <v>0.93050999999999995</v>
      </c>
      <c r="L710" s="1637">
        <v>11621666.17</v>
      </c>
      <c r="M710" s="1637">
        <v>2815584.53</v>
      </c>
      <c r="N710" s="1637">
        <v>1314293.26</v>
      </c>
      <c r="O710" s="1637">
        <v>533849.63</v>
      </c>
      <c r="P710" s="1637">
        <v>376846.28</v>
      </c>
      <c r="Q710" s="1637">
        <v>908187.9</v>
      </c>
      <c r="R710" s="1637">
        <v>293669.96000000002</v>
      </c>
      <c r="S710" s="1637">
        <v>493891.2</v>
      </c>
      <c r="T710" s="1637">
        <v>594123.06999999995</v>
      </c>
      <c r="U710" s="1637">
        <v>356530.3</v>
      </c>
      <c r="V710" s="1637">
        <v>881400.13</v>
      </c>
      <c r="W710" s="1637">
        <v>758887.52</v>
      </c>
      <c r="X710" s="1637">
        <v>592646.16</v>
      </c>
      <c r="Y710" s="1637">
        <v>21541576.109999999</v>
      </c>
      <c r="Z710" s="1637">
        <v>345870</v>
      </c>
      <c r="AA710" s="1637">
        <v>484406.25</v>
      </c>
      <c r="AB710" s="1637">
        <v>1259456.25</v>
      </c>
      <c r="AC710" s="1637">
        <v>131758.5</v>
      </c>
      <c r="AD710" s="1637">
        <v>2212767.75</v>
      </c>
      <c r="AE710" s="1637">
        <v>1467394</v>
      </c>
      <c r="AF710" s="1637">
        <v>5274215.25</v>
      </c>
      <c r="AG710" s="1637">
        <v>3631109.25</v>
      </c>
      <c r="AH710" s="1637">
        <v>9270724.2419999987</v>
      </c>
      <c r="AI710" s="1637">
        <v>24077701.491999999</v>
      </c>
      <c r="AJ710" s="1637">
        <v>3688772.97</v>
      </c>
      <c r="AK710" s="1637">
        <v>20388928.522</v>
      </c>
      <c r="AL710" s="1637">
        <v>23821368.651999999</v>
      </c>
      <c r="AM710" s="1637">
        <v>296116.65999999997</v>
      </c>
      <c r="AN710" s="1637">
        <v>296116.65999999997</v>
      </c>
      <c r="AO710" s="1637">
        <v>308397.99</v>
      </c>
      <c r="AP710" s="1637">
        <v>308397.99</v>
      </c>
      <c r="AQ710" s="1637">
        <v>4093.77</v>
      </c>
      <c r="AR710" s="1637">
        <v>4093.77</v>
      </c>
      <c r="AS710" s="1637">
        <v>4776.07</v>
      </c>
      <c r="AT710" s="1637">
        <v>4776.07</v>
      </c>
      <c r="AU710" s="1637">
        <v>5458.37</v>
      </c>
      <c r="AV710" s="1637">
        <v>1874950.66</v>
      </c>
      <c r="AW710" s="1637">
        <v>759492.46</v>
      </c>
      <c r="AX710" s="1637">
        <v>291164.81</v>
      </c>
      <c r="AY710" s="1637">
        <v>4157835.28</v>
      </c>
      <c r="AZ710" s="1637">
        <v>49520780.18</v>
      </c>
      <c r="BA710" s="1637">
        <v>463437.67000000004</v>
      </c>
      <c r="BB710" s="1637">
        <v>2181.85</v>
      </c>
      <c r="BC710" s="1637">
        <v>1377386.9199999997</v>
      </c>
      <c r="BD710" s="1637">
        <v>49520780.041999996</v>
      </c>
    </row>
    <row r="711" spans="1:56" x14ac:dyDescent="0.25">
      <c r="A711" s="1651" t="s">
        <v>2621</v>
      </c>
      <c r="B711" s="1647" t="s">
        <v>3315</v>
      </c>
      <c r="C711" s="1636">
        <v>87.5</v>
      </c>
      <c r="D711" s="1637">
        <v>1299294.25</v>
      </c>
      <c r="E711" s="1637">
        <v>4880121.0299999993</v>
      </c>
      <c r="F711" s="1646">
        <v>3.7559783166900025</v>
      </c>
      <c r="G711" s="1645">
        <v>4</v>
      </c>
      <c r="H711" s="1644">
        <v>82.76</v>
      </c>
      <c r="I711" s="1644">
        <v>660389.0199999999</v>
      </c>
      <c r="J711" s="1644">
        <v>660471.77999999991</v>
      </c>
      <c r="K711" s="1643">
        <v>0.93050999999999995</v>
      </c>
      <c r="L711" s="1637">
        <v>314902.55</v>
      </c>
      <c r="M711" s="1637">
        <v>67158.820000000007</v>
      </c>
      <c r="N711" s="1637">
        <v>28291.29</v>
      </c>
      <c r="O711" s="1637">
        <v>11128.27</v>
      </c>
      <c r="P711" s="1637">
        <v>11408.3</v>
      </c>
      <c r="Q711" s="1637">
        <v>16377.53</v>
      </c>
      <c r="R711" s="1637">
        <v>5691.27</v>
      </c>
      <c r="S711" s="1637">
        <v>10502.44</v>
      </c>
      <c r="T711" s="1637">
        <v>12736.56</v>
      </c>
      <c r="U711" s="1637">
        <v>7738.64</v>
      </c>
      <c r="V711" s="1637">
        <v>18895.080000000002</v>
      </c>
      <c r="W711" s="1637">
        <v>16268.71</v>
      </c>
      <c r="X711" s="1637">
        <v>12602.43</v>
      </c>
      <c r="Y711" s="1637">
        <v>533701.89000000013</v>
      </c>
      <c r="Z711" s="1637">
        <v>7875</v>
      </c>
      <c r="AA711" s="1637">
        <v>10937.5</v>
      </c>
      <c r="AB711" s="1637">
        <v>28437.5</v>
      </c>
      <c r="AC711" s="1637">
        <v>2975</v>
      </c>
      <c r="AD711" s="1637">
        <v>24981.25</v>
      </c>
      <c r="AE711" s="1637">
        <v>20271.5</v>
      </c>
      <c r="AF711" s="1637">
        <v>119087.5</v>
      </c>
      <c r="AG711" s="1637">
        <v>81987.5</v>
      </c>
      <c r="AH711" s="1637">
        <v>261994.467</v>
      </c>
      <c r="AI711" s="1637">
        <v>558547.21699999995</v>
      </c>
      <c r="AJ711" s="1637">
        <v>83289.5</v>
      </c>
      <c r="AK711" s="1637">
        <v>475257.71699999995</v>
      </c>
      <c r="AL711" s="1637">
        <v>552759.42699999991</v>
      </c>
      <c r="AM711" s="1637">
        <v>36161.71</v>
      </c>
      <c r="AN711" s="1637">
        <v>36161.71</v>
      </c>
      <c r="AO711" s="1637">
        <v>37526.300000000003</v>
      </c>
      <c r="AP711" s="1637">
        <v>37526.300000000003</v>
      </c>
      <c r="AQ711" s="1637">
        <v>0</v>
      </c>
      <c r="AR711" s="1637">
        <v>0</v>
      </c>
      <c r="AS711" s="1637">
        <v>0</v>
      </c>
      <c r="AT711" s="1637">
        <v>0</v>
      </c>
      <c r="AU711" s="1637">
        <v>0</v>
      </c>
      <c r="AV711" s="1637">
        <v>42302.38</v>
      </c>
      <c r="AW711" s="1637">
        <v>17135.560000000001</v>
      </c>
      <c r="AX711" s="1637">
        <v>6018.91</v>
      </c>
      <c r="AY711" s="1637">
        <v>212832.87000000002</v>
      </c>
      <c r="AZ711" s="1637">
        <v>1299294.25</v>
      </c>
      <c r="BA711" s="1637">
        <v>476297.55000000005</v>
      </c>
      <c r="BB711" s="1637">
        <v>0</v>
      </c>
      <c r="BC711" s="1637">
        <v>46560.920000000013</v>
      </c>
      <c r="BD711" s="1637">
        <v>1299294.1870000002</v>
      </c>
    </row>
    <row r="712" spans="1:56" x14ac:dyDescent="0.25">
      <c r="A712" s="1651" t="s">
        <v>2622</v>
      </c>
      <c r="B712" s="1647" t="s">
        <v>3314</v>
      </c>
      <c r="C712" s="1636">
        <v>2719.95</v>
      </c>
      <c r="D712" s="1637">
        <v>35591383.880000003</v>
      </c>
      <c r="E712" s="1637">
        <v>27360190.530000001</v>
      </c>
      <c r="F712" s="1646">
        <v>0.7687307305118477</v>
      </c>
      <c r="G712" s="1645">
        <v>1</v>
      </c>
      <c r="H712" s="1644">
        <v>252054.71</v>
      </c>
      <c r="I712" s="1644">
        <v>7788505.4099999992</v>
      </c>
      <c r="J712" s="1644">
        <v>8040560.1199999992</v>
      </c>
      <c r="K712" s="1643">
        <v>0.93050999999999995</v>
      </c>
      <c r="L712" s="1637">
        <v>8311236.3099999996</v>
      </c>
      <c r="M712" s="1637">
        <v>2027750.96</v>
      </c>
      <c r="N712" s="1637">
        <v>923751.5</v>
      </c>
      <c r="O712" s="1637">
        <v>373604.62</v>
      </c>
      <c r="P712" s="1637">
        <v>273642.69</v>
      </c>
      <c r="Q712" s="1637">
        <v>639725.23</v>
      </c>
      <c r="R712" s="1637">
        <v>205455.14</v>
      </c>
      <c r="S712" s="1637">
        <v>347133.38</v>
      </c>
      <c r="T712" s="1637">
        <v>415062.02</v>
      </c>
      <c r="U712" s="1637">
        <v>250123.97</v>
      </c>
      <c r="V712" s="1637">
        <v>615757.47</v>
      </c>
      <c r="W712" s="1637">
        <v>530168.57999999996</v>
      </c>
      <c r="X712" s="1637">
        <v>416543.69</v>
      </c>
      <c r="Y712" s="1637">
        <v>15329955.560000001</v>
      </c>
      <c r="Z712" s="1637">
        <v>242920.8</v>
      </c>
      <c r="AA712" s="1637">
        <v>339993.75</v>
      </c>
      <c r="AB712" s="1637">
        <v>883983.75</v>
      </c>
      <c r="AC712" s="1637">
        <v>92478.3</v>
      </c>
      <c r="AD712" s="1637">
        <v>1553091.45</v>
      </c>
      <c r="AE712" s="1637">
        <v>1055043.72</v>
      </c>
      <c r="AF712" s="1637">
        <v>3701851.95</v>
      </c>
      <c r="AG712" s="1637">
        <v>2548593.15</v>
      </c>
      <c r="AH712" s="1637">
        <v>6701818.8377999999</v>
      </c>
      <c r="AI712" s="1637">
        <v>17119775.707800001</v>
      </c>
      <c r="AJ712" s="1637">
        <v>2589066</v>
      </c>
      <c r="AK712" s="1637">
        <v>14530709.707800005</v>
      </c>
      <c r="AL712" s="1637">
        <v>16939861.507800005</v>
      </c>
      <c r="AM712" s="1637">
        <v>295434.36</v>
      </c>
      <c r="AN712" s="1637">
        <v>295434.36</v>
      </c>
      <c r="AO712" s="1637">
        <v>307715.7</v>
      </c>
      <c r="AP712" s="1637">
        <v>307715.7</v>
      </c>
      <c r="AQ712" s="1637">
        <v>11599.03</v>
      </c>
      <c r="AR712" s="1637">
        <v>11599.03</v>
      </c>
      <c r="AS712" s="1637">
        <v>12281.33</v>
      </c>
      <c r="AT712" s="1637">
        <v>12281.33</v>
      </c>
      <c r="AU712" s="1637">
        <v>14328.22</v>
      </c>
      <c r="AV712" s="1637">
        <v>1316149.8600000001</v>
      </c>
      <c r="AW712" s="1637">
        <v>533137.17000000004</v>
      </c>
      <c r="AX712" s="1637">
        <v>203890.6</v>
      </c>
      <c r="AY712" s="1637">
        <v>3321566.69</v>
      </c>
      <c r="AZ712" s="1637">
        <v>35591383.880000003</v>
      </c>
      <c r="BA712" s="1637">
        <v>469199.19999999995</v>
      </c>
      <c r="BB712" s="1637">
        <v>1848.5800000000002</v>
      </c>
      <c r="BC712" s="1637">
        <v>1034807.4399999998</v>
      </c>
      <c r="BD712" s="1637">
        <v>35591383.757800005</v>
      </c>
    </row>
    <row r="713" spans="1:56" x14ac:dyDescent="0.25">
      <c r="A713" s="1651" t="s">
        <v>2623</v>
      </c>
      <c r="B713" s="1647" t="s">
        <v>3313</v>
      </c>
      <c r="C713" s="1636">
        <v>7221.64</v>
      </c>
      <c r="D713" s="1637">
        <v>93214353.019999996</v>
      </c>
      <c r="E713" s="1637">
        <v>82485951.549999997</v>
      </c>
      <c r="F713" s="1646">
        <v>0.88490612097368604</v>
      </c>
      <c r="G713" s="1645">
        <v>2</v>
      </c>
      <c r="H713" s="1644">
        <v>149846.59</v>
      </c>
      <c r="I713" s="1644">
        <v>9492747.0900000017</v>
      </c>
      <c r="J713" s="1644">
        <v>9642593.6800000016</v>
      </c>
      <c r="K713" s="1643">
        <v>0.93050999999999995</v>
      </c>
      <c r="L713" s="1637">
        <v>21746941.16</v>
      </c>
      <c r="M713" s="1637">
        <v>5308611.63</v>
      </c>
      <c r="N713" s="1637">
        <v>2455561.19</v>
      </c>
      <c r="O713" s="1637">
        <v>994797.43</v>
      </c>
      <c r="P713" s="1637">
        <v>710740.65</v>
      </c>
      <c r="Q713" s="1637">
        <v>1715929.89</v>
      </c>
      <c r="R713" s="1637">
        <v>546931.84</v>
      </c>
      <c r="S713" s="1637">
        <v>922556.7</v>
      </c>
      <c r="T713" s="1637">
        <v>1105083.9099999999</v>
      </c>
      <c r="U713" s="1637">
        <v>664970.47</v>
      </c>
      <c r="V713" s="1637">
        <v>1639426.48</v>
      </c>
      <c r="W713" s="1637">
        <v>1411549.93</v>
      </c>
      <c r="X713" s="1637">
        <v>1107024.56</v>
      </c>
      <c r="Y713" s="1637">
        <v>40330125.839999996</v>
      </c>
      <c r="Z713" s="1637">
        <v>646317.89999999991</v>
      </c>
      <c r="AA713" s="1637">
        <v>902705</v>
      </c>
      <c r="AB713" s="1637">
        <v>2347033</v>
      </c>
      <c r="AC713" s="1637">
        <v>245535.75999999998</v>
      </c>
      <c r="AD713" s="1637">
        <v>4123556.4400000004</v>
      </c>
      <c r="AE713" s="1637">
        <v>2817267.95</v>
      </c>
      <c r="AF713" s="1637">
        <v>9828652.0399999991</v>
      </c>
      <c r="AG713" s="1637">
        <v>6766676.6799999997</v>
      </c>
      <c r="AH713" s="1637">
        <v>17480557.398960002</v>
      </c>
      <c r="AI713" s="1637">
        <v>45158302.168960005</v>
      </c>
      <c r="AJ713" s="1637">
        <v>6874134.6799999997</v>
      </c>
      <c r="AK713" s="1637">
        <v>38284167.488959998</v>
      </c>
      <c r="AL713" s="1637">
        <v>44680618.54896</v>
      </c>
      <c r="AM713" s="1637">
        <v>597009.4</v>
      </c>
      <c r="AN713" s="1637">
        <v>597009.4</v>
      </c>
      <c r="AO713" s="1637">
        <v>621572.06999999995</v>
      </c>
      <c r="AP713" s="1637">
        <v>621572.06999999995</v>
      </c>
      <c r="AQ713" s="1637">
        <v>58677.49</v>
      </c>
      <c r="AR713" s="1637">
        <v>58677.49</v>
      </c>
      <c r="AS713" s="1637">
        <v>61406.68</v>
      </c>
      <c r="AT713" s="1637">
        <v>61406.68</v>
      </c>
      <c r="AU713" s="1637">
        <v>73688.009999999995</v>
      </c>
      <c r="AV713" s="1637">
        <v>3494040.15</v>
      </c>
      <c r="AW713" s="1637">
        <v>1415342.39</v>
      </c>
      <c r="AX713" s="1637">
        <v>543206.69999999995</v>
      </c>
      <c r="AY713" s="1637">
        <v>8203608.5300000003</v>
      </c>
      <c r="AZ713" s="1637">
        <v>93214353.019999996</v>
      </c>
      <c r="BA713" s="1637">
        <v>618607.35</v>
      </c>
      <c r="BB713" s="1637">
        <v>16985.21</v>
      </c>
      <c r="BC713" s="1637">
        <v>2170158.3499999996</v>
      </c>
      <c r="BD713" s="1637">
        <v>93214352.918960005</v>
      </c>
    </row>
    <row r="714" spans="1:56" x14ac:dyDescent="0.25">
      <c r="A714" s="1651" t="s">
        <v>2624</v>
      </c>
      <c r="B714" s="1647" t="s">
        <v>3312</v>
      </c>
      <c r="C714" s="1636">
        <v>2319.88</v>
      </c>
      <c r="D714" s="1637">
        <v>31877150.940000001</v>
      </c>
      <c r="E714" s="1637">
        <v>22554529.129999999</v>
      </c>
      <c r="F714" s="1646">
        <v>0.70754532525358738</v>
      </c>
      <c r="G714" s="1645">
        <v>1</v>
      </c>
      <c r="H714" s="1644">
        <v>998033.93</v>
      </c>
      <c r="I714" s="1644">
        <v>13659225.07</v>
      </c>
      <c r="J714" s="1644">
        <v>14657259</v>
      </c>
      <c r="K714" s="1643">
        <v>0.93050999999999995</v>
      </c>
      <c r="L714" s="1637">
        <v>7358256.7999999998</v>
      </c>
      <c r="M714" s="1637">
        <v>1796963.58</v>
      </c>
      <c r="N714" s="1637">
        <v>788584.39</v>
      </c>
      <c r="O714" s="1637">
        <v>319097.08</v>
      </c>
      <c r="P714" s="1637">
        <v>250689.04</v>
      </c>
      <c r="Q714" s="1637">
        <v>549618.53</v>
      </c>
      <c r="R714" s="1637">
        <v>175860.49</v>
      </c>
      <c r="S714" s="1637">
        <v>296279.44</v>
      </c>
      <c r="T714" s="1637">
        <v>354376.06</v>
      </c>
      <c r="U714" s="1637">
        <v>213365.42</v>
      </c>
      <c r="V714" s="1637">
        <v>525727.94999999995</v>
      </c>
      <c r="W714" s="1637">
        <v>452652.96</v>
      </c>
      <c r="X714" s="1637">
        <v>355521.37</v>
      </c>
      <c r="Y714" s="1637">
        <v>13436993.109999998</v>
      </c>
      <c r="Z714" s="1637">
        <v>207177.30000000002</v>
      </c>
      <c r="AA714" s="1637">
        <v>289985</v>
      </c>
      <c r="AB714" s="1637">
        <v>753961</v>
      </c>
      <c r="AC714" s="1637">
        <v>78875.92</v>
      </c>
      <c r="AD714" s="1637">
        <v>1324651.48</v>
      </c>
      <c r="AE714" s="1637">
        <v>905668.83000000007</v>
      </c>
      <c r="AF714" s="1637">
        <v>3157356.68</v>
      </c>
      <c r="AG714" s="1637">
        <v>2173727.56</v>
      </c>
      <c r="AH714" s="1637">
        <v>6081211.5733200004</v>
      </c>
      <c r="AI714" s="1637">
        <v>14972615.343320001</v>
      </c>
      <c r="AJ714" s="1637">
        <v>2208247.37</v>
      </c>
      <c r="AK714" s="1637">
        <v>12764367.97332</v>
      </c>
      <c r="AL714" s="1637">
        <v>14819164.23332</v>
      </c>
      <c r="AM714" s="1637">
        <v>448951.06</v>
      </c>
      <c r="AN714" s="1637">
        <v>448951.06</v>
      </c>
      <c r="AO714" s="1637">
        <v>467373.07</v>
      </c>
      <c r="AP714" s="1637">
        <v>467373.07</v>
      </c>
      <c r="AQ714" s="1637">
        <v>6822.96</v>
      </c>
      <c r="AR714" s="1637">
        <v>6822.96</v>
      </c>
      <c r="AS714" s="1637">
        <v>7505.26</v>
      </c>
      <c r="AT714" s="1637">
        <v>7505.26</v>
      </c>
      <c r="AU714" s="1637">
        <v>8869.85</v>
      </c>
      <c r="AV714" s="1637">
        <v>1122377.67</v>
      </c>
      <c r="AW714" s="1637">
        <v>454645.23</v>
      </c>
      <c r="AX714" s="1637">
        <v>173796.05</v>
      </c>
      <c r="AY714" s="1637">
        <v>3620993.4999999995</v>
      </c>
      <c r="AZ714" s="1637">
        <v>31877150.940000001</v>
      </c>
      <c r="BA714" s="1637">
        <v>1586212.23</v>
      </c>
      <c r="BB714" s="1637">
        <v>9957.06</v>
      </c>
      <c r="BC714" s="1637">
        <v>1174394.4300000002</v>
      </c>
      <c r="BD714" s="1637">
        <v>31877150.843319997</v>
      </c>
    </row>
    <row r="715" spans="1:56" x14ac:dyDescent="0.25">
      <c r="A715" s="1651" t="s">
        <v>2625</v>
      </c>
      <c r="B715" s="1647" t="s">
        <v>3311</v>
      </c>
      <c r="C715" s="1636">
        <v>5668.81</v>
      </c>
      <c r="D715" s="1637">
        <v>84415369.980000004</v>
      </c>
      <c r="E715" s="1637">
        <v>79039192.75</v>
      </c>
      <c r="F715" s="1646">
        <v>0.93631281564869351</v>
      </c>
      <c r="G715" s="1645">
        <v>3</v>
      </c>
      <c r="H715" s="1644">
        <v>95930.53</v>
      </c>
      <c r="I715" s="1644">
        <v>32137026.790000003</v>
      </c>
      <c r="J715" s="1644">
        <v>32232957.320000004</v>
      </c>
      <c r="K715" s="1643">
        <v>0.93050999999999995</v>
      </c>
      <c r="L715" s="1637">
        <v>18957531.68</v>
      </c>
      <c r="M715" s="1637">
        <v>4632244.4400000004</v>
      </c>
      <c r="N715" s="1637">
        <v>1928098.35</v>
      </c>
      <c r="O715" s="1637">
        <v>779362.78</v>
      </c>
      <c r="P715" s="1637">
        <v>687420.16</v>
      </c>
      <c r="Q715" s="1637">
        <v>1343501.97</v>
      </c>
      <c r="R715" s="1637">
        <v>429122.38</v>
      </c>
      <c r="S715" s="1637">
        <v>724115.81</v>
      </c>
      <c r="T715" s="1637">
        <v>865336.89</v>
      </c>
      <c r="U715" s="1637">
        <v>521805.59</v>
      </c>
      <c r="V715" s="1637">
        <v>1283754.3</v>
      </c>
      <c r="W715" s="1637">
        <v>1105315.3700000001</v>
      </c>
      <c r="X715" s="1637">
        <v>868904.84</v>
      </c>
      <c r="Y715" s="1637">
        <v>34126514.560000002</v>
      </c>
      <c r="Z715" s="1637">
        <v>504403.19999999995</v>
      </c>
      <c r="AA715" s="1637">
        <v>708601.24999999988</v>
      </c>
      <c r="AB715" s="1637">
        <v>1842363.25</v>
      </c>
      <c r="AC715" s="1637">
        <v>192739.53999999998</v>
      </c>
      <c r="AD715" s="1637">
        <v>3236890.51</v>
      </c>
      <c r="AE715" s="1637">
        <v>2216706.36</v>
      </c>
      <c r="AF715" s="1637">
        <v>7715250.4099999992</v>
      </c>
      <c r="AG715" s="1637">
        <v>5311674.97</v>
      </c>
      <c r="AH715" s="1637">
        <v>16431076.67484</v>
      </c>
      <c r="AI715" s="1637">
        <v>38159706.164839998</v>
      </c>
      <c r="AJ715" s="1637">
        <v>5396026.8600000003</v>
      </c>
      <c r="AK715" s="1637">
        <v>32763679.304839998</v>
      </c>
      <c r="AL715" s="1637">
        <v>37784736.254840001</v>
      </c>
      <c r="AM715" s="1637">
        <v>1774653.08</v>
      </c>
      <c r="AN715" s="1637">
        <v>1774653.08</v>
      </c>
      <c r="AO715" s="1637">
        <v>1849023.39</v>
      </c>
      <c r="AP715" s="1637">
        <v>1849023.39</v>
      </c>
      <c r="AQ715" s="1637">
        <v>182855.45</v>
      </c>
      <c r="AR715" s="1637">
        <v>182855.45</v>
      </c>
      <c r="AS715" s="1637">
        <v>191043</v>
      </c>
      <c r="AT715" s="1637">
        <v>191043</v>
      </c>
      <c r="AU715" s="1637">
        <v>229251.6</v>
      </c>
      <c r="AV715" s="1637">
        <v>2742831.75</v>
      </c>
      <c r="AW715" s="1637">
        <v>1111047.92</v>
      </c>
      <c r="AX715" s="1637">
        <v>425837.94</v>
      </c>
      <c r="AY715" s="1637">
        <v>12504119.049999999</v>
      </c>
      <c r="AZ715" s="1637">
        <v>84415369.980000004</v>
      </c>
      <c r="BA715" s="1637">
        <v>8218486.209999999</v>
      </c>
      <c r="BB715" s="1637">
        <v>152504.32999999999</v>
      </c>
      <c r="BC715" s="1637">
        <v>2429276.62</v>
      </c>
      <c r="BD715" s="1637">
        <v>84415369.864840001</v>
      </c>
    </row>
    <row r="716" spans="1:56" x14ac:dyDescent="0.25">
      <c r="A716" s="1651" t="s">
        <v>2626</v>
      </c>
      <c r="B716" s="1647" t="s">
        <v>3310</v>
      </c>
      <c r="C716" s="1636">
        <v>5980.38</v>
      </c>
      <c r="D716" s="1637">
        <v>88977576.150000006</v>
      </c>
      <c r="E716" s="1637">
        <v>64039033.849999994</v>
      </c>
      <c r="F716" s="1646">
        <v>0.7197210423224143</v>
      </c>
      <c r="G716" s="1645">
        <v>1</v>
      </c>
      <c r="H716" s="1644">
        <v>2281087.04</v>
      </c>
      <c r="I716" s="1644">
        <v>30662809.480000004</v>
      </c>
      <c r="J716" s="1644">
        <v>32943896.520000003</v>
      </c>
      <c r="K716" s="1643">
        <v>0.93050999999999995</v>
      </c>
      <c r="L716" s="1637">
        <v>19663682.350000001</v>
      </c>
      <c r="M716" s="1637">
        <v>4786904.9000000004</v>
      </c>
      <c r="N716" s="1637">
        <v>2031791.77</v>
      </c>
      <c r="O716" s="1637">
        <v>823260.24</v>
      </c>
      <c r="P716" s="1637">
        <v>724448.35</v>
      </c>
      <c r="Q716" s="1637">
        <v>1417975.45</v>
      </c>
      <c r="R716" s="1637">
        <v>452456.62</v>
      </c>
      <c r="S716" s="1637">
        <v>763361.78</v>
      </c>
      <c r="T716" s="1637">
        <v>914784.71</v>
      </c>
      <c r="U716" s="1637">
        <v>550272.73</v>
      </c>
      <c r="V716" s="1637">
        <v>1357111.68</v>
      </c>
      <c r="W716" s="1637">
        <v>1168476.25</v>
      </c>
      <c r="X716" s="1637">
        <v>915998.15</v>
      </c>
      <c r="Y716" s="1637">
        <v>35570524.979999997</v>
      </c>
      <c r="Z716" s="1637">
        <v>535032</v>
      </c>
      <c r="AA716" s="1637">
        <v>747547.5</v>
      </c>
      <c r="AB716" s="1637">
        <v>1943623.5</v>
      </c>
      <c r="AC716" s="1637">
        <v>203332.92</v>
      </c>
      <c r="AD716" s="1637">
        <v>3414796.98</v>
      </c>
      <c r="AE716" s="1637">
        <v>2322108.42</v>
      </c>
      <c r="AF716" s="1637">
        <v>8139297.1799999997</v>
      </c>
      <c r="AG716" s="1637">
        <v>5603616.0600000005</v>
      </c>
      <c r="AH716" s="1637">
        <v>17318764.744319998</v>
      </c>
      <c r="AI716" s="1637">
        <v>40228119.30432</v>
      </c>
      <c r="AJ716" s="1637">
        <v>5692604.1100000003</v>
      </c>
      <c r="AK716" s="1637">
        <v>34535515.194320001</v>
      </c>
      <c r="AL716" s="1637">
        <v>39832540.244319998</v>
      </c>
      <c r="AM716" s="1637">
        <v>1611584.23</v>
      </c>
      <c r="AN716" s="1637">
        <v>1611584.23</v>
      </c>
      <c r="AO716" s="1637">
        <v>1679131.58</v>
      </c>
      <c r="AP716" s="1637">
        <v>1679131.58</v>
      </c>
      <c r="AQ716" s="1637">
        <v>464643.88</v>
      </c>
      <c r="AR716" s="1637">
        <v>464643.88</v>
      </c>
      <c r="AS716" s="1637">
        <v>483748.18</v>
      </c>
      <c r="AT716" s="1637">
        <v>483748.18</v>
      </c>
      <c r="AU716" s="1637">
        <v>580634.28</v>
      </c>
      <c r="AV716" s="1637">
        <v>2893619.27</v>
      </c>
      <c r="AW716" s="1637">
        <v>1172127.92</v>
      </c>
      <c r="AX716" s="1637">
        <v>449913.58</v>
      </c>
      <c r="AY716" s="1637">
        <v>13574510.789999999</v>
      </c>
      <c r="AZ716" s="1637">
        <v>88977576.150000006</v>
      </c>
      <c r="BA716" s="1637">
        <v>6112274.3300000001</v>
      </c>
      <c r="BB716" s="1637">
        <v>547377.24</v>
      </c>
      <c r="BC716" s="1637">
        <v>3095244.74</v>
      </c>
      <c r="BD716" s="1637">
        <v>88977576.014319986</v>
      </c>
    </row>
    <row r="717" spans="1:56" x14ac:dyDescent="0.25">
      <c r="A717" s="1651" t="s">
        <v>2627</v>
      </c>
      <c r="B717" s="1647" t="s">
        <v>3309</v>
      </c>
      <c r="C717" s="1636">
        <v>5675.52</v>
      </c>
      <c r="D717" s="1637">
        <v>82685580.189999998</v>
      </c>
      <c r="E717" s="1637">
        <v>70490725.640000001</v>
      </c>
      <c r="F717" s="1646">
        <v>0.85251534158703479</v>
      </c>
      <c r="G717" s="1645">
        <v>2</v>
      </c>
      <c r="H717" s="1644">
        <v>234606.87</v>
      </c>
      <c r="I717" s="1644">
        <v>25685100.380000003</v>
      </c>
      <c r="J717" s="1644">
        <v>25919707.250000004</v>
      </c>
      <c r="K717" s="1643">
        <v>0.93050999999999995</v>
      </c>
      <c r="L717" s="1637">
        <v>18836363.550000001</v>
      </c>
      <c r="M717" s="1637">
        <v>4644620.8899999997</v>
      </c>
      <c r="N717" s="1637">
        <v>1935468.55</v>
      </c>
      <c r="O717" s="1637">
        <v>778326.38</v>
      </c>
      <c r="P717" s="1637">
        <v>665582.68999999994</v>
      </c>
      <c r="Q717" s="1637">
        <v>1359804.51</v>
      </c>
      <c r="R717" s="1637">
        <v>429122.38</v>
      </c>
      <c r="S717" s="1637">
        <v>726603.23</v>
      </c>
      <c r="T717" s="1637">
        <v>862340.05</v>
      </c>
      <c r="U717" s="1637">
        <v>522358.35</v>
      </c>
      <c r="V717" s="1637">
        <v>1279308.3899999999</v>
      </c>
      <c r="W717" s="1637">
        <v>1101487.44</v>
      </c>
      <c r="X717" s="1637">
        <v>871889.62</v>
      </c>
      <c r="Y717" s="1637">
        <v>34013276.030000009</v>
      </c>
      <c r="Z717" s="1637">
        <v>506844.9</v>
      </c>
      <c r="AA717" s="1637">
        <v>709440</v>
      </c>
      <c r="AB717" s="1637">
        <v>1844544</v>
      </c>
      <c r="AC717" s="1637">
        <v>192967.67999999999</v>
      </c>
      <c r="AD717" s="1637">
        <v>3240721.92</v>
      </c>
      <c r="AE717" s="1637">
        <v>2291244.87</v>
      </c>
      <c r="AF717" s="1637">
        <v>7724382.7200000007</v>
      </c>
      <c r="AG717" s="1637">
        <v>5317962.2399999993</v>
      </c>
      <c r="AH717" s="1637">
        <v>15991979.70228</v>
      </c>
      <c r="AI717" s="1637">
        <v>37820088.032279998</v>
      </c>
      <c r="AJ717" s="1637">
        <v>5402413.9699999997</v>
      </c>
      <c r="AK717" s="1637">
        <v>32417674.062279999</v>
      </c>
      <c r="AL717" s="1637">
        <v>37444674.282279998</v>
      </c>
      <c r="AM717" s="1637">
        <v>1662756.46</v>
      </c>
      <c r="AN717" s="1637">
        <v>1662756.46</v>
      </c>
      <c r="AO717" s="1637">
        <v>1731668.4</v>
      </c>
      <c r="AP717" s="1637">
        <v>1731668.4</v>
      </c>
      <c r="AQ717" s="1637">
        <v>28656.45</v>
      </c>
      <c r="AR717" s="1637">
        <v>28656.45</v>
      </c>
      <c r="AS717" s="1637">
        <v>30021.040000000001</v>
      </c>
      <c r="AT717" s="1637">
        <v>30021.040000000001</v>
      </c>
      <c r="AU717" s="1637">
        <v>36161.71</v>
      </c>
      <c r="AV717" s="1637">
        <v>2746243.24</v>
      </c>
      <c r="AW717" s="1637">
        <v>1112429.82</v>
      </c>
      <c r="AX717" s="1637">
        <v>426590.3</v>
      </c>
      <c r="AY717" s="1637">
        <v>11227629.770000003</v>
      </c>
      <c r="AZ717" s="1637">
        <v>82685580.189999998</v>
      </c>
      <c r="BA717" s="1637">
        <v>7344474.79</v>
      </c>
      <c r="BB717" s="1637">
        <v>11140.13</v>
      </c>
      <c r="BC717" s="1637">
        <v>3280868.4799999995</v>
      </c>
      <c r="BD717" s="1637">
        <v>82685580.08228001</v>
      </c>
    </row>
    <row r="718" spans="1:56" x14ac:dyDescent="0.25">
      <c r="A718" s="1651" t="s">
        <v>2628</v>
      </c>
      <c r="B718" s="1647" t="s">
        <v>3308</v>
      </c>
      <c r="C718" s="1636">
        <v>618.75</v>
      </c>
      <c r="D718" s="1637">
        <v>9886744.9000000004</v>
      </c>
      <c r="E718" s="1637">
        <v>9402818.620000001</v>
      </c>
      <c r="F718" s="1646">
        <v>0.95105302251704715</v>
      </c>
      <c r="G718" s="1645">
        <v>3</v>
      </c>
      <c r="H718" s="1644">
        <v>11235.4</v>
      </c>
      <c r="I718" s="1644">
        <v>5433026.2799999984</v>
      </c>
      <c r="J718" s="1644">
        <v>5444261.6799999988</v>
      </c>
      <c r="K718" s="1643">
        <v>0.93050999999999995</v>
      </c>
      <c r="L718" s="1637">
        <v>2258230.34</v>
      </c>
      <c r="M718" s="1637">
        <v>530636.25</v>
      </c>
      <c r="N718" s="1637">
        <v>207745.62</v>
      </c>
      <c r="O718" s="1637">
        <v>85037.77</v>
      </c>
      <c r="P718" s="1637">
        <v>83959.8</v>
      </c>
      <c r="Q718" s="1637">
        <v>137825.67000000001</v>
      </c>
      <c r="R718" s="1637">
        <v>46099.35</v>
      </c>
      <c r="S718" s="1637">
        <v>78215.56</v>
      </c>
      <c r="T718" s="1637">
        <v>95149.59</v>
      </c>
      <c r="U718" s="1637">
        <v>56381.53</v>
      </c>
      <c r="V718" s="1637">
        <v>141157.39000000001</v>
      </c>
      <c r="W718" s="1637">
        <v>121536.84</v>
      </c>
      <c r="X718" s="1637">
        <v>93854.98</v>
      </c>
      <c r="Y718" s="1637">
        <v>3935830.6899999995</v>
      </c>
      <c r="Z718" s="1637">
        <v>55485</v>
      </c>
      <c r="AA718" s="1637">
        <v>77343.75</v>
      </c>
      <c r="AB718" s="1637">
        <v>201093.75</v>
      </c>
      <c r="AC718" s="1637">
        <v>21037.5</v>
      </c>
      <c r="AD718" s="1637">
        <v>353306.25</v>
      </c>
      <c r="AE718" s="1637">
        <v>213005.5</v>
      </c>
      <c r="AF718" s="1637">
        <v>842118.75</v>
      </c>
      <c r="AG718" s="1637">
        <v>579768.75</v>
      </c>
      <c r="AH718" s="1637">
        <v>1962259.9410000003</v>
      </c>
      <c r="AI718" s="1637">
        <v>4305419.1910000006</v>
      </c>
      <c r="AJ718" s="1637">
        <v>588975.75</v>
      </c>
      <c r="AK718" s="1637">
        <v>3716443.4410000006</v>
      </c>
      <c r="AL718" s="1637">
        <v>4264491.2610000009</v>
      </c>
      <c r="AM718" s="1637">
        <v>289975.99</v>
      </c>
      <c r="AN718" s="1637">
        <v>289975.99</v>
      </c>
      <c r="AO718" s="1637">
        <v>301575.03000000003</v>
      </c>
      <c r="AP718" s="1637">
        <v>301575.03000000003</v>
      </c>
      <c r="AQ718" s="1637">
        <v>6822.96</v>
      </c>
      <c r="AR718" s="1637">
        <v>6822.96</v>
      </c>
      <c r="AS718" s="1637">
        <v>7505.26</v>
      </c>
      <c r="AT718" s="1637">
        <v>7505.26</v>
      </c>
      <c r="AU718" s="1637">
        <v>8869.85</v>
      </c>
      <c r="AV718" s="1637">
        <v>298845.84000000003</v>
      </c>
      <c r="AW718" s="1637">
        <v>121054.47</v>
      </c>
      <c r="AX718" s="1637">
        <v>45894.19</v>
      </c>
      <c r="AY718" s="1637">
        <v>1686422.83</v>
      </c>
      <c r="AZ718" s="1637">
        <v>9886744.9000000004</v>
      </c>
      <c r="BA718" s="1637">
        <v>2186153.6200000006</v>
      </c>
      <c r="BB718" s="1637">
        <v>56.17</v>
      </c>
      <c r="BC718" s="1637">
        <v>321598.13</v>
      </c>
      <c r="BD718" s="1637">
        <v>9886744.7809999995</v>
      </c>
    </row>
    <row r="719" spans="1:56" x14ac:dyDescent="0.25">
      <c r="A719" s="1651" t="s">
        <v>2629</v>
      </c>
      <c r="B719" s="1647" t="s">
        <v>3307</v>
      </c>
      <c r="C719" s="1636">
        <v>643.30999999999995</v>
      </c>
      <c r="D719" s="1637">
        <v>9248816.5700000003</v>
      </c>
      <c r="E719" s="1637">
        <v>8479305.1300000008</v>
      </c>
      <c r="F719" s="1646">
        <v>0.91679892944400787</v>
      </c>
      <c r="G719" s="1645">
        <v>3</v>
      </c>
      <c r="H719" s="1644">
        <v>10510.45</v>
      </c>
      <c r="I719" s="1644">
        <v>4405862.0199999996</v>
      </c>
      <c r="J719" s="1644">
        <v>4416372.47</v>
      </c>
      <c r="K719" s="1643">
        <v>0.93050999999999995</v>
      </c>
      <c r="L719" s="1637">
        <v>2169180.89</v>
      </c>
      <c r="M719" s="1637">
        <v>433836.17</v>
      </c>
      <c r="N719" s="1637">
        <v>208288.08</v>
      </c>
      <c r="O719" s="1637">
        <v>92139.9</v>
      </c>
      <c r="P719" s="1637">
        <v>78247.39</v>
      </c>
      <c r="Q719" s="1637">
        <v>125177.47</v>
      </c>
      <c r="R719" s="1637">
        <v>47806.73</v>
      </c>
      <c r="S719" s="1637">
        <v>78491.94</v>
      </c>
      <c r="T719" s="1637">
        <v>106387.73</v>
      </c>
      <c r="U719" s="1637">
        <v>58868.95</v>
      </c>
      <c r="V719" s="1637">
        <v>157829.53</v>
      </c>
      <c r="W719" s="1637">
        <v>135891.57999999999</v>
      </c>
      <c r="X719" s="1637">
        <v>94186.63</v>
      </c>
      <c r="Y719" s="1637">
        <v>3786332.99</v>
      </c>
      <c r="Z719" s="1637">
        <v>57042.899999999994</v>
      </c>
      <c r="AA719" s="1637">
        <v>80413.75</v>
      </c>
      <c r="AB719" s="1637">
        <v>209075.74999999997</v>
      </c>
      <c r="AC719" s="1637">
        <v>21872.539999999997</v>
      </c>
      <c r="AD719" s="1637">
        <v>367330.01</v>
      </c>
      <c r="AE719" s="1637">
        <v>105162.09</v>
      </c>
      <c r="AF719" s="1637">
        <v>875544.90999999992</v>
      </c>
      <c r="AG719" s="1637">
        <v>602781.47</v>
      </c>
      <c r="AH719" s="1637">
        <v>1819660.0628399998</v>
      </c>
      <c r="AI719" s="1637">
        <v>4138883.4828399997</v>
      </c>
      <c r="AJ719" s="1637">
        <v>612353.92000000004</v>
      </c>
      <c r="AK719" s="1637">
        <v>3526529.5628399993</v>
      </c>
      <c r="AL719" s="1637">
        <v>4096331.0028399993</v>
      </c>
      <c r="AM719" s="1637">
        <v>215605.68</v>
      </c>
      <c r="AN719" s="1637">
        <v>215605.68</v>
      </c>
      <c r="AO719" s="1637">
        <v>224475.53</v>
      </c>
      <c r="AP719" s="1637">
        <v>224475.53</v>
      </c>
      <c r="AQ719" s="1637">
        <v>0</v>
      </c>
      <c r="AR719" s="1637">
        <v>0</v>
      </c>
      <c r="AS719" s="1637">
        <v>0</v>
      </c>
      <c r="AT719" s="1637">
        <v>0</v>
      </c>
      <c r="AU719" s="1637">
        <v>682.29</v>
      </c>
      <c r="AV719" s="1637">
        <v>311127.18</v>
      </c>
      <c r="AW719" s="1637">
        <v>126029.31</v>
      </c>
      <c r="AX719" s="1637">
        <v>48151.28</v>
      </c>
      <c r="AY719" s="1637">
        <v>1366152.4800000002</v>
      </c>
      <c r="AZ719" s="1637">
        <v>9248816.5700000003</v>
      </c>
      <c r="BA719" s="1637">
        <v>1060372.6599999999</v>
      </c>
      <c r="BB719" s="1637">
        <v>0</v>
      </c>
      <c r="BC719" s="1637">
        <v>366390.9</v>
      </c>
      <c r="BD719" s="1637">
        <v>9248816.4728399999</v>
      </c>
    </row>
    <row r="720" spans="1:56" x14ac:dyDescent="0.25">
      <c r="A720" s="1651" t="s">
        <v>2630</v>
      </c>
      <c r="B720" s="1647" t="s">
        <v>3306</v>
      </c>
      <c r="C720" s="1636">
        <v>549.15</v>
      </c>
      <c r="D720" s="1637">
        <v>8519418.6199999992</v>
      </c>
      <c r="E720" s="1637">
        <v>8532123.6600000001</v>
      </c>
      <c r="F720" s="1646">
        <v>1.0014913036401538</v>
      </c>
      <c r="G720" s="1645">
        <v>4</v>
      </c>
      <c r="H720" s="1644">
        <v>542.66999999999996</v>
      </c>
      <c r="I720" s="1644">
        <v>2545956.7700000005</v>
      </c>
      <c r="J720" s="1644">
        <v>2546499.4400000004</v>
      </c>
      <c r="K720" s="1643">
        <v>0.93050999999999995</v>
      </c>
      <c r="L720" s="1637">
        <v>1859818.33</v>
      </c>
      <c r="M720" s="1637">
        <v>619877.43999999994</v>
      </c>
      <c r="N720" s="1637">
        <v>204490.45</v>
      </c>
      <c r="O720" s="1637">
        <v>67914.710000000006</v>
      </c>
      <c r="P720" s="1637">
        <v>63860.3</v>
      </c>
      <c r="Q720" s="1637">
        <v>174559.39</v>
      </c>
      <c r="R720" s="1637">
        <v>41546.33</v>
      </c>
      <c r="S720" s="1637">
        <v>75728.14</v>
      </c>
      <c r="T720" s="1637">
        <v>68178.05</v>
      </c>
      <c r="U720" s="1637">
        <v>50577.55</v>
      </c>
      <c r="V720" s="1637">
        <v>101144.27</v>
      </c>
      <c r="W720" s="1637">
        <v>87085.45</v>
      </c>
      <c r="X720" s="1637">
        <v>90870.2</v>
      </c>
      <c r="Y720" s="1637">
        <v>3505650.6100000003</v>
      </c>
      <c r="Z720" s="1637">
        <v>49423.5</v>
      </c>
      <c r="AA720" s="1637">
        <v>68643.75</v>
      </c>
      <c r="AB720" s="1637">
        <v>178473.75</v>
      </c>
      <c r="AC720" s="1637">
        <v>18671.099999999999</v>
      </c>
      <c r="AD720" s="1637">
        <v>313564.65000000002</v>
      </c>
      <c r="AE720" s="1637">
        <v>471719.85</v>
      </c>
      <c r="AF720" s="1637">
        <v>747393.15</v>
      </c>
      <c r="AG720" s="1637">
        <v>514553.55</v>
      </c>
      <c r="AH720" s="1637">
        <v>1612950.7086000002</v>
      </c>
      <c r="AI720" s="1637">
        <v>3975394.0086000003</v>
      </c>
      <c r="AJ720" s="1637">
        <v>522724.9</v>
      </c>
      <c r="AK720" s="1637">
        <v>3452669.1086000004</v>
      </c>
      <c r="AL720" s="1637">
        <v>3939069.8486000001</v>
      </c>
      <c r="AM720" s="1637">
        <v>161021.96</v>
      </c>
      <c r="AN720" s="1637">
        <v>161021.96</v>
      </c>
      <c r="AO720" s="1637">
        <v>167844.92</v>
      </c>
      <c r="AP720" s="1637">
        <v>167844.92</v>
      </c>
      <c r="AQ720" s="1637">
        <v>682.29</v>
      </c>
      <c r="AR720" s="1637">
        <v>682.29</v>
      </c>
      <c r="AS720" s="1637">
        <v>682.29</v>
      </c>
      <c r="AT720" s="1637">
        <v>682.29</v>
      </c>
      <c r="AU720" s="1637">
        <v>682.29</v>
      </c>
      <c r="AV720" s="1637">
        <v>265413.32</v>
      </c>
      <c r="AW720" s="1637">
        <v>107511.85</v>
      </c>
      <c r="AX720" s="1637">
        <v>40627.64</v>
      </c>
      <c r="AY720" s="1637">
        <v>1074698.0200000003</v>
      </c>
      <c r="AZ720" s="1637">
        <v>8519418.6199999992</v>
      </c>
      <c r="BA720" s="1637">
        <v>721091.51</v>
      </c>
      <c r="BB720" s="1637">
        <v>309.23</v>
      </c>
      <c r="BC720" s="1637">
        <v>265239.77000000008</v>
      </c>
      <c r="BD720" s="1637">
        <v>8519418.478600001</v>
      </c>
    </row>
    <row r="721" spans="1:56" x14ac:dyDescent="0.25">
      <c r="A721" s="1651" t="s">
        <v>2631</v>
      </c>
      <c r="B721" s="1647" t="s">
        <v>3305</v>
      </c>
      <c r="C721" s="1636">
        <v>570.87</v>
      </c>
      <c r="D721" s="1637">
        <v>7827160.0800000001</v>
      </c>
      <c r="E721" s="1637">
        <v>9026402.4199999999</v>
      </c>
      <c r="F721" s="1646">
        <v>1.1532155121069148</v>
      </c>
      <c r="G721" s="1645">
        <v>4</v>
      </c>
      <c r="H721" s="1644">
        <v>498.57</v>
      </c>
      <c r="I721" s="1644">
        <v>2026759.94</v>
      </c>
      <c r="J721" s="1644">
        <v>2027258.51</v>
      </c>
      <c r="K721" s="1643">
        <v>0.93050999999999995</v>
      </c>
      <c r="L721" s="1637">
        <v>1835011.53</v>
      </c>
      <c r="M721" s="1637">
        <v>367002.3</v>
      </c>
      <c r="N721" s="1637">
        <v>184928.67</v>
      </c>
      <c r="O721" s="1637">
        <v>81757.929999999993</v>
      </c>
      <c r="P721" s="1637">
        <v>64799.17</v>
      </c>
      <c r="Q721" s="1637">
        <v>113289.1</v>
      </c>
      <c r="R721" s="1637">
        <v>42684.58</v>
      </c>
      <c r="S721" s="1637">
        <v>69647.78</v>
      </c>
      <c r="T721" s="1637">
        <v>94400.38</v>
      </c>
      <c r="U721" s="1637">
        <v>52512.21</v>
      </c>
      <c r="V721" s="1637">
        <v>140045.92000000001</v>
      </c>
      <c r="W721" s="1637">
        <v>120579.85</v>
      </c>
      <c r="X721" s="1637">
        <v>83574.05</v>
      </c>
      <c r="Y721" s="1637">
        <v>3250233.4699999997</v>
      </c>
      <c r="Z721" s="1637">
        <v>50441.399999999994</v>
      </c>
      <c r="AA721" s="1637">
        <v>71358.75</v>
      </c>
      <c r="AB721" s="1637">
        <v>185532.75</v>
      </c>
      <c r="AC721" s="1637">
        <v>19409.580000000002</v>
      </c>
      <c r="AD721" s="1637">
        <v>325966.77</v>
      </c>
      <c r="AE721" s="1637">
        <v>95414.26</v>
      </c>
      <c r="AF721" s="1637">
        <v>776954.07000000007</v>
      </c>
      <c r="AG721" s="1637">
        <v>534905.18999999994</v>
      </c>
      <c r="AH721" s="1637">
        <v>1522729.0816800001</v>
      </c>
      <c r="AI721" s="1637">
        <v>3582711.8516800003</v>
      </c>
      <c r="AJ721" s="1637">
        <v>543399.73</v>
      </c>
      <c r="AK721" s="1637">
        <v>3039312.1216799999</v>
      </c>
      <c r="AL721" s="1637">
        <v>3544951.0016799998</v>
      </c>
      <c r="AM721" s="1637">
        <v>147376.03</v>
      </c>
      <c r="AN721" s="1637">
        <v>147376.03</v>
      </c>
      <c r="AO721" s="1637">
        <v>153516.70000000001</v>
      </c>
      <c r="AP721" s="1637">
        <v>153516.70000000001</v>
      </c>
      <c r="AQ721" s="1637">
        <v>0</v>
      </c>
      <c r="AR721" s="1637">
        <v>0</v>
      </c>
      <c r="AS721" s="1637">
        <v>0</v>
      </c>
      <c r="AT721" s="1637">
        <v>0</v>
      </c>
      <c r="AU721" s="1637">
        <v>0</v>
      </c>
      <c r="AV721" s="1637">
        <v>275647.76</v>
      </c>
      <c r="AW721" s="1637">
        <v>111657.55</v>
      </c>
      <c r="AX721" s="1637">
        <v>42884.74</v>
      </c>
      <c r="AY721" s="1637">
        <v>1031975.51</v>
      </c>
      <c r="AZ721" s="1637">
        <v>7827160.0800000001</v>
      </c>
      <c r="BA721" s="1637">
        <v>693198.08000000019</v>
      </c>
      <c r="BB721" s="1637">
        <v>204.21</v>
      </c>
      <c r="BC721" s="1637">
        <v>274270.75</v>
      </c>
      <c r="BD721" s="1637">
        <v>7827159.9816799993</v>
      </c>
    </row>
    <row r="722" spans="1:56" x14ac:dyDescent="0.25">
      <c r="A722" s="1647"/>
      <c r="B722" s="1647" t="s">
        <v>3304</v>
      </c>
      <c r="C722" s="1636">
        <v>17.64</v>
      </c>
      <c r="D722" s="1637">
        <v>254339.83</v>
      </c>
      <c r="E722" s="1637">
        <v>234300.1</v>
      </c>
      <c r="F722" s="1646">
        <v>0.92120884094323729</v>
      </c>
      <c r="G722" s="1645">
        <v>3</v>
      </c>
      <c r="H722" s="1644">
        <v>289.02999999999997</v>
      </c>
      <c r="I722" s="1644">
        <v>208866.11999999997</v>
      </c>
      <c r="J722" s="1644">
        <v>209155.14999999997</v>
      </c>
      <c r="K722" s="1643">
        <v>1.05749</v>
      </c>
      <c r="L722" s="1637">
        <v>59884.58</v>
      </c>
      <c r="M722" s="1637">
        <v>17403.77</v>
      </c>
      <c r="N722" s="1637">
        <v>6453.05</v>
      </c>
      <c r="O722" s="1637">
        <v>1585.57</v>
      </c>
      <c r="P722" s="1637">
        <v>2028.93</v>
      </c>
      <c r="Q722" s="1637">
        <v>5212.87</v>
      </c>
      <c r="R722" s="1637">
        <v>646.79</v>
      </c>
      <c r="S722" s="1637">
        <v>2198.66</v>
      </c>
      <c r="T722" s="1637">
        <v>1702.89</v>
      </c>
      <c r="U722" s="1637">
        <v>1570.47</v>
      </c>
      <c r="V722" s="1637">
        <v>2526.3000000000002</v>
      </c>
      <c r="W722" s="1637">
        <v>2175.15</v>
      </c>
      <c r="X722" s="1637">
        <v>2638.3</v>
      </c>
      <c r="Y722" s="1637">
        <v>106027.33</v>
      </c>
      <c r="Z722" s="1637">
        <v>1587.6000000000001</v>
      </c>
      <c r="AA722" s="1637">
        <v>2205</v>
      </c>
      <c r="AB722" s="1637">
        <v>5733</v>
      </c>
      <c r="AC722" s="1637">
        <v>599.76</v>
      </c>
      <c r="AD722" s="1637">
        <v>10072.44</v>
      </c>
      <c r="AE722" s="1637">
        <v>11297.560000000001</v>
      </c>
      <c r="AF722" s="1637">
        <v>24008.04</v>
      </c>
      <c r="AG722" s="1637">
        <v>16528.68</v>
      </c>
      <c r="AH722" s="1637">
        <v>43551.699959999998</v>
      </c>
      <c r="AI722" s="1637">
        <v>115583.77996000001</v>
      </c>
      <c r="AJ722" s="1637">
        <v>16791.16</v>
      </c>
      <c r="AK722" s="1637">
        <v>98792.619959999996</v>
      </c>
      <c r="AL722" s="1637">
        <v>116549.09995999999</v>
      </c>
      <c r="AM722" s="1637">
        <v>2326.21</v>
      </c>
      <c r="AN722" s="1637">
        <v>2326.21</v>
      </c>
      <c r="AO722" s="1637">
        <v>2326.21</v>
      </c>
      <c r="AP722" s="1637">
        <v>2326.21</v>
      </c>
      <c r="AQ722" s="1637">
        <v>1550.8</v>
      </c>
      <c r="AR722" s="1637">
        <v>1550.8</v>
      </c>
      <c r="AS722" s="1637">
        <v>1550.8</v>
      </c>
      <c r="AT722" s="1637">
        <v>1550.8</v>
      </c>
      <c r="AU722" s="1637">
        <v>2326.21</v>
      </c>
      <c r="AV722" s="1637">
        <v>9304.85</v>
      </c>
      <c r="AW722" s="1637">
        <v>3769.14</v>
      </c>
      <c r="AX722" s="1637">
        <v>855.03</v>
      </c>
      <c r="AY722" s="1637">
        <v>31763.269999999997</v>
      </c>
      <c r="AZ722" s="1637">
        <v>254339.83</v>
      </c>
      <c r="BA722" s="1637">
        <v>5433.38</v>
      </c>
      <c r="BB722" s="1637">
        <v>1071.24</v>
      </c>
      <c r="BC722" s="1637">
        <v>4805.3599999999997</v>
      </c>
      <c r="BD722" s="1637">
        <v>254339.69995999997</v>
      </c>
    </row>
    <row r="723" spans="1:56" x14ac:dyDescent="0.25">
      <c r="A723" s="1651" t="s">
        <v>2632</v>
      </c>
      <c r="B723" s="1647" t="s">
        <v>3303</v>
      </c>
      <c r="C723" s="1636">
        <v>1093.54</v>
      </c>
      <c r="D723" s="1637">
        <v>14493232.289999999</v>
      </c>
      <c r="E723" s="1637">
        <v>13803673.900000002</v>
      </c>
      <c r="F723" s="1646">
        <v>0.95242204249525642</v>
      </c>
      <c r="G723" s="1645">
        <v>3</v>
      </c>
      <c r="H723" s="1644">
        <v>16470.259999999998</v>
      </c>
      <c r="I723" s="1644">
        <v>1202223.8199999996</v>
      </c>
      <c r="J723" s="1644">
        <v>1218694.0799999996</v>
      </c>
      <c r="K723" s="1643">
        <v>1.05749</v>
      </c>
      <c r="L723" s="1637">
        <v>3694471.7</v>
      </c>
      <c r="M723" s="1637">
        <v>738894.34</v>
      </c>
      <c r="N723" s="1637">
        <v>402631.04</v>
      </c>
      <c r="O723" s="1637">
        <v>178455.51</v>
      </c>
      <c r="P723" s="1637">
        <v>123612.87</v>
      </c>
      <c r="Q723" s="1637">
        <v>246371.27</v>
      </c>
      <c r="R723" s="1637">
        <v>93784.92</v>
      </c>
      <c r="S723" s="1637">
        <v>152336.4</v>
      </c>
      <c r="T723" s="1637">
        <v>206050.57</v>
      </c>
      <c r="U723" s="1637">
        <v>114016.73</v>
      </c>
      <c r="V723" s="1637">
        <v>305682.45</v>
      </c>
      <c r="W723" s="1637">
        <v>263193.28999999998</v>
      </c>
      <c r="X723" s="1637">
        <v>182796.5</v>
      </c>
      <c r="Y723" s="1637">
        <v>6702297.5900000008</v>
      </c>
      <c r="Z723" s="1637">
        <v>96858.9</v>
      </c>
      <c r="AA723" s="1637">
        <v>136692.5</v>
      </c>
      <c r="AB723" s="1637">
        <v>355400.5</v>
      </c>
      <c r="AC723" s="1637">
        <v>37180.36</v>
      </c>
      <c r="AD723" s="1637">
        <v>312205.67</v>
      </c>
      <c r="AE723" s="1637">
        <v>181995.93</v>
      </c>
      <c r="AF723" s="1637">
        <v>1488307.94</v>
      </c>
      <c r="AG723" s="1637">
        <v>1024646.98</v>
      </c>
      <c r="AH723" s="1637">
        <v>2602726.2435599999</v>
      </c>
      <c r="AI723" s="1637">
        <v>6236015.0235599997</v>
      </c>
      <c r="AJ723" s="1637">
        <v>1040918.85</v>
      </c>
      <c r="AK723" s="1637">
        <v>5195096.17356</v>
      </c>
      <c r="AL723" s="1637">
        <v>6295857.4435600005</v>
      </c>
      <c r="AM723" s="1637">
        <v>120963.1</v>
      </c>
      <c r="AN723" s="1637">
        <v>120963.1</v>
      </c>
      <c r="AO723" s="1637">
        <v>126390.94</v>
      </c>
      <c r="AP723" s="1637">
        <v>126390.94</v>
      </c>
      <c r="AQ723" s="1637">
        <v>11631.06</v>
      </c>
      <c r="AR723" s="1637">
        <v>11631.06</v>
      </c>
      <c r="AS723" s="1637">
        <v>12406.47</v>
      </c>
      <c r="AT723" s="1637">
        <v>12406.47</v>
      </c>
      <c r="AU723" s="1637">
        <v>14732.68</v>
      </c>
      <c r="AV723" s="1637">
        <v>600938.52</v>
      </c>
      <c r="AW723" s="1637">
        <v>243424.15</v>
      </c>
      <c r="AX723" s="1637">
        <v>93198.65</v>
      </c>
      <c r="AY723" s="1637">
        <v>1495077.14</v>
      </c>
      <c r="AZ723" s="1637">
        <v>14493232.289999999</v>
      </c>
      <c r="BA723" s="1637">
        <v>125600.86</v>
      </c>
      <c r="BB723" s="1637">
        <v>539.37</v>
      </c>
      <c r="BC723" s="1637">
        <v>475083.34</v>
      </c>
      <c r="BD723" s="1637">
        <v>14493232.173560001</v>
      </c>
    </row>
    <row r="724" spans="1:56" x14ac:dyDescent="0.25">
      <c r="A724" s="1651" t="s">
        <v>2633</v>
      </c>
      <c r="B724" s="1647" t="s">
        <v>3302</v>
      </c>
      <c r="C724" s="1636">
        <v>406.47</v>
      </c>
      <c r="D724" s="1637">
        <v>5472733.6399999997</v>
      </c>
      <c r="E724" s="1637">
        <v>5895590.5099999998</v>
      </c>
      <c r="F724" s="1646">
        <v>1.0772661155860674</v>
      </c>
      <c r="G724" s="1645">
        <v>4</v>
      </c>
      <c r="H724" s="1644">
        <v>348.6</v>
      </c>
      <c r="I724" s="1644">
        <v>1262430.3599999999</v>
      </c>
      <c r="J724" s="1644">
        <v>1262778.96</v>
      </c>
      <c r="K724" s="1643">
        <v>1.05749</v>
      </c>
      <c r="L724" s="1637">
        <v>1381186.72</v>
      </c>
      <c r="M724" s="1637">
        <v>276237.33</v>
      </c>
      <c r="N724" s="1637">
        <v>148958.73000000001</v>
      </c>
      <c r="O724" s="1637">
        <v>65630.33</v>
      </c>
      <c r="P724" s="1637">
        <v>47052.49</v>
      </c>
      <c r="Q724" s="1637">
        <v>89806.3</v>
      </c>
      <c r="R724" s="1637">
        <v>34280</v>
      </c>
      <c r="S724" s="1637">
        <v>56537.22</v>
      </c>
      <c r="T724" s="1637">
        <v>75778.92</v>
      </c>
      <c r="U724" s="1637">
        <v>42088.82</v>
      </c>
      <c r="V724" s="1637">
        <v>112420.4</v>
      </c>
      <c r="W724" s="1637">
        <v>96794.22</v>
      </c>
      <c r="X724" s="1637">
        <v>67842</v>
      </c>
      <c r="Y724" s="1637">
        <v>2494613.48</v>
      </c>
      <c r="Z724" s="1637">
        <v>35982.899999999994</v>
      </c>
      <c r="AA724" s="1637">
        <v>50808.749999999993</v>
      </c>
      <c r="AB724" s="1637">
        <v>132102.75</v>
      </c>
      <c r="AC724" s="1637">
        <v>13819.979999999996</v>
      </c>
      <c r="AD724" s="1637">
        <v>116047.18</v>
      </c>
      <c r="AE724" s="1637">
        <v>66550.09</v>
      </c>
      <c r="AF724" s="1637">
        <v>553205.66999999993</v>
      </c>
      <c r="AG724" s="1637">
        <v>380862.38999999996</v>
      </c>
      <c r="AH724" s="1637">
        <v>986352.48108000006</v>
      </c>
      <c r="AI724" s="1637">
        <v>2335732.1910800003</v>
      </c>
      <c r="AJ724" s="1637">
        <v>386910.66</v>
      </c>
      <c r="AK724" s="1637">
        <v>1948821.5310799999</v>
      </c>
      <c r="AL724" s="1637">
        <v>2357975.68108</v>
      </c>
      <c r="AM724" s="1637">
        <v>46524.27</v>
      </c>
      <c r="AN724" s="1637">
        <v>46524.27</v>
      </c>
      <c r="AO724" s="1637">
        <v>48850.48</v>
      </c>
      <c r="AP724" s="1637">
        <v>48850.48</v>
      </c>
      <c r="AQ724" s="1637">
        <v>15508.09</v>
      </c>
      <c r="AR724" s="1637">
        <v>15508.09</v>
      </c>
      <c r="AS724" s="1637">
        <v>15508.09</v>
      </c>
      <c r="AT724" s="1637">
        <v>15508.09</v>
      </c>
      <c r="AU724" s="1637">
        <v>19385.11</v>
      </c>
      <c r="AV724" s="1637">
        <v>223316.5</v>
      </c>
      <c r="AW724" s="1637">
        <v>90459.55</v>
      </c>
      <c r="AX724" s="1637">
        <v>34201.339999999997</v>
      </c>
      <c r="AY724" s="1637">
        <v>620144.36</v>
      </c>
      <c r="AZ724" s="1637">
        <v>5472733.6399999997</v>
      </c>
      <c r="BA724" s="1637">
        <v>47896.44999999999</v>
      </c>
      <c r="BB724" s="1637">
        <v>6978.1100000000006</v>
      </c>
      <c r="BC724" s="1637">
        <v>179726.33</v>
      </c>
      <c r="BD724" s="1637">
        <v>5472733.5210800003</v>
      </c>
    </row>
    <row r="725" spans="1:56" x14ac:dyDescent="0.25">
      <c r="A725" s="1651" t="s">
        <v>2634</v>
      </c>
      <c r="B725" s="1647" t="s">
        <v>3301</v>
      </c>
      <c r="C725" s="1636">
        <v>1653.36</v>
      </c>
      <c r="D725" s="1637">
        <v>23299278.559999999</v>
      </c>
      <c r="E725" s="1637">
        <v>20292597.059999999</v>
      </c>
      <c r="F725" s="1646">
        <v>0.8709538798698323</v>
      </c>
      <c r="G725" s="1645">
        <v>2</v>
      </c>
      <c r="H725" s="1644">
        <v>34306.660000000003</v>
      </c>
      <c r="I725" s="1644">
        <v>3320314.12</v>
      </c>
      <c r="J725" s="1644">
        <v>3354620.7800000003</v>
      </c>
      <c r="K725" s="1643">
        <v>1.05749</v>
      </c>
      <c r="L725" s="1637">
        <v>5749970.7699999996</v>
      </c>
      <c r="M725" s="1637">
        <v>1425859.84</v>
      </c>
      <c r="N725" s="1637">
        <v>640375.05000000005</v>
      </c>
      <c r="O725" s="1637">
        <v>256929.18</v>
      </c>
      <c r="P725" s="1637">
        <v>192575.84</v>
      </c>
      <c r="Q725" s="1637">
        <v>450853.2</v>
      </c>
      <c r="R725" s="1637">
        <v>141647.57999999999</v>
      </c>
      <c r="S725" s="1637">
        <v>240283.19</v>
      </c>
      <c r="T725" s="1637">
        <v>284383.84000000003</v>
      </c>
      <c r="U725" s="1637">
        <v>172752.62</v>
      </c>
      <c r="V725" s="1637">
        <v>421892.31</v>
      </c>
      <c r="W725" s="1637">
        <v>363250.24</v>
      </c>
      <c r="X725" s="1637">
        <v>288328.5</v>
      </c>
      <c r="Y725" s="1637">
        <v>10629102.159999998</v>
      </c>
      <c r="Z725" s="1637">
        <v>147820.5</v>
      </c>
      <c r="AA725" s="1637">
        <v>206670</v>
      </c>
      <c r="AB725" s="1637">
        <v>537342</v>
      </c>
      <c r="AC725" s="1637">
        <v>56214.239999999998</v>
      </c>
      <c r="AD725" s="1637">
        <v>472034.27</v>
      </c>
      <c r="AE725" s="1637">
        <v>676710.11</v>
      </c>
      <c r="AF725" s="1637">
        <v>2250222.96</v>
      </c>
      <c r="AG725" s="1637">
        <v>1549198.3199999998</v>
      </c>
      <c r="AH725" s="1637">
        <v>4151255.0300400001</v>
      </c>
      <c r="AI725" s="1637">
        <v>10047467.43004</v>
      </c>
      <c r="AJ725" s="1637">
        <v>1573800.31</v>
      </c>
      <c r="AK725" s="1637">
        <v>8473667.1200399995</v>
      </c>
      <c r="AL725" s="1637">
        <v>10137945.20004</v>
      </c>
      <c r="AM725" s="1637">
        <v>214011.65</v>
      </c>
      <c r="AN725" s="1637">
        <v>214011.65</v>
      </c>
      <c r="AO725" s="1637">
        <v>222541.1</v>
      </c>
      <c r="AP725" s="1637">
        <v>222541.1</v>
      </c>
      <c r="AQ725" s="1637">
        <v>44973.46</v>
      </c>
      <c r="AR725" s="1637">
        <v>44973.46</v>
      </c>
      <c r="AS725" s="1637">
        <v>47299.67</v>
      </c>
      <c r="AT725" s="1637">
        <v>47299.67</v>
      </c>
      <c r="AU725" s="1637">
        <v>56604.53</v>
      </c>
      <c r="AV725" s="1637">
        <v>908774.12</v>
      </c>
      <c r="AW725" s="1637">
        <v>368120.13</v>
      </c>
      <c r="AX725" s="1637">
        <v>141080.53</v>
      </c>
      <c r="AY725" s="1637">
        <v>2532231.0699999998</v>
      </c>
      <c r="AZ725" s="1637">
        <v>23299278.559999999</v>
      </c>
      <c r="BA725" s="1637">
        <v>260534.09</v>
      </c>
      <c r="BB725" s="1637">
        <v>14011.680000000002</v>
      </c>
      <c r="BC725" s="1637">
        <v>762449.04999999981</v>
      </c>
      <c r="BD725" s="1637">
        <v>23299278.430039998</v>
      </c>
    </row>
    <row r="726" spans="1:56" x14ac:dyDescent="0.25">
      <c r="A726" s="1651" t="s">
        <v>2635</v>
      </c>
      <c r="B726" s="1647" t="s">
        <v>3300</v>
      </c>
      <c r="C726" s="1636">
        <v>4071.47</v>
      </c>
      <c r="D726" s="1637">
        <v>61384973.640000001</v>
      </c>
      <c r="E726" s="1637">
        <v>48424071.359999999</v>
      </c>
      <c r="F726" s="1646">
        <v>0.78885871392548179</v>
      </c>
      <c r="G726" s="1645">
        <v>2</v>
      </c>
      <c r="H726" s="1644">
        <v>336012.81</v>
      </c>
      <c r="I726" s="1644">
        <v>10265053.679999998</v>
      </c>
      <c r="J726" s="1644">
        <v>10601066.489999998</v>
      </c>
      <c r="K726" s="1643">
        <v>1.05749</v>
      </c>
      <c r="L726" s="1637">
        <v>14535275.789999999</v>
      </c>
      <c r="M726" s="1637">
        <v>2907055.15</v>
      </c>
      <c r="N726" s="1637">
        <v>1499911.26</v>
      </c>
      <c r="O726" s="1637">
        <v>666627.22</v>
      </c>
      <c r="P726" s="1637">
        <v>534634.22</v>
      </c>
      <c r="Q726" s="1637">
        <v>924289.63</v>
      </c>
      <c r="R726" s="1637">
        <v>350561.59</v>
      </c>
      <c r="S726" s="1637">
        <v>567884.98</v>
      </c>
      <c r="T726" s="1637">
        <v>769709.57</v>
      </c>
      <c r="U726" s="1637">
        <v>425913.74</v>
      </c>
      <c r="V726" s="1637">
        <v>1141888.19</v>
      </c>
      <c r="W726" s="1637">
        <v>983168.33</v>
      </c>
      <c r="X726" s="1637">
        <v>681435.21</v>
      </c>
      <c r="Y726" s="1637">
        <v>25988354.879999995</v>
      </c>
      <c r="Z726" s="1637">
        <v>362067.30000000005</v>
      </c>
      <c r="AA726" s="1637">
        <v>508933.75</v>
      </c>
      <c r="AB726" s="1637">
        <v>1323227.75</v>
      </c>
      <c r="AC726" s="1637">
        <v>138429.98000000001</v>
      </c>
      <c r="AD726" s="1637">
        <v>2324809.37</v>
      </c>
      <c r="AE726" s="1637">
        <v>683352.01</v>
      </c>
      <c r="AF726" s="1637">
        <v>5541270.6699999999</v>
      </c>
      <c r="AG726" s="1637">
        <v>3814967.3900000006</v>
      </c>
      <c r="AH726" s="1637">
        <v>11056176.928080002</v>
      </c>
      <c r="AI726" s="1637">
        <v>25753235.148080003</v>
      </c>
      <c r="AJ726" s="1637">
        <v>3875550.86</v>
      </c>
      <c r="AK726" s="1637">
        <v>21877684.288080007</v>
      </c>
      <c r="AL726" s="1637">
        <v>25976040.558080006</v>
      </c>
      <c r="AM726" s="1637">
        <v>935137.87</v>
      </c>
      <c r="AN726" s="1637">
        <v>935137.87</v>
      </c>
      <c r="AO726" s="1637">
        <v>973908.1</v>
      </c>
      <c r="AP726" s="1637">
        <v>973908.1</v>
      </c>
      <c r="AQ726" s="1637">
        <v>395456.31</v>
      </c>
      <c r="AR726" s="1637">
        <v>395456.31</v>
      </c>
      <c r="AS726" s="1637">
        <v>411739.81</v>
      </c>
      <c r="AT726" s="1637">
        <v>411739.81</v>
      </c>
      <c r="AU726" s="1637">
        <v>494708.09</v>
      </c>
      <c r="AV726" s="1637">
        <v>2238592.91</v>
      </c>
      <c r="AW726" s="1637">
        <v>906794.22</v>
      </c>
      <c r="AX726" s="1637">
        <v>347998.65</v>
      </c>
      <c r="AY726" s="1637">
        <v>9420578.0499999989</v>
      </c>
      <c r="AZ726" s="1637">
        <v>61384973.640000001</v>
      </c>
      <c r="BA726" s="1637">
        <v>1787974.96</v>
      </c>
      <c r="BB726" s="1637">
        <v>299839.45</v>
      </c>
      <c r="BC726" s="1637">
        <v>2033293.46</v>
      </c>
      <c r="BD726" s="1637">
        <v>61384973.488079995</v>
      </c>
    </row>
    <row r="727" spans="1:56" x14ac:dyDescent="0.25">
      <c r="A727" s="1651" t="s">
        <v>2636</v>
      </c>
      <c r="B727" s="1647" t="s">
        <v>3299</v>
      </c>
      <c r="C727" s="1636">
        <v>277.3</v>
      </c>
      <c r="D727" s="1637">
        <v>3797908.99</v>
      </c>
      <c r="E727" s="1637">
        <v>3710734.91</v>
      </c>
      <c r="F727" s="1646">
        <v>0.97704682228312167</v>
      </c>
      <c r="G727" s="1645">
        <v>3</v>
      </c>
      <c r="H727" s="1644">
        <v>4315.9799999999996</v>
      </c>
      <c r="I727" s="1644">
        <v>240529.51</v>
      </c>
      <c r="J727" s="1644">
        <v>244845.49000000002</v>
      </c>
      <c r="K727" s="1643">
        <v>1.05749</v>
      </c>
      <c r="L727" s="1637">
        <v>942422.12</v>
      </c>
      <c r="M727" s="1637">
        <v>188484.41</v>
      </c>
      <c r="N727" s="1637">
        <v>101763.89</v>
      </c>
      <c r="O727" s="1637">
        <v>44245.17</v>
      </c>
      <c r="P727" s="1637">
        <v>32817.64</v>
      </c>
      <c r="Q727" s="1637">
        <v>62784.93</v>
      </c>
      <c r="R727" s="1637">
        <v>23284.53</v>
      </c>
      <c r="S727" s="1637">
        <v>38319.67</v>
      </c>
      <c r="T727" s="1637">
        <v>51086.91</v>
      </c>
      <c r="U727" s="1637">
        <v>28582.7</v>
      </c>
      <c r="V727" s="1637">
        <v>75789.03</v>
      </c>
      <c r="W727" s="1637">
        <v>65254.53</v>
      </c>
      <c r="X727" s="1637">
        <v>45981.8</v>
      </c>
      <c r="Y727" s="1637">
        <v>1700817.3299999996</v>
      </c>
      <c r="Z727" s="1637">
        <v>24822</v>
      </c>
      <c r="AA727" s="1637">
        <v>34662.5</v>
      </c>
      <c r="AB727" s="1637">
        <v>90122.5</v>
      </c>
      <c r="AC727" s="1637">
        <v>9428.1999999999989</v>
      </c>
      <c r="AD727" s="1637">
        <v>79169.14</v>
      </c>
      <c r="AE727" s="1637">
        <v>47741.759999999995</v>
      </c>
      <c r="AF727" s="1637">
        <v>377405.29999999993</v>
      </c>
      <c r="AG727" s="1637">
        <v>259830.09999999998</v>
      </c>
      <c r="AH727" s="1637">
        <v>686384.32019999996</v>
      </c>
      <c r="AI727" s="1637">
        <v>1609565.8202</v>
      </c>
      <c r="AJ727" s="1637">
        <v>263956.32</v>
      </c>
      <c r="AK727" s="1637">
        <v>1345609.5001999997</v>
      </c>
      <c r="AL727" s="1637">
        <v>1624740.6601999996</v>
      </c>
      <c r="AM727" s="1637">
        <v>36444.01</v>
      </c>
      <c r="AN727" s="1637">
        <v>36444.01</v>
      </c>
      <c r="AO727" s="1637">
        <v>37994.82</v>
      </c>
      <c r="AP727" s="1637">
        <v>37994.82</v>
      </c>
      <c r="AQ727" s="1637">
        <v>16283.49</v>
      </c>
      <c r="AR727" s="1637">
        <v>16283.49</v>
      </c>
      <c r="AS727" s="1637">
        <v>17058.89</v>
      </c>
      <c r="AT727" s="1637">
        <v>17058.89</v>
      </c>
      <c r="AU727" s="1637">
        <v>20160.509999999998</v>
      </c>
      <c r="AV727" s="1637">
        <v>151979.29</v>
      </c>
      <c r="AW727" s="1637">
        <v>61562.75</v>
      </c>
      <c r="AX727" s="1637">
        <v>23085.9</v>
      </c>
      <c r="AY727" s="1637">
        <v>472350.87</v>
      </c>
      <c r="AZ727" s="1637">
        <v>3797908.99</v>
      </c>
      <c r="BA727" s="1637">
        <v>39957.890000000007</v>
      </c>
      <c r="BB727" s="1637">
        <v>312.01</v>
      </c>
      <c r="BC727" s="1637">
        <v>78049.079999999987</v>
      </c>
      <c r="BD727" s="1637">
        <v>3797908.8601999991</v>
      </c>
    </row>
    <row r="728" spans="1:56" x14ac:dyDescent="0.25">
      <c r="A728" s="1651" t="s">
        <v>2637</v>
      </c>
      <c r="B728" s="1647" t="s">
        <v>3298</v>
      </c>
      <c r="C728" s="1636">
        <v>392.75</v>
      </c>
      <c r="D728" s="1637">
        <v>6206872.1500000004</v>
      </c>
      <c r="E728" s="1637">
        <v>4850343.1400000006</v>
      </c>
      <c r="F728" s="1646">
        <v>0.78144724472857074</v>
      </c>
      <c r="G728" s="1645">
        <v>2</v>
      </c>
      <c r="H728" s="1644">
        <v>29378.35</v>
      </c>
      <c r="I728" s="1644">
        <v>604245.53000000014</v>
      </c>
      <c r="J728" s="1644">
        <v>633623.88000000012</v>
      </c>
      <c r="K728" s="1643">
        <v>1.05749</v>
      </c>
      <c r="L728" s="1637">
        <v>1447988.17</v>
      </c>
      <c r="M728" s="1637">
        <v>347258.07</v>
      </c>
      <c r="N728" s="1637">
        <v>150846.42000000001</v>
      </c>
      <c r="O728" s="1637">
        <v>61097.62</v>
      </c>
      <c r="P728" s="1637">
        <v>52885.32</v>
      </c>
      <c r="Q728" s="1637">
        <v>101163.76</v>
      </c>
      <c r="R728" s="1637">
        <v>32986.42</v>
      </c>
      <c r="S728" s="1637">
        <v>56537.22</v>
      </c>
      <c r="T728" s="1637">
        <v>68115.89</v>
      </c>
      <c r="U728" s="1637">
        <v>40832.43</v>
      </c>
      <c r="V728" s="1637">
        <v>101052.05</v>
      </c>
      <c r="W728" s="1637">
        <v>87006.04</v>
      </c>
      <c r="X728" s="1637">
        <v>67842</v>
      </c>
      <c r="Y728" s="1637">
        <v>2615611.41</v>
      </c>
      <c r="Z728" s="1637">
        <v>34920</v>
      </c>
      <c r="AA728" s="1637">
        <v>49093.75</v>
      </c>
      <c r="AB728" s="1637">
        <v>127643.75</v>
      </c>
      <c r="AC728" s="1637">
        <v>13353.5</v>
      </c>
      <c r="AD728" s="1637">
        <v>224260.25</v>
      </c>
      <c r="AE728" s="1637">
        <v>142902</v>
      </c>
      <c r="AF728" s="1637">
        <v>534532.75</v>
      </c>
      <c r="AG728" s="1637">
        <v>368006.75</v>
      </c>
      <c r="AH728" s="1637">
        <v>1112301</v>
      </c>
      <c r="AI728" s="1637">
        <v>2607013.75</v>
      </c>
      <c r="AJ728" s="1637">
        <v>373850.87</v>
      </c>
      <c r="AK728" s="1637">
        <v>2233162.88</v>
      </c>
      <c r="AL728" s="1637">
        <v>2628506.4299999997</v>
      </c>
      <c r="AM728" s="1637">
        <v>114759.87</v>
      </c>
      <c r="AN728" s="1637">
        <v>114759.87</v>
      </c>
      <c r="AO728" s="1637">
        <v>119412.29</v>
      </c>
      <c r="AP728" s="1637">
        <v>119412.29</v>
      </c>
      <c r="AQ728" s="1637">
        <v>29465.37</v>
      </c>
      <c r="AR728" s="1637">
        <v>29465.37</v>
      </c>
      <c r="AS728" s="1637">
        <v>31016.18</v>
      </c>
      <c r="AT728" s="1637">
        <v>31016.18</v>
      </c>
      <c r="AU728" s="1637">
        <v>37219.410000000003</v>
      </c>
      <c r="AV728" s="1637">
        <v>215562.46</v>
      </c>
      <c r="AW728" s="1637">
        <v>87318.59</v>
      </c>
      <c r="AX728" s="1637">
        <v>33346.300000000003</v>
      </c>
      <c r="AY728" s="1637">
        <v>962754.18</v>
      </c>
      <c r="AZ728" s="1637">
        <v>6206872.1500000004</v>
      </c>
      <c r="BA728" s="1637">
        <v>205643.14</v>
      </c>
      <c r="BB728" s="1637">
        <v>17678.39</v>
      </c>
      <c r="BC728" s="1637">
        <v>158948.73000000004</v>
      </c>
      <c r="BD728" s="1637">
        <v>6206872.0199999996</v>
      </c>
    </row>
    <row r="729" spans="1:56" x14ac:dyDescent="0.25">
      <c r="A729" s="1651" t="s">
        <v>2638</v>
      </c>
      <c r="B729" s="1647" t="s">
        <v>3297</v>
      </c>
      <c r="C729" s="1636">
        <v>2280.89</v>
      </c>
      <c r="D729" s="1637">
        <v>32878865.010000002</v>
      </c>
      <c r="E729" s="1637">
        <v>23888740.609999999</v>
      </c>
      <c r="F729" s="1646">
        <v>0.72656828642759763</v>
      </c>
      <c r="G729" s="1645">
        <v>1</v>
      </c>
      <c r="H729" s="1644">
        <v>676205.15</v>
      </c>
      <c r="I729" s="1644">
        <v>3734372.0899999994</v>
      </c>
      <c r="J729" s="1644">
        <v>4410577.2399999993</v>
      </c>
      <c r="K729" s="1643">
        <v>1.05749</v>
      </c>
      <c r="L729" s="1637">
        <v>7883751.8899999997</v>
      </c>
      <c r="M729" s="1637">
        <v>1576750.37</v>
      </c>
      <c r="N729" s="1637">
        <v>840658.23</v>
      </c>
      <c r="O729" s="1637">
        <v>373134.26</v>
      </c>
      <c r="P729" s="1637">
        <v>281580.96000000002</v>
      </c>
      <c r="Q729" s="1637">
        <v>511816.44</v>
      </c>
      <c r="R729" s="1637">
        <v>195978.16</v>
      </c>
      <c r="S729" s="1637">
        <v>317864.82</v>
      </c>
      <c r="T729" s="1637">
        <v>430833.01</v>
      </c>
      <c r="U729" s="1637">
        <v>238398.62</v>
      </c>
      <c r="V729" s="1637">
        <v>639154.23</v>
      </c>
      <c r="W729" s="1637">
        <v>550313.24</v>
      </c>
      <c r="X729" s="1637">
        <v>381422.81</v>
      </c>
      <c r="Y729" s="1637">
        <v>14221657.040000001</v>
      </c>
      <c r="Z729" s="1637">
        <v>202332.60000000003</v>
      </c>
      <c r="AA729" s="1637">
        <v>285111.25</v>
      </c>
      <c r="AB729" s="1637">
        <v>741289.25</v>
      </c>
      <c r="AC729" s="1637">
        <v>77550.260000000009</v>
      </c>
      <c r="AD729" s="1637">
        <v>1302388.19</v>
      </c>
      <c r="AE729" s="1637">
        <v>377260.10000000003</v>
      </c>
      <c r="AF729" s="1637">
        <v>3104291.29</v>
      </c>
      <c r="AG729" s="1637">
        <v>2137193.9300000002</v>
      </c>
      <c r="AH729" s="1637">
        <v>5865457.740960001</v>
      </c>
      <c r="AI729" s="1637">
        <v>14092874.610959999</v>
      </c>
      <c r="AJ729" s="1637">
        <v>2171133.5699999998</v>
      </c>
      <c r="AK729" s="1637">
        <v>11921741.040959999</v>
      </c>
      <c r="AL729" s="1637">
        <v>14217693.070959998</v>
      </c>
      <c r="AM729" s="1637">
        <v>338851.78</v>
      </c>
      <c r="AN729" s="1637">
        <v>338851.78</v>
      </c>
      <c r="AO729" s="1637">
        <v>352809.06</v>
      </c>
      <c r="AP729" s="1637">
        <v>352809.06</v>
      </c>
      <c r="AQ729" s="1637">
        <v>206257.6</v>
      </c>
      <c r="AR729" s="1637">
        <v>206257.6</v>
      </c>
      <c r="AS729" s="1637">
        <v>214787.05</v>
      </c>
      <c r="AT729" s="1637">
        <v>214787.05</v>
      </c>
      <c r="AU729" s="1637">
        <v>257434.3</v>
      </c>
      <c r="AV729" s="1637">
        <v>1253829.1399999999</v>
      </c>
      <c r="AW729" s="1637">
        <v>507892.71</v>
      </c>
      <c r="AX729" s="1637">
        <v>194947.64</v>
      </c>
      <c r="AY729" s="1637">
        <v>4439514.7699999996</v>
      </c>
      <c r="AZ729" s="1637">
        <v>32878865.010000002</v>
      </c>
      <c r="BA729" s="1637">
        <v>362656.65</v>
      </c>
      <c r="BB729" s="1637">
        <v>126777.23000000001</v>
      </c>
      <c r="BC729" s="1637">
        <v>1239069.1300000004</v>
      </c>
      <c r="BD729" s="1637">
        <v>32878864.880959999</v>
      </c>
    </row>
    <row r="730" spans="1:56" x14ac:dyDescent="0.25">
      <c r="A730" s="1651" t="s">
        <v>2639</v>
      </c>
      <c r="B730" s="1647" t="s">
        <v>3296</v>
      </c>
      <c r="C730" s="1636">
        <v>368.25</v>
      </c>
      <c r="D730" s="1637">
        <v>5827920.8799999999</v>
      </c>
      <c r="E730" s="1637">
        <v>3899858.6399999997</v>
      </c>
      <c r="F730" s="1646">
        <v>0.66916808246030957</v>
      </c>
      <c r="G730" s="1645">
        <v>1</v>
      </c>
      <c r="H730" s="1644">
        <v>252684.93</v>
      </c>
      <c r="I730" s="1644">
        <v>1678136.1099999999</v>
      </c>
      <c r="J730" s="1644">
        <v>1930821.0399999998</v>
      </c>
      <c r="K730" s="1643">
        <v>1.05749</v>
      </c>
      <c r="L730" s="1637">
        <v>1392248.01</v>
      </c>
      <c r="M730" s="1637">
        <v>278449.59000000003</v>
      </c>
      <c r="N730" s="1637">
        <v>135685.18</v>
      </c>
      <c r="O730" s="1637">
        <v>59730.97</v>
      </c>
      <c r="P730" s="1637">
        <v>51835.48</v>
      </c>
      <c r="Q730" s="1637">
        <v>83448.33</v>
      </c>
      <c r="R730" s="1637">
        <v>31046.04</v>
      </c>
      <c r="S730" s="1637">
        <v>51197.59</v>
      </c>
      <c r="T730" s="1637">
        <v>68967.34</v>
      </c>
      <c r="U730" s="1637">
        <v>38319.67</v>
      </c>
      <c r="V730" s="1637">
        <v>102315.2</v>
      </c>
      <c r="W730" s="1637">
        <v>88093.62</v>
      </c>
      <c r="X730" s="1637">
        <v>61434.7</v>
      </c>
      <c r="Y730" s="1637">
        <v>2442771.7200000007</v>
      </c>
      <c r="Z730" s="1637">
        <v>32895</v>
      </c>
      <c r="AA730" s="1637">
        <v>46031.25</v>
      </c>
      <c r="AB730" s="1637">
        <v>119681.25</v>
      </c>
      <c r="AC730" s="1637">
        <v>12520.5</v>
      </c>
      <c r="AD730" s="1637">
        <v>210270.75</v>
      </c>
      <c r="AE730" s="1637">
        <v>62303.5</v>
      </c>
      <c r="AF730" s="1637">
        <v>501188.25</v>
      </c>
      <c r="AG730" s="1637">
        <v>345050.25</v>
      </c>
      <c r="AH730" s="1637">
        <v>1060046.3639999998</v>
      </c>
      <c r="AI730" s="1637">
        <v>2389987.1140000001</v>
      </c>
      <c r="AJ730" s="1637">
        <v>350529.81</v>
      </c>
      <c r="AK730" s="1637">
        <v>2039457.304</v>
      </c>
      <c r="AL730" s="1637">
        <v>2410139.0640000002</v>
      </c>
      <c r="AM730" s="1637">
        <v>123289.32</v>
      </c>
      <c r="AN730" s="1637">
        <v>123289.32</v>
      </c>
      <c r="AO730" s="1637">
        <v>128717.15</v>
      </c>
      <c r="AP730" s="1637">
        <v>128717.15</v>
      </c>
      <c r="AQ730" s="1637">
        <v>29465.37</v>
      </c>
      <c r="AR730" s="1637">
        <v>29465.37</v>
      </c>
      <c r="AS730" s="1637">
        <v>30240.77</v>
      </c>
      <c r="AT730" s="1637">
        <v>30240.77</v>
      </c>
      <c r="AU730" s="1637">
        <v>36444.01</v>
      </c>
      <c r="AV730" s="1637">
        <v>202380.58</v>
      </c>
      <c r="AW730" s="1637">
        <v>81978.97</v>
      </c>
      <c r="AX730" s="1637">
        <v>30781.200000000001</v>
      </c>
      <c r="AY730" s="1637">
        <v>975009.98</v>
      </c>
      <c r="AZ730" s="1637">
        <v>5827920.8799999999</v>
      </c>
      <c r="BA730" s="1637">
        <v>415294.08999999997</v>
      </c>
      <c r="BB730" s="1637">
        <v>15086.6</v>
      </c>
      <c r="BC730" s="1637">
        <v>171242.47000000003</v>
      </c>
      <c r="BD730" s="1637">
        <v>5827920.7640000004</v>
      </c>
    </row>
    <row r="731" spans="1:56" x14ac:dyDescent="0.25">
      <c r="A731" s="1651" t="s">
        <v>2640</v>
      </c>
      <c r="B731" s="1647" t="s">
        <v>3295</v>
      </c>
      <c r="C731" s="1636">
        <v>775.5</v>
      </c>
      <c r="D731" s="1637">
        <v>10269830.65</v>
      </c>
      <c r="E731" s="1637">
        <v>11377599.49</v>
      </c>
      <c r="F731" s="1646">
        <v>1.107866320074129</v>
      </c>
      <c r="G731" s="1645">
        <v>4</v>
      </c>
      <c r="H731" s="1644">
        <v>654.16999999999996</v>
      </c>
      <c r="I731" s="1644">
        <v>717002.96999999986</v>
      </c>
      <c r="J731" s="1644">
        <v>717657.1399999999</v>
      </c>
      <c r="K731" s="1643">
        <v>1.05749</v>
      </c>
      <c r="L731" s="1637">
        <v>2611202.4500000002</v>
      </c>
      <c r="M731" s="1637">
        <v>522240.48</v>
      </c>
      <c r="N731" s="1637">
        <v>285381.34000000003</v>
      </c>
      <c r="O731" s="1637">
        <v>126098.73</v>
      </c>
      <c r="P731" s="1637">
        <v>87788.45</v>
      </c>
      <c r="Q731" s="1637">
        <v>169280.9</v>
      </c>
      <c r="R731" s="1637">
        <v>66619.63</v>
      </c>
      <c r="S731" s="1637">
        <v>108048.91</v>
      </c>
      <c r="T731" s="1637">
        <v>145597.71</v>
      </c>
      <c r="U731" s="1637">
        <v>80722.58</v>
      </c>
      <c r="V731" s="1637">
        <v>215998.76</v>
      </c>
      <c r="W731" s="1637">
        <v>185975.42</v>
      </c>
      <c r="X731" s="1637">
        <v>129653.6</v>
      </c>
      <c r="Y731" s="1637">
        <v>4734608.959999999</v>
      </c>
      <c r="Z731" s="1637">
        <v>68670</v>
      </c>
      <c r="AA731" s="1637">
        <v>96937.5</v>
      </c>
      <c r="AB731" s="1637">
        <v>252037.5</v>
      </c>
      <c r="AC731" s="1637">
        <v>26367</v>
      </c>
      <c r="AD731" s="1637">
        <v>221405.25</v>
      </c>
      <c r="AE731" s="1637">
        <v>124267</v>
      </c>
      <c r="AF731" s="1637">
        <v>1055455.5</v>
      </c>
      <c r="AG731" s="1637">
        <v>726643.5</v>
      </c>
      <c r="AH731" s="1637">
        <v>1844973.1259999997</v>
      </c>
      <c r="AI731" s="1637">
        <v>4416756.3760000002</v>
      </c>
      <c r="AJ731" s="1637">
        <v>738182.94</v>
      </c>
      <c r="AK731" s="1637">
        <v>3678573.4360000002</v>
      </c>
      <c r="AL731" s="1637">
        <v>4459194.5060000001</v>
      </c>
      <c r="AM731" s="1637">
        <v>63583.17</v>
      </c>
      <c r="AN731" s="1637">
        <v>63583.17</v>
      </c>
      <c r="AO731" s="1637">
        <v>66684.789999999994</v>
      </c>
      <c r="AP731" s="1637">
        <v>66684.789999999994</v>
      </c>
      <c r="AQ731" s="1637">
        <v>27914.560000000001</v>
      </c>
      <c r="AR731" s="1637">
        <v>27914.560000000001</v>
      </c>
      <c r="AS731" s="1637">
        <v>29465.37</v>
      </c>
      <c r="AT731" s="1637">
        <v>29465.37</v>
      </c>
      <c r="AU731" s="1637">
        <v>35668.6</v>
      </c>
      <c r="AV731" s="1637">
        <v>426472.49</v>
      </c>
      <c r="AW731" s="1637">
        <v>172752.62</v>
      </c>
      <c r="AX731" s="1637">
        <v>65837.58</v>
      </c>
      <c r="AY731" s="1637">
        <v>1076027.0699999998</v>
      </c>
      <c r="AZ731" s="1637">
        <v>10269830.65</v>
      </c>
      <c r="BA731" s="1637">
        <v>51733.440000000002</v>
      </c>
      <c r="BB731" s="1637">
        <v>4416.97</v>
      </c>
      <c r="BC731" s="1637">
        <v>344254.35</v>
      </c>
      <c r="BD731" s="1637">
        <v>10269830.535999998</v>
      </c>
    </row>
    <row r="732" spans="1:56" x14ac:dyDescent="0.25">
      <c r="A732" s="1651" t="s">
        <v>2641</v>
      </c>
      <c r="B732" s="1647" t="s">
        <v>3294</v>
      </c>
      <c r="C732" s="1636">
        <v>7030.71</v>
      </c>
      <c r="D732" s="1637">
        <v>101682408.45</v>
      </c>
      <c r="E732" s="1637">
        <v>78468404.540000007</v>
      </c>
      <c r="F732" s="1646">
        <v>0.77170088451027441</v>
      </c>
      <c r="G732" s="1645">
        <v>1</v>
      </c>
      <c r="H732" s="1644">
        <v>618587.44999999995</v>
      </c>
      <c r="I732" s="1644">
        <v>14030179.720000001</v>
      </c>
      <c r="J732" s="1644">
        <v>14648767.17</v>
      </c>
      <c r="K732" s="1643">
        <v>1.05749</v>
      </c>
      <c r="L732" s="1637">
        <v>24352541.620000001</v>
      </c>
      <c r="M732" s="1637">
        <v>4870508.32</v>
      </c>
      <c r="N732" s="1637">
        <v>2591292.12</v>
      </c>
      <c r="O732" s="1637">
        <v>1151849.26</v>
      </c>
      <c r="P732" s="1637">
        <v>871385.48</v>
      </c>
      <c r="Q732" s="1637">
        <v>1591081.56</v>
      </c>
      <c r="R732" s="1637">
        <v>606044.67000000004</v>
      </c>
      <c r="S732" s="1637">
        <v>981234.9</v>
      </c>
      <c r="T732" s="1637">
        <v>1329962.78</v>
      </c>
      <c r="U732" s="1637">
        <v>735926.17</v>
      </c>
      <c r="V732" s="1637">
        <v>1973041.32</v>
      </c>
      <c r="W732" s="1637">
        <v>1698793.07</v>
      </c>
      <c r="X732" s="1637">
        <v>1177435.6299999999</v>
      </c>
      <c r="Y732" s="1637">
        <v>43931096.900000013</v>
      </c>
      <c r="Z732" s="1637">
        <v>626591.69999999995</v>
      </c>
      <c r="AA732" s="1637">
        <v>878838.75</v>
      </c>
      <c r="AB732" s="1637">
        <v>2284980.75</v>
      </c>
      <c r="AC732" s="1637">
        <v>239044.13999999998</v>
      </c>
      <c r="AD732" s="1637">
        <v>4014535.41</v>
      </c>
      <c r="AE732" s="1637">
        <v>1177225.77</v>
      </c>
      <c r="AF732" s="1637">
        <v>9568796.3099999987</v>
      </c>
      <c r="AG732" s="1637">
        <v>6587775.2699999996</v>
      </c>
      <c r="AH732" s="1637">
        <v>18149443.555440001</v>
      </c>
      <c r="AI732" s="1637">
        <v>43527231.655440003</v>
      </c>
      <c r="AJ732" s="1637">
        <v>6692392.2300000004</v>
      </c>
      <c r="AK732" s="1637">
        <v>36834839.425439999</v>
      </c>
      <c r="AL732" s="1637">
        <v>43911977.27544</v>
      </c>
      <c r="AM732" s="1637">
        <v>1090994.19</v>
      </c>
      <c r="AN732" s="1637">
        <v>1090994.19</v>
      </c>
      <c r="AO732" s="1637">
        <v>1136743.05</v>
      </c>
      <c r="AP732" s="1637">
        <v>1136743.05</v>
      </c>
      <c r="AQ732" s="1637">
        <v>628077.67000000004</v>
      </c>
      <c r="AR732" s="1637">
        <v>628077.67000000004</v>
      </c>
      <c r="AS732" s="1637">
        <v>654441.43000000005</v>
      </c>
      <c r="AT732" s="1637">
        <v>654441.43000000005</v>
      </c>
      <c r="AU732" s="1637">
        <v>785484.80000000005</v>
      </c>
      <c r="AV732" s="1637">
        <v>3866167.04</v>
      </c>
      <c r="AW732" s="1637">
        <v>1566081.05</v>
      </c>
      <c r="AX732" s="1637">
        <v>601088.56999999995</v>
      </c>
      <c r="AY732" s="1637">
        <v>13839334.140000001</v>
      </c>
      <c r="AZ732" s="1637">
        <v>101682408.45</v>
      </c>
      <c r="BA732" s="1637">
        <v>1226796.0900000001</v>
      </c>
      <c r="BB732" s="1637">
        <v>354878.56000000006</v>
      </c>
      <c r="BC732" s="1637">
        <v>3512479.2199999993</v>
      </c>
      <c r="BD732" s="1637">
        <v>101682408.31544001</v>
      </c>
    </row>
    <row r="733" spans="1:56" x14ac:dyDescent="0.25">
      <c r="A733" s="1651" t="s">
        <v>2642</v>
      </c>
      <c r="B733" s="1647" t="s">
        <v>3293</v>
      </c>
      <c r="C733" s="1636">
        <v>2441.46</v>
      </c>
      <c r="D733" s="1637">
        <v>43213460.619999997</v>
      </c>
      <c r="E733" s="1637">
        <v>30550758.68</v>
      </c>
      <c r="F733" s="1646">
        <v>0.70697320329537638</v>
      </c>
      <c r="G733" s="1645">
        <v>1</v>
      </c>
      <c r="H733" s="1644">
        <v>1411575.1</v>
      </c>
      <c r="I733" s="1644">
        <v>20730477.990000002</v>
      </c>
      <c r="J733" s="1644">
        <v>22142053.090000004</v>
      </c>
      <c r="K733" s="1643">
        <v>1.05749</v>
      </c>
      <c r="L733" s="1637">
        <v>9334269.2799999993</v>
      </c>
      <c r="M733" s="1637">
        <v>2271155.36</v>
      </c>
      <c r="N733" s="1637">
        <v>941881.62</v>
      </c>
      <c r="O733" s="1637">
        <v>381520.41</v>
      </c>
      <c r="P733" s="1637">
        <v>381243.78</v>
      </c>
      <c r="Q733" s="1637">
        <v>655932.36</v>
      </c>
      <c r="R733" s="1637">
        <v>209560.8</v>
      </c>
      <c r="S733" s="1637">
        <v>353985.83</v>
      </c>
      <c r="T733" s="1637">
        <v>424021.42</v>
      </c>
      <c r="U733" s="1637">
        <v>255045.69</v>
      </c>
      <c r="V733" s="1637">
        <v>629049.02</v>
      </c>
      <c r="W733" s="1637">
        <v>541612.64</v>
      </c>
      <c r="X733" s="1637">
        <v>424766.31</v>
      </c>
      <c r="Y733" s="1637">
        <v>16804044.519999996</v>
      </c>
      <c r="Z733" s="1637">
        <v>218097</v>
      </c>
      <c r="AA733" s="1637">
        <v>305182.5</v>
      </c>
      <c r="AB733" s="1637">
        <v>793474.5</v>
      </c>
      <c r="AC733" s="1637">
        <v>83009.64</v>
      </c>
      <c r="AD733" s="1637">
        <v>1394073.6600000001</v>
      </c>
      <c r="AE733" s="1637">
        <v>944780.70000000007</v>
      </c>
      <c r="AF733" s="1637">
        <v>3322827.0599999996</v>
      </c>
      <c r="AG733" s="1637">
        <v>2287648.02</v>
      </c>
      <c r="AH733" s="1637">
        <v>7913229.71844</v>
      </c>
      <c r="AI733" s="1637">
        <v>17262322.798440002</v>
      </c>
      <c r="AJ733" s="1637">
        <v>2323976.94</v>
      </c>
      <c r="AK733" s="1637">
        <v>14938345.858439999</v>
      </c>
      <c r="AL733" s="1637">
        <v>17395928.228439998</v>
      </c>
      <c r="AM733" s="1637">
        <v>912651.14</v>
      </c>
      <c r="AN733" s="1637">
        <v>912651.14</v>
      </c>
      <c r="AO733" s="1637">
        <v>950645.96</v>
      </c>
      <c r="AP733" s="1637">
        <v>950645.96</v>
      </c>
      <c r="AQ733" s="1637">
        <v>598612.30000000005</v>
      </c>
      <c r="AR733" s="1637">
        <v>598612.30000000005</v>
      </c>
      <c r="AS733" s="1637">
        <v>623425.25</v>
      </c>
      <c r="AT733" s="1637">
        <v>623425.25</v>
      </c>
      <c r="AU733" s="1637">
        <v>748265.38</v>
      </c>
      <c r="AV733" s="1637">
        <v>1342225.26</v>
      </c>
      <c r="AW733" s="1637">
        <v>543699.62</v>
      </c>
      <c r="AX733" s="1637">
        <v>208628.18</v>
      </c>
      <c r="AY733" s="1637">
        <v>9013487.7399999984</v>
      </c>
      <c r="AZ733" s="1637">
        <v>43213460.619999997</v>
      </c>
      <c r="BA733" s="1637">
        <v>4772523</v>
      </c>
      <c r="BB733" s="1637">
        <v>1256635.4500000002</v>
      </c>
      <c r="BC733" s="1637">
        <v>1635129.4400000002</v>
      </c>
      <c r="BD733" s="1637">
        <v>43213460.488439992</v>
      </c>
    </row>
    <row r="734" spans="1:56" x14ac:dyDescent="0.25">
      <c r="A734" s="1651" t="s">
        <v>2643</v>
      </c>
      <c r="B734" s="1647" t="s">
        <v>3292</v>
      </c>
      <c r="C734" s="1636">
        <v>665</v>
      </c>
      <c r="D734" s="1637">
        <v>10378051.52</v>
      </c>
      <c r="E734" s="1637">
        <v>8191024.5200000005</v>
      </c>
      <c r="F734" s="1646">
        <v>0.78926419898906042</v>
      </c>
      <c r="G734" s="1645">
        <v>2</v>
      </c>
      <c r="H734" s="1644">
        <v>64598.239999999998</v>
      </c>
      <c r="I734" s="1644">
        <v>1319509.1400000001</v>
      </c>
      <c r="J734" s="1644">
        <v>1384107.3800000001</v>
      </c>
      <c r="K734" s="1643">
        <v>1.05749</v>
      </c>
      <c r="L734" s="1637">
        <v>2413862.94</v>
      </c>
      <c r="M734" s="1637">
        <v>804540.51</v>
      </c>
      <c r="N734" s="1637">
        <v>281589.07</v>
      </c>
      <c r="O734" s="1637">
        <v>93297.58</v>
      </c>
      <c r="P734" s="1637">
        <v>78958.880000000005</v>
      </c>
      <c r="Q734" s="1637">
        <v>240955.01</v>
      </c>
      <c r="R734" s="1637">
        <v>56917.74</v>
      </c>
      <c r="S734" s="1637">
        <v>104279.76</v>
      </c>
      <c r="T734" s="1637">
        <v>93659.35</v>
      </c>
      <c r="U734" s="1637">
        <v>69415.14</v>
      </c>
      <c r="V734" s="1637">
        <v>138946.57</v>
      </c>
      <c r="W734" s="1637">
        <v>119633.31</v>
      </c>
      <c r="X734" s="1637">
        <v>125130.8</v>
      </c>
      <c r="Y734" s="1637">
        <v>4621186.66</v>
      </c>
      <c r="Z734" s="1637">
        <v>59850</v>
      </c>
      <c r="AA734" s="1637">
        <v>83125</v>
      </c>
      <c r="AB734" s="1637">
        <v>216125</v>
      </c>
      <c r="AC734" s="1637">
        <v>22610</v>
      </c>
      <c r="AD734" s="1637">
        <v>379715</v>
      </c>
      <c r="AE734" s="1637">
        <v>571235</v>
      </c>
      <c r="AF734" s="1637">
        <v>905065</v>
      </c>
      <c r="AG734" s="1637">
        <v>623105</v>
      </c>
      <c r="AH734" s="1637">
        <v>1783717.6349999995</v>
      </c>
      <c r="AI734" s="1637">
        <v>4644547.6349999998</v>
      </c>
      <c r="AJ734" s="1637">
        <v>633000.19999999995</v>
      </c>
      <c r="AK734" s="1637">
        <v>4011547.4349999996</v>
      </c>
      <c r="AL734" s="1637">
        <v>4680938.8149999995</v>
      </c>
      <c r="AM734" s="1637">
        <v>115535.27</v>
      </c>
      <c r="AN734" s="1637">
        <v>115535.27</v>
      </c>
      <c r="AO734" s="1637">
        <v>120187.7</v>
      </c>
      <c r="AP734" s="1637">
        <v>120187.7</v>
      </c>
      <c r="AQ734" s="1637">
        <v>6203.23</v>
      </c>
      <c r="AR734" s="1637">
        <v>6203.23</v>
      </c>
      <c r="AS734" s="1637">
        <v>6978.64</v>
      </c>
      <c r="AT734" s="1637">
        <v>6978.64</v>
      </c>
      <c r="AU734" s="1637">
        <v>8529.44</v>
      </c>
      <c r="AV734" s="1637">
        <v>365215.53</v>
      </c>
      <c r="AW734" s="1637">
        <v>147939.06</v>
      </c>
      <c r="AX734" s="1637">
        <v>56432.21</v>
      </c>
      <c r="AY734" s="1637">
        <v>1075925.92</v>
      </c>
      <c r="AZ734" s="1637">
        <v>10378051.52</v>
      </c>
      <c r="BA734" s="1637">
        <v>190902.11999999997</v>
      </c>
      <c r="BB734" s="1637">
        <v>1859.71</v>
      </c>
      <c r="BC734" s="1637">
        <v>223956.12</v>
      </c>
      <c r="BD734" s="1637">
        <v>10378051.395</v>
      </c>
    </row>
    <row r="735" spans="1:56" x14ac:dyDescent="0.25">
      <c r="A735" s="1651" t="s">
        <v>2644</v>
      </c>
      <c r="B735" s="1647" t="s">
        <v>3291</v>
      </c>
      <c r="C735" s="1636">
        <v>5543.31</v>
      </c>
      <c r="D735" s="1637">
        <v>84854152.859999999</v>
      </c>
      <c r="E735" s="1637">
        <v>67919890.280000001</v>
      </c>
      <c r="F735" s="1646">
        <v>0.80043095111750551</v>
      </c>
      <c r="G735" s="1645">
        <v>2</v>
      </c>
      <c r="H735" s="1644">
        <v>473246.34</v>
      </c>
      <c r="I735" s="1644">
        <v>15947696.199999997</v>
      </c>
      <c r="J735" s="1644">
        <v>16420942.539999997</v>
      </c>
      <c r="K735" s="1643">
        <v>1.05749</v>
      </c>
      <c r="L735" s="1637">
        <v>19713779.489999998</v>
      </c>
      <c r="M735" s="1637">
        <v>6570602.6900000004</v>
      </c>
      <c r="N735" s="1637">
        <v>2350250.9500000002</v>
      </c>
      <c r="O735" s="1637">
        <v>782851.54</v>
      </c>
      <c r="P735" s="1637">
        <v>638902.23</v>
      </c>
      <c r="Q735" s="1637">
        <v>2008260.43</v>
      </c>
      <c r="R735" s="1637">
        <v>477979.73</v>
      </c>
      <c r="S735" s="1637">
        <v>870359.12</v>
      </c>
      <c r="T735" s="1637">
        <v>785887.1</v>
      </c>
      <c r="U735" s="1637">
        <v>580134.72</v>
      </c>
      <c r="V735" s="1637">
        <v>1165888.05</v>
      </c>
      <c r="W735" s="1637">
        <v>1003832.27</v>
      </c>
      <c r="X735" s="1637">
        <v>1044389.93</v>
      </c>
      <c r="Y735" s="1637">
        <v>37993118.25</v>
      </c>
      <c r="Z735" s="1637">
        <v>498897.89999999997</v>
      </c>
      <c r="AA735" s="1637">
        <v>692913.74999999988</v>
      </c>
      <c r="AB735" s="1637">
        <v>1801575.7499999998</v>
      </c>
      <c r="AC735" s="1637">
        <v>188472.53999999998</v>
      </c>
      <c r="AD735" s="1637">
        <v>3165230.01</v>
      </c>
      <c r="AE735" s="1637">
        <v>4761703.2899999991</v>
      </c>
      <c r="AF735" s="1637">
        <v>7544444.9099999992</v>
      </c>
      <c r="AG735" s="1637">
        <v>5194081.47</v>
      </c>
      <c r="AH735" s="1637">
        <v>14507178.012839999</v>
      </c>
      <c r="AI735" s="1637">
        <v>38354497.632839993</v>
      </c>
      <c r="AJ735" s="1637">
        <v>5276565.92</v>
      </c>
      <c r="AK735" s="1637">
        <v>33077931.712839991</v>
      </c>
      <c r="AL735" s="1637">
        <v>38657847.402839988</v>
      </c>
      <c r="AM735" s="1637">
        <v>663746.28</v>
      </c>
      <c r="AN735" s="1637">
        <v>663746.28</v>
      </c>
      <c r="AO735" s="1637">
        <v>690885.44</v>
      </c>
      <c r="AP735" s="1637">
        <v>690885.44</v>
      </c>
      <c r="AQ735" s="1637">
        <v>138022</v>
      </c>
      <c r="AR735" s="1637">
        <v>138022</v>
      </c>
      <c r="AS735" s="1637">
        <v>144225.24</v>
      </c>
      <c r="AT735" s="1637">
        <v>144225.24</v>
      </c>
      <c r="AU735" s="1637">
        <v>172915.21</v>
      </c>
      <c r="AV735" s="1637">
        <v>3048115.25</v>
      </c>
      <c r="AW735" s="1637">
        <v>1234710.1100000001</v>
      </c>
      <c r="AX735" s="1637">
        <v>473688.58</v>
      </c>
      <c r="AY735" s="1637">
        <v>8203187.0700000003</v>
      </c>
      <c r="AZ735" s="1637">
        <v>84854152.859999999</v>
      </c>
      <c r="BA735" s="1637">
        <v>540929.19999999995</v>
      </c>
      <c r="BB735" s="1637">
        <v>58462.96</v>
      </c>
      <c r="BC735" s="1637">
        <v>1899525.0500000003</v>
      </c>
      <c r="BD735" s="1637">
        <v>84854152.722839981</v>
      </c>
    </row>
    <row r="736" spans="1:56" x14ac:dyDescent="0.25">
      <c r="A736" s="1651" t="s">
        <v>2645</v>
      </c>
      <c r="B736" s="1647" t="s">
        <v>3290</v>
      </c>
      <c r="C736" s="1636">
        <v>2187</v>
      </c>
      <c r="D736" s="1637">
        <v>35251390.350000001</v>
      </c>
      <c r="E736" s="1637">
        <v>23974796.350000001</v>
      </c>
      <c r="F736" s="1646">
        <v>0.6801092414217359</v>
      </c>
      <c r="G736" s="1645">
        <v>1</v>
      </c>
      <c r="H736" s="1644">
        <v>1383570.45</v>
      </c>
      <c r="I736" s="1644">
        <v>7020436.8899999987</v>
      </c>
      <c r="J736" s="1644">
        <v>8404007.339999998</v>
      </c>
      <c r="K736" s="1643">
        <v>1.05749</v>
      </c>
      <c r="L736" s="1637">
        <v>8048188.8499999996</v>
      </c>
      <c r="M736" s="1637">
        <v>2682461.34</v>
      </c>
      <c r="N736" s="1637">
        <v>927038.72</v>
      </c>
      <c r="O736" s="1637">
        <v>308730.18</v>
      </c>
      <c r="P736" s="1637">
        <v>272524.75</v>
      </c>
      <c r="Q736" s="1637">
        <v>791709.34</v>
      </c>
      <c r="R736" s="1637">
        <v>188216.64</v>
      </c>
      <c r="S736" s="1637">
        <v>343306.57</v>
      </c>
      <c r="T736" s="1637">
        <v>309927.3</v>
      </c>
      <c r="U736" s="1637">
        <v>228975.75</v>
      </c>
      <c r="V736" s="1637">
        <v>459786.83</v>
      </c>
      <c r="W736" s="1637">
        <v>395877.51</v>
      </c>
      <c r="X736" s="1637">
        <v>411951.71</v>
      </c>
      <c r="Y736" s="1637">
        <v>15368695.490000002</v>
      </c>
      <c r="Z736" s="1637">
        <v>196830</v>
      </c>
      <c r="AA736" s="1637">
        <v>273375</v>
      </c>
      <c r="AB736" s="1637">
        <v>710775</v>
      </c>
      <c r="AC736" s="1637">
        <v>74358</v>
      </c>
      <c r="AD736" s="1637">
        <v>1248777</v>
      </c>
      <c r="AE736" s="1637">
        <v>1878633</v>
      </c>
      <c r="AF736" s="1637">
        <v>2976507</v>
      </c>
      <c r="AG736" s="1637">
        <v>2049219</v>
      </c>
      <c r="AH736" s="1637">
        <v>6111018.0900000008</v>
      </c>
      <c r="AI736" s="1637">
        <v>15519492.09</v>
      </c>
      <c r="AJ736" s="1637">
        <v>2081761.56</v>
      </c>
      <c r="AK736" s="1637">
        <v>13437730.529999999</v>
      </c>
      <c r="AL736" s="1637">
        <v>15639172.559999999</v>
      </c>
      <c r="AM736" s="1637">
        <v>459039.48</v>
      </c>
      <c r="AN736" s="1637">
        <v>459039.48</v>
      </c>
      <c r="AO736" s="1637">
        <v>478424.6</v>
      </c>
      <c r="AP736" s="1637">
        <v>478424.6</v>
      </c>
      <c r="AQ736" s="1637">
        <v>92273.14</v>
      </c>
      <c r="AR736" s="1637">
        <v>92273.14</v>
      </c>
      <c r="AS736" s="1637">
        <v>96150.16</v>
      </c>
      <c r="AT736" s="1637">
        <v>96150.16</v>
      </c>
      <c r="AU736" s="1637">
        <v>115535.27</v>
      </c>
      <c r="AV736" s="1637">
        <v>1202652.44</v>
      </c>
      <c r="AW736" s="1637">
        <v>487162.39</v>
      </c>
      <c r="AX736" s="1637">
        <v>186397.31</v>
      </c>
      <c r="AY736" s="1637">
        <v>4243522.17</v>
      </c>
      <c r="AZ736" s="1637">
        <v>35251390.350000001</v>
      </c>
      <c r="BA736" s="1637">
        <v>838426.04999999993</v>
      </c>
      <c r="BB736" s="1637">
        <v>72453.709999999992</v>
      </c>
      <c r="BC736" s="1637">
        <v>977146.16</v>
      </c>
      <c r="BD736" s="1637">
        <v>35251390.219999999</v>
      </c>
    </row>
    <row r="737" spans="1:56" x14ac:dyDescent="0.25">
      <c r="A737" s="1651" t="s">
        <v>2646</v>
      </c>
      <c r="B737" s="1647" t="s">
        <v>3289</v>
      </c>
      <c r="C737" s="1636">
        <v>572.82000000000005</v>
      </c>
      <c r="D737" s="1637">
        <v>8441543.1699999999</v>
      </c>
      <c r="E737" s="1637">
        <v>9244977.7899999991</v>
      </c>
      <c r="F737" s="1646">
        <v>1.0951762733211254</v>
      </c>
      <c r="G737" s="1645">
        <v>4</v>
      </c>
      <c r="H737" s="1644">
        <v>537.71</v>
      </c>
      <c r="I737" s="1644">
        <v>1456512.19</v>
      </c>
      <c r="J737" s="1644">
        <v>1457049.9</v>
      </c>
      <c r="K737" s="1643">
        <v>1.05749</v>
      </c>
      <c r="L737" s="1637">
        <v>2020316.77</v>
      </c>
      <c r="M737" s="1637">
        <v>673371.57</v>
      </c>
      <c r="N737" s="1637">
        <v>242573.71</v>
      </c>
      <c r="O737" s="1637">
        <v>80575.179999999993</v>
      </c>
      <c r="P737" s="1637">
        <v>64146.97</v>
      </c>
      <c r="Q737" s="1637">
        <v>207438.71</v>
      </c>
      <c r="R737" s="1637">
        <v>49156.23</v>
      </c>
      <c r="S737" s="1637">
        <v>89831.360000000001</v>
      </c>
      <c r="T737" s="1637">
        <v>80887.62</v>
      </c>
      <c r="U737" s="1637">
        <v>59678.17</v>
      </c>
      <c r="V737" s="1637">
        <v>119999.31</v>
      </c>
      <c r="W737" s="1637">
        <v>103319.67999999999</v>
      </c>
      <c r="X737" s="1637">
        <v>107793.4</v>
      </c>
      <c r="Y737" s="1637">
        <v>3899088.68</v>
      </c>
      <c r="Z737" s="1637">
        <v>51553.8</v>
      </c>
      <c r="AA737" s="1637">
        <v>71602.5</v>
      </c>
      <c r="AB737" s="1637">
        <v>186166.50000000003</v>
      </c>
      <c r="AC737" s="1637">
        <v>19475.88</v>
      </c>
      <c r="AD737" s="1637">
        <v>163540.10999999999</v>
      </c>
      <c r="AE737" s="1637">
        <v>492052.38000000006</v>
      </c>
      <c r="AF737" s="1637">
        <v>779608.02</v>
      </c>
      <c r="AG737" s="1637">
        <v>536732.34000000008</v>
      </c>
      <c r="AH737" s="1637">
        <v>1463418.6424799999</v>
      </c>
      <c r="AI737" s="1637">
        <v>3764150.1724800002</v>
      </c>
      <c r="AJ737" s="1637">
        <v>545255.9</v>
      </c>
      <c r="AK737" s="1637">
        <v>3218894.2724799998</v>
      </c>
      <c r="AL737" s="1637">
        <v>3795496.93248</v>
      </c>
      <c r="AM737" s="1637">
        <v>56604.53</v>
      </c>
      <c r="AN737" s="1637">
        <v>56604.53</v>
      </c>
      <c r="AO737" s="1637">
        <v>58930.74</v>
      </c>
      <c r="AP737" s="1637">
        <v>58930.74</v>
      </c>
      <c r="AQ737" s="1637">
        <v>4652.42</v>
      </c>
      <c r="AR737" s="1637">
        <v>4652.42</v>
      </c>
      <c r="AS737" s="1637">
        <v>4652.42</v>
      </c>
      <c r="AT737" s="1637">
        <v>4652.42</v>
      </c>
      <c r="AU737" s="1637">
        <v>6203.23</v>
      </c>
      <c r="AV737" s="1637">
        <v>314814.24</v>
      </c>
      <c r="AW737" s="1637">
        <v>127522.84</v>
      </c>
      <c r="AX737" s="1637">
        <v>48736.91</v>
      </c>
      <c r="AY737" s="1637">
        <v>746957.44000000006</v>
      </c>
      <c r="AZ737" s="1637">
        <v>8441543.1699999999</v>
      </c>
      <c r="BA737" s="1637">
        <v>57369.920000000006</v>
      </c>
      <c r="BB737" s="1637">
        <v>50.43</v>
      </c>
      <c r="BC737" s="1637">
        <v>237088.72000000003</v>
      </c>
      <c r="BD737" s="1637">
        <v>8441543.0524799991</v>
      </c>
    </row>
    <row r="738" spans="1:56" x14ac:dyDescent="0.25">
      <c r="A738" s="1651" t="s">
        <v>2647</v>
      </c>
      <c r="B738" s="1647" t="s">
        <v>3288</v>
      </c>
      <c r="C738" s="1636">
        <v>8658.2800000000007</v>
      </c>
      <c r="D738" s="1637">
        <v>122781155.04000001</v>
      </c>
      <c r="E738" s="1637">
        <v>88781697.359999999</v>
      </c>
      <c r="F738" s="1646">
        <v>0.72308895718627531</v>
      </c>
      <c r="G738" s="1645">
        <v>1</v>
      </c>
      <c r="H738" s="1644">
        <v>2823016.57</v>
      </c>
      <c r="I738" s="1644">
        <v>29115645.689999998</v>
      </c>
      <c r="J738" s="1644">
        <v>31938662.259999998</v>
      </c>
      <c r="K738" s="1643">
        <v>1.05749</v>
      </c>
      <c r="L738" s="1637">
        <v>29449174.539999999</v>
      </c>
      <c r="M738" s="1637">
        <v>7292001.4000000004</v>
      </c>
      <c r="N738" s="1637">
        <v>3357662.13</v>
      </c>
      <c r="O738" s="1637">
        <v>1350278.82</v>
      </c>
      <c r="P738" s="1637">
        <v>987458.28</v>
      </c>
      <c r="Q738" s="1637">
        <v>2374503.69</v>
      </c>
      <c r="R738" s="1637">
        <v>746398.67</v>
      </c>
      <c r="S738" s="1637">
        <v>1260465.96</v>
      </c>
      <c r="T738" s="1637">
        <v>1495143.82</v>
      </c>
      <c r="U738" s="1637">
        <v>906166.03</v>
      </c>
      <c r="V738" s="1637">
        <v>2218092.5499999998</v>
      </c>
      <c r="W738" s="1637">
        <v>1909782.73</v>
      </c>
      <c r="X738" s="1637">
        <v>1512499.74</v>
      </c>
      <c r="Y738" s="1637">
        <v>54859628.359999999</v>
      </c>
      <c r="Z738" s="1637">
        <v>774280.79999999993</v>
      </c>
      <c r="AA738" s="1637">
        <v>1082285</v>
      </c>
      <c r="AB738" s="1637">
        <v>2813941</v>
      </c>
      <c r="AC738" s="1637">
        <v>294381.51999999996</v>
      </c>
      <c r="AD738" s="1637">
        <v>4943877.88</v>
      </c>
      <c r="AE738" s="1637">
        <v>3531636.8599999994</v>
      </c>
      <c r="AF738" s="1637">
        <v>11783919.079999998</v>
      </c>
      <c r="AG738" s="1637">
        <v>8112808.3599999994</v>
      </c>
      <c r="AH738" s="1637">
        <v>21369927.547919996</v>
      </c>
      <c r="AI738" s="1637">
        <v>54707058.047919989</v>
      </c>
      <c r="AJ738" s="1637">
        <v>8241643.5599999996</v>
      </c>
      <c r="AK738" s="1637">
        <v>46465414.487919994</v>
      </c>
      <c r="AL738" s="1637">
        <v>55180870.127919994</v>
      </c>
      <c r="AM738" s="1637">
        <v>714147.58</v>
      </c>
      <c r="AN738" s="1637">
        <v>714147.58</v>
      </c>
      <c r="AO738" s="1637">
        <v>744388.36</v>
      </c>
      <c r="AP738" s="1637">
        <v>744388.36</v>
      </c>
      <c r="AQ738" s="1637">
        <v>448959.23</v>
      </c>
      <c r="AR738" s="1637">
        <v>448959.23</v>
      </c>
      <c r="AS738" s="1637">
        <v>467568.93</v>
      </c>
      <c r="AT738" s="1637">
        <v>467568.93</v>
      </c>
      <c r="AU738" s="1637">
        <v>561392.88</v>
      </c>
      <c r="AV738" s="1637">
        <v>4760983.8899999997</v>
      </c>
      <c r="AW738" s="1637">
        <v>1928547.47</v>
      </c>
      <c r="AX738" s="1637">
        <v>739604.01</v>
      </c>
      <c r="AY738" s="1637">
        <v>12740656.449999999</v>
      </c>
      <c r="AZ738" s="1637">
        <v>122781155.04000001</v>
      </c>
      <c r="BA738" s="1637">
        <v>747721.1</v>
      </c>
      <c r="BB738" s="1637">
        <v>258396.93</v>
      </c>
      <c r="BC738" s="1637">
        <v>3608353.810000001</v>
      </c>
      <c r="BD738" s="1637">
        <v>122781154.93791999</v>
      </c>
    </row>
    <row r="739" spans="1:56" x14ac:dyDescent="0.25">
      <c r="A739" s="1651" t="s">
        <v>2648</v>
      </c>
      <c r="B739" s="1647" t="s">
        <v>3287</v>
      </c>
      <c r="C739" s="1636">
        <v>999.75</v>
      </c>
      <c r="D739" s="1637">
        <v>15067163.07</v>
      </c>
      <c r="E739" s="1637">
        <v>10984269.57</v>
      </c>
      <c r="F739" s="1646">
        <v>0.72902042136058198</v>
      </c>
      <c r="G739" s="1645">
        <v>1</v>
      </c>
      <c r="H739" s="1644">
        <v>328784.84999999998</v>
      </c>
      <c r="I739" s="1644">
        <v>2735379.35</v>
      </c>
      <c r="J739" s="1644">
        <v>3064164.2</v>
      </c>
      <c r="K739" s="1643">
        <v>1.05749</v>
      </c>
      <c r="L739" s="1637">
        <v>3645802.01</v>
      </c>
      <c r="M739" s="1637">
        <v>729160.39</v>
      </c>
      <c r="N739" s="1637">
        <v>367972.33</v>
      </c>
      <c r="O739" s="1637">
        <v>162969.70000000001</v>
      </c>
      <c r="P739" s="1637">
        <v>131783.67999999999</v>
      </c>
      <c r="Q739" s="1637">
        <v>219349.9</v>
      </c>
      <c r="R739" s="1637">
        <v>86023.41</v>
      </c>
      <c r="S739" s="1637">
        <v>139144.38</v>
      </c>
      <c r="T739" s="1637">
        <v>188170.15</v>
      </c>
      <c r="U739" s="1637">
        <v>104279.76</v>
      </c>
      <c r="V739" s="1637">
        <v>279156.28999999998</v>
      </c>
      <c r="W739" s="1637">
        <v>240354.2</v>
      </c>
      <c r="X739" s="1637">
        <v>166966.70000000001</v>
      </c>
      <c r="Y739" s="1637">
        <v>6461132.9000000004</v>
      </c>
      <c r="Z739" s="1637">
        <v>89122.5</v>
      </c>
      <c r="AA739" s="1637">
        <v>124968.75</v>
      </c>
      <c r="AB739" s="1637">
        <v>324918.75</v>
      </c>
      <c r="AC739" s="1637">
        <v>33991.5</v>
      </c>
      <c r="AD739" s="1637">
        <v>570857.25</v>
      </c>
      <c r="AE739" s="1637">
        <v>161911.25</v>
      </c>
      <c r="AF739" s="1637">
        <v>1360659.75</v>
      </c>
      <c r="AG739" s="1637">
        <v>936765.75</v>
      </c>
      <c r="AH739" s="1637">
        <v>2714677.659</v>
      </c>
      <c r="AI739" s="1637">
        <v>6317873.159</v>
      </c>
      <c r="AJ739" s="1637">
        <v>951642.03</v>
      </c>
      <c r="AK739" s="1637">
        <v>5366231.1289999997</v>
      </c>
      <c r="AL739" s="1637">
        <v>6372583.0589999994</v>
      </c>
      <c r="AM739" s="1637">
        <v>244252.43</v>
      </c>
      <c r="AN739" s="1637">
        <v>244252.43</v>
      </c>
      <c r="AO739" s="1637">
        <v>254332.68</v>
      </c>
      <c r="AP739" s="1637">
        <v>254332.68</v>
      </c>
      <c r="AQ739" s="1637">
        <v>71337.210000000006</v>
      </c>
      <c r="AR739" s="1637">
        <v>71337.210000000006</v>
      </c>
      <c r="AS739" s="1637">
        <v>73663.429999999993</v>
      </c>
      <c r="AT739" s="1637">
        <v>73663.429999999993</v>
      </c>
      <c r="AU739" s="1637">
        <v>89171.520000000004</v>
      </c>
      <c r="AV739" s="1637">
        <v>549761.81999999995</v>
      </c>
      <c r="AW739" s="1637">
        <v>222693.83</v>
      </c>
      <c r="AX739" s="1637">
        <v>84648.320000000007</v>
      </c>
      <c r="AY739" s="1637">
        <v>2233446.9899999998</v>
      </c>
      <c r="AZ739" s="1637">
        <v>15067163.07</v>
      </c>
      <c r="BA739" s="1637">
        <v>708935.52999999991</v>
      </c>
      <c r="BB739" s="1637">
        <v>77130.73</v>
      </c>
      <c r="BC739" s="1637">
        <v>432204.13999999996</v>
      </c>
      <c r="BD739" s="1637">
        <v>15067162.948999999</v>
      </c>
    </row>
    <row r="740" spans="1:56" x14ac:dyDescent="0.25">
      <c r="A740" s="1651" t="s">
        <v>2649</v>
      </c>
      <c r="B740" s="1647" t="s">
        <v>3286</v>
      </c>
      <c r="C740" s="1636">
        <v>5815.2</v>
      </c>
      <c r="D740" s="1637">
        <v>91317684.239999995</v>
      </c>
      <c r="E740" s="1637">
        <v>64950920.390000001</v>
      </c>
      <c r="F740" s="1646">
        <v>0.71126333229494521</v>
      </c>
      <c r="G740" s="1645">
        <v>1</v>
      </c>
      <c r="H740" s="1644">
        <v>2586297.21</v>
      </c>
      <c r="I740" s="1644">
        <v>23765788.649999999</v>
      </c>
      <c r="J740" s="1644">
        <v>26352085.859999999</v>
      </c>
      <c r="K740" s="1643">
        <v>1.05749</v>
      </c>
      <c r="L740" s="1637">
        <v>20962119.18</v>
      </c>
      <c r="M740" s="1637">
        <v>5151057.09</v>
      </c>
      <c r="N740" s="1637">
        <v>2250359.21</v>
      </c>
      <c r="O740" s="1637">
        <v>908136.4</v>
      </c>
      <c r="P740" s="1637">
        <v>769259.67</v>
      </c>
      <c r="Q740" s="1637">
        <v>1579541.32</v>
      </c>
      <c r="R740" s="1637">
        <v>500617.47</v>
      </c>
      <c r="S740" s="1637">
        <v>845231.47</v>
      </c>
      <c r="T740" s="1637">
        <v>1007263.75</v>
      </c>
      <c r="U740" s="1637">
        <v>608403.32999999996</v>
      </c>
      <c r="V740" s="1637">
        <v>1494307.22</v>
      </c>
      <c r="W740" s="1637">
        <v>1286601.92</v>
      </c>
      <c r="X740" s="1637">
        <v>1014237.92</v>
      </c>
      <c r="Y740" s="1637">
        <v>38377135.950000003</v>
      </c>
      <c r="Z740" s="1637">
        <v>518561.10000000009</v>
      </c>
      <c r="AA740" s="1637">
        <v>726900</v>
      </c>
      <c r="AB740" s="1637">
        <v>1889940</v>
      </c>
      <c r="AC740" s="1637">
        <v>197716.8</v>
      </c>
      <c r="AD740" s="1637">
        <v>3320479.2</v>
      </c>
      <c r="AE740" s="1637">
        <v>2314964.39</v>
      </c>
      <c r="AF740" s="1637">
        <v>7914487.1999999993</v>
      </c>
      <c r="AG740" s="1637">
        <v>5448842.3999999994</v>
      </c>
      <c r="AH740" s="1637">
        <v>16298883.832800001</v>
      </c>
      <c r="AI740" s="1637">
        <v>38630774.922799997</v>
      </c>
      <c r="AJ740" s="1637">
        <v>5535372.5700000003</v>
      </c>
      <c r="AK740" s="1637">
        <v>33095402.352799997</v>
      </c>
      <c r="AL740" s="1637">
        <v>38949003.482799999</v>
      </c>
      <c r="AM740" s="1637">
        <v>1311209.08</v>
      </c>
      <c r="AN740" s="1637">
        <v>1311209.08</v>
      </c>
      <c r="AO740" s="1637">
        <v>1365487.39</v>
      </c>
      <c r="AP740" s="1637">
        <v>1365487.39</v>
      </c>
      <c r="AQ740" s="1637">
        <v>683906.8</v>
      </c>
      <c r="AR740" s="1637">
        <v>683906.8</v>
      </c>
      <c r="AS740" s="1637">
        <v>712596.77</v>
      </c>
      <c r="AT740" s="1637">
        <v>712596.77</v>
      </c>
      <c r="AU740" s="1637">
        <v>855271.21</v>
      </c>
      <c r="AV740" s="1637">
        <v>3197768.33</v>
      </c>
      <c r="AW740" s="1637">
        <v>1295330.58</v>
      </c>
      <c r="AX740" s="1637">
        <v>496774.48</v>
      </c>
      <c r="AY740" s="1637">
        <v>13991544.68</v>
      </c>
      <c r="AZ740" s="1637">
        <v>91317684.239999995</v>
      </c>
      <c r="BA740" s="1637">
        <v>3103985.2499999995</v>
      </c>
      <c r="BB740" s="1637">
        <v>845019.24</v>
      </c>
      <c r="BC740" s="1637">
        <v>3247324.4899999998</v>
      </c>
      <c r="BD740" s="1637">
        <v>91317684.112800002</v>
      </c>
    </row>
    <row r="741" spans="1:56" x14ac:dyDescent="0.25">
      <c r="A741" s="1647"/>
      <c r="B741" s="1647" t="s">
        <v>3285</v>
      </c>
      <c r="C741" s="1636">
        <v>3.33</v>
      </c>
      <c r="D741" s="1637">
        <v>38550.300000000003</v>
      </c>
      <c r="E741" s="1637">
        <v>465457.19</v>
      </c>
      <c r="F741" s="1646">
        <v>12.07402251084946</v>
      </c>
      <c r="G741" s="1645">
        <v>4</v>
      </c>
      <c r="H741" s="1644">
        <v>2.4500000000000002</v>
      </c>
      <c r="I741" s="1644">
        <v>461602.16000000003</v>
      </c>
      <c r="J741" s="1644">
        <v>461604.61000000004</v>
      </c>
      <c r="K741" s="1643">
        <v>0.93050999999999995</v>
      </c>
      <c r="L741" s="1637">
        <v>10448.41</v>
      </c>
      <c r="M741" s="1637">
        <v>3482.45</v>
      </c>
      <c r="N741" s="1637">
        <v>746.31</v>
      </c>
      <c r="O741" s="1637">
        <v>0</v>
      </c>
      <c r="P741" s="1637">
        <v>276.42</v>
      </c>
      <c r="Q741" s="1637">
        <v>797.07</v>
      </c>
      <c r="R741" s="1637">
        <v>0</v>
      </c>
      <c r="S741" s="1637">
        <v>276.38</v>
      </c>
      <c r="T741" s="1637">
        <v>0</v>
      </c>
      <c r="U741" s="1637">
        <v>276.38</v>
      </c>
      <c r="V741" s="1637">
        <v>0</v>
      </c>
      <c r="W741" s="1637">
        <v>0</v>
      </c>
      <c r="X741" s="1637">
        <v>331.64</v>
      </c>
      <c r="Y741" s="1637">
        <v>16635.059999999998</v>
      </c>
      <c r="Z741" s="1637">
        <v>299.7</v>
      </c>
      <c r="AA741" s="1637">
        <v>416.25</v>
      </c>
      <c r="AB741" s="1637">
        <v>1082.25</v>
      </c>
      <c r="AC741" s="1637">
        <v>113.22</v>
      </c>
      <c r="AD741" s="1637">
        <v>950.71</v>
      </c>
      <c r="AE741" s="1637">
        <v>2860.4700000000003</v>
      </c>
      <c r="AF741" s="1637">
        <v>4532.13</v>
      </c>
      <c r="AG741" s="1637">
        <v>3120.21</v>
      </c>
      <c r="AH741" s="1637">
        <v>6843.1861199999994</v>
      </c>
      <c r="AI741" s="1637">
        <v>20218.126119999997</v>
      </c>
      <c r="AJ741" s="1637">
        <v>3169.76</v>
      </c>
      <c r="AK741" s="1637">
        <v>17048.366119999999</v>
      </c>
      <c r="AL741" s="1637">
        <v>19997.856119999997</v>
      </c>
      <c r="AM741" s="1637">
        <v>0</v>
      </c>
      <c r="AN741" s="1637">
        <v>0</v>
      </c>
      <c r="AO741" s="1637">
        <v>0</v>
      </c>
      <c r="AP741" s="1637">
        <v>0</v>
      </c>
      <c r="AQ741" s="1637">
        <v>0</v>
      </c>
      <c r="AR741" s="1637">
        <v>0</v>
      </c>
      <c r="AS741" s="1637">
        <v>0</v>
      </c>
      <c r="AT741" s="1637">
        <v>0</v>
      </c>
      <c r="AU741" s="1637">
        <v>0</v>
      </c>
      <c r="AV741" s="1637">
        <v>1364.59</v>
      </c>
      <c r="AW741" s="1637">
        <v>552.76</v>
      </c>
      <c r="AX741" s="1637">
        <v>0</v>
      </c>
      <c r="AY741" s="1637">
        <v>1917.35</v>
      </c>
      <c r="AZ741" s="1637">
        <v>38550.300000000003</v>
      </c>
      <c r="BA741" s="1637">
        <v>572.14</v>
      </c>
      <c r="BB741" s="1637">
        <v>0</v>
      </c>
      <c r="BC741" s="1637">
        <v>474.79</v>
      </c>
      <c r="BD741" s="1637">
        <v>38550.266119999993</v>
      </c>
    </row>
    <row r="742" spans="1:56" x14ac:dyDescent="0.25">
      <c r="A742" s="1647"/>
      <c r="B742" s="1647" t="s">
        <v>3284</v>
      </c>
      <c r="C742" s="1636">
        <v>32.65</v>
      </c>
      <c r="D742" s="1637">
        <v>428463.38</v>
      </c>
      <c r="E742" s="1637">
        <v>284612.98</v>
      </c>
      <c r="F742" s="1646">
        <v>0.66426442325129387</v>
      </c>
      <c r="G742" s="1645">
        <v>1</v>
      </c>
      <c r="H742" s="1644">
        <v>20980.799999999999</v>
      </c>
      <c r="I742" s="1644">
        <v>241766.65000000002</v>
      </c>
      <c r="J742" s="1644">
        <v>262747.45</v>
      </c>
      <c r="K742" s="1643">
        <v>0.93050999999999995</v>
      </c>
      <c r="L742" s="1637">
        <v>97080.75</v>
      </c>
      <c r="M742" s="1637">
        <v>27772.79</v>
      </c>
      <c r="N742" s="1637">
        <v>10610.07</v>
      </c>
      <c r="O742" s="1637">
        <v>3536.69</v>
      </c>
      <c r="P742" s="1637">
        <v>3147.23</v>
      </c>
      <c r="Q742" s="1637">
        <v>9076.1</v>
      </c>
      <c r="R742" s="1637">
        <v>1707.38</v>
      </c>
      <c r="S742" s="1637">
        <v>3869.32</v>
      </c>
      <c r="T742" s="1637">
        <v>3746.04</v>
      </c>
      <c r="U742" s="1637">
        <v>2763.8</v>
      </c>
      <c r="V742" s="1637">
        <v>5557.37</v>
      </c>
      <c r="W742" s="1637">
        <v>4784.91</v>
      </c>
      <c r="X742" s="1637">
        <v>4643</v>
      </c>
      <c r="Y742" s="1637">
        <v>178295.45000000004</v>
      </c>
      <c r="Z742" s="1637">
        <v>2938.5</v>
      </c>
      <c r="AA742" s="1637">
        <v>4081.2500000000005</v>
      </c>
      <c r="AB742" s="1637">
        <v>10611.25</v>
      </c>
      <c r="AC742" s="1637">
        <v>1110.1000000000001</v>
      </c>
      <c r="AD742" s="1637">
        <v>18643.150000000001</v>
      </c>
      <c r="AE742" s="1637">
        <v>20323.750000000004</v>
      </c>
      <c r="AF742" s="1637">
        <v>44436.65</v>
      </c>
      <c r="AG742" s="1637">
        <v>30593.050000000003</v>
      </c>
      <c r="AH742" s="1637">
        <v>78908.094600000011</v>
      </c>
      <c r="AI742" s="1637">
        <v>211645.79460000002</v>
      </c>
      <c r="AJ742" s="1637">
        <v>31078.880000000001</v>
      </c>
      <c r="AK742" s="1637">
        <v>180566.91460000002</v>
      </c>
      <c r="AL742" s="1637">
        <v>209486.11460000003</v>
      </c>
      <c r="AM742" s="1637">
        <v>4093.77</v>
      </c>
      <c r="AN742" s="1637">
        <v>4093.77</v>
      </c>
      <c r="AO742" s="1637">
        <v>4093.77</v>
      </c>
      <c r="AP742" s="1637">
        <v>4093.77</v>
      </c>
      <c r="AQ742" s="1637">
        <v>0</v>
      </c>
      <c r="AR742" s="1637">
        <v>0</v>
      </c>
      <c r="AS742" s="1637">
        <v>0</v>
      </c>
      <c r="AT742" s="1637">
        <v>0</v>
      </c>
      <c r="AU742" s="1637">
        <v>0</v>
      </c>
      <c r="AV742" s="1637">
        <v>15692.81</v>
      </c>
      <c r="AW742" s="1637">
        <v>6356.74</v>
      </c>
      <c r="AX742" s="1637">
        <v>2257.09</v>
      </c>
      <c r="AY742" s="1637">
        <v>40681.72</v>
      </c>
      <c r="AZ742" s="1637">
        <v>428463.38</v>
      </c>
      <c r="BA742" s="1637">
        <v>8017.9699999999993</v>
      </c>
      <c r="BB742" s="1637">
        <v>92.91</v>
      </c>
      <c r="BC742" s="1637">
        <v>7850.5199999999995</v>
      </c>
      <c r="BD742" s="1637">
        <v>428463.28460000001</v>
      </c>
    </row>
    <row r="743" spans="1:56" x14ac:dyDescent="0.25">
      <c r="A743" s="1651" t="s">
        <v>2650</v>
      </c>
      <c r="B743" s="1647" t="s">
        <v>3283</v>
      </c>
      <c r="C743" s="1636">
        <v>355.12</v>
      </c>
      <c r="D743" s="1637">
        <v>4589180.4000000004</v>
      </c>
      <c r="E743" s="1637">
        <v>4645535.9499999993</v>
      </c>
      <c r="F743" s="1646">
        <v>1.0122800903621045</v>
      </c>
      <c r="G743" s="1645">
        <v>4</v>
      </c>
      <c r="H743" s="1644">
        <v>292.32</v>
      </c>
      <c r="I743" s="1644">
        <v>1057343.3999999999</v>
      </c>
      <c r="J743" s="1644">
        <v>1057635.72</v>
      </c>
      <c r="K743" s="1643">
        <v>0.93050999999999995</v>
      </c>
      <c r="L743" s="1637">
        <v>1073973.3400000001</v>
      </c>
      <c r="M743" s="1637">
        <v>265232.96999999997</v>
      </c>
      <c r="N743" s="1637">
        <v>119399.27</v>
      </c>
      <c r="O743" s="1637">
        <v>48018.81</v>
      </c>
      <c r="P743" s="1637">
        <v>34951.519999999997</v>
      </c>
      <c r="Q743" s="1637">
        <v>84414.41</v>
      </c>
      <c r="R743" s="1637">
        <v>26179.88</v>
      </c>
      <c r="S743" s="1637">
        <v>45049.95</v>
      </c>
      <c r="T743" s="1637">
        <v>53193.86</v>
      </c>
      <c r="U743" s="1637">
        <v>32060.080000000002</v>
      </c>
      <c r="V743" s="1637">
        <v>78914.759999999995</v>
      </c>
      <c r="W743" s="1637">
        <v>67945.789999999994</v>
      </c>
      <c r="X743" s="1637">
        <v>54057.82</v>
      </c>
      <c r="Y743" s="1637">
        <v>1983392.4600000002</v>
      </c>
      <c r="Z743" s="1637">
        <v>31780.799999999996</v>
      </c>
      <c r="AA743" s="1637">
        <v>44390</v>
      </c>
      <c r="AB743" s="1637">
        <v>115414</v>
      </c>
      <c r="AC743" s="1637">
        <v>12074.08</v>
      </c>
      <c r="AD743" s="1637">
        <v>202773.52000000002</v>
      </c>
      <c r="AE743" s="1637">
        <v>143701.24</v>
      </c>
      <c r="AF743" s="1637">
        <v>483318.32000000007</v>
      </c>
      <c r="AG743" s="1637">
        <v>332747.44</v>
      </c>
      <c r="AH743" s="1637">
        <v>859658.45868000004</v>
      </c>
      <c r="AI743" s="1637">
        <v>2225857.8586800001</v>
      </c>
      <c r="AJ743" s="1637">
        <v>338031.62</v>
      </c>
      <c r="AK743" s="1637">
        <v>1887826.23868</v>
      </c>
      <c r="AL743" s="1637">
        <v>2202368.0386799998</v>
      </c>
      <c r="AM743" s="1637">
        <v>33432.519999999997</v>
      </c>
      <c r="AN743" s="1637">
        <v>33432.519999999997</v>
      </c>
      <c r="AO743" s="1637">
        <v>34797.11</v>
      </c>
      <c r="AP743" s="1637">
        <v>34797.11</v>
      </c>
      <c r="AQ743" s="1637">
        <v>0</v>
      </c>
      <c r="AR743" s="1637">
        <v>0</v>
      </c>
      <c r="AS743" s="1637">
        <v>0</v>
      </c>
      <c r="AT743" s="1637">
        <v>0</v>
      </c>
      <c r="AU743" s="1637">
        <v>0</v>
      </c>
      <c r="AV743" s="1637">
        <v>171256.41</v>
      </c>
      <c r="AW743" s="1637">
        <v>69371.399999999994</v>
      </c>
      <c r="AX743" s="1637">
        <v>26332.73</v>
      </c>
      <c r="AY743" s="1637">
        <v>403419.80000000005</v>
      </c>
      <c r="AZ743" s="1637">
        <v>4589180.4000000004</v>
      </c>
      <c r="BA743" s="1637">
        <v>30541.78</v>
      </c>
      <c r="BB743" s="1637">
        <v>0</v>
      </c>
      <c r="BC743" s="1637">
        <v>118155.69</v>
      </c>
      <c r="BD743" s="1637">
        <v>4589180.29868</v>
      </c>
    </row>
    <row r="744" spans="1:56" x14ac:dyDescent="0.25">
      <c r="A744" s="1651" t="s">
        <v>2651</v>
      </c>
      <c r="B744" s="1647" t="s">
        <v>3282</v>
      </c>
      <c r="C744" s="1636">
        <v>1972.5</v>
      </c>
      <c r="D744" s="1637">
        <v>24969324.18</v>
      </c>
      <c r="E744" s="1637">
        <v>21996279.169999998</v>
      </c>
      <c r="F744" s="1646">
        <v>0.88093209938051265</v>
      </c>
      <c r="G744" s="1645">
        <v>2</v>
      </c>
      <c r="H744" s="1644">
        <v>40928.699999999997</v>
      </c>
      <c r="I744" s="1644">
        <v>3378908.1</v>
      </c>
      <c r="J744" s="1644">
        <v>3419836.8000000003</v>
      </c>
      <c r="K744" s="1643">
        <v>0.93050999999999995</v>
      </c>
      <c r="L744" s="1637">
        <v>5867038.2300000004</v>
      </c>
      <c r="M744" s="1637">
        <v>1430374.45</v>
      </c>
      <c r="N744" s="1637">
        <v>669736.55000000005</v>
      </c>
      <c r="O744" s="1637">
        <v>270980.83</v>
      </c>
      <c r="P744" s="1637">
        <v>188761.81</v>
      </c>
      <c r="Q744" s="1637">
        <v>463008.41</v>
      </c>
      <c r="R744" s="1637">
        <v>148542.35999999999</v>
      </c>
      <c r="S744" s="1637">
        <v>251505.87</v>
      </c>
      <c r="T744" s="1637">
        <v>301182.19</v>
      </c>
      <c r="U744" s="1637">
        <v>181305.33</v>
      </c>
      <c r="V744" s="1637">
        <v>446813.18</v>
      </c>
      <c r="W744" s="1637">
        <v>384707.16</v>
      </c>
      <c r="X744" s="1637">
        <v>301795.19</v>
      </c>
      <c r="Y744" s="1637">
        <v>10905751.559999999</v>
      </c>
      <c r="Z744" s="1637">
        <v>176040</v>
      </c>
      <c r="AA744" s="1637">
        <v>246562.5</v>
      </c>
      <c r="AB744" s="1637">
        <v>641062.5</v>
      </c>
      <c r="AC744" s="1637">
        <v>67065</v>
      </c>
      <c r="AD744" s="1637">
        <v>1126297.5</v>
      </c>
      <c r="AE744" s="1637">
        <v>760560</v>
      </c>
      <c r="AF744" s="1637">
        <v>2684572.5</v>
      </c>
      <c r="AG744" s="1637">
        <v>1848232.5</v>
      </c>
      <c r="AH744" s="1637">
        <v>4658496.03</v>
      </c>
      <c r="AI744" s="1637">
        <v>12208888.530000001</v>
      </c>
      <c r="AJ744" s="1637">
        <v>1877583.3</v>
      </c>
      <c r="AK744" s="1637">
        <v>10331305.23</v>
      </c>
      <c r="AL744" s="1637">
        <v>12078415.26</v>
      </c>
      <c r="AM744" s="1637">
        <v>114625.8</v>
      </c>
      <c r="AN744" s="1637">
        <v>114625.8</v>
      </c>
      <c r="AO744" s="1637">
        <v>119401.88</v>
      </c>
      <c r="AP744" s="1637">
        <v>119401.88</v>
      </c>
      <c r="AQ744" s="1637">
        <v>5458.37</v>
      </c>
      <c r="AR744" s="1637">
        <v>5458.37</v>
      </c>
      <c r="AS744" s="1637">
        <v>5458.37</v>
      </c>
      <c r="AT744" s="1637">
        <v>5458.37</v>
      </c>
      <c r="AU744" s="1637">
        <v>6822.96</v>
      </c>
      <c r="AV744" s="1637">
        <v>953850.44</v>
      </c>
      <c r="AW744" s="1637">
        <v>386379.35</v>
      </c>
      <c r="AX744" s="1637">
        <v>148215.67999999999</v>
      </c>
      <c r="AY744" s="1637">
        <v>1985157.2699999998</v>
      </c>
      <c r="AZ744" s="1637">
        <v>24969324.18</v>
      </c>
      <c r="BA744" s="1637">
        <v>92002.450000000012</v>
      </c>
      <c r="BB744" s="1637">
        <v>345.23</v>
      </c>
      <c r="BC744" s="1637">
        <v>511526.63</v>
      </c>
      <c r="BD744" s="1637">
        <v>24969324.09</v>
      </c>
    </row>
    <row r="745" spans="1:56" x14ac:dyDescent="0.25">
      <c r="A745" s="1651" t="s">
        <v>2652</v>
      </c>
      <c r="B745" s="1647" t="s">
        <v>3281</v>
      </c>
      <c r="C745" s="1636">
        <v>2707.25</v>
      </c>
      <c r="D745" s="1637">
        <v>34769483.729999997</v>
      </c>
      <c r="E745" s="1637">
        <v>28365977.260000002</v>
      </c>
      <c r="F745" s="1646">
        <v>0.81582969365533353</v>
      </c>
      <c r="G745" s="1645">
        <v>2</v>
      </c>
      <c r="H745" s="1644">
        <v>91489.73</v>
      </c>
      <c r="I745" s="1644">
        <v>4643609.169999999</v>
      </c>
      <c r="J745" s="1644">
        <v>4735098.8999999994</v>
      </c>
      <c r="K745" s="1643">
        <v>0.93050999999999995</v>
      </c>
      <c r="L745" s="1637">
        <v>8131562.8300000001</v>
      </c>
      <c r="M745" s="1637">
        <v>1991219.36</v>
      </c>
      <c r="N745" s="1637">
        <v>920248.03</v>
      </c>
      <c r="O745" s="1637">
        <v>371852.89</v>
      </c>
      <c r="P745" s="1637">
        <v>264331.58</v>
      </c>
      <c r="Q745" s="1637">
        <v>640815.57999999996</v>
      </c>
      <c r="R745" s="1637">
        <v>204886.01</v>
      </c>
      <c r="S745" s="1637">
        <v>345751.48</v>
      </c>
      <c r="T745" s="1637">
        <v>412814.39</v>
      </c>
      <c r="U745" s="1637">
        <v>249294.83</v>
      </c>
      <c r="V745" s="1637">
        <v>612423.04</v>
      </c>
      <c r="W745" s="1637">
        <v>527297.63</v>
      </c>
      <c r="X745" s="1637">
        <v>414885.47</v>
      </c>
      <c r="Y745" s="1637">
        <v>15087383.120000001</v>
      </c>
      <c r="Z745" s="1637">
        <v>240975</v>
      </c>
      <c r="AA745" s="1637">
        <v>338406.25</v>
      </c>
      <c r="AB745" s="1637">
        <v>879856.25</v>
      </c>
      <c r="AC745" s="1637">
        <v>92046.5</v>
      </c>
      <c r="AD745" s="1637">
        <v>1545839.75</v>
      </c>
      <c r="AE745" s="1637">
        <v>1059069.5</v>
      </c>
      <c r="AF745" s="1637">
        <v>3684567.25</v>
      </c>
      <c r="AG745" s="1637">
        <v>2536693.25</v>
      </c>
      <c r="AH745" s="1637">
        <v>6510635.9639999988</v>
      </c>
      <c r="AI745" s="1637">
        <v>16888089.713999998</v>
      </c>
      <c r="AJ745" s="1637">
        <v>2576977.13</v>
      </c>
      <c r="AK745" s="1637">
        <v>14311112.583999999</v>
      </c>
      <c r="AL745" s="1637">
        <v>16709015.563999999</v>
      </c>
      <c r="AM745" s="1637">
        <v>225157.83</v>
      </c>
      <c r="AN745" s="1637">
        <v>225157.83</v>
      </c>
      <c r="AO745" s="1637">
        <v>234027.68</v>
      </c>
      <c r="AP745" s="1637">
        <v>234027.68</v>
      </c>
      <c r="AQ745" s="1637">
        <v>2046.88</v>
      </c>
      <c r="AR745" s="1637">
        <v>2046.88</v>
      </c>
      <c r="AS745" s="1637">
        <v>2046.88</v>
      </c>
      <c r="AT745" s="1637">
        <v>2046.88</v>
      </c>
      <c r="AU745" s="1637">
        <v>2729.18</v>
      </c>
      <c r="AV745" s="1637">
        <v>1310009.19</v>
      </c>
      <c r="AW745" s="1637">
        <v>530649.75</v>
      </c>
      <c r="AX745" s="1637">
        <v>203138.24</v>
      </c>
      <c r="AY745" s="1637">
        <v>2973084.9000000004</v>
      </c>
      <c r="AZ745" s="1637">
        <v>34769483.729999997</v>
      </c>
      <c r="BA745" s="1637">
        <v>237095.37999999995</v>
      </c>
      <c r="BB745" s="1637">
        <v>36.590000000000003</v>
      </c>
      <c r="BC745" s="1637">
        <v>761954.51</v>
      </c>
      <c r="BD745" s="1637">
        <v>34769483.583999999</v>
      </c>
    </row>
    <row r="746" spans="1:56" x14ac:dyDescent="0.25">
      <c r="A746" s="1651" t="s">
        <v>2653</v>
      </c>
      <c r="B746" s="1647" t="s">
        <v>3280</v>
      </c>
      <c r="C746" s="1636">
        <v>211.78</v>
      </c>
      <c r="D746" s="1637">
        <v>2924610.92</v>
      </c>
      <c r="E746" s="1637">
        <v>2028891.69</v>
      </c>
      <c r="F746" s="1646">
        <v>0.69373046381157599</v>
      </c>
      <c r="G746" s="1645">
        <v>1</v>
      </c>
      <c r="H746" s="1644">
        <v>107079.36</v>
      </c>
      <c r="I746" s="1644">
        <v>1342252.82</v>
      </c>
      <c r="J746" s="1644">
        <v>1449332.1800000002</v>
      </c>
      <c r="K746" s="1643">
        <v>0.9</v>
      </c>
      <c r="L746" s="1637">
        <v>663464.67000000004</v>
      </c>
      <c r="M746" s="1637">
        <v>160982.18</v>
      </c>
      <c r="N746" s="1637">
        <v>68286.02</v>
      </c>
      <c r="O746" s="1637">
        <v>26673.95</v>
      </c>
      <c r="P746" s="1637">
        <v>23067.96</v>
      </c>
      <c r="Q746" s="1637">
        <v>48452.65</v>
      </c>
      <c r="R746" s="1637">
        <v>14312.14</v>
      </c>
      <c r="S746" s="1637">
        <v>25395.21</v>
      </c>
      <c r="T746" s="1637">
        <v>29710.400000000001</v>
      </c>
      <c r="U746" s="1637">
        <v>18444.939999999999</v>
      </c>
      <c r="V746" s="1637">
        <v>44076.31</v>
      </c>
      <c r="W746" s="1637">
        <v>37949.800000000003</v>
      </c>
      <c r="X746" s="1637">
        <v>30473.05</v>
      </c>
      <c r="Y746" s="1637">
        <v>1191289.28</v>
      </c>
      <c r="Z746" s="1637">
        <v>18955.799999999996</v>
      </c>
      <c r="AA746" s="1637">
        <v>26472.5</v>
      </c>
      <c r="AB746" s="1637">
        <v>68828.5</v>
      </c>
      <c r="AC746" s="1637">
        <v>7200.5199999999986</v>
      </c>
      <c r="AD746" s="1637">
        <v>120926.38</v>
      </c>
      <c r="AE746" s="1637">
        <v>81871.06</v>
      </c>
      <c r="AF746" s="1637">
        <v>288232.57999999996</v>
      </c>
      <c r="AG746" s="1637">
        <v>198437.86000000002</v>
      </c>
      <c r="AH746" s="1637">
        <v>573051.72791999998</v>
      </c>
      <c r="AI746" s="1637">
        <v>1383976.9279199999</v>
      </c>
      <c r="AJ746" s="1637">
        <v>201589.14</v>
      </c>
      <c r="AK746" s="1637">
        <v>1182387.78792</v>
      </c>
      <c r="AL746" s="1637">
        <v>1363818.00792</v>
      </c>
      <c r="AM746" s="1637">
        <v>52794</v>
      </c>
      <c r="AN746" s="1637">
        <v>52794</v>
      </c>
      <c r="AO746" s="1637">
        <v>54773.77</v>
      </c>
      <c r="AP746" s="1637">
        <v>54773.77</v>
      </c>
      <c r="AQ746" s="1637">
        <v>0</v>
      </c>
      <c r="AR746" s="1637">
        <v>0</v>
      </c>
      <c r="AS746" s="1637">
        <v>0</v>
      </c>
      <c r="AT746" s="1637">
        <v>0</v>
      </c>
      <c r="AU746" s="1637">
        <v>0</v>
      </c>
      <c r="AV746" s="1637">
        <v>98988.75</v>
      </c>
      <c r="AW746" s="1637">
        <v>40097.699999999997</v>
      </c>
      <c r="AX746" s="1637">
        <v>15281.59</v>
      </c>
      <c r="AY746" s="1637">
        <v>369503.58</v>
      </c>
      <c r="AZ746" s="1637">
        <v>2924610.92</v>
      </c>
      <c r="BA746" s="1637">
        <v>276405.96000000002</v>
      </c>
      <c r="BB746" s="1637">
        <v>0</v>
      </c>
      <c r="BC746" s="1637">
        <v>97994.45</v>
      </c>
      <c r="BD746" s="1637">
        <v>2924610.8679200001</v>
      </c>
    </row>
    <row r="747" spans="1:56" x14ac:dyDescent="0.25">
      <c r="A747" s="1651" t="s">
        <v>2654</v>
      </c>
      <c r="B747" s="1647" t="s">
        <v>3279</v>
      </c>
      <c r="C747" s="1636">
        <v>38.99</v>
      </c>
      <c r="D747" s="1637">
        <v>566168.47</v>
      </c>
      <c r="E747" s="1637">
        <v>526370.07000000007</v>
      </c>
      <c r="F747" s="1646">
        <v>0.92970572875596569</v>
      </c>
      <c r="G747" s="1645">
        <v>3</v>
      </c>
      <c r="H747" s="1644">
        <v>643.39</v>
      </c>
      <c r="I747" s="1644">
        <v>307313.64</v>
      </c>
      <c r="J747" s="1644">
        <v>307957.03000000003</v>
      </c>
      <c r="K747" s="1643">
        <v>0.9</v>
      </c>
      <c r="L747" s="1637">
        <v>124157.34</v>
      </c>
      <c r="M747" s="1637">
        <v>41381.64</v>
      </c>
      <c r="N747" s="1637">
        <v>13715.05</v>
      </c>
      <c r="O747" s="1637">
        <v>4331.07</v>
      </c>
      <c r="P747" s="1637">
        <v>4118.1400000000003</v>
      </c>
      <c r="Q747" s="1637">
        <v>11564.1</v>
      </c>
      <c r="R747" s="1637">
        <v>2752.33</v>
      </c>
      <c r="S747" s="1637">
        <v>5079.04</v>
      </c>
      <c r="T747" s="1637">
        <v>4347.8599999999997</v>
      </c>
      <c r="U747" s="1637">
        <v>3207.81</v>
      </c>
      <c r="V747" s="1637">
        <v>6450.19</v>
      </c>
      <c r="W747" s="1637">
        <v>5553.63</v>
      </c>
      <c r="X747" s="1637">
        <v>6094.61</v>
      </c>
      <c r="Y747" s="1637">
        <v>232752.80999999997</v>
      </c>
      <c r="Z747" s="1637">
        <v>3509.1000000000004</v>
      </c>
      <c r="AA747" s="1637">
        <v>4873.75</v>
      </c>
      <c r="AB747" s="1637">
        <v>12671.75</v>
      </c>
      <c r="AC747" s="1637">
        <v>1325.66</v>
      </c>
      <c r="AD747" s="1637">
        <v>22263.29</v>
      </c>
      <c r="AE747" s="1637">
        <v>33492.410000000003</v>
      </c>
      <c r="AF747" s="1637">
        <v>53065.39</v>
      </c>
      <c r="AG747" s="1637">
        <v>36533.630000000005</v>
      </c>
      <c r="AH747" s="1637">
        <v>107857.28736</v>
      </c>
      <c r="AI747" s="1637">
        <v>275592.26736</v>
      </c>
      <c r="AJ747" s="1637">
        <v>37113.800000000003</v>
      </c>
      <c r="AK747" s="1637">
        <v>238478.46736000007</v>
      </c>
      <c r="AL747" s="1637">
        <v>271880.88736000005</v>
      </c>
      <c r="AM747" s="1637">
        <v>8579.02</v>
      </c>
      <c r="AN747" s="1637">
        <v>8579.02</v>
      </c>
      <c r="AO747" s="1637">
        <v>8579.02</v>
      </c>
      <c r="AP747" s="1637">
        <v>8579.02</v>
      </c>
      <c r="AQ747" s="1637">
        <v>0</v>
      </c>
      <c r="AR747" s="1637">
        <v>0</v>
      </c>
      <c r="AS747" s="1637">
        <v>0</v>
      </c>
      <c r="AT747" s="1637">
        <v>0</v>
      </c>
      <c r="AU747" s="1637">
        <v>0</v>
      </c>
      <c r="AV747" s="1637">
        <v>17817.97</v>
      </c>
      <c r="AW747" s="1637">
        <v>7217.58</v>
      </c>
      <c r="AX747" s="1637">
        <v>2183.08</v>
      </c>
      <c r="AY747" s="1637">
        <v>61534.710000000006</v>
      </c>
      <c r="AZ747" s="1637">
        <v>566168.47</v>
      </c>
      <c r="BA747" s="1637">
        <v>43373.160000000011</v>
      </c>
      <c r="BB747" s="1637">
        <v>0</v>
      </c>
      <c r="BC747" s="1637">
        <v>17348.439999999999</v>
      </c>
      <c r="BD747" s="1637">
        <v>566168.40735999995</v>
      </c>
    </row>
    <row r="748" spans="1:56" x14ac:dyDescent="0.25">
      <c r="A748" s="1651" t="s">
        <v>2655</v>
      </c>
      <c r="B748" s="1647" t="s">
        <v>3278</v>
      </c>
      <c r="C748" s="1636">
        <v>952.87</v>
      </c>
      <c r="D748" s="1637">
        <v>12466342.43</v>
      </c>
      <c r="E748" s="1637">
        <v>18592340.41</v>
      </c>
      <c r="F748" s="1646">
        <v>1.4914029928504058</v>
      </c>
      <c r="G748" s="1645">
        <v>4</v>
      </c>
      <c r="H748" s="1644">
        <v>794.08</v>
      </c>
      <c r="I748" s="1644">
        <v>823117.7</v>
      </c>
      <c r="J748" s="1644">
        <v>823911.77999999991</v>
      </c>
      <c r="K748" s="1643">
        <v>0.9</v>
      </c>
      <c r="L748" s="1637">
        <v>2898377.82</v>
      </c>
      <c r="M748" s="1637">
        <v>727183.79</v>
      </c>
      <c r="N748" s="1637">
        <v>315418.06</v>
      </c>
      <c r="O748" s="1637">
        <v>125431.65</v>
      </c>
      <c r="P748" s="1637">
        <v>97694.89</v>
      </c>
      <c r="Q748" s="1637">
        <v>223011.77</v>
      </c>
      <c r="R748" s="1637">
        <v>69358.84</v>
      </c>
      <c r="S748" s="1637">
        <v>118154.55</v>
      </c>
      <c r="T748" s="1637">
        <v>138407</v>
      </c>
      <c r="U748" s="1637">
        <v>84472.48</v>
      </c>
      <c r="V748" s="1637">
        <v>205331.11</v>
      </c>
      <c r="W748" s="1637">
        <v>176790.55</v>
      </c>
      <c r="X748" s="1637">
        <v>141779.89000000001</v>
      </c>
      <c r="Y748" s="1637">
        <v>5321412.3999999994</v>
      </c>
      <c r="Z748" s="1637">
        <v>84806.1</v>
      </c>
      <c r="AA748" s="1637">
        <v>119108.75</v>
      </c>
      <c r="AB748" s="1637">
        <v>309682.75</v>
      </c>
      <c r="AC748" s="1637">
        <v>32397.58</v>
      </c>
      <c r="AD748" s="1637">
        <v>272044.38</v>
      </c>
      <c r="AE748" s="1637">
        <v>403559.48999999993</v>
      </c>
      <c r="AF748" s="1637">
        <v>1296856.07</v>
      </c>
      <c r="AG748" s="1637">
        <v>892839.19</v>
      </c>
      <c r="AH748" s="1637">
        <v>2466092.7826799997</v>
      </c>
      <c r="AI748" s="1637">
        <v>5877387.0926799998</v>
      </c>
      <c r="AJ748" s="1637">
        <v>907017.89</v>
      </c>
      <c r="AK748" s="1637">
        <v>4970369.2026800001</v>
      </c>
      <c r="AL748" s="1637">
        <v>5786685.3026799997</v>
      </c>
      <c r="AM748" s="1637">
        <v>162341.54999999999</v>
      </c>
      <c r="AN748" s="1637">
        <v>162341.54999999999</v>
      </c>
      <c r="AO748" s="1637">
        <v>168940.79999999999</v>
      </c>
      <c r="AP748" s="1637">
        <v>168940.79999999999</v>
      </c>
      <c r="AQ748" s="1637">
        <v>0</v>
      </c>
      <c r="AR748" s="1637">
        <v>0</v>
      </c>
      <c r="AS748" s="1637">
        <v>0</v>
      </c>
      <c r="AT748" s="1637">
        <v>0</v>
      </c>
      <c r="AU748" s="1637">
        <v>659.92</v>
      </c>
      <c r="AV748" s="1637">
        <v>445449.37</v>
      </c>
      <c r="AW748" s="1637">
        <v>180439.65</v>
      </c>
      <c r="AX748" s="1637">
        <v>69131.02</v>
      </c>
      <c r="AY748" s="1637">
        <v>1358244.66</v>
      </c>
      <c r="AZ748" s="1637">
        <v>12466342.43</v>
      </c>
      <c r="BA748" s="1637">
        <v>260021.29</v>
      </c>
      <c r="BB748" s="1637">
        <v>0.47</v>
      </c>
      <c r="BC748" s="1637">
        <v>270425.87999999995</v>
      </c>
      <c r="BD748" s="1637">
        <v>12466342.362679999</v>
      </c>
    </row>
    <row r="749" spans="1:56" x14ac:dyDescent="0.25">
      <c r="A749" s="1651" t="s">
        <v>2656</v>
      </c>
      <c r="B749" s="1647" t="s">
        <v>3277</v>
      </c>
      <c r="C749" s="1636">
        <v>114.5</v>
      </c>
      <c r="D749" s="1637">
        <v>1426836.13</v>
      </c>
      <c r="E749" s="1637">
        <v>1292230.55</v>
      </c>
      <c r="F749" s="1646">
        <v>0.90566150017521641</v>
      </c>
      <c r="G749" s="1645">
        <v>3</v>
      </c>
      <c r="H749" s="1644">
        <v>1621.47</v>
      </c>
      <c r="I749" s="1644">
        <v>833019.76</v>
      </c>
      <c r="J749" s="1644">
        <v>834641.23</v>
      </c>
      <c r="K749" s="1643">
        <v>0.9</v>
      </c>
      <c r="L749" s="1637">
        <v>333254</v>
      </c>
      <c r="M749" s="1637">
        <v>66650.789999999994</v>
      </c>
      <c r="N749" s="1637">
        <v>35145.43</v>
      </c>
      <c r="O749" s="1637">
        <v>15689.92</v>
      </c>
      <c r="P749" s="1637">
        <v>11275.69</v>
      </c>
      <c r="Q749" s="1637">
        <v>21644.35</v>
      </c>
      <c r="R749" s="1637">
        <v>7706.53</v>
      </c>
      <c r="S749" s="1637">
        <v>13365.9</v>
      </c>
      <c r="T749" s="1637">
        <v>18116.099999999999</v>
      </c>
      <c r="U749" s="1637">
        <v>9890.76</v>
      </c>
      <c r="V749" s="1637">
        <v>26875.8</v>
      </c>
      <c r="W749" s="1637">
        <v>23140.12</v>
      </c>
      <c r="X749" s="1637">
        <v>16038.45</v>
      </c>
      <c r="Y749" s="1637">
        <v>598793.84</v>
      </c>
      <c r="Z749" s="1637">
        <v>10170</v>
      </c>
      <c r="AA749" s="1637">
        <v>14312.5</v>
      </c>
      <c r="AB749" s="1637">
        <v>37212.5</v>
      </c>
      <c r="AC749" s="1637">
        <v>3893</v>
      </c>
      <c r="AD749" s="1637">
        <v>65379.5</v>
      </c>
      <c r="AE749" s="1637">
        <v>19271</v>
      </c>
      <c r="AF749" s="1637">
        <v>155834.5</v>
      </c>
      <c r="AG749" s="1637">
        <v>107286.5</v>
      </c>
      <c r="AH749" s="1637">
        <v>277797.80099999998</v>
      </c>
      <c r="AI749" s="1637">
        <v>691157.30099999998</v>
      </c>
      <c r="AJ749" s="1637">
        <v>108990.26</v>
      </c>
      <c r="AK749" s="1637">
        <v>582167.04099999997</v>
      </c>
      <c r="AL749" s="1637">
        <v>680258.27099999995</v>
      </c>
      <c r="AM749" s="1637">
        <v>15838.2</v>
      </c>
      <c r="AN749" s="1637">
        <v>15838.2</v>
      </c>
      <c r="AO749" s="1637">
        <v>16498.12</v>
      </c>
      <c r="AP749" s="1637">
        <v>16498.12</v>
      </c>
      <c r="AQ749" s="1637">
        <v>0</v>
      </c>
      <c r="AR749" s="1637">
        <v>0</v>
      </c>
      <c r="AS749" s="1637">
        <v>0</v>
      </c>
      <c r="AT749" s="1637">
        <v>0</v>
      </c>
      <c r="AU749" s="1637">
        <v>0</v>
      </c>
      <c r="AV749" s="1637">
        <v>53453.919999999998</v>
      </c>
      <c r="AW749" s="1637">
        <v>21652.75</v>
      </c>
      <c r="AX749" s="1637">
        <v>8004.64</v>
      </c>
      <c r="AY749" s="1637">
        <v>147783.95000000001</v>
      </c>
      <c r="AZ749" s="1637">
        <v>1426836.13</v>
      </c>
      <c r="BA749" s="1637">
        <v>46984.07</v>
      </c>
      <c r="BB749" s="1637">
        <v>0</v>
      </c>
      <c r="BC749" s="1637">
        <v>51985.529999999992</v>
      </c>
      <c r="BD749" s="1637">
        <v>1426836.061</v>
      </c>
    </row>
    <row r="750" spans="1:56" x14ac:dyDescent="0.25">
      <c r="A750" s="1651" t="s">
        <v>2657</v>
      </c>
      <c r="B750" s="1647" t="s">
        <v>3276</v>
      </c>
      <c r="C750" s="1636">
        <v>396.45</v>
      </c>
      <c r="D750" s="1637">
        <v>5260761.07</v>
      </c>
      <c r="E750" s="1637">
        <v>3844936.95</v>
      </c>
      <c r="F750" s="1646">
        <v>0.73087085667625651</v>
      </c>
      <c r="G750" s="1645">
        <v>1</v>
      </c>
      <c r="H750" s="1644">
        <v>118000.5</v>
      </c>
      <c r="I750" s="1644">
        <v>2048256.0000000005</v>
      </c>
      <c r="J750" s="1644">
        <v>2166256.5000000005</v>
      </c>
      <c r="K750" s="1643">
        <v>0.9</v>
      </c>
      <c r="L750" s="1637">
        <v>1205773.1499999999</v>
      </c>
      <c r="M750" s="1637">
        <v>298984.01</v>
      </c>
      <c r="N750" s="1637">
        <v>129512.12</v>
      </c>
      <c r="O750" s="1637">
        <v>51747.86</v>
      </c>
      <c r="P750" s="1637">
        <v>40414.839999999997</v>
      </c>
      <c r="Q750" s="1637">
        <v>91101.49</v>
      </c>
      <c r="R750" s="1637">
        <v>28073.81</v>
      </c>
      <c r="S750" s="1637">
        <v>48651.87</v>
      </c>
      <c r="T750" s="1637">
        <v>57246.87</v>
      </c>
      <c r="U750" s="1637">
        <v>34751.339999999997</v>
      </c>
      <c r="V750" s="1637">
        <v>84927.52</v>
      </c>
      <c r="W750" s="1637">
        <v>73122.789999999994</v>
      </c>
      <c r="X750" s="1637">
        <v>58379.95</v>
      </c>
      <c r="Y750" s="1637">
        <v>2202687.6200000006</v>
      </c>
      <c r="Z750" s="1637">
        <v>35568</v>
      </c>
      <c r="AA750" s="1637">
        <v>49556.25</v>
      </c>
      <c r="AB750" s="1637">
        <v>128846.25</v>
      </c>
      <c r="AC750" s="1637">
        <v>13479.3</v>
      </c>
      <c r="AD750" s="1637">
        <v>226372.94999999998</v>
      </c>
      <c r="AE750" s="1637">
        <v>163288.77999999997</v>
      </c>
      <c r="AF750" s="1637">
        <v>539568.44999999995</v>
      </c>
      <c r="AG750" s="1637">
        <v>371473.64999999997</v>
      </c>
      <c r="AH750" s="1637">
        <v>1017391.3578</v>
      </c>
      <c r="AI750" s="1637">
        <v>2545544.9877999998</v>
      </c>
      <c r="AJ750" s="1637">
        <v>377372.82</v>
      </c>
      <c r="AK750" s="1637">
        <v>2168172.1677999999</v>
      </c>
      <c r="AL750" s="1637">
        <v>2507807.6978000002</v>
      </c>
      <c r="AM750" s="1637">
        <v>64012.72</v>
      </c>
      <c r="AN750" s="1637">
        <v>64012.72</v>
      </c>
      <c r="AO750" s="1637">
        <v>66652.42</v>
      </c>
      <c r="AP750" s="1637">
        <v>66652.42</v>
      </c>
      <c r="AQ750" s="1637">
        <v>0</v>
      </c>
      <c r="AR750" s="1637">
        <v>0</v>
      </c>
      <c r="AS750" s="1637">
        <v>0</v>
      </c>
      <c r="AT750" s="1637">
        <v>0</v>
      </c>
      <c r="AU750" s="1637">
        <v>0</v>
      </c>
      <c r="AV750" s="1637">
        <v>185438.92</v>
      </c>
      <c r="AW750" s="1637">
        <v>75116.350000000006</v>
      </c>
      <c r="AX750" s="1637">
        <v>28380.1</v>
      </c>
      <c r="AY750" s="1637">
        <v>550265.64999999991</v>
      </c>
      <c r="AZ750" s="1637">
        <v>5260761.07</v>
      </c>
      <c r="BA750" s="1637">
        <v>169422.72</v>
      </c>
      <c r="BB750" s="1637">
        <v>0</v>
      </c>
      <c r="BC750" s="1637">
        <v>171636.25999999998</v>
      </c>
      <c r="BD750" s="1637">
        <v>5260760.9678000007</v>
      </c>
    </row>
    <row r="751" spans="1:56" x14ac:dyDescent="0.25">
      <c r="A751" s="1651" t="s">
        <v>2658</v>
      </c>
      <c r="B751" s="1647" t="s">
        <v>3275</v>
      </c>
      <c r="C751" s="1636">
        <v>913.04</v>
      </c>
      <c r="D751" s="1637">
        <v>12890532.74</v>
      </c>
      <c r="E751" s="1637">
        <v>9442836.8000000007</v>
      </c>
      <c r="F751" s="1646">
        <v>0.73254046131843586</v>
      </c>
      <c r="G751" s="1645">
        <v>1</v>
      </c>
      <c r="H751" s="1644">
        <v>292188.15999999997</v>
      </c>
      <c r="I751" s="1644">
        <v>5774066.29</v>
      </c>
      <c r="J751" s="1644">
        <v>6066254.4500000002</v>
      </c>
      <c r="K751" s="1643">
        <v>0.9</v>
      </c>
      <c r="L751" s="1637">
        <v>2856919.94</v>
      </c>
      <c r="M751" s="1637">
        <v>714369.78</v>
      </c>
      <c r="N751" s="1637">
        <v>301201.8</v>
      </c>
      <c r="O751" s="1637">
        <v>120033.89</v>
      </c>
      <c r="P751" s="1637">
        <v>101405.08</v>
      </c>
      <c r="Q751" s="1637">
        <v>214815.09</v>
      </c>
      <c r="R751" s="1637">
        <v>66056.039999999994</v>
      </c>
      <c r="S751" s="1637">
        <v>113075.51</v>
      </c>
      <c r="T751" s="1637">
        <v>132609.85</v>
      </c>
      <c r="U751" s="1637">
        <v>80997.350000000006</v>
      </c>
      <c r="V751" s="1637">
        <v>196730.85</v>
      </c>
      <c r="W751" s="1637">
        <v>169385.71</v>
      </c>
      <c r="X751" s="1637">
        <v>135685.28</v>
      </c>
      <c r="Y751" s="1637">
        <v>5203286.169999999</v>
      </c>
      <c r="Z751" s="1637">
        <v>81206.099999999991</v>
      </c>
      <c r="AA751" s="1637">
        <v>114130</v>
      </c>
      <c r="AB751" s="1637">
        <v>296738</v>
      </c>
      <c r="AC751" s="1637">
        <v>31043.359999999993</v>
      </c>
      <c r="AD751" s="1637">
        <v>521345.83999999997</v>
      </c>
      <c r="AE751" s="1637">
        <v>383812.97</v>
      </c>
      <c r="AF751" s="1637">
        <v>1242647.44</v>
      </c>
      <c r="AG751" s="1637">
        <v>855518.47999999986</v>
      </c>
      <c r="AH751" s="1637">
        <v>2532947.4945599996</v>
      </c>
      <c r="AI751" s="1637">
        <v>6059389.684559999</v>
      </c>
      <c r="AJ751" s="1637">
        <v>869104.51</v>
      </c>
      <c r="AK751" s="1637">
        <v>5190285.1745599993</v>
      </c>
      <c r="AL751" s="1637">
        <v>5972479.2245599991</v>
      </c>
      <c r="AM751" s="1637">
        <v>219095.1</v>
      </c>
      <c r="AN751" s="1637">
        <v>219095.1</v>
      </c>
      <c r="AO751" s="1637">
        <v>228334.05</v>
      </c>
      <c r="AP751" s="1637">
        <v>228334.05</v>
      </c>
      <c r="AQ751" s="1637">
        <v>29036.7</v>
      </c>
      <c r="AR751" s="1637">
        <v>29036.7</v>
      </c>
      <c r="AS751" s="1637">
        <v>29696.62</v>
      </c>
      <c r="AT751" s="1637">
        <v>29696.62</v>
      </c>
      <c r="AU751" s="1637">
        <v>36295.870000000003</v>
      </c>
      <c r="AV751" s="1637">
        <v>426971.47</v>
      </c>
      <c r="AW751" s="1637">
        <v>172954.74</v>
      </c>
      <c r="AX751" s="1637">
        <v>66220.240000000005</v>
      </c>
      <c r="AY751" s="1637">
        <v>1714767.26</v>
      </c>
      <c r="AZ751" s="1637">
        <v>12890532.74</v>
      </c>
      <c r="BA751" s="1637">
        <v>876635.85</v>
      </c>
      <c r="BB751" s="1637">
        <v>15826.16</v>
      </c>
      <c r="BC751" s="1637">
        <v>467114.65</v>
      </c>
      <c r="BD751" s="1637">
        <v>12890532.654559998</v>
      </c>
    </row>
    <row r="752" spans="1:56" x14ac:dyDescent="0.25">
      <c r="A752" s="1651" t="s">
        <v>2659</v>
      </c>
      <c r="B752" s="1647" t="s">
        <v>3274</v>
      </c>
      <c r="C752" s="1636">
        <v>1124.27</v>
      </c>
      <c r="D752" s="1637">
        <v>15535407.140000001</v>
      </c>
      <c r="E752" s="1637">
        <v>12140689.210000001</v>
      </c>
      <c r="F752" s="1646">
        <v>0.78148510049283459</v>
      </c>
      <c r="G752" s="1645">
        <v>2</v>
      </c>
      <c r="H752" s="1644">
        <v>126411.13</v>
      </c>
      <c r="I752" s="1644">
        <v>6680772.5600000005</v>
      </c>
      <c r="J752" s="1644">
        <v>6807183.6900000004</v>
      </c>
      <c r="K752" s="1643">
        <v>0.9</v>
      </c>
      <c r="L752" s="1637">
        <v>3548028.45</v>
      </c>
      <c r="M752" s="1637">
        <v>851436.82</v>
      </c>
      <c r="N752" s="1637">
        <v>367632.83</v>
      </c>
      <c r="O752" s="1637">
        <v>149530.95000000001</v>
      </c>
      <c r="P752" s="1637">
        <v>122830.38</v>
      </c>
      <c r="Q752" s="1637">
        <v>249216.22</v>
      </c>
      <c r="R752" s="1637">
        <v>82019.58</v>
      </c>
      <c r="S752" s="1637">
        <v>137936.07999999999</v>
      </c>
      <c r="T752" s="1637">
        <v>166668.12</v>
      </c>
      <c r="U752" s="1637">
        <v>99709.61</v>
      </c>
      <c r="V752" s="1637">
        <v>247257.36</v>
      </c>
      <c r="W752" s="1637">
        <v>212889.15</v>
      </c>
      <c r="X752" s="1637">
        <v>165516.79999999999</v>
      </c>
      <c r="Y752" s="1637">
        <v>6400672.3500000015</v>
      </c>
      <c r="Z752" s="1637">
        <v>100284.3</v>
      </c>
      <c r="AA752" s="1637">
        <v>140533.75</v>
      </c>
      <c r="AB752" s="1637">
        <v>365387.75</v>
      </c>
      <c r="AC752" s="1637">
        <v>38225.18</v>
      </c>
      <c r="AD752" s="1637">
        <v>641958.16999999993</v>
      </c>
      <c r="AE752" s="1637">
        <v>412270.75</v>
      </c>
      <c r="AF752" s="1637">
        <v>1530131.47</v>
      </c>
      <c r="AG752" s="1637">
        <v>1053440.99</v>
      </c>
      <c r="AH752" s="1637">
        <v>3050128.6312799999</v>
      </c>
      <c r="AI752" s="1637">
        <v>7332360.9912800007</v>
      </c>
      <c r="AJ752" s="1637">
        <v>1070170.1200000001</v>
      </c>
      <c r="AK752" s="1637">
        <v>6262190.8712799987</v>
      </c>
      <c r="AL752" s="1637">
        <v>7225343.9712799983</v>
      </c>
      <c r="AM752" s="1637">
        <v>266609.7</v>
      </c>
      <c r="AN752" s="1637">
        <v>266609.7</v>
      </c>
      <c r="AO752" s="1637">
        <v>277828.42</v>
      </c>
      <c r="AP752" s="1637">
        <v>277828.42</v>
      </c>
      <c r="AQ752" s="1637">
        <v>0</v>
      </c>
      <c r="AR752" s="1637">
        <v>0</v>
      </c>
      <c r="AS752" s="1637">
        <v>0</v>
      </c>
      <c r="AT752" s="1637">
        <v>0</v>
      </c>
      <c r="AU752" s="1637">
        <v>0</v>
      </c>
      <c r="AV752" s="1637">
        <v>525960.22</v>
      </c>
      <c r="AW752" s="1637">
        <v>213052.44</v>
      </c>
      <c r="AX752" s="1637">
        <v>81501.84</v>
      </c>
      <c r="AY752" s="1637">
        <v>1909390.74</v>
      </c>
      <c r="AZ752" s="1637">
        <v>15535407.140000001</v>
      </c>
      <c r="BA752" s="1637">
        <v>1223623.8800000001</v>
      </c>
      <c r="BB752" s="1637">
        <v>0</v>
      </c>
      <c r="BC752" s="1637">
        <v>468520.22000000003</v>
      </c>
      <c r="BD752" s="1637">
        <v>15535407.061279999</v>
      </c>
    </row>
    <row r="753" spans="1:56" x14ac:dyDescent="0.25">
      <c r="A753" s="1647"/>
      <c r="B753" s="1647" t="s">
        <v>3273</v>
      </c>
      <c r="C753" s="1636">
        <v>39</v>
      </c>
      <c r="D753" s="1637">
        <v>535712.21</v>
      </c>
      <c r="E753" s="1637">
        <v>308285.82</v>
      </c>
      <c r="F753" s="1646">
        <v>0.57546909375091526</v>
      </c>
      <c r="G753" s="1645">
        <v>1</v>
      </c>
      <c r="H753" s="1644">
        <v>43190.65</v>
      </c>
      <c r="I753" s="1644">
        <v>254714.6</v>
      </c>
      <c r="J753" s="1644">
        <v>297905.25</v>
      </c>
      <c r="K753" s="1643">
        <v>0.9</v>
      </c>
      <c r="L753" s="1637">
        <v>116587.53</v>
      </c>
      <c r="M753" s="1637">
        <v>33420.800000000003</v>
      </c>
      <c r="N753" s="1637">
        <v>13055.31</v>
      </c>
      <c r="O753" s="1637">
        <v>4770.17</v>
      </c>
      <c r="P753" s="1637">
        <v>3958.78</v>
      </c>
      <c r="Q753" s="1637">
        <v>10996.77</v>
      </c>
      <c r="R753" s="1637">
        <v>2752.33</v>
      </c>
      <c r="S753" s="1637">
        <v>4811.72</v>
      </c>
      <c r="T753" s="1637">
        <v>5072.5</v>
      </c>
      <c r="U753" s="1637">
        <v>3475.13</v>
      </c>
      <c r="V753" s="1637">
        <v>7525.22</v>
      </c>
      <c r="W753" s="1637">
        <v>6479.23</v>
      </c>
      <c r="X753" s="1637">
        <v>5773.84</v>
      </c>
      <c r="Y753" s="1637">
        <v>218679.33000000002</v>
      </c>
      <c r="Z753" s="1637">
        <v>3510</v>
      </c>
      <c r="AA753" s="1637">
        <v>4875</v>
      </c>
      <c r="AB753" s="1637">
        <v>12675</v>
      </c>
      <c r="AC753" s="1637">
        <v>1326</v>
      </c>
      <c r="AD753" s="1637">
        <v>22269</v>
      </c>
      <c r="AE753" s="1637">
        <v>24351</v>
      </c>
      <c r="AF753" s="1637">
        <v>53079</v>
      </c>
      <c r="AG753" s="1637">
        <v>36543</v>
      </c>
      <c r="AH753" s="1637">
        <v>102562.18799999999</v>
      </c>
      <c r="AI753" s="1637">
        <v>261190.18799999999</v>
      </c>
      <c r="AJ753" s="1637">
        <v>37123.32</v>
      </c>
      <c r="AK753" s="1637">
        <v>224066.86799999999</v>
      </c>
      <c r="AL753" s="1637">
        <v>257477.848</v>
      </c>
      <c r="AM753" s="1637">
        <v>7919.1</v>
      </c>
      <c r="AN753" s="1637">
        <v>7919.1</v>
      </c>
      <c r="AO753" s="1637">
        <v>7919.1</v>
      </c>
      <c r="AP753" s="1637">
        <v>7919.1</v>
      </c>
      <c r="AQ753" s="1637">
        <v>0</v>
      </c>
      <c r="AR753" s="1637">
        <v>0</v>
      </c>
      <c r="AS753" s="1637">
        <v>0</v>
      </c>
      <c r="AT753" s="1637">
        <v>0</v>
      </c>
      <c r="AU753" s="1637">
        <v>659.92</v>
      </c>
      <c r="AV753" s="1637">
        <v>17817.97</v>
      </c>
      <c r="AW753" s="1637">
        <v>7217.58</v>
      </c>
      <c r="AX753" s="1637">
        <v>2183.08</v>
      </c>
      <c r="AY753" s="1637">
        <v>59554.950000000004</v>
      </c>
      <c r="AZ753" s="1637">
        <v>535712.21</v>
      </c>
      <c r="BA753" s="1637">
        <v>9330.14</v>
      </c>
      <c r="BB753" s="1637">
        <v>132.70999999999998</v>
      </c>
      <c r="BC753" s="1637">
        <v>5584.83</v>
      </c>
      <c r="BD753" s="1637">
        <v>535712.12800000003</v>
      </c>
    </row>
    <row r="754" spans="1:56" x14ac:dyDescent="0.25">
      <c r="A754" s="1647"/>
      <c r="B754" s="1647" t="s">
        <v>3272</v>
      </c>
      <c r="C754" s="1636">
        <v>85.32</v>
      </c>
      <c r="D754" s="1637">
        <v>1221472.8600000001</v>
      </c>
      <c r="E754" s="1637">
        <v>731400.02</v>
      </c>
      <c r="F754" s="1646">
        <v>0.59878532217244673</v>
      </c>
      <c r="G754" s="1645">
        <v>1</v>
      </c>
      <c r="H754" s="1644">
        <v>88325.54</v>
      </c>
      <c r="I754" s="1644">
        <v>609252.74</v>
      </c>
      <c r="J754" s="1644">
        <v>697578.28</v>
      </c>
      <c r="K754" s="1643">
        <v>0.9</v>
      </c>
      <c r="L754" s="1637">
        <v>266388.59999999998</v>
      </c>
      <c r="M754" s="1637">
        <v>85608.28</v>
      </c>
      <c r="N754" s="1637">
        <v>29940.49</v>
      </c>
      <c r="O754" s="1637">
        <v>9289.73</v>
      </c>
      <c r="P754" s="1637">
        <v>8952.58</v>
      </c>
      <c r="Q754" s="1637">
        <v>25157.35</v>
      </c>
      <c r="R754" s="1637">
        <v>6055.13</v>
      </c>
      <c r="S754" s="1637">
        <v>10960.03</v>
      </c>
      <c r="T754" s="1637">
        <v>9420.3700000000008</v>
      </c>
      <c r="U754" s="1637">
        <v>7217.58</v>
      </c>
      <c r="V754" s="1637">
        <v>13975.41</v>
      </c>
      <c r="W754" s="1637">
        <v>12032.86</v>
      </c>
      <c r="X754" s="1637">
        <v>13151.52</v>
      </c>
      <c r="Y754" s="1637">
        <v>498149.93</v>
      </c>
      <c r="Z754" s="1637">
        <v>7678.7999999999993</v>
      </c>
      <c r="AA754" s="1637">
        <v>10665</v>
      </c>
      <c r="AB754" s="1637">
        <v>27729</v>
      </c>
      <c r="AC754" s="1637">
        <v>2900.88</v>
      </c>
      <c r="AD754" s="1637">
        <v>48717.72</v>
      </c>
      <c r="AE754" s="1637">
        <v>68007.28</v>
      </c>
      <c r="AF754" s="1637">
        <v>116120.51999999999</v>
      </c>
      <c r="AG754" s="1637">
        <v>79944.84</v>
      </c>
      <c r="AH754" s="1637">
        <v>232992.66047999999</v>
      </c>
      <c r="AI754" s="1637">
        <v>594756.70047999988</v>
      </c>
      <c r="AJ754" s="1637">
        <v>81214.399999999994</v>
      </c>
      <c r="AK754" s="1637">
        <v>513542.30047999998</v>
      </c>
      <c r="AL754" s="1637">
        <v>586635.26047999994</v>
      </c>
      <c r="AM754" s="1637">
        <v>17158.05</v>
      </c>
      <c r="AN754" s="1637">
        <v>17158.05</v>
      </c>
      <c r="AO754" s="1637">
        <v>18477.900000000001</v>
      </c>
      <c r="AP754" s="1637">
        <v>18477.900000000001</v>
      </c>
      <c r="AQ754" s="1637">
        <v>659.92</v>
      </c>
      <c r="AR754" s="1637">
        <v>659.92</v>
      </c>
      <c r="AS754" s="1637">
        <v>659.92</v>
      </c>
      <c r="AT754" s="1637">
        <v>659.92</v>
      </c>
      <c r="AU754" s="1637">
        <v>1319.85</v>
      </c>
      <c r="AV754" s="1637">
        <v>39595.5</v>
      </c>
      <c r="AW754" s="1637">
        <v>16039.08</v>
      </c>
      <c r="AX754" s="1637">
        <v>5821.56</v>
      </c>
      <c r="AY754" s="1637">
        <v>136687.57</v>
      </c>
      <c r="AZ754" s="1637">
        <v>1221472.8600000001</v>
      </c>
      <c r="BA754" s="1637">
        <v>45080.020000000004</v>
      </c>
      <c r="BB754" s="1637">
        <v>463.35</v>
      </c>
      <c r="BC754" s="1637">
        <v>25491.23</v>
      </c>
      <c r="BD754" s="1637">
        <v>1221472.7604799999</v>
      </c>
    </row>
    <row r="755" spans="1:56" x14ac:dyDescent="0.25">
      <c r="A755" s="1651" t="s">
        <v>2660</v>
      </c>
      <c r="B755" s="1647" t="s">
        <v>3271</v>
      </c>
      <c r="C755" s="1636">
        <v>2462.5300000000002</v>
      </c>
      <c r="D755" s="1637">
        <v>34871861.109999999</v>
      </c>
      <c r="E755" s="1637">
        <v>29383435.349999998</v>
      </c>
      <c r="F755" s="1646">
        <v>0.84261161907340476</v>
      </c>
      <c r="G755" s="1645">
        <v>2</v>
      </c>
      <c r="H755" s="1644">
        <v>98976.57</v>
      </c>
      <c r="I755" s="1644">
        <v>6815424.4900000002</v>
      </c>
      <c r="J755" s="1644">
        <v>6914401.0600000005</v>
      </c>
      <c r="K755" s="1643">
        <v>0.9</v>
      </c>
      <c r="L755" s="1637">
        <v>7833325.6500000004</v>
      </c>
      <c r="M755" s="1637">
        <v>1905270.12</v>
      </c>
      <c r="N755" s="1637">
        <v>808073.43</v>
      </c>
      <c r="O755" s="1637">
        <v>327305.93</v>
      </c>
      <c r="P755" s="1637">
        <v>277160.42</v>
      </c>
      <c r="Q755" s="1637">
        <v>561816.63</v>
      </c>
      <c r="R755" s="1637">
        <v>180002.7</v>
      </c>
      <c r="S755" s="1637">
        <v>303673.24</v>
      </c>
      <c r="T755" s="1637">
        <v>363771.28</v>
      </c>
      <c r="U755" s="1637">
        <v>218933.44</v>
      </c>
      <c r="V755" s="1637">
        <v>539666.06000000006</v>
      </c>
      <c r="W755" s="1637">
        <v>464653.71</v>
      </c>
      <c r="X755" s="1637">
        <v>364393.58</v>
      </c>
      <c r="Y755" s="1637">
        <v>14148046.189999999</v>
      </c>
      <c r="Z755" s="1637">
        <v>219955.5</v>
      </c>
      <c r="AA755" s="1637">
        <v>307816.25</v>
      </c>
      <c r="AB755" s="1637">
        <v>800322.25</v>
      </c>
      <c r="AC755" s="1637">
        <v>83726.02</v>
      </c>
      <c r="AD755" s="1637">
        <v>1406104.6300000001</v>
      </c>
      <c r="AE755" s="1637">
        <v>950807.99</v>
      </c>
      <c r="AF755" s="1637">
        <v>3351503.3299999996</v>
      </c>
      <c r="AG755" s="1637">
        <v>2307390.61</v>
      </c>
      <c r="AH755" s="1637">
        <v>6877776.7909200015</v>
      </c>
      <c r="AI755" s="1637">
        <v>16305403.370920002</v>
      </c>
      <c r="AJ755" s="1637">
        <v>2344033.0499999998</v>
      </c>
      <c r="AK755" s="1637">
        <v>13961370.320920002</v>
      </c>
      <c r="AL755" s="1637">
        <v>16071000.060920002</v>
      </c>
      <c r="AM755" s="1637">
        <v>645406.65</v>
      </c>
      <c r="AN755" s="1637">
        <v>645406.65</v>
      </c>
      <c r="AO755" s="1637">
        <v>672463.57</v>
      </c>
      <c r="AP755" s="1637">
        <v>672463.57</v>
      </c>
      <c r="AQ755" s="1637">
        <v>40915.35</v>
      </c>
      <c r="AR755" s="1637">
        <v>40915.35</v>
      </c>
      <c r="AS755" s="1637">
        <v>42895.12</v>
      </c>
      <c r="AT755" s="1637">
        <v>42895.12</v>
      </c>
      <c r="AU755" s="1637">
        <v>51474.15</v>
      </c>
      <c r="AV755" s="1637">
        <v>1152229.05</v>
      </c>
      <c r="AW755" s="1637">
        <v>466737.22</v>
      </c>
      <c r="AX755" s="1637">
        <v>179012.97</v>
      </c>
      <c r="AY755" s="1637">
        <v>4652814.7699999996</v>
      </c>
      <c r="AZ755" s="1637">
        <v>34871861.109999999</v>
      </c>
      <c r="BA755" s="1637">
        <v>1531556.15</v>
      </c>
      <c r="BB755" s="1637">
        <v>9703.9499999999989</v>
      </c>
      <c r="BC755" s="1637">
        <v>908031.55000000016</v>
      </c>
      <c r="BD755" s="1637">
        <v>34871861.020920001</v>
      </c>
    </row>
    <row r="756" spans="1:56" x14ac:dyDescent="0.25">
      <c r="A756" s="1651" t="s">
        <v>2661</v>
      </c>
      <c r="B756" s="1647" t="s">
        <v>3270</v>
      </c>
      <c r="C756" s="1636">
        <v>68.5</v>
      </c>
      <c r="D756" s="1637">
        <v>826140.25</v>
      </c>
      <c r="E756" s="1637">
        <v>988404.04</v>
      </c>
      <c r="F756" s="1646">
        <v>1.1964119167417397</v>
      </c>
      <c r="G756" s="1645">
        <v>4</v>
      </c>
      <c r="H756" s="1644">
        <v>52.62</v>
      </c>
      <c r="I756" s="1644">
        <v>53960.88</v>
      </c>
      <c r="J756" s="1644">
        <v>54013.5</v>
      </c>
      <c r="K756" s="1643">
        <v>0.9</v>
      </c>
      <c r="L756" s="1637">
        <v>201458.63</v>
      </c>
      <c r="M756" s="1637">
        <v>40291.72</v>
      </c>
      <c r="N756" s="1637">
        <v>21338.29</v>
      </c>
      <c r="O756" s="1637">
        <v>8786.35</v>
      </c>
      <c r="P756" s="1637">
        <v>6710.94</v>
      </c>
      <c r="Q756" s="1637">
        <v>13527.72</v>
      </c>
      <c r="R756" s="1637">
        <v>4954.2</v>
      </c>
      <c r="S756" s="1637">
        <v>7752.22</v>
      </c>
      <c r="T756" s="1637">
        <v>10145.01</v>
      </c>
      <c r="U756" s="1637">
        <v>5880.99</v>
      </c>
      <c r="V756" s="1637">
        <v>15050.44</v>
      </c>
      <c r="W756" s="1637">
        <v>12958.47</v>
      </c>
      <c r="X756" s="1637">
        <v>9302.2999999999993</v>
      </c>
      <c r="Y756" s="1637">
        <v>358157.27999999991</v>
      </c>
      <c r="Z756" s="1637">
        <v>6165</v>
      </c>
      <c r="AA756" s="1637">
        <v>8562.5</v>
      </c>
      <c r="AB756" s="1637">
        <v>22262.5</v>
      </c>
      <c r="AC756" s="1637">
        <v>2329</v>
      </c>
      <c r="AD756" s="1637">
        <v>19556.75</v>
      </c>
      <c r="AE756" s="1637">
        <v>12344.5</v>
      </c>
      <c r="AF756" s="1637">
        <v>93228.5</v>
      </c>
      <c r="AG756" s="1637">
        <v>64184.5</v>
      </c>
      <c r="AH756" s="1637">
        <v>163999.95899999997</v>
      </c>
      <c r="AI756" s="1637">
        <v>392633.20899999997</v>
      </c>
      <c r="AJ756" s="1637">
        <v>65203.78</v>
      </c>
      <c r="AK756" s="1637">
        <v>327429.429</v>
      </c>
      <c r="AL756" s="1637">
        <v>386112.82900000003</v>
      </c>
      <c r="AM756" s="1637">
        <v>7919.1</v>
      </c>
      <c r="AN756" s="1637">
        <v>7919.1</v>
      </c>
      <c r="AO756" s="1637">
        <v>8579.02</v>
      </c>
      <c r="AP756" s="1637">
        <v>8579.02</v>
      </c>
      <c r="AQ756" s="1637">
        <v>0</v>
      </c>
      <c r="AR756" s="1637">
        <v>0</v>
      </c>
      <c r="AS756" s="1637">
        <v>0</v>
      </c>
      <c r="AT756" s="1637">
        <v>0</v>
      </c>
      <c r="AU756" s="1637">
        <v>0</v>
      </c>
      <c r="AV756" s="1637">
        <v>31676.400000000001</v>
      </c>
      <c r="AW756" s="1637">
        <v>12831.26</v>
      </c>
      <c r="AX756" s="1637">
        <v>4366.17</v>
      </c>
      <c r="AY756" s="1637">
        <v>81870.070000000007</v>
      </c>
      <c r="AZ756" s="1637">
        <v>826140.25</v>
      </c>
      <c r="BA756" s="1637">
        <v>16197.13</v>
      </c>
      <c r="BB756" s="1637">
        <v>0</v>
      </c>
      <c r="BC756" s="1637">
        <v>18341.880000000005</v>
      </c>
      <c r="BD756" s="1637">
        <v>826140.179</v>
      </c>
    </row>
    <row r="757" spans="1:56" x14ac:dyDescent="0.25">
      <c r="A757" s="1651" t="s">
        <v>2662</v>
      </c>
      <c r="B757" s="1647" t="s">
        <v>3269</v>
      </c>
      <c r="C757" s="1636">
        <v>171.03</v>
      </c>
      <c r="D757" s="1637">
        <v>2244240.25</v>
      </c>
      <c r="E757" s="1637">
        <v>3169691.96</v>
      </c>
      <c r="F757" s="1646">
        <v>1.412367486056807</v>
      </c>
      <c r="G757" s="1645">
        <v>4</v>
      </c>
      <c r="H757" s="1644">
        <v>142.94999999999999</v>
      </c>
      <c r="I757" s="1644">
        <v>283816.01999999996</v>
      </c>
      <c r="J757" s="1644">
        <v>283958.96999999997</v>
      </c>
      <c r="K757" s="1643">
        <v>0.9</v>
      </c>
      <c r="L757" s="1637">
        <v>524632.84</v>
      </c>
      <c r="M757" s="1637">
        <v>126672.72</v>
      </c>
      <c r="N757" s="1637">
        <v>55796.19</v>
      </c>
      <c r="O757" s="1637">
        <v>22092.28</v>
      </c>
      <c r="P757" s="1637">
        <v>17873.37</v>
      </c>
      <c r="Q757" s="1637">
        <v>37739.53</v>
      </c>
      <c r="R757" s="1637">
        <v>11559.8</v>
      </c>
      <c r="S757" s="1637">
        <v>20850.8</v>
      </c>
      <c r="T757" s="1637">
        <v>24637.89</v>
      </c>
      <c r="U757" s="1637">
        <v>14969.8</v>
      </c>
      <c r="V757" s="1637">
        <v>36551.08</v>
      </c>
      <c r="W757" s="1637">
        <v>31470.57</v>
      </c>
      <c r="X757" s="1637">
        <v>25019.98</v>
      </c>
      <c r="Y757" s="1637">
        <v>949866.85000000009</v>
      </c>
      <c r="Z757" s="1637">
        <v>15295.5</v>
      </c>
      <c r="AA757" s="1637">
        <v>21378.75</v>
      </c>
      <c r="AB757" s="1637">
        <v>55584.75</v>
      </c>
      <c r="AC757" s="1637">
        <v>5815.02</v>
      </c>
      <c r="AD757" s="1637">
        <v>48829.060000000005</v>
      </c>
      <c r="AE757" s="1637">
        <v>64749.69</v>
      </c>
      <c r="AF757" s="1637">
        <v>232771.83000000002</v>
      </c>
      <c r="AG757" s="1637">
        <v>160255.10999999999</v>
      </c>
      <c r="AH757" s="1637">
        <v>446121.80291999993</v>
      </c>
      <c r="AI757" s="1637">
        <v>1050801.5129199999</v>
      </c>
      <c r="AJ757" s="1637">
        <v>162800.03</v>
      </c>
      <c r="AK757" s="1637">
        <v>888001.48291999986</v>
      </c>
      <c r="AL757" s="1637">
        <v>1034521.5029199999</v>
      </c>
      <c r="AM757" s="1637">
        <v>29696.62</v>
      </c>
      <c r="AN757" s="1637">
        <v>29696.62</v>
      </c>
      <c r="AO757" s="1637">
        <v>31016.47</v>
      </c>
      <c r="AP757" s="1637">
        <v>31016.47</v>
      </c>
      <c r="AQ757" s="1637">
        <v>2639.7</v>
      </c>
      <c r="AR757" s="1637">
        <v>2639.7</v>
      </c>
      <c r="AS757" s="1637">
        <v>2639.7</v>
      </c>
      <c r="AT757" s="1637">
        <v>2639.7</v>
      </c>
      <c r="AU757" s="1637">
        <v>3299.62</v>
      </c>
      <c r="AV757" s="1637">
        <v>79850.92</v>
      </c>
      <c r="AW757" s="1637">
        <v>32345.47</v>
      </c>
      <c r="AX757" s="1637">
        <v>12370.81</v>
      </c>
      <c r="AY757" s="1637">
        <v>259851.79999999996</v>
      </c>
      <c r="AZ757" s="1637">
        <v>2244240.25</v>
      </c>
      <c r="BA757" s="1637">
        <v>133689.25999999998</v>
      </c>
      <c r="BB757" s="1637">
        <v>12.98</v>
      </c>
      <c r="BC757" s="1637">
        <v>54549.5</v>
      </c>
      <c r="BD757" s="1637">
        <v>2244240.1529199998</v>
      </c>
    </row>
    <row r="758" spans="1:56" x14ac:dyDescent="0.25">
      <c r="A758" s="1651" t="s">
        <v>2663</v>
      </c>
      <c r="B758" s="1647" t="s">
        <v>3268</v>
      </c>
      <c r="C758" s="1636">
        <v>689.6</v>
      </c>
      <c r="D758" s="1637">
        <v>9082149.8000000007</v>
      </c>
      <c r="E758" s="1637">
        <v>8886584.7799999993</v>
      </c>
      <c r="F758" s="1646">
        <v>0.97846710037748974</v>
      </c>
      <c r="G758" s="1645">
        <v>3</v>
      </c>
      <c r="H758" s="1644">
        <v>10321.049999999999</v>
      </c>
      <c r="I758" s="1644">
        <v>881450.25999999989</v>
      </c>
      <c r="J758" s="1644">
        <v>891771.30999999994</v>
      </c>
      <c r="K758" s="1643">
        <v>0.9</v>
      </c>
      <c r="L758" s="1637">
        <v>2113876.44</v>
      </c>
      <c r="M758" s="1637">
        <v>510048.58</v>
      </c>
      <c r="N758" s="1637">
        <v>224973.31</v>
      </c>
      <c r="O758" s="1637">
        <v>91068.01</v>
      </c>
      <c r="P758" s="1637">
        <v>72266.100000000006</v>
      </c>
      <c r="Q758" s="1637">
        <v>155976.51</v>
      </c>
      <c r="R758" s="1637">
        <v>49542.03</v>
      </c>
      <c r="S758" s="1637">
        <v>84472.48</v>
      </c>
      <c r="T758" s="1637">
        <v>101450.16</v>
      </c>
      <c r="U758" s="1637">
        <v>61215.82</v>
      </c>
      <c r="V758" s="1637">
        <v>150504.48000000001</v>
      </c>
      <c r="W758" s="1637">
        <v>129584.7</v>
      </c>
      <c r="X758" s="1637">
        <v>101363</v>
      </c>
      <c r="Y758" s="1637">
        <v>3846341.62</v>
      </c>
      <c r="Z758" s="1637">
        <v>61464.599999999991</v>
      </c>
      <c r="AA758" s="1637">
        <v>86200</v>
      </c>
      <c r="AB758" s="1637">
        <v>224119.99999999997</v>
      </c>
      <c r="AC758" s="1637">
        <v>23446.399999999998</v>
      </c>
      <c r="AD758" s="1637">
        <v>196880.8</v>
      </c>
      <c r="AE758" s="1637">
        <v>259151.06</v>
      </c>
      <c r="AF758" s="1637">
        <v>938545.59999999986</v>
      </c>
      <c r="AG758" s="1637">
        <v>646155.19999999984</v>
      </c>
      <c r="AH758" s="1637">
        <v>1807584.1223999998</v>
      </c>
      <c r="AI758" s="1637">
        <v>4243547.782399999</v>
      </c>
      <c r="AJ758" s="1637">
        <v>656416.43999999994</v>
      </c>
      <c r="AK758" s="1637">
        <v>3587131.342399999</v>
      </c>
      <c r="AL758" s="1637">
        <v>4177906.1323999991</v>
      </c>
      <c r="AM758" s="1637">
        <v>132644.92000000001</v>
      </c>
      <c r="AN758" s="1637">
        <v>132644.92000000001</v>
      </c>
      <c r="AO758" s="1637">
        <v>137924.32</v>
      </c>
      <c r="AP758" s="1637">
        <v>137924.32</v>
      </c>
      <c r="AQ758" s="1637">
        <v>2639.7</v>
      </c>
      <c r="AR758" s="1637">
        <v>2639.7</v>
      </c>
      <c r="AS758" s="1637">
        <v>2639.7</v>
      </c>
      <c r="AT758" s="1637">
        <v>2639.7</v>
      </c>
      <c r="AU758" s="1637">
        <v>3299.62</v>
      </c>
      <c r="AV758" s="1637">
        <v>322703.32</v>
      </c>
      <c r="AW758" s="1637">
        <v>130718.5</v>
      </c>
      <c r="AX758" s="1637">
        <v>49483.26</v>
      </c>
      <c r="AY758" s="1637">
        <v>1057901.9799999997</v>
      </c>
      <c r="AZ758" s="1637">
        <v>9082149.8000000007</v>
      </c>
      <c r="BA758" s="1637">
        <v>268285.87</v>
      </c>
      <c r="BB758" s="1637">
        <v>88.929999999999993</v>
      </c>
      <c r="BC758" s="1637">
        <v>215194.18</v>
      </c>
      <c r="BD758" s="1637">
        <v>9082149.7324000001</v>
      </c>
    </row>
    <row r="759" spans="1:56" x14ac:dyDescent="0.25">
      <c r="A759" s="1651" t="s">
        <v>2664</v>
      </c>
      <c r="B759" s="1647" t="s">
        <v>3267</v>
      </c>
      <c r="C759" s="1636">
        <v>486.7</v>
      </c>
      <c r="D759" s="1637">
        <v>6578062.1399999997</v>
      </c>
      <c r="E759" s="1637">
        <v>6303699.6299999999</v>
      </c>
      <c r="F759" s="1646">
        <v>0.95829128637571681</v>
      </c>
      <c r="G759" s="1645">
        <v>3</v>
      </c>
      <c r="H759" s="1644">
        <v>7475.38</v>
      </c>
      <c r="I759" s="1644">
        <v>734058.59</v>
      </c>
      <c r="J759" s="1644">
        <v>741533.97</v>
      </c>
      <c r="K759" s="1643">
        <v>0.9</v>
      </c>
      <c r="L759" s="1637">
        <v>1506584.95</v>
      </c>
      <c r="M759" s="1637">
        <v>363187.69</v>
      </c>
      <c r="N759" s="1637">
        <v>158758.57</v>
      </c>
      <c r="O759" s="1637">
        <v>63766.45</v>
      </c>
      <c r="P759" s="1637">
        <v>51434.49</v>
      </c>
      <c r="Q759" s="1637">
        <v>108971.19</v>
      </c>
      <c r="R759" s="1637">
        <v>34679.42</v>
      </c>
      <c r="S759" s="1637">
        <v>59611.91</v>
      </c>
      <c r="T759" s="1637">
        <v>71015.11</v>
      </c>
      <c r="U759" s="1637">
        <v>42770.879999999997</v>
      </c>
      <c r="V759" s="1637">
        <v>105353.13</v>
      </c>
      <c r="W759" s="1637">
        <v>90709.29</v>
      </c>
      <c r="X759" s="1637">
        <v>71531.48</v>
      </c>
      <c r="Y759" s="1637">
        <v>2728374.5599999996</v>
      </c>
      <c r="Z759" s="1637">
        <v>43645.5</v>
      </c>
      <c r="AA759" s="1637">
        <v>60837.5</v>
      </c>
      <c r="AB759" s="1637">
        <v>158177.5</v>
      </c>
      <c r="AC759" s="1637">
        <v>16547.8</v>
      </c>
      <c r="AD759" s="1637">
        <v>277905.7</v>
      </c>
      <c r="AE759" s="1637">
        <v>182843.90999999997</v>
      </c>
      <c r="AF759" s="1637">
        <v>662398.69999999995</v>
      </c>
      <c r="AG759" s="1637">
        <v>456037.9</v>
      </c>
      <c r="AH759" s="1637">
        <v>1282878.2837999999</v>
      </c>
      <c r="AI759" s="1637">
        <v>3141272.7937999996</v>
      </c>
      <c r="AJ759" s="1637">
        <v>463279.99</v>
      </c>
      <c r="AK759" s="1637">
        <v>2677992.8037999999</v>
      </c>
      <c r="AL759" s="1637">
        <v>3094944.7938000001</v>
      </c>
      <c r="AM759" s="1637">
        <v>97008.97</v>
      </c>
      <c r="AN759" s="1637">
        <v>97008.97</v>
      </c>
      <c r="AO759" s="1637">
        <v>100968.52</v>
      </c>
      <c r="AP759" s="1637">
        <v>100968.52</v>
      </c>
      <c r="AQ759" s="1637">
        <v>659.92</v>
      </c>
      <c r="AR759" s="1637">
        <v>659.92</v>
      </c>
      <c r="AS759" s="1637">
        <v>659.92</v>
      </c>
      <c r="AT759" s="1637">
        <v>659.92</v>
      </c>
      <c r="AU759" s="1637">
        <v>1319.85</v>
      </c>
      <c r="AV759" s="1637">
        <v>227674.12</v>
      </c>
      <c r="AW759" s="1637">
        <v>92224.71</v>
      </c>
      <c r="AX759" s="1637">
        <v>34929.360000000001</v>
      </c>
      <c r="AY759" s="1637">
        <v>754742.69999999984</v>
      </c>
      <c r="AZ759" s="1637">
        <v>6578062.1399999997</v>
      </c>
      <c r="BA759" s="1637">
        <v>150992.75999999998</v>
      </c>
      <c r="BB759" s="1637">
        <v>40.230000000000004</v>
      </c>
      <c r="BC759" s="1637">
        <v>154617.82000000007</v>
      </c>
      <c r="BD759" s="1637">
        <v>6578062.0537999999</v>
      </c>
    </row>
    <row r="760" spans="1:56" x14ac:dyDescent="0.25">
      <c r="A760" s="1651" t="s">
        <v>2665</v>
      </c>
      <c r="B760" s="1647" t="s">
        <v>3266</v>
      </c>
      <c r="C760" s="1636">
        <v>87.98</v>
      </c>
      <c r="D760" s="1637">
        <v>1113834.05</v>
      </c>
      <c r="E760" s="1637">
        <v>1356615.64</v>
      </c>
      <c r="F760" s="1646">
        <v>1.2179692657088368</v>
      </c>
      <c r="G760" s="1645">
        <v>4</v>
      </c>
      <c r="H760" s="1644">
        <v>70.94</v>
      </c>
      <c r="I760" s="1644">
        <v>115077.15999999999</v>
      </c>
      <c r="J760" s="1644">
        <v>115148.09999999999</v>
      </c>
      <c r="K760" s="1643">
        <v>0.9</v>
      </c>
      <c r="L760" s="1637">
        <v>267983.90999999997</v>
      </c>
      <c r="M760" s="1637">
        <v>53596.78</v>
      </c>
      <c r="N760" s="1637">
        <v>26986.67</v>
      </c>
      <c r="O760" s="1637">
        <v>11924.34</v>
      </c>
      <c r="P760" s="1637">
        <v>9195.43</v>
      </c>
      <c r="Q760" s="1637">
        <v>16909.650000000001</v>
      </c>
      <c r="R760" s="1637">
        <v>6055.13</v>
      </c>
      <c r="S760" s="1637">
        <v>10158.08</v>
      </c>
      <c r="T760" s="1637">
        <v>13768.23</v>
      </c>
      <c r="U760" s="1637">
        <v>7484.9</v>
      </c>
      <c r="V760" s="1637">
        <v>20425.599999999999</v>
      </c>
      <c r="W760" s="1637">
        <v>17586.490000000002</v>
      </c>
      <c r="X760" s="1637">
        <v>12189.22</v>
      </c>
      <c r="Y760" s="1637">
        <v>474264.42999999993</v>
      </c>
      <c r="Z760" s="1637">
        <v>7888.5</v>
      </c>
      <c r="AA760" s="1637">
        <v>10997.5</v>
      </c>
      <c r="AB760" s="1637">
        <v>28593.5</v>
      </c>
      <c r="AC760" s="1637">
        <v>2991.3199999999997</v>
      </c>
      <c r="AD760" s="1637">
        <v>25118.29</v>
      </c>
      <c r="AE760" s="1637">
        <v>14986.25</v>
      </c>
      <c r="AF760" s="1637">
        <v>119740.78</v>
      </c>
      <c r="AG760" s="1637">
        <v>82437.259999999995</v>
      </c>
      <c r="AH760" s="1637">
        <v>223907.90472000002</v>
      </c>
      <c r="AI760" s="1637">
        <v>516661.30472000001</v>
      </c>
      <c r="AJ760" s="1637">
        <v>83746.399999999994</v>
      </c>
      <c r="AK760" s="1637">
        <v>432914.90471999999</v>
      </c>
      <c r="AL760" s="1637">
        <v>508286.66472</v>
      </c>
      <c r="AM760" s="1637">
        <v>16498.12</v>
      </c>
      <c r="AN760" s="1637">
        <v>16498.12</v>
      </c>
      <c r="AO760" s="1637">
        <v>17158.05</v>
      </c>
      <c r="AP760" s="1637">
        <v>17158.05</v>
      </c>
      <c r="AQ760" s="1637">
        <v>0</v>
      </c>
      <c r="AR760" s="1637">
        <v>0</v>
      </c>
      <c r="AS760" s="1637">
        <v>0</v>
      </c>
      <c r="AT760" s="1637">
        <v>0</v>
      </c>
      <c r="AU760" s="1637">
        <v>659.92</v>
      </c>
      <c r="AV760" s="1637">
        <v>40915.35</v>
      </c>
      <c r="AW760" s="1637">
        <v>16573.71</v>
      </c>
      <c r="AX760" s="1637">
        <v>5821.56</v>
      </c>
      <c r="AY760" s="1637">
        <v>131282.87999999998</v>
      </c>
      <c r="AZ760" s="1637">
        <v>1113834.05</v>
      </c>
      <c r="BA760" s="1637">
        <v>64942.46</v>
      </c>
      <c r="BB760" s="1637">
        <v>0.05</v>
      </c>
      <c r="BC760" s="1637">
        <v>16051.550000000001</v>
      </c>
      <c r="BD760" s="1637">
        <v>1113833.9747199998</v>
      </c>
    </row>
    <row r="761" spans="1:56" x14ac:dyDescent="0.25">
      <c r="A761" s="1651" t="s">
        <v>2666</v>
      </c>
      <c r="B761" s="1647" t="s">
        <v>3265</v>
      </c>
      <c r="C761" s="1636">
        <v>89.8</v>
      </c>
      <c r="D761" s="1637">
        <v>1117511.04</v>
      </c>
      <c r="E761" s="1637">
        <v>1470617.64</v>
      </c>
      <c r="F761" s="1646">
        <v>1.3159759388148862</v>
      </c>
      <c r="G761" s="1645">
        <v>4</v>
      </c>
      <c r="H761" s="1644">
        <v>71.180000000000007</v>
      </c>
      <c r="I761" s="1644">
        <v>111848.66</v>
      </c>
      <c r="J761" s="1644">
        <v>111919.84</v>
      </c>
      <c r="K761" s="1643">
        <v>0.9</v>
      </c>
      <c r="L761" s="1637">
        <v>271121.90000000002</v>
      </c>
      <c r="M761" s="1637">
        <v>54224.37</v>
      </c>
      <c r="N761" s="1637">
        <v>27614.26</v>
      </c>
      <c r="O761" s="1637">
        <v>11924.34</v>
      </c>
      <c r="P761" s="1637">
        <v>9200.4</v>
      </c>
      <c r="Q761" s="1637">
        <v>16233.26</v>
      </c>
      <c r="R761" s="1637">
        <v>6055.13</v>
      </c>
      <c r="S761" s="1637">
        <v>10425.4</v>
      </c>
      <c r="T761" s="1637">
        <v>13768.23</v>
      </c>
      <c r="U761" s="1637">
        <v>7752.22</v>
      </c>
      <c r="V761" s="1637">
        <v>20425.599999999999</v>
      </c>
      <c r="W761" s="1637">
        <v>17586.490000000002</v>
      </c>
      <c r="X761" s="1637">
        <v>12509.99</v>
      </c>
      <c r="Y761" s="1637">
        <v>478841.59</v>
      </c>
      <c r="Z761" s="1637">
        <v>8082.0000000000009</v>
      </c>
      <c r="AA761" s="1637">
        <v>11225</v>
      </c>
      <c r="AB761" s="1637">
        <v>29185</v>
      </c>
      <c r="AC761" s="1637">
        <v>3053.2</v>
      </c>
      <c r="AD761" s="1637">
        <v>25637.89</v>
      </c>
      <c r="AE761" s="1637">
        <v>14881.76</v>
      </c>
      <c r="AF761" s="1637">
        <v>122217.8</v>
      </c>
      <c r="AG761" s="1637">
        <v>84142.6</v>
      </c>
      <c r="AH761" s="1637">
        <v>223841.05319999997</v>
      </c>
      <c r="AI761" s="1637">
        <v>522266.30319999997</v>
      </c>
      <c r="AJ761" s="1637">
        <v>85478.82</v>
      </c>
      <c r="AK761" s="1637">
        <v>436787.48319999996</v>
      </c>
      <c r="AL761" s="1637">
        <v>513718.41319999995</v>
      </c>
      <c r="AM761" s="1637">
        <v>13198.5</v>
      </c>
      <c r="AN761" s="1637">
        <v>13198.5</v>
      </c>
      <c r="AO761" s="1637">
        <v>13858.42</v>
      </c>
      <c r="AP761" s="1637">
        <v>13858.42</v>
      </c>
      <c r="AQ761" s="1637">
        <v>1319.85</v>
      </c>
      <c r="AR761" s="1637">
        <v>1319.85</v>
      </c>
      <c r="AS761" s="1637">
        <v>1319.85</v>
      </c>
      <c r="AT761" s="1637">
        <v>1319.85</v>
      </c>
      <c r="AU761" s="1637">
        <v>1319.85</v>
      </c>
      <c r="AV761" s="1637">
        <v>41575.269999999997</v>
      </c>
      <c r="AW761" s="1637">
        <v>16841.03</v>
      </c>
      <c r="AX761" s="1637">
        <v>5821.56</v>
      </c>
      <c r="AY761" s="1637">
        <v>124950.94999999998</v>
      </c>
      <c r="AZ761" s="1637">
        <v>1117511.04</v>
      </c>
      <c r="BA761" s="1637">
        <v>40393.339999999997</v>
      </c>
      <c r="BB761" s="1637">
        <v>2.02</v>
      </c>
      <c r="BC761" s="1637">
        <v>23032.859999999997</v>
      </c>
      <c r="BD761" s="1637">
        <v>1117510.9531999999</v>
      </c>
    </row>
    <row r="762" spans="1:56" x14ac:dyDescent="0.25">
      <c r="A762" s="1651" t="s">
        <v>2667</v>
      </c>
      <c r="B762" s="1647" t="s">
        <v>3264</v>
      </c>
      <c r="C762" s="1636">
        <v>867.99</v>
      </c>
      <c r="D762" s="1637">
        <v>13093437.1</v>
      </c>
      <c r="E762" s="1637">
        <v>11221577.170000002</v>
      </c>
      <c r="F762" s="1646">
        <v>0.85703830738225351</v>
      </c>
      <c r="G762" s="1645">
        <v>2</v>
      </c>
      <c r="H762" s="1644">
        <v>30232.01</v>
      </c>
      <c r="I762" s="1644">
        <v>2305199.5099999993</v>
      </c>
      <c r="J762" s="1644">
        <v>2335431.5199999991</v>
      </c>
      <c r="K762" s="1643">
        <v>0.9</v>
      </c>
      <c r="L762" s="1637">
        <v>2751673.14</v>
      </c>
      <c r="M762" s="1637">
        <v>917132.65</v>
      </c>
      <c r="N762" s="1637">
        <v>312558.88</v>
      </c>
      <c r="O762" s="1637">
        <v>103945.68</v>
      </c>
      <c r="P762" s="1637">
        <v>96440.76</v>
      </c>
      <c r="Q762" s="1637">
        <v>267516.18</v>
      </c>
      <c r="R762" s="1637">
        <v>63303.7</v>
      </c>
      <c r="S762" s="1637">
        <v>115748.69</v>
      </c>
      <c r="T762" s="1637">
        <v>104348.73</v>
      </c>
      <c r="U762" s="1637">
        <v>77254.899999999994</v>
      </c>
      <c r="V762" s="1637">
        <v>154804.6</v>
      </c>
      <c r="W762" s="1637">
        <v>133287.12</v>
      </c>
      <c r="X762" s="1637">
        <v>138892.97</v>
      </c>
      <c r="Y762" s="1637">
        <v>5236908.0000000009</v>
      </c>
      <c r="Z762" s="1637">
        <v>78119.100000000006</v>
      </c>
      <c r="AA762" s="1637">
        <v>108498.75</v>
      </c>
      <c r="AB762" s="1637">
        <v>282096.75</v>
      </c>
      <c r="AC762" s="1637">
        <v>29511.66</v>
      </c>
      <c r="AD762" s="1637">
        <v>495622.29</v>
      </c>
      <c r="AE762" s="1637">
        <v>745603.41</v>
      </c>
      <c r="AF762" s="1637">
        <v>1181334.3899999999</v>
      </c>
      <c r="AG762" s="1637">
        <v>813306.63</v>
      </c>
      <c r="AH762" s="1637">
        <v>2522281.4193599997</v>
      </c>
      <c r="AI762" s="1637">
        <v>6256374.3993599992</v>
      </c>
      <c r="AJ762" s="1637">
        <v>826222.32</v>
      </c>
      <c r="AK762" s="1637">
        <v>5430152.0793599989</v>
      </c>
      <c r="AL762" s="1637">
        <v>6173752.159359999</v>
      </c>
      <c r="AM762" s="1637">
        <v>179499.6</v>
      </c>
      <c r="AN762" s="1637">
        <v>179499.6</v>
      </c>
      <c r="AO762" s="1637">
        <v>186758.77</v>
      </c>
      <c r="AP762" s="1637">
        <v>186758.77</v>
      </c>
      <c r="AQ762" s="1637">
        <v>59393.25</v>
      </c>
      <c r="AR762" s="1637">
        <v>59393.25</v>
      </c>
      <c r="AS762" s="1637">
        <v>62032.95</v>
      </c>
      <c r="AT762" s="1637">
        <v>62032.95</v>
      </c>
      <c r="AU762" s="1637">
        <v>74571.520000000004</v>
      </c>
      <c r="AV762" s="1637">
        <v>405853.87</v>
      </c>
      <c r="AW762" s="1637">
        <v>164400.57</v>
      </c>
      <c r="AX762" s="1637">
        <v>62581.77</v>
      </c>
      <c r="AY762" s="1637">
        <v>1682776.8699999999</v>
      </c>
      <c r="AZ762" s="1637">
        <v>13093437.1</v>
      </c>
      <c r="BA762" s="1637">
        <v>343803.27</v>
      </c>
      <c r="BB762" s="1637">
        <v>20587.230000000003</v>
      </c>
      <c r="BC762" s="1637">
        <v>229873.17000000004</v>
      </c>
      <c r="BD762" s="1637">
        <v>13093437.029359998</v>
      </c>
    </row>
    <row r="763" spans="1:56" x14ac:dyDescent="0.25">
      <c r="A763" s="1651" t="s">
        <v>2668</v>
      </c>
      <c r="B763" s="1647" t="s">
        <v>3263</v>
      </c>
      <c r="C763" s="1636">
        <v>1328.71</v>
      </c>
      <c r="D763" s="1637">
        <v>18160114.5</v>
      </c>
      <c r="E763" s="1637">
        <v>15497060.529999999</v>
      </c>
      <c r="F763" s="1646">
        <v>0.85335698351461386</v>
      </c>
      <c r="G763" s="1645">
        <v>2</v>
      </c>
      <c r="H763" s="1644">
        <v>39856.949999999997</v>
      </c>
      <c r="I763" s="1644">
        <v>3525852.69</v>
      </c>
      <c r="J763" s="1644">
        <v>3565709.64</v>
      </c>
      <c r="K763" s="1643">
        <v>0.9</v>
      </c>
      <c r="L763" s="1637">
        <v>4124895.58</v>
      </c>
      <c r="M763" s="1637">
        <v>1004721.69</v>
      </c>
      <c r="N763" s="1637">
        <v>436077.38</v>
      </c>
      <c r="O763" s="1637">
        <v>175420.95</v>
      </c>
      <c r="P763" s="1637">
        <v>142097.85</v>
      </c>
      <c r="Q763" s="1637">
        <v>302767.28999999998</v>
      </c>
      <c r="R763" s="1637">
        <v>96331.72</v>
      </c>
      <c r="S763" s="1637">
        <v>163598.60999999999</v>
      </c>
      <c r="T763" s="1637">
        <v>194929.23</v>
      </c>
      <c r="U763" s="1637">
        <v>117887.23</v>
      </c>
      <c r="V763" s="1637">
        <v>289183.59999999998</v>
      </c>
      <c r="W763" s="1637">
        <v>248987.74</v>
      </c>
      <c r="X763" s="1637">
        <v>196310.62</v>
      </c>
      <c r="Y763" s="1637">
        <v>7493209.4900000002</v>
      </c>
      <c r="Z763" s="1637">
        <v>118692</v>
      </c>
      <c r="AA763" s="1637">
        <v>166088.75</v>
      </c>
      <c r="AB763" s="1637">
        <v>431830.75</v>
      </c>
      <c r="AC763" s="1637">
        <v>45176.14</v>
      </c>
      <c r="AD763" s="1637">
        <v>758693.41</v>
      </c>
      <c r="AE763" s="1637">
        <v>515851.42000000004</v>
      </c>
      <c r="AF763" s="1637">
        <v>1808374.31</v>
      </c>
      <c r="AG763" s="1637">
        <v>1245001.27</v>
      </c>
      <c r="AH763" s="1637">
        <v>3548270.2694399995</v>
      </c>
      <c r="AI763" s="1637">
        <v>8637978.3194399998</v>
      </c>
      <c r="AJ763" s="1637">
        <v>1264772.47</v>
      </c>
      <c r="AK763" s="1637">
        <v>7373205.84944</v>
      </c>
      <c r="AL763" s="1637">
        <v>8511501.0694399998</v>
      </c>
      <c r="AM763" s="1637">
        <v>276508.57</v>
      </c>
      <c r="AN763" s="1637">
        <v>276508.57</v>
      </c>
      <c r="AO763" s="1637">
        <v>287727.3</v>
      </c>
      <c r="AP763" s="1637">
        <v>287727.3</v>
      </c>
      <c r="AQ763" s="1637">
        <v>10558.8</v>
      </c>
      <c r="AR763" s="1637">
        <v>10558.8</v>
      </c>
      <c r="AS763" s="1637">
        <v>11218.72</v>
      </c>
      <c r="AT763" s="1637">
        <v>11218.72</v>
      </c>
      <c r="AU763" s="1637">
        <v>13858.42</v>
      </c>
      <c r="AV763" s="1637">
        <v>621649.35</v>
      </c>
      <c r="AW763" s="1637">
        <v>251813.55</v>
      </c>
      <c r="AX763" s="1637">
        <v>96055.74</v>
      </c>
      <c r="AY763" s="1637">
        <v>2155403.84</v>
      </c>
      <c r="AZ763" s="1637">
        <v>18160114.5</v>
      </c>
      <c r="BA763" s="1637">
        <v>831020.94999999984</v>
      </c>
      <c r="BB763" s="1637">
        <v>9507.659999999998</v>
      </c>
      <c r="BC763" s="1637">
        <v>406302.89</v>
      </c>
      <c r="BD763" s="1637">
        <v>18160114.399439998</v>
      </c>
    </row>
    <row r="764" spans="1:56" x14ac:dyDescent="0.25">
      <c r="A764" s="1651" t="s">
        <v>2669</v>
      </c>
      <c r="B764" s="1647" t="s">
        <v>3262</v>
      </c>
      <c r="C764" s="1636">
        <v>744.69</v>
      </c>
      <c r="D764" s="1637">
        <v>9907026.0700000003</v>
      </c>
      <c r="E764" s="1637">
        <v>7984467.8499999996</v>
      </c>
      <c r="F764" s="1646">
        <v>0.80593992521915303</v>
      </c>
      <c r="G764" s="1645">
        <v>2</v>
      </c>
      <c r="H764" s="1644">
        <v>41741.870000000003</v>
      </c>
      <c r="I764" s="1644">
        <v>2369845.9</v>
      </c>
      <c r="J764" s="1644">
        <v>2411587.77</v>
      </c>
      <c r="K764" s="1643">
        <v>0.9</v>
      </c>
      <c r="L764" s="1637">
        <v>2256420.42</v>
      </c>
      <c r="M764" s="1637">
        <v>553375.55000000005</v>
      </c>
      <c r="N764" s="1637">
        <v>244336.74</v>
      </c>
      <c r="O764" s="1637">
        <v>97909.47</v>
      </c>
      <c r="P764" s="1637">
        <v>76309</v>
      </c>
      <c r="Q764" s="1637">
        <v>171504.37</v>
      </c>
      <c r="R764" s="1637">
        <v>53395.29</v>
      </c>
      <c r="S764" s="1637">
        <v>91957.39</v>
      </c>
      <c r="T764" s="1637">
        <v>108696.6</v>
      </c>
      <c r="U764" s="1637">
        <v>66027.539999999994</v>
      </c>
      <c r="V764" s="1637">
        <v>161254.79999999999</v>
      </c>
      <c r="W764" s="1637">
        <v>138840.75</v>
      </c>
      <c r="X764" s="1637">
        <v>110344.53</v>
      </c>
      <c r="Y764" s="1637">
        <v>4130372.45</v>
      </c>
      <c r="Z764" s="1637">
        <v>66400.2</v>
      </c>
      <c r="AA764" s="1637">
        <v>93086.25</v>
      </c>
      <c r="AB764" s="1637">
        <v>242024.25</v>
      </c>
      <c r="AC764" s="1637">
        <v>25319.46</v>
      </c>
      <c r="AD764" s="1637">
        <v>425217.99</v>
      </c>
      <c r="AE764" s="1637">
        <v>295203.5</v>
      </c>
      <c r="AF764" s="1637">
        <v>1013523.0899999999</v>
      </c>
      <c r="AG764" s="1637">
        <v>697774.53</v>
      </c>
      <c r="AH764" s="1637">
        <v>1920255.8301599994</v>
      </c>
      <c r="AI764" s="1637">
        <v>4778805.100159999</v>
      </c>
      <c r="AJ764" s="1637">
        <v>708855.51</v>
      </c>
      <c r="AK764" s="1637">
        <v>4069949.5901600001</v>
      </c>
      <c r="AL764" s="1637">
        <v>4707919.5401600003</v>
      </c>
      <c r="AM764" s="1637">
        <v>128685.37</v>
      </c>
      <c r="AN764" s="1637">
        <v>128685.37</v>
      </c>
      <c r="AO764" s="1637">
        <v>133964.76999999999</v>
      </c>
      <c r="AP764" s="1637">
        <v>133964.76999999999</v>
      </c>
      <c r="AQ764" s="1637">
        <v>0</v>
      </c>
      <c r="AR764" s="1637">
        <v>0</v>
      </c>
      <c r="AS764" s="1637">
        <v>0</v>
      </c>
      <c r="AT764" s="1637">
        <v>0</v>
      </c>
      <c r="AU764" s="1637">
        <v>0</v>
      </c>
      <c r="AV764" s="1637">
        <v>348440.4</v>
      </c>
      <c r="AW764" s="1637">
        <v>141143.9</v>
      </c>
      <c r="AX764" s="1637">
        <v>53849.43</v>
      </c>
      <c r="AY764" s="1637">
        <v>1068734.01</v>
      </c>
      <c r="AZ764" s="1637">
        <v>9907026.0700000003</v>
      </c>
      <c r="BA764" s="1637">
        <v>266587.89000000007</v>
      </c>
      <c r="BB764" s="1637">
        <v>0</v>
      </c>
      <c r="BC764" s="1637">
        <v>214229.50000000006</v>
      </c>
      <c r="BD764" s="1637">
        <v>9907026.0001599994</v>
      </c>
    </row>
    <row r="765" spans="1:56" x14ac:dyDescent="0.25">
      <c r="A765" s="1651" t="s">
        <v>2670</v>
      </c>
      <c r="B765" s="1647" t="s">
        <v>3261</v>
      </c>
      <c r="C765" s="1636">
        <v>542.02</v>
      </c>
      <c r="D765" s="1637">
        <v>7458141.9800000004</v>
      </c>
      <c r="E765" s="1637">
        <v>6131010.6500000004</v>
      </c>
      <c r="F765" s="1646">
        <v>0.82205603841293462</v>
      </c>
      <c r="G765" s="1645">
        <v>2</v>
      </c>
      <c r="H765" s="1644">
        <v>24694.73</v>
      </c>
      <c r="I765" s="1644">
        <v>1635185.5299999998</v>
      </c>
      <c r="J765" s="1644">
        <v>1659880.2599999998</v>
      </c>
      <c r="K765" s="1643">
        <v>0.9</v>
      </c>
      <c r="L765" s="1637">
        <v>1693313.49</v>
      </c>
      <c r="M765" s="1637">
        <v>416891.13</v>
      </c>
      <c r="N765" s="1637">
        <v>178027.75</v>
      </c>
      <c r="O765" s="1637">
        <v>71235.509999999995</v>
      </c>
      <c r="P765" s="1637">
        <v>58345.93</v>
      </c>
      <c r="Q765" s="1637">
        <v>125269.99</v>
      </c>
      <c r="R765" s="1637">
        <v>39083.15</v>
      </c>
      <c r="S765" s="1637">
        <v>66829.5</v>
      </c>
      <c r="T765" s="1637">
        <v>78986.19</v>
      </c>
      <c r="U765" s="1637">
        <v>47849.919999999998</v>
      </c>
      <c r="V765" s="1637">
        <v>117178.48</v>
      </c>
      <c r="W765" s="1637">
        <v>100890.94</v>
      </c>
      <c r="X765" s="1637">
        <v>80192.25</v>
      </c>
      <c r="Y765" s="1637">
        <v>3074094.23</v>
      </c>
      <c r="Z765" s="1637">
        <v>48249.899999999994</v>
      </c>
      <c r="AA765" s="1637">
        <v>67752.5</v>
      </c>
      <c r="AB765" s="1637">
        <v>176156.5</v>
      </c>
      <c r="AC765" s="1637">
        <v>18428.68</v>
      </c>
      <c r="AD765" s="1637">
        <v>309493.42</v>
      </c>
      <c r="AE765" s="1637">
        <v>217620.83</v>
      </c>
      <c r="AF765" s="1637">
        <v>737689.22</v>
      </c>
      <c r="AG765" s="1637">
        <v>507872.74</v>
      </c>
      <c r="AH765" s="1637">
        <v>1458117.5632799997</v>
      </c>
      <c r="AI765" s="1637">
        <v>3541381.3532799995</v>
      </c>
      <c r="AJ765" s="1637">
        <v>515937.99</v>
      </c>
      <c r="AK765" s="1637">
        <v>3025443.3632799992</v>
      </c>
      <c r="AL765" s="1637">
        <v>3489787.5532799992</v>
      </c>
      <c r="AM765" s="1637">
        <v>122086.12</v>
      </c>
      <c r="AN765" s="1637">
        <v>122086.12</v>
      </c>
      <c r="AO765" s="1637">
        <v>127365.52</v>
      </c>
      <c r="AP765" s="1637">
        <v>127365.52</v>
      </c>
      <c r="AQ765" s="1637">
        <v>0</v>
      </c>
      <c r="AR765" s="1637">
        <v>0</v>
      </c>
      <c r="AS765" s="1637">
        <v>0</v>
      </c>
      <c r="AT765" s="1637">
        <v>0</v>
      </c>
      <c r="AU765" s="1637">
        <v>0</v>
      </c>
      <c r="AV765" s="1637">
        <v>253411.20000000001</v>
      </c>
      <c r="AW765" s="1637">
        <v>102650.11</v>
      </c>
      <c r="AX765" s="1637">
        <v>39295.53</v>
      </c>
      <c r="AY765" s="1637">
        <v>894260.12</v>
      </c>
      <c r="AZ765" s="1637">
        <v>7458141.9800000004</v>
      </c>
      <c r="BA765" s="1637">
        <v>265917.86</v>
      </c>
      <c r="BB765" s="1637">
        <v>0</v>
      </c>
      <c r="BC765" s="1637">
        <v>156765.06000000006</v>
      </c>
      <c r="BD765" s="1637">
        <v>7458141.9032799993</v>
      </c>
    </row>
    <row r="766" spans="1:56" x14ac:dyDescent="0.25">
      <c r="A766" s="1651" t="s">
        <v>2671</v>
      </c>
      <c r="B766" s="1647" t="s">
        <v>3260</v>
      </c>
      <c r="C766" s="1636">
        <v>1476.12</v>
      </c>
      <c r="D766" s="1637">
        <v>19350733.469999999</v>
      </c>
      <c r="E766" s="1637">
        <v>15815481.489999998</v>
      </c>
      <c r="F766" s="1646">
        <v>0.81730656434905669</v>
      </c>
      <c r="G766" s="1645">
        <v>2</v>
      </c>
      <c r="H766" s="1644">
        <v>86086.52</v>
      </c>
      <c r="I766" s="1644">
        <v>6714135.2499999991</v>
      </c>
      <c r="J766" s="1644">
        <v>6800221.7699999986</v>
      </c>
      <c r="K766" s="1643">
        <v>0.9</v>
      </c>
      <c r="L766" s="1637">
        <v>4404489.3600000003</v>
      </c>
      <c r="M766" s="1637">
        <v>1087871.25</v>
      </c>
      <c r="N766" s="1637">
        <v>485756.13</v>
      </c>
      <c r="O766" s="1637">
        <v>194940.73</v>
      </c>
      <c r="P766" s="1637">
        <v>147689.38</v>
      </c>
      <c r="Q766" s="1637">
        <v>341154.19</v>
      </c>
      <c r="R766" s="1637">
        <v>107341.06</v>
      </c>
      <c r="S766" s="1637">
        <v>182578.19</v>
      </c>
      <c r="T766" s="1637">
        <v>215943.91</v>
      </c>
      <c r="U766" s="1637">
        <v>131253.13</v>
      </c>
      <c r="V766" s="1637">
        <v>320359.53000000003</v>
      </c>
      <c r="W766" s="1637">
        <v>275830.28999999998</v>
      </c>
      <c r="X766" s="1637">
        <v>219085.22</v>
      </c>
      <c r="Y766" s="1637">
        <v>8114292.370000001</v>
      </c>
      <c r="Z766" s="1637">
        <v>132071.4</v>
      </c>
      <c r="AA766" s="1637">
        <v>184515</v>
      </c>
      <c r="AB766" s="1637">
        <v>479739</v>
      </c>
      <c r="AC766" s="1637">
        <v>50188.08</v>
      </c>
      <c r="AD766" s="1637">
        <v>842864.52</v>
      </c>
      <c r="AE766" s="1637">
        <v>597338.68000000005</v>
      </c>
      <c r="AF766" s="1637">
        <v>2008999.3200000003</v>
      </c>
      <c r="AG766" s="1637">
        <v>1383124.44</v>
      </c>
      <c r="AH766" s="1637">
        <v>3732323.1886800001</v>
      </c>
      <c r="AI766" s="1637">
        <v>9411163.6286800001</v>
      </c>
      <c r="AJ766" s="1637">
        <v>1405089.1</v>
      </c>
      <c r="AK766" s="1637">
        <v>8006074.5286800005</v>
      </c>
      <c r="AL766" s="1637">
        <v>9270654.7186799999</v>
      </c>
      <c r="AM766" s="1637">
        <v>182799.22</v>
      </c>
      <c r="AN766" s="1637">
        <v>182799.22</v>
      </c>
      <c r="AO766" s="1637">
        <v>190058.4</v>
      </c>
      <c r="AP766" s="1637">
        <v>190058.4</v>
      </c>
      <c r="AQ766" s="1637">
        <v>27056.92</v>
      </c>
      <c r="AR766" s="1637">
        <v>27056.92</v>
      </c>
      <c r="AS766" s="1637">
        <v>27716.85</v>
      </c>
      <c r="AT766" s="1637">
        <v>27716.85</v>
      </c>
      <c r="AU766" s="1637">
        <v>33656.17</v>
      </c>
      <c r="AV766" s="1637">
        <v>690281.55</v>
      </c>
      <c r="AW766" s="1637">
        <v>279614.62</v>
      </c>
      <c r="AX766" s="1637">
        <v>106971.16</v>
      </c>
      <c r="AY766" s="1637">
        <v>1965786.28</v>
      </c>
      <c r="AZ766" s="1637">
        <v>19350733.469999999</v>
      </c>
      <c r="BA766" s="1637">
        <v>311650.64</v>
      </c>
      <c r="BB766" s="1637">
        <v>38261.409999999996</v>
      </c>
      <c r="BC766" s="1637">
        <v>516783.22000000015</v>
      </c>
      <c r="BD766" s="1637">
        <v>19350733.36868</v>
      </c>
    </row>
    <row r="767" spans="1:56" x14ac:dyDescent="0.25">
      <c r="A767" s="1651" t="s">
        <v>2672</v>
      </c>
      <c r="B767" s="1647" t="s">
        <v>3259</v>
      </c>
      <c r="C767" s="1636">
        <v>1440.7</v>
      </c>
      <c r="D767" s="1637">
        <v>17955059.66</v>
      </c>
      <c r="E767" s="1637">
        <v>21539063.210000001</v>
      </c>
      <c r="F767" s="1646">
        <v>1.1996096709154571</v>
      </c>
      <c r="G767" s="1645">
        <v>4</v>
      </c>
      <c r="H767" s="1644">
        <v>1143.7</v>
      </c>
      <c r="I767" s="1644">
        <v>982864.47</v>
      </c>
      <c r="J767" s="1644">
        <v>984008.16999999993</v>
      </c>
      <c r="K767" s="1643">
        <v>0.9</v>
      </c>
      <c r="L767" s="1637">
        <v>4222867.16</v>
      </c>
      <c r="M767" s="1637">
        <v>1027587.55</v>
      </c>
      <c r="N767" s="1637">
        <v>472636.53</v>
      </c>
      <c r="O767" s="1637">
        <v>191582.11</v>
      </c>
      <c r="P767" s="1637">
        <v>138800.26</v>
      </c>
      <c r="Q767" s="1637">
        <v>328928.21999999997</v>
      </c>
      <c r="R767" s="1637">
        <v>105139.19</v>
      </c>
      <c r="S767" s="1637">
        <v>177766.47</v>
      </c>
      <c r="T767" s="1637">
        <v>213045.33</v>
      </c>
      <c r="U767" s="1637">
        <v>128045.32</v>
      </c>
      <c r="V767" s="1637">
        <v>316059.40000000002</v>
      </c>
      <c r="W767" s="1637">
        <v>272127.87</v>
      </c>
      <c r="X767" s="1637">
        <v>213311.38</v>
      </c>
      <c r="Y767" s="1637">
        <v>7807896.790000001</v>
      </c>
      <c r="Z767" s="1637">
        <v>128965.5</v>
      </c>
      <c r="AA767" s="1637">
        <v>180087.5</v>
      </c>
      <c r="AB767" s="1637">
        <v>468227.5</v>
      </c>
      <c r="AC767" s="1637">
        <v>48983.799999999996</v>
      </c>
      <c r="AD767" s="1637">
        <v>411319.84</v>
      </c>
      <c r="AE767" s="1637">
        <v>555817.68999999994</v>
      </c>
      <c r="AF767" s="1637">
        <v>1960792.7000000002</v>
      </c>
      <c r="AG767" s="1637">
        <v>1349935.9</v>
      </c>
      <c r="AH767" s="1637">
        <v>3520875.6198</v>
      </c>
      <c r="AI767" s="1637">
        <v>8625006.0497999992</v>
      </c>
      <c r="AJ767" s="1637">
        <v>1371373.51</v>
      </c>
      <c r="AK767" s="1637">
        <v>7253632.5398000013</v>
      </c>
      <c r="AL767" s="1637">
        <v>8487868.6898000017</v>
      </c>
      <c r="AM767" s="1637">
        <v>138584.25</v>
      </c>
      <c r="AN767" s="1637">
        <v>138584.25</v>
      </c>
      <c r="AO767" s="1637">
        <v>144523.57</v>
      </c>
      <c r="AP767" s="1637">
        <v>144523.57</v>
      </c>
      <c r="AQ767" s="1637">
        <v>7919.1</v>
      </c>
      <c r="AR767" s="1637">
        <v>7919.1</v>
      </c>
      <c r="AS767" s="1637">
        <v>7919.1</v>
      </c>
      <c r="AT767" s="1637">
        <v>7919.1</v>
      </c>
      <c r="AU767" s="1637">
        <v>9898.8700000000008</v>
      </c>
      <c r="AV767" s="1637">
        <v>673783.42</v>
      </c>
      <c r="AW767" s="1637">
        <v>272931.67</v>
      </c>
      <c r="AX767" s="1637">
        <v>104788.08</v>
      </c>
      <c r="AY767" s="1637">
        <v>1659294.08</v>
      </c>
      <c r="AZ767" s="1637">
        <v>17955059.66</v>
      </c>
      <c r="BA767" s="1637">
        <v>135000.12</v>
      </c>
      <c r="BB767" s="1637">
        <v>13.989999999999998</v>
      </c>
      <c r="BC767" s="1637">
        <v>533763.98999999976</v>
      </c>
      <c r="BD767" s="1637">
        <v>17955059.559800003</v>
      </c>
    </row>
    <row r="768" spans="1:56" x14ac:dyDescent="0.25">
      <c r="A768" s="1651" t="s">
        <v>2673</v>
      </c>
      <c r="B768" s="1647" t="s">
        <v>3258</v>
      </c>
      <c r="C768" s="1636">
        <v>1431.22</v>
      </c>
      <c r="D768" s="1637">
        <v>20518120.120000001</v>
      </c>
      <c r="E768" s="1637">
        <v>16672858.880000001</v>
      </c>
      <c r="F768" s="1646">
        <v>0.81259193252057049</v>
      </c>
      <c r="G768" s="1645">
        <v>2</v>
      </c>
      <c r="H768" s="1644">
        <v>93058.34</v>
      </c>
      <c r="I768" s="1644">
        <v>5657110.4500000002</v>
      </c>
      <c r="J768" s="1644">
        <v>5750168.79</v>
      </c>
      <c r="K768" s="1643">
        <v>0.9</v>
      </c>
      <c r="L768" s="1637">
        <v>4446524.74</v>
      </c>
      <c r="M768" s="1637">
        <v>889304.94</v>
      </c>
      <c r="N768" s="1637">
        <v>448731.85</v>
      </c>
      <c r="O768" s="1637">
        <v>198948.24</v>
      </c>
      <c r="P768" s="1637">
        <v>171587.04</v>
      </c>
      <c r="Q768" s="1637">
        <v>272583.55</v>
      </c>
      <c r="R768" s="1637">
        <v>104038.26</v>
      </c>
      <c r="S768" s="1637">
        <v>169746.93</v>
      </c>
      <c r="T768" s="1637">
        <v>229712.14</v>
      </c>
      <c r="U768" s="1637">
        <v>127243.36</v>
      </c>
      <c r="V768" s="1637">
        <v>340785.14</v>
      </c>
      <c r="W768" s="1637">
        <v>293416.78000000003</v>
      </c>
      <c r="X768" s="1637">
        <v>203688.31</v>
      </c>
      <c r="Y768" s="1637">
        <v>7896311.2799999984</v>
      </c>
      <c r="Z768" s="1637">
        <v>126792.90000000001</v>
      </c>
      <c r="AA768" s="1637">
        <v>178902.5</v>
      </c>
      <c r="AB768" s="1637">
        <v>465146.5</v>
      </c>
      <c r="AC768" s="1637">
        <v>48661.479999999996</v>
      </c>
      <c r="AD768" s="1637">
        <v>817226.62</v>
      </c>
      <c r="AE768" s="1637">
        <v>236466.93</v>
      </c>
      <c r="AF768" s="1637">
        <v>1947890.42</v>
      </c>
      <c r="AG768" s="1637">
        <v>1341053.1399999999</v>
      </c>
      <c r="AH768" s="1637">
        <v>4136685.5710800001</v>
      </c>
      <c r="AI768" s="1637">
        <v>9298826.0610799994</v>
      </c>
      <c r="AJ768" s="1637">
        <v>1362349.69</v>
      </c>
      <c r="AK768" s="1637">
        <v>7936476.37108</v>
      </c>
      <c r="AL768" s="1637">
        <v>9162591.0910800006</v>
      </c>
      <c r="AM768" s="1637">
        <v>348440.4</v>
      </c>
      <c r="AN768" s="1637">
        <v>348440.4</v>
      </c>
      <c r="AO768" s="1637">
        <v>362958.75</v>
      </c>
      <c r="AP768" s="1637">
        <v>362958.75</v>
      </c>
      <c r="AQ768" s="1637">
        <v>186098.85</v>
      </c>
      <c r="AR768" s="1637">
        <v>186098.85</v>
      </c>
      <c r="AS768" s="1637">
        <v>193358.02</v>
      </c>
      <c r="AT768" s="1637">
        <v>193358.02</v>
      </c>
      <c r="AU768" s="1637">
        <v>232293.6</v>
      </c>
      <c r="AV768" s="1637">
        <v>669823.87</v>
      </c>
      <c r="AW768" s="1637">
        <v>271327.77</v>
      </c>
      <c r="AX768" s="1637">
        <v>104060.38</v>
      </c>
      <c r="AY768" s="1637">
        <v>3459217.66</v>
      </c>
      <c r="AZ768" s="1637">
        <v>20518120.120000001</v>
      </c>
      <c r="BA768" s="1637">
        <v>1348433.9500000002</v>
      </c>
      <c r="BB768" s="1637">
        <v>197922.43000000002</v>
      </c>
      <c r="BC768" s="1637">
        <v>576312.25000000012</v>
      </c>
      <c r="BD768" s="1637">
        <v>20518120.03108</v>
      </c>
    </row>
    <row r="769" spans="1:56" x14ac:dyDescent="0.25">
      <c r="A769" s="1651" t="s">
        <v>2674</v>
      </c>
      <c r="B769" s="1647" t="s">
        <v>3257</v>
      </c>
      <c r="C769" s="1636">
        <v>73.47</v>
      </c>
      <c r="D769" s="1637">
        <v>937061.46</v>
      </c>
      <c r="E769" s="1637">
        <v>1279618.3700000001</v>
      </c>
      <c r="F769" s="1646">
        <v>1.3655650398854309</v>
      </c>
      <c r="G769" s="1645">
        <v>4</v>
      </c>
      <c r="H769" s="1644">
        <v>59.68</v>
      </c>
      <c r="I769" s="1644">
        <v>96947.810000000012</v>
      </c>
      <c r="J769" s="1644">
        <v>97007.49</v>
      </c>
      <c r="K769" s="1643">
        <v>0.9</v>
      </c>
      <c r="L769" s="1637">
        <v>225934.92</v>
      </c>
      <c r="M769" s="1637">
        <v>45186.98</v>
      </c>
      <c r="N769" s="1637">
        <v>22593.49</v>
      </c>
      <c r="O769" s="1637">
        <v>10041.549999999999</v>
      </c>
      <c r="P769" s="1637">
        <v>7772.8</v>
      </c>
      <c r="Q769" s="1637">
        <v>13527.72</v>
      </c>
      <c r="R769" s="1637">
        <v>4954.2</v>
      </c>
      <c r="S769" s="1637">
        <v>8554.17</v>
      </c>
      <c r="T769" s="1637">
        <v>11594.3</v>
      </c>
      <c r="U769" s="1637">
        <v>6148.31</v>
      </c>
      <c r="V769" s="1637">
        <v>17200.509999999998</v>
      </c>
      <c r="W769" s="1637">
        <v>14809.68</v>
      </c>
      <c r="X769" s="1637">
        <v>10264.6</v>
      </c>
      <c r="Y769" s="1637">
        <v>398583.22999999992</v>
      </c>
      <c r="Z769" s="1637">
        <v>6567.2999999999993</v>
      </c>
      <c r="AA769" s="1637">
        <v>9183.75</v>
      </c>
      <c r="AB769" s="1637">
        <v>23877.749999999996</v>
      </c>
      <c r="AC769" s="1637">
        <v>2497.9799999999996</v>
      </c>
      <c r="AD769" s="1637">
        <v>20975.68</v>
      </c>
      <c r="AE769" s="1637">
        <v>12012.93</v>
      </c>
      <c r="AF769" s="1637">
        <v>99992.67</v>
      </c>
      <c r="AG769" s="1637">
        <v>68841.39</v>
      </c>
      <c r="AH769" s="1637">
        <v>188818.45908</v>
      </c>
      <c r="AI769" s="1637">
        <v>432767.90908000001</v>
      </c>
      <c r="AJ769" s="1637">
        <v>69934.62</v>
      </c>
      <c r="AK769" s="1637">
        <v>362833.28907999996</v>
      </c>
      <c r="AL769" s="1637">
        <v>425774.43907999998</v>
      </c>
      <c r="AM769" s="1637">
        <v>14518.35</v>
      </c>
      <c r="AN769" s="1637">
        <v>14518.35</v>
      </c>
      <c r="AO769" s="1637">
        <v>15178.27</v>
      </c>
      <c r="AP769" s="1637">
        <v>15178.27</v>
      </c>
      <c r="AQ769" s="1637">
        <v>0</v>
      </c>
      <c r="AR769" s="1637">
        <v>0</v>
      </c>
      <c r="AS769" s="1637">
        <v>0</v>
      </c>
      <c r="AT769" s="1637">
        <v>0</v>
      </c>
      <c r="AU769" s="1637">
        <v>0</v>
      </c>
      <c r="AV769" s="1637">
        <v>34316.1</v>
      </c>
      <c r="AW769" s="1637">
        <v>13900.53</v>
      </c>
      <c r="AX769" s="1637">
        <v>5093.8599999999997</v>
      </c>
      <c r="AY769" s="1637">
        <v>112703.73</v>
      </c>
      <c r="AZ769" s="1637">
        <v>937061.46</v>
      </c>
      <c r="BA769" s="1637">
        <v>32742.959999999999</v>
      </c>
      <c r="BB769" s="1637">
        <v>0.06</v>
      </c>
      <c r="BC769" s="1637">
        <v>21786.37</v>
      </c>
      <c r="BD769" s="1637">
        <v>937061.39907999989</v>
      </c>
    </row>
    <row r="770" spans="1:56" x14ac:dyDescent="0.25">
      <c r="A770" s="1651" t="s">
        <v>2675</v>
      </c>
      <c r="B770" s="1647" t="s">
        <v>3256</v>
      </c>
      <c r="C770" s="1636">
        <v>574.21</v>
      </c>
      <c r="D770" s="1637">
        <v>7195508.1699999999</v>
      </c>
      <c r="E770" s="1637">
        <v>22731661.620000001</v>
      </c>
      <c r="F770" s="1646">
        <v>3.1591461065633117</v>
      </c>
      <c r="G770" s="1645">
        <v>4</v>
      </c>
      <c r="H770" s="1644">
        <v>458.34</v>
      </c>
      <c r="I770" s="1644">
        <v>415785.27999999997</v>
      </c>
      <c r="J770" s="1644">
        <v>416243.62</v>
      </c>
      <c r="K770" s="1643">
        <v>0.9</v>
      </c>
      <c r="L770" s="1637">
        <v>1696292.95</v>
      </c>
      <c r="M770" s="1637">
        <v>416043.69</v>
      </c>
      <c r="N770" s="1637">
        <v>187724.45</v>
      </c>
      <c r="O770" s="1637">
        <v>75095.34</v>
      </c>
      <c r="P770" s="1637">
        <v>55714.19</v>
      </c>
      <c r="Q770" s="1637">
        <v>131546.57</v>
      </c>
      <c r="R770" s="1637">
        <v>41285.019999999997</v>
      </c>
      <c r="S770" s="1637">
        <v>70571.95</v>
      </c>
      <c r="T770" s="1637">
        <v>83334.06</v>
      </c>
      <c r="U770" s="1637">
        <v>50790.42</v>
      </c>
      <c r="V770" s="1637">
        <v>123628.68</v>
      </c>
      <c r="W770" s="1637">
        <v>106444.57</v>
      </c>
      <c r="X770" s="1637">
        <v>84683.01</v>
      </c>
      <c r="Y770" s="1637">
        <v>3123154.9</v>
      </c>
      <c r="Z770" s="1637">
        <v>51386.399999999994</v>
      </c>
      <c r="AA770" s="1637">
        <v>71776.25</v>
      </c>
      <c r="AB770" s="1637">
        <v>186618.25</v>
      </c>
      <c r="AC770" s="1637">
        <v>19523.14</v>
      </c>
      <c r="AD770" s="1637">
        <v>163936.95000000001</v>
      </c>
      <c r="AE770" s="1637">
        <v>227891.72</v>
      </c>
      <c r="AF770" s="1637">
        <v>781499.80999999994</v>
      </c>
      <c r="AG770" s="1637">
        <v>538034.7699999999</v>
      </c>
      <c r="AH770" s="1637">
        <v>1411426.4264400001</v>
      </c>
      <c r="AI770" s="1637">
        <v>3452093.7164400001</v>
      </c>
      <c r="AJ770" s="1637">
        <v>546579.01</v>
      </c>
      <c r="AK770" s="1637">
        <v>2905514.7064400008</v>
      </c>
      <c r="AL770" s="1637">
        <v>3397435.8064400009</v>
      </c>
      <c r="AM770" s="1637">
        <v>62692.87</v>
      </c>
      <c r="AN770" s="1637">
        <v>62692.87</v>
      </c>
      <c r="AO770" s="1637">
        <v>65332.57</v>
      </c>
      <c r="AP770" s="1637">
        <v>65332.57</v>
      </c>
      <c r="AQ770" s="1637">
        <v>0</v>
      </c>
      <c r="AR770" s="1637">
        <v>0</v>
      </c>
      <c r="AS770" s="1637">
        <v>0</v>
      </c>
      <c r="AT770" s="1637">
        <v>0</v>
      </c>
      <c r="AU770" s="1637">
        <v>0</v>
      </c>
      <c r="AV770" s="1637">
        <v>268589.46999999997</v>
      </c>
      <c r="AW770" s="1637">
        <v>108798.42</v>
      </c>
      <c r="AX770" s="1637">
        <v>41478.61</v>
      </c>
      <c r="AY770" s="1637">
        <v>674917.38</v>
      </c>
      <c r="AZ770" s="1637">
        <v>7195508.1699999999</v>
      </c>
      <c r="BA770" s="1637">
        <v>96773.890000000014</v>
      </c>
      <c r="BB770" s="1637">
        <v>0</v>
      </c>
      <c r="BC770" s="1637">
        <v>190534.83999999997</v>
      </c>
      <c r="BD770" s="1637">
        <v>7195508.0864400007</v>
      </c>
    </row>
    <row r="771" spans="1:56" x14ac:dyDescent="0.25">
      <c r="A771" s="1651" t="s">
        <v>2676</v>
      </c>
      <c r="B771" s="1647" t="s">
        <v>3255</v>
      </c>
      <c r="C771" s="1636">
        <v>897</v>
      </c>
      <c r="D771" s="1637">
        <v>11697915.84</v>
      </c>
      <c r="E771" s="1637">
        <v>8775826.129999999</v>
      </c>
      <c r="F771" s="1646">
        <v>0.7502042457846918</v>
      </c>
      <c r="G771" s="1645">
        <v>1</v>
      </c>
      <c r="H771" s="1644">
        <v>165203.25</v>
      </c>
      <c r="I771" s="1644">
        <v>2864647.9499999997</v>
      </c>
      <c r="J771" s="1644">
        <v>3029851.1999999997</v>
      </c>
      <c r="K771" s="1643">
        <v>0.9</v>
      </c>
      <c r="L771" s="1637">
        <v>2688059.47</v>
      </c>
      <c r="M771" s="1637">
        <v>647882.23</v>
      </c>
      <c r="N771" s="1637">
        <v>293165.09000000003</v>
      </c>
      <c r="O771" s="1637">
        <v>118997.16</v>
      </c>
      <c r="P771" s="1637">
        <v>89753.72</v>
      </c>
      <c r="Q771" s="1637">
        <v>202210.9</v>
      </c>
      <c r="R771" s="1637">
        <v>64404.63</v>
      </c>
      <c r="S771" s="1637">
        <v>110135.01</v>
      </c>
      <c r="T771" s="1637">
        <v>132609.85</v>
      </c>
      <c r="U771" s="1637">
        <v>79660.759999999995</v>
      </c>
      <c r="V771" s="1637">
        <v>196730.85</v>
      </c>
      <c r="W771" s="1637">
        <v>169385.71</v>
      </c>
      <c r="X771" s="1637">
        <v>132156.82</v>
      </c>
      <c r="Y771" s="1637">
        <v>4925152.1999999993</v>
      </c>
      <c r="Z771" s="1637">
        <v>80235</v>
      </c>
      <c r="AA771" s="1637">
        <v>112125</v>
      </c>
      <c r="AB771" s="1637">
        <v>291525</v>
      </c>
      <c r="AC771" s="1637">
        <v>30498</v>
      </c>
      <c r="AD771" s="1637">
        <v>512187</v>
      </c>
      <c r="AE771" s="1637">
        <v>335424.5</v>
      </c>
      <c r="AF771" s="1637">
        <v>1220817</v>
      </c>
      <c r="AG771" s="1637">
        <v>840489</v>
      </c>
      <c r="AH771" s="1637">
        <v>2259674.4959999998</v>
      </c>
      <c r="AI771" s="1637">
        <v>5682974.9959999993</v>
      </c>
      <c r="AJ771" s="1637">
        <v>853836.36</v>
      </c>
      <c r="AK771" s="1637">
        <v>4829138.635999999</v>
      </c>
      <c r="AL771" s="1637">
        <v>5597591.3559999987</v>
      </c>
      <c r="AM771" s="1637">
        <v>127365.52</v>
      </c>
      <c r="AN771" s="1637">
        <v>127365.52</v>
      </c>
      <c r="AO771" s="1637">
        <v>132644.92000000001</v>
      </c>
      <c r="AP771" s="1637">
        <v>132644.92000000001</v>
      </c>
      <c r="AQ771" s="1637">
        <v>0</v>
      </c>
      <c r="AR771" s="1637">
        <v>0</v>
      </c>
      <c r="AS771" s="1637">
        <v>0</v>
      </c>
      <c r="AT771" s="1637">
        <v>0</v>
      </c>
      <c r="AU771" s="1637">
        <v>659.92</v>
      </c>
      <c r="AV771" s="1637">
        <v>419712.3</v>
      </c>
      <c r="AW771" s="1637">
        <v>170014.24</v>
      </c>
      <c r="AX771" s="1637">
        <v>64764.85</v>
      </c>
      <c r="AY771" s="1637">
        <v>1175172.19</v>
      </c>
      <c r="AZ771" s="1637">
        <v>11697915.84</v>
      </c>
      <c r="BA771" s="1637">
        <v>196539.14999999997</v>
      </c>
      <c r="BB771" s="1637">
        <v>49.38</v>
      </c>
      <c r="BC771" s="1637">
        <v>290644.12</v>
      </c>
      <c r="BD771" s="1637">
        <v>11697915.745999997</v>
      </c>
    </row>
    <row r="772" spans="1:56" x14ac:dyDescent="0.25">
      <c r="A772" s="1651" t="s">
        <v>2677</v>
      </c>
      <c r="B772" s="1647" t="s">
        <v>3254</v>
      </c>
      <c r="C772" s="1636">
        <v>714.95</v>
      </c>
      <c r="D772" s="1637">
        <v>9711401.9199999999</v>
      </c>
      <c r="E772" s="1637">
        <v>8295601.0600000005</v>
      </c>
      <c r="F772" s="1646">
        <v>0.85421251517927088</v>
      </c>
      <c r="G772" s="1645">
        <v>2</v>
      </c>
      <c r="H772" s="1644">
        <v>21537.27</v>
      </c>
      <c r="I772" s="1644">
        <v>2817314.75</v>
      </c>
      <c r="J772" s="1644">
        <v>2838852.02</v>
      </c>
      <c r="K772" s="1643">
        <v>0.9</v>
      </c>
      <c r="L772" s="1637">
        <v>2212317.09</v>
      </c>
      <c r="M772" s="1637">
        <v>531564.93000000005</v>
      </c>
      <c r="N772" s="1637">
        <v>233226.32</v>
      </c>
      <c r="O772" s="1637">
        <v>94205.99</v>
      </c>
      <c r="P772" s="1637">
        <v>76106.649999999994</v>
      </c>
      <c r="Q772" s="1637">
        <v>160034.82999999999</v>
      </c>
      <c r="R772" s="1637">
        <v>51193.43</v>
      </c>
      <c r="S772" s="1637">
        <v>87412.98</v>
      </c>
      <c r="T772" s="1637">
        <v>105073.38</v>
      </c>
      <c r="U772" s="1637">
        <v>63087.040000000001</v>
      </c>
      <c r="V772" s="1637">
        <v>155879.64000000001</v>
      </c>
      <c r="W772" s="1637">
        <v>134212.72</v>
      </c>
      <c r="X772" s="1637">
        <v>104891.46</v>
      </c>
      <c r="Y772" s="1637">
        <v>4009206.4600000004</v>
      </c>
      <c r="Z772" s="1637">
        <v>63595.799999999988</v>
      </c>
      <c r="AA772" s="1637">
        <v>89368.75</v>
      </c>
      <c r="AB772" s="1637">
        <v>232358.75</v>
      </c>
      <c r="AC772" s="1637">
        <v>24308.3</v>
      </c>
      <c r="AD772" s="1637">
        <v>408236.45</v>
      </c>
      <c r="AE772" s="1637">
        <v>264379.74</v>
      </c>
      <c r="AF772" s="1637">
        <v>973046.95</v>
      </c>
      <c r="AG772" s="1637">
        <v>669908.15</v>
      </c>
      <c r="AH772" s="1637">
        <v>1897659.7457999997</v>
      </c>
      <c r="AI772" s="1637">
        <v>4622862.6358000003</v>
      </c>
      <c r="AJ772" s="1637">
        <v>680546.6</v>
      </c>
      <c r="AK772" s="1637">
        <v>3942316.0357999993</v>
      </c>
      <c r="AL772" s="1637">
        <v>4554807.9757999992</v>
      </c>
      <c r="AM772" s="1637">
        <v>153102.6</v>
      </c>
      <c r="AN772" s="1637">
        <v>153102.6</v>
      </c>
      <c r="AO772" s="1637">
        <v>159701.85</v>
      </c>
      <c r="AP772" s="1637">
        <v>159701.85</v>
      </c>
      <c r="AQ772" s="1637">
        <v>0</v>
      </c>
      <c r="AR772" s="1637">
        <v>0</v>
      </c>
      <c r="AS772" s="1637">
        <v>0</v>
      </c>
      <c r="AT772" s="1637">
        <v>0</v>
      </c>
      <c r="AU772" s="1637">
        <v>0</v>
      </c>
      <c r="AV772" s="1637">
        <v>334581.96999999997</v>
      </c>
      <c r="AW772" s="1637">
        <v>135530.22</v>
      </c>
      <c r="AX772" s="1637">
        <v>51666.34</v>
      </c>
      <c r="AY772" s="1637">
        <v>1147387.4300000002</v>
      </c>
      <c r="AZ772" s="1637">
        <v>9711401.9199999999</v>
      </c>
      <c r="BA772" s="1637">
        <v>403102.22</v>
      </c>
      <c r="BB772" s="1637">
        <v>0</v>
      </c>
      <c r="BC772" s="1637">
        <v>265473.63999999996</v>
      </c>
      <c r="BD772" s="1637">
        <v>9711401.8657999989</v>
      </c>
    </row>
    <row r="773" spans="1:56" x14ac:dyDescent="0.25">
      <c r="A773" s="1651" t="s">
        <v>2678</v>
      </c>
      <c r="B773" s="1647" t="s">
        <v>3253</v>
      </c>
      <c r="C773" s="1636">
        <v>3139.95</v>
      </c>
      <c r="D773" s="1637">
        <v>44107229.810000002</v>
      </c>
      <c r="E773" s="1637">
        <v>36203747.640000001</v>
      </c>
      <c r="F773" s="1646">
        <v>0.82081209352648754</v>
      </c>
      <c r="G773" s="1645">
        <v>2</v>
      </c>
      <c r="H773" s="1644">
        <v>232694.87</v>
      </c>
      <c r="I773" s="1644">
        <v>16168920.160000002</v>
      </c>
      <c r="J773" s="1644">
        <v>16401615.030000001</v>
      </c>
      <c r="K773" s="1643">
        <v>0.9</v>
      </c>
      <c r="L773" s="1637">
        <v>9869076.0199999996</v>
      </c>
      <c r="M773" s="1637">
        <v>2408353.4700000002</v>
      </c>
      <c r="N773" s="1637">
        <v>1032389.18</v>
      </c>
      <c r="O773" s="1637">
        <v>417495.74</v>
      </c>
      <c r="P773" s="1637">
        <v>348768.9</v>
      </c>
      <c r="Q773" s="1637">
        <v>721444.23</v>
      </c>
      <c r="R773" s="1637">
        <v>230095.2</v>
      </c>
      <c r="S773" s="1637">
        <v>387611.1</v>
      </c>
      <c r="T773" s="1637">
        <v>463772.15999999997</v>
      </c>
      <c r="U773" s="1637">
        <v>279347.31</v>
      </c>
      <c r="V773" s="1637">
        <v>688020.47999999998</v>
      </c>
      <c r="W773" s="1637">
        <v>592387.19999999995</v>
      </c>
      <c r="X773" s="1637">
        <v>465115.05</v>
      </c>
      <c r="Y773" s="1637">
        <v>17903876.039999999</v>
      </c>
      <c r="Z773" s="1637">
        <v>280608.3</v>
      </c>
      <c r="AA773" s="1637">
        <v>392493.75</v>
      </c>
      <c r="AB773" s="1637">
        <v>1020483.75</v>
      </c>
      <c r="AC773" s="1637">
        <v>106758.3</v>
      </c>
      <c r="AD773" s="1637">
        <v>1792911.4499999997</v>
      </c>
      <c r="AE773" s="1637">
        <v>1226680.8700000001</v>
      </c>
      <c r="AF773" s="1637">
        <v>4273471.9499999993</v>
      </c>
      <c r="AG773" s="1637">
        <v>2942133.15</v>
      </c>
      <c r="AH773" s="1637">
        <v>8677943.746799998</v>
      </c>
      <c r="AI773" s="1637">
        <v>20713485.266799998</v>
      </c>
      <c r="AJ773" s="1637">
        <v>2988855.6</v>
      </c>
      <c r="AK773" s="1637">
        <v>17724629.666799996</v>
      </c>
      <c r="AL773" s="1637">
        <v>20414599.706799995</v>
      </c>
      <c r="AM773" s="1637">
        <v>753634.35</v>
      </c>
      <c r="AN773" s="1637">
        <v>753634.35</v>
      </c>
      <c r="AO773" s="1637">
        <v>785310.75</v>
      </c>
      <c r="AP773" s="1637">
        <v>785310.75</v>
      </c>
      <c r="AQ773" s="1637">
        <v>78531.070000000007</v>
      </c>
      <c r="AR773" s="1637">
        <v>78531.070000000007</v>
      </c>
      <c r="AS773" s="1637">
        <v>81830.7</v>
      </c>
      <c r="AT773" s="1637">
        <v>81830.7</v>
      </c>
      <c r="AU773" s="1637">
        <v>98328.82</v>
      </c>
      <c r="AV773" s="1637">
        <v>1468993.05</v>
      </c>
      <c r="AW773" s="1637">
        <v>595049.86</v>
      </c>
      <c r="AX773" s="1637">
        <v>227768.53</v>
      </c>
      <c r="AY773" s="1637">
        <v>5788754.0000000009</v>
      </c>
      <c r="AZ773" s="1637">
        <v>44107229.810000002</v>
      </c>
      <c r="BA773" s="1637">
        <v>2825384.0000000005</v>
      </c>
      <c r="BB773" s="1637">
        <v>124598.8</v>
      </c>
      <c r="BC773" s="1637">
        <v>1296834.5799999998</v>
      </c>
      <c r="BD773" s="1637">
        <v>44107229.746799991</v>
      </c>
    </row>
    <row r="774" spans="1:56" x14ac:dyDescent="0.25">
      <c r="A774" s="1651" t="s">
        <v>2679</v>
      </c>
      <c r="B774" s="1647" t="s">
        <v>3252</v>
      </c>
      <c r="C774" s="1636">
        <v>952.79</v>
      </c>
      <c r="D774" s="1637">
        <v>12610217.960000001</v>
      </c>
      <c r="E774" s="1637">
        <v>9725178.1500000004</v>
      </c>
      <c r="F774" s="1646">
        <v>0.77121412023555536</v>
      </c>
      <c r="G774" s="1645">
        <v>1</v>
      </c>
      <c r="H774" s="1644">
        <v>91052.63</v>
      </c>
      <c r="I774" s="1644">
        <v>3348001.11</v>
      </c>
      <c r="J774" s="1644">
        <v>3439053.7399999998</v>
      </c>
      <c r="K774" s="1643">
        <v>0.9</v>
      </c>
      <c r="L774" s="1637">
        <v>2893517.34</v>
      </c>
      <c r="M774" s="1637">
        <v>701386.43</v>
      </c>
      <c r="N774" s="1637">
        <v>312057.27</v>
      </c>
      <c r="O774" s="1637">
        <v>126371.97</v>
      </c>
      <c r="P774" s="1637">
        <v>97278.09</v>
      </c>
      <c r="Q774" s="1637">
        <v>216778.71</v>
      </c>
      <c r="R774" s="1637">
        <v>69358.84</v>
      </c>
      <c r="S774" s="1637">
        <v>117352.6</v>
      </c>
      <c r="T774" s="1637">
        <v>140580.93</v>
      </c>
      <c r="U774" s="1637">
        <v>84472.48</v>
      </c>
      <c r="V774" s="1637">
        <v>208556.2</v>
      </c>
      <c r="W774" s="1637">
        <v>179567.37</v>
      </c>
      <c r="X774" s="1637">
        <v>140817.59</v>
      </c>
      <c r="Y774" s="1637">
        <v>5288095.82</v>
      </c>
      <c r="Z774" s="1637">
        <v>85406.399999999994</v>
      </c>
      <c r="AA774" s="1637">
        <v>119098.75</v>
      </c>
      <c r="AB774" s="1637">
        <v>309656.75</v>
      </c>
      <c r="AC774" s="1637">
        <v>32394.859999999997</v>
      </c>
      <c r="AD774" s="1637">
        <v>544043.09</v>
      </c>
      <c r="AE774" s="1637">
        <v>365111.77999999997</v>
      </c>
      <c r="AF774" s="1637">
        <v>1296747.19</v>
      </c>
      <c r="AG774" s="1637">
        <v>892764.23</v>
      </c>
      <c r="AH774" s="1637">
        <v>2443664.6415599999</v>
      </c>
      <c r="AI774" s="1637">
        <v>6088887.6915600002</v>
      </c>
      <c r="AJ774" s="1637">
        <v>906941.74</v>
      </c>
      <c r="AK774" s="1637">
        <v>5181945.95156</v>
      </c>
      <c r="AL774" s="1637">
        <v>5998193.5115600005</v>
      </c>
      <c r="AM774" s="1637">
        <v>153762.51999999999</v>
      </c>
      <c r="AN774" s="1637">
        <v>153762.51999999999</v>
      </c>
      <c r="AO774" s="1637">
        <v>160361.76999999999</v>
      </c>
      <c r="AP774" s="1637">
        <v>160361.76999999999</v>
      </c>
      <c r="AQ774" s="1637">
        <v>0</v>
      </c>
      <c r="AR774" s="1637">
        <v>0</v>
      </c>
      <c r="AS774" s="1637">
        <v>0</v>
      </c>
      <c r="AT774" s="1637">
        <v>0</v>
      </c>
      <c r="AU774" s="1637">
        <v>659.92</v>
      </c>
      <c r="AV774" s="1637">
        <v>445449.37</v>
      </c>
      <c r="AW774" s="1637">
        <v>180439.65</v>
      </c>
      <c r="AX774" s="1637">
        <v>69131.02</v>
      </c>
      <c r="AY774" s="1637">
        <v>1323928.54</v>
      </c>
      <c r="AZ774" s="1637">
        <v>12610217.960000001</v>
      </c>
      <c r="BA774" s="1637">
        <v>228253.89</v>
      </c>
      <c r="BB774" s="1637">
        <v>0</v>
      </c>
      <c r="BC774" s="1637">
        <v>282072.8</v>
      </c>
      <c r="BD774" s="1637">
        <v>12610217.87156</v>
      </c>
    </row>
    <row r="775" spans="1:56" x14ac:dyDescent="0.25">
      <c r="A775" s="1651" t="s">
        <v>2680</v>
      </c>
      <c r="B775" s="1647" t="s">
        <v>3251</v>
      </c>
      <c r="C775" s="1636">
        <v>774.38</v>
      </c>
      <c r="D775" s="1637">
        <v>11506016.9</v>
      </c>
      <c r="E775" s="1637">
        <v>9139586.4100000001</v>
      </c>
      <c r="F775" s="1646">
        <v>0.79433104343867245</v>
      </c>
      <c r="G775" s="1645">
        <v>2</v>
      </c>
      <c r="H775" s="1644">
        <v>94564.81</v>
      </c>
      <c r="I775" s="1644">
        <v>7135971.6000000006</v>
      </c>
      <c r="J775" s="1644">
        <v>7230536.4100000001</v>
      </c>
      <c r="K775" s="1643">
        <v>0.9</v>
      </c>
      <c r="L775" s="1637">
        <v>2591975.61</v>
      </c>
      <c r="M775" s="1637">
        <v>518395.12</v>
      </c>
      <c r="N775" s="1637">
        <v>242252.44</v>
      </c>
      <c r="O775" s="1637">
        <v>107319.08</v>
      </c>
      <c r="P775" s="1637">
        <v>97890.55</v>
      </c>
      <c r="Q775" s="1637">
        <v>147452.14000000001</v>
      </c>
      <c r="R775" s="1637">
        <v>56698.1</v>
      </c>
      <c r="S775" s="1637">
        <v>91690.07</v>
      </c>
      <c r="T775" s="1637">
        <v>123914.12</v>
      </c>
      <c r="U775" s="1637">
        <v>68700.72</v>
      </c>
      <c r="V775" s="1637">
        <v>183830.47</v>
      </c>
      <c r="W775" s="1637">
        <v>158278.45000000001</v>
      </c>
      <c r="X775" s="1637">
        <v>110023.76</v>
      </c>
      <c r="Y775" s="1637">
        <v>4498420.63</v>
      </c>
      <c r="Z775" s="1637">
        <v>68584.5</v>
      </c>
      <c r="AA775" s="1637">
        <v>96797.5</v>
      </c>
      <c r="AB775" s="1637">
        <v>251673.5</v>
      </c>
      <c r="AC775" s="1637">
        <v>26328.92</v>
      </c>
      <c r="AD775" s="1637">
        <v>442170.98</v>
      </c>
      <c r="AE775" s="1637">
        <v>127886.84999999999</v>
      </c>
      <c r="AF775" s="1637">
        <v>1053931.18</v>
      </c>
      <c r="AG775" s="1637">
        <v>725594.05999999994</v>
      </c>
      <c r="AH775" s="1637">
        <v>2338068.9253199995</v>
      </c>
      <c r="AI775" s="1637">
        <v>5131036.4153199997</v>
      </c>
      <c r="AJ775" s="1637">
        <v>737116.83</v>
      </c>
      <c r="AK775" s="1637">
        <v>4393919.5853199996</v>
      </c>
      <c r="AL775" s="1637">
        <v>5057324.7253199993</v>
      </c>
      <c r="AM775" s="1637">
        <v>302905.57</v>
      </c>
      <c r="AN775" s="1637">
        <v>302905.57</v>
      </c>
      <c r="AO775" s="1637">
        <v>315444.15000000002</v>
      </c>
      <c r="AP775" s="1637">
        <v>315444.15000000002</v>
      </c>
      <c r="AQ775" s="1637">
        <v>27716.85</v>
      </c>
      <c r="AR775" s="1637">
        <v>27716.85</v>
      </c>
      <c r="AS775" s="1637">
        <v>29036.7</v>
      </c>
      <c r="AT775" s="1637">
        <v>29036.7</v>
      </c>
      <c r="AU775" s="1637">
        <v>34976.019999999997</v>
      </c>
      <c r="AV775" s="1637">
        <v>362298.82</v>
      </c>
      <c r="AW775" s="1637">
        <v>146757.57999999999</v>
      </c>
      <c r="AX775" s="1637">
        <v>56032.51</v>
      </c>
      <c r="AY775" s="1637">
        <v>1950271.4700000002</v>
      </c>
      <c r="AZ775" s="1637">
        <v>11506016.9</v>
      </c>
      <c r="BA775" s="1637">
        <v>1841505.5199999998</v>
      </c>
      <c r="BB775" s="1637">
        <v>35397.219999999994</v>
      </c>
      <c r="BC775" s="1637">
        <v>384586.37</v>
      </c>
      <c r="BD775" s="1637">
        <v>11506016.82532</v>
      </c>
    </row>
    <row r="776" spans="1:56" x14ac:dyDescent="0.25">
      <c r="A776" s="1651" t="s">
        <v>2681</v>
      </c>
      <c r="B776" s="1647" t="s">
        <v>3250</v>
      </c>
      <c r="C776" s="1636">
        <v>226.38</v>
      </c>
      <c r="D776" s="1637">
        <v>3014645.71</v>
      </c>
      <c r="E776" s="1637">
        <v>3237873.33</v>
      </c>
      <c r="F776" s="1646">
        <v>1.0740477128902819</v>
      </c>
      <c r="G776" s="1645">
        <v>4</v>
      </c>
      <c r="H776" s="1644">
        <v>192.02</v>
      </c>
      <c r="I776" s="1644">
        <v>797725.34</v>
      </c>
      <c r="J776" s="1644">
        <v>797917.36</v>
      </c>
      <c r="K776" s="1643">
        <v>0.9</v>
      </c>
      <c r="L776" s="1637">
        <v>713577.78</v>
      </c>
      <c r="M776" s="1637">
        <v>142715.54999999999</v>
      </c>
      <c r="N776" s="1637">
        <v>70290.86</v>
      </c>
      <c r="O776" s="1637">
        <v>31379.85</v>
      </c>
      <c r="P776" s="1637">
        <v>25348.7</v>
      </c>
      <c r="Q776" s="1637">
        <v>42612.31</v>
      </c>
      <c r="R776" s="1637">
        <v>15963.54</v>
      </c>
      <c r="S776" s="1637">
        <v>26731.8</v>
      </c>
      <c r="T776" s="1637">
        <v>36232.199999999997</v>
      </c>
      <c r="U776" s="1637">
        <v>19781.53</v>
      </c>
      <c r="V776" s="1637">
        <v>53751.6</v>
      </c>
      <c r="W776" s="1637">
        <v>46280.25</v>
      </c>
      <c r="X776" s="1637">
        <v>32076.9</v>
      </c>
      <c r="Y776" s="1637">
        <v>1256742.8700000001</v>
      </c>
      <c r="Z776" s="1637">
        <v>20367</v>
      </c>
      <c r="AA776" s="1637">
        <v>28297.499999999996</v>
      </c>
      <c r="AB776" s="1637">
        <v>73573.5</v>
      </c>
      <c r="AC776" s="1637">
        <v>7696.9199999999983</v>
      </c>
      <c r="AD776" s="1637">
        <v>64631.49</v>
      </c>
      <c r="AE776" s="1637">
        <v>37793.339999999997</v>
      </c>
      <c r="AF776" s="1637">
        <v>308103.17999999993</v>
      </c>
      <c r="AG776" s="1637">
        <v>212118.06</v>
      </c>
      <c r="AH776" s="1637">
        <v>613050.65231999999</v>
      </c>
      <c r="AI776" s="1637">
        <v>1365631.6423200001</v>
      </c>
      <c r="AJ776" s="1637">
        <v>215486.59</v>
      </c>
      <c r="AK776" s="1637">
        <v>1150145.0523199998</v>
      </c>
      <c r="AL776" s="1637">
        <v>1344082.9823199997</v>
      </c>
      <c r="AM776" s="1637">
        <v>54113.85</v>
      </c>
      <c r="AN776" s="1637">
        <v>54113.85</v>
      </c>
      <c r="AO776" s="1637">
        <v>56753.55</v>
      </c>
      <c r="AP776" s="1637">
        <v>56753.55</v>
      </c>
      <c r="AQ776" s="1637">
        <v>5279.4</v>
      </c>
      <c r="AR776" s="1637">
        <v>5279.4</v>
      </c>
      <c r="AS776" s="1637">
        <v>5279.4</v>
      </c>
      <c r="AT776" s="1637">
        <v>5279.4</v>
      </c>
      <c r="AU776" s="1637">
        <v>6599.25</v>
      </c>
      <c r="AV776" s="1637">
        <v>105588</v>
      </c>
      <c r="AW776" s="1637">
        <v>42770.879999999997</v>
      </c>
      <c r="AX776" s="1637">
        <v>16009.29</v>
      </c>
      <c r="AY776" s="1637">
        <v>413819.81999999995</v>
      </c>
      <c r="AZ776" s="1637">
        <v>3014645.71</v>
      </c>
      <c r="BA776" s="1637">
        <v>138777.26999999999</v>
      </c>
      <c r="BB776" s="1637">
        <v>130.56</v>
      </c>
      <c r="BC776" s="1637">
        <v>82352.629999999976</v>
      </c>
      <c r="BD776" s="1637">
        <v>3014645.6723199994</v>
      </c>
    </row>
    <row r="777" spans="1:56" x14ac:dyDescent="0.25">
      <c r="A777" s="1651" t="s">
        <v>2682</v>
      </c>
      <c r="B777" s="1647" t="s">
        <v>3249</v>
      </c>
      <c r="C777" s="1636">
        <v>222.63</v>
      </c>
      <c r="D777" s="1637">
        <v>2755234.6</v>
      </c>
      <c r="E777" s="1637">
        <v>2784533.1500000004</v>
      </c>
      <c r="F777" s="1646">
        <v>1.01063377688419</v>
      </c>
      <c r="G777" s="1645">
        <v>4</v>
      </c>
      <c r="H777" s="1644">
        <v>175.5</v>
      </c>
      <c r="I777" s="1644">
        <v>970575.52999999991</v>
      </c>
      <c r="J777" s="1644">
        <v>970751.02999999991</v>
      </c>
      <c r="K777" s="1643">
        <v>0.9</v>
      </c>
      <c r="L777" s="1637">
        <v>666508.01</v>
      </c>
      <c r="M777" s="1637">
        <v>133301.6</v>
      </c>
      <c r="N777" s="1637">
        <v>69035.67</v>
      </c>
      <c r="O777" s="1637">
        <v>30124.65</v>
      </c>
      <c r="P777" s="1637">
        <v>22514.31</v>
      </c>
      <c r="Q777" s="1637">
        <v>42612.31</v>
      </c>
      <c r="R777" s="1637">
        <v>15413.07</v>
      </c>
      <c r="S777" s="1637">
        <v>26197.16</v>
      </c>
      <c r="T777" s="1637">
        <v>34782.910000000003</v>
      </c>
      <c r="U777" s="1637">
        <v>19514.21</v>
      </c>
      <c r="V777" s="1637">
        <v>51601.53</v>
      </c>
      <c r="W777" s="1637">
        <v>44429.04</v>
      </c>
      <c r="X777" s="1637">
        <v>31435.360000000001</v>
      </c>
      <c r="Y777" s="1637">
        <v>1187469.8300000003</v>
      </c>
      <c r="Z777" s="1637">
        <v>19856.699999999997</v>
      </c>
      <c r="AA777" s="1637">
        <v>27828.75</v>
      </c>
      <c r="AB777" s="1637">
        <v>72354.75</v>
      </c>
      <c r="AC777" s="1637">
        <v>7569.42</v>
      </c>
      <c r="AD777" s="1637">
        <v>63560.86</v>
      </c>
      <c r="AE777" s="1637">
        <v>37580.589999999997</v>
      </c>
      <c r="AF777" s="1637">
        <v>302999.43</v>
      </c>
      <c r="AG777" s="1637">
        <v>208604.31</v>
      </c>
      <c r="AH777" s="1637">
        <v>551070.63131999993</v>
      </c>
      <c r="AI777" s="1637">
        <v>1291425.44132</v>
      </c>
      <c r="AJ777" s="1637">
        <v>211917.04</v>
      </c>
      <c r="AK777" s="1637">
        <v>1079508.4013199999</v>
      </c>
      <c r="AL777" s="1637">
        <v>1270233.73132</v>
      </c>
      <c r="AM777" s="1637">
        <v>32996.25</v>
      </c>
      <c r="AN777" s="1637">
        <v>32996.25</v>
      </c>
      <c r="AO777" s="1637">
        <v>34976.019999999997</v>
      </c>
      <c r="AP777" s="1637">
        <v>34976.019999999997</v>
      </c>
      <c r="AQ777" s="1637">
        <v>0</v>
      </c>
      <c r="AR777" s="1637">
        <v>0</v>
      </c>
      <c r="AS777" s="1637">
        <v>0</v>
      </c>
      <c r="AT777" s="1637">
        <v>0</v>
      </c>
      <c r="AU777" s="1637">
        <v>0</v>
      </c>
      <c r="AV777" s="1637">
        <v>103608.22</v>
      </c>
      <c r="AW777" s="1637">
        <v>41968.92</v>
      </c>
      <c r="AX777" s="1637">
        <v>16009.29</v>
      </c>
      <c r="AY777" s="1637">
        <v>297530.96999999997</v>
      </c>
      <c r="AZ777" s="1637">
        <v>2755234.6</v>
      </c>
      <c r="BA777" s="1637">
        <v>59473.42</v>
      </c>
      <c r="BB777" s="1637">
        <v>0</v>
      </c>
      <c r="BC777" s="1637">
        <v>82571.210000000006</v>
      </c>
      <c r="BD777" s="1637">
        <v>2755234.5313200001</v>
      </c>
    </row>
    <row r="778" spans="1:56" x14ac:dyDescent="0.25">
      <c r="A778" s="1651" t="s">
        <v>2683</v>
      </c>
      <c r="B778" s="1647" t="s">
        <v>3248</v>
      </c>
      <c r="C778" s="1636">
        <v>593.49</v>
      </c>
      <c r="D778" s="1637">
        <v>9000889.8699999992</v>
      </c>
      <c r="E778" s="1637">
        <v>7466379.9500000002</v>
      </c>
      <c r="F778" s="1646">
        <v>0.82951575431285673</v>
      </c>
      <c r="G778" s="1645">
        <v>2</v>
      </c>
      <c r="H778" s="1644">
        <v>45338.7</v>
      </c>
      <c r="I778" s="1644">
        <v>3827421.5699999989</v>
      </c>
      <c r="J778" s="1644">
        <v>3872760.2699999991</v>
      </c>
      <c r="K778" s="1643">
        <v>0.9</v>
      </c>
      <c r="L778" s="1637">
        <v>1933100.91</v>
      </c>
      <c r="M778" s="1637">
        <v>644302.53</v>
      </c>
      <c r="N778" s="1637">
        <v>213666.12</v>
      </c>
      <c r="O778" s="1637">
        <v>70740.81</v>
      </c>
      <c r="P778" s="1637">
        <v>66468.34</v>
      </c>
      <c r="Q778" s="1637">
        <v>182712.78</v>
      </c>
      <c r="R778" s="1637">
        <v>43486.89</v>
      </c>
      <c r="S778" s="1637">
        <v>79126.12</v>
      </c>
      <c r="T778" s="1637">
        <v>71015.11</v>
      </c>
      <c r="U778" s="1637">
        <v>52661.64</v>
      </c>
      <c r="V778" s="1637">
        <v>105353.13</v>
      </c>
      <c r="W778" s="1637">
        <v>90709.29</v>
      </c>
      <c r="X778" s="1637">
        <v>94947.62</v>
      </c>
      <c r="Y778" s="1637">
        <v>3648291.29</v>
      </c>
      <c r="Z778" s="1637">
        <v>53414.1</v>
      </c>
      <c r="AA778" s="1637">
        <v>74186.25</v>
      </c>
      <c r="AB778" s="1637">
        <v>192884.25</v>
      </c>
      <c r="AC778" s="1637">
        <v>20178.66</v>
      </c>
      <c r="AD778" s="1637">
        <v>338882.79</v>
      </c>
      <c r="AE778" s="1637">
        <v>509807.91000000003</v>
      </c>
      <c r="AF778" s="1637">
        <v>807739.89</v>
      </c>
      <c r="AG778" s="1637">
        <v>556100.13</v>
      </c>
      <c r="AH778" s="1637">
        <v>1736539.7013600001</v>
      </c>
      <c r="AI778" s="1637">
        <v>4289733.6813599998</v>
      </c>
      <c r="AJ778" s="1637">
        <v>564931.26</v>
      </c>
      <c r="AK778" s="1637">
        <v>3724802.421360001</v>
      </c>
      <c r="AL778" s="1637">
        <v>4233240.5513600009</v>
      </c>
      <c r="AM778" s="1637">
        <v>161021.70000000001</v>
      </c>
      <c r="AN778" s="1637">
        <v>161021.70000000001</v>
      </c>
      <c r="AO778" s="1637">
        <v>167620.95000000001</v>
      </c>
      <c r="AP778" s="1637">
        <v>167620.95000000001</v>
      </c>
      <c r="AQ778" s="1637">
        <v>5279.4</v>
      </c>
      <c r="AR778" s="1637">
        <v>5279.4</v>
      </c>
      <c r="AS778" s="1637">
        <v>5939.32</v>
      </c>
      <c r="AT778" s="1637">
        <v>5939.32</v>
      </c>
      <c r="AU778" s="1637">
        <v>7259.17</v>
      </c>
      <c r="AV778" s="1637">
        <v>277168.5</v>
      </c>
      <c r="AW778" s="1637">
        <v>112273.56</v>
      </c>
      <c r="AX778" s="1637">
        <v>42934</v>
      </c>
      <c r="AY778" s="1637">
        <v>1119357.97</v>
      </c>
      <c r="AZ778" s="1637">
        <v>9000889.8699999992</v>
      </c>
      <c r="BA778" s="1637">
        <v>595025.87</v>
      </c>
      <c r="BB778" s="1637">
        <v>2068.23</v>
      </c>
      <c r="BC778" s="1637">
        <v>230170.04</v>
      </c>
      <c r="BD778" s="1637">
        <v>9000889.8113600016</v>
      </c>
    </row>
    <row r="779" spans="1:56" x14ac:dyDescent="0.25">
      <c r="A779" s="1647"/>
      <c r="B779" s="1647" t="s">
        <v>3247</v>
      </c>
      <c r="C779" s="1636">
        <v>34.99</v>
      </c>
      <c r="D779" s="1637">
        <v>514136.4</v>
      </c>
      <c r="E779" s="1637">
        <v>449638.44</v>
      </c>
      <c r="F779" s="1646">
        <v>0.87455087793822806</v>
      </c>
      <c r="G779" s="1645">
        <v>2</v>
      </c>
      <c r="H779" s="1644">
        <v>1056.04</v>
      </c>
      <c r="I779" s="1644">
        <v>398224.8</v>
      </c>
      <c r="J779" s="1644">
        <v>399280.83999999997</v>
      </c>
      <c r="K779" s="1643">
        <v>0.9</v>
      </c>
      <c r="L779" s="1637">
        <v>112607.82</v>
      </c>
      <c r="M779" s="1637">
        <v>37532.17</v>
      </c>
      <c r="N779" s="1637">
        <v>12271.36</v>
      </c>
      <c r="O779" s="1637">
        <v>3609.22</v>
      </c>
      <c r="P779" s="1637">
        <v>3772.26</v>
      </c>
      <c r="Q779" s="1637">
        <v>10022.219999999999</v>
      </c>
      <c r="R779" s="1637">
        <v>2201.86</v>
      </c>
      <c r="S779" s="1637">
        <v>4544.3999999999996</v>
      </c>
      <c r="T779" s="1637">
        <v>3623.22</v>
      </c>
      <c r="U779" s="1637">
        <v>2940.49</v>
      </c>
      <c r="V779" s="1637">
        <v>5375.16</v>
      </c>
      <c r="W779" s="1637">
        <v>4628.0200000000004</v>
      </c>
      <c r="X779" s="1637">
        <v>5453.07</v>
      </c>
      <c r="Y779" s="1637">
        <v>208581.26999999996</v>
      </c>
      <c r="Z779" s="1637">
        <v>3149.1000000000004</v>
      </c>
      <c r="AA779" s="1637">
        <v>4373.75</v>
      </c>
      <c r="AB779" s="1637">
        <v>11371.75</v>
      </c>
      <c r="AC779" s="1637">
        <v>1189.6600000000001</v>
      </c>
      <c r="AD779" s="1637">
        <v>19979.29</v>
      </c>
      <c r="AE779" s="1637">
        <v>30056.410000000003</v>
      </c>
      <c r="AF779" s="1637">
        <v>47621.39</v>
      </c>
      <c r="AG779" s="1637">
        <v>32785.630000000005</v>
      </c>
      <c r="AH779" s="1637">
        <v>98285.859359999988</v>
      </c>
      <c r="AI779" s="1637">
        <v>248812.83935999998</v>
      </c>
      <c r="AJ779" s="1637">
        <v>33306.28</v>
      </c>
      <c r="AK779" s="1637">
        <v>215506.55936000001</v>
      </c>
      <c r="AL779" s="1637">
        <v>245482.20936000001</v>
      </c>
      <c r="AM779" s="1637">
        <v>8579.02</v>
      </c>
      <c r="AN779" s="1637">
        <v>8579.02</v>
      </c>
      <c r="AO779" s="1637">
        <v>9238.9500000000007</v>
      </c>
      <c r="AP779" s="1637">
        <v>9238.9500000000007</v>
      </c>
      <c r="AQ779" s="1637">
        <v>0</v>
      </c>
      <c r="AR779" s="1637">
        <v>0</v>
      </c>
      <c r="AS779" s="1637">
        <v>0</v>
      </c>
      <c r="AT779" s="1637">
        <v>0</v>
      </c>
      <c r="AU779" s="1637">
        <v>0</v>
      </c>
      <c r="AV779" s="1637">
        <v>15838.2</v>
      </c>
      <c r="AW779" s="1637">
        <v>6415.63</v>
      </c>
      <c r="AX779" s="1637">
        <v>2183.08</v>
      </c>
      <c r="AY779" s="1637">
        <v>60072.85</v>
      </c>
      <c r="AZ779" s="1637">
        <v>514136.4</v>
      </c>
      <c r="BA779" s="1637">
        <v>6745.0800000000008</v>
      </c>
      <c r="BB779" s="1637">
        <v>0</v>
      </c>
      <c r="BC779" s="1637">
        <v>2947.32</v>
      </c>
      <c r="BD779" s="1637">
        <v>514136.32935999997</v>
      </c>
    </row>
    <row r="780" spans="1:56" x14ac:dyDescent="0.25">
      <c r="A780" s="1647"/>
      <c r="B780" s="1647" t="s">
        <v>3246</v>
      </c>
      <c r="C780" s="1636">
        <v>48</v>
      </c>
      <c r="D780" s="1637">
        <v>626674.25</v>
      </c>
      <c r="E780" s="1637">
        <v>352146.94</v>
      </c>
      <c r="F780" s="1646">
        <v>0.56192980643452317</v>
      </c>
      <c r="G780" s="1645">
        <v>1</v>
      </c>
      <c r="H780" s="1644">
        <v>53549.05</v>
      </c>
      <c r="I780" s="1644">
        <v>289479.52</v>
      </c>
      <c r="J780" s="1644">
        <v>343028.57</v>
      </c>
      <c r="K780" s="1643">
        <v>0.9</v>
      </c>
      <c r="L780" s="1637">
        <v>136379.21</v>
      </c>
      <c r="M780" s="1637">
        <v>29392.720000000001</v>
      </c>
      <c r="N780" s="1637">
        <v>14623.22</v>
      </c>
      <c r="O780" s="1637">
        <v>5648.37</v>
      </c>
      <c r="P780" s="1637">
        <v>4900.68</v>
      </c>
      <c r="Q780" s="1637">
        <v>12364.05</v>
      </c>
      <c r="R780" s="1637">
        <v>2752.33</v>
      </c>
      <c r="S780" s="1637">
        <v>5346.36</v>
      </c>
      <c r="T780" s="1637">
        <v>6521.79</v>
      </c>
      <c r="U780" s="1637">
        <v>3742.45</v>
      </c>
      <c r="V780" s="1637">
        <v>9675.2800000000007</v>
      </c>
      <c r="W780" s="1637">
        <v>8330.44</v>
      </c>
      <c r="X780" s="1637">
        <v>6415.38</v>
      </c>
      <c r="Y780" s="1637">
        <v>246092.27999999997</v>
      </c>
      <c r="Z780" s="1637">
        <v>4320</v>
      </c>
      <c r="AA780" s="1637">
        <v>6000</v>
      </c>
      <c r="AB780" s="1637">
        <v>15600</v>
      </c>
      <c r="AC780" s="1637">
        <v>1632</v>
      </c>
      <c r="AD780" s="1637">
        <v>27408</v>
      </c>
      <c r="AE780" s="1637">
        <v>14754</v>
      </c>
      <c r="AF780" s="1637">
        <v>65328</v>
      </c>
      <c r="AG780" s="1637">
        <v>44976</v>
      </c>
      <c r="AH780" s="1637">
        <v>121861.45199999999</v>
      </c>
      <c r="AI780" s="1637">
        <v>301879.45199999999</v>
      </c>
      <c r="AJ780" s="1637">
        <v>45690.239999999998</v>
      </c>
      <c r="AK780" s="1637">
        <v>256189.212</v>
      </c>
      <c r="AL780" s="1637">
        <v>297310.42200000002</v>
      </c>
      <c r="AM780" s="1637">
        <v>11878.65</v>
      </c>
      <c r="AN780" s="1637">
        <v>11878.65</v>
      </c>
      <c r="AO780" s="1637">
        <v>12538.57</v>
      </c>
      <c r="AP780" s="1637">
        <v>12538.57</v>
      </c>
      <c r="AQ780" s="1637">
        <v>0</v>
      </c>
      <c r="AR780" s="1637">
        <v>0</v>
      </c>
      <c r="AS780" s="1637">
        <v>0</v>
      </c>
      <c r="AT780" s="1637">
        <v>0</v>
      </c>
      <c r="AU780" s="1637">
        <v>0</v>
      </c>
      <c r="AV780" s="1637">
        <v>22437.45</v>
      </c>
      <c r="AW780" s="1637">
        <v>9088.81</v>
      </c>
      <c r="AX780" s="1637">
        <v>2910.78</v>
      </c>
      <c r="AY780" s="1637">
        <v>83271.48</v>
      </c>
      <c r="AZ780" s="1637">
        <v>626674.25</v>
      </c>
      <c r="BA780" s="1637">
        <v>9323.68</v>
      </c>
      <c r="BB780" s="1637">
        <v>0</v>
      </c>
      <c r="BC780" s="1637">
        <v>4778.3</v>
      </c>
      <c r="BD780" s="1637">
        <v>626674.18200000003</v>
      </c>
    </row>
    <row r="781" spans="1:56" x14ac:dyDescent="0.25">
      <c r="A781" s="1651" t="s">
        <v>2684</v>
      </c>
      <c r="B781" s="1647" t="s">
        <v>3245</v>
      </c>
      <c r="C781" s="1636">
        <v>430.81</v>
      </c>
      <c r="D781" s="1637">
        <v>6368485.5</v>
      </c>
      <c r="E781" s="1637">
        <v>4544106.46</v>
      </c>
      <c r="F781" s="1646">
        <v>0.71353015720927682</v>
      </c>
      <c r="G781" s="1645">
        <v>1</v>
      </c>
      <c r="H781" s="1644">
        <v>195625.18</v>
      </c>
      <c r="I781" s="1644">
        <v>3655436.2999999993</v>
      </c>
      <c r="J781" s="1644">
        <v>3851061.4799999995</v>
      </c>
      <c r="K781" s="1643">
        <v>0.9</v>
      </c>
      <c r="L781" s="1637">
        <v>1462301.01</v>
      </c>
      <c r="M781" s="1637">
        <v>292460.2</v>
      </c>
      <c r="N781" s="1637">
        <v>134305.75</v>
      </c>
      <c r="O781" s="1637">
        <v>59621.71</v>
      </c>
      <c r="P781" s="1637">
        <v>54202.48</v>
      </c>
      <c r="Q781" s="1637">
        <v>81166.320000000007</v>
      </c>
      <c r="R781" s="1637">
        <v>31376.61</v>
      </c>
      <c r="S781" s="1637">
        <v>51057.73</v>
      </c>
      <c r="T781" s="1637">
        <v>68841.179999999993</v>
      </c>
      <c r="U781" s="1637">
        <v>37959.15</v>
      </c>
      <c r="V781" s="1637">
        <v>102128.04</v>
      </c>
      <c r="W781" s="1637">
        <v>87932.47</v>
      </c>
      <c r="X781" s="1637">
        <v>61266.87</v>
      </c>
      <c r="Y781" s="1637">
        <v>2524619.5200000005</v>
      </c>
      <c r="Z781" s="1637">
        <v>38097.9</v>
      </c>
      <c r="AA781" s="1637">
        <v>53851.25</v>
      </c>
      <c r="AB781" s="1637">
        <v>140013.25</v>
      </c>
      <c r="AC781" s="1637">
        <v>14647.54</v>
      </c>
      <c r="AD781" s="1637">
        <v>245992.51</v>
      </c>
      <c r="AE781" s="1637">
        <v>69963.75</v>
      </c>
      <c r="AF781" s="1637">
        <v>586332.40999999992</v>
      </c>
      <c r="AG781" s="1637">
        <v>403668.97000000003</v>
      </c>
      <c r="AH781" s="1637">
        <v>1292948.71584</v>
      </c>
      <c r="AI781" s="1637">
        <v>2845516.2958399998</v>
      </c>
      <c r="AJ781" s="1637">
        <v>410079.42</v>
      </c>
      <c r="AK781" s="1637">
        <v>2435436.8758399994</v>
      </c>
      <c r="AL781" s="1637">
        <v>2804508.3458399996</v>
      </c>
      <c r="AM781" s="1637">
        <v>174220.2</v>
      </c>
      <c r="AN781" s="1637">
        <v>174220.2</v>
      </c>
      <c r="AO781" s="1637">
        <v>181479.37</v>
      </c>
      <c r="AP781" s="1637">
        <v>181479.37</v>
      </c>
      <c r="AQ781" s="1637">
        <v>2639.7</v>
      </c>
      <c r="AR781" s="1637">
        <v>2639.7</v>
      </c>
      <c r="AS781" s="1637">
        <v>2639.7</v>
      </c>
      <c r="AT781" s="1637">
        <v>2639.7</v>
      </c>
      <c r="AU781" s="1637">
        <v>3299.62</v>
      </c>
      <c r="AV781" s="1637">
        <v>201277.12</v>
      </c>
      <c r="AW781" s="1637">
        <v>81531.990000000005</v>
      </c>
      <c r="AX781" s="1637">
        <v>31290.880000000001</v>
      </c>
      <c r="AY781" s="1637">
        <v>1039357.5499999998</v>
      </c>
      <c r="AZ781" s="1637">
        <v>6368485.5</v>
      </c>
      <c r="BA781" s="1637">
        <v>1214545.51</v>
      </c>
      <c r="BB781" s="1637">
        <v>1248.02</v>
      </c>
      <c r="BC781" s="1637">
        <v>162702.24000000002</v>
      </c>
      <c r="BD781" s="1637">
        <v>6368485.4158399999</v>
      </c>
    </row>
    <row r="782" spans="1:56" x14ac:dyDescent="0.25">
      <c r="A782" s="1651" t="s">
        <v>2685</v>
      </c>
      <c r="B782" s="1647" t="s">
        <v>3244</v>
      </c>
      <c r="C782" s="1636">
        <v>386.73</v>
      </c>
      <c r="D782" s="1637">
        <v>5162795.88</v>
      </c>
      <c r="E782" s="1637">
        <v>3720090.45</v>
      </c>
      <c r="F782" s="1646">
        <v>0.72055733685136514</v>
      </c>
      <c r="G782" s="1645">
        <v>1</v>
      </c>
      <c r="H782" s="1644">
        <v>139829.78</v>
      </c>
      <c r="I782" s="1644">
        <v>2313477.3400000003</v>
      </c>
      <c r="J782" s="1644">
        <v>2453307.12</v>
      </c>
      <c r="K782" s="1643">
        <v>0.9</v>
      </c>
      <c r="L782" s="1637">
        <v>1200593.06</v>
      </c>
      <c r="M782" s="1637">
        <v>240118.6</v>
      </c>
      <c r="N782" s="1637">
        <v>121126.22</v>
      </c>
      <c r="O782" s="1637">
        <v>53345.74</v>
      </c>
      <c r="P782" s="1637">
        <v>42145.33</v>
      </c>
      <c r="Q782" s="1637">
        <v>73049.679999999993</v>
      </c>
      <c r="R782" s="1637">
        <v>28073.81</v>
      </c>
      <c r="S782" s="1637">
        <v>45711.37</v>
      </c>
      <c r="T782" s="1637">
        <v>61594.74</v>
      </c>
      <c r="U782" s="1637">
        <v>34216.699999999997</v>
      </c>
      <c r="V782" s="1637">
        <v>91377.72</v>
      </c>
      <c r="W782" s="1637">
        <v>78676.42</v>
      </c>
      <c r="X782" s="1637">
        <v>54851.49</v>
      </c>
      <c r="Y782" s="1637">
        <v>2124880.8800000004</v>
      </c>
      <c r="Z782" s="1637">
        <v>34213.5</v>
      </c>
      <c r="AA782" s="1637">
        <v>48341.25</v>
      </c>
      <c r="AB782" s="1637">
        <v>125687.25</v>
      </c>
      <c r="AC782" s="1637">
        <v>13148.82</v>
      </c>
      <c r="AD782" s="1637">
        <v>220822.83000000002</v>
      </c>
      <c r="AE782" s="1637">
        <v>63720.59</v>
      </c>
      <c r="AF782" s="1637">
        <v>526339.53</v>
      </c>
      <c r="AG782" s="1637">
        <v>362366.01</v>
      </c>
      <c r="AH782" s="1637">
        <v>1023532.83072</v>
      </c>
      <c r="AI782" s="1637">
        <v>2418172.6107200002</v>
      </c>
      <c r="AJ782" s="1637">
        <v>368120.55</v>
      </c>
      <c r="AK782" s="1637">
        <v>2050052.0607199997</v>
      </c>
      <c r="AL782" s="1637">
        <v>2381360.5507199997</v>
      </c>
      <c r="AM782" s="1637">
        <v>91729.57</v>
      </c>
      <c r="AN782" s="1637">
        <v>91729.57</v>
      </c>
      <c r="AO782" s="1637">
        <v>95689.12</v>
      </c>
      <c r="AP782" s="1637">
        <v>95689.12</v>
      </c>
      <c r="AQ782" s="1637">
        <v>0</v>
      </c>
      <c r="AR782" s="1637">
        <v>0</v>
      </c>
      <c r="AS782" s="1637">
        <v>0</v>
      </c>
      <c r="AT782" s="1637">
        <v>0</v>
      </c>
      <c r="AU782" s="1637">
        <v>0</v>
      </c>
      <c r="AV782" s="1637">
        <v>180819.45</v>
      </c>
      <c r="AW782" s="1637">
        <v>73245.13</v>
      </c>
      <c r="AX782" s="1637">
        <v>27652.41</v>
      </c>
      <c r="AY782" s="1637">
        <v>656554.37000000011</v>
      </c>
      <c r="AZ782" s="1637">
        <v>5162795.88</v>
      </c>
      <c r="BA782" s="1637">
        <v>389036.57999999996</v>
      </c>
      <c r="BB782" s="1637">
        <v>0</v>
      </c>
      <c r="BC782" s="1637">
        <v>168462.31000000003</v>
      </c>
      <c r="BD782" s="1637">
        <v>5162795.8007199997</v>
      </c>
    </row>
    <row r="783" spans="1:56" x14ac:dyDescent="0.25">
      <c r="A783" s="1651" t="s">
        <v>2686</v>
      </c>
      <c r="B783" s="1647" t="s">
        <v>3243</v>
      </c>
      <c r="C783" s="1636">
        <v>212.57</v>
      </c>
      <c r="D783" s="1637">
        <v>2863761.34</v>
      </c>
      <c r="E783" s="1637">
        <v>2781353.5</v>
      </c>
      <c r="F783" s="1646">
        <v>0.97122391490905458</v>
      </c>
      <c r="G783" s="1645">
        <v>3</v>
      </c>
      <c r="H783" s="1644">
        <v>3254.4</v>
      </c>
      <c r="I783" s="1644">
        <v>869514.63</v>
      </c>
      <c r="J783" s="1644">
        <v>872769.03</v>
      </c>
      <c r="K783" s="1643">
        <v>0.9</v>
      </c>
      <c r="L783" s="1637">
        <v>668390.80000000005</v>
      </c>
      <c r="M783" s="1637">
        <v>133678.16</v>
      </c>
      <c r="N783" s="1637">
        <v>65897.679999999993</v>
      </c>
      <c r="O783" s="1637">
        <v>28869.46</v>
      </c>
      <c r="P783" s="1637">
        <v>23521.53</v>
      </c>
      <c r="Q783" s="1637">
        <v>39906.769999999997</v>
      </c>
      <c r="R783" s="1637">
        <v>14862.6</v>
      </c>
      <c r="S783" s="1637">
        <v>24860.57</v>
      </c>
      <c r="T783" s="1637">
        <v>33333.620000000003</v>
      </c>
      <c r="U783" s="1637">
        <v>18444.939999999999</v>
      </c>
      <c r="V783" s="1637">
        <v>49451.47</v>
      </c>
      <c r="W783" s="1637">
        <v>42577.83</v>
      </c>
      <c r="X783" s="1637">
        <v>29831.51</v>
      </c>
      <c r="Y783" s="1637">
        <v>1173626.9400000002</v>
      </c>
      <c r="Z783" s="1637">
        <v>18809.099999999999</v>
      </c>
      <c r="AA783" s="1637">
        <v>26571.25</v>
      </c>
      <c r="AB783" s="1637">
        <v>69085.25</v>
      </c>
      <c r="AC783" s="1637">
        <v>7227.3799999999992</v>
      </c>
      <c r="AD783" s="1637">
        <v>121377.47</v>
      </c>
      <c r="AE783" s="1637">
        <v>35030.67</v>
      </c>
      <c r="AF783" s="1637">
        <v>289307.77</v>
      </c>
      <c r="AG783" s="1637">
        <v>199178.09</v>
      </c>
      <c r="AH783" s="1637">
        <v>568998.48947999987</v>
      </c>
      <c r="AI783" s="1637">
        <v>1335585.46948</v>
      </c>
      <c r="AJ783" s="1637">
        <v>202341.13</v>
      </c>
      <c r="AK783" s="1637">
        <v>1133244.3394799996</v>
      </c>
      <c r="AL783" s="1637">
        <v>1315351.3494799996</v>
      </c>
      <c r="AM783" s="1637">
        <v>54113.85</v>
      </c>
      <c r="AN783" s="1637">
        <v>54113.85</v>
      </c>
      <c r="AO783" s="1637">
        <v>56093.62</v>
      </c>
      <c r="AP783" s="1637">
        <v>56093.62</v>
      </c>
      <c r="AQ783" s="1637">
        <v>0</v>
      </c>
      <c r="AR783" s="1637">
        <v>0</v>
      </c>
      <c r="AS783" s="1637">
        <v>0</v>
      </c>
      <c r="AT783" s="1637">
        <v>0</v>
      </c>
      <c r="AU783" s="1637">
        <v>0</v>
      </c>
      <c r="AV783" s="1637">
        <v>98988.75</v>
      </c>
      <c r="AW783" s="1637">
        <v>40097.699999999997</v>
      </c>
      <c r="AX783" s="1637">
        <v>15281.59</v>
      </c>
      <c r="AY783" s="1637">
        <v>374782.98000000004</v>
      </c>
      <c r="AZ783" s="1637">
        <v>2863761.34</v>
      </c>
      <c r="BA783" s="1637">
        <v>261861.25</v>
      </c>
      <c r="BB783" s="1637">
        <v>0</v>
      </c>
      <c r="BC783" s="1637">
        <v>69948.23000000001</v>
      </c>
      <c r="BD783" s="1637">
        <v>2863761.2694799998</v>
      </c>
    </row>
    <row r="784" spans="1:56" x14ac:dyDescent="0.25">
      <c r="A784" s="1651" t="s">
        <v>2687</v>
      </c>
      <c r="B784" s="1675" t="s">
        <v>7058</v>
      </c>
      <c r="C784" s="1636">
        <v>275.75</v>
      </c>
      <c r="D784" s="1637">
        <v>3588245.77</v>
      </c>
      <c r="E784" s="1637">
        <v>3201669.3200000003</v>
      </c>
      <c r="F784" s="1646">
        <v>0.89226589403880219</v>
      </c>
      <c r="G784" s="1645">
        <v>2</v>
      </c>
      <c r="H784" s="1644">
        <v>5721.71</v>
      </c>
      <c r="I784" s="1644">
        <v>1206274.01</v>
      </c>
      <c r="J784" s="1644">
        <v>1211995.72</v>
      </c>
      <c r="K784" s="1643">
        <v>0.9</v>
      </c>
      <c r="L784" s="1637">
        <v>852904.32</v>
      </c>
      <c r="M784" s="1637">
        <v>170580.86</v>
      </c>
      <c r="N784" s="1637">
        <v>85980.78</v>
      </c>
      <c r="O784" s="1637">
        <v>37655.82</v>
      </c>
      <c r="P784" s="1637">
        <v>29911.119999999999</v>
      </c>
      <c r="Q784" s="1637">
        <v>51405.33</v>
      </c>
      <c r="R784" s="1637">
        <v>19266.34</v>
      </c>
      <c r="S784" s="1637">
        <v>32612.79</v>
      </c>
      <c r="T784" s="1637">
        <v>43478.64</v>
      </c>
      <c r="U784" s="1637">
        <v>24325.93</v>
      </c>
      <c r="V784" s="1637">
        <v>64501.919999999998</v>
      </c>
      <c r="W784" s="1637">
        <v>55536.3</v>
      </c>
      <c r="X784" s="1637">
        <v>39133.81</v>
      </c>
      <c r="Y784" s="1637">
        <v>1507293.9600000002</v>
      </c>
      <c r="Z784" s="1637">
        <v>24345</v>
      </c>
      <c r="AA784" s="1637">
        <v>34468.75</v>
      </c>
      <c r="AB784" s="1637">
        <v>89618.75</v>
      </c>
      <c r="AC784" s="1637">
        <v>9375.5</v>
      </c>
      <c r="AD784" s="1637">
        <v>78726.62</v>
      </c>
      <c r="AE784" s="1637">
        <v>44786.5</v>
      </c>
      <c r="AF784" s="1637">
        <v>375295.75</v>
      </c>
      <c r="AG784" s="1637">
        <v>258377.75</v>
      </c>
      <c r="AH784" s="1637">
        <v>726455.23499999999</v>
      </c>
      <c r="AI784" s="1637">
        <v>1641449.855</v>
      </c>
      <c r="AJ784" s="1637">
        <v>262480.90999999997</v>
      </c>
      <c r="AK784" s="1637">
        <v>1378968.9450000001</v>
      </c>
      <c r="AL784" s="1637">
        <v>1615201.7550000001</v>
      </c>
      <c r="AM784" s="1637">
        <v>64672.65</v>
      </c>
      <c r="AN784" s="1637">
        <v>64672.65</v>
      </c>
      <c r="AO784" s="1637">
        <v>67972.27</v>
      </c>
      <c r="AP784" s="1637">
        <v>67972.27</v>
      </c>
      <c r="AQ784" s="1637">
        <v>0</v>
      </c>
      <c r="AR784" s="1637">
        <v>0</v>
      </c>
      <c r="AS784" s="1637">
        <v>0</v>
      </c>
      <c r="AT784" s="1637">
        <v>0</v>
      </c>
      <c r="AU784" s="1637">
        <v>0</v>
      </c>
      <c r="AV784" s="1637">
        <v>128685.37</v>
      </c>
      <c r="AW784" s="1637">
        <v>52127.01</v>
      </c>
      <c r="AX784" s="1637">
        <v>19647.759999999998</v>
      </c>
      <c r="AY784" s="1637">
        <v>465749.98000000004</v>
      </c>
      <c r="AZ784" s="1637">
        <v>3588245.77</v>
      </c>
      <c r="BA784" s="1637">
        <v>118210.25000000003</v>
      </c>
      <c r="BB784" s="1637">
        <v>0</v>
      </c>
      <c r="BC784" s="1637">
        <v>92256.87999999999</v>
      </c>
      <c r="BD784" s="1637">
        <v>3588245.6950000003</v>
      </c>
    </row>
    <row r="785" spans="1:56" x14ac:dyDescent="0.25">
      <c r="A785" s="1651" t="s">
        <v>2688</v>
      </c>
      <c r="B785" s="1647" t="s">
        <v>3242</v>
      </c>
      <c r="C785" s="1636">
        <v>179.47</v>
      </c>
      <c r="D785" s="1637">
        <v>2586523.6</v>
      </c>
      <c r="E785" s="1637">
        <v>2115341.0300000003</v>
      </c>
      <c r="F785" s="1646">
        <v>0.81783171435203617</v>
      </c>
      <c r="G785" s="1645">
        <v>2</v>
      </c>
      <c r="H785" s="1644">
        <v>16606.419999999998</v>
      </c>
      <c r="I785" s="1644">
        <v>1633859.82</v>
      </c>
      <c r="J785" s="1644">
        <v>1650466.24</v>
      </c>
      <c r="K785" s="1643">
        <v>0.9</v>
      </c>
      <c r="L785" s="1637">
        <v>585548</v>
      </c>
      <c r="M785" s="1637">
        <v>117109.59</v>
      </c>
      <c r="N785" s="1637">
        <v>55856.13</v>
      </c>
      <c r="O785" s="1637">
        <v>24476.28</v>
      </c>
      <c r="P785" s="1637">
        <v>21752.39</v>
      </c>
      <c r="Q785" s="1637">
        <v>34495.68</v>
      </c>
      <c r="R785" s="1637">
        <v>12660.74</v>
      </c>
      <c r="S785" s="1637">
        <v>21118.12</v>
      </c>
      <c r="T785" s="1637">
        <v>28261.11</v>
      </c>
      <c r="U785" s="1637">
        <v>15771.76</v>
      </c>
      <c r="V785" s="1637">
        <v>41926.239999999998</v>
      </c>
      <c r="W785" s="1637">
        <v>36098.589999999997</v>
      </c>
      <c r="X785" s="1637">
        <v>25340.75</v>
      </c>
      <c r="Y785" s="1637">
        <v>1020415.38</v>
      </c>
      <c r="Z785" s="1637">
        <v>15949.8</v>
      </c>
      <c r="AA785" s="1637">
        <v>22433.75</v>
      </c>
      <c r="AB785" s="1637">
        <v>58327.749999999993</v>
      </c>
      <c r="AC785" s="1637">
        <v>6101.98</v>
      </c>
      <c r="AD785" s="1637">
        <v>102477.37</v>
      </c>
      <c r="AE785" s="1637">
        <v>30356.339999999997</v>
      </c>
      <c r="AF785" s="1637">
        <v>244258.66999999998</v>
      </c>
      <c r="AG785" s="1637">
        <v>168163.38999999998</v>
      </c>
      <c r="AH785" s="1637">
        <v>521884.01507999992</v>
      </c>
      <c r="AI785" s="1637">
        <v>1169953.0650799999</v>
      </c>
      <c r="AJ785" s="1637">
        <v>170833.9</v>
      </c>
      <c r="AK785" s="1637">
        <v>999119.16507999983</v>
      </c>
      <c r="AL785" s="1637">
        <v>1152869.67508</v>
      </c>
      <c r="AM785" s="1637">
        <v>63352.800000000003</v>
      </c>
      <c r="AN785" s="1637">
        <v>63352.800000000003</v>
      </c>
      <c r="AO785" s="1637">
        <v>65992.5</v>
      </c>
      <c r="AP785" s="1637">
        <v>65992.5</v>
      </c>
      <c r="AQ785" s="1637">
        <v>4619.47</v>
      </c>
      <c r="AR785" s="1637">
        <v>4619.47</v>
      </c>
      <c r="AS785" s="1637">
        <v>4619.47</v>
      </c>
      <c r="AT785" s="1637">
        <v>4619.47</v>
      </c>
      <c r="AU785" s="1637">
        <v>5939.32</v>
      </c>
      <c r="AV785" s="1637">
        <v>83810.47</v>
      </c>
      <c r="AW785" s="1637">
        <v>33949.379999999997</v>
      </c>
      <c r="AX785" s="1637">
        <v>12370.81</v>
      </c>
      <c r="AY785" s="1637">
        <v>413238.4599999999</v>
      </c>
      <c r="AZ785" s="1637">
        <v>2586523.6</v>
      </c>
      <c r="BA785" s="1637">
        <v>323069.35000000003</v>
      </c>
      <c r="BB785" s="1637">
        <v>1453.74</v>
      </c>
      <c r="BC785" s="1637">
        <v>83785</v>
      </c>
      <c r="BD785" s="1637">
        <v>2586523.5150799998</v>
      </c>
    </row>
    <row r="786" spans="1:56" x14ac:dyDescent="0.25">
      <c r="A786" s="1651" t="s">
        <v>2689</v>
      </c>
      <c r="B786" s="1647" t="s">
        <v>3241</v>
      </c>
      <c r="C786" s="1636">
        <v>284.64</v>
      </c>
      <c r="D786" s="1637">
        <v>3633860.58</v>
      </c>
      <c r="E786" s="1637">
        <v>2639354.79</v>
      </c>
      <c r="F786" s="1646">
        <v>0.72632252445964784</v>
      </c>
      <c r="G786" s="1645">
        <v>1</v>
      </c>
      <c r="H786" s="1644">
        <v>84144.26</v>
      </c>
      <c r="I786" s="1644">
        <v>1014947.9599999998</v>
      </c>
      <c r="J786" s="1644">
        <v>1099092.2199999997</v>
      </c>
      <c r="K786" s="1643">
        <v>0.9</v>
      </c>
      <c r="L786" s="1637">
        <v>847255.95</v>
      </c>
      <c r="M786" s="1637">
        <v>169451.19</v>
      </c>
      <c r="N786" s="1637">
        <v>88491.17</v>
      </c>
      <c r="O786" s="1637">
        <v>38911.01</v>
      </c>
      <c r="P786" s="1637">
        <v>29021.51</v>
      </c>
      <c r="Q786" s="1637">
        <v>55463.65</v>
      </c>
      <c r="R786" s="1637">
        <v>20367.27</v>
      </c>
      <c r="S786" s="1637">
        <v>33682.06</v>
      </c>
      <c r="T786" s="1637">
        <v>44927.92</v>
      </c>
      <c r="U786" s="1637">
        <v>25127.89</v>
      </c>
      <c r="V786" s="1637">
        <v>66651.98</v>
      </c>
      <c r="W786" s="1637">
        <v>57387.51</v>
      </c>
      <c r="X786" s="1637">
        <v>40416.89</v>
      </c>
      <c r="Y786" s="1637">
        <v>1517155.9999999995</v>
      </c>
      <c r="Z786" s="1637">
        <v>25288.199999999997</v>
      </c>
      <c r="AA786" s="1637">
        <v>35580</v>
      </c>
      <c r="AB786" s="1637">
        <v>92507.999999999985</v>
      </c>
      <c r="AC786" s="1637">
        <v>9677.7599999999984</v>
      </c>
      <c r="AD786" s="1637">
        <v>162529.44</v>
      </c>
      <c r="AE786" s="1637">
        <v>48906.34</v>
      </c>
      <c r="AF786" s="1637">
        <v>387395.03999999992</v>
      </c>
      <c r="AG786" s="1637">
        <v>266707.67999999993</v>
      </c>
      <c r="AH786" s="1637">
        <v>711797.43396000017</v>
      </c>
      <c r="AI786" s="1637">
        <v>1740389.89396</v>
      </c>
      <c r="AJ786" s="1637">
        <v>270943.12</v>
      </c>
      <c r="AK786" s="1637">
        <v>1469446.7739599999</v>
      </c>
      <c r="AL786" s="1637">
        <v>1713295.57396</v>
      </c>
      <c r="AM786" s="1637">
        <v>48174.52</v>
      </c>
      <c r="AN786" s="1637">
        <v>48174.52</v>
      </c>
      <c r="AO786" s="1637">
        <v>50154.3</v>
      </c>
      <c r="AP786" s="1637">
        <v>50154.3</v>
      </c>
      <c r="AQ786" s="1637">
        <v>0</v>
      </c>
      <c r="AR786" s="1637">
        <v>0</v>
      </c>
      <c r="AS786" s="1637">
        <v>0</v>
      </c>
      <c r="AT786" s="1637">
        <v>0</v>
      </c>
      <c r="AU786" s="1637">
        <v>0</v>
      </c>
      <c r="AV786" s="1637">
        <v>132644.92000000001</v>
      </c>
      <c r="AW786" s="1637">
        <v>53730.91</v>
      </c>
      <c r="AX786" s="1637">
        <v>20375.46</v>
      </c>
      <c r="AY786" s="1637">
        <v>403408.93000000011</v>
      </c>
      <c r="AZ786" s="1637">
        <v>3633860.58</v>
      </c>
      <c r="BA786" s="1637">
        <v>72059.169999999984</v>
      </c>
      <c r="BB786" s="1637">
        <v>0</v>
      </c>
      <c r="BC786" s="1637">
        <v>84686.26999999999</v>
      </c>
      <c r="BD786" s="1637">
        <v>3633860.5039599999</v>
      </c>
    </row>
    <row r="787" spans="1:56" x14ac:dyDescent="0.25">
      <c r="A787" s="1651" t="s">
        <v>2690</v>
      </c>
      <c r="B787" s="1647" t="s">
        <v>3240</v>
      </c>
      <c r="C787" s="1636">
        <v>12197.55</v>
      </c>
      <c r="D787" s="1637">
        <v>186779374.77000001</v>
      </c>
      <c r="E787" s="1637">
        <v>153525609.30000001</v>
      </c>
      <c r="F787" s="1646">
        <v>0.82196232581381823</v>
      </c>
      <c r="G787" s="1645">
        <v>2</v>
      </c>
      <c r="H787" s="1644">
        <v>1009240.36</v>
      </c>
      <c r="I787" s="1644">
        <v>71033713.470000014</v>
      </c>
      <c r="J787" s="1644">
        <v>72042953.830000013</v>
      </c>
      <c r="K787" s="1643">
        <v>0.9</v>
      </c>
      <c r="L787" s="1637">
        <v>41122317.329999998</v>
      </c>
      <c r="M787" s="1637">
        <v>9947702.1600000001</v>
      </c>
      <c r="N787" s="1637">
        <v>4004587.62</v>
      </c>
      <c r="O787" s="1637">
        <v>1627741.14</v>
      </c>
      <c r="P787" s="1637">
        <v>1535794.78</v>
      </c>
      <c r="Q787" s="1637">
        <v>2760579.46</v>
      </c>
      <c r="R787" s="1637">
        <v>894508.87</v>
      </c>
      <c r="S787" s="1637">
        <v>1504733.02</v>
      </c>
      <c r="T787" s="1637">
        <v>1810885.35</v>
      </c>
      <c r="U787" s="1637">
        <v>1086380.3500000001</v>
      </c>
      <c r="V787" s="1637">
        <v>2686504.96</v>
      </c>
      <c r="W787" s="1637">
        <v>2313086.89</v>
      </c>
      <c r="X787" s="1637">
        <v>1805608.7</v>
      </c>
      <c r="Y787" s="1637">
        <v>73100430.629999995</v>
      </c>
      <c r="Z787" s="1637">
        <v>1088464.5</v>
      </c>
      <c r="AA787" s="1637">
        <v>1524693.75</v>
      </c>
      <c r="AB787" s="1637">
        <v>3964203.75</v>
      </c>
      <c r="AC787" s="1637">
        <v>414716.69999999995</v>
      </c>
      <c r="AD787" s="1637">
        <v>6964801.0500000007</v>
      </c>
      <c r="AE787" s="1637">
        <v>4628722.3899999997</v>
      </c>
      <c r="AF787" s="1637">
        <v>16600865.549999997</v>
      </c>
      <c r="AG787" s="1637">
        <v>11429104.35</v>
      </c>
      <c r="AH787" s="1637">
        <v>37559652.961199999</v>
      </c>
      <c r="AI787" s="1637">
        <v>84175225.001199991</v>
      </c>
      <c r="AJ787" s="1637">
        <v>11610603.890000001</v>
      </c>
      <c r="AK787" s="1637">
        <v>72564621.11119999</v>
      </c>
      <c r="AL787" s="1637">
        <v>83014164.61119999</v>
      </c>
      <c r="AM787" s="1637">
        <v>4697346.1500000004</v>
      </c>
      <c r="AN787" s="1637">
        <v>4697346.1500000004</v>
      </c>
      <c r="AO787" s="1637">
        <v>4893343.87</v>
      </c>
      <c r="AP787" s="1637">
        <v>4893343.87</v>
      </c>
      <c r="AQ787" s="1637">
        <v>483065.1</v>
      </c>
      <c r="AR787" s="1637">
        <v>483065.1</v>
      </c>
      <c r="AS787" s="1637">
        <v>502862.85</v>
      </c>
      <c r="AT787" s="1637">
        <v>502862.85</v>
      </c>
      <c r="AU787" s="1637">
        <v>603831.37</v>
      </c>
      <c r="AV787" s="1637">
        <v>5708351.25</v>
      </c>
      <c r="AW787" s="1637">
        <v>2312300.7000000002</v>
      </c>
      <c r="AX787" s="1637">
        <v>887060.2</v>
      </c>
      <c r="AY787" s="1637">
        <v>30664779.460000008</v>
      </c>
      <c r="AZ787" s="1637">
        <v>186779374.77000001</v>
      </c>
      <c r="BA787" s="1637">
        <v>31867429.099999998</v>
      </c>
      <c r="BB787" s="1637">
        <v>537746.35</v>
      </c>
      <c r="BC787" s="1637">
        <v>6270552.9900000012</v>
      </c>
      <c r="BD787" s="1637">
        <v>186779374.70119998</v>
      </c>
    </row>
    <row r="788" spans="1:56" x14ac:dyDescent="0.25">
      <c r="A788" s="1651" t="s">
        <v>2691</v>
      </c>
      <c r="B788" s="1647" t="s">
        <v>3239</v>
      </c>
      <c r="C788" s="1636">
        <v>1165.6099999999999</v>
      </c>
      <c r="D788" s="1637">
        <v>15302431.859999999</v>
      </c>
      <c r="E788" s="1637">
        <v>11749150.129999999</v>
      </c>
      <c r="F788" s="1646">
        <v>0.76779627169664777</v>
      </c>
      <c r="G788" s="1645">
        <v>1</v>
      </c>
      <c r="H788" s="1644">
        <v>124266.19</v>
      </c>
      <c r="I788" s="1644">
        <v>4339751.4800000004</v>
      </c>
      <c r="J788" s="1644">
        <v>4464017.6700000009</v>
      </c>
      <c r="K788" s="1643">
        <v>0.9</v>
      </c>
      <c r="L788" s="1637">
        <v>3500530.42</v>
      </c>
      <c r="M788" s="1637">
        <v>851751.85</v>
      </c>
      <c r="N788" s="1637">
        <v>381881.24</v>
      </c>
      <c r="O788" s="1637">
        <v>155117.21</v>
      </c>
      <c r="P788" s="1637">
        <v>117384.41</v>
      </c>
      <c r="Q788" s="1637">
        <v>266096.86</v>
      </c>
      <c r="R788" s="1637">
        <v>84771.91</v>
      </c>
      <c r="S788" s="1637">
        <v>143549.76000000001</v>
      </c>
      <c r="T788" s="1637">
        <v>172465.27</v>
      </c>
      <c r="U788" s="1637">
        <v>103452.06</v>
      </c>
      <c r="V788" s="1637">
        <v>255857.61</v>
      </c>
      <c r="W788" s="1637">
        <v>220293.99</v>
      </c>
      <c r="X788" s="1637">
        <v>172252.95</v>
      </c>
      <c r="Y788" s="1637">
        <v>6425405.54</v>
      </c>
      <c r="Z788" s="1637">
        <v>103697.99999999999</v>
      </c>
      <c r="AA788" s="1637">
        <v>145701.25</v>
      </c>
      <c r="AB788" s="1637">
        <v>378823.25</v>
      </c>
      <c r="AC788" s="1637">
        <v>39630.74</v>
      </c>
      <c r="AD788" s="1637">
        <v>665563.30999999994</v>
      </c>
      <c r="AE788" s="1637">
        <v>448495.15999999992</v>
      </c>
      <c r="AF788" s="1637">
        <v>1586395.21</v>
      </c>
      <c r="AG788" s="1637">
        <v>1092176.57</v>
      </c>
      <c r="AH788" s="1637">
        <v>2958521.2010400002</v>
      </c>
      <c r="AI788" s="1637">
        <v>7419004.6910399999</v>
      </c>
      <c r="AJ788" s="1637">
        <v>1109520.8400000001</v>
      </c>
      <c r="AK788" s="1637">
        <v>6309483.8510400001</v>
      </c>
      <c r="AL788" s="1637">
        <v>7308052.6010400001</v>
      </c>
      <c r="AM788" s="1637">
        <v>175540.05</v>
      </c>
      <c r="AN788" s="1637">
        <v>175540.05</v>
      </c>
      <c r="AO788" s="1637">
        <v>183459.15</v>
      </c>
      <c r="AP788" s="1637">
        <v>183459.15</v>
      </c>
      <c r="AQ788" s="1637">
        <v>0</v>
      </c>
      <c r="AR788" s="1637">
        <v>0</v>
      </c>
      <c r="AS788" s="1637">
        <v>0</v>
      </c>
      <c r="AT788" s="1637">
        <v>0</v>
      </c>
      <c r="AU788" s="1637">
        <v>659.92</v>
      </c>
      <c r="AV788" s="1637">
        <v>545098.05000000005</v>
      </c>
      <c r="AW788" s="1637">
        <v>220804.66</v>
      </c>
      <c r="AX788" s="1637">
        <v>84412.62</v>
      </c>
      <c r="AY788" s="1637">
        <v>1568973.65</v>
      </c>
      <c r="AZ788" s="1637">
        <v>15302431.859999999</v>
      </c>
      <c r="BA788" s="1637">
        <v>382416.29000000004</v>
      </c>
      <c r="BB788" s="1637">
        <v>0</v>
      </c>
      <c r="BC788" s="1637">
        <v>369407.0500000001</v>
      </c>
      <c r="BD788" s="1637">
        <v>15302431.791040001</v>
      </c>
    </row>
    <row r="789" spans="1:56" x14ac:dyDescent="0.25">
      <c r="A789" s="1651" t="s">
        <v>2692</v>
      </c>
      <c r="B789" s="1647" t="s">
        <v>3238</v>
      </c>
      <c r="C789" s="1636">
        <v>616.62</v>
      </c>
      <c r="D789" s="1637">
        <v>7715983.96</v>
      </c>
      <c r="E789" s="1637">
        <v>7049926.7600000007</v>
      </c>
      <c r="F789" s="1646">
        <v>0.91367825497656951</v>
      </c>
      <c r="G789" s="1645">
        <v>3</v>
      </c>
      <c r="H789" s="1644">
        <v>8768.52</v>
      </c>
      <c r="I789" s="1644">
        <v>1253544.9000000001</v>
      </c>
      <c r="J789" s="1644">
        <v>1262313.4200000002</v>
      </c>
      <c r="K789" s="1643">
        <v>0.9</v>
      </c>
      <c r="L789" s="1637">
        <v>1782500.88</v>
      </c>
      <c r="M789" s="1637">
        <v>439924.59</v>
      </c>
      <c r="N789" s="1637">
        <v>202568.31</v>
      </c>
      <c r="O789" s="1637">
        <v>81120.7</v>
      </c>
      <c r="P789" s="1637">
        <v>57518.09</v>
      </c>
      <c r="Q789" s="1637">
        <v>143219.73000000001</v>
      </c>
      <c r="R789" s="1637">
        <v>44587.82</v>
      </c>
      <c r="S789" s="1637">
        <v>75918.31</v>
      </c>
      <c r="T789" s="1637">
        <v>89855.85</v>
      </c>
      <c r="U789" s="1637">
        <v>54800.19</v>
      </c>
      <c r="V789" s="1637">
        <v>133303.96</v>
      </c>
      <c r="W789" s="1637">
        <v>114775.02</v>
      </c>
      <c r="X789" s="1637">
        <v>91098.39</v>
      </c>
      <c r="Y789" s="1637">
        <v>3311191.84</v>
      </c>
      <c r="Z789" s="1637">
        <v>55196.1</v>
      </c>
      <c r="AA789" s="1637">
        <v>77077.5</v>
      </c>
      <c r="AB789" s="1637">
        <v>200401.5</v>
      </c>
      <c r="AC789" s="1637">
        <v>20965.079999999998</v>
      </c>
      <c r="AD789" s="1637">
        <v>352090.02</v>
      </c>
      <c r="AE789" s="1637">
        <v>249248.37</v>
      </c>
      <c r="AF789" s="1637">
        <v>839219.82</v>
      </c>
      <c r="AG789" s="1637">
        <v>577772.93999999994</v>
      </c>
      <c r="AH789" s="1637">
        <v>1468360.6966800001</v>
      </c>
      <c r="AI789" s="1637">
        <v>3840332.0266800001</v>
      </c>
      <c r="AJ789" s="1637">
        <v>586948.24</v>
      </c>
      <c r="AK789" s="1637">
        <v>3253383.7866799999</v>
      </c>
      <c r="AL789" s="1637">
        <v>3781637.1966800001</v>
      </c>
      <c r="AM789" s="1637">
        <v>41575.269999999997</v>
      </c>
      <c r="AN789" s="1637">
        <v>41575.269999999997</v>
      </c>
      <c r="AO789" s="1637">
        <v>43555.05</v>
      </c>
      <c r="AP789" s="1637">
        <v>43555.05</v>
      </c>
      <c r="AQ789" s="1637">
        <v>659.92</v>
      </c>
      <c r="AR789" s="1637">
        <v>659.92</v>
      </c>
      <c r="AS789" s="1637">
        <v>659.92</v>
      </c>
      <c r="AT789" s="1637">
        <v>659.92</v>
      </c>
      <c r="AU789" s="1637">
        <v>659.92</v>
      </c>
      <c r="AV789" s="1637">
        <v>288387.21999999997</v>
      </c>
      <c r="AW789" s="1637">
        <v>116817.96</v>
      </c>
      <c r="AX789" s="1637">
        <v>44389.39</v>
      </c>
      <c r="AY789" s="1637">
        <v>623154.81000000006</v>
      </c>
      <c r="AZ789" s="1637">
        <v>7715983.96</v>
      </c>
      <c r="BA789" s="1637">
        <v>46969.009999999987</v>
      </c>
      <c r="BB789" s="1637">
        <v>20.81</v>
      </c>
      <c r="BC789" s="1637">
        <v>158103.06999999995</v>
      </c>
      <c r="BD789" s="1637">
        <v>7715983.8466800004</v>
      </c>
    </row>
    <row r="790" spans="1:56" x14ac:dyDescent="0.25">
      <c r="A790" s="1651" t="s">
        <v>2693</v>
      </c>
      <c r="B790" s="1647" t="s">
        <v>3237</v>
      </c>
      <c r="C790" s="1636">
        <v>904.15</v>
      </c>
      <c r="D790" s="1637">
        <v>13219620.779999999</v>
      </c>
      <c r="E790" s="1637">
        <v>13995801.27</v>
      </c>
      <c r="F790" s="1646">
        <v>1.0587142780354399</v>
      </c>
      <c r="G790" s="1645">
        <v>4</v>
      </c>
      <c r="H790" s="1644">
        <v>842.06</v>
      </c>
      <c r="I790" s="1644">
        <v>2952909.4</v>
      </c>
      <c r="J790" s="1644">
        <v>2953751.46</v>
      </c>
      <c r="K790" s="1643">
        <v>0.9</v>
      </c>
      <c r="L790" s="1637">
        <v>2870055.72</v>
      </c>
      <c r="M790" s="1637">
        <v>956589.57</v>
      </c>
      <c r="N790" s="1637">
        <v>326273.94</v>
      </c>
      <c r="O790" s="1637">
        <v>108276.75</v>
      </c>
      <c r="P790" s="1637">
        <v>95760.8</v>
      </c>
      <c r="Q790" s="1637">
        <v>278309.34000000003</v>
      </c>
      <c r="R790" s="1637">
        <v>66056.039999999994</v>
      </c>
      <c r="S790" s="1637">
        <v>120827.73</v>
      </c>
      <c r="T790" s="1637">
        <v>108696.6</v>
      </c>
      <c r="U790" s="1637">
        <v>80462.710000000006</v>
      </c>
      <c r="V790" s="1637">
        <v>161254.79999999999</v>
      </c>
      <c r="W790" s="1637">
        <v>138840.75</v>
      </c>
      <c r="X790" s="1637">
        <v>144987.57999999999</v>
      </c>
      <c r="Y790" s="1637">
        <v>5456392.3300000001</v>
      </c>
      <c r="Z790" s="1637">
        <v>81373.5</v>
      </c>
      <c r="AA790" s="1637">
        <v>113018.75</v>
      </c>
      <c r="AB790" s="1637">
        <v>293848.75</v>
      </c>
      <c r="AC790" s="1637">
        <v>30741.1</v>
      </c>
      <c r="AD790" s="1637">
        <v>516269.65</v>
      </c>
      <c r="AE790" s="1637">
        <v>776664.85</v>
      </c>
      <c r="AF790" s="1637">
        <v>1230548.1499999999</v>
      </c>
      <c r="AG790" s="1637">
        <v>847188.54999999993</v>
      </c>
      <c r="AH790" s="1637">
        <v>2523712.2456</v>
      </c>
      <c r="AI790" s="1637">
        <v>6413365.5455999998</v>
      </c>
      <c r="AJ790" s="1637">
        <v>860642.3</v>
      </c>
      <c r="AK790" s="1637">
        <v>5552723.2455999991</v>
      </c>
      <c r="AL790" s="1637">
        <v>6327301.3155999994</v>
      </c>
      <c r="AM790" s="1637">
        <v>190058.4</v>
      </c>
      <c r="AN790" s="1637">
        <v>190058.4</v>
      </c>
      <c r="AO790" s="1637">
        <v>197977.5</v>
      </c>
      <c r="AP790" s="1637">
        <v>197977.5</v>
      </c>
      <c r="AQ790" s="1637">
        <v>0</v>
      </c>
      <c r="AR790" s="1637">
        <v>0</v>
      </c>
      <c r="AS790" s="1637">
        <v>0</v>
      </c>
      <c r="AT790" s="1637">
        <v>0</v>
      </c>
      <c r="AU790" s="1637">
        <v>0</v>
      </c>
      <c r="AV790" s="1637">
        <v>423011.92</v>
      </c>
      <c r="AW790" s="1637">
        <v>171350.83</v>
      </c>
      <c r="AX790" s="1637">
        <v>65492.55</v>
      </c>
      <c r="AY790" s="1637">
        <v>1435927.1</v>
      </c>
      <c r="AZ790" s="1637">
        <v>13219620.779999999</v>
      </c>
      <c r="BA790" s="1637">
        <v>501567.36999999994</v>
      </c>
      <c r="BB790" s="1637">
        <v>0</v>
      </c>
      <c r="BC790" s="1637">
        <v>265954.11</v>
      </c>
      <c r="BD790" s="1637">
        <v>13219620.745599998</v>
      </c>
    </row>
    <row r="791" spans="1:56" x14ac:dyDescent="0.25">
      <c r="A791" s="1651" t="s">
        <v>2694</v>
      </c>
      <c r="B791" s="1647" t="s">
        <v>3236</v>
      </c>
      <c r="C791" s="1636">
        <v>194.14</v>
      </c>
      <c r="D791" s="1637">
        <v>2357039.52</v>
      </c>
      <c r="E791" s="1637">
        <v>1750004.2999999998</v>
      </c>
      <c r="F791" s="1646">
        <v>0.74245861605239427</v>
      </c>
      <c r="G791" s="1645">
        <v>1</v>
      </c>
      <c r="H791" s="1644">
        <v>32765.119999999999</v>
      </c>
      <c r="I791" s="1644">
        <v>138042.75</v>
      </c>
      <c r="J791" s="1644">
        <v>170807.87</v>
      </c>
      <c r="K791" s="1643">
        <v>0.9</v>
      </c>
      <c r="L791" s="1637">
        <v>562954.5</v>
      </c>
      <c r="M791" s="1637">
        <v>112590.9</v>
      </c>
      <c r="N791" s="1637">
        <v>60249.31</v>
      </c>
      <c r="O791" s="1637">
        <v>26359.07</v>
      </c>
      <c r="P791" s="1637">
        <v>18492.2</v>
      </c>
      <c r="Q791" s="1637">
        <v>35848.449999999997</v>
      </c>
      <c r="R791" s="1637">
        <v>13761.67</v>
      </c>
      <c r="S791" s="1637">
        <v>22722.03</v>
      </c>
      <c r="T791" s="1637">
        <v>30435.040000000001</v>
      </c>
      <c r="U791" s="1637">
        <v>17108.349999999999</v>
      </c>
      <c r="V791" s="1637">
        <v>45151.34</v>
      </c>
      <c r="W791" s="1637">
        <v>38875.410000000003</v>
      </c>
      <c r="X791" s="1637">
        <v>27265.360000000001</v>
      </c>
      <c r="Y791" s="1637">
        <v>1011813.6299999999</v>
      </c>
      <c r="Z791" s="1637">
        <v>17427.599999999999</v>
      </c>
      <c r="AA791" s="1637">
        <v>24267.5</v>
      </c>
      <c r="AB791" s="1637">
        <v>63095.5</v>
      </c>
      <c r="AC791" s="1637">
        <v>6600.76</v>
      </c>
      <c r="AD791" s="1637">
        <v>110853.94</v>
      </c>
      <c r="AE791" s="1637">
        <v>32098.839999999997</v>
      </c>
      <c r="AF791" s="1637">
        <v>264224.53999999998</v>
      </c>
      <c r="AG791" s="1637">
        <v>181909.18</v>
      </c>
      <c r="AH791" s="1637">
        <v>455716.86095999996</v>
      </c>
      <c r="AI791" s="1637">
        <v>1156194.7209599998</v>
      </c>
      <c r="AJ791" s="1637">
        <v>184797.98</v>
      </c>
      <c r="AK791" s="1637">
        <v>971396.74096000008</v>
      </c>
      <c r="AL791" s="1637">
        <v>1137714.92096</v>
      </c>
      <c r="AM791" s="1637">
        <v>14518.35</v>
      </c>
      <c r="AN791" s="1637">
        <v>14518.35</v>
      </c>
      <c r="AO791" s="1637">
        <v>15178.27</v>
      </c>
      <c r="AP791" s="1637">
        <v>15178.27</v>
      </c>
      <c r="AQ791" s="1637">
        <v>1319.85</v>
      </c>
      <c r="AR791" s="1637">
        <v>1319.85</v>
      </c>
      <c r="AS791" s="1637">
        <v>1319.85</v>
      </c>
      <c r="AT791" s="1637">
        <v>1319.85</v>
      </c>
      <c r="AU791" s="1637">
        <v>1979.77</v>
      </c>
      <c r="AV791" s="1637">
        <v>90409.72</v>
      </c>
      <c r="AW791" s="1637">
        <v>36622.559999999998</v>
      </c>
      <c r="AX791" s="1637">
        <v>13826.2</v>
      </c>
      <c r="AY791" s="1637">
        <v>207510.89</v>
      </c>
      <c r="AZ791" s="1637">
        <v>2357039.52</v>
      </c>
      <c r="BA791" s="1637">
        <v>12650.46</v>
      </c>
      <c r="BB791" s="1637">
        <v>236.34</v>
      </c>
      <c r="BC791" s="1637">
        <v>27823.360000000004</v>
      </c>
      <c r="BD791" s="1637">
        <v>2357039.4409599998</v>
      </c>
    </row>
    <row r="792" spans="1:56" x14ac:dyDescent="0.25">
      <c r="A792" s="1651" t="s">
        <v>2695</v>
      </c>
      <c r="B792" s="1647" t="s">
        <v>3235</v>
      </c>
      <c r="C792" s="1636">
        <v>1924.46</v>
      </c>
      <c r="D792" s="1637">
        <v>25495382.809999999</v>
      </c>
      <c r="E792" s="1637">
        <v>19480644.600000001</v>
      </c>
      <c r="F792" s="1646">
        <v>0.76408519711887402</v>
      </c>
      <c r="G792" s="1645">
        <v>1</v>
      </c>
      <c r="H792" s="1644">
        <v>243924.71</v>
      </c>
      <c r="I792" s="1644">
        <v>5203823.1800000006</v>
      </c>
      <c r="J792" s="1644">
        <v>5447747.8900000006</v>
      </c>
      <c r="K792" s="1643">
        <v>0.9</v>
      </c>
      <c r="L792" s="1637">
        <v>5814638.5</v>
      </c>
      <c r="M792" s="1637">
        <v>1426864.47</v>
      </c>
      <c r="N792" s="1637">
        <v>633091.57999999996</v>
      </c>
      <c r="O792" s="1637">
        <v>255380.71</v>
      </c>
      <c r="P792" s="1637">
        <v>195974.17</v>
      </c>
      <c r="Q792" s="1637">
        <v>441346.87</v>
      </c>
      <c r="R792" s="1637">
        <v>140369.07999999999</v>
      </c>
      <c r="S792" s="1637">
        <v>237913.02</v>
      </c>
      <c r="T792" s="1637">
        <v>283335.8</v>
      </c>
      <c r="U792" s="1637">
        <v>171083.51999999999</v>
      </c>
      <c r="V792" s="1637">
        <v>420337.51</v>
      </c>
      <c r="W792" s="1637">
        <v>361911.55</v>
      </c>
      <c r="X792" s="1637">
        <v>285484.40999999997</v>
      </c>
      <c r="Y792" s="1637">
        <v>10667731.189999999</v>
      </c>
      <c r="Z792" s="1637">
        <v>171056.7</v>
      </c>
      <c r="AA792" s="1637">
        <v>240557.5</v>
      </c>
      <c r="AB792" s="1637">
        <v>625449.5</v>
      </c>
      <c r="AC792" s="1637">
        <v>65431.64</v>
      </c>
      <c r="AD792" s="1637">
        <v>1098866.6600000001</v>
      </c>
      <c r="AE792" s="1637">
        <v>759362.87000000011</v>
      </c>
      <c r="AF792" s="1637">
        <v>2619190.06</v>
      </c>
      <c r="AG792" s="1637">
        <v>1803219.02</v>
      </c>
      <c r="AH792" s="1637">
        <v>4937032.4204399996</v>
      </c>
      <c r="AI792" s="1637">
        <v>12320166.370439999</v>
      </c>
      <c r="AJ792" s="1637">
        <v>1831854.98</v>
      </c>
      <c r="AK792" s="1637">
        <v>10488311.390439998</v>
      </c>
      <c r="AL792" s="1637">
        <v>12136980.870439999</v>
      </c>
      <c r="AM792" s="1637">
        <v>310164.75</v>
      </c>
      <c r="AN792" s="1637">
        <v>310164.75</v>
      </c>
      <c r="AO792" s="1637">
        <v>323363.25</v>
      </c>
      <c r="AP792" s="1637">
        <v>323363.25</v>
      </c>
      <c r="AQ792" s="1637">
        <v>3299.62</v>
      </c>
      <c r="AR792" s="1637">
        <v>3299.62</v>
      </c>
      <c r="AS792" s="1637">
        <v>3959.55</v>
      </c>
      <c r="AT792" s="1637">
        <v>3959.55</v>
      </c>
      <c r="AU792" s="1637">
        <v>4619.47</v>
      </c>
      <c r="AV792" s="1637">
        <v>900137.7</v>
      </c>
      <c r="AW792" s="1637">
        <v>364621.75</v>
      </c>
      <c r="AX792" s="1637">
        <v>139717.44</v>
      </c>
      <c r="AY792" s="1637">
        <v>2690670.7</v>
      </c>
      <c r="AZ792" s="1637">
        <v>25495382.809999999</v>
      </c>
      <c r="BA792" s="1637">
        <v>526025.45000000007</v>
      </c>
      <c r="BB792" s="1637">
        <v>1392.6000000000001</v>
      </c>
      <c r="BC792" s="1637">
        <v>682970.6</v>
      </c>
      <c r="BD792" s="1637">
        <v>25495382.760439996</v>
      </c>
    </row>
    <row r="793" spans="1:56" x14ac:dyDescent="0.25">
      <c r="A793" s="1651" t="s">
        <v>2696</v>
      </c>
      <c r="B793" s="1647" t="s">
        <v>3234</v>
      </c>
      <c r="C793" s="1636">
        <v>628.12</v>
      </c>
      <c r="D793" s="1637">
        <v>8032123.8899999997</v>
      </c>
      <c r="E793" s="1637">
        <v>6208217.8899999997</v>
      </c>
      <c r="F793" s="1646">
        <v>0.77292357227323594</v>
      </c>
      <c r="G793" s="1645">
        <v>2</v>
      </c>
      <c r="H793" s="1644">
        <v>50792.3</v>
      </c>
      <c r="I793" s="1644">
        <v>1851303.39</v>
      </c>
      <c r="J793" s="1644">
        <v>1902095.69</v>
      </c>
      <c r="K793" s="1643">
        <v>0.9</v>
      </c>
      <c r="L793" s="1637">
        <v>1849865.72</v>
      </c>
      <c r="M793" s="1637">
        <v>446565.8</v>
      </c>
      <c r="N793" s="1637">
        <v>204669.57</v>
      </c>
      <c r="O793" s="1637">
        <v>83254.100000000006</v>
      </c>
      <c r="P793" s="1637">
        <v>60965.73</v>
      </c>
      <c r="Q793" s="1637">
        <v>142368.75</v>
      </c>
      <c r="R793" s="1637">
        <v>45688.76</v>
      </c>
      <c r="S793" s="1637">
        <v>77254.899999999994</v>
      </c>
      <c r="T793" s="1637">
        <v>92754.43</v>
      </c>
      <c r="U793" s="1637">
        <v>55602.14</v>
      </c>
      <c r="V793" s="1637">
        <v>137604.09</v>
      </c>
      <c r="W793" s="1637">
        <v>118477.44</v>
      </c>
      <c r="X793" s="1637">
        <v>92702.24</v>
      </c>
      <c r="Y793" s="1637">
        <v>3407773.67</v>
      </c>
      <c r="Z793" s="1637">
        <v>56141.100000000006</v>
      </c>
      <c r="AA793" s="1637">
        <v>78514.999999999985</v>
      </c>
      <c r="AB793" s="1637">
        <v>204138.99999999997</v>
      </c>
      <c r="AC793" s="1637">
        <v>21356.079999999994</v>
      </c>
      <c r="AD793" s="1637">
        <v>358656.52</v>
      </c>
      <c r="AE793" s="1637">
        <v>236503.99</v>
      </c>
      <c r="AF793" s="1637">
        <v>854871.32</v>
      </c>
      <c r="AG793" s="1637">
        <v>588548.43999999994</v>
      </c>
      <c r="AH793" s="1637">
        <v>1542580.39368</v>
      </c>
      <c r="AI793" s="1637">
        <v>3941311.8436799999</v>
      </c>
      <c r="AJ793" s="1637">
        <v>597894.86</v>
      </c>
      <c r="AK793" s="1637">
        <v>3343416.9836800001</v>
      </c>
      <c r="AL793" s="1637">
        <v>3881522.3536800002</v>
      </c>
      <c r="AM793" s="1637">
        <v>69952.05</v>
      </c>
      <c r="AN793" s="1637">
        <v>69952.05</v>
      </c>
      <c r="AO793" s="1637">
        <v>72591.75</v>
      </c>
      <c r="AP793" s="1637">
        <v>72591.75</v>
      </c>
      <c r="AQ793" s="1637">
        <v>0</v>
      </c>
      <c r="AR793" s="1637">
        <v>0</v>
      </c>
      <c r="AS793" s="1637">
        <v>0</v>
      </c>
      <c r="AT793" s="1637">
        <v>0</v>
      </c>
      <c r="AU793" s="1637">
        <v>0</v>
      </c>
      <c r="AV793" s="1637">
        <v>293666.62</v>
      </c>
      <c r="AW793" s="1637">
        <v>118956.51</v>
      </c>
      <c r="AX793" s="1637">
        <v>45117.09</v>
      </c>
      <c r="AY793" s="1637">
        <v>742827.82</v>
      </c>
      <c r="AZ793" s="1637">
        <v>8032123.8899999997</v>
      </c>
      <c r="BA793" s="1637">
        <v>78981.899999999994</v>
      </c>
      <c r="BB793" s="1637">
        <v>64.11</v>
      </c>
      <c r="BC793" s="1637">
        <v>186780.56000000003</v>
      </c>
      <c r="BD793" s="1637">
        <v>8032123.8436799999</v>
      </c>
    </row>
    <row r="794" spans="1:56" x14ac:dyDescent="0.25">
      <c r="A794" s="1651" t="s">
        <v>2697</v>
      </c>
      <c r="B794" s="1647" t="s">
        <v>3233</v>
      </c>
      <c r="C794" s="1636">
        <v>4653.75</v>
      </c>
      <c r="D794" s="1637">
        <v>59026308.140000001</v>
      </c>
      <c r="E794" s="1637">
        <v>44683413.349999994</v>
      </c>
      <c r="F794" s="1646">
        <v>0.75700843840713894</v>
      </c>
      <c r="G794" s="1645">
        <v>1</v>
      </c>
      <c r="H794" s="1644">
        <v>538721.76</v>
      </c>
      <c r="I794" s="1644">
        <v>3776608.2200000007</v>
      </c>
      <c r="J794" s="1644">
        <v>4315329.9800000004</v>
      </c>
      <c r="K794" s="1643">
        <v>0.9</v>
      </c>
      <c r="L794" s="1637">
        <v>13485096.52</v>
      </c>
      <c r="M794" s="1637">
        <v>3238363.92</v>
      </c>
      <c r="N794" s="1637">
        <v>1523345.91</v>
      </c>
      <c r="O794" s="1637">
        <v>622004.62</v>
      </c>
      <c r="P794" s="1637">
        <v>446814.7</v>
      </c>
      <c r="Q794" s="1637">
        <v>1047848.5</v>
      </c>
      <c r="R794" s="1637">
        <v>340739.07</v>
      </c>
      <c r="S794" s="1637">
        <v>572595.15</v>
      </c>
      <c r="T794" s="1637">
        <v>693484.3</v>
      </c>
      <c r="U794" s="1637">
        <v>414342.9</v>
      </c>
      <c r="V794" s="1637">
        <v>1028805.62</v>
      </c>
      <c r="W794" s="1637">
        <v>885803.98</v>
      </c>
      <c r="X794" s="1637">
        <v>687087.19</v>
      </c>
      <c r="Y794" s="1637">
        <v>24986332.379999999</v>
      </c>
      <c r="Z794" s="1637">
        <v>415710</v>
      </c>
      <c r="AA794" s="1637">
        <v>581718.75</v>
      </c>
      <c r="AB794" s="1637">
        <v>1512468.75</v>
      </c>
      <c r="AC794" s="1637">
        <v>158227.5</v>
      </c>
      <c r="AD794" s="1637">
        <v>2657291.25</v>
      </c>
      <c r="AE794" s="1637">
        <v>1715948</v>
      </c>
      <c r="AF794" s="1637">
        <v>6333753.75</v>
      </c>
      <c r="AG794" s="1637">
        <v>4360563.75</v>
      </c>
      <c r="AH794" s="1637">
        <v>11318405.810999999</v>
      </c>
      <c r="AI794" s="1637">
        <v>29054087.560999997</v>
      </c>
      <c r="AJ794" s="1637">
        <v>4429811.55</v>
      </c>
      <c r="AK794" s="1637">
        <v>24624276.010999996</v>
      </c>
      <c r="AL794" s="1637">
        <v>28611106.400999997</v>
      </c>
      <c r="AM794" s="1637">
        <v>307525.05</v>
      </c>
      <c r="AN794" s="1637">
        <v>307525.05</v>
      </c>
      <c r="AO794" s="1637">
        <v>320723.55</v>
      </c>
      <c r="AP794" s="1637">
        <v>320723.55</v>
      </c>
      <c r="AQ794" s="1637">
        <v>145183.5</v>
      </c>
      <c r="AR794" s="1637">
        <v>145183.5</v>
      </c>
      <c r="AS794" s="1637">
        <v>151122.82</v>
      </c>
      <c r="AT794" s="1637">
        <v>151122.82</v>
      </c>
      <c r="AU794" s="1637">
        <v>181479.37</v>
      </c>
      <c r="AV794" s="1637">
        <v>2177752.5</v>
      </c>
      <c r="AW794" s="1637">
        <v>882149.4</v>
      </c>
      <c r="AX794" s="1637">
        <v>338378.17</v>
      </c>
      <c r="AY794" s="1637">
        <v>5428869.2800000003</v>
      </c>
      <c r="AZ794" s="1637">
        <v>59026308.140000001</v>
      </c>
      <c r="BA794" s="1637">
        <v>228493.41999999998</v>
      </c>
      <c r="BB794" s="1637">
        <v>101885.54999999999</v>
      </c>
      <c r="BC794" s="1637">
        <v>1145009.4500000002</v>
      </c>
      <c r="BD794" s="1637">
        <v>59026308.060999997</v>
      </c>
    </row>
    <row r="795" spans="1:56" x14ac:dyDescent="0.25">
      <c r="A795" s="1651" t="s">
        <v>2698</v>
      </c>
      <c r="B795" s="1647" t="s">
        <v>3232</v>
      </c>
      <c r="C795" s="1636">
        <v>699.75</v>
      </c>
      <c r="D795" s="1637">
        <v>10024273.74</v>
      </c>
      <c r="E795" s="1637">
        <v>8509883.8200000003</v>
      </c>
      <c r="F795" s="1646">
        <v>0.84892771693203983</v>
      </c>
      <c r="G795" s="1645">
        <v>2</v>
      </c>
      <c r="H795" s="1644">
        <v>26335.11</v>
      </c>
      <c r="I795" s="1644">
        <v>1429785.3899999997</v>
      </c>
      <c r="J795" s="1644">
        <v>1456120.4999999998</v>
      </c>
      <c r="K795" s="1643">
        <v>0.9</v>
      </c>
      <c r="L795" s="1637">
        <v>2264062.7799999998</v>
      </c>
      <c r="M795" s="1637">
        <v>542202.73</v>
      </c>
      <c r="N795" s="1637">
        <v>228550.39999999999</v>
      </c>
      <c r="O795" s="1637">
        <v>92228.95</v>
      </c>
      <c r="P795" s="1637">
        <v>80526.460000000006</v>
      </c>
      <c r="Q795" s="1637">
        <v>157140.18</v>
      </c>
      <c r="R795" s="1637">
        <v>50642.96</v>
      </c>
      <c r="S795" s="1637">
        <v>85809.07</v>
      </c>
      <c r="T795" s="1637">
        <v>102899.44</v>
      </c>
      <c r="U795" s="1637">
        <v>61750.45</v>
      </c>
      <c r="V795" s="1637">
        <v>152654.54</v>
      </c>
      <c r="W795" s="1637">
        <v>131435.91</v>
      </c>
      <c r="X795" s="1637">
        <v>102966.84</v>
      </c>
      <c r="Y795" s="1637">
        <v>4052870.71</v>
      </c>
      <c r="Z795" s="1637">
        <v>62370</v>
      </c>
      <c r="AA795" s="1637">
        <v>87468.75</v>
      </c>
      <c r="AB795" s="1637">
        <v>227418.75</v>
      </c>
      <c r="AC795" s="1637">
        <v>23791.5</v>
      </c>
      <c r="AD795" s="1637">
        <v>399557.25</v>
      </c>
      <c r="AE795" s="1637">
        <v>256769</v>
      </c>
      <c r="AF795" s="1637">
        <v>952359.75</v>
      </c>
      <c r="AG795" s="1637">
        <v>655665.75</v>
      </c>
      <c r="AH795" s="1637">
        <v>1986106.1400000001</v>
      </c>
      <c r="AI795" s="1637">
        <v>4651506.8900000006</v>
      </c>
      <c r="AJ795" s="1637">
        <v>666078.03</v>
      </c>
      <c r="AK795" s="1637">
        <v>3985428.8600000003</v>
      </c>
      <c r="AL795" s="1637">
        <v>4584899.08</v>
      </c>
      <c r="AM795" s="1637">
        <v>211835.92</v>
      </c>
      <c r="AN795" s="1637">
        <v>211835.92</v>
      </c>
      <c r="AO795" s="1637">
        <v>221074.87</v>
      </c>
      <c r="AP795" s="1637">
        <v>221074.87</v>
      </c>
      <c r="AQ795" s="1637">
        <v>1979.77</v>
      </c>
      <c r="AR795" s="1637">
        <v>1979.77</v>
      </c>
      <c r="AS795" s="1637">
        <v>1979.77</v>
      </c>
      <c r="AT795" s="1637">
        <v>1979.77</v>
      </c>
      <c r="AU795" s="1637">
        <v>2639.7</v>
      </c>
      <c r="AV795" s="1637">
        <v>327322.8</v>
      </c>
      <c r="AW795" s="1637">
        <v>132589.72</v>
      </c>
      <c r="AX795" s="1637">
        <v>50210.95</v>
      </c>
      <c r="AY795" s="1637">
        <v>1386503.8299999998</v>
      </c>
      <c r="AZ795" s="1637">
        <v>10024273.74</v>
      </c>
      <c r="BA795" s="1637">
        <v>480479.90999999992</v>
      </c>
      <c r="BB795" s="1637">
        <v>36.86</v>
      </c>
      <c r="BC795" s="1637">
        <v>144633.88</v>
      </c>
      <c r="BD795" s="1637">
        <v>10024273.619999999</v>
      </c>
    </row>
    <row r="796" spans="1:56" x14ac:dyDescent="0.25">
      <c r="A796" s="1651" t="s">
        <v>2699</v>
      </c>
      <c r="B796" s="1647" t="s">
        <v>3231</v>
      </c>
      <c r="C796" s="1636">
        <v>641.61</v>
      </c>
      <c r="D796" s="1637">
        <v>8273036.5099999998</v>
      </c>
      <c r="E796" s="1637">
        <v>7354092.1600000001</v>
      </c>
      <c r="F796" s="1646">
        <v>0.88892296693127981</v>
      </c>
      <c r="G796" s="1645">
        <v>2</v>
      </c>
      <c r="H796" s="1644">
        <v>13313.19</v>
      </c>
      <c r="I796" s="1644">
        <v>1922353.51</v>
      </c>
      <c r="J796" s="1644">
        <v>1935666.7</v>
      </c>
      <c r="K796" s="1643">
        <v>0.9</v>
      </c>
      <c r="L796" s="1637">
        <v>1895438.37</v>
      </c>
      <c r="M796" s="1637">
        <v>463762.98</v>
      </c>
      <c r="N796" s="1637">
        <v>210005.23</v>
      </c>
      <c r="O796" s="1637">
        <v>84164.44</v>
      </c>
      <c r="P796" s="1637">
        <v>62878.71</v>
      </c>
      <c r="Q796" s="1637">
        <v>145830.72</v>
      </c>
      <c r="R796" s="1637">
        <v>46239.22</v>
      </c>
      <c r="S796" s="1637">
        <v>78858.81</v>
      </c>
      <c r="T796" s="1637">
        <v>93479.07</v>
      </c>
      <c r="U796" s="1637">
        <v>56671.41</v>
      </c>
      <c r="V796" s="1637">
        <v>138679.12</v>
      </c>
      <c r="W796" s="1637">
        <v>119403.04</v>
      </c>
      <c r="X796" s="1637">
        <v>94626.85</v>
      </c>
      <c r="Y796" s="1637">
        <v>3490037.9700000007</v>
      </c>
      <c r="Z796" s="1637">
        <v>57175.199999999997</v>
      </c>
      <c r="AA796" s="1637">
        <v>80201.249999999985</v>
      </c>
      <c r="AB796" s="1637">
        <v>208523.24999999994</v>
      </c>
      <c r="AC796" s="1637">
        <v>21814.739999999994</v>
      </c>
      <c r="AD796" s="1637">
        <v>366359.31</v>
      </c>
      <c r="AE796" s="1637">
        <v>250676.69999999995</v>
      </c>
      <c r="AF796" s="1637">
        <v>873231.20999999973</v>
      </c>
      <c r="AG796" s="1637">
        <v>601188.56999999995</v>
      </c>
      <c r="AH796" s="1637">
        <v>1590430.8230399997</v>
      </c>
      <c r="AI796" s="1637">
        <v>4049601.0530399992</v>
      </c>
      <c r="AJ796" s="1637">
        <v>610735.72</v>
      </c>
      <c r="AK796" s="1637">
        <v>3438865.3330399999</v>
      </c>
      <c r="AL796" s="1637">
        <v>3988527.4730400001</v>
      </c>
      <c r="AM796" s="1637">
        <v>70611.97</v>
      </c>
      <c r="AN796" s="1637">
        <v>70611.97</v>
      </c>
      <c r="AO796" s="1637">
        <v>73251.67</v>
      </c>
      <c r="AP796" s="1637">
        <v>73251.67</v>
      </c>
      <c r="AQ796" s="1637">
        <v>7259.17</v>
      </c>
      <c r="AR796" s="1637">
        <v>7259.17</v>
      </c>
      <c r="AS796" s="1637">
        <v>7259.17</v>
      </c>
      <c r="AT796" s="1637">
        <v>7259.17</v>
      </c>
      <c r="AU796" s="1637">
        <v>9238.9500000000007</v>
      </c>
      <c r="AV796" s="1637">
        <v>300265.87</v>
      </c>
      <c r="AW796" s="1637">
        <v>121629.69</v>
      </c>
      <c r="AX796" s="1637">
        <v>46572.480000000003</v>
      </c>
      <c r="AY796" s="1637">
        <v>794470.95</v>
      </c>
      <c r="AZ796" s="1637">
        <v>8273036.5099999998</v>
      </c>
      <c r="BA796" s="1637">
        <v>102632.26999999999</v>
      </c>
      <c r="BB796" s="1637">
        <v>3740.78</v>
      </c>
      <c r="BC796" s="1637">
        <v>146849.24000000002</v>
      </c>
      <c r="BD796" s="1637">
        <v>8273036.3930400005</v>
      </c>
    </row>
    <row r="797" spans="1:56" x14ac:dyDescent="0.25">
      <c r="A797" s="1651" t="s">
        <v>2700</v>
      </c>
      <c r="B797" s="1647" t="s">
        <v>3230</v>
      </c>
      <c r="C797" s="1636">
        <v>845.63</v>
      </c>
      <c r="D797" s="1637">
        <v>10860478.890000001</v>
      </c>
      <c r="E797" s="1637">
        <v>10933907.050000001</v>
      </c>
      <c r="F797" s="1646">
        <v>1.0067610425602513</v>
      </c>
      <c r="G797" s="1645">
        <v>4</v>
      </c>
      <c r="H797" s="1644">
        <v>691.79</v>
      </c>
      <c r="I797" s="1644">
        <v>1281605.9300000002</v>
      </c>
      <c r="J797" s="1644">
        <v>1282297.7200000002</v>
      </c>
      <c r="K797" s="1643">
        <v>0.9</v>
      </c>
      <c r="L797" s="1637">
        <v>2495946.17</v>
      </c>
      <c r="M797" s="1637">
        <v>604263.59</v>
      </c>
      <c r="N797" s="1637">
        <v>277003.92</v>
      </c>
      <c r="O797" s="1637">
        <v>111999.34</v>
      </c>
      <c r="P797" s="1637">
        <v>82570.259999999995</v>
      </c>
      <c r="Q797" s="1637">
        <v>191686.89</v>
      </c>
      <c r="R797" s="1637">
        <v>61101.83</v>
      </c>
      <c r="S797" s="1637">
        <v>103986.7</v>
      </c>
      <c r="T797" s="1637">
        <v>124638.76</v>
      </c>
      <c r="U797" s="1637">
        <v>74849.039999999994</v>
      </c>
      <c r="V797" s="1637">
        <v>184905.5</v>
      </c>
      <c r="W797" s="1637">
        <v>159204.06</v>
      </c>
      <c r="X797" s="1637">
        <v>124779.14</v>
      </c>
      <c r="Y797" s="1637">
        <v>4596935.1999999993</v>
      </c>
      <c r="Z797" s="1637">
        <v>75147.299999999988</v>
      </c>
      <c r="AA797" s="1637">
        <v>105703.74999999999</v>
      </c>
      <c r="AB797" s="1637">
        <v>274829.75</v>
      </c>
      <c r="AC797" s="1637">
        <v>28751.419999999991</v>
      </c>
      <c r="AD797" s="1637">
        <v>482854.73</v>
      </c>
      <c r="AE797" s="1637">
        <v>319625.05</v>
      </c>
      <c r="AF797" s="1637">
        <v>1150902.43</v>
      </c>
      <c r="AG797" s="1637">
        <v>792355.30999999982</v>
      </c>
      <c r="AH797" s="1637">
        <v>2088169.2943199996</v>
      </c>
      <c r="AI797" s="1637">
        <v>5318339.0343199987</v>
      </c>
      <c r="AJ797" s="1637">
        <v>804938.28</v>
      </c>
      <c r="AK797" s="1637">
        <v>4513400.7543199994</v>
      </c>
      <c r="AL797" s="1637">
        <v>5237845.2043199996</v>
      </c>
      <c r="AM797" s="1637">
        <v>100308.6</v>
      </c>
      <c r="AN797" s="1637">
        <v>100308.6</v>
      </c>
      <c r="AO797" s="1637">
        <v>104268.15</v>
      </c>
      <c r="AP797" s="1637">
        <v>104268.15</v>
      </c>
      <c r="AQ797" s="1637">
        <v>0</v>
      </c>
      <c r="AR797" s="1637">
        <v>0</v>
      </c>
      <c r="AS797" s="1637">
        <v>0</v>
      </c>
      <c r="AT797" s="1637">
        <v>0</v>
      </c>
      <c r="AU797" s="1637">
        <v>0</v>
      </c>
      <c r="AV797" s="1637">
        <v>395295.07</v>
      </c>
      <c r="AW797" s="1637">
        <v>160123.48000000001</v>
      </c>
      <c r="AX797" s="1637">
        <v>61126.38</v>
      </c>
      <c r="AY797" s="1637">
        <v>1025698.43</v>
      </c>
      <c r="AZ797" s="1637">
        <v>10860478.890000001</v>
      </c>
      <c r="BA797" s="1637">
        <v>112168.06</v>
      </c>
      <c r="BB797" s="1637">
        <v>0</v>
      </c>
      <c r="BC797" s="1637">
        <v>186782.99999999994</v>
      </c>
      <c r="BD797" s="1637">
        <v>10860478.834319998</v>
      </c>
    </row>
    <row r="798" spans="1:56" x14ac:dyDescent="0.25">
      <c r="A798" s="1651" t="s">
        <v>2701</v>
      </c>
      <c r="B798" s="1647" t="s">
        <v>3229</v>
      </c>
      <c r="C798" s="1636">
        <v>82.71</v>
      </c>
      <c r="D798" s="1637">
        <v>964807.36</v>
      </c>
      <c r="E798" s="1637">
        <v>3569545.52</v>
      </c>
      <c r="F798" s="1646">
        <v>3.6997494712312311</v>
      </c>
      <c r="G798" s="1645">
        <v>4</v>
      </c>
      <c r="H798" s="1644">
        <v>61.45</v>
      </c>
      <c r="I798" s="1644">
        <v>45852.94000000001</v>
      </c>
      <c r="J798" s="1644">
        <v>45914.390000000007</v>
      </c>
      <c r="K798" s="1643">
        <v>0.9</v>
      </c>
      <c r="L798" s="1637">
        <v>233466.08</v>
      </c>
      <c r="M798" s="1637">
        <v>46693.21</v>
      </c>
      <c r="N798" s="1637">
        <v>25103.88</v>
      </c>
      <c r="O798" s="1637">
        <v>11296.74</v>
      </c>
      <c r="P798" s="1637">
        <v>7655.49</v>
      </c>
      <c r="Q798" s="1637">
        <v>15556.87</v>
      </c>
      <c r="R798" s="1637">
        <v>5504.67</v>
      </c>
      <c r="S798" s="1637">
        <v>9623.44</v>
      </c>
      <c r="T798" s="1637">
        <v>13043.59</v>
      </c>
      <c r="U798" s="1637">
        <v>7217.58</v>
      </c>
      <c r="V798" s="1637">
        <v>19350.57</v>
      </c>
      <c r="W798" s="1637">
        <v>16660.89</v>
      </c>
      <c r="X798" s="1637">
        <v>11547.68</v>
      </c>
      <c r="Y798" s="1637">
        <v>422720.69</v>
      </c>
      <c r="Z798" s="1637">
        <v>7301.7000000000007</v>
      </c>
      <c r="AA798" s="1637">
        <v>10338.75</v>
      </c>
      <c r="AB798" s="1637">
        <v>26880.75</v>
      </c>
      <c r="AC798" s="1637">
        <v>2812.14</v>
      </c>
      <c r="AD798" s="1637">
        <v>23613.699999999997</v>
      </c>
      <c r="AE798" s="1637">
        <v>14065.85</v>
      </c>
      <c r="AF798" s="1637">
        <v>112568.31</v>
      </c>
      <c r="AG798" s="1637">
        <v>77499.27</v>
      </c>
      <c r="AH798" s="1637">
        <v>190200.34943999999</v>
      </c>
      <c r="AI798" s="1637">
        <v>465280.81943999999</v>
      </c>
      <c r="AJ798" s="1637">
        <v>78729.990000000005</v>
      </c>
      <c r="AK798" s="1637">
        <v>386550.82944</v>
      </c>
      <c r="AL798" s="1637">
        <v>457407.81943999999</v>
      </c>
      <c r="AM798" s="1637">
        <v>5939.32</v>
      </c>
      <c r="AN798" s="1637">
        <v>5939.32</v>
      </c>
      <c r="AO798" s="1637">
        <v>6599.25</v>
      </c>
      <c r="AP798" s="1637">
        <v>6599.25</v>
      </c>
      <c r="AQ798" s="1637">
        <v>0</v>
      </c>
      <c r="AR798" s="1637">
        <v>0</v>
      </c>
      <c r="AS798" s="1637">
        <v>0</v>
      </c>
      <c r="AT798" s="1637">
        <v>0</v>
      </c>
      <c r="AU798" s="1637">
        <v>0</v>
      </c>
      <c r="AV798" s="1637">
        <v>38275.65</v>
      </c>
      <c r="AW798" s="1637">
        <v>15504.44</v>
      </c>
      <c r="AX798" s="1637">
        <v>5821.56</v>
      </c>
      <c r="AY798" s="1637">
        <v>84678.79</v>
      </c>
      <c r="AZ798" s="1637">
        <v>964807.36</v>
      </c>
      <c r="BA798" s="1637">
        <v>5878.98</v>
      </c>
      <c r="BB798" s="1637">
        <v>0</v>
      </c>
      <c r="BC798" s="1637">
        <v>20123.899999999998</v>
      </c>
      <c r="BD798" s="1637">
        <v>964807.29943999997</v>
      </c>
    </row>
    <row r="799" spans="1:56" x14ac:dyDescent="0.25">
      <c r="A799" s="1647"/>
      <c r="B799" s="1647" t="s">
        <v>3228</v>
      </c>
      <c r="C799" s="1636">
        <v>10.33</v>
      </c>
      <c r="D799" s="1637">
        <v>130938.98</v>
      </c>
      <c r="E799" s="1637">
        <v>113165.81999999999</v>
      </c>
      <c r="F799" s="1646">
        <v>0.86426379677006793</v>
      </c>
      <c r="G799" s="1645">
        <v>2</v>
      </c>
      <c r="H799" s="1644">
        <v>377.66</v>
      </c>
      <c r="I799" s="1644">
        <v>100071.93000000001</v>
      </c>
      <c r="J799" s="1644">
        <v>100449.59000000001</v>
      </c>
      <c r="K799" s="1643">
        <v>0.9</v>
      </c>
      <c r="L799" s="1637">
        <v>28869.46</v>
      </c>
      <c r="M799" s="1637">
        <v>5773.88</v>
      </c>
      <c r="N799" s="1637">
        <v>3137.98</v>
      </c>
      <c r="O799" s="1637">
        <v>1255.19</v>
      </c>
      <c r="P799" s="1637">
        <v>1027.71</v>
      </c>
      <c r="Q799" s="1637">
        <v>2705.54</v>
      </c>
      <c r="R799" s="1637">
        <v>550.46</v>
      </c>
      <c r="S799" s="1637">
        <v>1069.27</v>
      </c>
      <c r="T799" s="1637">
        <v>1449.28</v>
      </c>
      <c r="U799" s="1637">
        <v>801.95</v>
      </c>
      <c r="V799" s="1637">
        <v>2150.06</v>
      </c>
      <c r="W799" s="1637">
        <v>1851.21</v>
      </c>
      <c r="X799" s="1637">
        <v>1283.07</v>
      </c>
      <c r="Y799" s="1637">
        <v>51925.05999999999</v>
      </c>
      <c r="Z799" s="1637">
        <v>929.7</v>
      </c>
      <c r="AA799" s="1637">
        <v>1291.25</v>
      </c>
      <c r="AB799" s="1637">
        <v>3357.25</v>
      </c>
      <c r="AC799" s="1637">
        <v>351.22</v>
      </c>
      <c r="AD799" s="1637">
        <v>5898.43</v>
      </c>
      <c r="AE799" s="1637">
        <v>2572.17</v>
      </c>
      <c r="AF799" s="1637">
        <v>14059.13</v>
      </c>
      <c r="AG799" s="1637">
        <v>9679.2100000000009</v>
      </c>
      <c r="AH799" s="1637">
        <v>25401.45912</v>
      </c>
      <c r="AI799" s="1637">
        <v>63539.81912</v>
      </c>
      <c r="AJ799" s="1637">
        <v>9832.92</v>
      </c>
      <c r="AK799" s="1637">
        <v>53706.899119999995</v>
      </c>
      <c r="AL799" s="1637">
        <v>62556.519119999997</v>
      </c>
      <c r="AM799" s="1637">
        <v>1979.77</v>
      </c>
      <c r="AN799" s="1637">
        <v>1979.77</v>
      </c>
      <c r="AO799" s="1637">
        <v>2639.7</v>
      </c>
      <c r="AP799" s="1637">
        <v>2639.7</v>
      </c>
      <c r="AQ799" s="1637">
        <v>0</v>
      </c>
      <c r="AR799" s="1637">
        <v>0</v>
      </c>
      <c r="AS799" s="1637">
        <v>0</v>
      </c>
      <c r="AT799" s="1637">
        <v>0</v>
      </c>
      <c r="AU799" s="1637">
        <v>0</v>
      </c>
      <c r="AV799" s="1637">
        <v>4619.47</v>
      </c>
      <c r="AW799" s="1637">
        <v>1871.22</v>
      </c>
      <c r="AX799" s="1637">
        <v>727.69</v>
      </c>
      <c r="AY799" s="1637">
        <v>16457.32</v>
      </c>
      <c r="AZ799" s="1637">
        <v>130938.98</v>
      </c>
      <c r="BA799" s="1637">
        <v>417.03</v>
      </c>
      <c r="BB799" s="1637">
        <v>5.65</v>
      </c>
      <c r="BC799" s="1637">
        <v>209.79000000000002</v>
      </c>
      <c r="BD799" s="1637">
        <v>130938.89911999999</v>
      </c>
    </row>
    <row r="800" spans="1:56" x14ac:dyDescent="0.25">
      <c r="A800" s="1651" t="s">
        <v>2702</v>
      </c>
      <c r="B800" s="1647" t="s">
        <v>3227</v>
      </c>
      <c r="C800" s="1636">
        <v>235.5</v>
      </c>
      <c r="D800" s="1637">
        <v>2903423.77</v>
      </c>
      <c r="E800" s="1637">
        <v>2105391.6399999997</v>
      </c>
      <c r="F800" s="1646">
        <v>0.72514100826556216</v>
      </c>
      <c r="G800" s="1645">
        <v>1</v>
      </c>
      <c r="H800" s="1644">
        <v>65868.92</v>
      </c>
      <c r="I800" s="1644">
        <v>733773.8600000001</v>
      </c>
      <c r="J800" s="1644">
        <v>799642.78000000014</v>
      </c>
      <c r="K800" s="1643">
        <v>0.9</v>
      </c>
      <c r="L800" s="1637">
        <v>686591.11</v>
      </c>
      <c r="M800" s="1637">
        <v>137318.22</v>
      </c>
      <c r="N800" s="1637">
        <v>73428.84</v>
      </c>
      <c r="O800" s="1637">
        <v>32007.439999999999</v>
      </c>
      <c r="P800" s="1637">
        <v>22907.200000000001</v>
      </c>
      <c r="Q800" s="1637">
        <v>44641.47</v>
      </c>
      <c r="R800" s="1637">
        <v>17064.47</v>
      </c>
      <c r="S800" s="1637">
        <v>27801.07</v>
      </c>
      <c r="T800" s="1637">
        <v>36956.839999999997</v>
      </c>
      <c r="U800" s="1637">
        <v>20583.48</v>
      </c>
      <c r="V800" s="1637">
        <v>54826.63</v>
      </c>
      <c r="W800" s="1637">
        <v>47205.85</v>
      </c>
      <c r="X800" s="1637">
        <v>33359.97</v>
      </c>
      <c r="Y800" s="1637">
        <v>1234692.5899999996</v>
      </c>
      <c r="Z800" s="1637">
        <v>21105</v>
      </c>
      <c r="AA800" s="1637">
        <v>29437.5</v>
      </c>
      <c r="AB800" s="1637">
        <v>76537.5</v>
      </c>
      <c r="AC800" s="1637">
        <v>8007</v>
      </c>
      <c r="AD800" s="1637">
        <v>134470.5</v>
      </c>
      <c r="AE800" s="1637">
        <v>39666.5</v>
      </c>
      <c r="AF800" s="1637">
        <v>320515.5</v>
      </c>
      <c r="AG800" s="1637">
        <v>220663.5</v>
      </c>
      <c r="AH800" s="1637">
        <v>563570.32799999998</v>
      </c>
      <c r="AI800" s="1637">
        <v>1413973.328</v>
      </c>
      <c r="AJ800" s="1637">
        <v>224167.74</v>
      </c>
      <c r="AK800" s="1637">
        <v>1189805.588</v>
      </c>
      <c r="AL800" s="1637">
        <v>1391556.548</v>
      </c>
      <c r="AM800" s="1637">
        <v>21777.52</v>
      </c>
      <c r="AN800" s="1637">
        <v>21777.52</v>
      </c>
      <c r="AO800" s="1637">
        <v>23097.37</v>
      </c>
      <c r="AP800" s="1637">
        <v>23097.37</v>
      </c>
      <c r="AQ800" s="1637">
        <v>2639.7</v>
      </c>
      <c r="AR800" s="1637">
        <v>2639.7</v>
      </c>
      <c r="AS800" s="1637">
        <v>3299.62</v>
      </c>
      <c r="AT800" s="1637">
        <v>3299.62</v>
      </c>
      <c r="AU800" s="1637">
        <v>3959.55</v>
      </c>
      <c r="AV800" s="1637">
        <v>110207.47</v>
      </c>
      <c r="AW800" s="1637">
        <v>44642.1</v>
      </c>
      <c r="AX800" s="1637">
        <v>16736.98</v>
      </c>
      <c r="AY800" s="1637">
        <v>277174.52</v>
      </c>
      <c r="AZ800" s="1637">
        <v>2903423.77</v>
      </c>
      <c r="BA800" s="1637">
        <v>48846.04</v>
      </c>
      <c r="BB800" s="1637">
        <v>895.06</v>
      </c>
      <c r="BC800" s="1637">
        <v>66557.48</v>
      </c>
      <c r="BD800" s="1637">
        <v>2903423.6579999994</v>
      </c>
    </row>
    <row r="801" spans="1:56" x14ac:dyDescent="0.25">
      <c r="A801" s="1651" t="s">
        <v>2703</v>
      </c>
      <c r="B801" s="1647" t="s">
        <v>3226</v>
      </c>
      <c r="C801" s="1636">
        <v>1743.5</v>
      </c>
      <c r="D801" s="1637">
        <v>26578016.850000001</v>
      </c>
      <c r="E801" s="1637">
        <v>22092479.399999999</v>
      </c>
      <c r="F801" s="1646">
        <v>0.83123129632600856</v>
      </c>
      <c r="G801" s="1645">
        <v>2</v>
      </c>
      <c r="H801" s="1644">
        <v>128930.35</v>
      </c>
      <c r="I801" s="1644">
        <v>8054745.4299999997</v>
      </c>
      <c r="J801" s="1644">
        <v>8183675.7799999993</v>
      </c>
      <c r="K801" s="1643">
        <v>0.9</v>
      </c>
      <c r="L801" s="1637">
        <v>5644106.0499999998</v>
      </c>
      <c r="M801" s="1637">
        <v>1881180.54</v>
      </c>
      <c r="N801" s="1637">
        <v>628726.99</v>
      </c>
      <c r="O801" s="1637">
        <v>209335.05</v>
      </c>
      <c r="P801" s="1637">
        <v>196711.54</v>
      </c>
      <c r="Q801" s="1637">
        <v>537345.18000000005</v>
      </c>
      <c r="R801" s="1637">
        <v>127708.34</v>
      </c>
      <c r="S801" s="1637">
        <v>232833.97</v>
      </c>
      <c r="T801" s="1637">
        <v>210146.76</v>
      </c>
      <c r="U801" s="1637">
        <v>155311.75</v>
      </c>
      <c r="V801" s="1637">
        <v>311759.28000000003</v>
      </c>
      <c r="W801" s="1637">
        <v>268425.45</v>
      </c>
      <c r="X801" s="1637">
        <v>279389.78999999998</v>
      </c>
      <c r="Y801" s="1637">
        <v>10682980.689999998</v>
      </c>
      <c r="Z801" s="1637">
        <v>156915</v>
      </c>
      <c r="AA801" s="1637">
        <v>217937.5</v>
      </c>
      <c r="AB801" s="1637">
        <v>566637.5</v>
      </c>
      <c r="AC801" s="1637">
        <v>59279</v>
      </c>
      <c r="AD801" s="1637">
        <v>995538.5</v>
      </c>
      <c r="AE801" s="1637">
        <v>1497666.5</v>
      </c>
      <c r="AF801" s="1637">
        <v>2372903.5</v>
      </c>
      <c r="AG801" s="1637">
        <v>1633659.5</v>
      </c>
      <c r="AH801" s="1637">
        <v>5135092.7729999991</v>
      </c>
      <c r="AI801" s="1637">
        <v>12635629.772999998</v>
      </c>
      <c r="AJ801" s="1637">
        <v>1659602.78</v>
      </c>
      <c r="AK801" s="1637">
        <v>10976026.992999999</v>
      </c>
      <c r="AL801" s="1637">
        <v>12469669.492999999</v>
      </c>
      <c r="AM801" s="1637">
        <v>446109.3</v>
      </c>
      <c r="AN801" s="1637">
        <v>446109.3</v>
      </c>
      <c r="AO801" s="1637">
        <v>464587.2</v>
      </c>
      <c r="AP801" s="1637">
        <v>464587.2</v>
      </c>
      <c r="AQ801" s="1637">
        <v>62032.95</v>
      </c>
      <c r="AR801" s="1637">
        <v>62032.95</v>
      </c>
      <c r="AS801" s="1637">
        <v>64672.65</v>
      </c>
      <c r="AT801" s="1637">
        <v>64672.65</v>
      </c>
      <c r="AU801" s="1637">
        <v>77871.149999999994</v>
      </c>
      <c r="AV801" s="1637">
        <v>815667.3</v>
      </c>
      <c r="AW801" s="1637">
        <v>330405.03999999998</v>
      </c>
      <c r="AX801" s="1637">
        <v>126618.93</v>
      </c>
      <c r="AY801" s="1637">
        <v>3425366.6199999996</v>
      </c>
      <c r="AZ801" s="1637">
        <v>26578016.850000001</v>
      </c>
      <c r="BA801" s="1637">
        <v>1732295.78</v>
      </c>
      <c r="BB801" s="1637">
        <v>76713.48</v>
      </c>
      <c r="BC801" s="1637">
        <v>667574.31999999995</v>
      </c>
      <c r="BD801" s="1637">
        <v>26578016.802999999</v>
      </c>
    </row>
    <row r="802" spans="1:56" x14ac:dyDescent="0.25">
      <c r="A802" s="1651" t="s">
        <v>2704</v>
      </c>
      <c r="B802" s="1647" t="s">
        <v>3225</v>
      </c>
      <c r="C802" s="1636">
        <v>594.13</v>
      </c>
      <c r="D802" s="1637">
        <v>8549821.0099999998</v>
      </c>
      <c r="E802" s="1637">
        <v>6552395.9499999993</v>
      </c>
      <c r="F802" s="1646">
        <v>0.76637814316068353</v>
      </c>
      <c r="G802" s="1645">
        <v>1</v>
      </c>
      <c r="H802" s="1644">
        <v>96356.28</v>
      </c>
      <c r="I802" s="1644">
        <v>3344798.1099999994</v>
      </c>
      <c r="J802" s="1644">
        <v>3441154.3899999992</v>
      </c>
      <c r="K802" s="1643">
        <v>0.9</v>
      </c>
      <c r="L802" s="1637">
        <v>1895342.94</v>
      </c>
      <c r="M802" s="1637">
        <v>379068.58</v>
      </c>
      <c r="N802" s="1637">
        <v>185768.71</v>
      </c>
      <c r="O802" s="1637">
        <v>82215.199999999997</v>
      </c>
      <c r="P802" s="1637">
        <v>71769.070000000007</v>
      </c>
      <c r="Q802" s="1637">
        <v>112956.46</v>
      </c>
      <c r="R802" s="1637">
        <v>42936.42</v>
      </c>
      <c r="S802" s="1637">
        <v>70304.63</v>
      </c>
      <c r="T802" s="1637">
        <v>94928.36</v>
      </c>
      <c r="U802" s="1637">
        <v>52661.64</v>
      </c>
      <c r="V802" s="1637">
        <v>140829.19</v>
      </c>
      <c r="W802" s="1637">
        <v>121254.25</v>
      </c>
      <c r="X802" s="1637">
        <v>84362.240000000005</v>
      </c>
      <c r="Y802" s="1637">
        <v>3334397.69</v>
      </c>
      <c r="Z802" s="1637">
        <v>52962.299999999996</v>
      </c>
      <c r="AA802" s="1637">
        <v>74266.25</v>
      </c>
      <c r="AB802" s="1637">
        <v>193092.25</v>
      </c>
      <c r="AC802" s="1637">
        <v>20200.419999999998</v>
      </c>
      <c r="AD802" s="1637">
        <v>339248.23</v>
      </c>
      <c r="AE802" s="1637">
        <v>98501.349999999991</v>
      </c>
      <c r="AF802" s="1637">
        <v>808610.93</v>
      </c>
      <c r="AG802" s="1637">
        <v>556699.81000000006</v>
      </c>
      <c r="AH802" s="1637">
        <v>1725002.7163200004</v>
      </c>
      <c r="AI802" s="1637">
        <v>3868584.2563200006</v>
      </c>
      <c r="AJ802" s="1637">
        <v>565540.46</v>
      </c>
      <c r="AK802" s="1637">
        <v>3303043.7963200002</v>
      </c>
      <c r="AL802" s="1637">
        <v>3812030.2063200003</v>
      </c>
      <c r="AM802" s="1637">
        <v>171580.5</v>
      </c>
      <c r="AN802" s="1637">
        <v>171580.5</v>
      </c>
      <c r="AO802" s="1637">
        <v>178839.67</v>
      </c>
      <c r="AP802" s="1637">
        <v>178839.67</v>
      </c>
      <c r="AQ802" s="1637">
        <v>50154.3</v>
      </c>
      <c r="AR802" s="1637">
        <v>50154.3</v>
      </c>
      <c r="AS802" s="1637">
        <v>52794</v>
      </c>
      <c r="AT802" s="1637">
        <v>52794</v>
      </c>
      <c r="AU802" s="1637">
        <v>63352.800000000003</v>
      </c>
      <c r="AV802" s="1637">
        <v>277828.42</v>
      </c>
      <c r="AW802" s="1637">
        <v>112540.87</v>
      </c>
      <c r="AX802" s="1637">
        <v>42934</v>
      </c>
      <c r="AY802" s="1637">
        <v>1403393.0300000003</v>
      </c>
      <c r="AZ802" s="1637">
        <v>8549821.0099999998</v>
      </c>
      <c r="BA802" s="1637">
        <v>740206.87000000011</v>
      </c>
      <c r="BB802" s="1637">
        <v>60910.69</v>
      </c>
      <c r="BC802" s="1637">
        <v>226148.00999999998</v>
      </c>
      <c r="BD802" s="1637">
        <v>8549820.9263200015</v>
      </c>
    </row>
    <row r="803" spans="1:56" x14ac:dyDescent="0.25">
      <c r="A803" s="1651" t="s">
        <v>2705</v>
      </c>
      <c r="B803" s="1647" t="s">
        <v>3224</v>
      </c>
      <c r="C803" s="1636">
        <v>263.25</v>
      </c>
      <c r="D803" s="1637">
        <v>3666115.71</v>
      </c>
      <c r="E803" s="1637">
        <v>2931875.2800000003</v>
      </c>
      <c r="F803" s="1646">
        <v>0.79972251612320233</v>
      </c>
      <c r="G803" s="1645">
        <v>2</v>
      </c>
      <c r="H803" s="1644">
        <v>27518.69</v>
      </c>
      <c r="I803" s="1644">
        <v>2131230.33</v>
      </c>
      <c r="J803" s="1644">
        <v>2158749.02</v>
      </c>
      <c r="K803" s="1643">
        <v>0.9</v>
      </c>
      <c r="L803" s="1637">
        <v>844117.96</v>
      </c>
      <c r="M803" s="1637">
        <v>168823.59</v>
      </c>
      <c r="N803" s="1637">
        <v>82215.199999999997</v>
      </c>
      <c r="O803" s="1637">
        <v>35773.019999999997</v>
      </c>
      <c r="P803" s="1637">
        <v>30528.400000000001</v>
      </c>
      <c r="Q803" s="1637">
        <v>48699.79</v>
      </c>
      <c r="R803" s="1637">
        <v>18715.87</v>
      </c>
      <c r="S803" s="1637">
        <v>31008.880000000001</v>
      </c>
      <c r="T803" s="1637">
        <v>41304.699999999997</v>
      </c>
      <c r="U803" s="1637">
        <v>23256.66</v>
      </c>
      <c r="V803" s="1637">
        <v>61276.82</v>
      </c>
      <c r="W803" s="1637">
        <v>52759.48</v>
      </c>
      <c r="X803" s="1637">
        <v>37209.199999999997</v>
      </c>
      <c r="Y803" s="1637">
        <v>1475689.5699999998</v>
      </c>
      <c r="Z803" s="1637">
        <v>23535</v>
      </c>
      <c r="AA803" s="1637">
        <v>32906.25</v>
      </c>
      <c r="AB803" s="1637">
        <v>85556.25</v>
      </c>
      <c r="AC803" s="1637">
        <v>8950.5</v>
      </c>
      <c r="AD803" s="1637">
        <v>150315.75</v>
      </c>
      <c r="AE803" s="1637">
        <v>43165.5</v>
      </c>
      <c r="AF803" s="1637">
        <v>358283.25</v>
      </c>
      <c r="AG803" s="1637">
        <v>246665.25</v>
      </c>
      <c r="AH803" s="1637">
        <v>734197.99199999997</v>
      </c>
      <c r="AI803" s="1637">
        <v>1683575.7420000001</v>
      </c>
      <c r="AJ803" s="1637">
        <v>250582.41</v>
      </c>
      <c r="AK803" s="1637">
        <v>1432993.3320000002</v>
      </c>
      <c r="AL803" s="1637">
        <v>1658517.4920000001</v>
      </c>
      <c r="AM803" s="1637">
        <v>75231.45</v>
      </c>
      <c r="AN803" s="1637">
        <v>75231.45</v>
      </c>
      <c r="AO803" s="1637">
        <v>78531.070000000007</v>
      </c>
      <c r="AP803" s="1637">
        <v>78531.070000000007</v>
      </c>
      <c r="AQ803" s="1637">
        <v>5939.32</v>
      </c>
      <c r="AR803" s="1637">
        <v>5939.32</v>
      </c>
      <c r="AS803" s="1637">
        <v>6599.25</v>
      </c>
      <c r="AT803" s="1637">
        <v>6599.25</v>
      </c>
      <c r="AU803" s="1637">
        <v>7919.1</v>
      </c>
      <c r="AV803" s="1637">
        <v>122746.05</v>
      </c>
      <c r="AW803" s="1637">
        <v>49721.14</v>
      </c>
      <c r="AX803" s="1637">
        <v>18920.07</v>
      </c>
      <c r="AY803" s="1637">
        <v>531908.54</v>
      </c>
      <c r="AZ803" s="1637">
        <v>3666115.71</v>
      </c>
      <c r="BA803" s="1637">
        <v>878220.84999999986</v>
      </c>
      <c r="BB803" s="1637">
        <v>3566.79</v>
      </c>
      <c r="BC803" s="1637">
        <v>125897.82999999997</v>
      </c>
      <c r="BD803" s="1637">
        <v>3666115.602</v>
      </c>
    </row>
    <row r="804" spans="1:56" x14ac:dyDescent="0.25">
      <c r="A804" s="1651" t="s">
        <v>2706</v>
      </c>
      <c r="B804" s="1647" t="s">
        <v>3223</v>
      </c>
      <c r="C804" s="1636">
        <v>2518.71</v>
      </c>
      <c r="D804" s="1637">
        <v>37976055.840000004</v>
      </c>
      <c r="E804" s="1637">
        <v>31713570.909999996</v>
      </c>
      <c r="F804" s="1646">
        <v>0.83509385607644482</v>
      </c>
      <c r="G804" s="1645">
        <v>2</v>
      </c>
      <c r="H804" s="1644">
        <v>171819.38</v>
      </c>
      <c r="I804" s="1644">
        <v>14719759.440000001</v>
      </c>
      <c r="J804" s="1644">
        <v>14891578.820000002</v>
      </c>
      <c r="K804" s="1643">
        <v>0.9</v>
      </c>
      <c r="L804" s="1637">
        <v>8142443.4699999997</v>
      </c>
      <c r="M804" s="1637">
        <v>1628488.69</v>
      </c>
      <c r="N804" s="1637">
        <v>789517.02</v>
      </c>
      <c r="O804" s="1637">
        <v>350199.12</v>
      </c>
      <c r="P804" s="1637">
        <v>323623.44</v>
      </c>
      <c r="Q804" s="1637">
        <v>482939.6</v>
      </c>
      <c r="R804" s="1637">
        <v>183855.97</v>
      </c>
      <c r="S804" s="1637">
        <v>298861.52</v>
      </c>
      <c r="T804" s="1637">
        <v>404351.35</v>
      </c>
      <c r="U804" s="1637">
        <v>224279.8</v>
      </c>
      <c r="V804" s="1637">
        <v>599867.85</v>
      </c>
      <c r="W804" s="1637">
        <v>516487.59</v>
      </c>
      <c r="X804" s="1637">
        <v>358619.74</v>
      </c>
      <c r="Y804" s="1637">
        <v>14303535.159999998</v>
      </c>
      <c r="Z804" s="1637">
        <v>224276.4</v>
      </c>
      <c r="AA804" s="1637">
        <v>314838.75</v>
      </c>
      <c r="AB804" s="1637">
        <v>818580.75</v>
      </c>
      <c r="AC804" s="1637">
        <v>85636.14</v>
      </c>
      <c r="AD804" s="1637">
        <v>1438183.41</v>
      </c>
      <c r="AE804" s="1637">
        <v>420241.76</v>
      </c>
      <c r="AF804" s="1637">
        <v>3427964.3099999996</v>
      </c>
      <c r="AG804" s="1637">
        <v>2360031.27</v>
      </c>
      <c r="AH804" s="1637">
        <v>7740047.3234399995</v>
      </c>
      <c r="AI804" s="1637">
        <v>16829800.11344</v>
      </c>
      <c r="AJ804" s="1637">
        <v>2397509.67</v>
      </c>
      <c r="AK804" s="1637">
        <v>14432290.44344</v>
      </c>
      <c r="AL804" s="1637">
        <v>16590049.143440001</v>
      </c>
      <c r="AM804" s="1637">
        <v>799829.1</v>
      </c>
      <c r="AN804" s="1637">
        <v>799829.1</v>
      </c>
      <c r="AO804" s="1637">
        <v>833485.27</v>
      </c>
      <c r="AP804" s="1637">
        <v>833485.27</v>
      </c>
      <c r="AQ804" s="1637">
        <v>370877.85</v>
      </c>
      <c r="AR804" s="1637">
        <v>370877.85</v>
      </c>
      <c r="AS804" s="1637">
        <v>386056.12</v>
      </c>
      <c r="AT804" s="1637">
        <v>386056.12</v>
      </c>
      <c r="AU804" s="1637">
        <v>463267.35</v>
      </c>
      <c r="AV804" s="1637">
        <v>1178626.05</v>
      </c>
      <c r="AW804" s="1637">
        <v>477429.94</v>
      </c>
      <c r="AX804" s="1637">
        <v>182651.44</v>
      </c>
      <c r="AY804" s="1637">
        <v>7082471.46</v>
      </c>
      <c r="AZ804" s="1637">
        <v>37976055.840000004</v>
      </c>
      <c r="BA804" s="1637">
        <v>3643555.13</v>
      </c>
      <c r="BB804" s="1637">
        <v>549377.30000000005</v>
      </c>
      <c r="BC804" s="1637">
        <v>1148873.1800000002</v>
      </c>
      <c r="BD804" s="1637">
        <v>37976055.763439998</v>
      </c>
    </row>
    <row r="805" spans="1:56" x14ac:dyDescent="0.25">
      <c r="A805" s="1651" t="s">
        <v>2707</v>
      </c>
      <c r="B805" s="1647" t="s">
        <v>3222</v>
      </c>
      <c r="C805" s="1636">
        <v>6914.75</v>
      </c>
      <c r="D805" s="1637">
        <v>101552839.34</v>
      </c>
      <c r="E805" s="1637">
        <v>77581671.219999999</v>
      </c>
      <c r="F805" s="1646">
        <v>0.76395373801667643</v>
      </c>
      <c r="G805" s="1645">
        <v>1</v>
      </c>
      <c r="H805" s="1644">
        <v>1100599.31</v>
      </c>
      <c r="I805" s="1644">
        <v>26575034.950000003</v>
      </c>
      <c r="J805" s="1644">
        <v>27675634.260000002</v>
      </c>
      <c r="K805" s="1643">
        <v>0.9</v>
      </c>
      <c r="L805" s="1637">
        <v>22088008.899999999</v>
      </c>
      <c r="M805" s="1637">
        <v>5349607.47</v>
      </c>
      <c r="N805" s="1637">
        <v>2270668.8199999998</v>
      </c>
      <c r="O805" s="1637">
        <v>921884.78</v>
      </c>
      <c r="P805" s="1637">
        <v>820248.68</v>
      </c>
      <c r="Q805" s="1637">
        <v>1568972.91</v>
      </c>
      <c r="R805" s="1637">
        <v>506980.1</v>
      </c>
      <c r="S805" s="1637">
        <v>853279.05</v>
      </c>
      <c r="T805" s="1637">
        <v>1025371.26</v>
      </c>
      <c r="U805" s="1637">
        <v>615900.67000000004</v>
      </c>
      <c r="V805" s="1637">
        <v>1521170.28</v>
      </c>
      <c r="W805" s="1637">
        <v>1309731.07</v>
      </c>
      <c r="X805" s="1637">
        <v>1023894.64</v>
      </c>
      <c r="Y805" s="1637">
        <v>39875718.630000003</v>
      </c>
      <c r="Z805" s="1637">
        <v>619875</v>
      </c>
      <c r="AA805" s="1637">
        <v>864343.75</v>
      </c>
      <c r="AB805" s="1637">
        <v>2247293.75</v>
      </c>
      <c r="AC805" s="1637">
        <v>235101.5</v>
      </c>
      <c r="AD805" s="1637">
        <v>3948322.25</v>
      </c>
      <c r="AE805" s="1637">
        <v>2640943.5</v>
      </c>
      <c r="AF805" s="1637">
        <v>9410974.75</v>
      </c>
      <c r="AG805" s="1637">
        <v>6479120.75</v>
      </c>
      <c r="AH805" s="1637">
        <v>20217156.908999998</v>
      </c>
      <c r="AI805" s="1637">
        <v>46663132.158999994</v>
      </c>
      <c r="AJ805" s="1637">
        <v>6582012.2300000004</v>
      </c>
      <c r="AK805" s="1637">
        <v>40081119.92899999</v>
      </c>
      <c r="AL805" s="1637">
        <v>46004930.92899999</v>
      </c>
      <c r="AM805" s="1637">
        <v>1768599</v>
      </c>
      <c r="AN805" s="1637">
        <v>1768599</v>
      </c>
      <c r="AO805" s="1637">
        <v>1842510.6</v>
      </c>
      <c r="AP805" s="1637">
        <v>1842510.6</v>
      </c>
      <c r="AQ805" s="1637">
        <v>637487.55000000005</v>
      </c>
      <c r="AR805" s="1637">
        <v>637487.55000000005</v>
      </c>
      <c r="AS805" s="1637">
        <v>663884.55000000005</v>
      </c>
      <c r="AT805" s="1637">
        <v>663884.55000000005</v>
      </c>
      <c r="AU805" s="1637">
        <v>797189.4</v>
      </c>
      <c r="AV805" s="1637">
        <v>3236272.2</v>
      </c>
      <c r="AW805" s="1637">
        <v>1310927.47</v>
      </c>
      <c r="AX805" s="1637">
        <v>502837.24</v>
      </c>
      <c r="AY805" s="1637">
        <v>15672189.710000001</v>
      </c>
      <c r="AZ805" s="1637">
        <v>101552839.34</v>
      </c>
      <c r="BA805" s="1637">
        <v>5966711.4999999991</v>
      </c>
      <c r="BB805" s="1637">
        <v>786225.22999999986</v>
      </c>
      <c r="BC805" s="1637">
        <v>2638440.64</v>
      </c>
      <c r="BD805" s="1637">
        <v>101552839.26899999</v>
      </c>
    </row>
    <row r="806" spans="1:56" x14ac:dyDescent="0.25">
      <c r="A806" s="1651" t="s">
        <v>2708</v>
      </c>
      <c r="B806" s="1647" t="s">
        <v>3221</v>
      </c>
      <c r="C806" s="1636">
        <v>5863.78</v>
      </c>
      <c r="D806" s="1637">
        <v>86853095.799999997</v>
      </c>
      <c r="E806" s="1637">
        <v>70217921.650000006</v>
      </c>
      <c r="F806" s="1646">
        <v>0.8084676890699849</v>
      </c>
      <c r="G806" s="1645">
        <v>2</v>
      </c>
      <c r="H806" s="1644">
        <v>558724.09</v>
      </c>
      <c r="I806" s="1644">
        <v>33960354.809999995</v>
      </c>
      <c r="J806" s="1644">
        <v>34519078.899999999</v>
      </c>
      <c r="K806" s="1643">
        <v>0.9</v>
      </c>
      <c r="L806" s="1637">
        <v>18976102.199999999</v>
      </c>
      <c r="M806" s="1637">
        <v>4561628.17</v>
      </c>
      <c r="N806" s="1637">
        <v>1920854.97</v>
      </c>
      <c r="O806" s="1637">
        <v>783586.3</v>
      </c>
      <c r="P806" s="1637">
        <v>705198.39</v>
      </c>
      <c r="Q806" s="1637">
        <v>1323887.54</v>
      </c>
      <c r="R806" s="1637">
        <v>429364.26</v>
      </c>
      <c r="S806" s="1637">
        <v>722025.91</v>
      </c>
      <c r="T806" s="1637">
        <v>873196.02</v>
      </c>
      <c r="U806" s="1637">
        <v>522339.37</v>
      </c>
      <c r="V806" s="1637">
        <v>1295413.56</v>
      </c>
      <c r="W806" s="1637">
        <v>1115354.02</v>
      </c>
      <c r="X806" s="1637">
        <v>866397.06</v>
      </c>
      <c r="Y806" s="1637">
        <v>34095347.769999996</v>
      </c>
      <c r="Z806" s="1637">
        <v>522947.7</v>
      </c>
      <c r="AA806" s="1637">
        <v>732972.5</v>
      </c>
      <c r="AB806" s="1637">
        <v>1905728.5</v>
      </c>
      <c r="AC806" s="1637">
        <v>199368.52000000002</v>
      </c>
      <c r="AD806" s="1637">
        <v>3348218.38</v>
      </c>
      <c r="AE806" s="1637">
        <v>2177939.41</v>
      </c>
      <c r="AF806" s="1637">
        <v>7980604.5800000001</v>
      </c>
      <c r="AG806" s="1637">
        <v>5494361.8600000003</v>
      </c>
      <c r="AH806" s="1637">
        <v>17341842.715919998</v>
      </c>
      <c r="AI806" s="1637">
        <v>39703984.165919997</v>
      </c>
      <c r="AJ806" s="1637">
        <v>5581614.9000000004</v>
      </c>
      <c r="AK806" s="1637">
        <v>34122369.265920006</v>
      </c>
      <c r="AL806" s="1637">
        <v>39145822.67592001</v>
      </c>
      <c r="AM806" s="1637">
        <v>1765299.37</v>
      </c>
      <c r="AN806" s="1637">
        <v>1765299.37</v>
      </c>
      <c r="AO806" s="1637">
        <v>1838551.05</v>
      </c>
      <c r="AP806" s="1637">
        <v>1838551.05</v>
      </c>
      <c r="AQ806" s="1637">
        <v>397934.77</v>
      </c>
      <c r="AR806" s="1637">
        <v>397934.77</v>
      </c>
      <c r="AS806" s="1637">
        <v>414432.9</v>
      </c>
      <c r="AT806" s="1637">
        <v>414432.9</v>
      </c>
      <c r="AU806" s="1637">
        <v>497583.45</v>
      </c>
      <c r="AV806" s="1637">
        <v>2743968.15</v>
      </c>
      <c r="AW806" s="1637">
        <v>1111508.24</v>
      </c>
      <c r="AX806" s="1637">
        <v>426429.27</v>
      </c>
      <c r="AY806" s="1637">
        <v>13611925.289999999</v>
      </c>
      <c r="AZ806" s="1637">
        <v>86853095.799999997</v>
      </c>
      <c r="BA806" s="1637">
        <v>8226036.8699999992</v>
      </c>
      <c r="BB806" s="1637">
        <v>568898.80000000005</v>
      </c>
      <c r="BC806" s="1637">
        <v>2598540.6800000002</v>
      </c>
      <c r="BD806" s="1637">
        <v>86853095.735920012</v>
      </c>
    </row>
    <row r="807" spans="1:56" x14ac:dyDescent="0.25">
      <c r="A807" s="1651" t="s">
        <v>2709</v>
      </c>
      <c r="B807" s="1647" t="s">
        <v>3220</v>
      </c>
      <c r="C807" s="1636">
        <v>1036.6300000000001</v>
      </c>
      <c r="D807" s="1637">
        <v>13031547.66</v>
      </c>
      <c r="E807" s="1637">
        <v>10664398.01</v>
      </c>
      <c r="F807" s="1646">
        <v>0.81835237749496903</v>
      </c>
      <c r="G807" s="1645">
        <v>2</v>
      </c>
      <c r="H807" s="1644">
        <v>41668.75</v>
      </c>
      <c r="I807" s="1644">
        <v>2266311.66</v>
      </c>
      <c r="J807" s="1644">
        <v>2307980.41</v>
      </c>
      <c r="K807" s="1643">
        <v>0.9</v>
      </c>
      <c r="L807" s="1637">
        <v>3009785.65</v>
      </c>
      <c r="M807" s="1637">
        <v>729932.3</v>
      </c>
      <c r="N807" s="1637">
        <v>339547.32</v>
      </c>
      <c r="O807" s="1637">
        <v>138045.70000000001</v>
      </c>
      <c r="P807" s="1637">
        <v>97833.46</v>
      </c>
      <c r="Q807" s="1637">
        <v>237339.45</v>
      </c>
      <c r="R807" s="1637">
        <v>74863.509999999995</v>
      </c>
      <c r="S807" s="1637">
        <v>127778</v>
      </c>
      <c r="T807" s="1637">
        <v>153624.51999999999</v>
      </c>
      <c r="U807" s="1637">
        <v>91957.39</v>
      </c>
      <c r="V807" s="1637">
        <v>227906.78</v>
      </c>
      <c r="W807" s="1637">
        <v>196228.26</v>
      </c>
      <c r="X807" s="1637">
        <v>153327.57999999999</v>
      </c>
      <c r="Y807" s="1637">
        <v>5578169.919999999</v>
      </c>
      <c r="Z807" s="1637">
        <v>92727</v>
      </c>
      <c r="AA807" s="1637">
        <v>129578.74999999999</v>
      </c>
      <c r="AB807" s="1637">
        <v>336904.75</v>
      </c>
      <c r="AC807" s="1637">
        <v>35245.42</v>
      </c>
      <c r="AD807" s="1637">
        <v>591915.73</v>
      </c>
      <c r="AE807" s="1637">
        <v>396278.88</v>
      </c>
      <c r="AF807" s="1637">
        <v>1410853.43</v>
      </c>
      <c r="AG807" s="1637">
        <v>971322.31</v>
      </c>
      <c r="AH807" s="1637">
        <v>2488908.82332</v>
      </c>
      <c r="AI807" s="1637">
        <v>6453735.09332</v>
      </c>
      <c r="AJ807" s="1637">
        <v>986747.36</v>
      </c>
      <c r="AK807" s="1637">
        <v>5466987.7333199987</v>
      </c>
      <c r="AL807" s="1637">
        <v>6355060.3533199988</v>
      </c>
      <c r="AM807" s="1637">
        <v>83810.47</v>
      </c>
      <c r="AN807" s="1637">
        <v>83810.47</v>
      </c>
      <c r="AO807" s="1637">
        <v>87110.1</v>
      </c>
      <c r="AP807" s="1637">
        <v>87110.1</v>
      </c>
      <c r="AQ807" s="1637">
        <v>0</v>
      </c>
      <c r="AR807" s="1637">
        <v>0</v>
      </c>
      <c r="AS807" s="1637">
        <v>0</v>
      </c>
      <c r="AT807" s="1637">
        <v>0</v>
      </c>
      <c r="AU807" s="1637">
        <v>0</v>
      </c>
      <c r="AV807" s="1637">
        <v>485044.87</v>
      </c>
      <c r="AW807" s="1637">
        <v>196478.73</v>
      </c>
      <c r="AX807" s="1637">
        <v>74952.58</v>
      </c>
      <c r="AY807" s="1637">
        <v>1098317.32</v>
      </c>
      <c r="AZ807" s="1637">
        <v>13031547.66</v>
      </c>
      <c r="BA807" s="1637">
        <v>130795.45999999999</v>
      </c>
      <c r="BB807" s="1637">
        <v>12.71</v>
      </c>
      <c r="BC807" s="1637">
        <v>326033.14999999997</v>
      </c>
      <c r="BD807" s="1637">
        <v>13031547.593319997</v>
      </c>
    </row>
    <row r="808" spans="1:56" x14ac:dyDescent="0.25">
      <c r="A808" s="1651" t="s">
        <v>2710</v>
      </c>
      <c r="B808" s="1647" t="s">
        <v>3219</v>
      </c>
      <c r="C808" s="1636">
        <v>1328.61</v>
      </c>
      <c r="D808" s="1637">
        <v>17364112.809999999</v>
      </c>
      <c r="E808" s="1637">
        <v>13427951.309999999</v>
      </c>
      <c r="F808" s="1646">
        <v>0.77331629072732333</v>
      </c>
      <c r="G808" s="1645">
        <v>2</v>
      </c>
      <c r="H808" s="1644">
        <v>116468.24</v>
      </c>
      <c r="I808" s="1644">
        <v>5679231.120000001</v>
      </c>
      <c r="J808" s="1644">
        <v>5795699.3600000013</v>
      </c>
      <c r="K808" s="1643">
        <v>0.9</v>
      </c>
      <c r="L808" s="1637">
        <v>3982741.61</v>
      </c>
      <c r="M808" s="1637">
        <v>973404.24</v>
      </c>
      <c r="N808" s="1637">
        <v>436360.13</v>
      </c>
      <c r="O808" s="1637">
        <v>175515.2</v>
      </c>
      <c r="P808" s="1637">
        <v>132744.44</v>
      </c>
      <c r="Q808" s="1637">
        <v>307109.26</v>
      </c>
      <c r="R808" s="1637">
        <v>96331.72</v>
      </c>
      <c r="S808" s="1637">
        <v>163865.93</v>
      </c>
      <c r="T808" s="1637">
        <v>194929.23</v>
      </c>
      <c r="U808" s="1637">
        <v>117887.23</v>
      </c>
      <c r="V808" s="1637">
        <v>289183.59999999998</v>
      </c>
      <c r="W808" s="1637">
        <v>248987.74</v>
      </c>
      <c r="X808" s="1637">
        <v>196631.39</v>
      </c>
      <c r="Y808" s="1637">
        <v>7315691.7199999997</v>
      </c>
      <c r="Z808" s="1637">
        <v>119297.7</v>
      </c>
      <c r="AA808" s="1637">
        <v>166076.25</v>
      </c>
      <c r="AB808" s="1637">
        <v>431798.25</v>
      </c>
      <c r="AC808" s="1637">
        <v>45172.74</v>
      </c>
      <c r="AD808" s="1637">
        <v>758636.31</v>
      </c>
      <c r="AE808" s="1637">
        <v>524226.02999999997</v>
      </c>
      <c r="AF808" s="1637">
        <v>1808238.21</v>
      </c>
      <c r="AG808" s="1637">
        <v>1244907.5699999998</v>
      </c>
      <c r="AH808" s="1637">
        <v>3349423.1480399999</v>
      </c>
      <c r="AI808" s="1637">
        <v>8447776.2080400009</v>
      </c>
      <c r="AJ808" s="1637">
        <v>1264677.28</v>
      </c>
      <c r="AK808" s="1637">
        <v>7183098.9280399987</v>
      </c>
      <c r="AL808" s="1637">
        <v>8321308.4780399986</v>
      </c>
      <c r="AM808" s="1637">
        <v>180159.52</v>
      </c>
      <c r="AN808" s="1637">
        <v>180159.52</v>
      </c>
      <c r="AO808" s="1637">
        <v>188078.62</v>
      </c>
      <c r="AP808" s="1637">
        <v>188078.62</v>
      </c>
      <c r="AQ808" s="1637">
        <v>3959.55</v>
      </c>
      <c r="AR808" s="1637">
        <v>3959.55</v>
      </c>
      <c r="AS808" s="1637">
        <v>3959.55</v>
      </c>
      <c r="AT808" s="1637">
        <v>3959.55</v>
      </c>
      <c r="AU808" s="1637">
        <v>5279.4</v>
      </c>
      <c r="AV808" s="1637">
        <v>621649.35</v>
      </c>
      <c r="AW808" s="1637">
        <v>251813.55</v>
      </c>
      <c r="AX808" s="1637">
        <v>96055.74</v>
      </c>
      <c r="AY808" s="1637">
        <v>1727112.52</v>
      </c>
      <c r="AZ808" s="1637">
        <v>17364112.809999999</v>
      </c>
      <c r="BA808" s="1637">
        <v>284158.45</v>
      </c>
      <c r="BB808" s="1637">
        <v>578.34</v>
      </c>
      <c r="BC808" s="1637">
        <v>406361.37000000005</v>
      </c>
      <c r="BD808" s="1637">
        <v>17364112.718039997</v>
      </c>
    </row>
    <row r="809" spans="1:56" x14ac:dyDescent="0.25">
      <c r="A809" s="1651" t="s">
        <v>2711</v>
      </c>
      <c r="B809" s="1647" t="s">
        <v>3218</v>
      </c>
      <c r="C809" s="1636">
        <v>1038.6099999999999</v>
      </c>
      <c r="D809" s="1637">
        <v>12820798.880000001</v>
      </c>
      <c r="E809" s="1637">
        <v>12777195.970000001</v>
      </c>
      <c r="F809" s="1646">
        <v>0.99659904890419748</v>
      </c>
      <c r="G809" s="1645">
        <v>3</v>
      </c>
      <c r="H809" s="1644">
        <v>14569.69</v>
      </c>
      <c r="I809" s="1644">
        <v>1357663.5999999996</v>
      </c>
      <c r="J809" s="1644">
        <v>1372233.2899999996</v>
      </c>
      <c r="K809" s="1643">
        <v>0.9</v>
      </c>
      <c r="L809" s="1637">
        <v>3039364.34</v>
      </c>
      <c r="M809" s="1637">
        <v>752590.65</v>
      </c>
      <c r="N809" s="1637">
        <v>342154.13</v>
      </c>
      <c r="O809" s="1637">
        <v>136822.65</v>
      </c>
      <c r="P809" s="1637">
        <v>98206.19</v>
      </c>
      <c r="Q809" s="1637">
        <v>240976.02</v>
      </c>
      <c r="R809" s="1637">
        <v>75413.97</v>
      </c>
      <c r="S809" s="1637">
        <v>128579.95</v>
      </c>
      <c r="T809" s="1637">
        <v>151450.59</v>
      </c>
      <c r="U809" s="1637">
        <v>91957.39</v>
      </c>
      <c r="V809" s="1637">
        <v>224681.68</v>
      </c>
      <c r="W809" s="1637">
        <v>193451.44</v>
      </c>
      <c r="X809" s="1637">
        <v>154289.88</v>
      </c>
      <c r="Y809" s="1637">
        <v>5629938.879999999</v>
      </c>
      <c r="Z809" s="1637">
        <v>93325.499999999985</v>
      </c>
      <c r="AA809" s="1637">
        <v>129826.25</v>
      </c>
      <c r="AB809" s="1637">
        <v>337548.24999999994</v>
      </c>
      <c r="AC809" s="1637">
        <v>35312.74</v>
      </c>
      <c r="AD809" s="1637">
        <v>296523.15000000002</v>
      </c>
      <c r="AE809" s="1637">
        <v>425419.08999999997</v>
      </c>
      <c r="AF809" s="1637">
        <v>1413548.21</v>
      </c>
      <c r="AG809" s="1637">
        <v>973177.56999999983</v>
      </c>
      <c r="AH809" s="1637">
        <v>2501636.0060399999</v>
      </c>
      <c r="AI809" s="1637">
        <v>6206316.7660399992</v>
      </c>
      <c r="AJ809" s="1637">
        <v>988632.08</v>
      </c>
      <c r="AK809" s="1637">
        <v>5217684.6860400001</v>
      </c>
      <c r="AL809" s="1637">
        <v>6107453.5560400002</v>
      </c>
      <c r="AM809" s="1637">
        <v>79850.92</v>
      </c>
      <c r="AN809" s="1637">
        <v>79850.92</v>
      </c>
      <c r="AO809" s="1637">
        <v>83150.55</v>
      </c>
      <c r="AP809" s="1637">
        <v>83150.55</v>
      </c>
      <c r="AQ809" s="1637">
        <v>0</v>
      </c>
      <c r="AR809" s="1637">
        <v>0</v>
      </c>
      <c r="AS809" s="1637">
        <v>0</v>
      </c>
      <c r="AT809" s="1637">
        <v>0</v>
      </c>
      <c r="AU809" s="1637">
        <v>0</v>
      </c>
      <c r="AV809" s="1637">
        <v>485704.8</v>
      </c>
      <c r="AW809" s="1637">
        <v>196746.04</v>
      </c>
      <c r="AX809" s="1637">
        <v>74952.58</v>
      </c>
      <c r="AY809" s="1637">
        <v>1083406.3600000001</v>
      </c>
      <c r="AZ809" s="1637">
        <v>12820798.880000001</v>
      </c>
      <c r="BA809" s="1637">
        <v>82178.259999999995</v>
      </c>
      <c r="BB809" s="1637">
        <v>63.92</v>
      </c>
      <c r="BC809" s="1637">
        <v>344789.63</v>
      </c>
      <c r="BD809" s="1637">
        <v>12820798.796039999</v>
      </c>
    </row>
    <row r="810" spans="1:56" x14ac:dyDescent="0.25">
      <c r="A810" s="1647"/>
      <c r="B810" s="1647" t="s">
        <v>3217</v>
      </c>
      <c r="C810" s="1636">
        <v>62</v>
      </c>
      <c r="D810" s="1637">
        <v>865877.28</v>
      </c>
      <c r="E810" s="1637">
        <v>495264.52</v>
      </c>
      <c r="F810" s="1646">
        <v>0.571980038556965</v>
      </c>
      <c r="G810" s="1645">
        <v>1</v>
      </c>
      <c r="H810" s="1644">
        <v>70886.509999999995</v>
      </c>
      <c r="I810" s="1644">
        <v>408676.80000000005</v>
      </c>
      <c r="J810" s="1644">
        <v>479563.31000000006</v>
      </c>
      <c r="K810" s="1643">
        <v>0.93050999999999995</v>
      </c>
      <c r="L810" s="1637">
        <v>192407.52</v>
      </c>
      <c r="M810" s="1637">
        <v>53404.08</v>
      </c>
      <c r="N810" s="1637">
        <v>21122.7</v>
      </c>
      <c r="O810" s="1637">
        <v>6975.94</v>
      </c>
      <c r="P810" s="1637">
        <v>6595.92</v>
      </c>
      <c r="Q810" s="1637">
        <v>17355.12</v>
      </c>
      <c r="R810" s="1637">
        <v>3983.89</v>
      </c>
      <c r="S810" s="1637">
        <v>8015.02</v>
      </c>
      <c r="T810" s="1637">
        <v>7492.09</v>
      </c>
      <c r="U810" s="1637">
        <v>5527.6</v>
      </c>
      <c r="V810" s="1637">
        <v>11114.75</v>
      </c>
      <c r="W810" s="1637">
        <v>9569.83</v>
      </c>
      <c r="X810" s="1637">
        <v>9617.64</v>
      </c>
      <c r="Y810" s="1637">
        <v>353182.10000000003</v>
      </c>
      <c r="Z810" s="1637">
        <v>5580</v>
      </c>
      <c r="AA810" s="1637">
        <v>7750</v>
      </c>
      <c r="AB810" s="1637">
        <v>20150</v>
      </c>
      <c r="AC810" s="1637">
        <v>2108</v>
      </c>
      <c r="AD810" s="1637">
        <v>35402</v>
      </c>
      <c r="AE810" s="1637">
        <v>35806</v>
      </c>
      <c r="AF810" s="1637">
        <v>84382</v>
      </c>
      <c r="AG810" s="1637">
        <v>58094</v>
      </c>
      <c r="AH810" s="1637">
        <v>163109.424</v>
      </c>
      <c r="AI810" s="1637">
        <v>412381.424</v>
      </c>
      <c r="AJ810" s="1637">
        <v>59016.56</v>
      </c>
      <c r="AK810" s="1637">
        <v>353364.864</v>
      </c>
      <c r="AL810" s="1637">
        <v>408280.35399999999</v>
      </c>
      <c r="AM810" s="1637">
        <v>14328.22</v>
      </c>
      <c r="AN810" s="1637">
        <v>14328.22</v>
      </c>
      <c r="AO810" s="1637">
        <v>15010.52</v>
      </c>
      <c r="AP810" s="1637">
        <v>15010.52</v>
      </c>
      <c r="AQ810" s="1637">
        <v>0</v>
      </c>
      <c r="AR810" s="1637">
        <v>0</v>
      </c>
      <c r="AS810" s="1637">
        <v>0</v>
      </c>
      <c r="AT810" s="1637">
        <v>0</v>
      </c>
      <c r="AU810" s="1637">
        <v>0</v>
      </c>
      <c r="AV810" s="1637">
        <v>29338.74</v>
      </c>
      <c r="AW810" s="1637">
        <v>11884.34</v>
      </c>
      <c r="AX810" s="1637">
        <v>4514.18</v>
      </c>
      <c r="AY810" s="1637">
        <v>104414.73999999999</v>
      </c>
      <c r="AZ810" s="1637">
        <v>865877.28</v>
      </c>
      <c r="BA810" s="1637">
        <v>25963.739999999998</v>
      </c>
      <c r="BB810" s="1637">
        <v>0</v>
      </c>
      <c r="BC810" s="1637">
        <v>13569.51</v>
      </c>
      <c r="BD810" s="1637">
        <v>865877.19400000002</v>
      </c>
    </row>
    <row r="811" spans="1:56" x14ac:dyDescent="0.25">
      <c r="A811" s="1651" t="s">
        <v>2712</v>
      </c>
      <c r="B811" s="1647" t="s">
        <v>3216</v>
      </c>
      <c r="C811" s="1636">
        <v>510.2</v>
      </c>
      <c r="D811" s="1637">
        <v>7025256.3899999997</v>
      </c>
      <c r="E811" s="1637">
        <v>6119832.8900000006</v>
      </c>
      <c r="F811" s="1646">
        <v>0.87111879627783961</v>
      </c>
      <c r="G811" s="1645">
        <v>2</v>
      </c>
      <c r="H811" s="1644">
        <v>10586.47</v>
      </c>
      <c r="I811" s="1644">
        <v>1801292.9199999997</v>
      </c>
      <c r="J811" s="1644">
        <v>1811879.3899999997</v>
      </c>
      <c r="K811" s="1643">
        <v>0.93050999999999995</v>
      </c>
      <c r="L811" s="1637">
        <v>1643400.07</v>
      </c>
      <c r="M811" s="1637">
        <v>386778.58</v>
      </c>
      <c r="N811" s="1637">
        <v>170595.99</v>
      </c>
      <c r="O811" s="1637">
        <v>69626.490000000005</v>
      </c>
      <c r="P811" s="1637">
        <v>56073.96</v>
      </c>
      <c r="Q811" s="1637">
        <v>114973.77</v>
      </c>
      <c r="R811" s="1637">
        <v>38131.56</v>
      </c>
      <c r="S811" s="1637">
        <v>64120.17</v>
      </c>
      <c r="T811" s="1637">
        <v>77917.78</v>
      </c>
      <c r="U811" s="1637">
        <v>46708.23</v>
      </c>
      <c r="V811" s="1637">
        <v>115593.46</v>
      </c>
      <c r="W811" s="1637">
        <v>99526.23</v>
      </c>
      <c r="X811" s="1637">
        <v>76941.19</v>
      </c>
      <c r="Y811" s="1637">
        <v>2960387.48</v>
      </c>
      <c r="Z811" s="1637">
        <v>45580.5</v>
      </c>
      <c r="AA811" s="1637">
        <v>63775</v>
      </c>
      <c r="AB811" s="1637">
        <v>165815</v>
      </c>
      <c r="AC811" s="1637">
        <v>17346.8</v>
      </c>
      <c r="AD811" s="1637">
        <v>291324.19999999995</v>
      </c>
      <c r="AE811" s="1637">
        <v>176227.88999999998</v>
      </c>
      <c r="AF811" s="1637">
        <v>694382.2</v>
      </c>
      <c r="AG811" s="1637">
        <v>478057.39999999991</v>
      </c>
      <c r="AH811" s="1637">
        <v>1346349.7127999999</v>
      </c>
      <c r="AI811" s="1637">
        <v>3278858.7027999996</v>
      </c>
      <c r="AJ811" s="1637">
        <v>485649.17</v>
      </c>
      <c r="AK811" s="1637">
        <v>2793209.5327999992</v>
      </c>
      <c r="AL811" s="1637">
        <v>3245110.9327999991</v>
      </c>
      <c r="AM811" s="1637">
        <v>106438.24</v>
      </c>
      <c r="AN811" s="1637">
        <v>106438.24</v>
      </c>
      <c r="AO811" s="1637">
        <v>111214.32</v>
      </c>
      <c r="AP811" s="1637">
        <v>111214.32</v>
      </c>
      <c r="AQ811" s="1637">
        <v>0</v>
      </c>
      <c r="AR811" s="1637">
        <v>0</v>
      </c>
      <c r="AS811" s="1637">
        <v>0</v>
      </c>
      <c r="AT811" s="1637">
        <v>0</v>
      </c>
      <c r="AU811" s="1637">
        <v>0</v>
      </c>
      <c r="AV811" s="1637">
        <v>246309.02</v>
      </c>
      <c r="AW811" s="1637">
        <v>99773.2</v>
      </c>
      <c r="AX811" s="1637">
        <v>38370.550000000003</v>
      </c>
      <c r="AY811" s="1637">
        <v>819757.89</v>
      </c>
      <c r="AZ811" s="1637">
        <v>7025256.3899999997</v>
      </c>
      <c r="BA811" s="1637">
        <v>234324.52000000002</v>
      </c>
      <c r="BB811" s="1637">
        <v>0</v>
      </c>
      <c r="BC811" s="1637">
        <v>240994.93</v>
      </c>
      <c r="BD811" s="1637">
        <v>7025256.3027999988</v>
      </c>
    </row>
    <row r="812" spans="1:56" x14ac:dyDescent="0.25">
      <c r="A812" s="1651" t="s">
        <v>2713</v>
      </c>
      <c r="B812" s="1647" t="s">
        <v>3215</v>
      </c>
      <c r="C812" s="1636">
        <v>4036.29</v>
      </c>
      <c r="D812" s="1637">
        <v>51299929.409999996</v>
      </c>
      <c r="E812" s="1637">
        <v>32996197.619999997</v>
      </c>
      <c r="F812" s="1646">
        <v>0.64320161839380585</v>
      </c>
      <c r="G812" s="1645">
        <v>1</v>
      </c>
      <c r="H812" s="1644">
        <v>2832875.09</v>
      </c>
      <c r="I812" s="1644">
        <v>23859657.140000001</v>
      </c>
      <c r="J812" s="1644">
        <v>26692532.23</v>
      </c>
      <c r="K812" s="1643">
        <v>0.93050999999999995</v>
      </c>
      <c r="L812" s="1637">
        <v>12011177.859999999</v>
      </c>
      <c r="M812" s="1637">
        <v>2887716.81</v>
      </c>
      <c r="N812" s="1637">
        <v>1366657.05</v>
      </c>
      <c r="O812" s="1637">
        <v>557857.92000000004</v>
      </c>
      <c r="P812" s="1637">
        <v>390283.28</v>
      </c>
      <c r="Q812" s="1637">
        <v>935265.68</v>
      </c>
      <c r="R812" s="1637">
        <v>305052.51</v>
      </c>
      <c r="S812" s="1637">
        <v>513514.18</v>
      </c>
      <c r="T812" s="1637">
        <v>621843.81999999995</v>
      </c>
      <c r="U812" s="1637">
        <v>371454.82</v>
      </c>
      <c r="V812" s="1637">
        <v>922524.73</v>
      </c>
      <c r="W812" s="1637">
        <v>794295.89</v>
      </c>
      <c r="X812" s="1637">
        <v>616192.81999999995</v>
      </c>
      <c r="Y812" s="1637">
        <v>22293837.370000005</v>
      </c>
      <c r="Z812" s="1637">
        <v>360288.9</v>
      </c>
      <c r="AA812" s="1637">
        <v>504536.25</v>
      </c>
      <c r="AB812" s="1637">
        <v>1311794.25</v>
      </c>
      <c r="AC812" s="1637">
        <v>137233.85999999999</v>
      </c>
      <c r="AD812" s="1637">
        <v>2304721.59</v>
      </c>
      <c r="AE812" s="1637">
        <v>1486970.19</v>
      </c>
      <c r="AF812" s="1637">
        <v>5493390.6900000004</v>
      </c>
      <c r="AG812" s="1637">
        <v>3782003.7299999995</v>
      </c>
      <c r="AH812" s="1637">
        <v>9598646.9985599983</v>
      </c>
      <c r="AI812" s="1637">
        <v>24979586.458559997</v>
      </c>
      <c r="AJ812" s="1637">
        <v>3842063.72</v>
      </c>
      <c r="AK812" s="1637">
        <v>21137522.738559999</v>
      </c>
      <c r="AL812" s="1637">
        <v>24712601.448559999</v>
      </c>
      <c r="AM812" s="1637">
        <v>231980.79</v>
      </c>
      <c r="AN812" s="1637">
        <v>231980.79</v>
      </c>
      <c r="AO812" s="1637">
        <v>241532.94</v>
      </c>
      <c r="AP812" s="1637">
        <v>241532.94</v>
      </c>
      <c r="AQ812" s="1637">
        <v>55948.3</v>
      </c>
      <c r="AR812" s="1637">
        <v>55948.3</v>
      </c>
      <c r="AS812" s="1637">
        <v>58677.49</v>
      </c>
      <c r="AT812" s="1637">
        <v>58677.49</v>
      </c>
      <c r="AU812" s="1637">
        <v>70276.53</v>
      </c>
      <c r="AV812" s="1637">
        <v>1952732.46</v>
      </c>
      <c r="AW812" s="1637">
        <v>790999.78</v>
      </c>
      <c r="AX812" s="1637">
        <v>303202.63</v>
      </c>
      <c r="AY812" s="1637">
        <v>4293490.4400000004</v>
      </c>
      <c r="AZ812" s="1637">
        <v>51299929.409999996</v>
      </c>
      <c r="BA812" s="1637">
        <v>604099.1</v>
      </c>
      <c r="BB812" s="1637">
        <v>45703.72</v>
      </c>
      <c r="BC812" s="1637">
        <v>1942583.21</v>
      </c>
      <c r="BD812" s="1637">
        <v>51299929.258560002</v>
      </c>
    </row>
    <row r="813" spans="1:56" x14ac:dyDescent="0.25">
      <c r="A813" s="1651" t="s">
        <v>2714</v>
      </c>
      <c r="B813" s="1647" t="s">
        <v>3214</v>
      </c>
      <c r="C813" s="1636">
        <v>65.5</v>
      </c>
      <c r="D813" s="1637">
        <v>797455.47</v>
      </c>
      <c r="E813" s="1637">
        <v>737575.15999999992</v>
      </c>
      <c r="F813" s="1646">
        <v>0.92491077903070873</v>
      </c>
      <c r="G813" s="1645">
        <v>3</v>
      </c>
      <c r="H813" s="1644">
        <v>906.23</v>
      </c>
      <c r="I813" s="1644">
        <v>271118.94999999995</v>
      </c>
      <c r="J813" s="1644">
        <v>272025.17999999993</v>
      </c>
      <c r="K813" s="1643">
        <v>0.93050999999999995</v>
      </c>
      <c r="L813" s="1637">
        <v>199852.74</v>
      </c>
      <c r="M813" s="1637">
        <v>39970.54</v>
      </c>
      <c r="N813" s="1637">
        <v>20763.919999999998</v>
      </c>
      <c r="O813" s="1637">
        <v>9084.2099999999991</v>
      </c>
      <c r="P813" s="1637">
        <v>6547.95</v>
      </c>
      <c r="Q813" s="1637">
        <v>11888.36</v>
      </c>
      <c r="R813" s="1637">
        <v>4553.0200000000004</v>
      </c>
      <c r="S813" s="1637">
        <v>7738.64</v>
      </c>
      <c r="T813" s="1637">
        <v>10488.93</v>
      </c>
      <c r="U813" s="1637">
        <v>5803.98</v>
      </c>
      <c r="V813" s="1637">
        <v>15560.65</v>
      </c>
      <c r="W813" s="1637">
        <v>13397.76</v>
      </c>
      <c r="X813" s="1637">
        <v>9286</v>
      </c>
      <c r="Y813" s="1637">
        <v>354936.70000000007</v>
      </c>
      <c r="Z813" s="1637">
        <v>5850</v>
      </c>
      <c r="AA813" s="1637">
        <v>8187.5</v>
      </c>
      <c r="AB813" s="1637">
        <v>21287.5</v>
      </c>
      <c r="AC813" s="1637">
        <v>2227</v>
      </c>
      <c r="AD813" s="1637">
        <v>18700.25</v>
      </c>
      <c r="AE813" s="1637">
        <v>10481</v>
      </c>
      <c r="AF813" s="1637">
        <v>89145.5</v>
      </c>
      <c r="AG813" s="1637">
        <v>61373.5</v>
      </c>
      <c r="AH813" s="1637">
        <v>155058.492</v>
      </c>
      <c r="AI813" s="1637">
        <v>372310.74199999997</v>
      </c>
      <c r="AJ813" s="1637">
        <v>62348.14</v>
      </c>
      <c r="AK813" s="1637">
        <v>309962.60199999996</v>
      </c>
      <c r="AL813" s="1637">
        <v>367978.16199999995</v>
      </c>
      <c r="AM813" s="1637">
        <v>6140.66</v>
      </c>
      <c r="AN813" s="1637">
        <v>6140.66</v>
      </c>
      <c r="AO813" s="1637">
        <v>6822.96</v>
      </c>
      <c r="AP813" s="1637">
        <v>6822.96</v>
      </c>
      <c r="AQ813" s="1637">
        <v>0</v>
      </c>
      <c r="AR813" s="1637">
        <v>0</v>
      </c>
      <c r="AS813" s="1637">
        <v>0</v>
      </c>
      <c r="AT813" s="1637">
        <v>0</v>
      </c>
      <c r="AU813" s="1637">
        <v>0</v>
      </c>
      <c r="AV813" s="1637">
        <v>31385.63</v>
      </c>
      <c r="AW813" s="1637">
        <v>12713.48</v>
      </c>
      <c r="AX813" s="1637">
        <v>4514.18</v>
      </c>
      <c r="AY813" s="1637">
        <v>74540.53</v>
      </c>
      <c r="AZ813" s="1637">
        <v>797455.47</v>
      </c>
      <c r="BA813" s="1637">
        <v>8944.7100000000009</v>
      </c>
      <c r="BB813" s="1637">
        <v>0</v>
      </c>
      <c r="BC813" s="1637">
        <v>22311.86</v>
      </c>
      <c r="BD813" s="1637">
        <v>797455.39199999999</v>
      </c>
    </row>
    <row r="814" spans="1:56" x14ac:dyDescent="0.25">
      <c r="A814" s="1651" t="s">
        <v>2715</v>
      </c>
      <c r="B814" s="1647" t="s">
        <v>3213</v>
      </c>
      <c r="C814" s="1636">
        <v>487.38</v>
      </c>
      <c r="D814" s="1637">
        <v>6808977.7599999998</v>
      </c>
      <c r="E814" s="1637">
        <v>5354916.62</v>
      </c>
      <c r="F814" s="1646">
        <v>0.78644942144736862</v>
      </c>
      <c r="G814" s="1645">
        <v>2</v>
      </c>
      <c r="H814" s="1644">
        <v>56543.54</v>
      </c>
      <c r="I814" s="1644">
        <v>3340662.0800000005</v>
      </c>
      <c r="J814" s="1644">
        <v>3397205.6200000006</v>
      </c>
      <c r="K814" s="1643">
        <v>0.93050999999999995</v>
      </c>
      <c r="L814" s="1637">
        <v>1560131.97</v>
      </c>
      <c r="M814" s="1637">
        <v>383157.34</v>
      </c>
      <c r="N814" s="1637">
        <v>164822.59</v>
      </c>
      <c r="O814" s="1637">
        <v>65474.15</v>
      </c>
      <c r="P814" s="1637">
        <v>53900.56</v>
      </c>
      <c r="Q814" s="1637">
        <v>116049.13</v>
      </c>
      <c r="R814" s="1637">
        <v>35855.050000000003</v>
      </c>
      <c r="S814" s="1637">
        <v>61909.13</v>
      </c>
      <c r="T814" s="1637">
        <v>72673.31</v>
      </c>
      <c r="U814" s="1637">
        <v>44497.19</v>
      </c>
      <c r="V814" s="1637">
        <v>107813.13</v>
      </c>
      <c r="W814" s="1637">
        <v>92827.35</v>
      </c>
      <c r="X814" s="1637">
        <v>74288.039999999994</v>
      </c>
      <c r="Y814" s="1637">
        <v>2833398.9399999995</v>
      </c>
      <c r="Z814" s="1637">
        <v>43481.7</v>
      </c>
      <c r="AA814" s="1637">
        <v>60922.5</v>
      </c>
      <c r="AB814" s="1637">
        <v>158398.5</v>
      </c>
      <c r="AC814" s="1637">
        <v>16570.919999999998</v>
      </c>
      <c r="AD814" s="1637">
        <v>278293.98</v>
      </c>
      <c r="AE814" s="1637">
        <v>194369.01</v>
      </c>
      <c r="AF814" s="1637">
        <v>663324.17999999993</v>
      </c>
      <c r="AG814" s="1637">
        <v>456675.06</v>
      </c>
      <c r="AH814" s="1637">
        <v>1303598.1733200001</v>
      </c>
      <c r="AI814" s="1637">
        <v>3175634.0233200002</v>
      </c>
      <c r="AJ814" s="1637">
        <v>463927.27</v>
      </c>
      <c r="AK814" s="1637">
        <v>2711706.7533200001</v>
      </c>
      <c r="AL814" s="1637">
        <v>3143395.7133200001</v>
      </c>
      <c r="AM814" s="1637">
        <v>113943.5</v>
      </c>
      <c r="AN814" s="1637">
        <v>113943.5</v>
      </c>
      <c r="AO814" s="1637">
        <v>118719.58</v>
      </c>
      <c r="AP814" s="1637">
        <v>118719.58</v>
      </c>
      <c r="AQ814" s="1637">
        <v>0</v>
      </c>
      <c r="AR814" s="1637">
        <v>0</v>
      </c>
      <c r="AS814" s="1637">
        <v>0</v>
      </c>
      <c r="AT814" s="1637">
        <v>0</v>
      </c>
      <c r="AU814" s="1637">
        <v>0</v>
      </c>
      <c r="AV814" s="1637">
        <v>235392.27</v>
      </c>
      <c r="AW814" s="1637">
        <v>95351.12</v>
      </c>
      <c r="AX814" s="1637">
        <v>36113.46</v>
      </c>
      <c r="AY814" s="1637">
        <v>832183.01</v>
      </c>
      <c r="AZ814" s="1637">
        <v>6808977.7599999998</v>
      </c>
      <c r="BA814" s="1637">
        <v>534114.05999999994</v>
      </c>
      <c r="BB814" s="1637">
        <v>0</v>
      </c>
      <c r="BC814" s="1637">
        <v>229478.74999999997</v>
      </c>
      <c r="BD814" s="1637">
        <v>6808977.6633199994</v>
      </c>
    </row>
    <row r="815" spans="1:56" x14ac:dyDescent="0.25">
      <c r="A815" s="1651" t="s">
        <v>2716</v>
      </c>
      <c r="B815" s="1647" t="s">
        <v>3212</v>
      </c>
      <c r="C815" s="1636">
        <v>465.45</v>
      </c>
      <c r="D815" s="1637">
        <v>6295032.2699999996</v>
      </c>
      <c r="E815" s="1637">
        <v>4917282.6800000006</v>
      </c>
      <c r="F815" s="1646">
        <v>0.78113700916738926</v>
      </c>
      <c r="G815" s="1645">
        <v>2</v>
      </c>
      <c r="H815" s="1644">
        <v>38865.199999999997</v>
      </c>
      <c r="I815" s="1644">
        <v>1385136.06</v>
      </c>
      <c r="J815" s="1644">
        <v>1424001.26</v>
      </c>
      <c r="K815" s="1643">
        <v>0.93050999999999995</v>
      </c>
      <c r="L815" s="1637">
        <v>1457215.85</v>
      </c>
      <c r="M815" s="1637">
        <v>358196.83</v>
      </c>
      <c r="N815" s="1637">
        <v>157392.66</v>
      </c>
      <c r="O815" s="1637">
        <v>62132.34</v>
      </c>
      <c r="P815" s="1637">
        <v>49134.06</v>
      </c>
      <c r="Q815" s="1637">
        <v>110958.39999999999</v>
      </c>
      <c r="R815" s="1637">
        <v>34147.660000000003</v>
      </c>
      <c r="S815" s="1637">
        <v>58868.95</v>
      </c>
      <c r="T815" s="1637">
        <v>68927.259999999995</v>
      </c>
      <c r="U815" s="1637">
        <v>42286.15</v>
      </c>
      <c r="V815" s="1637">
        <v>102255.75</v>
      </c>
      <c r="W815" s="1637">
        <v>88042.43</v>
      </c>
      <c r="X815" s="1637">
        <v>70639.97</v>
      </c>
      <c r="Y815" s="1637">
        <v>2660198.3100000005</v>
      </c>
      <c r="Z815" s="1637">
        <v>41500.799999999996</v>
      </c>
      <c r="AA815" s="1637">
        <v>58181.25</v>
      </c>
      <c r="AB815" s="1637">
        <v>151271.25</v>
      </c>
      <c r="AC815" s="1637">
        <v>15825.3</v>
      </c>
      <c r="AD815" s="1637">
        <v>265771.95</v>
      </c>
      <c r="AE815" s="1637">
        <v>186103.38</v>
      </c>
      <c r="AF815" s="1637">
        <v>633477.44999999995</v>
      </c>
      <c r="AG815" s="1637">
        <v>436126.65</v>
      </c>
      <c r="AH815" s="1637">
        <v>1194795.5058000002</v>
      </c>
      <c r="AI815" s="1637">
        <v>2983053.5357999997</v>
      </c>
      <c r="AJ815" s="1637">
        <v>443052.54</v>
      </c>
      <c r="AK815" s="1637">
        <v>2540000.9957999997</v>
      </c>
      <c r="AL815" s="1637">
        <v>2952265.8057999997</v>
      </c>
      <c r="AM815" s="1637">
        <v>81193.27</v>
      </c>
      <c r="AN815" s="1637">
        <v>81193.27</v>
      </c>
      <c r="AO815" s="1637">
        <v>84604.76</v>
      </c>
      <c r="AP815" s="1637">
        <v>84604.76</v>
      </c>
      <c r="AQ815" s="1637">
        <v>0</v>
      </c>
      <c r="AR815" s="1637">
        <v>0</v>
      </c>
      <c r="AS815" s="1637">
        <v>0</v>
      </c>
      <c r="AT815" s="1637">
        <v>0</v>
      </c>
      <c r="AU815" s="1637">
        <v>0</v>
      </c>
      <c r="AV815" s="1637">
        <v>225157.83</v>
      </c>
      <c r="AW815" s="1637">
        <v>91205.42</v>
      </c>
      <c r="AX815" s="1637">
        <v>34608.730000000003</v>
      </c>
      <c r="AY815" s="1637">
        <v>682568.04</v>
      </c>
      <c r="AZ815" s="1637">
        <v>6295032.2699999996</v>
      </c>
      <c r="BA815" s="1637">
        <v>165939.92000000004</v>
      </c>
      <c r="BB815" s="1637">
        <v>69.12</v>
      </c>
      <c r="BC815" s="1637">
        <v>151995.60000000003</v>
      </c>
      <c r="BD815" s="1637">
        <v>6295032.1558000008</v>
      </c>
    </row>
    <row r="816" spans="1:56" x14ac:dyDescent="0.25">
      <c r="A816" s="1651" t="s">
        <v>2717</v>
      </c>
      <c r="B816" s="1647" t="s">
        <v>3211</v>
      </c>
      <c r="C816" s="1636">
        <v>773.25</v>
      </c>
      <c r="D816" s="1637">
        <v>9712183.2200000007</v>
      </c>
      <c r="E816" s="1637">
        <v>7354639.0700000003</v>
      </c>
      <c r="F816" s="1646">
        <v>0.75725909441811368</v>
      </c>
      <c r="G816" s="1645">
        <v>1</v>
      </c>
      <c r="H816" s="1644">
        <v>102407.72</v>
      </c>
      <c r="I816" s="1644">
        <v>1497684.74</v>
      </c>
      <c r="J816" s="1644">
        <v>1600092.46</v>
      </c>
      <c r="K816" s="1643">
        <v>0.93050999999999995</v>
      </c>
      <c r="L816" s="1637">
        <v>2312581.7200000002</v>
      </c>
      <c r="M816" s="1637">
        <v>462516.34</v>
      </c>
      <c r="N816" s="1637">
        <v>250464.79</v>
      </c>
      <c r="O816" s="1637">
        <v>110957.2</v>
      </c>
      <c r="P816" s="1637">
        <v>77274.850000000006</v>
      </c>
      <c r="Q816" s="1637">
        <v>153849.4</v>
      </c>
      <c r="R816" s="1637">
        <v>58051.03</v>
      </c>
      <c r="S816" s="1637">
        <v>94798.36</v>
      </c>
      <c r="T816" s="1637">
        <v>128114.81</v>
      </c>
      <c r="U816" s="1637">
        <v>71029.679999999993</v>
      </c>
      <c r="V816" s="1637">
        <v>190062.32</v>
      </c>
      <c r="W816" s="1637">
        <v>163644.09</v>
      </c>
      <c r="X816" s="1637">
        <v>113753.57</v>
      </c>
      <c r="Y816" s="1637">
        <v>4187098.1599999997</v>
      </c>
      <c r="Z816" s="1637">
        <v>68535</v>
      </c>
      <c r="AA816" s="1637">
        <v>96656.25</v>
      </c>
      <c r="AB816" s="1637">
        <v>251306.25</v>
      </c>
      <c r="AC816" s="1637">
        <v>26290.5</v>
      </c>
      <c r="AD816" s="1637">
        <v>441525.75</v>
      </c>
      <c r="AE816" s="1637">
        <v>129535.5</v>
      </c>
      <c r="AF816" s="1637">
        <v>1052393.25</v>
      </c>
      <c r="AG816" s="1637">
        <v>724535.25</v>
      </c>
      <c r="AH816" s="1637">
        <v>1848056.1300000001</v>
      </c>
      <c r="AI816" s="1637">
        <v>4638833.88</v>
      </c>
      <c r="AJ816" s="1637">
        <v>736041.21</v>
      </c>
      <c r="AK816" s="1637">
        <v>3902792.67</v>
      </c>
      <c r="AL816" s="1637">
        <v>4587686.37</v>
      </c>
      <c r="AM816" s="1637">
        <v>85969.35</v>
      </c>
      <c r="AN816" s="1637">
        <v>85969.35</v>
      </c>
      <c r="AO816" s="1637">
        <v>89380.83</v>
      </c>
      <c r="AP816" s="1637">
        <v>89380.83</v>
      </c>
      <c r="AQ816" s="1637">
        <v>682.29</v>
      </c>
      <c r="AR816" s="1637">
        <v>682.29</v>
      </c>
      <c r="AS816" s="1637">
        <v>682.29</v>
      </c>
      <c r="AT816" s="1637">
        <v>682.29</v>
      </c>
      <c r="AU816" s="1637">
        <v>682.29</v>
      </c>
      <c r="AV816" s="1637">
        <v>373898.45</v>
      </c>
      <c r="AW816" s="1637">
        <v>151456.28</v>
      </c>
      <c r="AX816" s="1637">
        <v>57932.01</v>
      </c>
      <c r="AY816" s="1637">
        <v>937398.55</v>
      </c>
      <c r="AZ816" s="1637">
        <v>9712183.2200000007</v>
      </c>
      <c r="BA816" s="1637">
        <v>121733.4</v>
      </c>
      <c r="BB816" s="1637">
        <v>358.43999999999994</v>
      </c>
      <c r="BC816" s="1637">
        <v>231362.52999999997</v>
      </c>
      <c r="BD816" s="1637">
        <v>9712183.0800000001</v>
      </c>
    </row>
    <row r="817" spans="1:56" x14ac:dyDescent="0.25">
      <c r="A817" s="1651" t="s">
        <v>2718</v>
      </c>
      <c r="B817" s="1647" t="s">
        <v>3210</v>
      </c>
      <c r="C817" s="1636">
        <v>685.65</v>
      </c>
      <c r="D817" s="1637">
        <v>9502471.4100000001</v>
      </c>
      <c r="E817" s="1637">
        <v>7026831.4900000002</v>
      </c>
      <c r="F817" s="1646">
        <v>0.73947409961215549</v>
      </c>
      <c r="G817" s="1645">
        <v>1</v>
      </c>
      <c r="H817" s="1644">
        <v>175771.68</v>
      </c>
      <c r="I817" s="1644">
        <v>1717177.6699999997</v>
      </c>
      <c r="J817" s="1644">
        <v>1892949.3499999996</v>
      </c>
      <c r="K817" s="1643">
        <v>0.93050999999999995</v>
      </c>
      <c r="L817" s="1637">
        <v>2126252.98</v>
      </c>
      <c r="M817" s="1637">
        <v>708680.11</v>
      </c>
      <c r="N817" s="1637">
        <v>255239.91</v>
      </c>
      <c r="O817" s="1637">
        <v>85079.97</v>
      </c>
      <c r="P817" s="1637">
        <v>67032.58</v>
      </c>
      <c r="Q817" s="1637">
        <v>218398.51</v>
      </c>
      <c r="R817" s="1637">
        <v>51790.63</v>
      </c>
      <c r="S817" s="1637">
        <v>94521.98</v>
      </c>
      <c r="T817" s="1637">
        <v>85409.87</v>
      </c>
      <c r="U817" s="1637">
        <v>63014.65</v>
      </c>
      <c r="V817" s="1637">
        <v>126708.21</v>
      </c>
      <c r="W817" s="1637">
        <v>109096.06</v>
      </c>
      <c r="X817" s="1637">
        <v>113421.92</v>
      </c>
      <c r="Y817" s="1637">
        <v>4104647.3800000004</v>
      </c>
      <c r="Z817" s="1637">
        <v>61708.5</v>
      </c>
      <c r="AA817" s="1637">
        <v>85706.25</v>
      </c>
      <c r="AB817" s="1637">
        <v>222836.25</v>
      </c>
      <c r="AC817" s="1637">
        <v>23312.1</v>
      </c>
      <c r="AD817" s="1637">
        <v>391506.15</v>
      </c>
      <c r="AE817" s="1637">
        <v>588973.35</v>
      </c>
      <c r="AF817" s="1637">
        <v>933169.65</v>
      </c>
      <c r="AG817" s="1637">
        <v>642454.04999999993</v>
      </c>
      <c r="AH817" s="1637">
        <v>1740358.6446000002</v>
      </c>
      <c r="AI817" s="1637">
        <v>4690024.9446</v>
      </c>
      <c r="AJ817" s="1637">
        <v>652656.52</v>
      </c>
      <c r="AK817" s="1637">
        <v>4037368.4246</v>
      </c>
      <c r="AL817" s="1637">
        <v>4644671.8345999997</v>
      </c>
      <c r="AM817" s="1637">
        <v>57995.19</v>
      </c>
      <c r="AN817" s="1637">
        <v>57995.19</v>
      </c>
      <c r="AO817" s="1637">
        <v>60042.080000000002</v>
      </c>
      <c r="AP817" s="1637">
        <v>60042.080000000002</v>
      </c>
      <c r="AQ817" s="1637">
        <v>0</v>
      </c>
      <c r="AR817" s="1637">
        <v>0</v>
      </c>
      <c r="AS817" s="1637">
        <v>0</v>
      </c>
      <c r="AT817" s="1637">
        <v>0</v>
      </c>
      <c r="AU817" s="1637">
        <v>0</v>
      </c>
      <c r="AV817" s="1637">
        <v>331596.07</v>
      </c>
      <c r="AW817" s="1637">
        <v>134320.71</v>
      </c>
      <c r="AX817" s="1637">
        <v>51160.74</v>
      </c>
      <c r="AY817" s="1637">
        <v>753152.06</v>
      </c>
      <c r="AZ817" s="1637">
        <v>9502471.4100000001</v>
      </c>
      <c r="BA817" s="1637">
        <v>68980.260000000009</v>
      </c>
      <c r="BB817" s="1637">
        <v>169.77</v>
      </c>
      <c r="BC817" s="1637">
        <v>219817.28999999998</v>
      </c>
      <c r="BD817" s="1637">
        <v>9502471.2746000011</v>
      </c>
    </row>
    <row r="818" spans="1:56" x14ac:dyDescent="0.25">
      <c r="A818" s="1651" t="s">
        <v>2719</v>
      </c>
      <c r="B818" s="1647" t="s">
        <v>3209</v>
      </c>
      <c r="C818" s="1636">
        <v>566.25</v>
      </c>
      <c r="D818" s="1637">
        <v>7155075.29</v>
      </c>
      <c r="E818" s="1637">
        <v>4912739.9499999993</v>
      </c>
      <c r="F818" s="1646">
        <v>0.68660912022352727</v>
      </c>
      <c r="G818" s="1645">
        <v>1</v>
      </c>
      <c r="H818" s="1644">
        <v>264299.71000000002</v>
      </c>
      <c r="I818" s="1644">
        <v>2415438.1500000004</v>
      </c>
      <c r="J818" s="1644">
        <v>2679737.8600000003</v>
      </c>
      <c r="K818" s="1643">
        <v>0.93050999999999995</v>
      </c>
      <c r="L818" s="1637">
        <v>1701992.66</v>
      </c>
      <c r="M818" s="1637">
        <v>340398.52</v>
      </c>
      <c r="N818" s="1637">
        <v>182982.05</v>
      </c>
      <c r="O818" s="1637">
        <v>81109.06</v>
      </c>
      <c r="P818" s="1637">
        <v>57153.85</v>
      </c>
      <c r="Q818" s="1637">
        <v>110491.84</v>
      </c>
      <c r="R818" s="1637">
        <v>42684.58</v>
      </c>
      <c r="S818" s="1637">
        <v>69371.399999999994</v>
      </c>
      <c r="T818" s="1637">
        <v>93651.17</v>
      </c>
      <c r="U818" s="1637">
        <v>51959.45</v>
      </c>
      <c r="V818" s="1637">
        <v>138934.44</v>
      </c>
      <c r="W818" s="1637">
        <v>119622.87</v>
      </c>
      <c r="X818" s="1637">
        <v>83242.41</v>
      </c>
      <c r="Y818" s="1637">
        <v>3073594.3000000003</v>
      </c>
      <c r="Z818" s="1637">
        <v>50355</v>
      </c>
      <c r="AA818" s="1637">
        <v>70781.25</v>
      </c>
      <c r="AB818" s="1637">
        <v>184031.25</v>
      </c>
      <c r="AC818" s="1637">
        <v>19252.5</v>
      </c>
      <c r="AD818" s="1637">
        <v>323328.75</v>
      </c>
      <c r="AE818" s="1637">
        <v>92691.5</v>
      </c>
      <c r="AF818" s="1637">
        <v>770666.25</v>
      </c>
      <c r="AG818" s="1637">
        <v>530576.25</v>
      </c>
      <c r="AH818" s="1637">
        <v>1364127.2519999999</v>
      </c>
      <c r="AI818" s="1637">
        <v>3405810.0019999999</v>
      </c>
      <c r="AJ818" s="1637">
        <v>539002.05000000005</v>
      </c>
      <c r="AK818" s="1637">
        <v>2866807.9519999996</v>
      </c>
      <c r="AL818" s="1637">
        <v>3368354.7419999996</v>
      </c>
      <c r="AM818" s="1637">
        <v>70276.53</v>
      </c>
      <c r="AN818" s="1637">
        <v>70276.53</v>
      </c>
      <c r="AO818" s="1637">
        <v>73005.72</v>
      </c>
      <c r="AP818" s="1637">
        <v>73005.72</v>
      </c>
      <c r="AQ818" s="1637">
        <v>0</v>
      </c>
      <c r="AR818" s="1637">
        <v>0</v>
      </c>
      <c r="AS818" s="1637">
        <v>0</v>
      </c>
      <c r="AT818" s="1637">
        <v>0</v>
      </c>
      <c r="AU818" s="1637">
        <v>0</v>
      </c>
      <c r="AV818" s="1637">
        <v>273600.87</v>
      </c>
      <c r="AW818" s="1637">
        <v>110828.41</v>
      </c>
      <c r="AX818" s="1637">
        <v>42132.37</v>
      </c>
      <c r="AY818" s="1637">
        <v>713126.15</v>
      </c>
      <c r="AZ818" s="1637">
        <v>7155075.29</v>
      </c>
      <c r="BA818" s="1637">
        <v>143332.29999999999</v>
      </c>
      <c r="BB818" s="1637">
        <v>29.15</v>
      </c>
      <c r="BC818" s="1637">
        <v>238129.43</v>
      </c>
      <c r="BD818" s="1637">
        <v>7155075.1919999998</v>
      </c>
    </row>
    <row r="819" spans="1:56" x14ac:dyDescent="0.25">
      <c r="A819" s="1651" t="s">
        <v>2720</v>
      </c>
      <c r="B819" s="1647" t="s">
        <v>3208</v>
      </c>
      <c r="C819" s="1636">
        <v>3869.75</v>
      </c>
      <c r="D819" s="1637">
        <v>48086987.359999999</v>
      </c>
      <c r="E819" s="1637">
        <v>31661500.159999996</v>
      </c>
      <c r="F819" s="1646">
        <v>0.65842137131545175</v>
      </c>
      <c r="G819" s="1645">
        <v>1</v>
      </c>
      <c r="H819" s="1644">
        <v>2173691.61</v>
      </c>
      <c r="I819" s="1644">
        <v>11300791.960000001</v>
      </c>
      <c r="J819" s="1644">
        <v>13474483.57</v>
      </c>
      <c r="K819" s="1643">
        <v>0.93050999999999995</v>
      </c>
      <c r="L819" s="1637">
        <v>11520731.91</v>
      </c>
      <c r="M819" s="1637">
        <v>2304146.38</v>
      </c>
      <c r="N819" s="1637">
        <v>1254919.48</v>
      </c>
      <c r="O819" s="1637">
        <v>557381.51</v>
      </c>
      <c r="P819" s="1637">
        <v>380982.91</v>
      </c>
      <c r="Q819" s="1637">
        <v>765750.45</v>
      </c>
      <c r="R819" s="1637">
        <v>293100.83</v>
      </c>
      <c r="S819" s="1637">
        <v>475097.35</v>
      </c>
      <c r="T819" s="1637">
        <v>643570.9</v>
      </c>
      <c r="U819" s="1637">
        <v>356253.92</v>
      </c>
      <c r="V819" s="1637">
        <v>954757.52</v>
      </c>
      <c r="W819" s="1637">
        <v>822048.4</v>
      </c>
      <c r="X819" s="1637">
        <v>570094.43000000005</v>
      </c>
      <c r="Y819" s="1637">
        <v>20898835.989999998</v>
      </c>
      <c r="Z819" s="1637">
        <v>344835</v>
      </c>
      <c r="AA819" s="1637">
        <v>483718.75</v>
      </c>
      <c r="AB819" s="1637">
        <v>1257668.75</v>
      </c>
      <c r="AC819" s="1637">
        <v>131571.5</v>
      </c>
      <c r="AD819" s="1637">
        <v>2209627.25</v>
      </c>
      <c r="AE819" s="1637">
        <v>643671.5</v>
      </c>
      <c r="AF819" s="1637">
        <v>5266729.75</v>
      </c>
      <c r="AG819" s="1637">
        <v>3625955.75</v>
      </c>
      <c r="AH819" s="1637">
        <v>9124451.7719999999</v>
      </c>
      <c r="AI819" s="1637">
        <v>23088230.022</v>
      </c>
      <c r="AJ819" s="1637">
        <v>3683537.63</v>
      </c>
      <c r="AK819" s="1637">
        <v>19404692.392000001</v>
      </c>
      <c r="AL819" s="1637">
        <v>22832260.992000002</v>
      </c>
      <c r="AM819" s="1637">
        <v>345242</v>
      </c>
      <c r="AN819" s="1637">
        <v>345242</v>
      </c>
      <c r="AO819" s="1637">
        <v>359570.23</v>
      </c>
      <c r="AP819" s="1637">
        <v>359570.23</v>
      </c>
      <c r="AQ819" s="1637">
        <v>4776.07</v>
      </c>
      <c r="AR819" s="1637">
        <v>4776.07</v>
      </c>
      <c r="AS819" s="1637">
        <v>4776.07</v>
      </c>
      <c r="AT819" s="1637">
        <v>4776.07</v>
      </c>
      <c r="AU819" s="1637">
        <v>6140.66</v>
      </c>
      <c r="AV819" s="1637">
        <v>1872221.47</v>
      </c>
      <c r="AW819" s="1637">
        <v>758386.94</v>
      </c>
      <c r="AX819" s="1637">
        <v>290412.45</v>
      </c>
      <c r="AY819" s="1637">
        <v>4355890.26</v>
      </c>
      <c r="AZ819" s="1637">
        <v>48086987.359999999</v>
      </c>
      <c r="BA819" s="1637">
        <v>674211.15999999992</v>
      </c>
      <c r="BB819" s="1637">
        <v>4226.6399999999994</v>
      </c>
      <c r="BC819" s="1637">
        <v>1628499.4200000002</v>
      </c>
      <c r="BD819" s="1637">
        <v>48086987.241999999</v>
      </c>
    </row>
    <row r="820" spans="1:56" x14ac:dyDescent="0.25">
      <c r="A820" s="1651" t="s">
        <v>2721</v>
      </c>
      <c r="B820" s="1647" t="s">
        <v>3207</v>
      </c>
      <c r="C820" s="1636">
        <v>570</v>
      </c>
      <c r="D820" s="1637">
        <v>7793262.9000000004</v>
      </c>
      <c r="E820" s="1637">
        <v>6731574.2699999996</v>
      </c>
      <c r="F820" s="1646">
        <v>0.86376840565714774</v>
      </c>
      <c r="G820" s="1645">
        <v>2</v>
      </c>
      <c r="H820" s="1644">
        <v>11827.3</v>
      </c>
      <c r="I820" s="1644">
        <v>790476.27</v>
      </c>
      <c r="J820" s="1644">
        <v>802303.57000000007</v>
      </c>
      <c r="K820" s="1643">
        <v>0.93050999999999995</v>
      </c>
      <c r="L820" s="1637">
        <v>1851882.22</v>
      </c>
      <c r="M820" s="1637">
        <v>370376.44</v>
      </c>
      <c r="N820" s="1637">
        <v>184279.8</v>
      </c>
      <c r="O820" s="1637">
        <v>81757.929999999993</v>
      </c>
      <c r="P820" s="1637">
        <v>64634.400000000001</v>
      </c>
      <c r="Q820" s="1637">
        <v>111191.16</v>
      </c>
      <c r="R820" s="1637">
        <v>42684.58</v>
      </c>
      <c r="S820" s="1637">
        <v>69924.160000000003</v>
      </c>
      <c r="T820" s="1637">
        <v>94400.38</v>
      </c>
      <c r="U820" s="1637">
        <v>52235.83</v>
      </c>
      <c r="V820" s="1637">
        <v>140045.92000000001</v>
      </c>
      <c r="W820" s="1637">
        <v>120579.85</v>
      </c>
      <c r="X820" s="1637">
        <v>83905.69</v>
      </c>
      <c r="Y820" s="1637">
        <v>3267898.3600000003</v>
      </c>
      <c r="Z820" s="1637">
        <v>50670</v>
      </c>
      <c r="AA820" s="1637">
        <v>71250</v>
      </c>
      <c r="AB820" s="1637">
        <v>185250</v>
      </c>
      <c r="AC820" s="1637">
        <v>19380</v>
      </c>
      <c r="AD820" s="1637">
        <v>325470</v>
      </c>
      <c r="AE820" s="1637">
        <v>93315</v>
      </c>
      <c r="AF820" s="1637">
        <v>775770</v>
      </c>
      <c r="AG820" s="1637">
        <v>534090</v>
      </c>
      <c r="AH820" s="1637">
        <v>1515470.439</v>
      </c>
      <c r="AI820" s="1637">
        <v>3570665.4390000002</v>
      </c>
      <c r="AJ820" s="1637">
        <v>542571.6</v>
      </c>
      <c r="AK820" s="1637">
        <v>3028093.8390000002</v>
      </c>
      <c r="AL820" s="1637">
        <v>3532962.1290000002</v>
      </c>
      <c r="AM820" s="1637">
        <v>136459.29</v>
      </c>
      <c r="AN820" s="1637">
        <v>136459.29</v>
      </c>
      <c r="AO820" s="1637">
        <v>142599.95000000001</v>
      </c>
      <c r="AP820" s="1637">
        <v>142599.95000000001</v>
      </c>
      <c r="AQ820" s="1637">
        <v>682.29</v>
      </c>
      <c r="AR820" s="1637">
        <v>682.29</v>
      </c>
      <c r="AS820" s="1637">
        <v>682.29</v>
      </c>
      <c r="AT820" s="1637">
        <v>682.29</v>
      </c>
      <c r="AU820" s="1637">
        <v>1364.59</v>
      </c>
      <c r="AV820" s="1637">
        <v>275647.76</v>
      </c>
      <c r="AW820" s="1637">
        <v>111657.55</v>
      </c>
      <c r="AX820" s="1637">
        <v>42884.74</v>
      </c>
      <c r="AY820" s="1637">
        <v>992402.28000000014</v>
      </c>
      <c r="AZ820" s="1637">
        <v>7793262.9000000004</v>
      </c>
      <c r="BA820" s="1637">
        <v>257158.68</v>
      </c>
      <c r="BB820" s="1637">
        <v>449.01</v>
      </c>
      <c r="BC820" s="1637">
        <v>214727.01000000004</v>
      </c>
      <c r="BD820" s="1637">
        <v>7793262.7690000003</v>
      </c>
    </row>
    <row r="821" spans="1:56" x14ac:dyDescent="0.25">
      <c r="A821" s="1651" t="s">
        <v>2722</v>
      </c>
      <c r="B821" s="1647" t="s">
        <v>3206</v>
      </c>
      <c r="C821" s="1636">
        <v>630.23</v>
      </c>
      <c r="D821" s="1637">
        <v>8385012.5199999996</v>
      </c>
      <c r="E821" s="1637">
        <v>9086691.0299999993</v>
      </c>
      <c r="F821" s="1646">
        <v>1.0836824641974416</v>
      </c>
      <c r="G821" s="1645">
        <v>4</v>
      </c>
      <c r="H821" s="1644">
        <v>534.11</v>
      </c>
      <c r="I821" s="1644">
        <v>677467.62</v>
      </c>
      <c r="J821" s="1644">
        <v>678001.73</v>
      </c>
      <c r="K821" s="1643">
        <v>0.93050999999999995</v>
      </c>
      <c r="L821" s="1637">
        <v>2013451.48</v>
      </c>
      <c r="M821" s="1637">
        <v>402690.28</v>
      </c>
      <c r="N821" s="1637">
        <v>203745.97</v>
      </c>
      <c r="O821" s="1637">
        <v>90193.279999999999</v>
      </c>
      <c r="P821" s="1637">
        <v>70642.17</v>
      </c>
      <c r="Q821" s="1637">
        <v>125177.47</v>
      </c>
      <c r="R821" s="1637">
        <v>47237.599999999999</v>
      </c>
      <c r="S821" s="1637">
        <v>77110.039999999994</v>
      </c>
      <c r="T821" s="1637">
        <v>104140.11</v>
      </c>
      <c r="U821" s="1637">
        <v>57763.43</v>
      </c>
      <c r="V821" s="1637">
        <v>154495.1</v>
      </c>
      <c r="W821" s="1637">
        <v>133020.63</v>
      </c>
      <c r="X821" s="1637">
        <v>92528.41</v>
      </c>
      <c r="Y821" s="1637">
        <v>3572195.97</v>
      </c>
      <c r="Z821" s="1637">
        <v>56233.799999999996</v>
      </c>
      <c r="AA821" s="1637">
        <v>78778.75</v>
      </c>
      <c r="AB821" s="1637">
        <v>204824.75</v>
      </c>
      <c r="AC821" s="1637">
        <v>21427.82</v>
      </c>
      <c r="AD821" s="1637">
        <v>179930.66</v>
      </c>
      <c r="AE821" s="1637">
        <v>106084.34</v>
      </c>
      <c r="AF821" s="1637">
        <v>857743.03</v>
      </c>
      <c r="AG821" s="1637">
        <v>590525.51</v>
      </c>
      <c r="AH821" s="1637">
        <v>1662414.3697200001</v>
      </c>
      <c r="AI821" s="1637">
        <v>3757963.02972</v>
      </c>
      <c r="AJ821" s="1637">
        <v>599903.32999999996</v>
      </c>
      <c r="AK821" s="1637">
        <v>3158059.6997199995</v>
      </c>
      <c r="AL821" s="1637">
        <v>3716275.7397199995</v>
      </c>
      <c r="AM821" s="1637">
        <v>152152.10999999999</v>
      </c>
      <c r="AN821" s="1637">
        <v>152152.10999999999</v>
      </c>
      <c r="AO821" s="1637">
        <v>158292.76999999999</v>
      </c>
      <c r="AP821" s="1637">
        <v>158292.76999999999</v>
      </c>
      <c r="AQ821" s="1637">
        <v>0</v>
      </c>
      <c r="AR821" s="1637">
        <v>0</v>
      </c>
      <c r="AS821" s="1637">
        <v>0</v>
      </c>
      <c r="AT821" s="1637">
        <v>0</v>
      </c>
      <c r="AU821" s="1637">
        <v>682.29</v>
      </c>
      <c r="AV821" s="1637">
        <v>304304.21999999997</v>
      </c>
      <c r="AW821" s="1637">
        <v>123265.51</v>
      </c>
      <c r="AX821" s="1637">
        <v>47398.92</v>
      </c>
      <c r="AY821" s="1637">
        <v>1096540.7</v>
      </c>
      <c r="AZ821" s="1637">
        <v>8385012.5199999996</v>
      </c>
      <c r="BA821" s="1637">
        <v>221856.73999999996</v>
      </c>
      <c r="BB821" s="1637">
        <v>7.36</v>
      </c>
      <c r="BC821" s="1637">
        <v>200130.38999999998</v>
      </c>
      <c r="BD821" s="1637">
        <v>8385012.4097199999</v>
      </c>
    </row>
    <row r="822" spans="1:56" x14ac:dyDescent="0.25">
      <c r="A822" s="1651" t="s">
        <v>2723</v>
      </c>
      <c r="B822" s="1647" t="s">
        <v>3205</v>
      </c>
      <c r="C822" s="1636">
        <v>541.14</v>
      </c>
      <c r="D822" s="1637">
        <v>7600122.0300000003</v>
      </c>
      <c r="E822" s="1637">
        <v>5611376.4699999997</v>
      </c>
      <c r="F822" s="1646">
        <v>0.73832715420228578</v>
      </c>
      <c r="G822" s="1645">
        <v>1</v>
      </c>
      <c r="H822" s="1644">
        <v>140767.94</v>
      </c>
      <c r="I822" s="1644">
        <v>2046555.96</v>
      </c>
      <c r="J822" s="1644">
        <v>2187323.9</v>
      </c>
      <c r="K822" s="1643">
        <v>0.93050999999999995</v>
      </c>
      <c r="L822" s="1637">
        <v>1779857.37</v>
      </c>
      <c r="M822" s="1637">
        <v>355971.46</v>
      </c>
      <c r="N822" s="1637">
        <v>175195.58</v>
      </c>
      <c r="O822" s="1637">
        <v>77215.83</v>
      </c>
      <c r="P822" s="1637">
        <v>63588.68</v>
      </c>
      <c r="Q822" s="1637">
        <v>107694.58</v>
      </c>
      <c r="R822" s="1637">
        <v>40408.07</v>
      </c>
      <c r="S822" s="1637">
        <v>66054.83</v>
      </c>
      <c r="T822" s="1637">
        <v>89155.92</v>
      </c>
      <c r="U822" s="1637">
        <v>49748.41</v>
      </c>
      <c r="V822" s="1637">
        <v>132265.59</v>
      </c>
      <c r="W822" s="1637">
        <v>113880.97</v>
      </c>
      <c r="X822" s="1637">
        <v>79262.69</v>
      </c>
      <c r="Y822" s="1637">
        <v>3130299.9800000004</v>
      </c>
      <c r="Z822" s="1637">
        <v>48117.599999999991</v>
      </c>
      <c r="AA822" s="1637">
        <v>67642.5</v>
      </c>
      <c r="AB822" s="1637">
        <v>175870.5</v>
      </c>
      <c r="AC822" s="1637">
        <v>18398.759999999998</v>
      </c>
      <c r="AD822" s="1637">
        <v>308990.94</v>
      </c>
      <c r="AE822" s="1637">
        <v>90739.68</v>
      </c>
      <c r="AF822" s="1637">
        <v>736491.53999999992</v>
      </c>
      <c r="AG822" s="1637">
        <v>507048.17999999993</v>
      </c>
      <c r="AH822" s="1637">
        <v>1486782.0639599997</v>
      </c>
      <c r="AI822" s="1637">
        <v>3440081.7639599997</v>
      </c>
      <c r="AJ822" s="1637">
        <v>515100.34</v>
      </c>
      <c r="AK822" s="1637">
        <v>2924981.4239599998</v>
      </c>
      <c r="AL822" s="1637">
        <v>3404287.4339600001</v>
      </c>
      <c r="AM822" s="1637">
        <v>161021.96</v>
      </c>
      <c r="AN822" s="1637">
        <v>161021.96</v>
      </c>
      <c r="AO822" s="1637">
        <v>167844.92</v>
      </c>
      <c r="AP822" s="1637">
        <v>167844.92</v>
      </c>
      <c r="AQ822" s="1637">
        <v>0</v>
      </c>
      <c r="AR822" s="1637">
        <v>0</v>
      </c>
      <c r="AS822" s="1637">
        <v>0</v>
      </c>
      <c r="AT822" s="1637">
        <v>0</v>
      </c>
      <c r="AU822" s="1637">
        <v>0</v>
      </c>
      <c r="AV822" s="1637">
        <v>261319.54</v>
      </c>
      <c r="AW822" s="1637">
        <v>105853.57</v>
      </c>
      <c r="AX822" s="1637">
        <v>40627.64</v>
      </c>
      <c r="AY822" s="1637">
        <v>1065534.51</v>
      </c>
      <c r="AZ822" s="1637">
        <v>7600122.0300000003</v>
      </c>
      <c r="BA822" s="1637">
        <v>472011.41</v>
      </c>
      <c r="BB822" s="1637">
        <v>5.42</v>
      </c>
      <c r="BC822" s="1637">
        <v>308820.24000000005</v>
      </c>
      <c r="BD822" s="1637">
        <v>7600121.9239600003</v>
      </c>
    </row>
    <row r="823" spans="1:56" x14ac:dyDescent="0.25">
      <c r="A823" s="1651" t="s">
        <v>2724</v>
      </c>
      <c r="B823" s="1647" t="s">
        <v>3204</v>
      </c>
      <c r="C823" s="1636">
        <v>756.25</v>
      </c>
      <c r="D823" s="1637">
        <v>9372062.9199999999</v>
      </c>
      <c r="E823" s="1637">
        <v>7126105.3299999991</v>
      </c>
      <c r="F823" s="1646">
        <v>0.76035611271803105</v>
      </c>
      <c r="G823" s="1645">
        <v>1</v>
      </c>
      <c r="H823" s="1644">
        <v>79026.759999999995</v>
      </c>
      <c r="I823" s="1644">
        <v>1273243.22</v>
      </c>
      <c r="J823" s="1644">
        <v>1352269.98</v>
      </c>
      <c r="K823" s="1643">
        <v>0.93050999999999995</v>
      </c>
      <c r="L823" s="1637">
        <v>2258725.2999999998</v>
      </c>
      <c r="M823" s="1637">
        <v>451745.05</v>
      </c>
      <c r="N823" s="1637">
        <v>244624.94</v>
      </c>
      <c r="O823" s="1637">
        <v>108361.71</v>
      </c>
      <c r="P823" s="1637">
        <v>74348.850000000006</v>
      </c>
      <c r="Q823" s="1637">
        <v>146156.93</v>
      </c>
      <c r="R823" s="1637">
        <v>56912.78</v>
      </c>
      <c r="S823" s="1637">
        <v>92587.32</v>
      </c>
      <c r="T823" s="1637">
        <v>125117.97</v>
      </c>
      <c r="U823" s="1637">
        <v>69647.78</v>
      </c>
      <c r="V823" s="1637">
        <v>185616.42</v>
      </c>
      <c r="W823" s="1637">
        <v>159816.16</v>
      </c>
      <c r="X823" s="1637">
        <v>111100.42</v>
      </c>
      <c r="Y823" s="1637">
        <v>4084761.6299999994</v>
      </c>
      <c r="Z823" s="1637">
        <v>67725</v>
      </c>
      <c r="AA823" s="1637">
        <v>94531.25</v>
      </c>
      <c r="AB823" s="1637">
        <v>245781.25</v>
      </c>
      <c r="AC823" s="1637">
        <v>25712.5</v>
      </c>
      <c r="AD823" s="1637">
        <v>431818.75</v>
      </c>
      <c r="AE823" s="1637">
        <v>123450.5</v>
      </c>
      <c r="AF823" s="1637">
        <v>1029256.25</v>
      </c>
      <c r="AG823" s="1637">
        <v>708606.25</v>
      </c>
      <c r="AH823" s="1637">
        <v>1777480.4519999998</v>
      </c>
      <c r="AI823" s="1637">
        <v>4504362.2019999996</v>
      </c>
      <c r="AJ823" s="1637">
        <v>719859.25</v>
      </c>
      <c r="AK823" s="1637">
        <v>3784502.9519999996</v>
      </c>
      <c r="AL823" s="1637">
        <v>4454339.182</v>
      </c>
      <c r="AM823" s="1637">
        <v>60724.38</v>
      </c>
      <c r="AN823" s="1637">
        <v>60724.38</v>
      </c>
      <c r="AO823" s="1637">
        <v>63453.57</v>
      </c>
      <c r="AP823" s="1637">
        <v>63453.57</v>
      </c>
      <c r="AQ823" s="1637">
        <v>2729.18</v>
      </c>
      <c r="AR823" s="1637">
        <v>2729.18</v>
      </c>
      <c r="AS823" s="1637">
        <v>2729.18</v>
      </c>
      <c r="AT823" s="1637">
        <v>2729.18</v>
      </c>
      <c r="AU823" s="1637">
        <v>3411.48</v>
      </c>
      <c r="AV823" s="1637">
        <v>365710.9</v>
      </c>
      <c r="AW823" s="1637">
        <v>148139.72</v>
      </c>
      <c r="AX823" s="1637">
        <v>56427.28</v>
      </c>
      <c r="AY823" s="1637">
        <v>832962</v>
      </c>
      <c r="AZ823" s="1637">
        <v>9372062.9199999999</v>
      </c>
      <c r="BA823" s="1637">
        <v>52950.07</v>
      </c>
      <c r="BB823" s="1637">
        <v>346.47</v>
      </c>
      <c r="BC823" s="1637">
        <v>224259.19</v>
      </c>
      <c r="BD823" s="1637">
        <v>9372062.811999999</v>
      </c>
    </row>
    <row r="824" spans="1:56" x14ac:dyDescent="0.25">
      <c r="A824" s="1651" t="s">
        <v>2725</v>
      </c>
      <c r="B824" s="1647" t="s">
        <v>3203</v>
      </c>
      <c r="C824" s="1636">
        <v>1148.23</v>
      </c>
      <c r="D824" s="1637">
        <v>15460250.08</v>
      </c>
      <c r="E824" s="1637">
        <v>11087665.880000001</v>
      </c>
      <c r="F824" s="1646">
        <v>0.71717247926949446</v>
      </c>
      <c r="G824" s="1645">
        <v>1</v>
      </c>
      <c r="H824" s="1644">
        <v>386350.26</v>
      </c>
      <c r="I824" s="1644">
        <v>4072790.72</v>
      </c>
      <c r="J824" s="1644">
        <v>4459140.9800000004</v>
      </c>
      <c r="K824" s="1643">
        <v>0.93050999999999995</v>
      </c>
      <c r="L824" s="1637">
        <v>3637579.44</v>
      </c>
      <c r="M824" s="1637">
        <v>727515.88</v>
      </c>
      <c r="N824" s="1637">
        <v>372452.83</v>
      </c>
      <c r="O824" s="1637">
        <v>165462.49</v>
      </c>
      <c r="P824" s="1637">
        <v>126942.2</v>
      </c>
      <c r="Q824" s="1637">
        <v>229375.47</v>
      </c>
      <c r="R824" s="1637">
        <v>86507.43</v>
      </c>
      <c r="S824" s="1637">
        <v>140953.84</v>
      </c>
      <c r="T824" s="1637">
        <v>191048.4</v>
      </c>
      <c r="U824" s="1637">
        <v>105577.19</v>
      </c>
      <c r="V824" s="1637">
        <v>283426.27</v>
      </c>
      <c r="W824" s="1637">
        <v>244030.66</v>
      </c>
      <c r="X824" s="1637">
        <v>169137.96</v>
      </c>
      <c r="Y824" s="1637">
        <v>6480010.0600000015</v>
      </c>
      <c r="Z824" s="1637">
        <v>101893.5</v>
      </c>
      <c r="AA824" s="1637">
        <v>143528.75</v>
      </c>
      <c r="AB824" s="1637">
        <v>373174.75</v>
      </c>
      <c r="AC824" s="1637">
        <v>39039.82</v>
      </c>
      <c r="AD824" s="1637">
        <v>655639.33000000007</v>
      </c>
      <c r="AE824" s="1637">
        <v>192358.75</v>
      </c>
      <c r="AF824" s="1637">
        <v>1562741.03</v>
      </c>
      <c r="AG824" s="1637">
        <v>1075891.51</v>
      </c>
      <c r="AH824" s="1637">
        <v>2994372.4837200004</v>
      </c>
      <c r="AI824" s="1637">
        <v>7138639.9237200003</v>
      </c>
      <c r="AJ824" s="1637">
        <v>1092977.17</v>
      </c>
      <c r="AK824" s="1637">
        <v>6045662.7537200013</v>
      </c>
      <c r="AL824" s="1637">
        <v>7062688.933720001</v>
      </c>
      <c r="AM824" s="1637">
        <v>257225.76</v>
      </c>
      <c r="AN824" s="1637">
        <v>257225.76</v>
      </c>
      <c r="AO824" s="1637">
        <v>268142.5</v>
      </c>
      <c r="AP824" s="1637">
        <v>268142.5</v>
      </c>
      <c r="AQ824" s="1637">
        <v>0</v>
      </c>
      <c r="AR824" s="1637">
        <v>0</v>
      </c>
      <c r="AS824" s="1637">
        <v>0</v>
      </c>
      <c r="AT824" s="1637">
        <v>0</v>
      </c>
      <c r="AU824" s="1637">
        <v>682.29</v>
      </c>
      <c r="AV824" s="1637">
        <v>555389.31000000006</v>
      </c>
      <c r="AW824" s="1637">
        <v>224973.38</v>
      </c>
      <c r="AX824" s="1637">
        <v>85769.48</v>
      </c>
      <c r="AY824" s="1637">
        <v>1917550.98</v>
      </c>
      <c r="AZ824" s="1637">
        <v>15460250.08</v>
      </c>
      <c r="BA824" s="1637">
        <v>645249.08000000007</v>
      </c>
      <c r="BB824" s="1637">
        <v>0</v>
      </c>
      <c r="BC824" s="1637">
        <v>562436.30000000005</v>
      </c>
      <c r="BD824" s="1637">
        <v>15460249.973720003</v>
      </c>
    </row>
    <row r="825" spans="1:56" x14ac:dyDescent="0.25">
      <c r="A825" s="1651" t="s">
        <v>2726</v>
      </c>
      <c r="B825" s="1647" t="s">
        <v>3202</v>
      </c>
      <c r="C825" s="1636">
        <v>326.95999999999998</v>
      </c>
      <c r="D825" s="1637">
        <v>4601249.76</v>
      </c>
      <c r="E825" s="1637">
        <v>3674179.98</v>
      </c>
      <c r="F825" s="1646">
        <v>0.79851783138153321</v>
      </c>
      <c r="G825" s="1645">
        <v>2</v>
      </c>
      <c r="H825" s="1644">
        <v>31682.51</v>
      </c>
      <c r="I825" s="1644">
        <v>2344191.0700000003</v>
      </c>
      <c r="J825" s="1644">
        <v>2375873.58</v>
      </c>
      <c r="K825" s="1643">
        <v>0.93050999999999995</v>
      </c>
      <c r="L825" s="1637">
        <v>1078426.1499999999</v>
      </c>
      <c r="M825" s="1637">
        <v>215685.22</v>
      </c>
      <c r="N825" s="1637">
        <v>105117.35</v>
      </c>
      <c r="O825" s="1637">
        <v>46718.82</v>
      </c>
      <c r="P825" s="1637">
        <v>38537.07</v>
      </c>
      <c r="Q825" s="1637">
        <v>65036.34</v>
      </c>
      <c r="R825" s="1637">
        <v>24472.49</v>
      </c>
      <c r="S825" s="1637">
        <v>40075.11</v>
      </c>
      <c r="T825" s="1637">
        <v>53943.07</v>
      </c>
      <c r="U825" s="1637">
        <v>29849.040000000001</v>
      </c>
      <c r="V825" s="1637">
        <v>80026.240000000005</v>
      </c>
      <c r="W825" s="1637">
        <v>68902.77</v>
      </c>
      <c r="X825" s="1637">
        <v>48088.24</v>
      </c>
      <c r="Y825" s="1637">
        <v>1894877.9100000004</v>
      </c>
      <c r="Z825" s="1637">
        <v>29066.399999999998</v>
      </c>
      <c r="AA825" s="1637">
        <v>40869.999999999993</v>
      </c>
      <c r="AB825" s="1637">
        <v>106261.99999999999</v>
      </c>
      <c r="AC825" s="1637">
        <v>11116.64</v>
      </c>
      <c r="AD825" s="1637">
        <v>186694.15999999997</v>
      </c>
      <c r="AE825" s="1637">
        <v>54648.599999999991</v>
      </c>
      <c r="AF825" s="1637">
        <v>444992.55999999994</v>
      </c>
      <c r="AG825" s="1637">
        <v>306361.51999999996</v>
      </c>
      <c r="AH825" s="1637">
        <v>900584.51243999996</v>
      </c>
      <c r="AI825" s="1637">
        <v>2080596.3924399999</v>
      </c>
      <c r="AJ825" s="1637">
        <v>311226.68</v>
      </c>
      <c r="AK825" s="1637">
        <v>1769369.7124399997</v>
      </c>
      <c r="AL825" s="1637">
        <v>2058969.2424399997</v>
      </c>
      <c r="AM825" s="1637">
        <v>98250.68</v>
      </c>
      <c r="AN825" s="1637">
        <v>98250.68</v>
      </c>
      <c r="AO825" s="1637">
        <v>102344.46</v>
      </c>
      <c r="AP825" s="1637">
        <v>102344.46</v>
      </c>
      <c r="AQ825" s="1637">
        <v>0</v>
      </c>
      <c r="AR825" s="1637">
        <v>0</v>
      </c>
      <c r="AS825" s="1637">
        <v>0</v>
      </c>
      <c r="AT825" s="1637">
        <v>0</v>
      </c>
      <c r="AU825" s="1637">
        <v>682.29</v>
      </c>
      <c r="AV825" s="1637">
        <v>157610.48000000001</v>
      </c>
      <c r="AW825" s="1637">
        <v>63843.79</v>
      </c>
      <c r="AX825" s="1637">
        <v>24075.64</v>
      </c>
      <c r="AY825" s="1637">
        <v>647402.4800000001</v>
      </c>
      <c r="AZ825" s="1637">
        <v>4601249.76</v>
      </c>
      <c r="BA825" s="1637">
        <v>329395.49</v>
      </c>
      <c r="BB825" s="1637">
        <v>155.51999999999998</v>
      </c>
      <c r="BC825" s="1637">
        <v>176355.84</v>
      </c>
      <c r="BD825" s="1637">
        <v>4601249.6324400008</v>
      </c>
    </row>
    <row r="826" spans="1:56" x14ac:dyDescent="0.25">
      <c r="A826" s="1651" t="s">
        <v>2727</v>
      </c>
      <c r="B826" s="1647" t="s">
        <v>3201</v>
      </c>
      <c r="C826" s="1636">
        <v>3305.21</v>
      </c>
      <c r="D826" s="1637">
        <v>46868965.390000001</v>
      </c>
      <c r="E826" s="1637">
        <v>35523211.450000003</v>
      </c>
      <c r="F826" s="1646">
        <v>0.75792608508442272</v>
      </c>
      <c r="G826" s="1645">
        <v>1</v>
      </c>
      <c r="H826" s="1644">
        <v>693140.36</v>
      </c>
      <c r="I826" s="1644">
        <v>24709329.359999999</v>
      </c>
      <c r="J826" s="1644">
        <v>25402469.719999999</v>
      </c>
      <c r="K826" s="1643">
        <v>0.93050999999999995</v>
      </c>
      <c r="L826" s="1637">
        <v>10901707.51</v>
      </c>
      <c r="M826" s="1637">
        <v>2180341.4900000002</v>
      </c>
      <c r="N826" s="1637">
        <v>1071288.56</v>
      </c>
      <c r="O826" s="1637">
        <v>475623.57</v>
      </c>
      <c r="P826" s="1637">
        <v>393061.13</v>
      </c>
      <c r="Q826" s="1637">
        <v>660853.13</v>
      </c>
      <c r="R826" s="1637">
        <v>249847.11</v>
      </c>
      <c r="S826" s="1637">
        <v>405725.95</v>
      </c>
      <c r="T826" s="1637">
        <v>549170.51</v>
      </c>
      <c r="U826" s="1637">
        <v>304294.46000000002</v>
      </c>
      <c r="V826" s="1637">
        <v>814711.6</v>
      </c>
      <c r="W826" s="1637">
        <v>701468.54</v>
      </c>
      <c r="X826" s="1637">
        <v>486852.02</v>
      </c>
      <c r="Y826" s="1637">
        <v>19194945.580000002</v>
      </c>
      <c r="Z826" s="1637">
        <v>292894.20000000007</v>
      </c>
      <c r="AA826" s="1637">
        <v>413151.25000000006</v>
      </c>
      <c r="AB826" s="1637">
        <v>1074193.25</v>
      </c>
      <c r="AC826" s="1637">
        <v>112377.14000000001</v>
      </c>
      <c r="AD826" s="1637">
        <v>1887274.9100000001</v>
      </c>
      <c r="AE826" s="1637">
        <v>554542.26</v>
      </c>
      <c r="AF826" s="1637">
        <v>4498390.8100000005</v>
      </c>
      <c r="AG826" s="1637">
        <v>3096981.7700000005</v>
      </c>
      <c r="AH826" s="1637">
        <v>9189424.3754399996</v>
      </c>
      <c r="AI826" s="1637">
        <v>21119229.965439998</v>
      </c>
      <c r="AJ826" s="1637">
        <v>3146163.29</v>
      </c>
      <c r="AK826" s="1637">
        <v>17973066.675440002</v>
      </c>
      <c r="AL826" s="1637">
        <v>20900603.075440001</v>
      </c>
      <c r="AM826" s="1637">
        <v>1045278.17</v>
      </c>
      <c r="AN826" s="1637">
        <v>1045278.17</v>
      </c>
      <c r="AO826" s="1637">
        <v>1088262.8400000001</v>
      </c>
      <c r="AP826" s="1637">
        <v>1088262.8400000001</v>
      </c>
      <c r="AQ826" s="1637">
        <v>2046.88</v>
      </c>
      <c r="AR826" s="1637">
        <v>2046.88</v>
      </c>
      <c r="AS826" s="1637">
        <v>2046.88</v>
      </c>
      <c r="AT826" s="1637">
        <v>2046.88</v>
      </c>
      <c r="AU826" s="1637">
        <v>2729.18</v>
      </c>
      <c r="AV826" s="1637">
        <v>1599302.89</v>
      </c>
      <c r="AW826" s="1637">
        <v>647834.9</v>
      </c>
      <c r="AX826" s="1637">
        <v>248280.07</v>
      </c>
      <c r="AY826" s="1637">
        <v>6773416.5800000001</v>
      </c>
      <c r="AZ826" s="1637">
        <v>46868965.390000001</v>
      </c>
      <c r="BA826" s="1637">
        <v>4906116.3</v>
      </c>
      <c r="BB826" s="1637">
        <v>1874.9099999999999</v>
      </c>
      <c r="BC826" s="1637">
        <v>1930888.3900000001</v>
      </c>
      <c r="BD826" s="1637">
        <v>46868965.235440001</v>
      </c>
    </row>
    <row r="827" spans="1:56" x14ac:dyDescent="0.25">
      <c r="A827" s="1651" t="s">
        <v>2728</v>
      </c>
      <c r="B827" s="1647" t="s">
        <v>3200</v>
      </c>
      <c r="C827" s="1636">
        <v>968.89</v>
      </c>
      <c r="D827" s="1637">
        <v>13708793.58</v>
      </c>
      <c r="E827" s="1637">
        <v>9382885.6600000001</v>
      </c>
      <c r="F827" s="1646">
        <v>0.68444284358390639</v>
      </c>
      <c r="G827" s="1645">
        <v>1</v>
      </c>
      <c r="H827" s="1644">
        <v>561655.30000000005</v>
      </c>
      <c r="I827" s="1644">
        <v>7029414.8300000001</v>
      </c>
      <c r="J827" s="1644">
        <v>7591070.1299999999</v>
      </c>
      <c r="K827" s="1643">
        <v>0.93050999999999995</v>
      </c>
      <c r="L827" s="1637">
        <v>3194399.5</v>
      </c>
      <c r="M827" s="1637">
        <v>638879.89</v>
      </c>
      <c r="N827" s="1637">
        <v>313405.43</v>
      </c>
      <c r="O827" s="1637">
        <v>138858.72</v>
      </c>
      <c r="P827" s="1637">
        <v>114997.39</v>
      </c>
      <c r="Q827" s="1637">
        <v>192311.75</v>
      </c>
      <c r="R827" s="1637">
        <v>72848.36</v>
      </c>
      <c r="S827" s="1637">
        <v>118567.05</v>
      </c>
      <c r="T827" s="1637">
        <v>160330.81</v>
      </c>
      <c r="U827" s="1637">
        <v>88994.38</v>
      </c>
      <c r="V827" s="1637">
        <v>237855.77</v>
      </c>
      <c r="W827" s="1637">
        <v>204794.36</v>
      </c>
      <c r="X827" s="1637">
        <v>142274.87</v>
      </c>
      <c r="Y827" s="1637">
        <v>5618518.2799999993</v>
      </c>
      <c r="Z827" s="1637">
        <v>85903.2</v>
      </c>
      <c r="AA827" s="1637">
        <v>121111.25</v>
      </c>
      <c r="AB827" s="1637">
        <v>314889.25</v>
      </c>
      <c r="AC827" s="1637">
        <v>32942.26</v>
      </c>
      <c r="AD827" s="1637">
        <v>553236.18999999994</v>
      </c>
      <c r="AE827" s="1637">
        <v>161943.67999999999</v>
      </c>
      <c r="AF827" s="1637">
        <v>1318659.29</v>
      </c>
      <c r="AG827" s="1637">
        <v>907849.93</v>
      </c>
      <c r="AH827" s="1637">
        <v>2686575.8469599998</v>
      </c>
      <c r="AI827" s="1637">
        <v>6183110.8969599996</v>
      </c>
      <c r="AJ827" s="1637">
        <v>922267.01</v>
      </c>
      <c r="AK827" s="1637">
        <v>5260843.8869599989</v>
      </c>
      <c r="AL827" s="1637">
        <v>6119022.5569599988</v>
      </c>
      <c r="AM827" s="1637">
        <v>292705.18</v>
      </c>
      <c r="AN827" s="1637">
        <v>292705.18</v>
      </c>
      <c r="AO827" s="1637">
        <v>304304.21999999997</v>
      </c>
      <c r="AP827" s="1637">
        <v>304304.21999999997</v>
      </c>
      <c r="AQ827" s="1637">
        <v>8869.85</v>
      </c>
      <c r="AR827" s="1637">
        <v>8869.85</v>
      </c>
      <c r="AS827" s="1637">
        <v>8869.85</v>
      </c>
      <c r="AT827" s="1637">
        <v>8869.85</v>
      </c>
      <c r="AU827" s="1637">
        <v>10916.74</v>
      </c>
      <c r="AV827" s="1637">
        <v>468737.66</v>
      </c>
      <c r="AW827" s="1637">
        <v>189873.11</v>
      </c>
      <c r="AX827" s="1637">
        <v>72226.929999999993</v>
      </c>
      <c r="AY827" s="1637">
        <v>1971252.64</v>
      </c>
      <c r="AZ827" s="1637">
        <v>13708793.58</v>
      </c>
      <c r="BA827" s="1637">
        <v>1174156.0600000003</v>
      </c>
      <c r="BB827" s="1637">
        <v>9725.7099999999991</v>
      </c>
      <c r="BC827" s="1637">
        <v>577264.03000000014</v>
      </c>
      <c r="BD827" s="1637">
        <v>13708793.47696</v>
      </c>
    </row>
    <row r="828" spans="1:56" x14ac:dyDescent="0.25">
      <c r="A828" s="1651" t="s">
        <v>2729</v>
      </c>
      <c r="B828" s="1647" t="s">
        <v>3199</v>
      </c>
      <c r="C828" s="1636">
        <v>557.72</v>
      </c>
      <c r="D828" s="1637">
        <v>6746951.8300000001</v>
      </c>
      <c r="E828" s="1637">
        <v>4713097.37</v>
      </c>
      <c r="F828" s="1646">
        <v>0.69855210008220858</v>
      </c>
      <c r="G828" s="1645">
        <v>1</v>
      </c>
      <c r="H828" s="1644">
        <v>208646.56</v>
      </c>
      <c r="I828" s="1644">
        <v>1483793.3699999996</v>
      </c>
      <c r="J828" s="1644">
        <v>1692439.9299999997</v>
      </c>
      <c r="K828" s="1643">
        <v>0.93050999999999995</v>
      </c>
      <c r="L828" s="1637">
        <v>1628670.07</v>
      </c>
      <c r="M828" s="1637">
        <v>325734.01</v>
      </c>
      <c r="N828" s="1637">
        <v>180386.56</v>
      </c>
      <c r="O828" s="1637">
        <v>79811.320000000007</v>
      </c>
      <c r="P828" s="1637">
        <v>52801.11</v>
      </c>
      <c r="Q828" s="1637">
        <v>110491.84</v>
      </c>
      <c r="R828" s="1637">
        <v>42115.45</v>
      </c>
      <c r="S828" s="1637">
        <v>68265.87</v>
      </c>
      <c r="T828" s="1637">
        <v>92152.76</v>
      </c>
      <c r="U828" s="1637">
        <v>51130.31</v>
      </c>
      <c r="V828" s="1637">
        <v>136711.49</v>
      </c>
      <c r="W828" s="1637">
        <v>117708.91</v>
      </c>
      <c r="X828" s="1637">
        <v>81915.83</v>
      </c>
      <c r="Y828" s="1637">
        <v>2967895.5300000003</v>
      </c>
      <c r="Z828" s="1637">
        <v>49782.6</v>
      </c>
      <c r="AA828" s="1637">
        <v>69715</v>
      </c>
      <c r="AB828" s="1637">
        <v>181259</v>
      </c>
      <c r="AC828" s="1637">
        <v>18962.48</v>
      </c>
      <c r="AD828" s="1637">
        <v>318458.12</v>
      </c>
      <c r="AE828" s="1637">
        <v>93569.260000000009</v>
      </c>
      <c r="AF828" s="1637">
        <v>759056.92</v>
      </c>
      <c r="AG828" s="1637">
        <v>522583.64</v>
      </c>
      <c r="AH828" s="1637">
        <v>1270606.38708</v>
      </c>
      <c r="AI828" s="1637">
        <v>3283993.4070800003</v>
      </c>
      <c r="AJ828" s="1637">
        <v>530882.51</v>
      </c>
      <c r="AK828" s="1637">
        <v>2753110.8970800005</v>
      </c>
      <c r="AL828" s="1637">
        <v>3247102.3770800005</v>
      </c>
      <c r="AM828" s="1637">
        <v>27291.85</v>
      </c>
      <c r="AN828" s="1637">
        <v>27291.85</v>
      </c>
      <c r="AO828" s="1637">
        <v>28656.45</v>
      </c>
      <c r="AP828" s="1637">
        <v>28656.45</v>
      </c>
      <c r="AQ828" s="1637">
        <v>0</v>
      </c>
      <c r="AR828" s="1637">
        <v>0</v>
      </c>
      <c r="AS828" s="1637">
        <v>0</v>
      </c>
      <c r="AT828" s="1637">
        <v>0</v>
      </c>
      <c r="AU828" s="1637">
        <v>0</v>
      </c>
      <c r="AV828" s="1637">
        <v>269507.09999999998</v>
      </c>
      <c r="AW828" s="1637">
        <v>109170.13</v>
      </c>
      <c r="AX828" s="1637">
        <v>41380.01</v>
      </c>
      <c r="AY828" s="1637">
        <v>531953.84</v>
      </c>
      <c r="AZ828" s="1637">
        <v>6746951.8300000001</v>
      </c>
      <c r="BA828" s="1637">
        <v>46072.17</v>
      </c>
      <c r="BB828" s="1637">
        <v>0</v>
      </c>
      <c r="BC828" s="1637">
        <v>167017.51999999999</v>
      </c>
      <c r="BD828" s="1637">
        <v>6746951.7470800001</v>
      </c>
    </row>
    <row r="829" spans="1:56" x14ac:dyDescent="0.25">
      <c r="A829" s="1651" t="s">
        <v>2730</v>
      </c>
      <c r="B829" s="1647" t="s">
        <v>3198</v>
      </c>
      <c r="C829" s="1636">
        <v>706.63</v>
      </c>
      <c r="D829" s="1637">
        <v>8832744.2799999993</v>
      </c>
      <c r="E829" s="1637">
        <v>7938282.7699999996</v>
      </c>
      <c r="F829" s="1646">
        <v>0.8987334534267758</v>
      </c>
      <c r="G829" s="1645">
        <v>2</v>
      </c>
      <c r="H829" s="1644">
        <v>14662.33</v>
      </c>
      <c r="I829" s="1644">
        <v>1106890.8699999999</v>
      </c>
      <c r="J829" s="1644">
        <v>1121553.2</v>
      </c>
      <c r="K829" s="1643">
        <v>0.93050999999999995</v>
      </c>
      <c r="L829" s="1637">
        <v>2102995.89</v>
      </c>
      <c r="M829" s="1637">
        <v>420599.17</v>
      </c>
      <c r="N829" s="1637">
        <v>228403.13</v>
      </c>
      <c r="O829" s="1637">
        <v>101224.11</v>
      </c>
      <c r="P829" s="1637">
        <v>70138.740000000005</v>
      </c>
      <c r="Q829" s="1637">
        <v>139863.09</v>
      </c>
      <c r="R829" s="1637">
        <v>52928.88</v>
      </c>
      <c r="S829" s="1637">
        <v>86506.96</v>
      </c>
      <c r="T829" s="1637">
        <v>116876.67</v>
      </c>
      <c r="U829" s="1637">
        <v>64949.31</v>
      </c>
      <c r="V829" s="1637">
        <v>173390.19</v>
      </c>
      <c r="W829" s="1637">
        <v>149289.34</v>
      </c>
      <c r="X829" s="1637">
        <v>103804.28</v>
      </c>
      <c r="Y829" s="1637">
        <v>3810969.7599999993</v>
      </c>
      <c r="Z829" s="1637">
        <v>62592.299999999988</v>
      </c>
      <c r="AA829" s="1637">
        <v>88328.75</v>
      </c>
      <c r="AB829" s="1637">
        <v>229654.75</v>
      </c>
      <c r="AC829" s="1637">
        <v>24025.42</v>
      </c>
      <c r="AD829" s="1637">
        <v>403485.73</v>
      </c>
      <c r="AE829" s="1637">
        <v>117932.50999999998</v>
      </c>
      <c r="AF829" s="1637">
        <v>961723.43</v>
      </c>
      <c r="AG829" s="1637">
        <v>662112.31000000006</v>
      </c>
      <c r="AH829" s="1637">
        <v>1678664.2873200001</v>
      </c>
      <c r="AI829" s="1637">
        <v>4228519.4873200003</v>
      </c>
      <c r="AJ829" s="1637">
        <v>672626.96</v>
      </c>
      <c r="AK829" s="1637">
        <v>3555892.5273200003</v>
      </c>
      <c r="AL829" s="1637">
        <v>4181778.6373200002</v>
      </c>
      <c r="AM829" s="1637">
        <v>75052.61</v>
      </c>
      <c r="AN829" s="1637">
        <v>75052.61</v>
      </c>
      <c r="AO829" s="1637">
        <v>78464.09</v>
      </c>
      <c r="AP829" s="1637">
        <v>78464.09</v>
      </c>
      <c r="AQ829" s="1637">
        <v>0</v>
      </c>
      <c r="AR829" s="1637">
        <v>0</v>
      </c>
      <c r="AS829" s="1637">
        <v>0</v>
      </c>
      <c r="AT829" s="1637">
        <v>0</v>
      </c>
      <c r="AU829" s="1637">
        <v>0</v>
      </c>
      <c r="AV829" s="1637">
        <v>341830.52</v>
      </c>
      <c r="AW829" s="1637">
        <v>138466.42000000001</v>
      </c>
      <c r="AX829" s="1637">
        <v>52665.47</v>
      </c>
      <c r="AY829" s="1637">
        <v>839995.81</v>
      </c>
      <c r="AZ829" s="1637">
        <v>8832744.2799999993</v>
      </c>
      <c r="BA829" s="1637">
        <v>93384.27</v>
      </c>
      <c r="BB829" s="1637">
        <v>0</v>
      </c>
      <c r="BC829" s="1637">
        <v>275171.59999999998</v>
      </c>
      <c r="BD829" s="1637">
        <v>8832744.2073199991</v>
      </c>
    </row>
    <row r="830" spans="1:56" x14ac:dyDescent="0.25">
      <c r="A830" s="1651" t="s">
        <v>2731</v>
      </c>
      <c r="B830" s="1647" t="s">
        <v>3197</v>
      </c>
      <c r="C830" s="1636">
        <v>719.97</v>
      </c>
      <c r="D830" s="1637">
        <v>10187364.27</v>
      </c>
      <c r="E830" s="1637">
        <v>7437206.4900000002</v>
      </c>
      <c r="F830" s="1646">
        <v>0.73004226538764971</v>
      </c>
      <c r="G830" s="1645">
        <v>1</v>
      </c>
      <c r="H830" s="1644">
        <v>224447.73</v>
      </c>
      <c r="I830" s="1644">
        <v>3137287.84</v>
      </c>
      <c r="J830" s="1644">
        <v>3361735.57</v>
      </c>
      <c r="K830" s="1643">
        <v>0.93050999999999995</v>
      </c>
      <c r="L830" s="1637">
        <v>2376171.23</v>
      </c>
      <c r="M830" s="1637">
        <v>475234.24</v>
      </c>
      <c r="N830" s="1637">
        <v>232945.24</v>
      </c>
      <c r="O830" s="1637">
        <v>103170.73</v>
      </c>
      <c r="P830" s="1637">
        <v>85432.11</v>
      </c>
      <c r="Q830" s="1637">
        <v>143359.67000000001</v>
      </c>
      <c r="R830" s="1637">
        <v>54067.14</v>
      </c>
      <c r="S830" s="1637">
        <v>88165.24</v>
      </c>
      <c r="T830" s="1637">
        <v>119124.29</v>
      </c>
      <c r="U830" s="1637">
        <v>66054.83</v>
      </c>
      <c r="V830" s="1637">
        <v>176724.61</v>
      </c>
      <c r="W830" s="1637">
        <v>152160.29</v>
      </c>
      <c r="X830" s="1637">
        <v>105794.13</v>
      </c>
      <c r="Y830" s="1637">
        <v>4178403.75</v>
      </c>
      <c r="Z830" s="1637">
        <v>64137.599999999991</v>
      </c>
      <c r="AA830" s="1637">
        <v>89996.25</v>
      </c>
      <c r="AB830" s="1637">
        <v>233990.25</v>
      </c>
      <c r="AC830" s="1637">
        <v>24478.979999999996</v>
      </c>
      <c r="AD830" s="1637">
        <v>411102.87</v>
      </c>
      <c r="AE830" s="1637">
        <v>121545.68</v>
      </c>
      <c r="AF830" s="1637">
        <v>979879.17</v>
      </c>
      <c r="AG830" s="1637">
        <v>674611.89</v>
      </c>
      <c r="AH830" s="1637">
        <v>1996127.0980799999</v>
      </c>
      <c r="AI830" s="1637">
        <v>4595869.7880799994</v>
      </c>
      <c r="AJ830" s="1637">
        <v>685325.04</v>
      </c>
      <c r="AK830" s="1637">
        <v>3910544.7480800003</v>
      </c>
      <c r="AL830" s="1637">
        <v>4548246.5480800001</v>
      </c>
      <c r="AM830" s="1637">
        <v>223110.94</v>
      </c>
      <c r="AN830" s="1637">
        <v>223110.94</v>
      </c>
      <c r="AO830" s="1637">
        <v>232663.09</v>
      </c>
      <c r="AP830" s="1637">
        <v>232663.09</v>
      </c>
      <c r="AQ830" s="1637">
        <v>1364.59</v>
      </c>
      <c r="AR830" s="1637">
        <v>1364.59</v>
      </c>
      <c r="AS830" s="1637">
        <v>1364.59</v>
      </c>
      <c r="AT830" s="1637">
        <v>1364.59</v>
      </c>
      <c r="AU830" s="1637">
        <v>1364.59</v>
      </c>
      <c r="AV830" s="1637">
        <v>347971.19</v>
      </c>
      <c r="AW830" s="1637">
        <v>140953.84</v>
      </c>
      <c r="AX830" s="1637">
        <v>53417.83</v>
      </c>
      <c r="AY830" s="1637">
        <v>1460713.8699999999</v>
      </c>
      <c r="AZ830" s="1637">
        <v>10187364.27</v>
      </c>
      <c r="BA830" s="1637">
        <v>700133.08</v>
      </c>
      <c r="BB830" s="1637">
        <v>1654.87</v>
      </c>
      <c r="BC830" s="1637">
        <v>349769.86</v>
      </c>
      <c r="BD830" s="1637">
        <v>10187364.16808</v>
      </c>
    </row>
    <row r="831" spans="1:56" x14ac:dyDescent="0.25">
      <c r="A831" s="1651" t="s">
        <v>2732</v>
      </c>
      <c r="B831" s="1647" t="s">
        <v>3196</v>
      </c>
      <c r="C831" s="1636">
        <v>279.38</v>
      </c>
      <c r="D831" s="1637">
        <v>3857633.06</v>
      </c>
      <c r="E831" s="1637">
        <v>2954000.15</v>
      </c>
      <c r="F831" s="1646">
        <v>0.76575457127589008</v>
      </c>
      <c r="G831" s="1645">
        <v>1</v>
      </c>
      <c r="H831" s="1644">
        <v>42712.11</v>
      </c>
      <c r="I831" s="1644">
        <v>1725946.7200000002</v>
      </c>
      <c r="J831" s="1644">
        <v>1768658.8300000003</v>
      </c>
      <c r="K831" s="1643">
        <v>0.93050999999999995</v>
      </c>
      <c r="L831" s="1637">
        <v>899986.21</v>
      </c>
      <c r="M831" s="1637">
        <v>179997.24</v>
      </c>
      <c r="N831" s="1637">
        <v>90193.279999999999</v>
      </c>
      <c r="O831" s="1637">
        <v>39581.22</v>
      </c>
      <c r="P831" s="1637">
        <v>32043.18</v>
      </c>
      <c r="Q831" s="1637">
        <v>55245.919999999998</v>
      </c>
      <c r="R831" s="1637">
        <v>20488.599999999999</v>
      </c>
      <c r="S831" s="1637">
        <v>33994.74</v>
      </c>
      <c r="T831" s="1637">
        <v>45701.77</v>
      </c>
      <c r="U831" s="1637">
        <v>25426.959999999999</v>
      </c>
      <c r="V831" s="1637">
        <v>67800.009999999995</v>
      </c>
      <c r="W831" s="1637">
        <v>58375.96</v>
      </c>
      <c r="X831" s="1637">
        <v>40792.089999999997</v>
      </c>
      <c r="Y831" s="1637">
        <v>1589627.18</v>
      </c>
      <c r="Z831" s="1637">
        <v>24792.299999999996</v>
      </c>
      <c r="AA831" s="1637">
        <v>34922.5</v>
      </c>
      <c r="AB831" s="1637">
        <v>90798.5</v>
      </c>
      <c r="AC831" s="1637">
        <v>9498.92</v>
      </c>
      <c r="AD831" s="1637">
        <v>159525.97999999998</v>
      </c>
      <c r="AE831" s="1637">
        <v>47349.59</v>
      </c>
      <c r="AF831" s="1637">
        <v>380236.18000000005</v>
      </c>
      <c r="AG831" s="1637">
        <v>261779.06</v>
      </c>
      <c r="AH831" s="1637">
        <v>751547.67131999996</v>
      </c>
      <c r="AI831" s="1637">
        <v>1760450.70132</v>
      </c>
      <c r="AJ831" s="1637">
        <v>265936.23</v>
      </c>
      <c r="AK831" s="1637">
        <v>1494514.47132</v>
      </c>
      <c r="AL831" s="1637">
        <v>1741970.7913200001</v>
      </c>
      <c r="AM831" s="1637">
        <v>75734.899999999994</v>
      </c>
      <c r="AN831" s="1637">
        <v>75734.899999999994</v>
      </c>
      <c r="AO831" s="1637">
        <v>78464.09</v>
      </c>
      <c r="AP831" s="1637">
        <v>78464.09</v>
      </c>
      <c r="AQ831" s="1637">
        <v>1364.59</v>
      </c>
      <c r="AR831" s="1637">
        <v>1364.59</v>
      </c>
      <c r="AS831" s="1637">
        <v>1364.59</v>
      </c>
      <c r="AT831" s="1637">
        <v>1364.59</v>
      </c>
      <c r="AU831" s="1637">
        <v>2046.88</v>
      </c>
      <c r="AV831" s="1637">
        <v>135094.69</v>
      </c>
      <c r="AW831" s="1637">
        <v>54723.25</v>
      </c>
      <c r="AX831" s="1637">
        <v>20313.82</v>
      </c>
      <c r="AY831" s="1637">
        <v>526034.9800000001</v>
      </c>
      <c r="AZ831" s="1637">
        <v>3857633.06</v>
      </c>
      <c r="BA831" s="1637">
        <v>238763.95</v>
      </c>
      <c r="BB831" s="1637">
        <v>161.16</v>
      </c>
      <c r="BC831" s="1637">
        <v>126227.71</v>
      </c>
      <c r="BD831" s="1637">
        <v>3857632.95132</v>
      </c>
    </row>
    <row r="832" spans="1:56" x14ac:dyDescent="0.25">
      <c r="A832" s="1651" t="s">
        <v>2733</v>
      </c>
      <c r="B832" s="1647" t="s">
        <v>3195</v>
      </c>
      <c r="C832" s="1636">
        <v>3027.29</v>
      </c>
      <c r="D832" s="1637">
        <v>48549934.399999999</v>
      </c>
      <c r="E832" s="1637">
        <v>42716725.480000004</v>
      </c>
      <c r="F832" s="1646">
        <v>0.87985135320800778</v>
      </c>
      <c r="G832" s="1645">
        <v>2</v>
      </c>
      <c r="H832" s="1644">
        <v>82057.77</v>
      </c>
      <c r="I832" s="1644">
        <v>33449357.110000007</v>
      </c>
      <c r="J832" s="1644">
        <v>33531414.880000006</v>
      </c>
      <c r="K832" s="1643">
        <v>0.93050999999999995</v>
      </c>
      <c r="L832" s="1637">
        <v>10966454.130000001</v>
      </c>
      <c r="M832" s="1637">
        <v>2586650.0099999998</v>
      </c>
      <c r="N832" s="1637">
        <v>1021013.68</v>
      </c>
      <c r="O832" s="1637">
        <v>419251.57</v>
      </c>
      <c r="P832" s="1637">
        <v>411099.18</v>
      </c>
      <c r="Q832" s="1637">
        <v>695828.23</v>
      </c>
      <c r="R832" s="1637">
        <v>228789.38</v>
      </c>
      <c r="S832" s="1637">
        <v>383891.93</v>
      </c>
      <c r="T832" s="1637">
        <v>469005.1</v>
      </c>
      <c r="U832" s="1637">
        <v>278314.74</v>
      </c>
      <c r="V832" s="1637">
        <v>695783.71</v>
      </c>
      <c r="W832" s="1637">
        <v>599071.36</v>
      </c>
      <c r="X832" s="1637">
        <v>460652.22</v>
      </c>
      <c r="Y832" s="1637">
        <v>19215805.239999998</v>
      </c>
      <c r="Z832" s="1637">
        <v>271136.7</v>
      </c>
      <c r="AA832" s="1637">
        <v>378411.25</v>
      </c>
      <c r="AB832" s="1637">
        <v>983869.25</v>
      </c>
      <c r="AC832" s="1637">
        <v>102927.86</v>
      </c>
      <c r="AD832" s="1637">
        <v>1728582.5899999999</v>
      </c>
      <c r="AE832" s="1637">
        <v>1062600.9500000002</v>
      </c>
      <c r="AF832" s="1637">
        <v>4120141.6899999995</v>
      </c>
      <c r="AG832" s="1637">
        <v>2836570.73</v>
      </c>
      <c r="AH832" s="1637">
        <v>9638981.6415599994</v>
      </c>
      <c r="AI832" s="1637">
        <v>21123222.661559999</v>
      </c>
      <c r="AJ832" s="1637">
        <v>2881616.8</v>
      </c>
      <c r="AK832" s="1637">
        <v>18241605.861559998</v>
      </c>
      <c r="AL832" s="1637">
        <v>20922979.101559997</v>
      </c>
      <c r="AM832" s="1637">
        <v>1488770.87</v>
      </c>
      <c r="AN832" s="1637">
        <v>1488770.87</v>
      </c>
      <c r="AO832" s="1637">
        <v>1550859.84</v>
      </c>
      <c r="AP832" s="1637">
        <v>1550859.84</v>
      </c>
      <c r="AQ832" s="1637">
        <v>8869.85</v>
      </c>
      <c r="AR832" s="1637">
        <v>8869.85</v>
      </c>
      <c r="AS832" s="1637">
        <v>8869.85</v>
      </c>
      <c r="AT832" s="1637">
        <v>8869.85</v>
      </c>
      <c r="AU832" s="1637">
        <v>10916.74</v>
      </c>
      <c r="AV832" s="1637">
        <v>1464890.49</v>
      </c>
      <c r="AW832" s="1637">
        <v>593388.03</v>
      </c>
      <c r="AX832" s="1637">
        <v>227213.88</v>
      </c>
      <c r="AY832" s="1637">
        <v>8411149.959999999</v>
      </c>
      <c r="AZ832" s="1637">
        <v>48549934.399999999</v>
      </c>
      <c r="BA832" s="1637">
        <v>10635357.450000001</v>
      </c>
      <c r="BB832" s="1637">
        <v>2327.54</v>
      </c>
      <c r="BC832" s="1637">
        <v>1647286.7899999996</v>
      </c>
      <c r="BD832" s="1637">
        <v>48549934.301559992</v>
      </c>
    </row>
    <row r="833" spans="1:56" x14ac:dyDescent="0.25">
      <c r="A833" s="1651" t="s">
        <v>2734</v>
      </c>
      <c r="B833" s="1647" t="s">
        <v>3194</v>
      </c>
      <c r="C833" s="1636">
        <v>146.44999999999999</v>
      </c>
      <c r="D833" s="1637">
        <v>2061662.11</v>
      </c>
      <c r="E833" s="1637">
        <v>2045582.83</v>
      </c>
      <c r="F833" s="1646">
        <v>0.9922008170388309</v>
      </c>
      <c r="G833" s="1645">
        <v>3</v>
      </c>
      <c r="H833" s="1644">
        <v>2342.89</v>
      </c>
      <c r="I833" s="1644">
        <v>1076675.6499999999</v>
      </c>
      <c r="J833" s="1644">
        <v>1079018.5399999998</v>
      </c>
      <c r="K833" s="1643">
        <v>0.93050999999999995</v>
      </c>
      <c r="L833" s="1637">
        <v>492217.62</v>
      </c>
      <c r="M833" s="1637">
        <v>112072.81</v>
      </c>
      <c r="N833" s="1637">
        <v>47531.59</v>
      </c>
      <c r="O833" s="1637">
        <v>19953.39</v>
      </c>
      <c r="P833" s="1637">
        <v>16853.27</v>
      </c>
      <c r="Q833" s="1637">
        <v>30544.36</v>
      </c>
      <c r="R833" s="1637">
        <v>10244.299999999999</v>
      </c>
      <c r="S833" s="1637">
        <v>18241.080000000002</v>
      </c>
      <c r="T833" s="1637">
        <v>22476.28</v>
      </c>
      <c r="U833" s="1637">
        <v>13266.24</v>
      </c>
      <c r="V833" s="1637">
        <v>33344.26</v>
      </c>
      <c r="W833" s="1637">
        <v>28709.49</v>
      </c>
      <c r="X833" s="1637">
        <v>21888.44</v>
      </c>
      <c r="Y833" s="1637">
        <v>867343.12999999989</v>
      </c>
      <c r="Z833" s="1637">
        <v>13180.5</v>
      </c>
      <c r="AA833" s="1637">
        <v>18306.25</v>
      </c>
      <c r="AB833" s="1637">
        <v>47596.25</v>
      </c>
      <c r="AC833" s="1637">
        <v>4979.2999999999993</v>
      </c>
      <c r="AD833" s="1637">
        <v>83622.950000000012</v>
      </c>
      <c r="AE833" s="1637">
        <v>44357.97</v>
      </c>
      <c r="AF833" s="1637">
        <v>199318.44999999998</v>
      </c>
      <c r="AG833" s="1637">
        <v>137223.65</v>
      </c>
      <c r="AH833" s="1637">
        <v>398767.91279999999</v>
      </c>
      <c r="AI833" s="1637">
        <v>947353.23279999988</v>
      </c>
      <c r="AJ833" s="1637">
        <v>139402.82</v>
      </c>
      <c r="AK833" s="1637">
        <v>807950.41279999982</v>
      </c>
      <c r="AL833" s="1637">
        <v>937666.12279999978</v>
      </c>
      <c r="AM833" s="1637">
        <v>36161.71</v>
      </c>
      <c r="AN833" s="1637">
        <v>36161.71</v>
      </c>
      <c r="AO833" s="1637">
        <v>37526.300000000003</v>
      </c>
      <c r="AP833" s="1637">
        <v>37526.300000000003</v>
      </c>
      <c r="AQ833" s="1637">
        <v>0</v>
      </c>
      <c r="AR833" s="1637">
        <v>0</v>
      </c>
      <c r="AS833" s="1637">
        <v>0</v>
      </c>
      <c r="AT833" s="1637">
        <v>0</v>
      </c>
      <c r="AU833" s="1637">
        <v>0</v>
      </c>
      <c r="AV833" s="1637">
        <v>70276.53</v>
      </c>
      <c r="AW833" s="1637">
        <v>28467.14</v>
      </c>
      <c r="AX833" s="1637">
        <v>10533.09</v>
      </c>
      <c r="AY833" s="1637">
        <v>256652.78</v>
      </c>
      <c r="AZ833" s="1637">
        <v>2061662.11</v>
      </c>
      <c r="BA833" s="1637">
        <v>453778.41000000003</v>
      </c>
      <c r="BB833" s="1637">
        <v>0</v>
      </c>
      <c r="BC833" s="1637">
        <v>36369.879999999997</v>
      </c>
      <c r="BD833" s="1637">
        <v>2061662.0327999997</v>
      </c>
    </row>
    <row r="834" spans="1:56" x14ac:dyDescent="0.25">
      <c r="A834" s="1651" t="s">
        <v>2735</v>
      </c>
      <c r="B834" s="1647" t="s">
        <v>3193</v>
      </c>
      <c r="C834" s="1636">
        <v>4441.8599999999997</v>
      </c>
      <c r="D834" s="1637">
        <v>70918718.549999997</v>
      </c>
      <c r="E834" s="1637">
        <v>76726154.280000001</v>
      </c>
      <c r="F834" s="1646">
        <v>1.081888616274215</v>
      </c>
      <c r="G834" s="1645">
        <v>4</v>
      </c>
      <c r="H834" s="1644">
        <v>4517.41</v>
      </c>
      <c r="I834" s="1644">
        <v>60510001.170000009</v>
      </c>
      <c r="J834" s="1644">
        <v>60514518.580000006</v>
      </c>
      <c r="K834" s="1643">
        <v>0.93050999999999995</v>
      </c>
      <c r="L834" s="1637">
        <v>16257181.23</v>
      </c>
      <c r="M834" s="1637">
        <v>3946032.57</v>
      </c>
      <c r="N834" s="1637">
        <v>1508935.25</v>
      </c>
      <c r="O834" s="1637">
        <v>611523.93999999994</v>
      </c>
      <c r="P834" s="1637">
        <v>610190.5</v>
      </c>
      <c r="Q834" s="1637">
        <v>1042863.03</v>
      </c>
      <c r="R834" s="1637">
        <v>336354.54</v>
      </c>
      <c r="S834" s="1637">
        <v>566855.54</v>
      </c>
      <c r="T834" s="1637">
        <v>679532.95</v>
      </c>
      <c r="U834" s="1637">
        <v>409042.51</v>
      </c>
      <c r="V834" s="1637">
        <v>1008108.35</v>
      </c>
      <c r="W834" s="1637">
        <v>867983.58</v>
      </c>
      <c r="X834" s="1637">
        <v>680199.93</v>
      </c>
      <c r="Y834" s="1637">
        <v>28524803.920000002</v>
      </c>
      <c r="Z834" s="1637">
        <v>398320.2</v>
      </c>
      <c r="AA834" s="1637">
        <v>555232.5</v>
      </c>
      <c r="AB834" s="1637">
        <v>1443604.5</v>
      </c>
      <c r="AC834" s="1637">
        <v>151023.24</v>
      </c>
      <c r="AD834" s="1637">
        <v>1268151.02</v>
      </c>
      <c r="AE834" s="1637">
        <v>1716778.42</v>
      </c>
      <c r="AF834" s="1637">
        <v>6045371.46</v>
      </c>
      <c r="AG834" s="1637">
        <v>4162022.8199999994</v>
      </c>
      <c r="AH834" s="1637">
        <v>14334578.732039999</v>
      </c>
      <c r="AI834" s="1637">
        <v>30075082.892039999</v>
      </c>
      <c r="AJ834" s="1637">
        <v>4228117.6900000004</v>
      </c>
      <c r="AK834" s="1637">
        <v>25846965.202039994</v>
      </c>
      <c r="AL834" s="1637">
        <v>29781270.992039993</v>
      </c>
      <c r="AM834" s="1637">
        <v>2216098.89</v>
      </c>
      <c r="AN834" s="1637">
        <v>2216098.89</v>
      </c>
      <c r="AO834" s="1637">
        <v>2308208.91</v>
      </c>
      <c r="AP834" s="1637">
        <v>2308208.91</v>
      </c>
      <c r="AQ834" s="1637">
        <v>39573.19</v>
      </c>
      <c r="AR834" s="1637">
        <v>39573.19</v>
      </c>
      <c r="AS834" s="1637">
        <v>40937.78</v>
      </c>
      <c r="AT834" s="1637">
        <v>40937.78</v>
      </c>
      <c r="AU834" s="1637">
        <v>49125.34</v>
      </c>
      <c r="AV834" s="1637">
        <v>2149233.84</v>
      </c>
      <c r="AW834" s="1637">
        <v>870597.25</v>
      </c>
      <c r="AX834" s="1637">
        <v>334049.55</v>
      </c>
      <c r="AY834" s="1637">
        <v>12612643.52</v>
      </c>
      <c r="AZ834" s="1637">
        <v>70918718.549999997</v>
      </c>
      <c r="BA834" s="1637">
        <v>19427379.860000003</v>
      </c>
      <c r="BB834" s="1637">
        <v>27821.26</v>
      </c>
      <c r="BC834" s="1637">
        <v>2357065.1600000006</v>
      </c>
      <c r="BD834" s="1637">
        <v>70918718.432039991</v>
      </c>
    </row>
    <row r="835" spans="1:56" x14ac:dyDescent="0.25">
      <c r="A835" s="1651" t="s">
        <v>2736</v>
      </c>
      <c r="B835" s="1647" t="s">
        <v>3192</v>
      </c>
      <c r="C835" s="1636">
        <v>888.28</v>
      </c>
      <c r="D835" s="1637">
        <v>12831009.84</v>
      </c>
      <c r="E835" s="1637">
        <v>9902121.3300000001</v>
      </c>
      <c r="F835" s="1646">
        <v>0.77173359333968061</v>
      </c>
      <c r="G835" s="1645">
        <v>1</v>
      </c>
      <c r="H835" s="1644">
        <v>122597.75</v>
      </c>
      <c r="I835" s="1644">
        <v>6445899.5600000005</v>
      </c>
      <c r="J835" s="1644">
        <v>6568497.3100000005</v>
      </c>
      <c r="K835" s="1643">
        <v>0.93050999999999995</v>
      </c>
      <c r="L835" s="1637">
        <v>2941276.63</v>
      </c>
      <c r="M835" s="1637">
        <v>705447.31</v>
      </c>
      <c r="N835" s="1637">
        <v>300118.12</v>
      </c>
      <c r="O835" s="1637">
        <v>122284.85</v>
      </c>
      <c r="P835" s="1637">
        <v>103761.7</v>
      </c>
      <c r="Q835" s="1637">
        <v>207373.94</v>
      </c>
      <c r="R835" s="1637">
        <v>66587.95</v>
      </c>
      <c r="S835" s="1637">
        <v>112763.07</v>
      </c>
      <c r="T835" s="1637">
        <v>136356.10999999999</v>
      </c>
      <c r="U835" s="1637">
        <v>81255.740000000005</v>
      </c>
      <c r="V835" s="1637">
        <v>202288.55</v>
      </c>
      <c r="W835" s="1637">
        <v>174170.9</v>
      </c>
      <c r="X835" s="1637">
        <v>135310.37</v>
      </c>
      <c r="Y835" s="1637">
        <v>5288995.2400000021</v>
      </c>
      <c r="Z835" s="1637">
        <v>79360.2</v>
      </c>
      <c r="AA835" s="1637">
        <v>111035</v>
      </c>
      <c r="AB835" s="1637">
        <v>288691</v>
      </c>
      <c r="AC835" s="1637">
        <v>30201.519999999997</v>
      </c>
      <c r="AD835" s="1637">
        <v>507207.88</v>
      </c>
      <c r="AE835" s="1637">
        <v>328700.14</v>
      </c>
      <c r="AF835" s="1637">
        <v>1208949.08</v>
      </c>
      <c r="AG835" s="1637">
        <v>832318.36</v>
      </c>
      <c r="AH835" s="1637">
        <v>2483438.7979200003</v>
      </c>
      <c r="AI835" s="1637">
        <v>5869901.9779200004</v>
      </c>
      <c r="AJ835" s="1637">
        <v>845535.96</v>
      </c>
      <c r="AK835" s="1637">
        <v>5024366.0179199995</v>
      </c>
      <c r="AL835" s="1637">
        <v>5811145.6779199997</v>
      </c>
      <c r="AM835" s="1637">
        <v>253131.98</v>
      </c>
      <c r="AN835" s="1637">
        <v>253131.98</v>
      </c>
      <c r="AO835" s="1637">
        <v>263366.43</v>
      </c>
      <c r="AP835" s="1637">
        <v>263366.43</v>
      </c>
      <c r="AQ835" s="1637">
        <v>5458.37</v>
      </c>
      <c r="AR835" s="1637">
        <v>5458.37</v>
      </c>
      <c r="AS835" s="1637">
        <v>5458.37</v>
      </c>
      <c r="AT835" s="1637">
        <v>5458.37</v>
      </c>
      <c r="AU835" s="1637">
        <v>6822.96</v>
      </c>
      <c r="AV835" s="1637">
        <v>429164.47</v>
      </c>
      <c r="AW835" s="1637">
        <v>173843.07</v>
      </c>
      <c r="AX835" s="1637">
        <v>66208.009999999995</v>
      </c>
      <c r="AY835" s="1637">
        <v>1730868.8100000003</v>
      </c>
      <c r="AZ835" s="1637">
        <v>12831009.84</v>
      </c>
      <c r="BA835" s="1637">
        <v>933318.97</v>
      </c>
      <c r="BB835" s="1637">
        <v>1219.6099999999999</v>
      </c>
      <c r="BC835" s="1637">
        <v>430069.35</v>
      </c>
      <c r="BD835" s="1637">
        <v>12831009.727920001</v>
      </c>
    </row>
    <row r="836" spans="1:56" x14ac:dyDescent="0.25">
      <c r="A836" s="1651" t="s">
        <v>2737</v>
      </c>
      <c r="B836" s="1647" t="s">
        <v>3191</v>
      </c>
      <c r="C836" s="1636">
        <v>4701</v>
      </c>
      <c r="D836" s="1637">
        <v>70269153.609999999</v>
      </c>
      <c r="E836" s="1637">
        <v>48503139.439999998</v>
      </c>
      <c r="F836" s="1646">
        <v>0.69024795302355146</v>
      </c>
      <c r="G836" s="1645">
        <v>1</v>
      </c>
      <c r="H836" s="1644">
        <v>2622380.16</v>
      </c>
      <c r="I836" s="1644">
        <v>24740585.77</v>
      </c>
      <c r="J836" s="1644">
        <v>27362965.93</v>
      </c>
      <c r="K836" s="1643">
        <v>0.93050999999999995</v>
      </c>
      <c r="L836" s="1637">
        <v>15454702.310000001</v>
      </c>
      <c r="M836" s="1637">
        <v>5151052.28</v>
      </c>
      <c r="N836" s="1637">
        <v>1753841.53</v>
      </c>
      <c r="O836" s="1637">
        <v>584365.06999999995</v>
      </c>
      <c r="P836" s="1637">
        <v>516661.04</v>
      </c>
      <c r="Q836" s="1637">
        <v>1498500.74</v>
      </c>
      <c r="R836" s="1637">
        <v>356274.02</v>
      </c>
      <c r="S836" s="1637">
        <v>649493.18000000005</v>
      </c>
      <c r="T836" s="1637">
        <v>586630.98</v>
      </c>
      <c r="U836" s="1637">
        <v>433087.58</v>
      </c>
      <c r="V836" s="1637">
        <v>870285.38</v>
      </c>
      <c r="W836" s="1637">
        <v>749317.69</v>
      </c>
      <c r="X836" s="1637">
        <v>779361.21</v>
      </c>
      <c r="Y836" s="1637">
        <v>29383573.009999998</v>
      </c>
      <c r="Z836" s="1637">
        <v>423090</v>
      </c>
      <c r="AA836" s="1637">
        <v>587625</v>
      </c>
      <c r="AB836" s="1637">
        <v>1527825</v>
      </c>
      <c r="AC836" s="1637">
        <v>159834</v>
      </c>
      <c r="AD836" s="1637">
        <v>2684271</v>
      </c>
      <c r="AE836" s="1637">
        <v>4038159</v>
      </c>
      <c r="AF836" s="1637">
        <v>6398061</v>
      </c>
      <c r="AG836" s="1637">
        <v>4404837</v>
      </c>
      <c r="AH836" s="1637">
        <v>13166145.366</v>
      </c>
      <c r="AI836" s="1637">
        <v>33389847.366</v>
      </c>
      <c r="AJ836" s="1637">
        <v>4474787.88</v>
      </c>
      <c r="AK836" s="1637">
        <v>28915059.486000001</v>
      </c>
      <c r="AL836" s="1637">
        <v>33078894.356000002</v>
      </c>
      <c r="AM836" s="1637">
        <v>1039137.5</v>
      </c>
      <c r="AN836" s="1637">
        <v>1039137.5</v>
      </c>
      <c r="AO836" s="1637">
        <v>1082122.18</v>
      </c>
      <c r="AP836" s="1637">
        <v>1082122.18</v>
      </c>
      <c r="AQ836" s="1637">
        <v>2729.18</v>
      </c>
      <c r="AR836" s="1637">
        <v>2729.18</v>
      </c>
      <c r="AS836" s="1637">
        <v>2729.18</v>
      </c>
      <c r="AT836" s="1637">
        <v>2729.18</v>
      </c>
      <c r="AU836" s="1637">
        <v>3411.48</v>
      </c>
      <c r="AV836" s="1637">
        <v>2274776.38</v>
      </c>
      <c r="AW836" s="1637">
        <v>921451.18</v>
      </c>
      <c r="AX836" s="1637">
        <v>353611.01</v>
      </c>
      <c r="AY836" s="1637">
        <v>7806686.129999998</v>
      </c>
      <c r="AZ836" s="1637">
        <v>70269153.609999999</v>
      </c>
      <c r="BA836" s="1637">
        <v>3232821.58</v>
      </c>
      <c r="BB836" s="1637">
        <v>10456.08</v>
      </c>
      <c r="BC836" s="1637">
        <v>2416009.9899999998</v>
      </c>
      <c r="BD836" s="1637">
        <v>70269153.495999992</v>
      </c>
    </row>
    <row r="837" spans="1:56" x14ac:dyDescent="0.25">
      <c r="A837" s="1651" t="s">
        <v>2738</v>
      </c>
      <c r="B837" s="1647" t="s">
        <v>3190</v>
      </c>
      <c r="C837" s="1636">
        <v>2484.5</v>
      </c>
      <c r="D837" s="1637">
        <v>34740918.780000001</v>
      </c>
      <c r="E837" s="1637">
        <v>23364016.82</v>
      </c>
      <c r="F837" s="1646">
        <v>0.67252155787688694</v>
      </c>
      <c r="G837" s="1645">
        <v>1</v>
      </c>
      <c r="H837" s="1644">
        <v>1447756.63</v>
      </c>
      <c r="I837" s="1644">
        <v>9243753.1799999978</v>
      </c>
      <c r="J837" s="1644">
        <v>10691509.809999999</v>
      </c>
      <c r="K837" s="1643">
        <v>0.93050999999999995</v>
      </c>
      <c r="L837" s="1637">
        <v>7749740.6200000001</v>
      </c>
      <c r="M837" s="1637">
        <v>2582988.54</v>
      </c>
      <c r="N837" s="1637">
        <v>926923.9</v>
      </c>
      <c r="O837" s="1637">
        <v>308974.63</v>
      </c>
      <c r="P837" s="1637">
        <v>246296.05</v>
      </c>
      <c r="Q837" s="1637">
        <v>791495.34</v>
      </c>
      <c r="R837" s="1637">
        <v>188381.31</v>
      </c>
      <c r="S837" s="1637">
        <v>343264.05</v>
      </c>
      <c r="T837" s="1637">
        <v>310172.7</v>
      </c>
      <c r="U837" s="1637">
        <v>228842.7</v>
      </c>
      <c r="V837" s="1637">
        <v>460150.89</v>
      </c>
      <c r="W837" s="1637">
        <v>396190.96</v>
      </c>
      <c r="X837" s="1637">
        <v>411900.69</v>
      </c>
      <c r="Y837" s="1637">
        <v>14945322.380000003</v>
      </c>
      <c r="Z837" s="1637">
        <v>223605</v>
      </c>
      <c r="AA837" s="1637">
        <v>310562.5</v>
      </c>
      <c r="AB837" s="1637">
        <v>807462.5</v>
      </c>
      <c r="AC837" s="1637">
        <v>84473</v>
      </c>
      <c r="AD837" s="1637">
        <v>1418649.5</v>
      </c>
      <c r="AE837" s="1637">
        <v>2134185.5</v>
      </c>
      <c r="AF837" s="1637">
        <v>3381404.5</v>
      </c>
      <c r="AG837" s="1637">
        <v>2327976.5</v>
      </c>
      <c r="AH837" s="1637">
        <v>6380585.9969999986</v>
      </c>
      <c r="AI837" s="1637">
        <v>17068904.996999998</v>
      </c>
      <c r="AJ837" s="1637">
        <v>2364945.86</v>
      </c>
      <c r="AK837" s="1637">
        <v>14703959.136999998</v>
      </c>
      <c r="AL837" s="1637">
        <v>16904564.906999998</v>
      </c>
      <c r="AM837" s="1637">
        <v>242897.53</v>
      </c>
      <c r="AN837" s="1637">
        <v>242897.53</v>
      </c>
      <c r="AO837" s="1637">
        <v>253131.98</v>
      </c>
      <c r="AP837" s="1637">
        <v>253131.98</v>
      </c>
      <c r="AQ837" s="1637">
        <v>4093.77</v>
      </c>
      <c r="AR837" s="1637">
        <v>4093.77</v>
      </c>
      <c r="AS837" s="1637">
        <v>4776.07</v>
      </c>
      <c r="AT837" s="1637">
        <v>4776.07</v>
      </c>
      <c r="AU837" s="1637">
        <v>5458.37</v>
      </c>
      <c r="AV837" s="1637">
        <v>1202206.3500000001</v>
      </c>
      <c r="AW837" s="1637">
        <v>486981.7</v>
      </c>
      <c r="AX837" s="1637">
        <v>186586.23</v>
      </c>
      <c r="AY837" s="1637">
        <v>2891031.35</v>
      </c>
      <c r="AZ837" s="1637">
        <v>34740918.780000001</v>
      </c>
      <c r="BA837" s="1637">
        <v>451281.13</v>
      </c>
      <c r="BB837" s="1637">
        <v>5429.2499999999991</v>
      </c>
      <c r="BC837" s="1637">
        <v>1002331.8800000001</v>
      </c>
      <c r="BD837" s="1637">
        <v>34740918.637000002</v>
      </c>
    </row>
    <row r="838" spans="1:56" x14ac:dyDescent="0.25">
      <c r="A838" s="1647"/>
      <c r="B838" s="1647" t="s">
        <v>3189</v>
      </c>
      <c r="C838" s="1636">
        <v>59</v>
      </c>
      <c r="D838" s="1637">
        <v>874282.87</v>
      </c>
      <c r="E838" s="1637">
        <v>526411.93000000005</v>
      </c>
      <c r="F838" s="1646">
        <v>0.60210710750858021</v>
      </c>
      <c r="G838" s="1645">
        <v>1</v>
      </c>
      <c r="H838" s="1644">
        <v>62184.66</v>
      </c>
      <c r="I838" s="1644">
        <v>438983.65</v>
      </c>
      <c r="J838" s="1644">
        <v>501168.31000000006</v>
      </c>
      <c r="K838" s="1643">
        <v>0.93776000000000004</v>
      </c>
      <c r="L838" s="1637">
        <v>194801.77</v>
      </c>
      <c r="M838" s="1637">
        <v>64927.42</v>
      </c>
      <c r="N838" s="1637">
        <v>21811.78</v>
      </c>
      <c r="O838" s="1637">
        <v>6769.17</v>
      </c>
      <c r="P838" s="1637">
        <v>6445.37</v>
      </c>
      <c r="Q838" s="1637">
        <v>18475.55</v>
      </c>
      <c r="R838" s="1637">
        <v>4014.93</v>
      </c>
      <c r="S838" s="1637">
        <v>8077.47</v>
      </c>
      <c r="T838" s="1637">
        <v>6795.42</v>
      </c>
      <c r="U838" s="1637">
        <v>5292.13</v>
      </c>
      <c r="V838" s="1637">
        <v>10081.219999999999</v>
      </c>
      <c r="W838" s="1637">
        <v>8679.9500000000007</v>
      </c>
      <c r="X838" s="1637">
        <v>9692.58</v>
      </c>
      <c r="Y838" s="1637">
        <v>365864.75999999989</v>
      </c>
      <c r="Z838" s="1637">
        <v>5310</v>
      </c>
      <c r="AA838" s="1637">
        <v>7375</v>
      </c>
      <c r="AB838" s="1637">
        <v>19175</v>
      </c>
      <c r="AC838" s="1637">
        <v>2006</v>
      </c>
      <c r="AD838" s="1637">
        <v>33689</v>
      </c>
      <c r="AE838" s="1637">
        <v>50681</v>
      </c>
      <c r="AF838" s="1637">
        <v>80299</v>
      </c>
      <c r="AG838" s="1637">
        <v>55283</v>
      </c>
      <c r="AH838" s="1637">
        <v>162433.85400000002</v>
      </c>
      <c r="AI838" s="1637">
        <v>416251.85400000005</v>
      </c>
      <c r="AJ838" s="1637">
        <v>56160.92</v>
      </c>
      <c r="AK838" s="1637">
        <v>360090.93400000007</v>
      </c>
      <c r="AL838" s="1637">
        <v>412756.39400000009</v>
      </c>
      <c r="AM838" s="1637">
        <v>13064.63</v>
      </c>
      <c r="AN838" s="1637">
        <v>13064.63</v>
      </c>
      <c r="AO838" s="1637">
        <v>13064.63</v>
      </c>
      <c r="AP838" s="1637">
        <v>13064.63</v>
      </c>
      <c r="AQ838" s="1637">
        <v>0</v>
      </c>
      <c r="AR838" s="1637">
        <v>0</v>
      </c>
      <c r="AS838" s="1637">
        <v>0</v>
      </c>
      <c r="AT838" s="1637">
        <v>0</v>
      </c>
      <c r="AU838" s="1637">
        <v>0</v>
      </c>
      <c r="AV838" s="1637">
        <v>28192.11</v>
      </c>
      <c r="AW838" s="1637">
        <v>11419.87</v>
      </c>
      <c r="AX838" s="1637">
        <v>3791.12</v>
      </c>
      <c r="AY838" s="1637">
        <v>95661.62</v>
      </c>
      <c r="AZ838" s="1637">
        <v>874282.87</v>
      </c>
      <c r="BA838" s="1637">
        <v>23834.799999999999</v>
      </c>
      <c r="BB838" s="1637">
        <v>0</v>
      </c>
      <c r="BC838" s="1637">
        <v>12854.68</v>
      </c>
      <c r="BD838" s="1637">
        <v>874282.77399999998</v>
      </c>
    </row>
    <row r="839" spans="1:56" x14ac:dyDescent="0.25">
      <c r="A839" s="1647"/>
      <c r="B839" s="1647" t="s">
        <v>3188</v>
      </c>
      <c r="C839" s="1636">
        <v>45</v>
      </c>
      <c r="D839" s="1637">
        <v>633246.71</v>
      </c>
      <c r="E839" s="1637">
        <v>385964.82</v>
      </c>
      <c r="F839" s="1646">
        <v>0.60950150060787534</v>
      </c>
      <c r="G839" s="1645">
        <v>1</v>
      </c>
      <c r="H839" s="1644">
        <v>43371.31</v>
      </c>
      <c r="I839" s="1644">
        <v>322640.15000000002</v>
      </c>
      <c r="J839" s="1644">
        <v>366011.46</v>
      </c>
      <c r="K839" s="1643">
        <v>0.93776000000000004</v>
      </c>
      <c r="L839" s="1637">
        <v>140411.71</v>
      </c>
      <c r="M839" s="1637">
        <v>39912.89</v>
      </c>
      <c r="N839" s="1637">
        <v>15663.04</v>
      </c>
      <c r="O839" s="1637">
        <v>5624.23</v>
      </c>
      <c r="P839" s="1637">
        <v>4784.22</v>
      </c>
      <c r="Q839" s="1637">
        <v>12966.2</v>
      </c>
      <c r="R839" s="1637">
        <v>2867.81</v>
      </c>
      <c r="S839" s="1637">
        <v>5849.2</v>
      </c>
      <c r="T839" s="1637">
        <v>6040.37</v>
      </c>
      <c r="U839" s="1637">
        <v>4178</v>
      </c>
      <c r="V839" s="1637">
        <v>8961.08</v>
      </c>
      <c r="W839" s="1637">
        <v>7715.51</v>
      </c>
      <c r="X839" s="1637">
        <v>7018.76</v>
      </c>
      <c r="Y839" s="1637">
        <v>261993.02000000002</v>
      </c>
      <c r="Z839" s="1637">
        <v>4050</v>
      </c>
      <c r="AA839" s="1637">
        <v>5625</v>
      </c>
      <c r="AB839" s="1637">
        <v>14625</v>
      </c>
      <c r="AC839" s="1637">
        <v>1530</v>
      </c>
      <c r="AD839" s="1637">
        <v>25695</v>
      </c>
      <c r="AE839" s="1637">
        <v>27675</v>
      </c>
      <c r="AF839" s="1637">
        <v>61245</v>
      </c>
      <c r="AG839" s="1637">
        <v>42165</v>
      </c>
      <c r="AH839" s="1637">
        <v>118444.71299999999</v>
      </c>
      <c r="AI839" s="1637">
        <v>301054.71299999999</v>
      </c>
      <c r="AJ839" s="1637">
        <v>42834.6</v>
      </c>
      <c r="AK839" s="1637">
        <v>258220.11299999998</v>
      </c>
      <c r="AL839" s="1637">
        <v>298388.68299999996</v>
      </c>
      <c r="AM839" s="1637">
        <v>9626.57</v>
      </c>
      <c r="AN839" s="1637">
        <v>9626.57</v>
      </c>
      <c r="AO839" s="1637">
        <v>10314.18</v>
      </c>
      <c r="AP839" s="1637">
        <v>10314.18</v>
      </c>
      <c r="AQ839" s="1637">
        <v>0</v>
      </c>
      <c r="AR839" s="1637">
        <v>0</v>
      </c>
      <c r="AS839" s="1637">
        <v>0</v>
      </c>
      <c r="AT839" s="1637">
        <v>0</v>
      </c>
      <c r="AU839" s="1637">
        <v>0</v>
      </c>
      <c r="AV839" s="1637">
        <v>21315.98</v>
      </c>
      <c r="AW839" s="1637">
        <v>8634.5300000000007</v>
      </c>
      <c r="AX839" s="1637">
        <v>3032.9</v>
      </c>
      <c r="AY839" s="1637">
        <v>72864.909999999989</v>
      </c>
      <c r="AZ839" s="1637">
        <v>633246.71</v>
      </c>
      <c r="BA839" s="1637">
        <v>20936.550000000003</v>
      </c>
      <c r="BB839" s="1637">
        <v>0</v>
      </c>
      <c r="BC839" s="1637">
        <v>11425.71</v>
      </c>
      <c r="BD839" s="1637">
        <v>633246.61300000001</v>
      </c>
    </row>
    <row r="840" spans="1:56" x14ac:dyDescent="0.25">
      <c r="A840" s="1649"/>
      <c r="B840" s="1647" t="s">
        <v>3187</v>
      </c>
      <c r="C840" s="1636">
        <v>163</v>
      </c>
      <c r="D840" s="1637">
        <v>2125690.0299999998</v>
      </c>
      <c r="E840" s="1637">
        <v>1075563.1499999999</v>
      </c>
      <c r="F840" s="1646">
        <v>0.50598306188602671</v>
      </c>
      <c r="G840" s="1645">
        <v>1</v>
      </c>
      <c r="H840" s="1644">
        <v>224035.93</v>
      </c>
      <c r="I840" s="1644">
        <v>862994.14999999991</v>
      </c>
      <c r="J840" s="1644">
        <v>1087030.0799999998</v>
      </c>
      <c r="K840" s="1643">
        <v>0.93776000000000004</v>
      </c>
      <c r="L840" s="1637">
        <v>469520.43</v>
      </c>
      <c r="M840" s="1637">
        <v>93904.07</v>
      </c>
      <c r="N840" s="1637">
        <v>52968.18</v>
      </c>
      <c r="O840" s="1637">
        <v>22887.48</v>
      </c>
      <c r="P840" s="1637">
        <v>16880.62</v>
      </c>
      <c r="Q840" s="1637">
        <v>38762.019999999997</v>
      </c>
      <c r="R840" s="1637">
        <v>12044.8</v>
      </c>
      <c r="S840" s="1637">
        <v>19775.87</v>
      </c>
      <c r="T840" s="1637">
        <v>26426.63</v>
      </c>
      <c r="U840" s="1637">
        <v>15040.8</v>
      </c>
      <c r="V840" s="1637">
        <v>39204.74</v>
      </c>
      <c r="W840" s="1637">
        <v>33755.370000000003</v>
      </c>
      <c r="X840" s="1637">
        <v>23730.11</v>
      </c>
      <c r="Y840" s="1637">
        <v>864901.12000000011</v>
      </c>
      <c r="Z840" s="1637">
        <v>14670</v>
      </c>
      <c r="AA840" s="1637">
        <v>20375</v>
      </c>
      <c r="AB840" s="1637">
        <v>52975</v>
      </c>
      <c r="AC840" s="1637">
        <v>5542</v>
      </c>
      <c r="AD840" s="1637">
        <v>93073</v>
      </c>
      <c r="AE840" s="1637">
        <v>34511</v>
      </c>
      <c r="AF840" s="1637">
        <v>221843</v>
      </c>
      <c r="AG840" s="1637">
        <v>152731</v>
      </c>
      <c r="AH840" s="1637">
        <v>404338.28399999999</v>
      </c>
      <c r="AI840" s="1637">
        <v>1000058.284</v>
      </c>
      <c r="AJ840" s="1637">
        <v>155156.44</v>
      </c>
      <c r="AK840" s="1637">
        <v>844901.84400000004</v>
      </c>
      <c r="AL840" s="1637">
        <v>990401.34400000004</v>
      </c>
      <c r="AM840" s="1637">
        <v>35755.85</v>
      </c>
      <c r="AN840" s="1637">
        <v>35755.85</v>
      </c>
      <c r="AO840" s="1637">
        <v>37818.68</v>
      </c>
      <c r="AP840" s="1637">
        <v>37818.68</v>
      </c>
      <c r="AQ840" s="1637">
        <v>0</v>
      </c>
      <c r="AR840" s="1637">
        <v>0</v>
      </c>
      <c r="AS840" s="1637">
        <v>0</v>
      </c>
      <c r="AT840" s="1637">
        <v>0</v>
      </c>
      <c r="AU840" s="1637">
        <v>0</v>
      </c>
      <c r="AV840" s="1637">
        <v>79075.429999999993</v>
      </c>
      <c r="AW840" s="1637">
        <v>32031.34</v>
      </c>
      <c r="AX840" s="1637">
        <v>12131.61</v>
      </c>
      <c r="AY840" s="1637">
        <v>270387.44</v>
      </c>
      <c r="AZ840" s="1637">
        <v>2125690.0299999998</v>
      </c>
      <c r="BA840" s="1637">
        <v>104747.06000000001</v>
      </c>
      <c r="BB840" s="1637">
        <v>129.29</v>
      </c>
      <c r="BC840" s="1637">
        <v>61491.240000000005</v>
      </c>
      <c r="BD840" s="1637">
        <v>2125689.9040000001</v>
      </c>
    </row>
    <row r="841" spans="1:56" x14ac:dyDescent="0.25">
      <c r="A841" s="1651" t="s">
        <v>2739</v>
      </c>
      <c r="B841" s="1647" t="s">
        <v>3186</v>
      </c>
      <c r="C841" s="1636">
        <v>194.5</v>
      </c>
      <c r="D841" s="1637">
        <v>2550365.73</v>
      </c>
      <c r="E841" s="1637">
        <v>2665255.58</v>
      </c>
      <c r="F841" s="1646">
        <v>1.0450483821392942</v>
      </c>
      <c r="G841" s="1645">
        <v>4</v>
      </c>
      <c r="H841" s="1644">
        <v>162.44999999999999</v>
      </c>
      <c r="I841" s="1644">
        <v>572868.25999999989</v>
      </c>
      <c r="J841" s="1644">
        <v>573030.70999999985</v>
      </c>
      <c r="K841" s="1643">
        <v>0.93776000000000004</v>
      </c>
      <c r="L841" s="1637">
        <v>614918.27</v>
      </c>
      <c r="M841" s="1637">
        <v>149251.49</v>
      </c>
      <c r="N841" s="1637">
        <v>65723.17</v>
      </c>
      <c r="O841" s="1637">
        <v>26485.22</v>
      </c>
      <c r="P841" s="1637">
        <v>20379.3</v>
      </c>
      <c r="Q841" s="1637">
        <v>45355.11</v>
      </c>
      <c r="R841" s="1637">
        <v>14339.05</v>
      </c>
      <c r="S841" s="1637">
        <v>24789.47</v>
      </c>
      <c r="T841" s="1637">
        <v>29446.82</v>
      </c>
      <c r="U841" s="1637">
        <v>17826.14</v>
      </c>
      <c r="V841" s="1637">
        <v>43685.279999999999</v>
      </c>
      <c r="W841" s="1637">
        <v>37613.129999999997</v>
      </c>
      <c r="X841" s="1637">
        <v>29746.2</v>
      </c>
      <c r="Y841" s="1637">
        <v>1119558.6499999999</v>
      </c>
      <c r="Z841" s="1637">
        <v>17415</v>
      </c>
      <c r="AA841" s="1637">
        <v>24312.5</v>
      </c>
      <c r="AB841" s="1637">
        <v>63212.5</v>
      </c>
      <c r="AC841" s="1637">
        <v>6613</v>
      </c>
      <c r="AD841" s="1637">
        <v>55529.75</v>
      </c>
      <c r="AE841" s="1637">
        <v>74908.5</v>
      </c>
      <c r="AF841" s="1637">
        <v>264714.5</v>
      </c>
      <c r="AG841" s="1637">
        <v>182246.5</v>
      </c>
      <c r="AH841" s="1637">
        <v>491090.72100000002</v>
      </c>
      <c r="AI841" s="1637">
        <v>1180042.9709999999</v>
      </c>
      <c r="AJ841" s="1637">
        <v>185140.66</v>
      </c>
      <c r="AK841" s="1637">
        <v>994902.31099999987</v>
      </c>
      <c r="AL841" s="1637">
        <v>1168519.8109999998</v>
      </c>
      <c r="AM841" s="1637">
        <v>28192.11</v>
      </c>
      <c r="AN841" s="1637">
        <v>28192.11</v>
      </c>
      <c r="AO841" s="1637">
        <v>29567.33</v>
      </c>
      <c r="AP841" s="1637">
        <v>29567.33</v>
      </c>
      <c r="AQ841" s="1637">
        <v>0</v>
      </c>
      <c r="AR841" s="1637">
        <v>0</v>
      </c>
      <c r="AS841" s="1637">
        <v>0</v>
      </c>
      <c r="AT841" s="1637">
        <v>0</v>
      </c>
      <c r="AU841" s="1637">
        <v>0</v>
      </c>
      <c r="AV841" s="1637">
        <v>94202.91</v>
      </c>
      <c r="AW841" s="1637">
        <v>38159.08</v>
      </c>
      <c r="AX841" s="1637">
        <v>14406.29</v>
      </c>
      <c r="AY841" s="1637">
        <v>262287.15999999997</v>
      </c>
      <c r="AZ841" s="1637">
        <v>2550365.73</v>
      </c>
      <c r="BA841" s="1637">
        <v>99398.289999999979</v>
      </c>
      <c r="BB841" s="1637">
        <v>0</v>
      </c>
      <c r="BC841" s="1637">
        <v>35605.000000000007</v>
      </c>
      <c r="BD841" s="1637">
        <v>2550365.6209999998</v>
      </c>
    </row>
    <row r="842" spans="1:56" x14ac:dyDescent="0.25">
      <c r="A842" s="1651" t="s">
        <v>2740</v>
      </c>
      <c r="B842" s="1647" t="s">
        <v>3185</v>
      </c>
      <c r="C842" s="1636">
        <v>971.78</v>
      </c>
      <c r="D842" s="1637">
        <v>13244920.57</v>
      </c>
      <c r="E842" s="1637">
        <v>10308441.810000001</v>
      </c>
      <c r="F842" s="1646">
        <v>0.77829396979162102</v>
      </c>
      <c r="G842" s="1645">
        <v>2</v>
      </c>
      <c r="H842" s="1644">
        <v>62883.76</v>
      </c>
      <c r="I842" s="1644">
        <v>2108035.06</v>
      </c>
      <c r="J842" s="1644">
        <v>2170918.8199999998</v>
      </c>
      <c r="K842" s="1643">
        <v>0.93776000000000004</v>
      </c>
      <c r="L842" s="1637">
        <v>3091091.19</v>
      </c>
      <c r="M842" s="1637">
        <v>739030.31</v>
      </c>
      <c r="N842" s="1637">
        <v>330053.14</v>
      </c>
      <c r="O842" s="1637">
        <v>135302.93</v>
      </c>
      <c r="P842" s="1637">
        <v>104586.82</v>
      </c>
      <c r="Q842" s="1637">
        <v>226593.66</v>
      </c>
      <c r="R842" s="1637">
        <v>73415.95</v>
      </c>
      <c r="S842" s="1637">
        <v>124225.92</v>
      </c>
      <c r="T842" s="1637">
        <v>151009.35999999999</v>
      </c>
      <c r="U842" s="1637">
        <v>89687.77</v>
      </c>
      <c r="V842" s="1637">
        <v>224027.11</v>
      </c>
      <c r="W842" s="1637">
        <v>192887.85</v>
      </c>
      <c r="X842" s="1637">
        <v>149065.26</v>
      </c>
      <c r="Y842" s="1637">
        <v>5630977.2700000005</v>
      </c>
      <c r="Z842" s="1637">
        <v>86410.8</v>
      </c>
      <c r="AA842" s="1637">
        <v>121472.5</v>
      </c>
      <c r="AB842" s="1637">
        <v>315828.5</v>
      </c>
      <c r="AC842" s="1637">
        <v>33040.519999999997</v>
      </c>
      <c r="AD842" s="1637">
        <v>554886.38</v>
      </c>
      <c r="AE842" s="1637">
        <v>352592.16</v>
      </c>
      <c r="AF842" s="1637">
        <v>1322592.58</v>
      </c>
      <c r="AG842" s="1637">
        <v>910557.85999999987</v>
      </c>
      <c r="AH842" s="1637">
        <v>2512919.4019200001</v>
      </c>
      <c r="AI842" s="1637">
        <v>6210300.7019199999</v>
      </c>
      <c r="AJ842" s="1637">
        <v>925017.94</v>
      </c>
      <c r="AK842" s="1637">
        <v>5285282.7619199995</v>
      </c>
      <c r="AL842" s="1637">
        <v>6152727.5819199998</v>
      </c>
      <c r="AM842" s="1637">
        <v>176716.41</v>
      </c>
      <c r="AN842" s="1637">
        <v>176716.41</v>
      </c>
      <c r="AO842" s="1637">
        <v>184280.15</v>
      </c>
      <c r="AP842" s="1637">
        <v>184280.15</v>
      </c>
      <c r="AQ842" s="1637">
        <v>0</v>
      </c>
      <c r="AR842" s="1637">
        <v>0</v>
      </c>
      <c r="AS842" s="1637">
        <v>0</v>
      </c>
      <c r="AT842" s="1637">
        <v>0</v>
      </c>
      <c r="AU842" s="1637">
        <v>0</v>
      </c>
      <c r="AV842" s="1637">
        <v>473765.02</v>
      </c>
      <c r="AW842" s="1637">
        <v>191909.56</v>
      </c>
      <c r="AX842" s="1637">
        <v>73547.899999999994</v>
      </c>
      <c r="AY842" s="1637">
        <v>1461215.6</v>
      </c>
      <c r="AZ842" s="1637">
        <v>13244920.57</v>
      </c>
      <c r="BA842" s="1637">
        <v>294194.68</v>
      </c>
      <c r="BB842" s="1637">
        <v>0</v>
      </c>
      <c r="BC842" s="1637">
        <v>200706.28000000003</v>
      </c>
      <c r="BD842" s="1637">
        <v>13244920.451920001</v>
      </c>
    </row>
    <row r="843" spans="1:56" x14ac:dyDescent="0.25">
      <c r="A843" s="1651" t="s">
        <v>2741</v>
      </c>
      <c r="B843" s="1647" t="s">
        <v>3184</v>
      </c>
      <c r="C843" s="1636">
        <v>985.28</v>
      </c>
      <c r="D843" s="1637">
        <v>13172011.73</v>
      </c>
      <c r="E843" s="1637">
        <v>9511489.5500000007</v>
      </c>
      <c r="F843" s="1646">
        <v>0.72209847250113257</v>
      </c>
      <c r="G843" s="1645">
        <v>1</v>
      </c>
      <c r="H843" s="1644">
        <v>316389.68</v>
      </c>
      <c r="I843" s="1644">
        <v>3954990.7199999997</v>
      </c>
      <c r="J843" s="1644">
        <v>4271380.3999999994</v>
      </c>
      <c r="K843" s="1643">
        <v>0.93776000000000004</v>
      </c>
      <c r="L843" s="1637">
        <v>3073747.81</v>
      </c>
      <c r="M843" s="1637">
        <v>751903.84</v>
      </c>
      <c r="N843" s="1637">
        <v>336791.09</v>
      </c>
      <c r="O843" s="1637">
        <v>135990.35</v>
      </c>
      <c r="P843" s="1637">
        <v>102295.92</v>
      </c>
      <c r="Q843" s="1637">
        <v>236020.93</v>
      </c>
      <c r="R843" s="1637">
        <v>74563.070000000007</v>
      </c>
      <c r="S843" s="1637">
        <v>126454.19</v>
      </c>
      <c r="T843" s="1637">
        <v>151009.35999999999</v>
      </c>
      <c r="U843" s="1637">
        <v>91080.44</v>
      </c>
      <c r="V843" s="1637">
        <v>224027.11</v>
      </c>
      <c r="W843" s="1637">
        <v>192887.85</v>
      </c>
      <c r="X843" s="1637">
        <v>151739.07</v>
      </c>
      <c r="Y843" s="1637">
        <v>5648511.0300000012</v>
      </c>
      <c r="Z843" s="1637">
        <v>88210.799999999988</v>
      </c>
      <c r="AA843" s="1637">
        <v>123160</v>
      </c>
      <c r="AB843" s="1637">
        <v>320216</v>
      </c>
      <c r="AC843" s="1637">
        <v>33499.519999999997</v>
      </c>
      <c r="AD843" s="1637">
        <v>562594.88</v>
      </c>
      <c r="AE843" s="1637">
        <v>387432.52</v>
      </c>
      <c r="AF843" s="1637">
        <v>1340966.08</v>
      </c>
      <c r="AG843" s="1637">
        <v>923207.35999999987</v>
      </c>
      <c r="AH843" s="1637">
        <v>2479066.2919199993</v>
      </c>
      <c r="AI843" s="1637">
        <v>6258353.451919999</v>
      </c>
      <c r="AJ843" s="1637">
        <v>937868.32</v>
      </c>
      <c r="AK843" s="1637">
        <v>5320485.1319199987</v>
      </c>
      <c r="AL843" s="1637">
        <v>6199980.5219199983</v>
      </c>
      <c r="AM843" s="1637">
        <v>140960.56</v>
      </c>
      <c r="AN843" s="1637">
        <v>140960.56</v>
      </c>
      <c r="AO843" s="1637">
        <v>146461.46</v>
      </c>
      <c r="AP843" s="1637">
        <v>146461.46</v>
      </c>
      <c r="AQ843" s="1637">
        <v>0</v>
      </c>
      <c r="AR843" s="1637">
        <v>0</v>
      </c>
      <c r="AS843" s="1637">
        <v>0</v>
      </c>
      <c r="AT843" s="1637">
        <v>0</v>
      </c>
      <c r="AU843" s="1637">
        <v>0</v>
      </c>
      <c r="AV843" s="1637">
        <v>479953.53</v>
      </c>
      <c r="AW843" s="1637">
        <v>194416.36</v>
      </c>
      <c r="AX843" s="1637">
        <v>74306.13</v>
      </c>
      <c r="AY843" s="1637">
        <v>1323520.0599999996</v>
      </c>
      <c r="AZ843" s="1637">
        <v>13172011.73</v>
      </c>
      <c r="BA843" s="1637">
        <v>259518.52</v>
      </c>
      <c r="BB843" s="1637">
        <v>0</v>
      </c>
      <c r="BC843" s="1637">
        <v>292339.36</v>
      </c>
      <c r="BD843" s="1637">
        <v>13172011.611919999</v>
      </c>
    </row>
    <row r="844" spans="1:56" x14ac:dyDescent="0.25">
      <c r="A844" s="1651" t="s">
        <v>2742</v>
      </c>
      <c r="B844" s="1647" t="s">
        <v>3183</v>
      </c>
      <c r="C844" s="1636">
        <v>526.22</v>
      </c>
      <c r="D844" s="1637">
        <v>7067343.1699999999</v>
      </c>
      <c r="E844" s="1637">
        <v>5252940.4800000004</v>
      </c>
      <c r="F844" s="1646">
        <v>0.74326947958294776</v>
      </c>
      <c r="G844" s="1645">
        <v>1</v>
      </c>
      <c r="H844" s="1644">
        <v>108520.76</v>
      </c>
      <c r="I844" s="1644">
        <v>1353451.6100000003</v>
      </c>
      <c r="J844" s="1644">
        <v>1461972.3700000003</v>
      </c>
      <c r="K844" s="1643">
        <v>0.93776000000000004</v>
      </c>
      <c r="L844" s="1637">
        <v>1647029.58</v>
      </c>
      <c r="M844" s="1637">
        <v>399286.42</v>
      </c>
      <c r="N844" s="1637">
        <v>179283.56</v>
      </c>
      <c r="O844" s="1637">
        <v>71967.839999999997</v>
      </c>
      <c r="P844" s="1637">
        <v>55257.32</v>
      </c>
      <c r="Q844" s="1637">
        <v>122591.43</v>
      </c>
      <c r="R844" s="1637">
        <v>39575.78</v>
      </c>
      <c r="S844" s="1637">
        <v>67126.559999999998</v>
      </c>
      <c r="T844" s="1637">
        <v>80034.960000000006</v>
      </c>
      <c r="U844" s="1637">
        <v>48464.82</v>
      </c>
      <c r="V844" s="1637">
        <v>118734.36</v>
      </c>
      <c r="W844" s="1637">
        <v>102230.56</v>
      </c>
      <c r="X844" s="1637">
        <v>80548.710000000006</v>
      </c>
      <c r="Y844" s="1637">
        <v>3012131.8999999994</v>
      </c>
      <c r="Z844" s="1637">
        <v>46797.299999999996</v>
      </c>
      <c r="AA844" s="1637">
        <v>65777.5</v>
      </c>
      <c r="AB844" s="1637">
        <v>171021.5</v>
      </c>
      <c r="AC844" s="1637">
        <v>17891.48</v>
      </c>
      <c r="AD844" s="1637">
        <v>300471.62</v>
      </c>
      <c r="AE844" s="1637">
        <v>199287.75</v>
      </c>
      <c r="AF844" s="1637">
        <v>716185.42</v>
      </c>
      <c r="AG844" s="1637">
        <v>493068.14</v>
      </c>
      <c r="AH844" s="1637">
        <v>1333655.1760800001</v>
      </c>
      <c r="AI844" s="1637">
        <v>3344155.8860800001</v>
      </c>
      <c r="AJ844" s="1637">
        <v>500898.29</v>
      </c>
      <c r="AK844" s="1637">
        <v>2843257.59608</v>
      </c>
      <c r="AL844" s="1637">
        <v>3312979.9760799999</v>
      </c>
      <c r="AM844" s="1637">
        <v>83888.72</v>
      </c>
      <c r="AN844" s="1637">
        <v>83888.72</v>
      </c>
      <c r="AO844" s="1637">
        <v>87326.79</v>
      </c>
      <c r="AP844" s="1637">
        <v>87326.79</v>
      </c>
      <c r="AQ844" s="1637">
        <v>0</v>
      </c>
      <c r="AR844" s="1637">
        <v>0</v>
      </c>
      <c r="AS844" s="1637">
        <v>0</v>
      </c>
      <c r="AT844" s="1637">
        <v>0</v>
      </c>
      <c r="AU844" s="1637">
        <v>0</v>
      </c>
      <c r="AV844" s="1637">
        <v>256479.46</v>
      </c>
      <c r="AW844" s="1637">
        <v>103892.98</v>
      </c>
      <c r="AX844" s="1637">
        <v>39427.74</v>
      </c>
      <c r="AY844" s="1637">
        <v>742231.2</v>
      </c>
      <c r="AZ844" s="1637">
        <v>7067343.1699999999</v>
      </c>
      <c r="BA844" s="1637">
        <v>186950.55</v>
      </c>
      <c r="BB844" s="1637">
        <v>0</v>
      </c>
      <c r="BC844" s="1637">
        <v>196435.09</v>
      </c>
      <c r="BD844" s="1637">
        <v>7067343.0760799991</v>
      </c>
    </row>
    <row r="845" spans="1:56" x14ac:dyDescent="0.25">
      <c r="A845" s="1651" t="s">
        <v>911</v>
      </c>
      <c r="B845" s="1647" t="s">
        <v>3182</v>
      </c>
      <c r="C845" s="1636">
        <v>2065.46</v>
      </c>
      <c r="D845" s="1637">
        <v>26521094</v>
      </c>
      <c r="E845" s="1637">
        <v>19250055.739999998</v>
      </c>
      <c r="F845" s="1646">
        <v>0.72583942954992731</v>
      </c>
      <c r="G845" s="1645">
        <v>1</v>
      </c>
      <c r="H845" s="1644">
        <v>594374.91</v>
      </c>
      <c r="I845" s="1644">
        <v>7659320.4899999984</v>
      </c>
      <c r="J845" s="1644">
        <v>8253695.3999999985</v>
      </c>
      <c r="K845" s="1643">
        <v>0.93776000000000004</v>
      </c>
      <c r="L845" s="1637">
        <v>6181768.21</v>
      </c>
      <c r="M845" s="1637">
        <v>1545652.6</v>
      </c>
      <c r="N845" s="1637">
        <v>711581.51</v>
      </c>
      <c r="O845" s="1637">
        <v>284211.19</v>
      </c>
      <c r="P845" s="1637">
        <v>200128.26</v>
      </c>
      <c r="Q845" s="1637">
        <v>508697.42</v>
      </c>
      <c r="R845" s="1637">
        <v>156582.46</v>
      </c>
      <c r="S845" s="1637">
        <v>266835.06</v>
      </c>
      <c r="T845" s="1637">
        <v>314099.48</v>
      </c>
      <c r="U845" s="1637">
        <v>191352.49</v>
      </c>
      <c r="V845" s="1637">
        <v>465976.39</v>
      </c>
      <c r="W845" s="1637">
        <v>401206.73</v>
      </c>
      <c r="X845" s="1637">
        <v>320189.5</v>
      </c>
      <c r="Y845" s="1637">
        <v>11548281.300000003</v>
      </c>
      <c r="Z845" s="1637">
        <v>184241.7</v>
      </c>
      <c r="AA845" s="1637">
        <v>258182.50000000003</v>
      </c>
      <c r="AB845" s="1637">
        <v>671274.5</v>
      </c>
      <c r="AC845" s="1637">
        <v>70225.640000000014</v>
      </c>
      <c r="AD845" s="1637">
        <v>1179377.6600000001</v>
      </c>
      <c r="AE845" s="1637">
        <v>867136.27</v>
      </c>
      <c r="AF845" s="1637">
        <v>2811091.06</v>
      </c>
      <c r="AG845" s="1637">
        <v>1935336.02</v>
      </c>
      <c r="AH845" s="1637">
        <v>4922643.4334399998</v>
      </c>
      <c r="AI845" s="1637">
        <v>12899508.783439999</v>
      </c>
      <c r="AJ845" s="1637">
        <v>1966070.06</v>
      </c>
      <c r="AK845" s="1637">
        <v>10933438.723439999</v>
      </c>
      <c r="AL845" s="1637">
        <v>12777140.573439999</v>
      </c>
      <c r="AM845" s="1637">
        <v>139585.34</v>
      </c>
      <c r="AN845" s="1637">
        <v>139585.34</v>
      </c>
      <c r="AO845" s="1637">
        <v>145773.85</v>
      </c>
      <c r="AP845" s="1637">
        <v>145773.85</v>
      </c>
      <c r="AQ845" s="1637">
        <v>10314.18</v>
      </c>
      <c r="AR845" s="1637">
        <v>10314.18</v>
      </c>
      <c r="AS845" s="1637">
        <v>10314.18</v>
      </c>
      <c r="AT845" s="1637">
        <v>10314.18</v>
      </c>
      <c r="AU845" s="1637">
        <v>13064.63</v>
      </c>
      <c r="AV845" s="1637">
        <v>1006664.72</v>
      </c>
      <c r="AW845" s="1637">
        <v>407773</v>
      </c>
      <c r="AX845" s="1637">
        <v>156194.51999999999</v>
      </c>
      <c r="AY845" s="1637">
        <v>2195671.9700000002</v>
      </c>
      <c r="AZ845" s="1637">
        <v>26521094</v>
      </c>
      <c r="BA845" s="1637">
        <v>158463.29999999999</v>
      </c>
      <c r="BB845" s="1637">
        <v>4096.3600000000006</v>
      </c>
      <c r="BC845" s="1637">
        <v>681656.49000000011</v>
      </c>
      <c r="BD845" s="1637">
        <v>26521093.84344</v>
      </c>
    </row>
    <row r="846" spans="1:56" x14ac:dyDescent="0.25">
      <c r="A846" s="1651" t="s">
        <v>2743</v>
      </c>
      <c r="B846" s="1647" t="s">
        <v>3181</v>
      </c>
      <c r="C846" s="1636">
        <v>4586.6099999999997</v>
      </c>
      <c r="D846" s="1637">
        <v>59995160.340000004</v>
      </c>
      <c r="E846" s="1637">
        <v>43925925.650000006</v>
      </c>
      <c r="F846" s="1646">
        <v>0.73215781741504393</v>
      </c>
      <c r="G846" s="1645">
        <v>1</v>
      </c>
      <c r="H846" s="1644">
        <v>1082670.57</v>
      </c>
      <c r="I846" s="1644">
        <v>8266393.040000001</v>
      </c>
      <c r="J846" s="1644">
        <v>9349063.6100000013</v>
      </c>
      <c r="K846" s="1643">
        <v>0.93776000000000004</v>
      </c>
      <c r="L846" s="1637">
        <v>13943187.98</v>
      </c>
      <c r="M846" s="1637">
        <v>3398312.47</v>
      </c>
      <c r="N846" s="1637">
        <v>1570491.01</v>
      </c>
      <c r="O846" s="1637">
        <v>636593.84</v>
      </c>
      <c r="P846" s="1637">
        <v>461020.96</v>
      </c>
      <c r="Q846" s="1637">
        <v>1098472.95</v>
      </c>
      <c r="R846" s="1637">
        <v>349872.91</v>
      </c>
      <c r="S846" s="1637">
        <v>590212.43000000005</v>
      </c>
      <c r="T846" s="1637">
        <v>707478.89</v>
      </c>
      <c r="U846" s="1637">
        <v>425599.15</v>
      </c>
      <c r="V846" s="1637">
        <v>1049567.02</v>
      </c>
      <c r="W846" s="1637">
        <v>903679.59</v>
      </c>
      <c r="X846" s="1637">
        <v>708227.1</v>
      </c>
      <c r="Y846" s="1637">
        <v>25842716.300000001</v>
      </c>
      <c r="Z846" s="1637">
        <v>410650.20000000007</v>
      </c>
      <c r="AA846" s="1637">
        <v>573326.25</v>
      </c>
      <c r="AB846" s="1637">
        <v>1490648.25</v>
      </c>
      <c r="AC846" s="1637">
        <v>155944.74000000002</v>
      </c>
      <c r="AD846" s="1637">
        <v>2618954.31</v>
      </c>
      <c r="AE846" s="1637">
        <v>1781503.2800000003</v>
      </c>
      <c r="AF846" s="1637">
        <v>6242376.2100000009</v>
      </c>
      <c r="AG846" s="1637">
        <v>4297653.57</v>
      </c>
      <c r="AH846" s="1637">
        <v>11228909.86104</v>
      </c>
      <c r="AI846" s="1637">
        <v>28799966.671040002</v>
      </c>
      <c r="AJ846" s="1637">
        <v>4365902.32</v>
      </c>
      <c r="AK846" s="1637">
        <v>24434064.351039998</v>
      </c>
      <c r="AL846" s="1637">
        <v>28528232.901039999</v>
      </c>
      <c r="AM846" s="1637">
        <v>406378.99</v>
      </c>
      <c r="AN846" s="1637">
        <v>406378.99</v>
      </c>
      <c r="AO846" s="1637">
        <v>422881.69</v>
      </c>
      <c r="AP846" s="1637">
        <v>422881.69</v>
      </c>
      <c r="AQ846" s="1637">
        <v>89389.62</v>
      </c>
      <c r="AR846" s="1637">
        <v>89389.62</v>
      </c>
      <c r="AS846" s="1637">
        <v>92827.69</v>
      </c>
      <c r="AT846" s="1637">
        <v>92827.69</v>
      </c>
      <c r="AU846" s="1637">
        <v>112080.84</v>
      </c>
      <c r="AV846" s="1637">
        <v>2236115.91</v>
      </c>
      <c r="AW846" s="1637">
        <v>905790.86</v>
      </c>
      <c r="AX846" s="1637">
        <v>347267.43</v>
      </c>
      <c r="AY846" s="1637">
        <v>5624211.0200000005</v>
      </c>
      <c r="AZ846" s="1637">
        <v>59995160.340000004</v>
      </c>
      <c r="BA846" s="1637">
        <v>412575.87</v>
      </c>
      <c r="BB846" s="1637">
        <v>19303.93</v>
      </c>
      <c r="BC846" s="1637">
        <v>1320158.3699999999</v>
      </c>
      <c r="BD846" s="1637">
        <v>59995160.221040003</v>
      </c>
    </row>
    <row r="847" spans="1:56" x14ac:dyDescent="0.25">
      <c r="A847" s="1651" t="s">
        <v>2744</v>
      </c>
      <c r="B847" s="1647" t="s">
        <v>3180</v>
      </c>
      <c r="C847" s="1636">
        <v>1234.53</v>
      </c>
      <c r="D847" s="1637">
        <v>15829008.98</v>
      </c>
      <c r="E847" s="1637">
        <v>12992652.620000001</v>
      </c>
      <c r="F847" s="1646">
        <v>0.82081276448931551</v>
      </c>
      <c r="G847" s="1645">
        <v>2</v>
      </c>
      <c r="H847" s="1644">
        <v>39353.99</v>
      </c>
      <c r="I847" s="1644">
        <v>1816609.4</v>
      </c>
      <c r="J847" s="1644">
        <v>1855963.39</v>
      </c>
      <c r="K847" s="1643">
        <v>0.93776000000000004</v>
      </c>
      <c r="L847" s="1637">
        <v>3730095.72</v>
      </c>
      <c r="M847" s="1637">
        <v>912348.79</v>
      </c>
      <c r="N847" s="1637">
        <v>422460.2</v>
      </c>
      <c r="O847" s="1637">
        <v>170617.32</v>
      </c>
      <c r="P847" s="1637">
        <v>120404.22</v>
      </c>
      <c r="Q847" s="1637">
        <v>294849.96999999997</v>
      </c>
      <c r="R847" s="1637">
        <v>93490.63</v>
      </c>
      <c r="S847" s="1637">
        <v>158764.07999999999</v>
      </c>
      <c r="T847" s="1637">
        <v>189516.75</v>
      </c>
      <c r="U847" s="1637">
        <v>114198.72</v>
      </c>
      <c r="V847" s="1637">
        <v>281154.02</v>
      </c>
      <c r="W847" s="1637">
        <v>242074.25</v>
      </c>
      <c r="X847" s="1637">
        <v>190509.41</v>
      </c>
      <c r="Y847" s="1637">
        <v>6920484.0800000001</v>
      </c>
      <c r="Z847" s="1637">
        <v>110485.79999999999</v>
      </c>
      <c r="AA847" s="1637">
        <v>154316.25</v>
      </c>
      <c r="AB847" s="1637">
        <v>401222.25</v>
      </c>
      <c r="AC847" s="1637">
        <v>41974.020000000004</v>
      </c>
      <c r="AD847" s="1637">
        <v>704916.63</v>
      </c>
      <c r="AE847" s="1637">
        <v>483897.84</v>
      </c>
      <c r="AF847" s="1637">
        <v>1680195.33</v>
      </c>
      <c r="AG847" s="1637">
        <v>1156754.6099999999</v>
      </c>
      <c r="AH847" s="1637">
        <v>2944827.6979199997</v>
      </c>
      <c r="AI847" s="1637">
        <v>7678590.4279200006</v>
      </c>
      <c r="AJ847" s="1637">
        <v>1175124.4099999999</v>
      </c>
      <c r="AK847" s="1637">
        <v>6503466.0179199986</v>
      </c>
      <c r="AL847" s="1637">
        <v>7605450.6779199988</v>
      </c>
      <c r="AM847" s="1637">
        <v>89389.62</v>
      </c>
      <c r="AN847" s="1637">
        <v>89389.62</v>
      </c>
      <c r="AO847" s="1637">
        <v>92827.69</v>
      </c>
      <c r="AP847" s="1637">
        <v>92827.69</v>
      </c>
      <c r="AQ847" s="1637">
        <v>0</v>
      </c>
      <c r="AR847" s="1637">
        <v>0</v>
      </c>
      <c r="AS847" s="1637">
        <v>0</v>
      </c>
      <c r="AT847" s="1637">
        <v>0</v>
      </c>
      <c r="AU847" s="1637">
        <v>0</v>
      </c>
      <c r="AV847" s="1637">
        <v>601660.94999999995</v>
      </c>
      <c r="AW847" s="1637">
        <v>243716.79</v>
      </c>
      <c r="AX847" s="1637">
        <v>93261.77</v>
      </c>
      <c r="AY847" s="1637">
        <v>1303074.1299999999</v>
      </c>
      <c r="AZ847" s="1637">
        <v>15829008.98</v>
      </c>
      <c r="BA847" s="1637">
        <v>73824.22</v>
      </c>
      <c r="BB847" s="1637">
        <v>0</v>
      </c>
      <c r="BC847" s="1637">
        <v>233557.85999999996</v>
      </c>
      <c r="BD847" s="1637">
        <v>15829008.88792</v>
      </c>
    </row>
    <row r="848" spans="1:56" x14ac:dyDescent="0.25">
      <c r="A848" s="1651" t="s">
        <v>2745</v>
      </c>
      <c r="B848" s="1647" t="s">
        <v>3179</v>
      </c>
      <c r="C848" s="1636">
        <v>1090.95</v>
      </c>
      <c r="D848" s="1637">
        <v>14892047.98</v>
      </c>
      <c r="E848" s="1637">
        <v>11377232.52</v>
      </c>
      <c r="F848" s="1646">
        <v>0.76398038303929772</v>
      </c>
      <c r="G848" s="1645">
        <v>1</v>
      </c>
      <c r="H848" s="1644">
        <v>164144.84</v>
      </c>
      <c r="I848" s="1644">
        <v>6061627.0499999998</v>
      </c>
      <c r="J848" s="1644">
        <v>6225771.8899999997</v>
      </c>
      <c r="K848" s="1643">
        <v>0.93776000000000004</v>
      </c>
      <c r="L848" s="1637">
        <v>3454071.05</v>
      </c>
      <c r="M848" s="1637">
        <v>855740.23</v>
      </c>
      <c r="N848" s="1637">
        <v>374395.35</v>
      </c>
      <c r="O848" s="1637">
        <v>150050.94</v>
      </c>
      <c r="P848" s="1637">
        <v>116338.35</v>
      </c>
      <c r="Q848" s="1637">
        <v>265166.46999999997</v>
      </c>
      <c r="R848" s="1637">
        <v>82592.94</v>
      </c>
      <c r="S848" s="1637">
        <v>140659.4</v>
      </c>
      <c r="T848" s="1637">
        <v>166110.29999999999</v>
      </c>
      <c r="U848" s="1637">
        <v>100829.11</v>
      </c>
      <c r="V848" s="1637">
        <v>246429.82</v>
      </c>
      <c r="W848" s="1637">
        <v>212176.63</v>
      </c>
      <c r="X848" s="1637">
        <v>168784.65</v>
      </c>
      <c r="Y848" s="1637">
        <v>6333345.2400000002</v>
      </c>
      <c r="Z848" s="1637">
        <v>97645.5</v>
      </c>
      <c r="AA848" s="1637">
        <v>136368.75</v>
      </c>
      <c r="AB848" s="1637">
        <v>354558.75</v>
      </c>
      <c r="AC848" s="1637">
        <v>37092.299999999996</v>
      </c>
      <c r="AD848" s="1637">
        <v>622932.44999999995</v>
      </c>
      <c r="AE848" s="1637">
        <v>446897.91000000003</v>
      </c>
      <c r="AF848" s="1637">
        <v>1484782.95</v>
      </c>
      <c r="AG848" s="1637">
        <v>1022220.1499999999</v>
      </c>
      <c r="AH848" s="1637">
        <v>2814357.6348000001</v>
      </c>
      <c r="AI848" s="1637">
        <v>7016856.3947999999</v>
      </c>
      <c r="AJ848" s="1637">
        <v>1038453.48</v>
      </c>
      <c r="AK848" s="1637">
        <v>5978402.9147999994</v>
      </c>
      <c r="AL848" s="1637">
        <v>6952223.0447999993</v>
      </c>
      <c r="AM848" s="1637">
        <v>190468.66</v>
      </c>
      <c r="AN848" s="1637">
        <v>190468.66</v>
      </c>
      <c r="AO848" s="1637">
        <v>198032.4</v>
      </c>
      <c r="AP848" s="1637">
        <v>198032.4</v>
      </c>
      <c r="AQ848" s="1637">
        <v>0</v>
      </c>
      <c r="AR848" s="1637">
        <v>0</v>
      </c>
      <c r="AS848" s="1637">
        <v>0</v>
      </c>
      <c r="AT848" s="1637">
        <v>0</v>
      </c>
      <c r="AU848" s="1637">
        <v>0</v>
      </c>
      <c r="AV848" s="1637">
        <v>531524.47</v>
      </c>
      <c r="AW848" s="1637">
        <v>215306.37</v>
      </c>
      <c r="AX848" s="1637">
        <v>82646.61</v>
      </c>
      <c r="AY848" s="1637">
        <v>1606479.57</v>
      </c>
      <c r="AZ848" s="1637">
        <v>14892047.98</v>
      </c>
      <c r="BA848" s="1637">
        <v>496067.48</v>
      </c>
      <c r="BB848" s="1637">
        <v>0</v>
      </c>
      <c r="BC848" s="1637">
        <v>475397.11</v>
      </c>
      <c r="BD848" s="1637">
        <v>14892047.854800001</v>
      </c>
    </row>
    <row r="849" spans="1:56" x14ac:dyDescent="0.25">
      <c r="A849" s="1651" t="s">
        <v>2746</v>
      </c>
      <c r="B849" s="1647" t="s">
        <v>3178</v>
      </c>
      <c r="C849" s="1636">
        <v>529.94000000000005</v>
      </c>
      <c r="D849" s="1637">
        <v>6846446.2800000003</v>
      </c>
      <c r="E849" s="1637">
        <v>11267173.77</v>
      </c>
      <c r="F849" s="1646">
        <v>1.6456966591432891</v>
      </c>
      <c r="G849" s="1645">
        <v>4</v>
      </c>
      <c r="H849" s="1644">
        <v>436.1</v>
      </c>
      <c r="I849" s="1644">
        <v>525171.99</v>
      </c>
      <c r="J849" s="1644">
        <v>525608.09</v>
      </c>
      <c r="K849" s="1643">
        <v>0.93776000000000004</v>
      </c>
      <c r="L849" s="1637">
        <v>1644507.55</v>
      </c>
      <c r="M849" s="1637">
        <v>394871.91</v>
      </c>
      <c r="N849" s="1637">
        <v>179544.68</v>
      </c>
      <c r="O849" s="1637">
        <v>72425.37</v>
      </c>
      <c r="P849" s="1637">
        <v>54411.88</v>
      </c>
      <c r="Q849" s="1637">
        <v>124508.68</v>
      </c>
      <c r="R849" s="1637">
        <v>39575.78</v>
      </c>
      <c r="S849" s="1637">
        <v>67405.100000000006</v>
      </c>
      <c r="T849" s="1637">
        <v>80790.009999999995</v>
      </c>
      <c r="U849" s="1637">
        <v>48743.35</v>
      </c>
      <c r="V849" s="1637">
        <v>119854.5</v>
      </c>
      <c r="W849" s="1637">
        <v>103195</v>
      </c>
      <c r="X849" s="1637">
        <v>80882.94</v>
      </c>
      <c r="Y849" s="1637">
        <v>3010716.75</v>
      </c>
      <c r="Z849" s="1637">
        <v>47439.899999999994</v>
      </c>
      <c r="AA849" s="1637">
        <v>66242.5</v>
      </c>
      <c r="AB849" s="1637">
        <v>172230.5</v>
      </c>
      <c r="AC849" s="1637">
        <v>18017.96</v>
      </c>
      <c r="AD849" s="1637">
        <v>151297.87</v>
      </c>
      <c r="AE849" s="1637">
        <v>196460.90999999997</v>
      </c>
      <c r="AF849" s="1637">
        <v>721248.34</v>
      </c>
      <c r="AG849" s="1637">
        <v>496553.77999999991</v>
      </c>
      <c r="AH849" s="1637">
        <v>1315355.6241600001</v>
      </c>
      <c r="AI849" s="1637">
        <v>3184847.3841599999</v>
      </c>
      <c r="AJ849" s="1637">
        <v>504439.28</v>
      </c>
      <c r="AK849" s="1637">
        <v>2680408.1041599996</v>
      </c>
      <c r="AL849" s="1637">
        <v>3153451.0741599994</v>
      </c>
      <c r="AM849" s="1637">
        <v>68761.25</v>
      </c>
      <c r="AN849" s="1637">
        <v>68761.25</v>
      </c>
      <c r="AO849" s="1637">
        <v>71511.7</v>
      </c>
      <c r="AP849" s="1637">
        <v>71511.7</v>
      </c>
      <c r="AQ849" s="1637">
        <v>0</v>
      </c>
      <c r="AR849" s="1637">
        <v>0</v>
      </c>
      <c r="AS849" s="1637">
        <v>0</v>
      </c>
      <c r="AT849" s="1637">
        <v>0</v>
      </c>
      <c r="AU849" s="1637">
        <v>0</v>
      </c>
      <c r="AV849" s="1637">
        <v>257854.69</v>
      </c>
      <c r="AW849" s="1637">
        <v>104450.05</v>
      </c>
      <c r="AX849" s="1637">
        <v>39427.74</v>
      </c>
      <c r="AY849" s="1637">
        <v>682278.38000000012</v>
      </c>
      <c r="AZ849" s="1637">
        <v>6846446.2800000003</v>
      </c>
      <c r="BA849" s="1637">
        <v>101357.98999999999</v>
      </c>
      <c r="BB849" s="1637">
        <v>0</v>
      </c>
      <c r="BC849" s="1637">
        <v>116541.83000000002</v>
      </c>
      <c r="BD849" s="1637">
        <v>6846446.2041599993</v>
      </c>
    </row>
    <row r="850" spans="1:56" x14ac:dyDescent="0.25">
      <c r="A850" s="1651" t="s">
        <v>2747</v>
      </c>
      <c r="B850" s="1647" t="s">
        <v>3177</v>
      </c>
      <c r="C850" s="1636">
        <v>1210.1099999999999</v>
      </c>
      <c r="D850" s="1637">
        <v>17256757.809999999</v>
      </c>
      <c r="E850" s="1637">
        <v>12380724.469999999</v>
      </c>
      <c r="F850" s="1646">
        <v>0.7174420946457033</v>
      </c>
      <c r="G850" s="1645">
        <v>1</v>
      </c>
      <c r="H850" s="1644">
        <v>479300.94</v>
      </c>
      <c r="I850" s="1644">
        <v>7878797.0900000017</v>
      </c>
      <c r="J850" s="1644">
        <v>8358098.0300000021</v>
      </c>
      <c r="K850" s="1643">
        <v>0.93776000000000004</v>
      </c>
      <c r="L850" s="1637">
        <v>3957274.43</v>
      </c>
      <c r="M850" s="1637">
        <v>961393.85</v>
      </c>
      <c r="N850" s="1637">
        <v>413532.84</v>
      </c>
      <c r="O850" s="1637">
        <v>167053.07</v>
      </c>
      <c r="P850" s="1637">
        <v>138326.25</v>
      </c>
      <c r="Q850" s="1637">
        <v>287620.40000000002</v>
      </c>
      <c r="R850" s="1637">
        <v>91769.94</v>
      </c>
      <c r="S850" s="1637">
        <v>155143.14000000001</v>
      </c>
      <c r="T850" s="1637">
        <v>185741.52</v>
      </c>
      <c r="U850" s="1637">
        <v>111970.45</v>
      </c>
      <c r="V850" s="1637">
        <v>275553.34000000003</v>
      </c>
      <c r="W850" s="1637">
        <v>237252.06</v>
      </c>
      <c r="X850" s="1637">
        <v>186164.46</v>
      </c>
      <c r="Y850" s="1637">
        <v>7168795.75</v>
      </c>
      <c r="Z850" s="1637">
        <v>107620.2</v>
      </c>
      <c r="AA850" s="1637">
        <v>151263.75</v>
      </c>
      <c r="AB850" s="1637">
        <v>393285.74999999994</v>
      </c>
      <c r="AC850" s="1637">
        <v>41143.739999999991</v>
      </c>
      <c r="AD850" s="1637">
        <v>690972.81</v>
      </c>
      <c r="AE850" s="1637">
        <v>463819.19999999995</v>
      </c>
      <c r="AF850" s="1637">
        <v>1646959.7099999997</v>
      </c>
      <c r="AG850" s="1637">
        <v>1133873.07</v>
      </c>
      <c r="AH850" s="1637">
        <v>3306304.8170400001</v>
      </c>
      <c r="AI850" s="1637">
        <v>7935243.0470399996</v>
      </c>
      <c r="AJ850" s="1637">
        <v>1151879.5</v>
      </c>
      <c r="AK850" s="1637">
        <v>6783363.5470400015</v>
      </c>
      <c r="AL850" s="1637">
        <v>7863550.0570400013</v>
      </c>
      <c r="AM850" s="1637">
        <v>318364.59000000003</v>
      </c>
      <c r="AN850" s="1637">
        <v>318364.59000000003</v>
      </c>
      <c r="AO850" s="1637">
        <v>331429.23</v>
      </c>
      <c r="AP850" s="1637">
        <v>331429.23</v>
      </c>
      <c r="AQ850" s="1637">
        <v>687.61</v>
      </c>
      <c r="AR850" s="1637">
        <v>687.61</v>
      </c>
      <c r="AS850" s="1637">
        <v>687.61</v>
      </c>
      <c r="AT850" s="1637">
        <v>687.61</v>
      </c>
      <c r="AU850" s="1637">
        <v>1375.22</v>
      </c>
      <c r="AV850" s="1637">
        <v>589971.54</v>
      </c>
      <c r="AW850" s="1637">
        <v>238981.72</v>
      </c>
      <c r="AX850" s="1637">
        <v>91745.32</v>
      </c>
      <c r="AY850" s="1637">
        <v>2224411.8800000004</v>
      </c>
      <c r="AZ850" s="1637">
        <v>17256757.809999999</v>
      </c>
      <c r="BA850" s="1637">
        <v>1014807.5499999999</v>
      </c>
      <c r="BB850" s="1637">
        <v>873.49</v>
      </c>
      <c r="BC850" s="1637">
        <v>654546.18000000005</v>
      </c>
      <c r="BD850" s="1637">
        <v>17256757.687040001</v>
      </c>
    </row>
    <row r="851" spans="1:56" x14ac:dyDescent="0.25">
      <c r="A851" s="1651" t="s">
        <v>2748</v>
      </c>
      <c r="B851" s="1647" t="s">
        <v>3176</v>
      </c>
      <c r="C851" s="1636">
        <v>1452.86</v>
      </c>
      <c r="D851" s="1637">
        <v>18297362.109999999</v>
      </c>
      <c r="E851" s="1637">
        <v>13081846.959999999</v>
      </c>
      <c r="F851" s="1646">
        <v>0.71495808419566764</v>
      </c>
      <c r="G851" s="1645">
        <v>1</v>
      </c>
      <c r="H851" s="1644">
        <v>474727.44</v>
      </c>
      <c r="I851" s="1644">
        <v>4938764.55</v>
      </c>
      <c r="J851" s="1644">
        <v>5413491.9900000002</v>
      </c>
      <c r="K851" s="1643">
        <v>0.93776000000000004</v>
      </c>
      <c r="L851" s="1637">
        <v>4309768.84</v>
      </c>
      <c r="M851" s="1637">
        <v>1055954.8899999999</v>
      </c>
      <c r="N851" s="1637">
        <v>496619.72</v>
      </c>
      <c r="O851" s="1637">
        <v>200568.58</v>
      </c>
      <c r="P851" s="1637">
        <v>137683.42000000001</v>
      </c>
      <c r="Q851" s="1637">
        <v>349154.86</v>
      </c>
      <c r="R851" s="1637">
        <v>110697.49</v>
      </c>
      <c r="S851" s="1637">
        <v>186895.96</v>
      </c>
      <c r="T851" s="1637">
        <v>222738.81</v>
      </c>
      <c r="U851" s="1637">
        <v>134253.13</v>
      </c>
      <c r="V851" s="1637">
        <v>330439.99</v>
      </c>
      <c r="W851" s="1637">
        <v>284509.58</v>
      </c>
      <c r="X851" s="1637">
        <v>224266.34</v>
      </c>
      <c r="Y851" s="1637">
        <v>8043551.6099999994</v>
      </c>
      <c r="Z851" s="1637">
        <v>129865.5</v>
      </c>
      <c r="AA851" s="1637">
        <v>181607.5</v>
      </c>
      <c r="AB851" s="1637">
        <v>472179.5</v>
      </c>
      <c r="AC851" s="1637">
        <v>49397.24</v>
      </c>
      <c r="AD851" s="1637">
        <v>829583.06</v>
      </c>
      <c r="AE851" s="1637">
        <v>571978.05000000005</v>
      </c>
      <c r="AF851" s="1637">
        <v>1977342.46</v>
      </c>
      <c r="AG851" s="1637">
        <v>1361329.82</v>
      </c>
      <c r="AH851" s="1637">
        <v>3385796.2610399998</v>
      </c>
      <c r="AI851" s="1637">
        <v>8959079.3910400011</v>
      </c>
      <c r="AJ851" s="1637">
        <v>1382948.37</v>
      </c>
      <c r="AK851" s="1637">
        <v>7576131.0210399991</v>
      </c>
      <c r="AL851" s="1637">
        <v>8873004.6810399983</v>
      </c>
      <c r="AM851" s="1637">
        <v>67386.02</v>
      </c>
      <c r="AN851" s="1637">
        <v>67386.02</v>
      </c>
      <c r="AO851" s="1637">
        <v>70136.47</v>
      </c>
      <c r="AP851" s="1637">
        <v>70136.47</v>
      </c>
      <c r="AQ851" s="1637">
        <v>0</v>
      </c>
      <c r="AR851" s="1637">
        <v>0</v>
      </c>
      <c r="AS851" s="1637">
        <v>0</v>
      </c>
      <c r="AT851" s="1637">
        <v>0</v>
      </c>
      <c r="AU851" s="1637">
        <v>687.61</v>
      </c>
      <c r="AV851" s="1637">
        <v>708240.89</v>
      </c>
      <c r="AW851" s="1637">
        <v>286889.46999999997</v>
      </c>
      <c r="AX851" s="1637">
        <v>109942.74</v>
      </c>
      <c r="AY851" s="1637">
        <v>1380805.69</v>
      </c>
      <c r="AZ851" s="1637">
        <v>18297362.109999999</v>
      </c>
      <c r="BA851" s="1637">
        <v>99949.33</v>
      </c>
      <c r="BB851" s="1637">
        <v>0</v>
      </c>
      <c r="BC851" s="1637">
        <v>428468.16</v>
      </c>
      <c r="BD851" s="1637">
        <v>18297361.981039997</v>
      </c>
    </row>
    <row r="852" spans="1:56" x14ac:dyDescent="0.25">
      <c r="A852" s="1651" t="s">
        <v>2749</v>
      </c>
      <c r="B852" s="1647" t="s">
        <v>3175</v>
      </c>
      <c r="C852" s="1636">
        <v>813.27</v>
      </c>
      <c r="D852" s="1637">
        <v>10815927.800000001</v>
      </c>
      <c r="E852" s="1637">
        <v>9652831.5999999978</v>
      </c>
      <c r="F852" s="1646">
        <v>0.89246450036399072</v>
      </c>
      <c r="G852" s="1645">
        <v>2</v>
      </c>
      <c r="H852" s="1644">
        <v>16875.07</v>
      </c>
      <c r="I852" s="1644">
        <v>849024.80999999994</v>
      </c>
      <c r="J852" s="1644">
        <v>865899.87999999989</v>
      </c>
      <c r="K852" s="1643">
        <v>0.93776000000000004</v>
      </c>
      <c r="L852" s="1637">
        <v>2532855.11</v>
      </c>
      <c r="M852" s="1637">
        <v>618259.52</v>
      </c>
      <c r="N852" s="1637">
        <v>277705.40000000002</v>
      </c>
      <c r="O852" s="1637">
        <v>112120.84</v>
      </c>
      <c r="P852" s="1637">
        <v>83910.18</v>
      </c>
      <c r="Q852" s="1637">
        <v>192780.1</v>
      </c>
      <c r="R852" s="1637">
        <v>60797.58</v>
      </c>
      <c r="S852" s="1637">
        <v>104450.05</v>
      </c>
      <c r="T852" s="1637">
        <v>124582.72</v>
      </c>
      <c r="U852" s="1637">
        <v>74925.5</v>
      </c>
      <c r="V852" s="1637">
        <v>184822.36</v>
      </c>
      <c r="W852" s="1637">
        <v>159132.47</v>
      </c>
      <c r="X852" s="1637">
        <v>125335.14</v>
      </c>
      <c r="Y852" s="1637">
        <v>4651676.97</v>
      </c>
      <c r="Z852" s="1637">
        <v>72624.600000000006</v>
      </c>
      <c r="AA852" s="1637">
        <v>101658.75</v>
      </c>
      <c r="AB852" s="1637">
        <v>264312.75</v>
      </c>
      <c r="AC852" s="1637">
        <v>27651.18</v>
      </c>
      <c r="AD852" s="1637">
        <v>464377.17000000004</v>
      </c>
      <c r="AE852" s="1637">
        <v>316589.33999999997</v>
      </c>
      <c r="AF852" s="1637">
        <v>1106860.47</v>
      </c>
      <c r="AG852" s="1637">
        <v>762033.99</v>
      </c>
      <c r="AH852" s="1637">
        <v>2033523.0142800002</v>
      </c>
      <c r="AI852" s="1637">
        <v>5149631.2642800007</v>
      </c>
      <c r="AJ852" s="1637">
        <v>774135.44</v>
      </c>
      <c r="AK852" s="1637">
        <v>4375495.8242799994</v>
      </c>
      <c r="AL852" s="1637">
        <v>5101449.0742799994</v>
      </c>
      <c r="AM852" s="1637">
        <v>108642.77</v>
      </c>
      <c r="AN852" s="1637">
        <v>108642.77</v>
      </c>
      <c r="AO852" s="1637">
        <v>113456.06</v>
      </c>
      <c r="AP852" s="1637">
        <v>113456.06</v>
      </c>
      <c r="AQ852" s="1637">
        <v>0</v>
      </c>
      <c r="AR852" s="1637">
        <v>0</v>
      </c>
      <c r="AS852" s="1637">
        <v>0</v>
      </c>
      <c r="AT852" s="1637">
        <v>0</v>
      </c>
      <c r="AU852" s="1637">
        <v>687.61</v>
      </c>
      <c r="AV852" s="1637">
        <v>396064.81</v>
      </c>
      <c r="AW852" s="1637">
        <v>160435.28</v>
      </c>
      <c r="AX852" s="1637">
        <v>61416.29</v>
      </c>
      <c r="AY852" s="1637">
        <v>1062801.6499999999</v>
      </c>
      <c r="AZ852" s="1637">
        <v>10815927.800000001</v>
      </c>
      <c r="BA852" s="1637">
        <v>170173.85</v>
      </c>
      <c r="BB852" s="1637">
        <v>0</v>
      </c>
      <c r="BC852" s="1637">
        <v>211593.44</v>
      </c>
      <c r="BD852" s="1637">
        <v>10815927.69428</v>
      </c>
    </row>
    <row r="853" spans="1:56" x14ac:dyDescent="0.25">
      <c r="A853" s="1651" t="s">
        <v>2750</v>
      </c>
      <c r="B853" s="1647" t="s">
        <v>3174</v>
      </c>
      <c r="C853" s="1636">
        <v>12452.03</v>
      </c>
      <c r="D853" s="1637">
        <v>187941446.47999999</v>
      </c>
      <c r="E853" s="1637">
        <v>157477674.05000001</v>
      </c>
      <c r="F853" s="1646">
        <v>0.83790817299449794</v>
      </c>
      <c r="G853" s="1645">
        <v>2</v>
      </c>
      <c r="H853" s="1644">
        <v>607919.68000000005</v>
      </c>
      <c r="I853" s="1644">
        <v>50354875.419999987</v>
      </c>
      <c r="J853" s="1644">
        <v>50962795.099999987</v>
      </c>
      <c r="K853" s="1643">
        <v>0.93776000000000004</v>
      </c>
      <c r="L853" s="1637">
        <v>42856428.619999997</v>
      </c>
      <c r="M853" s="1637">
        <v>10314388.4</v>
      </c>
      <c r="N853" s="1637">
        <v>4253588.95</v>
      </c>
      <c r="O853" s="1637">
        <v>1733928.27</v>
      </c>
      <c r="P853" s="1637">
        <v>1548260.48</v>
      </c>
      <c r="Q853" s="1637">
        <v>2920535.92</v>
      </c>
      <c r="R853" s="1637">
        <v>951539.6</v>
      </c>
      <c r="S853" s="1637">
        <v>1598782.14</v>
      </c>
      <c r="T853" s="1637">
        <v>1931409.82</v>
      </c>
      <c r="U853" s="1637">
        <v>1155635.3799999999</v>
      </c>
      <c r="V853" s="1637">
        <v>2865306.77</v>
      </c>
      <c r="W853" s="1637">
        <v>2467035.65</v>
      </c>
      <c r="X853" s="1637">
        <v>1918463.21</v>
      </c>
      <c r="Y853" s="1637">
        <v>76515303.209999993</v>
      </c>
      <c r="Z853" s="1637">
        <v>1110385.8</v>
      </c>
      <c r="AA853" s="1637">
        <v>1556503.75</v>
      </c>
      <c r="AB853" s="1637">
        <v>4046909.75</v>
      </c>
      <c r="AC853" s="1637">
        <v>423369.01999999996</v>
      </c>
      <c r="AD853" s="1637">
        <v>7110109.1299999999</v>
      </c>
      <c r="AE853" s="1637">
        <v>4640064.58</v>
      </c>
      <c r="AF853" s="1637">
        <v>16947212.829999998</v>
      </c>
      <c r="AG853" s="1637">
        <v>11667552.109999999</v>
      </c>
      <c r="AH853" s="1637">
        <v>36536303.647919998</v>
      </c>
      <c r="AI853" s="1637">
        <v>84038410.617919996</v>
      </c>
      <c r="AJ853" s="1637">
        <v>11852838.310000001</v>
      </c>
      <c r="AK853" s="1637">
        <v>72185572.307919979</v>
      </c>
      <c r="AL853" s="1637">
        <v>83300689.957919985</v>
      </c>
      <c r="AM853" s="1637">
        <v>4402095.3499999996</v>
      </c>
      <c r="AN853" s="1637">
        <v>4402095.3499999996</v>
      </c>
      <c r="AO853" s="1637">
        <v>4585687.8899999997</v>
      </c>
      <c r="AP853" s="1637">
        <v>4585687.8899999997</v>
      </c>
      <c r="AQ853" s="1637">
        <v>126520.7</v>
      </c>
      <c r="AR853" s="1637">
        <v>126520.7</v>
      </c>
      <c r="AS853" s="1637">
        <v>131333.99</v>
      </c>
      <c r="AT853" s="1637">
        <v>131333.99</v>
      </c>
      <c r="AU853" s="1637">
        <v>158150.87</v>
      </c>
      <c r="AV853" s="1637">
        <v>6072306.1600000001</v>
      </c>
      <c r="AW853" s="1637">
        <v>2459729.11</v>
      </c>
      <c r="AX853" s="1637">
        <v>943991.18</v>
      </c>
      <c r="AY853" s="1637">
        <v>28125453.179999996</v>
      </c>
      <c r="AZ853" s="1637">
        <v>187941446.47999999</v>
      </c>
      <c r="BA853" s="1637">
        <v>22960295.090000004</v>
      </c>
      <c r="BB853" s="1637">
        <v>87513.59</v>
      </c>
      <c r="BC853" s="1637">
        <v>6110105.2599999998</v>
      </c>
      <c r="BD853" s="1637">
        <v>187941446.34792</v>
      </c>
    </row>
    <row r="854" spans="1:56" x14ac:dyDescent="0.25">
      <c r="A854" s="1647"/>
      <c r="B854" s="1647" t="s">
        <v>3173</v>
      </c>
      <c r="C854" s="1636">
        <v>7.65</v>
      </c>
      <c r="D854" s="1637">
        <v>100197.34</v>
      </c>
      <c r="E854" s="1637">
        <v>85346.17</v>
      </c>
      <c r="F854" s="1646">
        <v>0.85178079577761245</v>
      </c>
      <c r="G854" s="1645">
        <v>2</v>
      </c>
      <c r="H854" s="1644">
        <v>389.94</v>
      </c>
      <c r="I854" s="1644">
        <v>75326.439999999988</v>
      </c>
      <c r="J854" s="1644">
        <v>75716.37999999999</v>
      </c>
      <c r="K854" s="1643">
        <v>0.9</v>
      </c>
      <c r="L854" s="1637">
        <v>23099.040000000001</v>
      </c>
      <c r="M854" s="1637">
        <v>7698.9</v>
      </c>
      <c r="N854" s="1637">
        <v>2165.5300000000002</v>
      </c>
      <c r="O854" s="1637">
        <v>721.84</v>
      </c>
      <c r="P854" s="1637">
        <v>699.05</v>
      </c>
      <c r="Q854" s="1637">
        <v>2312.8200000000002</v>
      </c>
      <c r="R854" s="1637">
        <v>550.46</v>
      </c>
      <c r="S854" s="1637">
        <v>801.95</v>
      </c>
      <c r="T854" s="1637">
        <v>724.64</v>
      </c>
      <c r="U854" s="1637">
        <v>534.63</v>
      </c>
      <c r="V854" s="1637">
        <v>1075.03</v>
      </c>
      <c r="W854" s="1637">
        <v>925.6</v>
      </c>
      <c r="X854" s="1637">
        <v>962.3</v>
      </c>
      <c r="Y854" s="1637">
        <v>42271.789999999994</v>
      </c>
      <c r="Z854" s="1637">
        <v>688.5</v>
      </c>
      <c r="AA854" s="1637">
        <v>956.25</v>
      </c>
      <c r="AB854" s="1637">
        <v>2486.25</v>
      </c>
      <c r="AC854" s="1637">
        <v>260.10000000000002</v>
      </c>
      <c r="AD854" s="1637">
        <v>4368.1499999999996</v>
      </c>
      <c r="AE854" s="1637">
        <v>6571.35</v>
      </c>
      <c r="AF854" s="1637">
        <v>10411.65</v>
      </c>
      <c r="AG854" s="1637">
        <v>7168.05</v>
      </c>
      <c r="AH854" s="1637">
        <v>18467.466599999996</v>
      </c>
      <c r="AI854" s="1637">
        <v>51377.766600000003</v>
      </c>
      <c r="AJ854" s="1637">
        <v>7281.88</v>
      </c>
      <c r="AK854" s="1637">
        <v>44095.886599999998</v>
      </c>
      <c r="AL854" s="1637">
        <v>50649.5766</v>
      </c>
      <c r="AM854" s="1637">
        <v>659.92</v>
      </c>
      <c r="AN854" s="1637">
        <v>659.92</v>
      </c>
      <c r="AO854" s="1637">
        <v>659.92</v>
      </c>
      <c r="AP854" s="1637">
        <v>659.92</v>
      </c>
      <c r="AQ854" s="1637">
        <v>0</v>
      </c>
      <c r="AR854" s="1637">
        <v>0</v>
      </c>
      <c r="AS854" s="1637">
        <v>0</v>
      </c>
      <c r="AT854" s="1637">
        <v>0</v>
      </c>
      <c r="AU854" s="1637">
        <v>0</v>
      </c>
      <c r="AV854" s="1637">
        <v>3299.62</v>
      </c>
      <c r="AW854" s="1637">
        <v>1336.59</v>
      </c>
      <c r="AX854" s="1637">
        <v>0</v>
      </c>
      <c r="AY854" s="1637">
        <v>7275.8899999999994</v>
      </c>
      <c r="AZ854" s="1637">
        <v>100197.34</v>
      </c>
      <c r="BA854" s="1637">
        <v>1859.68</v>
      </c>
      <c r="BB854" s="1637">
        <v>0</v>
      </c>
      <c r="BC854" s="1637">
        <v>1476.01</v>
      </c>
      <c r="BD854" s="1637">
        <v>100197.25659999999</v>
      </c>
    </row>
    <row r="855" spans="1:56" x14ac:dyDescent="0.25">
      <c r="A855" s="1647"/>
      <c r="B855" s="1647" t="s">
        <v>3172</v>
      </c>
      <c r="C855" s="1636">
        <v>13.66</v>
      </c>
      <c r="D855" s="1637">
        <v>168833.95</v>
      </c>
      <c r="E855" s="1637">
        <v>320717.96000000002</v>
      </c>
      <c r="F855" s="1646">
        <v>1.8996058553389292</v>
      </c>
      <c r="G855" s="1645">
        <v>4</v>
      </c>
      <c r="H855" s="1644">
        <v>10.75</v>
      </c>
      <c r="I855" s="1644">
        <v>303834.57000000007</v>
      </c>
      <c r="J855" s="1644">
        <v>303845.32000000007</v>
      </c>
      <c r="K855" s="1643">
        <v>0.9</v>
      </c>
      <c r="L855" s="1637">
        <v>40264.79</v>
      </c>
      <c r="M855" s="1637">
        <v>11998.05</v>
      </c>
      <c r="N855" s="1637">
        <v>4142.57</v>
      </c>
      <c r="O855" s="1637">
        <v>721.84</v>
      </c>
      <c r="P855" s="1637">
        <v>1282.81</v>
      </c>
      <c r="Q855" s="1637">
        <v>2989.2</v>
      </c>
      <c r="R855" s="1637">
        <v>550.46</v>
      </c>
      <c r="S855" s="1637">
        <v>1336.59</v>
      </c>
      <c r="T855" s="1637">
        <v>724.64</v>
      </c>
      <c r="U855" s="1637">
        <v>1069.27</v>
      </c>
      <c r="V855" s="1637">
        <v>1075.03</v>
      </c>
      <c r="W855" s="1637">
        <v>925.6</v>
      </c>
      <c r="X855" s="1637">
        <v>1603.84</v>
      </c>
      <c r="Y855" s="1637">
        <v>68684.689999999988</v>
      </c>
      <c r="Z855" s="1637">
        <v>1229.4000000000001</v>
      </c>
      <c r="AA855" s="1637">
        <v>1707.5</v>
      </c>
      <c r="AB855" s="1637">
        <v>4439.5</v>
      </c>
      <c r="AC855" s="1637">
        <v>464.44</v>
      </c>
      <c r="AD855" s="1637">
        <v>3899.93</v>
      </c>
      <c r="AE855" s="1637">
        <v>9293.94</v>
      </c>
      <c r="AF855" s="1637">
        <v>18591.260000000002</v>
      </c>
      <c r="AG855" s="1637">
        <v>12799.42</v>
      </c>
      <c r="AH855" s="1637">
        <v>32032.107239999998</v>
      </c>
      <c r="AI855" s="1637">
        <v>84457.497239999997</v>
      </c>
      <c r="AJ855" s="1637">
        <v>13002.68</v>
      </c>
      <c r="AK855" s="1637">
        <v>71454.817239999975</v>
      </c>
      <c r="AL855" s="1637">
        <v>83157.227239999978</v>
      </c>
      <c r="AM855" s="1637">
        <v>1979.77</v>
      </c>
      <c r="AN855" s="1637">
        <v>1979.77</v>
      </c>
      <c r="AO855" s="1637">
        <v>1979.77</v>
      </c>
      <c r="AP855" s="1637">
        <v>1979.77</v>
      </c>
      <c r="AQ855" s="1637">
        <v>0</v>
      </c>
      <c r="AR855" s="1637">
        <v>0</v>
      </c>
      <c r="AS855" s="1637">
        <v>0</v>
      </c>
      <c r="AT855" s="1637">
        <v>0</v>
      </c>
      <c r="AU855" s="1637">
        <v>0</v>
      </c>
      <c r="AV855" s="1637">
        <v>5939.32</v>
      </c>
      <c r="AW855" s="1637">
        <v>2405.86</v>
      </c>
      <c r="AX855" s="1637">
        <v>727.69</v>
      </c>
      <c r="AY855" s="1637">
        <v>16991.95</v>
      </c>
      <c r="AZ855" s="1637">
        <v>168833.95</v>
      </c>
      <c r="BA855" s="1637">
        <v>6.56</v>
      </c>
      <c r="BB855" s="1637">
        <v>0</v>
      </c>
      <c r="BC855" s="1637">
        <v>4.96</v>
      </c>
      <c r="BD855" s="1637">
        <v>168833.86723999999</v>
      </c>
    </row>
    <row r="856" spans="1:56" x14ac:dyDescent="0.25">
      <c r="A856" s="1651" t="s">
        <v>2751</v>
      </c>
      <c r="B856" s="1647" t="s">
        <v>3171</v>
      </c>
      <c r="C856" s="1636">
        <v>812.63</v>
      </c>
      <c r="D856" s="1637">
        <v>11187396.890000001</v>
      </c>
      <c r="E856" s="1637">
        <v>12342795.42</v>
      </c>
      <c r="F856" s="1646">
        <v>1.1032767981113432</v>
      </c>
      <c r="G856" s="1645">
        <v>4</v>
      </c>
      <c r="H856" s="1644">
        <v>712.61</v>
      </c>
      <c r="I856" s="1644">
        <v>3170783.4300000006</v>
      </c>
      <c r="J856" s="1644">
        <v>3171496.0400000005</v>
      </c>
      <c r="K856" s="1643">
        <v>0.9</v>
      </c>
      <c r="L856" s="1637">
        <v>2531920.71</v>
      </c>
      <c r="M856" s="1637">
        <v>623197.56999999995</v>
      </c>
      <c r="N856" s="1637">
        <v>266994.51</v>
      </c>
      <c r="O856" s="1637">
        <v>106539.47</v>
      </c>
      <c r="P856" s="1637">
        <v>87567.93</v>
      </c>
      <c r="Q856" s="1637">
        <v>186843.13</v>
      </c>
      <c r="R856" s="1637">
        <v>58899.96</v>
      </c>
      <c r="S856" s="1637">
        <v>99976.93</v>
      </c>
      <c r="T856" s="1637">
        <v>118116.97</v>
      </c>
      <c r="U856" s="1637">
        <v>71908.539999999994</v>
      </c>
      <c r="V856" s="1637">
        <v>175230.21</v>
      </c>
      <c r="W856" s="1637">
        <v>150873.60999999999</v>
      </c>
      <c r="X856" s="1637">
        <v>119967.6</v>
      </c>
      <c r="Y856" s="1637">
        <v>4598037.1400000006</v>
      </c>
      <c r="Z856" s="1637">
        <v>72252</v>
      </c>
      <c r="AA856" s="1637">
        <v>101578.75</v>
      </c>
      <c r="AB856" s="1637">
        <v>264104.75</v>
      </c>
      <c r="AC856" s="1637">
        <v>27629.42</v>
      </c>
      <c r="AD856" s="1637">
        <v>464011.73</v>
      </c>
      <c r="AE856" s="1637">
        <v>324526.42000000004</v>
      </c>
      <c r="AF856" s="1637">
        <v>1105989.4300000002</v>
      </c>
      <c r="AG856" s="1637">
        <v>761434.31</v>
      </c>
      <c r="AH856" s="1637">
        <v>2187957.0973200002</v>
      </c>
      <c r="AI856" s="1637">
        <v>5309483.9073200002</v>
      </c>
      <c r="AJ856" s="1637">
        <v>773526.24</v>
      </c>
      <c r="AK856" s="1637">
        <v>4535957.66732</v>
      </c>
      <c r="AL856" s="1637">
        <v>5232131.2773200003</v>
      </c>
      <c r="AM856" s="1637">
        <v>186098.85</v>
      </c>
      <c r="AN856" s="1637">
        <v>186098.85</v>
      </c>
      <c r="AO856" s="1637">
        <v>194017.95</v>
      </c>
      <c r="AP856" s="1637">
        <v>194017.95</v>
      </c>
      <c r="AQ856" s="1637">
        <v>659.92</v>
      </c>
      <c r="AR856" s="1637">
        <v>659.92</v>
      </c>
      <c r="AS856" s="1637">
        <v>659.92</v>
      </c>
      <c r="AT856" s="1637">
        <v>659.92</v>
      </c>
      <c r="AU856" s="1637">
        <v>1319.85</v>
      </c>
      <c r="AV856" s="1637">
        <v>380116.8</v>
      </c>
      <c r="AW856" s="1637">
        <v>153975.16</v>
      </c>
      <c r="AX856" s="1637">
        <v>58943.29</v>
      </c>
      <c r="AY856" s="1637">
        <v>1357228.3800000001</v>
      </c>
      <c r="AZ856" s="1637">
        <v>11187396.890000001</v>
      </c>
      <c r="BA856" s="1637">
        <v>577359.35999999999</v>
      </c>
      <c r="BB856" s="1637">
        <v>25.76</v>
      </c>
      <c r="BC856" s="1637">
        <v>400913.50000000006</v>
      </c>
      <c r="BD856" s="1637">
        <v>11187396.797320003</v>
      </c>
    </row>
    <row r="857" spans="1:56" x14ac:dyDescent="0.25">
      <c r="A857" s="1651" t="s">
        <v>2752</v>
      </c>
      <c r="B857" s="1647" t="s">
        <v>3170</v>
      </c>
      <c r="C857" s="1636">
        <v>607.14</v>
      </c>
      <c r="D857" s="1637">
        <v>8123677.4400000004</v>
      </c>
      <c r="E857" s="1637">
        <v>7962060.8199999994</v>
      </c>
      <c r="F857" s="1646">
        <v>0.98010548533054498</v>
      </c>
      <c r="G857" s="1645">
        <v>3</v>
      </c>
      <c r="H857" s="1644">
        <v>9231.83</v>
      </c>
      <c r="I857" s="1644">
        <v>2246153.2400000002</v>
      </c>
      <c r="J857" s="1644">
        <v>2255385.0700000003</v>
      </c>
      <c r="K857" s="1643">
        <v>0.9</v>
      </c>
      <c r="L857" s="1637">
        <v>1847166.84</v>
      </c>
      <c r="M857" s="1637">
        <v>445833.58</v>
      </c>
      <c r="N857" s="1637">
        <v>197389.01</v>
      </c>
      <c r="O857" s="1637">
        <v>80021.87</v>
      </c>
      <c r="P857" s="1637">
        <v>63097.82</v>
      </c>
      <c r="Q857" s="1637">
        <v>135997.60999999999</v>
      </c>
      <c r="R857" s="1637">
        <v>44037.36</v>
      </c>
      <c r="S857" s="1637">
        <v>74314.399999999994</v>
      </c>
      <c r="T857" s="1637">
        <v>89131.21</v>
      </c>
      <c r="U857" s="1637">
        <v>53730.91</v>
      </c>
      <c r="V857" s="1637">
        <v>132228.93</v>
      </c>
      <c r="W857" s="1637">
        <v>113849.41</v>
      </c>
      <c r="X857" s="1637">
        <v>89173.78</v>
      </c>
      <c r="Y857" s="1637">
        <v>3365972.7299999995</v>
      </c>
      <c r="Z857" s="1637">
        <v>53810.1</v>
      </c>
      <c r="AA857" s="1637">
        <v>75892.5</v>
      </c>
      <c r="AB857" s="1637">
        <v>197320.5</v>
      </c>
      <c r="AC857" s="1637">
        <v>20642.759999999998</v>
      </c>
      <c r="AD857" s="1637">
        <v>346676.94</v>
      </c>
      <c r="AE857" s="1637">
        <v>226488.22999999998</v>
      </c>
      <c r="AF857" s="1637">
        <v>826317.54</v>
      </c>
      <c r="AG857" s="1637">
        <v>568890.17999999993</v>
      </c>
      <c r="AH857" s="1637">
        <v>1580616.3249599999</v>
      </c>
      <c r="AI857" s="1637">
        <v>3896655.0749599999</v>
      </c>
      <c r="AJ857" s="1637">
        <v>577924.42000000004</v>
      </c>
      <c r="AK857" s="1637">
        <v>3318730.6549599995</v>
      </c>
      <c r="AL857" s="1637">
        <v>3838862.6249599997</v>
      </c>
      <c r="AM857" s="1637">
        <v>116806.72</v>
      </c>
      <c r="AN857" s="1637">
        <v>116806.72</v>
      </c>
      <c r="AO857" s="1637">
        <v>121426.2</v>
      </c>
      <c r="AP857" s="1637">
        <v>121426.2</v>
      </c>
      <c r="AQ857" s="1637">
        <v>0</v>
      </c>
      <c r="AR857" s="1637">
        <v>0</v>
      </c>
      <c r="AS857" s="1637">
        <v>0</v>
      </c>
      <c r="AT857" s="1637">
        <v>0</v>
      </c>
      <c r="AU857" s="1637">
        <v>0</v>
      </c>
      <c r="AV857" s="1637">
        <v>283767.75</v>
      </c>
      <c r="AW857" s="1637">
        <v>114946.74</v>
      </c>
      <c r="AX857" s="1637">
        <v>43661.7</v>
      </c>
      <c r="AY857" s="1637">
        <v>918842.03</v>
      </c>
      <c r="AZ857" s="1637">
        <v>8123677.4400000004</v>
      </c>
      <c r="BA857" s="1637">
        <v>341237.38</v>
      </c>
      <c r="BB857" s="1637">
        <v>0</v>
      </c>
      <c r="BC857" s="1637">
        <v>307080.96000000002</v>
      </c>
      <c r="BD857" s="1637">
        <v>8123677.3849599995</v>
      </c>
    </row>
    <row r="858" spans="1:56" x14ac:dyDescent="0.25">
      <c r="A858" s="1651" t="s">
        <v>2753</v>
      </c>
      <c r="B858" s="1647" t="s">
        <v>3169</v>
      </c>
      <c r="C858" s="1636">
        <v>825.29</v>
      </c>
      <c r="D858" s="1637">
        <v>11285374.01</v>
      </c>
      <c r="E858" s="1637">
        <v>8675498.7899999991</v>
      </c>
      <c r="F858" s="1646">
        <v>0.76873826089526287</v>
      </c>
      <c r="G858" s="1645">
        <v>1</v>
      </c>
      <c r="H858" s="1644">
        <v>100923.64</v>
      </c>
      <c r="I858" s="1644">
        <v>4329808.08</v>
      </c>
      <c r="J858" s="1644">
        <v>4430731.72</v>
      </c>
      <c r="K858" s="1643">
        <v>0.9</v>
      </c>
      <c r="L858" s="1637">
        <v>2569732.89</v>
      </c>
      <c r="M858" s="1637">
        <v>630278.9</v>
      </c>
      <c r="N858" s="1637">
        <v>271481.94</v>
      </c>
      <c r="O858" s="1637">
        <v>109049.85</v>
      </c>
      <c r="P858" s="1637">
        <v>88164.27</v>
      </c>
      <c r="Q858" s="1637">
        <v>188195.9</v>
      </c>
      <c r="R858" s="1637">
        <v>60000.9</v>
      </c>
      <c r="S858" s="1637">
        <v>101848.15</v>
      </c>
      <c r="T858" s="1637">
        <v>121015.54</v>
      </c>
      <c r="U858" s="1637">
        <v>73245.13</v>
      </c>
      <c r="V858" s="1637">
        <v>179530.34</v>
      </c>
      <c r="W858" s="1637">
        <v>154576.03</v>
      </c>
      <c r="X858" s="1637">
        <v>122212.98</v>
      </c>
      <c r="Y858" s="1637">
        <v>4669332.82</v>
      </c>
      <c r="Z858" s="1637">
        <v>73481.399999999994</v>
      </c>
      <c r="AA858" s="1637">
        <v>103161.25</v>
      </c>
      <c r="AB858" s="1637">
        <v>268219.25</v>
      </c>
      <c r="AC858" s="1637">
        <v>28059.86</v>
      </c>
      <c r="AD858" s="1637">
        <v>471240.58999999997</v>
      </c>
      <c r="AE858" s="1637">
        <v>325769.3</v>
      </c>
      <c r="AF858" s="1637">
        <v>1123219.69</v>
      </c>
      <c r="AG858" s="1637">
        <v>773296.73</v>
      </c>
      <c r="AH858" s="1637">
        <v>2204084.6805600002</v>
      </c>
      <c r="AI858" s="1637">
        <v>5370532.7505600005</v>
      </c>
      <c r="AJ858" s="1637">
        <v>785577.04</v>
      </c>
      <c r="AK858" s="1637">
        <v>4584955.7105600005</v>
      </c>
      <c r="AL858" s="1637">
        <v>5291975.0405600006</v>
      </c>
      <c r="AM858" s="1637">
        <v>176859.9</v>
      </c>
      <c r="AN858" s="1637">
        <v>176859.9</v>
      </c>
      <c r="AO858" s="1637">
        <v>184119.07</v>
      </c>
      <c r="AP858" s="1637">
        <v>184119.07</v>
      </c>
      <c r="AQ858" s="1637">
        <v>0</v>
      </c>
      <c r="AR858" s="1637">
        <v>0</v>
      </c>
      <c r="AS858" s="1637">
        <v>0</v>
      </c>
      <c r="AT858" s="1637">
        <v>0</v>
      </c>
      <c r="AU858" s="1637">
        <v>0</v>
      </c>
      <c r="AV858" s="1637">
        <v>386056.12</v>
      </c>
      <c r="AW858" s="1637">
        <v>156381.03</v>
      </c>
      <c r="AX858" s="1637">
        <v>59670.99</v>
      </c>
      <c r="AY858" s="1637">
        <v>1324066.08</v>
      </c>
      <c r="AZ858" s="1637">
        <v>11285374.01</v>
      </c>
      <c r="BA858" s="1637">
        <v>601850.69999999995</v>
      </c>
      <c r="BB858" s="1637">
        <v>0</v>
      </c>
      <c r="BC858" s="1637">
        <v>339537.05000000005</v>
      </c>
      <c r="BD858" s="1637">
        <v>11285373.94056</v>
      </c>
    </row>
    <row r="859" spans="1:56" x14ac:dyDescent="0.25">
      <c r="A859" s="1651" t="s">
        <v>2754</v>
      </c>
      <c r="B859" s="1647" t="s">
        <v>3168</v>
      </c>
      <c r="C859" s="1636">
        <v>624.72</v>
      </c>
      <c r="D859" s="1637">
        <v>8479681.5299999993</v>
      </c>
      <c r="E859" s="1637">
        <v>6342212.8200000003</v>
      </c>
      <c r="F859" s="1646">
        <v>0.74793054403777837</v>
      </c>
      <c r="G859" s="1645">
        <v>1</v>
      </c>
      <c r="H859" s="1644">
        <v>146737.64000000001</v>
      </c>
      <c r="I859" s="1644">
        <v>4058724.86</v>
      </c>
      <c r="J859" s="1644">
        <v>4205462.5</v>
      </c>
      <c r="K859" s="1643">
        <v>0.9</v>
      </c>
      <c r="L859" s="1637">
        <v>1959357.83</v>
      </c>
      <c r="M859" s="1637">
        <v>391871.56</v>
      </c>
      <c r="N859" s="1637">
        <v>195182.66</v>
      </c>
      <c r="O859" s="1637">
        <v>86608.38</v>
      </c>
      <c r="P859" s="1637">
        <v>69622.720000000001</v>
      </c>
      <c r="Q859" s="1637">
        <v>119043.93</v>
      </c>
      <c r="R859" s="1637">
        <v>45138.29</v>
      </c>
      <c r="S859" s="1637">
        <v>74047.08</v>
      </c>
      <c r="T859" s="1637">
        <v>100000.87</v>
      </c>
      <c r="U859" s="1637">
        <v>55334.82</v>
      </c>
      <c r="V859" s="1637">
        <v>148354.41</v>
      </c>
      <c r="W859" s="1637">
        <v>127733.49</v>
      </c>
      <c r="X859" s="1637">
        <v>88853.01</v>
      </c>
      <c r="Y859" s="1637">
        <v>3461149.0500000007</v>
      </c>
      <c r="Z859" s="1637">
        <v>55437.3</v>
      </c>
      <c r="AA859" s="1637">
        <v>78090</v>
      </c>
      <c r="AB859" s="1637">
        <v>203034</v>
      </c>
      <c r="AC859" s="1637">
        <v>21240.48</v>
      </c>
      <c r="AD859" s="1637">
        <v>356715.12</v>
      </c>
      <c r="AE859" s="1637">
        <v>103943.93</v>
      </c>
      <c r="AF859" s="1637">
        <v>850243.92</v>
      </c>
      <c r="AG859" s="1637">
        <v>585362.64</v>
      </c>
      <c r="AH859" s="1637">
        <v>1687662.4750799998</v>
      </c>
      <c r="AI859" s="1637">
        <v>3941729.8650799999</v>
      </c>
      <c r="AJ859" s="1637">
        <v>594658.47</v>
      </c>
      <c r="AK859" s="1637">
        <v>3347071.3950800002</v>
      </c>
      <c r="AL859" s="1637">
        <v>3882264.0150800003</v>
      </c>
      <c r="AM859" s="1637">
        <v>163001.47</v>
      </c>
      <c r="AN859" s="1637">
        <v>163001.47</v>
      </c>
      <c r="AO859" s="1637">
        <v>170260.65</v>
      </c>
      <c r="AP859" s="1637">
        <v>170260.65</v>
      </c>
      <c r="AQ859" s="1637">
        <v>2639.7</v>
      </c>
      <c r="AR859" s="1637">
        <v>2639.7</v>
      </c>
      <c r="AS859" s="1637">
        <v>2639.7</v>
      </c>
      <c r="AT859" s="1637">
        <v>2639.7</v>
      </c>
      <c r="AU859" s="1637">
        <v>3299.62</v>
      </c>
      <c r="AV859" s="1637">
        <v>292346.77</v>
      </c>
      <c r="AW859" s="1637">
        <v>118421.87</v>
      </c>
      <c r="AX859" s="1637">
        <v>45117.09</v>
      </c>
      <c r="AY859" s="1637">
        <v>1136268.3899999999</v>
      </c>
      <c r="AZ859" s="1637">
        <v>8479681.5299999993</v>
      </c>
      <c r="BA859" s="1637">
        <v>633295.55999999994</v>
      </c>
      <c r="BB859" s="1637">
        <v>735.78</v>
      </c>
      <c r="BC859" s="1637">
        <v>332187.13</v>
      </c>
      <c r="BD859" s="1637">
        <v>8479681.4550800007</v>
      </c>
    </row>
    <row r="860" spans="1:56" x14ac:dyDescent="0.25">
      <c r="A860" s="1651" t="s">
        <v>2755</v>
      </c>
      <c r="B860" s="1647" t="s">
        <v>3167</v>
      </c>
      <c r="C860" s="1636">
        <v>1336.32</v>
      </c>
      <c r="D860" s="1637">
        <v>15926547.18</v>
      </c>
      <c r="E860" s="1637">
        <v>11032608.699999999</v>
      </c>
      <c r="F860" s="1646">
        <v>0.69271817521467316</v>
      </c>
      <c r="G860" s="1645">
        <v>1</v>
      </c>
      <c r="H860" s="1644">
        <v>520391.94</v>
      </c>
      <c r="I860" s="1644">
        <v>3223164.77</v>
      </c>
      <c r="J860" s="1644">
        <v>3743556.71</v>
      </c>
      <c r="K860" s="1643">
        <v>0.9</v>
      </c>
      <c r="L860" s="1637">
        <v>3768092.38</v>
      </c>
      <c r="M860" s="1637">
        <v>753618.47</v>
      </c>
      <c r="N860" s="1637">
        <v>418607.19</v>
      </c>
      <c r="O860" s="1637">
        <v>185768.71</v>
      </c>
      <c r="P860" s="1637">
        <v>123072.63</v>
      </c>
      <c r="Q860" s="1637">
        <v>256350.29</v>
      </c>
      <c r="R860" s="1637">
        <v>97983.12</v>
      </c>
      <c r="S860" s="1637">
        <v>158519.57</v>
      </c>
      <c r="T860" s="1637">
        <v>214494.62</v>
      </c>
      <c r="U860" s="1637">
        <v>118956.51</v>
      </c>
      <c r="V860" s="1637">
        <v>318209.46999999997</v>
      </c>
      <c r="W860" s="1637">
        <v>273979.08</v>
      </c>
      <c r="X860" s="1637">
        <v>190216.01</v>
      </c>
      <c r="Y860" s="1637">
        <v>6877868.0499999998</v>
      </c>
      <c r="Z860" s="1637">
        <v>118799.1</v>
      </c>
      <c r="AA860" s="1637">
        <v>167040</v>
      </c>
      <c r="AB860" s="1637">
        <v>434304</v>
      </c>
      <c r="AC860" s="1637">
        <v>45434.880000000005</v>
      </c>
      <c r="AD860" s="1637">
        <v>763038.71999999997</v>
      </c>
      <c r="AE860" s="1637">
        <v>222761.67</v>
      </c>
      <c r="AF860" s="1637">
        <v>1818731.52</v>
      </c>
      <c r="AG860" s="1637">
        <v>1252131.8400000001</v>
      </c>
      <c r="AH860" s="1637">
        <v>3063312.27648</v>
      </c>
      <c r="AI860" s="1637">
        <v>7885554.0064799991</v>
      </c>
      <c r="AJ860" s="1637">
        <v>1272016.28</v>
      </c>
      <c r="AK860" s="1637">
        <v>6613537.7264799988</v>
      </c>
      <c r="AL860" s="1637">
        <v>7758352.3764799982</v>
      </c>
      <c r="AM860" s="1637">
        <v>69292.12</v>
      </c>
      <c r="AN860" s="1637">
        <v>69292.12</v>
      </c>
      <c r="AO860" s="1637">
        <v>71931.820000000007</v>
      </c>
      <c r="AP860" s="1637">
        <v>71931.820000000007</v>
      </c>
      <c r="AQ860" s="1637">
        <v>5939.32</v>
      </c>
      <c r="AR860" s="1637">
        <v>5939.32</v>
      </c>
      <c r="AS860" s="1637">
        <v>6599.25</v>
      </c>
      <c r="AT860" s="1637">
        <v>6599.25</v>
      </c>
      <c r="AU860" s="1637">
        <v>7919.1</v>
      </c>
      <c r="AV860" s="1637">
        <v>624948.97</v>
      </c>
      <c r="AW860" s="1637">
        <v>253150.14</v>
      </c>
      <c r="AX860" s="1637">
        <v>96783.43</v>
      </c>
      <c r="AY860" s="1637">
        <v>1290326.6599999999</v>
      </c>
      <c r="AZ860" s="1637">
        <v>15926547.18</v>
      </c>
      <c r="BA860" s="1637">
        <v>102929.99</v>
      </c>
      <c r="BB860" s="1637">
        <v>3731.0199999999995</v>
      </c>
      <c r="BC860" s="1637">
        <v>420826.87</v>
      </c>
      <c r="BD860" s="1637">
        <v>15926547.086479999</v>
      </c>
    </row>
    <row r="861" spans="1:56" x14ac:dyDescent="0.25">
      <c r="A861" s="1651" t="s">
        <v>2756</v>
      </c>
      <c r="B861" s="1647" t="s">
        <v>3166</v>
      </c>
      <c r="C861" s="1636">
        <v>868.72</v>
      </c>
      <c r="D861" s="1637">
        <v>10748502.59</v>
      </c>
      <c r="E861" s="1637">
        <v>7729659.540000001</v>
      </c>
      <c r="F861" s="1646">
        <v>0.71913826835669037</v>
      </c>
      <c r="G861" s="1645">
        <v>1</v>
      </c>
      <c r="H861" s="1644">
        <v>271198.45</v>
      </c>
      <c r="I861" s="1644">
        <v>3316336.6799999997</v>
      </c>
      <c r="J861" s="1644">
        <v>3587535.13</v>
      </c>
      <c r="K861" s="1643">
        <v>0.9</v>
      </c>
      <c r="L861" s="1637">
        <v>2538629.86</v>
      </c>
      <c r="M861" s="1637">
        <v>507725.97</v>
      </c>
      <c r="N861" s="1637">
        <v>271749.5</v>
      </c>
      <c r="O861" s="1637">
        <v>120498.62</v>
      </c>
      <c r="P861" s="1637">
        <v>84726.399999999994</v>
      </c>
      <c r="Q861" s="1637">
        <v>165714.57</v>
      </c>
      <c r="R861" s="1637">
        <v>62753.23</v>
      </c>
      <c r="S861" s="1637">
        <v>102917.43</v>
      </c>
      <c r="T861" s="1637">
        <v>139131.64000000001</v>
      </c>
      <c r="U861" s="1637">
        <v>76987.58</v>
      </c>
      <c r="V861" s="1637">
        <v>206406.14</v>
      </c>
      <c r="W861" s="1637">
        <v>177716.16</v>
      </c>
      <c r="X861" s="1637">
        <v>123496.06</v>
      </c>
      <c r="Y861" s="1637">
        <v>4578453.16</v>
      </c>
      <c r="Z861" s="1637">
        <v>77352.3</v>
      </c>
      <c r="AA861" s="1637">
        <v>108590</v>
      </c>
      <c r="AB861" s="1637">
        <v>282334</v>
      </c>
      <c r="AC861" s="1637">
        <v>29536.48</v>
      </c>
      <c r="AD861" s="1637">
        <v>496039.12</v>
      </c>
      <c r="AE861" s="1637">
        <v>144508.51</v>
      </c>
      <c r="AF861" s="1637">
        <v>1182327.92</v>
      </c>
      <c r="AG861" s="1637">
        <v>813990.64</v>
      </c>
      <c r="AH861" s="1637">
        <v>2089003.60308</v>
      </c>
      <c r="AI861" s="1637">
        <v>5223682.5730800005</v>
      </c>
      <c r="AJ861" s="1637">
        <v>826917.19</v>
      </c>
      <c r="AK861" s="1637">
        <v>4396765.3830800001</v>
      </c>
      <c r="AL861" s="1637">
        <v>5140990.8530799998</v>
      </c>
      <c r="AM861" s="1637">
        <v>95029.2</v>
      </c>
      <c r="AN861" s="1637">
        <v>95029.2</v>
      </c>
      <c r="AO861" s="1637">
        <v>98988.75</v>
      </c>
      <c r="AP861" s="1637">
        <v>98988.75</v>
      </c>
      <c r="AQ861" s="1637">
        <v>1319.85</v>
      </c>
      <c r="AR861" s="1637">
        <v>1319.85</v>
      </c>
      <c r="AS861" s="1637">
        <v>1319.85</v>
      </c>
      <c r="AT861" s="1637">
        <v>1319.85</v>
      </c>
      <c r="AU861" s="1637">
        <v>1979.77</v>
      </c>
      <c r="AV861" s="1637">
        <v>406513.8</v>
      </c>
      <c r="AW861" s="1637">
        <v>164667.88</v>
      </c>
      <c r="AX861" s="1637">
        <v>62581.77</v>
      </c>
      <c r="AY861" s="1637">
        <v>1029058.5199999999</v>
      </c>
      <c r="AZ861" s="1637">
        <v>10748502.59</v>
      </c>
      <c r="BA861" s="1637">
        <v>150832.28</v>
      </c>
      <c r="BB861" s="1637">
        <v>985</v>
      </c>
      <c r="BC861" s="1637">
        <v>315206.57</v>
      </c>
      <c r="BD861" s="1637">
        <v>10748502.53308</v>
      </c>
    </row>
    <row r="862" spans="1:56" x14ac:dyDescent="0.25">
      <c r="A862" s="1651" t="s">
        <v>2757</v>
      </c>
      <c r="B862" s="1647" t="s">
        <v>3165</v>
      </c>
      <c r="C862" s="1636">
        <v>493.32</v>
      </c>
      <c r="D862" s="1637">
        <v>6990821.8200000003</v>
      </c>
      <c r="E862" s="1637">
        <v>5357085.18</v>
      </c>
      <c r="F862" s="1646">
        <v>0.76630263478807981</v>
      </c>
      <c r="G862" s="1645">
        <v>1</v>
      </c>
      <c r="H862" s="1644">
        <v>80754.899999999994</v>
      </c>
      <c r="I862" s="1644">
        <v>3938833.97</v>
      </c>
      <c r="J862" s="1644">
        <v>4019588.87</v>
      </c>
      <c r="K862" s="1643">
        <v>0.9</v>
      </c>
      <c r="L862" s="1637">
        <v>1607903.51</v>
      </c>
      <c r="M862" s="1637">
        <v>321580.7</v>
      </c>
      <c r="N862" s="1637">
        <v>154388.85999999999</v>
      </c>
      <c r="O862" s="1637">
        <v>68408.070000000007</v>
      </c>
      <c r="P862" s="1637">
        <v>58441.82</v>
      </c>
      <c r="Q862" s="1637">
        <v>93341.26</v>
      </c>
      <c r="R862" s="1637">
        <v>35229.879999999997</v>
      </c>
      <c r="S862" s="1637">
        <v>58542.64</v>
      </c>
      <c r="T862" s="1637">
        <v>78986.19</v>
      </c>
      <c r="U862" s="1637">
        <v>43572.83</v>
      </c>
      <c r="V862" s="1637">
        <v>117178.48</v>
      </c>
      <c r="W862" s="1637">
        <v>100890.94</v>
      </c>
      <c r="X862" s="1637">
        <v>70248.41</v>
      </c>
      <c r="Y862" s="1637">
        <v>2808713.5899999994</v>
      </c>
      <c r="Z862" s="1637">
        <v>43768.799999999996</v>
      </c>
      <c r="AA862" s="1637">
        <v>61664.999999999993</v>
      </c>
      <c r="AB862" s="1637">
        <v>160329</v>
      </c>
      <c r="AC862" s="1637">
        <v>16772.879999999997</v>
      </c>
      <c r="AD862" s="1637">
        <v>281685.71999999997</v>
      </c>
      <c r="AE862" s="1637">
        <v>81207.839999999997</v>
      </c>
      <c r="AF862" s="1637">
        <v>671408.52</v>
      </c>
      <c r="AG862" s="1637">
        <v>462240.83999999997</v>
      </c>
      <c r="AH862" s="1637">
        <v>1405720.7104799999</v>
      </c>
      <c r="AI862" s="1637">
        <v>3184799.3104799995</v>
      </c>
      <c r="AJ862" s="1637">
        <v>469581.44</v>
      </c>
      <c r="AK862" s="1637">
        <v>2715217.8704799996</v>
      </c>
      <c r="AL862" s="1637">
        <v>3137841.1604799996</v>
      </c>
      <c r="AM862" s="1637">
        <v>167620.95000000001</v>
      </c>
      <c r="AN862" s="1637">
        <v>167620.95000000001</v>
      </c>
      <c r="AO862" s="1637">
        <v>174880.12</v>
      </c>
      <c r="AP862" s="1637">
        <v>174880.12</v>
      </c>
      <c r="AQ862" s="1637">
        <v>0</v>
      </c>
      <c r="AR862" s="1637">
        <v>0</v>
      </c>
      <c r="AS862" s="1637">
        <v>0</v>
      </c>
      <c r="AT862" s="1637">
        <v>0</v>
      </c>
      <c r="AU862" s="1637">
        <v>0</v>
      </c>
      <c r="AV862" s="1637">
        <v>230313.82</v>
      </c>
      <c r="AW862" s="1637">
        <v>93293.98</v>
      </c>
      <c r="AX862" s="1637">
        <v>35657.050000000003</v>
      </c>
      <c r="AY862" s="1637">
        <v>1044266.99</v>
      </c>
      <c r="AZ862" s="1637">
        <v>6990821.8200000003</v>
      </c>
      <c r="BA862" s="1637">
        <v>1105597.4200000004</v>
      </c>
      <c r="BB862" s="1637">
        <v>0</v>
      </c>
      <c r="BC862" s="1637">
        <v>267790.3</v>
      </c>
      <c r="BD862" s="1637">
        <v>6990821.7404799992</v>
      </c>
    </row>
    <row r="863" spans="1:56" x14ac:dyDescent="0.25">
      <c r="A863" s="1651" t="s">
        <v>2758</v>
      </c>
      <c r="B863" s="1647" t="s">
        <v>3164</v>
      </c>
      <c r="C863" s="1636">
        <v>160.04</v>
      </c>
      <c r="D863" s="1637">
        <v>2032635.65</v>
      </c>
      <c r="E863" s="1637">
        <v>1546825.33</v>
      </c>
      <c r="F863" s="1646">
        <v>0.76099488366250001</v>
      </c>
      <c r="G863" s="1645">
        <v>1</v>
      </c>
      <c r="H863" s="1644">
        <v>22908.69</v>
      </c>
      <c r="I863" s="1644">
        <v>397550.51</v>
      </c>
      <c r="J863" s="1644">
        <v>420459.2</v>
      </c>
      <c r="K863" s="1643">
        <v>0.9</v>
      </c>
      <c r="L863" s="1637">
        <v>478228.91</v>
      </c>
      <c r="M863" s="1637">
        <v>95645.78</v>
      </c>
      <c r="N863" s="1637">
        <v>49580.160000000003</v>
      </c>
      <c r="O863" s="1637">
        <v>21338.29</v>
      </c>
      <c r="P863" s="1637">
        <v>16289.04</v>
      </c>
      <c r="Q863" s="1637">
        <v>29760.98</v>
      </c>
      <c r="R863" s="1637">
        <v>11559.8</v>
      </c>
      <c r="S863" s="1637">
        <v>18712.259999999998</v>
      </c>
      <c r="T863" s="1637">
        <v>24637.89</v>
      </c>
      <c r="U863" s="1637">
        <v>13900.53</v>
      </c>
      <c r="V863" s="1637">
        <v>36551.08</v>
      </c>
      <c r="W863" s="1637">
        <v>31470.57</v>
      </c>
      <c r="X863" s="1637">
        <v>22453.83</v>
      </c>
      <c r="Y863" s="1637">
        <v>850129.12</v>
      </c>
      <c r="Z863" s="1637">
        <v>14186.699999999997</v>
      </c>
      <c r="AA863" s="1637">
        <v>20004.999999999996</v>
      </c>
      <c r="AB863" s="1637">
        <v>52012.999999999993</v>
      </c>
      <c r="AC863" s="1637">
        <v>5441.3599999999988</v>
      </c>
      <c r="AD863" s="1637">
        <v>91382.84</v>
      </c>
      <c r="AE863" s="1637">
        <v>26398.509999999995</v>
      </c>
      <c r="AF863" s="1637">
        <v>217814.44</v>
      </c>
      <c r="AG863" s="1637">
        <v>149957.47999999998</v>
      </c>
      <c r="AH863" s="1637">
        <v>397871.53956</v>
      </c>
      <c r="AI863" s="1637">
        <v>975070.86956000002</v>
      </c>
      <c r="AJ863" s="1637">
        <v>152338.87</v>
      </c>
      <c r="AK863" s="1637">
        <v>822731.99955999979</v>
      </c>
      <c r="AL863" s="1637">
        <v>959836.97955999977</v>
      </c>
      <c r="AM863" s="1637">
        <v>25737.07</v>
      </c>
      <c r="AN863" s="1637">
        <v>25737.07</v>
      </c>
      <c r="AO863" s="1637">
        <v>27056.92</v>
      </c>
      <c r="AP863" s="1637">
        <v>27056.92</v>
      </c>
      <c r="AQ863" s="1637">
        <v>0</v>
      </c>
      <c r="AR863" s="1637">
        <v>0</v>
      </c>
      <c r="AS863" s="1637">
        <v>0</v>
      </c>
      <c r="AT863" s="1637">
        <v>0</v>
      </c>
      <c r="AU863" s="1637">
        <v>659.92</v>
      </c>
      <c r="AV863" s="1637">
        <v>74571.520000000004</v>
      </c>
      <c r="AW863" s="1637">
        <v>30206.93</v>
      </c>
      <c r="AX863" s="1637">
        <v>11643.12</v>
      </c>
      <c r="AY863" s="1637">
        <v>222669.46999999997</v>
      </c>
      <c r="AZ863" s="1637">
        <v>2032635.65</v>
      </c>
      <c r="BA863" s="1637">
        <v>44829.509999999995</v>
      </c>
      <c r="BB863" s="1637">
        <v>184.85</v>
      </c>
      <c r="BC863" s="1637">
        <v>67326.819999999992</v>
      </c>
      <c r="BD863" s="1637">
        <v>2032635.5695599997</v>
      </c>
    </row>
    <row r="864" spans="1:56" x14ac:dyDescent="0.25">
      <c r="A864" s="1651" t="s">
        <v>2759</v>
      </c>
      <c r="B864" s="1647" t="s">
        <v>3163</v>
      </c>
      <c r="C864" s="1636">
        <v>1415.97</v>
      </c>
      <c r="D864" s="1637">
        <v>18434279.010000002</v>
      </c>
      <c r="E864" s="1637">
        <v>22545604.539999999</v>
      </c>
      <c r="F864" s="1646">
        <v>1.2230261095521955</v>
      </c>
      <c r="G864" s="1645">
        <v>4</v>
      </c>
      <c r="H864" s="1644">
        <v>1174.23</v>
      </c>
      <c r="I864" s="1644">
        <v>2509024.4200000004</v>
      </c>
      <c r="J864" s="1644">
        <v>2510198.6500000004</v>
      </c>
      <c r="K864" s="1643">
        <v>0.9</v>
      </c>
      <c r="L864" s="1637">
        <v>4355523.18</v>
      </c>
      <c r="M864" s="1637">
        <v>871104.63</v>
      </c>
      <c r="N864" s="1637">
        <v>443711.07</v>
      </c>
      <c r="O864" s="1637">
        <v>196437.86</v>
      </c>
      <c r="P864" s="1637">
        <v>153291.45000000001</v>
      </c>
      <c r="Q864" s="1637">
        <v>271907.17</v>
      </c>
      <c r="R864" s="1637">
        <v>103487.79</v>
      </c>
      <c r="S864" s="1637">
        <v>167875.7</v>
      </c>
      <c r="T864" s="1637">
        <v>226813.57</v>
      </c>
      <c r="U864" s="1637">
        <v>125906.77</v>
      </c>
      <c r="V864" s="1637">
        <v>336485.01</v>
      </c>
      <c r="W864" s="1637">
        <v>289714.36</v>
      </c>
      <c r="X864" s="1637">
        <v>201442.93</v>
      </c>
      <c r="Y864" s="1637">
        <v>7743701.4900000002</v>
      </c>
      <c r="Z864" s="1637">
        <v>125254.79999999999</v>
      </c>
      <c r="AA864" s="1637">
        <v>176996.25</v>
      </c>
      <c r="AB864" s="1637">
        <v>460190.25</v>
      </c>
      <c r="AC864" s="1637">
        <v>48142.979999999996</v>
      </c>
      <c r="AD864" s="1637">
        <v>404259.43</v>
      </c>
      <c r="AE864" s="1637">
        <v>235860.84000000003</v>
      </c>
      <c r="AF864" s="1637">
        <v>1927135.17</v>
      </c>
      <c r="AG864" s="1637">
        <v>1326763.8900000001</v>
      </c>
      <c r="AH864" s="1637">
        <v>3731054.3680799999</v>
      </c>
      <c r="AI864" s="1637">
        <v>8435657.9780799989</v>
      </c>
      <c r="AJ864" s="1637">
        <v>1347833.52</v>
      </c>
      <c r="AK864" s="1637">
        <v>7087824.4580800012</v>
      </c>
      <c r="AL864" s="1637">
        <v>8300874.6180800013</v>
      </c>
      <c r="AM864" s="1637">
        <v>314784.21999999997</v>
      </c>
      <c r="AN864" s="1637">
        <v>314784.21999999997</v>
      </c>
      <c r="AO864" s="1637">
        <v>327982.71999999997</v>
      </c>
      <c r="AP864" s="1637">
        <v>327982.71999999997</v>
      </c>
      <c r="AQ864" s="1637">
        <v>13198.5</v>
      </c>
      <c r="AR864" s="1637">
        <v>13198.5</v>
      </c>
      <c r="AS864" s="1637">
        <v>13858.42</v>
      </c>
      <c r="AT864" s="1637">
        <v>13858.42</v>
      </c>
      <c r="AU864" s="1637">
        <v>16498.12</v>
      </c>
      <c r="AV864" s="1637">
        <v>662564.69999999995</v>
      </c>
      <c r="AW864" s="1637">
        <v>268387.27</v>
      </c>
      <c r="AX864" s="1637">
        <v>102604.99</v>
      </c>
      <c r="AY864" s="1637">
        <v>2389702.7999999998</v>
      </c>
      <c r="AZ864" s="1637">
        <v>18434279.010000002</v>
      </c>
      <c r="BA864" s="1637">
        <v>1029683.8300000001</v>
      </c>
      <c r="BB864" s="1637">
        <v>2215.2800000000002</v>
      </c>
      <c r="BC864" s="1637">
        <v>613874.34</v>
      </c>
      <c r="BD864" s="1637">
        <v>18434278.90808</v>
      </c>
    </row>
    <row r="865" spans="1:56" x14ac:dyDescent="0.25">
      <c r="A865" s="1651" t="s">
        <v>2760</v>
      </c>
      <c r="B865" s="1647" t="s">
        <v>3162</v>
      </c>
      <c r="C865" s="1636">
        <v>189.5</v>
      </c>
      <c r="D865" s="1637">
        <v>2290694.29</v>
      </c>
      <c r="E865" s="1637">
        <v>2970044.26</v>
      </c>
      <c r="F865" s="1646">
        <v>1.2965694606066354</v>
      </c>
      <c r="G865" s="1645">
        <v>4</v>
      </c>
      <c r="H865" s="1644">
        <v>145.91</v>
      </c>
      <c r="I865" s="1644">
        <v>407737.55999999994</v>
      </c>
      <c r="J865" s="1644">
        <v>407883.46999999991</v>
      </c>
      <c r="K865" s="1643">
        <v>0.9</v>
      </c>
      <c r="L865" s="1637">
        <v>549147.37</v>
      </c>
      <c r="M865" s="1637">
        <v>109829.47</v>
      </c>
      <c r="N865" s="1637">
        <v>58994.11</v>
      </c>
      <c r="O865" s="1637">
        <v>25731.47</v>
      </c>
      <c r="P865" s="1637">
        <v>18477.3</v>
      </c>
      <c r="Q865" s="1637">
        <v>37201.230000000003</v>
      </c>
      <c r="R865" s="1637">
        <v>13211.2</v>
      </c>
      <c r="S865" s="1637">
        <v>22187.39</v>
      </c>
      <c r="T865" s="1637">
        <v>29710.400000000001</v>
      </c>
      <c r="U865" s="1637">
        <v>16573.71</v>
      </c>
      <c r="V865" s="1637">
        <v>44076.31</v>
      </c>
      <c r="W865" s="1637">
        <v>37949.800000000003</v>
      </c>
      <c r="X865" s="1637">
        <v>26623.82</v>
      </c>
      <c r="Y865" s="1637">
        <v>989713.58</v>
      </c>
      <c r="Z865" s="1637">
        <v>16920</v>
      </c>
      <c r="AA865" s="1637">
        <v>23687.5</v>
      </c>
      <c r="AB865" s="1637">
        <v>61587.5</v>
      </c>
      <c r="AC865" s="1637">
        <v>6443</v>
      </c>
      <c r="AD865" s="1637">
        <v>54102.25</v>
      </c>
      <c r="AE865" s="1637">
        <v>33110</v>
      </c>
      <c r="AF865" s="1637">
        <v>257909.5</v>
      </c>
      <c r="AG865" s="1637">
        <v>177561.5</v>
      </c>
      <c r="AH865" s="1637">
        <v>455319.24900000001</v>
      </c>
      <c r="AI865" s="1637">
        <v>1086640.4990000001</v>
      </c>
      <c r="AJ865" s="1637">
        <v>180381.26</v>
      </c>
      <c r="AK865" s="1637">
        <v>906259.23900000006</v>
      </c>
      <c r="AL865" s="1637">
        <v>1068602.3689999999</v>
      </c>
      <c r="AM865" s="1637">
        <v>20457.669999999998</v>
      </c>
      <c r="AN865" s="1637">
        <v>20457.669999999998</v>
      </c>
      <c r="AO865" s="1637">
        <v>21777.52</v>
      </c>
      <c r="AP865" s="1637">
        <v>21777.52</v>
      </c>
      <c r="AQ865" s="1637">
        <v>1979.77</v>
      </c>
      <c r="AR865" s="1637">
        <v>1979.77</v>
      </c>
      <c r="AS865" s="1637">
        <v>1979.77</v>
      </c>
      <c r="AT865" s="1637">
        <v>1979.77</v>
      </c>
      <c r="AU865" s="1637">
        <v>2639.7</v>
      </c>
      <c r="AV865" s="1637">
        <v>88429.95</v>
      </c>
      <c r="AW865" s="1637">
        <v>35820.61</v>
      </c>
      <c r="AX865" s="1637">
        <v>13098.51</v>
      </c>
      <c r="AY865" s="1637">
        <v>232378.23000000004</v>
      </c>
      <c r="AZ865" s="1637">
        <v>2290694.29</v>
      </c>
      <c r="BA865" s="1637">
        <v>202604.63</v>
      </c>
      <c r="BB865" s="1637">
        <v>1.28</v>
      </c>
      <c r="BC865" s="1637">
        <v>66311.25</v>
      </c>
      <c r="BD865" s="1637">
        <v>2290694.179</v>
      </c>
    </row>
    <row r="866" spans="1:56" x14ac:dyDescent="0.25">
      <c r="A866" s="1651" t="s">
        <v>2761</v>
      </c>
      <c r="B866" s="1647" t="s">
        <v>3161</v>
      </c>
      <c r="C866" s="1636">
        <v>414.97</v>
      </c>
      <c r="D866" s="1637">
        <v>5511946.3799999999</v>
      </c>
      <c r="E866" s="1637">
        <v>4673652.6899999995</v>
      </c>
      <c r="F866" s="1646">
        <v>0.84791330825681932</v>
      </c>
      <c r="G866" s="1645">
        <v>2</v>
      </c>
      <c r="H866" s="1644">
        <v>18025.18</v>
      </c>
      <c r="I866" s="1644">
        <v>2515910.9700000002</v>
      </c>
      <c r="J866" s="1644">
        <v>2533936.1500000004</v>
      </c>
      <c r="K866" s="1643">
        <v>0.9</v>
      </c>
      <c r="L866" s="1637">
        <v>1277159.8899999999</v>
      </c>
      <c r="M866" s="1637">
        <v>255431.97</v>
      </c>
      <c r="N866" s="1637">
        <v>129284.98</v>
      </c>
      <c r="O866" s="1637">
        <v>57111.32</v>
      </c>
      <c r="P866" s="1637">
        <v>44880.27</v>
      </c>
      <c r="Q866" s="1637">
        <v>78460.77</v>
      </c>
      <c r="R866" s="1637">
        <v>29725.21</v>
      </c>
      <c r="S866" s="1637">
        <v>49186.51</v>
      </c>
      <c r="T866" s="1637">
        <v>65942.600000000006</v>
      </c>
      <c r="U866" s="1637">
        <v>36622.559999999998</v>
      </c>
      <c r="V866" s="1637">
        <v>97827.91</v>
      </c>
      <c r="W866" s="1637">
        <v>84230.05</v>
      </c>
      <c r="X866" s="1637">
        <v>59021.49</v>
      </c>
      <c r="Y866" s="1637">
        <v>2264885.5300000003</v>
      </c>
      <c r="Z866" s="1637">
        <v>36777.599999999999</v>
      </c>
      <c r="AA866" s="1637">
        <v>51871.25</v>
      </c>
      <c r="AB866" s="1637">
        <v>134865.25</v>
      </c>
      <c r="AC866" s="1637">
        <v>14108.98</v>
      </c>
      <c r="AD866" s="1637">
        <v>236947.87</v>
      </c>
      <c r="AE866" s="1637">
        <v>68686.760000000009</v>
      </c>
      <c r="AF866" s="1637">
        <v>564774.17000000004</v>
      </c>
      <c r="AG866" s="1637">
        <v>388826.89</v>
      </c>
      <c r="AH866" s="1637">
        <v>1091302.24608</v>
      </c>
      <c r="AI866" s="1637">
        <v>2588161.01608</v>
      </c>
      <c r="AJ866" s="1637">
        <v>395001.64</v>
      </c>
      <c r="AK866" s="1637">
        <v>2193159.3760800003</v>
      </c>
      <c r="AL866" s="1637">
        <v>2548660.8460800005</v>
      </c>
      <c r="AM866" s="1637">
        <v>93049.42</v>
      </c>
      <c r="AN866" s="1637">
        <v>93049.42</v>
      </c>
      <c r="AO866" s="1637">
        <v>97008.97</v>
      </c>
      <c r="AP866" s="1637">
        <v>97008.97</v>
      </c>
      <c r="AQ866" s="1637">
        <v>2639.7</v>
      </c>
      <c r="AR866" s="1637">
        <v>2639.7</v>
      </c>
      <c r="AS866" s="1637">
        <v>3299.62</v>
      </c>
      <c r="AT866" s="1637">
        <v>3299.62</v>
      </c>
      <c r="AU866" s="1637">
        <v>3959.55</v>
      </c>
      <c r="AV866" s="1637">
        <v>194017.95</v>
      </c>
      <c r="AW866" s="1637">
        <v>78591.490000000005</v>
      </c>
      <c r="AX866" s="1637">
        <v>29835.49</v>
      </c>
      <c r="AY866" s="1637">
        <v>698399.9</v>
      </c>
      <c r="AZ866" s="1637">
        <v>5511946.3799999999</v>
      </c>
      <c r="BA866" s="1637">
        <v>317327.62000000005</v>
      </c>
      <c r="BB866" s="1637">
        <v>523.6</v>
      </c>
      <c r="BC866" s="1637">
        <v>188808.91999999998</v>
      </c>
      <c r="BD866" s="1637">
        <v>5511946.2760800011</v>
      </c>
    </row>
    <row r="867" spans="1:56" x14ac:dyDescent="0.25">
      <c r="A867" s="1651" t="s">
        <v>2762</v>
      </c>
      <c r="B867" s="1647" t="s">
        <v>3160</v>
      </c>
      <c r="C867" s="1636">
        <v>3106.9</v>
      </c>
      <c r="D867" s="1637">
        <v>42524188.490000002</v>
      </c>
      <c r="E867" s="1637">
        <v>39016366.450000003</v>
      </c>
      <c r="F867" s="1646">
        <v>0.91750995928294088</v>
      </c>
      <c r="G867" s="1645">
        <v>3</v>
      </c>
      <c r="H867" s="1644">
        <v>48324.94</v>
      </c>
      <c r="I867" s="1644">
        <v>13432781.859999998</v>
      </c>
      <c r="J867" s="1644">
        <v>13481106.799999997</v>
      </c>
      <c r="K867" s="1643">
        <v>0.9</v>
      </c>
      <c r="L867" s="1637">
        <v>9796161.5700000003</v>
      </c>
      <c r="M867" s="1637">
        <v>1959232.31</v>
      </c>
      <c r="N867" s="1637">
        <v>974658.14</v>
      </c>
      <c r="O867" s="1637">
        <v>433041.93</v>
      </c>
      <c r="P867" s="1637">
        <v>350211.55</v>
      </c>
      <c r="Q867" s="1637">
        <v>593866.9</v>
      </c>
      <c r="R867" s="1637">
        <v>227893.33</v>
      </c>
      <c r="S867" s="1637">
        <v>368898.84</v>
      </c>
      <c r="T867" s="1637">
        <v>500004.36</v>
      </c>
      <c r="U867" s="1637">
        <v>276406.81</v>
      </c>
      <c r="V867" s="1637">
        <v>741772.08</v>
      </c>
      <c r="W867" s="1637">
        <v>638667.44999999995</v>
      </c>
      <c r="X867" s="1637">
        <v>442661.22</v>
      </c>
      <c r="Y867" s="1637">
        <v>17303476.490000002</v>
      </c>
      <c r="Z867" s="1637">
        <v>274693.5</v>
      </c>
      <c r="AA867" s="1637">
        <v>388362.5</v>
      </c>
      <c r="AB867" s="1637">
        <v>1009742.4999999999</v>
      </c>
      <c r="AC867" s="1637">
        <v>105634.59999999999</v>
      </c>
      <c r="AD867" s="1637">
        <v>1774039.9</v>
      </c>
      <c r="AE867" s="1637">
        <v>512792.59</v>
      </c>
      <c r="AF867" s="1637">
        <v>4228490.8999999994</v>
      </c>
      <c r="AG867" s="1637">
        <v>2911165.3</v>
      </c>
      <c r="AH867" s="1637">
        <v>8481612.7806000002</v>
      </c>
      <c r="AI867" s="1637">
        <v>19686534.570599999</v>
      </c>
      <c r="AJ867" s="1637">
        <v>2957395.97</v>
      </c>
      <c r="AK867" s="1637">
        <v>16729138.600599999</v>
      </c>
      <c r="AL867" s="1637">
        <v>19390794.970599998</v>
      </c>
      <c r="AM867" s="1637">
        <v>842724.22</v>
      </c>
      <c r="AN867" s="1637">
        <v>842724.22</v>
      </c>
      <c r="AO867" s="1637">
        <v>877700.25</v>
      </c>
      <c r="AP867" s="1637">
        <v>877700.25</v>
      </c>
      <c r="AQ867" s="1637">
        <v>22437.45</v>
      </c>
      <c r="AR867" s="1637">
        <v>22437.45</v>
      </c>
      <c r="AS867" s="1637">
        <v>23757.3</v>
      </c>
      <c r="AT867" s="1637">
        <v>23757.3</v>
      </c>
      <c r="AU867" s="1637">
        <v>28376.77</v>
      </c>
      <c r="AV867" s="1637">
        <v>1453814.77</v>
      </c>
      <c r="AW867" s="1637">
        <v>588901.55000000005</v>
      </c>
      <c r="AX867" s="1637">
        <v>225585.45</v>
      </c>
      <c r="AY867" s="1637">
        <v>5829916.9800000004</v>
      </c>
      <c r="AZ867" s="1637">
        <v>42524188.490000002</v>
      </c>
      <c r="BA867" s="1637">
        <v>3207350.04</v>
      </c>
      <c r="BB867" s="1637">
        <v>5620.2699999999995</v>
      </c>
      <c r="BC867" s="1637">
        <v>1522958.34</v>
      </c>
      <c r="BD867" s="1637">
        <v>42524188.440600008</v>
      </c>
    </row>
    <row r="868" spans="1:56" x14ac:dyDescent="0.25">
      <c r="A868" s="1651" t="s">
        <v>2763</v>
      </c>
      <c r="B868" s="1647" t="s">
        <v>3159</v>
      </c>
      <c r="C868" s="1636">
        <v>172.13</v>
      </c>
      <c r="D868" s="1637">
        <v>2273801.61</v>
      </c>
      <c r="E868" s="1637">
        <v>1946909.43</v>
      </c>
      <c r="F868" s="1646">
        <v>0.85623539953426286</v>
      </c>
      <c r="G868" s="1645">
        <v>2</v>
      </c>
      <c r="H868" s="1644">
        <v>7652.39</v>
      </c>
      <c r="I868" s="1644">
        <v>1547698.0900000003</v>
      </c>
      <c r="J868" s="1644">
        <v>1555350.4800000002</v>
      </c>
      <c r="K868" s="1643">
        <v>0.9</v>
      </c>
      <c r="L868" s="1637">
        <v>527809.06999999995</v>
      </c>
      <c r="M868" s="1637">
        <v>105561.81</v>
      </c>
      <c r="N868" s="1637">
        <v>53345.74</v>
      </c>
      <c r="O868" s="1637">
        <v>23221.08</v>
      </c>
      <c r="P868" s="1637">
        <v>18491.27</v>
      </c>
      <c r="Q868" s="1637">
        <v>32466.52</v>
      </c>
      <c r="R868" s="1637">
        <v>12110.27</v>
      </c>
      <c r="S868" s="1637">
        <v>20048.849999999999</v>
      </c>
      <c r="T868" s="1637">
        <v>26811.82</v>
      </c>
      <c r="U868" s="1637">
        <v>15237.12</v>
      </c>
      <c r="V868" s="1637">
        <v>39776.18</v>
      </c>
      <c r="W868" s="1637">
        <v>34247.379999999997</v>
      </c>
      <c r="X868" s="1637">
        <v>24057.67</v>
      </c>
      <c r="Y868" s="1637">
        <v>933184.77999999991</v>
      </c>
      <c r="Z868" s="1637">
        <v>15176.699999999999</v>
      </c>
      <c r="AA868" s="1637">
        <v>21516.25</v>
      </c>
      <c r="AB868" s="1637">
        <v>55942.25</v>
      </c>
      <c r="AC868" s="1637">
        <v>5852.42</v>
      </c>
      <c r="AD868" s="1637">
        <v>98286.23000000001</v>
      </c>
      <c r="AE868" s="1637">
        <v>28599.35</v>
      </c>
      <c r="AF868" s="1637">
        <v>234268.93</v>
      </c>
      <c r="AG868" s="1637">
        <v>161285.81</v>
      </c>
      <c r="AH868" s="1637">
        <v>449557.37532000005</v>
      </c>
      <c r="AI868" s="1637">
        <v>1070485.3153200001</v>
      </c>
      <c r="AJ868" s="1637">
        <v>163847.1</v>
      </c>
      <c r="AK868" s="1637">
        <v>906638.21532000008</v>
      </c>
      <c r="AL868" s="1637">
        <v>1054100.6053200001</v>
      </c>
      <c r="AM868" s="1637">
        <v>39595.5</v>
      </c>
      <c r="AN868" s="1637">
        <v>39595.5</v>
      </c>
      <c r="AO868" s="1637">
        <v>40915.35</v>
      </c>
      <c r="AP868" s="1637">
        <v>40915.35</v>
      </c>
      <c r="AQ868" s="1637">
        <v>0</v>
      </c>
      <c r="AR868" s="1637">
        <v>0</v>
      </c>
      <c r="AS868" s="1637">
        <v>0</v>
      </c>
      <c r="AT868" s="1637">
        <v>0</v>
      </c>
      <c r="AU868" s="1637">
        <v>0</v>
      </c>
      <c r="AV868" s="1637">
        <v>80510.850000000006</v>
      </c>
      <c r="AW868" s="1637">
        <v>32612.79</v>
      </c>
      <c r="AX868" s="1637">
        <v>12370.81</v>
      </c>
      <c r="AY868" s="1637">
        <v>286516.15000000002</v>
      </c>
      <c r="AZ868" s="1637">
        <v>2273801.61</v>
      </c>
      <c r="BA868" s="1637">
        <v>204986.62</v>
      </c>
      <c r="BB868" s="1637">
        <v>0</v>
      </c>
      <c r="BC868" s="1637">
        <v>120032.52</v>
      </c>
      <c r="BD868" s="1637">
        <v>2273801.5353199998</v>
      </c>
    </row>
    <row r="869" spans="1:56" x14ac:dyDescent="0.25">
      <c r="A869" s="1651" t="s">
        <v>2764</v>
      </c>
      <c r="B869" s="1647" t="s">
        <v>3158</v>
      </c>
      <c r="C869" s="1636">
        <v>1778.66</v>
      </c>
      <c r="D869" s="1637">
        <v>26411599.350000001</v>
      </c>
      <c r="E869" s="1637">
        <v>25596914.280000001</v>
      </c>
      <c r="F869" s="1646">
        <v>0.96915426971293961</v>
      </c>
      <c r="G869" s="1645">
        <v>3</v>
      </c>
      <c r="H869" s="1644">
        <v>30014.42</v>
      </c>
      <c r="I869" s="1644">
        <v>5490182.209999999</v>
      </c>
      <c r="J869" s="1644">
        <v>5520196.629999999</v>
      </c>
      <c r="K869" s="1643">
        <v>0.9</v>
      </c>
      <c r="L869" s="1637">
        <v>5709072.0999999996</v>
      </c>
      <c r="M869" s="1637">
        <v>1902833.73</v>
      </c>
      <c r="N869" s="1637">
        <v>641720.19999999995</v>
      </c>
      <c r="O869" s="1637">
        <v>213666.12</v>
      </c>
      <c r="P869" s="1637">
        <v>192851.6</v>
      </c>
      <c r="Q869" s="1637">
        <v>548138.34</v>
      </c>
      <c r="R869" s="1637">
        <v>130460.67</v>
      </c>
      <c r="S869" s="1637">
        <v>237645.7</v>
      </c>
      <c r="T869" s="1637">
        <v>214494.62</v>
      </c>
      <c r="U869" s="1637">
        <v>158252.25</v>
      </c>
      <c r="V869" s="1637">
        <v>318209.46999999997</v>
      </c>
      <c r="W869" s="1637">
        <v>273979.08</v>
      </c>
      <c r="X869" s="1637">
        <v>285163.64</v>
      </c>
      <c r="Y869" s="1637">
        <v>10826487.52</v>
      </c>
      <c r="Z869" s="1637">
        <v>160079.4</v>
      </c>
      <c r="AA869" s="1637">
        <v>222332.5</v>
      </c>
      <c r="AB869" s="1637">
        <v>578064.5</v>
      </c>
      <c r="AC869" s="1637">
        <v>60474.44</v>
      </c>
      <c r="AD869" s="1637">
        <v>1015614.86</v>
      </c>
      <c r="AE869" s="1637">
        <v>1527868.9400000002</v>
      </c>
      <c r="AF869" s="1637">
        <v>2420756.2600000002</v>
      </c>
      <c r="AG869" s="1637">
        <v>1666604.4200000002</v>
      </c>
      <c r="AH869" s="1637">
        <v>5065005.8282399997</v>
      </c>
      <c r="AI869" s="1637">
        <v>12716801.14824</v>
      </c>
      <c r="AJ869" s="1637">
        <v>1693070.88</v>
      </c>
      <c r="AK869" s="1637">
        <v>11023730.268239997</v>
      </c>
      <c r="AL869" s="1637">
        <v>12547494.058239996</v>
      </c>
      <c r="AM869" s="1637">
        <v>419052.37</v>
      </c>
      <c r="AN869" s="1637">
        <v>419052.37</v>
      </c>
      <c r="AO869" s="1637">
        <v>436870.35</v>
      </c>
      <c r="AP869" s="1637">
        <v>436870.35</v>
      </c>
      <c r="AQ869" s="1637">
        <v>5279.4</v>
      </c>
      <c r="AR869" s="1637">
        <v>5279.4</v>
      </c>
      <c r="AS869" s="1637">
        <v>5279.4</v>
      </c>
      <c r="AT869" s="1637">
        <v>5279.4</v>
      </c>
      <c r="AU869" s="1637">
        <v>6599.25</v>
      </c>
      <c r="AV869" s="1637">
        <v>832165.42</v>
      </c>
      <c r="AW869" s="1637">
        <v>337087.99</v>
      </c>
      <c r="AX869" s="1637">
        <v>128802.01</v>
      </c>
      <c r="AY869" s="1637">
        <v>3037617.709999999</v>
      </c>
      <c r="AZ869" s="1637">
        <v>26411599.350000001</v>
      </c>
      <c r="BA869" s="1637">
        <v>1212449.29</v>
      </c>
      <c r="BB869" s="1637">
        <v>483.25</v>
      </c>
      <c r="BC869" s="1637">
        <v>764870.65</v>
      </c>
      <c r="BD869" s="1637">
        <v>26411599.288239993</v>
      </c>
    </row>
    <row r="870" spans="1:56" x14ac:dyDescent="0.25">
      <c r="A870" s="1651" t="s">
        <v>2765</v>
      </c>
      <c r="B870" s="1647" t="s">
        <v>3157</v>
      </c>
      <c r="C870" s="1636">
        <v>1471.5</v>
      </c>
      <c r="D870" s="1637">
        <v>20166679.440000001</v>
      </c>
      <c r="E870" s="1637">
        <v>12504974.510000002</v>
      </c>
      <c r="F870" s="1646">
        <v>0.62008098790903377</v>
      </c>
      <c r="G870" s="1645">
        <v>1</v>
      </c>
      <c r="H870" s="1644">
        <v>1235901.95</v>
      </c>
      <c r="I870" s="1644">
        <v>4674294.1100000003</v>
      </c>
      <c r="J870" s="1644">
        <v>5910196.0600000005</v>
      </c>
      <c r="K870" s="1643">
        <v>0.9</v>
      </c>
      <c r="L870" s="1637">
        <v>4439346.75</v>
      </c>
      <c r="M870" s="1637">
        <v>1479634.26</v>
      </c>
      <c r="N870" s="1637">
        <v>530556.06999999995</v>
      </c>
      <c r="O870" s="1637">
        <v>176852.02</v>
      </c>
      <c r="P870" s="1637">
        <v>140870.9</v>
      </c>
      <c r="Q870" s="1637">
        <v>453312.72</v>
      </c>
      <c r="R870" s="1637">
        <v>107891.53</v>
      </c>
      <c r="S870" s="1637">
        <v>196478.73</v>
      </c>
      <c r="T870" s="1637">
        <v>177537.78</v>
      </c>
      <c r="U870" s="1637">
        <v>130985.82</v>
      </c>
      <c r="V870" s="1637">
        <v>263382.84000000003</v>
      </c>
      <c r="W870" s="1637">
        <v>226773.22</v>
      </c>
      <c r="X870" s="1637">
        <v>235765.21</v>
      </c>
      <c r="Y870" s="1637">
        <v>8559387.8500000015</v>
      </c>
      <c r="Z870" s="1637">
        <v>132435</v>
      </c>
      <c r="AA870" s="1637">
        <v>183937.5</v>
      </c>
      <c r="AB870" s="1637">
        <v>478237.5</v>
      </c>
      <c r="AC870" s="1637">
        <v>50031</v>
      </c>
      <c r="AD870" s="1637">
        <v>840226.5</v>
      </c>
      <c r="AE870" s="1637">
        <v>1264018.5</v>
      </c>
      <c r="AF870" s="1637">
        <v>2002711.5</v>
      </c>
      <c r="AG870" s="1637">
        <v>1378795.5</v>
      </c>
      <c r="AH870" s="1637">
        <v>3774026.7390000001</v>
      </c>
      <c r="AI870" s="1637">
        <v>10104419.739</v>
      </c>
      <c r="AJ870" s="1637">
        <v>1400691.42</v>
      </c>
      <c r="AK870" s="1637">
        <v>8703728.3190000001</v>
      </c>
      <c r="AL870" s="1637">
        <v>9964350.5889999997</v>
      </c>
      <c r="AM870" s="1637">
        <v>139244.17000000001</v>
      </c>
      <c r="AN870" s="1637">
        <v>139244.17000000001</v>
      </c>
      <c r="AO870" s="1637">
        <v>145183.5</v>
      </c>
      <c r="AP870" s="1637">
        <v>145183.5</v>
      </c>
      <c r="AQ870" s="1637">
        <v>0</v>
      </c>
      <c r="AR870" s="1637">
        <v>0</v>
      </c>
      <c r="AS870" s="1637">
        <v>0</v>
      </c>
      <c r="AT870" s="1637">
        <v>0</v>
      </c>
      <c r="AU870" s="1637">
        <v>0</v>
      </c>
      <c r="AV870" s="1637">
        <v>688301.77</v>
      </c>
      <c r="AW870" s="1637">
        <v>278812.67</v>
      </c>
      <c r="AX870" s="1637">
        <v>106971.16</v>
      </c>
      <c r="AY870" s="1637">
        <v>1642940.94</v>
      </c>
      <c r="AZ870" s="1637">
        <v>20166679.440000001</v>
      </c>
      <c r="BA870" s="1637">
        <v>282094.94</v>
      </c>
      <c r="BB870" s="1637">
        <v>18.96</v>
      </c>
      <c r="BC870" s="1637">
        <v>571403.39000000013</v>
      </c>
      <c r="BD870" s="1637">
        <v>20166679.379000004</v>
      </c>
    </row>
    <row r="871" spans="1:56" x14ac:dyDescent="0.25">
      <c r="A871" s="1651" t="s">
        <v>2766</v>
      </c>
      <c r="B871" s="1647" t="s">
        <v>3156</v>
      </c>
      <c r="C871" s="1636">
        <v>957.66</v>
      </c>
      <c r="D871" s="1637">
        <v>14331965.380000001</v>
      </c>
      <c r="E871" s="1637">
        <v>14197413.82</v>
      </c>
      <c r="F871" s="1646">
        <v>0.99061178586240761</v>
      </c>
      <c r="G871" s="1645">
        <v>3</v>
      </c>
      <c r="H871" s="1644">
        <v>16287</v>
      </c>
      <c r="I871" s="1644">
        <v>1562999.32</v>
      </c>
      <c r="J871" s="1644">
        <v>1579286.32</v>
      </c>
      <c r="K871" s="1643">
        <v>0.9</v>
      </c>
      <c r="L871" s="1637">
        <v>3095271.36</v>
      </c>
      <c r="M871" s="1637">
        <v>1031653.94</v>
      </c>
      <c r="N871" s="1637">
        <v>345041.91</v>
      </c>
      <c r="O871" s="1637">
        <v>114773.35</v>
      </c>
      <c r="P871" s="1637">
        <v>105082.24000000001</v>
      </c>
      <c r="Q871" s="1637">
        <v>295270.02</v>
      </c>
      <c r="R871" s="1637">
        <v>69909.3</v>
      </c>
      <c r="S871" s="1637">
        <v>127778</v>
      </c>
      <c r="T871" s="1637">
        <v>115218.39</v>
      </c>
      <c r="U871" s="1637">
        <v>85274.44</v>
      </c>
      <c r="V871" s="1637">
        <v>170930.08</v>
      </c>
      <c r="W871" s="1637">
        <v>147171.19</v>
      </c>
      <c r="X871" s="1637">
        <v>153327.57999999999</v>
      </c>
      <c r="Y871" s="1637">
        <v>5856701.8000000007</v>
      </c>
      <c r="Z871" s="1637">
        <v>86189.400000000009</v>
      </c>
      <c r="AA871" s="1637">
        <v>119707.50000000001</v>
      </c>
      <c r="AB871" s="1637">
        <v>311239.5</v>
      </c>
      <c r="AC871" s="1637">
        <v>32560.440000000002</v>
      </c>
      <c r="AD871" s="1637">
        <v>546823.86</v>
      </c>
      <c r="AE871" s="1637">
        <v>822629.94000000006</v>
      </c>
      <c r="AF871" s="1637">
        <v>1303375.26</v>
      </c>
      <c r="AG871" s="1637">
        <v>897327.42</v>
      </c>
      <c r="AH871" s="1637">
        <v>2754651.80424</v>
      </c>
      <c r="AI871" s="1637">
        <v>6874505.1242399998</v>
      </c>
      <c r="AJ871" s="1637">
        <v>911577.4</v>
      </c>
      <c r="AK871" s="1637">
        <v>5962927.7242400013</v>
      </c>
      <c r="AL871" s="1637">
        <v>6783347.3842400014</v>
      </c>
      <c r="AM871" s="1637">
        <v>241532.55</v>
      </c>
      <c r="AN871" s="1637">
        <v>241532.55</v>
      </c>
      <c r="AO871" s="1637">
        <v>251431.42</v>
      </c>
      <c r="AP871" s="1637">
        <v>251431.42</v>
      </c>
      <c r="AQ871" s="1637">
        <v>1319.85</v>
      </c>
      <c r="AR871" s="1637">
        <v>1319.85</v>
      </c>
      <c r="AS871" s="1637">
        <v>1319.85</v>
      </c>
      <c r="AT871" s="1637">
        <v>1319.85</v>
      </c>
      <c r="AU871" s="1637">
        <v>1979.77</v>
      </c>
      <c r="AV871" s="1637">
        <v>448089.07</v>
      </c>
      <c r="AW871" s="1637">
        <v>181508.92</v>
      </c>
      <c r="AX871" s="1637">
        <v>69131.02</v>
      </c>
      <c r="AY871" s="1637">
        <v>1691916.1199999999</v>
      </c>
      <c r="AZ871" s="1637">
        <v>14331965.380000001</v>
      </c>
      <c r="BA871" s="1637">
        <v>575469.35</v>
      </c>
      <c r="BB871" s="1637">
        <v>88.04</v>
      </c>
      <c r="BC871" s="1637">
        <v>348712.62</v>
      </c>
      <c r="BD871" s="1637">
        <v>14331965.304240001</v>
      </c>
    </row>
    <row r="872" spans="1:56" x14ac:dyDescent="0.25">
      <c r="A872" s="1651" t="s">
        <v>2767</v>
      </c>
      <c r="B872" s="1647" t="s">
        <v>3155</v>
      </c>
      <c r="C872" s="1636">
        <v>61.75</v>
      </c>
      <c r="D872" s="1637">
        <v>716264.33</v>
      </c>
      <c r="E872" s="1637">
        <v>720780.17999999993</v>
      </c>
      <c r="F872" s="1646">
        <v>1.0063047255194182</v>
      </c>
      <c r="G872" s="1645">
        <v>4</v>
      </c>
      <c r="H872" s="1644">
        <v>45.62</v>
      </c>
      <c r="I872" s="1644">
        <v>252197.26999999996</v>
      </c>
      <c r="J872" s="1644">
        <v>252242.88999999996</v>
      </c>
      <c r="K872" s="1643">
        <v>0.9</v>
      </c>
      <c r="L872" s="1637">
        <v>171961.57</v>
      </c>
      <c r="M872" s="1637">
        <v>34392.31</v>
      </c>
      <c r="N872" s="1637">
        <v>18827.91</v>
      </c>
      <c r="O872" s="1637">
        <v>8158.76</v>
      </c>
      <c r="P872" s="1637">
        <v>5668.65</v>
      </c>
      <c r="Q872" s="1637">
        <v>11498.56</v>
      </c>
      <c r="R872" s="1637">
        <v>3853.26</v>
      </c>
      <c r="S872" s="1637">
        <v>6950.26</v>
      </c>
      <c r="T872" s="1637">
        <v>9420.3700000000008</v>
      </c>
      <c r="U872" s="1637">
        <v>5346.36</v>
      </c>
      <c r="V872" s="1637">
        <v>13975.41</v>
      </c>
      <c r="W872" s="1637">
        <v>12032.86</v>
      </c>
      <c r="X872" s="1637">
        <v>8339.99</v>
      </c>
      <c r="Y872" s="1637">
        <v>310426.26999999996</v>
      </c>
      <c r="Z872" s="1637">
        <v>5400</v>
      </c>
      <c r="AA872" s="1637">
        <v>7718.75</v>
      </c>
      <c r="AB872" s="1637">
        <v>20068.75</v>
      </c>
      <c r="AC872" s="1637">
        <v>2099.5</v>
      </c>
      <c r="AD872" s="1637">
        <v>17629.620000000003</v>
      </c>
      <c r="AE872" s="1637">
        <v>10538</v>
      </c>
      <c r="AF872" s="1637">
        <v>84041.75</v>
      </c>
      <c r="AG872" s="1637">
        <v>57859.75</v>
      </c>
      <c r="AH872" s="1637">
        <v>141004.53899999999</v>
      </c>
      <c r="AI872" s="1637">
        <v>346360.65899999999</v>
      </c>
      <c r="AJ872" s="1637">
        <v>58778.59</v>
      </c>
      <c r="AK872" s="1637">
        <v>287582.06900000002</v>
      </c>
      <c r="AL872" s="1637">
        <v>340482.799</v>
      </c>
      <c r="AM872" s="1637">
        <v>5279.4</v>
      </c>
      <c r="AN872" s="1637">
        <v>5279.4</v>
      </c>
      <c r="AO872" s="1637">
        <v>5279.4</v>
      </c>
      <c r="AP872" s="1637">
        <v>5279.4</v>
      </c>
      <c r="AQ872" s="1637">
        <v>0</v>
      </c>
      <c r="AR872" s="1637">
        <v>0</v>
      </c>
      <c r="AS872" s="1637">
        <v>0</v>
      </c>
      <c r="AT872" s="1637">
        <v>0</v>
      </c>
      <c r="AU872" s="1637">
        <v>0</v>
      </c>
      <c r="AV872" s="1637">
        <v>28376.77</v>
      </c>
      <c r="AW872" s="1637">
        <v>11494.67</v>
      </c>
      <c r="AX872" s="1637">
        <v>4366.17</v>
      </c>
      <c r="AY872" s="1637">
        <v>65355.209999999992</v>
      </c>
      <c r="AZ872" s="1637">
        <v>716264.33</v>
      </c>
      <c r="BA872" s="1637">
        <v>11514.6</v>
      </c>
      <c r="BB872" s="1637">
        <v>0</v>
      </c>
      <c r="BC872" s="1637">
        <v>16993.759999999998</v>
      </c>
      <c r="BD872" s="1637">
        <v>716264.27899999986</v>
      </c>
    </row>
    <row r="873" spans="1:56" x14ac:dyDescent="0.25">
      <c r="A873" s="1651" t="s">
        <v>2768</v>
      </c>
      <c r="B873" s="1647" t="s">
        <v>3154</v>
      </c>
      <c r="C873" s="1636">
        <v>964.53</v>
      </c>
      <c r="D873" s="1637">
        <v>12403683.58</v>
      </c>
      <c r="E873" s="1637">
        <v>9441800.4500000011</v>
      </c>
      <c r="F873" s="1646">
        <v>0.76120939308901658</v>
      </c>
      <c r="G873" s="1645">
        <v>1</v>
      </c>
      <c r="H873" s="1644">
        <v>134029.26999999999</v>
      </c>
      <c r="I873" s="1644">
        <v>3833225.5400000005</v>
      </c>
      <c r="J873" s="1644">
        <v>3967254.8100000005</v>
      </c>
      <c r="K873" s="1643">
        <v>0.9</v>
      </c>
      <c r="L873" s="1637">
        <v>2860031.89</v>
      </c>
      <c r="M873" s="1637">
        <v>691898.91</v>
      </c>
      <c r="N873" s="1637">
        <v>315728.61</v>
      </c>
      <c r="O873" s="1637">
        <v>128254.76</v>
      </c>
      <c r="P873" s="1637">
        <v>94429.72</v>
      </c>
      <c r="Q873" s="1637">
        <v>218131.48</v>
      </c>
      <c r="R873" s="1637">
        <v>70459.77</v>
      </c>
      <c r="S873" s="1637">
        <v>118421.87</v>
      </c>
      <c r="T873" s="1637">
        <v>142754.85999999999</v>
      </c>
      <c r="U873" s="1637">
        <v>85541.759999999995</v>
      </c>
      <c r="V873" s="1637">
        <v>211781.3</v>
      </c>
      <c r="W873" s="1637">
        <v>182344.18</v>
      </c>
      <c r="X873" s="1637">
        <v>142100.66</v>
      </c>
      <c r="Y873" s="1637">
        <v>5261879.7699999996</v>
      </c>
      <c r="Z873" s="1637">
        <v>86125.5</v>
      </c>
      <c r="AA873" s="1637">
        <v>120566.25</v>
      </c>
      <c r="AB873" s="1637">
        <v>313472.25</v>
      </c>
      <c r="AC873" s="1637">
        <v>32794.019999999997</v>
      </c>
      <c r="AD873" s="1637">
        <v>550746.63</v>
      </c>
      <c r="AE873" s="1637">
        <v>364301.44999999995</v>
      </c>
      <c r="AF873" s="1637">
        <v>1312725.3299999998</v>
      </c>
      <c r="AG873" s="1637">
        <v>903764.60999999987</v>
      </c>
      <c r="AH873" s="1637">
        <v>2385718.6579200006</v>
      </c>
      <c r="AI873" s="1637">
        <v>6070214.6979200002</v>
      </c>
      <c r="AJ873" s="1637">
        <v>918116.81</v>
      </c>
      <c r="AK873" s="1637">
        <v>5152097.8879199997</v>
      </c>
      <c r="AL873" s="1637">
        <v>5978403.0079199998</v>
      </c>
      <c r="AM873" s="1637">
        <v>112187.25</v>
      </c>
      <c r="AN873" s="1637">
        <v>112187.25</v>
      </c>
      <c r="AO873" s="1637">
        <v>117466.65</v>
      </c>
      <c r="AP873" s="1637">
        <v>117466.65</v>
      </c>
      <c r="AQ873" s="1637">
        <v>0</v>
      </c>
      <c r="AR873" s="1637">
        <v>0</v>
      </c>
      <c r="AS873" s="1637">
        <v>0</v>
      </c>
      <c r="AT873" s="1637">
        <v>0</v>
      </c>
      <c r="AU873" s="1637">
        <v>0</v>
      </c>
      <c r="AV873" s="1637">
        <v>451388.7</v>
      </c>
      <c r="AW873" s="1637">
        <v>182845.51</v>
      </c>
      <c r="AX873" s="1637">
        <v>69858.720000000001</v>
      </c>
      <c r="AY873" s="1637">
        <v>1163400.73</v>
      </c>
      <c r="AZ873" s="1637">
        <v>12403683.58</v>
      </c>
      <c r="BA873" s="1637">
        <v>128206.65999999999</v>
      </c>
      <c r="BB873" s="1637">
        <v>0</v>
      </c>
      <c r="BC873" s="1637">
        <v>416273.42000000004</v>
      </c>
      <c r="BD873" s="1637">
        <v>12403683.507920001</v>
      </c>
    </row>
    <row r="874" spans="1:56" x14ac:dyDescent="0.25">
      <c r="A874" s="1651" t="s">
        <v>2769</v>
      </c>
      <c r="B874" s="1647" t="s">
        <v>3153</v>
      </c>
      <c r="C874" s="1636">
        <v>942.94</v>
      </c>
      <c r="D874" s="1637">
        <v>11831127.810000001</v>
      </c>
      <c r="E874" s="1637">
        <v>8687329.5600000005</v>
      </c>
      <c r="F874" s="1646">
        <v>0.7342773824704375</v>
      </c>
      <c r="G874" s="1645">
        <v>1</v>
      </c>
      <c r="H874" s="1644">
        <v>233225.21</v>
      </c>
      <c r="I874" s="1644">
        <v>2993187.1199999996</v>
      </c>
      <c r="J874" s="1644">
        <v>3226412.3299999996</v>
      </c>
      <c r="K874" s="1643">
        <v>0.9</v>
      </c>
      <c r="L874" s="1637">
        <v>2725205.8</v>
      </c>
      <c r="M874" s="1637">
        <v>676576.54</v>
      </c>
      <c r="N874" s="1637">
        <v>310521.51</v>
      </c>
      <c r="O874" s="1637">
        <v>124427.07</v>
      </c>
      <c r="P874" s="1637">
        <v>88122.85</v>
      </c>
      <c r="Q874" s="1637">
        <v>218778.85</v>
      </c>
      <c r="R874" s="1637">
        <v>68257.899999999994</v>
      </c>
      <c r="S874" s="1637">
        <v>116550.64</v>
      </c>
      <c r="T874" s="1637">
        <v>137682.35999999999</v>
      </c>
      <c r="U874" s="1637">
        <v>83670.53</v>
      </c>
      <c r="V874" s="1637">
        <v>204256.08</v>
      </c>
      <c r="W874" s="1637">
        <v>175864.95</v>
      </c>
      <c r="X874" s="1637">
        <v>139855.28</v>
      </c>
      <c r="Y874" s="1637">
        <v>5069770.3600000003</v>
      </c>
      <c r="Z874" s="1637">
        <v>84189.599999999991</v>
      </c>
      <c r="AA874" s="1637">
        <v>117867.5</v>
      </c>
      <c r="AB874" s="1637">
        <v>306455.5</v>
      </c>
      <c r="AC874" s="1637">
        <v>32059.96</v>
      </c>
      <c r="AD874" s="1637">
        <v>538418.74</v>
      </c>
      <c r="AE874" s="1637">
        <v>386161.08</v>
      </c>
      <c r="AF874" s="1637">
        <v>1283341.3399999999</v>
      </c>
      <c r="AG874" s="1637">
        <v>883534.77999999991</v>
      </c>
      <c r="AH874" s="1637">
        <v>2252135.5461599994</v>
      </c>
      <c r="AI874" s="1637">
        <v>5884164.0461599994</v>
      </c>
      <c r="AJ874" s="1637">
        <v>897565.72</v>
      </c>
      <c r="AK874" s="1637">
        <v>4986598.3261599988</v>
      </c>
      <c r="AL874" s="1637">
        <v>5794407.4661599984</v>
      </c>
      <c r="AM874" s="1637">
        <v>67972.27</v>
      </c>
      <c r="AN874" s="1637">
        <v>67972.27</v>
      </c>
      <c r="AO874" s="1637">
        <v>71271.899999999994</v>
      </c>
      <c r="AP874" s="1637">
        <v>71271.899999999994</v>
      </c>
      <c r="AQ874" s="1637">
        <v>0</v>
      </c>
      <c r="AR874" s="1637">
        <v>0</v>
      </c>
      <c r="AS874" s="1637">
        <v>0</v>
      </c>
      <c r="AT874" s="1637">
        <v>0</v>
      </c>
      <c r="AU874" s="1637">
        <v>659.92</v>
      </c>
      <c r="AV874" s="1637">
        <v>440829.9</v>
      </c>
      <c r="AW874" s="1637">
        <v>178568.42</v>
      </c>
      <c r="AX874" s="1637">
        <v>68403.33</v>
      </c>
      <c r="AY874" s="1637">
        <v>966949.90999999992</v>
      </c>
      <c r="AZ874" s="1637">
        <v>11831127.810000001</v>
      </c>
      <c r="BA874" s="1637">
        <v>88423.35</v>
      </c>
      <c r="BB874" s="1637">
        <v>0</v>
      </c>
      <c r="BC874" s="1637">
        <v>360525.31</v>
      </c>
      <c r="BD874" s="1637">
        <v>11831127.736159999</v>
      </c>
    </row>
    <row r="875" spans="1:56" x14ac:dyDescent="0.25">
      <c r="A875" s="1651" t="s">
        <v>2770</v>
      </c>
      <c r="B875" s="1647" t="s">
        <v>3152</v>
      </c>
      <c r="C875" s="1636">
        <v>421.12</v>
      </c>
      <c r="D875" s="1637">
        <v>5521980.3899999997</v>
      </c>
      <c r="E875" s="1637">
        <v>5119540.76</v>
      </c>
      <c r="F875" s="1646">
        <v>0.92712041666631129</v>
      </c>
      <c r="G875" s="1645">
        <v>3</v>
      </c>
      <c r="H875" s="1644">
        <v>6275.23</v>
      </c>
      <c r="I875" s="1644">
        <v>1204144.1600000001</v>
      </c>
      <c r="J875" s="1644">
        <v>1210419.3900000001</v>
      </c>
      <c r="K875" s="1643">
        <v>0.9</v>
      </c>
      <c r="L875" s="1637">
        <v>1264859.3500000001</v>
      </c>
      <c r="M875" s="1637">
        <v>308973.03000000003</v>
      </c>
      <c r="N875" s="1637">
        <v>136854.79</v>
      </c>
      <c r="O875" s="1637">
        <v>54791.6</v>
      </c>
      <c r="P875" s="1637">
        <v>42362.57</v>
      </c>
      <c r="Q875" s="1637">
        <v>95741.64</v>
      </c>
      <c r="R875" s="1637">
        <v>30275.68</v>
      </c>
      <c r="S875" s="1637">
        <v>51592.37</v>
      </c>
      <c r="T875" s="1637">
        <v>60870.09</v>
      </c>
      <c r="U875" s="1637">
        <v>37157.199999999997</v>
      </c>
      <c r="V875" s="1637">
        <v>90302.68</v>
      </c>
      <c r="W875" s="1637">
        <v>77750.820000000007</v>
      </c>
      <c r="X875" s="1637">
        <v>61908.41</v>
      </c>
      <c r="Y875" s="1637">
        <v>2313440.2300000004</v>
      </c>
      <c r="Z875" s="1637">
        <v>37481.4</v>
      </c>
      <c r="AA875" s="1637">
        <v>52640</v>
      </c>
      <c r="AB875" s="1637">
        <v>136864</v>
      </c>
      <c r="AC875" s="1637">
        <v>14318.08</v>
      </c>
      <c r="AD875" s="1637">
        <v>240459.51999999999</v>
      </c>
      <c r="AE875" s="1637">
        <v>164230.44</v>
      </c>
      <c r="AF875" s="1637">
        <v>573144.31999999995</v>
      </c>
      <c r="AG875" s="1637">
        <v>394589.43999999994</v>
      </c>
      <c r="AH875" s="1637">
        <v>1066686.5806800001</v>
      </c>
      <c r="AI875" s="1637">
        <v>2680413.7806799999</v>
      </c>
      <c r="AJ875" s="1637">
        <v>400855.7</v>
      </c>
      <c r="AK875" s="1637">
        <v>2279558.0806799997</v>
      </c>
      <c r="AL875" s="1637">
        <v>2640328.2106799996</v>
      </c>
      <c r="AM875" s="1637">
        <v>64012.72</v>
      </c>
      <c r="AN875" s="1637">
        <v>64012.72</v>
      </c>
      <c r="AO875" s="1637">
        <v>66652.42</v>
      </c>
      <c r="AP875" s="1637">
        <v>66652.42</v>
      </c>
      <c r="AQ875" s="1637">
        <v>0</v>
      </c>
      <c r="AR875" s="1637">
        <v>0</v>
      </c>
      <c r="AS875" s="1637">
        <v>0</v>
      </c>
      <c r="AT875" s="1637">
        <v>0</v>
      </c>
      <c r="AU875" s="1637">
        <v>0</v>
      </c>
      <c r="AV875" s="1637">
        <v>196657.65</v>
      </c>
      <c r="AW875" s="1637">
        <v>79660.759999999995</v>
      </c>
      <c r="AX875" s="1637">
        <v>30563.19</v>
      </c>
      <c r="AY875" s="1637">
        <v>568211.87999999989</v>
      </c>
      <c r="AZ875" s="1637">
        <v>5521980.3899999997</v>
      </c>
      <c r="BA875" s="1637">
        <v>127483.21</v>
      </c>
      <c r="BB875" s="1637">
        <v>5.1100000000000003</v>
      </c>
      <c r="BC875" s="1637">
        <v>221331.42</v>
      </c>
      <c r="BD875" s="1637">
        <v>5521980.3206799999</v>
      </c>
    </row>
    <row r="876" spans="1:56" x14ac:dyDescent="0.25">
      <c r="A876" s="1651" t="s">
        <v>2771</v>
      </c>
      <c r="B876" s="1647" t="s">
        <v>3151</v>
      </c>
      <c r="C876" s="1636">
        <v>3185.5</v>
      </c>
      <c r="D876" s="1637">
        <v>39987610.369999997</v>
      </c>
      <c r="E876" s="1637">
        <v>36216561.670000002</v>
      </c>
      <c r="F876" s="1646">
        <v>0.90569457226608474</v>
      </c>
      <c r="G876" s="1645">
        <v>3</v>
      </c>
      <c r="H876" s="1644">
        <v>45442.35</v>
      </c>
      <c r="I876" s="1644">
        <v>2582259.7800000003</v>
      </c>
      <c r="J876" s="1644">
        <v>2627702.1300000004</v>
      </c>
      <c r="K876" s="1643">
        <v>0.9</v>
      </c>
      <c r="L876" s="1637">
        <v>9203461</v>
      </c>
      <c r="M876" s="1637">
        <v>2260123.62</v>
      </c>
      <c r="N876" s="1637">
        <v>1048175.52</v>
      </c>
      <c r="O876" s="1637">
        <v>422548.65</v>
      </c>
      <c r="P876" s="1637">
        <v>298978.51</v>
      </c>
      <c r="Q876" s="1637">
        <v>733197.43</v>
      </c>
      <c r="R876" s="1637">
        <v>232847.54</v>
      </c>
      <c r="S876" s="1637">
        <v>393492.09</v>
      </c>
      <c r="T876" s="1637">
        <v>468844.66</v>
      </c>
      <c r="U876" s="1637">
        <v>283357.08</v>
      </c>
      <c r="V876" s="1637">
        <v>695545.7</v>
      </c>
      <c r="W876" s="1637">
        <v>598866.43000000005</v>
      </c>
      <c r="X876" s="1637">
        <v>472171.96</v>
      </c>
      <c r="Y876" s="1637">
        <v>17111610.189999998</v>
      </c>
      <c r="Z876" s="1637">
        <v>283500</v>
      </c>
      <c r="AA876" s="1637">
        <v>398187.5</v>
      </c>
      <c r="AB876" s="1637">
        <v>1035287.5</v>
      </c>
      <c r="AC876" s="1637">
        <v>108307</v>
      </c>
      <c r="AD876" s="1637">
        <v>1818920.5</v>
      </c>
      <c r="AE876" s="1637">
        <v>1259379</v>
      </c>
      <c r="AF876" s="1637">
        <v>4335465.5</v>
      </c>
      <c r="AG876" s="1637">
        <v>2984813.5</v>
      </c>
      <c r="AH876" s="1637">
        <v>7624246.2749999985</v>
      </c>
      <c r="AI876" s="1637">
        <v>19848106.774999999</v>
      </c>
      <c r="AJ876" s="1637">
        <v>3032213.74</v>
      </c>
      <c r="AK876" s="1637">
        <v>16815893.034999996</v>
      </c>
      <c r="AL876" s="1637">
        <v>19544885.394999996</v>
      </c>
      <c r="AM876" s="1637">
        <v>216455.4</v>
      </c>
      <c r="AN876" s="1637">
        <v>216455.4</v>
      </c>
      <c r="AO876" s="1637">
        <v>225694.35</v>
      </c>
      <c r="AP876" s="1637">
        <v>225694.35</v>
      </c>
      <c r="AQ876" s="1637">
        <v>22437.45</v>
      </c>
      <c r="AR876" s="1637">
        <v>22437.45</v>
      </c>
      <c r="AS876" s="1637">
        <v>23757.3</v>
      </c>
      <c r="AT876" s="1637">
        <v>23757.3</v>
      </c>
      <c r="AU876" s="1637">
        <v>28376.77</v>
      </c>
      <c r="AV876" s="1637">
        <v>1490770.57</v>
      </c>
      <c r="AW876" s="1637">
        <v>603871.36</v>
      </c>
      <c r="AX876" s="1637">
        <v>231407.01</v>
      </c>
      <c r="AY876" s="1637">
        <v>3331114.71</v>
      </c>
      <c r="AZ876" s="1637">
        <v>39987610.369999997</v>
      </c>
      <c r="BA876" s="1637">
        <v>206608.54</v>
      </c>
      <c r="BB876" s="1637">
        <v>1241.93</v>
      </c>
      <c r="BC876" s="1637">
        <v>925933.15000000014</v>
      </c>
      <c r="BD876" s="1637">
        <v>39987610.294999994</v>
      </c>
    </row>
    <row r="877" spans="1:56" x14ac:dyDescent="0.25">
      <c r="A877" s="1651" t="s">
        <v>2772</v>
      </c>
      <c r="B877" s="1647" t="s">
        <v>3150</v>
      </c>
      <c r="C877" s="1636">
        <v>825.21</v>
      </c>
      <c r="D877" s="1637">
        <v>10034598.92</v>
      </c>
      <c r="E877" s="1637">
        <v>7296331.4699999997</v>
      </c>
      <c r="F877" s="1646">
        <v>0.7271173993270077</v>
      </c>
      <c r="G877" s="1645">
        <v>1</v>
      </c>
      <c r="H877" s="1644">
        <v>207183.64</v>
      </c>
      <c r="I877" s="1644">
        <v>1952700.7399999995</v>
      </c>
      <c r="J877" s="1644">
        <v>2159884.3799999994</v>
      </c>
      <c r="K877" s="1643">
        <v>0.9</v>
      </c>
      <c r="L877" s="1637">
        <v>2378592.63</v>
      </c>
      <c r="M877" s="1637">
        <v>475718.52</v>
      </c>
      <c r="N877" s="1637">
        <v>258569.96</v>
      </c>
      <c r="O877" s="1637">
        <v>114850.25</v>
      </c>
      <c r="P877" s="1637">
        <v>78381.81</v>
      </c>
      <c r="Q877" s="1637">
        <v>158274.32</v>
      </c>
      <c r="R877" s="1637">
        <v>60000.9</v>
      </c>
      <c r="S877" s="1637">
        <v>97838.38</v>
      </c>
      <c r="T877" s="1637">
        <v>132609.85</v>
      </c>
      <c r="U877" s="1637">
        <v>73245.13</v>
      </c>
      <c r="V877" s="1637">
        <v>196730.85</v>
      </c>
      <c r="W877" s="1637">
        <v>169385.71</v>
      </c>
      <c r="X877" s="1637">
        <v>117401.45</v>
      </c>
      <c r="Y877" s="1637">
        <v>4311599.76</v>
      </c>
      <c r="Z877" s="1637">
        <v>73781.999999999985</v>
      </c>
      <c r="AA877" s="1637">
        <v>103151.25</v>
      </c>
      <c r="AB877" s="1637">
        <v>268193.25</v>
      </c>
      <c r="AC877" s="1637">
        <v>28057.14</v>
      </c>
      <c r="AD877" s="1637">
        <v>471194.91000000003</v>
      </c>
      <c r="AE877" s="1637">
        <v>138226.68</v>
      </c>
      <c r="AF877" s="1637">
        <v>1123110.81</v>
      </c>
      <c r="AG877" s="1637">
        <v>773221.77</v>
      </c>
      <c r="AH877" s="1637">
        <v>1940695.0484399998</v>
      </c>
      <c r="AI877" s="1637">
        <v>4919632.8584399996</v>
      </c>
      <c r="AJ877" s="1637">
        <v>785500.89</v>
      </c>
      <c r="AK877" s="1637">
        <v>4134131.9684399995</v>
      </c>
      <c r="AL877" s="1637">
        <v>4841082.7684399998</v>
      </c>
      <c r="AM877" s="1637">
        <v>68632.2</v>
      </c>
      <c r="AN877" s="1637">
        <v>68632.2</v>
      </c>
      <c r="AO877" s="1637">
        <v>71271.899999999994</v>
      </c>
      <c r="AP877" s="1637">
        <v>71271.899999999994</v>
      </c>
      <c r="AQ877" s="1637">
        <v>0</v>
      </c>
      <c r="AR877" s="1637">
        <v>0</v>
      </c>
      <c r="AS877" s="1637">
        <v>0</v>
      </c>
      <c r="AT877" s="1637">
        <v>0</v>
      </c>
      <c r="AU877" s="1637">
        <v>0</v>
      </c>
      <c r="AV877" s="1637">
        <v>386056.12</v>
      </c>
      <c r="AW877" s="1637">
        <v>156381.03</v>
      </c>
      <c r="AX877" s="1637">
        <v>59670.99</v>
      </c>
      <c r="AY877" s="1637">
        <v>881916.34</v>
      </c>
      <c r="AZ877" s="1637">
        <v>10034598.92</v>
      </c>
      <c r="BA877" s="1637">
        <v>99934.630000000019</v>
      </c>
      <c r="BB877" s="1637">
        <v>0</v>
      </c>
      <c r="BC877" s="1637">
        <v>215844.63999999998</v>
      </c>
      <c r="BD877" s="1637">
        <v>10034598.868439998</v>
      </c>
    </row>
    <row r="878" spans="1:56" x14ac:dyDescent="0.25">
      <c r="A878" s="1651" t="s">
        <v>2773</v>
      </c>
      <c r="B878" s="1647" t="s">
        <v>3149</v>
      </c>
      <c r="C878" s="1636">
        <v>211.75</v>
      </c>
      <c r="D878" s="1637">
        <v>2779774.98</v>
      </c>
      <c r="E878" s="1637">
        <v>1947543.42</v>
      </c>
      <c r="F878" s="1646">
        <v>0.70061189629097242</v>
      </c>
      <c r="G878" s="1645">
        <v>1</v>
      </c>
      <c r="H878" s="1644">
        <v>84030.15</v>
      </c>
      <c r="I878" s="1644">
        <v>569771.93999999994</v>
      </c>
      <c r="J878" s="1644">
        <v>653802.09</v>
      </c>
      <c r="K878" s="1643">
        <v>0.9</v>
      </c>
      <c r="L878" s="1637">
        <v>648935.29</v>
      </c>
      <c r="M878" s="1637">
        <v>129787.05</v>
      </c>
      <c r="N878" s="1637">
        <v>65897.679999999993</v>
      </c>
      <c r="O878" s="1637">
        <v>28869.46</v>
      </c>
      <c r="P878" s="1637">
        <v>22565.35</v>
      </c>
      <c r="Q878" s="1637">
        <v>39230.379999999997</v>
      </c>
      <c r="R878" s="1637">
        <v>14862.6</v>
      </c>
      <c r="S878" s="1637">
        <v>24860.57</v>
      </c>
      <c r="T878" s="1637">
        <v>33333.620000000003</v>
      </c>
      <c r="U878" s="1637">
        <v>18712.259999999998</v>
      </c>
      <c r="V878" s="1637">
        <v>49451.47</v>
      </c>
      <c r="W878" s="1637">
        <v>42577.83</v>
      </c>
      <c r="X878" s="1637">
        <v>29831.51</v>
      </c>
      <c r="Y878" s="1637">
        <v>1148915.07</v>
      </c>
      <c r="Z878" s="1637">
        <v>18720</v>
      </c>
      <c r="AA878" s="1637">
        <v>26468.75</v>
      </c>
      <c r="AB878" s="1637">
        <v>68818.75</v>
      </c>
      <c r="AC878" s="1637">
        <v>7199.5</v>
      </c>
      <c r="AD878" s="1637">
        <v>120909.25</v>
      </c>
      <c r="AE878" s="1637">
        <v>34184</v>
      </c>
      <c r="AF878" s="1637">
        <v>288191.75</v>
      </c>
      <c r="AG878" s="1637">
        <v>198409.75</v>
      </c>
      <c r="AH878" s="1637">
        <v>548967.11699999997</v>
      </c>
      <c r="AI878" s="1637">
        <v>1311868.8670000001</v>
      </c>
      <c r="AJ878" s="1637">
        <v>201560.59</v>
      </c>
      <c r="AK878" s="1637">
        <v>1110308.277</v>
      </c>
      <c r="AL878" s="1637">
        <v>1291712.807</v>
      </c>
      <c r="AM878" s="1637">
        <v>44214.97</v>
      </c>
      <c r="AN878" s="1637">
        <v>44214.97</v>
      </c>
      <c r="AO878" s="1637">
        <v>46194.75</v>
      </c>
      <c r="AP878" s="1637">
        <v>46194.75</v>
      </c>
      <c r="AQ878" s="1637">
        <v>659.92</v>
      </c>
      <c r="AR878" s="1637">
        <v>659.92</v>
      </c>
      <c r="AS878" s="1637">
        <v>659.92</v>
      </c>
      <c r="AT878" s="1637">
        <v>659.92</v>
      </c>
      <c r="AU878" s="1637">
        <v>1319.85</v>
      </c>
      <c r="AV878" s="1637">
        <v>98988.75</v>
      </c>
      <c r="AW878" s="1637">
        <v>40097.699999999997</v>
      </c>
      <c r="AX878" s="1637">
        <v>15281.59</v>
      </c>
      <c r="AY878" s="1637">
        <v>339147.01000000013</v>
      </c>
      <c r="AZ878" s="1637">
        <v>2779774.98</v>
      </c>
      <c r="BA878" s="1637">
        <v>99234</v>
      </c>
      <c r="BB878" s="1637">
        <v>302.27999999999997</v>
      </c>
      <c r="BC878" s="1637">
        <v>75847.51999999999</v>
      </c>
      <c r="BD878" s="1637">
        <v>2779774.8870000006</v>
      </c>
    </row>
    <row r="879" spans="1:56" x14ac:dyDescent="0.25">
      <c r="A879" s="1651" t="s">
        <v>2774</v>
      </c>
      <c r="B879" s="1647" t="s">
        <v>3148</v>
      </c>
      <c r="C879" s="1636">
        <v>856.19</v>
      </c>
      <c r="D879" s="1637">
        <v>11361384.73</v>
      </c>
      <c r="E879" s="1637">
        <v>12575669.959999999</v>
      </c>
      <c r="F879" s="1646">
        <v>1.1068782775037669</v>
      </c>
      <c r="G879" s="1645">
        <v>4</v>
      </c>
      <c r="H879" s="1644">
        <v>723.7</v>
      </c>
      <c r="I879" s="1644">
        <v>2659043.8299999996</v>
      </c>
      <c r="J879" s="1644">
        <v>2659767.5299999998</v>
      </c>
      <c r="K879" s="1643">
        <v>0.9</v>
      </c>
      <c r="L879" s="1637">
        <v>2633878.5099999998</v>
      </c>
      <c r="M879" s="1637">
        <v>647726.67000000004</v>
      </c>
      <c r="N879" s="1637">
        <v>280928.03000000003</v>
      </c>
      <c r="O879" s="1637">
        <v>113098.18</v>
      </c>
      <c r="P879" s="1637">
        <v>90173.61</v>
      </c>
      <c r="Q879" s="1637">
        <v>196879.86</v>
      </c>
      <c r="R879" s="1637">
        <v>62202.77</v>
      </c>
      <c r="S879" s="1637">
        <v>105590.61</v>
      </c>
      <c r="T879" s="1637">
        <v>125363.41</v>
      </c>
      <c r="U879" s="1637">
        <v>75918.31</v>
      </c>
      <c r="V879" s="1637">
        <v>185980.53</v>
      </c>
      <c r="W879" s="1637">
        <v>160129.66</v>
      </c>
      <c r="X879" s="1637">
        <v>126703.75</v>
      </c>
      <c r="Y879" s="1637">
        <v>4804573.8999999994</v>
      </c>
      <c r="Z879" s="1637">
        <v>76637.7</v>
      </c>
      <c r="AA879" s="1637">
        <v>107023.75</v>
      </c>
      <c r="AB879" s="1637">
        <v>278261.75</v>
      </c>
      <c r="AC879" s="1637">
        <v>29110.46</v>
      </c>
      <c r="AD879" s="1637">
        <v>244442.23999999999</v>
      </c>
      <c r="AE879" s="1637">
        <v>343171.89</v>
      </c>
      <c r="AF879" s="1637">
        <v>1165274.5899999999</v>
      </c>
      <c r="AG879" s="1637">
        <v>802250.02999999991</v>
      </c>
      <c r="AH879" s="1637">
        <v>2260007.2101599998</v>
      </c>
      <c r="AI879" s="1637">
        <v>5306179.6201599995</v>
      </c>
      <c r="AJ879" s="1637">
        <v>814990.13</v>
      </c>
      <c r="AK879" s="1637">
        <v>4491189.4901599996</v>
      </c>
      <c r="AL879" s="1637">
        <v>5224680.6001599999</v>
      </c>
      <c r="AM879" s="1637">
        <v>159701.85</v>
      </c>
      <c r="AN879" s="1637">
        <v>159701.85</v>
      </c>
      <c r="AO879" s="1637">
        <v>166301.1</v>
      </c>
      <c r="AP879" s="1637">
        <v>166301.1</v>
      </c>
      <c r="AQ879" s="1637">
        <v>10558.8</v>
      </c>
      <c r="AR879" s="1637">
        <v>10558.8</v>
      </c>
      <c r="AS879" s="1637">
        <v>10558.8</v>
      </c>
      <c r="AT879" s="1637">
        <v>10558.8</v>
      </c>
      <c r="AU879" s="1637">
        <v>13198.5</v>
      </c>
      <c r="AV879" s="1637">
        <v>400574.47</v>
      </c>
      <c r="AW879" s="1637">
        <v>162262.01999999999</v>
      </c>
      <c r="AX879" s="1637">
        <v>61854.07</v>
      </c>
      <c r="AY879" s="1637">
        <v>1332130.1600000004</v>
      </c>
      <c r="AZ879" s="1637">
        <v>11361384.73</v>
      </c>
      <c r="BA879" s="1637">
        <v>436632.18000000005</v>
      </c>
      <c r="BB879" s="1637">
        <v>119.37</v>
      </c>
      <c r="BC879" s="1637">
        <v>315204.35000000003</v>
      </c>
      <c r="BD879" s="1637">
        <v>11361384.66016</v>
      </c>
    </row>
    <row r="880" spans="1:56" x14ac:dyDescent="0.25">
      <c r="A880" s="1651" t="s">
        <v>2775</v>
      </c>
      <c r="B880" s="1647" t="s">
        <v>3147</v>
      </c>
      <c r="C880" s="1636">
        <v>1157.27</v>
      </c>
      <c r="D880" s="1637">
        <v>15117346.18</v>
      </c>
      <c r="E880" s="1637">
        <v>12645806.209999999</v>
      </c>
      <c r="F880" s="1646">
        <v>0.83650966640759949</v>
      </c>
      <c r="G880" s="1645">
        <v>2</v>
      </c>
      <c r="H880" s="1644">
        <v>41263.78</v>
      </c>
      <c r="I880" s="1644">
        <v>2733305.72</v>
      </c>
      <c r="J880" s="1644">
        <v>2774569.5</v>
      </c>
      <c r="K880" s="1643">
        <v>0.9</v>
      </c>
      <c r="L880" s="1637">
        <v>3465764.15</v>
      </c>
      <c r="M880" s="1637">
        <v>847107.92</v>
      </c>
      <c r="N880" s="1637">
        <v>379747.84000000003</v>
      </c>
      <c r="O880" s="1637">
        <v>153328.67000000001</v>
      </c>
      <c r="P880" s="1637">
        <v>115540.33</v>
      </c>
      <c r="Q880" s="1637">
        <v>265798.69</v>
      </c>
      <c r="R880" s="1637">
        <v>84221.45</v>
      </c>
      <c r="S880" s="1637">
        <v>142747.81</v>
      </c>
      <c r="T880" s="1637">
        <v>170291.34</v>
      </c>
      <c r="U880" s="1637">
        <v>102650.11</v>
      </c>
      <c r="V880" s="1637">
        <v>252632.52</v>
      </c>
      <c r="W880" s="1637">
        <v>217517.17</v>
      </c>
      <c r="X880" s="1637">
        <v>171290.64</v>
      </c>
      <c r="Y880" s="1637">
        <v>6368638.6399999997</v>
      </c>
      <c r="Z880" s="1637">
        <v>103464.9</v>
      </c>
      <c r="AA880" s="1637">
        <v>144658.75</v>
      </c>
      <c r="AB880" s="1637">
        <v>376112.75</v>
      </c>
      <c r="AC880" s="1637">
        <v>39347.179999999993</v>
      </c>
      <c r="AD880" s="1637">
        <v>660801.17000000004</v>
      </c>
      <c r="AE880" s="1637">
        <v>453208.36999999994</v>
      </c>
      <c r="AF880" s="1637">
        <v>1575044.47</v>
      </c>
      <c r="AG880" s="1637">
        <v>1084361.99</v>
      </c>
      <c r="AH880" s="1637">
        <v>2916597.1102799992</v>
      </c>
      <c r="AI880" s="1637">
        <v>7353596.6902799997</v>
      </c>
      <c r="AJ880" s="1637">
        <v>1101582.1599999999</v>
      </c>
      <c r="AK880" s="1637">
        <v>6252014.5302799987</v>
      </c>
      <c r="AL880" s="1637">
        <v>7243438.4702799991</v>
      </c>
      <c r="AM880" s="1637">
        <v>161021.70000000001</v>
      </c>
      <c r="AN880" s="1637">
        <v>161021.70000000001</v>
      </c>
      <c r="AO880" s="1637">
        <v>167620.95000000001</v>
      </c>
      <c r="AP880" s="1637">
        <v>167620.95000000001</v>
      </c>
      <c r="AQ880" s="1637">
        <v>659.92</v>
      </c>
      <c r="AR880" s="1637">
        <v>659.92</v>
      </c>
      <c r="AS880" s="1637">
        <v>659.92</v>
      </c>
      <c r="AT880" s="1637">
        <v>659.92</v>
      </c>
      <c r="AU880" s="1637">
        <v>1319.85</v>
      </c>
      <c r="AV880" s="1637">
        <v>541138.5</v>
      </c>
      <c r="AW880" s="1637">
        <v>219200.76</v>
      </c>
      <c r="AX880" s="1637">
        <v>83684.92</v>
      </c>
      <c r="AY880" s="1637">
        <v>1505269.01</v>
      </c>
      <c r="AZ880" s="1637">
        <v>15117346.18</v>
      </c>
      <c r="BA880" s="1637">
        <v>215043.03999999998</v>
      </c>
      <c r="BB880" s="1637">
        <v>75.960000000000008</v>
      </c>
      <c r="BC880" s="1637">
        <v>392888.44999999995</v>
      </c>
      <c r="BD880" s="1637">
        <v>15117346.120279999</v>
      </c>
    </row>
    <row r="881" spans="1:56" x14ac:dyDescent="0.25">
      <c r="A881" s="1651" t="s">
        <v>2776</v>
      </c>
      <c r="B881" s="1647" t="s">
        <v>3146</v>
      </c>
      <c r="C881" s="1636">
        <v>311.79000000000002</v>
      </c>
      <c r="D881" s="1637">
        <v>4250450.93</v>
      </c>
      <c r="E881" s="1637">
        <v>3847526.17</v>
      </c>
      <c r="F881" s="1646">
        <v>0.90520423206014999</v>
      </c>
      <c r="G881" s="1645">
        <v>3</v>
      </c>
      <c r="H881" s="1644">
        <v>4830.25</v>
      </c>
      <c r="I881" s="1644">
        <v>997866.51</v>
      </c>
      <c r="J881" s="1644">
        <v>1002696.76</v>
      </c>
      <c r="K881" s="1643">
        <v>0.9</v>
      </c>
      <c r="L881" s="1637">
        <v>976644.25</v>
      </c>
      <c r="M881" s="1637">
        <v>231315.84</v>
      </c>
      <c r="N881" s="1637">
        <v>100608.35</v>
      </c>
      <c r="O881" s="1637">
        <v>41485.68</v>
      </c>
      <c r="P881" s="1637">
        <v>33558.480000000003</v>
      </c>
      <c r="Q881" s="1637">
        <v>66700.56</v>
      </c>
      <c r="R881" s="1637">
        <v>22018.68</v>
      </c>
      <c r="S881" s="1637">
        <v>37959.15</v>
      </c>
      <c r="T881" s="1637">
        <v>46377.21</v>
      </c>
      <c r="U881" s="1637">
        <v>27533.75</v>
      </c>
      <c r="V881" s="1637">
        <v>68802.039999999994</v>
      </c>
      <c r="W881" s="1637">
        <v>59238.720000000001</v>
      </c>
      <c r="X881" s="1637">
        <v>45549.19</v>
      </c>
      <c r="Y881" s="1637">
        <v>1757791.9</v>
      </c>
      <c r="Z881" s="1637">
        <v>27866.7</v>
      </c>
      <c r="AA881" s="1637">
        <v>38973.75</v>
      </c>
      <c r="AB881" s="1637">
        <v>101331.74999999999</v>
      </c>
      <c r="AC881" s="1637">
        <v>10600.859999999999</v>
      </c>
      <c r="AD881" s="1637">
        <v>178032.09</v>
      </c>
      <c r="AE881" s="1637">
        <v>108875.31</v>
      </c>
      <c r="AF881" s="1637">
        <v>424346.18999999994</v>
      </c>
      <c r="AG881" s="1637">
        <v>292147.23</v>
      </c>
      <c r="AH881" s="1637">
        <v>832876.30656000006</v>
      </c>
      <c r="AI881" s="1637">
        <v>2015050.1865599998</v>
      </c>
      <c r="AJ881" s="1637">
        <v>296786.65999999997</v>
      </c>
      <c r="AK881" s="1637">
        <v>1718263.5265600001</v>
      </c>
      <c r="AL881" s="1637">
        <v>1985371.5165600001</v>
      </c>
      <c r="AM881" s="1637">
        <v>68632.2</v>
      </c>
      <c r="AN881" s="1637">
        <v>68632.2</v>
      </c>
      <c r="AO881" s="1637">
        <v>71271.899999999994</v>
      </c>
      <c r="AP881" s="1637">
        <v>71271.899999999994</v>
      </c>
      <c r="AQ881" s="1637">
        <v>0</v>
      </c>
      <c r="AR881" s="1637">
        <v>0</v>
      </c>
      <c r="AS881" s="1637">
        <v>0</v>
      </c>
      <c r="AT881" s="1637">
        <v>0</v>
      </c>
      <c r="AU881" s="1637">
        <v>0</v>
      </c>
      <c r="AV881" s="1637">
        <v>145843.42000000001</v>
      </c>
      <c r="AW881" s="1637">
        <v>59077.27</v>
      </c>
      <c r="AX881" s="1637">
        <v>22558.54</v>
      </c>
      <c r="AY881" s="1637">
        <v>507287.43</v>
      </c>
      <c r="AZ881" s="1637">
        <v>4250450.93</v>
      </c>
      <c r="BA881" s="1637">
        <v>191815.97999999998</v>
      </c>
      <c r="BB881" s="1637">
        <v>0</v>
      </c>
      <c r="BC881" s="1637">
        <v>95311.219999999987</v>
      </c>
      <c r="BD881" s="1637">
        <v>4250450.8465599995</v>
      </c>
    </row>
    <row r="882" spans="1:56" x14ac:dyDescent="0.25">
      <c r="A882" s="1651" t="s">
        <v>2777</v>
      </c>
      <c r="B882" s="1647" t="s">
        <v>3145</v>
      </c>
      <c r="C882" s="1636">
        <v>457.85</v>
      </c>
      <c r="D882" s="1637">
        <v>5681457.7199999997</v>
      </c>
      <c r="E882" s="1637">
        <v>6211366.7200000007</v>
      </c>
      <c r="F882" s="1646">
        <v>1.0932699011619154</v>
      </c>
      <c r="G882" s="1645">
        <v>4</v>
      </c>
      <c r="H882" s="1644">
        <v>361.89</v>
      </c>
      <c r="I882" s="1644">
        <v>950187.69</v>
      </c>
      <c r="J882" s="1644">
        <v>950549.58</v>
      </c>
      <c r="K882" s="1643">
        <v>0.9</v>
      </c>
      <c r="L882" s="1637">
        <v>1345977.89</v>
      </c>
      <c r="M882" s="1637">
        <v>326640.06</v>
      </c>
      <c r="N882" s="1637">
        <v>149783.72</v>
      </c>
      <c r="O882" s="1637">
        <v>59906.62</v>
      </c>
      <c r="P882" s="1637">
        <v>43974.99</v>
      </c>
      <c r="Q882" s="1637">
        <v>103465.54</v>
      </c>
      <c r="R882" s="1637">
        <v>33028.019999999997</v>
      </c>
      <c r="S882" s="1637">
        <v>56136.78</v>
      </c>
      <c r="T882" s="1637">
        <v>66667.240000000005</v>
      </c>
      <c r="U882" s="1637">
        <v>40365.01</v>
      </c>
      <c r="V882" s="1637">
        <v>98902.94</v>
      </c>
      <c r="W882" s="1637">
        <v>85155.66</v>
      </c>
      <c r="X882" s="1637">
        <v>67361.490000000005</v>
      </c>
      <c r="Y882" s="1637">
        <v>2477365.9600000004</v>
      </c>
      <c r="Z882" s="1637">
        <v>41034.599999999991</v>
      </c>
      <c r="AA882" s="1637">
        <v>57231.25</v>
      </c>
      <c r="AB882" s="1637">
        <v>148801.25</v>
      </c>
      <c r="AC882" s="1637">
        <v>15566.900000000001</v>
      </c>
      <c r="AD882" s="1637">
        <v>130716.17</v>
      </c>
      <c r="AE882" s="1637">
        <v>174984.97999999998</v>
      </c>
      <c r="AF882" s="1637">
        <v>623133.85</v>
      </c>
      <c r="AG882" s="1637">
        <v>429005.44999999995</v>
      </c>
      <c r="AH882" s="1637">
        <v>1113206.6364</v>
      </c>
      <c r="AI882" s="1637">
        <v>2733681.0863999999</v>
      </c>
      <c r="AJ882" s="1637">
        <v>435818.25</v>
      </c>
      <c r="AK882" s="1637">
        <v>2297862.8363999999</v>
      </c>
      <c r="AL882" s="1637">
        <v>2690099.2563999998</v>
      </c>
      <c r="AM882" s="1637">
        <v>44214.97</v>
      </c>
      <c r="AN882" s="1637">
        <v>44214.97</v>
      </c>
      <c r="AO882" s="1637">
        <v>46194.75</v>
      </c>
      <c r="AP882" s="1637">
        <v>46194.75</v>
      </c>
      <c r="AQ882" s="1637">
        <v>0</v>
      </c>
      <c r="AR882" s="1637">
        <v>0</v>
      </c>
      <c r="AS882" s="1637">
        <v>0</v>
      </c>
      <c r="AT882" s="1637">
        <v>0</v>
      </c>
      <c r="AU882" s="1637">
        <v>0</v>
      </c>
      <c r="AV882" s="1637">
        <v>213815.7</v>
      </c>
      <c r="AW882" s="1637">
        <v>86611.03</v>
      </c>
      <c r="AX882" s="1637">
        <v>32746.27</v>
      </c>
      <c r="AY882" s="1637">
        <v>513992.44000000006</v>
      </c>
      <c r="AZ882" s="1637">
        <v>5681457.7199999997</v>
      </c>
      <c r="BA882" s="1637">
        <v>87021</v>
      </c>
      <c r="BB882" s="1637">
        <v>0</v>
      </c>
      <c r="BC882" s="1637">
        <v>156298.16</v>
      </c>
      <c r="BD882" s="1637">
        <v>5681457.6564000007</v>
      </c>
    </row>
    <row r="883" spans="1:56" x14ac:dyDescent="0.25">
      <c r="A883" s="1651" t="s">
        <v>2778</v>
      </c>
      <c r="B883" s="1647" t="s">
        <v>3144</v>
      </c>
      <c r="C883" s="1636">
        <v>823.46</v>
      </c>
      <c r="D883" s="1637">
        <v>9930867.7699999996</v>
      </c>
      <c r="E883" s="1637">
        <v>6685682.2400000002</v>
      </c>
      <c r="F883" s="1646">
        <v>0.67322236030537752</v>
      </c>
      <c r="G883" s="1645">
        <v>1</v>
      </c>
      <c r="H883" s="1644">
        <v>394465.77</v>
      </c>
      <c r="I883" s="1644">
        <v>2251282</v>
      </c>
      <c r="J883" s="1644">
        <v>2645747.77</v>
      </c>
      <c r="K883" s="1643">
        <v>0.9</v>
      </c>
      <c r="L883" s="1637">
        <v>2356626.73</v>
      </c>
      <c r="M883" s="1637">
        <v>471325.34</v>
      </c>
      <c r="N883" s="1637">
        <v>257942.36</v>
      </c>
      <c r="O883" s="1637">
        <v>114222.65</v>
      </c>
      <c r="P883" s="1637">
        <v>77298.080000000002</v>
      </c>
      <c r="Q883" s="1637">
        <v>157597.93</v>
      </c>
      <c r="R883" s="1637">
        <v>60000.9</v>
      </c>
      <c r="S883" s="1637">
        <v>97571.07</v>
      </c>
      <c r="T883" s="1637">
        <v>131885.20000000001</v>
      </c>
      <c r="U883" s="1637">
        <v>72977.81</v>
      </c>
      <c r="V883" s="1637">
        <v>195655.82</v>
      </c>
      <c r="W883" s="1637">
        <v>168460.11</v>
      </c>
      <c r="X883" s="1637">
        <v>117080.68</v>
      </c>
      <c r="Y883" s="1637">
        <v>4278644.68</v>
      </c>
      <c r="Z883" s="1637">
        <v>73541.7</v>
      </c>
      <c r="AA883" s="1637">
        <v>102932.5</v>
      </c>
      <c r="AB883" s="1637">
        <v>267624.5</v>
      </c>
      <c r="AC883" s="1637">
        <v>27997.64</v>
      </c>
      <c r="AD883" s="1637">
        <v>470195.66000000003</v>
      </c>
      <c r="AE883" s="1637">
        <v>137666.01</v>
      </c>
      <c r="AF883" s="1637">
        <v>1120729.06</v>
      </c>
      <c r="AG883" s="1637">
        <v>771582.02</v>
      </c>
      <c r="AH883" s="1637">
        <v>1916283.9254400001</v>
      </c>
      <c r="AI883" s="1637">
        <v>4888553.0154400002</v>
      </c>
      <c r="AJ883" s="1637">
        <v>783835.1</v>
      </c>
      <c r="AK883" s="1637">
        <v>4104717.9154400001</v>
      </c>
      <c r="AL883" s="1637">
        <v>4810169.5054400004</v>
      </c>
      <c r="AM883" s="1637">
        <v>55433.7</v>
      </c>
      <c r="AN883" s="1637">
        <v>55433.7</v>
      </c>
      <c r="AO883" s="1637">
        <v>58073.4</v>
      </c>
      <c r="AP883" s="1637">
        <v>58073.4</v>
      </c>
      <c r="AQ883" s="1637">
        <v>2639.7</v>
      </c>
      <c r="AR883" s="1637">
        <v>2639.7</v>
      </c>
      <c r="AS883" s="1637">
        <v>2639.7</v>
      </c>
      <c r="AT883" s="1637">
        <v>2639.7</v>
      </c>
      <c r="AU883" s="1637">
        <v>3299.62</v>
      </c>
      <c r="AV883" s="1637">
        <v>385396.2</v>
      </c>
      <c r="AW883" s="1637">
        <v>156113.71</v>
      </c>
      <c r="AX883" s="1637">
        <v>59670.99</v>
      </c>
      <c r="AY883" s="1637">
        <v>842053.52</v>
      </c>
      <c r="AZ883" s="1637">
        <v>9930867.7699999996</v>
      </c>
      <c r="BA883" s="1637">
        <v>75587.37000000001</v>
      </c>
      <c r="BB883" s="1637">
        <v>949.56</v>
      </c>
      <c r="BC883" s="1637">
        <v>289411.90000000002</v>
      </c>
      <c r="BD883" s="1637">
        <v>9930867.7054399997</v>
      </c>
    </row>
    <row r="884" spans="1:56" x14ac:dyDescent="0.25">
      <c r="A884" s="1651" t="s">
        <v>2779</v>
      </c>
      <c r="B884" s="1647" t="s">
        <v>3143</v>
      </c>
      <c r="C884" s="1636">
        <v>935.83</v>
      </c>
      <c r="D884" s="1637">
        <v>12650915.76</v>
      </c>
      <c r="E884" s="1637">
        <v>8998648.3699999992</v>
      </c>
      <c r="F884" s="1646">
        <v>0.71130410957696544</v>
      </c>
      <c r="G884" s="1645">
        <v>1</v>
      </c>
      <c r="H884" s="1644">
        <v>359764.93</v>
      </c>
      <c r="I884" s="1644">
        <v>2503666.2699999996</v>
      </c>
      <c r="J884" s="1644">
        <v>2863431.1999999997</v>
      </c>
      <c r="K884" s="1643">
        <v>0.9</v>
      </c>
      <c r="L884" s="1637">
        <v>2793540.15</v>
      </c>
      <c r="M884" s="1637">
        <v>931086.92</v>
      </c>
      <c r="N884" s="1637">
        <v>337101.61</v>
      </c>
      <c r="O884" s="1637">
        <v>111885.97</v>
      </c>
      <c r="P884" s="1637">
        <v>87693.48</v>
      </c>
      <c r="Q884" s="1637">
        <v>288331.56</v>
      </c>
      <c r="R884" s="1637">
        <v>68257.899999999994</v>
      </c>
      <c r="S884" s="1637">
        <v>124837.5</v>
      </c>
      <c r="T884" s="1637">
        <v>112319.82</v>
      </c>
      <c r="U884" s="1637">
        <v>83135.89</v>
      </c>
      <c r="V884" s="1637">
        <v>166629.96</v>
      </c>
      <c r="W884" s="1637">
        <v>143468.76999999999</v>
      </c>
      <c r="X884" s="1637">
        <v>149799.12</v>
      </c>
      <c r="Y884" s="1637">
        <v>5398088.6499999994</v>
      </c>
      <c r="Z884" s="1637">
        <v>84224.7</v>
      </c>
      <c r="AA884" s="1637">
        <v>116978.75</v>
      </c>
      <c r="AB884" s="1637">
        <v>304144.75</v>
      </c>
      <c r="AC884" s="1637">
        <v>31818.22</v>
      </c>
      <c r="AD884" s="1637">
        <v>534358.93000000005</v>
      </c>
      <c r="AE884" s="1637">
        <v>803877.97000000009</v>
      </c>
      <c r="AF884" s="1637">
        <v>1273664.6300000001</v>
      </c>
      <c r="AG884" s="1637">
        <v>876872.71000000008</v>
      </c>
      <c r="AH884" s="1637">
        <v>2357019.8701199996</v>
      </c>
      <c r="AI884" s="1637">
        <v>6382960.5301200002</v>
      </c>
      <c r="AJ884" s="1637">
        <v>890797.86</v>
      </c>
      <c r="AK884" s="1637">
        <v>5492162.670119999</v>
      </c>
      <c r="AL884" s="1637">
        <v>6293880.7401199993</v>
      </c>
      <c r="AM884" s="1637">
        <v>66652.42</v>
      </c>
      <c r="AN884" s="1637">
        <v>66652.42</v>
      </c>
      <c r="AO884" s="1637">
        <v>69952.05</v>
      </c>
      <c r="AP884" s="1637">
        <v>69952.05</v>
      </c>
      <c r="AQ884" s="1637">
        <v>659.92</v>
      </c>
      <c r="AR884" s="1637">
        <v>659.92</v>
      </c>
      <c r="AS884" s="1637">
        <v>659.92</v>
      </c>
      <c r="AT884" s="1637">
        <v>659.92</v>
      </c>
      <c r="AU884" s="1637">
        <v>659.92</v>
      </c>
      <c r="AV884" s="1637">
        <v>437530.27</v>
      </c>
      <c r="AW884" s="1637">
        <v>177231.83</v>
      </c>
      <c r="AX884" s="1637">
        <v>67675.63</v>
      </c>
      <c r="AY884" s="1637">
        <v>958946.2699999999</v>
      </c>
      <c r="AZ884" s="1637">
        <v>12650915.76</v>
      </c>
      <c r="BA884" s="1637">
        <v>80101.19</v>
      </c>
      <c r="BB884" s="1637">
        <v>192.29000000000002</v>
      </c>
      <c r="BC884" s="1637">
        <v>234844.01</v>
      </c>
      <c r="BD884" s="1637">
        <v>12650915.660119999</v>
      </c>
    </row>
    <row r="885" spans="1:56" x14ac:dyDescent="0.25">
      <c r="A885" s="1651" t="s">
        <v>2780</v>
      </c>
      <c r="B885" s="1647" t="s">
        <v>3142</v>
      </c>
      <c r="C885" s="1636">
        <v>1518.04</v>
      </c>
      <c r="D885" s="1637">
        <v>19316729.309999999</v>
      </c>
      <c r="E885" s="1637">
        <v>15616935.66</v>
      </c>
      <c r="F885" s="1646">
        <v>0.80846686876309504</v>
      </c>
      <c r="G885" s="1645">
        <v>2</v>
      </c>
      <c r="H885" s="1644">
        <v>80105.63</v>
      </c>
      <c r="I885" s="1644">
        <v>3963476.16</v>
      </c>
      <c r="J885" s="1644">
        <v>4043581.79</v>
      </c>
      <c r="K885" s="1643">
        <v>0.9</v>
      </c>
      <c r="L885" s="1637">
        <v>4460133.1399999997</v>
      </c>
      <c r="M885" s="1637">
        <v>1077638.74</v>
      </c>
      <c r="N885" s="1637">
        <v>497395.56</v>
      </c>
      <c r="O885" s="1637">
        <v>201717.91</v>
      </c>
      <c r="P885" s="1637">
        <v>146244.72</v>
      </c>
      <c r="Q885" s="1637">
        <v>344768.76</v>
      </c>
      <c r="R885" s="1637">
        <v>110643.86</v>
      </c>
      <c r="S885" s="1637">
        <v>186855.28</v>
      </c>
      <c r="T885" s="1637">
        <v>224639.64</v>
      </c>
      <c r="U885" s="1637">
        <v>134728.26999999999</v>
      </c>
      <c r="V885" s="1637">
        <v>333259.92</v>
      </c>
      <c r="W885" s="1637">
        <v>286937.55</v>
      </c>
      <c r="X885" s="1637">
        <v>224217.53</v>
      </c>
      <c r="Y885" s="1637">
        <v>8229180.879999999</v>
      </c>
      <c r="Z885" s="1637">
        <v>135821.70000000001</v>
      </c>
      <c r="AA885" s="1637">
        <v>189755</v>
      </c>
      <c r="AB885" s="1637">
        <v>493363</v>
      </c>
      <c r="AC885" s="1637">
        <v>51613.36</v>
      </c>
      <c r="AD885" s="1637">
        <v>866800.84</v>
      </c>
      <c r="AE885" s="1637">
        <v>572768.44999999995</v>
      </c>
      <c r="AF885" s="1637">
        <v>2066052.4400000002</v>
      </c>
      <c r="AG885" s="1637">
        <v>1422403.48</v>
      </c>
      <c r="AH885" s="1637">
        <v>3704224.5585600003</v>
      </c>
      <c r="AI885" s="1637">
        <v>9502802.8285600003</v>
      </c>
      <c r="AJ885" s="1637">
        <v>1444991.91</v>
      </c>
      <c r="AK885" s="1637">
        <v>8057810.9185600001</v>
      </c>
      <c r="AL885" s="1637">
        <v>9358303.6285599992</v>
      </c>
      <c r="AM885" s="1637">
        <v>150462.9</v>
      </c>
      <c r="AN885" s="1637">
        <v>150462.9</v>
      </c>
      <c r="AO885" s="1637">
        <v>157062.15</v>
      </c>
      <c r="AP885" s="1637">
        <v>157062.15</v>
      </c>
      <c r="AQ885" s="1637">
        <v>1319.85</v>
      </c>
      <c r="AR885" s="1637">
        <v>1319.85</v>
      </c>
      <c r="AS885" s="1637">
        <v>1319.85</v>
      </c>
      <c r="AT885" s="1637">
        <v>1319.85</v>
      </c>
      <c r="AU885" s="1637">
        <v>1319.85</v>
      </c>
      <c r="AV885" s="1637">
        <v>710079.3</v>
      </c>
      <c r="AW885" s="1637">
        <v>287634.15999999997</v>
      </c>
      <c r="AX885" s="1637">
        <v>109881.94</v>
      </c>
      <c r="AY885" s="1637">
        <v>1729244.7499999998</v>
      </c>
      <c r="AZ885" s="1637">
        <v>19316729.309999999</v>
      </c>
      <c r="BA885" s="1637">
        <v>205676.27000000002</v>
      </c>
      <c r="BB885" s="1637">
        <v>127.56</v>
      </c>
      <c r="BC885" s="1637">
        <v>435293.05999999994</v>
      </c>
      <c r="BD885" s="1637">
        <v>19316729.258559998</v>
      </c>
    </row>
    <row r="886" spans="1:56" x14ac:dyDescent="0.25">
      <c r="A886" s="1648"/>
      <c r="B886" s="1648" t="s">
        <v>3141</v>
      </c>
      <c r="C886" s="1636">
        <v>6</v>
      </c>
      <c r="D886" s="1637">
        <v>86811.55</v>
      </c>
      <c r="E886" s="1637">
        <v>37790.879999999997</v>
      </c>
      <c r="F886" s="1646">
        <v>0.43532087608158127</v>
      </c>
      <c r="G886" s="1645">
        <v>1</v>
      </c>
      <c r="H886" s="1644">
        <v>11336.31</v>
      </c>
      <c r="I886" s="1644">
        <v>29109.730000000003</v>
      </c>
      <c r="J886" s="1644">
        <v>40446.04</v>
      </c>
      <c r="K886" s="1643">
        <v>0.9</v>
      </c>
      <c r="L886" s="1637">
        <v>19489.810000000001</v>
      </c>
      <c r="M886" s="1637">
        <v>6495.94</v>
      </c>
      <c r="N886" s="1637">
        <v>2165.5300000000002</v>
      </c>
      <c r="O886" s="1637">
        <v>721.84</v>
      </c>
      <c r="P886" s="1637">
        <v>620.53</v>
      </c>
      <c r="Q886" s="1637">
        <v>1541.88</v>
      </c>
      <c r="R886" s="1637">
        <v>0</v>
      </c>
      <c r="S886" s="1637">
        <v>801.95</v>
      </c>
      <c r="T886" s="1637">
        <v>724.64</v>
      </c>
      <c r="U886" s="1637">
        <v>534.63</v>
      </c>
      <c r="V886" s="1637">
        <v>1075.03</v>
      </c>
      <c r="W886" s="1637">
        <v>925.6</v>
      </c>
      <c r="X886" s="1637">
        <v>962.3</v>
      </c>
      <c r="Y886" s="1637">
        <v>36059.68</v>
      </c>
      <c r="Z886" s="1637">
        <v>540</v>
      </c>
      <c r="AA886" s="1637">
        <v>750</v>
      </c>
      <c r="AB886" s="1637">
        <v>1950</v>
      </c>
      <c r="AC886" s="1637">
        <v>204</v>
      </c>
      <c r="AD886" s="1637">
        <v>3426</v>
      </c>
      <c r="AE886" s="1637">
        <v>5154</v>
      </c>
      <c r="AF886" s="1637">
        <v>8166</v>
      </c>
      <c r="AG886" s="1637">
        <v>5622</v>
      </c>
      <c r="AH886" s="1637">
        <v>16522.574999999997</v>
      </c>
      <c r="AI886" s="1637">
        <v>42334.574999999997</v>
      </c>
      <c r="AJ886" s="1637">
        <v>5711.28</v>
      </c>
      <c r="AK886" s="1637">
        <v>36623.294999999998</v>
      </c>
      <c r="AL886" s="1637">
        <v>41763.445</v>
      </c>
      <c r="AM886" s="1637">
        <v>1319.85</v>
      </c>
      <c r="AN886" s="1637">
        <v>1319.85</v>
      </c>
      <c r="AO886" s="1637">
        <v>1319.85</v>
      </c>
      <c r="AP886" s="1637">
        <v>1319.85</v>
      </c>
      <c r="AQ886" s="1637">
        <v>0</v>
      </c>
      <c r="AR886" s="1637">
        <v>0</v>
      </c>
      <c r="AS886" s="1637">
        <v>0</v>
      </c>
      <c r="AT886" s="1637">
        <v>0</v>
      </c>
      <c r="AU886" s="1637">
        <v>0</v>
      </c>
      <c r="AV886" s="1637">
        <v>2639.7</v>
      </c>
      <c r="AW886" s="1637">
        <v>1069.27</v>
      </c>
      <c r="AX886" s="1637">
        <v>0</v>
      </c>
      <c r="AY886" s="1637">
        <v>8988.369999999999</v>
      </c>
      <c r="AZ886" s="1637">
        <v>86811.55</v>
      </c>
      <c r="BA886" s="1637">
        <v>2419.0300000000002</v>
      </c>
      <c r="BB886" s="1637">
        <v>0</v>
      </c>
      <c r="BC886" s="1637">
        <v>1031.99</v>
      </c>
      <c r="BD886" s="1637">
        <v>86811.494999999995</v>
      </c>
    </row>
    <row r="887" spans="1:56" x14ac:dyDescent="0.25">
      <c r="A887" s="1647"/>
      <c r="B887" s="1647" t="s">
        <v>3140</v>
      </c>
      <c r="C887" s="1636">
        <v>28.99</v>
      </c>
      <c r="D887" s="1637">
        <v>415688.25</v>
      </c>
      <c r="E887" s="1637">
        <v>284810.32</v>
      </c>
      <c r="F887" s="1646">
        <v>0.68515364579104654</v>
      </c>
      <c r="G887" s="1645">
        <v>1</v>
      </c>
      <c r="H887" s="1644">
        <v>17259.62</v>
      </c>
      <c r="I887" s="1644">
        <v>243241.49999999997</v>
      </c>
      <c r="J887" s="1644">
        <v>260501.11999999997</v>
      </c>
      <c r="K887" s="1643">
        <v>0.9</v>
      </c>
      <c r="L887" s="1637">
        <v>91419.37</v>
      </c>
      <c r="M887" s="1637">
        <v>27040.06</v>
      </c>
      <c r="N887" s="1637">
        <v>9728.83</v>
      </c>
      <c r="O887" s="1637">
        <v>2793.13</v>
      </c>
      <c r="P887" s="1637">
        <v>3163.98</v>
      </c>
      <c r="Q887" s="1637">
        <v>8196.67</v>
      </c>
      <c r="R887" s="1637">
        <v>1651.4</v>
      </c>
      <c r="S887" s="1637">
        <v>3475.13</v>
      </c>
      <c r="T887" s="1637">
        <v>2898.57</v>
      </c>
      <c r="U887" s="1637">
        <v>2138.54</v>
      </c>
      <c r="V887" s="1637">
        <v>4300.12</v>
      </c>
      <c r="W887" s="1637">
        <v>3702.42</v>
      </c>
      <c r="X887" s="1637">
        <v>4169.99</v>
      </c>
      <c r="Y887" s="1637">
        <v>164678.21000000002</v>
      </c>
      <c r="Z887" s="1637">
        <v>2609.1</v>
      </c>
      <c r="AA887" s="1637">
        <v>3623.75</v>
      </c>
      <c r="AB887" s="1637">
        <v>9421.75</v>
      </c>
      <c r="AC887" s="1637">
        <v>985.66000000000008</v>
      </c>
      <c r="AD887" s="1637">
        <v>16553.29</v>
      </c>
      <c r="AE887" s="1637">
        <v>19418.510000000002</v>
      </c>
      <c r="AF887" s="1637">
        <v>39455.39</v>
      </c>
      <c r="AG887" s="1637">
        <v>27163.63</v>
      </c>
      <c r="AH887" s="1637">
        <v>80222.046359999978</v>
      </c>
      <c r="AI887" s="1637">
        <v>199453.12635999999</v>
      </c>
      <c r="AJ887" s="1637">
        <v>27595</v>
      </c>
      <c r="AK887" s="1637">
        <v>171858.12636000002</v>
      </c>
      <c r="AL887" s="1637">
        <v>196693.62636000002</v>
      </c>
      <c r="AM887" s="1637">
        <v>8579.02</v>
      </c>
      <c r="AN887" s="1637">
        <v>8579.02</v>
      </c>
      <c r="AO887" s="1637">
        <v>8579.02</v>
      </c>
      <c r="AP887" s="1637">
        <v>8579.02</v>
      </c>
      <c r="AQ887" s="1637">
        <v>0</v>
      </c>
      <c r="AR887" s="1637">
        <v>0</v>
      </c>
      <c r="AS887" s="1637">
        <v>0</v>
      </c>
      <c r="AT887" s="1637">
        <v>0</v>
      </c>
      <c r="AU887" s="1637">
        <v>0</v>
      </c>
      <c r="AV887" s="1637">
        <v>13198.5</v>
      </c>
      <c r="AW887" s="1637">
        <v>5346.36</v>
      </c>
      <c r="AX887" s="1637">
        <v>1455.39</v>
      </c>
      <c r="AY887" s="1637">
        <v>54316.33</v>
      </c>
      <c r="AZ887" s="1637">
        <v>415688.25</v>
      </c>
      <c r="BA887" s="1637">
        <v>26607.1</v>
      </c>
      <c r="BB887" s="1637">
        <v>0</v>
      </c>
      <c r="BC887" s="1637">
        <v>10671.73</v>
      </c>
      <c r="BD887" s="1637">
        <v>415688.16636000009</v>
      </c>
    </row>
    <row r="888" spans="1:56" x14ac:dyDescent="0.25">
      <c r="A888" s="1647" t="s">
        <v>2781</v>
      </c>
      <c r="B888" s="1647" t="s">
        <v>3139</v>
      </c>
      <c r="C888" s="1636">
        <v>796.62</v>
      </c>
      <c r="D888" s="1637">
        <v>10645888.65</v>
      </c>
      <c r="E888" s="1637">
        <v>7375669.6799999997</v>
      </c>
      <c r="F888" s="1646">
        <v>0.69281860091595071</v>
      </c>
      <c r="G888" s="1645">
        <v>1</v>
      </c>
      <c r="H888" s="1644">
        <v>377799.9</v>
      </c>
      <c r="I888" s="1644">
        <v>3691583.3600000003</v>
      </c>
      <c r="J888" s="1644">
        <v>4069383.2600000002</v>
      </c>
      <c r="K888" s="1643">
        <v>0.9</v>
      </c>
      <c r="L888" s="1637">
        <v>2425280.4900000002</v>
      </c>
      <c r="M888" s="1637">
        <v>591669.99</v>
      </c>
      <c r="N888" s="1637">
        <v>260497.9</v>
      </c>
      <c r="O888" s="1637">
        <v>105001.53</v>
      </c>
      <c r="P888" s="1637">
        <v>82335.17</v>
      </c>
      <c r="Q888" s="1637">
        <v>183475.71</v>
      </c>
      <c r="R888" s="1637">
        <v>57799.03</v>
      </c>
      <c r="S888" s="1637">
        <v>97838.38</v>
      </c>
      <c r="T888" s="1637">
        <v>116667.68</v>
      </c>
      <c r="U888" s="1637">
        <v>70571.95</v>
      </c>
      <c r="V888" s="1637">
        <v>173080.15</v>
      </c>
      <c r="W888" s="1637">
        <v>149022.39999999999</v>
      </c>
      <c r="X888" s="1637">
        <v>117401.45</v>
      </c>
      <c r="Y888" s="1637">
        <v>4430641.83</v>
      </c>
      <c r="Z888" s="1637">
        <v>71306.100000000006</v>
      </c>
      <c r="AA888" s="1637">
        <v>99577.5</v>
      </c>
      <c r="AB888" s="1637">
        <v>258901.5</v>
      </c>
      <c r="AC888" s="1637">
        <v>27085.08</v>
      </c>
      <c r="AD888" s="1637">
        <v>454870.02</v>
      </c>
      <c r="AE888" s="1637">
        <v>311213.03000000003</v>
      </c>
      <c r="AF888" s="1637">
        <v>1084199.8199999998</v>
      </c>
      <c r="AG888" s="1637">
        <v>746432.94000000006</v>
      </c>
      <c r="AH888" s="1637">
        <v>2067063.5326799995</v>
      </c>
      <c r="AI888" s="1637">
        <v>5120649.5226799995</v>
      </c>
      <c r="AJ888" s="1637">
        <v>758286.64</v>
      </c>
      <c r="AK888" s="1637">
        <v>4362362.8826799998</v>
      </c>
      <c r="AL888" s="1637">
        <v>5044820.8526799995</v>
      </c>
      <c r="AM888" s="1637">
        <v>140564.01999999999</v>
      </c>
      <c r="AN888" s="1637">
        <v>140564.01999999999</v>
      </c>
      <c r="AO888" s="1637">
        <v>146503.35</v>
      </c>
      <c r="AP888" s="1637">
        <v>146503.35</v>
      </c>
      <c r="AQ888" s="1637">
        <v>2639.7</v>
      </c>
      <c r="AR888" s="1637">
        <v>2639.7</v>
      </c>
      <c r="AS888" s="1637">
        <v>3299.62</v>
      </c>
      <c r="AT888" s="1637">
        <v>3299.62</v>
      </c>
      <c r="AU888" s="1637">
        <v>3959.55</v>
      </c>
      <c r="AV888" s="1637">
        <v>372197.7</v>
      </c>
      <c r="AW888" s="1637">
        <v>150767.35</v>
      </c>
      <c r="AX888" s="1637">
        <v>57487.9</v>
      </c>
      <c r="AY888" s="1637">
        <v>1170425.8799999999</v>
      </c>
      <c r="AZ888" s="1637">
        <v>10645888.65</v>
      </c>
      <c r="BA888" s="1637">
        <v>314795.95999999996</v>
      </c>
      <c r="BB888" s="1637">
        <v>2025.8200000000002</v>
      </c>
      <c r="BC888" s="1637">
        <v>321399.14999999997</v>
      </c>
      <c r="BD888" s="1637">
        <v>10645888.562679999</v>
      </c>
    </row>
    <row r="889" spans="1:56" x14ac:dyDescent="0.25">
      <c r="A889" s="1647" t="s">
        <v>2782</v>
      </c>
      <c r="B889" s="1647" t="s">
        <v>3138</v>
      </c>
      <c r="C889" s="1636">
        <v>1180.3</v>
      </c>
      <c r="D889" s="1637">
        <v>16326818.23</v>
      </c>
      <c r="E889" s="1637">
        <v>11753921.699999999</v>
      </c>
      <c r="F889" s="1646">
        <v>0.71991502167902799</v>
      </c>
      <c r="G889" s="1645">
        <v>1</v>
      </c>
      <c r="H889" s="1644">
        <v>473528.26</v>
      </c>
      <c r="I889" s="1644">
        <v>9419471.1699999999</v>
      </c>
      <c r="J889" s="1644">
        <v>9892999.4299999997</v>
      </c>
      <c r="K889" s="1643">
        <v>0.9</v>
      </c>
      <c r="L889" s="1637">
        <v>3696090.08</v>
      </c>
      <c r="M889" s="1637">
        <v>891248.67</v>
      </c>
      <c r="N889" s="1637">
        <v>385614.68</v>
      </c>
      <c r="O889" s="1637">
        <v>156717.26</v>
      </c>
      <c r="P889" s="1637">
        <v>128741.58</v>
      </c>
      <c r="Q889" s="1637">
        <v>266976.86</v>
      </c>
      <c r="R889" s="1637">
        <v>86423.31</v>
      </c>
      <c r="S889" s="1637">
        <v>144886.35</v>
      </c>
      <c r="T889" s="1637">
        <v>174639.2</v>
      </c>
      <c r="U889" s="1637">
        <v>104788.65</v>
      </c>
      <c r="V889" s="1637">
        <v>259082.71</v>
      </c>
      <c r="W889" s="1637">
        <v>223070.8</v>
      </c>
      <c r="X889" s="1637">
        <v>173856.79</v>
      </c>
      <c r="Y889" s="1637">
        <v>6692136.9399999995</v>
      </c>
      <c r="Z889" s="1637">
        <v>105192</v>
      </c>
      <c r="AA889" s="1637">
        <v>147537.5</v>
      </c>
      <c r="AB889" s="1637">
        <v>383597.5</v>
      </c>
      <c r="AC889" s="1637">
        <v>40130.199999999997</v>
      </c>
      <c r="AD889" s="1637">
        <v>673951.3</v>
      </c>
      <c r="AE889" s="1637">
        <v>441288.5</v>
      </c>
      <c r="AF889" s="1637">
        <v>1606388.2999999998</v>
      </c>
      <c r="AG889" s="1637">
        <v>1105941.1000000001</v>
      </c>
      <c r="AH889" s="1637">
        <v>3204388.5551999994</v>
      </c>
      <c r="AI889" s="1637">
        <v>7708414.9551999997</v>
      </c>
      <c r="AJ889" s="1637">
        <v>1123503.96</v>
      </c>
      <c r="AK889" s="1637">
        <v>6584910.9951999988</v>
      </c>
      <c r="AL889" s="1637">
        <v>7596064.5551999994</v>
      </c>
      <c r="AM889" s="1637">
        <v>286407.45</v>
      </c>
      <c r="AN889" s="1637">
        <v>286407.45</v>
      </c>
      <c r="AO889" s="1637">
        <v>298286.09999999998</v>
      </c>
      <c r="AP889" s="1637">
        <v>298286.09999999998</v>
      </c>
      <c r="AQ889" s="1637">
        <v>1319.85</v>
      </c>
      <c r="AR889" s="1637">
        <v>1319.85</v>
      </c>
      <c r="AS889" s="1637">
        <v>1319.85</v>
      </c>
      <c r="AT889" s="1637">
        <v>1319.85</v>
      </c>
      <c r="AU889" s="1637">
        <v>1979.77</v>
      </c>
      <c r="AV889" s="1637">
        <v>552357.22</v>
      </c>
      <c r="AW889" s="1637">
        <v>223745.16</v>
      </c>
      <c r="AX889" s="1637">
        <v>85868.01</v>
      </c>
      <c r="AY889" s="1637">
        <v>2038616.6600000004</v>
      </c>
      <c r="AZ889" s="1637">
        <v>16326818.23</v>
      </c>
      <c r="BA889" s="1637">
        <v>1059026.5900000001</v>
      </c>
      <c r="BB889" s="1637">
        <v>284.11</v>
      </c>
      <c r="BC889" s="1637">
        <v>660604.01</v>
      </c>
      <c r="BD889" s="1637">
        <v>16326818.155199999</v>
      </c>
    </row>
    <row r="890" spans="1:56" x14ac:dyDescent="0.25">
      <c r="A890" s="1647" t="s">
        <v>2783</v>
      </c>
      <c r="B890" s="1647" t="s">
        <v>3137</v>
      </c>
      <c r="C890" s="1636">
        <v>856.96</v>
      </c>
      <c r="D890" s="1637">
        <v>12245678.99</v>
      </c>
      <c r="E890" s="1637">
        <v>9300145.6899999995</v>
      </c>
      <c r="F890" s="1646">
        <v>0.75946345626033751</v>
      </c>
      <c r="G890" s="1645">
        <v>1</v>
      </c>
      <c r="H890" s="1644">
        <v>168766.82</v>
      </c>
      <c r="I890" s="1644">
        <v>6364307.5</v>
      </c>
      <c r="J890" s="1644">
        <v>6533074.3200000003</v>
      </c>
      <c r="K890" s="1643">
        <v>0.9</v>
      </c>
      <c r="L890" s="1637">
        <v>2765101.88</v>
      </c>
      <c r="M890" s="1637">
        <v>667620.69999999995</v>
      </c>
      <c r="N890" s="1637">
        <v>280236.15000000002</v>
      </c>
      <c r="O890" s="1637">
        <v>113254.54</v>
      </c>
      <c r="P890" s="1637">
        <v>98006.94</v>
      </c>
      <c r="Q890" s="1637">
        <v>193134.22</v>
      </c>
      <c r="R890" s="1637">
        <v>62202.77</v>
      </c>
      <c r="S890" s="1637">
        <v>105323.29</v>
      </c>
      <c r="T890" s="1637">
        <v>126088.05</v>
      </c>
      <c r="U890" s="1637">
        <v>75918.31</v>
      </c>
      <c r="V890" s="1637">
        <v>187055.56</v>
      </c>
      <c r="W890" s="1637">
        <v>161055.26999999999</v>
      </c>
      <c r="X890" s="1637">
        <v>126382.98</v>
      </c>
      <c r="Y890" s="1637">
        <v>4961380.6599999992</v>
      </c>
      <c r="Z890" s="1637">
        <v>76338.899999999994</v>
      </c>
      <c r="AA890" s="1637">
        <v>107120</v>
      </c>
      <c r="AB890" s="1637">
        <v>278512</v>
      </c>
      <c r="AC890" s="1637">
        <v>29136.639999999996</v>
      </c>
      <c r="AD890" s="1637">
        <v>489324.16000000003</v>
      </c>
      <c r="AE890" s="1637">
        <v>322741.02999999997</v>
      </c>
      <c r="AF890" s="1637">
        <v>1166322.5599999998</v>
      </c>
      <c r="AG890" s="1637">
        <v>802971.52</v>
      </c>
      <c r="AH890" s="1637">
        <v>2422732.0814400003</v>
      </c>
      <c r="AI890" s="1637">
        <v>5695198.8914400004</v>
      </c>
      <c r="AJ890" s="1637">
        <v>815723.08</v>
      </c>
      <c r="AK890" s="1637">
        <v>4879475.8114400003</v>
      </c>
      <c r="AL890" s="1637">
        <v>5613626.5814399999</v>
      </c>
      <c r="AM890" s="1637">
        <v>255390.97</v>
      </c>
      <c r="AN890" s="1637">
        <v>255390.97</v>
      </c>
      <c r="AO890" s="1637">
        <v>265949.77</v>
      </c>
      <c r="AP890" s="1637">
        <v>265949.77</v>
      </c>
      <c r="AQ890" s="1637">
        <v>659.92</v>
      </c>
      <c r="AR890" s="1637">
        <v>659.92</v>
      </c>
      <c r="AS890" s="1637">
        <v>659.92</v>
      </c>
      <c r="AT890" s="1637">
        <v>659.92</v>
      </c>
      <c r="AU890" s="1637">
        <v>659.92</v>
      </c>
      <c r="AV890" s="1637">
        <v>400574.47</v>
      </c>
      <c r="AW890" s="1637">
        <v>162262.01999999999</v>
      </c>
      <c r="AX890" s="1637">
        <v>61854.07</v>
      </c>
      <c r="AY890" s="1637">
        <v>1670671.6400000004</v>
      </c>
      <c r="AZ890" s="1637">
        <v>12245678.99</v>
      </c>
      <c r="BA890" s="1637">
        <v>1066742.56</v>
      </c>
      <c r="BB890" s="1637">
        <v>1297.44</v>
      </c>
      <c r="BC890" s="1637">
        <v>429562.45999999996</v>
      </c>
      <c r="BD890" s="1637">
        <v>12245678.881439999</v>
      </c>
    </row>
    <row r="891" spans="1:56" x14ac:dyDescent="0.25">
      <c r="A891" s="1647" t="s">
        <v>2784</v>
      </c>
      <c r="B891" s="1647" t="s">
        <v>3136</v>
      </c>
      <c r="C891" s="1636">
        <v>349.87</v>
      </c>
      <c r="D891" s="1637">
        <v>4867014.79</v>
      </c>
      <c r="E891" s="1637">
        <v>4115062.73</v>
      </c>
      <c r="F891" s="1646">
        <v>0.84550035443800242</v>
      </c>
      <c r="G891" s="1645">
        <v>2</v>
      </c>
      <c r="H891" s="1644">
        <v>15497.39</v>
      </c>
      <c r="I891" s="1644">
        <v>1918350.1500000001</v>
      </c>
      <c r="J891" s="1644">
        <v>1933847.54</v>
      </c>
      <c r="K891" s="1643">
        <v>0.9</v>
      </c>
      <c r="L891" s="1637">
        <v>1107413.73</v>
      </c>
      <c r="M891" s="1637">
        <v>266033.5</v>
      </c>
      <c r="N891" s="1637">
        <v>113380.92</v>
      </c>
      <c r="O891" s="1637">
        <v>45534</v>
      </c>
      <c r="P891" s="1637">
        <v>38608.29</v>
      </c>
      <c r="Q891" s="1637">
        <v>78279.17</v>
      </c>
      <c r="R891" s="1637">
        <v>24771.01</v>
      </c>
      <c r="S891" s="1637">
        <v>42503.56</v>
      </c>
      <c r="T891" s="1637">
        <v>50725.08</v>
      </c>
      <c r="U891" s="1637">
        <v>30741.57</v>
      </c>
      <c r="V891" s="1637">
        <v>75252.240000000005</v>
      </c>
      <c r="W891" s="1637">
        <v>64792.35</v>
      </c>
      <c r="X891" s="1637">
        <v>51002.27</v>
      </c>
      <c r="Y891" s="1637">
        <v>1989037.6900000002</v>
      </c>
      <c r="Z891" s="1637">
        <v>31285.8</v>
      </c>
      <c r="AA891" s="1637">
        <v>43733.75</v>
      </c>
      <c r="AB891" s="1637">
        <v>113707.75</v>
      </c>
      <c r="AC891" s="1637">
        <v>11895.58</v>
      </c>
      <c r="AD891" s="1637">
        <v>199775.77</v>
      </c>
      <c r="AE891" s="1637">
        <v>129765.35999999999</v>
      </c>
      <c r="AF891" s="1637">
        <v>476173.06999999995</v>
      </c>
      <c r="AG891" s="1637">
        <v>327828.18999999994</v>
      </c>
      <c r="AH891" s="1637">
        <v>956818.87067999982</v>
      </c>
      <c r="AI891" s="1637">
        <v>2290984.1406799997</v>
      </c>
      <c r="AJ891" s="1637">
        <v>333034.25</v>
      </c>
      <c r="AK891" s="1637">
        <v>1957949.8906799993</v>
      </c>
      <c r="AL891" s="1637">
        <v>2257680.7106799991</v>
      </c>
      <c r="AM891" s="1637">
        <v>89749.8</v>
      </c>
      <c r="AN891" s="1637">
        <v>89749.8</v>
      </c>
      <c r="AO891" s="1637">
        <v>93049.42</v>
      </c>
      <c r="AP891" s="1637">
        <v>93049.42</v>
      </c>
      <c r="AQ891" s="1637">
        <v>0</v>
      </c>
      <c r="AR891" s="1637">
        <v>0</v>
      </c>
      <c r="AS891" s="1637">
        <v>0</v>
      </c>
      <c r="AT891" s="1637">
        <v>0</v>
      </c>
      <c r="AU891" s="1637">
        <v>0</v>
      </c>
      <c r="AV891" s="1637">
        <v>163661.4</v>
      </c>
      <c r="AW891" s="1637">
        <v>66294.86</v>
      </c>
      <c r="AX891" s="1637">
        <v>24741.63</v>
      </c>
      <c r="AY891" s="1637">
        <v>620296.32999999996</v>
      </c>
      <c r="AZ891" s="1637">
        <v>4867014.79</v>
      </c>
      <c r="BA891" s="1637">
        <v>185443.28</v>
      </c>
      <c r="BB891" s="1637">
        <v>0</v>
      </c>
      <c r="BC891" s="1637">
        <v>117908.62000000001</v>
      </c>
      <c r="BD891" s="1637">
        <v>4867014.7306799991</v>
      </c>
    </row>
    <row r="892" spans="1:56" x14ac:dyDescent="0.25">
      <c r="A892" s="1647" t="s">
        <v>2785</v>
      </c>
      <c r="B892" s="1647" t="s">
        <v>3135</v>
      </c>
      <c r="C892" s="1636">
        <v>195.97</v>
      </c>
      <c r="D892" s="1637">
        <v>2613111.5699999998</v>
      </c>
      <c r="E892" s="1637">
        <v>2382357.2000000002</v>
      </c>
      <c r="F892" s="1646">
        <v>0.91169364039056333</v>
      </c>
      <c r="G892" s="1645">
        <v>3</v>
      </c>
      <c r="H892" s="1644">
        <v>2969.56</v>
      </c>
      <c r="I892" s="1644">
        <v>1031635.05</v>
      </c>
      <c r="J892" s="1644">
        <v>1034604.6100000001</v>
      </c>
      <c r="K892" s="1643">
        <v>0.9</v>
      </c>
      <c r="L892" s="1637">
        <v>598098.16</v>
      </c>
      <c r="M892" s="1637">
        <v>145888.21</v>
      </c>
      <c r="N892" s="1637">
        <v>63798.59</v>
      </c>
      <c r="O892" s="1637">
        <v>25418.76</v>
      </c>
      <c r="P892" s="1637">
        <v>20237.900000000001</v>
      </c>
      <c r="Q892" s="1637">
        <v>44299.78</v>
      </c>
      <c r="R892" s="1637">
        <v>13761.67</v>
      </c>
      <c r="S892" s="1637">
        <v>23791.3</v>
      </c>
      <c r="T892" s="1637">
        <v>28261.11</v>
      </c>
      <c r="U892" s="1637">
        <v>16841.03</v>
      </c>
      <c r="V892" s="1637">
        <v>41926.239999999998</v>
      </c>
      <c r="W892" s="1637">
        <v>36098.589999999997</v>
      </c>
      <c r="X892" s="1637">
        <v>28548.44</v>
      </c>
      <c r="Y892" s="1637">
        <v>1086969.78</v>
      </c>
      <c r="Z892" s="1637">
        <v>17457.3</v>
      </c>
      <c r="AA892" s="1637">
        <v>24496.25</v>
      </c>
      <c r="AB892" s="1637">
        <v>63690.25</v>
      </c>
      <c r="AC892" s="1637">
        <v>6662.98</v>
      </c>
      <c r="AD892" s="1637">
        <v>111898.87</v>
      </c>
      <c r="AE892" s="1637">
        <v>76086.070000000007</v>
      </c>
      <c r="AF892" s="1637">
        <v>266715.17000000004</v>
      </c>
      <c r="AG892" s="1637">
        <v>183623.88999999998</v>
      </c>
      <c r="AH892" s="1637">
        <v>507195.70307999995</v>
      </c>
      <c r="AI892" s="1637">
        <v>1257826.4830799999</v>
      </c>
      <c r="AJ892" s="1637">
        <v>186539.92</v>
      </c>
      <c r="AK892" s="1637">
        <v>1071286.56308</v>
      </c>
      <c r="AL892" s="1637">
        <v>1239172.4830799999</v>
      </c>
      <c r="AM892" s="1637">
        <v>35635.949999999997</v>
      </c>
      <c r="AN892" s="1637">
        <v>35635.949999999997</v>
      </c>
      <c r="AO892" s="1637">
        <v>36955.800000000003</v>
      </c>
      <c r="AP892" s="1637">
        <v>36955.800000000003</v>
      </c>
      <c r="AQ892" s="1637">
        <v>0</v>
      </c>
      <c r="AR892" s="1637">
        <v>0</v>
      </c>
      <c r="AS892" s="1637">
        <v>0</v>
      </c>
      <c r="AT892" s="1637">
        <v>0</v>
      </c>
      <c r="AU892" s="1637">
        <v>0</v>
      </c>
      <c r="AV892" s="1637">
        <v>91069.65</v>
      </c>
      <c r="AW892" s="1637">
        <v>36889.879999999997</v>
      </c>
      <c r="AX892" s="1637">
        <v>13826.2</v>
      </c>
      <c r="AY892" s="1637">
        <v>286969.23</v>
      </c>
      <c r="AZ892" s="1637">
        <v>2613111.5699999998</v>
      </c>
      <c r="BA892" s="1637">
        <v>71417.7</v>
      </c>
      <c r="BB892" s="1637">
        <v>0</v>
      </c>
      <c r="BC892" s="1637">
        <v>47055.45</v>
      </c>
      <c r="BD892" s="1637">
        <v>2613111.4930799999</v>
      </c>
    </row>
    <row r="893" spans="1:56" x14ac:dyDescent="0.25">
      <c r="A893" s="1647" t="s">
        <v>2786</v>
      </c>
      <c r="B893" s="1647" t="s">
        <v>3134</v>
      </c>
      <c r="C893" s="1636">
        <v>1092</v>
      </c>
      <c r="D893" s="1637">
        <v>15578088.84</v>
      </c>
      <c r="E893" s="1637">
        <v>12579718.59</v>
      </c>
      <c r="F893" s="1646">
        <v>0.80752643788363454</v>
      </c>
      <c r="G893" s="1645">
        <v>2</v>
      </c>
      <c r="H893" s="1644">
        <v>105688.07</v>
      </c>
      <c r="I893" s="1644">
        <v>7646068.0899999999</v>
      </c>
      <c r="J893" s="1644">
        <v>7751756.1600000001</v>
      </c>
      <c r="K893" s="1643">
        <v>0.9</v>
      </c>
      <c r="L893" s="1637">
        <v>3531837.32</v>
      </c>
      <c r="M893" s="1637">
        <v>848968.37</v>
      </c>
      <c r="N893" s="1637">
        <v>357402.78</v>
      </c>
      <c r="O893" s="1637">
        <v>145043.51999999999</v>
      </c>
      <c r="P893" s="1637">
        <v>124812.42</v>
      </c>
      <c r="Q893" s="1637">
        <v>243616.03</v>
      </c>
      <c r="R893" s="1637">
        <v>79817.710000000006</v>
      </c>
      <c r="S893" s="1637">
        <v>134460.95000000001</v>
      </c>
      <c r="T893" s="1637">
        <v>161595.60999999999</v>
      </c>
      <c r="U893" s="1637">
        <v>97036.43</v>
      </c>
      <c r="V893" s="1637">
        <v>239732.13</v>
      </c>
      <c r="W893" s="1637">
        <v>206409.91</v>
      </c>
      <c r="X893" s="1637">
        <v>161346.79999999999</v>
      </c>
      <c r="Y893" s="1637">
        <v>6332079.9799999995</v>
      </c>
      <c r="Z893" s="1637">
        <v>97380</v>
      </c>
      <c r="AA893" s="1637">
        <v>136500</v>
      </c>
      <c r="AB893" s="1637">
        <v>354900</v>
      </c>
      <c r="AC893" s="1637">
        <v>37128</v>
      </c>
      <c r="AD893" s="1637">
        <v>623532</v>
      </c>
      <c r="AE893" s="1637">
        <v>404418</v>
      </c>
      <c r="AF893" s="1637">
        <v>1486212</v>
      </c>
      <c r="AG893" s="1637">
        <v>1023204</v>
      </c>
      <c r="AH893" s="1637">
        <v>3082363.8450000007</v>
      </c>
      <c r="AI893" s="1637">
        <v>7245637.8450000007</v>
      </c>
      <c r="AJ893" s="1637">
        <v>1039452.96</v>
      </c>
      <c r="AK893" s="1637">
        <v>6206184.8850000007</v>
      </c>
      <c r="AL893" s="1637">
        <v>7141692.5450000009</v>
      </c>
      <c r="AM893" s="1637">
        <v>312804.45</v>
      </c>
      <c r="AN893" s="1637">
        <v>312804.45</v>
      </c>
      <c r="AO893" s="1637">
        <v>325343.02</v>
      </c>
      <c r="AP893" s="1637">
        <v>325343.02</v>
      </c>
      <c r="AQ893" s="1637">
        <v>5939.32</v>
      </c>
      <c r="AR893" s="1637">
        <v>5939.32</v>
      </c>
      <c r="AS893" s="1637">
        <v>5939.32</v>
      </c>
      <c r="AT893" s="1637">
        <v>5939.32</v>
      </c>
      <c r="AU893" s="1637">
        <v>7259.17</v>
      </c>
      <c r="AV893" s="1637">
        <v>510781.95</v>
      </c>
      <c r="AW893" s="1637">
        <v>206904.13</v>
      </c>
      <c r="AX893" s="1637">
        <v>79318.75</v>
      </c>
      <c r="AY893" s="1637">
        <v>2104316.2200000002</v>
      </c>
      <c r="AZ893" s="1637">
        <v>15578088.84</v>
      </c>
      <c r="BA893" s="1637">
        <v>1496347.7700000003</v>
      </c>
      <c r="BB893" s="1637">
        <v>860.84999999999991</v>
      </c>
      <c r="BC893" s="1637">
        <v>526377.75</v>
      </c>
      <c r="BD893" s="1637">
        <v>15578088.745000001</v>
      </c>
    </row>
    <row r="894" spans="1:56" x14ac:dyDescent="0.25">
      <c r="A894" s="1647" t="s">
        <v>2787</v>
      </c>
      <c r="B894" s="1647" t="s">
        <v>3133</v>
      </c>
      <c r="C894" s="1636">
        <v>85.25</v>
      </c>
      <c r="D894" s="1637">
        <v>1055490.19</v>
      </c>
      <c r="E894" s="1637">
        <v>1296850.9100000001</v>
      </c>
      <c r="F894" s="1646">
        <v>1.2286716847647823</v>
      </c>
      <c r="G894" s="1645">
        <v>4</v>
      </c>
      <c r="H894" s="1644">
        <v>67.23</v>
      </c>
      <c r="I894" s="1644">
        <v>90318.3</v>
      </c>
      <c r="J894" s="1644">
        <v>90385.53</v>
      </c>
      <c r="K894" s="1643">
        <v>0.9</v>
      </c>
      <c r="L894" s="1637">
        <v>256059.57</v>
      </c>
      <c r="M894" s="1637">
        <v>51211.9</v>
      </c>
      <c r="N894" s="1637">
        <v>26359.07</v>
      </c>
      <c r="O894" s="1637">
        <v>11296.74</v>
      </c>
      <c r="P894" s="1637">
        <v>8658.3700000000008</v>
      </c>
      <c r="Q894" s="1637">
        <v>15556.87</v>
      </c>
      <c r="R894" s="1637">
        <v>6055.13</v>
      </c>
      <c r="S894" s="1637">
        <v>9890.76</v>
      </c>
      <c r="T894" s="1637">
        <v>13043.59</v>
      </c>
      <c r="U894" s="1637">
        <v>7217.58</v>
      </c>
      <c r="V894" s="1637">
        <v>19350.57</v>
      </c>
      <c r="W894" s="1637">
        <v>16660.89</v>
      </c>
      <c r="X894" s="1637">
        <v>11868.45</v>
      </c>
      <c r="Y894" s="1637">
        <v>453229.49000000011</v>
      </c>
      <c r="Z894" s="1637">
        <v>7650</v>
      </c>
      <c r="AA894" s="1637">
        <v>10656.25</v>
      </c>
      <c r="AB894" s="1637">
        <v>27706.25</v>
      </c>
      <c r="AC894" s="1637">
        <v>2898.5</v>
      </c>
      <c r="AD894" s="1637">
        <v>24338.870000000003</v>
      </c>
      <c r="AE894" s="1637">
        <v>14593</v>
      </c>
      <c r="AF894" s="1637">
        <v>116025.25</v>
      </c>
      <c r="AG894" s="1637">
        <v>79879.25</v>
      </c>
      <c r="AH894" s="1637">
        <v>211058.05499999999</v>
      </c>
      <c r="AI894" s="1637">
        <v>494805.42499999999</v>
      </c>
      <c r="AJ894" s="1637">
        <v>81147.77</v>
      </c>
      <c r="AK894" s="1637">
        <v>413657.65499999997</v>
      </c>
      <c r="AL894" s="1637">
        <v>486690.64499999996</v>
      </c>
      <c r="AM894" s="1637">
        <v>13198.5</v>
      </c>
      <c r="AN894" s="1637">
        <v>13198.5</v>
      </c>
      <c r="AO894" s="1637">
        <v>13858.42</v>
      </c>
      <c r="AP894" s="1637">
        <v>13858.42</v>
      </c>
      <c r="AQ894" s="1637">
        <v>0</v>
      </c>
      <c r="AR894" s="1637">
        <v>0</v>
      </c>
      <c r="AS894" s="1637">
        <v>0</v>
      </c>
      <c r="AT894" s="1637">
        <v>0</v>
      </c>
      <c r="AU894" s="1637">
        <v>0</v>
      </c>
      <c r="AV894" s="1637">
        <v>39595.5</v>
      </c>
      <c r="AW894" s="1637">
        <v>16039.08</v>
      </c>
      <c r="AX894" s="1637">
        <v>5821.56</v>
      </c>
      <c r="AY894" s="1637">
        <v>115569.98</v>
      </c>
      <c r="AZ894" s="1637">
        <v>1055490.19</v>
      </c>
      <c r="BA894" s="1637">
        <v>37781.529999999992</v>
      </c>
      <c r="BB894" s="1637">
        <v>0</v>
      </c>
      <c r="BC894" s="1637">
        <v>27184.219999999998</v>
      </c>
      <c r="BD894" s="1637">
        <v>1055490.115</v>
      </c>
    </row>
    <row r="895" spans="1:56" x14ac:dyDescent="0.25">
      <c r="A895" s="1647" t="s">
        <v>2788</v>
      </c>
      <c r="B895" s="1647" t="s">
        <v>3132</v>
      </c>
      <c r="C895" s="1636">
        <v>868.71</v>
      </c>
      <c r="D895" s="1637">
        <v>11704687.6</v>
      </c>
      <c r="E895" s="1637">
        <v>9342776.9699999988</v>
      </c>
      <c r="F895" s="1646">
        <v>0.79820814440190602</v>
      </c>
      <c r="G895" s="1645">
        <v>2</v>
      </c>
      <c r="H895" s="1644">
        <v>77666.78</v>
      </c>
      <c r="I895" s="1644">
        <v>4678583.0000000009</v>
      </c>
      <c r="J895" s="1644">
        <v>4756249.7800000012</v>
      </c>
      <c r="K895" s="1643">
        <v>0.9</v>
      </c>
      <c r="L895" s="1637">
        <v>2668651.29</v>
      </c>
      <c r="M895" s="1637">
        <v>658145.22</v>
      </c>
      <c r="N895" s="1637">
        <v>285698.2</v>
      </c>
      <c r="O895" s="1637">
        <v>114447.62</v>
      </c>
      <c r="P895" s="1637">
        <v>90586.07</v>
      </c>
      <c r="Q895" s="1637">
        <v>201898.22</v>
      </c>
      <c r="R895" s="1637">
        <v>63303.7</v>
      </c>
      <c r="S895" s="1637">
        <v>107194.51</v>
      </c>
      <c r="T895" s="1637">
        <v>126812.7</v>
      </c>
      <c r="U895" s="1637">
        <v>76987.58</v>
      </c>
      <c r="V895" s="1637">
        <v>188130.6</v>
      </c>
      <c r="W895" s="1637">
        <v>161980.87</v>
      </c>
      <c r="X895" s="1637">
        <v>128628.36</v>
      </c>
      <c r="Y895" s="1637">
        <v>4872464.9400000004</v>
      </c>
      <c r="Z895" s="1637">
        <v>77846.399999999994</v>
      </c>
      <c r="AA895" s="1637">
        <v>108588.75</v>
      </c>
      <c r="AB895" s="1637">
        <v>282330.75</v>
      </c>
      <c r="AC895" s="1637">
        <v>29536.14</v>
      </c>
      <c r="AD895" s="1637">
        <v>496033.41</v>
      </c>
      <c r="AE895" s="1637">
        <v>352053.05999999994</v>
      </c>
      <c r="AF895" s="1637">
        <v>1182314.31</v>
      </c>
      <c r="AG895" s="1637">
        <v>813981.2699999999</v>
      </c>
      <c r="AH895" s="1637">
        <v>2274581.27844</v>
      </c>
      <c r="AI895" s="1637">
        <v>5617265.3684400003</v>
      </c>
      <c r="AJ895" s="1637">
        <v>826907.67</v>
      </c>
      <c r="AK895" s="1637">
        <v>4790357.6984400004</v>
      </c>
      <c r="AL895" s="1637">
        <v>5534574.5984400008</v>
      </c>
      <c r="AM895" s="1637">
        <v>162341.54999999999</v>
      </c>
      <c r="AN895" s="1637">
        <v>162341.54999999999</v>
      </c>
      <c r="AO895" s="1637">
        <v>169600.72</v>
      </c>
      <c r="AP895" s="1637">
        <v>169600.72</v>
      </c>
      <c r="AQ895" s="1637">
        <v>0</v>
      </c>
      <c r="AR895" s="1637">
        <v>0</v>
      </c>
      <c r="AS895" s="1637">
        <v>0</v>
      </c>
      <c r="AT895" s="1637">
        <v>0</v>
      </c>
      <c r="AU895" s="1637">
        <v>0</v>
      </c>
      <c r="AV895" s="1637">
        <v>406513.8</v>
      </c>
      <c r="AW895" s="1637">
        <v>164667.88</v>
      </c>
      <c r="AX895" s="1637">
        <v>62581.77</v>
      </c>
      <c r="AY895" s="1637">
        <v>1297647.9899999998</v>
      </c>
      <c r="AZ895" s="1637">
        <v>11704687.6</v>
      </c>
      <c r="BA895" s="1637">
        <v>406102.6100000001</v>
      </c>
      <c r="BB895" s="1637">
        <v>66.37</v>
      </c>
      <c r="BC895" s="1637">
        <v>360671.16000000009</v>
      </c>
      <c r="BD895" s="1637">
        <v>11704687.52844</v>
      </c>
    </row>
    <row r="896" spans="1:56" x14ac:dyDescent="0.25">
      <c r="A896" s="1647" t="s">
        <v>2789</v>
      </c>
      <c r="B896" s="1647" t="s">
        <v>3131</v>
      </c>
      <c r="C896" s="1636">
        <v>4689.3</v>
      </c>
      <c r="D896" s="1637">
        <v>70929696.090000004</v>
      </c>
      <c r="E896" s="1637">
        <v>61790787.979999997</v>
      </c>
      <c r="F896" s="1646">
        <v>0.87115540297248706</v>
      </c>
      <c r="G896" s="1645">
        <v>2</v>
      </c>
      <c r="H896" s="1644">
        <v>156377</v>
      </c>
      <c r="I896" s="1644">
        <v>39278402.369999997</v>
      </c>
      <c r="J896" s="1644">
        <v>39434779.369999997</v>
      </c>
      <c r="K896" s="1643">
        <v>0.9</v>
      </c>
      <c r="L896" s="1637">
        <v>15857325.83</v>
      </c>
      <c r="M896" s="1637">
        <v>3746679.91</v>
      </c>
      <c r="N896" s="1637">
        <v>1529836.01</v>
      </c>
      <c r="O896" s="1637">
        <v>629188.76</v>
      </c>
      <c r="P896" s="1637">
        <v>584493.86</v>
      </c>
      <c r="Q896" s="1637">
        <v>1033826</v>
      </c>
      <c r="R896" s="1637">
        <v>343491.4</v>
      </c>
      <c r="S896" s="1637">
        <v>575268.32999999996</v>
      </c>
      <c r="T896" s="1637">
        <v>703629.32</v>
      </c>
      <c r="U896" s="1637">
        <v>417283.39</v>
      </c>
      <c r="V896" s="1637">
        <v>1043856.07</v>
      </c>
      <c r="W896" s="1637">
        <v>898762.45</v>
      </c>
      <c r="X896" s="1637">
        <v>690294.88</v>
      </c>
      <c r="Y896" s="1637">
        <v>28053936.210000001</v>
      </c>
      <c r="Z896" s="1637">
        <v>418587.30000000005</v>
      </c>
      <c r="AA896" s="1637">
        <v>586162.5</v>
      </c>
      <c r="AB896" s="1637">
        <v>1524022.5</v>
      </c>
      <c r="AC896" s="1637">
        <v>159436.20000000001</v>
      </c>
      <c r="AD896" s="1637">
        <v>2677590.2999999998</v>
      </c>
      <c r="AE896" s="1637">
        <v>1642030.4500000002</v>
      </c>
      <c r="AF896" s="1637">
        <v>6382137.2999999998</v>
      </c>
      <c r="AG896" s="1637">
        <v>4393874.1000000006</v>
      </c>
      <c r="AH896" s="1637">
        <v>14256253.1142</v>
      </c>
      <c r="AI896" s="1637">
        <v>32040093.764200002</v>
      </c>
      <c r="AJ896" s="1637">
        <v>4463650.88</v>
      </c>
      <c r="AK896" s="1637">
        <v>27576442.884200003</v>
      </c>
      <c r="AL896" s="1637">
        <v>31593728.674200002</v>
      </c>
      <c r="AM896" s="1637">
        <v>1812813.97</v>
      </c>
      <c r="AN896" s="1637">
        <v>1812813.97</v>
      </c>
      <c r="AO896" s="1637">
        <v>1888045.42</v>
      </c>
      <c r="AP896" s="1637">
        <v>1888045.42</v>
      </c>
      <c r="AQ896" s="1637">
        <v>85790.25</v>
      </c>
      <c r="AR896" s="1637">
        <v>85790.25</v>
      </c>
      <c r="AS896" s="1637">
        <v>89089.87</v>
      </c>
      <c r="AT896" s="1637">
        <v>89089.87</v>
      </c>
      <c r="AU896" s="1637">
        <v>106907.85</v>
      </c>
      <c r="AV896" s="1637">
        <v>2194250.62</v>
      </c>
      <c r="AW896" s="1637">
        <v>888832.35</v>
      </c>
      <c r="AX896" s="1637">
        <v>340561.26</v>
      </c>
      <c r="AY896" s="1637">
        <v>11282031.099999998</v>
      </c>
      <c r="AZ896" s="1637">
        <v>70929696.090000004</v>
      </c>
      <c r="BA896" s="1637">
        <v>12145635.549999999</v>
      </c>
      <c r="BB896" s="1637">
        <v>102137.15</v>
      </c>
      <c r="BC896" s="1637">
        <v>2279892.66</v>
      </c>
      <c r="BD896" s="1637">
        <v>70929695.984200001</v>
      </c>
    </row>
    <row r="897" spans="1:56" x14ac:dyDescent="0.25">
      <c r="A897" s="1647" t="s">
        <v>2790</v>
      </c>
      <c r="B897" s="1647" t="s">
        <v>3130</v>
      </c>
      <c r="C897" s="1636">
        <v>74.5</v>
      </c>
      <c r="D897" s="1637">
        <v>1013087.23</v>
      </c>
      <c r="E897" s="1637">
        <v>1971941.9200000002</v>
      </c>
      <c r="F897" s="1646">
        <v>1.9464680450073388</v>
      </c>
      <c r="G897" s="1645">
        <v>4</v>
      </c>
      <c r="H897" s="1644">
        <v>64.53</v>
      </c>
      <c r="I897" s="1644">
        <v>49744.80999999999</v>
      </c>
      <c r="J897" s="1644">
        <v>49809.339999999989</v>
      </c>
      <c r="K897" s="1643">
        <v>0.9</v>
      </c>
      <c r="L897" s="1637">
        <v>228103.02</v>
      </c>
      <c r="M897" s="1637">
        <v>76026.73</v>
      </c>
      <c r="N897" s="1637">
        <v>26708.26</v>
      </c>
      <c r="O897" s="1637">
        <v>8662.14</v>
      </c>
      <c r="P897" s="1637">
        <v>7306.97</v>
      </c>
      <c r="Q897" s="1637">
        <v>22357.26</v>
      </c>
      <c r="R897" s="1637">
        <v>4954.2</v>
      </c>
      <c r="S897" s="1637">
        <v>9890.76</v>
      </c>
      <c r="T897" s="1637">
        <v>8695.7199999999993</v>
      </c>
      <c r="U897" s="1637">
        <v>6415.63</v>
      </c>
      <c r="V897" s="1637">
        <v>12900.38</v>
      </c>
      <c r="W897" s="1637">
        <v>11107.26</v>
      </c>
      <c r="X897" s="1637">
        <v>11868.45</v>
      </c>
      <c r="Y897" s="1637">
        <v>434996.78</v>
      </c>
      <c r="Z897" s="1637">
        <v>6705</v>
      </c>
      <c r="AA897" s="1637">
        <v>9312.5</v>
      </c>
      <c r="AB897" s="1637">
        <v>24212.5</v>
      </c>
      <c r="AC897" s="1637">
        <v>2533</v>
      </c>
      <c r="AD897" s="1637">
        <v>21269.75</v>
      </c>
      <c r="AE897" s="1637">
        <v>63995.5</v>
      </c>
      <c r="AF897" s="1637">
        <v>101394.5</v>
      </c>
      <c r="AG897" s="1637">
        <v>69806.5</v>
      </c>
      <c r="AH897" s="1637">
        <v>194366.51699999999</v>
      </c>
      <c r="AI897" s="1637">
        <v>493595.76699999999</v>
      </c>
      <c r="AJ897" s="1637">
        <v>70915.06</v>
      </c>
      <c r="AK897" s="1637">
        <v>422680.70699999999</v>
      </c>
      <c r="AL897" s="1637">
        <v>486504.25699999998</v>
      </c>
      <c r="AM897" s="1637">
        <v>9238.9500000000007</v>
      </c>
      <c r="AN897" s="1637">
        <v>9238.9500000000007</v>
      </c>
      <c r="AO897" s="1637">
        <v>9898.8700000000008</v>
      </c>
      <c r="AP897" s="1637">
        <v>9898.8700000000008</v>
      </c>
      <c r="AQ897" s="1637">
        <v>0</v>
      </c>
      <c r="AR897" s="1637">
        <v>0</v>
      </c>
      <c r="AS897" s="1637">
        <v>0</v>
      </c>
      <c r="AT897" s="1637">
        <v>0</v>
      </c>
      <c r="AU897" s="1637">
        <v>0</v>
      </c>
      <c r="AV897" s="1637">
        <v>34316.1</v>
      </c>
      <c r="AW897" s="1637">
        <v>13900.53</v>
      </c>
      <c r="AX897" s="1637">
        <v>5093.8599999999997</v>
      </c>
      <c r="AY897" s="1637">
        <v>91586.13</v>
      </c>
      <c r="AZ897" s="1637">
        <v>1013087.23</v>
      </c>
      <c r="BA897" s="1637">
        <v>7266.16</v>
      </c>
      <c r="BB897" s="1637">
        <v>0</v>
      </c>
      <c r="BC897" s="1637">
        <v>26834.43</v>
      </c>
      <c r="BD897" s="1637">
        <v>1013087.167</v>
      </c>
    </row>
    <row r="898" spans="1:56" x14ac:dyDescent="0.25">
      <c r="A898" s="1647" t="s">
        <v>2791</v>
      </c>
      <c r="B898" s="1647" t="s">
        <v>3129</v>
      </c>
      <c r="C898" s="1636">
        <v>823.2</v>
      </c>
      <c r="D898" s="1637">
        <v>10780760.17</v>
      </c>
      <c r="E898" s="1637">
        <v>8650952.540000001</v>
      </c>
      <c r="F898" s="1646">
        <v>0.80244364994532669</v>
      </c>
      <c r="G898" s="1645">
        <v>2</v>
      </c>
      <c r="H898" s="1644">
        <v>52119.9</v>
      </c>
      <c r="I898" s="1644">
        <v>2787716.97</v>
      </c>
      <c r="J898" s="1644">
        <v>2839836.87</v>
      </c>
      <c r="K898" s="1643">
        <v>0.9</v>
      </c>
      <c r="L898" s="1637">
        <v>2479341.5699999998</v>
      </c>
      <c r="M898" s="1637">
        <v>596805.12</v>
      </c>
      <c r="N898" s="1637">
        <v>268813.02</v>
      </c>
      <c r="O898" s="1637">
        <v>109206.21</v>
      </c>
      <c r="P898" s="1637">
        <v>82993.41</v>
      </c>
      <c r="Q898" s="1637">
        <v>183679.32</v>
      </c>
      <c r="R898" s="1637">
        <v>59450.43</v>
      </c>
      <c r="S898" s="1637">
        <v>101046.2</v>
      </c>
      <c r="T898" s="1637">
        <v>121740.19</v>
      </c>
      <c r="U898" s="1637">
        <v>72977.81</v>
      </c>
      <c r="V898" s="1637">
        <v>180605.37</v>
      </c>
      <c r="W898" s="1637">
        <v>155501.64000000001</v>
      </c>
      <c r="X898" s="1637">
        <v>121250.68</v>
      </c>
      <c r="Y898" s="1637">
        <v>4533410.97</v>
      </c>
      <c r="Z898" s="1637">
        <v>73360.800000000003</v>
      </c>
      <c r="AA898" s="1637">
        <v>102900</v>
      </c>
      <c r="AB898" s="1637">
        <v>267540</v>
      </c>
      <c r="AC898" s="1637">
        <v>27988.799999999996</v>
      </c>
      <c r="AD898" s="1637">
        <v>470047.19999999995</v>
      </c>
      <c r="AE898" s="1637">
        <v>304546.48</v>
      </c>
      <c r="AF898" s="1637">
        <v>1120375.2</v>
      </c>
      <c r="AG898" s="1637">
        <v>771338.4</v>
      </c>
      <c r="AH898" s="1637">
        <v>2085814.3728000002</v>
      </c>
      <c r="AI898" s="1637">
        <v>5223911.2527999999</v>
      </c>
      <c r="AJ898" s="1637">
        <v>783587.61</v>
      </c>
      <c r="AK898" s="1637">
        <v>4440323.6427999996</v>
      </c>
      <c r="AL898" s="1637">
        <v>5145552.4827999994</v>
      </c>
      <c r="AM898" s="1637">
        <v>122746.05</v>
      </c>
      <c r="AN898" s="1637">
        <v>122746.05</v>
      </c>
      <c r="AO898" s="1637">
        <v>128025.45</v>
      </c>
      <c r="AP898" s="1637">
        <v>128025.45</v>
      </c>
      <c r="AQ898" s="1637">
        <v>0</v>
      </c>
      <c r="AR898" s="1637">
        <v>0</v>
      </c>
      <c r="AS898" s="1637">
        <v>0</v>
      </c>
      <c r="AT898" s="1637">
        <v>0</v>
      </c>
      <c r="AU898" s="1637">
        <v>0</v>
      </c>
      <c r="AV898" s="1637">
        <v>384736.27</v>
      </c>
      <c r="AW898" s="1637">
        <v>155846.39000000001</v>
      </c>
      <c r="AX898" s="1637">
        <v>59670.99</v>
      </c>
      <c r="AY898" s="1637">
        <v>1101796.6500000001</v>
      </c>
      <c r="AZ898" s="1637">
        <v>10780760.17</v>
      </c>
      <c r="BA898" s="1637">
        <v>237865.08000000002</v>
      </c>
      <c r="BB898" s="1637">
        <v>0</v>
      </c>
      <c r="BC898" s="1637">
        <v>259916.81000000003</v>
      </c>
      <c r="BD898" s="1637">
        <v>10780760.102799999</v>
      </c>
    </row>
    <row r="899" spans="1:56" x14ac:dyDescent="0.25">
      <c r="A899" s="1647"/>
      <c r="B899" s="1647" t="s">
        <v>3128</v>
      </c>
      <c r="C899" s="1636">
        <v>44.639999999999993</v>
      </c>
      <c r="D899" s="1637">
        <v>689716.66</v>
      </c>
      <c r="E899" s="1637">
        <v>581966.69999999995</v>
      </c>
      <c r="F899" s="1646">
        <v>0.84377648641980019</v>
      </c>
      <c r="G899" s="1645">
        <v>2</v>
      </c>
      <c r="H899" s="1644">
        <v>3129.81</v>
      </c>
      <c r="I899" s="1644">
        <v>512995.04</v>
      </c>
      <c r="J899" s="1644">
        <v>516124.85</v>
      </c>
      <c r="K899" s="1643">
        <v>1.05749</v>
      </c>
      <c r="L899" s="1637">
        <v>162476.70000000001</v>
      </c>
      <c r="M899" s="1637">
        <v>53072.2</v>
      </c>
      <c r="N899" s="1637">
        <v>17700.61</v>
      </c>
      <c r="O899" s="1637">
        <v>5088.95</v>
      </c>
      <c r="P899" s="1637">
        <v>5337.44</v>
      </c>
      <c r="Q899" s="1637">
        <v>15288.28</v>
      </c>
      <c r="R899" s="1637">
        <v>3233.96</v>
      </c>
      <c r="S899" s="1637">
        <v>6596</v>
      </c>
      <c r="T899" s="1637">
        <v>5108.6899999999996</v>
      </c>
      <c r="U899" s="1637">
        <v>4083.24</v>
      </c>
      <c r="V899" s="1637">
        <v>7578.9</v>
      </c>
      <c r="W899" s="1637">
        <v>6525.45</v>
      </c>
      <c r="X899" s="1637">
        <v>7914.9</v>
      </c>
      <c r="Y899" s="1637">
        <v>300005.32000000007</v>
      </c>
      <c r="Z899" s="1637">
        <v>4017.5999999999995</v>
      </c>
      <c r="AA899" s="1637">
        <v>5579.9999999999991</v>
      </c>
      <c r="AB899" s="1637">
        <v>14507.999999999998</v>
      </c>
      <c r="AC899" s="1637">
        <v>1517.7599999999998</v>
      </c>
      <c r="AD899" s="1637">
        <v>25489.440000000002</v>
      </c>
      <c r="AE899" s="1637">
        <v>36729.259999999995</v>
      </c>
      <c r="AF899" s="1637">
        <v>60755.039999999994</v>
      </c>
      <c r="AG899" s="1637">
        <v>41827.68</v>
      </c>
      <c r="AH899" s="1637">
        <v>118552.55495999998</v>
      </c>
      <c r="AI899" s="1637">
        <v>308977.33495999995</v>
      </c>
      <c r="AJ899" s="1637">
        <v>42491.92</v>
      </c>
      <c r="AK899" s="1637">
        <v>266485.41495999997</v>
      </c>
      <c r="AL899" s="1637">
        <v>311420.19495999999</v>
      </c>
      <c r="AM899" s="1637">
        <v>9304.85</v>
      </c>
      <c r="AN899" s="1637">
        <v>9304.85</v>
      </c>
      <c r="AO899" s="1637">
        <v>9304.85</v>
      </c>
      <c r="AP899" s="1637">
        <v>9304.85</v>
      </c>
      <c r="AQ899" s="1637">
        <v>775.4</v>
      </c>
      <c r="AR899" s="1637">
        <v>775.4</v>
      </c>
      <c r="AS899" s="1637">
        <v>775.4</v>
      </c>
      <c r="AT899" s="1637">
        <v>775.4</v>
      </c>
      <c r="AU899" s="1637">
        <v>775.4</v>
      </c>
      <c r="AV899" s="1637">
        <v>24037.54</v>
      </c>
      <c r="AW899" s="1637">
        <v>9736.9599999999991</v>
      </c>
      <c r="AX899" s="1637">
        <v>3420.13</v>
      </c>
      <c r="AY899" s="1637">
        <v>78291.030000000013</v>
      </c>
      <c r="AZ899" s="1637">
        <v>689716.66</v>
      </c>
      <c r="BA899" s="1637">
        <v>14531.4</v>
      </c>
      <c r="BB899" s="1637">
        <v>1164.21</v>
      </c>
      <c r="BC899" s="1637">
        <v>9777.42</v>
      </c>
      <c r="BD899" s="1637">
        <v>689716.54496000009</v>
      </c>
    </row>
    <row r="900" spans="1:56" x14ac:dyDescent="0.25">
      <c r="A900" s="1647"/>
      <c r="B900" s="1647" t="s">
        <v>3127</v>
      </c>
      <c r="C900" s="1636">
        <v>53</v>
      </c>
      <c r="D900" s="1637">
        <v>791336.86</v>
      </c>
      <c r="E900" s="1637">
        <v>622147.62999999989</v>
      </c>
      <c r="F900" s="1646">
        <v>0.78619821904921738</v>
      </c>
      <c r="G900" s="1645">
        <v>2</v>
      </c>
      <c r="H900" s="1644">
        <v>7268.43</v>
      </c>
      <c r="I900" s="1644">
        <v>543013.95000000007</v>
      </c>
      <c r="J900" s="1644">
        <v>550282.38000000012</v>
      </c>
      <c r="K900" s="1643">
        <v>1.05749</v>
      </c>
      <c r="L900" s="1637">
        <v>187584.18</v>
      </c>
      <c r="M900" s="1637">
        <v>56623.92</v>
      </c>
      <c r="N900" s="1637">
        <v>21276.97</v>
      </c>
      <c r="O900" s="1637">
        <v>7301.21</v>
      </c>
      <c r="P900" s="1637">
        <v>6294.29</v>
      </c>
      <c r="Q900" s="1637">
        <v>17561.41</v>
      </c>
      <c r="R900" s="1637">
        <v>3880.75</v>
      </c>
      <c r="S900" s="1637">
        <v>7852.39</v>
      </c>
      <c r="T900" s="1637">
        <v>7663.03</v>
      </c>
      <c r="U900" s="1637">
        <v>5339.62</v>
      </c>
      <c r="V900" s="1637">
        <v>11368.35</v>
      </c>
      <c r="W900" s="1637">
        <v>9788.18</v>
      </c>
      <c r="X900" s="1637">
        <v>9422.5</v>
      </c>
      <c r="Y900" s="1637">
        <v>351956.79999999993</v>
      </c>
      <c r="Z900" s="1637">
        <v>4770</v>
      </c>
      <c r="AA900" s="1637">
        <v>6625</v>
      </c>
      <c r="AB900" s="1637">
        <v>17225</v>
      </c>
      <c r="AC900" s="1637">
        <v>1802</v>
      </c>
      <c r="AD900" s="1637">
        <v>15131.5</v>
      </c>
      <c r="AE900" s="1637">
        <v>36987</v>
      </c>
      <c r="AF900" s="1637">
        <v>72133</v>
      </c>
      <c r="AG900" s="1637">
        <v>49661</v>
      </c>
      <c r="AH900" s="1637">
        <v>139483.39500000002</v>
      </c>
      <c r="AI900" s="1637">
        <v>343817.89500000002</v>
      </c>
      <c r="AJ900" s="1637">
        <v>50449.64</v>
      </c>
      <c r="AK900" s="1637">
        <v>293368.255</v>
      </c>
      <c r="AL900" s="1637">
        <v>346718.23499999999</v>
      </c>
      <c r="AM900" s="1637">
        <v>10855.66</v>
      </c>
      <c r="AN900" s="1637">
        <v>10855.66</v>
      </c>
      <c r="AO900" s="1637">
        <v>10855.66</v>
      </c>
      <c r="AP900" s="1637">
        <v>10855.66</v>
      </c>
      <c r="AQ900" s="1637">
        <v>775.4</v>
      </c>
      <c r="AR900" s="1637">
        <v>775.4</v>
      </c>
      <c r="AS900" s="1637">
        <v>775.4</v>
      </c>
      <c r="AT900" s="1637">
        <v>775.4</v>
      </c>
      <c r="AU900" s="1637">
        <v>1550.8</v>
      </c>
      <c r="AV900" s="1637">
        <v>28689.96</v>
      </c>
      <c r="AW900" s="1637">
        <v>11621.54</v>
      </c>
      <c r="AX900" s="1637">
        <v>4275.16</v>
      </c>
      <c r="AY900" s="1637">
        <v>92661.700000000012</v>
      </c>
      <c r="AZ900" s="1637">
        <v>791336.86</v>
      </c>
      <c r="BA900" s="1637">
        <v>907.93000000000006</v>
      </c>
      <c r="BB900" s="1637">
        <v>56.06</v>
      </c>
      <c r="BC900" s="1637">
        <v>646.65</v>
      </c>
      <c r="BD900" s="1637">
        <v>791336.73499999987</v>
      </c>
    </row>
    <row r="901" spans="1:56" x14ac:dyDescent="0.25">
      <c r="A901" s="1647"/>
      <c r="B901" s="1647" t="s">
        <v>3126</v>
      </c>
      <c r="C901" s="1636">
        <v>18</v>
      </c>
      <c r="D901" s="1637">
        <v>286362.26</v>
      </c>
      <c r="E901" s="1637">
        <v>137512.27000000002</v>
      </c>
      <c r="F901" s="1646">
        <v>0.48020388580534323</v>
      </c>
      <c r="G901" s="1645">
        <v>1</v>
      </c>
      <c r="H901" s="1644">
        <v>32812.720000000001</v>
      </c>
      <c r="I901" s="1644">
        <v>108876.05000000002</v>
      </c>
      <c r="J901" s="1644">
        <v>141688.77000000002</v>
      </c>
      <c r="K901" s="1643">
        <v>1.05749</v>
      </c>
      <c r="L901" s="1637">
        <v>66156.460000000006</v>
      </c>
      <c r="M901" s="1637">
        <v>22049.94</v>
      </c>
      <c r="N901" s="1637">
        <v>7633.43</v>
      </c>
      <c r="O901" s="1637">
        <v>2544.4699999999998</v>
      </c>
      <c r="P901" s="1637">
        <v>2201.77</v>
      </c>
      <c r="Q901" s="1637">
        <v>6340.92</v>
      </c>
      <c r="R901" s="1637">
        <v>1293.58</v>
      </c>
      <c r="S901" s="1637">
        <v>2826.86</v>
      </c>
      <c r="T901" s="1637">
        <v>2554.34</v>
      </c>
      <c r="U901" s="1637">
        <v>1884.57</v>
      </c>
      <c r="V901" s="1637">
        <v>3789.45</v>
      </c>
      <c r="W901" s="1637">
        <v>3262.72</v>
      </c>
      <c r="X901" s="1637">
        <v>3392.1</v>
      </c>
      <c r="Y901" s="1637">
        <v>125930.61000000003</v>
      </c>
      <c r="Z901" s="1637">
        <v>1620</v>
      </c>
      <c r="AA901" s="1637">
        <v>2250</v>
      </c>
      <c r="AB901" s="1637">
        <v>5850</v>
      </c>
      <c r="AC901" s="1637">
        <v>612</v>
      </c>
      <c r="AD901" s="1637">
        <v>10278</v>
      </c>
      <c r="AE901" s="1637">
        <v>15462</v>
      </c>
      <c r="AF901" s="1637">
        <v>24498</v>
      </c>
      <c r="AG901" s="1637">
        <v>16866</v>
      </c>
      <c r="AH901" s="1637">
        <v>49471.817999999992</v>
      </c>
      <c r="AI901" s="1637">
        <v>126907.818</v>
      </c>
      <c r="AJ901" s="1637">
        <v>17133.84</v>
      </c>
      <c r="AK901" s="1637">
        <v>109773.978</v>
      </c>
      <c r="AL901" s="1637">
        <v>127892.838</v>
      </c>
      <c r="AM901" s="1637">
        <v>3101.61</v>
      </c>
      <c r="AN901" s="1637">
        <v>3101.61</v>
      </c>
      <c r="AO901" s="1637">
        <v>3877.02</v>
      </c>
      <c r="AP901" s="1637">
        <v>3877.02</v>
      </c>
      <c r="AQ901" s="1637">
        <v>775.4</v>
      </c>
      <c r="AR901" s="1637">
        <v>775.4</v>
      </c>
      <c r="AS901" s="1637">
        <v>775.4</v>
      </c>
      <c r="AT901" s="1637">
        <v>775.4</v>
      </c>
      <c r="AU901" s="1637">
        <v>1550.8</v>
      </c>
      <c r="AV901" s="1637">
        <v>9304.85</v>
      </c>
      <c r="AW901" s="1637">
        <v>3769.14</v>
      </c>
      <c r="AX901" s="1637">
        <v>855.03</v>
      </c>
      <c r="AY901" s="1637">
        <v>32538.68</v>
      </c>
      <c r="AZ901" s="1637">
        <v>286362.26</v>
      </c>
      <c r="BA901" s="1637">
        <v>3427.1499999999996</v>
      </c>
      <c r="BB901" s="1637">
        <v>689.06</v>
      </c>
      <c r="BC901" s="1637">
        <v>2337.5300000000002</v>
      </c>
      <c r="BD901" s="1637">
        <v>286362.12800000003</v>
      </c>
    </row>
    <row r="902" spans="1:56" x14ac:dyDescent="0.25">
      <c r="A902" s="1647" t="s">
        <v>2792</v>
      </c>
      <c r="B902" s="1647" t="s">
        <v>3125</v>
      </c>
      <c r="C902" s="1636">
        <v>1186.21</v>
      </c>
      <c r="D902" s="1637">
        <v>15538589.789999999</v>
      </c>
      <c r="E902" s="1637">
        <v>20973860.91</v>
      </c>
      <c r="F902" s="1646">
        <v>1.3497917889239808</v>
      </c>
      <c r="G902" s="1645">
        <v>4</v>
      </c>
      <c r="H902" s="1644">
        <v>989.78</v>
      </c>
      <c r="I902" s="1644">
        <v>560669.11</v>
      </c>
      <c r="J902" s="1644">
        <v>561658.89</v>
      </c>
      <c r="K902" s="1643">
        <v>1.05749</v>
      </c>
      <c r="L902" s="1637">
        <v>3974691.11</v>
      </c>
      <c r="M902" s="1637">
        <v>794938.22</v>
      </c>
      <c r="N902" s="1637">
        <v>436552.34</v>
      </c>
      <c r="O902" s="1637">
        <v>193941.32</v>
      </c>
      <c r="P902" s="1637">
        <v>131804.84</v>
      </c>
      <c r="Q902" s="1637">
        <v>270213.65000000002</v>
      </c>
      <c r="R902" s="1637">
        <v>101546.43</v>
      </c>
      <c r="S902" s="1637">
        <v>165214.32</v>
      </c>
      <c r="T902" s="1637">
        <v>223930.99</v>
      </c>
      <c r="U902" s="1637">
        <v>123753.69</v>
      </c>
      <c r="V902" s="1637">
        <v>332208.62</v>
      </c>
      <c r="W902" s="1637">
        <v>286032.38</v>
      </c>
      <c r="X902" s="1637">
        <v>198249.4</v>
      </c>
      <c r="Y902" s="1637">
        <v>7233077.3100000015</v>
      </c>
      <c r="Z902" s="1637">
        <v>105529.5</v>
      </c>
      <c r="AA902" s="1637">
        <v>148276.25</v>
      </c>
      <c r="AB902" s="1637">
        <v>385518.25</v>
      </c>
      <c r="AC902" s="1637">
        <v>40331.14</v>
      </c>
      <c r="AD902" s="1637">
        <v>338662.95</v>
      </c>
      <c r="AE902" s="1637">
        <v>200300.43</v>
      </c>
      <c r="AF902" s="1637">
        <v>1614431.81</v>
      </c>
      <c r="AG902" s="1637">
        <v>1111478.77</v>
      </c>
      <c r="AH902" s="1637">
        <v>2782647.1124399998</v>
      </c>
      <c r="AI902" s="1637">
        <v>6727176.2124399999</v>
      </c>
      <c r="AJ902" s="1637">
        <v>1129129.57</v>
      </c>
      <c r="AK902" s="1637">
        <v>5598046.6424399987</v>
      </c>
      <c r="AL902" s="1637">
        <v>6792089.8624399984</v>
      </c>
      <c r="AM902" s="1637">
        <v>103904.2</v>
      </c>
      <c r="AN902" s="1637">
        <v>103904.2</v>
      </c>
      <c r="AO902" s="1637">
        <v>108556.63</v>
      </c>
      <c r="AP902" s="1637">
        <v>108556.63</v>
      </c>
      <c r="AQ902" s="1637">
        <v>13181.87</v>
      </c>
      <c r="AR902" s="1637">
        <v>13181.87</v>
      </c>
      <c r="AS902" s="1637">
        <v>13957.28</v>
      </c>
      <c r="AT902" s="1637">
        <v>13957.28</v>
      </c>
      <c r="AU902" s="1637">
        <v>17058.89</v>
      </c>
      <c r="AV902" s="1637">
        <v>652115.22</v>
      </c>
      <c r="AW902" s="1637">
        <v>264154.46000000002</v>
      </c>
      <c r="AX902" s="1637">
        <v>100893.95</v>
      </c>
      <c r="AY902" s="1637">
        <v>1513422.48</v>
      </c>
      <c r="AZ902" s="1637">
        <v>15538589.789999999</v>
      </c>
      <c r="BA902" s="1637">
        <v>78561.960000000006</v>
      </c>
      <c r="BB902" s="1637">
        <v>40.449999999999996</v>
      </c>
      <c r="BC902" s="1637">
        <v>200428.69</v>
      </c>
      <c r="BD902" s="1637">
        <v>15538589.65244</v>
      </c>
    </row>
    <row r="903" spans="1:56" x14ac:dyDescent="0.25">
      <c r="A903" s="1647" t="s">
        <v>909</v>
      </c>
      <c r="B903" s="1647" t="s">
        <v>3124</v>
      </c>
      <c r="C903" s="1636">
        <v>3908.87</v>
      </c>
      <c r="D903" s="1637">
        <v>57173030.200000003</v>
      </c>
      <c r="E903" s="1637">
        <v>47278193.149999999</v>
      </c>
      <c r="F903" s="1646">
        <v>0.82693173660052033</v>
      </c>
      <c r="G903" s="1645">
        <v>2</v>
      </c>
      <c r="H903" s="1644">
        <v>133969.31</v>
      </c>
      <c r="I903" s="1644">
        <v>5251688.9299999988</v>
      </c>
      <c r="J903" s="1644">
        <v>5385658.2399999984</v>
      </c>
      <c r="K903" s="1643">
        <v>1.05749</v>
      </c>
      <c r="L903" s="1637">
        <v>13736650.470000001</v>
      </c>
      <c r="M903" s="1637">
        <v>2747330.08</v>
      </c>
      <c r="N903" s="1637">
        <v>1440917.7</v>
      </c>
      <c r="O903" s="1637">
        <v>640080.12</v>
      </c>
      <c r="P903" s="1637">
        <v>492091.25</v>
      </c>
      <c r="Q903" s="1637">
        <v>891705.05</v>
      </c>
      <c r="R903" s="1637">
        <v>336332.15</v>
      </c>
      <c r="S903" s="1637">
        <v>545584.18999999994</v>
      </c>
      <c r="T903" s="1637">
        <v>739057.42</v>
      </c>
      <c r="U903" s="1637">
        <v>408952.57</v>
      </c>
      <c r="V903" s="1637">
        <v>1096414.76</v>
      </c>
      <c r="W903" s="1637">
        <v>944015.61</v>
      </c>
      <c r="X903" s="1637">
        <v>654675.31000000006</v>
      </c>
      <c r="Y903" s="1637">
        <v>24673806.680000003</v>
      </c>
      <c r="Z903" s="1637">
        <v>347756.4</v>
      </c>
      <c r="AA903" s="1637">
        <v>488608.75</v>
      </c>
      <c r="AB903" s="1637">
        <v>1270382.75</v>
      </c>
      <c r="AC903" s="1637">
        <v>132901.58000000002</v>
      </c>
      <c r="AD903" s="1637">
        <v>2231964.77</v>
      </c>
      <c r="AE903" s="1637">
        <v>660168.68000000005</v>
      </c>
      <c r="AF903" s="1637">
        <v>5319972.07</v>
      </c>
      <c r="AG903" s="1637">
        <v>3662611.19</v>
      </c>
      <c r="AH903" s="1637">
        <v>10229323.516679997</v>
      </c>
      <c r="AI903" s="1637">
        <v>24343689.706679996</v>
      </c>
      <c r="AJ903" s="1637">
        <v>3720775.17</v>
      </c>
      <c r="AK903" s="1637">
        <v>20622914.536679991</v>
      </c>
      <c r="AL903" s="1637">
        <v>24557597.066679992</v>
      </c>
      <c r="AM903" s="1637">
        <v>773078.32</v>
      </c>
      <c r="AN903" s="1637">
        <v>773078.32</v>
      </c>
      <c r="AO903" s="1637">
        <v>805645.31</v>
      </c>
      <c r="AP903" s="1637">
        <v>805645.31</v>
      </c>
      <c r="AQ903" s="1637">
        <v>268289.96999999997</v>
      </c>
      <c r="AR903" s="1637">
        <v>268289.96999999997</v>
      </c>
      <c r="AS903" s="1637">
        <v>279145.63</v>
      </c>
      <c r="AT903" s="1637">
        <v>279145.63</v>
      </c>
      <c r="AU903" s="1637">
        <v>335750.16</v>
      </c>
      <c r="AV903" s="1637">
        <v>2149421.39</v>
      </c>
      <c r="AW903" s="1637">
        <v>870673.22</v>
      </c>
      <c r="AX903" s="1637">
        <v>333463.08</v>
      </c>
      <c r="AY903" s="1637">
        <v>7941626.3099999996</v>
      </c>
      <c r="AZ903" s="1637">
        <v>57173030.200000003</v>
      </c>
      <c r="BA903" s="1637">
        <v>929798.9</v>
      </c>
      <c r="BB903" s="1637">
        <v>147283.04000000004</v>
      </c>
      <c r="BC903" s="1637">
        <v>1323857.8099999998</v>
      </c>
      <c r="BD903" s="1637">
        <v>57173030.056679994</v>
      </c>
    </row>
    <row r="904" spans="1:56" x14ac:dyDescent="0.25">
      <c r="A904" s="1647" t="s">
        <v>908</v>
      </c>
      <c r="B904" s="1647" t="s">
        <v>3123</v>
      </c>
      <c r="C904" s="1636">
        <v>3661.64</v>
      </c>
      <c r="D904" s="1637">
        <v>49075777.780000001</v>
      </c>
      <c r="E904" s="1637">
        <v>47108285.729999997</v>
      </c>
      <c r="F904" s="1646">
        <v>0.95990910100661064</v>
      </c>
      <c r="G904" s="1645">
        <v>3</v>
      </c>
      <c r="H904" s="1644">
        <v>55770.239999999998</v>
      </c>
      <c r="I904" s="1644">
        <v>3732200.17</v>
      </c>
      <c r="J904" s="1644">
        <v>3787970.41</v>
      </c>
      <c r="K904" s="1643">
        <v>1.05749</v>
      </c>
      <c r="L904" s="1637">
        <v>12366525.039999999</v>
      </c>
      <c r="M904" s="1637">
        <v>2473305</v>
      </c>
      <c r="N904" s="1637">
        <v>1348740.26</v>
      </c>
      <c r="O904" s="1637">
        <v>599522.05000000005</v>
      </c>
      <c r="P904" s="1637">
        <v>420096.57</v>
      </c>
      <c r="Q904" s="1637">
        <v>825741.12</v>
      </c>
      <c r="R904" s="1637">
        <v>314988</v>
      </c>
      <c r="S904" s="1637">
        <v>511033.67</v>
      </c>
      <c r="T904" s="1637">
        <v>692227.75</v>
      </c>
      <c r="U904" s="1637">
        <v>382882.63</v>
      </c>
      <c r="V904" s="1637">
        <v>1026941.48</v>
      </c>
      <c r="W904" s="1637">
        <v>884198.95</v>
      </c>
      <c r="X904" s="1637">
        <v>613216.31000000006</v>
      </c>
      <c r="Y904" s="1637">
        <v>22459418.829999998</v>
      </c>
      <c r="Z904" s="1637">
        <v>325295.09999999998</v>
      </c>
      <c r="AA904" s="1637">
        <v>457704.99999999994</v>
      </c>
      <c r="AB904" s="1637">
        <v>1190033</v>
      </c>
      <c r="AC904" s="1637">
        <v>124495.75999999998</v>
      </c>
      <c r="AD904" s="1637">
        <v>1045398.22</v>
      </c>
      <c r="AE904" s="1637">
        <v>609732.59</v>
      </c>
      <c r="AF904" s="1637">
        <v>4983492.0399999991</v>
      </c>
      <c r="AG904" s="1637">
        <v>3430956.6799999997</v>
      </c>
      <c r="AH904" s="1637">
        <v>8834101.4739599992</v>
      </c>
      <c r="AI904" s="1637">
        <v>21001209.863959998</v>
      </c>
      <c r="AJ904" s="1637">
        <v>3485441.88</v>
      </c>
      <c r="AK904" s="1637">
        <v>17515767.983959999</v>
      </c>
      <c r="AL904" s="1637">
        <v>21201587.913959999</v>
      </c>
      <c r="AM904" s="1637">
        <v>388477.67</v>
      </c>
      <c r="AN904" s="1637">
        <v>388477.67</v>
      </c>
      <c r="AO904" s="1637">
        <v>404761.17</v>
      </c>
      <c r="AP904" s="1637">
        <v>404761.17</v>
      </c>
      <c r="AQ904" s="1637">
        <v>128717.15</v>
      </c>
      <c r="AR904" s="1637">
        <v>128717.15</v>
      </c>
      <c r="AS904" s="1637">
        <v>134144.98000000001</v>
      </c>
      <c r="AT904" s="1637">
        <v>134144.98000000001</v>
      </c>
      <c r="AU904" s="1637">
        <v>161284.14000000001</v>
      </c>
      <c r="AV904" s="1637">
        <v>2012950.19</v>
      </c>
      <c r="AW904" s="1637">
        <v>815392.38</v>
      </c>
      <c r="AX904" s="1637">
        <v>312942.27</v>
      </c>
      <c r="AY904" s="1637">
        <v>5414770.9199999999</v>
      </c>
      <c r="AZ904" s="1637">
        <v>49075777.780000001</v>
      </c>
      <c r="BA904" s="1637">
        <v>312279.26999999996</v>
      </c>
      <c r="BB904" s="1637">
        <v>53461.460000000006</v>
      </c>
      <c r="BC904" s="1637">
        <v>1534970.1500000001</v>
      </c>
      <c r="BD904" s="1637">
        <v>49075777.663959995</v>
      </c>
    </row>
    <row r="905" spans="1:56" x14ac:dyDescent="0.25">
      <c r="A905" s="1647" t="s">
        <v>906</v>
      </c>
      <c r="B905" s="1647" t="s">
        <v>3122</v>
      </c>
      <c r="C905" s="1636">
        <v>408.21</v>
      </c>
      <c r="D905" s="1637">
        <v>6660747.5599999996</v>
      </c>
      <c r="E905" s="1637">
        <v>17186248.040000003</v>
      </c>
      <c r="F905" s="1646">
        <v>2.5802281028047256</v>
      </c>
      <c r="G905" s="1645">
        <v>4</v>
      </c>
      <c r="H905" s="1644">
        <v>424.27</v>
      </c>
      <c r="I905" s="1644">
        <v>1004468.51</v>
      </c>
      <c r="J905" s="1644">
        <v>1004892.78</v>
      </c>
      <c r="K905" s="1643">
        <v>1.05749</v>
      </c>
      <c r="L905" s="1637">
        <v>1567016.44</v>
      </c>
      <c r="M905" s="1637">
        <v>313403.28000000003</v>
      </c>
      <c r="N905" s="1637">
        <v>149696.15</v>
      </c>
      <c r="O905" s="1637">
        <v>66367.75</v>
      </c>
      <c r="P905" s="1637">
        <v>61202.92</v>
      </c>
      <c r="Q905" s="1637">
        <v>90601.04</v>
      </c>
      <c r="R905" s="1637">
        <v>34280</v>
      </c>
      <c r="S905" s="1637">
        <v>56851.31</v>
      </c>
      <c r="T905" s="1637">
        <v>76630.37</v>
      </c>
      <c r="U905" s="1637">
        <v>42402.91</v>
      </c>
      <c r="V905" s="1637">
        <v>113683.55</v>
      </c>
      <c r="W905" s="1637">
        <v>97881.8</v>
      </c>
      <c r="X905" s="1637">
        <v>68218.899999999994</v>
      </c>
      <c r="Y905" s="1637">
        <v>2738236.42</v>
      </c>
      <c r="Z905" s="1637">
        <v>35996.400000000001</v>
      </c>
      <c r="AA905" s="1637">
        <v>51026.25</v>
      </c>
      <c r="AB905" s="1637">
        <v>132668.25</v>
      </c>
      <c r="AC905" s="1637">
        <v>13879.140000000001</v>
      </c>
      <c r="AD905" s="1637">
        <v>116543.95</v>
      </c>
      <c r="AE905" s="1637">
        <v>66547.760000000009</v>
      </c>
      <c r="AF905" s="1637">
        <v>555573.81000000006</v>
      </c>
      <c r="AG905" s="1637">
        <v>382492.77</v>
      </c>
      <c r="AH905" s="1637">
        <v>1244955.7454399997</v>
      </c>
      <c r="AI905" s="1637">
        <v>2599684.0754399998</v>
      </c>
      <c r="AJ905" s="1637">
        <v>388566.93</v>
      </c>
      <c r="AK905" s="1637">
        <v>2211117.1454399996</v>
      </c>
      <c r="AL905" s="1637">
        <v>2622022.7854399998</v>
      </c>
      <c r="AM905" s="1637">
        <v>164385.76</v>
      </c>
      <c r="AN905" s="1637">
        <v>164385.76</v>
      </c>
      <c r="AO905" s="1637">
        <v>171364.4</v>
      </c>
      <c r="AP905" s="1637">
        <v>171364.4</v>
      </c>
      <c r="AQ905" s="1637">
        <v>52727.5</v>
      </c>
      <c r="AR905" s="1637">
        <v>52727.5</v>
      </c>
      <c r="AS905" s="1637">
        <v>54278.31</v>
      </c>
      <c r="AT905" s="1637">
        <v>54278.31</v>
      </c>
      <c r="AU905" s="1637">
        <v>65909.38</v>
      </c>
      <c r="AV905" s="1637">
        <v>224091.91</v>
      </c>
      <c r="AW905" s="1637">
        <v>90773.65</v>
      </c>
      <c r="AX905" s="1637">
        <v>34201.339999999997</v>
      </c>
      <c r="AY905" s="1637">
        <v>1300488.2200000002</v>
      </c>
      <c r="AZ905" s="1637">
        <v>6660747.5599999996</v>
      </c>
      <c r="BA905" s="1637">
        <v>792067.54999999993</v>
      </c>
      <c r="BB905" s="1637">
        <v>22865.1</v>
      </c>
      <c r="BC905" s="1637">
        <v>106845.96999999999</v>
      </c>
      <c r="BD905" s="1637">
        <v>6660747.4254400004</v>
      </c>
    </row>
    <row r="906" spans="1:56" x14ac:dyDescent="0.25">
      <c r="A906" s="1647" t="s">
        <v>2793</v>
      </c>
      <c r="B906" s="1647" t="s">
        <v>3121</v>
      </c>
      <c r="C906" s="1636">
        <v>113.05</v>
      </c>
      <c r="D906" s="1637">
        <v>1686441.39</v>
      </c>
      <c r="E906" s="1637">
        <v>3661794.9000000004</v>
      </c>
      <c r="F906" s="1646">
        <v>2.171314652091171</v>
      </c>
      <c r="G906" s="1645">
        <v>4</v>
      </c>
      <c r="H906" s="1644">
        <v>107.42</v>
      </c>
      <c r="I906" s="1644">
        <v>130829.71999999999</v>
      </c>
      <c r="J906" s="1644">
        <v>130937.13999999998</v>
      </c>
      <c r="K906" s="1643">
        <v>1.05749</v>
      </c>
      <c r="L906" s="1637">
        <v>425491.05</v>
      </c>
      <c r="M906" s="1637">
        <v>85098.2</v>
      </c>
      <c r="N906" s="1637">
        <v>41295.49</v>
      </c>
      <c r="O906" s="1637">
        <v>17698.060000000001</v>
      </c>
      <c r="P906" s="1637">
        <v>15201.9</v>
      </c>
      <c r="Q906" s="1637">
        <v>23842.38</v>
      </c>
      <c r="R906" s="1637">
        <v>9701.8799999999992</v>
      </c>
      <c r="S906" s="1637">
        <v>15390.68</v>
      </c>
      <c r="T906" s="1637">
        <v>20434.759999999998</v>
      </c>
      <c r="U906" s="1637">
        <v>11621.54</v>
      </c>
      <c r="V906" s="1637">
        <v>30315.61</v>
      </c>
      <c r="W906" s="1637">
        <v>26101.81</v>
      </c>
      <c r="X906" s="1637">
        <v>18468.099999999999</v>
      </c>
      <c r="Y906" s="1637">
        <v>740661.4600000002</v>
      </c>
      <c r="Z906" s="1637">
        <v>10032.300000000001</v>
      </c>
      <c r="AA906" s="1637">
        <v>14131.25</v>
      </c>
      <c r="AB906" s="1637">
        <v>36741.25</v>
      </c>
      <c r="AC906" s="1637">
        <v>3843.7000000000003</v>
      </c>
      <c r="AD906" s="1637">
        <v>32275.77</v>
      </c>
      <c r="AE906" s="1637">
        <v>17673.59</v>
      </c>
      <c r="AF906" s="1637">
        <v>153861.04999999999</v>
      </c>
      <c r="AG906" s="1637">
        <v>105927.85</v>
      </c>
      <c r="AH906" s="1637">
        <v>310358.69819999998</v>
      </c>
      <c r="AI906" s="1637">
        <v>684845.45819999999</v>
      </c>
      <c r="AJ906" s="1637">
        <v>107610.03</v>
      </c>
      <c r="AK906" s="1637">
        <v>577235.42819999985</v>
      </c>
      <c r="AL906" s="1637">
        <v>691031.95819999988</v>
      </c>
      <c r="AM906" s="1637">
        <v>32566.99</v>
      </c>
      <c r="AN906" s="1637">
        <v>32566.99</v>
      </c>
      <c r="AO906" s="1637">
        <v>33342.39</v>
      </c>
      <c r="AP906" s="1637">
        <v>33342.39</v>
      </c>
      <c r="AQ906" s="1637">
        <v>4652.42</v>
      </c>
      <c r="AR906" s="1637">
        <v>4652.42</v>
      </c>
      <c r="AS906" s="1637">
        <v>5427.83</v>
      </c>
      <c r="AT906" s="1637">
        <v>5427.83</v>
      </c>
      <c r="AU906" s="1637">
        <v>6203.23</v>
      </c>
      <c r="AV906" s="1637">
        <v>62032.36</v>
      </c>
      <c r="AW906" s="1637">
        <v>25127.65</v>
      </c>
      <c r="AX906" s="1637">
        <v>9405.36</v>
      </c>
      <c r="AY906" s="1637">
        <v>254747.86000000004</v>
      </c>
      <c r="AZ906" s="1637">
        <v>1686441.39</v>
      </c>
      <c r="BA906" s="1637">
        <v>67600.920000000013</v>
      </c>
      <c r="BB906" s="1637">
        <v>10.25</v>
      </c>
      <c r="BC906" s="1637">
        <v>32820.039999999994</v>
      </c>
      <c r="BD906" s="1637">
        <v>1686441.2782000003</v>
      </c>
    </row>
    <row r="907" spans="1:56" x14ac:dyDescent="0.25">
      <c r="A907" s="1647" t="s">
        <v>2794</v>
      </c>
      <c r="B907" s="1647" t="s">
        <v>3120</v>
      </c>
      <c r="C907" s="1636">
        <v>244.06</v>
      </c>
      <c r="D907" s="1637">
        <v>4022764.51</v>
      </c>
      <c r="E907" s="1637">
        <v>7425367.2899999991</v>
      </c>
      <c r="F907" s="1646">
        <v>1.8458369291917611</v>
      </c>
      <c r="G907" s="1645">
        <v>4</v>
      </c>
      <c r="H907" s="1644">
        <v>256.24</v>
      </c>
      <c r="I907" s="1644">
        <v>672462.0199999999</v>
      </c>
      <c r="J907" s="1644">
        <v>672718.25999999989</v>
      </c>
      <c r="K907" s="1643">
        <v>1.05749</v>
      </c>
      <c r="L907" s="1637">
        <v>959382.77</v>
      </c>
      <c r="M907" s="1637">
        <v>191876.54</v>
      </c>
      <c r="N907" s="1637">
        <v>89227.75</v>
      </c>
      <c r="O907" s="1637">
        <v>39083.230000000003</v>
      </c>
      <c r="P907" s="1637">
        <v>37206.26</v>
      </c>
      <c r="Q907" s="1637">
        <v>53247.98</v>
      </c>
      <c r="R907" s="1637">
        <v>20697.36</v>
      </c>
      <c r="S907" s="1637">
        <v>33608.230000000003</v>
      </c>
      <c r="T907" s="1637">
        <v>45126.77</v>
      </c>
      <c r="U907" s="1637">
        <v>25127.65</v>
      </c>
      <c r="V907" s="1637">
        <v>66946.98</v>
      </c>
      <c r="W907" s="1637">
        <v>57641.5</v>
      </c>
      <c r="X907" s="1637">
        <v>40328.300000000003</v>
      </c>
      <c r="Y907" s="1637">
        <v>1659501.32</v>
      </c>
      <c r="Z907" s="1637">
        <v>21762.899999999998</v>
      </c>
      <c r="AA907" s="1637">
        <v>30507.5</v>
      </c>
      <c r="AB907" s="1637">
        <v>79319.5</v>
      </c>
      <c r="AC907" s="1637">
        <v>8298.0400000000009</v>
      </c>
      <c r="AD907" s="1637">
        <v>69679.12</v>
      </c>
      <c r="AE907" s="1637">
        <v>39711.009999999995</v>
      </c>
      <c r="AF907" s="1637">
        <v>332165.65999999997</v>
      </c>
      <c r="AG907" s="1637">
        <v>228684.21999999997</v>
      </c>
      <c r="AH907" s="1637">
        <v>753098.61684000003</v>
      </c>
      <c r="AI907" s="1637">
        <v>1563226.56684</v>
      </c>
      <c r="AJ907" s="1637">
        <v>232315.83</v>
      </c>
      <c r="AK907" s="1637">
        <v>1330910.7368399999</v>
      </c>
      <c r="AL907" s="1637">
        <v>1576582.3968399998</v>
      </c>
      <c r="AM907" s="1637">
        <v>105455.01</v>
      </c>
      <c r="AN907" s="1637">
        <v>105455.01</v>
      </c>
      <c r="AO907" s="1637">
        <v>109332.04</v>
      </c>
      <c r="AP907" s="1637">
        <v>109332.04</v>
      </c>
      <c r="AQ907" s="1637">
        <v>27914.560000000001</v>
      </c>
      <c r="AR907" s="1637">
        <v>27914.560000000001</v>
      </c>
      <c r="AS907" s="1637">
        <v>28689.96</v>
      </c>
      <c r="AT907" s="1637">
        <v>28689.96</v>
      </c>
      <c r="AU907" s="1637">
        <v>34893.199999999997</v>
      </c>
      <c r="AV907" s="1637">
        <v>134144.98000000001</v>
      </c>
      <c r="AW907" s="1637">
        <v>54338.55</v>
      </c>
      <c r="AX907" s="1637">
        <v>20520.8</v>
      </c>
      <c r="AY907" s="1637">
        <v>786680.67</v>
      </c>
      <c r="AZ907" s="1637">
        <v>4022764.51</v>
      </c>
      <c r="BA907" s="1637">
        <v>402874.06000000006</v>
      </c>
      <c r="BB907" s="1637">
        <v>7883.5300000000007</v>
      </c>
      <c r="BC907" s="1637">
        <v>84095.719999999987</v>
      </c>
      <c r="BD907" s="1637">
        <v>4022764.3868399998</v>
      </c>
    </row>
    <row r="908" spans="1:56" x14ac:dyDescent="0.25">
      <c r="A908" s="1647" t="s">
        <v>2795</v>
      </c>
      <c r="B908" s="1647" t="s">
        <v>3119</v>
      </c>
      <c r="C908" s="1636">
        <v>9751.1299999999992</v>
      </c>
      <c r="D908" s="1637">
        <v>169022418.06999999</v>
      </c>
      <c r="E908" s="1637">
        <v>123196889.97</v>
      </c>
      <c r="F908" s="1646">
        <v>0.72887899354852725</v>
      </c>
      <c r="G908" s="1645">
        <v>1</v>
      </c>
      <c r="H908" s="1644">
        <v>4337711.92</v>
      </c>
      <c r="I908" s="1644">
        <v>102045119.48999999</v>
      </c>
      <c r="J908" s="1644">
        <v>106382831.41</v>
      </c>
      <c r="K908" s="1643">
        <v>1.05749</v>
      </c>
      <c r="L908" s="1637">
        <v>38634145.109999999</v>
      </c>
      <c r="M908" s="1637">
        <v>7726829.0099999998</v>
      </c>
      <c r="N908" s="1637">
        <v>3594920.07</v>
      </c>
      <c r="O908" s="1637">
        <v>1596513.22</v>
      </c>
      <c r="P908" s="1637">
        <v>1546427.61</v>
      </c>
      <c r="Q908" s="1637">
        <v>2194293.7999999998</v>
      </c>
      <c r="R908" s="1637">
        <v>840183.59</v>
      </c>
      <c r="S908" s="1637">
        <v>1360662.48</v>
      </c>
      <c r="T908" s="1637">
        <v>1843386.32</v>
      </c>
      <c r="U908" s="1637">
        <v>1020496.86</v>
      </c>
      <c r="V908" s="1637">
        <v>2734721.16</v>
      </c>
      <c r="W908" s="1637">
        <v>2354601.15</v>
      </c>
      <c r="X908" s="1637">
        <v>1632730.84</v>
      </c>
      <c r="Y908" s="1637">
        <v>67079911.219999991</v>
      </c>
      <c r="Z908" s="1637">
        <v>868947.3</v>
      </c>
      <c r="AA908" s="1637">
        <v>1218891.25</v>
      </c>
      <c r="AB908" s="1637">
        <v>3169117.25</v>
      </c>
      <c r="AC908" s="1637">
        <v>331538.42</v>
      </c>
      <c r="AD908" s="1637">
        <v>5567895.2299999995</v>
      </c>
      <c r="AE908" s="1637">
        <v>1622560.17</v>
      </c>
      <c r="AF908" s="1637">
        <v>13271287.93</v>
      </c>
      <c r="AG908" s="1637">
        <v>9136808.8099999987</v>
      </c>
      <c r="AH908" s="1637">
        <v>31286606.101319999</v>
      </c>
      <c r="AI908" s="1637">
        <v>66473652.461319998</v>
      </c>
      <c r="AJ908" s="1637">
        <v>9281905.6199999992</v>
      </c>
      <c r="AK908" s="1637">
        <v>57191746.841320001</v>
      </c>
      <c r="AL908" s="1637">
        <v>67007269.211319998</v>
      </c>
      <c r="AM908" s="1637">
        <v>4634592.95</v>
      </c>
      <c r="AN908" s="1637">
        <v>4634592.95</v>
      </c>
      <c r="AO908" s="1637">
        <v>4827668.68</v>
      </c>
      <c r="AP908" s="1637">
        <v>4827668.68</v>
      </c>
      <c r="AQ908" s="1637">
        <v>1432947.59</v>
      </c>
      <c r="AR908" s="1637">
        <v>1432947.59</v>
      </c>
      <c r="AS908" s="1637">
        <v>1492653.74</v>
      </c>
      <c r="AT908" s="1637">
        <v>1492653.74</v>
      </c>
      <c r="AU908" s="1637">
        <v>1791959.89</v>
      </c>
      <c r="AV908" s="1637">
        <v>5361922.41</v>
      </c>
      <c r="AW908" s="1637">
        <v>2171971.62</v>
      </c>
      <c r="AX908" s="1637">
        <v>833657.7</v>
      </c>
      <c r="AY908" s="1637">
        <v>34935237.539999999</v>
      </c>
      <c r="AZ908" s="1637">
        <v>169022418.06999999</v>
      </c>
      <c r="BA908" s="1637">
        <v>31393285.589999996</v>
      </c>
      <c r="BB908" s="1637">
        <v>2035377.6</v>
      </c>
      <c r="BC908" s="1637">
        <v>6465753.1399999997</v>
      </c>
      <c r="BD908" s="1637">
        <v>169022417.97131997</v>
      </c>
    </row>
    <row r="909" spans="1:56" x14ac:dyDescent="0.25">
      <c r="A909" s="1647" t="s">
        <v>2796</v>
      </c>
      <c r="B909" s="1647" t="s">
        <v>3118</v>
      </c>
      <c r="C909" s="1636">
        <v>456.05</v>
      </c>
      <c r="D909" s="1637">
        <v>7692891.3899999997</v>
      </c>
      <c r="E909" s="1637">
        <v>5097965.8</v>
      </c>
      <c r="F909" s="1646">
        <v>0.66268526897791025</v>
      </c>
      <c r="G909" s="1645">
        <v>1</v>
      </c>
      <c r="H909" s="1644">
        <v>368899.41</v>
      </c>
      <c r="I909" s="1644">
        <v>3612691.1099999994</v>
      </c>
      <c r="J909" s="1644">
        <v>3981590.5199999996</v>
      </c>
      <c r="K909" s="1643">
        <v>1.05749</v>
      </c>
      <c r="L909" s="1637">
        <v>1747684.21</v>
      </c>
      <c r="M909" s="1637">
        <v>349536.84</v>
      </c>
      <c r="N909" s="1637">
        <v>167394.22</v>
      </c>
      <c r="O909" s="1637">
        <v>74479.360000000001</v>
      </c>
      <c r="P909" s="1637">
        <v>69640.289999999994</v>
      </c>
      <c r="Q909" s="1637">
        <v>104111.73</v>
      </c>
      <c r="R909" s="1637">
        <v>38807.550000000003</v>
      </c>
      <c r="S909" s="1637">
        <v>63447.32</v>
      </c>
      <c r="T909" s="1637">
        <v>85996.31</v>
      </c>
      <c r="U909" s="1637">
        <v>47428.44</v>
      </c>
      <c r="V909" s="1637">
        <v>127578.21</v>
      </c>
      <c r="W909" s="1637">
        <v>109845.13</v>
      </c>
      <c r="X909" s="1637">
        <v>76133.8</v>
      </c>
      <c r="Y909" s="1637">
        <v>3062083.4099999992</v>
      </c>
      <c r="Z909" s="1637">
        <v>40377.599999999999</v>
      </c>
      <c r="AA909" s="1637">
        <v>57006.249999999993</v>
      </c>
      <c r="AB909" s="1637">
        <v>148216.25</v>
      </c>
      <c r="AC909" s="1637">
        <v>15505.699999999997</v>
      </c>
      <c r="AD909" s="1637">
        <v>260404.55</v>
      </c>
      <c r="AE909" s="1637">
        <v>76910.760000000009</v>
      </c>
      <c r="AF909" s="1637">
        <v>620684.04999999993</v>
      </c>
      <c r="AG909" s="1637">
        <v>427318.85</v>
      </c>
      <c r="AH909" s="1637">
        <v>1416790.9812000003</v>
      </c>
      <c r="AI909" s="1637">
        <v>3063214.9912</v>
      </c>
      <c r="AJ909" s="1637">
        <v>434104.87</v>
      </c>
      <c r="AK909" s="1637">
        <v>2629110.1212000004</v>
      </c>
      <c r="AL909" s="1637">
        <v>3088171.6712000002</v>
      </c>
      <c r="AM909" s="1637">
        <v>194626.54</v>
      </c>
      <c r="AN909" s="1637">
        <v>194626.54</v>
      </c>
      <c r="AO909" s="1637">
        <v>203155.99</v>
      </c>
      <c r="AP909" s="1637">
        <v>203155.99</v>
      </c>
      <c r="AQ909" s="1637">
        <v>66684.789999999994</v>
      </c>
      <c r="AR909" s="1637">
        <v>66684.789999999994</v>
      </c>
      <c r="AS909" s="1637">
        <v>69786.399999999994</v>
      </c>
      <c r="AT909" s="1637">
        <v>69786.399999999994</v>
      </c>
      <c r="AU909" s="1637">
        <v>83743.69</v>
      </c>
      <c r="AV909" s="1637">
        <v>250455.66</v>
      </c>
      <c r="AW909" s="1637">
        <v>101452.9</v>
      </c>
      <c r="AX909" s="1637">
        <v>38476.5</v>
      </c>
      <c r="AY909" s="1637">
        <v>1542636.19</v>
      </c>
      <c r="AZ909" s="1637">
        <v>7692891.3899999997</v>
      </c>
      <c r="BA909" s="1637">
        <v>984854.43</v>
      </c>
      <c r="BB909" s="1637">
        <v>82248.81</v>
      </c>
      <c r="BC909" s="1637">
        <v>274467.96999999997</v>
      </c>
      <c r="BD909" s="1637">
        <v>7692891.2711999994</v>
      </c>
    </row>
    <row r="910" spans="1:56" x14ac:dyDescent="0.25">
      <c r="A910" s="1647" t="s">
        <v>905</v>
      </c>
      <c r="B910" s="1647" t="s">
        <v>3117</v>
      </c>
      <c r="C910" s="1636">
        <v>812.72</v>
      </c>
      <c r="D910" s="1637">
        <v>12305879.960000001</v>
      </c>
      <c r="E910" s="1637">
        <v>10991049.57</v>
      </c>
      <c r="F910" s="1646">
        <v>0.89315429743554886</v>
      </c>
      <c r="G910" s="1645">
        <v>2</v>
      </c>
      <c r="H910" s="1644">
        <v>16863.66</v>
      </c>
      <c r="I910" s="1644">
        <v>1156239.74</v>
      </c>
      <c r="J910" s="1644">
        <v>1173103.3999999999</v>
      </c>
      <c r="K910" s="1643">
        <v>1.05749</v>
      </c>
      <c r="L910" s="1637">
        <v>2901008.31</v>
      </c>
      <c r="M910" s="1637">
        <v>580201.65</v>
      </c>
      <c r="N910" s="1637">
        <v>299392.31</v>
      </c>
      <c r="O910" s="1637">
        <v>131998.09</v>
      </c>
      <c r="P910" s="1637">
        <v>107255.72</v>
      </c>
      <c r="Q910" s="1637">
        <v>186765.31</v>
      </c>
      <c r="R910" s="1637">
        <v>69206.8</v>
      </c>
      <c r="S910" s="1637">
        <v>113074.44</v>
      </c>
      <c r="T910" s="1637">
        <v>152409.29999999999</v>
      </c>
      <c r="U910" s="1637">
        <v>84805.83</v>
      </c>
      <c r="V910" s="1637">
        <v>226103.96</v>
      </c>
      <c r="W910" s="1637">
        <v>194676.03</v>
      </c>
      <c r="X910" s="1637">
        <v>135684</v>
      </c>
      <c r="Y910" s="1637">
        <v>5182581.75</v>
      </c>
      <c r="Z910" s="1637">
        <v>72282.599999999991</v>
      </c>
      <c r="AA910" s="1637">
        <v>101589.99999999999</v>
      </c>
      <c r="AB910" s="1637">
        <v>264133.99999999994</v>
      </c>
      <c r="AC910" s="1637">
        <v>27632.479999999996</v>
      </c>
      <c r="AD910" s="1637">
        <v>464063.12</v>
      </c>
      <c r="AE910" s="1637">
        <v>139410.33999999997</v>
      </c>
      <c r="AF910" s="1637">
        <v>1106111.92</v>
      </c>
      <c r="AG910" s="1637">
        <v>761518.6399999999</v>
      </c>
      <c r="AH910" s="1637">
        <v>2217804.8590799998</v>
      </c>
      <c r="AI910" s="1637">
        <v>5154547.9590799995</v>
      </c>
      <c r="AJ910" s="1637">
        <v>773611.91</v>
      </c>
      <c r="AK910" s="1637">
        <v>4380936.0490799993</v>
      </c>
      <c r="AL910" s="1637">
        <v>5199022.899079999</v>
      </c>
      <c r="AM910" s="1637">
        <v>203155.99</v>
      </c>
      <c r="AN910" s="1637">
        <v>203155.99</v>
      </c>
      <c r="AO910" s="1637">
        <v>211685.44</v>
      </c>
      <c r="AP910" s="1637">
        <v>211685.44</v>
      </c>
      <c r="AQ910" s="1637">
        <v>74438.83</v>
      </c>
      <c r="AR910" s="1637">
        <v>74438.83</v>
      </c>
      <c r="AS910" s="1637">
        <v>77540.45</v>
      </c>
      <c r="AT910" s="1637">
        <v>77540.45</v>
      </c>
      <c r="AU910" s="1637">
        <v>93823.94</v>
      </c>
      <c r="AV910" s="1637">
        <v>446633.01</v>
      </c>
      <c r="AW910" s="1637">
        <v>180919.11</v>
      </c>
      <c r="AX910" s="1637">
        <v>69257.710000000006</v>
      </c>
      <c r="AY910" s="1637">
        <v>1924275.1899999995</v>
      </c>
      <c r="AZ910" s="1637">
        <v>12305879.960000001</v>
      </c>
      <c r="BA910" s="1637">
        <v>332003.78999999998</v>
      </c>
      <c r="BB910" s="1637">
        <v>51149.08</v>
      </c>
      <c r="BC910" s="1637">
        <v>275810.03999999992</v>
      </c>
      <c r="BD910" s="1637">
        <v>12305879.839079998</v>
      </c>
    </row>
    <row r="911" spans="1:56" x14ac:dyDescent="0.25">
      <c r="A911" s="1647" t="s">
        <v>2797</v>
      </c>
      <c r="B911" s="1647" t="s">
        <v>3116</v>
      </c>
      <c r="C911" s="1636">
        <v>281.47000000000003</v>
      </c>
      <c r="D911" s="1637">
        <v>5005512.79</v>
      </c>
      <c r="E911" s="1637">
        <v>3755287.76</v>
      </c>
      <c r="F911" s="1646">
        <v>0.75023037949324667</v>
      </c>
      <c r="G911" s="1645">
        <v>1</v>
      </c>
      <c r="H911" s="1644">
        <v>75107.100000000006</v>
      </c>
      <c r="I911" s="1644">
        <v>1741199.08</v>
      </c>
      <c r="J911" s="1644">
        <v>1816306.1800000002</v>
      </c>
      <c r="K911" s="1643">
        <v>1.05749</v>
      </c>
      <c r="L911" s="1637">
        <v>1113503.44</v>
      </c>
      <c r="M911" s="1637">
        <v>222700.68</v>
      </c>
      <c r="N911" s="1637">
        <v>102501.31</v>
      </c>
      <c r="O911" s="1637">
        <v>45720</v>
      </c>
      <c r="P911" s="1637">
        <v>46072.3</v>
      </c>
      <c r="Q911" s="1637">
        <v>64374.42</v>
      </c>
      <c r="R911" s="1637">
        <v>23931.32</v>
      </c>
      <c r="S911" s="1637">
        <v>39261.949999999997</v>
      </c>
      <c r="T911" s="1637">
        <v>52789.81</v>
      </c>
      <c r="U911" s="1637">
        <v>29210.89</v>
      </c>
      <c r="V911" s="1637">
        <v>78315.34</v>
      </c>
      <c r="W911" s="1637">
        <v>67429.679999999993</v>
      </c>
      <c r="X911" s="1637">
        <v>47112.5</v>
      </c>
      <c r="Y911" s="1637">
        <v>1932923.64</v>
      </c>
      <c r="Z911" s="1637">
        <v>25017.3</v>
      </c>
      <c r="AA911" s="1637">
        <v>35183.75</v>
      </c>
      <c r="AB911" s="1637">
        <v>91477.75</v>
      </c>
      <c r="AC911" s="1637">
        <v>9569.98</v>
      </c>
      <c r="AD911" s="1637">
        <v>160719.37</v>
      </c>
      <c r="AE911" s="1637">
        <v>47869.17</v>
      </c>
      <c r="AF911" s="1637">
        <v>383080.67</v>
      </c>
      <c r="AG911" s="1637">
        <v>263737.39</v>
      </c>
      <c r="AH911" s="1637">
        <v>930550.67207999993</v>
      </c>
      <c r="AI911" s="1637">
        <v>1947206.0520799998</v>
      </c>
      <c r="AJ911" s="1637">
        <v>267925.65999999997</v>
      </c>
      <c r="AK911" s="1637">
        <v>1679280.3920800001</v>
      </c>
      <c r="AL911" s="1637">
        <v>1962609.0920800001</v>
      </c>
      <c r="AM911" s="1637">
        <v>138797.41</v>
      </c>
      <c r="AN911" s="1637">
        <v>138797.41</v>
      </c>
      <c r="AO911" s="1637">
        <v>145000.64000000001</v>
      </c>
      <c r="AP911" s="1637">
        <v>145000.64000000001</v>
      </c>
      <c r="AQ911" s="1637">
        <v>56604.53</v>
      </c>
      <c r="AR911" s="1637">
        <v>56604.53</v>
      </c>
      <c r="AS911" s="1637">
        <v>58930.74</v>
      </c>
      <c r="AT911" s="1637">
        <v>58930.74</v>
      </c>
      <c r="AU911" s="1637">
        <v>70561.81</v>
      </c>
      <c r="AV911" s="1637">
        <v>154305.5</v>
      </c>
      <c r="AW911" s="1637">
        <v>62505.04</v>
      </c>
      <c r="AX911" s="1637">
        <v>23940.93</v>
      </c>
      <c r="AY911" s="1637">
        <v>1109979.9200000002</v>
      </c>
      <c r="AZ911" s="1637">
        <v>5005512.79</v>
      </c>
      <c r="BA911" s="1637">
        <v>1059747.05</v>
      </c>
      <c r="BB911" s="1637">
        <v>38656.160000000003</v>
      </c>
      <c r="BC911" s="1637">
        <v>126170.76000000001</v>
      </c>
      <c r="BD911" s="1637">
        <v>5005512.6520800004</v>
      </c>
    </row>
    <row r="912" spans="1:56" x14ac:dyDescent="0.25">
      <c r="A912" s="1647" t="s">
        <v>2798</v>
      </c>
      <c r="B912" s="1647" t="s">
        <v>3115</v>
      </c>
      <c r="C912" s="1636">
        <v>273.88</v>
      </c>
      <c r="D912" s="1637">
        <v>4058833.33</v>
      </c>
      <c r="E912" s="1637">
        <v>2849877.4299999997</v>
      </c>
      <c r="F912" s="1646">
        <v>0.70214201921910391</v>
      </c>
      <c r="G912" s="1645">
        <v>1</v>
      </c>
      <c r="H912" s="1644">
        <v>124647.46</v>
      </c>
      <c r="I912" s="1644">
        <v>1179092.8299999998</v>
      </c>
      <c r="J912" s="1644">
        <v>1303740.2899999998</v>
      </c>
      <c r="K912" s="1643">
        <v>1.05749</v>
      </c>
      <c r="L912" s="1637">
        <v>982242.77</v>
      </c>
      <c r="M912" s="1637">
        <v>196448.55</v>
      </c>
      <c r="N912" s="1637">
        <v>100289.05</v>
      </c>
      <c r="O912" s="1637">
        <v>44245.17</v>
      </c>
      <c r="P912" s="1637">
        <v>35240.230000000003</v>
      </c>
      <c r="Q912" s="1637">
        <v>61195.44</v>
      </c>
      <c r="R912" s="1637">
        <v>22637.74</v>
      </c>
      <c r="S912" s="1637">
        <v>37691.480000000003</v>
      </c>
      <c r="T912" s="1637">
        <v>51086.91</v>
      </c>
      <c r="U912" s="1637">
        <v>28582.7</v>
      </c>
      <c r="V912" s="1637">
        <v>75789.03</v>
      </c>
      <c r="W912" s="1637">
        <v>65254.53</v>
      </c>
      <c r="X912" s="1637">
        <v>45228</v>
      </c>
      <c r="Y912" s="1637">
        <v>1745931.5999999999</v>
      </c>
      <c r="Z912" s="1637">
        <v>24387.3</v>
      </c>
      <c r="AA912" s="1637">
        <v>34235</v>
      </c>
      <c r="AB912" s="1637">
        <v>89011</v>
      </c>
      <c r="AC912" s="1637">
        <v>9311.92</v>
      </c>
      <c r="AD912" s="1637">
        <v>156385.47999999998</v>
      </c>
      <c r="AE912" s="1637">
        <v>45795.09</v>
      </c>
      <c r="AF912" s="1637">
        <v>372750.68</v>
      </c>
      <c r="AG912" s="1637">
        <v>256625.56</v>
      </c>
      <c r="AH912" s="1637">
        <v>728357.18232000002</v>
      </c>
      <c r="AI912" s="1637">
        <v>1716859.2123199999</v>
      </c>
      <c r="AJ912" s="1637">
        <v>260700.89</v>
      </c>
      <c r="AK912" s="1637">
        <v>1456158.3223199998</v>
      </c>
      <c r="AL912" s="1637">
        <v>1731846.9023199999</v>
      </c>
      <c r="AM912" s="1637">
        <v>61256.95</v>
      </c>
      <c r="AN912" s="1637">
        <v>61256.95</v>
      </c>
      <c r="AO912" s="1637">
        <v>64358.57</v>
      </c>
      <c r="AP912" s="1637">
        <v>64358.57</v>
      </c>
      <c r="AQ912" s="1637">
        <v>17834.3</v>
      </c>
      <c r="AR912" s="1637">
        <v>17834.3</v>
      </c>
      <c r="AS912" s="1637">
        <v>18609.7</v>
      </c>
      <c r="AT912" s="1637">
        <v>18609.7</v>
      </c>
      <c r="AU912" s="1637">
        <v>22486.73</v>
      </c>
      <c r="AV912" s="1637">
        <v>150428.48000000001</v>
      </c>
      <c r="AW912" s="1637">
        <v>60934.559999999998</v>
      </c>
      <c r="AX912" s="1637">
        <v>23085.9</v>
      </c>
      <c r="AY912" s="1637">
        <v>581054.71000000008</v>
      </c>
      <c r="AZ912" s="1637">
        <v>4058833.33</v>
      </c>
      <c r="BA912" s="1637">
        <v>161982.35</v>
      </c>
      <c r="BB912" s="1637">
        <v>7968.1100000000006</v>
      </c>
      <c r="BC912" s="1637">
        <v>128441.38000000002</v>
      </c>
      <c r="BD912" s="1637">
        <v>4058833.2123199999</v>
      </c>
    </row>
    <row r="913" spans="1:56" x14ac:dyDescent="0.25">
      <c r="A913" s="1647" t="s">
        <v>2799</v>
      </c>
      <c r="B913" s="1647" t="s">
        <v>3114</v>
      </c>
      <c r="C913" s="1636">
        <v>534.23</v>
      </c>
      <c r="D913" s="1637">
        <v>7532097.1200000001</v>
      </c>
      <c r="E913" s="1637">
        <v>6156248.0499999998</v>
      </c>
      <c r="F913" s="1646">
        <v>0.81733519256586529</v>
      </c>
      <c r="G913" s="1645">
        <v>2</v>
      </c>
      <c r="H913" s="1644">
        <v>24417.65</v>
      </c>
      <c r="I913" s="1644">
        <v>1039899.1300000001</v>
      </c>
      <c r="J913" s="1644">
        <v>1064316.78</v>
      </c>
      <c r="K913" s="1643">
        <v>1.05749</v>
      </c>
      <c r="L913" s="1637">
        <v>1856822.3</v>
      </c>
      <c r="M913" s="1637">
        <v>371364.45</v>
      </c>
      <c r="N913" s="1637">
        <v>196153.58</v>
      </c>
      <c r="O913" s="1637">
        <v>87015.5</v>
      </c>
      <c r="P913" s="1637">
        <v>63925.98</v>
      </c>
      <c r="Q913" s="1637">
        <v>122390.88</v>
      </c>
      <c r="R913" s="1637">
        <v>45922.27</v>
      </c>
      <c r="S913" s="1637">
        <v>74440.67</v>
      </c>
      <c r="T913" s="1637">
        <v>100470.94</v>
      </c>
      <c r="U913" s="1637">
        <v>55594.93</v>
      </c>
      <c r="V913" s="1637">
        <v>149051.76999999999</v>
      </c>
      <c r="W913" s="1637">
        <v>128333.91</v>
      </c>
      <c r="X913" s="1637">
        <v>89325.3</v>
      </c>
      <c r="Y913" s="1637">
        <v>3340812.48</v>
      </c>
      <c r="Z913" s="1637">
        <v>47413.799999999996</v>
      </c>
      <c r="AA913" s="1637">
        <v>66778.75</v>
      </c>
      <c r="AB913" s="1637">
        <v>173624.75</v>
      </c>
      <c r="AC913" s="1637">
        <v>18163.82</v>
      </c>
      <c r="AD913" s="1637">
        <v>305045.32999999996</v>
      </c>
      <c r="AE913" s="1637">
        <v>90962.5</v>
      </c>
      <c r="AF913" s="1637">
        <v>727087.03</v>
      </c>
      <c r="AG913" s="1637">
        <v>500573.51</v>
      </c>
      <c r="AH913" s="1637">
        <v>1336373.2687200001</v>
      </c>
      <c r="AI913" s="1637">
        <v>3266022.7587200003</v>
      </c>
      <c r="AJ913" s="1637">
        <v>508522.85</v>
      </c>
      <c r="AK913" s="1637">
        <v>2757499.9087199997</v>
      </c>
      <c r="AL913" s="1637">
        <v>3295257.7287199995</v>
      </c>
      <c r="AM913" s="1637">
        <v>96150.16</v>
      </c>
      <c r="AN913" s="1637">
        <v>96150.16</v>
      </c>
      <c r="AO913" s="1637">
        <v>100027.18</v>
      </c>
      <c r="AP913" s="1637">
        <v>100027.18</v>
      </c>
      <c r="AQ913" s="1637">
        <v>8529.44</v>
      </c>
      <c r="AR913" s="1637">
        <v>8529.44</v>
      </c>
      <c r="AS913" s="1637">
        <v>9304.85</v>
      </c>
      <c r="AT913" s="1637">
        <v>9304.85</v>
      </c>
      <c r="AU913" s="1637">
        <v>10855.66</v>
      </c>
      <c r="AV913" s="1637">
        <v>293102.90999999997</v>
      </c>
      <c r="AW913" s="1637">
        <v>118728.16</v>
      </c>
      <c r="AX913" s="1637">
        <v>45316.77</v>
      </c>
      <c r="AY913" s="1637">
        <v>896026.75999999989</v>
      </c>
      <c r="AZ913" s="1637">
        <v>7532097.1200000001</v>
      </c>
      <c r="BA913" s="1637">
        <v>169081.97</v>
      </c>
      <c r="BB913" s="1637">
        <v>4250.99</v>
      </c>
      <c r="BC913" s="1637">
        <v>199982.37999999995</v>
      </c>
      <c r="BD913" s="1637">
        <v>7532096.9687199993</v>
      </c>
    </row>
    <row r="914" spans="1:56" x14ac:dyDescent="0.25">
      <c r="A914" s="1647" t="s">
        <v>2800</v>
      </c>
      <c r="B914" s="1647" t="s">
        <v>3113</v>
      </c>
      <c r="C914" s="1636">
        <v>1385.47</v>
      </c>
      <c r="D914" s="1637">
        <v>19035723.309999999</v>
      </c>
      <c r="E914" s="1637">
        <v>25456358.489999998</v>
      </c>
      <c r="F914" s="1646">
        <v>1.337293995895972</v>
      </c>
      <c r="G914" s="1645">
        <v>4</v>
      </c>
      <c r="H914" s="1644">
        <v>1212.54</v>
      </c>
      <c r="I914" s="1644">
        <v>1445063.1499999997</v>
      </c>
      <c r="J914" s="1644">
        <v>1446275.6899999997</v>
      </c>
      <c r="K914" s="1643">
        <v>1.05749</v>
      </c>
      <c r="L914" s="1637">
        <v>4775528.6900000004</v>
      </c>
      <c r="M914" s="1637">
        <v>955105.73</v>
      </c>
      <c r="N914" s="1637">
        <v>510294.29</v>
      </c>
      <c r="O914" s="1637">
        <v>226387.78</v>
      </c>
      <c r="P914" s="1637">
        <v>164618.48000000001</v>
      </c>
      <c r="Q914" s="1637">
        <v>313924.68</v>
      </c>
      <c r="R914" s="1637">
        <v>119009.84</v>
      </c>
      <c r="S914" s="1637">
        <v>193168.84</v>
      </c>
      <c r="T914" s="1637">
        <v>261394.73</v>
      </c>
      <c r="U914" s="1637">
        <v>144798.1</v>
      </c>
      <c r="V914" s="1637">
        <v>387787.25</v>
      </c>
      <c r="W914" s="1637">
        <v>333885.7</v>
      </c>
      <c r="X914" s="1637">
        <v>231793.5</v>
      </c>
      <c r="Y914" s="1637">
        <v>8617697.6099999994</v>
      </c>
      <c r="Z914" s="1637">
        <v>122727.59999999999</v>
      </c>
      <c r="AA914" s="1637">
        <v>173183.75</v>
      </c>
      <c r="AB914" s="1637">
        <v>450277.75</v>
      </c>
      <c r="AC914" s="1637">
        <v>47105.979999999996</v>
      </c>
      <c r="AD914" s="1637">
        <v>395551.68</v>
      </c>
      <c r="AE914" s="1637">
        <v>231564.68</v>
      </c>
      <c r="AF914" s="1637">
        <v>1885624.67</v>
      </c>
      <c r="AG914" s="1637">
        <v>1298185.3899999999</v>
      </c>
      <c r="AH914" s="1637">
        <v>3444375.5410800003</v>
      </c>
      <c r="AI914" s="1637">
        <v>8048597.0410799999</v>
      </c>
      <c r="AJ914" s="1637">
        <v>1318801.18</v>
      </c>
      <c r="AK914" s="1637">
        <v>6729795.8610800002</v>
      </c>
      <c r="AL914" s="1637">
        <v>8124414.91108</v>
      </c>
      <c r="AM914" s="1637">
        <v>210910.03</v>
      </c>
      <c r="AN914" s="1637">
        <v>210910.03</v>
      </c>
      <c r="AO914" s="1637">
        <v>219439.48</v>
      </c>
      <c r="AP914" s="1637">
        <v>219439.48</v>
      </c>
      <c r="AQ914" s="1637">
        <v>45748.86</v>
      </c>
      <c r="AR914" s="1637">
        <v>45748.86</v>
      </c>
      <c r="AS914" s="1637">
        <v>48075.08</v>
      </c>
      <c r="AT914" s="1637">
        <v>48075.08</v>
      </c>
      <c r="AU914" s="1637">
        <v>57379.93</v>
      </c>
      <c r="AV914" s="1637">
        <v>761447.26</v>
      </c>
      <c r="AW914" s="1637">
        <v>308441.95</v>
      </c>
      <c r="AX914" s="1637">
        <v>117994.62</v>
      </c>
      <c r="AY914" s="1637">
        <v>2293610.66</v>
      </c>
      <c r="AZ914" s="1637">
        <v>19035723.309999999</v>
      </c>
      <c r="BA914" s="1637">
        <v>226941.31999999998</v>
      </c>
      <c r="BB914" s="1637">
        <v>10901.49</v>
      </c>
      <c r="BC914" s="1637">
        <v>697891.6399999999</v>
      </c>
      <c r="BD914" s="1637">
        <v>19035723.181079999</v>
      </c>
    </row>
    <row r="915" spans="1:56" x14ac:dyDescent="0.25">
      <c r="A915" s="1647" t="s">
        <v>2801</v>
      </c>
      <c r="B915" s="1647" t="s">
        <v>3112</v>
      </c>
      <c r="C915" s="1636">
        <v>1793.5</v>
      </c>
      <c r="D915" s="1637">
        <v>23516660.420000002</v>
      </c>
      <c r="E915" s="1637">
        <v>15253259.560000001</v>
      </c>
      <c r="F915" s="1646">
        <v>0.64861503664132936</v>
      </c>
      <c r="G915" s="1645">
        <v>1</v>
      </c>
      <c r="H915" s="1644">
        <v>1169138.1399999999</v>
      </c>
      <c r="I915" s="1644">
        <v>5143079.3699999992</v>
      </c>
      <c r="J915" s="1644">
        <v>6312217.5099999988</v>
      </c>
      <c r="K915" s="1643">
        <v>1.05749</v>
      </c>
      <c r="L915" s="1637">
        <v>5950237.9500000002</v>
      </c>
      <c r="M915" s="1637">
        <v>1190047.58</v>
      </c>
      <c r="N915" s="1637">
        <v>660727.87</v>
      </c>
      <c r="O915" s="1637">
        <v>293492.96000000002</v>
      </c>
      <c r="P915" s="1637">
        <v>193830.45</v>
      </c>
      <c r="Q915" s="1637">
        <v>397373.01</v>
      </c>
      <c r="R915" s="1637">
        <v>153936.64000000001</v>
      </c>
      <c r="S915" s="1637">
        <v>250020.16</v>
      </c>
      <c r="T915" s="1637">
        <v>338876.56</v>
      </c>
      <c r="U915" s="1637">
        <v>187515.12</v>
      </c>
      <c r="V915" s="1637">
        <v>502733.96</v>
      </c>
      <c r="W915" s="1637">
        <v>432855.08</v>
      </c>
      <c r="X915" s="1637">
        <v>300012.40000000002</v>
      </c>
      <c r="Y915" s="1637">
        <v>10851659.740000002</v>
      </c>
      <c r="Z915" s="1637">
        <v>158760</v>
      </c>
      <c r="AA915" s="1637">
        <v>224187.5</v>
      </c>
      <c r="AB915" s="1637">
        <v>582887.5</v>
      </c>
      <c r="AC915" s="1637">
        <v>60979</v>
      </c>
      <c r="AD915" s="1637">
        <v>1024088.5</v>
      </c>
      <c r="AE915" s="1637">
        <v>291490</v>
      </c>
      <c r="AF915" s="1637">
        <v>2440953.5</v>
      </c>
      <c r="AG915" s="1637">
        <v>1680509.5</v>
      </c>
      <c r="AH915" s="1637">
        <v>4103051.4959999998</v>
      </c>
      <c r="AI915" s="1637">
        <v>10566906.995999999</v>
      </c>
      <c r="AJ915" s="1637">
        <v>1707196.78</v>
      </c>
      <c r="AK915" s="1637">
        <v>8859710.216</v>
      </c>
      <c r="AL915" s="1637">
        <v>10665053.736</v>
      </c>
      <c r="AM915" s="1637">
        <v>90722.33</v>
      </c>
      <c r="AN915" s="1637">
        <v>90722.33</v>
      </c>
      <c r="AO915" s="1637">
        <v>94599.35</v>
      </c>
      <c r="AP915" s="1637">
        <v>94599.35</v>
      </c>
      <c r="AQ915" s="1637">
        <v>17058.89</v>
      </c>
      <c r="AR915" s="1637">
        <v>17058.89</v>
      </c>
      <c r="AS915" s="1637">
        <v>17834.3</v>
      </c>
      <c r="AT915" s="1637">
        <v>17834.3</v>
      </c>
      <c r="AU915" s="1637">
        <v>21711.32</v>
      </c>
      <c r="AV915" s="1637">
        <v>985539.17</v>
      </c>
      <c r="AW915" s="1637">
        <v>399215.6</v>
      </c>
      <c r="AX915" s="1637">
        <v>153051</v>
      </c>
      <c r="AY915" s="1637">
        <v>1999946.83</v>
      </c>
      <c r="AZ915" s="1637">
        <v>23516660.420000002</v>
      </c>
      <c r="BA915" s="1637">
        <v>177961.73</v>
      </c>
      <c r="BB915" s="1637">
        <v>12885.779999999999</v>
      </c>
      <c r="BC915" s="1637">
        <v>733973.65000000014</v>
      </c>
      <c r="BD915" s="1637">
        <v>23516660.306000002</v>
      </c>
    </row>
    <row r="916" spans="1:56" x14ac:dyDescent="0.25">
      <c r="A916" s="1647" t="s">
        <v>2802</v>
      </c>
      <c r="B916" s="1647" t="s">
        <v>3111</v>
      </c>
      <c r="C916" s="1636">
        <v>4835.29</v>
      </c>
      <c r="D916" s="1637">
        <v>63593162.579999998</v>
      </c>
      <c r="E916" s="1637">
        <v>51544362.920000002</v>
      </c>
      <c r="F916" s="1646">
        <v>0.81053309552198094</v>
      </c>
      <c r="G916" s="1645">
        <v>2</v>
      </c>
      <c r="H916" s="1644">
        <v>152301.78</v>
      </c>
      <c r="I916" s="1644">
        <v>5368965.29</v>
      </c>
      <c r="J916" s="1644">
        <v>5521267.0700000003</v>
      </c>
      <c r="K916" s="1643">
        <v>1.05749</v>
      </c>
      <c r="L916" s="1637">
        <v>15940797.359999999</v>
      </c>
      <c r="M916" s="1637">
        <v>3188159.47</v>
      </c>
      <c r="N916" s="1637">
        <v>1781605.51</v>
      </c>
      <c r="O916" s="1637">
        <v>791988.54</v>
      </c>
      <c r="P916" s="1637">
        <v>523075.85</v>
      </c>
      <c r="Q916" s="1637">
        <v>1103107.49</v>
      </c>
      <c r="R916" s="1637">
        <v>415887.64</v>
      </c>
      <c r="S916" s="1637">
        <v>674677.52</v>
      </c>
      <c r="T916" s="1637">
        <v>914455.84</v>
      </c>
      <c r="U916" s="1637">
        <v>505694.04</v>
      </c>
      <c r="V916" s="1637">
        <v>1356623.8</v>
      </c>
      <c r="W916" s="1637">
        <v>1168056.18</v>
      </c>
      <c r="X916" s="1637">
        <v>809581.22</v>
      </c>
      <c r="Y916" s="1637">
        <v>29173710.459999997</v>
      </c>
      <c r="Z916" s="1637">
        <v>429784.2</v>
      </c>
      <c r="AA916" s="1637">
        <v>604411.25</v>
      </c>
      <c r="AB916" s="1637">
        <v>1571469.25</v>
      </c>
      <c r="AC916" s="1637">
        <v>164399.85999999999</v>
      </c>
      <c r="AD916" s="1637">
        <v>2760950.59</v>
      </c>
      <c r="AE916" s="1637">
        <v>816400.02</v>
      </c>
      <c r="AF916" s="1637">
        <v>6580829.6899999995</v>
      </c>
      <c r="AG916" s="1637">
        <v>4530666.7299999995</v>
      </c>
      <c r="AH916" s="1637">
        <v>11097052.129560001</v>
      </c>
      <c r="AI916" s="1637">
        <v>28555963.719560001</v>
      </c>
      <c r="AJ916" s="1637">
        <v>4602615.84</v>
      </c>
      <c r="AK916" s="1637">
        <v>23953347.879560001</v>
      </c>
      <c r="AL916" s="1637">
        <v>28820568.09956</v>
      </c>
      <c r="AM916" s="1637">
        <v>316365.05</v>
      </c>
      <c r="AN916" s="1637">
        <v>316365.05</v>
      </c>
      <c r="AO916" s="1637">
        <v>329546.93</v>
      </c>
      <c r="AP916" s="1637">
        <v>329546.93</v>
      </c>
      <c r="AQ916" s="1637">
        <v>29465.37</v>
      </c>
      <c r="AR916" s="1637">
        <v>29465.37</v>
      </c>
      <c r="AS916" s="1637">
        <v>31016.18</v>
      </c>
      <c r="AT916" s="1637">
        <v>31016.18</v>
      </c>
      <c r="AU916" s="1637">
        <v>37219.410000000003</v>
      </c>
      <c r="AV916" s="1637">
        <v>2658862.17</v>
      </c>
      <c r="AW916" s="1637">
        <v>1077034.08</v>
      </c>
      <c r="AX916" s="1637">
        <v>412981.19</v>
      </c>
      <c r="AY916" s="1637">
        <v>5598883.9100000001</v>
      </c>
      <c r="AZ916" s="1637">
        <v>63593162.579999998</v>
      </c>
      <c r="BA916" s="1637">
        <v>298235.85000000003</v>
      </c>
      <c r="BB916" s="1637">
        <v>1745.15</v>
      </c>
      <c r="BC916" s="1637">
        <v>1759496.4800000002</v>
      </c>
      <c r="BD916" s="1637">
        <v>63593162.469559997</v>
      </c>
    </row>
    <row r="917" spans="1:56" x14ac:dyDescent="0.25">
      <c r="A917" s="1647" t="s">
        <v>903</v>
      </c>
      <c r="B917" s="1647" t="s">
        <v>3110</v>
      </c>
      <c r="C917" s="1636">
        <v>2625.75</v>
      </c>
      <c r="D917" s="1637">
        <v>33557100.840000004</v>
      </c>
      <c r="E917" s="1637">
        <v>33047965.629999999</v>
      </c>
      <c r="F917" s="1646">
        <v>0.9848277950938743</v>
      </c>
      <c r="G917" s="1645">
        <v>3</v>
      </c>
      <c r="H917" s="1644">
        <v>38134.65</v>
      </c>
      <c r="I917" s="1644">
        <v>1859331.22</v>
      </c>
      <c r="J917" s="1644">
        <v>1897465.8699999999</v>
      </c>
      <c r="K917" s="1643">
        <v>1.05749</v>
      </c>
      <c r="L917" s="1637">
        <v>8638869.4600000009</v>
      </c>
      <c r="M917" s="1637">
        <v>1727773.89</v>
      </c>
      <c r="N917" s="1637">
        <v>967494.38</v>
      </c>
      <c r="O917" s="1637">
        <v>429178.14</v>
      </c>
      <c r="P917" s="1637">
        <v>281843.73</v>
      </c>
      <c r="Q917" s="1637">
        <v>591291.04</v>
      </c>
      <c r="R917" s="1637">
        <v>225730.62</v>
      </c>
      <c r="S917" s="1637">
        <v>366235.56</v>
      </c>
      <c r="T917" s="1637">
        <v>495543.11</v>
      </c>
      <c r="U917" s="1637">
        <v>274519.62</v>
      </c>
      <c r="V917" s="1637">
        <v>735153.68</v>
      </c>
      <c r="W917" s="1637">
        <v>632968.99</v>
      </c>
      <c r="X917" s="1637">
        <v>439465.41</v>
      </c>
      <c r="Y917" s="1637">
        <v>15806067.630000003</v>
      </c>
      <c r="Z917" s="1637">
        <v>234450</v>
      </c>
      <c r="AA917" s="1637">
        <v>328218.75</v>
      </c>
      <c r="AB917" s="1637">
        <v>853368.75</v>
      </c>
      <c r="AC917" s="1637">
        <v>89275.5</v>
      </c>
      <c r="AD917" s="1637">
        <v>749651.62</v>
      </c>
      <c r="AE917" s="1637">
        <v>438651</v>
      </c>
      <c r="AF917" s="1637">
        <v>3573645.75</v>
      </c>
      <c r="AG917" s="1637">
        <v>2460327.75</v>
      </c>
      <c r="AH917" s="1637">
        <v>5977296.3839999996</v>
      </c>
      <c r="AI917" s="1637">
        <v>14704885.504000001</v>
      </c>
      <c r="AJ917" s="1637">
        <v>2499398.91</v>
      </c>
      <c r="AK917" s="1637">
        <v>12205486.593999999</v>
      </c>
      <c r="AL917" s="1637">
        <v>14848575.943999998</v>
      </c>
      <c r="AM917" s="1637">
        <v>100802.59</v>
      </c>
      <c r="AN917" s="1637">
        <v>100802.59</v>
      </c>
      <c r="AO917" s="1637">
        <v>104679.61</v>
      </c>
      <c r="AP917" s="1637">
        <v>104679.61</v>
      </c>
      <c r="AQ917" s="1637">
        <v>44973.46</v>
      </c>
      <c r="AR917" s="1637">
        <v>44973.46</v>
      </c>
      <c r="AS917" s="1637">
        <v>46524.27</v>
      </c>
      <c r="AT917" s="1637">
        <v>46524.27</v>
      </c>
      <c r="AU917" s="1637">
        <v>55829.120000000003</v>
      </c>
      <c r="AV917" s="1637">
        <v>1443803.25</v>
      </c>
      <c r="AW917" s="1637">
        <v>584846.15</v>
      </c>
      <c r="AX917" s="1637">
        <v>224018.78</v>
      </c>
      <c r="AY917" s="1637">
        <v>2902457.1599999997</v>
      </c>
      <c r="AZ917" s="1637">
        <v>33557100.840000004</v>
      </c>
      <c r="BA917" s="1637">
        <v>72101.490000000005</v>
      </c>
      <c r="BB917" s="1637">
        <v>6497.47</v>
      </c>
      <c r="BC917" s="1637">
        <v>852252.66999999981</v>
      </c>
      <c r="BD917" s="1637">
        <v>33557100.733999997</v>
      </c>
    </row>
    <row r="918" spans="1:56" x14ac:dyDescent="0.25">
      <c r="A918" s="1647" t="s">
        <v>2803</v>
      </c>
      <c r="B918" s="1647" t="s">
        <v>3109</v>
      </c>
      <c r="C918" s="1636">
        <v>1512.75</v>
      </c>
      <c r="D918" s="1637">
        <v>20100396.32</v>
      </c>
      <c r="E918" s="1637">
        <v>20003324</v>
      </c>
      <c r="F918" s="1646">
        <v>0.99517062656603383</v>
      </c>
      <c r="G918" s="1645">
        <v>3</v>
      </c>
      <c r="H918" s="1644">
        <v>22842.3</v>
      </c>
      <c r="I918" s="1644">
        <v>1485263.9099999997</v>
      </c>
      <c r="J918" s="1644">
        <v>1508106.2099999997</v>
      </c>
      <c r="K918" s="1643">
        <v>1.05749</v>
      </c>
      <c r="L918" s="1637">
        <v>5118428.76</v>
      </c>
      <c r="M918" s="1637">
        <v>1023685.74</v>
      </c>
      <c r="N918" s="1637">
        <v>556751.72</v>
      </c>
      <c r="O918" s="1637">
        <v>247035.53</v>
      </c>
      <c r="P918" s="1637">
        <v>171841.39</v>
      </c>
      <c r="Q918" s="1637">
        <v>336972.31</v>
      </c>
      <c r="R918" s="1637">
        <v>129358.52</v>
      </c>
      <c r="S918" s="1637">
        <v>210758.2</v>
      </c>
      <c r="T918" s="1637">
        <v>285235.28999999998</v>
      </c>
      <c r="U918" s="1637">
        <v>158304.22</v>
      </c>
      <c r="V918" s="1637">
        <v>423155.46</v>
      </c>
      <c r="W918" s="1637">
        <v>364337.82</v>
      </c>
      <c r="X918" s="1637">
        <v>252899.9</v>
      </c>
      <c r="Y918" s="1637">
        <v>9278764.8599999994</v>
      </c>
      <c r="Z918" s="1637">
        <v>135045</v>
      </c>
      <c r="AA918" s="1637">
        <v>189093.75</v>
      </c>
      <c r="AB918" s="1637">
        <v>491643.75</v>
      </c>
      <c r="AC918" s="1637">
        <v>51433.5</v>
      </c>
      <c r="AD918" s="1637">
        <v>431890.12</v>
      </c>
      <c r="AE918" s="1637">
        <v>249686.5</v>
      </c>
      <c r="AF918" s="1637">
        <v>2058852.75</v>
      </c>
      <c r="AG918" s="1637">
        <v>1417446.75</v>
      </c>
      <c r="AH918" s="1637">
        <v>3611831.9729999998</v>
      </c>
      <c r="AI918" s="1637">
        <v>8636924.0930000003</v>
      </c>
      <c r="AJ918" s="1637">
        <v>1439956.47</v>
      </c>
      <c r="AK918" s="1637">
        <v>7196967.6229999987</v>
      </c>
      <c r="AL918" s="1637">
        <v>8719707.1829999983</v>
      </c>
      <c r="AM918" s="1637">
        <v>127166.34</v>
      </c>
      <c r="AN918" s="1637">
        <v>127166.34</v>
      </c>
      <c r="AO918" s="1637">
        <v>132594.17000000001</v>
      </c>
      <c r="AP918" s="1637">
        <v>132594.17000000001</v>
      </c>
      <c r="AQ918" s="1637">
        <v>53502.91</v>
      </c>
      <c r="AR918" s="1637">
        <v>53502.91</v>
      </c>
      <c r="AS918" s="1637">
        <v>55829.120000000003</v>
      </c>
      <c r="AT918" s="1637">
        <v>55829.120000000003</v>
      </c>
      <c r="AU918" s="1637">
        <v>66684.789999999994</v>
      </c>
      <c r="AV918" s="1637">
        <v>831233.66</v>
      </c>
      <c r="AW918" s="1637">
        <v>336710.56</v>
      </c>
      <c r="AX918" s="1637">
        <v>129110.06</v>
      </c>
      <c r="AY918" s="1637">
        <v>2101924.1500000004</v>
      </c>
      <c r="AZ918" s="1637">
        <v>20100396.32</v>
      </c>
      <c r="BA918" s="1637">
        <v>138918.53000000006</v>
      </c>
      <c r="BB918" s="1637">
        <v>11093.36</v>
      </c>
      <c r="BC918" s="1637">
        <v>593602.61000000022</v>
      </c>
      <c r="BD918" s="1637">
        <v>20100396.192999996</v>
      </c>
    </row>
    <row r="919" spans="1:56" x14ac:dyDescent="0.25">
      <c r="A919" s="1647" t="s">
        <v>2804</v>
      </c>
      <c r="B919" s="1647" t="s">
        <v>3108</v>
      </c>
      <c r="C919" s="1636">
        <v>2564.1999999999998</v>
      </c>
      <c r="D919" s="1637">
        <v>34074065.140000001</v>
      </c>
      <c r="E919" s="1637">
        <v>34395093.730000004</v>
      </c>
      <c r="F919" s="1646">
        <v>1.0094214936985357</v>
      </c>
      <c r="G919" s="1645">
        <v>4</v>
      </c>
      <c r="H919" s="1644">
        <v>2170.46</v>
      </c>
      <c r="I919" s="1644">
        <v>3039663.64</v>
      </c>
      <c r="J919" s="1644">
        <v>3041834.1</v>
      </c>
      <c r="K919" s="1643">
        <v>1.05749</v>
      </c>
      <c r="L919" s="1637">
        <v>8517932.6600000001</v>
      </c>
      <c r="M919" s="1637">
        <v>1703586.52</v>
      </c>
      <c r="N919" s="1637">
        <v>944634.38</v>
      </c>
      <c r="O919" s="1637">
        <v>418854.27</v>
      </c>
      <c r="P919" s="1637">
        <v>289984.45</v>
      </c>
      <c r="Q919" s="1637">
        <v>592085.79</v>
      </c>
      <c r="R919" s="1637">
        <v>220556.27</v>
      </c>
      <c r="S919" s="1637">
        <v>357440.88</v>
      </c>
      <c r="T919" s="1637">
        <v>483622.83</v>
      </c>
      <c r="U919" s="1637">
        <v>268237.71000000002</v>
      </c>
      <c r="V919" s="1637">
        <v>717469.57</v>
      </c>
      <c r="W919" s="1637">
        <v>617742.93000000005</v>
      </c>
      <c r="X919" s="1637">
        <v>428912.21</v>
      </c>
      <c r="Y919" s="1637">
        <v>15561060.470000003</v>
      </c>
      <c r="Z919" s="1637">
        <v>228018.59999999998</v>
      </c>
      <c r="AA919" s="1637">
        <v>320525</v>
      </c>
      <c r="AB919" s="1637">
        <v>833365</v>
      </c>
      <c r="AC919" s="1637">
        <v>87182.8</v>
      </c>
      <c r="AD919" s="1637">
        <v>732079.1</v>
      </c>
      <c r="AE919" s="1637">
        <v>439926.18</v>
      </c>
      <c r="AF919" s="1637">
        <v>3489876.2</v>
      </c>
      <c r="AG919" s="1637">
        <v>2402655.4</v>
      </c>
      <c r="AH919" s="1637">
        <v>6119661.2357999999</v>
      </c>
      <c r="AI919" s="1637">
        <v>14653289.515800001</v>
      </c>
      <c r="AJ919" s="1637">
        <v>2440810.69</v>
      </c>
      <c r="AK919" s="1637">
        <v>12212478.8258</v>
      </c>
      <c r="AL919" s="1637">
        <v>14793611.7158</v>
      </c>
      <c r="AM919" s="1637">
        <v>217113.27</v>
      </c>
      <c r="AN919" s="1637">
        <v>217113.27</v>
      </c>
      <c r="AO919" s="1637">
        <v>225642.72</v>
      </c>
      <c r="AP919" s="1637">
        <v>225642.72</v>
      </c>
      <c r="AQ919" s="1637">
        <v>118636.89</v>
      </c>
      <c r="AR919" s="1637">
        <v>118636.89</v>
      </c>
      <c r="AS919" s="1637">
        <v>124064.72</v>
      </c>
      <c r="AT919" s="1637">
        <v>124064.72</v>
      </c>
      <c r="AU919" s="1637">
        <v>148877.67000000001</v>
      </c>
      <c r="AV919" s="1637">
        <v>1409685.45</v>
      </c>
      <c r="AW919" s="1637">
        <v>571025.93999999994</v>
      </c>
      <c r="AX919" s="1637">
        <v>218888.58</v>
      </c>
      <c r="AY919" s="1637">
        <v>3719392.84</v>
      </c>
      <c r="AZ919" s="1637">
        <v>34074065.140000001</v>
      </c>
      <c r="BA919" s="1637">
        <v>209594.46000000002</v>
      </c>
      <c r="BB919" s="1637">
        <v>31929.7</v>
      </c>
      <c r="BC919" s="1637">
        <v>1130361.08</v>
      </c>
      <c r="BD919" s="1637">
        <v>34074065.025800005</v>
      </c>
    </row>
    <row r="920" spans="1:56" x14ac:dyDescent="0.25">
      <c r="A920" s="1647" t="s">
        <v>901</v>
      </c>
      <c r="B920" s="1647" t="s">
        <v>3107</v>
      </c>
      <c r="C920" s="1636">
        <v>1059.05</v>
      </c>
      <c r="D920" s="1637">
        <v>15383327.710000001</v>
      </c>
      <c r="E920" s="1637">
        <v>10627111.039999999</v>
      </c>
      <c r="F920" s="1646">
        <v>0.69082003844277451</v>
      </c>
      <c r="G920" s="1645">
        <v>1</v>
      </c>
      <c r="H920" s="1644">
        <v>530241.46</v>
      </c>
      <c r="I920" s="1644">
        <v>2925093.8000000003</v>
      </c>
      <c r="J920" s="1644">
        <v>3455335.2600000002</v>
      </c>
      <c r="K920" s="1643">
        <v>1.05749</v>
      </c>
      <c r="L920" s="1637">
        <v>3692823.11</v>
      </c>
      <c r="M920" s="1637">
        <v>911545.97</v>
      </c>
      <c r="N920" s="1637">
        <v>409401.5</v>
      </c>
      <c r="O920" s="1637">
        <v>164452.19</v>
      </c>
      <c r="P920" s="1637">
        <v>125359.75</v>
      </c>
      <c r="Q920" s="1637">
        <v>288707.37</v>
      </c>
      <c r="R920" s="1637">
        <v>90550.96</v>
      </c>
      <c r="S920" s="1637">
        <v>153592.78</v>
      </c>
      <c r="T920" s="1637">
        <v>182210.01</v>
      </c>
      <c r="U920" s="1637">
        <v>110247.58</v>
      </c>
      <c r="V920" s="1637">
        <v>270314.23999999999</v>
      </c>
      <c r="W920" s="1637">
        <v>232741.17</v>
      </c>
      <c r="X920" s="1637">
        <v>184304.1</v>
      </c>
      <c r="Y920" s="1637">
        <v>6816250.7300000004</v>
      </c>
      <c r="Z920" s="1637">
        <v>94932</v>
      </c>
      <c r="AA920" s="1637">
        <v>132381.25</v>
      </c>
      <c r="AB920" s="1637">
        <v>344191.25</v>
      </c>
      <c r="AC920" s="1637">
        <v>36007.700000000004</v>
      </c>
      <c r="AD920" s="1637">
        <v>604717.55000000005</v>
      </c>
      <c r="AE920" s="1637">
        <v>429001.05999999994</v>
      </c>
      <c r="AF920" s="1637">
        <v>1441367.05</v>
      </c>
      <c r="AG920" s="1637">
        <v>992329.85</v>
      </c>
      <c r="AH920" s="1637">
        <v>2694191.9501999998</v>
      </c>
      <c r="AI920" s="1637">
        <v>6769119.6601999998</v>
      </c>
      <c r="AJ920" s="1637">
        <v>1008088.51</v>
      </c>
      <c r="AK920" s="1637">
        <v>5761031.1502</v>
      </c>
      <c r="AL920" s="1637">
        <v>6827074.6601999998</v>
      </c>
      <c r="AM920" s="1637">
        <v>141899.03</v>
      </c>
      <c r="AN920" s="1637">
        <v>141899.03</v>
      </c>
      <c r="AO920" s="1637">
        <v>147326.85999999999</v>
      </c>
      <c r="AP920" s="1637">
        <v>147326.85999999999</v>
      </c>
      <c r="AQ920" s="1637">
        <v>47299.67</v>
      </c>
      <c r="AR920" s="1637">
        <v>47299.67</v>
      </c>
      <c r="AS920" s="1637">
        <v>49625.89</v>
      </c>
      <c r="AT920" s="1637">
        <v>49625.89</v>
      </c>
      <c r="AU920" s="1637">
        <v>59706.14</v>
      </c>
      <c r="AV920" s="1637">
        <v>582328.81000000006</v>
      </c>
      <c r="AW920" s="1637">
        <v>235885.85</v>
      </c>
      <c r="AX920" s="1637">
        <v>89778.52</v>
      </c>
      <c r="AY920" s="1637">
        <v>1740002.2200000002</v>
      </c>
      <c r="AZ920" s="1637">
        <v>15383327.710000001</v>
      </c>
      <c r="BA920" s="1637">
        <v>249106.24000000002</v>
      </c>
      <c r="BB920" s="1637">
        <v>29297.51</v>
      </c>
      <c r="BC920" s="1637">
        <v>412474.17000000004</v>
      </c>
      <c r="BD920" s="1637">
        <v>15383327.610200001</v>
      </c>
    </row>
    <row r="921" spans="1:56" x14ac:dyDescent="0.25">
      <c r="A921" s="1647" t="s">
        <v>900</v>
      </c>
      <c r="B921" s="1647" t="s">
        <v>3106</v>
      </c>
      <c r="C921" s="1636">
        <v>4320.96</v>
      </c>
      <c r="D921" s="1637">
        <v>68015820.129999995</v>
      </c>
      <c r="E921" s="1637">
        <v>49600210.490000002</v>
      </c>
      <c r="F921" s="1646">
        <v>0.72924520200150689</v>
      </c>
      <c r="G921" s="1645">
        <v>1</v>
      </c>
      <c r="H921" s="1644">
        <v>1527202.32</v>
      </c>
      <c r="I921" s="1644">
        <v>18982624.670000002</v>
      </c>
      <c r="J921" s="1644">
        <v>20509826.990000002</v>
      </c>
      <c r="K921" s="1643">
        <v>1.05749</v>
      </c>
      <c r="L921" s="1637">
        <v>16097797.800000001</v>
      </c>
      <c r="M921" s="1637">
        <v>3975363.7</v>
      </c>
      <c r="N921" s="1637">
        <v>1674147.3</v>
      </c>
      <c r="O921" s="1637">
        <v>673332.35</v>
      </c>
      <c r="P921" s="1637">
        <v>573376.24</v>
      </c>
      <c r="Q921" s="1637">
        <v>1180116.18</v>
      </c>
      <c r="R921" s="1637">
        <v>371258.95</v>
      </c>
      <c r="S921" s="1637">
        <v>628505.44999999995</v>
      </c>
      <c r="T921" s="1637">
        <v>745869.01</v>
      </c>
      <c r="U921" s="1637">
        <v>451983.68</v>
      </c>
      <c r="V921" s="1637">
        <v>1106519.97</v>
      </c>
      <c r="W921" s="1637">
        <v>952716.21</v>
      </c>
      <c r="X921" s="1637">
        <v>754176.92</v>
      </c>
      <c r="Y921" s="1637">
        <v>29185163.760000002</v>
      </c>
      <c r="Z921" s="1637">
        <v>385016.39999999997</v>
      </c>
      <c r="AA921" s="1637">
        <v>540120</v>
      </c>
      <c r="AB921" s="1637">
        <v>1404312</v>
      </c>
      <c r="AC921" s="1637">
        <v>146912.64000000001</v>
      </c>
      <c r="AD921" s="1637">
        <v>2467268.16</v>
      </c>
      <c r="AE921" s="1637">
        <v>1749273.02</v>
      </c>
      <c r="AF921" s="1637">
        <v>5880826.5599999996</v>
      </c>
      <c r="AG921" s="1637">
        <v>4048739.5199999996</v>
      </c>
      <c r="AH921" s="1637">
        <v>12139981.360439997</v>
      </c>
      <c r="AI921" s="1637">
        <v>28762449.660439998</v>
      </c>
      <c r="AJ921" s="1637">
        <v>4113035.4</v>
      </c>
      <c r="AK921" s="1637">
        <v>24649414.260439996</v>
      </c>
      <c r="AL921" s="1637">
        <v>28998908.060439996</v>
      </c>
      <c r="AM921" s="1637">
        <v>1343000.66</v>
      </c>
      <c r="AN921" s="1637">
        <v>1343000.66</v>
      </c>
      <c r="AO921" s="1637">
        <v>1398829.79</v>
      </c>
      <c r="AP921" s="1637">
        <v>1398829.79</v>
      </c>
      <c r="AQ921" s="1637">
        <v>120187.7</v>
      </c>
      <c r="AR921" s="1637">
        <v>120187.7</v>
      </c>
      <c r="AS921" s="1637">
        <v>124840.13</v>
      </c>
      <c r="AT921" s="1637">
        <v>124840.13</v>
      </c>
      <c r="AU921" s="1637">
        <v>150428.48000000001</v>
      </c>
      <c r="AV921" s="1637">
        <v>2375839.5099999998</v>
      </c>
      <c r="AW921" s="1637">
        <v>962389.16</v>
      </c>
      <c r="AX921" s="1637">
        <v>369374.48</v>
      </c>
      <c r="AY921" s="1637">
        <v>9831748.1900000013</v>
      </c>
      <c r="AZ921" s="1637">
        <v>68015820.129999995</v>
      </c>
      <c r="BA921" s="1637">
        <v>3766146.17</v>
      </c>
      <c r="BB921" s="1637">
        <v>71346.12</v>
      </c>
      <c r="BC921" s="1637">
        <v>2368807.61</v>
      </c>
      <c r="BD921" s="1637">
        <v>68015820.010439992</v>
      </c>
    </row>
    <row r="922" spans="1:56" x14ac:dyDescent="0.25">
      <c r="A922" s="1647" t="s">
        <v>2805</v>
      </c>
      <c r="B922" s="1647" t="s">
        <v>3105</v>
      </c>
      <c r="C922" s="1636">
        <v>24751.8</v>
      </c>
      <c r="D922" s="1637">
        <v>365842209.93000001</v>
      </c>
      <c r="E922" s="1637">
        <v>252082538.72</v>
      </c>
      <c r="F922" s="1646">
        <v>0.689047168089853</v>
      </c>
      <c r="G922" s="1645">
        <v>1</v>
      </c>
      <c r="H922" s="1644">
        <v>13186759.800000001</v>
      </c>
      <c r="I922" s="1644">
        <v>111443449.02000001</v>
      </c>
      <c r="J922" s="1644">
        <v>124630208.82000001</v>
      </c>
      <c r="K922" s="1643">
        <v>1.05749</v>
      </c>
      <c r="L922" s="1637">
        <v>86122092.579999998</v>
      </c>
      <c r="M922" s="1637">
        <v>21455112.809999999</v>
      </c>
      <c r="N922" s="1637">
        <v>9614965.7100000009</v>
      </c>
      <c r="O922" s="1637">
        <v>3855601.46</v>
      </c>
      <c r="P922" s="1637">
        <v>2991704.07</v>
      </c>
      <c r="Q922" s="1637">
        <v>6845947.79</v>
      </c>
      <c r="R922" s="1637">
        <v>2133122.02</v>
      </c>
      <c r="S922" s="1637">
        <v>3609273.45</v>
      </c>
      <c r="T922" s="1637">
        <v>4263203.38</v>
      </c>
      <c r="U922" s="1637">
        <v>2590975.2599999998</v>
      </c>
      <c r="V922" s="1637">
        <v>6324595.3300000001</v>
      </c>
      <c r="W922" s="1637">
        <v>5445490.9800000004</v>
      </c>
      <c r="X922" s="1637">
        <v>4330958.0199999996</v>
      </c>
      <c r="Y922" s="1637">
        <v>159583042.85999998</v>
      </c>
      <c r="Z922" s="1637">
        <v>2211597</v>
      </c>
      <c r="AA922" s="1637">
        <v>3093975</v>
      </c>
      <c r="AB922" s="1637">
        <v>8044335</v>
      </c>
      <c r="AC922" s="1637">
        <v>841561.2</v>
      </c>
      <c r="AD922" s="1637">
        <v>14133277.800000001</v>
      </c>
      <c r="AE922" s="1637">
        <v>10300539.92</v>
      </c>
      <c r="AF922" s="1637">
        <v>33687199.799999997</v>
      </c>
      <c r="AG922" s="1637">
        <v>23192436.599999998</v>
      </c>
      <c r="AH922" s="1637">
        <v>64289164.618199997</v>
      </c>
      <c r="AI922" s="1637">
        <v>159794086.9382</v>
      </c>
      <c r="AJ922" s="1637">
        <v>23560743.379999999</v>
      </c>
      <c r="AK922" s="1637">
        <v>136233343.5582</v>
      </c>
      <c r="AL922" s="1637">
        <v>161148594.06819999</v>
      </c>
      <c r="AM922" s="1637">
        <v>3451325.61</v>
      </c>
      <c r="AN922" s="1637">
        <v>3451325.61</v>
      </c>
      <c r="AO922" s="1637">
        <v>3595550.86</v>
      </c>
      <c r="AP922" s="1637">
        <v>3595550.86</v>
      </c>
      <c r="AQ922" s="1637">
        <v>1833056.33</v>
      </c>
      <c r="AR922" s="1637">
        <v>1833056.33</v>
      </c>
      <c r="AS922" s="1637">
        <v>1909045.98</v>
      </c>
      <c r="AT922" s="1637">
        <v>1909045.98</v>
      </c>
      <c r="AU922" s="1637">
        <v>2291320.42</v>
      </c>
      <c r="AV922" s="1637">
        <v>13611451.33</v>
      </c>
      <c r="AW922" s="1637">
        <v>5513635.5599999996</v>
      </c>
      <c r="AX922" s="1637">
        <v>2116208.0099999998</v>
      </c>
      <c r="AY922" s="1637">
        <v>45110572.880000003</v>
      </c>
      <c r="AZ922" s="1637">
        <v>365842209.93000001</v>
      </c>
      <c r="BA922" s="1637">
        <v>6010086.4199999999</v>
      </c>
      <c r="BB922" s="1637">
        <v>1568515.7000000002</v>
      </c>
      <c r="BC922" s="1637">
        <v>11761812.109999999</v>
      </c>
      <c r="BD922" s="1637">
        <v>365842209.8082</v>
      </c>
    </row>
    <row r="923" spans="1:56" x14ac:dyDescent="0.25">
      <c r="A923" s="1647" t="s">
        <v>2806</v>
      </c>
      <c r="B923" s="1647" t="s">
        <v>3104</v>
      </c>
      <c r="C923" s="1636">
        <v>280.54000000000002</v>
      </c>
      <c r="D923" s="1637">
        <v>3991787.2</v>
      </c>
      <c r="E923" s="1637">
        <v>4380751.7</v>
      </c>
      <c r="F923" s="1646">
        <v>1.0974411912538824</v>
      </c>
      <c r="G923" s="1645">
        <v>4</v>
      </c>
      <c r="H923" s="1644">
        <v>254.27</v>
      </c>
      <c r="I923" s="1644">
        <v>318917.51</v>
      </c>
      <c r="J923" s="1644">
        <v>319171.78000000003</v>
      </c>
      <c r="K923" s="1643">
        <v>1.05749</v>
      </c>
      <c r="L923" s="1637">
        <v>991829.22</v>
      </c>
      <c r="M923" s="1637">
        <v>198365.84</v>
      </c>
      <c r="N923" s="1637">
        <v>103238.73</v>
      </c>
      <c r="O923" s="1637">
        <v>45720</v>
      </c>
      <c r="P923" s="1637">
        <v>34975.49</v>
      </c>
      <c r="Q923" s="1637">
        <v>63579.68</v>
      </c>
      <c r="R923" s="1637">
        <v>23284.53</v>
      </c>
      <c r="S923" s="1637">
        <v>38947.86</v>
      </c>
      <c r="T923" s="1637">
        <v>52789.81</v>
      </c>
      <c r="U923" s="1637">
        <v>28896.799999999999</v>
      </c>
      <c r="V923" s="1637">
        <v>78315.34</v>
      </c>
      <c r="W923" s="1637">
        <v>67429.679999999993</v>
      </c>
      <c r="X923" s="1637">
        <v>46735.6</v>
      </c>
      <c r="Y923" s="1637">
        <v>1774108.5800000003</v>
      </c>
      <c r="Z923" s="1637">
        <v>24896.699999999997</v>
      </c>
      <c r="AA923" s="1637">
        <v>35067.5</v>
      </c>
      <c r="AB923" s="1637">
        <v>91175.5</v>
      </c>
      <c r="AC923" s="1637">
        <v>9538.36</v>
      </c>
      <c r="AD923" s="1637">
        <v>80094.16</v>
      </c>
      <c r="AE923" s="1637">
        <v>47535.509999999995</v>
      </c>
      <c r="AF923" s="1637">
        <v>381814.94</v>
      </c>
      <c r="AG923" s="1637">
        <v>262865.98</v>
      </c>
      <c r="AH923" s="1637">
        <v>727268.00255999982</v>
      </c>
      <c r="AI923" s="1637">
        <v>1660256.6525599998</v>
      </c>
      <c r="AJ923" s="1637">
        <v>267040.40999999997</v>
      </c>
      <c r="AK923" s="1637">
        <v>1393216.2425599999</v>
      </c>
      <c r="AL923" s="1637">
        <v>1675608.80256</v>
      </c>
      <c r="AM923" s="1637">
        <v>61256.95</v>
      </c>
      <c r="AN923" s="1637">
        <v>61256.95</v>
      </c>
      <c r="AO923" s="1637">
        <v>63583.17</v>
      </c>
      <c r="AP923" s="1637">
        <v>63583.17</v>
      </c>
      <c r="AQ923" s="1637">
        <v>10080.25</v>
      </c>
      <c r="AR923" s="1637">
        <v>10080.25</v>
      </c>
      <c r="AS923" s="1637">
        <v>10080.25</v>
      </c>
      <c r="AT923" s="1637">
        <v>10080.25</v>
      </c>
      <c r="AU923" s="1637">
        <v>12406.47</v>
      </c>
      <c r="AV923" s="1637">
        <v>153530.09</v>
      </c>
      <c r="AW923" s="1637">
        <v>62190.94</v>
      </c>
      <c r="AX923" s="1637">
        <v>23940.93</v>
      </c>
      <c r="AY923" s="1637">
        <v>542069.66999999993</v>
      </c>
      <c r="AZ923" s="1637">
        <v>3991787.2</v>
      </c>
      <c r="BA923" s="1637">
        <v>64115.899999999994</v>
      </c>
      <c r="BB923" s="1637">
        <v>139.28</v>
      </c>
      <c r="BC923" s="1637">
        <v>56951.909999999989</v>
      </c>
      <c r="BD923" s="1637">
        <v>3991787.0525600002</v>
      </c>
    </row>
    <row r="924" spans="1:56" x14ac:dyDescent="0.25">
      <c r="A924" s="1647" t="s">
        <v>2807</v>
      </c>
      <c r="B924" s="1647" t="s">
        <v>3103</v>
      </c>
      <c r="C924" s="1636">
        <v>6814</v>
      </c>
      <c r="D924" s="1637">
        <v>117503724.25</v>
      </c>
      <c r="E924" s="1637">
        <v>96113907.459999993</v>
      </c>
      <c r="F924" s="1646">
        <v>0.81796477578454274</v>
      </c>
      <c r="G924" s="1645">
        <v>2</v>
      </c>
      <c r="H924" s="1644">
        <v>609869.4</v>
      </c>
      <c r="I924" s="1644">
        <v>24692901.02</v>
      </c>
      <c r="J924" s="1644">
        <v>25302770.419999998</v>
      </c>
      <c r="K924" s="1643">
        <v>1.05749</v>
      </c>
      <c r="L924" s="1637">
        <v>26471069.050000001</v>
      </c>
      <c r="M924" s="1637">
        <v>8822807.3100000005</v>
      </c>
      <c r="N924" s="1637">
        <v>2889680.62</v>
      </c>
      <c r="O924" s="1637">
        <v>962661.43</v>
      </c>
      <c r="P924" s="1637">
        <v>937248.81</v>
      </c>
      <c r="Q924" s="1637">
        <v>2468430.17</v>
      </c>
      <c r="R924" s="1637">
        <v>587287.68000000005</v>
      </c>
      <c r="S924" s="1637">
        <v>1070123.98</v>
      </c>
      <c r="T924" s="1637">
        <v>966394.21</v>
      </c>
      <c r="U924" s="1637">
        <v>713311.28</v>
      </c>
      <c r="V924" s="1637">
        <v>1433675.99</v>
      </c>
      <c r="W924" s="1637">
        <v>1234398.29</v>
      </c>
      <c r="X924" s="1637">
        <v>1284098.33</v>
      </c>
      <c r="Y924" s="1637">
        <v>49841187.149999999</v>
      </c>
      <c r="Z924" s="1637">
        <v>613260</v>
      </c>
      <c r="AA924" s="1637">
        <v>851750</v>
      </c>
      <c r="AB924" s="1637">
        <v>2214550</v>
      </c>
      <c r="AC924" s="1637">
        <v>231676</v>
      </c>
      <c r="AD924" s="1637">
        <v>3890794</v>
      </c>
      <c r="AE924" s="1637">
        <v>5853226</v>
      </c>
      <c r="AF924" s="1637">
        <v>9273854</v>
      </c>
      <c r="AG924" s="1637">
        <v>6384718</v>
      </c>
      <c r="AH924" s="1637">
        <v>20715900.173999995</v>
      </c>
      <c r="AI924" s="1637">
        <v>50029728.173999995</v>
      </c>
      <c r="AJ924" s="1637">
        <v>6486110.3200000003</v>
      </c>
      <c r="AK924" s="1637">
        <v>43543617.853999995</v>
      </c>
      <c r="AL924" s="1637">
        <v>50402614.653999992</v>
      </c>
      <c r="AM924" s="1637">
        <v>2452604.56</v>
      </c>
      <c r="AN924" s="1637">
        <v>2452604.56</v>
      </c>
      <c r="AO924" s="1637">
        <v>2554957.96</v>
      </c>
      <c r="AP924" s="1637">
        <v>2554957.96</v>
      </c>
      <c r="AQ924" s="1637">
        <v>262086.73</v>
      </c>
      <c r="AR924" s="1637">
        <v>262086.73</v>
      </c>
      <c r="AS924" s="1637">
        <v>272942.39</v>
      </c>
      <c r="AT924" s="1637">
        <v>272942.39</v>
      </c>
      <c r="AU924" s="1637">
        <v>327996.12</v>
      </c>
      <c r="AV924" s="1637">
        <v>3746754.74</v>
      </c>
      <c r="AW924" s="1637">
        <v>1517710.32</v>
      </c>
      <c r="AX924" s="1637">
        <v>582277.84</v>
      </c>
      <c r="AY924" s="1637">
        <v>17259922.300000001</v>
      </c>
      <c r="AZ924" s="1637">
        <v>117503724.25</v>
      </c>
      <c r="BA924" s="1637">
        <v>8367039.0800000001</v>
      </c>
      <c r="BB924" s="1637">
        <v>177965.34</v>
      </c>
      <c r="BC924" s="1637">
        <v>3079183.3</v>
      </c>
      <c r="BD924" s="1637">
        <v>117503724.10399999</v>
      </c>
    </row>
    <row r="925" spans="1:56" x14ac:dyDescent="0.25">
      <c r="A925" s="1647" t="s">
        <v>2808</v>
      </c>
      <c r="B925" s="1647" t="s">
        <v>3102</v>
      </c>
      <c r="C925" s="1636">
        <v>3838.5</v>
      </c>
      <c r="D925" s="1637">
        <v>59411952.770000003</v>
      </c>
      <c r="E925" s="1637">
        <v>49858559.520000003</v>
      </c>
      <c r="F925" s="1646">
        <v>0.83920082063311718</v>
      </c>
      <c r="G925" s="1645">
        <v>2</v>
      </c>
      <c r="H925" s="1644">
        <v>133979.97</v>
      </c>
      <c r="I925" s="1644">
        <v>3626801.7399999993</v>
      </c>
      <c r="J925" s="1644">
        <v>3760781.7099999995</v>
      </c>
      <c r="K925" s="1643">
        <v>1.05749</v>
      </c>
      <c r="L925" s="1637">
        <v>13821612.98</v>
      </c>
      <c r="M925" s="1637">
        <v>4606743.5999999996</v>
      </c>
      <c r="N925" s="1637">
        <v>1627618.76</v>
      </c>
      <c r="O925" s="1637">
        <v>541974.14</v>
      </c>
      <c r="P925" s="1637">
        <v>449913.11</v>
      </c>
      <c r="Q925" s="1637">
        <v>1390473.5</v>
      </c>
      <c r="R925" s="1637">
        <v>330511.02</v>
      </c>
      <c r="S925" s="1637">
        <v>602749.6</v>
      </c>
      <c r="T925" s="1637">
        <v>544075.68000000005</v>
      </c>
      <c r="U925" s="1637">
        <v>401728.37</v>
      </c>
      <c r="V925" s="1637">
        <v>807153.26</v>
      </c>
      <c r="W925" s="1637">
        <v>694960.8</v>
      </c>
      <c r="X925" s="1637">
        <v>723271.12</v>
      </c>
      <c r="Y925" s="1637">
        <v>26542785.940000005</v>
      </c>
      <c r="Z925" s="1637">
        <v>345465</v>
      </c>
      <c r="AA925" s="1637">
        <v>479812.5</v>
      </c>
      <c r="AB925" s="1637">
        <v>1247512.5</v>
      </c>
      <c r="AC925" s="1637">
        <v>130509</v>
      </c>
      <c r="AD925" s="1637">
        <v>2191783.5</v>
      </c>
      <c r="AE925" s="1637">
        <v>3297271.5</v>
      </c>
      <c r="AF925" s="1637">
        <v>5224198.5</v>
      </c>
      <c r="AG925" s="1637">
        <v>3596674.5</v>
      </c>
      <c r="AH925" s="1637">
        <v>10188495.834000001</v>
      </c>
      <c r="AI925" s="1637">
        <v>26701722.833999999</v>
      </c>
      <c r="AJ925" s="1637">
        <v>3653791.38</v>
      </c>
      <c r="AK925" s="1637">
        <v>23047931.454</v>
      </c>
      <c r="AL925" s="1637">
        <v>26911779.294</v>
      </c>
      <c r="AM925" s="1637">
        <v>584655.02</v>
      </c>
      <c r="AN925" s="1637">
        <v>584655.02</v>
      </c>
      <c r="AO925" s="1637">
        <v>608692.56000000006</v>
      </c>
      <c r="AP925" s="1637">
        <v>608692.56000000006</v>
      </c>
      <c r="AQ925" s="1637">
        <v>51952.1</v>
      </c>
      <c r="AR925" s="1637">
        <v>51952.1</v>
      </c>
      <c r="AS925" s="1637">
        <v>54278.31</v>
      </c>
      <c r="AT925" s="1637">
        <v>54278.31</v>
      </c>
      <c r="AU925" s="1637">
        <v>65133.98</v>
      </c>
      <c r="AV925" s="1637">
        <v>2110651.16</v>
      </c>
      <c r="AW925" s="1637">
        <v>854968.44</v>
      </c>
      <c r="AX925" s="1637">
        <v>327477.84000000003</v>
      </c>
      <c r="AY925" s="1637">
        <v>5957387.4000000004</v>
      </c>
      <c r="AZ925" s="1637">
        <v>59411952.770000003</v>
      </c>
      <c r="BA925" s="1637">
        <v>551582.30000000005</v>
      </c>
      <c r="BB925" s="1637">
        <v>30177.530000000002</v>
      </c>
      <c r="BC925" s="1637">
        <v>1152208.06</v>
      </c>
      <c r="BD925" s="1637">
        <v>59411952.634000003</v>
      </c>
    </row>
    <row r="926" spans="1:56" x14ac:dyDescent="0.25">
      <c r="A926" s="1647" t="s">
        <v>898</v>
      </c>
      <c r="B926" s="1647" t="s">
        <v>3101</v>
      </c>
      <c r="C926" s="1636">
        <v>1294.78</v>
      </c>
      <c r="D926" s="1637">
        <v>18223297.93</v>
      </c>
      <c r="E926" s="1637">
        <v>20132700.149999999</v>
      </c>
      <c r="F926" s="1646">
        <v>1.1047780828330012</v>
      </c>
      <c r="G926" s="1645">
        <v>4</v>
      </c>
      <c r="H926" s="1644">
        <v>1160.79</v>
      </c>
      <c r="I926" s="1644">
        <v>1566401.54</v>
      </c>
      <c r="J926" s="1644">
        <v>1567562.33</v>
      </c>
      <c r="K926" s="1643">
        <v>1.05749</v>
      </c>
      <c r="L926" s="1637">
        <v>4451054.62</v>
      </c>
      <c r="M926" s="1637">
        <v>1110790.4099999999</v>
      </c>
      <c r="N926" s="1637">
        <v>501954.01</v>
      </c>
      <c r="O926" s="1637">
        <v>200993.49</v>
      </c>
      <c r="P926" s="1637">
        <v>149985.25</v>
      </c>
      <c r="Q926" s="1637">
        <v>358209.44</v>
      </c>
      <c r="R926" s="1637">
        <v>110601.53</v>
      </c>
      <c r="S926" s="1637">
        <v>188457.4</v>
      </c>
      <c r="T926" s="1637">
        <v>222228.09</v>
      </c>
      <c r="U926" s="1637">
        <v>135061.14000000001</v>
      </c>
      <c r="V926" s="1637">
        <v>329682.32</v>
      </c>
      <c r="W926" s="1637">
        <v>283857.21999999997</v>
      </c>
      <c r="X926" s="1637">
        <v>226140</v>
      </c>
      <c r="Y926" s="1637">
        <v>8269014.9200000009</v>
      </c>
      <c r="Z926" s="1637">
        <v>114970.5</v>
      </c>
      <c r="AA926" s="1637">
        <v>161847.5</v>
      </c>
      <c r="AB926" s="1637">
        <v>420803.5</v>
      </c>
      <c r="AC926" s="1637">
        <v>44022.52</v>
      </c>
      <c r="AD926" s="1637">
        <v>369659.68</v>
      </c>
      <c r="AE926" s="1637">
        <v>538579.66999999993</v>
      </c>
      <c r="AF926" s="1637">
        <v>1762195.5799999998</v>
      </c>
      <c r="AG926" s="1637">
        <v>1213208.8599999999</v>
      </c>
      <c r="AH926" s="1637">
        <v>3244333.3039199999</v>
      </c>
      <c r="AI926" s="1637">
        <v>7869621.1139199995</v>
      </c>
      <c r="AJ926" s="1637">
        <v>1232475.18</v>
      </c>
      <c r="AK926" s="1637">
        <v>6637145.9339199997</v>
      </c>
      <c r="AL926" s="1637">
        <v>7940476.1039199997</v>
      </c>
      <c r="AM926" s="1637">
        <v>173690.61</v>
      </c>
      <c r="AN926" s="1637">
        <v>173690.61</v>
      </c>
      <c r="AO926" s="1637">
        <v>180669.25</v>
      </c>
      <c r="AP926" s="1637">
        <v>180669.25</v>
      </c>
      <c r="AQ926" s="1637">
        <v>36444.01</v>
      </c>
      <c r="AR926" s="1637">
        <v>36444.01</v>
      </c>
      <c r="AS926" s="1637">
        <v>37994.82</v>
      </c>
      <c r="AT926" s="1637">
        <v>37994.82</v>
      </c>
      <c r="AU926" s="1637">
        <v>45748.86</v>
      </c>
      <c r="AV926" s="1637">
        <v>711821.37</v>
      </c>
      <c r="AW926" s="1637">
        <v>288339.83</v>
      </c>
      <c r="AX926" s="1637">
        <v>110299.32</v>
      </c>
      <c r="AY926" s="1637">
        <v>2013806.76</v>
      </c>
      <c r="AZ926" s="1637">
        <v>18223297.93</v>
      </c>
      <c r="BA926" s="1637">
        <v>200241.86000000002</v>
      </c>
      <c r="BB926" s="1637">
        <v>648.26</v>
      </c>
      <c r="BC926" s="1637">
        <v>587515.78</v>
      </c>
      <c r="BD926" s="1637">
        <v>18223297.783920001</v>
      </c>
    </row>
    <row r="927" spans="1:56" x14ac:dyDescent="0.25">
      <c r="A927" s="1647" t="s">
        <v>896</v>
      </c>
      <c r="B927" s="1647" t="s">
        <v>3100</v>
      </c>
      <c r="C927" s="1636">
        <v>1252.75</v>
      </c>
      <c r="D927" s="1637">
        <v>18288312.440000001</v>
      </c>
      <c r="E927" s="1637">
        <v>13954741.890000001</v>
      </c>
      <c r="F927" s="1646">
        <v>0.76304152916145174</v>
      </c>
      <c r="G927" s="1645">
        <v>1</v>
      </c>
      <c r="H927" s="1644">
        <v>155830.57</v>
      </c>
      <c r="I927" s="1644">
        <v>2691215.7699999996</v>
      </c>
      <c r="J927" s="1644">
        <v>2847046.3399999994</v>
      </c>
      <c r="K927" s="1643">
        <v>1.05749</v>
      </c>
      <c r="L927" s="1637">
        <v>4428881.53</v>
      </c>
      <c r="M927" s="1637">
        <v>1094258.3999999999</v>
      </c>
      <c r="N927" s="1637">
        <v>484585.62</v>
      </c>
      <c r="O927" s="1637">
        <v>194429.69</v>
      </c>
      <c r="P927" s="1637">
        <v>149363.70000000001</v>
      </c>
      <c r="Q927" s="1637">
        <v>340870.22</v>
      </c>
      <c r="R927" s="1637">
        <v>107367.57</v>
      </c>
      <c r="S927" s="1637">
        <v>181861.39</v>
      </c>
      <c r="T927" s="1637">
        <v>215416.5</v>
      </c>
      <c r="U927" s="1637">
        <v>130977.89</v>
      </c>
      <c r="V927" s="1637">
        <v>319577.11</v>
      </c>
      <c r="W927" s="1637">
        <v>275156.62</v>
      </c>
      <c r="X927" s="1637">
        <v>218225.1</v>
      </c>
      <c r="Y927" s="1637">
        <v>8140971.3399999999</v>
      </c>
      <c r="Z927" s="1637">
        <v>111105</v>
      </c>
      <c r="AA927" s="1637">
        <v>156593.75</v>
      </c>
      <c r="AB927" s="1637">
        <v>407143.75</v>
      </c>
      <c r="AC927" s="1637">
        <v>42593.5</v>
      </c>
      <c r="AD927" s="1637">
        <v>715320.25</v>
      </c>
      <c r="AE927" s="1637">
        <v>506021.5</v>
      </c>
      <c r="AF927" s="1637">
        <v>1704992.75</v>
      </c>
      <c r="AG927" s="1637">
        <v>1173826.75</v>
      </c>
      <c r="AH927" s="1637">
        <v>3207497.4750000001</v>
      </c>
      <c r="AI927" s="1637">
        <v>8025094.7249999996</v>
      </c>
      <c r="AJ927" s="1637">
        <v>1192467.67</v>
      </c>
      <c r="AK927" s="1637">
        <v>6832627.0549999997</v>
      </c>
      <c r="AL927" s="1637">
        <v>8093649.6849999996</v>
      </c>
      <c r="AM927" s="1637">
        <v>224867.31</v>
      </c>
      <c r="AN927" s="1637">
        <v>224867.31</v>
      </c>
      <c r="AO927" s="1637">
        <v>234172.17</v>
      </c>
      <c r="AP927" s="1637">
        <v>234172.17</v>
      </c>
      <c r="AQ927" s="1637">
        <v>11631.06</v>
      </c>
      <c r="AR927" s="1637">
        <v>11631.06</v>
      </c>
      <c r="AS927" s="1637">
        <v>11631.06</v>
      </c>
      <c r="AT927" s="1637">
        <v>11631.06</v>
      </c>
      <c r="AU927" s="1637">
        <v>14732.68</v>
      </c>
      <c r="AV927" s="1637">
        <v>688559.23</v>
      </c>
      <c r="AW927" s="1637">
        <v>278916.96000000002</v>
      </c>
      <c r="AX927" s="1637">
        <v>106879.19</v>
      </c>
      <c r="AY927" s="1637">
        <v>2053691.2600000002</v>
      </c>
      <c r="AZ927" s="1637">
        <v>18288312.440000001</v>
      </c>
      <c r="BA927" s="1637">
        <v>447363.80000000005</v>
      </c>
      <c r="BB927" s="1637">
        <v>1667.56</v>
      </c>
      <c r="BC927" s="1637">
        <v>254227.10000000003</v>
      </c>
      <c r="BD927" s="1637">
        <v>18288312.285</v>
      </c>
    </row>
    <row r="928" spans="1:56" x14ac:dyDescent="0.25">
      <c r="A928" s="1647" t="s">
        <v>2809</v>
      </c>
      <c r="B928" s="1647" t="s">
        <v>3099</v>
      </c>
      <c r="C928" s="1636">
        <v>6695.48</v>
      </c>
      <c r="D928" s="1637">
        <v>98579273.549999997</v>
      </c>
      <c r="E928" s="1637">
        <v>72004996.689999998</v>
      </c>
      <c r="F928" s="1646">
        <v>0.73042734133639797</v>
      </c>
      <c r="G928" s="1645">
        <v>1</v>
      </c>
      <c r="H928" s="1644">
        <v>1865817.89</v>
      </c>
      <c r="I928" s="1644">
        <v>9528219.7599999998</v>
      </c>
      <c r="J928" s="1644">
        <v>11394037.65</v>
      </c>
      <c r="K928" s="1643">
        <v>1.05749</v>
      </c>
      <c r="L928" s="1637">
        <v>23252302.41</v>
      </c>
      <c r="M928" s="1637">
        <v>7749992.3799999999</v>
      </c>
      <c r="N928" s="1637">
        <v>2838791.03</v>
      </c>
      <c r="O928" s="1637">
        <v>945698.23</v>
      </c>
      <c r="P928" s="1637">
        <v>726606.49</v>
      </c>
      <c r="Q928" s="1637">
        <v>2425855.41</v>
      </c>
      <c r="R928" s="1637">
        <v>576939</v>
      </c>
      <c r="S928" s="1637">
        <v>1051278.24</v>
      </c>
      <c r="T928" s="1637">
        <v>949365.24</v>
      </c>
      <c r="U928" s="1637">
        <v>700747.46</v>
      </c>
      <c r="V928" s="1637">
        <v>1408412.98</v>
      </c>
      <c r="W928" s="1637">
        <v>1212646.78</v>
      </c>
      <c r="X928" s="1637">
        <v>1261484.33</v>
      </c>
      <c r="Y928" s="1637">
        <v>45100119.980000004</v>
      </c>
      <c r="Z928" s="1637">
        <v>602593.19999999995</v>
      </c>
      <c r="AA928" s="1637">
        <v>836935</v>
      </c>
      <c r="AB928" s="1637">
        <v>2176031</v>
      </c>
      <c r="AC928" s="1637">
        <v>227646.31999999998</v>
      </c>
      <c r="AD928" s="1637">
        <v>3823119.08</v>
      </c>
      <c r="AE928" s="1637">
        <v>5751417.3199999994</v>
      </c>
      <c r="AF928" s="1637">
        <v>9112548.2799999993</v>
      </c>
      <c r="AG928" s="1637">
        <v>6273664.7599999998</v>
      </c>
      <c r="AH928" s="1637">
        <v>16667969.325719999</v>
      </c>
      <c r="AI928" s="1637">
        <v>45471924.285719991</v>
      </c>
      <c r="AJ928" s="1637">
        <v>6373293.5</v>
      </c>
      <c r="AK928" s="1637">
        <v>39098630.785719998</v>
      </c>
      <c r="AL928" s="1637">
        <v>45838324.925719999</v>
      </c>
      <c r="AM928" s="1637">
        <v>392354.69</v>
      </c>
      <c r="AN928" s="1637">
        <v>392354.69</v>
      </c>
      <c r="AO928" s="1637">
        <v>408638.19</v>
      </c>
      <c r="AP928" s="1637">
        <v>408638.19</v>
      </c>
      <c r="AQ928" s="1637">
        <v>55053.72</v>
      </c>
      <c r="AR928" s="1637">
        <v>55053.72</v>
      </c>
      <c r="AS928" s="1637">
        <v>57379.93</v>
      </c>
      <c r="AT928" s="1637">
        <v>57379.93</v>
      </c>
      <c r="AU928" s="1637">
        <v>69011</v>
      </c>
      <c r="AV928" s="1637">
        <v>3681620.76</v>
      </c>
      <c r="AW928" s="1637">
        <v>1491326.28</v>
      </c>
      <c r="AX928" s="1637">
        <v>572017.43000000005</v>
      </c>
      <c r="AY928" s="1637">
        <v>7640828.5299999993</v>
      </c>
      <c r="AZ928" s="1637">
        <v>98579273.549999997</v>
      </c>
      <c r="BA928" s="1637">
        <v>428002.36000000004</v>
      </c>
      <c r="BB928" s="1637">
        <v>23739.879999999997</v>
      </c>
      <c r="BC928" s="1637">
        <v>2091253.4699999997</v>
      </c>
      <c r="BD928" s="1637">
        <v>98579273.435719997</v>
      </c>
    </row>
    <row r="929" spans="1:56" x14ac:dyDescent="0.25">
      <c r="A929" s="1647" t="s">
        <v>894</v>
      </c>
      <c r="B929" s="1647" t="s">
        <v>3098</v>
      </c>
      <c r="C929" s="1636">
        <v>1341.69</v>
      </c>
      <c r="D929" s="1637">
        <v>19347537.190000001</v>
      </c>
      <c r="E929" s="1637">
        <v>27243716.580000002</v>
      </c>
      <c r="F929" s="1646">
        <v>1.4081232310064369</v>
      </c>
      <c r="G929" s="1645">
        <v>4</v>
      </c>
      <c r="H929" s="1644">
        <v>1232.4000000000001</v>
      </c>
      <c r="I929" s="1644">
        <v>1174033.5199999998</v>
      </c>
      <c r="J929" s="1644">
        <v>1175265.9199999997</v>
      </c>
      <c r="K929" s="1643">
        <v>1.05749</v>
      </c>
      <c r="L929" s="1637">
        <v>4784997.46</v>
      </c>
      <c r="M929" s="1637">
        <v>1179727.1100000001</v>
      </c>
      <c r="N929" s="1637">
        <v>519319.86</v>
      </c>
      <c r="O929" s="1637">
        <v>208256.95</v>
      </c>
      <c r="P929" s="1637">
        <v>161902.53</v>
      </c>
      <c r="Q929" s="1637">
        <v>361960.97</v>
      </c>
      <c r="R929" s="1637">
        <v>114482.29</v>
      </c>
      <c r="S929" s="1637">
        <v>194739.32</v>
      </c>
      <c r="T929" s="1637">
        <v>230742.58</v>
      </c>
      <c r="U929" s="1637">
        <v>140086.67000000001</v>
      </c>
      <c r="V929" s="1637">
        <v>342313.82</v>
      </c>
      <c r="W929" s="1637">
        <v>294732.98</v>
      </c>
      <c r="X929" s="1637">
        <v>233678</v>
      </c>
      <c r="Y929" s="1637">
        <v>8766940.540000001</v>
      </c>
      <c r="Z929" s="1637">
        <v>119455.19999999998</v>
      </c>
      <c r="AA929" s="1637">
        <v>167711.25</v>
      </c>
      <c r="AB929" s="1637">
        <v>436049.25</v>
      </c>
      <c r="AC929" s="1637">
        <v>45617.459999999992</v>
      </c>
      <c r="AD929" s="1637">
        <v>383052.48</v>
      </c>
      <c r="AE929" s="1637">
        <v>538298.1399999999</v>
      </c>
      <c r="AF929" s="1637">
        <v>1826040.0899999999</v>
      </c>
      <c r="AG929" s="1637">
        <v>1257163.53</v>
      </c>
      <c r="AH929" s="1637">
        <v>3467290.7661600001</v>
      </c>
      <c r="AI929" s="1637">
        <v>8240678.1661599996</v>
      </c>
      <c r="AJ929" s="1637">
        <v>1277127.8700000001</v>
      </c>
      <c r="AK929" s="1637">
        <v>6963550.2961600004</v>
      </c>
      <c r="AL929" s="1637">
        <v>8314100.2461600006</v>
      </c>
      <c r="AM929" s="1637">
        <v>255108.09</v>
      </c>
      <c r="AN929" s="1637">
        <v>255108.09</v>
      </c>
      <c r="AO929" s="1637">
        <v>265188.34999999998</v>
      </c>
      <c r="AP929" s="1637">
        <v>265188.34999999998</v>
      </c>
      <c r="AQ929" s="1637">
        <v>13957.28</v>
      </c>
      <c r="AR929" s="1637">
        <v>13957.28</v>
      </c>
      <c r="AS929" s="1637">
        <v>14732.68</v>
      </c>
      <c r="AT929" s="1637">
        <v>14732.68</v>
      </c>
      <c r="AU929" s="1637">
        <v>17834.3</v>
      </c>
      <c r="AV929" s="1637">
        <v>737409.71</v>
      </c>
      <c r="AW929" s="1637">
        <v>298704.99</v>
      </c>
      <c r="AX929" s="1637">
        <v>114574.49</v>
      </c>
      <c r="AY929" s="1637">
        <v>2266496.29</v>
      </c>
      <c r="AZ929" s="1637">
        <v>19347537.190000001</v>
      </c>
      <c r="BA929" s="1637">
        <v>387384.69</v>
      </c>
      <c r="BB929" s="1637">
        <v>45.730000000000004</v>
      </c>
      <c r="BC929" s="1637">
        <v>386610.59</v>
      </c>
      <c r="BD929" s="1637">
        <v>19347537.076159999</v>
      </c>
    </row>
    <row r="930" spans="1:56" x14ac:dyDescent="0.25">
      <c r="A930" s="1647" t="s">
        <v>892</v>
      </c>
      <c r="B930" s="1647" t="s">
        <v>3097</v>
      </c>
      <c r="C930" s="1636">
        <v>15070.44</v>
      </c>
      <c r="D930" s="1637">
        <v>245910973.34999999</v>
      </c>
      <c r="E930" s="1637">
        <v>205292969.38999999</v>
      </c>
      <c r="F930" s="1646">
        <v>0.83482638693723832</v>
      </c>
      <c r="G930" s="1645">
        <v>2</v>
      </c>
      <c r="H930" s="1644">
        <v>857329.91</v>
      </c>
      <c r="I930" s="1644">
        <v>51122956.770000003</v>
      </c>
      <c r="J930" s="1644">
        <v>51980286.68</v>
      </c>
      <c r="K930" s="1643">
        <v>1.05749</v>
      </c>
      <c r="L930" s="1637">
        <v>55767852.93</v>
      </c>
      <c r="M930" s="1637">
        <v>13824493.130000001</v>
      </c>
      <c r="N930" s="1637">
        <v>5847114.1500000004</v>
      </c>
      <c r="O930" s="1637">
        <v>2349419.92</v>
      </c>
      <c r="P930" s="1637">
        <v>2097394.2999999998</v>
      </c>
      <c r="Q930" s="1637">
        <v>4154108.23</v>
      </c>
      <c r="R930" s="1637">
        <v>1298759.55</v>
      </c>
      <c r="S930" s="1637">
        <v>2195214.7000000002</v>
      </c>
      <c r="T930" s="1637">
        <v>2600324.17</v>
      </c>
      <c r="U930" s="1637">
        <v>1577074.4</v>
      </c>
      <c r="V930" s="1637">
        <v>3857662.1</v>
      </c>
      <c r="W930" s="1637">
        <v>3321455.85</v>
      </c>
      <c r="X930" s="1637">
        <v>2634154.17</v>
      </c>
      <c r="Y930" s="1637">
        <v>101525027.60000001</v>
      </c>
      <c r="Z930" s="1637">
        <v>1345187.7</v>
      </c>
      <c r="AA930" s="1637">
        <v>1883805</v>
      </c>
      <c r="AB930" s="1637">
        <v>4897893</v>
      </c>
      <c r="AC930" s="1637">
        <v>512394.95999999996</v>
      </c>
      <c r="AD930" s="1637">
        <v>8605221.2400000002</v>
      </c>
      <c r="AE930" s="1637">
        <v>6192357.5499999989</v>
      </c>
      <c r="AF930" s="1637">
        <v>20510868.84</v>
      </c>
      <c r="AG930" s="1637">
        <v>14121002.279999997</v>
      </c>
      <c r="AH930" s="1637">
        <v>44219132.129160002</v>
      </c>
      <c r="AI930" s="1637">
        <v>102287862.69915999</v>
      </c>
      <c r="AJ930" s="1637">
        <v>14345250.42</v>
      </c>
      <c r="AK930" s="1637">
        <v>87942612.279159993</v>
      </c>
      <c r="AL930" s="1637">
        <v>103112571.13915999</v>
      </c>
      <c r="AM930" s="1637">
        <v>4422907.51</v>
      </c>
      <c r="AN930" s="1637">
        <v>4422907.51</v>
      </c>
      <c r="AO930" s="1637">
        <v>4607453.79</v>
      </c>
      <c r="AP930" s="1637">
        <v>4607453.79</v>
      </c>
      <c r="AQ930" s="1637">
        <v>1927655.69</v>
      </c>
      <c r="AR930" s="1637">
        <v>1927655.69</v>
      </c>
      <c r="AS930" s="1637">
        <v>2007522.36</v>
      </c>
      <c r="AT930" s="1637">
        <v>2007522.36</v>
      </c>
      <c r="AU930" s="1637">
        <v>2409181.91</v>
      </c>
      <c r="AV930" s="1637">
        <v>8287523.75</v>
      </c>
      <c r="AW930" s="1637">
        <v>3357054.62</v>
      </c>
      <c r="AX930" s="1637">
        <v>1288535.54</v>
      </c>
      <c r="AY930" s="1637">
        <v>41273374.519999996</v>
      </c>
      <c r="AZ930" s="1637">
        <v>245910973.34999999</v>
      </c>
      <c r="BA930" s="1637">
        <v>10650471.680000002</v>
      </c>
      <c r="BB930" s="1637">
        <v>1394158.6</v>
      </c>
      <c r="BC930" s="1637">
        <v>7470743.9400000013</v>
      </c>
      <c r="BD930" s="1637">
        <v>245910973.25915998</v>
      </c>
    </row>
    <row r="931" spans="1:56" x14ac:dyDescent="0.25">
      <c r="A931" s="1647"/>
      <c r="B931" s="1647" t="s">
        <v>3096</v>
      </c>
      <c r="C931" s="1636">
        <v>1042</v>
      </c>
      <c r="D931" s="1637">
        <v>12899513.34</v>
      </c>
      <c r="E931" s="1637">
        <v>8248428.5499999998</v>
      </c>
      <c r="F931" s="1646">
        <v>0.63943718903119484</v>
      </c>
      <c r="G931" s="1645">
        <v>1</v>
      </c>
      <c r="H931" s="1644">
        <v>745829.27</v>
      </c>
      <c r="I931" s="1644">
        <v>6958477.2199999997</v>
      </c>
      <c r="J931" s="1644">
        <v>7704306.4900000002</v>
      </c>
      <c r="K931" s="1643">
        <v>0.90122000000000002</v>
      </c>
      <c r="L931" s="1637">
        <v>2963273.86</v>
      </c>
      <c r="M931" s="1637">
        <v>830837.83</v>
      </c>
      <c r="N931" s="1637">
        <v>356583.38</v>
      </c>
      <c r="O931" s="1637">
        <v>132896.46</v>
      </c>
      <c r="P931" s="1637">
        <v>91308.19</v>
      </c>
      <c r="Q931" s="1637">
        <v>271956.65000000002</v>
      </c>
      <c r="R931" s="1637">
        <v>76067.42</v>
      </c>
      <c r="S931" s="1637">
        <v>132769.46</v>
      </c>
      <c r="T931" s="1637">
        <v>142222.75</v>
      </c>
      <c r="U931" s="1637">
        <v>92885.08</v>
      </c>
      <c r="V931" s="1637">
        <v>210991.89</v>
      </c>
      <c r="W931" s="1637">
        <v>181664.5</v>
      </c>
      <c r="X931" s="1637">
        <v>159317.09</v>
      </c>
      <c r="Y931" s="1637">
        <v>5642774.5600000005</v>
      </c>
      <c r="Z931" s="1637">
        <v>93780</v>
      </c>
      <c r="AA931" s="1637">
        <v>130250</v>
      </c>
      <c r="AB931" s="1637">
        <v>338650</v>
      </c>
      <c r="AC931" s="1637">
        <v>35428</v>
      </c>
      <c r="AD931" s="1637">
        <v>594982</v>
      </c>
      <c r="AE931" s="1637">
        <v>602462</v>
      </c>
      <c r="AF931" s="1637">
        <v>1418162</v>
      </c>
      <c r="AG931" s="1637">
        <v>976354</v>
      </c>
      <c r="AH931" s="1637">
        <v>2400058.9679999994</v>
      </c>
      <c r="AI931" s="1637">
        <v>6590126.9679999994</v>
      </c>
      <c r="AJ931" s="1637">
        <v>991858.96</v>
      </c>
      <c r="AK931" s="1637">
        <v>5598268.0079999994</v>
      </c>
      <c r="AL931" s="1637">
        <v>6492151.1379999993</v>
      </c>
      <c r="AM931" s="1637">
        <v>660.81</v>
      </c>
      <c r="AN931" s="1637">
        <v>660.81</v>
      </c>
      <c r="AO931" s="1637">
        <v>660.81</v>
      </c>
      <c r="AP931" s="1637">
        <v>660.81</v>
      </c>
      <c r="AQ931" s="1637">
        <v>0</v>
      </c>
      <c r="AR931" s="1637">
        <v>0</v>
      </c>
      <c r="AS931" s="1637">
        <v>0</v>
      </c>
      <c r="AT931" s="1637">
        <v>0</v>
      </c>
      <c r="AU931" s="1637">
        <v>0</v>
      </c>
      <c r="AV931" s="1637">
        <v>488345.65</v>
      </c>
      <c r="AW931" s="1637">
        <v>197815.78</v>
      </c>
      <c r="AX931" s="1637">
        <v>75782.86</v>
      </c>
      <c r="AY931" s="1637">
        <v>764587.53</v>
      </c>
      <c r="AZ931" s="1637">
        <v>12899513.34</v>
      </c>
      <c r="BA931" s="1637">
        <v>973.51</v>
      </c>
      <c r="BB931" s="1637">
        <v>0</v>
      </c>
      <c r="BC931" s="1637">
        <v>149896.63</v>
      </c>
      <c r="BD931" s="1637">
        <v>12899513.227999998</v>
      </c>
    </row>
    <row r="932" spans="1:56" x14ac:dyDescent="0.25">
      <c r="A932" s="1647"/>
      <c r="B932" s="1647" t="s">
        <v>3095</v>
      </c>
      <c r="C932" s="1636">
        <v>310.81</v>
      </c>
      <c r="D932" s="1637">
        <v>3913544.39</v>
      </c>
      <c r="E932" s="1637">
        <v>2622933.9000000004</v>
      </c>
      <c r="F932" s="1646">
        <v>0.67021953467608431</v>
      </c>
      <c r="G932" s="1645">
        <v>1</v>
      </c>
      <c r="H932" s="1644">
        <v>183328.33</v>
      </c>
      <c r="I932" s="1644">
        <v>2231579.4700000002</v>
      </c>
      <c r="J932" s="1644">
        <v>2414907.8000000003</v>
      </c>
      <c r="K932" s="1643">
        <v>0.9</v>
      </c>
      <c r="L932" s="1637">
        <v>873314.34</v>
      </c>
      <c r="M932" s="1637">
        <v>269826.36</v>
      </c>
      <c r="N932" s="1637">
        <v>108242.44</v>
      </c>
      <c r="O932" s="1637">
        <v>38382</v>
      </c>
      <c r="P932" s="1637">
        <v>26737.67</v>
      </c>
      <c r="Q932" s="1637">
        <v>92461.77</v>
      </c>
      <c r="R932" s="1637">
        <v>22018.68</v>
      </c>
      <c r="S932" s="1637">
        <v>40365.01</v>
      </c>
      <c r="T932" s="1637">
        <v>39855.42</v>
      </c>
      <c r="U932" s="1637">
        <v>27533.75</v>
      </c>
      <c r="V932" s="1637">
        <v>59126.76</v>
      </c>
      <c r="W932" s="1637">
        <v>50908.27</v>
      </c>
      <c r="X932" s="1637">
        <v>48436.11</v>
      </c>
      <c r="Y932" s="1637">
        <v>1697208.5799999998</v>
      </c>
      <c r="Z932" s="1637">
        <v>27972.899999999994</v>
      </c>
      <c r="AA932" s="1637">
        <v>38851.25</v>
      </c>
      <c r="AB932" s="1637">
        <v>101013.24999999999</v>
      </c>
      <c r="AC932" s="1637">
        <v>10567.539999999999</v>
      </c>
      <c r="AD932" s="1637">
        <v>177472.51</v>
      </c>
      <c r="AE932" s="1637">
        <v>228153.18999999997</v>
      </c>
      <c r="AF932" s="1637">
        <v>423012.41</v>
      </c>
      <c r="AG932" s="1637">
        <v>291228.96999999997</v>
      </c>
      <c r="AH932" s="1637">
        <v>721097.13084</v>
      </c>
      <c r="AI932" s="1637">
        <v>2019369.1508399998</v>
      </c>
      <c r="AJ932" s="1637">
        <v>295853.82</v>
      </c>
      <c r="AK932" s="1637">
        <v>1723515.3308399997</v>
      </c>
      <c r="AL932" s="1637">
        <v>1989783.7608399997</v>
      </c>
      <c r="AM932" s="1637">
        <v>0</v>
      </c>
      <c r="AN932" s="1637">
        <v>0</v>
      </c>
      <c r="AO932" s="1637">
        <v>0</v>
      </c>
      <c r="AP932" s="1637">
        <v>0</v>
      </c>
      <c r="AQ932" s="1637">
        <v>0</v>
      </c>
      <c r="AR932" s="1637">
        <v>0</v>
      </c>
      <c r="AS932" s="1637">
        <v>0</v>
      </c>
      <c r="AT932" s="1637">
        <v>0</v>
      </c>
      <c r="AU932" s="1637">
        <v>0</v>
      </c>
      <c r="AV932" s="1637">
        <v>145183.5</v>
      </c>
      <c r="AW932" s="1637">
        <v>58809.96</v>
      </c>
      <c r="AX932" s="1637">
        <v>22558.54</v>
      </c>
      <c r="AY932" s="1637">
        <v>226552</v>
      </c>
      <c r="AZ932" s="1637">
        <v>3913544.39</v>
      </c>
      <c r="BA932" s="1637">
        <v>223.57</v>
      </c>
      <c r="BB932" s="1637">
        <v>0</v>
      </c>
      <c r="BC932" s="1637">
        <v>41979.770000000004</v>
      </c>
      <c r="BD932" s="1637">
        <v>3913544.3408399997</v>
      </c>
    </row>
    <row r="933" spans="1:56" x14ac:dyDescent="0.25">
      <c r="A933" s="1641"/>
      <c r="B933" s="1641"/>
      <c r="C933" s="1641">
        <f>SUM(C3:C932)</f>
        <v>1825203.3799999985</v>
      </c>
      <c r="D933" s="1642">
        <f>SUM(D3:D932)</f>
        <v>28085929931.529984</v>
      </c>
      <c r="E933" s="1642">
        <f>SUM(E3:E932)</f>
        <v>24646145895.130005</v>
      </c>
      <c r="F933" s="1641"/>
      <c r="G933" s="1641"/>
      <c r="H933" s="1642">
        <f>SUM(H3:H932)</f>
        <v>299999995.26999962</v>
      </c>
      <c r="I933" s="1642">
        <f>SUM(I3:I932)</f>
        <v>7843003362.3600073</v>
      </c>
      <c r="J933" s="1642">
        <f>SUM(J3:J932)</f>
        <v>8143003357.6300001</v>
      </c>
      <c r="K933" s="1641"/>
      <c r="L933" s="1642">
        <f t="shared" ref="L933:AH933" si="0">SUM(L3:L932)</f>
        <v>6437701420.3000002</v>
      </c>
      <c r="M933" s="1642">
        <f t="shared" si="0"/>
        <v>1575220418.5300021</v>
      </c>
      <c r="N933" s="1642">
        <f t="shared" si="0"/>
        <v>674557854.37999976</v>
      </c>
      <c r="O933" s="1642">
        <f t="shared" si="0"/>
        <v>272316885.72999996</v>
      </c>
      <c r="P933" s="1642">
        <f t="shared" si="0"/>
        <v>235396834.40999973</v>
      </c>
      <c r="Q933" s="1642">
        <f t="shared" si="0"/>
        <v>472043502.36000001</v>
      </c>
      <c r="R933" s="1642">
        <f t="shared" si="0"/>
        <v>149889853.91000018</v>
      </c>
      <c r="S933" s="1642">
        <f t="shared" si="0"/>
        <v>253346105.4399997</v>
      </c>
      <c r="T933" s="1642">
        <f t="shared" si="0"/>
        <v>302215265.79999959</v>
      </c>
      <c r="U933" s="1642">
        <f t="shared" si="0"/>
        <v>182420662.73999998</v>
      </c>
      <c r="V933" s="1642">
        <f t="shared" si="0"/>
        <v>448345784.88000017</v>
      </c>
      <c r="W933" s="1642">
        <f t="shared" si="0"/>
        <v>386026741.84000075</v>
      </c>
      <c r="X933" s="1642">
        <f t="shared" si="0"/>
        <v>304003385.74999982</v>
      </c>
      <c r="Y933" s="1642">
        <f t="shared" si="0"/>
        <v>11693484716.070002</v>
      </c>
      <c r="Z933" s="1642">
        <f t="shared" si="0"/>
        <v>163161398.70000005</v>
      </c>
      <c r="AA933" s="1642">
        <f t="shared" si="0"/>
        <v>228150422.5</v>
      </c>
      <c r="AB933" s="1642">
        <f t="shared" si="0"/>
        <v>593191098.5</v>
      </c>
      <c r="AC933" s="1642">
        <f t="shared" si="0"/>
        <v>62056914.920000009</v>
      </c>
      <c r="AD933" s="1642">
        <f t="shared" si="0"/>
        <v>928415296.19999981</v>
      </c>
      <c r="AE933" s="1642">
        <f t="shared" si="0"/>
        <v>720033204.2099992</v>
      </c>
      <c r="AF933" s="1642">
        <f t="shared" si="0"/>
        <v>2484101800.1800008</v>
      </c>
      <c r="AG933" s="1642">
        <f t="shared" si="0"/>
        <v>1710215567.0600009</v>
      </c>
      <c r="AH933" s="1642">
        <f t="shared" si="0"/>
        <v>5186567145.763319</v>
      </c>
      <c r="AI933" s="1641"/>
      <c r="AJ933" s="1642">
        <f t="shared" ref="AJ933:BD933" si="1">SUM(AJ3:AJ932)</f>
        <v>1737374590.3899987</v>
      </c>
      <c r="AK933" s="1642">
        <f t="shared" si="1"/>
        <v>10338518257.64333</v>
      </c>
      <c r="AL933" s="1642">
        <f t="shared" si="1"/>
        <v>12095241959.153326</v>
      </c>
      <c r="AM933" s="1642">
        <f t="shared" si="1"/>
        <v>479084719.61000019</v>
      </c>
      <c r="AN933" s="1642">
        <f t="shared" si="1"/>
        <v>479084719.61000019</v>
      </c>
      <c r="AO933" s="1642">
        <f t="shared" si="1"/>
        <v>499068578.50000006</v>
      </c>
      <c r="AP933" s="1642">
        <f t="shared" si="1"/>
        <v>499068578.50000006</v>
      </c>
      <c r="AQ933" s="1642">
        <f t="shared" si="1"/>
        <v>158226919.90999967</v>
      </c>
      <c r="AR933" s="1642">
        <f t="shared" si="1"/>
        <v>158226919.90999967</v>
      </c>
      <c r="AS933" s="1642">
        <f t="shared" si="1"/>
        <v>164804621.36999995</v>
      </c>
      <c r="AT933" s="1642">
        <f t="shared" si="1"/>
        <v>164804621.36999995</v>
      </c>
      <c r="AU933" s="1642">
        <f t="shared" si="1"/>
        <v>197915625.75999993</v>
      </c>
      <c r="AV933" s="1642">
        <f t="shared" si="1"/>
        <v>959412606.66999996</v>
      </c>
      <c r="AW933" s="1642">
        <f t="shared" si="1"/>
        <v>388632431.5400002</v>
      </c>
      <c r="AX933" s="1642">
        <f t="shared" si="1"/>
        <v>148872820.99000022</v>
      </c>
      <c r="AY933" s="1642">
        <f t="shared" si="1"/>
        <v>4297203163.739994</v>
      </c>
      <c r="AZ933" s="1642">
        <f t="shared" si="1"/>
        <v>28085929931.529984</v>
      </c>
      <c r="BA933" s="1642">
        <f t="shared" si="1"/>
        <v>2049010515.0000002</v>
      </c>
      <c r="BB933" s="1642">
        <f t="shared" si="1"/>
        <v>163238611.60000017</v>
      </c>
      <c r="BC933" s="1642">
        <f t="shared" si="1"/>
        <v>1017802629.040001</v>
      </c>
      <c r="BD933" s="1642">
        <f t="shared" si="1"/>
        <v>28085929838.963284</v>
      </c>
    </row>
    <row r="934" spans="1:56" x14ac:dyDescent="0.25">
      <c r="BA934" s="2176" t="s">
        <v>7033</v>
      </c>
      <c r="BB934" s="2176"/>
      <c r="BC934" s="2176"/>
    </row>
    <row r="935" spans="1:56" x14ac:dyDescent="0.25">
      <c r="B935" s="1641" t="s">
        <v>3094</v>
      </c>
      <c r="C935" s="1641">
        <v>6</v>
      </c>
      <c r="D935" s="1641">
        <v>14</v>
      </c>
      <c r="E935" s="1641">
        <v>19</v>
      </c>
      <c r="F935" s="1641"/>
      <c r="G935" s="1641"/>
      <c r="H935" s="1641">
        <v>40</v>
      </c>
      <c r="I935" s="1641">
        <v>42</v>
      </c>
      <c r="J935" s="1641">
        <v>43</v>
      </c>
      <c r="K935" s="1636"/>
      <c r="L935" s="1636"/>
      <c r="M935" s="1636"/>
      <c r="N935" s="1636"/>
      <c r="O935" s="1636"/>
      <c r="P935" s="1636"/>
      <c r="Q935" s="1636"/>
      <c r="R935" s="1636"/>
      <c r="S935" s="1636"/>
      <c r="T935" s="1636"/>
      <c r="U935" s="1636"/>
      <c r="V935" s="1636"/>
      <c r="W935" s="1636"/>
      <c r="X935" s="1636"/>
      <c r="Y935" s="1636">
        <v>8</v>
      </c>
      <c r="Z935" s="1636">
        <v>15</v>
      </c>
      <c r="AA935" s="1636">
        <v>20</v>
      </c>
      <c r="AB935" s="1636">
        <v>25</v>
      </c>
      <c r="AC935" s="1636">
        <v>30</v>
      </c>
      <c r="AD935" s="1636">
        <v>35</v>
      </c>
      <c r="AE935" s="1636">
        <v>40</v>
      </c>
      <c r="AF935" s="1636">
        <v>45</v>
      </c>
      <c r="AG935" s="1636">
        <v>50</v>
      </c>
      <c r="AH935" s="1636">
        <v>58</v>
      </c>
      <c r="AI935" s="1636"/>
      <c r="AJ935" s="1636">
        <v>62</v>
      </c>
      <c r="AK935" s="1636">
        <v>63</v>
      </c>
      <c r="AL935" s="1636"/>
      <c r="AM935" s="1636"/>
      <c r="AN935" s="1636"/>
      <c r="AO935" s="1636"/>
      <c r="AP935" s="1636"/>
      <c r="AQ935" s="1636"/>
      <c r="AR935" s="1636"/>
      <c r="AS935" s="1636"/>
      <c r="AT935" s="1636"/>
      <c r="AU935" s="1636"/>
      <c r="AV935" s="1636"/>
      <c r="AW935" s="1636"/>
      <c r="AX935" s="1636"/>
      <c r="AY935" s="1636"/>
      <c r="AZ935" s="1636"/>
      <c r="BA935" s="1636">
        <v>6</v>
      </c>
      <c r="BB935" s="1636">
        <v>5</v>
      </c>
      <c r="BC935" s="1636">
        <v>4</v>
      </c>
    </row>
    <row r="936" spans="1:56" x14ac:dyDescent="0.25">
      <c r="B936" s="1636"/>
      <c r="C936" s="1636">
        <v>1825203.3799999983</v>
      </c>
      <c r="D936" s="1640">
        <v>28085929931.529984</v>
      </c>
      <c r="E936" s="1640">
        <v>24646145895.130005</v>
      </c>
      <c r="F936" s="1640"/>
      <c r="G936" s="1640"/>
      <c r="H936" s="1640">
        <v>299999995.26999962</v>
      </c>
      <c r="I936" s="1640">
        <v>7843003362.3600073</v>
      </c>
      <c r="J936" s="1640">
        <v>8143003357.6300001</v>
      </c>
      <c r="K936" s="1636"/>
      <c r="L936" s="1636"/>
      <c r="M936" s="1636"/>
      <c r="N936" s="1636"/>
      <c r="O936" s="1636"/>
      <c r="P936" s="1636"/>
      <c r="Q936" s="1636"/>
      <c r="R936" s="1636"/>
      <c r="S936" s="1636"/>
      <c r="T936" s="1636"/>
      <c r="U936" s="1636"/>
      <c r="V936" s="1636"/>
      <c r="W936" s="1636"/>
      <c r="X936" s="1636"/>
      <c r="Y936" s="1637">
        <v>11693484770.428982</v>
      </c>
      <c r="Z936" s="1637">
        <v>163161398.70000005</v>
      </c>
      <c r="AA936" s="1637">
        <v>228150422.5</v>
      </c>
      <c r="AB936" s="1637">
        <v>593191098.5</v>
      </c>
      <c r="AC936" s="1637">
        <v>62056914.920000009</v>
      </c>
      <c r="AD936" s="1637">
        <v>928415296.19999981</v>
      </c>
      <c r="AE936" s="1637">
        <v>720033204.2099992</v>
      </c>
      <c r="AF936" s="1637">
        <v>2484101800.1800008</v>
      </c>
      <c r="AG936" s="1637">
        <v>1710215567.0600009</v>
      </c>
      <c r="AH936" s="1637">
        <v>5186567145.763319</v>
      </c>
      <c r="AI936" s="1636"/>
      <c r="AJ936" s="1637">
        <v>1737374590.3899987</v>
      </c>
      <c r="AK936" s="1637">
        <v>10338518257.64333</v>
      </c>
      <c r="AL936" s="1639"/>
      <c r="AM936" s="1638"/>
      <c r="AN936" s="1637"/>
      <c r="AO936" s="1637"/>
      <c r="AP936" s="1637"/>
      <c r="AQ936" s="1637"/>
      <c r="AR936" s="1637"/>
      <c r="AS936" s="1637"/>
      <c r="AT936" s="1637"/>
      <c r="AU936" s="1637"/>
      <c r="AV936" s="1637"/>
      <c r="AW936" s="1637"/>
      <c r="AX936" s="1637"/>
      <c r="AY936" s="1637"/>
      <c r="AZ936" s="1636"/>
      <c r="BA936" s="1637">
        <v>2049010515.0000002</v>
      </c>
      <c r="BB936" s="1637">
        <v>163238611.60000014</v>
      </c>
      <c r="BC936" s="1637">
        <v>1017802629.0400012</v>
      </c>
      <c r="BD936" s="1641" t="s">
        <v>7032</v>
      </c>
    </row>
    <row r="937" spans="1:56" x14ac:dyDescent="0.25">
      <c r="B937" s="1449" t="s">
        <v>441</v>
      </c>
      <c r="C937" s="1448">
        <f>C933-C936</f>
        <v>0</v>
      </c>
      <c r="D937" s="1655">
        <f>D933-D936</f>
        <v>0</v>
      </c>
      <c r="E937" s="1655">
        <f t="shared" ref="E937:J937" si="2">E933-E936</f>
        <v>0</v>
      </c>
      <c r="F937" s="1655"/>
      <c r="G937" s="1655"/>
      <c r="H937" s="1655">
        <f t="shared" si="2"/>
        <v>0</v>
      </c>
      <c r="I937" s="1655">
        <f t="shared" si="2"/>
        <v>0</v>
      </c>
      <c r="J937" s="1655">
        <f t="shared" si="2"/>
        <v>0</v>
      </c>
      <c r="Y937" s="1447">
        <f>Y933-Y936</f>
        <v>-54.358980178833008</v>
      </c>
      <c r="Z937" s="1447">
        <f t="shared" ref="Z937:AH937" si="3">Z933-Z936</f>
        <v>0</v>
      </c>
      <c r="AA937" s="1447">
        <f t="shared" si="3"/>
        <v>0</v>
      </c>
      <c r="AB937" s="1447">
        <f t="shared" si="3"/>
        <v>0</v>
      </c>
      <c r="AC937" s="1447">
        <f t="shared" si="3"/>
        <v>0</v>
      </c>
      <c r="AD937" s="1447">
        <f t="shared" si="3"/>
        <v>0</v>
      </c>
      <c r="AE937" s="1447">
        <f t="shared" si="3"/>
        <v>0</v>
      </c>
      <c r="AF937" s="1447">
        <f t="shared" si="3"/>
        <v>0</v>
      </c>
      <c r="AG937" s="1447">
        <f t="shared" si="3"/>
        <v>0</v>
      </c>
      <c r="AH937" s="1447">
        <f t="shared" si="3"/>
        <v>0</v>
      </c>
      <c r="AI937" s="1447"/>
      <c r="AJ937" s="1447">
        <f t="shared" ref="AJ937" si="4">AJ933-AJ936</f>
        <v>0</v>
      </c>
      <c r="AK937" s="1447">
        <f t="shared" ref="AK937" si="5">AK933-AK936</f>
        <v>0</v>
      </c>
      <c r="AZ937" s="1447"/>
      <c r="BA937" s="1447">
        <f>BA933-BA936</f>
        <v>0</v>
      </c>
      <c r="BB937" s="1447">
        <f t="shared" ref="BB937:BC937" si="6">BB933-BB936</f>
        <v>0</v>
      </c>
      <c r="BC937" s="1447">
        <f t="shared" si="6"/>
        <v>0</v>
      </c>
      <c r="BD937" s="1656">
        <f>AZ933-BD933</f>
        <v>92.566699981689453</v>
      </c>
    </row>
    <row r="938" spans="1:56" x14ac:dyDescent="0.25">
      <c r="AI938" s="1447"/>
    </row>
    <row r="939" spans="1:56" x14ac:dyDescent="0.25">
      <c r="B939" s="1689" t="s">
        <v>7105</v>
      </c>
    </row>
  </sheetData>
  <sheetProtection algorithmName="SHA-512" hashValue="ccMOzbTufbpMI5bWhfxHC0Tzhes/j/0TckX3qAIwEsWX8gsxTQV2ykiarWZMLi/nI2nFCIEjTwEA9d0IIdWjZg==" saltValue="W5yZmf/s+ybaDQuBVjUPEQ==" spinCount="100000" sheet="1" objects="1" scenarios="1"/>
  <autoFilter ref="A2:BC937" xr:uid="{00000000-0009-0000-0000-00000E000000}"/>
  <mergeCells count="1">
    <mergeCell ref="BA934:BC93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04"/>
  <sheetViews>
    <sheetView topLeftCell="A103" workbookViewId="0">
      <selection activeCell="A114" sqref="A114"/>
    </sheetView>
  </sheetViews>
  <sheetFormatPr defaultColWidth="9.140625" defaultRowHeight="15" x14ac:dyDescent="0.25"/>
  <cols>
    <col min="1" max="1" width="46.28515625" style="1446" customWidth="1"/>
    <col min="2" max="2" width="73.28515625" style="1446" customWidth="1"/>
    <col min="3" max="3" width="16.7109375" style="1446" customWidth="1"/>
    <col min="4" max="16384" width="9.140625" style="1446"/>
  </cols>
  <sheetData>
    <row r="1" spans="1:3" ht="21" x14ac:dyDescent="0.35">
      <c r="A1" s="2177" t="s">
        <v>4204</v>
      </c>
      <c r="B1" s="2177"/>
    </row>
    <row r="3" spans="1:3" x14ac:dyDescent="0.25">
      <c r="A3" s="1490" t="s">
        <v>4203</v>
      </c>
      <c r="B3" s="1490" t="s">
        <v>4202</v>
      </c>
      <c r="C3" s="1490" t="s">
        <v>4201</v>
      </c>
    </row>
    <row r="4" spans="1:3" x14ac:dyDescent="0.25">
      <c r="A4" s="1526" t="s">
        <v>4206</v>
      </c>
      <c r="B4" s="1446" t="str">
        <f>'EBF Spending Plan 30-34'!A2</f>
        <v>EVANSTON TWP H S DIST 202</v>
      </c>
      <c r="C4" s="1526" t="s">
        <v>4208</v>
      </c>
    </row>
    <row r="5" spans="1:3" x14ac:dyDescent="0.25">
      <c r="A5" s="1526" t="s">
        <v>4207</v>
      </c>
      <c r="B5" s="1446" t="str">
        <f>IF('EBF Spending Plan 30-34'!O1="","",'EBF Spending Plan 30-34'!O1&amp;"00")</f>
        <v>0501620201700</v>
      </c>
      <c r="C5" s="1526" t="s">
        <v>4208</v>
      </c>
    </row>
    <row r="6" spans="1:3" x14ac:dyDescent="0.25">
      <c r="A6" s="1573" t="s">
        <v>6816</v>
      </c>
      <c r="B6" s="1446" t="str">
        <f>'EBF Spending Plan 30-34'!B7</f>
        <v>The District has committed to providing quality education for all students.  District goals address items such as Equitable and Excellent Education, Social-Emotional Well Being, and Enhanced Academic Growth. District goals address items such as literacy, equity, social-emotional well being, and post high school planning. In order to further these goals, the District has a need to provide quality PD to staff (Title II), bolster the Multilingual Services program, and promote literacy through the use of Wildkit Academy, a free Saturday academic support program for all current ETHS students (Title I) and Team ASAP, a system of academic and social/emotional support to help increase success in AP courses. Using state, local and federal funds, the District spends over $23,000 per year per student on academic programs, quality credentialed workforce and rigorous programs.</v>
      </c>
      <c r="C6" s="1526" t="s">
        <v>4208</v>
      </c>
    </row>
    <row r="7" spans="1:3" x14ac:dyDescent="0.25">
      <c r="A7" s="1446" t="s">
        <v>6820</v>
      </c>
      <c r="B7" s="1446" t="str">
        <f>'EBF Spending Plan 30-34'!G11</f>
        <v>Maintain or expand college and career readiness options (e.g., CTE programming, AP/IB programming, dual credit/dual enrollment programming)</v>
      </c>
      <c r="C7" s="1526" t="s">
        <v>4208</v>
      </c>
    </row>
    <row r="8" spans="1:3" x14ac:dyDescent="0.25">
      <c r="A8" s="1446" t="s">
        <v>6817</v>
      </c>
      <c r="B8" s="1446" t="str">
        <f>'EBF Spending Plan 30-34'!I11</f>
        <v>Maintain or increase equitable resource allocation for students so that more dollars benefit students in greater need</v>
      </c>
      <c r="C8" s="1526" t="s">
        <v>4208</v>
      </c>
    </row>
    <row r="9" spans="1:3" x14ac:dyDescent="0.25">
      <c r="A9" s="1446" t="s">
        <v>6818</v>
      </c>
      <c r="B9" s="1446" t="str">
        <f>'EBF Spending Plan 30-34'!L11</f>
        <v>Provide alternative learning programs and models to address unique student needs</v>
      </c>
      <c r="C9" s="1526" t="s">
        <v>4208</v>
      </c>
    </row>
    <row r="10" spans="1:3" x14ac:dyDescent="0.25">
      <c r="A10" s="1446" t="s">
        <v>6819</v>
      </c>
      <c r="B10" s="1446" t="str">
        <f>IF('EBF Spending Plan 30-34'!G12="","",'EBF Spending Plan 30-34'!G12)</f>
        <v/>
      </c>
      <c r="C10" s="1526" t="s">
        <v>4208</v>
      </c>
    </row>
    <row r="11" spans="1:3" x14ac:dyDescent="0.25">
      <c r="A11" s="1526" t="s">
        <v>6842</v>
      </c>
      <c r="B11" s="1446">
        <f>'EBF Spending Plan 30-34'!G18</f>
        <v>3701.82</v>
      </c>
      <c r="C11" s="1526" t="s">
        <v>4209</v>
      </c>
    </row>
    <row r="12" spans="1:3" x14ac:dyDescent="0.25">
      <c r="A12" s="1526" t="s">
        <v>6821</v>
      </c>
      <c r="B12" s="1446">
        <f>'EBF Spending Plan 30-34'!J18</f>
        <v>57096483.009999998</v>
      </c>
      <c r="C12" s="1526" t="s">
        <v>4209</v>
      </c>
    </row>
    <row r="13" spans="1:3" x14ac:dyDescent="0.25">
      <c r="A13" s="1526" t="s">
        <v>6822</v>
      </c>
      <c r="B13" s="1446">
        <f>'EBF Spending Plan 30-34'!G20</f>
        <v>71440901.320000008</v>
      </c>
      <c r="C13" s="1526" t="s">
        <v>4209</v>
      </c>
    </row>
    <row r="14" spans="1:3" x14ac:dyDescent="0.25">
      <c r="A14" s="1526" t="s">
        <v>6823</v>
      </c>
      <c r="B14" s="1489">
        <f>'EBF Spending Plan 30-34'!J20</f>
        <v>1.2512312064385418</v>
      </c>
      <c r="C14" s="1526" t="s">
        <v>4209</v>
      </c>
    </row>
    <row r="15" spans="1:3" x14ac:dyDescent="0.25">
      <c r="A15" s="1526" t="s">
        <v>6824</v>
      </c>
      <c r="B15" s="1446">
        <f>'EBF Spending Plan 30-34'!G22</f>
        <v>4</v>
      </c>
      <c r="C15" s="1526" t="s">
        <v>4209</v>
      </c>
    </row>
    <row r="16" spans="1:3" x14ac:dyDescent="0.25">
      <c r="A16" s="1526" t="s">
        <v>6825</v>
      </c>
      <c r="B16" s="1446">
        <f>'EBF Spending Plan 30-34'!G24</f>
        <v>2962571.2299999991</v>
      </c>
      <c r="C16" s="1526" t="s">
        <v>4209</v>
      </c>
    </row>
    <row r="17" spans="1:3" x14ac:dyDescent="0.25">
      <c r="A17" s="1526" t="s">
        <v>6826</v>
      </c>
      <c r="B17" s="1446">
        <f>'EBF Spending Plan 30-34'!J22</f>
        <v>2966208.1799999992</v>
      </c>
      <c r="C17" s="1526" t="s">
        <v>4209</v>
      </c>
    </row>
    <row r="18" spans="1:3" x14ac:dyDescent="0.25">
      <c r="A18" s="1526" t="s">
        <v>6827</v>
      </c>
      <c r="B18" s="1446">
        <f>'EBF Spending Plan 30-34'!J24</f>
        <v>3636.95</v>
      </c>
      <c r="C18" s="1526" t="s">
        <v>4209</v>
      </c>
    </row>
    <row r="19" spans="1:3" x14ac:dyDescent="0.25">
      <c r="A19" s="1526" t="s">
        <v>6828</v>
      </c>
      <c r="B19" s="1446">
        <f>'EBF Spending Plan 30-34'!G26</f>
        <v>588986.36999999988</v>
      </c>
      <c r="C19" s="1526" t="s">
        <v>4209</v>
      </c>
    </row>
    <row r="20" spans="1:3" x14ac:dyDescent="0.25">
      <c r="A20" s="1526" t="s">
        <v>6829</v>
      </c>
      <c r="B20" s="1446">
        <f>'EBF Spending Plan 30-34'!G27</f>
        <v>26872.109999999997</v>
      </c>
      <c r="C20" s="1526" t="s">
        <v>4209</v>
      </c>
    </row>
    <row r="21" spans="1:3" x14ac:dyDescent="0.25">
      <c r="A21" s="1526" t="s">
        <v>6830</v>
      </c>
      <c r="B21" s="1446">
        <f>'EBF Spending Plan 30-34'!G28</f>
        <v>1137853.0100000002</v>
      </c>
      <c r="C21" s="1526" t="s">
        <v>4209</v>
      </c>
    </row>
    <row r="22" spans="1:3" x14ac:dyDescent="0.25">
      <c r="A22" s="1571" t="s">
        <v>6831</v>
      </c>
      <c r="B22" s="1446">
        <f>'EBF Spending Plan 30-34'!G31</f>
        <v>3715.78</v>
      </c>
      <c r="C22" s="1527" t="s">
        <v>4210</v>
      </c>
    </row>
    <row r="23" spans="1:3" x14ac:dyDescent="0.25">
      <c r="A23" s="1571" t="s">
        <v>6832</v>
      </c>
      <c r="B23" s="1446" t="str">
        <f>'EBF Spending Plan 30-34'!H31</f>
        <v>Actual</v>
      </c>
      <c r="C23" s="1571" t="s">
        <v>4210</v>
      </c>
    </row>
    <row r="24" spans="1:3" x14ac:dyDescent="0.25">
      <c r="A24" s="1446" t="s">
        <v>6833</v>
      </c>
      <c r="B24" s="1446" t="str">
        <f>'EBF Spending Plan 30-34'!G35</f>
        <v>Annual Financial Report data</v>
      </c>
      <c r="C24" s="1527" t="s">
        <v>4210</v>
      </c>
    </row>
    <row r="25" spans="1:3" x14ac:dyDescent="0.25">
      <c r="A25" s="1446" t="s">
        <v>6834</v>
      </c>
      <c r="B25" s="1446" t="str">
        <f>'EBF Spending Plan 30-34'!I35</f>
        <v>Student growth and achievement data, disaggregated by student groups</v>
      </c>
      <c r="C25" s="1527" t="s">
        <v>4210</v>
      </c>
    </row>
    <row r="26" spans="1:3" x14ac:dyDescent="0.25">
      <c r="A26" s="1446" t="s">
        <v>6835</v>
      </c>
      <c r="B26" s="1446" t="str">
        <f>'EBF Spending Plan 30-34'!L35</f>
        <v>Family and community engagement data</v>
      </c>
      <c r="C26" s="1527" t="s">
        <v>4210</v>
      </c>
    </row>
    <row r="27" spans="1:3" x14ac:dyDescent="0.25">
      <c r="A27" s="1446" t="s">
        <v>6836</v>
      </c>
      <c r="B27" s="1446" t="str">
        <f>IF('EBF Spending Plan 30-34'!H37="","",'EBF Spending Plan 30-34'!H37)</f>
        <v>Yes</v>
      </c>
      <c r="C27" s="1527" t="s">
        <v>4210</v>
      </c>
    </row>
    <row r="28" spans="1:3" x14ac:dyDescent="0.25">
      <c r="A28" s="1446" t="s">
        <v>6837</v>
      </c>
      <c r="B28" s="1446" t="str">
        <f>IF('EBF Spending Plan 30-34'!H38="","",'EBF Spending Plan 30-34'!H38)</f>
        <v>Yes</v>
      </c>
      <c r="C28" s="1527" t="s">
        <v>4210</v>
      </c>
    </row>
    <row r="29" spans="1:3" x14ac:dyDescent="0.25">
      <c r="A29" s="1446" t="s">
        <v>6838</v>
      </c>
      <c r="B29" s="1446" t="str">
        <f>IF('EBF Spending Plan 30-34'!H39="","",'EBF Spending Plan 30-34'!H39)</f>
        <v>Yes</v>
      </c>
      <c r="C29" s="1527" t="s">
        <v>4210</v>
      </c>
    </row>
    <row r="30" spans="1:3" x14ac:dyDescent="0.25">
      <c r="A30" s="1446" t="s">
        <v>6839</v>
      </c>
      <c r="B30" s="1446" t="str">
        <f>IF('EBF Spending Plan 30-34'!H40="","",'EBF Spending Plan 30-34'!H40)</f>
        <v/>
      </c>
      <c r="C30" s="1527" t="s">
        <v>4210</v>
      </c>
    </row>
    <row r="31" spans="1:3" x14ac:dyDescent="0.25">
      <c r="A31" s="1446" t="s">
        <v>6840</v>
      </c>
      <c r="B31" s="1446" t="str">
        <f>IF('EBF Spending Plan 30-34'!K37="","",'EBF Spending Plan 30-34'!K37)</f>
        <v>Yes</v>
      </c>
      <c r="C31" s="1527" t="s">
        <v>4210</v>
      </c>
    </row>
    <row r="32" spans="1:3" x14ac:dyDescent="0.25">
      <c r="A32" s="1446" t="s">
        <v>6841</v>
      </c>
      <c r="B32" s="1446" t="str">
        <f>IF('EBF Spending Plan 30-34'!K38="","",'EBF Spending Plan 30-34'!K38)</f>
        <v>Yes</v>
      </c>
      <c r="C32" s="1527" t="s">
        <v>4210</v>
      </c>
    </row>
    <row r="33" spans="1:3" x14ac:dyDescent="0.25">
      <c r="A33" s="1446" t="s">
        <v>6843</v>
      </c>
      <c r="B33" s="1446" t="str">
        <f>IF('EBF Spending Plan 30-34'!K39="","",'EBF Spending Plan 30-34'!K39)</f>
        <v/>
      </c>
      <c r="C33" s="1527" t="s">
        <v>4210</v>
      </c>
    </row>
    <row r="34" spans="1:3" x14ac:dyDescent="0.25">
      <c r="A34" s="1446" t="s">
        <v>6844</v>
      </c>
      <c r="B34" s="1446" t="str">
        <f>IF('EBF Spending Plan 30-34'!K40="","",'EBF Spending Plan 30-34'!K40)</f>
        <v/>
      </c>
      <c r="C34" s="1527" t="s">
        <v>4210</v>
      </c>
    </row>
    <row r="35" spans="1:3" x14ac:dyDescent="0.25">
      <c r="A35" s="1446" t="s">
        <v>6845</v>
      </c>
      <c r="B35" s="1446" t="str">
        <f>IF('EBF Spending Plan 30-34'!M37="","",'EBF Spending Plan 30-34'!M37)</f>
        <v>Yes</v>
      </c>
      <c r="C35" s="1527" t="s">
        <v>4210</v>
      </c>
    </row>
    <row r="36" spans="1:3" x14ac:dyDescent="0.25">
      <c r="A36" s="1446" t="s">
        <v>6846</v>
      </c>
      <c r="B36" s="1446" t="str">
        <f>IF('EBF Spending Plan 30-34'!M38="","",'EBF Spending Plan 30-34'!M38)</f>
        <v/>
      </c>
      <c r="C36" s="1527" t="s">
        <v>4210</v>
      </c>
    </row>
    <row r="37" spans="1:3" x14ac:dyDescent="0.25">
      <c r="A37" s="1446" t="s">
        <v>6847</v>
      </c>
      <c r="B37" s="1446" t="str">
        <f>IF('EBF Spending Plan 30-34'!M39="","",'EBF Spending Plan 30-34'!M39)</f>
        <v>Yes</v>
      </c>
      <c r="C37" s="1527" t="s">
        <v>4210</v>
      </c>
    </row>
    <row r="38" spans="1:3" x14ac:dyDescent="0.25">
      <c r="A38" s="1446" t="s">
        <v>6848</v>
      </c>
      <c r="B38" s="1446" t="str">
        <f>IF('EBF Spending Plan 30-34'!M40="","",'EBF Spending Plan 30-34'!M40)</f>
        <v/>
      </c>
      <c r="C38" s="1527" t="s">
        <v>4210</v>
      </c>
    </row>
    <row r="39" spans="1:3" x14ac:dyDescent="0.25">
      <c r="A39" s="1446" t="s">
        <v>6849</v>
      </c>
      <c r="B39" s="1446" t="str">
        <f>IF('EBF Spending Plan 30-34'!G41="","",'EBF Spending Plan 30-34'!G41)</f>
        <v/>
      </c>
      <c r="C39" s="1527" t="s">
        <v>4210</v>
      </c>
    </row>
    <row r="40" spans="1:3" x14ac:dyDescent="0.25">
      <c r="A40" s="1446" t="s">
        <v>6850</v>
      </c>
      <c r="B40" s="1446" t="str">
        <f>'EBF Spending Plan 30-34'!G43</f>
        <v>Core Teachers</v>
      </c>
      <c r="C40" s="1527" t="s">
        <v>4210</v>
      </c>
    </row>
    <row r="41" spans="1:3" x14ac:dyDescent="0.25">
      <c r="A41" s="1446" t="s">
        <v>6851</v>
      </c>
      <c r="B41" s="1446" t="str">
        <f>'EBF Spending Plan 30-34'!I43</f>
        <v>Instructional Materials</v>
      </c>
      <c r="C41" s="1527" t="s">
        <v>4210</v>
      </c>
    </row>
    <row r="42" spans="1:3" x14ac:dyDescent="0.25">
      <c r="A42" s="1446" t="s">
        <v>6852</v>
      </c>
      <c r="B42" s="1446" t="str">
        <f>'EBF Spending Plan 30-34'!L43</f>
        <v>Professional Development</v>
      </c>
      <c r="C42" s="1527" t="s">
        <v>4210</v>
      </c>
    </row>
    <row r="43" spans="1:3" x14ac:dyDescent="0.25">
      <c r="A43" s="1446" t="s">
        <v>6853</v>
      </c>
      <c r="B43" s="1446" t="str">
        <f>IF('EBF Spending Plan 30-34'!G44="","",'EBF Spending Plan 30-34'!G44)</f>
        <v/>
      </c>
      <c r="C43" s="1527" t="s">
        <v>4210</v>
      </c>
    </row>
    <row r="44" spans="1:3" x14ac:dyDescent="0.25">
      <c r="A44" s="1446" t="s">
        <v>6854</v>
      </c>
      <c r="B44" s="1446">
        <f>'EBF Spending Plan 30-34'!F52</f>
        <v>13317806.029999999</v>
      </c>
      <c r="C44" s="1526" t="s">
        <v>4211</v>
      </c>
    </row>
    <row r="45" spans="1:3" x14ac:dyDescent="0.25">
      <c r="A45" s="1446" t="s">
        <v>6855</v>
      </c>
      <c r="B45" s="1446">
        <f>'EBF Spending Plan 30-34'!F53</f>
        <v>4438824.74</v>
      </c>
      <c r="C45" s="1526" t="s">
        <v>4211</v>
      </c>
    </row>
    <row r="46" spans="1:3" x14ac:dyDescent="0.25">
      <c r="A46" s="1446" t="s">
        <v>6856</v>
      </c>
      <c r="B46" s="1446">
        <f>'EBF Spending Plan 30-34'!F54</f>
        <v>1569095.73</v>
      </c>
      <c r="C46" s="1526" t="s">
        <v>4211</v>
      </c>
    </row>
    <row r="47" spans="1:3" x14ac:dyDescent="0.25">
      <c r="A47" s="1446" t="s">
        <v>6857</v>
      </c>
      <c r="B47" s="1446">
        <f>'EBF Spending Plan 30-34'!F55</f>
        <v>522466.47</v>
      </c>
      <c r="C47" s="1526" t="s">
        <v>4211</v>
      </c>
    </row>
    <row r="48" spans="1:3" x14ac:dyDescent="0.25">
      <c r="A48" s="1446" t="s">
        <v>6858</v>
      </c>
      <c r="B48" s="1446">
        <f>'EBF Spending Plan 30-34'!F56</f>
        <v>443873.69</v>
      </c>
      <c r="C48" s="1526" t="s">
        <v>4211</v>
      </c>
    </row>
    <row r="49" spans="1:3" x14ac:dyDescent="0.25">
      <c r="A49" s="1446" t="s">
        <v>6859</v>
      </c>
      <c r="B49" s="1446">
        <f>'EBF Spending Plan 30-34'!F57</f>
        <v>1340651.98</v>
      </c>
      <c r="C49" s="1526" t="s">
        <v>4211</v>
      </c>
    </row>
    <row r="50" spans="1:3" x14ac:dyDescent="0.25">
      <c r="A50" s="1446" t="s">
        <v>6860</v>
      </c>
      <c r="B50" s="1446">
        <f>'EBF Spending Plan 30-34'!F58</f>
        <v>318868.75</v>
      </c>
      <c r="C50" s="1526" t="s">
        <v>4211</v>
      </c>
    </row>
    <row r="51" spans="1:3" x14ac:dyDescent="0.25">
      <c r="A51" s="1446" t="s">
        <v>6861</v>
      </c>
      <c r="B51" s="1446">
        <f>'EBF Spending Plan 30-34'!F59</f>
        <v>581077</v>
      </c>
      <c r="C51" s="1526" t="s">
        <v>4211</v>
      </c>
    </row>
    <row r="52" spans="1:3" x14ac:dyDescent="0.25">
      <c r="A52" s="1446" t="s">
        <v>6862</v>
      </c>
      <c r="B52" s="1446">
        <f>'EBF Spending Plan 30-34'!F60</f>
        <v>524492.36</v>
      </c>
      <c r="C52" s="1526" t="s">
        <v>4211</v>
      </c>
    </row>
    <row r="53" spans="1:3" x14ac:dyDescent="0.25">
      <c r="A53" s="1446" t="s">
        <v>6863</v>
      </c>
      <c r="B53" s="1446">
        <f>'EBF Spending Plan 30-34'!F61</f>
        <v>387279.97</v>
      </c>
      <c r="C53" s="1526" t="s">
        <v>4211</v>
      </c>
    </row>
    <row r="54" spans="1:3" x14ac:dyDescent="0.25">
      <c r="A54" s="1446" t="s">
        <v>6864</v>
      </c>
      <c r="B54" s="1446">
        <f>'EBF Spending Plan 30-34'!F62</f>
        <v>778100.8</v>
      </c>
      <c r="C54" s="1526" t="s">
        <v>4211</v>
      </c>
    </row>
    <row r="55" spans="1:3" x14ac:dyDescent="0.25">
      <c r="A55" s="1446" t="s">
        <v>6865</v>
      </c>
      <c r="B55" s="1446">
        <f>'EBF Spending Plan 30-34'!F63</f>
        <v>669946.56000000006</v>
      </c>
      <c r="C55" s="1526" t="s">
        <v>4211</v>
      </c>
    </row>
    <row r="56" spans="1:3" x14ac:dyDescent="0.25">
      <c r="A56" s="1446" t="s">
        <v>6866</v>
      </c>
      <c r="B56" s="1446">
        <f>'EBF Spending Plan 30-34'!F64</f>
        <v>697265.02</v>
      </c>
      <c r="C56" s="1526" t="s">
        <v>4211</v>
      </c>
    </row>
    <row r="57" spans="1:3" x14ac:dyDescent="0.25">
      <c r="A57" s="1446" t="s">
        <v>6867</v>
      </c>
      <c r="B57" s="1446">
        <f>'EBF Spending Plan 30-34'!F65</f>
        <v>25589749.099999998</v>
      </c>
      <c r="C57" s="1526" t="s">
        <v>4211</v>
      </c>
    </row>
    <row r="58" spans="1:3" x14ac:dyDescent="0.25">
      <c r="A58" s="1446" t="s">
        <v>6868</v>
      </c>
      <c r="B58" s="1446">
        <f>'EBF Spending Plan 30-34'!F66</f>
        <v>333163.8</v>
      </c>
      <c r="C58" s="1526" t="s">
        <v>4211</v>
      </c>
    </row>
    <row r="59" spans="1:3" x14ac:dyDescent="0.25">
      <c r="A59" s="1446" t="s">
        <v>6869</v>
      </c>
      <c r="B59" s="1446">
        <f>'EBF Spending Plan 30-34'!F67</f>
        <v>462727.49999999994</v>
      </c>
      <c r="C59" s="1526" t="s">
        <v>4211</v>
      </c>
    </row>
    <row r="60" spans="1:3" x14ac:dyDescent="0.25">
      <c r="A60" s="1446" t="s">
        <v>6870</v>
      </c>
      <c r="B60" s="1446">
        <f>'EBF Spending Plan 30-34'!F68</f>
        <v>1203091.5</v>
      </c>
      <c r="C60" s="1526" t="s">
        <v>4211</v>
      </c>
    </row>
    <row r="61" spans="1:3" x14ac:dyDescent="0.25">
      <c r="A61" s="1446" t="s">
        <v>6871</v>
      </c>
      <c r="B61" s="1446">
        <f>'EBF Spending Plan 30-34'!F69</f>
        <v>125861.87999999999</v>
      </c>
      <c r="C61" s="1526" t="s">
        <v>4211</v>
      </c>
    </row>
    <row r="62" spans="1:3" x14ac:dyDescent="0.25">
      <c r="A62" s="1446" t="s">
        <v>6872</v>
      </c>
      <c r="B62" s="1446">
        <f>'EBF Spending Plan 30-34'!F70</f>
        <v>1056869.6100000001</v>
      </c>
      <c r="C62" s="1526" t="s">
        <v>4211</v>
      </c>
    </row>
    <row r="63" spans="1:3" x14ac:dyDescent="0.25">
      <c r="A63" s="1446" t="s">
        <v>6873</v>
      </c>
      <c r="B63" s="1446">
        <f>'EBF Spending Plan 30-34'!F71</f>
        <v>3179863.38</v>
      </c>
      <c r="C63" s="1526" t="s">
        <v>4211</v>
      </c>
    </row>
    <row r="64" spans="1:3" x14ac:dyDescent="0.25">
      <c r="A64" s="1446" t="s">
        <v>6874</v>
      </c>
      <c r="B64" s="1446">
        <f>'EBF Spending Plan 30-34'!F72</f>
        <v>5038177.0199999996</v>
      </c>
      <c r="C64" s="1526" t="s">
        <v>4211</v>
      </c>
    </row>
    <row r="65" spans="1:3" x14ac:dyDescent="0.25">
      <c r="A65" s="1446" t="s">
        <v>6875</v>
      </c>
      <c r="B65" s="1446">
        <f>'EBF Spending Plan 30-34'!F73</f>
        <v>3468605.34</v>
      </c>
      <c r="C65" s="1526" t="s">
        <v>4211</v>
      </c>
    </row>
    <row r="66" spans="1:3" x14ac:dyDescent="0.25">
      <c r="A66" s="1446" t="s">
        <v>6876</v>
      </c>
      <c r="B66" s="1446">
        <f>'EBF Spending Plan 30-34'!F74</f>
        <v>10012877.67348</v>
      </c>
      <c r="C66" s="1526" t="s">
        <v>4211</v>
      </c>
    </row>
    <row r="67" spans="1:3" x14ac:dyDescent="0.25">
      <c r="A67" s="1446" t="s">
        <v>6877</v>
      </c>
      <c r="B67" s="1446">
        <f>'EBF Spending Plan 30-34'!F75</f>
        <v>25083814.543479994</v>
      </c>
      <c r="C67" s="1526" t="s">
        <v>4211</v>
      </c>
    </row>
    <row r="68" spans="1:3" x14ac:dyDescent="0.25">
      <c r="A68" s="1446" t="s">
        <v>6878</v>
      </c>
      <c r="B68" s="1446">
        <f>'EBF Spending Plan 30-34'!F76</f>
        <v>555189.65</v>
      </c>
      <c r="C68" s="1526" t="s">
        <v>4211</v>
      </c>
    </row>
    <row r="69" spans="1:3" x14ac:dyDescent="0.25">
      <c r="A69" s="1446" t="s">
        <v>6879</v>
      </c>
      <c r="B69" s="1446">
        <f>'EBF Spending Plan 30-34'!F77</f>
        <v>555189.65</v>
      </c>
      <c r="C69" s="1526" t="s">
        <v>4211</v>
      </c>
    </row>
    <row r="70" spans="1:3" x14ac:dyDescent="0.25">
      <c r="A70" s="1446" t="s">
        <v>6880</v>
      </c>
      <c r="B70" s="1446">
        <f>'EBF Spending Plan 30-34'!F78</f>
        <v>577676.38</v>
      </c>
      <c r="C70" s="1526" t="s">
        <v>4211</v>
      </c>
    </row>
    <row r="71" spans="1:3" x14ac:dyDescent="0.25">
      <c r="A71" s="1446" t="s">
        <v>6881</v>
      </c>
      <c r="B71" s="1446">
        <f>'EBF Spending Plan 30-34'!F79</f>
        <v>577676.38</v>
      </c>
      <c r="C71" s="1526" t="s">
        <v>4211</v>
      </c>
    </row>
    <row r="72" spans="1:3" x14ac:dyDescent="0.25">
      <c r="A72" s="1446" t="s">
        <v>6882</v>
      </c>
      <c r="B72" s="1446">
        <f>'EBF Spending Plan 30-34'!F80</f>
        <v>183770.87</v>
      </c>
      <c r="C72" s="1526" t="s">
        <v>4211</v>
      </c>
    </row>
    <row r="73" spans="1:3" x14ac:dyDescent="0.25">
      <c r="A73" s="1446" t="s">
        <v>6883</v>
      </c>
      <c r="B73" s="1446">
        <f>'EBF Spending Plan 30-34'!F81</f>
        <v>183770.87</v>
      </c>
      <c r="C73" s="1526" t="s">
        <v>4211</v>
      </c>
    </row>
    <row r="74" spans="1:3" x14ac:dyDescent="0.25">
      <c r="A74" s="1446" t="s">
        <v>6884</v>
      </c>
      <c r="B74" s="1446">
        <f>'EBF Spending Plan 30-34'!F82</f>
        <v>191524.92</v>
      </c>
      <c r="C74" s="1526" t="s">
        <v>4211</v>
      </c>
    </row>
    <row r="75" spans="1:3" x14ac:dyDescent="0.25">
      <c r="A75" s="1446" t="s">
        <v>6885</v>
      </c>
      <c r="B75" s="1446">
        <f>'EBF Spending Plan 30-34'!F83</f>
        <v>191524.92</v>
      </c>
      <c r="C75" s="1526" t="s">
        <v>4211</v>
      </c>
    </row>
    <row r="76" spans="1:3" x14ac:dyDescent="0.25">
      <c r="A76" s="1446" t="s">
        <v>6886</v>
      </c>
      <c r="B76" s="1446">
        <f>'EBF Spending Plan 30-34'!F84</f>
        <v>230295.14</v>
      </c>
      <c r="C76" s="1526" t="s">
        <v>4211</v>
      </c>
    </row>
    <row r="77" spans="1:3" x14ac:dyDescent="0.25">
      <c r="A77" s="1446" t="s">
        <v>6887</v>
      </c>
      <c r="B77" s="1446">
        <f>'EBF Spending Plan 30-34'!F85</f>
        <v>2035436.92</v>
      </c>
      <c r="C77" s="1526" t="s">
        <v>4211</v>
      </c>
    </row>
    <row r="78" spans="1:3" x14ac:dyDescent="0.25">
      <c r="A78" s="1446" t="s">
        <v>6888</v>
      </c>
      <c r="B78" s="1446">
        <f>'EBF Spending Plan 30-34'!F86</f>
        <v>824501.15</v>
      </c>
      <c r="C78" s="1526" t="s">
        <v>4211</v>
      </c>
    </row>
    <row r="79" spans="1:3" x14ac:dyDescent="0.25">
      <c r="A79" s="1446" t="s">
        <v>6889</v>
      </c>
      <c r="B79" s="1446">
        <f>'EBF Spending Plan 30-34'!F87</f>
        <v>316362.40000000002</v>
      </c>
      <c r="C79" s="1526" t="s">
        <v>4211</v>
      </c>
    </row>
    <row r="80" spans="1:3" x14ac:dyDescent="0.25">
      <c r="A80" s="1446" t="s">
        <v>6890</v>
      </c>
      <c r="B80" s="1446">
        <f>'EBF Spending Plan 30-34'!F88</f>
        <v>6422919.2500000009</v>
      </c>
      <c r="C80" s="1526" t="s">
        <v>4211</v>
      </c>
    </row>
    <row r="81" spans="1:3" x14ac:dyDescent="0.25">
      <c r="A81" s="1446" t="s">
        <v>6891</v>
      </c>
      <c r="B81" s="1446">
        <f>'EBF Spending Plan 30-34'!F90</f>
        <v>57096483.009999998</v>
      </c>
      <c r="C81" s="1526" t="s">
        <v>4211</v>
      </c>
    </row>
    <row r="82" spans="1:3" x14ac:dyDescent="0.25">
      <c r="A82" s="1446" t="s">
        <v>6892</v>
      </c>
      <c r="B82" s="1446" t="str">
        <f>IF('EBF Spending Plan 30-34'!G52="","",'EBF Spending Plan 30-34'!G52)</f>
        <v/>
      </c>
      <c r="C82" s="1526" t="s">
        <v>4212</v>
      </c>
    </row>
    <row r="83" spans="1:3" x14ac:dyDescent="0.25">
      <c r="A83" s="1446" t="s">
        <v>6893</v>
      </c>
      <c r="B83" s="1446" t="str">
        <f>IF('EBF Spending Plan 30-34'!G53="","",'EBF Spending Plan 30-34'!G53)</f>
        <v/>
      </c>
      <c r="C83" s="1526" t="s">
        <v>4212</v>
      </c>
    </row>
    <row r="84" spans="1:3" x14ac:dyDescent="0.25">
      <c r="A84" s="1446" t="s">
        <v>6894</v>
      </c>
      <c r="B84" s="1446" t="str">
        <f>IF('EBF Spending Plan 30-34'!G54="","",'EBF Spending Plan 30-34'!G54)</f>
        <v/>
      </c>
      <c r="C84" s="1526" t="s">
        <v>4212</v>
      </c>
    </row>
    <row r="85" spans="1:3" x14ac:dyDescent="0.25">
      <c r="A85" s="1446" t="s">
        <v>6895</v>
      </c>
      <c r="B85" s="1446" t="str">
        <f>IF('EBF Spending Plan 30-34'!G55="","",'EBF Spending Plan 30-34'!G55)</f>
        <v/>
      </c>
      <c r="C85" s="1526" t="s">
        <v>4212</v>
      </c>
    </row>
    <row r="86" spans="1:3" x14ac:dyDescent="0.25">
      <c r="A86" s="1446" t="s">
        <v>6896</v>
      </c>
      <c r="B86" s="1446" t="str">
        <f>IF('EBF Spending Plan 30-34'!G56="","",'EBF Spending Plan 30-34'!G56)</f>
        <v/>
      </c>
      <c r="C86" s="1526" t="s">
        <v>4212</v>
      </c>
    </row>
    <row r="87" spans="1:3" x14ac:dyDescent="0.25">
      <c r="A87" s="1446" t="s">
        <v>6897</v>
      </c>
      <c r="B87" s="1446" t="str">
        <f>IF('EBF Spending Plan 30-34'!G57="","",'EBF Spending Plan 30-34'!G57)</f>
        <v/>
      </c>
      <c r="C87" s="1526" t="s">
        <v>4212</v>
      </c>
    </row>
    <row r="88" spans="1:3" x14ac:dyDescent="0.25">
      <c r="A88" s="1446" t="s">
        <v>6898</v>
      </c>
      <c r="B88" s="1446" t="str">
        <f>IF('EBF Spending Plan 30-34'!G58="","",'EBF Spending Plan 30-34'!G58)</f>
        <v/>
      </c>
      <c r="C88" s="1526" t="s">
        <v>4212</v>
      </c>
    </row>
    <row r="89" spans="1:3" x14ac:dyDescent="0.25">
      <c r="A89" s="1446" t="s">
        <v>6899</v>
      </c>
      <c r="B89" s="1446" t="str">
        <f>IF('EBF Spending Plan 30-34'!G59="","",'EBF Spending Plan 30-34'!G59)</f>
        <v/>
      </c>
      <c r="C89" s="1526" t="s">
        <v>4212</v>
      </c>
    </row>
    <row r="90" spans="1:3" x14ac:dyDescent="0.25">
      <c r="A90" s="1446" t="s">
        <v>6900</v>
      </c>
      <c r="B90" s="1446" t="str">
        <f>IF('EBF Spending Plan 30-34'!G60="","",'EBF Spending Plan 30-34'!G60)</f>
        <v/>
      </c>
      <c r="C90" s="1526" t="s">
        <v>4212</v>
      </c>
    </row>
    <row r="91" spans="1:3" x14ac:dyDescent="0.25">
      <c r="A91" s="1446" t="s">
        <v>6901</v>
      </c>
      <c r="B91" s="1446" t="str">
        <f>IF('EBF Spending Plan 30-34'!G61="","",'EBF Spending Plan 30-34'!G61)</f>
        <v/>
      </c>
      <c r="C91" s="1526" t="s">
        <v>4212</v>
      </c>
    </row>
    <row r="92" spans="1:3" x14ac:dyDescent="0.25">
      <c r="A92" s="1446" t="s">
        <v>6902</v>
      </c>
      <c r="B92" s="1446" t="str">
        <f>IF('EBF Spending Plan 30-34'!G62="","",'EBF Spending Plan 30-34'!G62)</f>
        <v/>
      </c>
      <c r="C92" s="1526" t="s">
        <v>4212</v>
      </c>
    </row>
    <row r="93" spans="1:3" x14ac:dyDescent="0.25">
      <c r="A93" s="1446" t="s">
        <v>6903</v>
      </c>
      <c r="B93" s="1446" t="str">
        <f>IF('EBF Spending Plan 30-34'!G63="","",'EBF Spending Plan 30-34'!G63)</f>
        <v/>
      </c>
      <c r="C93" s="1526" t="s">
        <v>4212</v>
      </c>
    </row>
    <row r="94" spans="1:3" x14ac:dyDescent="0.25">
      <c r="A94" s="1446" t="s">
        <v>6904</v>
      </c>
      <c r="B94" s="1446" t="str">
        <f>IF('EBF Spending Plan 30-34'!G64="","",'EBF Spending Plan 30-34'!G64)</f>
        <v/>
      </c>
      <c r="C94" s="1526" t="s">
        <v>4212</v>
      </c>
    </row>
    <row r="95" spans="1:3" x14ac:dyDescent="0.25">
      <c r="A95" s="1446" t="s">
        <v>6905</v>
      </c>
      <c r="B95" s="1446" t="str">
        <f>'EBF Spending Plan 30-34'!G65</f>
        <v/>
      </c>
      <c r="C95" s="1526" t="s">
        <v>4212</v>
      </c>
    </row>
    <row r="96" spans="1:3" x14ac:dyDescent="0.25">
      <c r="A96" s="1446" t="s">
        <v>6906</v>
      </c>
      <c r="B96" s="1446" t="str">
        <f>IF('EBF Spending Plan 30-34'!G66="","",'EBF Spending Plan 30-34'!G66)</f>
        <v/>
      </c>
      <c r="C96" s="1526" t="s">
        <v>4212</v>
      </c>
    </row>
    <row r="97" spans="1:3" x14ac:dyDescent="0.25">
      <c r="A97" s="1446" t="s">
        <v>6907</v>
      </c>
      <c r="B97" s="1446" t="str">
        <f>IF('EBF Spending Plan 30-34'!G67="","",'EBF Spending Plan 30-34'!G67)</f>
        <v/>
      </c>
      <c r="C97" s="1526" t="s">
        <v>4212</v>
      </c>
    </row>
    <row r="98" spans="1:3" x14ac:dyDescent="0.25">
      <c r="A98" s="1446" t="s">
        <v>6908</v>
      </c>
      <c r="B98" s="1446" t="str">
        <f>IF('EBF Spending Plan 30-34'!G68="","",'EBF Spending Plan 30-34'!G68)</f>
        <v/>
      </c>
      <c r="C98" s="1526" t="s">
        <v>4212</v>
      </c>
    </row>
    <row r="99" spans="1:3" x14ac:dyDescent="0.25">
      <c r="A99" s="1446" t="s">
        <v>6909</v>
      </c>
      <c r="B99" s="1446" t="str">
        <f>IF('EBF Spending Plan 30-34'!G69="","",'EBF Spending Plan 30-34'!G69)</f>
        <v/>
      </c>
      <c r="C99" s="1526" t="s">
        <v>4212</v>
      </c>
    </row>
    <row r="100" spans="1:3" x14ac:dyDescent="0.25">
      <c r="A100" s="1446" t="s">
        <v>6910</v>
      </c>
      <c r="B100" s="1446" t="str">
        <f>IF('EBF Spending Plan 30-34'!G70="","",'EBF Spending Plan 30-34'!G70)</f>
        <v/>
      </c>
      <c r="C100" s="1526" t="s">
        <v>4212</v>
      </c>
    </row>
    <row r="101" spans="1:3" x14ac:dyDescent="0.25">
      <c r="A101" s="1446" t="s">
        <v>6911</v>
      </c>
      <c r="B101" s="1446" t="str">
        <f>IF('EBF Spending Plan 30-34'!G71="","",'EBF Spending Plan 30-34'!G71)</f>
        <v/>
      </c>
      <c r="C101" s="1526" t="s">
        <v>4212</v>
      </c>
    </row>
    <row r="102" spans="1:3" x14ac:dyDescent="0.25">
      <c r="A102" s="1446" t="s">
        <v>6912</v>
      </c>
      <c r="B102" s="1446" t="str">
        <f>IF('EBF Spending Plan 30-34'!G72="","",'EBF Spending Plan 30-34'!G72)</f>
        <v/>
      </c>
      <c r="C102" s="1526" t="s">
        <v>4212</v>
      </c>
    </row>
    <row r="103" spans="1:3" x14ac:dyDescent="0.25">
      <c r="A103" s="1446" t="s">
        <v>6913</v>
      </c>
      <c r="B103" s="1446" t="str">
        <f>IF('EBF Spending Plan 30-34'!G73="","",'EBF Spending Plan 30-34'!G73)</f>
        <v/>
      </c>
      <c r="C103" s="1526" t="s">
        <v>4212</v>
      </c>
    </row>
    <row r="104" spans="1:3" x14ac:dyDescent="0.25">
      <c r="A104" s="1446" t="s">
        <v>6914</v>
      </c>
      <c r="B104" s="1446" t="str">
        <f>IF('EBF Spending Plan 30-34'!G74="","",'EBF Spending Plan 30-34'!G74)</f>
        <v/>
      </c>
      <c r="C104" s="1526" t="s">
        <v>4212</v>
      </c>
    </row>
    <row r="105" spans="1:3" x14ac:dyDescent="0.25">
      <c r="A105" s="1446" t="s">
        <v>6915</v>
      </c>
      <c r="B105" s="1446" t="str">
        <f>'EBF Spending Plan 30-34'!G75</f>
        <v/>
      </c>
      <c r="C105" s="1526" t="s">
        <v>4212</v>
      </c>
    </row>
    <row r="106" spans="1:3" x14ac:dyDescent="0.25">
      <c r="A106" s="1446" t="s">
        <v>6916</v>
      </c>
      <c r="B106" s="1446" t="str">
        <f>IF('EBF Spending Plan 30-34'!G76="","",'EBF Spending Plan 30-34'!G76)</f>
        <v/>
      </c>
      <c r="C106" s="1526" t="s">
        <v>4212</v>
      </c>
    </row>
    <row r="107" spans="1:3" x14ac:dyDescent="0.25">
      <c r="A107" s="1446" t="s">
        <v>6917</v>
      </c>
      <c r="B107" s="1446" t="str">
        <f>IF('EBF Spending Plan 30-34'!G77="","",'EBF Spending Plan 30-34'!G77)</f>
        <v/>
      </c>
      <c r="C107" s="1526" t="s">
        <v>4212</v>
      </c>
    </row>
    <row r="108" spans="1:3" x14ac:dyDescent="0.25">
      <c r="A108" s="1446" t="s">
        <v>6918</v>
      </c>
      <c r="B108" s="1446" t="str">
        <f>IF('EBF Spending Plan 30-34'!G78="","",'EBF Spending Plan 30-34'!G78)</f>
        <v/>
      </c>
      <c r="C108" s="1526" t="s">
        <v>4212</v>
      </c>
    </row>
    <row r="109" spans="1:3" x14ac:dyDescent="0.25">
      <c r="A109" s="1446" t="s">
        <v>6919</v>
      </c>
      <c r="B109" s="1446" t="str">
        <f>IF('EBF Spending Plan 30-34'!G79="","",'EBF Spending Plan 30-34'!G79)</f>
        <v/>
      </c>
      <c r="C109" s="1526" t="s">
        <v>4212</v>
      </c>
    </row>
    <row r="110" spans="1:3" x14ac:dyDescent="0.25">
      <c r="A110" s="1446" t="s">
        <v>6920</v>
      </c>
      <c r="B110" s="1446" t="str">
        <f>IF('EBF Spending Plan 30-34'!G80="","",'EBF Spending Plan 30-34'!G80)</f>
        <v/>
      </c>
      <c r="C110" s="1526" t="s">
        <v>4212</v>
      </c>
    </row>
    <row r="111" spans="1:3" x14ac:dyDescent="0.25">
      <c r="A111" s="1446" t="s">
        <v>6921</v>
      </c>
      <c r="B111" s="1446" t="str">
        <f>IF('EBF Spending Plan 30-34'!G81="","",'EBF Spending Plan 30-34'!G81)</f>
        <v/>
      </c>
      <c r="C111" s="1526" t="s">
        <v>4212</v>
      </c>
    </row>
    <row r="112" spans="1:3" x14ac:dyDescent="0.25">
      <c r="A112" s="1446" t="s">
        <v>6922</v>
      </c>
      <c r="B112" s="1446" t="str">
        <f>IF('EBF Spending Plan 30-34'!G82="","",'EBF Spending Plan 30-34'!G82)</f>
        <v/>
      </c>
      <c r="C112" s="1526" t="s">
        <v>4212</v>
      </c>
    </row>
    <row r="113" spans="1:3" x14ac:dyDescent="0.25">
      <c r="A113" s="1446" t="s">
        <v>6923</v>
      </c>
      <c r="B113" s="1446" t="str">
        <f>IF('EBF Spending Plan 30-34'!G83="","",'EBF Spending Plan 30-34'!G83)</f>
        <v/>
      </c>
      <c r="C113" s="1526" t="s">
        <v>4212</v>
      </c>
    </row>
    <row r="114" spans="1:3" x14ac:dyDescent="0.25">
      <c r="A114" s="1446" t="s">
        <v>6924</v>
      </c>
      <c r="B114" s="1446" t="str">
        <f>IF('EBF Spending Plan 30-34'!G84="","",'EBF Spending Plan 30-34'!G84)</f>
        <v/>
      </c>
      <c r="C114" s="1526" t="s">
        <v>4212</v>
      </c>
    </row>
    <row r="115" spans="1:3" x14ac:dyDescent="0.25">
      <c r="A115" s="1446" t="s">
        <v>6925</v>
      </c>
      <c r="B115" s="1446" t="str">
        <f>IF('EBF Spending Plan 30-34'!G85="","",'EBF Spending Plan 30-34'!G85)</f>
        <v/>
      </c>
      <c r="C115" s="1526" t="s">
        <v>4212</v>
      </c>
    </row>
    <row r="116" spans="1:3" x14ac:dyDescent="0.25">
      <c r="A116" s="1446" t="s">
        <v>6926</v>
      </c>
      <c r="B116" s="1446" t="str">
        <f>IF('EBF Spending Plan 30-34'!G86="","",'EBF Spending Plan 30-34'!G86)</f>
        <v/>
      </c>
      <c r="C116" s="1526" t="s">
        <v>4212</v>
      </c>
    </row>
    <row r="117" spans="1:3" x14ac:dyDescent="0.25">
      <c r="A117" s="1446" t="s">
        <v>6927</v>
      </c>
      <c r="B117" s="1446" t="str">
        <f>IF('EBF Spending Plan 30-34'!G87="","",'EBF Spending Plan 30-34'!G87)</f>
        <v/>
      </c>
      <c r="C117" s="1526" t="s">
        <v>4212</v>
      </c>
    </row>
    <row r="118" spans="1:3" x14ac:dyDescent="0.25">
      <c r="A118" s="1446" t="s">
        <v>6928</v>
      </c>
      <c r="B118" s="1446" t="str">
        <f>'EBF Spending Plan 30-34'!G88</f>
        <v/>
      </c>
      <c r="C118" s="1526" t="s">
        <v>4212</v>
      </c>
    </row>
    <row r="119" spans="1:3" x14ac:dyDescent="0.25">
      <c r="A119" s="1446" t="s">
        <v>6929</v>
      </c>
      <c r="B119" s="1446" t="str">
        <f>IF('EBF Spending Plan 30-34'!G89="","",'EBF Spending Plan 30-34'!G89)</f>
        <v/>
      </c>
      <c r="C119" s="1526" t="s">
        <v>4212</v>
      </c>
    </row>
    <row r="120" spans="1:3" x14ac:dyDescent="0.25">
      <c r="A120" s="1446" t="s">
        <v>6930</v>
      </c>
      <c r="B120" s="1446" t="str">
        <f>'EBF Spending Plan 30-34'!G90</f>
        <v/>
      </c>
      <c r="C120" s="1526" t="s">
        <v>4212</v>
      </c>
    </row>
    <row r="121" spans="1:3" x14ac:dyDescent="0.25">
      <c r="A121" s="1446" t="s">
        <v>6931</v>
      </c>
      <c r="B121" s="1446" t="str">
        <f>IF('EBF Spending Plan 30-34'!H52="","",'EBF Spending Plan 30-34'!H52)</f>
        <v/>
      </c>
      <c r="C121" s="1526" t="s">
        <v>4213</v>
      </c>
    </row>
    <row r="122" spans="1:3" x14ac:dyDescent="0.25">
      <c r="A122" s="1446" t="s">
        <v>6932</v>
      </c>
      <c r="B122" s="1446" t="str">
        <f>IF('EBF Spending Plan 30-34'!H53="","",'EBF Spending Plan 30-34'!H53)</f>
        <v/>
      </c>
      <c r="C122" s="1526" t="s">
        <v>4213</v>
      </c>
    </row>
    <row r="123" spans="1:3" x14ac:dyDescent="0.25">
      <c r="A123" s="1446" t="s">
        <v>6933</v>
      </c>
      <c r="B123" s="1446" t="str">
        <f>IF('EBF Spending Plan 30-34'!H54="","",'EBF Spending Plan 30-34'!H54)</f>
        <v/>
      </c>
      <c r="C123" s="1526" t="s">
        <v>4213</v>
      </c>
    </row>
    <row r="124" spans="1:3" x14ac:dyDescent="0.25">
      <c r="A124" s="1446" t="s">
        <v>6934</v>
      </c>
      <c r="B124" s="1446" t="str">
        <f>IF('EBF Spending Plan 30-34'!H55="","",'EBF Spending Plan 30-34'!H55)</f>
        <v/>
      </c>
      <c r="C124" s="1526" t="s">
        <v>4213</v>
      </c>
    </row>
    <row r="125" spans="1:3" x14ac:dyDescent="0.25">
      <c r="A125" s="1446" t="s">
        <v>6935</v>
      </c>
      <c r="B125" s="1446" t="str">
        <f>IF('EBF Spending Plan 30-34'!H56="","",'EBF Spending Plan 30-34'!H56)</f>
        <v/>
      </c>
      <c r="C125" s="1526" t="s">
        <v>4213</v>
      </c>
    </row>
    <row r="126" spans="1:3" x14ac:dyDescent="0.25">
      <c r="A126" s="1446" t="s">
        <v>6936</v>
      </c>
      <c r="B126" s="1446" t="str">
        <f>IF('EBF Spending Plan 30-34'!H57="","",'EBF Spending Plan 30-34'!H57)</f>
        <v/>
      </c>
      <c r="C126" s="1526" t="s">
        <v>4213</v>
      </c>
    </row>
    <row r="127" spans="1:3" x14ac:dyDescent="0.25">
      <c r="A127" s="1446" t="s">
        <v>6937</v>
      </c>
      <c r="B127" s="1446" t="str">
        <f>IF('EBF Spending Plan 30-34'!H58="","",'EBF Spending Plan 30-34'!H58)</f>
        <v/>
      </c>
      <c r="C127" s="1526" t="s">
        <v>4213</v>
      </c>
    </row>
    <row r="128" spans="1:3" x14ac:dyDescent="0.25">
      <c r="A128" s="1446" t="s">
        <v>6938</v>
      </c>
      <c r="B128" s="1446" t="str">
        <f>IF('EBF Spending Plan 30-34'!H59="","",'EBF Spending Plan 30-34'!H59)</f>
        <v/>
      </c>
      <c r="C128" s="1526" t="s">
        <v>4213</v>
      </c>
    </row>
    <row r="129" spans="1:3" x14ac:dyDescent="0.25">
      <c r="A129" s="1446" t="s">
        <v>6939</v>
      </c>
      <c r="B129" s="1446" t="str">
        <f>IF('EBF Spending Plan 30-34'!H60="","",'EBF Spending Plan 30-34'!H60)</f>
        <v/>
      </c>
      <c r="C129" s="1526" t="s">
        <v>4213</v>
      </c>
    </row>
    <row r="130" spans="1:3" x14ac:dyDescent="0.25">
      <c r="A130" s="1446" t="s">
        <v>6940</v>
      </c>
      <c r="B130" s="1446" t="str">
        <f>IF('EBF Spending Plan 30-34'!H61="","",'EBF Spending Plan 30-34'!H61)</f>
        <v/>
      </c>
      <c r="C130" s="1526" t="s">
        <v>4213</v>
      </c>
    </row>
    <row r="131" spans="1:3" x14ac:dyDescent="0.25">
      <c r="A131" s="1446" t="s">
        <v>6941</v>
      </c>
      <c r="B131" s="1446" t="str">
        <f>IF('EBF Spending Plan 30-34'!H62="","",'EBF Spending Plan 30-34'!H62)</f>
        <v/>
      </c>
      <c r="C131" s="1526" t="s">
        <v>4213</v>
      </c>
    </row>
    <row r="132" spans="1:3" x14ac:dyDescent="0.25">
      <c r="A132" s="1446" t="s">
        <v>6942</v>
      </c>
      <c r="B132" s="1446" t="str">
        <f>IF('EBF Spending Plan 30-34'!H63="","",'EBF Spending Plan 30-34'!H63)</f>
        <v/>
      </c>
      <c r="C132" s="1526" t="s">
        <v>4213</v>
      </c>
    </row>
    <row r="133" spans="1:3" x14ac:dyDescent="0.25">
      <c r="A133" s="1446" t="s">
        <v>6943</v>
      </c>
      <c r="B133" s="1446" t="str">
        <f>IF('EBF Spending Plan 30-34'!H64="","",'EBF Spending Plan 30-34'!H64)</f>
        <v/>
      </c>
      <c r="C133" s="1526" t="s">
        <v>4213</v>
      </c>
    </row>
    <row r="134" spans="1:3" x14ac:dyDescent="0.25">
      <c r="A134" s="1446" t="s">
        <v>6944</v>
      </c>
      <c r="B134" s="1446" t="str">
        <f>'EBF Spending Plan 30-34'!H65</f>
        <v/>
      </c>
      <c r="C134" s="1526" t="s">
        <v>4213</v>
      </c>
    </row>
    <row r="135" spans="1:3" x14ac:dyDescent="0.25">
      <c r="A135" s="1446" t="s">
        <v>6945</v>
      </c>
      <c r="B135" s="1446" t="str">
        <f>IF('EBF Spending Plan 30-34'!H66="","",'EBF Spending Plan 30-34'!H66)</f>
        <v/>
      </c>
      <c r="C135" s="1526" t="s">
        <v>4213</v>
      </c>
    </row>
    <row r="136" spans="1:3" x14ac:dyDescent="0.25">
      <c r="A136" s="1446" t="s">
        <v>6946</v>
      </c>
      <c r="B136" s="1446" t="str">
        <f>IF('EBF Spending Plan 30-34'!H67="","",'EBF Spending Plan 30-34'!H67)</f>
        <v/>
      </c>
      <c r="C136" s="1526" t="s">
        <v>4213</v>
      </c>
    </row>
    <row r="137" spans="1:3" x14ac:dyDescent="0.25">
      <c r="A137" s="1446" t="s">
        <v>6947</v>
      </c>
      <c r="B137" s="1446" t="str">
        <f>IF('EBF Spending Plan 30-34'!H68="","",'EBF Spending Plan 30-34'!H68)</f>
        <v/>
      </c>
      <c r="C137" s="1526" t="s">
        <v>4213</v>
      </c>
    </row>
    <row r="138" spans="1:3" x14ac:dyDescent="0.25">
      <c r="A138" s="1446" t="s">
        <v>6948</v>
      </c>
      <c r="B138" s="1446" t="str">
        <f>IF('EBF Spending Plan 30-34'!H69="","",'EBF Spending Plan 30-34'!H69)</f>
        <v/>
      </c>
      <c r="C138" s="1526" t="s">
        <v>4213</v>
      </c>
    </row>
    <row r="139" spans="1:3" x14ac:dyDescent="0.25">
      <c r="A139" s="1446" t="s">
        <v>6949</v>
      </c>
      <c r="B139" s="1446" t="str">
        <f>IF('EBF Spending Plan 30-34'!H70="","",'EBF Spending Plan 30-34'!H70)</f>
        <v/>
      </c>
      <c r="C139" s="1526" t="s">
        <v>4213</v>
      </c>
    </row>
    <row r="140" spans="1:3" x14ac:dyDescent="0.25">
      <c r="A140" s="1446" t="s">
        <v>6950</v>
      </c>
      <c r="B140" s="1446" t="str">
        <f>IF('EBF Spending Plan 30-34'!H71="","",'EBF Spending Plan 30-34'!H71)</f>
        <v/>
      </c>
      <c r="C140" s="1526" t="s">
        <v>4213</v>
      </c>
    </row>
    <row r="141" spans="1:3" x14ac:dyDescent="0.25">
      <c r="A141" s="1446" t="s">
        <v>6951</v>
      </c>
      <c r="B141" s="1446" t="str">
        <f>IF('EBF Spending Plan 30-34'!H72="","",'EBF Spending Plan 30-34'!H72)</f>
        <v/>
      </c>
      <c r="C141" s="1526" t="s">
        <v>4213</v>
      </c>
    </row>
    <row r="142" spans="1:3" x14ac:dyDescent="0.25">
      <c r="A142" s="1446" t="s">
        <v>6952</v>
      </c>
      <c r="B142" s="1446" t="str">
        <f>IF('EBF Spending Plan 30-34'!H73="","",'EBF Spending Plan 30-34'!H73)</f>
        <v/>
      </c>
      <c r="C142" s="1526" t="s">
        <v>4213</v>
      </c>
    </row>
    <row r="143" spans="1:3" x14ac:dyDescent="0.25">
      <c r="A143" s="1446" t="s">
        <v>6953</v>
      </c>
      <c r="B143" s="1446" t="str">
        <f>IF('EBF Spending Plan 30-34'!H74="","",'EBF Spending Plan 30-34'!H74)</f>
        <v/>
      </c>
      <c r="C143" s="1526" t="s">
        <v>4213</v>
      </c>
    </row>
    <row r="144" spans="1:3" x14ac:dyDescent="0.25">
      <c r="A144" s="1446" t="s">
        <v>6954</v>
      </c>
      <c r="B144" s="1446" t="str">
        <f>'EBF Spending Plan 30-34'!H75</f>
        <v/>
      </c>
      <c r="C144" s="1526" t="s">
        <v>4213</v>
      </c>
    </row>
    <row r="145" spans="1:3" x14ac:dyDescent="0.25">
      <c r="A145" s="1446" t="s">
        <v>6955</v>
      </c>
      <c r="B145" s="1446" t="str">
        <f>IF('EBF Spending Plan 30-34'!H76="","",'EBF Spending Plan 30-34'!H76)</f>
        <v/>
      </c>
      <c r="C145" s="1526" t="s">
        <v>4213</v>
      </c>
    </row>
    <row r="146" spans="1:3" x14ac:dyDescent="0.25">
      <c r="A146" s="1446" t="s">
        <v>6956</v>
      </c>
      <c r="B146" s="1446" t="str">
        <f>IF('EBF Spending Plan 30-34'!H77="","",'EBF Spending Plan 30-34'!H77)</f>
        <v/>
      </c>
      <c r="C146" s="1526" t="s">
        <v>4213</v>
      </c>
    </row>
    <row r="147" spans="1:3" x14ac:dyDescent="0.25">
      <c r="A147" s="1446" t="s">
        <v>6957</v>
      </c>
      <c r="B147" s="1446" t="str">
        <f>IF('EBF Spending Plan 30-34'!H78="","",'EBF Spending Plan 30-34'!H78)</f>
        <v/>
      </c>
      <c r="C147" s="1526" t="s">
        <v>4213</v>
      </c>
    </row>
    <row r="148" spans="1:3" x14ac:dyDescent="0.25">
      <c r="A148" s="1446" t="s">
        <v>6958</v>
      </c>
      <c r="B148" s="1446" t="str">
        <f>IF('EBF Spending Plan 30-34'!H79="","",'EBF Spending Plan 30-34'!H79)</f>
        <v/>
      </c>
      <c r="C148" s="1526" t="s">
        <v>4213</v>
      </c>
    </row>
    <row r="149" spans="1:3" x14ac:dyDescent="0.25">
      <c r="A149" s="1446" t="s">
        <v>6959</v>
      </c>
      <c r="B149" s="1446" t="str">
        <f>IF('EBF Spending Plan 30-34'!H80="","",'EBF Spending Plan 30-34'!H80)</f>
        <v/>
      </c>
      <c r="C149" s="1526" t="s">
        <v>4213</v>
      </c>
    </row>
    <row r="150" spans="1:3" x14ac:dyDescent="0.25">
      <c r="A150" s="1446" t="s">
        <v>6960</v>
      </c>
      <c r="B150" s="1446" t="str">
        <f>IF('EBF Spending Plan 30-34'!H81="","",'EBF Spending Plan 30-34'!H81)</f>
        <v/>
      </c>
      <c r="C150" s="1526" t="s">
        <v>4213</v>
      </c>
    </row>
    <row r="151" spans="1:3" x14ac:dyDescent="0.25">
      <c r="A151" s="1446" t="s">
        <v>6961</v>
      </c>
      <c r="B151" s="1446" t="str">
        <f>IF('EBF Spending Plan 30-34'!H82="","",'EBF Spending Plan 30-34'!H82)</f>
        <v/>
      </c>
      <c r="C151" s="1526" t="s">
        <v>4213</v>
      </c>
    </row>
    <row r="152" spans="1:3" x14ac:dyDescent="0.25">
      <c r="A152" s="1446" t="s">
        <v>6962</v>
      </c>
      <c r="B152" s="1446" t="str">
        <f>IF('EBF Spending Plan 30-34'!H83="","",'EBF Spending Plan 30-34'!H83)</f>
        <v/>
      </c>
      <c r="C152" s="1526" t="s">
        <v>4213</v>
      </c>
    </row>
    <row r="153" spans="1:3" x14ac:dyDescent="0.25">
      <c r="A153" s="1446" t="s">
        <v>6963</v>
      </c>
      <c r="B153" s="1446" t="str">
        <f>IF('EBF Spending Plan 30-34'!H84="","",'EBF Spending Plan 30-34'!H84)</f>
        <v/>
      </c>
      <c r="C153" s="1526" t="s">
        <v>4213</v>
      </c>
    </row>
    <row r="154" spans="1:3" x14ac:dyDescent="0.25">
      <c r="A154" s="1446" t="s">
        <v>6964</v>
      </c>
      <c r="B154" s="1446" t="str">
        <f>IF('EBF Spending Plan 30-34'!H85="","",'EBF Spending Plan 30-34'!H85)</f>
        <v/>
      </c>
      <c r="C154" s="1526" t="s">
        <v>4213</v>
      </c>
    </row>
    <row r="155" spans="1:3" x14ac:dyDescent="0.25">
      <c r="A155" s="1446" t="s">
        <v>6965</v>
      </c>
      <c r="B155" s="1446" t="str">
        <f>IF('EBF Spending Plan 30-34'!H86="","",'EBF Spending Plan 30-34'!H86)</f>
        <v/>
      </c>
      <c r="C155" s="1526" t="s">
        <v>4213</v>
      </c>
    </row>
    <row r="156" spans="1:3" x14ac:dyDescent="0.25">
      <c r="A156" s="1446" t="s">
        <v>6966</v>
      </c>
      <c r="B156" s="1446" t="str">
        <f>IF('EBF Spending Plan 30-34'!H87="","",'EBF Spending Plan 30-34'!H87)</f>
        <v/>
      </c>
      <c r="C156" s="1526" t="s">
        <v>4213</v>
      </c>
    </row>
    <row r="157" spans="1:3" x14ac:dyDescent="0.25">
      <c r="A157" s="1446" t="s">
        <v>6967</v>
      </c>
      <c r="B157" s="1446" t="str">
        <f>'EBF Spending Plan 30-34'!H88</f>
        <v/>
      </c>
      <c r="C157" s="1526" t="s">
        <v>4213</v>
      </c>
    </row>
    <row r="158" spans="1:3" x14ac:dyDescent="0.25">
      <c r="A158" s="1446" t="s">
        <v>6968</v>
      </c>
      <c r="B158" s="1446" t="str">
        <f>IF('EBF Spending Plan 30-34'!H89="","",'EBF Spending Plan 30-34'!H89)</f>
        <v/>
      </c>
      <c r="C158" s="1526" t="s">
        <v>4213</v>
      </c>
    </row>
    <row r="159" spans="1:3" x14ac:dyDescent="0.25">
      <c r="A159" s="1446" t="s">
        <v>6969</v>
      </c>
      <c r="B159" s="1446" t="str">
        <f>'EBF Spending Plan 30-34'!H90</f>
        <v/>
      </c>
      <c r="C159" s="1526" t="s">
        <v>4213</v>
      </c>
    </row>
    <row r="160" spans="1:3" x14ac:dyDescent="0.25">
      <c r="A160" s="1446" t="s">
        <v>6970</v>
      </c>
      <c r="B160" s="1446" t="str">
        <f>IF('EBF Spending Plan 30-34'!G93="","",'EBF Spending Plan 30-34'!G93)</f>
        <v/>
      </c>
      <c r="C160" s="1526" t="s">
        <v>4212</v>
      </c>
    </row>
    <row r="161" spans="1:3" x14ac:dyDescent="0.25">
      <c r="A161" s="1446" t="s">
        <v>6971</v>
      </c>
      <c r="B161" s="1446">
        <f>'EBF Spending Plan 30-34'!G100</f>
        <v>589250.56000000006</v>
      </c>
      <c r="C161" s="1526" t="s">
        <v>4214</v>
      </c>
    </row>
    <row r="162" spans="1:3" x14ac:dyDescent="0.25">
      <c r="A162" s="1572" t="s">
        <v>6972</v>
      </c>
      <c r="B162" s="1446" t="str">
        <f>'EBF Spending Plan 30-34'!H100</f>
        <v>Actual</v>
      </c>
      <c r="C162" s="1526"/>
    </row>
    <row r="163" spans="1:3" x14ac:dyDescent="0.25">
      <c r="A163" s="1572" t="s">
        <v>6973</v>
      </c>
      <c r="B163" s="1446">
        <f>'EBF Spending Plan 30-34'!G101</f>
        <v>26968</v>
      </c>
      <c r="C163" s="1526" t="s">
        <v>4214</v>
      </c>
    </row>
    <row r="164" spans="1:3" x14ac:dyDescent="0.25">
      <c r="A164" s="1572" t="s">
        <v>6974</v>
      </c>
      <c r="B164" s="1446" t="str">
        <f>'EBF Spending Plan 30-34'!H101</f>
        <v>Actual</v>
      </c>
      <c r="C164" s="1526"/>
    </row>
    <row r="165" spans="1:3" x14ac:dyDescent="0.25">
      <c r="A165" s="1572" t="s">
        <v>6975</v>
      </c>
      <c r="B165" s="1446">
        <f>'EBF Spending Plan 30-34'!G102</f>
        <v>1138119.43</v>
      </c>
      <c r="C165" s="1526" t="s">
        <v>4214</v>
      </c>
    </row>
    <row r="166" spans="1:3" x14ac:dyDescent="0.25">
      <c r="A166" s="1572" t="s">
        <v>6976</v>
      </c>
      <c r="B166" s="1446" t="str">
        <f>'EBF Spending Plan 30-34'!H102</f>
        <v>Actual</v>
      </c>
      <c r="C166" s="1526"/>
    </row>
    <row r="167" spans="1:3" x14ac:dyDescent="0.25">
      <c r="A167" s="1446" t="s">
        <v>6977</v>
      </c>
      <c r="B167" s="1446" t="str">
        <f>IF('EBF Spending Plan 30-34'!H104="","",'EBF Spending Plan 30-34'!H104)</f>
        <v>Yes</v>
      </c>
      <c r="C167" s="1526" t="s">
        <v>4214</v>
      </c>
    </row>
    <row r="168" spans="1:3" x14ac:dyDescent="0.25">
      <c r="A168" s="1446" t="s">
        <v>6978</v>
      </c>
      <c r="B168" s="1446" t="str">
        <f>IF('EBF Spending Plan 30-34'!G105="[Optional - Enter $]","",'EBF Spending Plan 30-34'!G105)</f>
        <v/>
      </c>
      <c r="C168" s="1526" t="s">
        <v>4214</v>
      </c>
    </row>
    <row r="169" spans="1:3" x14ac:dyDescent="0.25">
      <c r="A169" s="1446" t="s">
        <v>6979</v>
      </c>
      <c r="B169" s="1446" t="str">
        <f>IF('EBF Spending Plan 30-34'!H106="","",'EBF Spending Plan 30-34'!H106)</f>
        <v>Yes</v>
      </c>
      <c r="C169" s="1526" t="s">
        <v>4214</v>
      </c>
    </row>
    <row r="170" spans="1:3" x14ac:dyDescent="0.25">
      <c r="A170" s="1446" t="s">
        <v>6980</v>
      </c>
      <c r="B170" s="1446" t="str">
        <f>IF('EBF Spending Plan 30-34'!G107="[Optional - Enter $]","",'EBF Spending Plan 30-34'!G107)</f>
        <v/>
      </c>
      <c r="C170" s="1526" t="s">
        <v>4214</v>
      </c>
    </row>
    <row r="171" spans="1:3" x14ac:dyDescent="0.25">
      <c r="A171" s="1446" t="s">
        <v>6981</v>
      </c>
      <c r="B171" s="1446" t="str">
        <f>IF('EBF Spending Plan 30-34'!K104="","",'EBF Spending Plan 30-34'!K104)</f>
        <v>Yes</v>
      </c>
      <c r="C171" s="1526" t="s">
        <v>4214</v>
      </c>
    </row>
    <row r="172" spans="1:3" x14ac:dyDescent="0.25">
      <c r="A172" s="1446" t="s">
        <v>6982</v>
      </c>
      <c r="B172" s="1446" t="str">
        <f>IF('EBF Spending Plan 30-34'!I105="[Optional - Enter $]","",'EBF Spending Plan 30-34'!I105)</f>
        <v/>
      </c>
      <c r="C172" s="1526" t="s">
        <v>4214</v>
      </c>
    </row>
    <row r="173" spans="1:3" x14ac:dyDescent="0.25">
      <c r="A173" s="1446" t="s">
        <v>6983</v>
      </c>
      <c r="B173" s="1446" t="str">
        <f>IF('EBF Spending Plan 30-34'!K106="","",'EBF Spending Plan 30-34'!K106)</f>
        <v>Yes</v>
      </c>
      <c r="C173" s="1526" t="s">
        <v>4214</v>
      </c>
    </row>
    <row r="174" spans="1:3" x14ac:dyDescent="0.25">
      <c r="A174" s="1446" t="s">
        <v>6984</v>
      </c>
      <c r="B174" s="1446" t="str">
        <f>IF('EBF Spending Plan 30-34'!I107="[Optional - Enter $]","",'EBF Spending Plan 30-34'!I107)</f>
        <v/>
      </c>
      <c r="C174" s="1526" t="s">
        <v>4214</v>
      </c>
    </row>
    <row r="175" spans="1:3" x14ac:dyDescent="0.25">
      <c r="A175" s="1446" t="s">
        <v>6985</v>
      </c>
      <c r="B175" s="1446" t="str">
        <f>IF('EBF Spending Plan 30-34'!M104="","",'EBF Spending Plan 30-34'!M104)</f>
        <v/>
      </c>
      <c r="C175" s="1526" t="s">
        <v>4214</v>
      </c>
    </row>
    <row r="176" spans="1:3" x14ac:dyDescent="0.25">
      <c r="A176" s="1446" t="s">
        <v>6986</v>
      </c>
      <c r="B176" s="1446" t="str">
        <f>IF('EBF Spending Plan 30-34'!L105="[Optional - Enter $]","",'EBF Spending Plan 30-34'!L105)</f>
        <v/>
      </c>
      <c r="C176" s="1526" t="s">
        <v>4214</v>
      </c>
    </row>
    <row r="177" spans="1:3" x14ac:dyDescent="0.25">
      <c r="A177" s="1446" t="s">
        <v>6987</v>
      </c>
      <c r="B177" s="1446" t="str">
        <f>IF('EBF Spending Plan 30-34'!G108="","",'EBF Spending Plan 30-34'!G108)</f>
        <v/>
      </c>
      <c r="C177" s="1526" t="s">
        <v>4214</v>
      </c>
    </row>
    <row r="178" spans="1:3" x14ac:dyDescent="0.25">
      <c r="A178" s="1446" t="s">
        <v>6988</v>
      </c>
      <c r="B178" s="1446" t="str">
        <f>IF('EBF Spending Plan 30-34'!H111="","",'EBF Spending Plan 30-34'!H111)</f>
        <v>Yes</v>
      </c>
      <c r="C178" s="1526" t="s">
        <v>4214</v>
      </c>
    </row>
    <row r="179" spans="1:3" x14ac:dyDescent="0.25">
      <c r="A179" s="1446" t="s">
        <v>6989</v>
      </c>
      <c r="B179" s="1446" t="str">
        <f>IF('EBF Spending Plan 30-34'!G112="[Optional - Enter $]","",'EBF Spending Plan 30-34'!G112)</f>
        <v/>
      </c>
      <c r="C179" s="1526" t="s">
        <v>4214</v>
      </c>
    </row>
    <row r="180" spans="1:3" x14ac:dyDescent="0.25">
      <c r="A180" s="1446" t="s">
        <v>6990</v>
      </c>
      <c r="B180" s="1446" t="str">
        <f>IF('EBF Spending Plan 30-34'!H113="","",'EBF Spending Plan 30-34'!H113)</f>
        <v>Yes</v>
      </c>
      <c r="C180" s="1526" t="s">
        <v>4214</v>
      </c>
    </row>
    <row r="181" spans="1:3" x14ac:dyDescent="0.25">
      <c r="A181" s="1446" t="s">
        <v>6991</v>
      </c>
      <c r="B181" s="1446" t="str">
        <f>IF('EBF Spending Plan 30-34'!G114="[Optional - Enter $]","",'EBF Spending Plan 30-34'!G114)</f>
        <v/>
      </c>
      <c r="C181" s="1526" t="s">
        <v>4214</v>
      </c>
    </row>
    <row r="182" spans="1:3" x14ac:dyDescent="0.25">
      <c r="A182" s="1446" t="s">
        <v>6992</v>
      </c>
      <c r="B182" s="1446" t="str">
        <f>IF('EBF Spending Plan 30-34'!K111="","",'EBF Spending Plan 30-34'!K111)</f>
        <v/>
      </c>
      <c r="C182" s="1526" t="s">
        <v>4214</v>
      </c>
    </row>
    <row r="183" spans="1:3" x14ac:dyDescent="0.25">
      <c r="A183" s="1446" t="s">
        <v>6993</v>
      </c>
      <c r="B183" s="1446" t="str">
        <f>IF('EBF Spending Plan 30-34'!I112="[Optional - Enter $]","",'EBF Spending Plan 30-34'!I112)</f>
        <v/>
      </c>
      <c r="C183" s="1526" t="s">
        <v>4214</v>
      </c>
    </row>
    <row r="184" spans="1:3" x14ac:dyDescent="0.25">
      <c r="A184" s="1446" t="s">
        <v>6994</v>
      </c>
      <c r="B184" s="1446" t="str">
        <f>IF('EBF Spending Plan 30-34'!K113="","",'EBF Spending Plan 30-34'!K113)</f>
        <v/>
      </c>
      <c r="C184" s="1526" t="s">
        <v>4214</v>
      </c>
    </row>
    <row r="185" spans="1:3" x14ac:dyDescent="0.25">
      <c r="A185" s="1446" t="s">
        <v>6995</v>
      </c>
      <c r="B185" s="1446" t="str">
        <f>IF('EBF Spending Plan 30-34'!I114="[Optional - Enter $]","",'EBF Spending Plan 30-34'!I114)</f>
        <v/>
      </c>
      <c r="C185" s="1526" t="s">
        <v>4214</v>
      </c>
    </row>
    <row r="186" spans="1:3" x14ac:dyDescent="0.25">
      <c r="A186" s="1446" t="s">
        <v>6996</v>
      </c>
      <c r="B186" s="1446" t="str">
        <f>IF('EBF Spending Plan 30-34'!M111="","",'EBF Spending Plan 30-34'!M111)</f>
        <v>Yes</v>
      </c>
      <c r="C186" s="1526" t="s">
        <v>4214</v>
      </c>
    </row>
    <row r="187" spans="1:3" x14ac:dyDescent="0.25">
      <c r="A187" s="1446" t="s">
        <v>6997</v>
      </c>
      <c r="B187" s="1446" t="str">
        <f>IF('EBF Spending Plan 30-34'!L112="[Optional - Enter $]","",'EBF Spending Plan 30-34'!L112)</f>
        <v/>
      </c>
      <c r="C187" s="1526" t="s">
        <v>4214</v>
      </c>
    </row>
    <row r="188" spans="1:3" x14ac:dyDescent="0.25">
      <c r="A188" s="1446" t="s">
        <v>6998</v>
      </c>
      <c r="B188" s="1446" t="str">
        <f>IF('EBF Spending Plan 30-34'!M113="","",'EBF Spending Plan 30-34'!M113)</f>
        <v/>
      </c>
      <c r="C188" s="1526" t="s">
        <v>4214</v>
      </c>
    </row>
    <row r="189" spans="1:3" x14ac:dyDescent="0.25">
      <c r="A189" s="1446" t="s">
        <v>6999</v>
      </c>
      <c r="B189" s="1446" t="str">
        <f>IF('EBF Spending Plan 30-34'!L114="[Optional - Enter $]","",'EBF Spending Plan 30-34'!L114)</f>
        <v/>
      </c>
      <c r="C189" s="1526" t="s">
        <v>4214</v>
      </c>
    </row>
    <row r="190" spans="1:3" x14ac:dyDescent="0.25">
      <c r="A190" s="1446" t="s">
        <v>7000</v>
      </c>
      <c r="B190" s="1446" t="str">
        <f>IF('EBF Spending Plan 30-34'!G115="","",'EBF Spending Plan 30-34'!G115)</f>
        <v/>
      </c>
      <c r="C190" s="1526" t="s">
        <v>4214</v>
      </c>
    </row>
    <row r="191" spans="1:3" x14ac:dyDescent="0.25">
      <c r="A191" s="1446" t="s">
        <v>7001</v>
      </c>
      <c r="B191" s="1446" t="str">
        <f>IF('EBF Spending Plan 30-34'!H118="","",'EBF Spending Plan 30-34'!H118)</f>
        <v>Yes</v>
      </c>
      <c r="C191" s="1526" t="s">
        <v>4214</v>
      </c>
    </row>
    <row r="192" spans="1:3" x14ac:dyDescent="0.25">
      <c r="A192" s="1446" t="s">
        <v>7002</v>
      </c>
      <c r="B192" s="1446" t="str">
        <f>IF('EBF Spending Plan 30-34'!G119="[Optional - Enter $]","",'EBF Spending Plan 30-34'!G119)</f>
        <v/>
      </c>
      <c r="C192" s="1526" t="s">
        <v>4214</v>
      </c>
    </row>
    <row r="193" spans="1:3" x14ac:dyDescent="0.25">
      <c r="A193" s="1446" t="s">
        <v>7003</v>
      </c>
      <c r="B193" s="1446" t="str">
        <f>IF('EBF Spending Plan 30-34'!H120="","",'EBF Spending Plan 30-34'!H120)</f>
        <v>Yes</v>
      </c>
      <c r="C193" s="1526" t="s">
        <v>4214</v>
      </c>
    </row>
    <row r="194" spans="1:3" x14ac:dyDescent="0.25">
      <c r="A194" s="1446" t="s">
        <v>7004</v>
      </c>
      <c r="B194" s="1446" t="str">
        <f>IF('EBF Spending Plan 30-34'!G121="[Optional - Enter $]","",'EBF Spending Plan 30-34'!G121)</f>
        <v/>
      </c>
      <c r="C194" s="1526" t="s">
        <v>4214</v>
      </c>
    </row>
    <row r="195" spans="1:3" x14ac:dyDescent="0.25">
      <c r="A195" s="1446" t="s">
        <v>7005</v>
      </c>
      <c r="B195" s="1446" t="str">
        <f>IF('EBF Spending Plan 30-34'!K118="","",'EBF Spending Plan 30-34'!K118)</f>
        <v>Yes</v>
      </c>
      <c r="C195" s="1526" t="s">
        <v>4214</v>
      </c>
    </row>
    <row r="196" spans="1:3" x14ac:dyDescent="0.25">
      <c r="A196" s="1446" t="s">
        <v>7006</v>
      </c>
      <c r="B196" s="1446" t="str">
        <f>IF('EBF Spending Plan 30-34'!I119="[Optional - Enter $]","",'EBF Spending Plan 30-34'!I119)</f>
        <v/>
      </c>
      <c r="C196" s="1526" t="s">
        <v>4214</v>
      </c>
    </row>
    <row r="197" spans="1:3" x14ac:dyDescent="0.25">
      <c r="A197" s="1446" t="s">
        <v>7007</v>
      </c>
      <c r="B197" s="1446" t="str">
        <f>IF('EBF Spending Plan 30-34'!K120="","",'EBF Spending Plan 30-34'!K120)</f>
        <v/>
      </c>
      <c r="C197" s="1526" t="s">
        <v>4214</v>
      </c>
    </row>
    <row r="198" spans="1:3" x14ac:dyDescent="0.25">
      <c r="A198" s="1446" t="s">
        <v>7008</v>
      </c>
      <c r="B198" s="1446" t="str">
        <f>IF('EBF Spending Plan 30-34'!I121="[Optional - Enter $]","",'EBF Spending Plan 30-34'!I121)</f>
        <v/>
      </c>
      <c r="C198" s="1526" t="s">
        <v>4214</v>
      </c>
    </row>
    <row r="199" spans="1:3" x14ac:dyDescent="0.25">
      <c r="A199" s="1446" t="s">
        <v>7009</v>
      </c>
      <c r="B199" s="1446" t="str">
        <f>IF('EBF Spending Plan 30-34'!G122="","",'EBF Spending Plan 30-34'!G122)</f>
        <v/>
      </c>
      <c r="C199" s="1526" t="s">
        <v>4214</v>
      </c>
    </row>
    <row r="200" spans="1:3" x14ac:dyDescent="0.25">
      <c r="A200" s="1446" t="s">
        <v>7010</v>
      </c>
      <c r="B200" s="1446" t="str">
        <f>IF('EBF Spending Plan 30-34'!E130="","",'EBF Spending Plan 30-34'!E130)</f>
        <v>Yes</v>
      </c>
      <c r="C200" s="1526" t="s">
        <v>4198</v>
      </c>
    </row>
    <row r="201" spans="1:3" x14ac:dyDescent="0.25">
      <c r="A201" s="1446" t="s">
        <v>7011</v>
      </c>
      <c r="B201" s="1446" t="str">
        <f>IF('EBF Spending Plan 30-34'!E133="","",'EBF Spending Plan 30-34'!E133)</f>
        <v>Yes</v>
      </c>
      <c r="C201" s="1526" t="s">
        <v>4198</v>
      </c>
    </row>
    <row r="202" spans="1:3" x14ac:dyDescent="0.25">
      <c r="A202" s="1446" t="s">
        <v>7012</v>
      </c>
      <c r="B202" s="1446" t="str">
        <f>IF('EBF Spending Plan 30-34'!E135="","",'EBF Spending Plan 30-34'!E135)</f>
        <v>Yes</v>
      </c>
      <c r="C202" s="1526" t="s">
        <v>4198</v>
      </c>
    </row>
    <row r="203" spans="1:3" x14ac:dyDescent="0.25">
      <c r="A203" s="1446" t="s">
        <v>7013</v>
      </c>
      <c r="B203" s="1488">
        <f>IF('EBF Spending Plan 30-34'!F137="","",'EBF Spending Plan 30-34'!F137)</f>
        <v>45468</v>
      </c>
      <c r="C203" s="1526" t="s">
        <v>4198</v>
      </c>
    </row>
    <row r="204" spans="1:3" x14ac:dyDescent="0.25">
      <c r="A204" s="1446" t="s">
        <v>7014</v>
      </c>
      <c r="B204" s="1446" t="str">
        <f>IF('EBF Spending Plan 30-34'!F138="","",'EBF Spending Plan 30-34'!F138)</f>
        <v>Lindsey Rose</v>
      </c>
      <c r="C204" s="1526" t="s">
        <v>4198</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115"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1"/>
  <sheetViews>
    <sheetView workbookViewId="0">
      <selection activeCell="L35" sqref="L35"/>
    </sheetView>
  </sheetViews>
  <sheetFormatPr defaultColWidth="9.140625" defaultRowHeight="12.75" x14ac:dyDescent="0.2"/>
  <cols>
    <col min="1" max="2" width="15" style="10" customWidth="1"/>
    <col min="3" max="3" width="45.7109375" style="10" customWidth="1"/>
    <col min="4" max="4" width="27.7109375" style="10" customWidth="1"/>
    <col min="5" max="5" width="30" style="10" customWidth="1"/>
    <col min="6" max="6" width="29.7109375" style="10" customWidth="1"/>
    <col min="7" max="16384" width="9.140625" style="10"/>
  </cols>
  <sheetData>
    <row r="1" spans="1:6" ht="27" thickBot="1" x14ac:dyDescent="0.3">
      <c r="A1" s="1442" t="s">
        <v>1619</v>
      </c>
      <c r="B1" s="1442" t="s">
        <v>3074</v>
      </c>
      <c r="C1" s="1678" t="s">
        <v>3069</v>
      </c>
      <c r="D1" s="1679" t="s">
        <v>3070</v>
      </c>
      <c r="E1" s="1679" t="s">
        <v>3071</v>
      </c>
      <c r="F1" s="1680" t="s">
        <v>3075</v>
      </c>
    </row>
    <row r="2" spans="1:6" x14ac:dyDescent="0.2">
      <c r="A2" s="10" t="s">
        <v>2857</v>
      </c>
      <c r="B2" s="10" t="s">
        <v>7088</v>
      </c>
      <c r="C2" s="10" t="s">
        <v>2858</v>
      </c>
      <c r="D2" s="10" t="s">
        <v>2857</v>
      </c>
      <c r="E2" s="10" t="s">
        <v>1662</v>
      </c>
      <c r="F2" s="1677" t="s">
        <v>3073</v>
      </c>
    </row>
    <row r="3" spans="1:6" x14ac:dyDescent="0.2">
      <c r="A3" s="1677" t="s">
        <v>2515</v>
      </c>
      <c r="B3" s="1681" t="s">
        <v>7063</v>
      </c>
      <c r="C3" s="1681" t="s">
        <v>1181</v>
      </c>
      <c r="D3" s="1677" t="s">
        <v>2515</v>
      </c>
      <c r="E3" s="1681" t="s">
        <v>1657</v>
      </c>
      <c r="F3" s="1681" t="s">
        <v>3072</v>
      </c>
    </row>
    <row r="4" spans="1:6" x14ac:dyDescent="0.2">
      <c r="A4" s="1677" t="s">
        <v>1988</v>
      </c>
      <c r="B4" s="1681" t="s">
        <v>7063</v>
      </c>
      <c r="C4" s="1681" t="s">
        <v>1658</v>
      </c>
      <c r="D4" s="1677" t="s">
        <v>1988</v>
      </c>
      <c r="E4" s="1681" t="s">
        <v>1659</v>
      </c>
      <c r="F4" s="1681" t="s">
        <v>3072</v>
      </c>
    </row>
    <row r="5" spans="1:6" x14ac:dyDescent="0.2">
      <c r="A5" s="1677" t="s">
        <v>2319</v>
      </c>
      <c r="B5" s="1681" t="s">
        <v>7070</v>
      </c>
      <c r="C5" s="1681" t="s">
        <v>1335</v>
      </c>
      <c r="D5" s="1677" t="s">
        <v>2319</v>
      </c>
      <c r="E5" s="1681" t="s">
        <v>1660</v>
      </c>
      <c r="F5" s="1681" t="s">
        <v>3072</v>
      </c>
    </row>
    <row r="6" spans="1:6" x14ac:dyDescent="0.2">
      <c r="A6" s="1677" t="s">
        <v>2558</v>
      </c>
      <c r="B6" s="1681" t="s">
        <v>256</v>
      </c>
      <c r="C6" s="1681" t="s">
        <v>1143</v>
      </c>
      <c r="D6" s="1677" t="s">
        <v>2558</v>
      </c>
      <c r="E6" s="1681" t="s">
        <v>1661</v>
      </c>
      <c r="F6" s="1681" t="s">
        <v>3072</v>
      </c>
    </row>
    <row r="7" spans="1:6" x14ac:dyDescent="0.2">
      <c r="A7" s="1677" t="s">
        <v>2382</v>
      </c>
      <c r="B7" s="1681" t="s">
        <v>7067</v>
      </c>
      <c r="C7" s="1681" t="s">
        <v>1286</v>
      </c>
      <c r="D7" s="1677" t="s">
        <v>2382</v>
      </c>
      <c r="E7" s="1681" t="s">
        <v>1663</v>
      </c>
      <c r="F7" s="1681" t="s">
        <v>3072</v>
      </c>
    </row>
    <row r="8" spans="1:6" x14ac:dyDescent="0.2">
      <c r="A8" s="1677" t="s">
        <v>2243</v>
      </c>
      <c r="B8" s="1681" t="s">
        <v>7070</v>
      </c>
      <c r="C8" s="1681" t="s">
        <v>1395</v>
      </c>
      <c r="D8" s="1677" t="s">
        <v>2243</v>
      </c>
      <c r="E8" s="1681" t="s">
        <v>1664</v>
      </c>
      <c r="F8" s="1681" t="s">
        <v>3072</v>
      </c>
    </row>
    <row r="9" spans="1:6" x14ac:dyDescent="0.2">
      <c r="A9" s="1677" t="s">
        <v>2637</v>
      </c>
      <c r="B9" s="1681" t="s">
        <v>7066</v>
      </c>
      <c r="C9" s="1681" t="s">
        <v>1078</v>
      </c>
      <c r="D9" s="1677" t="s">
        <v>2637</v>
      </c>
      <c r="E9" s="1681" t="s">
        <v>1665</v>
      </c>
      <c r="F9" s="1681" t="s">
        <v>3072</v>
      </c>
    </row>
    <row r="10" spans="1:6" x14ac:dyDescent="0.2">
      <c r="A10" s="1677" t="s">
        <v>2369</v>
      </c>
      <c r="B10" s="1681" t="s">
        <v>7066</v>
      </c>
      <c r="C10" s="1681" t="s">
        <v>1297</v>
      </c>
      <c r="D10" s="1677" t="s">
        <v>2369</v>
      </c>
      <c r="E10" s="1681" t="s">
        <v>1666</v>
      </c>
      <c r="F10" s="1681" t="s">
        <v>3072</v>
      </c>
    </row>
    <row r="11" spans="1:6" x14ac:dyDescent="0.2">
      <c r="A11" s="1677" t="s">
        <v>2571</v>
      </c>
      <c r="B11" s="1681" t="s">
        <v>7067</v>
      </c>
      <c r="C11" s="1681" t="s">
        <v>1132</v>
      </c>
      <c r="D11" s="1677" t="s">
        <v>2571</v>
      </c>
      <c r="E11" s="1681" t="s">
        <v>1667</v>
      </c>
      <c r="F11" s="1681" t="s">
        <v>3072</v>
      </c>
    </row>
    <row r="12" spans="1:6" x14ac:dyDescent="0.2">
      <c r="A12" s="1677" t="s">
        <v>2121</v>
      </c>
      <c r="B12" s="1681" t="s">
        <v>7070</v>
      </c>
      <c r="C12" s="1681" t="s">
        <v>1668</v>
      </c>
      <c r="D12" s="1677" t="s">
        <v>2121</v>
      </c>
      <c r="E12" s="1681" t="s">
        <v>1662</v>
      </c>
      <c r="F12" s="1681" t="s">
        <v>3072</v>
      </c>
    </row>
    <row r="13" spans="1:6" x14ac:dyDescent="0.2">
      <c r="A13" s="1677" t="s">
        <v>2007</v>
      </c>
      <c r="B13" s="1681" t="s">
        <v>7063</v>
      </c>
      <c r="C13" s="1681" t="s">
        <v>1596</v>
      </c>
      <c r="D13" s="1677" t="s">
        <v>2007</v>
      </c>
      <c r="E13" s="1681" t="s">
        <v>1669</v>
      </c>
      <c r="F13" s="1681" t="s">
        <v>3072</v>
      </c>
    </row>
    <row r="14" spans="1:6" x14ac:dyDescent="0.2">
      <c r="A14" s="1677" t="s">
        <v>2627</v>
      </c>
      <c r="B14" s="1681" t="s">
        <v>7063</v>
      </c>
      <c r="C14" s="1681" t="s">
        <v>1086</v>
      </c>
      <c r="D14" s="1677" t="s">
        <v>2627</v>
      </c>
      <c r="E14" s="1681" t="s">
        <v>1670</v>
      </c>
      <c r="F14" s="1681" t="s">
        <v>3072</v>
      </c>
    </row>
    <row r="15" spans="1:6" x14ac:dyDescent="0.2">
      <c r="A15" s="1677" t="s">
        <v>2450</v>
      </c>
      <c r="B15" s="1681" t="s">
        <v>7063</v>
      </c>
      <c r="C15" s="1681" t="s">
        <v>1671</v>
      </c>
      <c r="D15" s="1677" t="s">
        <v>2450</v>
      </c>
      <c r="E15" s="1681" t="s">
        <v>1672</v>
      </c>
      <c r="F15" s="1681" t="s">
        <v>3072</v>
      </c>
    </row>
    <row r="16" spans="1:6" x14ac:dyDescent="0.2">
      <c r="A16" s="1677" t="s">
        <v>2663</v>
      </c>
      <c r="B16" s="1681" t="s">
        <v>7063</v>
      </c>
      <c r="C16" s="1681" t="s">
        <v>1057</v>
      </c>
      <c r="D16" s="1677" t="s">
        <v>2663</v>
      </c>
      <c r="E16" s="1681" t="s">
        <v>1673</v>
      </c>
      <c r="F16" s="1681" t="s">
        <v>3072</v>
      </c>
    </row>
    <row r="17" spans="1:6" x14ac:dyDescent="0.2">
      <c r="A17" s="1677" t="s">
        <v>2477</v>
      </c>
      <c r="B17" s="1681" t="s">
        <v>7067</v>
      </c>
      <c r="C17" s="1681" t="s">
        <v>1211</v>
      </c>
      <c r="D17" s="1677" t="s">
        <v>2477</v>
      </c>
      <c r="E17" s="1681" t="s">
        <v>1674</v>
      </c>
      <c r="F17" s="1681" t="s">
        <v>3072</v>
      </c>
    </row>
    <row r="18" spans="1:6" x14ac:dyDescent="0.2">
      <c r="A18" s="1677" t="s">
        <v>2480</v>
      </c>
      <c r="B18" s="1681" t="s">
        <v>7069</v>
      </c>
      <c r="C18" s="1681" t="s">
        <v>1675</v>
      </c>
      <c r="D18" s="1677" t="s">
        <v>2480</v>
      </c>
      <c r="E18" s="1681" t="s">
        <v>1674</v>
      </c>
      <c r="F18" s="1681" t="s">
        <v>3072</v>
      </c>
    </row>
    <row r="19" spans="1:6" x14ac:dyDescent="0.2">
      <c r="A19" s="1677" t="s">
        <v>2451</v>
      </c>
      <c r="B19" s="1681" t="s">
        <v>7063</v>
      </c>
      <c r="C19" s="1681" t="s">
        <v>1230</v>
      </c>
      <c r="D19" s="1677" t="s">
        <v>2451</v>
      </c>
      <c r="E19" s="1681" t="s">
        <v>1672</v>
      </c>
      <c r="F19" s="1681" t="s">
        <v>3072</v>
      </c>
    </row>
    <row r="20" spans="1:6" x14ac:dyDescent="0.2">
      <c r="A20" s="1677" t="s">
        <v>2524</v>
      </c>
      <c r="B20" s="1681" t="s">
        <v>7067</v>
      </c>
      <c r="C20" s="1681" t="s">
        <v>1174</v>
      </c>
      <c r="D20" s="1677" t="s">
        <v>2524</v>
      </c>
      <c r="E20" s="1681" t="s">
        <v>1661</v>
      </c>
      <c r="F20" s="1681" t="s">
        <v>3072</v>
      </c>
    </row>
    <row r="21" spans="1:6" x14ac:dyDescent="0.2">
      <c r="A21" s="1677" t="s">
        <v>2544</v>
      </c>
      <c r="B21" s="1681" t="s">
        <v>7067</v>
      </c>
      <c r="C21" s="1681" t="s">
        <v>1155</v>
      </c>
      <c r="D21" s="1677" t="s">
        <v>2544</v>
      </c>
      <c r="E21" s="1681" t="s">
        <v>1661</v>
      </c>
      <c r="F21" s="1681" t="s">
        <v>3072</v>
      </c>
    </row>
    <row r="22" spans="1:6" x14ac:dyDescent="0.2">
      <c r="A22" s="1677" t="s">
        <v>2134</v>
      </c>
      <c r="B22" s="1681" t="s">
        <v>7070</v>
      </c>
      <c r="C22" s="1681" t="s">
        <v>1487</v>
      </c>
      <c r="D22" s="1677" t="s">
        <v>2134</v>
      </c>
      <c r="E22" s="1681" t="s">
        <v>1662</v>
      </c>
      <c r="F22" s="1681" t="s">
        <v>3072</v>
      </c>
    </row>
    <row r="23" spans="1:6" x14ac:dyDescent="0.2">
      <c r="A23" s="1677" t="s">
        <v>2213</v>
      </c>
      <c r="B23" s="1681" t="s">
        <v>7063</v>
      </c>
      <c r="C23" s="1681" t="s">
        <v>1418</v>
      </c>
      <c r="D23" s="1677" t="s">
        <v>2213</v>
      </c>
      <c r="E23" s="1681" t="s">
        <v>1676</v>
      </c>
      <c r="F23" s="1681" t="s">
        <v>3072</v>
      </c>
    </row>
    <row r="24" spans="1:6" x14ac:dyDescent="0.2">
      <c r="A24" s="1677" t="s">
        <v>2594</v>
      </c>
      <c r="B24" s="1681" t="s">
        <v>7063</v>
      </c>
      <c r="C24" s="1681" t="s">
        <v>1677</v>
      </c>
      <c r="D24" s="1677" t="s">
        <v>2594</v>
      </c>
      <c r="E24" s="1681" t="s">
        <v>1678</v>
      </c>
      <c r="F24" s="1681" t="s">
        <v>3072</v>
      </c>
    </row>
    <row r="25" spans="1:6" x14ac:dyDescent="0.2">
      <c r="A25" s="1677" t="s">
        <v>2166</v>
      </c>
      <c r="B25" s="1681" t="s">
        <v>7069</v>
      </c>
      <c r="C25" s="1681" t="s">
        <v>1456</v>
      </c>
      <c r="D25" s="1677" t="s">
        <v>2166</v>
      </c>
      <c r="E25" s="1681" t="s">
        <v>1662</v>
      </c>
      <c r="F25" s="1681" t="s">
        <v>3072</v>
      </c>
    </row>
    <row r="26" spans="1:6" x14ac:dyDescent="0.2">
      <c r="A26" s="1677" t="s">
        <v>2036</v>
      </c>
      <c r="B26" s="1681" t="s">
        <v>7070</v>
      </c>
      <c r="C26" s="1681" t="s">
        <v>1570</v>
      </c>
      <c r="D26" s="1677" t="s">
        <v>2036</v>
      </c>
      <c r="E26" s="1681" t="s">
        <v>1662</v>
      </c>
      <c r="F26" s="1681" t="s">
        <v>3072</v>
      </c>
    </row>
    <row r="27" spans="1:6" x14ac:dyDescent="0.2">
      <c r="A27" s="1677" t="s">
        <v>2790</v>
      </c>
      <c r="B27" s="1681" t="s">
        <v>7071</v>
      </c>
      <c r="C27" s="1681" t="s">
        <v>949</v>
      </c>
      <c r="D27" s="1677" t="s">
        <v>2790</v>
      </c>
      <c r="E27" s="1681" t="s">
        <v>1679</v>
      </c>
      <c r="F27" s="1681" t="s">
        <v>3072</v>
      </c>
    </row>
    <row r="28" spans="1:6" x14ac:dyDescent="0.2">
      <c r="A28" s="1677" t="s">
        <v>2787</v>
      </c>
      <c r="B28" s="1681" t="s">
        <v>7077</v>
      </c>
      <c r="C28" s="1681" t="s">
        <v>1680</v>
      </c>
      <c r="D28" s="1677" t="s">
        <v>2787</v>
      </c>
      <c r="E28" s="1681" t="s">
        <v>1679</v>
      </c>
      <c r="F28" s="1681" t="s">
        <v>3072</v>
      </c>
    </row>
    <row r="29" spans="1:6" x14ac:dyDescent="0.2">
      <c r="A29" s="1677" t="s">
        <v>2212</v>
      </c>
      <c r="B29" s="1681" t="s">
        <v>7063</v>
      </c>
      <c r="C29" s="1681" t="s">
        <v>1419</v>
      </c>
      <c r="D29" s="1677" t="s">
        <v>2212</v>
      </c>
      <c r="E29" s="1681" t="s">
        <v>1676</v>
      </c>
      <c r="F29" s="1681" t="s">
        <v>3072</v>
      </c>
    </row>
    <row r="30" spans="1:6" x14ac:dyDescent="0.2">
      <c r="A30" s="1677" t="s">
        <v>2278</v>
      </c>
      <c r="B30" s="1681" t="s">
        <v>7067</v>
      </c>
      <c r="C30" s="1681" t="s">
        <v>1369</v>
      </c>
      <c r="D30" s="1677" t="s">
        <v>2278</v>
      </c>
      <c r="E30" s="1681" t="s">
        <v>1681</v>
      </c>
      <c r="F30" s="1681" t="s">
        <v>3072</v>
      </c>
    </row>
    <row r="31" spans="1:6" x14ac:dyDescent="0.2">
      <c r="A31" s="1677" t="s">
        <v>2664</v>
      </c>
      <c r="B31" s="1681" t="s">
        <v>7063</v>
      </c>
      <c r="C31" s="1681" t="s">
        <v>1056</v>
      </c>
      <c r="D31" s="1677" t="s">
        <v>2664</v>
      </c>
      <c r="E31" s="1681" t="s">
        <v>1673</v>
      </c>
      <c r="F31" s="1681" t="s">
        <v>3072</v>
      </c>
    </row>
    <row r="32" spans="1:6" x14ac:dyDescent="0.2">
      <c r="A32" s="1677" t="s">
        <v>2417</v>
      </c>
      <c r="B32" s="1681" t="s">
        <v>7063</v>
      </c>
      <c r="C32" s="1681" t="s">
        <v>1257</v>
      </c>
      <c r="D32" s="1677" t="s">
        <v>2417</v>
      </c>
      <c r="E32" s="1681" t="s">
        <v>1682</v>
      </c>
      <c r="F32" s="1681" t="s">
        <v>3072</v>
      </c>
    </row>
    <row r="33" spans="1:6" x14ac:dyDescent="0.2">
      <c r="A33" s="1677" t="s">
        <v>2741</v>
      </c>
      <c r="B33" s="1681" t="s">
        <v>7063</v>
      </c>
      <c r="C33" s="1681" t="s">
        <v>991</v>
      </c>
      <c r="D33" s="1677" t="s">
        <v>2741</v>
      </c>
      <c r="E33" s="1681" t="s">
        <v>1683</v>
      </c>
      <c r="F33" s="1681" t="s">
        <v>3072</v>
      </c>
    </row>
    <row r="34" spans="1:6" x14ac:dyDescent="0.2">
      <c r="A34" s="1677" t="s">
        <v>2120</v>
      </c>
      <c r="B34" s="1681" t="s">
        <v>7070</v>
      </c>
      <c r="C34" s="1681" t="s">
        <v>1497</v>
      </c>
      <c r="D34" s="1677" t="s">
        <v>2120</v>
      </c>
      <c r="E34" s="1681" t="s">
        <v>1662</v>
      </c>
      <c r="F34" s="1681" t="s">
        <v>3072</v>
      </c>
    </row>
    <row r="35" spans="1:6" x14ac:dyDescent="0.2">
      <c r="A35" s="1677" t="s">
        <v>2745</v>
      </c>
      <c r="B35" s="1681" t="s">
        <v>7063</v>
      </c>
      <c r="C35" s="1681" t="s">
        <v>987</v>
      </c>
      <c r="D35" s="1677" t="s">
        <v>2745</v>
      </c>
      <c r="E35" s="1681" t="s">
        <v>1684</v>
      </c>
      <c r="F35" s="1681" t="s">
        <v>3072</v>
      </c>
    </row>
    <row r="36" spans="1:6" x14ac:dyDescent="0.2">
      <c r="A36" s="1677" t="s">
        <v>2485</v>
      </c>
      <c r="B36" s="1681" t="s">
        <v>7064</v>
      </c>
      <c r="C36" s="1681" t="s">
        <v>1205</v>
      </c>
      <c r="D36" s="1677" t="s">
        <v>2485</v>
      </c>
      <c r="E36" s="1681" t="s">
        <v>1685</v>
      </c>
      <c r="F36" s="1681" t="s">
        <v>3072</v>
      </c>
    </row>
    <row r="37" spans="1:6" x14ac:dyDescent="0.2">
      <c r="A37" s="1677" t="s">
        <v>2484</v>
      </c>
      <c r="B37" s="1681" t="s">
        <v>7064</v>
      </c>
      <c r="C37" s="1681" t="s">
        <v>1206</v>
      </c>
      <c r="D37" s="1677" t="s">
        <v>2484</v>
      </c>
      <c r="E37" s="1681" t="s">
        <v>1685</v>
      </c>
      <c r="F37" s="1681" t="s">
        <v>3072</v>
      </c>
    </row>
    <row r="38" spans="1:6" x14ac:dyDescent="0.2">
      <c r="A38" s="1677" t="s">
        <v>2238</v>
      </c>
      <c r="B38" s="1681" t="s">
        <v>7070</v>
      </c>
      <c r="C38" s="1681" t="s">
        <v>1399</v>
      </c>
      <c r="D38" s="1677" t="s">
        <v>2238</v>
      </c>
      <c r="E38" s="1681" t="s">
        <v>1664</v>
      </c>
      <c r="F38" s="1681" t="s">
        <v>3072</v>
      </c>
    </row>
    <row r="39" spans="1:6" x14ac:dyDescent="0.2">
      <c r="A39" s="1677" t="s">
        <v>2046</v>
      </c>
      <c r="B39" s="1681" t="s">
        <v>7070</v>
      </c>
      <c r="C39" s="1681" t="s">
        <v>1560</v>
      </c>
      <c r="D39" s="1677" t="s">
        <v>2046</v>
      </c>
      <c r="E39" s="1681" t="s">
        <v>1662</v>
      </c>
      <c r="F39" s="1681" t="s">
        <v>3072</v>
      </c>
    </row>
    <row r="40" spans="1:6" x14ac:dyDescent="0.2">
      <c r="A40" s="1677" t="s">
        <v>2743</v>
      </c>
      <c r="B40" s="1681" t="s">
        <v>7063</v>
      </c>
      <c r="C40" s="1681" t="s">
        <v>989</v>
      </c>
      <c r="D40" s="1677" t="s">
        <v>2743</v>
      </c>
      <c r="E40" s="1681" t="s">
        <v>1684</v>
      </c>
      <c r="F40" s="1681" t="s">
        <v>3072</v>
      </c>
    </row>
    <row r="41" spans="1:6" x14ac:dyDescent="0.2">
      <c r="A41" s="1677" t="s">
        <v>2546</v>
      </c>
      <c r="B41" s="1681" t="s">
        <v>7070</v>
      </c>
      <c r="C41" s="1681" t="s">
        <v>1153</v>
      </c>
      <c r="D41" s="1677" t="s">
        <v>2546</v>
      </c>
      <c r="E41" s="1681" t="s">
        <v>1661</v>
      </c>
      <c r="F41" s="1681" t="s">
        <v>3072</v>
      </c>
    </row>
    <row r="42" spans="1:6" x14ac:dyDescent="0.2">
      <c r="A42" s="1677" t="s">
        <v>2563</v>
      </c>
      <c r="B42" s="1681" t="s">
        <v>7063</v>
      </c>
      <c r="C42" s="1681" t="s">
        <v>1138</v>
      </c>
      <c r="D42" s="1677" t="s">
        <v>2563</v>
      </c>
      <c r="E42" s="1681" t="s">
        <v>1661</v>
      </c>
      <c r="F42" s="1681" t="s">
        <v>3072</v>
      </c>
    </row>
    <row r="43" spans="1:6" x14ac:dyDescent="0.2">
      <c r="A43" s="1677" t="s">
        <v>2240</v>
      </c>
      <c r="B43" s="1681" t="s">
        <v>7070</v>
      </c>
      <c r="C43" s="1681" t="s">
        <v>1397</v>
      </c>
      <c r="D43" s="1677" t="s">
        <v>2240</v>
      </c>
      <c r="E43" s="1681" t="s">
        <v>1664</v>
      </c>
      <c r="F43" s="1681" t="s">
        <v>3072</v>
      </c>
    </row>
    <row r="44" spans="1:6" x14ac:dyDescent="0.2">
      <c r="A44" s="1677" t="s">
        <v>2686</v>
      </c>
      <c r="B44" s="1681" t="s">
        <v>7070</v>
      </c>
      <c r="C44" s="1681" t="s">
        <v>1037</v>
      </c>
      <c r="D44" s="1677" t="s">
        <v>2686</v>
      </c>
      <c r="E44" s="1681" t="s">
        <v>1686</v>
      </c>
      <c r="F44" s="1681" t="s">
        <v>3072</v>
      </c>
    </row>
    <row r="45" spans="1:6" x14ac:dyDescent="0.2">
      <c r="A45" s="1677" t="s">
        <v>2483</v>
      </c>
      <c r="B45" s="1681" t="s">
        <v>7064</v>
      </c>
      <c r="C45" s="1681" t="s">
        <v>1207</v>
      </c>
      <c r="D45" s="1677" t="s">
        <v>2483</v>
      </c>
      <c r="E45" s="1681" t="s">
        <v>1685</v>
      </c>
      <c r="F45" s="1681" t="s">
        <v>3072</v>
      </c>
    </row>
    <row r="46" spans="1:6" x14ac:dyDescent="0.2">
      <c r="A46" s="1677" t="s">
        <v>2520</v>
      </c>
      <c r="B46" s="1681" t="s">
        <v>7067</v>
      </c>
      <c r="C46" s="1681" t="s">
        <v>1687</v>
      </c>
      <c r="D46" s="1677" t="s">
        <v>2520</v>
      </c>
      <c r="E46" s="1681" t="s">
        <v>1661</v>
      </c>
      <c r="F46" s="1681" t="s">
        <v>3072</v>
      </c>
    </row>
    <row r="47" spans="1:6" x14ac:dyDescent="0.2">
      <c r="A47" s="1677" t="s">
        <v>1986</v>
      </c>
      <c r="B47" s="1681" t="s">
        <v>7063</v>
      </c>
      <c r="C47" s="1681" t="s">
        <v>1614</v>
      </c>
      <c r="D47" s="1677" t="s">
        <v>1986</v>
      </c>
      <c r="E47" s="1681" t="s">
        <v>1659</v>
      </c>
      <c r="F47" s="1681" t="s">
        <v>3072</v>
      </c>
    </row>
    <row r="48" spans="1:6" x14ac:dyDescent="0.2">
      <c r="A48" s="1677" t="s">
        <v>2008</v>
      </c>
      <c r="B48" s="1681" t="s">
        <v>7063</v>
      </c>
      <c r="C48" s="1681" t="s">
        <v>1595</v>
      </c>
      <c r="D48" s="1677" t="s">
        <v>2008</v>
      </c>
      <c r="E48" s="1681" t="s">
        <v>1669</v>
      </c>
      <c r="F48" s="1681" t="s">
        <v>3072</v>
      </c>
    </row>
    <row r="49" spans="1:6" x14ac:dyDescent="0.2">
      <c r="A49" s="1677" t="s">
        <v>901</v>
      </c>
      <c r="B49" s="1681" t="s">
        <v>7063</v>
      </c>
      <c r="C49" s="1681" t="s">
        <v>1688</v>
      </c>
      <c r="D49" s="1677" t="s">
        <v>901</v>
      </c>
      <c r="E49" s="1681" t="s">
        <v>1689</v>
      </c>
      <c r="F49" s="1681" t="s">
        <v>3072</v>
      </c>
    </row>
    <row r="50" spans="1:6" x14ac:dyDescent="0.2">
      <c r="A50" s="1677" t="s">
        <v>2728</v>
      </c>
      <c r="B50" s="1681" t="s">
        <v>7070</v>
      </c>
      <c r="C50" s="1681" t="s">
        <v>1001</v>
      </c>
      <c r="D50" s="1677" t="s">
        <v>2728</v>
      </c>
      <c r="E50" s="1681" t="s">
        <v>1972</v>
      </c>
      <c r="F50" s="1681" t="s">
        <v>3072</v>
      </c>
    </row>
    <row r="51" spans="1:6" x14ac:dyDescent="0.2">
      <c r="A51" s="10" t="s">
        <v>3021</v>
      </c>
      <c r="B51" s="10" t="s">
        <v>7088</v>
      </c>
      <c r="C51" s="10" t="s">
        <v>3022</v>
      </c>
      <c r="D51" s="10" t="s">
        <v>3021</v>
      </c>
      <c r="E51" s="10" t="s">
        <v>1972</v>
      </c>
      <c r="F51" s="1677" t="s">
        <v>3073</v>
      </c>
    </row>
    <row r="52" spans="1:6" x14ac:dyDescent="0.2">
      <c r="A52" s="1677" t="s">
        <v>2727</v>
      </c>
      <c r="B52" s="1681" t="s">
        <v>7070</v>
      </c>
      <c r="C52" s="1681" t="s">
        <v>1002</v>
      </c>
      <c r="D52" s="1677" t="s">
        <v>2727</v>
      </c>
      <c r="E52" s="1681" t="s">
        <v>1972</v>
      </c>
      <c r="F52" s="1681" t="s">
        <v>3072</v>
      </c>
    </row>
    <row r="53" spans="1:6" x14ac:dyDescent="0.2">
      <c r="A53" s="1677" t="s">
        <v>2737</v>
      </c>
      <c r="B53" s="1681" t="s">
        <v>7071</v>
      </c>
      <c r="C53" s="1681" t="s">
        <v>994</v>
      </c>
      <c r="D53" s="1677" t="s">
        <v>2737</v>
      </c>
      <c r="E53" s="1681" t="s">
        <v>1972</v>
      </c>
      <c r="F53" s="1681" t="s">
        <v>3072</v>
      </c>
    </row>
    <row r="54" spans="1:6" x14ac:dyDescent="0.2">
      <c r="A54" s="1677" t="s">
        <v>2082</v>
      </c>
      <c r="B54" s="1681" t="s">
        <v>7070</v>
      </c>
      <c r="C54" s="1681" t="s">
        <v>1531</v>
      </c>
      <c r="D54" s="1677" t="s">
        <v>2082</v>
      </c>
      <c r="E54" s="1681" t="s">
        <v>1662</v>
      </c>
      <c r="F54" s="1681" t="s">
        <v>3072</v>
      </c>
    </row>
    <row r="55" spans="1:6" x14ac:dyDescent="0.2">
      <c r="A55" s="1677" t="s">
        <v>2020</v>
      </c>
      <c r="B55" s="1681" t="s">
        <v>7063</v>
      </c>
      <c r="C55" s="1681" t="s">
        <v>1584</v>
      </c>
      <c r="D55" s="1677" t="s">
        <v>2020</v>
      </c>
      <c r="E55" s="1681" t="s">
        <v>1690</v>
      </c>
      <c r="F55" s="1681" t="s">
        <v>3072</v>
      </c>
    </row>
    <row r="56" spans="1:6" x14ac:dyDescent="0.2">
      <c r="A56" s="1677" t="s">
        <v>2601</v>
      </c>
      <c r="B56" s="1681" t="s">
        <v>7063</v>
      </c>
      <c r="C56" s="1681" t="s">
        <v>1109</v>
      </c>
      <c r="D56" s="1677" t="s">
        <v>2601</v>
      </c>
      <c r="E56" s="1681" t="s">
        <v>1691</v>
      </c>
      <c r="F56" s="1681" t="s">
        <v>3072</v>
      </c>
    </row>
    <row r="57" spans="1:6" x14ac:dyDescent="0.2">
      <c r="A57" s="1677" t="s">
        <v>2328</v>
      </c>
      <c r="B57" s="1681" t="s">
        <v>7070</v>
      </c>
      <c r="C57" s="1681" t="s">
        <v>1326</v>
      </c>
      <c r="D57" s="1677" t="s">
        <v>2328</v>
      </c>
      <c r="E57" s="1681" t="s">
        <v>1660</v>
      </c>
      <c r="F57" s="1681" t="s">
        <v>3072</v>
      </c>
    </row>
    <row r="58" spans="1:6" x14ac:dyDescent="0.2">
      <c r="A58" s="1677" t="s">
        <v>2318</v>
      </c>
      <c r="B58" s="1681" t="s">
        <v>7070</v>
      </c>
      <c r="C58" s="1681" t="s">
        <v>1336</v>
      </c>
      <c r="D58" s="1677" t="s">
        <v>2318</v>
      </c>
      <c r="E58" s="1681" t="s">
        <v>1660</v>
      </c>
      <c r="F58" s="1681" t="s">
        <v>3072</v>
      </c>
    </row>
    <row r="59" spans="1:6" x14ac:dyDescent="0.2">
      <c r="A59" s="1677" t="s">
        <v>2381</v>
      </c>
      <c r="B59" s="1681" t="s">
        <v>7067</v>
      </c>
      <c r="C59" s="1681" t="s">
        <v>1287</v>
      </c>
      <c r="D59" s="1677" t="s">
        <v>2381</v>
      </c>
      <c r="E59" s="1681" t="s">
        <v>1663</v>
      </c>
      <c r="F59" s="1681" t="s">
        <v>3072</v>
      </c>
    </row>
    <row r="60" spans="1:6" x14ac:dyDescent="0.2">
      <c r="A60" s="1677" t="s">
        <v>2384</v>
      </c>
      <c r="B60" s="1681" t="s">
        <v>256</v>
      </c>
      <c r="C60" s="1681" t="s">
        <v>1692</v>
      </c>
      <c r="D60" s="1677" t="s">
        <v>2384</v>
      </c>
      <c r="E60" s="1681" t="s">
        <v>1663</v>
      </c>
      <c r="F60" s="1681" t="s">
        <v>3072</v>
      </c>
    </row>
    <row r="61" spans="1:6" x14ac:dyDescent="0.2">
      <c r="A61" s="1677" t="s">
        <v>2081</v>
      </c>
      <c r="B61" s="1681" t="s">
        <v>7070</v>
      </c>
      <c r="C61" s="1681" t="s">
        <v>1532</v>
      </c>
      <c r="D61" s="1677" t="s">
        <v>2081</v>
      </c>
      <c r="E61" s="1681" t="s">
        <v>1662</v>
      </c>
      <c r="F61" s="1681" t="s">
        <v>3072</v>
      </c>
    </row>
    <row r="62" spans="1:6" x14ac:dyDescent="0.2">
      <c r="A62" s="1677" t="s">
        <v>2093</v>
      </c>
      <c r="B62" s="1681" t="s">
        <v>7070</v>
      </c>
      <c r="C62" s="1681" t="s">
        <v>1521</v>
      </c>
      <c r="D62" s="1677" t="s">
        <v>2093</v>
      </c>
      <c r="E62" s="1681" t="s">
        <v>1662</v>
      </c>
      <c r="F62" s="1681" t="s">
        <v>3072</v>
      </c>
    </row>
    <row r="63" spans="1:6" x14ac:dyDescent="0.2">
      <c r="A63" s="1677" t="s">
        <v>2095</v>
      </c>
      <c r="B63" s="1681" t="s">
        <v>7070</v>
      </c>
      <c r="C63" s="1681" t="s">
        <v>1519</v>
      </c>
      <c r="D63" s="1677" t="s">
        <v>2095</v>
      </c>
      <c r="E63" s="1681" t="s">
        <v>1662</v>
      </c>
      <c r="F63" s="1681" t="s">
        <v>3072</v>
      </c>
    </row>
    <row r="64" spans="1:6" x14ac:dyDescent="0.2">
      <c r="A64" s="1677" t="s">
        <v>2624</v>
      </c>
      <c r="B64" s="1681" t="s">
        <v>7063</v>
      </c>
      <c r="C64" s="1681" t="s">
        <v>1089</v>
      </c>
      <c r="D64" s="1677" t="s">
        <v>2624</v>
      </c>
      <c r="E64" s="1681" t="s">
        <v>1670</v>
      </c>
      <c r="F64" s="1681" t="s">
        <v>3072</v>
      </c>
    </row>
    <row r="65" spans="1:6" x14ac:dyDescent="0.2">
      <c r="A65" s="1677" t="s">
        <v>2255</v>
      </c>
      <c r="B65" s="1681" t="s">
        <v>7070</v>
      </c>
      <c r="C65" s="1681" t="s">
        <v>1384</v>
      </c>
      <c r="D65" s="1677" t="s">
        <v>2255</v>
      </c>
      <c r="E65" s="1681" t="s">
        <v>1693</v>
      </c>
      <c r="F65" s="1681" t="s">
        <v>3072</v>
      </c>
    </row>
    <row r="66" spans="1:6" x14ac:dyDescent="0.2">
      <c r="A66" s="10" t="s">
        <v>3002</v>
      </c>
      <c r="B66" s="10" t="s">
        <v>7087</v>
      </c>
      <c r="C66" s="10" t="s">
        <v>3003</v>
      </c>
      <c r="D66" s="10" t="s">
        <v>3002</v>
      </c>
      <c r="E66" s="10" t="s">
        <v>1694</v>
      </c>
      <c r="F66" s="1677" t="s">
        <v>3073</v>
      </c>
    </row>
    <row r="67" spans="1:6" x14ac:dyDescent="0.2">
      <c r="A67" s="1677" t="s">
        <v>2527</v>
      </c>
      <c r="B67" s="1681" t="s">
        <v>7070</v>
      </c>
      <c r="C67" s="1681" t="s">
        <v>1171</v>
      </c>
      <c r="D67" s="1677" t="s">
        <v>2527</v>
      </c>
      <c r="E67" s="1681" t="s">
        <v>1661</v>
      </c>
      <c r="F67" s="1681" t="s">
        <v>3072</v>
      </c>
    </row>
    <row r="68" spans="1:6" x14ac:dyDescent="0.2">
      <c r="A68" s="1677" t="s">
        <v>2781</v>
      </c>
      <c r="B68" s="1681" t="s">
        <v>7063</v>
      </c>
      <c r="C68" s="1681" t="s">
        <v>1695</v>
      </c>
      <c r="D68" s="1677" t="s">
        <v>2781</v>
      </c>
      <c r="E68" s="1681" t="s">
        <v>1679</v>
      </c>
      <c r="F68" s="1681" t="s">
        <v>3072</v>
      </c>
    </row>
    <row r="69" spans="1:6" x14ac:dyDescent="0.2">
      <c r="A69" s="10">
        <v>54092800080</v>
      </c>
      <c r="B69" s="1691">
        <v>80</v>
      </c>
      <c r="C69" s="1682" t="s">
        <v>7106</v>
      </c>
      <c r="D69" s="10">
        <v>54092800080</v>
      </c>
      <c r="E69" s="1677" t="s">
        <v>1679</v>
      </c>
      <c r="F69" s="1677" t="s">
        <v>3073</v>
      </c>
    </row>
    <row r="70" spans="1:6" x14ac:dyDescent="0.2">
      <c r="A70" s="10" t="s">
        <v>3013</v>
      </c>
      <c r="B70" s="10" t="s">
        <v>7088</v>
      </c>
      <c r="C70" s="10" t="s">
        <v>3014</v>
      </c>
      <c r="D70" s="10" t="s">
        <v>3013</v>
      </c>
      <c r="E70" s="10" t="s">
        <v>1696</v>
      </c>
      <c r="F70" s="1677" t="s">
        <v>3073</v>
      </c>
    </row>
    <row r="71" spans="1:6" x14ac:dyDescent="0.2">
      <c r="A71" s="1677" t="s">
        <v>2163</v>
      </c>
      <c r="B71" s="1681" t="s">
        <v>7071</v>
      </c>
      <c r="C71" s="1681" t="s">
        <v>1458</v>
      </c>
      <c r="D71" s="1677" t="s">
        <v>2163</v>
      </c>
      <c r="E71" s="1681" t="s">
        <v>1662</v>
      </c>
      <c r="F71" s="1681" t="s">
        <v>3072</v>
      </c>
    </row>
    <row r="72" spans="1:6" x14ac:dyDescent="0.2">
      <c r="A72" s="1677" t="s">
        <v>2324</v>
      </c>
      <c r="B72" s="1681" t="s">
        <v>7070</v>
      </c>
      <c r="C72" s="1681" t="s">
        <v>1330</v>
      </c>
      <c r="D72" s="1677" t="s">
        <v>2324</v>
      </c>
      <c r="E72" s="1681" t="s">
        <v>1660</v>
      </c>
      <c r="F72" s="1681" t="s">
        <v>3072</v>
      </c>
    </row>
    <row r="73" spans="1:6" x14ac:dyDescent="0.2">
      <c r="A73" s="1677" t="s">
        <v>2905</v>
      </c>
      <c r="B73" s="1681" t="s">
        <v>7093</v>
      </c>
      <c r="C73" s="1681" t="s">
        <v>2906</v>
      </c>
      <c r="D73" s="1677" t="s">
        <v>2905</v>
      </c>
      <c r="E73" s="10" t="s">
        <v>1697</v>
      </c>
      <c r="F73" s="1677" t="s">
        <v>3073</v>
      </c>
    </row>
    <row r="74" spans="1:6" x14ac:dyDescent="0.2">
      <c r="A74" s="1677" t="s">
        <v>2317</v>
      </c>
      <c r="B74" s="1681" t="s">
        <v>7068</v>
      </c>
      <c r="C74" s="1681" t="s">
        <v>1337</v>
      </c>
      <c r="D74" s="1677" t="s">
        <v>2317</v>
      </c>
      <c r="E74" s="1681" t="s">
        <v>1697</v>
      </c>
      <c r="F74" s="1681" t="s">
        <v>3072</v>
      </c>
    </row>
    <row r="75" spans="1:6" x14ac:dyDescent="0.2">
      <c r="A75" s="1677" t="s">
        <v>2291</v>
      </c>
      <c r="B75" s="1681" t="s">
        <v>7063</v>
      </c>
      <c r="C75" s="1681" t="s">
        <v>1358</v>
      </c>
      <c r="D75" s="1677" t="s">
        <v>2291</v>
      </c>
      <c r="E75" s="1681" t="s">
        <v>1698</v>
      </c>
      <c r="F75" s="1681" t="s">
        <v>3072</v>
      </c>
    </row>
    <row r="76" spans="1:6" x14ac:dyDescent="0.2">
      <c r="A76" s="1677" t="s">
        <v>2261</v>
      </c>
      <c r="B76" s="1681" t="s">
        <v>7076</v>
      </c>
      <c r="C76" s="1681" t="s">
        <v>1699</v>
      </c>
      <c r="D76" s="1677" t="s">
        <v>2261</v>
      </c>
      <c r="E76" s="1681" t="s">
        <v>1693</v>
      </c>
      <c r="F76" s="1681" t="s">
        <v>3072</v>
      </c>
    </row>
    <row r="77" spans="1:6" x14ac:dyDescent="0.2">
      <c r="A77" s="10" t="s">
        <v>2973</v>
      </c>
      <c r="B77" s="10" t="s">
        <v>7087</v>
      </c>
      <c r="C77" s="10" t="s">
        <v>2974</v>
      </c>
      <c r="D77" s="10" t="s">
        <v>2973</v>
      </c>
      <c r="E77" s="10" t="s">
        <v>1700</v>
      </c>
      <c r="F77" s="1677" t="s">
        <v>3073</v>
      </c>
    </row>
    <row r="78" spans="1:6" x14ac:dyDescent="0.2">
      <c r="A78" s="1677" t="s">
        <v>2001</v>
      </c>
      <c r="B78" s="1681" t="s">
        <v>7063</v>
      </c>
      <c r="C78" s="1681" t="s">
        <v>1701</v>
      </c>
      <c r="D78" s="1677" t="s">
        <v>2001</v>
      </c>
      <c r="E78" s="1681" t="s">
        <v>1702</v>
      </c>
      <c r="F78" s="1681" t="s">
        <v>3072</v>
      </c>
    </row>
    <row r="79" spans="1:6" x14ac:dyDescent="0.2">
      <c r="A79" s="1677" t="s">
        <v>2825</v>
      </c>
      <c r="B79" s="1681" t="s">
        <v>7095</v>
      </c>
      <c r="C79" s="1681" t="s">
        <v>1621</v>
      </c>
      <c r="D79" s="1677" t="s">
        <v>2825</v>
      </c>
      <c r="E79" s="10" t="s">
        <v>1703</v>
      </c>
      <c r="F79" s="1677" t="s">
        <v>3073</v>
      </c>
    </row>
    <row r="80" spans="1:6" x14ac:dyDescent="0.2">
      <c r="A80" s="1677" t="s">
        <v>2502</v>
      </c>
      <c r="B80" s="1681" t="s">
        <v>7070</v>
      </c>
      <c r="C80" s="1681" t="s">
        <v>1190</v>
      </c>
      <c r="D80" s="1677" t="s">
        <v>2502</v>
      </c>
      <c r="E80" s="1681" t="s">
        <v>1704</v>
      </c>
      <c r="F80" s="1681" t="s">
        <v>3072</v>
      </c>
    </row>
    <row r="81" spans="1:6" x14ac:dyDescent="0.2">
      <c r="A81" s="1677" t="s">
        <v>2407</v>
      </c>
      <c r="B81" s="1681" t="s">
        <v>7070</v>
      </c>
      <c r="C81" s="1681" t="s">
        <v>1265</v>
      </c>
      <c r="D81" s="1677" t="s">
        <v>2407</v>
      </c>
      <c r="E81" s="1681" t="s">
        <v>1705</v>
      </c>
      <c r="F81" s="1681" t="s">
        <v>3072</v>
      </c>
    </row>
    <row r="82" spans="1:6" x14ac:dyDescent="0.2">
      <c r="A82" s="1677" t="s">
        <v>2456</v>
      </c>
      <c r="B82" s="1681" t="s">
        <v>7063</v>
      </c>
      <c r="C82" s="1681" t="s">
        <v>1225</v>
      </c>
      <c r="D82" s="1677" t="s">
        <v>2456</v>
      </c>
      <c r="E82" s="1681" t="s">
        <v>7081</v>
      </c>
      <c r="F82" s="1681" t="s">
        <v>3072</v>
      </c>
    </row>
    <row r="83" spans="1:6" x14ac:dyDescent="0.2">
      <c r="A83" s="1677" t="s">
        <v>2509</v>
      </c>
      <c r="B83" s="1681" t="s">
        <v>7069</v>
      </c>
      <c r="C83" s="1681" t="s">
        <v>1706</v>
      </c>
      <c r="D83" s="1677" t="s">
        <v>2509</v>
      </c>
      <c r="E83" s="1681" t="s">
        <v>1704</v>
      </c>
      <c r="F83" s="1681" t="s">
        <v>3072</v>
      </c>
    </row>
    <row r="84" spans="1:6" x14ac:dyDescent="0.2">
      <c r="A84" s="1677" t="s">
        <v>2503</v>
      </c>
      <c r="B84" s="1681" t="s">
        <v>7070</v>
      </c>
      <c r="C84" s="1681" t="s">
        <v>1189</v>
      </c>
      <c r="D84" s="1677" t="s">
        <v>2503</v>
      </c>
      <c r="E84" s="1681" t="s">
        <v>1704</v>
      </c>
      <c r="F84" s="1681" t="s">
        <v>3072</v>
      </c>
    </row>
    <row r="85" spans="1:6" x14ac:dyDescent="0.2">
      <c r="A85" s="1677" t="s">
        <v>2237</v>
      </c>
      <c r="B85" s="1681" t="s">
        <v>7067</v>
      </c>
      <c r="C85" s="1681" t="s">
        <v>1707</v>
      </c>
      <c r="D85" s="1677" t="s">
        <v>2237</v>
      </c>
      <c r="E85" s="1681" t="s">
        <v>1664</v>
      </c>
      <c r="F85" s="1681" t="s">
        <v>3072</v>
      </c>
    </row>
    <row r="86" spans="1:6" x14ac:dyDescent="0.2">
      <c r="A86" s="1677" t="s">
        <v>2170</v>
      </c>
      <c r="B86" s="1681" t="s">
        <v>7069</v>
      </c>
      <c r="C86" s="1681" t="s">
        <v>1453</v>
      </c>
      <c r="D86" s="1677" t="s">
        <v>2170</v>
      </c>
      <c r="E86" s="1681" t="s">
        <v>1662</v>
      </c>
      <c r="F86" s="1681" t="s">
        <v>3072</v>
      </c>
    </row>
    <row r="87" spans="1:6" x14ac:dyDescent="0.2">
      <c r="A87" s="1677" t="s">
        <v>2692</v>
      </c>
      <c r="B87" s="1681" t="s">
        <v>7063</v>
      </c>
      <c r="C87" s="1681" t="s">
        <v>1032</v>
      </c>
      <c r="D87" s="1677" t="s">
        <v>2692</v>
      </c>
      <c r="E87" s="1681" t="s">
        <v>1686</v>
      </c>
      <c r="F87" s="1681" t="s">
        <v>3072</v>
      </c>
    </row>
    <row r="88" spans="1:6" x14ac:dyDescent="0.2">
      <c r="A88" s="1677" t="s">
        <v>2090</v>
      </c>
      <c r="B88" s="1681" t="s">
        <v>7070</v>
      </c>
      <c r="C88" s="1681" t="s">
        <v>1524</v>
      </c>
      <c r="D88" s="1677" t="s">
        <v>2090</v>
      </c>
      <c r="E88" s="1681" t="s">
        <v>1662</v>
      </c>
      <c r="F88" s="1681" t="s">
        <v>3072</v>
      </c>
    </row>
    <row r="89" spans="1:6" x14ac:dyDescent="0.2">
      <c r="A89" s="1677" t="s">
        <v>2734</v>
      </c>
      <c r="B89" s="1681" t="s">
        <v>7064</v>
      </c>
      <c r="C89" s="1681" t="s">
        <v>1708</v>
      </c>
      <c r="D89" s="1677" t="s">
        <v>2734</v>
      </c>
      <c r="E89" s="1681" t="s">
        <v>1972</v>
      </c>
      <c r="F89" s="1681" t="s">
        <v>3072</v>
      </c>
    </row>
    <row r="90" spans="1:6" x14ac:dyDescent="0.2">
      <c r="A90" s="1677" t="s">
        <v>2155</v>
      </c>
      <c r="B90" s="1681" t="s">
        <v>7070</v>
      </c>
      <c r="C90" s="1681" t="s">
        <v>1466</v>
      </c>
      <c r="D90" s="1677" t="s">
        <v>2155</v>
      </c>
      <c r="E90" s="1681" t="s">
        <v>1662</v>
      </c>
      <c r="F90" s="1681" t="s">
        <v>3072</v>
      </c>
    </row>
    <row r="91" spans="1:6" x14ac:dyDescent="0.2">
      <c r="A91" s="1677" t="s">
        <v>1985</v>
      </c>
      <c r="B91" s="1681" t="s">
        <v>7063</v>
      </c>
      <c r="C91" s="1681" t="s">
        <v>1709</v>
      </c>
      <c r="D91" s="1677" t="s">
        <v>1985</v>
      </c>
      <c r="E91" s="1681" t="s">
        <v>1710</v>
      </c>
      <c r="F91" s="1681" t="s">
        <v>3072</v>
      </c>
    </row>
    <row r="92" spans="1:6" x14ac:dyDescent="0.2">
      <c r="A92" s="1677" t="s">
        <v>2012</v>
      </c>
      <c r="B92" s="1681" t="s">
        <v>7063</v>
      </c>
      <c r="C92" s="1681" t="s">
        <v>1591</v>
      </c>
      <c r="D92" s="1677" t="s">
        <v>2012</v>
      </c>
      <c r="E92" s="1681" t="s">
        <v>1703</v>
      </c>
      <c r="F92" s="1681" t="s">
        <v>3072</v>
      </c>
    </row>
    <row r="93" spans="1:6" x14ac:dyDescent="0.2">
      <c r="A93" s="1677" t="s">
        <v>2606</v>
      </c>
      <c r="B93" s="1681" t="s">
        <v>7063</v>
      </c>
      <c r="C93" s="1681" t="s">
        <v>1106</v>
      </c>
      <c r="D93" s="1677" t="s">
        <v>2606</v>
      </c>
      <c r="E93" s="1681" t="s">
        <v>1711</v>
      </c>
      <c r="F93" s="1681" t="s">
        <v>3072</v>
      </c>
    </row>
    <row r="94" spans="1:6" x14ac:dyDescent="0.2">
      <c r="A94" s="1677" t="s">
        <v>2392</v>
      </c>
      <c r="B94" s="1681" t="s">
        <v>7077</v>
      </c>
      <c r="C94" s="1681" t="s">
        <v>1278</v>
      </c>
      <c r="D94" s="1677" t="s">
        <v>2392</v>
      </c>
      <c r="E94" s="1681" t="s">
        <v>1712</v>
      </c>
      <c r="F94" s="1681" t="s">
        <v>3072</v>
      </c>
    </row>
    <row r="95" spans="1:6" x14ac:dyDescent="0.2">
      <c r="A95" s="1677" t="s">
        <v>2616</v>
      </c>
      <c r="B95" s="1681" t="s">
        <v>7063</v>
      </c>
      <c r="C95" s="1681" t="s">
        <v>1097</v>
      </c>
      <c r="D95" s="1677" t="s">
        <v>2616</v>
      </c>
      <c r="E95" s="1681" t="s">
        <v>1713</v>
      </c>
      <c r="F95" s="1681" t="s">
        <v>3072</v>
      </c>
    </row>
    <row r="96" spans="1:6" x14ac:dyDescent="0.2">
      <c r="A96" s="1677" t="s">
        <v>2114</v>
      </c>
      <c r="B96" s="1681" t="s">
        <v>7070</v>
      </c>
      <c r="C96" s="1681" t="s">
        <v>1503</v>
      </c>
      <c r="D96" s="1677" t="s">
        <v>2114</v>
      </c>
      <c r="E96" s="1681" t="s">
        <v>1662</v>
      </c>
      <c r="F96" s="1681" t="s">
        <v>3072</v>
      </c>
    </row>
    <row r="97" spans="1:6" x14ac:dyDescent="0.2">
      <c r="A97" s="1677" t="s">
        <v>2443</v>
      </c>
      <c r="B97" s="1681" t="s">
        <v>7063</v>
      </c>
      <c r="C97" s="1681" t="s">
        <v>1236</v>
      </c>
      <c r="D97" s="1677" t="s">
        <v>2443</v>
      </c>
      <c r="E97" s="1681" t="s">
        <v>1714</v>
      </c>
      <c r="F97" s="1681" t="s">
        <v>3072</v>
      </c>
    </row>
    <row r="98" spans="1:6" x14ac:dyDescent="0.2">
      <c r="A98" s="1677" t="s">
        <v>2145</v>
      </c>
      <c r="B98" s="1681" t="s">
        <v>7070</v>
      </c>
      <c r="C98" s="1681" t="s">
        <v>1476</v>
      </c>
      <c r="D98" s="1677" t="s">
        <v>2145</v>
      </c>
      <c r="E98" s="1681" t="s">
        <v>1662</v>
      </c>
      <c r="F98" s="1681" t="s">
        <v>3072</v>
      </c>
    </row>
    <row r="99" spans="1:6" x14ac:dyDescent="0.2">
      <c r="A99" s="1677" t="s">
        <v>2432</v>
      </c>
      <c r="B99" s="1681" t="s">
        <v>7063</v>
      </c>
      <c r="C99" s="1681" t="s">
        <v>1715</v>
      </c>
      <c r="D99" s="1677" t="s">
        <v>2432</v>
      </c>
      <c r="E99" s="1681" t="s">
        <v>1716</v>
      </c>
      <c r="F99" s="1681" t="s">
        <v>3072</v>
      </c>
    </row>
    <row r="100" spans="1:6" x14ac:dyDescent="0.2">
      <c r="A100" s="1677" t="s">
        <v>2335</v>
      </c>
      <c r="B100" s="1681" t="s">
        <v>7070</v>
      </c>
      <c r="C100" s="1681" t="s">
        <v>1320</v>
      </c>
      <c r="D100" s="1677" t="s">
        <v>2335</v>
      </c>
      <c r="E100" s="1681" t="s">
        <v>1660</v>
      </c>
      <c r="F100" s="1681" t="s">
        <v>3072</v>
      </c>
    </row>
    <row r="101" spans="1:6" x14ac:dyDescent="0.2">
      <c r="A101" s="1677" t="s">
        <v>2672</v>
      </c>
      <c r="B101" s="1681" t="s">
        <v>7063</v>
      </c>
      <c r="C101" s="1681" t="s">
        <v>1049</v>
      </c>
      <c r="D101" s="1677" t="s">
        <v>2672</v>
      </c>
      <c r="E101" s="1681" t="s">
        <v>1717</v>
      </c>
      <c r="F101" s="1681" t="s">
        <v>3072</v>
      </c>
    </row>
    <row r="102" spans="1:6" x14ac:dyDescent="0.2">
      <c r="A102" s="1677" t="s">
        <v>2733</v>
      </c>
      <c r="B102" s="1681" t="s">
        <v>7063</v>
      </c>
      <c r="C102" s="1681" t="s">
        <v>996</v>
      </c>
      <c r="D102" s="1677" t="s">
        <v>2733</v>
      </c>
      <c r="E102" s="1681" t="s">
        <v>1972</v>
      </c>
      <c r="F102" s="1681" t="s">
        <v>3072</v>
      </c>
    </row>
    <row r="103" spans="1:6" x14ac:dyDescent="0.2">
      <c r="A103" s="1677" t="s">
        <v>2458</v>
      </c>
      <c r="B103" s="1681" t="s">
        <v>7064</v>
      </c>
      <c r="C103" s="1681" t="s">
        <v>1224</v>
      </c>
      <c r="D103" s="1677" t="s">
        <v>2458</v>
      </c>
      <c r="E103" s="1681" t="s">
        <v>1718</v>
      </c>
      <c r="F103" s="1681" t="s">
        <v>3072</v>
      </c>
    </row>
    <row r="104" spans="1:6" x14ac:dyDescent="0.2">
      <c r="A104" s="1677" t="s">
        <v>2605</v>
      </c>
      <c r="B104" s="1681" t="s">
        <v>7063</v>
      </c>
      <c r="C104" s="1681" t="s">
        <v>1107</v>
      </c>
      <c r="D104" s="1677" t="s">
        <v>2605</v>
      </c>
      <c r="E104" s="1681" t="s">
        <v>1711</v>
      </c>
      <c r="F104" s="1681" t="s">
        <v>3072</v>
      </c>
    </row>
    <row r="105" spans="1:6" x14ac:dyDescent="0.2">
      <c r="A105" s="1677" t="s">
        <v>2146</v>
      </c>
      <c r="B105" s="1681" t="s">
        <v>7070</v>
      </c>
      <c r="C105" s="1681" t="s">
        <v>1475</v>
      </c>
      <c r="D105" s="1677" t="s">
        <v>2146</v>
      </c>
      <c r="E105" s="1681" t="s">
        <v>1662</v>
      </c>
      <c r="F105" s="1681" t="s">
        <v>3072</v>
      </c>
    </row>
    <row r="106" spans="1:6" x14ac:dyDescent="0.2">
      <c r="A106" s="1677" t="s">
        <v>2126</v>
      </c>
      <c r="B106" s="1681" t="s">
        <v>7070</v>
      </c>
      <c r="C106" s="1681" t="s">
        <v>1719</v>
      </c>
      <c r="D106" s="1677" t="s">
        <v>2126</v>
      </c>
      <c r="E106" s="1681" t="s">
        <v>1662</v>
      </c>
      <c r="F106" s="1681" t="s">
        <v>3072</v>
      </c>
    </row>
    <row r="107" spans="1:6" x14ac:dyDescent="0.2">
      <c r="A107" s="1677" t="s">
        <v>2452</v>
      </c>
      <c r="B107" s="1681" t="s">
        <v>7063</v>
      </c>
      <c r="C107" s="1681" t="s">
        <v>1229</v>
      </c>
      <c r="D107" s="1677" t="s">
        <v>2452</v>
      </c>
      <c r="E107" s="1681" t="s">
        <v>1672</v>
      </c>
      <c r="F107" s="1681" t="s">
        <v>3072</v>
      </c>
    </row>
    <row r="108" spans="1:6" x14ac:dyDescent="0.2">
      <c r="A108" s="1677" t="s">
        <v>2421</v>
      </c>
      <c r="B108" s="1681" t="s">
        <v>7068</v>
      </c>
      <c r="C108" s="1681" t="s">
        <v>1255</v>
      </c>
      <c r="D108" s="1677" t="s">
        <v>2421</v>
      </c>
      <c r="E108" s="1681" t="s">
        <v>1682</v>
      </c>
      <c r="F108" s="1681" t="s">
        <v>3072</v>
      </c>
    </row>
    <row r="109" spans="1:6" x14ac:dyDescent="0.2">
      <c r="A109" s="1677" t="s">
        <v>3027</v>
      </c>
      <c r="B109" s="1681" t="s">
        <v>7097</v>
      </c>
      <c r="C109" s="1681" t="s">
        <v>3028</v>
      </c>
      <c r="D109" s="1677" t="s">
        <v>3027</v>
      </c>
      <c r="E109" s="10" t="s">
        <v>1684</v>
      </c>
      <c r="F109" s="1677" t="s">
        <v>3073</v>
      </c>
    </row>
    <row r="110" spans="1:6" x14ac:dyDescent="0.2">
      <c r="A110" s="1677" t="s">
        <v>2705</v>
      </c>
      <c r="B110" s="1681" t="s">
        <v>7070</v>
      </c>
      <c r="C110" s="1681" t="s">
        <v>1021</v>
      </c>
      <c r="D110" s="1677" t="s">
        <v>2705</v>
      </c>
      <c r="E110" s="1681" t="s">
        <v>1696</v>
      </c>
      <c r="F110" s="1681" t="s">
        <v>3072</v>
      </c>
    </row>
    <row r="111" spans="1:6" x14ac:dyDescent="0.2">
      <c r="A111" s="1677" t="s">
        <v>2464</v>
      </c>
      <c r="B111" s="1681" t="s">
        <v>7069</v>
      </c>
      <c r="C111" s="1681" t="s">
        <v>1219</v>
      </c>
      <c r="D111" s="1677" t="s">
        <v>2464</v>
      </c>
      <c r="E111" s="1681" t="s">
        <v>1720</v>
      </c>
      <c r="F111" s="1681" t="s">
        <v>3072</v>
      </c>
    </row>
    <row r="112" spans="1:6" x14ac:dyDescent="0.2">
      <c r="A112" s="1677" t="s">
        <v>2461</v>
      </c>
      <c r="B112" s="1681" t="s">
        <v>7070</v>
      </c>
      <c r="C112" s="1681" t="s">
        <v>1222</v>
      </c>
      <c r="D112" s="1677" t="s">
        <v>2461</v>
      </c>
      <c r="E112" s="1681" t="s">
        <v>1720</v>
      </c>
      <c r="F112" s="1681" t="s">
        <v>3072</v>
      </c>
    </row>
    <row r="113" spans="1:6" x14ac:dyDescent="0.2">
      <c r="A113" s="1677" t="s">
        <v>2864</v>
      </c>
      <c r="B113" s="1681" t="s">
        <v>7095</v>
      </c>
      <c r="C113" s="1681" t="s">
        <v>2865</v>
      </c>
      <c r="D113" s="1677" t="s">
        <v>2864</v>
      </c>
      <c r="E113" s="10" t="s">
        <v>1763</v>
      </c>
      <c r="F113" s="1677" t="s">
        <v>3073</v>
      </c>
    </row>
    <row r="114" spans="1:6" x14ac:dyDescent="0.2">
      <c r="A114" s="1677" t="s">
        <v>2992</v>
      </c>
      <c r="B114" s="1681" t="s">
        <v>7097</v>
      </c>
      <c r="C114" s="1681" t="s">
        <v>2993</v>
      </c>
      <c r="D114" s="1677" t="s">
        <v>2992</v>
      </c>
      <c r="E114" s="10" t="s">
        <v>1721</v>
      </c>
      <c r="F114" s="1677" t="s">
        <v>3073</v>
      </c>
    </row>
    <row r="115" spans="1:6" x14ac:dyDescent="0.2">
      <c r="A115" s="1677" t="s">
        <v>2853</v>
      </c>
      <c r="B115" s="1681" t="s">
        <v>7094</v>
      </c>
      <c r="C115" s="1681" t="s">
        <v>1626</v>
      </c>
      <c r="D115" s="1677" t="s">
        <v>2853</v>
      </c>
      <c r="E115" s="10" t="s">
        <v>1662</v>
      </c>
      <c r="F115" s="1677" t="s">
        <v>3073</v>
      </c>
    </row>
    <row r="116" spans="1:6" x14ac:dyDescent="0.2">
      <c r="A116" s="1677" t="s">
        <v>2826</v>
      </c>
      <c r="B116" s="1681" t="s">
        <v>7094</v>
      </c>
      <c r="C116" s="1681" t="s">
        <v>2827</v>
      </c>
      <c r="D116" s="1677" t="s">
        <v>2826</v>
      </c>
      <c r="E116" s="10" t="s">
        <v>1971</v>
      </c>
      <c r="F116" s="1677" t="s">
        <v>3073</v>
      </c>
    </row>
    <row r="117" spans="1:6" x14ac:dyDescent="0.2">
      <c r="A117" s="1677" t="s">
        <v>2854</v>
      </c>
      <c r="B117" s="1681" t="s">
        <v>7095</v>
      </c>
      <c r="C117" s="1681" t="s">
        <v>1627</v>
      </c>
      <c r="D117" s="1677" t="s">
        <v>2854</v>
      </c>
      <c r="E117" s="10" t="s">
        <v>1662</v>
      </c>
      <c r="F117" s="1677" t="s">
        <v>3073</v>
      </c>
    </row>
    <row r="118" spans="1:6" x14ac:dyDescent="0.2">
      <c r="A118" s="1677" t="s">
        <v>2611</v>
      </c>
      <c r="B118" s="1681" t="s">
        <v>7063</v>
      </c>
      <c r="C118" s="1681" t="s">
        <v>1101</v>
      </c>
      <c r="D118" s="1677" t="s">
        <v>2611</v>
      </c>
      <c r="E118" s="1681" t="s">
        <v>1713</v>
      </c>
      <c r="F118" s="1681" t="s">
        <v>3072</v>
      </c>
    </row>
    <row r="119" spans="1:6" x14ac:dyDescent="0.2">
      <c r="A119" s="1677" t="s">
        <v>2235</v>
      </c>
      <c r="B119" s="1681" t="s">
        <v>7063</v>
      </c>
      <c r="C119" s="1681" t="s">
        <v>1401</v>
      </c>
      <c r="D119" s="1677" t="s">
        <v>2235</v>
      </c>
      <c r="E119" s="1681" t="s">
        <v>1664</v>
      </c>
      <c r="F119" s="1681" t="s">
        <v>3072</v>
      </c>
    </row>
    <row r="120" spans="1:6" x14ac:dyDescent="0.2">
      <c r="A120" s="1677" t="s">
        <v>2380</v>
      </c>
      <c r="B120" s="1681" t="s">
        <v>7063</v>
      </c>
      <c r="C120" s="1681" t="s">
        <v>1723</v>
      </c>
      <c r="D120" s="1677" t="s">
        <v>2380</v>
      </c>
      <c r="E120" s="1681" t="s">
        <v>1724</v>
      </c>
      <c r="F120" s="1681" t="s">
        <v>3072</v>
      </c>
    </row>
    <row r="121" spans="1:6" x14ac:dyDescent="0.2">
      <c r="A121" s="1677" t="s">
        <v>2366</v>
      </c>
      <c r="B121" s="1681" t="s">
        <v>7063</v>
      </c>
      <c r="C121" s="1681" t="s">
        <v>1300</v>
      </c>
      <c r="D121" s="1677" t="s">
        <v>2366</v>
      </c>
      <c r="E121" s="1681" t="s">
        <v>1725</v>
      </c>
      <c r="F121" s="1681" t="s">
        <v>3072</v>
      </c>
    </row>
    <row r="122" spans="1:6" x14ac:dyDescent="0.2">
      <c r="A122" s="1677" t="s">
        <v>2607</v>
      </c>
      <c r="B122" s="1681" t="s">
        <v>7063</v>
      </c>
      <c r="C122" s="1681" t="s">
        <v>1105</v>
      </c>
      <c r="D122" s="1677" t="s">
        <v>2607</v>
      </c>
      <c r="E122" s="1681" t="s">
        <v>1726</v>
      </c>
      <c r="F122" s="1681" t="s">
        <v>3072</v>
      </c>
    </row>
    <row r="123" spans="1:6" x14ac:dyDescent="0.2">
      <c r="A123" s="1677" t="s">
        <v>2402</v>
      </c>
      <c r="B123" s="1681" t="s">
        <v>7063</v>
      </c>
      <c r="C123" s="1681" t="s">
        <v>1269</v>
      </c>
      <c r="D123" s="1677" t="s">
        <v>2402</v>
      </c>
      <c r="E123" s="1681" t="s">
        <v>1727</v>
      </c>
      <c r="F123" s="1681" t="s">
        <v>3072</v>
      </c>
    </row>
    <row r="124" spans="1:6" x14ac:dyDescent="0.2">
      <c r="A124" s="1677" t="s">
        <v>2425</v>
      </c>
      <c r="B124" s="1681" t="s">
        <v>7067</v>
      </c>
      <c r="C124" s="1681" t="s">
        <v>1252</v>
      </c>
      <c r="D124" s="1677" t="s">
        <v>2425</v>
      </c>
      <c r="E124" s="1681" t="s">
        <v>1728</v>
      </c>
      <c r="F124" s="1681" t="s">
        <v>3072</v>
      </c>
    </row>
    <row r="125" spans="1:6" x14ac:dyDescent="0.2">
      <c r="A125" s="1677" t="s">
        <v>2638</v>
      </c>
      <c r="B125" s="1681" t="s">
        <v>7067</v>
      </c>
      <c r="C125" s="1681" t="s">
        <v>1077</v>
      </c>
      <c r="D125" s="1677" t="s">
        <v>2638</v>
      </c>
      <c r="E125" s="1681" t="s">
        <v>1665</v>
      </c>
      <c r="F125" s="1681" t="s">
        <v>3072</v>
      </c>
    </row>
    <row r="126" spans="1:6" x14ac:dyDescent="0.2">
      <c r="A126" s="1677" t="s">
        <v>925</v>
      </c>
      <c r="B126" s="1681" t="s">
        <v>7063</v>
      </c>
      <c r="C126" s="1681" t="s">
        <v>924</v>
      </c>
      <c r="D126" s="1677" t="s">
        <v>925</v>
      </c>
      <c r="E126" s="1681" t="s">
        <v>1729</v>
      </c>
      <c r="F126" s="1681" t="s">
        <v>3072</v>
      </c>
    </row>
    <row r="127" spans="1:6" x14ac:dyDescent="0.2">
      <c r="A127" s="1677" t="s">
        <v>2340</v>
      </c>
      <c r="B127" s="1681" t="s">
        <v>7070</v>
      </c>
      <c r="C127" s="1681" t="s">
        <v>1316</v>
      </c>
      <c r="D127" s="1677" t="s">
        <v>2340</v>
      </c>
      <c r="E127" s="1681" t="s">
        <v>1660</v>
      </c>
      <c r="F127" s="1681" t="s">
        <v>3072</v>
      </c>
    </row>
    <row r="128" spans="1:6" x14ac:dyDescent="0.2">
      <c r="A128" s="1677" t="s">
        <v>2135</v>
      </c>
      <c r="B128" s="1681" t="s">
        <v>7067</v>
      </c>
      <c r="C128" s="1681" t="s">
        <v>1486</v>
      </c>
      <c r="D128" s="1677" t="s">
        <v>2135</v>
      </c>
      <c r="E128" s="1681" t="s">
        <v>1662</v>
      </c>
      <c r="F128" s="1681" t="s">
        <v>3072</v>
      </c>
    </row>
    <row r="129" spans="1:6" x14ac:dyDescent="0.2">
      <c r="A129" s="1677" t="s">
        <v>2156</v>
      </c>
      <c r="B129" s="1681" t="s">
        <v>7067</v>
      </c>
      <c r="C129" s="1681" t="s">
        <v>1465</v>
      </c>
      <c r="D129" s="1677" t="s">
        <v>2156</v>
      </c>
      <c r="E129" s="1681" t="s">
        <v>1662</v>
      </c>
      <c r="F129" s="1681" t="s">
        <v>3072</v>
      </c>
    </row>
    <row r="130" spans="1:6" x14ac:dyDescent="0.2">
      <c r="A130" s="1677" t="s">
        <v>2352</v>
      </c>
      <c r="B130" s="1681" t="s">
        <v>7067</v>
      </c>
      <c r="C130" s="1681" t="s">
        <v>1730</v>
      </c>
      <c r="D130" s="1677" t="s">
        <v>2352</v>
      </c>
      <c r="E130" s="1681" t="s">
        <v>1660</v>
      </c>
      <c r="F130" s="1681" t="s">
        <v>3072</v>
      </c>
    </row>
    <row r="131" spans="1:6" x14ac:dyDescent="0.2">
      <c r="A131" s="1677" t="s">
        <v>2471</v>
      </c>
      <c r="B131" s="1681" t="s">
        <v>7067</v>
      </c>
      <c r="C131" s="1681" t="s">
        <v>1215</v>
      </c>
      <c r="D131" s="1677" t="s">
        <v>2471</v>
      </c>
      <c r="E131" s="1681" t="s">
        <v>1731</v>
      </c>
      <c r="F131" s="1681" t="s">
        <v>3072</v>
      </c>
    </row>
    <row r="132" spans="1:6" x14ac:dyDescent="0.2">
      <c r="A132" s="1677" t="s">
        <v>2052</v>
      </c>
      <c r="B132" s="1681" t="s">
        <v>7067</v>
      </c>
      <c r="C132" s="1681" t="s">
        <v>1732</v>
      </c>
      <c r="D132" s="1677" t="s">
        <v>2052</v>
      </c>
      <c r="E132" s="1681" t="s">
        <v>1662</v>
      </c>
      <c r="F132" s="1681" t="s">
        <v>3072</v>
      </c>
    </row>
    <row r="133" spans="1:6" x14ac:dyDescent="0.2">
      <c r="A133" s="1677" t="s">
        <v>2346</v>
      </c>
      <c r="B133" s="1681" t="s">
        <v>7067</v>
      </c>
      <c r="C133" s="1681" t="s">
        <v>1312</v>
      </c>
      <c r="D133" s="1677" t="s">
        <v>2346</v>
      </c>
      <c r="E133" s="1681" t="s">
        <v>1660</v>
      </c>
      <c r="F133" s="1681" t="s">
        <v>3072</v>
      </c>
    </row>
    <row r="134" spans="1:6" x14ac:dyDescent="0.2">
      <c r="A134" s="1677" t="s">
        <v>2347</v>
      </c>
      <c r="B134" s="1681" t="s">
        <v>7067</v>
      </c>
      <c r="C134" s="1681" t="s">
        <v>1311</v>
      </c>
      <c r="D134" s="1677" t="s">
        <v>2347</v>
      </c>
      <c r="E134" s="1681" t="s">
        <v>1660</v>
      </c>
      <c r="F134" s="1681" t="s">
        <v>3072</v>
      </c>
    </row>
    <row r="135" spans="1:6" x14ac:dyDescent="0.2">
      <c r="A135" s="1677" t="s">
        <v>2341</v>
      </c>
      <c r="B135" s="1681" t="s">
        <v>7070</v>
      </c>
      <c r="C135" s="1681" t="s">
        <v>1733</v>
      </c>
      <c r="D135" s="1677" t="s">
        <v>2341</v>
      </c>
      <c r="E135" s="1681" t="s">
        <v>1660</v>
      </c>
      <c r="F135" s="1681" t="s">
        <v>3072</v>
      </c>
    </row>
    <row r="136" spans="1:6" x14ac:dyDescent="0.2">
      <c r="A136" s="1677" t="s">
        <v>2223</v>
      </c>
      <c r="B136" s="1681" t="s">
        <v>7063</v>
      </c>
      <c r="C136" s="1681" t="s">
        <v>1734</v>
      </c>
      <c r="D136" s="1677" t="s">
        <v>2223</v>
      </c>
      <c r="E136" s="1681" t="s">
        <v>1735</v>
      </c>
      <c r="F136" s="1681" t="s">
        <v>3072</v>
      </c>
    </row>
    <row r="137" spans="1:6" x14ac:dyDescent="0.2">
      <c r="A137" s="1677" t="s">
        <v>2244</v>
      </c>
      <c r="B137" s="1681" t="s">
        <v>7069</v>
      </c>
      <c r="C137" s="1681" t="s">
        <v>1394</v>
      </c>
      <c r="D137" s="1677" t="s">
        <v>2244</v>
      </c>
      <c r="E137" s="1681" t="s">
        <v>1664</v>
      </c>
      <c r="F137" s="1681" t="s">
        <v>3072</v>
      </c>
    </row>
    <row r="138" spans="1:6" x14ac:dyDescent="0.2">
      <c r="A138" s="1677" t="s">
        <v>2268</v>
      </c>
      <c r="B138" s="1681" t="s">
        <v>7070</v>
      </c>
      <c r="C138" s="1681" t="s">
        <v>1377</v>
      </c>
      <c r="D138" s="1677" t="s">
        <v>2268</v>
      </c>
      <c r="E138" s="1681" t="s">
        <v>1736</v>
      </c>
      <c r="F138" s="1681" t="s">
        <v>3072</v>
      </c>
    </row>
    <row r="139" spans="1:6" x14ac:dyDescent="0.2">
      <c r="A139" s="1677" t="s">
        <v>1982</v>
      </c>
      <c r="B139" s="1681" t="s">
        <v>7063</v>
      </c>
      <c r="C139" s="1681" t="s">
        <v>1616</v>
      </c>
      <c r="D139" s="1677" t="s">
        <v>1982</v>
      </c>
      <c r="E139" s="1681" t="s">
        <v>1737</v>
      </c>
      <c r="F139" s="1681" t="s">
        <v>3072</v>
      </c>
    </row>
    <row r="140" spans="1:6" x14ac:dyDescent="0.2">
      <c r="A140" s="1677" t="s">
        <v>2487</v>
      </c>
      <c r="B140" s="1681" t="s">
        <v>7063</v>
      </c>
      <c r="C140" s="1681" t="s">
        <v>1203</v>
      </c>
      <c r="D140" s="1677" t="s">
        <v>2487</v>
      </c>
      <c r="E140" s="1681" t="s">
        <v>1685</v>
      </c>
      <c r="F140" s="1681" t="s">
        <v>3072</v>
      </c>
    </row>
    <row r="141" spans="1:6" x14ac:dyDescent="0.2">
      <c r="A141" s="1677" t="s">
        <v>2492</v>
      </c>
      <c r="B141" s="1681" t="s">
        <v>7063</v>
      </c>
      <c r="C141" s="1681" t="s">
        <v>1198</v>
      </c>
      <c r="D141" s="1677" t="s">
        <v>2492</v>
      </c>
      <c r="E141" s="1681" t="s">
        <v>1738</v>
      </c>
      <c r="F141" s="1681" t="s">
        <v>3072</v>
      </c>
    </row>
    <row r="142" spans="1:6" x14ac:dyDescent="0.2">
      <c r="A142" s="1677" t="s">
        <v>3035</v>
      </c>
      <c r="B142" s="1681" t="s">
        <v>7095</v>
      </c>
      <c r="C142" s="1681" t="s">
        <v>1649</v>
      </c>
      <c r="D142" s="1677" t="s">
        <v>3035</v>
      </c>
      <c r="E142" s="10" t="s">
        <v>1740</v>
      </c>
      <c r="F142" s="1677" t="s">
        <v>3073</v>
      </c>
    </row>
    <row r="143" spans="1:6" x14ac:dyDescent="0.2">
      <c r="A143" s="1677" t="s">
        <v>2978</v>
      </c>
      <c r="B143" s="1681" t="s">
        <v>7094</v>
      </c>
      <c r="C143" s="1681" t="s">
        <v>2979</v>
      </c>
      <c r="D143" s="1677" t="s">
        <v>2978</v>
      </c>
      <c r="E143" s="10" t="s">
        <v>1739</v>
      </c>
      <c r="F143" s="1677" t="s">
        <v>3073</v>
      </c>
    </row>
    <row r="144" spans="1:6" x14ac:dyDescent="0.2">
      <c r="A144" s="1677" t="s">
        <v>2721</v>
      </c>
      <c r="B144" s="1681" t="s">
        <v>7070</v>
      </c>
      <c r="C144" s="1681" t="s">
        <v>1007</v>
      </c>
      <c r="D144" s="1677" t="s">
        <v>2721</v>
      </c>
      <c r="E144" s="1681" t="s">
        <v>1972</v>
      </c>
      <c r="F144" s="1681" t="s">
        <v>3072</v>
      </c>
    </row>
    <row r="145" spans="1:6" x14ac:dyDescent="0.2">
      <c r="A145" s="1677" t="s">
        <v>2755</v>
      </c>
      <c r="B145" s="1681" t="s">
        <v>7070</v>
      </c>
      <c r="C145" s="1681" t="s">
        <v>977</v>
      </c>
      <c r="D145" s="1677" t="s">
        <v>2755</v>
      </c>
      <c r="E145" s="1681" t="s">
        <v>1741</v>
      </c>
      <c r="F145" s="1681" t="s">
        <v>3072</v>
      </c>
    </row>
    <row r="146" spans="1:6" x14ac:dyDescent="0.2">
      <c r="A146" s="1677" t="s">
        <v>2113</v>
      </c>
      <c r="B146" s="1681" t="s">
        <v>7070</v>
      </c>
      <c r="C146" s="1681" t="s">
        <v>1504</v>
      </c>
      <c r="D146" s="1677" t="s">
        <v>2113</v>
      </c>
      <c r="E146" s="1681" t="s">
        <v>1662</v>
      </c>
      <c r="F146" s="1681" t="s">
        <v>3072</v>
      </c>
    </row>
    <row r="147" spans="1:6" x14ac:dyDescent="0.2">
      <c r="A147" s="1677" t="s">
        <v>2270</v>
      </c>
      <c r="B147" s="1681" t="s">
        <v>7071</v>
      </c>
      <c r="C147" s="1681" t="s">
        <v>1375</v>
      </c>
      <c r="D147" s="1677" t="s">
        <v>2270</v>
      </c>
      <c r="E147" s="1681" t="s">
        <v>1736</v>
      </c>
      <c r="F147" s="1681" t="s">
        <v>3072</v>
      </c>
    </row>
    <row r="148" spans="1:6" x14ac:dyDescent="0.2">
      <c r="A148" s="1677" t="s">
        <v>2269</v>
      </c>
      <c r="B148" s="1681" t="s">
        <v>7070</v>
      </c>
      <c r="C148" s="1681" t="s">
        <v>1376</v>
      </c>
      <c r="D148" s="1677" t="s">
        <v>2269</v>
      </c>
      <c r="E148" s="1681" t="s">
        <v>1736</v>
      </c>
      <c r="F148" s="1681" t="s">
        <v>3072</v>
      </c>
    </row>
    <row r="149" spans="1:6" x14ac:dyDescent="0.2">
      <c r="A149" s="1677" t="s">
        <v>2473</v>
      </c>
      <c r="B149" s="1681" t="s">
        <v>7063</v>
      </c>
      <c r="C149" s="1681" t="s">
        <v>1214</v>
      </c>
      <c r="D149" s="1677" t="s">
        <v>2473</v>
      </c>
      <c r="E149" s="1681" t="s">
        <v>1742</v>
      </c>
      <c r="F149" s="1681" t="s">
        <v>3072</v>
      </c>
    </row>
    <row r="150" spans="1:6" x14ac:dyDescent="0.2">
      <c r="A150" s="1677" t="s">
        <v>2604</v>
      </c>
      <c r="B150" s="1681" t="s">
        <v>7063</v>
      </c>
      <c r="C150" s="1681" t="s">
        <v>1743</v>
      </c>
      <c r="D150" s="1677" t="s">
        <v>2604</v>
      </c>
      <c r="E150" s="1681" t="s">
        <v>1691</v>
      </c>
      <c r="F150" s="1681" t="s">
        <v>3072</v>
      </c>
    </row>
    <row r="151" spans="1:6" x14ac:dyDescent="0.2">
      <c r="A151" s="1677" t="s">
        <v>2177</v>
      </c>
      <c r="B151" s="1681" t="s">
        <v>7063</v>
      </c>
      <c r="C151" s="1681" t="s">
        <v>1448</v>
      </c>
      <c r="D151" s="1677" t="s">
        <v>2177</v>
      </c>
      <c r="E151" s="1681" t="s">
        <v>1744</v>
      </c>
      <c r="F151" s="1681" t="s">
        <v>3072</v>
      </c>
    </row>
    <row r="152" spans="1:6" x14ac:dyDescent="0.2">
      <c r="A152" s="1677" t="s">
        <v>2191</v>
      </c>
      <c r="B152" s="1681" t="s">
        <v>7063</v>
      </c>
      <c r="C152" s="1681" t="s">
        <v>1438</v>
      </c>
      <c r="D152" s="1677" t="s">
        <v>2191</v>
      </c>
      <c r="E152" s="1681" t="s">
        <v>1745</v>
      </c>
      <c r="F152" s="1681" t="s">
        <v>3072</v>
      </c>
    </row>
    <row r="153" spans="1:6" x14ac:dyDescent="0.2">
      <c r="A153" s="1677" t="s">
        <v>2796</v>
      </c>
      <c r="B153" s="1681" t="s">
        <v>7070</v>
      </c>
      <c r="C153" s="1681" t="s">
        <v>944</v>
      </c>
      <c r="D153" s="1677" t="s">
        <v>2796</v>
      </c>
      <c r="E153" s="1681" t="s">
        <v>1689</v>
      </c>
      <c r="F153" s="1681" t="s">
        <v>3072</v>
      </c>
    </row>
    <row r="154" spans="1:6" x14ac:dyDescent="0.2">
      <c r="A154" s="1677" t="s">
        <v>2792</v>
      </c>
      <c r="B154" s="1681" t="s">
        <v>7070</v>
      </c>
      <c r="C154" s="1681" t="s">
        <v>948</v>
      </c>
      <c r="D154" s="1677" t="s">
        <v>2792</v>
      </c>
      <c r="E154" s="1681" t="s">
        <v>1689</v>
      </c>
      <c r="F154" s="1681" t="s">
        <v>3072</v>
      </c>
    </row>
    <row r="155" spans="1:6" x14ac:dyDescent="0.2">
      <c r="A155" s="1677" t="s">
        <v>2205</v>
      </c>
      <c r="B155" s="1681" t="s">
        <v>7063</v>
      </c>
      <c r="C155" s="1681" t="s">
        <v>1426</v>
      </c>
      <c r="D155" s="1677" t="s">
        <v>2205</v>
      </c>
      <c r="E155" s="1681" t="s">
        <v>1746</v>
      </c>
      <c r="F155" s="1681" t="s">
        <v>3072</v>
      </c>
    </row>
    <row r="156" spans="1:6" x14ac:dyDescent="0.2">
      <c r="A156" s="1677" t="s">
        <v>2658</v>
      </c>
      <c r="B156" s="1681" t="s">
        <v>7063</v>
      </c>
      <c r="C156" s="1681" t="s">
        <v>1062</v>
      </c>
      <c r="D156" s="1677" t="s">
        <v>2658</v>
      </c>
      <c r="E156" s="1681" t="s">
        <v>1747</v>
      </c>
      <c r="F156" s="1681" t="s">
        <v>3072</v>
      </c>
    </row>
    <row r="157" spans="1:6" x14ac:dyDescent="0.2">
      <c r="A157" s="1677" t="s">
        <v>2654</v>
      </c>
      <c r="B157" s="1681" t="s">
        <v>7085</v>
      </c>
      <c r="C157" s="1681" t="s">
        <v>1748</v>
      </c>
      <c r="D157" s="1677" t="s">
        <v>2654</v>
      </c>
      <c r="E157" s="1681" t="s">
        <v>1747</v>
      </c>
      <c r="F157" s="1681" t="s">
        <v>3072</v>
      </c>
    </row>
    <row r="158" spans="1:6" x14ac:dyDescent="0.2">
      <c r="A158" s="1677" t="s">
        <v>2306</v>
      </c>
      <c r="B158" s="1681" t="s">
        <v>7067</v>
      </c>
      <c r="C158" s="1681" t="s">
        <v>1749</v>
      </c>
      <c r="D158" s="1677" t="s">
        <v>2306</v>
      </c>
      <c r="E158" s="1681" t="s">
        <v>1750</v>
      </c>
      <c r="F158" s="1681" t="s">
        <v>3072</v>
      </c>
    </row>
    <row r="159" spans="1:6" x14ac:dyDescent="0.2">
      <c r="A159" s="1677" t="s">
        <v>2158</v>
      </c>
      <c r="B159" s="1681" t="s">
        <v>7070</v>
      </c>
      <c r="C159" s="1681" t="s">
        <v>1463</v>
      </c>
      <c r="D159" s="1677" t="s">
        <v>2158</v>
      </c>
      <c r="E159" s="1681" t="s">
        <v>1662</v>
      </c>
      <c r="F159" s="1681" t="s">
        <v>3072</v>
      </c>
    </row>
    <row r="160" spans="1:6" x14ac:dyDescent="0.2">
      <c r="A160" s="1677" t="s">
        <v>2281</v>
      </c>
      <c r="B160" s="1681" t="s">
        <v>7068</v>
      </c>
      <c r="C160" s="1681" t="s">
        <v>7078</v>
      </c>
      <c r="D160" s="1677" t="s">
        <v>2281</v>
      </c>
      <c r="E160" s="1681" t="s">
        <v>1662</v>
      </c>
      <c r="F160" s="1681" t="s">
        <v>3072</v>
      </c>
    </row>
    <row r="161" spans="1:6" x14ac:dyDescent="0.2">
      <c r="A161" s="1677" t="s">
        <v>2123</v>
      </c>
      <c r="B161" s="1681" t="s">
        <v>7070</v>
      </c>
      <c r="C161" s="1681" t="s">
        <v>1495</v>
      </c>
      <c r="D161" s="1677" t="s">
        <v>2123</v>
      </c>
      <c r="E161" s="1681" t="s">
        <v>1662</v>
      </c>
      <c r="F161" s="1681" t="s">
        <v>3072</v>
      </c>
    </row>
    <row r="162" spans="1:6" x14ac:dyDescent="0.2">
      <c r="A162" s="1677" t="s">
        <v>2383</v>
      </c>
      <c r="B162" s="1681" t="s">
        <v>7063</v>
      </c>
      <c r="C162" s="1681" t="s">
        <v>1285</v>
      </c>
      <c r="D162" s="1677" t="s">
        <v>2383</v>
      </c>
      <c r="E162" s="1681" t="s">
        <v>1663</v>
      </c>
      <c r="F162" s="1681" t="s">
        <v>3072</v>
      </c>
    </row>
    <row r="163" spans="1:6" x14ac:dyDescent="0.2">
      <c r="A163" s="1677" t="s">
        <v>2553</v>
      </c>
      <c r="B163" s="1681" t="s">
        <v>7069</v>
      </c>
      <c r="C163" s="1681" t="s">
        <v>1147</v>
      </c>
      <c r="D163" s="1677" t="s">
        <v>2553</v>
      </c>
      <c r="E163" s="1681" t="s">
        <v>1661</v>
      </c>
      <c r="F163" s="1681" t="s">
        <v>3072</v>
      </c>
    </row>
    <row r="164" spans="1:6" x14ac:dyDescent="0.2">
      <c r="A164" s="1677" t="s">
        <v>2561</v>
      </c>
      <c r="B164" s="1681" t="s">
        <v>7069</v>
      </c>
      <c r="C164" s="1681" t="s">
        <v>1140</v>
      </c>
      <c r="D164" s="1677" t="s">
        <v>2561</v>
      </c>
      <c r="E164" s="1681" t="s">
        <v>1661</v>
      </c>
      <c r="F164" s="1681" t="s">
        <v>3072</v>
      </c>
    </row>
    <row r="165" spans="1:6" x14ac:dyDescent="0.2">
      <c r="A165" s="1677" t="s">
        <v>2644</v>
      </c>
      <c r="B165" s="1681" t="s">
        <v>7069</v>
      </c>
      <c r="C165" s="1681" t="s">
        <v>1072</v>
      </c>
      <c r="D165" s="1677" t="s">
        <v>2644</v>
      </c>
      <c r="E165" s="1681" t="s">
        <v>1665</v>
      </c>
      <c r="F165" s="1681" t="s">
        <v>3072</v>
      </c>
    </row>
    <row r="166" spans="1:6" x14ac:dyDescent="0.2">
      <c r="A166" s="1677" t="s">
        <v>2167</v>
      </c>
      <c r="B166" s="1681" t="s">
        <v>7069</v>
      </c>
      <c r="C166" s="1681" t="s">
        <v>1751</v>
      </c>
      <c r="D166" s="1677" t="s">
        <v>2167</v>
      </c>
      <c r="E166" s="1681" t="s">
        <v>1662</v>
      </c>
      <c r="F166" s="1681" t="s">
        <v>3072</v>
      </c>
    </row>
    <row r="167" spans="1:6" x14ac:dyDescent="0.2">
      <c r="A167" s="1677" t="s">
        <v>2348</v>
      </c>
      <c r="B167" s="1681" t="s">
        <v>7069</v>
      </c>
      <c r="C167" s="1681" t="s">
        <v>1310</v>
      </c>
      <c r="D167" s="1677" t="s">
        <v>2348</v>
      </c>
      <c r="E167" s="1681" t="s">
        <v>1660</v>
      </c>
      <c r="F167" s="1681" t="s">
        <v>3072</v>
      </c>
    </row>
    <row r="168" spans="1:6" x14ac:dyDescent="0.2">
      <c r="A168" s="1677" t="s">
        <v>2349</v>
      </c>
      <c r="B168" s="1681" t="s">
        <v>7069</v>
      </c>
      <c r="C168" s="1681" t="s">
        <v>1309</v>
      </c>
      <c r="D168" s="1677" t="s">
        <v>2349</v>
      </c>
      <c r="E168" s="1681" t="s">
        <v>1660</v>
      </c>
      <c r="F168" s="1681" t="s">
        <v>3072</v>
      </c>
    </row>
    <row r="169" spans="1:6" x14ac:dyDescent="0.2">
      <c r="A169" s="1677" t="s">
        <v>2094</v>
      </c>
      <c r="B169" s="1681" t="s">
        <v>7070</v>
      </c>
      <c r="C169" s="1681" t="s">
        <v>1520</v>
      </c>
      <c r="D169" s="1677" t="s">
        <v>2094</v>
      </c>
      <c r="E169" s="1681" t="s">
        <v>1662</v>
      </c>
      <c r="F169" s="1681" t="s">
        <v>3072</v>
      </c>
    </row>
    <row r="170" spans="1:6" x14ac:dyDescent="0.2">
      <c r="A170" s="1677" t="s">
        <v>2493</v>
      </c>
      <c r="B170" s="1681" t="s">
        <v>7063</v>
      </c>
      <c r="C170" s="1681" t="s">
        <v>1197</v>
      </c>
      <c r="D170" s="1677" t="s">
        <v>2493</v>
      </c>
      <c r="E170" s="1681" t="s">
        <v>1738</v>
      </c>
      <c r="F170" s="1681" t="s">
        <v>3072</v>
      </c>
    </row>
    <row r="171" spans="1:6" x14ac:dyDescent="0.2">
      <c r="A171" s="1677" t="s">
        <v>2224</v>
      </c>
      <c r="B171" s="1681" t="s">
        <v>7063</v>
      </c>
      <c r="C171" s="1681" t="s">
        <v>1409</v>
      </c>
      <c r="D171" s="1677" t="s">
        <v>2224</v>
      </c>
      <c r="E171" s="1681" t="s">
        <v>1752</v>
      </c>
      <c r="F171" s="1681" t="s">
        <v>3072</v>
      </c>
    </row>
    <row r="172" spans="1:6" x14ac:dyDescent="0.2">
      <c r="A172" s="1677" t="s">
        <v>2877</v>
      </c>
      <c r="B172" s="1681" t="s">
        <v>7094</v>
      </c>
      <c r="C172" s="1681" t="s">
        <v>2878</v>
      </c>
      <c r="D172" s="1677" t="s">
        <v>2877</v>
      </c>
      <c r="E172" s="10" t="s">
        <v>1752</v>
      </c>
      <c r="F172" s="1677" t="s">
        <v>3073</v>
      </c>
    </row>
    <row r="173" spans="1:6" x14ac:dyDescent="0.2">
      <c r="A173" s="1677" t="s">
        <v>2290</v>
      </c>
      <c r="B173" s="1681" t="s">
        <v>7063</v>
      </c>
      <c r="C173" s="1681" t="s">
        <v>1359</v>
      </c>
      <c r="D173" s="1677" t="s">
        <v>2290</v>
      </c>
      <c r="E173" s="1681" t="s">
        <v>1698</v>
      </c>
      <c r="F173" s="1681" t="s">
        <v>3072</v>
      </c>
    </row>
    <row r="174" spans="1:6" x14ac:dyDescent="0.2">
      <c r="A174" s="1677" t="s">
        <v>2403</v>
      </c>
      <c r="B174" s="1681" t="s">
        <v>7063</v>
      </c>
      <c r="C174" s="1681" t="s">
        <v>1268</v>
      </c>
      <c r="D174" s="1677" t="s">
        <v>2403</v>
      </c>
      <c r="E174" s="1681" t="s">
        <v>1705</v>
      </c>
      <c r="F174" s="1681" t="s">
        <v>3072</v>
      </c>
    </row>
    <row r="175" spans="1:6" x14ac:dyDescent="0.2">
      <c r="A175" s="1677" t="s">
        <v>2476</v>
      </c>
      <c r="B175" s="1681" t="s">
        <v>7064</v>
      </c>
      <c r="C175" s="1681" t="s">
        <v>1753</v>
      </c>
      <c r="D175" s="1677" t="s">
        <v>2476</v>
      </c>
      <c r="E175" s="1681" t="s">
        <v>1674</v>
      </c>
      <c r="F175" s="1681" t="s">
        <v>3072</v>
      </c>
    </row>
    <row r="176" spans="1:6" x14ac:dyDescent="0.2">
      <c r="A176" s="1677" t="s">
        <v>2984</v>
      </c>
      <c r="B176" s="1681" t="s">
        <v>7093</v>
      </c>
      <c r="C176" s="1681" t="s">
        <v>1646</v>
      </c>
      <c r="D176" s="1677" t="s">
        <v>2984</v>
      </c>
      <c r="E176" s="10" t="s">
        <v>1670</v>
      </c>
      <c r="F176" s="1677" t="s">
        <v>3073</v>
      </c>
    </row>
    <row r="177" spans="1:6" x14ac:dyDescent="0.2">
      <c r="A177" s="1677" t="s">
        <v>2626</v>
      </c>
      <c r="B177" s="1681" t="s">
        <v>7063</v>
      </c>
      <c r="C177" s="1681" t="s">
        <v>1087</v>
      </c>
      <c r="D177" s="1677" t="s">
        <v>2626</v>
      </c>
      <c r="E177" s="1681" t="s">
        <v>1670</v>
      </c>
      <c r="F177" s="1681" t="s">
        <v>3072</v>
      </c>
    </row>
    <row r="178" spans="1:6" x14ac:dyDescent="0.2">
      <c r="A178" s="1677" t="s">
        <v>2447</v>
      </c>
      <c r="B178" s="1681" t="s">
        <v>7070</v>
      </c>
      <c r="C178" s="1681" t="s">
        <v>1233</v>
      </c>
      <c r="D178" s="1677" t="s">
        <v>2447</v>
      </c>
      <c r="E178" s="1681" t="s">
        <v>1672</v>
      </c>
      <c r="F178" s="1681" t="s">
        <v>3072</v>
      </c>
    </row>
    <row r="179" spans="1:6" x14ac:dyDescent="0.2">
      <c r="A179" s="1677" t="s">
        <v>2651</v>
      </c>
      <c r="B179" s="1681" t="s">
        <v>7063</v>
      </c>
      <c r="C179" s="1681" t="s">
        <v>1754</v>
      </c>
      <c r="D179" s="1677" t="s">
        <v>2651</v>
      </c>
      <c r="E179" s="1681" t="s">
        <v>1721</v>
      </c>
      <c r="F179" s="1681" t="s">
        <v>3072</v>
      </c>
    </row>
    <row r="180" spans="1:6" x14ac:dyDescent="0.2">
      <c r="A180" s="1677" t="s">
        <v>2051</v>
      </c>
      <c r="B180" s="1681" t="s">
        <v>7067</v>
      </c>
      <c r="C180" s="1681" t="s">
        <v>1755</v>
      </c>
      <c r="D180" s="1677" t="s">
        <v>2051</v>
      </c>
      <c r="E180" s="1681" t="s">
        <v>1662</v>
      </c>
      <c r="F180" s="1681" t="s">
        <v>3072</v>
      </c>
    </row>
    <row r="181" spans="1:6" x14ac:dyDescent="0.2">
      <c r="A181" s="1677" t="s">
        <v>2736</v>
      </c>
      <c r="B181" s="1681" t="s">
        <v>7063</v>
      </c>
      <c r="C181" s="1681" t="s">
        <v>7086</v>
      </c>
      <c r="D181" s="1677" t="s">
        <v>2736</v>
      </c>
      <c r="E181" s="1681" t="s">
        <v>1972</v>
      </c>
      <c r="F181" s="1681" t="s">
        <v>3072</v>
      </c>
    </row>
    <row r="182" spans="1:6" x14ac:dyDescent="0.2">
      <c r="A182" s="1677" t="s">
        <v>2172</v>
      </c>
      <c r="B182" s="1681" t="s">
        <v>256</v>
      </c>
      <c r="C182" s="1681" t="s">
        <v>1756</v>
      </c>
      <c r="D182" s="1677" t="s">
        <v>2172</v>
      </c>
      <c r="E182" s="1681" t="s">
        <v>1662</v>
      </c>
      <c r="F182" s="1681" t="s">
        <v>3072</v>
      </c>
    </row>
    <row r="183" spans="1:6" x14ac:dyDescent="0.2">
      <c r="A183" s="1677" t="s">
        <v>2125</v>
      </c>
      <c r="B183" s="1681" t="s">
        <v>7070</v>
      </c>
      <c r="C183" s="1681" t="s">
        <v>1757</v>
      </c>
      <c r="D183" s="1677" t="s">
        <v>2125</v>
      </c>
      <c r="E183" s="1681" t="s">
        <v>1662</v>
      </c>
      <c r="F183" s="1681" t="s">
        <v>3072</v>
      </c>
    </row>
    <row r="184" spans="1:6" x14ac:dyDescent="0.2">
      <c r="A184" s="10" t="s">
        <v>2909</v>
      </c>
      <c r="B184" s="10" t="s">
        <v>7087</v>
      </c>
      <c r="C184" s="10" t="s">
        <v>2910</v>
      </c>
      <c r="D184" s="10" t="s">
        <v>2909</v>
      </c>
      <c r="E184" s="10" t="s">
        <v>1660</v>
      </c>
      <c r="F184" s="1677" t="s">
        <v>3073</v>
      </c>
    </row>
    <row r="185" spans="1:6" x14ac:dyDescent="0.2">
      <c r="A185" s="1677" t="s">
        <v>2299</v>
      </c>
      <c r="B185" s="1681" t="s">
        <v>7067</v>
      </c>
      <c r="C185" s="1681" t="s">
        <v>1758</v>
      </c>
      <c r="D185" s="1677" t="s">
        <v>2299</v>
      </c>
      <c r="E185" s="1681" t="s">
        <v>1759</v>
      </c>
      <c r="F185" s="1681" t="s">
        <v>3072</v>
      </c>
    </row>
    <row r="186" spans="1:6" x14ac:dyDescent="0.2">
      <c r="A186" s="1677" t="s">
        <v>2653</v>
      </c>
      <c r="B186" s="1681" t="s">
        <v>7064</v>
      </c>
      <c r="C186" s="1681" t="s">
        <v>1066</v>
      </c>
      <c r="D186" s="1677" t="s">
        <v>2653</v>
      </c>
      <c r="E186" s="1681" t="s">
        <v>1747</v>
      </c>
      <c r="F186" s="1681" t="s">
        <v>3072</v>
      </c>
    </row>
    <row r="187" spans="1:6" x14ac:dyDescent="0.2">
      <c r="A187" s="1677" t="s">
        <v>2151</v>
      </c>
      <c r="B187" s="1681" t="s">
        <v>7070</v>
      </c>
      <c r="C187" s="1681" t="s">
        <v>1470</v>
      </c>
      <c r="D187" s="1677" t="s">
        <v>2151</v>
      </c>
      <c r="E187" s="1681" t="s">
        <v>1662</v>
      </c>
      <c r="F187" s="1681" t="s">
        <v>3072</v>
      </c>
    </row>
    <row r="188" spans="1:6" x14ac:dyDescent="0.2">
      <c r="A188" s="1677" t="s">
        <v>2478</v>
      </c>
      <c r="B188" s="1681" t="s">
        <v>7067</v>
      </c>
      <c r="C188" s="1681" t="s">
        <v>1760</v>
      </c>
      <c r="D188" s="1677" t="s">
        <v>2478</v>
      </c>
      <c r="E188" s="1681" t="s">
        <v>1674</v>
      </c>
      <c r="F188" s="1681" t="s">
        <v>3072</v>
      </c>
    </row>
    <row r="189" spans="1:6" x14ac:dyDescent="0.2">
      <c r="A189" s="1677" t="s">
        <v>2029</v>
      </c>
      <c r="B189" s="1681" t="s">
        <v>7063</v>
      </c>
      <c r="C189" s="1681" t="s">
        <v>1761</v>
      </c>
      <c r="D189" s="1677" t="s">
        <v>2029</v>
      </c>
      <c r="E189" s="1681" t="s">
        <v>1722</v>
      </c>
      <c r="F189" s="1681" t="s">
        <v>3072</v>
      </c>
    </row>
    <row r="190" spans="1:6" x14ac:dyDescent="0.2">
      <c r="A190" s="1677" t="s">
        <v>2779</v>
      </c>
      <c r="B190" s="1681" t="s">
        <v>7071</v>
      </c>
      <c r="C190" s="1681" t="s">
        <v>1762</v>
      </c>
      <c r="D190" s="1677" t="s">
        <v>2779</v>
      </c>
      <c r="E190" s="1681" t="s">
        <v>1740</v>
      </c>
      <c r="F190" s="1681" t="s">
        <v>3072</v>
      </c>
    </row>
    <row r="191" spans="1:6" x14ac:dyDescent="0.2">
      <c r="A191" s="1677" t="s">
        <v>923</v>
      </c>
      <c r="B191" s="1681" t="s">
        <v>7063</v>
      </c>
      <c r="C191" s="1681" t="s">
        <v>922</v>
      </c>
      <c r="D191" s="1677" t="s">
        <v>923</v>
      </c>
      <c r="E191" s="1681" t="s">
        <v>1735</v>
      </c>
      <c r="F191" s="1681" t="s">
        <v>3072</v>
      </c>
    </row>
    <row r="192" spans="1:6" x14ac:dyDescent="0.2">
      <c r="A192" s="1677" t="s">
        <v>2400</v>
      </c>
      <c r="B192" s="1681" t="s">
        <v>7063</v>
      </c>
      <c r="C192" s="1681" t="s">
        <v>1271</v>
      </c>
      <c r="D192" s="1677" t="s">
        <v>2400</v>
      </c>
      <c r="E192" s="1681" t="s">
        <v>1727</v>
      </c>
      <c r="F192" s="1681" t="s">
        <v>3072</v>
      </c>
    </row>
    <row r="193" spans="1:6" x14ac:dyDescent="0.2">
      <c r="A193" s="1677" t="s">
        <v>2497</v>
      </c>
      <c r="B193" s="1681" t="s">
        <v>7063</v>
      </c>
      <c r="C193" s="1681" t="s">
        <v>1195</v>
      </c>
      <c r="D193" s="1677" t="s">
        <v>2497</v>
      </c>
      <c r="E193" s="1681" t="s">
        <v>1738</v>
      </c>
      <c r="F193" s="1681" t="s">
        <v>3072</v>
      </c>
    </row>
    <row r="194" spans="1:6" x14ac:dyDescent="0.2">
      <c r="A194" s="1677" t="s">
        <v>2666</v>
      </c>
      <c r="B194" s="1681" t="s">
        <v>7067</v>
      </c>
      <c r="C194" s="1681" t="s">
        <v>1055</v>
      </c>
      <c r="D194" s="1677" t="s">
        <v>2666</v>
      </c>
      <c r="E194" s="1681" t="s">
        <v>1717</v>
      </c>
      <c r="F194" s="1681" t="s">
        <v>3072</v>
      </c>
    </row>
    <row r="195" spans="1:6" x14ac:dyDescent="0.2">
      <c r="A195" s="1677" t="s">
        <v>900</v>
      </c>
      <c r="B195" s="1681" t="s">
        <v>7063</v>
      </c>
      <c r="C195" s="1681" t="s">
        <v>899</v>
      </c>
      <c r="D195" s="1677" t="s">
        <v>900</v>
      </c>
      <c r="E195" s="1681" t="s">
        <v>1689</v>
      </c>
      <c r="F195" s="1681" t="s">
        <v>3072</v>
      </c>
    </row>
    <row r="196" spans="1:6" x14ac:dyDescent="0.2">
      <c r="A196" s="1677" t="s">
        <v>2757</v>
      </c>
      <c r="B196" s="1681" t="s">
        <v>7070</v>
      </c>
      <c r="C196" s="1681" t="s">
        <v>975</v>
      </c>
      <c r="D196" s="1677" t="s">
        <v>2757</v>
      </c>
      <c r="E196" s="1681" t="s">
        <v>1741</v>
      </c>
      <c r="F196" s="1681" t="s">
        <v>3072</v>
      </c>
    </row>
    <row r="197" spans="1:6" x14ac:dyDescent="0.2">
      <c r="A197" s="1677" t="s">
        <v>2641</v>
      </c>
      <c r="B197" s="1681" t="s">
        <v>7067</v>
      </c>
      <c r="C197" s="1681" t="s">
        <v>1075</v>
      </c>
      <c r="D197" s="1677" t="s">
        <v>2641</v>
      </c>
      <c r="E197" s="1681" t="s">
        <v>1665</v>
      </c>
      <c r="F197" s="1681" t="s">
        <v>3072</v>
      </c>
    </row>
    <row r="198" spans="1:6" x14ac:dyDescent="0.2">
      <c r="A198" s="1677" t="s">
        <v>2209</v>
      </c>
      <c r="B198" s="1681" t="s">
        <v>7063</v>
      </c>
      <c r="C198" s="1681" t="s">
        <v>1422</v>
      </c>
      <c r="D198" s="1677" t="s">
        <v>2209</v>
      </c>
      <c r="E198" s="1681" t="s">
        <v>1764</v>
      </c>
      <c r="F198" s="1681" t="s">
        <v>3072</v>
      </c>
    </row>
    <row r="199" spans="1:6" x14ac:dyDescent="0.2">
      <c r="A199" s="1677" t="s">
        <v>2354</v>
      </c>
      <c r="B199" s="1681" t="s">
        <v>7063</v>
      </c>
      <c r="C199" s="1681" t="s">
        <v>1307</v>
      </c>
      <c r="D199" s="1677" t="s">
        <v>2354</v>
      </c>
      <c r="E199" s="1681" t="s">
        <v>1660</v>
      </c>
      <c r="F199" s="1681" t="s">
        <v>3072</v>
      </c>
    </row>
    <row r="200" spans="1:6" x14ac:dyDescent="0.2">
      <c r="A200" s="1677" t="s">
        <v>2355</v>
      </c>
      <c r="B200" s="1681" t="s">
        <v>7063</v>
      </c>
      <c r="C200" s="1681" t="s">
        <v>1306</v>
      </c>
      <c r="D200" s="1677" t="s">
        <v>2355</v>
      </c>
      <c r="E200" s="1681" t="s">
        <v>1660</v>
      </c>
      <c r="F200" s="1681" t="s">
        <v>3072</v>
      </c>
    </row>
    <row r="201" spans="1:6" x14ac:dyDescent="0.2">
      <c r="A201" s="1677" t="s">
        <v>2419</v>
      </c>
      <c r="B201" s="1681" t="s">
        <v>7063</v>
      </c>
      <c r="C201" s="1681" t="s">
        <v>1765</v>
      </c>
      <c r="D201" s="1677" t="s">
        <v>2419</v>
      </c>
      <c r="E201" s="1681" t="s">
        <v>1682</v>
      </c>
      <c r="F201" s="1681" t="s">
        <v>3072</v>
      </c>
    </row>
    <row r="202" spans="1:6" x14ac:dyDescent="0.2">
      <c r="A202" s="1677" t="s">
        <v>2486</v>
      </c>
      <c r="B202" s="1681" t="s">
        <v>7063</v>
      </c>
      <c r="C202" s="1681" t="s">
        <v>1204</v>
      </c>
      <c r="D202" s="1677" t="s">
        <v>2486</v>
      </c>
      <c r="E202" s="1681" t="s">
        <v>1685</v>
      </c>
      <c r="F202" s="1681" t="s">
        <v>3072</v>
      </c>
    </row>
    <row r="203" spans="1:6" x14ac:dyDescent="0.2">
      <c r="A203" s="1677" t="s">
        <v>2416</v>
      </c>
      <c r="B203" s="1681" t="s">
        <v>7063</v>
      </c>
      <c r="C203" s="1681" t="s">
        <v>1766</v>
      </c>
      <c r="D203" s="1677" t="s">
        <v>2416</v>
      </c>
      <c r="E203" s="1681" t="s">
        <v>1767</v>
      </c>
      <c r="F203" s="1681" t="s">
        <v>3072</v>
      </c>
    </row>
    <row r="204" spans="1:6" x14ac:dyDescent="0.2">
      <c r="A204" s="1677" t="s">
        <v>1983</v>
      </c>
      <c r="B204" s="1681" t="s">
        <v>7063</v>
      </c>
      <c r="C204" s="1681" t="s">
        <v>1768</v>
      </c>
      <c r="D204" s="1677" t="s">
        <v>1983</v>
      </c>
      <c r="E204" s="1681" t="s">
        <v>1737</v>
      </c>
      <c r="F204" s="1681" t="s">
        <v>3072</v>
      </c>
    </row>
    <row r="205" spans="1:6" x14ac:dyDescent="0.2">
      <c r="A205" s="1677" t="s">
        <v>2394</v>
      </c>
      <c r="B205" s="1681" t="s">
        <v>7070</v>
      </c>
      <c r="C205" s="1681" t="s">
        <v>1276</v>
      </c>
      <c r="D205" s="1677" t="s">
        <v>2394</v>
      </c>
      <c r="E205" s="1681" t="s">
        <v>1712</v>
      </c>
      <c r="F205" s="1681" t="s">
        <v>3072</v>
      </c>
    </row>
    <row r="206" spans="1:6" x14ac:dyDescent="0.2">
      <c r="A206" s="1677" t="s">
        <v>2186</v>
      </c>
      <c r="B206" s="1681" t="s">
        <v>7063</v>
      </c>
      <c r="C206" s="1681" t="s">
        <v>1440</v>
      </c>
      <c r="D206" s="1677" t="s">
        <v>2186</v>
      </c>
      <c r="E206" s="1681" t="s">
        <v>1763</v>
      </c>
      <c r="F206" s="1681" t="s">
        <v>3072</v>
      </c>
    </row>
    <row r="207" spans="1:6" x14ac:dyDescent="0.2">
      <c r="A207" s="1677" t="s">
        <v>2427</v>
      </c>
      <c r="B207" s="1681" t="s">
        <v>7067</v>
      </c>
      <c r="C207" s="1681" t="s">
        <v>1250</v>
      </c>
      <c r="D207" s="1677" t="s">
        <v>2427</v>
      </c>
      <c r="E207" s="1681" t="s">
        <v>1728</v>
      </c>
      <c r="F207" s="1681" t="s">
        <v>3072</v>
      </c>
    </row>
    <row r="208" spans="1:6" x14ac:dyDescent="0.2">
      <c r="A208" s="1677" t="s">
        <v>2438</v>
      </c>
      <c r="B208" s="1681" t="s">
        <v>7070</v>
      </c>
      <c r="C208" s="1681" t="s">
        <v>1241</v>
      </c>
      <c r="D208" s="1677" t="s">
        <v>2438</v>
      </c>
      <c r="E208" s="1681" t="s">
        <v>1714</v>
      </c>
      <c r="F208" s="1681" t="s">
        <v>3072</v>
      </c>
    </row>
    <row r="209" spans="1:6" x14ac:dyDescent="0.2">
      <c r="A209" s="1677" t="s">
        <v>2242</v>
      </c>
      <c r="B209" s="1681" t="s">
        <v>7070</v>
      </c>
      <c r="C209" s="1681" t="s">
        <v>1769</v>
      </c>
      <c r="D209" s="1677" t="s">
        <v>2242</v>
      </c>
      <c r="E209" s="1681" t="s">
        <v>1664</v>
      </c>
      <c r="F209" s="1681" t="s">
        <v>3072</v>
      </c>
    </row>
    <row r="210" spans="1:6" x14ac:dyDescent="0.2">
      <c r="A210" s="1677" t="s">
        <v>2789</v>
      </c>
      <c r="B210" s="1681" t="s">
        <v>7066</v>
      </c>
      <c r="C210" s="1681" t="s">
        <v>950</v>
      </c>
      <c r="D210" s="1677" t="s">
        <v>2789</v>
      </c>
      <c r="E210" s="1681" t="s">
        <v>1679</v>
      </c>
      <c r="F210" s="1681" t="s">
        <v>3072</v>
      </c>
    </row>
    <row r="211" spans="1:6" x14ac:dyDescent="0.2">
      <c r="A211" s="1677" t="s">
        <v>2338</v>
      </c>
      <c r="B211" s="1681" t="s">
        <v>7070</v>
      </c>
      <c r="C211" s="1681" t="s">
        <v>1318</v>
      </c>
      <c r="D211" s="1677" t="s">
        <v>2338</v>
      </c>
      <c r="E211" s="1681" t="s">
        <v>1660</v>
      </c>
      <c r="F211" s="1681" t="s">
        <v>3072</v>
      </c>
    </row>
    <row r="212" spans="1:6" x14ac:dyDescent="0.2">
      <c r="A212" s="1677" t="s">
        <v>2600</v>
      </c>
      <c r="B212" s="1681" t="s">
        <v>7068</v>
      </c>
      <c r="C212" s="1681" t="s">
        <v>1110</v>
      </c>
      <c r="D212" s="1677" t="s">
        <v>2600</v>
      </c>
      <c r="E212" s="1681" t="s">
        <v>1678</v>
      </c>
      <c r="F212" s="1681" t="s">
        <v>3072</v>
      </c>
    </row>
    <row r="213" spans="1:6" x14ac:dyDescent="0.2">
      <c r="A213" s="1677" t="s">
        <v>2768</v>
      </c>
      <c r="B213" s="1681" t="s">
        <v>7063</v>
      </c>
      <c r="C213" s="1681" t="s">
        <v>966</v>
      </c>
      <c r="D213" s="1677" t="s">
        <v>2768</v>
      </c>
      <c r="E213" s="1681" t="s">
        <v>1741</v>
      </c>
      <c r="F213" s="1681" t="s">
        <v>3072</v>
      </c>
    </row>
    <row r="214" spans="1:6" x14ac:dyDescent="0.2">
      <c r="A214" s="1677" t="s">
        <v>2573</v>
      </c>
      <c r="B214" s="1681" t="s">
        <v>7067</v>
      </c>
      <c r="C214" s="1681" t="s">
        <v>1130</v>
      </c>
      <c r="D214" s="1677" t="s">
        <v>2573</v>
      </c>
      <c r="E214" s="1681" t="s">
        <v>1667</v>
      </c>
      <c r="F214" s="1681" t="s">
        <v>3072</v>
      </c>
    </row>
    <row r="215" spans="1:6" x14ac:dyDescent="0.2">
      <c r="A215" s="1677" t="s">
        <v>2547</v>
      </c>
      <c r="B215" s="1681" t="s">
        <v>7070</v>
      </c>
      <c r="C215" s="1681" t="s">
        <v>1152</v>
      </c>
      <c r="D215" s="1677" t="s">
        <v>2547</v>
      </c>
      <c r="E215" s="1681" t="s">
        <v>1661</v>
      </c>
      <c r="F215" s="1681" t="s">
        <v>3072</v>
      </c>
    </row>
    <row r="216" spans="1:6" x14ac:dyDescent="0.2">
      <c r="A216" s="1677" t="s">
        <v>2286</v>
      </c>
      <c r="B216" s="1681" t="s">
        <v>7063</v>
      </c>
      <c r="C216" s="1681" t="s">
        <v>1363</v>
      </c>
      <c r="D216" s="1677" t="s">
        <v>2286</v>
      </c>
      <c r="E216" s="1681" t="s">
        <v>1770</v>
      </c>
      <c r="F216" s="1681" t="s">
        <v>3072</v>
      </c>
    </row>
    <row r="217" spans="1:6" x14ac:dyDescent="0.2">
      <c r="A217" s="1677" t="s">
        <v>2963</v>
      </c>
      <c r="B217" s="1681" t="s">
        <v>7095</v>
      </c>
      <c r="C217" s="1681" t="s">
        <v>1639</v>
      </c>
      <c r="D217" s="1677" t="s">
        <v>2963</v>
      </c>
      <c r="E217" s="10" t="s">
        <v>1771</v>
      </c>
      <c r="F217" s="1677" t="s">
        <v>3073</v>
      </c>
    </row>
    <row r="218" spans="1:6" x14ac:dyDescent="0.2">
      <c r="A218" s="1677" t="s">
        <v>2603</v>
      </c>
      <c r="B218" s="1681" t="s">
        <v>7063</v>
      </c>
      <c r="C218" s="1681" t="s">
        <v>1772</v>
      </c>
      <c r="D218" s="1677" t="s">
        <v>2603</v>
      </c>
      <c r="E218" s="1681" t="s">
        <v>1691</v>
      </c>
      <c r="F218" s="1681" t="s">
        <v>3072</v>
      </c>
    </row>
    <row r="219" spans="1:6" x14ac:dyDescent="0.2">
      <c r="A219" s="1677" t="s">
        <v>2770</v>
      </c>
      <c r="B219" s="1681" t="s">
        <v>7063</v>
      </c>
      <c r="C219" s="1681" t="s">
        <v>964</v>
      </c>
      <c r="D219" s="1677" t="s">
        <v>2770</v>
      </c>
      <c r="E219" s="1681" t="s">
        <v>1741</v>
      </c>
      <c r="F219" s="1681" t="s">
        <v>3072</v>
      </c>
    </row>
    <row r="220" spans="1:6" x14ac:dyDescent="0.2">
      <c r="A220" s="1677" t="s">
        <v>2440</v>
      </c>
      <c r="B220" s="1681" t="s">
        <v>7064</v>
      </c>
      <c r="C220" s="1681" t="s">
        <v>1239</v>
      </c>
      <c r="D220" s="1677" t="s">
        <v>2440</v>
      </c>
      <c r="E220" s="1681" t="s">
        <v>1714</v>
      </c>
      <c r="F220" s="1681" t="s">
        <v>3072</v>
      </c>
    </row>
    <row r="221" spans="1:6" x14ac:dyDescent="0.2">
      <c r="A221" s="1677" t="s">
        <v>2846</v>
      </c>
      <c r="B221" s="1681" t="s">
        <v>7094</v>
      </c>
      <c r="C221" s="1681" t="s">
        <v>1622</v>
      </c>
      <c r="D221" s="1677" t="s">
        <v>2846</v>
      </c>
      <c r="E221" s="10" t="s">
        <v>1662</v>
      </c>
      <c r="F221" s="1677" t="s">
        <v>3073</v>
      </c>
    </row>
    <row r="222" spans="1:6" x14ac:dyDescent="0.2">
      <c r="A222" s="1677" t="s">
        <v>2460</v>
      </c>
      <c r="B222" s="1681" t="s">
        <v>7077</v>
      </c>
      <c r="C222" s="1681" t="s">
        <v>1773</v>
      </c>
      <c r="D222" s="1677" t="s">
        <v>2460</v>
      </c>
      <c r="E222" s="1681" t="s">
        <v>1720</v>
      </c>
      <c r="F222" s="1681" t="s">
        <v>3072</v>
      </c>
    </row>
    <row r="223" spans="1:6" x14ac:dyDescent="0.2">
      <c r="A223" s="1677" t="s">
        <v>2540</v>
      </c>
      <c r="B223" s="1681" t="s">
        <v>7070</v>
      </c>
      <c r="C223" s="1681" t="s">
        <v>1159</v>
      </c>
      <c r="D223" s="1677" t="s">
        <v>2540</v>
      </c>
      <c r="E223" s="1681" t="s">
        <v>1661</v>
      </c>
      <c r="F223" s="1681" t="s">
        <v>3072</v>
      </c>
    </row>
    <row r="224" spans="1:6" x14ac:dyDescent="0.2">
      <c r="A224" s="1677" t="s">
        <v>2009</v>
      </c>
      <c r="B224" s="1681" t="s">
        <v>7063</v>
      </c>
      <c r="C224" s="1681" t="s">
        <v>1594</v>
      </c>
      <c r="D224" s="1677" t="s">
        <v>2009</v>
      </c>
      <c r="E224" s="1681" t="s">
        <v>1669</v>
      </c>
      <c r="F224" s="1681" t="s">
        <v>3072</v>
      </c>
    </row>
    <row r="225" spans="1:6" x14ac:dyDescent="0.2">
      <c r="A225" s="1677" t="s">
        <v>2567</v>
      </c>
      <c r="B225" s="1681" t="s">
        <v>7067</v>
      </c>
      <c r="C225" s="1681" t="s">
        <v>2568</v>
      </c>
      <c r="D225" s="1677" t="s">
        <v>2567</v>
      </c>
      <c r="E225" s="1681" t="s">
        <v>1667</v>
      </c>
      <c r="F225" s="1681" t="s">
        <v>3072</v>
      </c>
    </row>
    <row r="226" spans="1:6" x14ac:dyDescent="0.2">
      <c r="A226" s="1677" t="s">
        <v>2754</v>
      </c>
      <c r="B226" s="1681" t="s">
        <v>7070</v>
      </c>
      <c r="C226" s="1681" t="s">
        <v>978</v>
      </c>
      <c r="D226" s="1677" t="s">
        <v>2754</v>
      </c>
      <c r="E226" s="1681" t="s">
        <v>1741</v>
      </c>
      <c r="F226" s="1681" t="s">
        <v>3072</v>
      </c>
    </row>
    <row r="227" spans="1:6" x14ac:dyDescent="0.2">
      <c r="A227" s="1677" t="s">
        <v>2660</v>
      </c>
      <c r="B227" s="1681" t="s">
        <v>7064</v>
      </c>
      <c r="C227" s="1681" t="s">
        <v>1060</v>
      </c>
      <c r="D227" s="1677" t="s">
        <v>2660</v>
      </c>
      <c r="E227" s="1681" t="s">
        <v>1673</v>
      </c>
      <c r="F227" s="1681" t="s">
        <v>3072</v>
      </c>
    </row>
    <row r="228" spans="1:6" x14ac:dyDescent="0.2">
      <c r="A228" s="1677" t="s">
        <v>2137</v>
      </c>
      <c r="B228" s="1681" t="s">
        <v>7070</v>
      </c>
      <c r="C228" s="1681" t="s">
        <v>1484</v>
      </c>
      <c r="D228" s="1677" t="s">
        <v>2137</v>
      </c>
      <c r="E228" s="1681" t="s">
        <v>1662</v>
      </c>
      <c r="F228" s="1681" t="s">
        <v>3072</v>
      </c>
    </row>
    <row r="229" spans="1:6" x14ac:dyDescent="0.2">
      <c r="A229" s="1677" t="s">
        <v>2138</v>
      </c>
      <c r="B229" s="1681" t="s">
        <v>7070</v>
      </c>
      <c r="C229" s="1681" t="s">
        <v>1483</v>
      </c>
      <c r="D229" s="1677" t="s">
        <v>2138</v>
      </c>
      <c r="E229" s="1681" t="s">
        <v>1662</v>
      </c>
      <c r="F229" s="1681" t="s">
        <v>3072</v>
      </c>
    </row>
    <row r="230" spans="1:6" x14ac:dyDescent="0.2">
      <c r="A230" s="1677" t="s">
        <v>2479</v>
      </c>
      <c r="B230" s="1681" t="s">
        <v>7064</v>
      </c>
      <c r="C230" s="1681" t="s">
        <v>1210</v>
      </c>
      <c r="D230" s="1677" t="s">
        <v>2479</v>
      </c>
      <c r="E230" s="1681" t="s">
        <v>1674</v>
      </c>
      <c r="F230" s="1681" t="s">
        <v>3072</v>
      </c>
    </row>
    <row r="231" spans="1:6" x14ac:dyDescent="0.2">
      <c r="A231" s="1677" t="s">
        <v>2491</v>
      </c>
      <c r="B231" s="1681" t="s">
        <v>7063</v>
      </c>
      <c r="C231" s="1681" t="s">
        <v>1199</v>
      </c>
      <c r="D231" s="1677" t="s">
        <v>2491</v>
      </c>
      <c r="E231" s="1681" t="s">
        <v>1738</v>
      </c>
      <c r="F231" s="1681" t="s">
        <v>3072</v>
      </c>
    </row>
    <row r="232" spans="1:6" x14ac:dyDescent="0.2">
      <c r="A232" s="1677" t="s">
        <v>2336</v>
      </c>
      <c r="B232" s="1681" t="s">
        <v>7070</v>
      </c>
      <c r="C232" s="1681" t="s">
        <v>1774</v>
      </c>
      <c r="D232" s="1677" t="s">
        <v>2336</v>
      </c>
      <c r="E232" s="1681" t="s">
        <v>1660</v>
      </c>
      <c r="F232" s="1681" t="s">
        <v>3072</v>
      </c>
    </row>
    <row r="233" spans="1:6" x14ac:dyDescent="0.2">
      <c r="A233" s="1677" t="s">
        <v>2472</v>
      </c>
      <c r="B233" s="1681" t="s">
        <v>7063</v>
      </c>
      <c r="C233" s="1681" t="s">
        <v>1775</v>
      </c>
      <c r="D233" s="1677" t="s">
        <v>2472</v>
      </c>
      <c r="E233" s="1681" t="s">
        <v>1731</v>
      </c>
      <c r="F233" s="1681" t="s">
        <v>3072</v>
      </c>
    </row>
    <row r="234" spans="1:6" x14ac:dyDescent="0.2">
      <c r="A234" s="1677" t="s">
        <v>2697</v>
      </c>
      <c r="B234" s="1681" t="s">
        <v>7063</v>
      </c>
      <c r="C234" s="1681" t="s">
        <v>1028</v>
      </c>
      <c r="D234" s="1677" t="s">
        <v>2697</v>
      </c>
      <c r="E234" s="1681" t="s">
        <v>1686</v>
      </c>
      <c r="F234" s="1681" t="s">
        <v>3072</v>
      </c>
    </row>
    <row r="235" spans="1:6" x14ac:dyDescent="0.2">
      <c r="A235" s="1677" t="s">
        <v>2911</v>
      </c>
      <c r="B235" s="1681" t="s">
        <v>7094</v>
      </c>
      <c r="C235" s="1681" t="s">
        <v>2912</v>
      </c>
      <c r="D235" s="1677" t="s">
        <v>2911</v>
      </c>
      <c r="E235" s="10" t="s">
        <v>1660</v>
      </c>
      <c r="F235" s="1677" t="s">
        <v>3073</v>
      </c>
    </row>
    <row r="236" spans="1:6" x14ac:dyDescent="0.2">
      <c r="A236" s="1677" t="s">
        <v>2345</v>
      </c>
      <c r="B236" s="1681" t="s">
        <v>7069</v>
      </c>
      <c r="C236" s="1681" t="s">
        <v>1776</v>
      </c>
      <c r="D236" s="1677" t="s">
        <v>2345</v>
      </c>
      <c r="E236" s="1681" t="s">
        <v>1660</v>
      </c>
      <c r="F236" s="1681" t="s">
        <v>3072</v>
      </c>
    </row>
    <row r="237" spans="1:6" x14ac:dyDescent="0.2">
      <c r="A237" s="1677" t="s">
        <v>2031</v>
      </c>
      <c r="B237" s="1681" t="s">
        <v>7063</v>
      </c>
      <c r="C237" s="1681" t="s">
        <v>1575</v>
      </c>
      <c r="D237" s="1677" t="s">
        <v>2031</v>
      </c>
      <c r="E237" s="1681" t="s">
        <v>1722</v>
      </c>
      <c r="F237" s="1681" t="s">
        <v>3072</v>
      </c>
    </row>
    <row r="238" spans="1:6" x14ac:dyDescent="0.2">
      <c r="A238" s="1677" t="s">
        <v>2297</v>
      </c>
      <c r="B238" s="1681" t="s">
        <v>7070</v>
      </c>
      <c r="C238" s="1681" t="s">
        <v>1353</v>
      </c>
      <c r="D238" s="1677" t="s">
        <v>2297</v>
      </c>
      <c r="E238" s="1681" t="s">
        <v>1759</v>
      </c>
      <c r="F238" s="1681" t="s">
        <v>3072</v>
      </c>
    </row>
    <row r="239" spans="1:6" x14ac:dyDescent="0.2">
      <c r="A239" s="1677" t="s">
        <v>2296</v>
      </c>
      <c r="B239" s="1681" t="s">
        <v>7071</v>
      </c>
      <c r="C239" s="1681" t="s">
        <v>1354</v>
      </c>
      <c r="D239" s="1677" t="s">
        <v>2296</v>
      </c>
      <c r="E239" s="1681" t="s">
        <v>1759</v>
      </c>
      <c r="F239" s="1681" t="s">
        <v>3072</v>
      </c>
    </row>
    <row r="240" spans="1:6" x14ac:dyDescent="0.2">
      <c r="A240" s="10" t="s">
        <v>3015</v>
      </c>
      <c r="B240" s="10" t="s">
        <v>7087</v>
      </c>
      <c r="C240" s="10" t="s">
        <v>3016</v>
      </c>
      <c r="D240" s="10" t="s">
        <v>3015</v>
      </c>
      <c r="E240" s="10" t="s">
        <v>1972</v>
      </c>
      <c r="F240" s="1677" t="s">
        <v>3073</v>
      </c>
    </row>
    <row r="241" spans="1:6" x14ac:dyDescent="0.2">
      <c r="A241" s="1677" t="s">
        <v>2859</v>
      </c>
      <c r="B241" s="1681" t="s">
        <v>7094</v>
      </c>
      <c r="C241" s="1681" t="s">
        <v>2860</v>
      </c>
      <c r="D241" s="1677" t="s">
        <v>2859</v>
      </c>
      <c r="E241" s="10" t="s">
        <v>1777</v>
      </c>
      <c r="F241" s="1677" t="s">
        <v>3073</v>
      </c>
    </row>
    <row r="242" spans="1:6" x14ac:dyDescent="0.2">
      <c r="A242" s="1677" t="s">
        <v>2566</v>
      </c>
      <c r="B242" s="1681" t="s">
        <v>7063</v>
      </c>
      <c r="C242" s="1681" t="s">
        <v>1135</v>
      </c>
      <c r="D242" s="1677" t="s">
        <v>2566</v>
      </c>
      <c r="E242" s="1681" t="s">
        <v>1667</v>
      </c>
      <c r="F242" s="1681" t="s">
        <v>3072</v>
      </c>
    </row>
    <row r="243" spans="1:6" x14ac:dyDescent="0.2">
      <c r="A243" s="1677" t="s">
        <v>2629</v>
      </c>
      <c r="B243" s="1681" t="s">
        <v>7070</v>
      </c>
      <c r="C243" s="1681" t="s">
        <v>1084</v>
      </c>
      <c r="D243" s="1677" t="s">
        <v>2629</v>
      </c>
      <c r="E243" s="1681" t="s">
        <v>1670</v>
      </c>
      <c r="F243" s="1681" t="s">
        <v>3072</v>
      </c>
    </row>
    <row r="244" spans="1:6" x14ac:dyDescent="0.2">
      <c r="A244" s="1677" t="s">
        <v>2630</v>
      </c>
      <c r="B244" s="1681" t="s">
        <v>7069</v>
      </c>
      <c r="C244" s="1681" t="s">
        <v>1083</v>
      </c>
      <c r="D244" s="1677" t="s">
        <v>2630</v>
      </c>
      <c r="E244" s="1681" t="s">
        <v>1670</v>
      </c>
      <c r="F244" s="1681" t="s">
        <v>3072</v>
      </c>
    </row>
    <row r="245" spans="1:6" x14ac:dyDescent="0.2">
      <c r="A245" s="1677" t="s">
        <v>2681</v>
      </c>
      <c r="B245" s="1681" t="s">
        <v>7070</v>
      </c>
      <c r="C245" s="1681" t="s">
        <v>1778</v>
      </c>
      <c r="D245" s="1677" t="s">
        <v>2681</v>
      </c>
      <c r="E245" s="1681" t="s">
        <v>1694</v>
      </c>
      <c r="F245" s="1681" t="s">
        <v>3072</v>
      </c>
    </row>
    <row r="246" spans="1:6" x14ac:dyDescent="0.2">
      <c r="A246" s="1677" t="s">
        <v>2178</v>
      </c>
      <c r="B246" s="1681" t="s">
        <v>7064</v>
      </c>
      <c r="C246" s="1681" t="s">
        <v>1447</v>
      </c>
      <c r="D246" s="1677" t="s">
        <v>2178</v>
      </c>
      <c r="E246" s="1681" t="s">
        <v>1777</v>
      </c>
      <c r="F246" s="1681" t="s">
        <v>3072</v>
      </c>
    </row>
    <row r="247" spans="1:6" x14ac:dyDescent="0.2">
      <c r="A247" s="1677" t="s">
        <v>2053</v>
      </c>
      <c r="B247" s="1681" t="s">
        <v>7070</v>
      </c>
      <c r="C247" s="1681" t="s">
        <v>1556</v>
      </c>
      <c r="D247" s="1677" t="s">
        <v>2053</v>
      </c>
      <c r="E247" s="1681" t="s">
        <v>1662</v>
      </c>
      <c r="F247" s="1681" t="s">
        <v>3072</v>
      </c>
    </row>
    <row r="248" spans="1:6" x14ac:dyDescent="0.2">
      <c r="A248" s="1677" t="s">
        <v>2706</v>
      </c>
      <c r="B248" s="1681" t="s">
        <v>7070</v>
      </c>
      <c r="C248" s="1681" t="s">
        <v>1020</v>
      </c>
      <c r="D248" s="1677" t="s">
        <v>2706</v>
      </c>
      <c r="E248" s="1681" t="s">
        <v>1696</v>
      </c>
      <c r="F248" s="1681" t="s">
        <v>3072</v>
      </c>
    </row>
    <row r="249" spans="1:6" x14ac:dyDescent="0.2">
      <c r="A249" s="1677" t="s">
        <v>2766</v>
      </c>
      <c r="B249" s="1681" t="s">
        <v>7069</v>
      </c>
      <c r="C249" s="1681" t="s">
        <v>968</v>
      </c>
      <c r="D249" s="1677" t="s">
        <v>2766</v>
      </c>
      <c r="E249" s="1681" t="s">
        <v>1741</v>
      </c>
      <c r="F249" s="1681" t="s">
        <v>3072</v>
      </c>
    </row>
    <row r="250" spans="1:6" x14ac:dyDescent="0.2">
      <c r="A250" s="1677" t="s">
        <v>2759</v>
      </c>
      <c r="B250" s="1681" t="s">
        <v>7070</v>
      </c>
      <c r="C250" s="1681" t="s">
        <v>973</v>
      </c>
      <c r="D250" s="1677" t="s">
        <v>2759</v>
      </c>
      <c r="E250" s="1681" t="s">
        <v>1741</v>
      </c>
      <c r="F250" s="1681" t="s">
        <v>3072</v>
      </c>
    </row>
    <row r="251" spans="1:6" x14ac:dyDescent="0.2">
      <c r="A251" s="1677" t="s">
        <v>2062</v>
      </c>
      <c r="B251" s="1681" t="s">
        <v>7070</v>
      </c>
      <c r="C251" s="1681" t="s">
        <v>1547</v>
      </c>
      <c r="D251" s="1677" t="s">
        <v>2062</v>
      </c>
      <c r="E251" s="1681" t="s">
        <v>1662</v>
      </c>
      <c r="F251" s="1681" t="s">
        <v>3072</v>
      </c>
    </row>
    <row r="252" spans="1:6" x14ac:dyDescent="0.2">
      <c r="A252" s="1677" t="s">
        <v>2735</v>
      </c>
      <c r="B252" s="1681" t="s">
        <v>7064</v>
      </c>
      <c r="C252" s="1681" t="s">
        <v>995</v>
      </c>
      <c r="D252" s="1677" t="s">
        <v>2735</v>
      </c>
      <c r="E252" s="1681" t="s">
        <v>1972</v>
      </c>
      <c r="F252" s="1681" t="s">
        <v>3072</v>
      </c>
    </row>
    <row r="253" spans="1:6" x14ac:dyDescent="0.2">
      <c r="A253" s="10" t="s">
        <v>2873</v>
      </c>
      <c r="B253" s="10" t="s">
        <v>7088</v>
      </c>
      <c r="C253" s="10" t="s">
        <v>2874</v>
      </c>
      <c r="D253" s="10" t="s">
        <v>2873</v>
      </c>
      <c r="E253" s="10" t="s">
        <v>1746</v>
      </c>
      <c r="F253" s="1677" t="s">
        <v>3073</v>
      </c>
    </row>
    <row r="254" spans="1:6" x14ac:dyDescent="0.2">
      <c r="A254" s="1677" t="s">
        <v>2872</v>
      </c>
      <c r="B254" s="1681" t="s">
        <v>7095</v>
      </c>
      <c r="C254" s="1681" t="s">
        <v>1629</v>
      </c>
      <c r="D254" s="1677" t="s">
        <v>2872</v>
      </c>
      <c r="E254" s="10" t="s">
        <v>1746</v>
      </c>
      <c r="F254" s="1677" t="s">
        <v>3073</v>
      </c>
    </row>
    <row r="255" spans="1:6" x14ac:dyDescent="0.2">
      <c r="A255" s="1677" t="s">
        <v>2175</v>
      </c>
      <c r="B255" s="1681" t="s">
        <v>7063</v>
      </c>
      <c r="C255" s="1681" t="s">
        <v>1449</v>
      </c>
      <c r="D255" s="1677" t="s">
        <v>2175</v>
      </c>
      <c r="E255" s="1681" t="s">
        <v>1744</v>
      </c>
      <c r="F255" s="1681" t="s">
        <v>3072</v>
      </c>
    </row>
    <row r="256" spans="1:6" x14ac:dyDescent="0.2">
      <c r="A256" s="1677" t="s">
        <v>2217</v>
      </c>
      <c r="B256" s="1681" t="s">
        <v>7063</v>
      </c>
      <c r="C256" s="1681" t="s">
        <v>1779</v>
      </c>
      <c r="D256" s="1677" t="s">
        <v>2217</v>
      </c>
      <c r="E256" s="1681" t="s">
        <v>1780</v>
      </c>
      <c r="F256" s="1681" t="s">
        <v>3072</v>
      </c>
    </row>
    <row r="257" spans="1:6" x14ac:dyDescent="0.2">
      <c r="A257" s="1677" t="s">
        <v>2004</v>
      </c>
      <c r="B257" s="1681" t="s">
        <v>7063</v>
      </c>
      <c r="C257" s="1681" t="s">
        <v>1599</v>
      </c>
      <c r="D257" s="1677" t="s">
        <v>2004</v>
      </c>
      <c r="E257" s="1681" t="s">
        <v>1781</v>
      </c>
      <c r="F257" s="1681" t="s">
        <v>3072</v>
      </c>
    </row>
    <row r="258" spans="1:6" x14ac:dyDescent="0.2">
      <c r="A258" s="1677" t="s">
        <v>2866</v>
      </c>
      <c r="B258" s="1681" t="s">
        <v>7094</v>
      </c>
      <c r="C258" s="1681" t="s">
        <v>2867</v>
      </c>
      <c r="D258" s="1677" t="s">
        <v>2866</v>
      </c>
      <c r="E258" s="10" t="s">
        <v>1745</v>
      </c>
      <c r="F258" s="1677" t="s">
        <v>3073</v>
      </c>
    </row>
    <row r="259" spans="1:6" x14ac:dyDescent="0.2">
      <c r="A259" s="1677" t="s">
        <v>2360</v>
      </c>
      <c r="B259" s="1681" t="s">
        <v>7063</v>
      </c>
      <c r="C259" s="1681" t="s">
        <v>1782</v>
      </c>
      <c r="D259" s="1677" t="s">
        <v>2360</v>
      </c>
      <c r="E259" s="1681" t="s">
        <v>1783</v>
      </c>
      <c r="F259" s="1681" t="s">
        <v>3072</v>
      </c>
    </row>
    <row r="260" spans="1:6" x14ac:dyDescent="0.2">
      <c r="A260" s="1677" t="s">
        <v>2623</v>
      </c>
      <c r="B260" s="1681" t="s">
        <v>7063</v>
      </c>
      <c r="C260" s="1681" t="s">
        <v>1090</v>
      </c>
      <c r="D260" s="1677" t="s">
        <v>2623</v>
      </c>
      <c r="E260" s="1681" t="s">
        <v>1670</v>
      </c>
      <c r="F260" s="1681" t="s">
        <v>3072</v>
      </c>
    </row>
    <row r="261" spans="1:6" x14ac:dyDescent="0.2">
      <c r="A261" s="1677" t="s">
        <v>2010</v>
      </c>
      <c r="B261" s="1681" t="s">
        <v>7063</v>
      </c>
      <c r="C261" s="1681" t="s">
        <v>1593</v>
      </c>
      <c r="D261" s="1677" t="s">
        <v>2010</v>
      </c>
      <c r="E261" s="1681" t="s">
        <v>1669</v>
      </c>
      <c r="F261" s="1681" t="s">
        <v>3072</v>
      </c>
    </row>
    <row r="262" spans="1:6" x14ac:dyDescent="0.2">
      <c r="A262" s="1677" t="s">
        <v>2459</v>
      </c>
      <c r="B262" s="1681" t="s">
        <v>7063</v>
      </c>
      <c r="C262" s="1681" t="s">
        <v>1223</v>
      </c>
      <c r="D262" s="1677" t="s">
        <v>2459</v>
      </c>
      <c r="E262" s="1681" t="s">
        <v>1718</v>
      </c>
      <c r="F262" s="1681" t="s">
        <v>3072</v>
      </c>
    </row>
    <row r="263" spans="1:6" x14ac:dyDescent="0.2">
      <c r="A263" s="10" t="s">
        <v>2848</v>
      </c>
      <c r="B263" s="10" t="s">
        <v>7087</v>
      </c>
      <c r="C263" s="10" t="s">
        <v>2849</v>
      </c>
      <c r="D263" s="10" t="s">
        <v>2848</v>
      </c>
      <c r="E263" s="10" t="s">
        <v>1662</v>
      </c>
      <c r="F263" s="1677" t="s">
        <v>3073</v>
      </c>
    </row>
    <row r="264" spans="1:6" x14ac:dyDescent="0.2">
      <c r="A264" s="1677" t="s">
        <v>2775</v>
      </c>
      <c r="B264" s="1681" t="s">
        <v>7063</v>
      </c>
      <c r="C264" s="1681" t="s">
        <v>959</v>
      </c>
      <c r="D264" s="1677" t="s">
        <v>2775</v>
      </c>
      <c r="E264" s="1681" t="s">
        <v>1740</v>
      </c>
      <c r="F264" s="1681" t="s">
        <v>3072</v>
      </c>
    </row>
    <row r="265" spans="1:6" x14ac:dyDescent="0.2">
      <c r="A265" s="1677" t="s">
        <v>2368</v>
      </c>
      <c r="B265" s="1681" t="s">
        <v>7063</v>
      </c>
      <c r="C265" s="1681" t="s">
        <v>1298</v>
      </c>
      <c r="D265" s="1677" t="s">
        <v>2368</v>
      </c>
      <c r="E265" s="1681" t="s">
        <v>1725</v>
      </c>
      <c r="F265" s="1681" t="s">
        <v>3072</v>
      </c>
    </row>
    <row r="266" spans="1:6" x14ac:dyDescent="0.2">
      <c r="A266" s="1677" t="s">
        <v>2359</v>
      </c>
      <c r="B266" s="1681" t="s">
        <v>7063</v>
      </c>
      <c r="C266" s="1681" t="s">
        <v>1784</v>
      </c>
      <c r="D266" s="1677" t="s">
        <v>2359</v>
      </c>
      <c r="E266" s="1681" t="s">
        <v>1660</v>
      </c>
      <c r="F266" s="1681" t="s">
        <v>3072</v>
      </c>
    </row>
    <row r="267" spans="1:6" x14ac:dyDescent="0.2">
      <c r="A267" s="1677" t="s">
        <v>2696</v>
      </c>
      <c r="B267" s="1681" t="s">
        <v>7063</v>
      </c>
      <c r="C267" s="1681" t="s">
        <v>1029</v>
      </c>
      <c r="D267" s="1677" t="s">
        <v>2696</v>
      </c>
      <c r="E267" s="1681" t="s">
        <v>1686</v>
      </c>
      <c r="F267" s="1681" t="s">
        <v>3072</v>
      </c>
    </row>
    <row r="268" spans="1:6" x14ac:dyDescent="0.2">
      <c r="A268" s="1677" t="s">
        <v>2109</v>
      </c>
      <c r="B268" s="1681" t="s">
        <v>7063</v>
      </c>
      <c r="C268" s="1681" t="s">
        <v>1508</v>
      </c>
      <c r="D268" s="1677" t="s">
        <v>2109</v>
      </c>
      <c r="E268" s="1681" t="s">
        <v>1662</v>
      </c>
      <c r="F268" s="1681" t="s">
        <v>3072</v>
      </c>
    </row>
    <row r="269" spans="1:6" x14ac:dyDescent="0.2">
      <c r="A269" s="1677" t="s">
        <v>2467</v>
      </c>
      <c r="B269" s="1681" t="s">
        <v>7063</v>
      </c>
      <c r="C269" s="1681" t="s">
        <v>1217</v>
      </c>
      <c r="D269" s="1677" t="s">
        <v>2467</v>
      </c>
      <c r="E269" s="1681" t="s">
        <v>1720</v>
      </c>
      <c r="F269" s="1681" t="s">
        <v>3072</v>
      </c>
    </row>
    <row r="270" spans="1:6" x14ac:dyDescent="0.2">
      <c r="A270" s="1677" t="s">
        <v>2806</v>
      </c>
      <c r="B270" s="1681" t="s">
        <v>7067</v>
      </c>
      <c r="C270" s="1681" t="s">
        <v>935</v>
      </c>
      <c r="D270" s="1677" t="s">
        <v>2806</v>
      </c>
      <c r="E270" s="1681" t="s">
        <v>1689</v>
      </c>
      <c r="F270" s="1681" t="s">
        <v>3072</v>
      </c>
    </row>
    <row r="271" spans="1:6" x14ac:dyDescent="0.2">
      <c r="A271" s="1677" t="s">
        <v>2523</v>
      </c>
      <c r="B271" s="1681" t="s">
        <v>7070</v>
      </c>
      <c r="C271" s="1681" t="s">
        <v>1175</v>
      </c>
      <c r="D271" s="1677" t="s">
        <v>2523</v>
      </c>
      <c r="E271" s="1681" t="s">
        <v>1661</v>
      </c>
      <c r="F271" s="1681" t="s">
        <v>3072</v>
      </c>
    </row>
    <row r="272" spans="1:6" x14ac:dyDescent="0.2">
      <c r="A272" s="1677" t="s">
        <v>2675</v>
      </c>
      <c r="B272" s="1681" t="s">
        <v>7063</v>
      </c>
      <c r="C272" s="1681" t="s">
        <v>1046</v>
      </c>
      <c r="D272" s="1677" t="s">
        <v>2675</v>
      </c>
      <c r="E272" s="1681" t="s">
        <v>1694</v>
      </c>
      <c r="F272" s="1681" t="s">
        <v>3072</v>
      </c>
    </row>
    <row r="273" spans="1:6" x14ac:dyDescent="0.2">
      <c r="A273" s="1677" t="s">
        <v>2150</v>
      </c>
      <c r="B273" s="1681" t="s">
        <v>7070</v>
      </c>
      <c r="C273" s="1681" t="s">
        <v>1471</v>
      </c>
      <c r="D273" s="1677" t="s">
        <v>2150</v>
      </c>
      <c r="E273" s="1681" t="s">
        <v>1662</v>
      </c>
      <c r="F273" s="1681" t="s">
        <v>3072</v>
      </c>
    </row>
    <row r="274" spans="1:6" x14ac:dyDescent="0.2">
      <c r="A274" s="1677" t="s">
        <v>3019</v>
      </c>
      <c r="B274" s="1681" t="s">
        <v>7095</v>
      </c>
      <c r="C274" s="1681" t="s">
        <v>3020</v>
      </c>
      <c r="D274" s="1677" t="s">
        <v>3019</v>
      </c>
      <c r="E274" s="10" t="s">
        <v>1972</v>
      </c>
      <c r="F274" s="1677" t="s">
        <v>3073</v>
      </c>
    </row>
    <row r="275" spans="1:6" x14ac:dyDescent="0.2">
      <c r="A275" s="1677" t="s">
        <v>2674</v>
      </c>
      <c r="B275" s="1681" t="s">
        <v>7067</v>
      </c>
      <c r="C275" s="1681" t="s">
        <v>1047</v>
      </c>
      <c r="D275" s="1677" t="s">
        <v>2674</v>
      </c>
      <c r="E275" s="1681" t="s">
        <v>1717</v>
      </c>
      <c r="F275" s="1681" t="s">
        <v>3072</v>
      </c>
    </row>
    <row r="276" spans="1:6" x14ac:dyDescent="0.2">
      <c r="A276" s="1677" t="s">
        <v>2780</v>
      </c>
      <c r="B276" s="1681" t="s">
        <v>7063</v>
      </c>
      <c r="C276" s="1681" t="s">
        <v>955</v>
      </c>
      <c r="D276" s="1677" t="s">
        <v>2780</v>
      </c>
      <c r="E276" s="1681" t="s">
        <v>1740</v>
      </c>
      <c r="F276" s="1681" t="s">
        <v>3072</v>
      </c>
    </row>
    <row r="277" spans="1:6" x14ac:dyDescent="0.2">
      <c r="A277" s="1677" t="s">
        <v>2055</v>
      </c>
      <c r="B277" s="1681" t="s">
        <v>7067</v>
      </c>
      <c r="C277" s="1681" t="s">
        <v>1554</v>
      </c>
      <c r="D277" s="1677" t="s">
        <v>2055</v>
      </c>
      <c r="E277" s="1681" t="s">
        <v>1662</v>
      </c>
      <c r="F277" s="1681" t="s">
        <v>3072</v>
      </c>
    </row>
    <row r="278" spans="1:6" x14ac:dyDescent="0.2">
      <c r="A278" s="10" t="s">
        <v>2832</v>
      </c>
      <c r="B278" s="10" t="s">
        <v>7087</v>
      </c>
      <c r="C278" s="10" t="s">
        <v>2833</v>
      </c>
      <c r="D278" s="10" t="s">
        <v>2832</v>
      </c>
      <c r="E278" s="10" t="s">
        <v>1662</v>
      </c>
      <c r="F278" s="1677" t="s">
        <v>3073</v>
      </c>
    </row>
    <row r="279" spans="1:6" x14ac:dyDescent="0.2">
      <c r="A279" s="1677" t="s">
        <v>2065</v>
      </c>
      <c r="B279" s="1681" t="s">
        <v>7071</v>
      </c>
      <c r="C279" s="1681" t="s">
        <v>1544</v>
      </c>
      <c r="D279" s="1677" t="s">
        <v>2065</v>
      </c>
      <c r="E279" s="1681" t="s">
        <v>1662</v>
      </c>
      <c r="F279" s="1681" t="s">
        <v>3072</v>
      </c>
    </row>
    <row r="280" spans="1:6" x14ac:dyDescent="0.2">
      <c r="A280" s="1677" t="s">
        <v>2173</v>
      </c>
      <c r="B280" s="1681" t="s">
        <v>7069</v>
      </c>
      <c r="C280" s="1681" t="s">
        <v>1451</v>
      </c>
      <c r="D280" s="1677" t="s">
        <v>2173</v>
      </c>
      <c r="E280" s="1681" t="s">
        <v>1662</v>
      </c>
      <c r="F280" s="1681" t="s">
        <v>3072</v>
      </c>
    </row>
    <row r="281" spans="1:6" x14ac:dyDescent="0.2">
      <c r="A281" s="1677" t="s">
        <v>2119</v>
      </c>
      <c r="B281" s="1681" t="s">
        <v>7070</v>
      </c>
      <c r="C281" s="1681" t="s">
        <v>1498</v>
      </c>
      <c r="D281" s="1677" t="s">
        <v>2119</v>
      </c>
      <c r="E281" s="1681" t="s">
        <v>1662</v>
      </c>
      <c r="F281" s="1681" t="s">
        <v>3072</v>
      </c>
    </row>
    <row r="282" spans="1:6" x14ac:dyDescent="0.2">
      <c r="A282" s="1677" t="s">
        <v>2385</v>
      </c>
      <c r="B282" s="1681" t="s">
        <v>7067</v>
      </c>
      <c r="C282" s="1681" t="s">
        <v>1284</v>
      </c>
      <c r="D282" s="1677" t="s">
        <v>2385</v>
      </c>
      <c r="E282" s="1681" t="s">
        <v>1663</v>
      </c>
      <c r="F282" s="1681" t="s">
        <v>3072</v>
      </c>
    </row>
    <row r="283" spans="1:6" x14ac:dyDescent="0.2">
      <c r="A283" s="10" t="s">
        <v>3076</v>
      </c>
      <c r="B283" s="10" t="s">
        <v>7087</v>
      </c>
      <c r="C283" s="10" t="s">
        <v>2851</v>
      </c>
      <c r="D283" s="10" t="s">
        <v>3076</v>
      </c>
      <c r="E283" s="10" t="s">
        <v>1662</v>
      </c>
      <c r="F283" s="1677" t="s">
        <v>3073</v>
      </c>
    </row>
    <row r="284" spans="1:6" x14ac:dyDescent="0.2">
      <c r="A284" s="10" t="s">
        <v>2966</v>
      </c>
      <c r="B284" s="10" t="s">
        <v>7088</v>
      </c>
      <c r="C284" s="10" t="s">
        <v>1640</v>
      </c>
      <c r="D284" s="10" t="s">
        <v>2966</v>
      </c>
      <c r="E284" s="10" t="s">
        <v>1661</v>
      </c>
      <c r="F284" s="1677" t="s">
        <v>3073</v>
      </c>
    </row>
    <row r="285" spans="1:6" x14ac:dyDescent="0.2">
      <c r="A285" s="1677" t="s">
        <v>2377</v>
      </c>
      <c r="B285" s="1681" t="s">
        <v>7069</v>
      </c>
      <c r="C285" s="1681" t="s">
        <v>1785</v>
      </c>
      <c r="D285" s="1677" t="s">
        <v>2377</v>
      </c>
      <c r="E285" s="1681" t="s">
        <v>1786</v>
      </c>
      <c r="F285" s="1681" t="s">
        <v>3072</v>
      </c>
    </row>
    <row r="286" spans="1:6" x14ac:dyDescent="0.2">
      <c r="A286" s="1677" t="s">
        <v>2375</v>
      </c>
      <c r="B286" s="1681" t="s">
        <v>7067</v>
      </c>
      <c r="C286" s="1681" t="s">
        <v>1291</v>
      </c>
      <c r="D286" s="1677" t="s">
        <v>2375</v>
      </c>
      <c r="E286" s="1681" t="s">
        <v>1786</v>
      </c>
      <c r="F286" s="1681" t="s">
        <v>3072</v>
      </c>
    </row>
    <row r="287" spans="1:6" x14ac:dyDescent="0.2">
      <c r="A287" s="1677" t="s">
        <v>2797</v>
      </c>
      <c r="B287" s="1681" t="s">
        <v>7070</v>
      </c>
      <c r="C287" s="1681" t="s">
        <v>943</v>
      </c>
      <c r="D287" s="1677" t="s">
        <v>2797</v>
      </c>
      <c r="E287" s="1681" t="s">
        <v>1689</v>
      </c>
      <c r="F287" s="1681" t="s">
        <v>3072</v>
      </c>
    </row>
    <row r="288" spans="1:6" x14ac:dyDescent="0.2">
      <c r="A288" s="1677" t="s">
        <v>2061</v>
      </c>
      <c r="B288" s="1681" t="s">
        <v>7070</v>
      </c>
      <c r="C288" s="1681" t="s">
        <v>1548</v>
      </c>
      <c r="D288" s="1677" t="s">
        <v>2061</v>
      </c>
      <c r="E288" s="1681" t="s">
        <v>1662</v>
      </c>
      <c r="F288" s="1681" t="s">
        <v>3072</v>
      </c>
    </row>
    <row r="289" spans="1:6" x14ac:dyDescent="0.2">
      <c r="A289" s="1677" t="s">
        <v>2691</v>
      </c>
      <c r="B289" s="1681" t="s">
        <v>7063</v>
      </c>
      <c r="C289" s="1681" t="s">
        <v>1033</v>
      </c>
      <c r="D289" s="1677" t="s">
        <v>2691</v>
      </c>
      <c r="E289" s="1681" t="s">
        <v>1686</v>
      </c>
      <c r="F289" s="1681" t="s">
        <v>3072</v>
      </c>
    </row>
    <row r="290" spans="1:6" x14ac:dyDescent="0.2">
      <c r="A290" s="1677" t="s">
        <v>2256</v>
      </c>
      <c r="B290" s="1681" t="s">
        <v>7067</v>
      </c>
      <c r="C290" s="1681" t="s">
        <v>1383</v>
      </c>
      <c r="D290" s="1677" t="s">
        <v>2256</v>
      </c>
      <c r="E290" s="1681" t="s">
        <v>1693</v>
      </c>
      <c r="F290" s="1681" t="s">
        <v>3072</v>
      </c>
    </row>
    <row r="291" spans="1:6" x14ac:dyDescent="0.2">
      <c r="A291" s="1677" t="s">
        <v>2350</v>
      </c>
      <c r="B291" s="1681" t="s">
        <v>7069</v>
      </c>
      <c r="C291" s="1681" t="s">
        <v>1308</v>
      </c>
      <c r="D291" s="1677" t="s">
        <v>2350</v>
      </c>
      <c r="E291" s="1681" t="s">
        <v>1660</v>
      </c>
      <c r="F291" s="1681" t="s">
        <v>3072</v>
      </c>
    </row>
    <row r="292" spans="1:6" x14ac:dyDescent="0.2">
      <c r="A292" s="1677" t="s">
        <v>2249</v>
      </c>
      <c r="B292" s="1681" t="s">
        <v>7067</v>
      </c>
      <c r="C292" s="1681" t="s">
        <v>1389</v>
      </c>
      <c r="D292" s="1677" t="s">
        <v>2249</v>
      </c>
      <c r="E292" s="1681" t="s">
        <v>1693</v>
      </c>
      <c r="F292" s="1681" t="s">
        <v>3072</v>
      </c>
    </row>
    <row r="293" spans="1:6" x14ac:dyDescent="0.2">
      <c r="A293" s="1677" t="s">
        <v>2774</v>
      </c>
      <c r="B293" s="1681" t="s">
        <v>7063</v>
      </c>
      <c r="C293" s="1681" t="s">
        <v>960</v>
      </c>
      <c r="D293" s="1677" t="s">
        <v>2774</v>
      </c>
      <c r="E293" s="1681" t="s">
        <v>1740</v>
      </c>
      <c r="F293" s="1681" t="s">
        <v>3072</v>
      </c>
    </row>
    <row r="294" spans="1:6" x14ac:dyDescent="0.2">
      <c r="A294" s="1677" t="s">
        <v>2189</v>
      </c>
      <c r="B294" s="1681" t="s">
        <v>7063</v>
      </c>
      <c r="C294" s="1681" t="s">
        <v>1787</v>
      </c>
      <c r="D294" s="1677" t="s">
        <v>2189</v>
      </c>
      <c r="E294" s="1681" t="s">
        <v>1745</v>
      </c>
      <c r="F294" s="1681" t="s">
        <v>3072</v>
      </c>
    </row>
    <row r="295" spans="1:6" x14ac:dyDescent="0.2">
      <c r="A295" s="1677" t="s">
        <v>3058</v>
      </c>
      <c r="B295" s="1681" t="s">
        <v>7097</v>
      </c>
      <c r="C295" s="1681" t="s">
        <v>3059</v>
      </c>
      <c r="D295" s="1677" t="s">
        <v>3058</v>
      </c>
      <c r="E295" s="10" t="s">
        <v>1718</v>
      </c>
      <c r="F295" s="1677" t="s">
        <v>3073</v>
      </c>
    </row>
    <row r="296" spans="1:6" x14ac:dyDescent="0.2">
      <c r="A296" s="1677" t="s">
        <v>2938</v>
      </c>
      <c r="B296" s="1681" t="s">
        <v>7095</v>
      </c>
      <c r="C296" s="1681" t="s">
        <v>2939</v>
      </c>
      <c r="D296" s="1677" t="s">
        <v>2938</v>
      </c>
      <c r="E296" s="10" t="s">
        <v>1718</v>
      </c>
      <c r="F296" s="1677" t="s">
        <v>3073</v>
      </c>
    </row>
    <row r="297" spans="1:6" x14ac:dyDescent="0.2">
      <c r="A297" s="1677" t="s">
        <v>2294</v>
      </c>
      <c r="B297" s="1681" t="s">
        <v>7076</v>
      </c>
      <c r="C297" s="1681" t="s">
        <v>1356</v>
      </c>
      <c r="D297" s="1677" t="s">
        <v>2294</v>
      </c>
      <c r="E297" s="1681" t="s">
        <v>1759</v>
      </c>
      <c r="F297" s="1681" t="s">
        <v>3072</v>
      </c>
    </row>
    <row r="298" spans="1:6" x14ac:dyDescent="0.2">
      <c r="A298" s="1677" t="s">
        <v>2226</v>
      </c>
      <c r="B298" s="1681" t="s">
        <v>7063</v>
      </c>
      <c r="C298" s="1681" t="s">
        <v>1407</v>
      </c>
      <c r="D298" s="1677" t="s">
        <v>2226</v>
      </c>
      <c r="E298" s="1681" t="s">
        <v>1752</v>
      </c>
      <c r="F298" s="1681" t="s">
        <v>3072</v>
      </c>
    </row>
    <row r="299" spans="1:6" x14ac:dyDescent="0.2">
      <c r="A299" s="1677" t="s">
        <v>2152</v>
      </c>
      <c r="B299" s="1681" t="s">
        <v>7070</v>
      </c>
      <c r="C299" s="1681" t="s">
        <v>1469</v>
      </c>
      <c r="D299" s="1677" t="s">
        <v>2152</v>
      </c>
      <c r="E299" s="1681" t="s">
        <v>1662</v>
      </c>
      <c r="F299" s="1681" t="s">
        <v>3072</v>
      </c>
    </row>
    <row r="300" spans="1:6" x14ac:dyDescent="0.2">
      <c r="A300" s="1677" t="s">
        <v>2157</v>
      </c>
      <c r="B300" s="1681" t="s">
        <v>7070</v>
      </c>
      <c r="C300" s="1681" t="s">
        <v>1464</v>
      </c>
      <c r="D300" s="1677" t="s">
        <v>2157</v>
      </c>
      <c r="E300" s="1681" t="s">
        <v>1662</v>
      </c>
      <c r="F300" s="1681" t="s">
        <v>3072</v>
      </c>
    </row>
    <row r="301" spans="1:6" x14ac:dyDescent="0.2">
      <c r="A301" s="10" t="s">
        <v>2870</v>
      </c>
      <c r="B301" s="10" t="s">
        <v>7087</v>
      </c>
      <c r="C301" s="10" t="s">
        <v>2871</v>
      </c>
      <c r="D301" s="10" t="s">
        <v>2870</v>
      </c>
      <c r="E301" s="10" t="s">
        <v>1788</v>
      </c>
      <c r="F301" s="1677" t="s">
        <v>3073</v>
      </c>
    </row>
    <row r="302" spans="1:6" x14ac:dyDescent="0.2">
      <c r="A302" s="1677" t="s">
        <v>2085</v>
      </c>
      <c r="B302" s="1681" t="s">
        <v>7070</v>
      </c>
      <c r="C302" s="1681" t="s">
        <v>1529</v>
      </c>
      <c r="D302" s="1677" t="s">
        <v>2085</v>
      </c>
      <c r="E302" s="1681" t="s">
        <v>1662</v>
      </c>
      <c r="F302" s="1681" t="s">
        <v>3072</v>
      </c>
    </row>
    <row r="303" spans="1:6" x14ac:dyDescent="0.2">
      <c r="A303" s="1677" t="s">
        <v>2130</v>
      </c>
      <c r="B303" s="1681" t="s">
        <v>7070</v>
      </c>
      <c r="C303" s="1681" t="s">
        <v>1789</v>
      </c>
      <c r="D303" s="1677" t="s">
        <v>2130</v>
      </c>
      <c r="E303" s="1681" t="s">
        <v>1662</v>
      </c>
      <c r="F303" s="1681" t="s">
        <v>3072</v>
      </c>
    </row>
    <row r="304" spans="1:6" x14ac:dyDescent="0.2">
      <c r="A304" s="1677" t="s">
        <v>2669</v>
      </c>
      <c r="B304" s="1681" t="s">
        <v>7063</v>
      </c>
      <c r="C304" s="1681" t="s">
        <v>1052</v>
      </c>
      <c r="D304" s="1677" t="s">
        <v>2669</v>
      </c>
      <c r="E304" s="1681" t="s">
        <v>1717</v>
      </c>
      <c r="F304" s="1681" t="s">
        <v>3072</v>
      </c>
    </row>
    <row r="305" spans="1:6" x14ac:dyDescent="0.2">
      <c r="A305" s="10" t="s">
        <v>2817</v>
      </c>
      <c r="B305" s="10" t="s">
        <v>7088</v>
      </c>
      <c r="C305" s="10" t="s">
        <v>2818</v>
      </c>
      <c r="D305" s="10" t="s">
        <v>2817</v>
      </c>
      <c r="E305" s="10" t="s">
        <v>1790</v>
      </c>
      <c r="F305" s="1677" t="s">
        <v>3073</v>
      </c>
    </row>
    <row r="306" spans="1:6" x14ac:dyDescent="0.2">
      <c r="A306" s="1677" t="s">
        <v>2550</v>
      </c>
      <c r="B306" s="1681" t="s">
        <v>7070</v>
      </c>
      <c r="C306" s="1681" t="s">
        <v>1150</v>
      </c>
      <c r="D306" s="1677" t="s">
        <v>2550</v>
      </c>
      <c r="E306" s="1681" t="s">
        <v>1661</v>
      </c>
      <c r="F306" s="1681" t="s">
        <v>3072</v>
      </c>
    </row>
    <row r="307" spans="1:6" x14ac:dyDescent="0.2">
      <c r="A307" s="1677" t="s">
        <v>2633</v>
      </c>
      <c r="B307" s="1681" t="s">
        <v>7077</v>
      </c>
      <c r="C307" s="1681" t="s">
        <v>1791</v>
      </c>
      <c r="D307" s="1677" t="s">
        <v>2633</v>
      </c>
      <c r="E307" s="1681" t="s">
        <v>1665</v>
      </c>
      <c r="F307" s="1681" t="s">
        <v>3072</v>
      </c>
    </row>
    <row r="308" spans="1:6" x14ac:dyDescent="0.2">
      <c r="A308" s="1677" t="s">
        <v>2948</v>
      </c>
      <c r="B308" s="1681" t="s">
        <v>7093</v>
      </c>
      <c r="C308" s="1681" t="s">
        <v>2949</v>
      </c>
      <c r="D308" s="1677" t="s">
        <v>2948</v>
      </c>
      <c r="E308" s="10" t="s">
        <v>1685</v>
      </c>
      <c r="F308" s="1677" t="s">
        <v>3073</v>
      </c>
    </row>
    <row r="309" spans="1:6" x14ac:dyDescent="0.2">
      <c r="A309" s="1677" t="s">
        <v>903</v>
      </c>
      <c r="B309" s="1681" t="s">
        <v>7067</v>
      </c>
      <c r="C309" s="1681" t="s">
        <v>902</v>
      </c>
      <c r="D309" s="1677" t="s">
        <v>903</v>
      </c>
      <c r="E309" s="1681" t="s">
        <v>1689</v>
      </c>
      <c r="F309" s="1681" t="s">
        <v>3072</v>
      </c>
    </row>
    <row r="310" spans="1:6" x14ac:dyDescent="0.2">
      <c r="A310" s="1677" t="s">
        <v>2386</v>
      </c>
      <c r="B310" s="1681" t="s">
        <v>7063</v>
      </c>
      <c r="C310" s="1681" t="s">
        <v>1283</v>
      </c>
      <c r="D310" s="1677" t="s">
        <v>2386</v>
      </c>
      <c r="E310" s="1681" t="s">
        <v>1663</v>
      </c>
      <c r="F310" s="1681" t="s">
        <v>3072</v>
      </c>
    </row>
    <row r="311" spans="1:6" x14ac:dyDescent="0.2">
      <c r="A311" s="1677" t="s">
        <v>3056</v>
      </c>
      <c r="B311" s="1681" t="s">
        <v>7094</v>
      </c>
      <c r="C311" s="1681" t="s">
        <v>3057</v>
      </c>
      <c r="D311" s="1677" t="s">
        <v>3056</v>
      </c>
      <c r="E311" s="1677" t="s">
        <v>1663</v>
      </c>
      <c r="F311" s="1677" t="s">
        <v>3073</v>
      </c>
    </row>
    <row r="312" spans="1:6" x14ac:dyDescent="0.2">
      <c r="A312" s="1677" t="s">
        <v>1989</v>
      </c>
      <c r="B312" s="1681" t="s">
        <v>7063</v>
      </c>
      <c r="C312" s="1681" t="s">
        <v>1612</v>
      </c>
      <c r="D312" s="1677" t="s">
        <v>1989</v>
      </c>
      <c r="E312" s="1681" t="s">
        <v>1790</v>
      </c>
      <c r="F312" s="1681" t="s">
        <v>3072</v>
      </c>
    </row>
    <row r="313" spans="1:6" x14ac:dyDescent="0.2">
      <c r="A313" s="1677" t="s">
        <v>2077</v>
      </c>
      <c r="B313" s="1681" t="s">
        <v>7070</v>
      </c>
      <c r="C313" s="1681" t="s">
        <v>1536</v>
      </c>
      <c r="D313" s="1677" t="s">
        <v>2077</v>
      </c>
      <c r="E313" s="1681" t="s">
        <v>1662</v>
      </c>
      <c r="F313" s="1681" t="s">
        <v>3072</v>
      </c>
    </row>
    <row r="314" spans="1:6" x14ac:dyDescent="0.2">
      <c r="A314" s="10" t="s">
        <v>2885</v>
      </c>
      <c r="B314" s="10" t="s">
        <v>7088</v>
      </c>
      <c r="C314" s="10" t="s">
        <v>2886</v>
      </c>
      <c r="D314" s="10" t="s">
        <v>2885</v>
      </c>
      <c r="E314" s="10" t="s">
        <v>1693</v>
      </c>
      <c r="F314" s="1677" t="s">
        <v>3073</v>
      </c>
    </row>
    <row r="315" spans="1:6" x14ac:dyDescent="0.2">
      <c r="A315" s="1677" t="s">
        <v>2717</v>
      </c>
      <c r="B315" s="1681" t="s">
        <v>7067</v>
      </c>
      <c r="C315" s="1681" t="s">
        <v>1010</v>
      </c>
      <c r="D315" s="1677" t="s">
        <v>2717</v>
      </c>
      <c r="E315" s="1681" t="s">
        <v>1972</v>
      </c>
      <c r="F315" s="1681" t="s">
        <v>3072</v>
      </c>
    </row>
    <row r="316" spans="1:6" x14ac:dyDescent="0.2">
      <c r="A316" s="1677" t="s">
        <v>2718</v>
      </c>
      <c r="B316" s="1681" t="s">
        <v>7069</v>
      </c>
      <c r="C316" s="1681" t="s">
        <v>1009</v>
      </c>
      <c r="D316" s="1677" t="s">
        <v>2718</v>
      </c>
      <c r="E316" s="1681" t="s">
        <v>1972</v>
      </c>
      <c r="F316" s="1681" t="s">
        <v>3072</v>
      </c>
    </row>
    <row r="317" spans="1:6" x14ac:dyDescent="0.2">
      <c r="A317" s="1677" t="s">
        <v>2184</v>
      </c>
      <c r="B317" s="1681" t="s">
        <v>7064</v>
      </c>
      <c r="C317" s="1681" t="s">
        <v>1442</v>
      </c>
      <c r="D317" s="1677" t="s">
        <v>2184</v>
      </c>
      <c r="E317" s="1681" t="s">
        <v>1763</v>
      </c>
      <c r="F317" s="1681" t="s">
        <v>3072</v>
      </c>
    </row>
    <row r="318" spans="1:6" x14ac:dyDescent="0.2">
      <c r="A318" s="1677" t="s">
        <v>2541</v>
      </c>
      <c r="B318" s="1681" t="s">
        <v>7070</v>
      </c>
      <c r="C318" s="1681" t="s">
        <v>1158</v>
      </c>
      <c r="D318" s="1677" t="s">
        <v>2541</v>
      </c>
      <c r="E318" s="1681" t="s">
        <v>1661</v>
      </c>
      <c r="F318" s="1681" t="s">
        <v>3072</v>
      </c>
    </row>
    <row r="319" spans="1:6" x14ac:dyDescent="0.2">
      <c r="A319" s="1677" t="s">
        <v>2365</v>
      </c>
      <c r="B319" s="1681" t="s">
        <v>7063</v>
      </c>
      <c r="C319" s="1681" t="s">
        <v>1301</v>
      </c>
      <c r="D319" s="1677" t="s">
        <v>2365</v>
      </c>
      <c r="E319" s="1681" t="s">
        <v>1725</v>
      </c>
      <c r="F319" s="1681" t="s">
        <v>3072</v>
      </c>
    </row>
    <row r="320" spans="1:6" x14ac:dyDescent="0.2">
      <c r="A320" s="1677" t="s">
        <v>2179</v>
      </c>
      <c r="B320" s="1681" t="s">
        <v>7064</v>
      </c>
      <c r="C320" s="1681" t="s">
        <v>1446</v>
      </c>
      <c r="D320" s="1677" t="s">
        <v>2179</v>
      </c>
      <c r="E320" s="1681" t="s">
        <v>1777</v>
      </c>
      <c r="F320" s="1681" t="s">
        <v>3072</v>
      </c>
    </row>
    <row r="321" spans="1:6" x14ac:dyDescent="0.2">
      <c r="A321" s="1677" t="s">
        <v>2960</v>
      </c>
      <c r="B321" s="1681" t="s">
        <v>7093</v>
      </c>
      <c r="C321" s="1681" t="s">
        <v>1638</v>
      </c>
      <c r="D321" s="1677" t="s">
        <v>2960</v>
      </c>
      <c r="E321" s="10" t="s">
        <v>1657</v>
      </c>
      <c r="F321" s="1677" t="s">
        <v>3073</v>
      </c>
    </row>
    <row r="322" spans="1:6" x14ac:dyDescent="0.2">
      <c r="A322" s="1677" t="s">
        <v>2512</v>
      </c>
      <c r="B322" s="1681" t="s">
        <v>7063</v>
      </c>
      <c r="C322" s="1681" t="s">
        <v>1183</v>
      </c>
      <c r="D322" s="1677" t="s">
        <v>2512</v>
      </c>
      <c r="E322" s="1681" t="s">
        <v>1657</v>
      </c>
      <c r="F322" s="1681" t="s">
        <v>3072</v>
      </c>
    </row>
    <row r="323" spans="1:6" x14ac:dyDescent="0.2">
      <c r="A323" s="1677" t="s">
        <v>2361</v>
      </c>
      <c r="B323" s="1681" t="s">
        <v>7063</v>
      </c>
      <c r="C323" s="1681" t="s">
        <v>1302</v>
      </c>
      <c r="D323" s="1677" t="s">
        <v>2361</v>
      </c>
      <c r="E323" s="1681" t="s">
        <v>1792</v>
      </c>
      <c r="F323" s="1681" t="s">
        <v>3072</v>
      </c>
    </row>
    <row r="324" spans="1:6" x14ac:dyDescent="0.2">
      <c r="A324" s="1677" t="s">
        <v>2449</v>
      </c>
      <c r="B324" s="1681" t="s">
        <v>7063</v>
      </c>
      <c r="C324" s="1681" t="s">
        <v>1231</v>
      </c>
      <c r="D324" s="1677" t="s">
        <v>2449</v>
      </c>
      <c r="E324" s="1681" t="s">
        <v>1672</v>
      </c>
      <c r="F324" s="1681" t="s">
        <v>3072</v>
      </c>
    </row>
    <row r="325" spans="1:6" x14ac:dyDescent="0.2">
      <c r="A325" s="1677" t="s">
        <v>913</v>
      </c>
      <c r="B325" s="1681" t="s">
        <v>7067</v>
      </c>
      <c r="C325" s="1681" t="s">
        <v>912</v>
      </c>
      <c r="D325" s="1677" t="s">
        <v>913</v>
      </c>
      <c r="E325" s="1681" t="s">
        <v>1705</v>
      </c>
      <c r="F325" s="1681" t="s">
        <v>3072</v>
      </c>
    </row>
    <row r="326" spans="1:6" x14ac:dyDescent="0.2">
      <c r="A326" s="1677" t="s">
        <v>2405</v>
      </c>
      <c r="B326" s="1681" t="s">
        <v>7071</v>
      </c>
      <c r="C326" s="1681" t="s">
        <v>1266</v>
      </c>
      <c r="D326" s="1677" t="s">
        <v>2405</v>
      </c>
      <c r="E326" s="1681" t="s">
        <v>1705</v>
      </c>
      <c r="F326" s="1681" t="s">
        <v>3072</v>
      </c>
    </row>
    <row r="327" spans="1:6" x14ac:dyDescent="0.2">
      <c r="A327" s="1677" t="s">
        <v>2526</v>
      </c>
      <c r="B327" s="1681" t="s">
        <v>7070</v>
      </c>
      <c r="C327" s="1681" t="s">
        <v>1172</v>
      </c>
      <c r="D327" s="1677" t="s">
        <v>2526</v>
      </c>
      <c r="E327" s="1681" t="s">
        <v>1661</v>
      </c>
      <c r="F327" s="1681" t="s">
        <v>3072</v>
      </c>
    </row>
    <row r="328" spans="1:6" x14ac:dyDescent="0.2">
      <c r="A328" s="1677" t="s">
        <v>2372</v>
      </c>
      <c r="B328" s="1681" t="s">
        <v>7067</v>
      </c>
      <c r="C328" s="1681" t="s">
        <v>1294</v>
      </c>
      <c r="D328" s="1677" t="s">
        <v>2372</v>
      </c>
      <c r="E328" s="1681" t="s">
        <v>1786</v>
      </c>
      <c r="F328" s="1681" t="s">
        <v>3072</v>
      </c>
    </row>
    <row r="329" spans="1:6" x14ac:dyDescent="0.2">
      <c r="A329" s="1677" t="s">
        <v>2127</v>
      </c>
      <c r="B329" s="1681" t="s">
        <v>7070</v>
      </c>
      <c r="C329" s="1681" t="s">
        <v>1493</v>
      </c>
      <c r="D329" s="1677" t="s">
        <v>2127</v>
      </c>
      <c r="E329" s="1681" t="s">
        <v>1662</v>
      </c>
      <c r="F329" s="1681" t="s">
        <v>3072</v>
      </c>
    </row>
    <row r="330" spans="1:6" x14ac:dyDescent="0.2">
      <c r="A330" s="1677" t="s">
        <v>2453</v>
      </c>
      <c r="B330" s="1681" t="s">
        <v>7063</v>
      </c>
      <c r="C330" s="1681" t="s">
        <v>1228</v>
      </c>
      <c r="D330" s="1677" t="s">
        <v>2453</v>
      </c>
      <c r="E330" s="1681" t="s">
        <v>1672</v>
      </c>
      <c r="F330" s="1681" t="s">
        <v>3072</v>
      </c>
    </row>
    <row r="331" spans="1:6" x14ac:dyDescent="0.2">
      <c r="A331" s="1677" t="s">
        <v>2490</v>
      </c>
      <c r="B331" s="1681" t="s">
        <v>7063</v>
      </c>
      <c r="C331" s="1681" t="s">
        <v>1200</v>
      </c>
      <c r="D331" s="1677" t="s">
        <v>2490</v>
      </c>
      <c r="E331" s="1681" t="s">
        <v>1685</v>
      </c>
      <c r="F331" s="1681" t="s">
        <v>3072</v>
      </c>
    </row>
    <row r="332" spans="1:6" x14ac:dyDescent="0.2">
      <c r="A332" s="1677" t="s">
        <v>2282</v>
      </c>
      <c r="B332" s="1681" t="s">
        <v>7063</v>
      </c>
      <c r="C332" s="1681" t="s">
        <v>1793</v>
      </c>
      <c r="D332" s="1677" t="s">
        <v>2282</v>
      </c>
      <c r="E332" s="1681" t="s">
        <v>1770</v>
      </c>
      <c r="F332" s="1681" t="s">
        <v>3072</v>
      </c>
    </row>
    <row r="333" spans="1:6" x14ac:dyDescent="0.2">
      <c r="A333" s="1677" t="s">
        <v>2783</v>
      </c>
      <c r="B333" s="1681" t="s">
        <v>7063</v>
      </c>
      <c r="C333" s="1681" t="s">
        <v>1794</v>
      </c>
      <c r="D333" s="1677" t="s">
        <v>2783</v>
      </c>
      <c r="E333" s="1681" t="s">
        <v>1679</v>
      </c>
      <c r="F333" s="1681" t="s">
        <v>3072</v>
      </c>
    </row>
    <row r="334" spans="1:6" x14ac:dyDescent="0.2">
      <c r="A334" s="1677" t="s">
        <v>2778</v>
      </c>
      <c r="B334" s="1681" t="s">
        <v>7070</v>
      </c>
      <c r="C334" s="1681" t="s">
        <v>956</v>
      </c>
      <c r="D334" s="1677" t="s">
        <v>2778</v>
      </c>
      <c r="E334" s="1681" t="s">
        <v>1740</v>
      </c>
      <c r="F334" s="1681" t="s">
        <v>3072</v>
      </c>
    </row>
    <row r="335" spans="1:6" x14ac:dyDescent="0.2">
      <c r="A335" s="1677" t="s">
        <v>2241</v>
      </c>
      <c r="B335" s="1681" t="s">
        <v>7070</v>
      </c>
      <c r="C335" s="1681" t="s">
        <v>1396</v>
      </c>
      <c r="D335" s="1677" t="s">
        <v>2241</v>
      </c>
      <c r="E335" s="1681" t="s">
        <v>1664</v>
      </c>
      <c r="F335" s="1681" t="s">
        <v>3072</v>
      </c>
    </row>
    <row r="336" spans="1:6" x14ac:dyDescent="0.2">
      <c r="A336" s="1677" t="s">
        <v>2462</v>
      </c>
      <c r="B336" s="1681" t="s">
        <v>7067</v>
      </c>
      <c r="C336" s="1681" t="s">
        <v>1221</v>
      </c>
      <c r="D336" s="1677" t="s">
        <v>2462</v>
      </c>
      <c r="E336" s="1681" t="s">
        <v>1720</v>
      </c>
      <c r="F336" s="1681" t="s">
        <v>3072</v>
      </c>
    </row>
    <row r="337" spans="1:6" x14ac:dyDescent="0.2">
      <c r="A337" s="1677" t="s">
        <v>2203</v>
      </c>
      <c r="B337" s="1681" t="s">
        <v>7063</v>
      </c>
      <c r="C337" s="1681" t="s">
        <v>1428</v>
      </c>
      <c r="D337" s="1677" t="s">
        <v>2203</v>
      </c>
      <c r="E337" s="1681" t="s">
        <v>1788</v>
      </c>
      <c r="F337" s="1681" t="s">
        <v>3072</v>
      </c>
    </row>
    <row r="338" spans="1:6" x14ac:dyDescent="0.2">
      <c r="A338" s="1677" t="s">
        <v>2199</v>
      </c>
      <c r="B338" s="1681" t="s">
        <v>7067</v>
      </c>
      <c r="C338" s="1681" t="s">
        <v>1431</v>
      </c>
      <c r="D338" s="1677" t="s">
        <v>2199</v>
      </c>
      <c r="E338" s="1681" t="s">
        <v>1745</v>
      </c>
      <c r="F338" s="1681" t="s">
        <v>3072</v>
      </c>
    </row>
    <row r="339" spans="1:6" x14ac:dyDescent="0.2">
      <c r="A339" s="1677" t="s">
        <v>2615</v>
      </c>
      <c r="B339" s="1681" t="s">
        <v>7063</v>
      </c>
      <c r="C339" s="1681" t="s">
        <v>1098</v>
      </c>
      <c r="D339" s="1677" t="s">
        <v>2615</v>
      </c>
      <c r="E339" s="1681" t="s">
        <v>1713</v>
      </c>
      <c r="F339" s="1681" t="s">
        <v>3072</v>
      </c>
    </row>
    <row r="340" spans="1:6" x14ac:dyDescent="0.2">
      <c r="A340" s="1677" t="s">
        <v>2331</v>
      </c>
      <c r="B340" s="1681" t="s">
        <v>7070</v>
      </c>
      <c r="C340" s="1681" t="s">
        <v>1323</v>
      </c>
      <c r="D340" s="1677" t="s">
        <v>2331</v>
      </c>
      <c r="E340" s="1681" t="s">
        <v>1660</v>
      </c>
      <c r="F340" s="1681" t="s">
        <v>3072</v>
      </c>
    </row>
    <row r="341" spans="1:6" x14ac:dyDescent="0.2">
      <c r="A341" s="1677" t="s">
        <v>2344</v>
      </c>
      <c r="B341" s="1681" t="s">
        <v>7071</v>
      </c>
      <c r="C341" s="1681" t="s">
        <v>1313</v>
      </c>
      <c r="D341" s="1677" t="s">
        <v>2344</v>
      </c>
      <c r="E341" s="1681" t="s">
        <v>1660</v>
      </c>
      <c r="F341" s="1681" t="s">
        <v>3072</v>
      </c>
    </row>
    <row r="342" spans="1:6" x14ac:dyDescent="0.2">
      <c r="A342" s="1677" t="s">
        <v>2071</v>
      </c>
      <c r="B342" s="1681" t="s">
        <v>7071</v>
      </c>
      <c r="C342" s="1681" t="s">
        <v>7072</v>
      </c>
      <c r="D342" s="1677" t="s">
        <v>2071</v>
      </c>
      <c r="E342" s="1681" t="s">
        <v>1662</v>
      </c>
      <c r="F342" s="1681" t="s">
        <v>3072</v>
      </c>
    </row>
    <row r="343" spans="1:6" x14ac:dyDescent="0.2">
      <c r="A343" s="1677" t="s">
        <v>2044</v>
      </c>
      <c r="B343" s="1681" t="s">
        <v>7070</v>
      </c>
      <c r="C343" s="1681" t="s">
        <v>1562</v>
      </c>
      <c r="D343" s="1677" t="s">
        <v>2044</v>
      </c>
      <c r="E343" s="1681" t="s">
        <v>1662</v>
      </c>
      <c r="F343" s="1681" t="s">
        <v>3072</v>
      </c>
    </row>
    <row r="344" spans="1:6" x14ac:dyDescent="0.2">
      <c r="A344" s="1677" t="s">
        <v>2043</v>
      </c>
      <c r="B344" s="1681" t="s">
        <v>7067</v>
      </c>
      <c r="C344" s="1681" t="s">
        <v>1563</v>
      </c>
      <c r="D344" s="1677" t="s">
        <v>2043</v>
      </c>
      <c r="E344" s="1681" t="s">
        <v>1662</v>
      </c>
      <c r="F344" s="1681" t="s">
        <v>3072</v>
      </c>
    </row>
    <row r="345" spans="1:6" x14ac:dyDescent="0.2">
      <c r="A345" s="1677" t="s">
        <v>2056</v>
      </c>
      <c r="B345" s="1681" t="s">
        <v>7070</v>
      </c>
      <c r="C345" s="1681" t="s">
        <v>1553</v>
      </c>
      <c r="D345" s="1677" t="s">
        <v>2056</v>
      </c>
      <c r="E345" s="1681" t="s">
        <v>1662</v>
      </c>
      <c r="F345" s="1681" t="s">
        <v>3072</v>
      </c>
    </row>
    <row r="346" spans="1:6" x14ac:dyDescent="0.2">
      <c r="A346" s="1677" t="s">
        <v>2390</v>
      </c>
      <c r="B346" s="1681" t="s">
        <v>7063</v>
      </c>
      <c r="C346" s="1681" t="s">
        <v>1795</v>
      </c>
      <c r="D346" s="1677" t="s">
        <v>2390</v>
      </c>
      <c r="E346" s="1681" t="s">
        <v>1712</v>
      </c>
      <c r="F346" s="1681" t="s">
        <v>3072</v>
      </c>
    </row>
    <row r="347" spans="1:6" x14ac:dyDescent="0.2">
      <c r="A347" s="1677" t="s">
        <v>2339</v>
      </c>
      <c r="B347" s="1681" t="s">
        <v>7070</v>
      </c>
      <c r="C347" s="1681" t="s">
        <v>1317</v>
      </c>
      <c r="D347" s="1677" t="s">
        <v>2339</v>
      </c>
      <c r="E347" s="1681" t="s">
        <v>1660</v>
      </c>
      <c r="F347" s="1681" t="s">
        <v>3072</v>
      </c>
    </row>
    <row r="348" spans="1:6" x14ac:dyDescent="0.2">
      <c r="A348" s="1677" t="s">
        <v>2251</v>
      </c>
      <c r="B348" s="1681" t="s">
        <v>7067</v>
      </c>
      <c r="C348" s="1681" t="s">
        <v>1387</v>
      </c>
      <c r="D348" s="1677" t="s">
        <v>2251</v>
      </c>
      <c r="E348" s="1681" t="s">
        <v>1693</v>
      </c>
      <c r="F348" s="1681" t="s">
        <v>3072</v>
      </c>
    </row>
    <row r="349" spans="1:6" x14ac:dyDescent="0.2">
      <c r="A349" s="1677" t="s">
        <v>2574</v>
      </c>
      <c r="B349" s="1681" t="s">
        <v>7067</v>
      </c>
      <c r="C349" s="1681" t="s">
        <v>1129</v>
      </c>
      <c r="D349" s="1677" t="s">
        <v>2574</v>
      </c>
      <c r="E349" s="1681" t="s">
        <v>1667</v>
      </c>
      <c r="F349" s="1681" t="s">
        <v>3072</v>
      </c>
    </row>
    <row r="350" spans="1:6" x14ac:dyDescent="0.2">
      <c r="A350" s="1677" t="s">
        <v>2625</v>
      </c>
      <c r="B350" s="1681" t="s">
        <v>7063</v>
      </c>
      <c r="C350" s="1681" t="s">
        <v>1088</v>
      </c>
      <c r="D350" s="1677" t="s">
        <v>2625</v>
      </c>
      <c r="E350" s="1681" t="s">
        <v>1670</v>
      </c>
      <c r="F350" s="1681" t="s">
        <v>3072</v>
      </c>
    </row>
    <row r="351" spans="1:6" x14ac:dyDescent="0.2">
      <c r="A351" s="1677" t="s">
        <v>2723</v>
      </c>
      <c r="B351" s="1681" t="s">
        <v>7067</v>
      </c>
      <c r="C351" s="1681" t="s">
        <v>1006</v>
      </c>
      <c r="D351" s="1677" t="s">
        <v>2723</v>
      </c>
      <c r="E351" s="1681" t="s">
        <v>1972</v>
      </c>
      <c r="F351" s="1681" t="s">
        <v>3072</v>
      </c>
    </row>
    <row r="352" spans="1:6" x14ac:dyDescent="0.2">
      <c r="A352" s="1677" t="s">
        <v>2557</v>
      </c>
      <c r="B352" s="1681" t="s">
        <v>7069</v>
      </c>
      <c r="C352" s="1681" t="s">
        <v>1144</v>
      </c>
      <c r="D352" s="1677" t="s">
        <v>2557</v>
      </c>
      <c r="E352" s="1681" t="s">
        <v>1661</v>
      </c>
      <c r="F352" s="1681" t="s">
        <v>3072</v>
      </c>
    </row>
    <row r="353" spans="1:6" x14ac:dyDescent="0.2">
      <c r="A353" s="1677" t="s">
        <v>2501</v>
      </c>
      <c r="B353" s="1681" t="s">
        <v>7063</v>
      </c>
      <c r="C353" s="1681" t="s">
        <v>1191</v>
      </c>
      <c r="D353" s="1677" t="s">
        <v>2501</v>
      </c>
      <c r="E353" s="1681" t="s">
        <v>1704</v>
      </c>
      <c r="F353" s="1681" t="s">
        <v>3072</v>
      </c>
    </row>
    <row r="354" spans="1:6" x14ac:dyDescent="0.2">
      <c r="A354" s="1677" t="s">
        <v>2525</v>
      </c>
      <c r="B354" s="1681" t="s">
        <v>7070</v>
      </c>
      <c r="C354" s="1681" t="s">
        <v>1173</v>
      </c>
      <c r="D354" s="1677" t="s">
        <v>2525</v>
      </c>
      <c r="E354" s="1681" t="s">
        <v>1661</v>
      </c>
      <c r="F354" s="1681" t="s">
        <v>3072</v>
      </c>
    </row>
    <row r="355" spans="1:6" x14ac:dyDescent="0.2">
      <c r="A355" s="1677" t="s">
        <v>2529</v>
      </c>
      <c r="B355" s="1681" t="s">
        <v>7067</v>
      </c>
      <c r="C355" s="1681" t="s">
        <v>1170</v>
      </c>
      <c r="D355" s="1677" t="s">
        <v>2529</v>
      </c>
      <c r="E355" s="1681" t="s">
        <v>1661</v>
      </c>
      <c r="F355" s="1681" t="s">
        <v>3072</v>
      </c>
    </row>
    <row r="356" spans="1:6" x14ac:dyDescent="0.2">
      <c r="A356" s="1677" t="s">
        <v>2560</v>
      </c>
      <c r="B356" s="1681" t="s">
        <v>7069</v>
      </c>
      <c r="C356" s="1681" t="s">
        <v>1141</v>
      </c>
      <c r="D356" s="1677" t="s">
        <v>2560</v>
      </c>
      <c r="E356" s="1681" t="s">
        <v>1661</v>
      </c>
      <c r="F356" s="1681" t="s">
        <v>3072</v>
      </c>
    </row>
    <row r="357" spans="1:6" x14ac:dyDescent="0.2">
      <c r="A357" s="1677" t="s">
        <v>2378</v>
      </c>
      <c r="B357" s="1681" t="s">
        <v>7063</v>
      </c>
      <c r="C357" s="1681" t="s">
        <v>1289</v>
      </c>
      <c r="D357" s="1677" t="s">
        <v>2378</v>
      </c>
      <c r="E357" s="1681" t="s">
        <v>1724</v>
      </c>
      <c r="F357" s="1681" t="s">
        <v>3072</v>
      </c>
    </row>
    <row r="358" spans="1:6" x14ac:dyDescent="0.2">
      <c r="A358" s="1677" t="s">
        <v>2609</v>
      </c>
      <c r="B358" s="1681" t="s">
        <v>7063</v>
      </c>
      <c r="C358" s="1681" t="s">
        <v>1103</v>
      </c>
      <c r="D358" s="1677" t="s">
        <v>2609</v>
      </c>
      <c r="E358" s="1681" t="s">
        <v>1726</v>
      </c>
      <c r="F358" s="1681" t="s">
        <v>3072</v>
      </c>
    </row>
    <row r="359" spans="1:6" x14ac:dyDescent="0.2">
      <c r="A359" s="1677" t="s">
        <v>2739</v>
      </c>
      <c r="B359" s="1681" t="s">
        <v>7063</v>
      </c>
      <c r="C359" s="1681" t="s">
        <v>993</v>
      </c>
      <c r="D359" s="1677" t="s">
        <v>2739</v>
      </c>
      <c r="E359" s="1681" t="s">
        <v>1683</v>
      </c>
      <c r="F359" s="1681" t="s">
        <v>3072</v>
      </c>
    </row>
    <row r="360" spans="1:6" x14ac:dyDescent="0.2">
      <c r="A360" s="1677" t="s">
        <v>1995</v>
      </c>
      <c r="B360" s="1681" t="s">
        <v>7063</v>
      </c>
      <c r="C360" s="1681" t="s">
        <v>1607</v>
      </c>
      <c r="D360" s="1677" t="s">
        <v>1995</v>
      </c>
      <c r="E360" s="1681" t="s">
        <v>1796</v>
      </c>
      <c r="F360" s="1681" t="s">
        <v>3072</v>
      </c>
    </row>
    <row r="361" spans="1:6" x14ac:dyDescent="0.2">
      <c r="A361" s="1677" t="s">
        <v>2927</v>
      </c>
      <c r="B361" s="1681" t="s">
        <v>7097</v>
      </c>
      <c r="C361" s="1681" t="s">
        <v>2928</v>
      </c>
      <c r="D361" s="1677" t="s">
        <v>2927</v>
      </c>
      <c r="E361" s="10" t="s">
        <v>1705</v>
      </c>
      <c r="F361" s="1677" t="s">
        <v>3073</v>
      </c>
    </row>
    <row r="362" spans="1:6" x14ac:dyDescent="0.2">
      <c r="A362" s="10" t="s">
        <v>2925</v>
      </c>
      <c r="B362" s="10" t="s">
        <v>7087</v>
      </c>
      <c r="C362" s="10" t="s">
        <v>2926</v>
      </c>
      <c r="D362" s="10" t="s">
        <v>2925</v>
      </c>
      <c r="E362" s="10" t="s">
        <v>1705</v>
      </c>
      <c r="F362" s="1677" t="s">
        <v>3073</v>
      </c>
    </row>
    <row r="363" spans="1:6" x14ac:dyDescent="0.2">
      <c r="A363" s="1677" t="s">
        <v>2531</v>
      </c>
      <c r="B363" s="1681" t="s">
        <v>7070</v>
      </c>
      <c r="C363" s="1681" t="s">
        <v>1168</v>
      </c>
      <c r="D363" s="1677" t="s">
        <v>2531</v>
      </c>
      <c r="E363" s="1681" t="s">
        <v>1661</v>
      </c>
      <c r="F363" s="1681" t="s">
        <v>3072</v>
      </c>
    </row>
    <row r="364" spans="1:6" x14ac:dyDescent="0.2">
      <c r="A364" s="1677" t="s">
        <v>2445</v>
      </c>
      <c r="B364" s="1681" t="s">
        <v>7071</v>
      </c>
      <c r="C364" s="1681" t="s">
        <v>1235</v>
      </c>
      <c r="D364" s="1677" t="s">
        <v>2445</v>
      </c>
      <c r="E364" s="1681" t="s">
        <v>1714</v>
      </c>
      <c r="F364" s="1681" t="s">
        <v>3072</v>
      </c>
    </row>
    <row r="365" spans="1:6" x14ac:dyDescent="0.2">
      <c r="A365" s="1677" t="s">
        <v>2428</v>
      </c>
      <c r="B365" s="1681" t="s">
        <v>7066</v>
      </c>
      <c r="C365" s="1681" t="s">
        <v>1249</v>
      </c>
      <c r="D365" s="1677" t="s">
        <v>2428</v>
      </c>
      <c r="E365" s="1681" t="s">
        <v>1728</v>
      </c>
      <c r="F365" s="1681" t="s">
        <v>3072</v>
      </c>
    </row>
    <row r="366" spans="1:6" x14ac:dyDescent="0.2">
      <c r="A366" s="1677" t="s">
        <v>2362</v>
      </c>
      <c r="B366" s="1681" t="s">
        <v>7063</v>
      </c>
      <c r="C366" s="1681" t="s">
        <v>1797</v>
      </c>
      <c r="D366" s="1677" t="s">
        <v>2362</v>
      </c>
      <c r="E366" s="1681" t="s">
        <v>1798</v>
      </c>
      <c r="F366" s="1681" t="s">
        <v>3072</v>
      </c>
    </row>
    <row r="367" spans="1:6" x14ac:dyDescent="0.2">
      <c r="A367" s="1677" t="s">
        <v>2702</v>
      </c>
      <c r="B367" s="1681" t="s">
        <v>7070</v>
      </c>
      <c r="C367" s="1681" t="s">
        <v>1024</v>
      </c>
      <c r="D367" s="1677" t="s">
        <v>2702</v>
      </c>
      <c r="E367" s="1681" t="s">
        <v>1696</v>
      </c>
      <c r="F367" s="1681" t="s">
        <v>3072</v>
      </c>
    </row>
    <row r="368" spans="1:6" x14ac:dyDescent="0.2">
      <c r="A368" s="1677" t="s">
        <v>2363</v>
      </c>
      <c r="B368" s="1681" t="s">
        <v>7063</v>
      </c>
      <c r="C368" s="1681" t="s">
        <v>1799</v>
      </c>
      <c r="D368" s="1677" t="s">
        <v>2363</v>
      </c>
      <c r="E368" s="1681" t="s">
        <v>7079</v>
      </c>
      <c r="F368" s="1681" t="s">
        <v>3072</v>
      </c>
    </row>
    <row r="369" spans="1:6" x14ac:dyDescent="0.2">
      <c r="A369" s="1677" t="s">
        <v>2022</v>
      </c>
      <c r="B369" s="1681" t="s">
        <v>7064</v>
      </c>
      <c r="C369" s="1681" t="s">
        <v>1800</v>
      </c>
      <c r="D369" s="1677" t="s">
        <v>2022</v>
      </c>
      <c r="E369" s="1681" t="s">
        <v>1722</v>
      </c>
      <c r="F369" s="1681" t="s">
        <v>3072</v>
      </c>
    </row>
    <row r="370" spans="1:6" x14ac:dyDescent="0.2">
      <c r="A370" s="1677" t="s">
        <v>2731</v>
      </c>
      <c r="B370" s="1681" t="s">
        <v>7070</v>
      </c>
      <c r="C370" s="1681" t="s">
        <v>998</v>
      </c>
      <c r="D370" s="1677" t="s">
        <v>2731</v>
      </c>
      <c r="E370" s="1681" t="s">
        <v>1972</v>
      </c>
      <c r="F370" s="1681" t="s">
        <v>3072</v>
      </c>
    </row>
    <row r="371" spans="1:6" x14ac:dyDescent="0.2">
      <c r="A371" s="1677" t="s">
        <v>2367</v>
      </c>
      <c r="B371" s="1681" t="s">
        <v>7063</v>
      </c>
      <c r="C371" s="1681" t="s">
        <v>1299</v>
      </c>
      <c r="D371" s="1677" t="s">
        <v>2367</v>
      </c>
      <c r="E371" s="1681" t="s">
        <v>1725</v>
      </c>
      <c r="F371" s="1681" t="s">
        <v>3072</v>
      </c>
    </row>
    <row r="372" spans="1:6" x14ac:dyDescent="0.2">
      <c r="A372" s="1677" t="s">
        <v>2639</v>
      </c>
      <c r="B372" s="1681" t="s">
        <v>7070</v>
      </c>
      <c r="C372" s="1681" t="s">
        <v>1801</v>
      </c>
      <c r="D372" s="1677" t="s">
        <v>2639</v>
      </c>
      <c r="E372" s="1681" t="s">
        <v>1665</v>
      </c>
      <c r="F372" s="1681" t="s">
        <v>3072</v>
      </c>
    </row>
    <row r="373" spans="1:6" x14ac:dyDescent="0.2">
      <c r="A373" s="1677" t="s">
        <v>2303</v>
      </c>
      <c r="B373" s="1681" t="s">
        <v>7063</v>
      </c>
      <c r="C373" s="1681" t="s">
        <v>1348</v>
      </c>
      <c r="D373" s="1677" t="s">
        <v>2303</v>
      </c>
      <c r="E373" s="1681" t="s">
        <v>1750</v>
      </c>
      <c r="F373" s="1681" t="s">
        <v>3072</v>
      </c>
    </row>
    <row r="374" spans="1:6" x14ac:dyDescent="0.2">
      <c r="A374" s="1677" t="s">
        <v>2642</v>
      </c>
      <c r="B374" s="1681" t="s">
        <v>7063</v>
      </c>
      <c r="C374" s="1681" t="s">
        <v>1074</v>
      </c>
      <c r="D374" s="1677" t="s">
        <v>2642</v>
      </c>
      <c r="E374" s="1681" t="s">
        <v>1665</v>
      </c>
      <c r="F374" s="1681" t="s">
        <v>3072</v>
      </c>
    </row>
    <row r="375" spans="1:6" x14ac:dyDescent="0.2">
      <c r="A375" s="1677" t="s">
        <v>2141</v>
      </c>
      <c r="B375" s="1681" t="s">
        <v>7070</v>
      </c>
      <c r="C375" s="1681" t="s">
        <v>1480</v>
      </c>
      <c r="D375" s="1677" t="s">
        <v>2141</v>
      </c>
      <c r="E375" s="1681" t="s">
        <v>1662</v>
      </c>
      <c r="F375" s="1681" t="s">
        <v>3072</v>
      </c>
    </row>
    <row r="376" spans="1:6" x14ac:dyDescent="0.2">
      <c r="A376" s="1677" t="s">
        <v>2751</v>
      </c>
      <c r="B376" s="1681" t="s">
        <v>7063</v>
      </c>
      <c r="C376" s="1681" t="s">
        <v>981</v>
      </c>
      <c r="D376" s="1677" t="s">
        <v>2751</v>
      </c>
      <c r="E376" s="1681" t="s">
        <v>1802</v>
      </c>
      <c r="F376" s="1681" t="s">
        <v>3072</v>
      </c>
    </row>
    <row r="377" spans="1:6" x14ac:dyDescent="0.2">
      <c r="A377" s="1677" t="s">
        <v>2538</v>
      </c>
      <c r="B377" s="1681" t="s">
        <v>7067</v>
      </c>
      <c r="C377" s="1681" t="s">
        <v>1161</v>
      </c>
      <c r="D377" s="1677" t="s">
        <v>2538</v>
      </c>
      <c r="E377" s="1681" t="s">
        <v>1661</v>
      </c>
      <c r="F377" s="1681" t="s">
        <v>3072</v>
      </c>
    </row>
    <row r="378" spans="1:6" x14ac:dyDescent="0.2">
      <c r="A378" s="1677" t="s">
        <v>2142</v>
      </c>
      <c r="B378" s="1681" t="s">
        <v>7070</v>
      </c>
      <c r="C378" s="1681" t="s">
        <v>1479</v>
      </c>
      <c r="D378" s="1677" t="s">
        <v>2142</v>
      </c>
      <c r="E378" s="1681" t="s">
        <v>1662</v>
      </c>
      <c r="F378" s="1681" t="s">
        <v>3072</v>
      </c>
    </row>
    <row r="379" spans="1:6" x14ac:dyDescent="0.2">
      <c r="A379" s="10" t="s">
        <v>3052</v>
      </c>
      <c r="B379" s="10" t="s">
        <v>7089</v>
      </c>
      <c r="C379" s="10" t="s">
        <v>3053</v>
      </c>
      <c r="D379" s="10" t="s">
        <v>3052</v>
      </c>
      <c r="E379" s="10" t="s">
        <v>1697</v>
      </c>
      <c r="F379" s="1677" t="s">
        <v>3073</v>
      </c>
    </row>
    <row r="380" spans="1:6" x14ac:dyDescent="0.2">
      <c r="A380" s="1677" t="s">
        <v>2975</v>
      </c>
      <c r="B380" s="1681" t="s">
        <v>7094</v>
      </c>
      <c r="C380" s="1681" t="s">
        <v>1644</v>
      </c>
      <c r="D380" s="1677" t="s">
        <v>2975</v>
      </c>
      <c r="E380" s="10" t="s">
        <v>1803</v>
      </c>
      <c r="F380" s="1677" t="s">
        <v>3073</v>
      </c>
    </row>
    <row r="381" spans="1:6" x14ac:dyDescent="0.2">
      <c r="A381" s="1677" t="s">
        <v>3062</v>
      </c>
      <c r="B381" s="1681" t="s">
        <v>7093</v>
      </c>
      <c r="C381" s="1681" t="s">
        <v>1645</v>
      </c>
      <c r="D381" s="1677" t="s">
        <v>3062</v>
      </c>
      <c r="E381" s="10" t="s">
        <v>1678</v>
      </c>
      <c r="F381" s="1677" t="s">
        <v>3073</v>
      </c>
    </row>
    <row r="382" spans="1:6" x14ac:dyDescent="0.2">
      <c r="A382" s="1677" t="s">
        <v>2591</v>
      </c>
      <c r="B382" s="1681" t="s">
        <v>7063</v>
      </c>
      <c r="C382" s="1681" t="s">
        <v>1113</v>
      </c>
      <c r="D382" s="1677" t="s">
        <v>2591</v>
      </c>
      <c r="E382" s="1681" t="s">
        <v>1700</v>
      </c>
      <c r="F382" s="1681" t="s">
        <v>3072</v>
      </c>
    </row>
    <row r="383" spans="1:6" x14ac:dyDescent="0.2">
      <c r="A383" s="10" t="s">
        <v>2934</v>
      </c>
      <c r="B383" s="10" t="s">
        <v>7088</v>
      </c>
      <c r="C383" s="10" t="s">
        <v>2935</v>
      </c>
      <c r="D383" s="10" t="s">
        <v>2934</v>
      </c>
      <c r="E383" s="10" t="s">
        <v>1672</v>
      </c>
      <c r="F383" s="1677" t="s">
        <v>3073</v>
      </c>
    </row>
    <row r="384" spans="1:6" x14ac:dyDescent="0.2">
      <c r="A384" s="1677" t="s">
        <v>2193</v>
      </c>
      <c r="B384" s="1681" t="s">
        <v>7063</v>
      </c>
      <c r="C384" s="1681" t="s">
        <v>1804</v>
      </c>
      <c r="D384" s="1677" t="s">
        <v>2193</v>
      </c>
      <c r="E384" s="1681" t="s">
        <v>1745</v>
      </c>
      <c r="F384" s="1681" t="s">
        <v>3072</v>
      </c>
    </row>
    <row r="385" spans="1:6" x14ac:dyDescent="0.2">
      <c r="A385" s="1677" t="s">
        <v>2401</v>
      </c>
      <c r="B385" s="1681" t="s">
        <v>7063</v>
      </c>
      <c r="C385" s="1681" t="s">
        <v>1270</v>
      </c>
      <c r="D385" s="1677" t="s">
        <v>2401</v>
      </c>
      <c r="E385" s="1681" t="s">
        <v>1727</v>
      </c>
      <c r="F385" s="1681" t="s">
        <v>3072</v>
      </c>
    </row>
    <row r="386" spans="1:6" x14ac:dyDescent="0.2">
      <c r="A386" s="1677" t="s">
        <v>2499</v>
      </c>
      <c r="B386" s="1681" t="s">
        <v>7063</v>
      </c>
      <c r="C386" s="1681" t="s">
        <v>1193</v>
      </c>
      <c r="D386" s="1677" t="s">
        <v>2499</v>
      </c>
      <c r="E386" s="1681" t="s">
        <v>1704</v>
      </c>
      <c r="F386" s="1681" t="s">
        <v>3072</v>
      </c>
    </row>
    <row r="387" spans="1:6" x14ac:dyDescent="0.2">
      <c r="A387" s="1677" t="s">
        <v>2312</v>
      </c>
      <c r="B387" s="1681" t="s">
        <v>7063</v>
      </c>
      <c r="C387" s="1681" t="s">
        <v>1341</v>
      </c>
      <c r="D387" s="1677" t="s">
        <v>2312</v>
      </c>
      <c r="E387" s="1681" t="s">
        <v>1697</v>
      </c>
      <c r="F387" s="1681" t="s">
        <v>3072</v>
      </c>
    </row>
    <row r="388" spans="1:6" x14ac:dyDescent="0.2">
      <c r="A388" s="1677" t="s">
        <v>2284</v>
      </c>
      <c r="B388" s="1681" t="s">
        <v>7063</v>
      </c>
      <c r="C388" s="1681" t="s">
        <v>1365</v>
      </c>
      <c r="D388" s="1677" t="s">
        <v>2284</v>
      </c>
      <c r="E388" s="1681" t="s">
        <v>1770</v>
      </c>
      <c r="F388" s="1681" t="s">
        <v>3072</v>
      </c>
    </row>
    <row r="389" spans="1:6" x14ac:dyDescent="0.2">
      <c r="A389" s="1677" t="s">
        <v>2726</v>
      </c>
      <c r="B389" s="1681" t="s">
        <v>7070</v>
      </c>
      <c r="C389" s="1681" t="s">
        <v>1003</v>
      </c>
      <c r="D389" s="1677" t="s">
        <v>2726</v>
      </c>
      <c r="E389" s="1681" t="s">
        <v>1972</v>
      </c>
      <c r="F389" s="1681" t="s">
        <v>3072</v>
      </c>
    </row>
    <row r="390" spans="1:6" x14ac:dyDescent="0.2">
      <c r="A390" s="1677" t="s">
        <v>2622</v>
      </c>
      <c r="B390" s="1681" t="s">
        <v>7063</v>
      </c>
      <c r="C390" s="1681" t="s">
        <v>1091</v>
      </c>
      <c r="D390" s="1677" t="s">
        <v>2622</v>
      </c>
      <c r="E390" s="1681" t="s">
        <v>1670</v>
      </c>
      <c r="F390" s="1681" t="s">
        <v>3072</v>
      </c>
    </row>
    <row r="391" spans="1:6" x14ac:dyDescent="0.2">
      <c r="A391" s="1677" t="s">
        <v>2017</v>
      </c>
      <c r="B391" s="1681" t="s">
        <v>7063</v>
      </c>
      <c r="C391" s="1681" t="s">
        <v>1586</v>
      </c>
      <c r="D391" s="1677" t="s">
        <v>2017</v>
      </c>
      <c r="E391" s="1681" t="s">
        <v>1805</v>
      </c>
      <c r="F391" s="1681" t="s">
        <v>3072</v>
      </c>
    </row>
    <row r="392" spans="1:6" x14ac:dyDescent="0.2">
      <c r="A392" s="1677" t="s">
        <v>2088</v>
      </c>
      <c r="B392" s="1681" t="s">
        <v>7070</v>
      </c>
      <c r="C392" s="1681" t="s">
        <v>1526</v>
      </c>
      <c r="D392" s="1677" t="s">
        <v>2088</v>
      </c>
      <c r="E392" s="1681" t="s">
        <v>1662</v>
      </c>
      <c r="F392" s="1681" t="s">
        <v>3072</v>
      </c>
    </row>
    <row r="393" spans="1:6" x14ac:dyDescent="0.2">
      <c r="A393" s="1677" t="s">
        <v>2287</v>
      </c>
      <c r="B393" s="1681" t="s">
        <v>7063</v>
      </c>
      <c r="C393" s="1681" t="s">
        <v>1362</v>
      </c>
      <c r="D393" s="1677" t="s">
        <v>2287</v>
      </c>
      <c r="E393" s="1681" t="s">
        <v>1770</v>
      </c>
      <c r="F393" s="1681" t="s">
        <v>3072</v>
      </c>
    </row>
    <row r="394" spans="1:6" x14ac:dyDescent="0.2">
      <c r="A394" s="1677" t="s">
        <v>2353</v>
      </c>
      <c r="B394" s="1681" t="s">
        <v>7067</v>
      </c>
      <c r="C394" s="1681" t="s">
        <v>1806</v>
      </c>
      <c r="D394" s="1677" t="s">
        <v>2353</v>
      </c>
      <c r="E394" s="1681" t="s">
        <v>1660</v>
      </c>
      <c r="F394" s="1681" t="s">
        <v>3072</v>
      </c>
    </row>
    <row r="395" spans="1:6" x14ac:dyDescent="0.2">
      <c r="A395" s="1677" t="s">
        <v>2343</v>
      </c>
      <c r="B395" s="1681" t="s">
        <v>7071</v>
      </c>
      <c r="C395" s="1681" t="s">
        <v>1314</v>
      </c>
      <c r="D395" s="1677" t="s">
        <v>2343</v>
      </c>
      <c r="E395" s="1681" t="s">
        <v>1660</v>
      </c>
      <c r="F395" s="1681" t="s">
        <v>3072</v>
      </c>
    </row>
    <row r="396" spans="1:6" x14ac:dyDescent="0.2">
      <c r="A396" s="1677" t="s">
        <v>2701</v>
      </c>
      <c r="B396" s="1681" t="s">
        <v>7077</v>
      </c>
      <c r="C396" s="1681" t="s">
        <v>1807</v>
      </c>
      <c r="D396" s="1677" t="s">
        <v>2701</v>
      </c>
      <c r="E396" s="1681" t="s">
        <v>1686</v>
      </c>
      <c r="F396" s="1681" t="s">
        <v>3072</v>
      </c>
    </row>
    <row r="397" spans="1:6" x14ac:dyDescent="0.2">
      <c r="A397" s="1677" t="s">
        <v>908</v>
      </c>
      <c r="B397" s="1681" t="s">
        <v>7067</v>
      </c>
      <c r="C397" s="1681" t="s">
        <v>907</v>
      </c>
      <c r="D397" s="1677" t="s">
        <v>908</v>
      </c>
      <c r="E397" s="1681" t="s">
        <v>1689</v>
      </c>
      <c r="F397" s="1681" t="s">
        <v>3072</v>
      </c>
    </row>
    <row r="398" spans="1:6" x14ac:dyDescent="0.2">
      <c r="A398" s="1677" t="s">
        <v>2174</v>
      </c>
      <c r="B398" s="1681" t="s">
        <v>7069</v>
      </c>
      <c r="C398" s="1681" t="s">
        <v>1450</v>
      </c>
      <c r="D398" s="1677" t="s">
        <v>2174</v>
      </c>
      <c r="E398" s="1681" t="s">
        <v>1662</v>
      </c>
      <c r="F398" s="1681" t="s">
        <v>3072</v>
      </c>
    </row>
    <row r="399" spans="1:6" x14ac:dyDescent="0.2">
      <c r="A399" s="1677" t="s">
        <v>2143</v>
      </c>
      <c r="B399" s="1681" t="s">
        <v>7070</v>
      </c>
      <c r="C399" s="1681" t="s">
        <v>1478</v>
      </c>
      <c r="D399" s="1677" t="s">
        <v>2143</v>
      </c>
      <c r="E399" s="1681" t="s">
        <v>1662</v>
      </c>
      <c r="F399" s="1681" t="s">
        <v>3072</v>
      </c>
    </row>
    <row r="400" spans="1:6" x14ac:dyDescent="0.2">
      <c r="A400" s="1677" t="s">
        <v>2028</v>
      </c>
      <c r="B400" s="1681" t="s">
        <v>7069</v>
      </c>
      <c r="C400" s="1681" t="s">
        <v>1577</v>
      </c>
      <c r="D400" s="1677" t="s">
        <v>2028</v>
      </c>
      <c r="E400" s="1681" t="s">
        <v>1722</v>
      </c>
      <c r="F400" s="1681" t="s">
        <v>3072</v>
      </c>
    </row>
    <row r="401" spans="1:6" x14ac:dyDescent="0.2">
      <c r="A401" s="1677" t="s">
        <v>2786</v>
      </c>
      <c r="B401" s="1681" t="s">
        <v>7063</v>
      </c>
      <c r="C401" s="1681" t="s">
        <v>952</v>
      </c>
      <c r="D401" s="1677" t="s">
        <v>2786</v>
      </c>
      <c r="E401" s="1681" t="s">
        <v>1679</v>
      </c>
      <c r="F401" s="1681" t="s">
        <v>3072</v>
      </c>
    </row>
    <row r="402" spans="1:6" x14ac:dyDescent="0.2">
      <c r="A402" s="1677" t="s">
        <v>2148</v>
      </c>
      <c r="B402" s="1681" t="s">
        <v>7070</v>
      </c>
      <c r="C402" s="1681" t="s">
        <v>1473</v>
      </c>
      <c r="D402" s="1677" t="s">
        <v>2148</v>
      </c>
      <c r="E402" s="1681" t="s">
        <v>1662</v>
      </c>
      <c r="F402" s="1681" t="s">
        <v>3072</v>
      </c>
    </row>
    <row r="403" spans="1:6" x14ac:dyDescent="0.2">
      <c r="A403" s="1677" t="s">
        <v>2647</v>
      </c>
      <c r="B403" s="1681" t="s">
        <v>7064</v>
      </c>
      <c r="C403" s="1681" t="s">
        <v>1808</v>
      </c>
      <c r="D403" s="1677" t="s">
        <v>2647</v>
      </c>
      <c r="E403" s="1681" t="s">
        <v>1665</v>
      </c>
      <c r="F403" s="1681" t="s">
        <v>3072</v>
      </c>
    </row>
    <row r="404" spans="1:6" x14ac:dyDescent="0.2">
      <c r="A404" s="1677" t="s">
        <v>2227</v>
      </c>
      <c r="B404" s="1681" t="s">
        <v>7063</v>
      </c>
      <c r="C404" s="1681" t="s">
        <v>1406</v>
      </c>
      <c r="D404" s="1677" t="s">
        <v>2227</v>
      </c>
      <c r="E404" s="1681" t="s">
        <v>1809</v>
      </c>
      <c r="F404" s="1681" t="s">
        <v>3072</v>
      </c>
    </row>
    <row r="405" spans="1:6" x14ac:dyDescent="0.2">
      <c r="A405" s="10" t="s">
        <v>2889</v>
      </c>
      <c r="B405" s="10" t="s">
        <v>7087</v>
      </c>
      <c r="C405" s="10" t="s">
        <v>1631</v>
      </c>
      <c r="D405" s="10" t="s">
        <v>2889</v>
      </c>
      <c r="E405" s="10" t="s">
        <v>1662</v>
      </c>
      <c r="F405" s="1677" t="s">
        <v>3073</v>
      </c>
    </row>
    <row r="406" spans="1:6" x14ac:dyDescent="0.2">
      <c r="A406" s="1677" t="s">
        <v>2695</v>
      </c>
      <c r="B406" s="1681" t="s">
        <v>7063</v>
      </c>
      <c r="C406" s="1681" t="s">
        <v>1810</v>
      </c>
      <c r="D406" s="1677" t="s">
        <v>2695</v>
      </c>
      <c r="E406" s="1681" t="s">
        <v>1686</v>
      </c>
      <c r="F406" s="1681" t="s">
        <v>3072</v>
      </c>
    </row>
    <row r="407" spans="1:6" x14ac:dyDescent="0.2">
      <c r="A407" s="1677" t="s">
        <v>2700</v>
      </c>
      <c r="B407" s="1681" t="s">
        <v>7063</v>
      </c>
      <c r="C407" s="1681" t="s">
        <v>1025</v>
      </c>
      <c r="D407" s="1677" t="s">
        <v>2700</v>
      </c>
      <c r="E407" s="1681" t="s">
        <v>1686</v>
      </c>
      <c r="F407" s="1681" t="s">
        <v>3072</v>
      </c>
    </row>
    <row r="408" spans="1:6" x14ac:dyDescent="0.2">
      <c r="A408" s="1677" t="s">
        <v>2752</v>
      </c>
      <c r="B408" s="1681" t="s">
        <v>7063</v>
      </c>
      <c r="C408" s="1681" t="s">
        <v>980</v>
      </c>
      <c r="D408" s="1677" t="s">
        <v>2752</v>
      </c>
      <c r="E408" s="1681" t="s">
        <v>1802</v>
      </c>
      <c r="F408" s="1681" t="s">
        <v>3072</v>
      </c>
    </row>
    <row r="409" spans="1:6" x14ac:dyDescent="0.2">
      <c r="A409" s="1677" t="s">
        <v>2423</v>
      </c>
      <c r="B409" s="1681" t="s">
        <v>7069</v>
      </c>
      <c r="C409" s="1681" t="s">
        <v>1811</v>
      </c>
      <c r="D409" s="1677" t="s">
        <v>2423</v>
      </c>
      <c r="E409" s="1681" t="s">
        <v>1728</v>
      </c>
      <c r="F409" s="1681" t="s">
        <v>3072</v>
      </c>
    </row>
    <row r="410" spans="1:6" x14ac:dyDescent="0.2">
      <c r="A410" s="1677" t="s">
        <v>2283</v>
      </c>
      <c r="B410" s="1681" t="s">
        <v>7063</v>
      </c>
      <c r="C410" s="1681" t="s">
        <v>1366</v>
      </c>
      <c r="D410" s="1677" t="s">
        <v>2283</v>
      </c>
      <c r="E410" s="1681" t="s">
        <v>1770</v>
      </c>
      <c r="F410" s="1681" t="s">
        <v>3072</v>
      </c>
    </row>
    <row r="411" spans="1:6" x14ac:dyDescent="0.2">
      <c r="A411" s="1677" t="s">
        <v>2358</v>
      </c>
      <c r="B411" s="1681" t="s">
        <v>7063</v>
      </c>
      <c r="C411" s="1681" t="s">
        <v>1303</v>
      </c>
      <c r="D411" s="1677" t="s">
        <v>2358</v>
      </c>
      <c r="E411" s="1681" t="s">
        <v>1660</v>
      </c>
      <c r="F411" s="1681" t="s">
        <v>3072</v>
      </c>
    </row>
    <row r="412" spans="1:6" x14ac:dyDescent="0.2">
      <c r="A412" s="1677" t="s">
        <v>2112</v>
      </c>
      <c r="B412" s="1681" t="s">
        <v>7070</v>
      </c>
      <c r="C412" s="1681" t="s">
        <v>1505</v>
      </c>
      <c r="D412" s="1677" t="s">
        <v>2112</v>
      </c>
      <c r="E412" s="1681" t="s">
        <v>1662</v>
      </c>
      <c r="F412" s="1681" t="s">
        <v>3072</v>
      </c>
    </row>
    <row r="413" spans="1:6" x14ac:dyDescent="0.2">
      <c r="A413" s="1677" t="s">
        <v>2894</v>
      </c>
      <c r="B413" s="1681" t="s">
        <v>7097</v>
      </c>
      <c r="C413" s="1681" t="s">
        <v>1632</v>
      </c>
      <c r="D413" s="1677" t="s">
        <v>2894</v>
      </c>
      <c r="E413" s="10" t="s">
        <v>1770</v>
      </c>
      <c r="F413" s="1677" t="s">
        <v>3073</v>
      </c>
    </row>
    <row r="414" spans="1:6" x14ac:dyDescent="0.2">
      <c r="A414" s="1677" t="s">
        <v>2955</v>
      </c>
      <c r="B414" s="1681" t="s">
        <v>7100</v>
      </c>
      <c r="C414" s="1681" t="s">
        <v>1637</v>
      </c>
      <c r="D414" s="1677" t="s">
        <v>2955</v>
      </c>
      <c r="E414" s="10" t="s">
        <v>1738</v>
      </c>
      <c r="F414" s="1677" t="s">
        <v>3073</v>
      </c>
    </row>
    <row r="415" spans="1:6" x14ac:dyDescent="0.2">
      <c r="A415" s="1677" t="s">
        <v>2494</v>
      </c>
      <c r="B415" s="1681" t="s">
        <v>7063</v>
      </c>
      <c r="C415" s="1681" t="s">
        <v>1812</v>
      </c>
      <c r="D415" s="1677" t="s">
        <v>2494</v>
      </c>
      <c r="E415" s="1681" t="s">
        <v>1738</v>
      </c>
      <c r="F415" s="1681" t="s">
        <v>3072</v>
      </c>
    </row>
    <row r="416" spans="1:6" x14ac:dyDescent="0.2">
      <c r="A416" s="10" t="s">
        <v>2956</v>
      </c>
      <c r="B416" s="10" t="s">
        <v>7088</v>
      </c>
      <c r="C416" s="10" t="s">
        <v>2957</v>
      </c>
      <c r="D416" s="10" t="s">
        <v>2956</v>
      </c>
      <c r="E416" s="10" t="s">
        <v>1738</v>
      </c>
      <c r="F416" s="1677" t="s">
        <v>3073</v>
      </c>
    </row>
    <row r="417" spans="1:6" x14ac:dyDescent="0.2">
      <c r="A417" s="1677" t="s">
        <v>2495</v>
      </c>
      <c r="B417" s="1681" t="s">
        <v>7063</v>
      </c>
      <c r="C417" s="1681" t="s">
        <v>1196</v>
      </c>
      <c r="D417" s="1677" t="s">
        <v>2495</v>
      </c>
      <c r="E417" s="1681" t="s">
        <v>1738</v>
      </c>
      <c r="F417" s="1681" t="s">
        <v>3072</v>
      </c>
    </row>
    <row r="418" spans="1:6" x14ac:dyDescent="0.2">
      <c r="A418" s="1677" t="s">
        <v>2277</v>
      </c>
      <c r="B418" s="1681" t="s">
        <v>7067</v>
      </c>
      <c r="C418" s="1681" t="s">
        <v>1370</v>
      </c>
      <c r="D418" s="1677" t="s">
        <v>2277</v>
      </c>
      <c r="E418" s="1681" t="s">
        <v>1681</v>
      </c>
      <c r="F418" s="1681" t="s">
        <v>3072</v>
      </c>
    </row>
    <row r="419" spans="1:6" x14ac:dyDescent="0.2">
      <c r="A419" s="1677" t="s">
        <v>2321</v>
      </c>
      <c r="B419" s="1681" t="s">
        <v>7070</v>
      </c>
      <c r="C419" s="1681" t="s">
        <v>1333</v>
      </c>
      <c r="D419" s="1677" t="s">
        <v>2321</v>
      </c>
      <c r="E419" s="1681" t="s">
        <v>1660</v>
      </c>
      <c r="F419" s="1681" t="s">
        <v>3072</v>
      </c>
    </row>
    <row r="420" spans="1:6" x14ac:dyDescent="0.2">
      <c r="A420" s="1677" t="s">
        <v>2264</v>
      </c>
      <c r="B420" s="1681" t="s">
        <v>7067</v>
      </c>
      <c r="C420" s="1681" t="s">
        <v>1381</v>
      </c>
      <c r="D420" s="1677" t="s">
        <v>2264</v>
      </c>
      <c r="E420" s="1681" t="s">
        <v>1736</v>
      </c>
      <c r="F420" s="1681" t="s">
        <v>3072</v>
      </c>
    </row>
    <row r="421" spans="1:6" x14ac:dyDescent="0.2">
      <c r="A421" s="1677" t="s">
        <v>2103</v>
      </c>
      <c r="B421" s="1681" t="s">
        <v>7071</v>
      </c>
      <c r="C421" s="1681" t="s">
        <v>1512</v>
      </c>
      <c r="D421" s="1677" t="s">
        <v>2103</v>
      </c>
      <c r="E421" s="1681" t="s">
        <v>1662</v>
      </c>
      <c r="F421" s="1681" t="s">
        <v>3072</v>
      </c>
    </row>
    <row r="422" spans="1:6" x14ac:dyDescent="0.2">
      <c r="A422" s="1677" t="s">
        <v>2936</v>
      </c>
      <c r="B422" s="1681" t="s">
        <v>7094</v>
      </c>
      <c r="C422" s="1681" t="s">
        <v>2937</v>
      </c>
      <c r="D422" s="1677" t="s">
        <v>2936</v>
      </c>
      <c r="E422" s="10" t="s">
        <v>1813</v>
      </c>
      <c r="F422" s="1677" t="s">
        <v>3073</v>
      </c>
    </row>
    <row r="423" spans="1:6" x14ac:dyDescent="0.2">
      <c r="A423" s="1677" t="s">
        <v>1993</v>
      </c>
      <c r="B423" s="1681" t="s">
        <v>7064</v>
      </c>
      <c r="C423" s="1681" t="s">
        <v>1608</v>
      </c>
      <c r="D423" s="1677" t="s">
        <v>1993</v>
      </c>
      <c r="E423" s="1681" t="s">
        <v>1790</v>
      </c>
      <c r="F423" s="1681" t="s">
        <v>3072</v>
      </c>
    </row>
    <row r="424" spans="1:6" x14ac:dyDescent="0.2">
      <c r="A424" s="10" t="s">
        <v>2942</v>
      </c>
      <c r="B424" s="10" t="s">
        <v>7088</v>
      </c>
      <c r="C424" s="10" t="s">
        <v>2943</v>
      </c>
      <c r="D424" s="10" t="s">
        <v>2942</v>
      </c>
      <c r="E424" s="10" t="s">
        <v>1742</v>
      </c>
      <c r="F424" s="1677" t="s">
        <v>3073</v>
      </c>
    </row>
    <row r="425" spans="1:6" x14ac:dyDescent="0.2">
      <c r="A425" s="1677" t="s">
        <v>2373</v>
      </c>
      <c r="B425" s="1681" t="s">
        <v>7067</v>
      </c>
      <c r="C425" s="1681" t="s">
        <v>1293</v>
      </c>
      <c r="D425" s="1677" t="s">
        <v>2373</v>
      </c>
      <c r="E425" s="1681" t="s">
        <v>1786</v>
      </c>
      <c r="F425" s="1681" t="s">
        <v>3072</v>
      </c>
    </row>
    <row r="426" spans="1:6" x14ac:dyDescent="0.2">
      <c r="A426" s="1677" t="s">
        <v>2231</v>
      </c>
      <c r="B426" s="1681" t="s">
        <v>7063</v>
      </c>
      <c r="C426" s="1681" t="s">
        <v>1814</v>
      </c>
      <c r="D426" s="1677" t="s">
        <v>2231</v>
      </c>
      <c r="E426" s="1681" t="s">
        <v>1815</v>
      </c>
      <c r="F426" s="1681" t="s">
        <v>3072</v>
      </c>
    </row>
    <row r="427" spans="1:6" x14ac:dyDescent="0.2">
      <c r="A427" s="1677" t="s">
        <v>2610</v>
      </c>
      <c r="B427" s="1681" t="s">
        <v>7063</v>
      </c>
      <c r="C427" s="1681" t="s">
        <v>1102</v>
      </c>
      <c r="D427" s="1677" t="s">
        <v>2610</v>
      </c>
      <c r="E427" s="1681" t="s">
        <v>1816</v>
      </c>
      <c r="F427" s="1681" t="s">
        <v>3072</v>
      </c>
    </row>
    <row r="428" spans="1:6" x14ac:dyDescent="0.2">
      <c r="A428" s="1677" t="s">
        <v>2863</v>
      </c>
      <c r="B428" s="1681" t="s">
        <v>7097</v>
      </c>
      <c r="C428" s="1681" t="s">
        <v>1628</v>
      </c>
      <c r="D428" s="1677" t="s">
        <v>2863</v>
      </c>
      <c r="E428" s="10" t="s">
        <v>1777</v>
      </c>
      <c r="F428" s="1677" t="s">
        <v>3073</v>
      </c>
    </row>
    <row r="429" spans="1:6" x14ac:dyDescent="0.2">
      <c r="A429" s="1677" t="s">
        <v>2634</v>
      </c>
      <c r="B429" s="1681" t="s">
        <v>7063</v>
      </c>
      <c r="C429" s="1681" t="s">
        <v>1081</v>
      </c>
      <c r="D429" s="1677" t="s">
        <v>2634</v>
      </c>
      <c r="E429" s="1681" t="s">
        <v>1665</v>
      </c>
      <c r="F429" s="1681" t="s">
        <v>3072</v>
      </c>
    </row>
    <row r="430" spans="1:6" x14ac:dyDescent="0.2">
      <c r="A430" s="1677" t="s">
        <v>2398</v>
      </c>
      <c r="B430" s="1681" t="s">
        <v>7063</v>
      </c>
      <c r="C430" s="1681" t="s">
        <v>1273</v>
      </c>
      <c r="D430" s="1677" t="s">
        <v>2398</v>
      </c>
      <c r="E430" s="1681" t="s">
        <v>1727</v>
      </c>
      <c r="F430" s="1681" t="s">
        <v>3072</v>
      </c>
    </row>
    <row r="431" spans="1:6" x14ac:dyDescent="0.2">
      <c r="A431" s="1677" t="s">
        <v>2795</v>
      </c>
      <c r="B431" s="1681" t="s">
        <v>7084</v>
      </c>
      <c r="C431" s="1681" t="s">
        <v>945</v>
      </c>
      <c r="D431" s="1677" t="s">
        <v>2795</v>
      </c>
      <c r="E431" s="1681" t="s">
        <v>1689</v>
      </c>
      <c r="F431" s="1681" t="s">
        <v>3072</v>
      </c>
    </row>
    <row r="432" spans="1:6" x14ac:dyDescent="0.2">
      <c r="A432" s="1677" t="s">
        <v>2807</v>
      </c>
      <c r="B432" s="1681" t="s">
        <v>7071</v>
      </c>
      <c r="C432" s="1681" t="s">
        <v>934</v>
      </c>
      <c r="D432" s="1677" t="s">
        <v>2807</v>
      </c>
      <c r="E432" s="1681" t="s">
        <v>1689</v>
      </c>
      <c r="F432" s="1681" t="s">
        <v>3072</v>
      </c>
    </row>
    <row r="433" spans="1:6" x14ac:dyDescent="0.2">
      <c r="A433" s="1677" t="s">
        <v>2397</v>
      </c>
      <c r="B433" s="1681" t="s">
        <v>7063</v>
      </c>
      <c r="C433" s="1681" t="s">
        <v>1274</v>
      </c>
      <c r="D433" s="1677" t="s">
        <v>2397</v>
      </c>
      <c r="E433" s="1681" t="s">
        <v>1817</v>
      </c>
      <c r="F433" s="1681" t="s">
        <v>3072</v>
      </c>
    </row>
    <row r="434" spans="1:6" x14ac:dyDescent="0.2">
      <c r="A434" s="1677" t="s">
        <v>2488</v>
      </c>
      <c r="B434" s="1681" t="s">
        <v>7063</v>
      </c>
      <c r="C434" s="1681" t="s">
        <v>1202</v>
      </c>
      <c r="D434" s="1677" t="s">
        <v>2488</v>
      </c>
      <c r="E434" s="1681" t="s">
        <v>1685</v>
      </c>
      <c r="F434" s="1681" t="s">
        <v>3072</v>
      </c>
    </row>
    <row r="435" spans="1:6" x14ac:dyDescent="0.2">
      <c r="A435" s="1677" t="s">
        <v>2952</v>
      </c>
      <c r="B435" s="1681" t="s">
        <v>7097</v>
      </c>
      <c r="C435" s="1681" t="s">
        <v>2953</v>
      </c>
      <c r="D435" s="1677" t="s">
        <v>2952</v>
      </c>
      <c r="E435" s="10" t="s">
        <v>1704</v>
      </c>
      <c r="F435" s="1677" t="s">
        <v>3073</v>
      </c>
    </row>
    <row r="436" spans="1:6" x14ac:dyDescent="0.2">
      <c r="A436" s="1677" t="s">
        <v>2954</v>
      </c>
      <c r="B436" s="1681" t="s">
        <v>7094</v>
      </c>
      <c r="C436" s="1681" t="s">
        <v>1636</v>
      </c>
      <c r="D436" s="1677" t="s">
        <v>2954</v>
      </c>
      <c r="E436" s="10" t="s">
        <v>1704</v>
      </c>
      <c r="F436" s="1677" t="s">
        <v>3073</v>
      </c>
    </row>
    <row r="437" spans="1:6" x14ac:dyDescent="0.2">
      <c r="A437" s="10" t="s">
        <v>2958</v>
      </c>
      <c r="B437" s="10" t="s">
        <v>7088</v>
      </c>
      <c r="C437" s="10" t="s">
        <v>2959</v>
      </c>
      <c r="D437" s="10" t="s">
        <v>2958</v>
      </c>
      <c r="E437" s="10" t="s">
        <v>1704</v>
      </c>
      <c r="F437" s="1677" t="s">
        <v>3073</v>
      </c>
    </row>
    <row r="438" spans="1:6" x14ac:dyDescent="0.2">
      <c r="A438" s="1677" t="s">
        <v>2504</v>
      </c>
      <c r="B438" s="1681" t="s">
        <v>7068</v>
      </c>
      <c r="C438" s="1681" t="s">
        <v>1188</v>
      </c>
      <c r="D438" s="1677" t="s">
        <v>2504</v>
      </c>
      <c r="E438" s="1681" t="s">
        <v>1704</v>
      </c>
      <c r="F438" s="1681" t="s">
        <v>3072</v>
      </c>
    </row>
    <row r="439" spans="1:6" x14ac:dyDescent="0.2">
      <c r="A439" s="1677" t="s">
        <v>2215</v>
      </c>
      <c r="B439" s="1681" t="s">
        <v>7063</v>
      </c>
      <c r="C439" s="1681" t="s">
        <v>1416</v>
      </c>
      <c r="D439" s="1677" t="s">
        <v>2215</v>
      </c>
      <c r="E439" s="1681" t="s">
        <v>1780</v>
      </c>
      <c r="F439" s="1681" t="s">
        <v>3072</v>
      </c>
    </row>
    <row r="440" spans="1:6" x14ac:dyDescent="0.2">
      <c r="A440" s="10" t="s">
        <v>2887</v>
      </c>
      <c r="B440" s="10" t="s">
        <v>7088</v>
      </c>
      <c r="C440" s="10" t="s">
        <v>2888</v>
      </c>
      <c r="D440" s="10" t="s">
        <v>2887</v>
      </c>
      <c r="E440" s="10" t="s">
        <v>1736</v>
      </c>
      <c r="F440" s="1677" t="s">
        <v>3073</v>
      </c>
    </row>
    <row r="441" spans="1:6" x14ac:dyDescent="0.2">
      <c r="A441" s="1677" t="s">
        <v>3050</v>
      </c>
      <c r="B441" s="1681" t="s">
        <v>7097</v>
      </c>
      <c r="C441" s="1681" t="s">
        <v>3051</v>
      </c>
      <c r="D441" s="1677" t="s">
        <v>3050</v>
      </c>
      <c r="E441" s="10" t="s">
        <v>1770</v>
      </c>
      <c r="F441" s="1677" t="s">
        <v>3073</v>
      </c>
    </row>
    <row r="442" spans="1:6" x14ac:dyDescent="0.2">
      <c r="A442" s="1677" t="s">
        <v>2327</v>
      </c>
      <c r="B442" s="1681" t="s">
        <v>7070</v>
      </c>
      <c r="C442" s="1681" t="s">
        <v>1327</v>
      </c>
      <c r="D442" s="1677" t="s">
        <v>2327</v>
      </c>
      <c r="E442" s="1681" t="s">
        <v>1660</v>
      </c>
      <c r="F442" s="1681" t="s">
        <v>3072</v>
      </c>
    </row>
    <row r="443" spans="1:6" x14ac:dyDescent="0.2">
      <c r="A443" s="1677" t="s">
        <v>2263</v>
      </c>
      <c r="B443" s="1681" t="s">
        <v>7077</v>
      </c>
      <c r="C443" s="1681" t="s">
        <v>1818</v>
      </c>
      <c r="D443" s="1677" t="s">
        <v>2263</v>
      </c>
      <c r="E443" s="1681" t="s">
        <v>1736</v>
      </c>
      <c r="F443" s="1681" t="s">
        <v>3072</v>
      </c>
    </row>
    <row r="444" spans="1:6" x14ac:dyDescent="0.2">
      <c r="A444" s="1677" t="s">
        <v>2047</v>
      </c>
      <c r="B444" s="1681" t="s">
        <v>7070</v>
      </c>
      <c r="C444" s="1681" t="s">
        <v>1559</v>
      </c>
      <c r="D444" s="1677" t="s">
        <v>2047</v>
      </c>
      <c r="E444" s="1681" t="s">
        <v>1662</v>
      </c>
      <c r="F444" s="1681" t="s">
        <v>3072</v>
      </c>
    </row>
    <row r="445" spans="1:6" x14ac:dyDescent="0.2">
      <c r="A445" s="1677" t="s">
        <v>2454</v>
      </c>
      <c r="B445" s="1681" t="s">
        <v>7063</v>
      </c>
      <c r="C445" s="1681" t="s">
        <v>1227</v>
      </c>
      <c r="D445" s="1677" t="s">
        <v>2454</v>
      </c>
      <c r="E445" s="1681" t="s">
        <v>1672</v>
      </c>
      <c r="F445" s="1681" t="s">
        <v>3072</v>
      </c>
    </row>
    <row r="446" spans="1:6" x14ac:dyDescent="0.2">
      <c r="A446" s="1677" t="s">
        <v>2543</v>
      </c>
      <c r="B446" s="1681" t="s">
        <v>7067</v>
      </c>
      <c r="C446" s="1681" t="s">
        <v>1156</v>
      </c>
      <c r="D446" s="1677" t="s">
        <v>2543</v>
      </c>
      <c r="E446" s="1681" t="s">
        <v>1661</v>
      </c>
      <c r="F446" s="1681" t="s">
        <v>3072</v>
      </c>
    </row>
    <row r="447" spans="1:6" x14ac:dyDescent="0.2">
      <c r="A447" s="1677" t="s">
        <v>2665</v>
      </c>
      <c r="B447" s="1681" t="s">
        <v>7077</v>
      </c>
      <c r="C447" s="1681" t="s">
        <v>1819</v>
      </c>
      <c r="D447" s="1677" t="s">
        <v>2665</v>
      </c>
      <c r="E447" s="1681" t="s">
        <v>1717</v>
      </c>
      <c r="F447" s="1681" t="s">
        <v>3072</v>
      </c>
    </row>
    <row r="448" spans="1:6" x14ac:dyDescent="0.2">
      <c r="A448" s="1677" t="s">
        <v>2023</v>
      </c>
      <c r="B448" s="1681" t="s">
        <v>7067</v>
      </c>
      <c r="C448" s="1681" t="s">
        <v>1582</v>
      </c>
      <c r="D448" s="1677" t="s">
        <v>2023</v>
      </c>
      <c r="E448" s="1681" t="s">
        <v>1722</v>
      </c>
      <c r="F448" s="1681" t="s">
        <v>3072</v>
      </c>
    </row>
    <row r="449" spans="1:6" x14ac:dyDescent="0.2">
      <c r="A449" s="1677" t="s">
        <v>2129</v>
      </c>
      <c r="B449" s="1681" t="s">
        <v>7070</v>
      </c>
      <c r="C449" s="1681" t="s">
        <v>1491</v>
      </c>
      <c r="D449" s="1677" t="s">
        <v>2129</v>
      </c>
      <c r="E449" s="1681" t="s">
        <v>1662</v>
      </c>
      <c r="F449" s="1681" t="s">
        <v>3072</v>
      </c>
    </row>
    <row r="450" spans="1:6" x14ac:dyDescent="0.2">
      <c r="A450" s="1677" t="s">
        <v>2890</v>
      </c>
      <c r="B450" s="1681" t="s">
        <v>7094</v>
      </c>
      <c r="C450" s="1681" t="s">
        <v>2891</v>
      </c>
      <c r="D450" s="1677" t="s">
        <v>2890</v>
      </c>
      <c r="E450" s="10" t="s">
        <v>1820</v>
      </c>
      <c r="F450" s="1677" t="s">
        <v>3073</v>
      </c>
    </row>
    <row r="451" spans="1:6" x14ac:dyDescent="0.2">
      <c r="A451" s="10" t="s">
        <v>2961</v>
      </c>
      <c r="B451" s="10" t="s">
        <v>7088</v>
      </c>
      <c r="C451" s="10" t="s">
        <v>2962</v>
      </c>
      <c r="D451" s="10" t="s">
        <v>2961</v>
      </c>
      <c r="E451" s="10" t="s">
        <v>1657</v>
      </c>
      <c r="F451" s="1677" t="s">
        <v>3073</v>
      </c>
    </row>
    <row r="452" spans="1:6" x14ac:dyDescent="0.2">
      <c r="A452" s="1677" t="s">
        <v>2511</v>
      </c>
      <c r="B452" s="1681" t="s">
        <v>7063</v>
      </c>
      <c r="C452" s="1681" t="s">
        <v>1184</v>
      </c>
      <c r="D452" s="1677" t="s">
        <v>2511</v>
      </c>
      <c r="E452" s="1681" t="s">
        <v>1657</v>
      </c>
      <c r="F452" s="1681" t="s">
        <v>3072</v>
      </c>
    </row>
    <row r="453" spans="1:6" x14ac:dyDescent="0.2">
      <c r="A453" s="1677" t="s">
        <v>2089</v>
      </c>
      <c r="B453" s="1681" t="s">
        <v>7070</v>
      </c>
      <c r="C453" s="1681" t="s">
        <v>1525</v>
      </c>
      <c r="D453" s="1677" t="s">
        <v>2089</v>
      </c>
      <c r="E453" s="1681" t="s">
        <v>1662</v>
      </c>
      <c r="F453" s="1681" t="s">
        <v>3072</v>
      </c>
    </row>
    <row r="454" spans="1:6" x14ac:dyDescent="0.2">
      <c r="A454" s="1677" t="s">
        <v>2097</v>
      </c>
      <c r="B454" s="1681" t="s">
        <v>7070</v>
      </c>
      <c r="C454" s="1681" t="s">
        <v>1517</v>
      </c>
      <c r="D454" s="1677" t="s">
        <v>2097</v>
      </c>
      <c r="E454" s="1681" t="s">
        <v>1662</v>
      </c>
      <c r="F454" s="1681" t="s">
        <v>3072</v>
      </c>
    </row>
    <row r="455" spans="1:6" x14ac:dyDescent="0.2">
      <c r="A455" s="1677" t="s">
        <v>2099</v>
      </c>
      <c r="B455" s="1681" t="s">
        <v>7070</v>
      </c>
      <c r="C455" s="1681" t="s">
        <v>1821</v>
      </c>
      <c r="D455" s="1677" t="s">
        <v>2099</v>
      </c>
      <c r="E455" s="1681" t="s">
        <v>1662</v>
      </c>
      <c r="F455" s="1681" t="s">
        <v>3072</v>
      </c>
    </row>
    <row r="456" spans="1:6" x14ac:dyDescent="0.2">
      <c r="A456" s="1677" t="s">
        <v>2430</v>
      </c>
      <c r="B456" s="1681" t="s">
        <v>7067</v>
      </c>
      <c r="C456" s="1681" t="s">
        <v>1247</v>
      </c>
      <c r="D456" s="1677" t="s">
        <v>2430</v>
      </c>
      <c r="E456" s="1681" t="s">
        <v>1728</v>
      </c>
      <c r="F456" s="1681" t="s">
        <v>3072</v>
      </c>
    </row>
    <row r="457" spans="1:6" x14ac:dyDescent="0.2">
      <c r="A457" s="1677" t="s">
        <v>2442</v>
      </c>
      <c r="B457" s="1681" t="s">
        <v>7063</v>
      </c>
      <c r="C457" s="1681" t="s">
        <v>1237</v>
      </c>
      <c r="D457" s="1677" t="s">
        <v>2442</v>
      </c>
      <c r="E457" s="1681" t="s">
        <v>1714</v>
      </c>
      <c r="F457" s="1681" t="s">
        <v>3072</v>
      </c>
    </row>
    <row r="458" spans="1:6" x14ac:dyDescent="0.2">
      <c r="A458" s="1677" t="s">
        <v>2576</v>
      </c>
      <c r="B458" s="1681" t="s">
        <v>7070</v>
      </c>
      <c r="C458" s="1681" t="s">
        <v>1127</v>
      </c>
      <c r="D458" s="1677" t="s">
        <v>2576</v>
      </c>
      <c r="E458" s="1681" t="s">
        <v>1667</v>
      </c>
      <c r="F458" s="1681" t="s">
        <v>3072</v>
      </c>
    </row>
    <row r="459" spans="1:6" x14ac:dyDescent="0.2">
      <c r="A459" s="1677" t="s">
        <v>2971</v>
      </c>
      <c r="B459" s="1681" t="s">
        <v>7097</v>
      </c>
      <c r="C459" s="1681" t="s">
        <v>1642</v>
      </c>
      <c r="D459" s="1677" t="s">
        <v>2971</v>
      </c>
      <c r="E459" s="10" t="s">
        <v>1667</v>
      </c>
      <c r="F459" s="1677" t="s">
        <v>3073</v>
      </c>
    </row>
    <row r="460" spans="1:6" x14ac:dyDescent="0.2">
      <c r="A460" s="1677" t="s">
        <v>2575</v>
      </c>
      <c r="B460" s="1681" t="s">
        <v>7071</v>
      </c>
      <c r="C460" s="1681" t="s">
        <v>1128</v>
      </c>
      <c r="D460" s="1677" t="s">
        <v>2575</v>
      </c>
      <c r="E460" s="1681" t="s">
        <v>1667</v>
      </c>
      <c r="F460" s="1681" t="s">
        <v>3072</v>
      </c>
    </row>
    <row r="461" spans="1:6" x14ac:dyDescent="0.2">
      <c r="A461" s="1677" t="s">
        <v>2437</v>
      </c>
      <c r="B461" s="1681" t="s">
        <v>7067</v>
      </c>
      <c r="C461" s="1681" t="s">
        <v>1242</v>
      </c>
      <c r="D461" s="1677" t="s">
        <v>2437</v>
      </c>
      <c r="E461" s="1681" t="s">
        <v>1714</v>
      </c>
      <c r="F461" s="1681" t="s">
        <v>3072</v>
      </c>
    </row>
    <row r="462" spans="1:6" x14ac:dyDescent="0.2">
      <c r="A462" s="10" t="s">
        <v>2844</v>
      </c>
      <c r="B462" s="10" t="s">
        <v>7087</v>
      </c>
      <c r="C462" s="10" t="s">
        <v>2845</v>
      </c>
      <c r="D462" s="10" t="s">
        <v>2844</v>
      </c>
      <c r="E462" s="10" t="s">
        <v>1662</v>
      </c>
      <c r="F462" s="1677" t="s">
        <v>3073</v>
      </c>
    </row>
    <row r="463" spans="1:6" x14ac:dyDescent="0.2">
      <c r="A463" s="1677" t="s">
        <v>2100</v>
      </c>
      <c r="B463" s="1681" t="s">
        <v>7070</v>
      </c>
      <c r="C463" s="1681" t="s">
        <v>1515</v>
      </c>
      <c r="D463" s="1677" t="s">
        <v>2100</v>
      </c>
      <c r="E463" s="1681" t="s">
        <v>1662</v>
      </c>
      <c r="F463" s="1681" t="s">
        <v>3072</v>
      </c>
    </row>
    <row r="464" spans="1:6" x14ac:dyDescent="0.2">
      <c r="A464" s="1677" t="s">
        <v>2533</v>
      </c>
      <c r="B464" s="1681" t="s">
        <v>7070</v>
      </c>
      <c r="C464" s="1681" t="s">
        <v>1166</v>
      </c>
      <c r="D464" s="1677" t="s">
        <v>2533</v>
      </c>
      <c r="E464" s="1681" t="s">
        <v>1661</v>
      </c>
      <c r="F464" s="1681" t="s">
        <v>3072</v>
      </c>
    </row>
    <row r="465" spans="1:6" x14ac:dyDescent="0.2">
      <c r="A465" s="1677" t="s">
        <v>2964</v>
      </c>
      <c r="B465" s="1681" t="s">
        <v>7097</v>
      </c>
      <c r="C465" s="1681" t="s">
        <v>2965</v>
      </c>
      <c r="D465" s="1677" t="s">
        <v>2964</v>
      </c>
      <c r="E465" s="10" t="s">
        <v>1661</v>
      </c>
      <c r="F465" s="1677" t="s">
        <v>3073</v>
      </c>
    </row>
    <row r="466" spans="1:6" x14ac:dyDescent="0.2">
      <c r="A466" s="1677" t="s">
        <v>3060</v>
      </c>
      <c r="B466" s="1681" t="s">
        <v>7094</v>
      </c>
      <c r="C466" s="1681" t="s">
        <v>3061</v>
      </c>
      <c r="D466" s="1677" t="s">
        <v>3060</v>
      </c>
      <c r="E466" s="10" t="s">
        <v>1661</v>
      </c>
      <c r="F466" s="1677" t="s">
        <v>3073</v>
      </c>
    </row>
    <row r="467" spans="1:6" x14ac:dyDescent="0.2">
      <c r="A467" s="1677" t="s">
        <v>2551</v>
      </c>
      <c r="B467" s="1681" t="s">
        <v>7069</v>
      </c>
      <c r="C467" s="1681" t="s">
        <v>1149</v>
      </c>
      <c r="D467" s="1677" t="s">
        <v>2551</v>
      </c>
      <c r="E467" s="1681" t="s">
        <v>1661</v>
      </c>
      <c r="F467" s="1681" t="s">
        <v>3072</v>
      </c>
    </row>
    <row r="468" spans="1:6" x14ac:dyDescent="0.2">
      <c r="A468" s="1677" t="s">
        <v>2534</v>
      </c>
      <c r="B468" s="1681" t="s">
        <v>7084</v>
      </c>
      <c r="C468" s="1681" t="s">
        <v>1165</v>
      </c>
      <c r="D468" s="1677" t="s">
        <v>2534</v>
      </c>
      <c r="E468" s="1681" t="s">
        <v>1661</v>
      </c>
      <c r="F468" s="1681" t="s">
        <v>3072</v>
      </c>
    </row>
    <row r="469" spans="1:6" x14ac:dyDescent="0.2">
      <c r="A469" s="1677" t="s">
        <v>2351</v>
      </c>
      <c r="B469" s="1681" t="s">
        <v>7069</v>
      </c>
      <c r="C469" s="1681" t="s">
        <v>1822</v>
      </c>
      <c r="D469" s="1677" t="s">
        <v>2351</v>
      </c>
      <c r="E469" s="1681" t="s">
        <v>1660</v>
      </c>
      <c r="F469" s="1681" t="s">
        <v>3072</v>
      </c>
    </row>
    <row r="470" spans="1:6" x14ac:dyDescent="0.2">
      <c r="A470" s="1677" t="s">
        <v>2528</v>
      </c>
      <c r="B470" s="1681" t="s">
        <v>7067</v>
      </c>
      <c r="C470" s="1681" t="s">
        <v>1823</v>
      </c>
      <c r="D470" s="1677" t="s">
        <v>2528</v>
      </c>
      <c r="E470" s="1681" t="s">
        <v>1661</v>
      </c>
      <c r="F470" s="1681" t="s">
        <v>3072</v>
      </c>
    </row>
    <row r="471" spans="1:6" x14ac:dyDescent="0.2">
      <c r="A471" s="1677" t="s">
        <v>2542</v>
      </c>
      <c r="B471" s="1681" t="s">
        <v>7063</v>
      </c>
      <c r="C471" s="1681" t="s">
        <v>1157</v>
      </c>
      <c r="D471" s="1677" t="s">
        <v>2542</v>
      </c>
      <c r="E471" s="1681" t="s">
        <v>1661</v>
      </c>
      <c r="F471" s="1681" t="s">
        <v>3072</v>
      </c>
    </row>
    <row r="472" spans="1:6" x14ac:dyDescent="0.2">
      <c r="A472" s="1677" t="s">
        <v>2149</v>
      </c>
      <c r="B472" s="1681" t="s">
        <v>7070</v>
      </c>
      <c r="C472" s="1681" t="s">
        <v>1472</v>
      </c>
      <c r="D472" s="1677" t="s">
        <v>2149</v>
      </c>
      <c r="E472" s="1681" t="s">
        <v>1662</v>
      </c>
      <c r="F472" s="1681" t="s">
        <v>3072</v>
      </c>
    </row>
    <row r="473" spans="1:6" x14ac:dyDescent="0.2">
      <c r="A473" s="1677" t="s">
        <v>906</v>
      </c>
      <c r="B473" s="1681" t="s">
        <v>7067</v>
      </c>
      <c r="C473" s="1681" t="s">
        <v>1824</v>
      </c>
      <c r="D473" s="1677" t="s">
        <v>906</v>
      </c>
      <c r="E473" s="1681" t="s">
        <v>1689</v>
      </c>
      <c r="F473" s="1681" t="s">
        <v>3072</v>
      </c>
    </row>
    <row r="474" spans="1:6" x14ac:dyDescent="0.2">
      <c r="A474" s="10" t="s">
        <v>2970</v>
      </c>
      <c r="B474" s="10" t="s">
        <v>7087</v>
      </c>
      <c r="C474" s="10" t="s">
        <v>1641</v>
      </c>
      <c r="D474" s="10" t="s">
        <v>2970</v>
      </c>
      <c r="E474" s="10" t="s">
        <v>1667</v>
      </c>
      <c r="F474" s="1677" t="s">
        <v>3073</v>
      </c>
    </row>
    <row r="475" spans="1:6" x14ac:dyDescent="0.2">
      <c r="A475" s="1677" t="s">
        <v>2233</v>
      </c>
      <c r="B475" s="1681" t="s">
        <v>7063</v>
      </c>
      <c r="C475" s="1681" t="s">
        <v>1825</v>
      </c>
      <c r="D475" s="1677" t="s">
        <v>2233</v>
      </c>
      <c r="E475" s="1681" t="s">
        <v>7074</v>
      </c>
      <c r="F475" s="1681" t="s">
        <v>3072</v>
      </c>
    </row>
    <row r="476" spans="1:6" x14ac:dyDescent="0.2">
      <c r="A476" s="1677" t="s">
        <v>2712</v>
      </c>
      <c r="B476" s="1681" t="s">
        <v>7063</v>
      </c>
      <c r="C476" s="1681" t="s">
        <v>1014</v>
      </c>
      <c r="D476" s="1677" t="s">
        <v>2712</v>
      </c>
      <c r="E476" s="1681" t="s">
        <v>1972</v>
      </c>
      <c r="F476" s="1681" t="s">
        <v>3072</v>
      </c>
    </row>
    <row r="477" spans="1:6" x14ac:dyDescent="0.2">
      <c r="A477" s="10" t="s">
        <v>2998</v>
      </c>
      <c r="B477" s="10" t="s">
        <v>7087</v>
      </c>
      <c r="C477" s="10" t="s">
        <v>2999</v>
      </c>
      <c r="D477" s="10" t="s">
        <v>2998</v>
      </c>
      <c r="E477" s="10" t="s">
        <v>1673</v>
      </c>
      <c r="F477" s="1677" t="s">
        <v>3073</v>
      </c>
    </row>
    <row r="478" spans="1:6" x14ac:dyDescent="0.2">
      <c r="A478" s="1677" t="s">
        <v>2564</v>
      </c>
      <c r="B478" s="1681" t="s">
        <v>7063</v>
      </c>
      <c r="C478" s="1681" t="s">
        <v>1137</v>
      </c>
      <c r="D478" s="1677" t="s">
        <v>2564</v>
      </c>
      <c r="E478" s="1681" t="s">
        <v>1667</v>
      </c>
      <c r="F478" s="1681" t="s">
        <v>3072</v>
      </c>
    </row>
    <row r="479" spans="1:6" x14ac:dyDescent="0.2">
      <c r="A479" s="1677" t="s">
        <v>2164</v>
      </c>
      <c r="B479" s="1681" t="s">
        <v>7071</v>
      </c>
      <c r="C479" s="1681" t="s">
        <v>1457</v>
      </c>
      <c r="D479" s="1677" t="s">
        <v>2164</v>
      </c>
      <c r="E479" s="1681" t="s">
        <v>1662</v>
      </c>
      <c r="F479" s="1681" t="s">
        <v>3072</v>
      </c>
    </row>
    <row r="480" spans="1:6" x14ac:dyDescent="0.2">
      <c r="A480" s="1677" t="s">
        <v>931</v>
      </c>
      <c r="B480" s="1681" t="s">
        <v>7070</v>
      </c>
      <c r="C480" s="1681" t="s">
        <v>930</v>
      </c>
      <c r="D480" s="1677" t="s">
        <v>931</v>
      </c>
      <c r="E480" s="1681" t="s">
        <v>1662</v>
      </c>
      <c r="F480" s="1681" t="s">
        <v>3072</v>
      </c>
    </row>
    <row r="481" spans="1:6" x14ac:dyDescent="0.2">
      <c r="A481" s="1677" t="s">
        <v>2187</v>
      </c>
      <c r="B481" s="1681" t="s">
        <v>7063</v>
      </c>
      <c r="C481" s="1681" t="s">
        <v>1826</v>
      </c>
      <c r="D481" s="1677" t="s">
        <v>2187</v>
      </c>
      <c r="E481" s="1681" t="s">
        <v>1763</v>
      </c>
      <c r="F481" s="1681" t="s">
        <v>3072</v>
      </c>
    </row>
    <row r="482" spans="1:6" x14ac:dyDescent="0.2">
      <c r="A482" s="1677" t="s">
        <v>2310</v>
      </c>
      <c r="B482" s="1681" t="s">
        <v>7063</v>
      </c>
      <c r="C482" s="1681" t="s">
        <v>1827</v>
      </c>
      <c r="D482" s="1677" t="s">
        <v>2310</v>
      </c>
      <c r="E482" s="1681" t="s">
        <v>1697</v>
      </c>
      <c r="F482" s="1681" t="s">
        <v>3072</v>
      </c>
    </row>
    <row r="483" spans="1:6" x14ac:dyDescent="0.2">
      <c r="A483" s="1677" t="s">
        <v>2422</v>
      </c>
      <c r="B483" s="1681" t="s">
        <v>7063</v>
      </c>
      <c r="C483" s="1681" t="s">
        <v>1254</v>
      </c>
      <c r="D483" s="1677" t="s">
        <v>2422</v>
      </c>
      <c r="E483" s="1681" t="s">
        <v>1682</v>
      </c>
      <c r="F483" s="1681" t="s">
        <v>3072</v>
      </c>
    </row>
    <row r="484" spans="1:6" x14ac:dyDescent="0.2">
      <c r="A484" s="1677" t="s">
        <v>2314</v>
      </c>
      <c r="B484" s="1681" t="s">
        <v>7063</v>
      </c>
      <c r="C484" s="1681" t="s">
        <v>1340</v>
      </c>
      <c r="D484" s="1677" t="s">
        <v>2314</v>
      </c>
      <c r="E484" s="1681" t="s">
        <v>1697</v>
      </c>
      <c r="F484" s="1681" t="s">
        <v>3072</v>
      </c>
    </row>
    <row r="485" spans="1:6" x14ac:dyDescent="0.2">
      <c r="A485" s="10" t="s">
        <v>2842</v>
      </c>
      <c r="B485" s="10" t="s">
        <v>7087</v>
      </c>
      <c r="C485" s="10" t="s">
        <v>2843</v>
      </c>
      <c r="D485" s="10" t="s">
        <v>2842</v>
      </c>
      <c r="E485" s="10" t="s">
        <v>1662</v>
      </c>
      <c r="F485" s="1677" t="s">
        <v>3073</v>
      </c>
    </row>
    <row r="486" spans="1:6" x14ac:dyDescent="0.2">
      <c r="A486" s="1677" t="s">
        <v>2107</v>
      </c>
      <c r="B486" s="1681" t="s">
        <v>7069</v>
      </c>
      <c r="C486" s="1681" t="s">
        <v>1509</v>
      </c>
      <c r="D486" s="1677" t="s">
        <v>2107</v>
      </c>
      <c r="E486" s="1681" t="s">
        <v>1662</v>
      </c>
      <c r="F486" s="1681" t="s">
        <v>3072</v>
      </c>
    </row>
    <row r="487" spans="1:6" x14ac:dyDescent="0.2">
      <c r="A487" s="1677" t="s">
        <v>1981</v>
      </c>
      <c r="B487" s="1681" t="s">
        <v>7063</v>
      </c>
      <c r="C487" s="1681" t="s">
        <v>1617</v>
      </c>
      <c r="D487" s="1677" t="s">
        <v>1981</v>
      </c>
      <c r="E487" s="1681" t="s">
        <v>1737</v>
      </c>
      <c r="F487" s="1681" t="s">
        <v>3072</v>
      </c>
    </row>
    <row r="488" spans="1:6" x14ac:dyDescent="0.2">
      <c r="A488" s="1677" t="s">
        <v>2536</v>
      </c>
      <c r="B488" s="1681" t="s">
        <v>7070</v>
      </c>
      <c r="C488" s="1681" t="s">
        <v>1163</v>
      </c>
      <c r="D488" s="1677" t="s">
        <v>2536</v>
      </c>
      <c r="E488" s="1681" t="s">
        <v>1661</v>
      </c>
      <c r="F488" s="1681" t="s">
        <v>3072</v>
      </c>
    </row>
    <row r="489" spans="1:6" x14ac:dyDescent="0.2">
      <c r="A489" s="1677" t="s">
        <v>2475</v>
      </c>
      <c r="B489" s="1681" t="s">
        <v>7067</v>
      </c>
      <c r="C489" s="1681" t="s">
        <v>1212</v>
      </c>
      <c r="D489" s="1677" t="s">
        <v>2475</v>
      </c>
      <c r="E489" s="1681" t="s">
        <v>1674</v>
      </c>
      <c r="F489" s="1681" t="s">
        <v>3072</v>
      </c>
    </row>
    <row r="490" spans="1:6" x14ac:dyDescent="0.2">
      <c r="A490" s="1677" t="s">
        <v>2693</v>
      </c>
      <c r="B490" s="1681" t="s">
        <v>7069</v>
      </c>
      <c r="C490" s="1681" t="s">
        <v>1031</v>
      </c>
      <c r="D490" s="1677" t="s">
        <v>2693</v>
      </c>
      <c r="E490" s="1681" t="s">
        <v>1686</v>
      </c>
      <c r="F490" s="1681" t="s">
        <v>3072</v>
      </c>
    </row>
    <row r="491" spans="1:6" x14ac:dyDescent="0.2">
      <c r="A491" s="1677" t="s">
        <v>2694</v>
      </c>
      <c r="B491" s="1681" t="s">
        <v>7067</v>
      </c>
      <c r="C491" s="1681" t="s">
        <v>1030</v>
      </c>
      <c r="D491" s="1677" t="s">
        <v>2694</v>
      </c>
      <c r="E491" s="1681" t="s">
        <v>1686</v>
      </c>
      <c r="F491" s="1681" t="s">
        <v>3072</v>
      </c>
    </row>
    <row r="492" spans="1:6" x14ac:dyDescent="0.2">
      <c r="A492" s="1677" t="s">
        <v>2309</v>
      </c>
      <c r="B492" s="1681" t="s">
        <v>7069</v>
      </c>
      <c r="C492" s="1681" t="s">
        <v>1343</v>
      </c>
      <c r="D492" s="1677" t="s">
        <v>2309</v>
      </c>
      <c r="E492" s="1681" t="s">
        <v>1750</v>
      </c>
      <c r="F492" s="1681" t="s">
        <v>3072</v>
      </c>
    </row>
    <row r="493" spans="1:6" x14ac:dyDescent="0.2">
      <c r="A493" s="1677" t="s">
        <v>2147</v>
      </c>
      <c r="B493" s="1681" t="s">
        <v>7070</v>
      </c>
      <c r="C493" s="1681" t="s">
        <v>1474</v>
      </c>
      <c r="D493" s="1677" t="s">
        <v>2147</v>
      </c>
      <c r="E493" s="1681" t="s">
        <v>1662</v>
      </c>
      <c r="F493" s="1681" t="s">
        <v>3072</v>
      </c>
    </row>
    <row r="494" spans="1:6" x14ac:dyDescent="0.2">
      <c r="A494" s="1677" t="s">
        <v>2305</v>
      </c>
      <c r="B494" s="1681" t="s">
        <v>7070</v>
      </c>
      <c r="C494" s="1681" t="s">
        <v>1346</v>
      </c>
      <c r="D494" s="1677" t="s">
        <v>2305</v>
      </c>
      <c r="E494" s="1681" t="s">
        <v>1750</v>
      </c>
      <c r="F494" s="1681" t="s">
        <v>3072</v>
      </c>
    </row>
    <row r="495" spans="1:6" x14ac:dyDescent="0.2">
      <c r="A495" s="1677" t="s">
        <v>2809</v>
      </c>
      <c r="B495" s="1681" t="s">
        <v>7069</v>
      </c>
      <c r="C495" s="1681" t="s">
        <v>932</v>
      </c>
      <c r="D495" s="1677" t="s">
        <v>2809</v>
      </c>
      <c r="E495" s="1681" t="s">
        <v>1689</v>
      </c>
      <c r="F495" s="1681" t="s">
        <v>3072</v>
      </c>
    </row>
    <row r="496" spans="1:6" x14ac:dyDescent="0.2">
      <c r="A496" s="1677" t="s">
        <v>2902</v>
      </c>
      <c r="B496" s="1681" t="s">
        <v>7094</v>
      </c>
      <c r="C496" s="1681" t="s">
        <v>1634</v>
      </c>
      <c r="D496" s="1677" t="s">
        <v>2902</v>
      </c>
      <c r="E496" s="10" t="s">
        <v>1750</v>
      </c>
      <c r="F496" s="1677" t="s">
        <v>3073</v>
      </c>
    </row>
    <row r="497" spans="1:6" x14ac:dyDescent="0.2">
      <c r="A497" s="1677" t="s">
        <v>2901</v>
      </c>
      <c r="B497" s="1681" t="s">
        <v>7093</v>
      </c>
      <c r="C497" s="1681" t="s">
        <v>1633</v>
      </c>
      <c r="D497" s="1677" t="s">
        <v>2901</v>
      </c>
      <c r="E497" s="10" t="s">
        <v>1750</v>
      </c>
      <c r="F497" s="1677" t="s">
        <v>3073</v>
      </c>
    </row>
    <row r="498" spans="1:6" x14ac:dyDescent="0.2">
      <c r="A498" s="1677" t="s">
        <v>2545</v>
      </c>
      <c r="B498" s="1681" t="s">
        <v>7070</v>
      </c>
      <c r="C498" s="1681" t="s">
        <v>1154</v>
      </c>
      <c r="D498" s="1677" t="s">
        <v>2545</v>
      </c>
      <c r="E498" s="1681" t="s">
        <v>1661</v>
      </c>
      <c r="F498" s="1681" t="s">
        <v>3072</v>
      </c>
    </row>
    <row r="499" spans="1:6" x14ac:dyDescent="0.2">
      <c r="A499" s="10" t="s">
        <v>3045</v>
      </c>
      <c r="B499" s="10" t="s">
        <v>7088</v>
      </c>
      <c r="C499" s="10" t="s">
        <v>3046</v>
      </c>
      <c r="D499" s="10" t="s">
        <v>3045</v>
      </c>
      <c r="E499" s="10" t="s">
        <v>1689</v>
      </c>
      <c r="F499" s="1677" t="s">
        <v>3073</v>
      </c>
    </row>
    <row r="500" spans="1:6" x14ac:dyDescent="0.2">
      <c r="A500" s="1677" t="s">
        <v>2064</v>
      </c>
      <c r="B500" s="1681" t="s">
        <v>7070</v>
      </c>
      <c r="C500" s="1681" t="s">
        <v>1545</v>
      </c>
      <c r="D500" s="1677" t="s">
        <v>2064</v>
      </c>
      <c r="E500" s="1681" t="s">
        <v>1662</v>
      </c>
      <c r="F500" s="1681" t="s">
        <v>3072</v>
      </c>
    </row>
    <row r="501" spans="1:6" x14ac:dyDescent="0.2">
      <c r="A501" s="1677" t="s">
        <v>2086</v>
      </c>
      <c r="B501" s="1681" t="s">
        <v>7070</v>
      </c>
      <c r="C501" s="1681" t="s">
        <v>1528</v>
      </c>
      <c r="D501" s="1677" t="s">
        <v>2086</v>
      </c>
      <c r="E501" s="1681" t="s">
        <v>1662</v>
      </c>
      <c r="F501" s="1681" t="s">
        <v>3072</v>
      </c>
    </row>
    <row r="502" spans="1:6" x14ac:dyDescent="0.2">
      <c r="A502" s="1677" t="s">
        <v>2414</v>
      </c>
      <c r="B502" s="1681" t="s">
        <v>7067</v>
      </c>
      <c r="C502" s="1681" t="s">
        <v>1828</v>
      </c>
      <c r="D502" s="1677" t="s">
        <v>2414</v>
      </c>
      <c r="E502" s="1681" t="s">
        <v>1767</v>
      </c>
      <c r="F502" s="1681" t="s">
        <v>3072</v>
      </c>
    </row>
    <row r="503" spans="1:6" x14ac:dyDescent="0.2">
      <c r="A503" s="1677" t="s">
        <v>2356</v>
      </c>
      <c r="B503" s="1681" t="s">
        <v>7063</v>
      </c>
      <c r="C503" s="1681" t="s">
        <v>1305</v>
      </c>
      <c r="D503" s="1677" t="s">
        <v>2356</v>
      </c>
      <c r="E503" s="1681" t="s">
        <v>1660</v>
      </c>
      <c r="F503" s="1681" t="s">
        <v>3072</v>
      </c>
    </row>
    <row r="504" spans="1:6" x14ac:dyDescent="0.2">
      <c r="A504" s="1677" t="s">
        <v>2018</v>
      </c>
      <c r="B504" s="1681" t="s">
        <v>7063</v>
      </c>
      <c r="C504" s="1681" t="s">
        <v>1829</v>
      </c>
      <c r="D504" s="1677" t="s">
        <v>2018</v>
      </c>
      <c r="E504" s="1681" t="s">
        <v>1805</v>
      </c>
      <c r="F504" s="1681" t="s">
        <v>3072</v>
      </c>
    </row>
    <row r="505" spans="1:6" x14ac:dyDescent="0.2">
      <c r="A505" s="1677" t="s">
        <v>2897</v>
      </c>
      <c r="B505" s="1681" t="s">
        <v>7093</v>
      </c>
      <c r="C505" s="1681" t="s">
        <v>2898</v>
      </c>
      <c r="D505" s="1677" t="s">
        <v>2897</v>
      </c>
      <c r="E505" s="10" t="s">
        <v>1759</v>
      </c>
      <c r="F505" s="1677" t="s">
        <v>3073</v>
      </c>
    </row>
    <row r="506" spans="1:6" x14ac:dyDescent="0.2">
      <c r="A506" s="1677" t="s">
        <v>2899</v>
      </c>
      <c r="B506" s="1681" t="s">
        <v>7094</v>
      </c>
      <c r="C506" s="1681" t="s">
        <v>2900</v>
      </c>
      <c r="D506" s="1677" t="s">
        <v>2899</v>
      </c>
      <c r="E506" s="10" t="s">
        <v>1759</v>
      </c>
      <c r="F506" s="1677" t="s">
        <v>3073</v>
      </c>
    </row>
    <row r="507" spans="1:6" x14ac:dyDescent="0.2">
      <c r="A507" s="10" t="s">
        <v>2895</v>
      </c>
      <c r="B507" s="10" t="s">
        <v>7087</v>
      </c>
      <c r="C507" s="10" t="s">
        <v>2896</v>
      </c>
      <c r="D507" s="10" t="s">
        <v>2895</v>
      </c>
      <c r="E507" s="10" t="s">
        <v>1759</v>
      </c>
      <c r="F507" s="1677" t="s">
        <v>3073</v>
      </c>
    </row>
    <row r="508" spans="1:6" x14ac:dyDescent="0.2">
      <c r="A508" s="10" t="s">
        <v>3042</v>
      </c>
      <c r="B508" s="10" t="s">
        <v>7087</v>
      </c>
      <c r="C508" s="10" t="s">
        <v>3043</v>
      </c>
      <c r="D508" s="10" t="s">
        <v>3042</v>
      </c>
      <c r="E508" s="10" t="s">
        <v>1689</v>
      </c>
      <c r="F508" s="1677" t="s">
        <v>3073</v>
      </c>
    </row>
    <row r="509" spans="1:6" x14ac:dyDescent="0.2">
      <c r="A509" s="1677" t="s">
        <v>2799</v>
      </c>
      <c r="B509" s="1681" t="s">
        <v>7070</v>
      </c>
      <c r="C509" s="1681" t="s">
        <v>941</v>
      </c>
      <c r="D509" s="1677" t="s">
        <v>2799</v>
      </c>
      <c r="E509" s="1681" t="s">
        <v>1689</v>
      </c>
      <c r="F509" s="1681" t="s">
        <v>3072</v>
      </c>
    </row>
    <row r="510" spans="1:6" x14ac:dyDescent="0.2">
      <c r="A510" s="1677" t="s">
        <v>2808</v>
      </c>
      <c r="B510" s="1681" t="s">
        <v>7071</v>
      </c>
      <c r="C510" s="1681" t="s">
        <v>933</v>
      </c>
      <c r="D510" s="1677" t="s">
        <v>2808</v>
      </c>
      <c r="E510" s="1681" t="s">
        <v>1689</v>
      </c>
      <c r="F510" s="1681" t="s">
        <v>3072</v>
      </c>
    </row>
    <row r="511" spans="1:6" x14ac:dyDescent="0.2">
      <c r="A511" s="1677" t="s">
        <v>2332</v>
      </c>
      <c r="B511" s="1681" t="s">
        <v>7070</v>
      </c>
      <c r="C511" s="1681" t="s">
        <v>1322</v>
      </c>
      <c r="D511" s="1677" t="s">
        <v>2332</v>
      </c>
      <c r="E511" s="1681" t="s">
        <v>1660</v>
      </c>
      <c r="F511" s="1681" t="s">
        <v>3072</v>
      </c>
    </row>
    <row r="512" spans="1:6" x14ac:dyDescent="0.2">
      <c r="A512" s="1677" t="s">
        <v>2590</v>
      </c>
      <c r="B512" s="1681" t="s">
        <v>7063</v>
      </c>
      <c r="C512" s="1681" t="s">
        <v>1114</v>
      </c>
      <c r="D512" s="1677" t="s">
        <v>2590</v>
      </c>
      <c r="E512" s="1681" t="s">
        <v>1667</v>
      </c>
      <c r="F512" s="1681" t="s">
        <v>3072</v>
      </c>
    </row>
    <row r="513" spans="1:6" x14ac:dyDescent="0.2">
      <c r="A513" s="1677" t="s">
        <v>2776</v>
      </c>
      <c r="B513" s="1681" t="s">
        <v>7063</v>
      </c>
      <c r="C513" s="1681" t="s">
        <v>958</v>
      </c>
      <c r="D513" s="1677" t="s">
        <v>2776</v>
      </c>
      <c r="E513" s="1681" t="s">
        <v>1740</v>
      </c>
      <c r="F513" s="1681" t="s">
        <v>3072</v>
      </c>
    </row>
    <row r="514" spans="1:6" x14ac:dyDescent="0.2">
      <c r="A514" s="1677" t="s">
        <v>2197</v>
      </c>
      <c r="B514" s="1681" t="s">
        <v>7067</v>
      </c>
      <c r="C514" s="1681" t="s">
        <v>1433</v>
      </c>
      <c r="D514" s="1677" t="s">
        <v>2197</v>
      </c>
      <c r="E514" s="1681" t="s">
        <v>1745</v>
      </c>
      <c r="F514" s="1681" t="s">
        <v>3072</v>
      </c>
    </row>
    <row r="515" spans="1:6" x14ac:dyDescent="0.2">
      <c r="A515" s="1677" t="s">
        <v>2098</v>
      </c>
      <c r="B515" s="1681" t="s">
        <v>7070</v>
      </c>
      <c r="C515" s="1681" t="s">
        <v>1516</v>
      </c>
      <c r="D515" s="1677" t="s">
        <v>2098</v>
      </c>
      <c r="E515" s="1681" t="s">
        <v>1662</v>
      </c>
      <c r="F515" s="1681" t="s">
        <v>3072</v>
      </c>
    </row>
    <row r="516" spans="1:6" x14ac:dyDescent="0.2">
      <c r="A516" s="1677" t="s">
        <v>2104</v>
      </c>
      <c r="B516" s="1681" t="s">
        <v>7071</v>
      </c>
      <c r="C516" s="1681" t="s">
        <v>1511</v>
      </c>
      <c r="D516" s="1677" t="s">
        <v>2104</v>
      </c>
      <c r="E516" s="1681" t="s">
        <v>1662</v>
      </c>
      <c r="F516" s="1681" t="s">
        <v>3072</v>
      </c>
    </row>
    <row r="517" spans="1:6" x14ac:dyDescent="0.2">
      <c r="A517" s="1677" t="s">
        <v>2433</v>
      </c>
      <c r="B517" s="1681" t="s">
        <v>7063</v>
      </c>
      <c r="C517" s="1681" t="s">
        <v>1245</v>
      </c>
      <c r="D517" s="1677" t="s">
        <v>2433</v>
      </c>
      <c r="E517" s="1681" t="s">
        <v>1716</v>
      </c>
      <c r="F517" s="1681" t="s">
        <v>3072</v>
      </c>
    </row>
    <row r="518" spans="1:6" x14ac:dyDescent="0.2">
      <c r="A518" s="10" t="s">
        <v>2976</v>
      </c>
      <c r="B518" s="10" t="s">
        <v>7087</v>
      </c>
      <c r="C518" s="10" t="s">
        <v>2977</v>
      </c>
      <c r="D518" s="10" t="s">
        <v>2976</v>
      </c>
      <c r="E518" s="10" t="s">
        <v>1678</v>
      </c>
      <c r="F518" s="1677" t="s">
        <v>3073</v>
      </c>
    </row>
    <row r="519" spans="1:6" x14ac:dyDescent="0.2">
      <c r="A519" s="1677" t="s">
        <v>2985</v>
      </c>
      <c r="B519" s="1681" t="s">
        <v>7095</v>
      </c>
      <c r="C519" s="1681" t="s">
        <v>2986</v>
      </c>
      <c r="D519" s="1677" t="s">
        <v>2985</v>
      </c>
      <c r="E519" s="10" t="s">
        <v>1670</v>
      </c>
      <c r="F519" s="1677" t="s">
        <v>3073</v>
      </c>
    </row>
    <row r="520" spans="1:6" x14ac:dyDescent="0.2">
      <c r="A520" s="10" t="s">
        <v>2982</v>
      </c>
      <c r="B520" s="10" t="s">
        <v>7087</v>
      </c>
      <c r="C520" s="10" t="s">
        <v>2983</v>
      </c>
      <c r="D520" s="10" t="s">
        <v>2982</v>
      </c>
      <c r="E520" s="10" t="s">
        <v>1670</v>
      </c>
      <c r="F520" s="1677" t="s">
        <v>3073</v>
      </c>
    </row>
    <row r="521" spans="1:6" x14ac:dyDescent="0.2">
      <c r="A521" s="10" t="s">
        <v>3063</v>
      </c>
      <c r="B521" s="10" t="s">
        <v>7089</v>
      </c>
      <c r="C521" s="10" t="s">
        <v>3064</v>
      </c>
      <c r="D521" s="10" t="s">
        <v>3063</v>
      </c>
      <c r="E521" s="10" t="s">
        <v>1670</v>
      </c>
      <c r="F521" s="1677" t="s">
        <v>3073</v>
      </c>
    </row>
    <row r="522" spans="1:6" x14ac:dyDescent="0.2">
      <c r="A522" s="1677" t="s">
        <v>2628</v>
      </c>
      <c r="B522" s="1681" t="s">
        <v>7063</v>
      </c>
      <c r="C522" s="1681" t="s">
        <v>1085</v>
      </c>
      <c r="D522" s="1677" t="s">
        <v>2628</v>
      </c>
      <c r="E522" s="1681" t="s">
        <v>1670</v>
      </c>
      <c r="F522" s="1681" t="s">
        <v>3072</v>
      </c>
    </row>
    <row r="523" spans="1:6" x14ac:dyDescent="0.2">
      <c r="A523" s="1677" t="s">
        <v>2337</v>
      </c>
      <c r="B523" s="1681" t="s">
        <v>7070</v>
      </c>
      <c r="C523" s="1681" t="s">
        <v>1319</v>
      </c>
      <c r="D523" s="1677" t="s">
        <v>2337</v>
      </c>
      <c r="E523" s="1681" t="s">
        <v>1660</v>
      </c>
      <c r="F523" s="1681" t="s">
        <v>3072</v>
      </c>
    </row>
    <row r="524" spans="1:6" x14ac:dyDescent="0.2">
      <c r="A524" s="1677" t="s">
        <v>2190</v>
      </c>
      <c r="B524" s="1681" t="s">
        <v>7063</v>
      </c>
      <c r="C524" s="1681" t="s">
        <v>1830</v>
      </c>
      <c r="D524" s="1677" t="s">
        <v>2190</v>
      </c>
      <c r="E524" s="1681" t="s">
        <v>1745</v>
      </c>
      <c r="F524" s="1681" t="s">
        <v>3072</v>
      </c>
    </row>
    <row r="525" spans="1:6" x14ac:dyDescent="0.2">
      <c r="A525" s="1677" t="s">
        <v>2067</v>
      </c>
      <c r="B525" s="1681" t="s">
        <v>7071</v>
      </c>
      <c r="C525" s="1681" t="s">
        <v>1831</v>
      </c>
      <c r="D525" s="1677" t="s">
        <v>2067</v>
      </c>
      <c r="E525" s="1681" t="s">
        <v>1662</v>
      </c>
      <c r="F525" s="1681" t="s">
        <v>3072</v>
      </c>
    </row>
    <row r="526" spans="1:6" x14ac:dyDescent="0.2">
      <c r="A526" s="1677" t="s">
        <v>2436</v>
      </c>
      <c r="B526" s="1681" t="s">
        <v>7067</v>
      </c>
      <c r="C526" s="1681" t="s">
        <v>1243</v>
      </c>
      <c r="D526" s="1677" t="s">
        <v>2436</v>
      </c>
      <c r="E526" s="1681" t="s">
        <v>1714</v>
      </c>
      <c r="F526" s="1681" t="s">
        <v>3072</v>
      </c>
    </row>
    <row r="527" spans="1:6" x14ac:dyDescent="0.2">
      <c r="A527" s="1677" t="s">
        <v>2801</v>
      </c>
      <c r="B527" s="1681" t="s">
        <v>7070</v>
      </c>
      <c r="C527" s="1681" t="s">
        <v>940</v>
      </c>
      <c r="D527" s="1677" t="s">
        <v>2801</v>
      </c>
      <c r="E527" s="1681" t="s">
        <v>1689</v>
      </c>
      <c r="F527" s="1681" t="s">
        <v>3072</v>
      </c>
    </row>
    <row r="528" spans="1:6" x14ac:dyDescent="0.2">
      <c r="A528" s="1677" t="s">
        <v>2076</v>
      </c>
      <c r="B528" s="1681" t="s">
        <v>7070</v>
      </c>
      <c r="C528" s="1681" t="s">
        <v>1537</v>
      </c>
      <c r="D528" s="1677" t="s">
        <v>2076</v>
      </c>
      <c r="E528" s="1681" t="s">
        <v>1662</v>
      </c>
      <c r="F528" s="1681" t="s">
        <v>3072</v>
      </c>
    </row>
    <row r="529" spans="1:6" x14ac:dyDescent="0.2">
      <c r="A529" s="1677" t="s">
        <v>2500</v>
      </c>
      <c r="B529" s="1681" t="s">
        <v>7063</v>
      </c>
      <c r="C529" s="1681" t="s">
        <v>1192</v>
      </c>
      <c r="D529" s="1677" t="s">
        <v>2500</v>
      </c>
      <c r="E529" s="1681" t="s">
        <v>1704</v>
      </c>
      <c r="F529" s="1681" t="s">
        <v>3072</v>
      </c>
    </row>
    <row r="530" spans="1:6" x14ac:dyDescent="0.2">
      <c r="A530" s="1677" t="s">
        <v>2643</v>
      </c>
      <c r="B530" s="1681" t="s">
        <v>7069</v>
      </c>
      <c r="C530" s="1681" t="s">
        <v>1073</v>
      </c>
      <c r="D530" s="1677" t="s">
        <v>2643</v>
      </c>
      <c r="E530" s="1681" t="s">
        <v>1665</v>
      </c>
      <c r="F530" s="1681" t="s">
        <v>3072</v>
      </c>
    </row>
    <row r="531" spans="1:6" x14ac:dyDescent="0.2">
      <c r="A531" s="1677" t="s">
        <v>2648</v>
      </c>
      <c r="B531" s="1681" t="s">
        <v>7077</v>
      </c>
      <c r="C531" s="1681" t="s">
        <v>1832</v>
      </c>
      <c r="D531" s="1677" t="s">
        <v>2648</v>
      </c>
      <c r="E531" s="1681" t="s">
        <v>1665</v>
      </c>
      <c r="F531" s="1681" t="s">
        <v>3072</v>
      </c>
    </row>
    <row r="532" spans="1:6" x14ac:dyDescent="0.2">
      <c r="A532" s="1677" t="s">
        <v>2399</v>
      </c>
      <c r="B532" s="1681" t="s">
        <v>7063</v>
      </c>
      <c r="C532" s="1681" t="s">
        <v>1272</v>
      </c>
      <c r="D532" s="1677" t="s">
        <v>2399</v>
      </c>
      <c r="E532" s="1681" t="s">
        <v>1727</v>
      </c>
      <c r="F532" s="1681" t="s">
        <v>3072</v>
      </c>
    </row>
    <row r="533" spans="1:6" x14ac:dyDescent="0.2">
      <c r="A533" s="1677" t="s">
        <v>2882</v>
      </c>
      <c r="B533" s="1681" t="s">
        <v>7094</v>
      </c>
      <c r="C533" s="1681" t="s">
        <v>2883</v>
      </c>
      <c r="D533" s="1677" t="s">
        <v>2882</v>
      </c>
      <c r="E533" s="10" t="s">
        <v>1736</v>
      </c>
      <c r="F533" s="1677" t="s">
        <v>3073</v>
      </c>
    </row>
    <row r="534" spans="1:6" x14ac:dyDescent="0.2">
      <c r="A534" s="1677" t="s">
        <v>2715</v>
      </c>
      <c r="B534" s="1681" t="s">
        <v>7063</v>
      </c>
      <c r="C534" s="1681" t="s">
        <v>1012</v>
      </c>
      <c r="D534" s="1677" t="s">
        <v>2715</v>
      </c>
      <c r="E534" s="1681" t="s">
        <v>1972</v>
      </c>
      <c r="F534" s="1681" t="s">
        <v>3072</v>
      </c>
    </row>
    <row r="535" spans="1:6" x14ac:dyDescent="0.2">
      <c r="A535" s="1677" t="s">
        <v>2595</v>
      </c>
      <c r="B535" s="1681" t="s">
        <v>7063</v>
      </c>
      <c r="C535" s="1681" t="s">
        <v>1833</v>
      </c>
      <c r="D535" s="1677" t="s">
        <v>2595</v>
      </c>
      <c r="E535" s="1681" t="s">
        <v>1678</v>
      </c>
      <c r="F535" s="1681" t="s">
        <v>3072</v>
      </c>
    </row>
    <row r="536" spans="1:6" x14ac:dyDescent="0.2">
      <c r="A536" s="1677" t="s">
        <v>2325</v>
      </c>
      <c r="B536" s="1681" t="s">
        <v>7070</v>
      </c>
      <c r="C536" s="1681" t="s">
        <v>1329</v>
      </c>
      <c r="D536" s="1677" t="s">
        <v>2325</v>
      </c>
      <c r="E536" s="1681" t="s">
        <v>1660</v>
      </c>
      <c r="F536" s="1681" t="s">
        <v>3072</v>
      </c>
    </row>
    <row r="537" spans="1:6" x14ac:dyDescent="0.2">
      <c r="A537" s="1677" t="s">
        <v>2581</v>
      </c>
      <c r="B537" s="1681" t="s">
        <v>7070</v>
      </c>
      <c r="C537" s="1681" t="s">
        <v>1122</v>
      </c>
      <c r="D537" s="1677" t="s">
        <v>2581</v>
      </c>
      <c r="E537" s="1681" t="s">
        <v>1667</v>
      </c>
      <c r="F537" s="1681" t="s">
        <v>3072</v>
      </c>
    </row>
    <row r="538" spans="1:6" x14ac:dyDescent="0.2">
      <c r="A538" s="1677" t="s">
        <v>929</v>
      </c>
      <c r="B538" s="1681" t="s">
        <v>7063</v>
      </c>
      <c r="C538" s="1681" t="s">
        <v>928</v>
      </c>
      <c r="D538" s="1677" t="s">
        <v>929</v>
      </c>
      <c r="E538" s="1681" t="s">
        <v>1729</v>
      </c>
      <c r="F538" s="1681" t="s">
        <v>3072</v>
      </c>
    </row>
    <row r="539" spans="1:6" x14ac:dyDescent="0.2">
      <c r="A539" s="1677" t="s">
        <v>927</v>
      </c>
      <c r="B539" s="1681" t="s">
        <v>7063</v>
      </c>
      <c r="C539" s="1681" t="s">
        <v>926</v>
      </c>
      <c r="D539" s="1677" t="s">
        <v>927</v>
      </c>
      <c r="E539" s="1681" t="s">
        <v>1729</v>
      </c>
      <c r="F539" s="1681" t="s">
        <v>3072</v>
      </c>
    </row>
    <row r="540" spans="1:6" x14ac:dyDescent="0.2">
      <c r="A540" s="1677" t="s">
        <v>2713</v>
      </c>
      <c r="B540" s="1681" t="s">
        <v>7063</v>
      </c>
      <c r="C540" s="1681" t="s">
        <v>1013</v>
      </c>
      <c r="D540" s="1677" t="s">
        <v>2713</v>
      </c>
      <c r="E540" s="1681" t="s">
        <v>1972</v>
      </c>
      <c r="F540" s="1681" t="s">
        <v>3072</v>
      </c>
    </row>
    <row r="541" spans="1:6" x14ac:dyDescent="0.2">
      <c r="A541" s="1677" t="s">
        <v>2396</v>
      </c>
      <c r="B541" s="1681" t="s">
        <v>7063</v>
      </c>
      <c r="C541" s="1681" t="s">
        <v>1834</v>
      </c>
      <c r="D541" s="1677" t="s">
        <v>2396</v>
      </c>
      <c r="E541" s="1681" t="s">
        <v>1817</v>
      </c>
      <c r="F541" s="1681" t="s">
        <v>3072</v>
      </c>
    </row>
    <row r="542" spans="1:6" x14ac:dyDescent="0.2">
      <c r="A542" s="1677" t="s">
        <v>2153</v>
      </c>
      <c r="B542" s="1681" t="s">
        <v>7070</v>
      </c>
      <c r="C542" s="1681" t="s">
        <v>1468</v>
      </c>
      <c r="D542" s="1677" t="s">
        <v>2153</v>
      </c>
      <c r="E542" s="1681" t="s">
        <v>1662</v>
      </c>
      <c r="F542" s="1681" t="s">
        <v>3072</v>
      </c>
    </row>
    <row r="543" spans="1:6" x14ac:dyDescent="0.2">
      <c r="A543" s="1677" t="s">
        <v>2206</v>
      </c>
      <c r="B543" s="1681" t="s">
        <v>7063</v>
      </c>
      <c r="C543" s="1681" t="s">
        <v>1425</v>
      </c>
      <c r="D543" s="1677" t="s">
        <v>2206</v>
      </c>
      <c r="E543" s="1681" t="s">
        <v>1746</v>
      </c>
      <c r="F543" s="1681" t="s">
        <v>3072</v>
      </c>
    </row>
    <row r="544" spans="1:6" x14ac:dyDescent="0.2">
      <c r="A544" s="1677" t="s">
        <v>2083</v>
      </c>
      <c r="B544" s="1681" t="s">
        <v>7070</v>
      </c>
      <c r="C544" s="1681" t="s">
        <v>1835</v>
      </c>
      <c r="D544" s="1677" t="s">
        <v>2083</v>
      </c>
      <c r="E544" s="1681" t="s">
        <v>1662</v>
      </c>
      <c r="F544" s="1681" t="s">
        <v>3072</v>
      </c>
    </row>
    <row r="545" spans="1:6" x14ac:dyDescent="0.2">
      <c r="A545" s="1677" t="s">
        <v>918</v>
      </c>
      <c r="B545" s="1681" t="s">
        <v>7070</v>
      </c>
      <c r="C545" s="1681" t="s">
        <v>917</v>
      </c>
      <c r="D545" s="1677" t="s">
        <v>918</v>
      </c>
      <c r="E545" s="1681" t="s">
        <v>1705</v>
      </c>
      <c r="F545" s="1681" t="s">
        <v>3072</v>
      </c>
    </row>
    <row r="546" spans="1:6" x14ac:dyDescent="0.2">
      <c r="A546" s="1677" t="s">
        <v>2252</v>
      </c>
      <c r="B546" s="1681" t="s">
        <v>7067</v>
      </c>
      <c r="C546" s="1681" t="s">
        <v>1386</v>
      </c>
      <c r="D546" s="1677" t="s">
        <v>2252</v>
      </c>
      <c r="E546" s="1681" t="s">
        <v>1693</v>
      </c>
      <c r="F546" s="1681" t="s">
        <v>3072</v>
      </c>
    </row>
    <row r="547" spans="1:6" x14ac:dyDescent="0.2">
      <c r="A547" s="1677" t="s">
        <v>2635</v>
      </c>
      <c r="B547" s="1681" t="s">
        <v>7067</v>
      </c>
      <c r="C547" s="1681" t="s">
        <v>1080</v>
      </c>
      <c r="D547" s="1677" t="s">
        <v>2635</v>
      </c>
      <c r="E547" s="1681" t="s">
        <v>1665</v>
      </c>
      <c r="F547" s="1681" t="s">
        <v>3072</v>
      </c>
    </row>
    <row r="548" spans="1:6" x14ac:dyDescent="0.2">
      <c r="A548" s="1677" t="s">
        <v>2645</v>
      </c>
      <c r="B548" s="1681" t="s">
        <v>7069</v>
      </c>
      <c r="C548" s="1681" t="s">
        <v>1071</v>
      </c>
      <c r="D548" s="1677" t="s">
        <v>2645</v>
      </c>
      <c r="E548" s="1681" t="s">
        <v>1665</v>
      </c>
      <c r="F548" s="1681" t="s">
        <v>3072</v>
      </c>
    </row>
    <row r="549" spans="1:6" x14ac:dyDescent="0.2">
      <c r="A549" s="1677" t="s">
        <v>2988</v>
      </c>
      <c r="B549" s="1681" t="s">
        <v>7094</v>
      </c>
      <c r="C549" s="1681" t="s">
        <v>2989</v>
      </c>
      <c r="D549" s="1677" t="s">
        <v>2988</v>
      </c>
      <c r="E549" s="10" t="s">
        <v>1665</v>
      </c>
      <c r="F549" s="1677" t="s">
        <v>3073</v>
      </c>
    </row>
    <row r="550" spans="1:6" x14ac:dyDescent="0.2">
      <c r="A550" s="1677" t="s">
        <v>2313</v>
      </c>
      <c r="B550" s="1681" t="s">
        <v>7063</v>
      </c>
      <c r="C550" s="1681" t="s">
        <v>1836</v>
      </c>
      <c r="D550" s="1677" t="s">
        <v>2313</v>
      </c>
      <c r="E550" s="1681" t="s">
        <v>1697</v>
      </c>
      <c r="F550" s="1681" t="s">
        <v>3072</v>
      </c>
    </row>
    <row r="551" spans="1:6" x14ac:dyDescent="0.2">
      <c r="A551" s="1677" t="s">
        <v>2907</v>
      </c>
      <c r="B551" s="1681" t="s">
        <v>7094</v>
      </c>
      <c r="C551" s="1681" t="s">
        <v>2908</v>
      </c>
      <c r="D551" s="1677" t="s">
        <v>2907</v>
      </c>
      <c r="E551" s="10" t="s">
        <v>1697</v>
      </c>
      <c r="F551" s="1677" t="s">
        <v>3073</v>
      </c>
    </row>
    <row r="552" spans="1:6" x14ac:dyDescent="0.2">
      <c r="A552" s="1677" t="s">
        <v>2322</v>
      </c>
      <c r="B552" s="1681" t="s">
        <v>7070</v>
      </c>
      <c r="C552" s="1681" t="s">
        <v>1332</v>
      </c>
      <c r="D552" s="1677" t="s">
        <v>2322</v>
      </c>
      <c r="E552" s="1681" t="s">
        <v>1660</v>
      </c>
      <c r="F552" s="1681" t="s">
        <v>3072</v>
      </c>
    </row>
    <row r="553" spans="1:6" x14ac:dyDescent="0.2">
      <c r="A553" s="1677" t="s">
        <v>2589</v>
      </c>
      <c r="B553" s="1681" t="s">
        <v>7067</v>
      </c>
      <c r="C553" s="1681" t="s">
        <v>1115</v>
      </c>
      <c r="D553" s="1677" t="s">
        <v>2589</v>
      </c>
      <c r="E553" s="1681" t="s">
        <v>1667</v>
      </c>
      <c r="F553" s="1681" t="s">
        <v>3072</v>
      </c>
    </row>
    <row r="554" spans="1:6" x14ac:dyDescent="0.2">
      <c r="A554" s="1677" t="s">
        <v>2588</v>
      </c>
      <c r="B554" s="1681" t="s">
        <v>7071</v>
      </c>
      <c r="C554" s="1681" t="s">
        <v>1116</v>
      </c>
      <c r="D554" s="1677" t="s">
        <v>2588</v>
      </c>
      <c r="E554" s="1681" t="s">
        <v>1667</v>
      </c>
      <c r="F554" s="1681" t="s">
        <v>3072</v>
      </c>
    </row>
    <row r="555" spans="1:6" x14ac:dyDescent="0.2">
      <c r="A555" s="1677" t="s">
        <v>2516</v>
      </c>
      <c r="B555" s="1681" t="s">
        <v>7063</v>
      </c>
      <c r="C555" s="1681" t="s">
        <v>1837</v>
      </c>
      <c r="D555" s="1677" t="s">
        <v>2516</v>
      </c>
      <c r="E555" s="1681" t="s">
        <v>1838</v>
      </c>
      <c r="F555" s="1681" t="s">
        <v>3072</v>
      </c>
    </row>
    <row r="556" spans="1:6" x14ac:dyDescent="0.2">
      <c r="A556" s="1677" t="s">
        <v>1991</v>
      </c>
      <c r="B556" s="1681" t="s">
        <v>7063</v>
      </c>
      <c r="C556" s="1681" t="s">
        <v>1610</v>
      </c>
      <c r="D556" s="1677" t="s">
        <v>1991</v>
      </c>
      <c r="E556" s="1681" t="s">
        <v>1790</v>
      </c>
      <c r="F556" s="1681" t="s">
        <v>3072</v>
      </c>
    </row>
    <row r="557" spans="1:6" x14ac:dyDescent="0.2">
      <c r="A557" s="1677" t="s">
        <v>2474</v>
      </c>
      <c r="B557" s="1681" t="s">
        <v>7063</v>
      </c>
      <c r="C557" s="1681" t="s">
        <v>1213</v>
      </c>
      <c r="D557" s="1677" t="s">
        <v>2474</v>
      </c>
      <c r="E557" s="1681" t="s">
        <v>1742</v>
      </c>
      <c r="F557" s="1681" t="s">
        <v>3072</v>
      </c>
    </row>
    <row r="558" spans="1:6" x14ac:dyDescent="0.2">
      <c r="A558" s="1677" t="s">
        <v>2599</v>
      </c>
      <c r="B558" s="1681" t="s">
        <v>7063</v>
      </c>
      <c r="C558" s="1681" t="s">
        <v>1839</v>
      </c>
      <c r="D558" s="1677" t="s">
        <v>2599</v>
      </c>
      <c r="E558" s="1681" t="s">
        <v>1678</v>
      </c>
      <c r="F558" s="1681" t="s">
        <v>3072</v>
      </c>
    </row>
    <row r="559" spans="1:6" x14ac:dyDescent="0.2">
      <c r="A559" s="1677" t="s">
        <v>2671</v>
      </c>
      <c r="B559" s="1681" t="s">
        <v>7063</v>
      </c>
      <c r="C559" s="1681" t="s">
        <v>1050</v>
      </c>
      <c r="D559" s="1677" t="s">
        <v>2671</v>
      </c>
      <c r="E559" s="1681" t="s">
        <v>1717</v>
      </c>
      <c r="F559" s="1681" t="s">
        <v>3072</v>
      </c>
    </row>
    <row r="560" spans="1:6" x14ac:dyDescent="0.2">
      <c r="A560" s="1677" t="s">
        <v>2772</v>
      </c>
      <c r="B560" s="1681" t="s">
        <v>7067</v>
      </c>
      <c r="C560" s="1681" t="s">
        <v>962</v>
      </c>
      <c r="D560" s="1677" t="s">
        <v>2772</v>
      </c>
      <c r="E560" s="1681" t="s">
        <v>1740</v>
      </c>
      <c r="F560" s="1681" t="s">
        <v>3072</v>
      </c>
    </row>
    <row r="561" spans="1:6" x14ac:dyDescent="0.2">
      <c r="A561" s="1677" t="s">
        <v>2592</v>
      </c>
      <c r="B561" s="1681" t="s">
        <v>7063</v>
      </c>
      <c r="C561" s="1681" t="s">
        <v>1112</v>
      </c>
      <c r="D561" s="1677" t="s">
        <v>2592</v>
      </c>
      <c r="E561" s="1681" t="s">
        <v>1700</v>
      </c>
      <c r="F561" s="1681" t="s">
        <v>3072</v>
      </c>
    </row>
    <row r="562" spans="1:6" x14ac:dyDescent="0.2">
      <c r="A562" s="1677" t="s">
        <v>2131</v>
      </c>
      <c r="B562" s="1681" t="s">
        <v>7070</v>
      </c>
      <c r="C562" s="1681" t="s">
        <v>1490</v>
      </c>
      <c r="D562" s="1677" t="s">
        <v>2131</v>
      </c>
      <c r="E562" s="1681" t="s">
        <v>1662</v>
      </c>
      <c r="F562" s="1681" t="s">
        <v>3072</v>
      </c>
    </row>
    <row r="563" spans="1:6" x14ac:dyDescent="0.2">
      <c r="A563" s="10" t="s">
        <v>2819</v>
      </c>
      <c r="B563" s="10" t="s">
        <v>7088</v>
      </c>
      <c r="C563" s="10" t="s">
        <v>2820</v>
      </c>
      <c r="D563" s="10" t="s">
        <v>2819</v>
      </c>
      <c r="E563" s="10" t="s">
        <v>1781</v>
      </c>
      <c r="F563" s="1677" t="s">
        <v>3073</v>
      </c>
    </row>
    <row r="564" spans="1:6" x14ac:dyDescent="0.2">
      <c r="A564" s="10" t="s">
        <v>2950</v>
      </c>
      <c r="B564" s="10" t="s">
        <v>7087</v>
      </c>
      <c r="C564" s="10" t="s">
        <v>2951</v>
      </c>
      <c r="D564" s="10" t="s">
        <v>2950</v>
      </c>
      <c r="E564" s="10" t="s">
        <v>1685</v>
      </c>
      <c r="F564" s="1677" t="s">
        <v>3073</v>
      </c>
    </row>
    <row r="565" spans="1:6" x14ac:dyDescent="0.2">
      <c r="A565" s="1677" t="s">
        <v>2753</v>
      </c>
      <c r="B565" s="1681" t="s">
        <v>7063</v>
      </c>
      <c r="C565" s="1681" t="s">
        <v>979</v>
      </c>
      <c r="D565" s="1677" t="s">
        <v>2753</v>
      </c>
      <c r="E565" s="1681" t="s">
        <v>1802</v>
      </c>
      <c r="F565" s="1681" t="s">
        <v>3072</v>
      </c>
    </row>
    <row r="566" spans="1:6" x14ac:dyDescent="0.2">
      <c r="A566" s="1677" t="s">
        <v>2496</v>
      </c>
      <c r="B566" s="1681" t="s">
        <v>7063</v>
      </c>
      <c r="C566" s="1681" t="s">
        <v>1840</v>
      </c>
      <c r="D566" s="1677" t="s">
        <v>2496</v>
      </c>
      <c r="E566" s="1681" t="s">
        <v>1738</v>
      </c>
      <c r="F566" s="1681" t="s">
        <v>3072</v>
      </c>
    </row>
    <row r="567" spans="1:6" x14ac:dyDescent="0.2">
      <c r="A567" s="1677" t="s">
        <v>2522</v>
      </c>
      <c r="B567" s="1681" t="s">
        <v>7067</v>
      </c>
      <c r="C567" s="1681" t="s">
        <v>1176</v>
      </c>
      <c r="D567" s="1677" t="s">
        <v>2522</v>
      </c>
      <c r="E567" s="1681" t="s">
        <v>1661</v>
      </c>
      <c r="F567" s="1681" t="s">
        <v>3072</v>
      </c>
    </row>
    <row r="568" spans="1:6" x14ac:dyDescent="0.2">
      <c r="A568" s="1677" t="s">
        <v>2586</v>
      </c>
      <c r="B568" s="1681" t="s">
        <v>7067</v>
      </c>
      <c r="C568" s="1681" t="s">
        <v>1841</v>
      </c>
      <c r="D568" s="1677" t="s">
        <v>2586</v>
      </c>
      <c r="E568" s="1681" t="s">
        <v>1667</v>
      </c>
      <c r="F568" s="1681" t="s">
        <v>3072</v>
      </c>
    </row>
    <row r="569" spans="1:6" x14ac:dyDescent="0.2">
      <c r="A569" s="1677" t="s">
        <v>2730</v>
      </c>
      <c r="B569" s="1681" t="s">
        <v>7067</v>
      </c>
      <c r="C569" s="1681" t="s">
        <v>999</v>
      </c>
      <c r="D569" s="1677" t="s">
        <v>2730</v>
      </c>
      <c r="E569" s="1681" t="s">
        <v>1972</v>
      </c>
      <c r="F569" s="1681" t="s">
        <v>3072</v>
      </c>
    </row>
    <row r="570" spans="1:6" x14ac:dyDescent="0.2">
      <c r="A570" s="1677" t="s">
        <v>2410</v>
      </c>
      <c r="B570" s="1681" t="s">
        <v>7067</v>
      </c>
      <c r="C570" s="1681" t="s">
        <v>1262</v>
      </c>
      <c r="D570" s="1677" t="s">
        <v>2410</v>
      </c>
      <c r="E570" s="1681" t="s">
        <v>1705</v>
      </c>
      <c r="F570" s="1681" t="s">
        <v>3072</v>
      </c>
    </row>
    <row r="571" spans="1:6" x14ac:dyDescent="0.2">
      <c r="A571" s="1677" t="s">
        <v>2409</v>
      </c>
      <c r="B571" s="1681" t="s">
        <v>7069</v>
      </c>
      <c r="C571" s="1681" t="s">
        <v>1263</v>
      </c>
      <c r="D571" s="1677" t="s">
        <v>2409</v>
      </c>
      <c r="E571" s="1681" t="s">
        <v>1705</v>
      </c>
      <c r="F571" s="1681" t="s">
        <v>3072</v>
      </c>
    </row>
    <row r="572" spans="1:6" x14ac:dyDescent="0.2">
      <c r="A572" s="1677" t="s">
        <v>2803</v>
      </c>
      <c r="B572" s="1681" t="s">
        <v>7070</v>
      </c>
      <c r="C572" s="1681" t="s">
        <v>938</v>
      </c>
      <c r="D572" s="1677" t="s">
        <v>2803</v>
      </c>
      <c r="E572" s="1681" t="s">
        <v>1689</v>
      </c>
      <c r="F572" s="1681" t="s">
        <v>3072</v>
      </c>
    </row>
    <row r="573" spans="1:6" x14ac:dyDescent="0.2">
      <c r="A573" s="1677" t="s">
        <v>2707</v>
      </c>
      <c r="B573" s="1681" t="s">
        <v>7064</v>
      </c>
      <c r="C573" s="1681" t="s">
        <v>1019</v>
      </c>
      <c r="D573" s="1677" t="s">
        <v>2707</v>
      </c>
      <c r="E573" s="1681" t="s">
        <v>1696</v>
      </c>
      <c r="F573" s="1681" t="s">
        <v>3072</v>
      </c>
    </row>
    <row r="574" spans="1:6" x14ac:dyDescent="0.2">
      <c r="A574" s="1677" t="s">
        <v>2498</v>
      </c>
      <c r="B574" s="1681" t="s">
        <v>7063</v>
      </c>
      <c r="C574" s="1681" t="s">
        <v>1194</v>
      </c>
      <c r="D574" s="1677" t="s">
        <v>2498</v>
      </c>
      <c r="E574" s="1681" t="s">
        <v>1704</v>
      </c>
      <c r="F574" s="1681" t="s">
        <v>3072</v>
      </c>
    </row>
    <row r="575" spans="1:6" x14ac:dyDescent="0.2">
      <c r="A575" s="1677" t="s">
        <v>2517</v>
      </c>
      <c r="B575" s="1681" t="s">
        <v>7063</v>
      </c>
      <c r="C575" s="1681" t="s">
        <v>1180</v>
      </c>
      <c r="D575" s="1677" t="s">
        <v>2517</v>
      </c>
      <c r="E575" s="1681" t="s">
        <v>1771</v>
      </c>
      <c r="F575" s="1681" t="s">
        <v>3072</v>
      </c>
    </row>
    <row r="576" spans="1:6" x14ac:dyDescent="0.2">
      <c r="A576" s="1677" t="s">
        <v>2689</v>
      </c>
      <c r="B576" s="1681" t="s">
        <v>7070</v>
      </c>
      <c r="C576" s="1681" t="s">
        <v>1035</v>
      </c>
      <c r="D576" s="1677" t="s">
        <v>2689</v>
      </c>
      <c r="E576" s="1681" t="s">
        <v>1686</v>
      </c>
      <c r="F576" s="1681" t="s">
        <v>3072</v>
      </c>
    </row>
    <row r="577" spans="1:6" x14ac:dyDescent="0.2">
      <c r="A577" s="1677" t="s">
        <v>2602</v>
      </c>
      <c r="B577" s="1681" t="s">
        <v>7063</v>
      </c>
      <c r="C577" s="1681" t="s">
        <v>1108</v>
      </c>
      <c r="D577" s="1677" t="s">
        <v>2602</v>
      </c>
      <c r="E577" s="1681" t="s">
        <v>1691</v>
      </c>
      <c r="F577" s="1681" t="s">
        <v>3072</v>
      </c>
    </row>
    <row r="578" spans="1:6" x14ac:dyDescent="0.2">
      <c r="A578" s="1677" t="s">
        <v>2682</v>
      </c>
      <c r="B578" s="1681" t="s">
        <v>7067</v>
      </c>
      <c r="C578" s="1681" t="s">
        <v>1041</v>
      </c>
      <c r="D578" s="1677" t="s">
        <v>2682</v>
      </c>
      <c r="E578" s="1681" t="s">
        <v>1694</v>
      </c>
      <c r="F578" s="1681" t="s">
        <v>3072</v>
      </c>
    </row>
    <row r="579" spans="1:6" x14ac:dyDescent="0.2">
      <c r="A579" s="1677" t="s">
        <v>2852</v>
      </c>
      <c r="B579" s="1681" t="s">
        <v>7094</v>
      </c>
      <c r="C579" s="1681" t="s">
        <v>1625</v>
      </c>
      <c r="D579" s="1677" t="s">
        <v>2852</v>
      </c>
      <c r="E579" s="10" t="s">
        <v>1662</v>
      </c>
      <c r="F579" s="1677" t="s">
        <v>3073</v>
      </c>
    </row>
    <row r="580" spans="1:6" x14ac:dyDescent="0.2">
      <c r="A580" s="1677" t="s">
        <v>2408</v>
      </c>
      <c r="B580" s="1681" t="s">
        <v>7069</v>
      </c>
      <c r="C580" s="1681" t="s">
        <v>1264</v>
      </c>
      <c r="D580" s="1677" t="s">
        <v>2408</v>
      </c>
      <c r="E580" s="1681" t="s">
        <v>1705</v>
      </c>
      <c r="F580" s="1681" t="s">
        <v>3072</v>
      </c>
    </row>
    <row r="581" spans="1:6" x14ac:dyDescent="0.2">
      <c r="A581" s="1677" t="s">
        <v>2404</v>
      </c>
      <c r="B581" s="1681" t="s">
        <v>7070</v>
      </c>
      <c r="C581" s="1681" t="s">
        <v>1267</v>
      </c>
      <c r="D581" s="1677" t="s">
        <v>2404</v>
      </c>
      <c r="E581" s="1681" t="s">
        <v>1705</v>
      </c>
      <c r="F581" s="1681" t="s">
        <v>3072</v>
      </c>
    </row>
    <row r="582" spans="1:6" x14ac:dyDescent="0.2">
      <c r="A582" s="1677" t="s">
        <v>2679</v>
      </c>
      <c r="B582" s="1681" t="s">
        <v>7063</v>
      </c>
      <c r="C582" s="1681" t="s">
        <v>1043</v>
      </c>
      <c r="D582" s="1677" t="s">
        <v>2679</v>
      </c>
      <c r="E582" s="1681" t="s">
        <v>1694</v>
      </c>
      <c r="F582" s="1681" t="s">
        <v>3072</v>
      </c>
    </row>
    <row r="583" spans="1:6" x14ac:dyDescent="0.2">
      <c r="A583" s="1677" t="s">
        <v>2002</v>
      </c>
      <c r="B583" s="1681" t="s">
        <v>7063</v>
      </c>
      <c r="C583" s="1681" t="s">
        <v>1601</v>
      </c>
      <c r="D583" s="1677" t="s">
        <v>2002</v>
      </c>
      <c r="E583" s="1681" t="s">
        <v>1781</v>
      </c>
      <c r="F583" s="1681" t="s">
        <v>3072</v>
      </c>
    </row>
    <row r="584" spans="1:6" x14ac:dyDescent="0.2">
      <c r="A584" s="1677" t="s">
        <v>2771</v>
      </c>
      <c r="B584" s="1681" t="s">
        <v>7063</v>
      </c>
      <c r="C584" s="1681" t="s">
        <v>963</v>
      </c>
      <c r="D584" s="1677" t="s">
        <v>2771</v>
      </c>
      <c r="E584" s="1681" t="s">
        <v>1741</v>
      </c>
      <c r="F584" s="1681" t="s">
        <v>3072</v>
      </c>
    </row>
    <row r="585" spans="1:6" x14ac:dyDescent="0.2">
      <c r="A585" s="1677" t="s">
        <v>2059</v>
      </c>
      <c r="B585" s="1681" t="s">
        <v>7070</v>
      </c>
      <c r="C585" s="1681" t="s">
        <v>1550</v>
      </c>
      <c r="D585" s="1677" t="s">
        <v>2059</v>
      </c>
      <c r="E585" s="1681" t="s">
        <v>1662</v>
      </c>
      <c r="F585" s="1681" t="s">
        <v>3072</v>
      </c>
    </row>
    <row r="586" spans="1:6" x14ac:dyDescent="0.2">
      <c r="A586" s="1677" t="s">
        <v>3048</v>
      </c>
      <c r="B586" s="1681" t="s">
        <v>7094</v>
      </c>
      <c r="C586" s="1681" t="s">
        <v>3049</v>
      </c>
      <c r="D586" s="1677" t="s">
        <v>3048</v>
      </c>
      <c r="E586" s="10" t="s">
        <v>1662</v>
      </c>
      <c r="F586" s="1677" t="s">
        <v>3073</v>
      </c>
    </row>
    <row r="587" spans="1:6" x14ac:dyDescent="0.2">
      <c r="A587" s="1677" t="s">
        <v>2613</v>
      </c>
      <c r="B587" s="1681" t="s">
        <v>7063</v>
      </c>
      <c r="C587" s="1681" t="s">
        <v>1842</v>
      </c>
      <c r="D587" s="1677" t="s">
        <v>2613</v>
      </c>
      <c r="E587" s="1681" t="s">
        <v>1713</v>
      </c>
      <c r="F587" s="1681" t="s">
        <v>3072</v>
      </c>
    </row>
    <row r="588" spans="1:6" x14ac:dyDescent="0.2">
      <c r="A588" s="1677" t="s">
        <v>2050</v>
      </c>
      <c r="B588" s="1681" t="s">
        <v>7070</v>
      </c>
      <c r="C588" s="1681" t="s">
        <v>1843</v>
      </c>
      <c r="D588" s="1677" t="s">
        <v>2050</v>
      </c>
      <c r="E588" s="1681" t="s">
        <v>1662</v>
      </c>
      <c r="F588" s="1681" t="s">
        <v>3072</v>
      </c>
    </row>
    <row r="589" spans="1:6" x14ac:dyDescent="0.2">
      <c r="A589" s="1677" t="s">
        <v>2254</v>
      </c>
      <c r="B589" s="1681" t="s">
        <v>7070</v>
      </c>
      <c r="C589" s="1681" t="s">
        <v>1844</v>
      </c>
      <c r="D589" s="1677" t="s">
        <v>2254</v>
      </c>
      <c r="E589" s="1681" t="s">
        <v>1693</v>
      </c>
      <c r="F589" s="1681" t="s">
        <v>3072</v>
      </c>
    </row>
    <row r="590" spans="1:6" x14ac:dyDescent="0.2">
      <c r="A590" s="1677" t="s">
        <v>2304</v>
      </c>
      <c r="B590" s="1681" t="s">
        <v>7063</v>
      </c>
      <c r="C590" s="1681" t="s">
        <v>1347</v>
      </c>
      <c r="D590" s="1677" t="s">
        <v>2304</v>
      </c>
      <c r="E590" s="1681" t="s">
        <v>1750</v>
      </c>
      <c r="F590" s="1681" t="s">
        <v>3072</v>
      </c>
    </row>
    <row r="591" spans="1:6" x14ac:dyDescent="0.2">
      <c r="A591" s="1677" t="s">
        <v>2881</v>
      </c>
      <c r="B591" s="1681" t="s">
        <v>7093</v>
      </c>
      <c r="C591" s="1681" t="s">
        <v>7099</v>
      </c>
      <c r="D591" s="1677" t="s">
        <v>2881</v>
      </c>
      <c r="E591" s="10" t="s">
        <v>1693</v>
      </c>
      <c r="F591" s="1677" t="s">
        <v>3073</v>
      </c>
    </row>
    <row r="592" spans="1:6" x14ac:dyDescent="0.2">
      <c r="A592" s="1677" t="s">
        <v>2259</v>
      </c>
      <c r="B592" s="1681" t="s">
        <v>7071</v>
      </c>
      <c r="C592" s="1681" t="s">
        <v>1382</v>
      </c>
      <c r="D592" s="1677" t="s">
        <v>2259</v>
      </c>
      <c r="E592" s="1681" t="s">
        <v>1693</v>
      </c>
      <c r="F592" s="1681" t="s">
        <v>3072</v>
      </c>
    </row>
    <row r="593" spans="1:6" x14ac:dyDescent="0.2">
      <c r="A593" s="1677" t="s">
        <v>2596</v>
      </c>
      <c r="B593" s="1681" t="s">
        <v>7063</v>
      </c>
      <c r="C593" s="1681" t="s">
        <v>1111</v>
      </c>
      <c r="D593" s="1677" t="s">
        <v>2596</v>
      </c>
      <c r="E593" s="1681" t="s">
        <v>1678</v>
      </c>
      <c r="F593" s="1681" t="s">
        <v>3072</v>
      </c>
    </row>
    <row r="594" spans="1:6" x14ac:dyDescent="0.2">
      <c r="A594" s="1677" t="s">
        <v>2000</v>
      </c>
      <c r="B594" s="1681" t="s">
        <v>7063</v>
      </c>
      <c r="C594" s="1681" t="s">
        <v>1602</v>
      </c>
      <c r="D594" s="1677" t="s">
        <v>2000</v>
      </c>
      <c r="E594" s="1681" t="s">
        <v>1702</v>
      </c>
      <c r="F594" s="1681" t="s">
        <v>3072</v>
      </c>
    </row>
    <row r="595" spans="1:6" x14ac:dyDescent="0.2">
      <c r="A595" s="1677" t="s">
        <v>2555</v>
      </c>
      <c r="B595" s="1681" t="s">
        <v>256</v>
      </c>
      <c r="C595" s="1681" t="s">
        <v>1845</v>
      </c>
      <c r="D595" s="1677" t="s">
        <v>2555</v>
      </c>
      <c r="E595" s="1681" t="s">
        <v>1661</v>
      </c>
      <c r="F595" s="1681" t="s">
        <v>3072</v>
      </c>
    </row>
    <row r="596" spans="1:6" x14ac:dyDescent="0.2">
      <c r="A596" s="1677" t="s">
        <v>2539</v>
      </c>
      <c r="B596" s="1681" t="s">
        <v>7070</v>
      </c>
      <c r="C596" s="1681" t="s">
        <v>1160</v>
      </c>
      <c r="D596" s="1677" t="s">
        <v>2539</v>
      </c>
      <c r="E596" s="1681" t="s">
        <v>1661</v>
      </c>
      <c r="F596" s="1681" t="s">
        <v>3072</v>
      </c>
    </row>
    <row r="597" spans="1:6" x14ac:dyDescent="0.2">
      <c r="A597" s="1677" t="s">
        <v>2466</v>
      </c>
      <c r="B597" s="1681" t="s">
        <v>7063</v>
      </c>
      <c r="C597" s="1681" t="s">
        <v>1218</v>
      </c>
      <c r="D597" s="1677" t="s">
        <v>2466</v>
      </c>
      <c r="E597" s="1681" t="s">
        <v>1720</v>
      </c>
      <c r="F597" s="1681" t="s">
        <v>3072</v>
      </c>
    </row>
    <row r="598" spans="1:6" x14ac:dyDescent="0.2">
      <c r="A598" s="1677" t="s">
        <v>2761</v>
      </c>
      <c r="B598" s="1681" t="s">
        <v>7070</v>
      </c>
      <c r="C598" s="1681" t="s">
        <v>1846</v>
      </c>
      <c r="D598" s="1677" t="s">
        <v>2761</v>
      </c>
      <c r="E598" s="1681" t="s">
        <v>1741</v>
      </c>
      <c r="F598" s="1681" t="s">
        <v>3072</v>
      </c>
    </row>
    <row r="599" spans="1:6" x14ac:dyDescent="0.2">
      <c r="A599" s="1677" t="s">
        <v>2357</v>
      </c>
      <c r="B599" s="1681" t="s">
        <v>7063</v>
      </c>
      <c r="C599" s="1681" t="s">
        <v>1304</v>
      </c>
      <c r="D599" s="1677" t="s">
        <v>2357</v>
      </c>
      <c r="E599" s="1681" t="s">
        <v>1660</v>
      </c>
      <c r="F599" s="1681" t="s">
        <v>3072</v>
      </c>
    </row>
    <row r="600" spans="1:6" x14ac:dyDescent="0.2">
      <c r="A600" s="1677" t="s">
        <v>2279</v>
      </c>
      <c r="B600" s="1681" t="s">
        <v>7067</v>
      </c>
      <c r="C600" s="1681" t="s">
        <v>1368</v>
      </c>
      <c r="D600" s="1677" t="s">
        <v>2279</v>
      </c>
      <c r="E600" s="1681" t="s">
        <v>1681</v>
      </c>
      <c r="F600" s="1681" t="s">
        <v>3072</v>
      </c>
    </row>
    <row r="601" spans="1:6" x14ac:dyDescent="0.2">
      <c r="A601" s="1677" t="s">
        <v>2280</v>
      </c>
      <c r="B601" s="1681" t="s">
        <v>7069</v>
      </c>
      <c r="C601" s="1681" t="s">
        <v>1367</v>
      </c>
      <c r="D601" s="1677" t="s">
        <v>2280</v>
      </c>
      <c r="E601" s="1681" t="s">
        <v>1681</v>
      </c>
      <c r="F601" s="1681" t="s">
        <v>3072</v>
      </c>
    </row>
    <row r="602" spans="1:6" x14ac:dyDescent="0.2">
      <c r="A602" s="1677" t="s">
        <v>2426</v>
      </c>
      <c r="B602" s="1681" t="s">
        <v>7063</v>
      </c>
      <c r="C602" s="1681" t="s">
        <v>1251</v>
      </c>
      <c r="D602" s="1677" t="s">
        <v>2426</v>
      </c>
      <c r="E602" s="1681" t="s">
        <v>1728</v>
      </c>
      <c r="F602" s="1681" t="s">
        <v>3072</v>
      </c>
    </row>
    <row r="603" spans="1:6" x14ac:dyDescent="0.2">
      <c r="A603" s="1677" t="s">
        <v>2208</v>
      </c>
      <c r="B603" s="1681" t="s">
        <v>7063</v>
      </c>
      <c r="C603" s="1681" t="s">
        <v>1423</v>
      </c>
      <c r="D603" s="1677" t="s">
        <v>2208</v>
      </c>
      <c r="E603" s="1681" t="s">
        <v>1764</v>
      </c>
      <c r="F603" s="1681" t="s">
        <v>3072</v>
      </c>
    </row>
    <row r="604" spans="1:6" x14ac:dyDescent="0.2">
      <c r="A604" s="1677" t="s">
        <v>916</v>
      </c>
      <c r="B604" s="1681" t="s">
        <v>7067</v>
      </c>
      <c r="C604" s="1681" t="s">
        <v>915</v>
      </c>
      <c r="D604" s="1677" t="s">
        <v>916</v>
      </c>
      <c r="E604" s="1681" t="s">
        <v>1705</v>
      </c>
      <c r="F604" s="1681" t="s">
        <v>3072</v>
      </c>
    </row>
    <row r="605" spans="1:6" x14ac:dyDescent="0.2">
      <c r="A605" s="1677" t="s">
        <v>2716</v>
      </c>
      <c r="B605" s="1681" t="s">
        <v>7063</v>
      </c>
      <c r="C605" s="1681" t="s">
        <v>1011</v>
      </c>
      <c r="D605" s="1677" t="s">
        <v>2716</v>
      </c>
      <c r="E605" s="1681" t="s">
        <v>1972</v>
      </c>
      <c r="F605" s="1681" t="s">
        <v>3072</v>
      </c>
    </row>
    <row r="606" spans="1:6" x14ac:dyDescent="0.2">
      <c r="A606" s="1677" t="s">
        <v>2749</v>
      </c>
      <c r="B606" s="1681" t="s">
        <v>7063</v>
      </c>
      <c r="C606" s="1681" t="s">
        <v>983</v>
      </c>
      <c r="D606" s="1677" t="s">
        <v>2749</v>
      </c>
      <c r="E606" s="1681" t="s">
        <v>1684</v>
      </c>
      <c r="F606" s="1681" t="s">
        <v>3072</v>
      </c>
    </row>
    <row r="607" spans="1:6" x14ac:dyDescent="0.2">
      <c r="A607" s="1677" t="s">
        <v>2307</v>
      </c>
      <c r="B607" s="1681" t="s">
        <v>7070</v>
      </c>
      <c r="C607" s="1681" t="s">
        <v>1345</v>
      </c>
      <c r="D607" s="1677" t="s">
        <v>2307</v>
      </c>
      <c r="E607" s="1681" t="s">
        <v>1750</v>
      </c>
      <c r="F607" s="1681" t="s">
        <v>3072</v>
      </c>
    </row>
    <row r="608" spans="1:6" x14ac:dyDescent="0.2">
      <c r="A608" s="1677" t="s">
        <v>2371</v>
      </c>
      <c r="B608" s="1681" t="s">
        <v>7067</v>
      </c>
      <c r="C608" s="1681" t="s">
        <v>1295</v>
      </c>
      <c r="D608" s="1677" t="s">
        <v>2371</v>
      </c>
      <c r="E608" s="1681" t="s">
        <v>1786</v>
      </c>
      <c r="F608" s="1681" t="s">
        <v>3072</v>
      </c>
    </row>
    <row r="609" spans="1:6" x14ac:dyDescent="0.2">
      <c r="A609" s="1677" t="s">
        <v>2802</v>
      </c>
      <c r="B609" s="1681" t="s">
        <v>7070</v>
      </c>
      <c r="C609" s="1681" t="s">
        <v>939</v>
      </c>
      <c r="D609" s="1677" t="s">
        <v>2802</v>
      </c>
      <c r="E609" s="1681" t="s">
        <v>1689</v>
      </c>
      <c r="F609" s="1681" t="s">
        <v>3072</v>
      </c>
    </row>
    <row r="610" spans="1:6" x14ac:dyDescent="0.2">
      <c r="A610" s="1677" t="s">
        <v>2391</v>
      </c>
      <c r="B610" s="1681" t="s">
        <v>7077</v>
      </c>
      <c r="C610" s="1681" t="s">
        <v>1279</v>
      </c>
      <c r="D610" s="1677" t="s">
        <v>2391</v>
      </c>
      <c r="E610" s="1681" t="s">
        <v>1712</v>
      </c>
      <c r="F610" s="1681" t="s">
        <v>3072</v>
      </c>
    </row>
    <row r="611" spans="1:6" x14ac:dyDescent="0.2">
      <c r="A611" s="1677" t="s">
        <v>2066</v>
      </c>
      <c r="B611" s="1681" t="s">
        <v>7071</v>
      </c>
      <c r="C611" s="1681" t="s">
        <v>1543</v>
      </c>
      <c r="D611" s="1677" t="s">
        <v>2066</v>
      </c>
      <c r="E611" s="1681" t="s">
        <v>1662</v>
      </c>
      <c r="F611" s="1681" t="s">
        <v>3072</v>
      </c>
    </row>
    <row r="612" spans="1:6" x14ac:dyDescent="0.2">
      <c r="A612" s="1677" t="s">
        <v>2412</v>
      </c>
      <c r="B612" s="1681" t="s">
        <v>7067</v>
      </c>
      <c r="C612" s="1681" t="s">
        <v>1260</v>
      </c>
      <c r="D612" s="1677" t="s">
        <v>2412</v>
      </c>
      <c r="E612" s="1681" t="s">
        <v>1767</v>
      </c>
      <c r="F612" s="1681" t="s">
        <v>3072</v>
      </c>
    </row>
    <row r="613" spans="1:6" x14ac:dyDescent="0.2">
      <c r="A613" s="1677" t="s">
        <v>2411</v>
      </c>
      <c r="B613" s="1681" t="s">
        <v>7069</v>
      </c>
      <c r="C613" s="1681" t="s">
        <v>1261</v>
      </c>
      <c r="D613" s="1677" t="s">
        <v>2411</v>
      </c>
      <c r="E613" s="1681" t="s">
        <v>1767</v>
      </c>
      <c r="F613" s="1681" t="s">
        <v>3072</v>
      </c>
    </row>
    <row r="614" spans="1:6" x14ac:dyDescent="0.2">
      <c r="A614" s="1677" t="s">
        <v>2060</v>
      </c>
      <c r="B614" s="1681" t="s">
        <v>7070</v>
      </c>
      <c r="C614" s="1681" t="s">
        <v>1549</v>
      </c>
      <c r="D614" s="1677" t="s">
        <v>2060</v>
      </c>
      <c r="E614" s="1681" t="s">
        <v>1662</v>
      </c>
      <c r="F614" s="1681" t="s">
        <v>3072</v>
      </c>
    </row>
    <row r="615" spans="1:6" x14ac:dyDescent="0.2">
      <c r="A615" s="10" t="s">
        <v>2840</v>
      </c>
      <c r="B615" s="10" t="s">
        <v>7088</v>
      </c>
      <c r="C615" s="10" t="s">
        <v>2841</v>
      </c>
      <c r="D615" s="10" t="s">
        <v>2840</v>
      </c>
      <c r="E615" s="10" t="s">
        <v>1662</v>
      </c>
      <c r="F615" s="1677" t="s">
        <v>3073</v>
      </c>
    </row>
    <row r="616" spans="1:6" x14ac:dyDescent="0.2">
      <c r="A616" s="1677" t="s">
        <v>2070</v>
      </c>
      <c r="B616" s="1681" t="s">
        <v>7071</v>
      </c>
      <c r="C616" s="1681" t="s">
        <v>1847</v>
      </c>
      <c r="D616" s="1677" t="s">
        <v>2070</v>
      </c>
      <c r="E616" s="1681" t="s">
        <v>1662</v>
      </c>
      <c r="F616" s="1681" t="s">
        <v>3072</v>
      </c>
    </row>
    <row r="617" spans="1:6" x14ac:dyDescent="0.2">
      <c r="A617" s="1677" t="s">
        <v>2632</v>
      </c>
      <c r="B617" s="1681" t="s">
        <v>7077</v>
      </c>
      <c r="C617" s="1681" t="s">
        <v>1082</v>
      </c>
      <c r="D617" s="1677" t="s">
        <v>2632</v>
      </c>
      <c r="E617" s="1681" t="s">
        <v>1665</v>
      </c>
      <c r="F617" s="1681" t="s">
        <v>3072</v>
      </c>
    </row>
    <row r="618" spans="1:6" x14ac:dyDescent="0.2">
      <c r="A618" s="1677" t="s">
        <v>2019</v>
      </c>
      <c r="B618" s="1681" t="s">
        <v>7063</v>
      </c>
      <c r="C618" s="1681" t="s">
        <v>1585</v>
      </c>
      <c r="D618" s="1677" t="s">
        <v>2019</v>
      </c>
      <c r="E618" s="1681" t="s">
        <v>1805</v>
      </c>
      <c r="F618" s="1681" t="s">
        <v>3072</v>
      </c>
    </row>
    <row r="619" spans="1:6" x14ac:dyDescent="0.2">
      <c r="A619" s="1677" t="s">
        <v>2074</v>
      </c>
      <c r="B619" s="1681" t="s">
        <v>7070</v>
      </c>
      <c r="C619" s="1681" t="s">
        <v>1539</v>
      </c>
      <c r="D619" s="1677" t="s">
        <v>2074</v>
      </c>
      <c r="E619" s="1681" t="s">
        <v>1662</v>
      </c>
      <c r="F619" s="1681" t="s">
        <v>3072</v>
      </c>
    </row>
    <row r="620" spans="1:6" x14ac:dyDescent="0.2">
      <c r="A620" s="1677" t="s">
        <v>2379</v>
      </c>
      <c r="B620" s="1681" t="s">
        <v>7063</v>
      </c>
      <c r="C620" s="1681" t="s">
        <v>1288</v>
      </c>
      <c r="D620" s="1677" t="s">
        <v>2379</v>
      </c>
      <c r="E620" s="1681" t="s">
        <v>1724</v>
      </c>
      <c r="F620" s="1681" t="s">
        <v>3072</v>
      </c>
    </row>
    <row r="621" spans="1:6" x14ac:dyDescent="0.2">
      <c r="A621" s="1677" t="s">
        <v>2021</v>
      </c>
      <c r="B621" s="1681" t="s">
        <v>7063</v>
      </c>
      <c r="C621" s="1681" t="s">
        <v>1583</v>
      </c>
      <c r="D621" s="1677" t="s">
        <v>2021</v>
      </c>
      <c r="E621" s="1681" t="s">
        <v>1690</v>
      </c>
      <c r="F621" s="1681" t="s">
        <v>3072</v>
      </c>
    </row>
    <row r="622" spans="1:6" x14ac:dyDescent="0.2">
      <c r="A622" s="1677" t="s">
        <v>2562</v>
      </c>
      <c r="B622" s="1681" t="s">
        <v>7063</v>
      </c>
      <c r="C622" s="1681" t="s">
        <v>1139</v>
      </c>
      <c r="D622" s="1677" t="s">
        <v>2562</v>
      </c>
      <c r="E622" s="1681" t="s">
        <v>1661</v>
      </c>
      <c r="F622" s="1681" t="s">
        <v>3072</v>
      </c>
    </row>
    <row r="623" spans="1:6" x14ac:dyDescent="0.2">
      <c r="A623" s="1677" t="s">
        <v>2225</v>
      </c>
      <c r="B623" s="1681" t="s">
        <v>7063</v>
      </c>
      <c r="C623" s="1681" t="s">
        <v>1408</v>
      </c>
      <c r="D623" s="1677" t="s">
        <v>2225</v>
      </c>
      <c r="E623" s="1681" t="s">
        <v>1752</v>
      </c>
      <c r="F623" s="1681" t="s">
        <v>3072</v>
      </c>
    </row>
    <row r="624" spans="1:6" x14ac:dyDescent="0.2">
      <c r="A624" s="10" t="s">
        <v>2913</v>
      </c>
      <c r="B624" s="10" t="s">
        <v>7088</v>
      </c>
      <c r="C624" s="10" t="s">
        <v>2914</v>
      </c>
      <c r="D624" s="10" t="s">
        <v>2913</v>
      </c>
      <c r="E624" s="10" t="s">
        <v>1660</v>
      </c>
      <c r="F624" s="1677" t="s">
        <v>3073</v>
      </c>
    </row>
    <row r="625" spans="1:6" x14ac:dyDescent="0.2">
      <c r="A625" s="1677" t="s">
        <v>2608</v>
      </c>
      <c r="B625" s="1681" t="s">
        <v>7063</v>
      </c>
      <c r="C625" s="1681" t="s">
        <v>1104</v>
      </c>
      <c r="D625" s="1677" t="s">
        <v>2608</v>
      </c>
      <c r="E625" s="1681" t="s">
        <v>1726</v>
      </c>
      <c r="F625" s="1681" t="s">
        <v>3072</v>
      </c>
    </row>
    <row r="626" spans="1:6" x14ac:dyDescent="0.2">
      <c r="A626" s="1677" t="s">
        <v>2618</v>
      </c>
      <c r="B626" s="1681" t="s">
        <v>7063</v>
      </c>
      <c r="C626" s="1681" t="s">
        <v>1095</v>
      </c>
      <c r="D626" s="1677" t="s">
        <v>2618</v>
      </c>
      <c r="E626" s="1681" t="s">
        <v>1713</v>
      </c>
      <c r="F626" s="1681" t="s">
        <v>3072</v>
      </c>
    </row>
    <row r="627" spans="1:6" x14ac:dyDescent="0.2">
      <c r="A627" s="1677" t="s">
        <v>2115</v>
      </c>
      <c r="B627" s="1681" t="s">
        <v>7070</v>
      </c>
      <c r="C627" s="1681" t="s">
        <v>1502</v>
      </c>
      <c r="D627" s="1677" t="s">
        <v>2115</v>
      </c>
      <c r="E627" s="1681" t="s">
        <v>1662</v>
      </c>
      <c r="F627" s="1681" t="s">
        <v>3072</v>
      </c>
    </row>
    <row r="628" spans="1:6" x14ac:dyDescent="0.2">
      <c r="A628" s="1677" t="s">
        <v>2548</v>
      </c>
      <c r="B628" s="1681" t="s">
        <v>7070</v>
      </c>
      <c r="C628" s="1681" t="s">
        <v>1151</v>
      </c>
      <c r="D628" s="1677" t="s">
        <v>2548</v>
      </c>
      <c r="E628" s="1681" t="s">
        <v>1661</v>
      </c>
      <c r="F628" s="1681" t="s">
        <v>3072</v>
      </c>
    </row>
    <row r="629" spans="1:6" x14ac:dyDescent="0.2">
      <c r="A629" s="1677" t="s">
        <v>2834</v>
      </c>
      <c r="B629" s="1681" t="s">
        <v>7094</v>
      </c>
      <c r="C629" s="1681" t="s">
        <v>2835</v>
      </c>
      <c r="D629" s="1677" t="s">
        <v>2834</v>
      </c>
      <c r="E629" s="10" t="s">
        <v>1662</v>
      </c>
      <c r="F629" s="1677" t="s">
        <v>3073</v>
      </c>
    </row>
    <row r="630" spans="1:6" x14ac:dyDescent="0.2">
      <c r="A630" s="1677" t="s">
        <v>2246</v>
      </c>
      <c r="B630" s="1681" t="s">
        <v>7070</v>
      </c>
      <c r="C630" s="1681" t="s">
        <v>1392</v>
      </c>
      <c r="D630" s="1677" t="s">
        <v>2246</v>
      </c>
      <c r="E630" s="1681" t="s">
        <v>1664</v>
      </c>
      <c r="F630" s="1681" t="s">
        <v>3072</v>
      </c>
    </row>
    <row r="631" spans="1:6" x14ac:dyDescent="0.2">
      <c r="A631" s="1677" t="s">
        <v>2376</v>
      </c>
      <c r="B631" s="1681" t="s">
        <v>7063</v>
      </c>
      <c r="C631" s="1681" t="s">
        <v>1290</v>
      </c>
      <c r="D631" s="1677" t="s">
        <v>2376</v>
      </c>
      <c r="E631" s="1681" t="s">
        <v>1786</v>
      </c>
      <c r="F631" s="1681" t="s">
        <v>3072</v>
      </c>
    </row>
    <row r="632" spans="1:6" x14ac:dyDescent="0.2">
      <c r="A632" s="1677" t="s">
        <v>2038</v>
      </c>
      <c r="B632" s="1681" t="s">
        <v>7070</v>
      </c>
      <c r="C632" s="1681" t="s">
        <v>1568</v>
      </c>
      <c r="D632" s="1677" t="s">
        <v>2038</v>
      </c>
      <c r="E632" s="1681" t="s">
        <v>1662</v>
      </c>
      <c r="F632" s="1681" t="s">
        <v>3072</v>
      </c>
    </row>
    <row r="633" spans="1:6" x14ac:dyDescent="0.2">
      <c r="A633" s="1677" t="s">
        <v>2039</v>
      </c>
      <c r="B633" s="1681" t="s">
        <v>7070</v>
      </c>
      <c r="C633" s="1681" t="s">
        <v>1567</v>
      </c>
      <c r="D633" s="1677" t="s">
        <v>2039</v>
      </c>
      <c r="E633" s="1681" t="s">
        <v>1662</v>
      </c>
      <c r="F633" s="1681" t="s">
        <v>3072</v>
      </c>
    </row>
    <row r="634" spans="1:6" x14ac:dyDescent="0.2">
      <c r="A634" s="1677" t="s">
        <v>2041</v>
      </c>
      <c r="B634" s="1681" t="s">
        <v>7070</v>
      </c>
      <c r="C634" s="1681" t="s">
        <v>1565</v>
      </c>
      <c r="D634" s="1677" t="s">
        <v>2041</v>
      </c>
      <c r="E634" s="1681" t="s">
        <v>1662</v>
      </c>
      <c r="F634" s="1681" t="s">
        <v>3072</v>
      </c>
    </row>
    <row r="635" spans="1:6" x14ac:dyDescent="0.2">
      <c r="A635" s="1677" t="s">
        <v>2946</v>
      </c>
      <c r="B635" s="1681" t="s">
        <v>7094</v>
      </c>
      <c r="C635" s="1681" t="s">
        <v>2947</v>
      </c>
      <c r="D635" s="1677" t="s">
        <v>2946</v>
      </c>
      <c r="E635" s="10" t="s">
        <v>1685</v>
      </c>
      <c r="F635" s="1677" t="s">
        <v>3073</v>
      </c>
    </row>
    <row r="636" spans="1:6" x14ac:dyDescent="0.2">
      <c r="A636" s="1677" t="s">
        <v>2836</v>
      </c>
      <c r="B636" s="1681" t="s">
        <v>7094</v>
      </c>
      <c r="C636" s="1681" t="s">
        <v>2837</v>
      </c>
      <c r="D636" s="1677" t="s">
        <v>2836</v>
      </c>
      <c r="E636" s="10" t="s">
        <v>1662</v>
      </c>
      <c r="F636" s="1677" t="s">
        <v>3073</v>
      </c>
    </row>
    <row r="637" spans="1:6" x14ac:dyDescent="0.2">
      <c r="A637" s="10" t="s">
        <v>2861</v>
      </c>
      <c r="B637" s="10" t="s">
        <v>7087</v>
      </c>
      <c r="C637" s="10" t="s">
        <v>2862</v>
      </c>
      <c r="D637" s="10" t="s">
        <v>2861</v>
      </c>
      <c r="E637" s="10" t="s">
        <v>1777</v>
      </c>
      <c r="F637" s="1677" t="s">
        <v>3073</v>
      </c>
    </row>
    <row r="638" spans="1:6" x14ac:dyDescent="0.2">
      <c r="A638" s="1677" t="s">
        <v>2612</v>
      </c>
      <c r="B638" s="1681" t="s">
        <v>7063</v>
      </c>
      <c r="C638" s="1681" t="s">
        <v>1100</v>
      </c>
      <c r="D638" s="1677" t="s">
        <v>2612</v>
      </c>
      <c r="E638" s="1681" t="s">
        <v>1713</v>
      </c>
      <c r="F638" s="1681" t="s">
        <v>3072</v>
      </c>
    </row>
    <row r="639" spans="1:6" x14ac:dyDescent="0.2">
      <c r="A639" s="10" t="s">
        <v>2892</v>
      </c>
      <c r="B639" s="10" t="s">
        <v>7087</v>
      </c>
      <c r="C639" s="10" t="s">
        <v>2893</v>
      </c>
      <c r="D639" s="10" t="s">
        <v>2892</v>
      </c>
      <c r="E639" s="10" t="s">
        <v>1770</v>
      </c>
      <c r="F639" s="1677" t="s">
        <v>3073</v>
      </c>
    </row>
    <row r="640" spans="1:6" x14ac:dyDescent="0.2">
      <c r="A640" s="1677" t="s">
        <v>2685</v>
      </c>
      <c r="B640" s="1681" t="s">
        <v>7070</v>
      </c>
      <c r="C640" s="1681" t="s">
        <v>1038</v>
      </c>
      <c r="D640" s="1677" t="s">
        <v>2685</v>
      </c>
      <c r="E640" s="1681" t="s">
        <v>1686</v>
      </c>
      <c r="F640" s="1681" t="s">
        <v>3072</v>
      </c>
    </row>
    <row r="641" spans="1:6" x14ac:dyDescent="0.2">
      <c r="A641" s="10" t="s">
        <v>2821</v>
      </c>
      <c r="B641" s="10" t="s">
        <v>7088</v>
      </c>
      <c r="C641" s="10" t="s">
        <v>2822</v>
      </c>
      <c r="D641" s="10" t="s">
        <v>2821</v>
      </c>
      <c r="E641" s="10" t="s">
        <v>1781</v>
      </c>
      <c r="F641" s="1677" t="s">
        <v>3073</v>
      </c>
    </row>
    <row r="642" spans="1:6" x14ac:dyDescent="0.2">
      <c r="A642" s="10" t="s">
        <v>2838</v>
      </c>
      <c r="B642" s="10" t="s">
        <v>7088</v>
      </c>
      <c r="C642" s="10" t="s">
        <v>2839</v>
      </c>
      <c r="D642" s="10" t="s">
        <v>2838</v>
      </c>
      <c r="E642" s="10" t="s">
        <v>1662</v>
      </c>
      <c r="F642" s="1677" t="s">
        <v>3073</v>
      </c>
    </row>
    <row r="643" spans="1:6" x14ac:dyDescent="0.2">
      <c r="A643" s="1677" t="s">
        <v>2720</v>
      </c>
      <c r="B643" s="1681" t="s">
        <v>7067</v>
      </c>
      <c r="C643" s="1681" t="s">
        <v>1848</v>
      </c>
      <c r="D643" s="1677" t="s">
        <v>2720</v>
      </c>
      <c r="E643" s="1681" t="s">
        <v>1972</v>
      </c>
      <c r="F643" s="1681" t="s">
        <v>3072</v>
      </c>
    </row>
    <row r="644" spans="1:6" x14ac:dyDescent="0.2">
      <c r="A644" s="1677" t="s">
        <v>2738</v>
      </c>
      <c r="B644" s="1681" t="s">
        <v>7071</v>
      </c>
      <c r="C644" s="1681" t="s">
        <v>1849</v>
      </c>
      <c r="D644" s="1677" t="s">
        <v>2738</v>
      </c>
      <c r="E644" s="1681" t="s">
        <v>1972</v>
      </c>
      <c r="F644" s="1681" t="s">
        <v>3072</v>
      </c>
    </row>
    <row r="645" spans="1:6" x14ac:dyDescent="0.2">
      <c r="A645" s="1677" t="s">
        <v>2687</v>
      </c>
      <c r="B645" s="1681" t="s">
        <v>7070</v>
      </c>
      <c r="C645" s="1681" t="s">
        <v>1850</v>
      </c>
      <c r="D645" s="1677" t="s">
        <v>2687</v>
      </c>
      <c r="E645" s="1681" t="s">
        <v>1686</v>
      </c>
      <c r="F645" s="1681" t="s">
        <v>3072</v>
      </c>
    </row>
    <row r="646" spans="1:6" x14ac:dyDescent="0.2">
      <c r="A646" s="1677" t="s">
        <v>2535</v>
      </c>
      <c r="B646" s="1681" t="s">
        <v>7070</v>
      </c>
      <c r="C646" s="1681" t="s">
        <v>1164</v>
      </c>
      <c r="D646" s="1677" t="s">
        <v>2535</v>
      </c>
      <c r="E646" s="1681" t="s">
        <v>1661</v>
      </c>
      <c r="F646" s="1681" t="s">
        <v>3072</v>
      </c>
    </row>
    <row r="647" spans="1:6" x14ac:dyDescent="0.2">
      <c r="A647" s="1677" t="s">
        <v>2171</v>
      </c>
      <c r="B647" s="1681" t="s">
        <v>7069</v>
      </c>
      <c r="C647" s="1681" t="s">
        <v>1452</v>
      </c>
      <c r="D647" s="1677" t="s">
        <v>2171</v>
      </c>
      <c r="E647" s="1681" t="s">
        <v>1662</v>
      </c>
      <c r="F647" s="1681" t="s">
        <v>3072</v>
      </c>
    </row>
    <row r="648" spans="1:6" x14ac:dyDescent="0.2">
      <c r="A648" s="1677" t="s">
        <v>2118</v>
      </c>
      <c r="B648" s="1681" t="s">
        <v>7070</v>
      </c>
      <c r="C648" s="1681" t="s">
        <v>1499</v>
      </c>
      <c r="D648" s="1677" t="s">
        <v>2118</v>
      </c>
      <c r="E648" s="1681" t="s">
        <v>1662</v>
      </c>
      <c r="F648" s="1681" t="s">
        <v>3072</v>
      </c>
    </row>
    <row r="649" spans="1:6" x14ac:dyDescent="0.2">
      <c r="A649" s="1677" t="s">
        <v>2102</v>
      </c>
      <c r="B649" s="1681" t="s">
        <v>256</v>
      </c>
      <c r="C649" s="1681" t="s">
        <v>1513</v>
      </c>
      <c r="D649" s="1677" t="s">
        <v>2102</v>
      </c>
      <c r="E649" s="1681" t="s">
        <v>1662</v>
      </c>
      <c r="F649" s="1681" t="s">
        <v>3072</v>
      </c>
    </row>
    <row r="650" spans="1:6" x14ac:dyDescent="0.2">
      <c r="A650" s="1677" t="s">
        <v>2092</v>
      </c>
      <c r="B650" s="1681" t="s">
        <v>7070</v>
      </c>
      <c r="C650" s="1681" t="s">
        <v>1522</v>
      </c>
      <c r="D650" s="1677" t="s">
        <v>2092</v>
      </c>
      <c r="E650" s="1681" t="s">
        <v>1662</v>
      </c>
      <c r="F650" s="1681" t="s">
        <v>3072</v>
      </c>
    </row>
    <row r="651" spans="1:6" x14ac:dyDescent="0.2">
      <c r="A651" s="1677" t="s">
        <v>2275</v>
      </c>
      <c r="B651" s="1681" t="s">
        <v>7067</v>
      </c>
      <c r="C651" s="1681" t="s">
        <v>1371</v>
      </c>
      <c r="D651" s="1677" t="s">
        <v>2275</v>
      </c>
      <c r="E651" s="1681" t="s">
        <v>1681</v>
      </c>
      <c r="F651" s="1681" t="s">
        <v>3072</v>
      </c>
    </row>
    <row r="652" spans="1:6" x14ac:dyDescent="0.2">
      <c r="A652" s="1677" t="s">
        <v>2207</v>
      </c>
      <c r="B652" s="1681" t="s">
        <v>7063</v>
      </c>
      <c r="C652" s="1681" t="s">
        <v>1424</v>
      </c>
      <c r="D652" s="1677" t="s">
        <v>2207</v>
      </c>
      <c r="E652" s="1681" t="s">
        <v>1746</v>
      </c>
      <c r="F652" s="1681" t="s">
        <v>3072</v>
      </c>
    </row>
    <row r="653" spans="1:6" x14ac:dyDescent="0.2">
      <c r="A653" s="1677" t="s">
        <v>2788</v>
      </c>
      <c r="B653" s="1681" t="s">
        <v>7063</v>
      </c>
      <c r="C653" s="1681" t="s">
        <v>951</v>
      </c>
      <c r="D653" s="1677" t="s">
        <v>2788</v>
      </c>
      <c r="E653" s="1681" t="s">
        <v>1679</v>
      </c>
      <c r="F653" s="1681" t="s">
        <v>3072</v>
      </c>
    </row>
    <row r="654" spans="1:6" x14ac:dyDescent="0.2">
      <c r="A654" s="1677" t="s">
        <v>2230</v>
      </c>
      <c r="B654" s="1681" t="s">
        <v>7063</v>
      </c>
      <c r="C654" s="1681" t="s">
        <v>1403</v>
      </c>
      <c r="D654" s="1677" t="s">
        <v>2230</v>
      </c>
      <c r="E654" s="1681" t="s">
        <v>1809</v>
      </c>
      <c r="F654" s="1681" t="s">
        <v>3072</v>
      </c>
    </row>
    <row r="655" spans="1:6" x14ac:dyDescent="0.2">
      <c r="A655" s="1677" t="s">
        <v>2301</v>
      </c>
      <c r="B655" s="1681" t="s">
        <v>7067</v>
      </c>
      <c r="C655" s="1681" t="s">
        <v>1350</v>
      </c>
      <c r="D655" s="1677" t="s">
        <v>2301</v>
      </c>
      <c r="E655" s="1681" t="s">
        <v>1759</v>
      </c>
      <c r="F655" s="1681" t="s">
        <v>3072</v>
      </c>
    </row>
    <row r="656" spans="1:6" x14ac:dyDescent="0.2">
      <c r="A656" s="1677" t="s">
        <v>2274</v>
      </c>
      <c r="B656" s="1681" t="s">
        <v>7063</v>
      </c>
      <c r="C656" s="1681" t="s">
        <v>1372</v>
      </c>
      <c r="D656" s="1677" t="s">
        <v>2274</v>
      </c>
      <c r="E656" s="1681" t="s">
        <v>1736</v>
      </c>
      <c r="F656" s="1681" t="s">
        <v>3072</v>
      </c>
    </row>
    <row r="657" spans="1:6" x14ac:dyDescent="0.2">
      <c r="A657" s="10" t="s">
        <v>3000</v>
      </c>
      <c r="B657" s="10" t="s">
        <v>7088</v>
      </c>
      <c r="C657" s="10" t="s">
        <v>3001</v>
      </c>
      <c r="D657" s="10" t="s">
        <v>3000</v>
      </c>
      <c r="E657" s="10" t="s">
        <v>1717</v>
      </c>
      <c r="F657" s="1677" t="s">
        <v>3073</v>
      </c>
    </row>
    <row r="658" spans="1:6" x14ac:dyDescent="0.2">
      <c r="A658" s="1677" t="s">
        <v>2578</v>
      </c>
      <c r="B658" s="1681" t="s">
        <v>7070</v>
      </c>
      <c r="C658" s="1681" t="s">
        <v>1125</v>
      </c>
      <c r="D658" s="1677" t="s">
        <v>2578</v>
      </c>
      <c r="E658" s="1681" t="s">
        <v>1667</v>
      </c>
      <c r="F658" s="1681" t="s">
        <v>3072</v>
      </c>
    </row>
    <row r="659" spans="1:6" x14ac:dyDescent="0.2">
      <c r="A659" s="1677" t="s">
        <v>2917</v>
      </c>
      <c r="B659" s="1681" t="s">
        <v>7094</v>
      </c>
      <c r="C659" s="1681" t="s">
        <v>2918</v>
      </c>
      <c r="D659" s="1677" t="s">
        <v>2917</v>
      </c>
      <c r="E659" s="1677" t="s">
        <v>1975</v>
      </c>
      <c r="F659" s="1677" t="s">
        <v>3073</v>
      </c>
    </row>
    <row r="660" spans="1:6" x14ac:dyDescent="0.2">
      <c r="A660" s="1677" t="s">
        <v>2435</v>
      </c>
      <c r="B660" s="1681" t="s">
        <v>7067</v>
      </c>
      <c r="C660" s="1681" t="s">
        <v>1244</v>
      </c>
      <c r="D660" s="1677" t="s">
        <v>2435</v>
      </c>
      <c r="E660" s="1681" t="s">
        <v>1714</v>
      </c>
      <c r="F660" s="1681" t="s">
        <v>3072</v>
      </c>
    </row>
    <row r="661" spans="1:6" x14ac:dyDescent="0.2">
      <c r="A661" s="1677" t="s">
        <v>2446</v>
      </c>
      <c r="B661" s="1681" t="s">
        <v>7069</v>
      </c>
      <c r="C661" s="1681" t="s">
        <v>1234</v>
      </c>
      <c r="D661" s="1677" t="s">
        <v>2446</v>
      </c>
      <c r="E661" s="1681" t="s">
        <v>1714</v>
      </c>
      <c r="F661" s="1681" t="s">
        <v>3072</v>
      </c>
    </row>
    <row r="662" spans="1:6" x14ac:dyDescent="0.2">
      <c r="A662" s="1677" t="s">
        <v>2823</v>
      </c>
      <c r="B662" s="1681" t="s">
        <v>7093</v>
      </c>
      <c r="C662" s="1681" t="s">
        <v>2824</v>
      </c>
      <c r="D662" s="1677" t="s">
        <v>2823</v>
      </c>
      <c r="E662" s="10" t="s">
        <v>1703</v>
      </c>
      <c r="F662" s="1677" t="s">
        <v>3073</v>
      </c>
    </row>
    <row r="663" spans="1:6" x14ac:dyDescent="0.2">
      <c r="A663" s="1677" t="s">
        <v>2994</v>
      </c>
      <c r="B663" s="1681" t="s">
        <v>7094</v>
      </c>
      <c r="C663" s="1681" t="s">
        <v>2995</v>
      </c>
      <c r="D663" s="1677" t="s">
        <v>2994</v>
      </c>
      <c r="E663" s="10" t="s">
        <v>1973</v>
      </c>
      <c r="F663" s="1677" t="s">
        <v>3073</v>
      </c>
    </row>
    <row r="664" spans="1:6" x14ac:dyDescent="0.2">
      <c r="A664" s="1677" t="s">
        <v>2220</v>
      </c>
      <c r="B664" s="1681" t="s">
        <v>7063</v>
      </c>
      <c r="C664" s="1681" t="s">
        <v>1412</v>
      </c>
      <c r="D664" s="1677" t="s">
        <v>2220</v>
      </c>
      <c r="E664" s="1681" t="s">
        <v>7073</v>
      </c>
      <c r="F664" s="1681" t="s">
        <v>3072</v>
      </c>
    </row>
    <row r="665" spans="1:6" x14ac:dyDescent="0.2">
      <c r="A665" s="1677" t="s">
        <v>2315</v>
      </c>
      <c r="B665" s="1681" t="s">
        <v>7063</v>
      </c>
      <c r="C665" s="1681" t="s">
        <v>1339</v>
      </c>
      <c r="D665" s="1677" t="s">
        <v>2315</v>
      </c>
      <c r="E665" s="1681" t="s">
        <v>1697</v>
      </c>
      <c r="F665" s="1681" t="s">
        <v>3072</v>
      </c>
    </row>
    <row r="666" spans="1:6" x14ac:dyDescent="0.2">
      <c r="A666" s="1677" t="s">
        <v>2250</v>
      </c>
      <c r="B666" s="1681" t="s">
        <v>7067</v>
      </c>
      <c r="C666" s="1681" t="s">
        <v>1388</v>
      </c>
      <c r="D666" s="1677" t="s">
        <v>2250</v>
      </c>
      <c r="E666" s="1681" t="s">
        <v>1693</v>
      </c>
      <c r="F666" s="1681" t="s">
        <v>3072</v>
      </c>
    </row>
    <row r="667" spans="1:6" x14ac:dyDescent="0.2">
      <c r="A667" s="1677" t="s">
        <v>2188</v>
      </c>
      <c r="B667" s="1681" t="s">
        <v>7063</v>
      </c>
      <c r="C667" s="1681" t="s">
        <v>1439</v>
      </c>
      <c r="D667" s="1677" t="s">
        <v>2188</v>
      </c>
      <c r="E667" s="1681" t="s">
        <v>1763</v>
      </c>
      <c r="F667" s="1681" t="s">
        <v>3072</v>
      </c>
    </row>
    <row r="668" spans="1:6" x14ac:dyDescent="0.2">
      <c r="A668" s="1677" t="s">
        <v>2668</v>
      </c>
      <c r="B668" s="1681" t="s">
        <v>7063</v>
      </c>
      <c r="C668" s="1681" t="s">
        <v>1053</v>
      </c>
      <c r="D668" s="1677" t="s">
        <v>2668</v>
      </c>
      <c r="E668" s="1681" t="s">
        <v>1717</v>
      </c>
      <c r="F668" s="1681" t="s">
        <v>3072</v>
      </c>
    </row>
    <row r="669" spans="1:6" x14ac:dyDescent="0.2">
      <c r="A669" s="1677" t="s">
        <v>2448</v>
      </c>
      <c r="B669" s="1681" t="s">
        <v>7063</v>
      </c>
      <c r="C669" s="1681" t="s">
        <v>1232</v>
      </c>
      <c r="D669" s="1677" t="s">
        <v>2448</v>
      </c>
      <c r="E669" s="1681" t="s">
        <v>1672</v>
      </c>
      <c r="F669" s="1681" t="s">
        <v>3072</v>
      </c>
    </row>
    <row r="670" spans="1:6" x14ac:dyDescent="0.2">
      <c r="A670" s="1677" t="s">
        <v>2128</v>
      </c>
      <c r="B670" s="1681" t="s">
        <v>7070</v>
      </c>
      <c r="C670" s="1681" t="s">
        <v>1492</v>
      </c>
      <c r="D670" s="1677" t="s">
        <v>2128</v>
      </c>
      <c r="E670" s="1681" t="s">
        <v>1662</v>
      </c>
      <c r="F670" s="1681" t="s">
        <v>3072</v>
      </c>
    </row>
    <row r="671" spans="1:6" x14ac:dyDescent="0.2">
      <c r="A671" s="1677" t="s">
        <v>2580</v>
      </c>
      <c r="B671" s="1681" t="s">
        <v>7070</v>
      </c>
      <c r="C671" s="1681" t="s">
        <v>1123</v>
      </c>
      <c r="D671" s="1677" t="s">
        <v>2580</v>
      </c>
      <c r="E671" s="1681" t="s">
        <v>1667</v>
      </c>
      <c r="F671" s="1681" t="s">
        <v>3072</v>
      </c>
    </row>
    <row r="672" spans="1:6" x14ac:dyDescent="0.2">
      <c r="A672" s="1677" t="s">
        <v>2579</v>
      </c>
      <c r="B672" s="1681" t="s">
        <v>7071</v>
      </c>
      <c r="C672" s="1681" t="s">
        <v>1124</v>
      </c>
      <c r="D672" s="1677" t="s">
        <v>2579</v>
      </c>
      <c r="E672" s="1681" t="s">
        <v>1667</v>
      </c>
      <c r="F672" s="1681" t="s">
        <v>3072</v>
      </c>
    </row>
    <row r="673" spans="1:6" x14ac:dyDescent="0.2">
      <c r="A673" s="1677" t="s">
        <v>2033</v>
      </c>
      <c r="B673" s="1681" t="s">
        <v>7067</v>
      </c>
      <c r="C673" s="1681" t="s">
        <v>1573</v>
      </c>
      <c r="D673" s="1677" t="s">
        <v>2033</v>
      </c>
      <c r="E673" s="1681" t="s">
        <v>1662</v>
      </c>
      <c r="F673" s="1681" t="s">
        <v>3072</v>
      </c>
    </row>
    <row r="674" spans="1:6" x14ac:dyDescent="0.2">
      <c r="A674" s="1677" t="s">
        <v>2229</v>
      </c>
      <c r="B674" s="1681" t="s">
        <v>7063</v>
      </c>
      <c r="C674" s="1681" t="s">
        <v>1404</v>
      </c>
      <c r="D674" s="1677" t="s">
        <v>2229</v>
      </c>
      <c r="E674" s="1681" t="s">
        <v>1809</v>
      </c>
      <c r="F674" s="1681" t="s">
        <v>3072</v>
      </c>
    </row>
    <row r="675" spans="1:6" x14ac:dyDescent="0.2">
      <c r="A675" s="1677" t="s">
        <v>2116</v>
      </c>
      <c r="B675" s="1681" t="s">
        <v>7067</v>
      </c>
      <c r="C675" s="1681" t="s">
        <v>1501</v>
      </c>
      <c r="D675" s="1677" t="s">
        <v>2116</v>
      </c>
      <c r="E675" s="1681" t="s">
        <v>1662</v>
      </c>
      <c r="F675" s="1681" t="s">
        <v>3072</v>
      </c>
    </row>
    <row r="676" spans="1:6" x14ac:dyDescent="0.2">
      <c r="A676" s="1677" t="s">
        <v>2124</v>
      </c>
      <c r="B676" s="1681" t="s">
        <v>7070</v>
      </c>
      <c r="C676" s="1681" t="s">
        <v>1494</v>
      </c>
      <c r="D676" s="1677" t="s">
        <v>2124</v>
      </c>
      <c r="E676" s="1681" t="s">
        <v>1662</v>
      </c>
      <c r="F676" s="1681" t="s">
        <v>3072</v>
      </c>
    </row>
    <row r="677" spans="1:6" x14ac:dyDescent="0.2">
      <c r="A677" s="1677" t="s">
        <v>2005</v>
      </c>
      <c r="B677" s="1681" t="s">
        <v>7063</v>
      </c>
      <c r="C677" s="1681" t="s">
        <v>1598</v>
      </c>
      <c r="D677" s="1677" t="s">
        <v>2005</v>
      </c>
      <c r="E677" s="1681" t="s">
        <v>1781</v>
      </c>
      <c r="F677" s="1681" t="s">
        <v>3072</v>
      </c>
    </row>
    <row r="678" spans="1:6" x14ac:dyDescent="0.2">
      <c r="A678" s="1677" t="s">
        <v>2016</v>
      </c>
      <c r="B678" s="1681" t="s">
        <v>7063</v>
      </c>
      <c r="C678" s="1681" t="s">
        <v>1587</v>
      </c>
      <c r="D678" s="1677" t="s">
        <v>2016</v>
      </c>
      <c r="E678" s="1681" t="s">
        <v>1805</v>
      </c>
      <c r="F678" s="1681" t="s">
        <v>3072</v>
      </c>
    </row>
    <row r="679" spans="1:6" x14ac:dyDescent="0.2">
      <c r="A679" s="1677" t="s">
        <v>2216</v>
      </c>
      <c r="B679" s="1681" t="s">
        <v>7063</v>
      </c>
      <c r="C679" s="1681" t="s">
        <v>1415</v>
      </c>
      <c r="D679" s="1677" t="s">
        <v>2216</v>
      </c>
      <c r="E679" s="1681" t="s">
        <v>1780</v>
      </c>
      <c r="F679" s="1681" t="s">
        <v>3072</v>
      </c>
    </row>
    <row r="680" spans="1:6" x14ac:dyDescent="0.2">
      <c r="A680" s="1677" t="s">
        <v>2218</v>
      </c>
      <c r="B680" s="1681" t="s">
        <v>7068</v>
      </c>
      <c r="C680" s="1681" t="s">
        <v>1414</v>
      </c>
      <c r="D680" s="1677" t="s">
        <v>2218</v>
      </c>
      <c r="E680" s="1681" t="s">
        <v>1780</v>
      </c>
      <c r="F680" s="1681" t="s">
        <v>3072</v>
      </c>
    </row>
    <row r="681" spans="1:6" x14ac:dyDescent="0.2">
      <c r="A681" s="1677" t="s">
        <v>2154</v>
      </c>
      <c r="B681" s="1681" t="s">
        <v>7070</v>
      </c>
      <c r="C681" s="1681" t="s">
        <v>1467</v>
      </c>
      <c r="D681" s="1677" t="s">
        <v>2154</v>
      </c>
      <c r="E681" s="1681" t="s">
        <v>1662</v>
      </c>
      <c r="F681" s="1681" t="s">
        <v>3072</v>
      </c>
    </row>
    <row r="682" spans="1:6" x14ac:dyDescent="0.2">
      <c r="A682" s="1677" t="s">
        <v>2054</v>
      </c>
      <c r="B682" s="1681" t="s">
        <v>7067</v>
      </c>
      <c r="C682" s="1681" t="s">
        <v>1555</v>
      </c>
      <c r="D682" s="1677" t="s">
        <v>2054</v>
      </c>
      <c r="E682" s="1681" t="s">
        <v>1662</v>
      </c>
      <c r="F682" s="1681" t="s">
        <v>3072</v>
      </c>
    </row>
    <row r="683" spans="1:6" x14ac:dyDescent="0.2">
      <c r="A683" s="1677" t="s">
        <v>2266</v>
      </c>
      <c r="B683" s="1681" t="s">
        <v>7063</v>
      </c>
      <c r="C683" s="1681" t="s">
        <v>1379</v>
      </c>
      <c r="D683" s="1677" t="s">
        <v>2266</v>
      </c>
      <c r="E683" s="1681" t="s">
        <v>1736</v>
      </c>
      <c r="F683" s="1681" t="s">
        <v>3072</v>
      </c>
    </row>
    <row r="684" spans="1:6" x14ac:dyDescent="0.2">
      <c r="A684" s="1677" t="s">
        <v>2662</v>
      </c>
      <c r="B684" s="1681" t="s">
        <v>7063</v>
      </c>
      <c r="C684" s="1681" t="s">
        <v>1058</v>
      </c>
      <c r="D684" s="1677" t="s">
        <v>2662</v>
      </c>
      <c r="E684" s="1681" t="s">
        <v>1673</v>
      </c>
      <c r="F684" s="1681" t="s">
        <v>3072</v>
      </c>
    </row>
    <row r="685" spans="1:6" x14ac:dyDescent="0.2">
      <c r="A685" s="1677" t="s">
        <v>2746</v>
      </c>
      <c r="B685" s="1681" t="s">
        <v>7063</v>
      </c>
      <c r="C685" s="1681" t="s">
        <v>986</v>
      </c>
      <c r="D685" s="1677" t="s">
        <v>2746</v>
      </c>
      <c r="E685" s="1681" t="s">
        <v>1684</v>
      </c>
      <c r="F685" s="1681" t="s">
        <v>3072</v>
      </c>
    </row>
    <row r="686" spans="1:6" x14ac:dyDescent="0.2">
      <c r="A686" s="1677" t="s">
        <v>2204</v>
      </c>
      <c r="B686" s="1681" t="s">
        <v>7063</v>
      </c>
      <c r="C686" s="1681" t="s">
        <v>1427</v>
      </c>
      <c r="D686" s="1677" t="s">
        <v>2204</v>
      </c>
      <c r="E686" s="1681" t="s">
        <v>1788</v>
      </c>
      <c r="F686" s="1681" t="s">
        <v>3072</v>
      </c>
    </row>
    <row r="687" spans="1:6" x14ac:dyDescent="0.2">
      <c r="A687" s="1677" t="s">
        <v>1980</v>
      </c>
      <c r="B687" s="1681" t="s">
        <v>7063</v>
      </c>
      <c r="C687" s="1681" t="s">
        <v>1618</v>
      </c>
      <c r="D687" s="1677" t="s">
        <v>1980</v>
      </c>
      <c r="E687" s="1681" t="s">
        <v>1737</v>
      </c>
      <c r="F687" s="1681" t="s">
        <v>3072</v>
      </c>
    </row>
    <row r="688" spans="1:6" x14ac:dyDescent="0.2">
      <c r="A688" s="1677" t="s">
        <v>2185</v>
      </c>
      <c r="B688" s="1681" t="s">
        <v>7063</v>
      </c>
      <c r="C688" s="1681" t="s">
        <v>1441</v>
      </c>
      <c r="D688" s="1677" t="s">
        <v>2185</v>
      </c>
      <c r="E688" s="1681" t="s">
        <v>1763</v>
      </c>
      <c r="F688" s="1681" t="s">
        <v>3072</v>
      </c>
    </row>
    <row r="689" spans="1:6" x14ac:dyDescent="0.2">
      <c r="A689" s="1677" t="s">
        <v>2030</v>
      </c>
      <c r="B689" s="1681" t="s">
        <v>7063</v>
      </c>
      <c r="C689" s="1681" t="s">
        <v>1576</v>
      </c>
      <c r="D689" s="1677" t="s">
        <v>2030</v>
      </c>
      <c r="E689" s="1681" t="s">
        <v>1722</v>
      </c>
      <c r="F689" s="1681" t="s">
        <v>3072</v>
      </c>
    </row>
    <row r="690" spans="1:6" x14ac:dyDescent="0.2">
      <c r="A690" s="1677" t="s">
        <v>2764</v>
      </c>
      <c r="B690" s="1681" t="s">
        <v>7069</v>
      </c>
      <c r="C690" s="1681" t="s">
        <v>1851</v>
      </c>
      <c r="D690" s="1677" t="s">
        <v>2764</v>
      </c>
      <c r="E690" s="1681" t="s">
        <v>1741</v>
      </c>
      <c r="F690" s="1681" t="s">
        <v>3072</v>
      </c>
    </row>
    <row r="691" spans="1:6" x14ac:dyDescent="0.2">
      <c r="A691" s="1677" t="s">
        <v>2762</v>
      </c>
      <c r="B691" s="1681" t="s">
        <v>7070</v>
      </c>
      <c r="C691" s="1681" t="s">
        <v>971</v>
      </c>
      <c r="D691" s="1677" t="s">
        <v>2762</v>
      </c>
      <c r="E691" s="1681" t="s">
        <v>1741</v>
      </c>
      <c r="F691" s="1681" t="s">
        <v>3072</v>
      </c>
    </row>
    <row r="692" spans="1:6" x14ac:dyDescent="0.2">
      <c r="A692" s="1677" t="s">
        <v>2507</v>
      </c>
      <c r="B692" s="1681" t="s">
        <v>7067</v>
      </c>
      <c r="C692" s="1681" t="s">
        <v>1186</v>
      </c>
      <c r="D692" s="1677" t="s">
        <v>2507</v>
      </c>
      <c r="E692" s="1681" t="s">
        <v>1704</v>
      </c>
      <c r="F692" s="1681" t="s">
        <v>3072</v>
      </c>
    </row>
    <row r="693" spans="1:6" x14ac:dyDescent="0.2">
      <c r="A693" s="1677" t="s">
        <v>2073</v>
      </c>
      <c r="B693" s="1681" t="s">
        <v>7070</v>
      </c>
      <c r="C693" s="1681" t="s">
        <v>1540</v>
      </c>
      <c r="D693" s="1677" t="s">
        <v>2073</v>
      </c>
      <c r="E693" s="1681" t="s">
        <v>1662</v>
      </c>
      <c r="F693" s="1681" t="s">
        <v>3072</v>
      </c>
    </row>
    <row r="694" spans="1:6" x14ac:dyDescent="0.2">
      <c r="A694" s="1677" t="s">
        <v>3006</v>
      </c>
      <c r="B694" s="1681" t="s">
        <v>7094</v>
      </c>
      <c r="C694" s="1681" t="s">
        <v>3007</v>
      </c>
      <c r="D694" s="1677" t="s">
        <v>3006</v>
      </c>
      <c r="E694" s="10" t="s">
        <v>1686</v>
      </c>
      <c r="F694" s="1677" t="s">
        <v>3073</v>
      </c>
    </row>
    <row r="695" spans="1:6" x14ac:dyDescent="0.2">
      <c r="A695" s="1677" t="s">
        <v>2698</v>
      </c>
      <c r="B695" s="1681" t="s">
        <v>7063</v>
      </c>
      <c r="C695" s="1681" t="s">
        <v>1027</v>
      </c>
      <c r="D695" s="1677" t="s">
        <v>2698</v>
      </c>
      <c r="E695" s="1681" t="s">
        <v>1686</v>
      </c>
      <c r="F695" s="1681" t="s">
        <v>3072</v>
      </c>
    </row>
    <row r="696" spans="1:6" x14ac:dyDescent="0.2">
      <c r="A696" s="1677" t="s">
        <v>2690</v>
      </c>
      <c r="B696" s="1681" t="s">
        <v>7068</v>
      </c>
      <c r="C696" s="1681" t="s">
        <v>1034</v>
      </c>
      <c r="D696" s="1677" t="s">
        <v>2690</v>
      </c>
      <c r="E696" s="1681" t="s">
        <v>1686</v>
      </c>
      <c r="F696" s="1681" t="s">
        <v>3072</v>
      </c>
    </row>
    <row r="697" spans="1:6" x14ac:dyDescent="0.2">
      <c r="A697" s="1677" t="s">
        <v>898</v>
      </c>
      <c r="B697" s="1681" t="s">
        <v>7063</v>
      </c>
      <c r="C697" s="1681" t="s">
        <v>897</v>
      </c>
      <c r="D697" s="1677" t="s">
        <v>898</v>
      </c>
      <c r="E697" s="1681" t="s">
        <v>1689</v>
      </c>
      <c r="F697" s="1681" t="s">
        <v>3072</v>
      </c>
    </row>
    <row r="698" spans="1:6" x14ac:dyDescent="0.2">
      <c r="A698" s="10" t="s">
        <v>2996</v>
      </c>
      <c r="B698" s="10" t="s">
        <v>7087</v>
      </c>
      <c r="C698" s="10" t="s">
        <v>2997</v>
      </c>
      <c r="D698" s="10" t="s">
        <v>2996</v>
      </c>
      <c r="E698" s="10" t="s">
        <v>1747</v>
      </c>
      <c r="F698" s="1677" t="s">
        <v>3073</v>
      </c>
    </row>
    <row r="699" spans="1:6" x14ac:dyDescent="0.2">
      <c r="A699" s="1677" t="s">
        <v>2577</v>
      </c>
      <c r="B699" s="1681" t="s">
        <v>7070</v>
      </c>
      <c r="C699" s="1681" t="s">
        <v>1126</v>
      </c>
      <c r="D699" s="1677" t="s">
        <v>2577</v>
      </c>
      <c r="E699" s="1681" t="s">
        <v>1667</v>
      </c>
      <c r="F699" s="1681" t="s">
        <v>3072</v>
      </c>
    </row>
    <row r="700" spans="1:6" x14ac:dyDescent="0.2">
      <c r="A700" s="10" t="s">
        <v>7090</v>
      </c>
      <c r="B700" s="10" t="s">
        <v>7089</v>
      </c>
      <c r="C700" s="1677" t="s">
        <v>7091</v>
      </c>
      <c r="D700" s="10" t="s">
        <v>7090</v>
      </c>
      <c r="E700" s="10">
        <v>0</v>
      </c>
      <c r="F700" s="1677" t="s">
        <v>3073</v>
      </c>
    </row>
    <row r="701" spans="1:6" x14ac:dyDescent="0.2">
      <c r="A701" s="1677" t="s">
        <v>1996</v>
      </c>
      <c r="B701" s="1681" t="s">
        <v>7063</v>
      </c>
      <c r="C701" s="1681" t="s">
        <v>1606</v>
      </c>
      <c r="D701" s="1677" t="s">
        <v>1996</v>
      </c>
      <c r="E701" s="1681" t="s">
        <v>1796</v>
      </c>
      <c r="F701" s="1681" t="s">
        <v>3072</v>
      </c>
    </row>
    <row r="702" spans="1:6" x14ac:dyDescent="0.2">
      <c r="A702" s="1677" t="s">
        <v>2470</v>
      </c>
      <c r="B702" s="1681" t="s">
        <v>7069</v>
      </c>
      <c r="C702" s="1681" t="s">
        <v>1852</v>
      </c>
      <c r="D702" s="1677" t="s">
        <v>2470</v>
      </c>
      <c r="E702" s="1681" t="s">
        <v>1731</v>
      </c>
      <c r="F702" s="1681" t="s">
        <v>3072</v>
      </c>
    </row>
    <row r="703" spans="1:6" x14ac:dyDescent="0.2">
      <c r="A703" s="1677" t="s">
        <v>2469</v>
      </c>
      <c r="B703" s="1681" t="s">
        <v>7070</v>
      </c>
      <c r="C703" s="1681" t="s">
        <v>1216</v>
      </c>
      <c r="D703" s="1677" t="s">
        <v>2469</v>
      </c>
      <c r="E703" s="1681" t="s">
        <v>1731</v>
      </c>
      <c r="F703" s="1681" t="s">
        <v>3072</v>
      </c>
    </row>
    <row r="704" spans="1:6" x14ac:dyDescent="0.2">
      <c r="A704" s="1677" t="s">
        <v>2805</v>
      </c>
      <c r="B704" s="1681" t="s">
        <v>7064</v>
      </c>
      <c r="C704" s="1681" t="s">
        <v>936</v>
      </c>
      <c r="D704" s="1677" t="s">
        <v>2805</v>
      </c>
      <c r="E704" s="1681" t="s">
        <v>1689</v>
      </c>
      <c r="F704" s="1681" t="s">
        <v>3072</v>
      </c>
    </row>
    <row r="705" spans="1:6" x14ac:dyDescent="0.2">
      <c r="A705" s="10" t="s">
        <v>2929</v>
      </c>
      <c r="B705" s="10" t="s">
        <v>7087</v>
      </c>
      <c r="C705" s="10" t="s">
        <v>2930</v>
      </c>
      <c r="D705" s="10" t="s">
        <v>2929</v>
      </c>
      <c r="E705" s="10" t="s">
        <v>1767</v>
      </c>
      <c r="F705" s="1677" t="s">
        <v>3073</v>
      </c>
    </row>
    <row r="706" spans="1:6" x14ac:dyDescent="0.2">
      <c r="A706" s="1677" t="s">
        <v>2413</v>
      </c>
      <c r="B706" s="1681" t="s">
        <v>7063</v>
      </c>
      <c r="C706" s="1681" t="s">
        <v>1259</v>
      </c>
      <c r="D706" s="1677" t="s">
        <v>2413</v>
      </c>
      <c r="E706" s="1681" t="s">
        <v>1767</v>
      </c>
      <c r="F706" s="1681" t="s">
        <v>3072</v>
      </c>
    </row>
    <row r="707" spans="1:6" x14ac:dyDescent="0.2">
      <c r="A707" s="1677" t="s">
        <v>1994</v>
      </c>
      <c r="B707" s="1681" t="s">
        <v>7063</v>
      </c>
      <c r="C707" s="1681" t="s">
        <v>1853</v>
      </c>
      <c r="D707" s="1677" t="s">
        <v>1994</v>
      </c>
      <c r="E707" s="1681" t="s">
        <v>1796</v>
      </c>
      <c r="F707" s="1681" t="s">
        <v>3072</v>
      </c>
    </row>
    <row r="708" spans="1:6" x14ac:dyDescent="0.2">
      <c r="A708" s="1677" t="s">
        <v>2688</v>
      </c>
      <c r="B708" s="1681" t="s">
        <v>7070</v>
      </c>
      <c r="C708" s="1681" t="s">
        <v>1036</v>
      </c>
      <c r="D708" s="1677" t="s">
        <v>2688</v>
      </c>
      <c r="E708" s="1681" t="s">
        <v>1686</v>
      </c>
      <c r="F708" s="1681" t="s">
        <v>3072</v>
      </c>
    </row>
    <row r="709" spans="1:6" x14ac:dyDescent="0.2">
      <c r="A709" s="1677" t="s">
        <v>2744</v>
      </c>
      <c r="B709" s="1681" t="s">
        <v>7063</v>
      </c>
      <c r="C709" s="1681" t="s">
        <v>988</v>
      </c>
      <c r="D709" s="1677" t="s">
        <v>2744</v>
      </c>
      <c r="E709" s="1681" t="s">
        <v>1684</v>
      </c>
      <c r="F709" s="1681" t="s">
        <v>3072</v>
      </c>
    </row>
    <row r="710" spans="1:6" x14ac:dyDescent="0.2">
      <c r="A710" s="1677" t="s">
        <v>2684</v>
      </c>
      <c r="B710" s="1681" t="s">
        <v>7070</v>
      </c>
      <c r="C710" s="1681" t="s">
        <v>1039</v>
      </c>
      <c r="D710" s="1677" t="s">
        <v>2684</v>
      </c>
      <c r="E710" s="1681" t="s">
        <v>1686</v>
      </c>
      <c r="F710" s="1681" t="s">
        <v>3072</v>
      </c>
    </row>
    <row r="711" spans="1:6" x14ac:dyDescent="0.2">
      <c r="A711" s="1677" t="s">
        <v>2101</v>
      </c>
      <c r="B711" s="1681" t="s">
        <v>7070</v>
      </c>
      <c r="C711" s="1681" t="s">
        <v>1514</v>
      </c>
      <c r="D711" s="1677" t="s">
        <v>2101</v>
      </c>
      <c r="E711" s="1681" t="s">
        <v>1662</v>
      </c>
      <c r="F711" s="1681" t="s">
        <v>3072</v>
      </c>
    </row>
    <row r="712" spans="1:6" x14ac:dyDescent="0.2">
      <c r="A712" s="1677" t="s">
        <v>2670</v>
      </c>
      <c r="B712" s="1681" t="s">
        <v>7063</v>
      </c>
      <c r="C712" s="1681" t="s">
        <v>1051</v>
      </c>
      <c r="D712" s="1677" t="s">
        <v>2670</v>
      </c>
      <c r="E712" s="1681" t="s">
        <v>1717</v>
      </c>
      <c r="F712" s="1681" t="s">
        <v>3072</v>
      </c>
    </row>
    <row r="713" spans="1:6" x14ac:dyDescent="0.2">
      <c r="A713" s="1677" t="s">
        <v>2300</v>
      </c>
      <c r="B713" s="1681" t="s">
        <v>7067</v>
      </c>
      <c r="C713" s="1681" t="s">
        <v>1351</v>
      </c>
      <c r="D713" s="1677" t="s">
        <v>2300</v>
      </c>
      <c r="E713" s="1681" t="s">
        <v>1759</v>
      </c>
      <c r="F713" s="1681" t="s">
        <v>3072</v>
      </c>
    </row>
    <row r="714" spans="1:6" x14ac:dyDescent="0.2">
      <c r="A714" s="1677" t="s">
        <v>2295</v>
      </c>
      <c r="B714" s="1681" t="s">
        <v>7071</v>
      </c>
      <c r="C714" s="1681" t="s">
        <v>1355</v>
      </c>
      <c r="D714" s="1677" t="s">
        <v>2295</v>
      </c>
      <c r="E714" s="1681" t="s">
        <v>1759</v>
      </c>
      <c r="F714" s="1681" t="s">
        <v>3072</v>
      </c>
    </row>
    <row r="715" spans="1:6" x14ac:dyDescent="0.2">
      <c r="A715" s="1677" t="s">
        <v>2722</v>
      </c>
      <c r="B715" s="1681" t="s">
        <v>7070</v>
      </c>
      <c r="C715" s="1681" t="s">
        <v>1854</v>
      </c>
      <c r="D715" s="1677" t="s">
        <v>2722</v>
      </c>
      <c r="E715" s="1681" t="s">
        <v>1972</v>
      </c>
      <c r="F715" s="1681" t="s">
        <v>3072</v>
      </c>
    </row>
    <row r="716" spans="1:6" x14ac:dyDescent="0.2">
      <c r="A716" s="1677" t="s">
        <v>2364</v>
      </c>
      <c r="B716" s="1681" t="s">
        <v>7063</v>
      </c>
      <c r="C716" s="1681" t="s">
        <v>1855</v>
      </c>
      <c r="D716" s="1677" t="s">
        <v>2364</v>
      </c>
      <c r="E716" s="1681" t="s">
        <v>1856</v>
      </c>
      <c r="F716" s="1681" t="s">
        <v>3072</v>
      </c>
    </row>
    <row r="717" spans="1:6" x14ac:dyDescent="0.2">
      <c r="A717" s="1677" t="s">
        <v>2740</v>
      </c>
      <c r="B717" s="1681" t="s">
        <v>7063</v>
      </c>
      <c r="C717" s="1681" t="s">
        <v>992</v>
      </c>
      <c r="D717" s="1677" t="s">
        <v>2740</v>
      </c>
      <c r="E717" s="1681" t="s">
        <v>1683</v>
      </c>
      <c r="F717" s="1681" t="s">
        <v>3072</v>
      </c>
    </row>
    <row r="718" spans="1:6" x14ac:dyDescent="0.2">
      <c r="A718" s="1677" t="s">
        <v>2132</v>
      </c>
      <c r="B718" s="1681" t="s">
        <v>7070</v>
      </c>
      <c r="C718" s="1681" t="s">
        <v>1489</v>
      </c>
      <c r="D718" s="1677" t="s">
        <v>2132</v>
      </c>
      <c r="E718" s="1681" t="s">
        <v>1662</v>
      </c>
      <c r="F718" s="1681" t="s">
        <v>3072</v>
      </c>
    </row>
    <row r="719" spans="1:6" x14ac:dyDescent="0.2">
      <c r="A719" s="1677" t="s">
        <v>2785</v>
      </c>
      <c r="B719" s="1681" t="s">
        <v>7063</v>
      </c>
      <c r="C719" s="1681" t="s">
        <v>953</v>
      </c>
      <c r="D719" s="1677" t="s">
        <v>2785</v>
      </c>
      <c r="E719" s="1681" t="s">
        <v>1679</v>
      </c>
      <c r="F719" s="1681" t="s">
        <v>3072</v>
      </c>
    </row>
    <row r="720" spans="1:6" x14ac:dyDescent="0.2">
      <c r="A720" s="1677" t="s">
        <v>2293</v>
      </c>
      <c r="B720" s="1681" t="s">
        <v>7063</v>
      </c>
      <c r="C720" s="1681" t="s">
        <v>1857</v>
      </c>
      <c r="D720" s="1677" t="s">
        <v>2293</v>
      </c>
      <c r="E720" s="1681" t="s">
        <v>1759</v>
      </c>
      <c r="F720" s="1681" t="s">
        <v>3072</v>
      </c>
    </row>
    <row r="721" spans="1:6" x14ac:dyDescent="0.2">
      <c r="A721" s="1677" t="s">
        <v>2656</v>
      </c>
      <c r="B721" s="1681" t="s">
        <v>7067</v>
      </c>
      <c r="C721" s="1681" t="s">
        <v>1064</v>
      </c>
      <c r="D721" s="1677" t="s">
        <v>2656</v>
      </c>
      <c r="E721" s="1681" t="s">
        <v>1747</v>
      </c>
      <c r="F721" s="1681" t="s">
        <v>3072</v>
      </c>
    </row>
    <row r="722" spans="1:6" x14ac:dyDescent="0.2">
      <c r="A722" s="1677" t="s">
        <v>2640</v>
      </c>
      <c r="B722" s="1681" t="s">
        <v>7077</v>
      </c>
      <c r="C722" s="1681" t="s">
        <v>1076</v>
      </c>
      <c r="D722" s="1677" t="s">
        <v>2640</v>
      </c>
      <c r="E722" s="1681" t="s">
        <v>1665</v>
      </c>
      <c r="F722" s="1681" t="s">
        <v>3072</v>
      </c>
    </row>
    <row r="723" spans="1:6" x14ac:dyDescent="0.2">
      <c r="A723" s="1677" t="s">
        <v>2024</v>
      </c>
      <c r="B723" s="1681" t="s">
        <v>7067</v>
      </c>
      <c r="C723" s="1681" t="s">
        <v>1581</v>
      </c>
      <c r="D723" s="1677" t="s">
        <v>2024</v>
      </c>
      <c r="E723" s="1681" t="s">
        <v>1722</v>
      </c>
      <c r="F723" s="1681" t="s">
        <v>3072</v>
      </c>
    </row>
    <row r="724" spans="1:6" x14ac:dyDescent="0.2">
      <c r="A724" s="1677" t="s">
        <v>2133</v>
      </c>
      <c r="B724" s="1681" t="s">
        <v>7070</v>
      </c>
      <c r="C724" s="1681" t="s">
        <v>1488</v>
      </c>
      <c r="D724" s="1677" t="s">
        <v>2133</v>
      </c>
      <c r="E724" s="1681" t="s">
        <v>1662</v>
      </c>
      <c r="F724" s="1681" t="s">
        <v>3072</v>
      </c>
    </row>
    <row r="725" spans="1:6" x14ac:dyDescent="0.2">
      <c r="A725" s="1677" t="s">
        <v>2201</v>
      </c>
      <c r="B725" s="1681" t="s">
        <v>7067</v>
      </c>
      <c r="C725" s="1681" t="s">
        <v>1430</v>
      </c>
      <c r="D725" s="1677" t="s">
        <v>2201</v>
      </c>
      <c r="E725" s="1681" t="s">
        <v>1745</v>
      </c>
      <c r="F725" s="1681" t="s">
        <v>3072</v>
      </c>
    </row>
    <row r="726" spans="1:6" x14ac:dyDescent="0.2">
      <c r="A726" s="1677" t="s">
        <v>2441</v>
      </c>
      <c r="B726" s="1681" t="s">
        <v>7070</v>
      </c>
      <c r="C726" s="1681" t="s">
        <v>1238</v>
      </c>
      <c r="D726" s="1677" t="s">
        <v>2441</v>
      </c>
      <c r="E726" s="1681" t="s">
        <v>1714</v>
      </c>
      <c r="F726" s="1681" t="s">
        <v>3072</v>
      </c>
    </row>
    <row r="727" spans="1:6" x14ac:dyDescent="0.2">
      <c r="A727" s="1677" t="s">
        <v>2444</v>
      </c>
      <c r="B727" s="1681" t="s">
        <v>7080</v>
      </c>
      <c r="C727" s="1681" t="s">
        <v>1858</v>
      </c>
      <c r="D727" s="1677" t="s">
        <v>2444</v>
      </c>
      <c r="E727" s="1681" t="s">
        <v>1714</v>
      </c>
      <c r="F727" s="1681" t="s">
        <v>3072</v>
      </c>
    </row>
    <row r="728" spans="1:6" x14ac:dyDescent="0.2">
      <c r="A728" s="1677" t="s">
        <v>2699</v>
      </c>
      <c r="B728" s="1681" t="s">
        <v>7063</v>
      </c>
      <c r="C728" s="1681" t="s">
        <v>1026</v>
      </c>
      <c r="D728" s="1677" t="s">
        <v>2699</v>
      </c>
      <c r="E728" s="1681" t="s">
        <v>1686</v>
      </c>
      <c r="F728" s="1681" t="s">
        <v>3072</v>
      </c>
    </row>
    <row r="729" spans="1:6" x14ac:dyDescent="0.2">
      <c r="A729" s="1677" t="s">
        <v>2677</v>
      </c>
      <c r="B729" s="1681" t="s">
        <v>7063</v>
      </c>
      <c r="C729" s="1681" t="s">
        <v>1859</v>
      </c>
      <c r="D729" s="1677" t="s">
        <v>2677</v>
      </c>
      <c r="E729" s="1681" t="s">
        <v>1694</v>
      </c>
      <c r="F729" s="1681" t="s">
        <v>3072</v>
      </c>
    </row>
    <row r="730" spans="1:6" x14ac:dyDescent="0.2">
      <c r="A730" s="1677" t="s">
        <v>2035</v>
      </c>
      <c r="B730" s="1681" t="s">
        <v>7070</v>
      </c>
      <c r="C730" s="1681" t="s">
        <v>1571</v>
      </c>
      <c r="D730" s="1677" t="s">
        <v>2035</v>
      </c>
      <c r="E730" s="1681" t="s">
        <v>1662</v>
      </c>
      <c r="F730" s="1681" t="s">
        <v>3072</v>
      </c>
    </row>
    <row r="731" spans="1:6" x14ac:dyDescent="0.2">
      <c r="A731" s="10" t="s">
        <v>2847</v>
      </c>
      <c r="B731" s="10" t="s">
        <v>7088</v>
      </c>
      <c r="C731" s="10" t="s">
        <v>1623</v>
      </c>
      <c r="D731" s="10" t="s">
        <v>2847</v>
      </c>
      <c r="E731" s="10" t="s">
        <v>1662</v>
      </c>
      <c r="F731" s="1677" t="s">
        <v>3073</v>
      </c>
    </row>
    <row r="732" spans="1:6" x14ac:dyDescent="0.2">
      <c r="A732" s="1677" t="s">
        <v>2106</v>
      </c>
      <c r="B732" s="1681" t="s">
        <v>7071</v>
      </c>
      <c r="C732" s="1681" t="s">
        <v>1510</v>
      </c>
      <c r="D732" s="1677" t="s">
        <v>2106</v>
      </c>
      <c r="E732" s="1681" t="s">
        <v>1662</v>
      </c>
      <c r="F732" s="1681" t="s">
        <v>3072</v>
      </c>
    </row>
    <row r="733" spans="1:6" x14ac:dyDescent="0.2">
      <c r="A733" s="1677" t="s">
        <v>2593</v>
      </c>
      <c r="B733" s="1681" t="s">
        <v>7063</v>
      </c>
      <c r="C733" s="1681" t="s">
        <v>1860</v>
      </c>
      <c r="D733" s="1677" t="s">
        <v>2593</v>
      </c>
      <c r="E733" s="1681" t="s">
        <v>1861</v>
      </c>
      <c r="F733" s="1681" t="s">
        <v>3072</v>
      </c>
    </row>
    <row r="734" spans="1:6" x14ac:dyDescent="0.2">
      <c r="A734" s="1677" t="s">
        <v>3011</v>
      </c>
      <c r="B734" s="1681" t="s">
        <v>7094</v>
      </c>
      <c r="C734" s="1681" t="s">
        <v>3012</v>
      </c>
      <c r="D734" s="1677" t="s">
        <v>3011</v>
      </c>
      <c r="E734" s="10" t="s">
        <v>1696</v>
      </c>
      <c r="F734" s="1677" t="s">
        <v>3073</v>
      </c>
    </row>
    <row r="735" spans="1:6" x14ac:dyDescent="0.2">
      <c r="A735" s="1677" t="s">
        <v>2326</v>
      </c>
      <c r="B735" s="1681" t="s">
        <v>7070</v>
      </c>
      <c r="C735" s="1681" t="s">
        <v>1328</v>
      </c>
      <c r="D735" s="1677" t="s">
        <v>2326</v>
      </c>
      <c r="E735" s="1681" t="s">
        <v>1660</v>
      </c>
      <c r="F735" s="1681" t="s">
        <v>3072</v>
      </c>
    </row>
    <row r="736" spans="1:6" x14ac:dyDescent="0.2">
      <c r="A736" s="1677" t="s">
        <v>2810</v>
      </c>
      <c r="B736" s="1681" t="s">
        <v>7093</v>
      </c>
      <c r="C736" s="1681" t="s">
        <v>1620</v>
      </c>
      <c r="D736" s="1677" t="s">
        <v>2810</v>
      </c>
      <c r="E736" s="10" t="s">
        <v>1737</v>
      </c>
      <c r="F736" s="1677" t="s">
        <v>3073</v>
      </c>
    </row>
    <row r="737" spans="1:6" x14ac:dyDescent="0.2">
      <c r="A737" s="1677" t="s">
        <v>1984</v>
      </c>
      <c r="B737" s="1681" t="s">
        <v>7064</v>
      </c>
      <c r="C737" s="1681" t="s">
        <v>1615</v>
      </c>
      <c r="D737" s="1677" t="s">
        <v>1984</v>
      </c>
      <c r="E737" s="1681" t="s">
        <v>1737</v>
      </c>
      <c r="F737" s="1681" t="s">
        <v>3072</v>
      </c>
    </row>
    <row r="738" spans="1:6" x14ac:dyDescent="0.2">
      <c r="A738" s="1677" t="s">
        <v>2513</v>
      </c>
      <c r="B738" s="1681" t="s">
        <v>7063</v>
      </c>
      <c r="C738" s="1681" t="s">
        <v>1862</v>
      </c>
      <c r="D738" s="1677" t="s">
        <v>2513</v>
      </c>
      <c r="E738" s="1681" t="s">
        <v>1657</v>
      </c>
      <c r="F738" s="1681" t="s">
        <v>3072</v>
      </c>
    </row>
    <row r="739" spans="1:6" x14ac:dyDescent="0.2">
      <c r="A739" s="1677" t="s">
        <v>2262</v>
      </c>
      <c r="B739" s="1681" t="s">
        <v>7077</v>
      </c>
      <c r="C739" s="1681" t="s">
        <v>1863</v>
      </c>
      <c r="D739" s="1677" t="s">
        <v>2262</v>
      </c>
      <c r="E739" s="1681" t="s">
        <v>1736</v>
      </c>
      <c r="F739" s="1681" t="s">
        <v>3072</v>
      </c>
    </row>
    <row r="740" spans="1:6" x14ac:dyDescent="0.2">
      <c r="A740" s="1677" t="s">
        <v>2015</v>
      </c>
      <c r="B740" s="1681" t="s">
        <v>7063</v>
      </c>
      <c r="C740" s="1681" t="s">
        <v>1588</v>
      </c>
      <c r="D740" s="1677" t="s">
        <v>2015</v>
      </c>
      <c r="E740" s="1681" t="s">
        <v>1703</v>
      </c>
      <c r="F740" s="1681" t="s">
        <v>3072</v>
      </c>
    </row>
    <row r="741" spans="1:6" x14ac:dyDescent="0.2">
      <c r="A741" s="1677" t="s">
        <v>2760</v>
      </c>
      <c r="B741" s="1681" t="s">
        <v>7070</v>
      </c>
      <c r="C741" s="1681" t="s">
        <v>972</v>
      </c>
      <c r="D741" s="1677" t="s">
        <v>2760</v>
      </c>
      <c r="E741" s="1681" t="s">
        <v>1741</v>
      </c>
      <c r="F741" s="1681" t="s">
        <v>3072</v>
      </c>
    </row>
    <row r="742" spans="1:6" x14ac:dyDescent="0.2">
      <c r="A742" s="1677" t="s">
        <v>2196</v>
      </c>
      <c r="B742" s="1681" t="s">
        <v>7070</v>
      </c>
      <c r="C742" s="1681" t="s">
        <v>1434</v>
      </c>
      <c r="D742" s="1677" t="s">
        <v>2196</v>
      </c>
      <c r="E742" s="1681" t="s">
        <v>1745</v>
      </c>
      <c r="F742" s="1681" t="s">
        <v>3072</v>
      </c>
    </row>
    <row r="743" spans="1:6" x14ac:dyDescent="0.2">
      <c r="A743" s="1677" t="s">
        <v>2200</v>
      </c>
      <c r="B743" s="1681" t="s">
        <v>7071</v>
      </c>
      <c r="C743" s="1681" t="s">
        <v>1864</v>
      </c>
      <c r="D743" s="1677" t="s">
        <v>2200</v>
      </c>
      <c r="E743" s="1681" t="s">
        <v>1745</v>
      </c>
      <c r="F743" s="1681" t="s">
        <v>3072</v>
      </c>
    </row>
    <row r="744" spans="1:6" x14ac:dyDescent="0.2">
      <c r="A744" s="1677" t="s">
        <v>2168</v>
      </c>
      <c r="B744" s="1681" t="s">
        <v>7071</v>
      </c>
      <c r="C744" s="1681" t="s">
        <v>1455</v>
      </c>
      <c r="D744" s="1677" t="s">
        <v>2168</v>
      </c>
      <c r="E744" s="1681" t="s">
        <v>1662</v>
      </c>
      <c r="F744" s="1681" t="s">
        <v>3072</v>
      </c>
    </row>
    <row r="745" spans="1:6" x14ac:dyDescent="0.2">
      <c r="A745" s="1677" t="s">
        <v>2655</v>
      </c>
      <c r="B745" s="1681" t="s">
        <v>7063</v>
      </c>
      <c r="C745" s="1681" t="s">
        <v>1065</v>
      </c>
      <c r="D745" s="1677" t="s">
        <v>2655</v>
      </c>
      <c r="E745" s="1681" t="s">
        <v>1747</v>
      </c>
      <c r="F745" s="1681" t="s">
        <v>3072</v>
      </c>
    </row>
    <row r="746" spans="1:6" x14ac:dyDescent="0.2">
      <c r="A746" s="1677" t="s">
        <v>2232</v>
      </c>
      <c r="B746" s="1681" t="s">
        <v>7063</v>
      </c>
      <c r="C746" s="1681" t="s">
        <v>1402</v>
      </c>
      <c r="D746" s="1677" t="s">
        <v>2232</v>
      </c>
      <c r="E746" s="1681" t="s">
        <v>7074</v>
      </c>
      <c r="F746" s="1681" t="s">
        <v>3072</v>
      </c>
    </row>
    <row r="747" spans="1:6" x14ac:dyDescent="0.2">
      <c r="A747" s="1677" t="s">
        <v>894</v>
      </c>
      <c r="B747" s="1681" t="s">
        <v>7063</v>
      </c>
      <c r="C747" s="1681" t="s">
        <v>893</v>
      </c>
      <c r="D747" s="1677" t="s">
        <v>894</v>
      </c>
      <c r="E747" s="1681" t="s">
        <v>1689</v>
      </c>
      <c r="F747" s="1681" t="s">
        <v>3072</v>
      </c>
    </row>
    <row r="748" spans="1:6" x14ac:dyDescent="0.2">
      <c r="A748" s="10" t="s">
        <v>2987</v>
      </c>
      <c r="B748" s="10" t="s">
        <v>7088</v>
      </c>
      <c r="C748" s="10" t="s">
        <v>1647</v>
      </c>
      <c r="D748" s="10" t="s">
        <v>2987</v>
      </c>
      <c r="E748" s="10" t="s">
        <v>1670</v>
      </c>
      <c r="F748" s="1677" t="s">
        <v>3073</v>
      </c>
    </row>
    <row r="749" spans="1:6" x14ac:dyDescent="0.2">
      <c r="A749" s="1677" t="s">
        <v>3025</v>
      </c>
      <c r="B749" s="1681" t="s">
        <v>7095</v>
      </c>
      <c r="C749" s="1681" t="s">
        <v>3026</v>
      </c>
      <c r="D749" s="1677" t="s">
        <v>3025</v>
      </c>
      <c r="E749" s="10" t="s">
        <v>1684</v>
      </c>
      <c r="F749" s="1677" t="s">
        <v>3073</v>
      </c>
    </row>
    <row r="750" spans="1:6" x14ac:dyDescent="0.2">
      <c r="A750" s="1677" t="s">
        <v>2884</v>
      </c>
      <c r="B750" s="1681" t="s">
        <v>7100</v>
      </c>
      <c r="C750" s="1681" t="s">
        <v>1630</v>
      </c>
      <c r="D750" s="1677" t="s">
        <v>2884</v>
      </c>
      <c r="E750" s="10" t="s">
        <v>1865</v>
      </c>
      <c r="F750" s="1677" t="s">
        <v>3073</v>
      </c>
    </row>
    <row r="751" spans="1:6" x14ac:dyDescent="0.2">
      <c r="A751" s="1677" t="s">
        <v>2078</v>
      </c>
      <c r="B751" s="1681" t="s">
        <v>7070</v>
      </c>
      <c r="C751" s="1681" t="s">
        <v>1535</v>
      </c>
      <c r="D751" s="1677" t="s">
        <v>2078</v>
      </c>
      <c r="E751" s="1681" t="s">
        <v>1662</v>
      </c>
      <c r="F751" s="1681" t="s">
        <v>3072</v>
      </c>
    </row>
    <row r="752" spans="1:6" x14ac:dyDescent="0.2">
      <c r="A752" s="1677" t="s">
        <v>2169</v>
      </c>
      <c r="B752" s="1681" t="s">
        <v>7071</v>
      </c>
      <c r="C752" s="1681" t="s">
        <v>1454</v>
      </c>
      <c r="D752" s="1677" t="s">
        <v>2169</v>
      </c>
      <c r="E752" s="1681" t="s">
        <v>1662</v>
      </c>
      <c r="F752" s="1681" t="s">
        <v>3072</v>
      </c>
    </row>
    <row r="753" spans="1:6" x14ac:dyDescent="0.2">
      <c r="A753" s="1677" t="s">
        <v>2234</v>
      </c>
      <c r="B753" s="1681" t="s">
        <v>7063</v>
      </c>
      <c r="C753" s="1681" t="s">
        <v>1866</v>
      </c>
      <c r="D753" s="1677" t="s">
        <v>2234</v>
      </c>
      <c r="E753" s="1681" t="s">
        <v>7075</v>
      </c>
      <c r="F753" s="1681" t="s">
        <v>3072</v>
      </c>
    </row>
    <row r="754" spans="1:6" x14ac:dyDescent="0.2">
      <c r="A754" s="1677" t="s">
        <v>905</v>
      </c>
      <c r="B754" s="1681" t="s">
        <v>7070</v>
      </c>
      <c r="C754" s="1681" t="s">
        <v>904</v>
      </c>
      <c r="D754" s="1677" t="s">
        <v>905</v>
      </c>
      <c r="E754" s="1681" t="s">
        <v>1689</v>
      </c>
      <c r="F754" s="1681" t="s">
        <v>3072</v>
      </c>
    </row>
    <row r="755" spans="1:6" x14ac:dyDescent="0.2">
      <c r="A755" s="1677" t="s">
        <v>2646</v>
      </c>
      <c r="B755" s="1681" t="s">
        <v>7069</v>
      </c>
      <c r="C755" s="1681" t="s">
        <v>1070</v>
      </c>
      <c r="D755" s="1677" t="s">
        <v>2646</v>
      </c>
      <c r="E755" s="1681" t="s">
        <v>1665</v>
      </c>
      <c r="F755" s="1681" t="s">
        <v>3072</v>
      </c>
    </row>
    <row r="756" spans="1:6" x14ac:dyDescent="0.2">
      <c r="A756" s="1677" t="s">
        <v>2117</v>
      </c>
      <c r="B756" s="1681" t="s">
        <v>7070</v>
      </c>
      <c r="C756" s="1681" t="s">
        <v>1500</v>
      </c>
      <c r="D756" s="1677" t="s">
        <v>2117</v>
      </c>
      <c r="E756" s="1681" t="s">
        <v>1662</v>
      </c>
      <c r="F756" s="1681" t="s">
        <v>3072</v>
      </c>
    </row>
    <row r="757" spans="1:6" x14ac:dyDescent="0.2">
      <c r="A757" s="1677" t="s">
        <v>2316</v>
      </c>
      <c r="B757" s="1681" t="s">
        <v>7063</v>
      </c>
      <c r="C757" s="1681" t="s">
        <v>1338</v>
      </c>
      <c r="D757" s="1677" t="s">
        <v>2316</v>
      </c>
      <c r="E757" s="1681" t="s">
        <v>1697</v>
      </c>
      <c r="F757" s="1681" t="s">
        <v>3072</v>
      </c>
    </row>
    <row r="758" spans="1:6" x14ac:dyDescent="0.2">
      <c r="A758" s="1677" t="s">
        <v>2108</v>
      </c>
      <c r="B758" s="1681" t="s">
        <v>7069</v>
      </c>
      <c r="C758" s="1681" t="s">
        <v>1867</v>
      </c>
      <c r="D758" s="1677" t="s">
        <v>2108</v>
      </c>
      <c r="E758" s="1681" t="s">
        <v>1662</v>
      </c>
      <c r="F758" s="1681" t="s">
        <v>3072</v>
      </c>
    </row>
    <row r="759" spans="1:6" x14ac:dyDescent="0.2">
      <c r="A759" s="1677" t="s">
        <v>2636</v>
      </c>
      <c r="B759" s="1681" t="s">
        <v>7067</v>
      </c>
      <c r="C759" s="1681" t="s">
        <v>1079</v>
      </c>
      <c r="D759" s="1677" t="s">
        <v>2636</v>
      </c>
      <c r="E759" s="1681" t="s">
        <v>1665</v>
      </c>
      <c r="F759" s="1681" t="s">
        <v>3072</v>
      </c>
    </row>
    <row r="760" spans="1:6" x14ac:dyDescent="0.2">
      <c r="A760" s="1677" t="s">
        <v>2676</v>
      </c>
      <c r="B760" s="1681" t="s">
        <v>7063</v>
      </c>
      <c r="C760" s="1681" t="s">
        <v>1045</v>
      </c>
      <c r="D760" s="1677" t="s">
        <v>2676</v>
      </c>
      <c r="E760" s="1681" t="s">
        <v>1694</v>
      </c>
      <c r="F760" s="1681" t="s">
        <v>3072</v>
      </c>
    </row>
    <row r="761" spans="1:6" x14ac:dyDescent="0.2">
      <c r="A761" s="1677" t="s">
        <v>2084</v>
      </c>
      <c r="B761" s="1681" t="s">
        <v>7070</v>
      </c>
      <c r="C761" s="1681" t="s">
        <v>1530</v>
      </c>
      <c r="D761" s="1677" t="s">
        <v>2084</v>
      </c>
      <c r="E761" s="1681" t="s">
        <v>1662</v>
      </c>
      <c r="F761" s="1681" t="s">
        <v>3072</v>
      </c>
    </row>
    <row r="762" spans="1:6" x14ac:dyDescent="0.2">
      <c r="A762" s="1677" t="s">
        <v>2079</v>
      </c>
      <c r="B762" s="1681" t="s">
        <v>7070</v>
      </c>
      <c r="C762" s="1681" t="s">
        <v>1534</v>
      </c>
      <c r="D762" s="1677" t="s">
        <v>2079</v>
      </c>
      <c r="E762" s="1681" t="s">
        <v>1662</v>
      </c>
      <c r="F762" s="1681" t="s">
        <v>3072</v>
      </c>
    </row>
    <row r="763" spans="1:6" x14ac:dyDescent="0.2">
      <c r="A763" s="1677" t="s">
        <v>2182</v>
      </c>
      <c r="B763" s="1681" t="s">
        <v>7063</v>
      </c>
      <c r="C763" s="1681" t="s">
        <v>1443</v>
      </c>
      <c r="D763" s="1677" t="s">
        <v>2182</v>
      </c>
      <c r="E763" s="1681" t="s">
        <v>1777</v>
      </c>
      <c r="F763" s="1681" t="s">
        <v>3072</v>
      </c>
    </row>
    <row r="764" spans="1:6" x14ac:dyDescent="0.2">
      <c r="A764" s="1677" t="s">
        <v>2037</v>
      </c>
      <c r="B764" s="1681" t="s">
        <v>7070</v>
      </c>
      <c r="C764" s="1681" t="s">
        <v>1569</v>
      </c>
      <c r="D764" s="1677" t="s">
        <v>2037</v>
      </c>
      <c r="E764" s="1681" t="s">
        <v>1662</v>
      </c>
      <c r="F764" s="1681" t="s">
        <v>3072</v>
      </c>
    </row>
    <row r="765" spans="1:6" x14ac:dyDescent="0.2">
      <c r="A765" s="1677" t="s">
        <v>2709</v>
      </c>
      <c r="B765" s="1681" t="s">
        <v>7063</v>
      </c>
      <c r="C765" s="1681" t="s">
        <v>1017</v>
      </c>
      <c r="D765" s="1677" t="s">
        <v>2709</v>
      </c>
      <c r="E765" s="1681" t="s">
        <v>1696</v>
      </c>
      <c r="F765" s="1681" t="s">
        <v>3072</v>
      </c>
    </row>
    <row r="766" spans="1:6" x14ac:dyDescent="0.2">
      <c r="A766" s="1677" t="s">
        <v>2091</v>
      </c>
      <c r="B766" s="1681" t="s">
        <v>7070</v>
      </c>
      <c r="C766" s="1681" t="s">
        <v>1523</v>
      </c>
      <c r="D766" s="1677" t="s">
        <v>2091</v>
      </c>
      <c r="E766" s="1681" t="s">
        <v>1662</v>
      </c>
      <c r="F766" s="1681" t="s">
        <v>3072</v>
      </c>
    </row>
    <row r="767" spans="1:6" x14ac:dyDescent="0.2">
      <c r="A767" s="1677" t="s">
        <v>2105</v>
      </c>
      <c r="B767" s="1681" t="s">
        <v>7071</v>
      </c>
      <c r="C767" s="1681" t="s">
        <v>1868</v>
      </c>
      <c r="D767" s="1677" t="s">
        <v>2105</v>
      </c>
      <c r="E767" s="1681" t="s">
        <v>1662</v>
      </c>
      <c r="F767" s="1681" t="s">
        <v>3072</v>
      </c>
    </row>
    <row r="768" spans="1:6" x14ac:dyDescent="0.2">
      <c r="A768" s="1677" t="s">
        <v>2747</v>
      </c>
      <c r="B768" s="1681" t="s">
        <v>7063</v>
      </c>
      <c r="C768" s="1681" t="s">
        <v>985</v>
      </c>
      <c r="D768" s="1677" t="s">
        <v>2747</v>
      </c>
      <c r="E768" s="1681" t="s">
        <v>1684</v>
      </c>
      <c r="F768" s="1681" t="s">
        <v>3072</v>
      </c>
    </row>
    <row r="769" spans="1:6" x14ac:dyDescent="0.2">
      <c r="A769" s="1677" t="s">
        <v>2773</v>
      </c>
      <c r="B769" s="1681" t="s">
        <v>7067</v>
      </c>
      <c r="C769" s="1681" t="s">
        <v>961</v>
      </c>
      <c r="D769" s="1677" t="s">
        <v>2773</v>
      </c>
      <c r="E769" s="1681" t="s">
        <v>1740</v>
      </c>
      <c r="F769" s="1681" t="s">
        <v>3072</v>
      </c>
    </row>
    <row r="770" spans="1:6" x14ac:dyDescent="0.2">
      <c r="A770" s="1677" t="s">
        <v>2777</v>
      </c>
      <c r="B770" s="1681" t="s">
        <v>7063</v>
      </c>
      <c r="C770" s="1681" t="s">
        <v>957</v>
      </c>
      <c r="D770" s="1677" t="s">
        <v>2777</v>
      </c>
      <c r="E770" s="1681" t="s">
        <v>1740</v>
      </c>
      <c r="F770" s="1681" t="s">
        <v>3072</v>
      </c>
    </row>
    <row r="771" spans="1:6" x14ac:dyDescent="0.2">
      <c r="A771" s="1677" t="s">
        <v>2758</v>
      </c>
      <c r="B771" s="1681" t="s">
        <v>7070</v>
      </c>
      <c r="C771" s="1681" t="s">
        <v>974</v>
      </c>
      <c r="D771" s="1677" t="s">
        <v>2758</v>
      </c>
      <c r="E771" s="1681" t="s">
        <v>1741</v>
      </c>
      <c r="F771" s="1681" t="s">
        <v>3072</v>
      </c>
    </row>
    <row r="772" spans="1:6" x14ac:dyDescent="0.2">
      <c r="A772" s="1677" t="s">
        <v>2228</v>
      </c>
      <c r="B772" s="1681" t="s">
        <v>7063</v>
      </c>
      <c r="C772" s="1681" t="s">
        <v>1405</v>
      </c>
      <c r="D772" s="1677" t="s">
        <v>2228</v>
      </c>
      <c r="E772" s="1681" t="s">
        <v>1809</v>
      </c>
      <c r="F772" s="1681" t="s">
        <v>3072</v>
      </c>
    </row>
    <row r="773" spans="1:6" x14ac:dyDescent="0.2">
      <c r="A773" s="1677" t="s">
        <v>2673</v>
      </c>
      <c r="B773" s="1681" t="s">
        <v>7067</v>
      </c>
      <c r="C773" s="1681" t="s">
        <v>1048</v>
      </c>
      <c r="D773" s="1677" t="s">
        <v>2673</v>
      </c>
      <c r="E773" s="1681" t="s">
        <v>1717</v>
      </c>
      <c r="F773" s="1681" t="s">
        <v>3072</v>
      </c>
    </row>
    <row r="774" spans="1:6" x14ac:dyDescent="0.2">
      <c r="A774" s="1677" t="s">
        <v>2667</v>
      </c>
      <c r="B774" s="1681" t="s">
        <v>7071</v>
      </c>
      <c r="C774" s="1681" t="s">
        <v>1054</v>
      </c>
      <c r="D774" s="1677" t="s">
        <v>2667</v>
      </c>
      <c r="E774" s="1681" t="s">
        <v>1717</v>
      </c>
      <c r="F774" s="1681" t="s">
        <v>3072</v>
      </c>
    </row>
    <row r="775" spans="1:6" x14ac:dyDescent="0.2">
      <c r="A775" s="1677" t="s">
        <v>911</v>
      </c>
      <c r="B775" s="1681" t="s">
        <v>7063</v>
      </c>
      <c r="C775" s="1681" t="s">
        <v>910</v>
      </c>
      <c r="D775" s="1677" t="s">
        <v>911</v>
      </c>
      <c r="E775" s="1681" t="s">
        <v>1684</v>
      </c>
      <c r="F775" s="1681" t="s">
        <v>3072</v>
      </c>
    </row>
    <row r="776" spans="1:6" x14ac:dyDescent="0.2">
      <c r="A776" s="1677" t="s">
        <v>2680</v>
      </c>
      <c r="B776" s="1681" t="s">
        <v>7070</v>
      </c>
      <c r="C776" s="1681" t="s">
        <v>1042</v>
      </c>
      <c r="D776" s="1677" t="s">
        <v>2680</v>
      </c>
      <c r="E776" s="1681" t="s">
        <v>1694</v>
      </c>
      <c r="F776" s="1681" t="s">
        <v>3072</v>
      </c>
    </row>
    <row r="777" spans="1:6" x14ac:dyDescent="0.2">
      <c r="A777" s="1677" t="s">
        <v>2683</v>
      </c>
      <c r="B777" s="1681" t="s">
        <v>7071</v>
      </c>
      <c r="C777" s="1681" t="s">
        <v>1040</v>
      </c>
      <c r="D777" s="1677" t="s">
        <v>2683</v>
      </c>
      <c r="E777" s="1681" t="s">
        <v>1694</v>
      </c>
      <c r="F777" s="1681" t="s">
        <v>3072</v>
      </c>
    </row>
    <row r="778" spans="1:6" x14ac:dyDescent="0.2">
      <c r="A778" s="1677" t="s">
        <v>2708</v>
      </c>
      <c r="B778" s="1681" t="s">
        <v>7068</v>
      </c>
      <c r="C778" s="1681" t="s">
        <v>1018</v>
      </c>
      <c r="D778" s="1677" t="s">
        <v>2708</v>
      </c>
      <c r="E778" s="1681" t="s">
        <v>1696</v>
      </c>
      <c r="F778" s="1681" t="s">
        <v>3072</v>
      </c>
    </row>
    <row r="779" spans="1:6" x14ac:dyDescent="0.2">
      <c r="A779" s="1677" t="s">
        <v>2794</v>
      </c>
      <c r="B779" s="1681" t="s">
        <v>7070</v>
      </c>
      <c r="C779" s="1681" t="s">
        <v>946</v>
      </c>
      <c r="D779" s="1677" t="s">
        <v>2794</v>
      </c>
      <c r="E779" s="1681" t="s">
        <v>1689</v>
      </c>
      <c r="F779" s="1681" t="s">
        <v>3072</v>
      </c>
    </row>
    <row r="780" spans="1:6" x14ac:dyDescent="0.2">
      <c r="A780" s="1677" t="s">
        <v>2027</v>
      </c>
      <c r="B780" s="1681" t="s">
        <v>7068</v>
      </c>
      <c r="C780" s="1681" t="s">
        <v>1578</v>
      </c>
      <c r="D780" s="1677" t="s">
        <v>2027</v>
      </c>
      <c r="E780" s="1681" t="s">
        <v>1722</v>
      </c>
      <c r="F780" s="1681" t="s">
        <v>3072</v>
      </c>
    </row>
    <row r="781" spans="1:6" x14ac:dyDescent="0.2">
      <c r="A781" s="1677" t="s">
        <v>2711</v>
      </c>
      <c r="B781" s="1681" t="s">
        <v>7063</v>
      </c>
      <c r="C781" s="1681" t="s">
        <v>1015</v>
      </c>
      <c r="D781" s="1677" t="s">
        <v>2711</v>
      </c>
      <c r="E781" s="1681" t="s">
        <v>1696</v>
      </c>
      <c r="F781" s="1681" t="s">
        <v>3072</v>
      </c>
    </row>
    <row r="782" spans="1:6" x14ac:dyDescent="0.2">
      <c r="A782" s="1677" t="s">
        <v>2026</v>
      </c>
      <c r="B782" s="1681" t="s">
        <v>7067</v>
      </c>
      <c r="C782" s="1681" t="s">
        <v>1579</v>
      </c>
      <c r="D782" s="1677" t="s">
        <v>2026</v>
      </c>
      <c r="E782" s="1681" t="s">
        <v>1722</v>
      </c>
      <c r="F782" s="1681" t="s">
        <v>3072</v>
      </c>
    </row>
    <row r="783" spans="1:6" x14ac:dyDescent="0.2">
      <c r="A783" s="1677" t="s">
        <v>2248</v>
      </c>
      <c r="B783" s="1681" t="s">
        <v>7067</v>
      </c>
      <c r="C783" s="1681" t="s">
        <v>1390</v>
      </c>
      <c r="D783" s="1677" t="s">
        <v>2248</v>
      </c>
      <c r="E783" s="1681" t="s">
        <v>1693</v>
      </c>
      <c r="F783" s="1681" t="s">
        <v>3072</v>
      </c>
    </row>
    <row r="784" spans="1:6" x14ac:dyDescent="0.2">
      <c r="A784" s="1677" t="s">
        <v>2537</v>
      </c>
      <c r="B784" s="1681" t="s">
        <v>7070</v>
      </c>
      <c r="C784" s="1681" t="s">
        <v>1162</v>
      </c>
      <c r="D784" s="1677" t="s">
        <v>2537</v>
      </c>
      <c r="E784" s="1681" t="s">
        <v>1661</v>
      </c>
      <c r="F784" s="1681" t="s">
        <v>3072</v>
      </c>
    </row>
    <row r="785" spans="1:6" x14ac:dyDescent="0.2">
      <c r="A785" s="1677" t="s">
        <v>2298</v>
      </c>
      <c r="B785" s="1681" t="s">
        <v>7067</v>
      </c>
      <c r="C785" s="1681" t="s">
        <v>1352</v>
      </c>
      <c r="D785" s="1677" t="s">
        <v>2298</v>
      </c>
      <c r="E785" s="1681" t="s">
        <v>1759</v>
      </c>
      <c r="F785" s="1681" t="s">
        <v>3072</v>
      </c>
    </row>
    <row r="786" spans="1:6" x14ac:dyDescent="0.2">
      <c r="A786" s="1677" t="s">
        <v>2323</v>
      </c>
      <c r="B786" s="1681" t="s">
        <v>7070</v>
      </c>
      <c r="C786" s="1681" t="s">
        <v>1331</v>
      </c>
      <c r="D786" s="1677" t="s">
        <v>2323</v>
      </c>
      <c r="E786" s="1681" t="s">
        <v>1660</v>
      </c>
      <c r="F786" s="1681" t="s">
        <v>3072</v>
      </c>
    </row>
    <row r="787" spans="1:6" x14ac:dyDescent="0.2">
      <c r="A787" s="1677" t="s">
        <v>2072</v>
      </c>
      <c r="B787" s="1681" t="s">
        <v>7070</v>
      </c>
      <c r="C787" s="1681" t="s">
        <v>1541</v>
      </c>
      <c r="D787" s="1677" t="s">
        <v>2072</v>
      </c>
      <c r="E787" s="1681" t="s">
        <v>1662</v>
      </c>
      <c r="F787" s="1681" t="s">
        <v>3072</v>
      </c>
    </row>
    <row r="788" spans="1:6" x14ac:dyDescent="0.2">
      <c r="A788" s="1677" t="s">
        <v>2784</v>
      </c>
      <c r="B788" s="1681" t="s">
        <v>7063</v>
      </c>
      <c r="C788" s="1681" t="s">
        <v>954</v>
      </c>
      <c r="D788" s="1677" t="s">
        <v>2784</v>
      </c>
      <c r="E788" s="1681" t="s">
        <v>1679</v>
      </c>
      <c r="F788" s="1681" t="s">
        <v>3072</v>
      </c>
    </row>
    <row r="789" spans="1:6" x14ac:dyDescent="0.2">
      <c r="A789" s="1677" t="s">
        <v>2552</v>
      </c>
      <c r="B789" s="1681" t="s">
        <v>7063</v>
      </c>
      <c r="C789" s="1681" t="s">
        <v>1148</v>
      </c>
      <c r="D789" s="1677" t="s">
        <v>2552</v>
      </c>
      <c r="E789" s="1681" t="s">
        <v>1661</v>
      </c>
      <c r="F789" s="1681" t="s">
        <v>3072</v>
      </c>
    </row>
    <row r="790" spans="1:6" x14ac:dyDescent="0.2">
      <c r="A790" s="1677" t="s">
        <v>2619</v>
      </c>
      <c r="B790" s="1681" t="s">
        <v>7063</v>
      </c>
      <c r="C790" s="1681" t="s">
        <v>1094</v>
      </c>
      <c r="D790" s="1677" t="s">
        <v>2619</v>
      </c>
      <c r="E790" s="1681" t="s">
        <v>1670</v>
      </c>
      <c r="F790" s="1681" t="s">
        <v>3072</v>
      </c>
    </row>
    <row r="791" spans="1:6" x14ac:dyDescent="0.2">
      <c r="A791" s="10" t="s">
        <v>2868</v>
      </c>
      <c r="B791" s="10" t="s">
        <v>7088</v>
      </c>
      <c r="C791" s="10" t="s">
        <v>2869</v>
      </c>
      <c r="D791" s="10" t="s">
        <v>2868</v>
      </c>
      <c r="E791" s="10" t="s">
        <v>1745</v>
      </c>
      <c r="F791" s="1677" t="s">
        <v>3073</v>
      </c>
    </row>
    <row r="792" spans="1:6" x14ac:dyDescent="0.2">
      <c r="A792" s="1677" t="s">
        <v>2587</v>
      </c>
      <c r="B792" s="1681" t="s">
        <v>7067</v>
      </c>
      <c r="C792" s="1681" t="s">
        <v>1117</v>
      </c>
      <c r="D792" s="1677" t="s">
        <v>2587</v>
      </c>
      <c r="E792" s="1681" t="s">
        <v>1667</v>
      </c>
      <c r="F792" s="1681" t="s">
        <v>3072</v>
      </c>
    </row>
    <row r="793" spans="1:6" x14ac:dyDescent="0.2">
      <c r="A793" s="10" t="s">
        <v>1651</v>
      </c>
      <c r="B793" s="10" t="s">
        <v>7087</v>
      </c>
      <c r="C793" s="10" t="s">
        <v>3047</v>
      </c>
      <c r="D793" s="10" t="s">
        <v>1651</v>
      </c>
      <c r="E793" s="10" t="s">
        <v>1689</v>
      </c>
      <c r="F793" s="1677" t="s">
        <v>3073</v>
      </c>
    </row>
    <row r="794" spans="1:6" x14ac:dyDescent="0.2">
      <c r="A794" s="1677" t="s">
        <v>2273</v>
      </c>
      <c r="B794" s="1681" t="s">
        <v>7069</v>
      </c>
      <c r="C794" s="1681" t="s">
        <v>1373</v>
      </c>
      <c r="D794" s="1677" t="s">
        <v>2273</v>
      </c>
      <c r="E794" s="1681" t="s">
        <v>1736</v>
      </c>
      <c r="F794" s="1681" t="s">
        <v>3072</v>
      </c>
    </row>
    <row r="795" spans="1:6" x14ac:dyDescent="0.2">
      <c r="A795" s="1677" t="s">
        <v>2267</v>
      </c>
      <c r="B795" s="1681" t="s">
        <v>7070</v>
      </c>
      <c r="C795" s="1681" t="s">
        <v>1378</v>
      </c>
      <c r="D795" s="1677" t="s">
        <v>2267</v>
      </c>
      <c r="E795" s="1681" t="s">
        <v>1736</v>
      </c>
      <c r="F795" s="1681" t="s">
        <v>3072</v>
      </c>
    </row>
    <row r="796" spans="1:6" x14ac:dyDescent="0.2">
      <c r="A796" s="1677" t="s">
        <v>2334</v>
      </c>
      <c r="B796" s="1681" t="s">
        <v>7070</v>
      </c>
      <c r="C796" s="1681" t="s">
        <v>1321</v>
      </c>
      <c r="D796" s="1677" t="s">
        <v>2334</v>
      </c>
      <c r="E796" s="1681" t="s">
        <v>1660</v>
      </c>
      <c r="F796" s="1681" t="s">
        <v>3072</v>
      </c>
    </row>
    <row r="797" spans="1:6" x14ac:dyDescent="0.2">
      <c r="A797" s="1677" t="s">
        <v>2791</v>
      </c>
      <c r="B797" s="1681" t="s">
        <v>7063</v>
      </c>
      <c r="C797" s="1681" t="s">
        <v>1869</v>
      </c>
      <c r="D797" s="1677" t="s">
        <v>2791</v>
      </c>
      <c r="E797" s="1681" t="s">
        <v>1679</v>
      </c>
      <c r="F797" s="1681" t="s">
        <v>3072</v>
      </c>
    </row>
    <row r="798" spans="1:6" x14ac:dyDescent="0.2">
      <c r="A798" s="1677" t="s">
        <v>2272</v>
      </c>
      <c r="B798" s="1681" t="s">
        <v>7063</v>
      </c>
      <c r="C798" s="1681" t="s">
        <v>1374</v>
      </c>
      <c r="D798" s="1677" t="s">
        <v>2272</v>
      </c>
      <c r="E798" s="1681" t="s">
        <v>1736</v>
      </c>
      <c r="F798" s="1681" t="s">
        <v>3072</v>
      </c>
    </row>
    <row r="799" spans="1:6" x14ac:dyDescent="0.2">
      <c r="A799" s="1677" t="s">
        <v>2160</v>
      </c>
      <c r="B799" s="1681" t="s">
        <v>7070</v>
      </c>
      <c r="C799" s="1681" t="s">
        <v>1461</v>
      </c>
      <c r="D799" s="1677" t="s">
        <v>2160</v>
      </c>
      <c r="E799" s="1681" t="s">
        <v>1662</v>
      </c>
      <c r="F799" s="1681" t="s">
        <v>3072</v>
      </c>
    </row>
    <row r="800" spans="1:6" x14ac:dyDescent="0.2">
      <c r="A800" s="1677" t="s">
        <v>2288</v>
      </c>
      <c r="B800" s="1681" t="s">
        <v>7063</v>
      </c>
      <c r="C800" s="1681" t="s">
        <v>1361</v>
      </c>
      <c r="D800" s="1677" t="s">
        <v>2288</v>
      </c>
      <c r="E800" s="1681" t="s">
        <v>1770</v>
      </c>
      <c r="F800" s="1681" t="s">
        <v>3072</v>
      </c>
    </row>
    <row r="801" spans="1:6" x14ac:dyDescent="0.2">
      <c r="A801" s="10" t="s">
        <v>3023</v>
      </c>
      <c r="B801" s="10" t="s">
        <v>7087</v>
      </c>
      <c r="C801" s="10" t="s">
        <v>3024</v>
      </c>
      <c r="D801" s="10" t="s">
        <v>3023</v>
      </c>
      <c r="E801" s="10" t="s">
        <v>1684</v>
      </c>
      <c r="F801" s="1677" t="s">
        <v>3073</v>
      </c>
    </row>
    <row r="802" spans="1:6" x14ac:dyDescent="0.2">
      <c r="A802" s="1677" t="s">
        <v>2597</v>
      </c>
      <c r="B802" s="1681" t="s">
        <v>7063</v>
      </c>
      <c r="C802" s="1681" t="s">
        <v>1870</v>
      </c>
      <c r="D802" s="1677" t="s">
        <v>2597</v>
      </c>
      <c r="E802" s="1681" t="s">
        <v>1678</v>
      </c>
      <c r="F802" s="1681" t="s">
        <v>3072</v>
      </c>
    </row>
    <row r="803" spans="1:6" x14ac:dyDescent="0.2">
      <c r="A803" s="1677" t="s">
        <v>914</v>
      </c>
      <c r="B803" s="1681" t="s">
        <v>7067</v>
      </c>
      <c r="C803" s="1681" t="s">
        <v>1871</v>
      </c>
      <c r="D803" s="1677" t="s">
        <v>914</v>
      </c>
      <c r="E803" s="1681" t="s">
        <v>1705</v>
      </c>
      <c r="F803" s="1681" t="s">
        <v>3072</v>
      </c>
    </row>
    <row r="804" spans="1:6" x14ac:dyDescent="0.2">
      <c r="A804" s="1677" t="s">
        <v>2302</v>
      </c>
      <c r="B804" s="1681" t="s">
        <v>7067</v>
      </c>
      <c r="C804" s="1681" t="s">
        <v>1349</v>
      </c>
      <c r="D804" s="1677" t="s">
        <v>2302</v>
      </c>
      <c r="E804" s="1681" t="s">
        <v>1759</v>
      </c>
      <c r="F804" s="1681" t="s">
        <v>3072</v>
      </c>
    </row>
    <row r="805" spans="1:6" x14ac:dyDescent="0.2">
      <c r="A805" s="1677" t="s">
        <v>2183</v>
      </c>
      <c r="B805" s="1681" t="s">
        <v>7063</v>
      </c>
      <c r="C805" s="1681" t="s">
        <v>1872</v>
      </c>
      <c r="D805" s="1677" t="s">
        <v>2183</v>
      </c>
      <c r="E805" s="1681" t="s">
        <v>1777</v>
      </c>
      <c r="F805" s="1681" t="s">
        <v>3072</v>
      </c>
    </row>
    <row r="806" spans="1:6" x14ac:dyDescent="0.2">
      <c r="A806" s="1677" t="s">
        <v>2049</v>
      </c>
      <c r="B806" s="1681" t="s">
        <v>7067</v>
      </c>
      <c r="C806" s="1681" t="s">
        <v>1557</v>
      </c>
      <c r="D806" s="1677" t="s">
        <v>2049</v>
      </c>
      <c r="E806" s="1681" t="s">
        <v>1662</v>
      </c>
      <c r="F806" s="1681" t="s">
        <v>3072</v>
      </c>
    </row>
    <row r="807" spans="1:6" x14ac:dyDescent="0.2">
      <c r="A807" s="1677" t="s">
        <v>2075</v>
      </c>
      <c r="B807" s="1681" t="s">
        <v>7070</v>
      </c>
      <c r="C807" s="1681" t="s">
        <v>1538</v>
      </c>
      <c r="D807" s="1677" t="s">
        <v>2075</v>
      </c>
      <c r="E807" s="1681" t="s">
        <v>1662</v>
      </c>
      <c r="F807" s="1681" t="s">
        <v>3072</v>
      </c>
    </row>
    <row r="808" spans="1:6" x14ac:dyDescent="0.2">
      <c r="A808" s="10" t="s">
        <v>2915</v>
      </c>
      <c r="B808" s="10" t="s">
        <v>7088</v>
      </c>
      <c r="C808" s="10" t="s">
        <v>2916</v>
      </c>
      <c r="D808" s="10" t="s">
        <v>2915</v>
      </c>
      <c r="E808" s="10" t="s">
        <v>1660</v>
      </c>
      <c r="F808" s="1677" t="s">
        <v>3073</v>
      </c>
    </row>
    <row r="809" spans="1:6" x14ac:dyDescent="0.2">
      <c r="A809" s="1677" t="s">
        <v>2434</v>
      </c>
      <c r="B809" s="1681" t="s">
        <v>7063</v>
      </c>
      <c r="C809" s="1681" t="s">
        <v>1873</v>
      </c>
      <c r="D809" s="1677" t="s">
        <v>2434</v>
      </c>
      <c r="E809" s="1681" t="s">
        <v>1874</v>
      </c>
      <c r="F809" s="1681" t="s">
        <v>3072</v>
      </c>
    </row>
    <row r="810" spans="1:6" x14ac:dyDescent="0.2">
      <c r="A810" s="1677" t="s">
        <v>1999</v>
      </c>
      <c r="B810" s="1681" t="s">
        <v>7063</v>
      </c>
      <c r="C810" s="1681" t="s">
        <v>1603</v>
      </c>
      <c r="D810" s="1677" t="s">
        <v>1999</v>
      </c>
      <c r="E810" s="1681" t="s">
        <v>7065</v>
      </c>
      <c r="F810" s="1681" t="s">
        <v>3072</v>
      </c>
    </row>
    <row r="811" spans="1:6" x14ac:dyDescent="0.2">
      <c r="A811" s="1677" t="s">
        <v>2333</v>
      </c>
      <c r="B811" s="1681" t="s">
        <v>7070</v>
      </c>
      <c r="C811" s="1681" t="s">
        <v>1875</v>
      </c>
      <c r="D811" s="1677" t="s">
        <v>2333</v>
      </c>
      <c r="E811" s="1681" t="s">
        <v>1660</v>
      </c>
      <c r="F811" s="1681" t="s">
        <v>3072</v>
      </c>
    </row>
    <row r="812" spans="1:6" x14ac:dyDescent="0.2">
      <c r="A812" s="1677" t="s">
        <v>2482</v>
      </c>
      <c r="B812" s="1681" t="s">
        <v>7064</v>
      </c>
      <c r="C812" s="1681" t="s">
        <v>1208</v>
      </c>
      <c r="D812" s="1677" t="s">
        <v>2482</v>
      </c>
      <c r="E812" s="1681" t="s">
        <v>1685</v>
      </c>
      <c r="F812" s="1681" t="s">
        <v>3072</v>
      </c>
    </row>
    <row r="813" spans="1:6" x14ac:dyDescent="0.2">
      <c r="A813" s="1677" t="s">
        <v>2265</v>
      </c>
      <c r="B813" s="1681" t="s">
        <v>7067</v>
      </c>
      <c r="C813" s="1681" t="s">
        <v>1380</v>
      </c>
      <c r="D813" s="1677" t="s">
        <v>2265</v>
      </c>
      <c r="E813" s="1681" t="s">
        <v>1736</v>
      </c>
      <c r="F813" s="1681" t="s">
        <v>3072</v>
      </c>
    </row>
    <row r="814" spans="1:6" x14ac:dyDescent="0.2">
      <c r="A814" s="1677" t="s">
        <v>2583</v>
      </c>
      <c r="B814" s="1681" t="s">
        <v>7067</v>
      </c>
      <c r="C814" s="1681" t="s">
        <v>1120</v>
      </c>
      <c r="D814" s="1677" t="s">
        <v>2583</v>
      </c>
      <c r="E814" s="1681" t="s">
        <v>1667</v>
      </c>
      <c r="F814" s="1681" t="s">
        <v>3072</v>
      </c>
    </row>
    <row r="815" spans="1:6" x14ac:dyDescent="0.2">
      <c r="A815" s="1677" t="s">
        <v>2582</v>
      </c>
      <c r="B815" s="1681" t="s">
        <v>7071</v>
      </c>
      <c r="C815" s="1681" t="s">
        <v>1121</v>
      </c>
      <c r="D815" s="1677" t="s">
        <v>2582</v>
      </c>
      <c r="E815" s="1681" t="s">
        <v>1667</v>
      </c>
      <c r="F815" s="1681" t="s">
        <v>3072</v>
      </c>
    </row>
    <row r="816" spans="1:6" x14ac:dyDescent="0.2">
      <c r="A816" s="1677" t="s">
        <v>2565</v>
      </c>
      <c r="B816" s="1681" t="s">
        <v>7063</v>
      </c>
      <c r="C816" s="1681" t="s">
        <v>1136</v>
      </c>
      <c r="D816" s="1677" t="s">
        <v>2565</v>
      </c>
      <c r="E816" s="1681" t="s">
        <v>1667</v>
      </c>
      <c r="F816" s="1681" t="s">
        <v>3072</v>
      </c>
    </row>
    <row r="817" spans="1:6" x14ac:dyDescent="0.2">
      <c r="A817" s="1677" t="s">
        <v>2389</v>
      </c>
      <c r="B817" s="1681" t="s">
        <v>7063</v>
      </c>
      <c r="C817" s="1681" t="s">
        <v>1280</v>
      </c>
      <c r="D817" s="1677" t="s">
        <v>2389</v>
      </c>
      <c r="E817" s="1681" t="s">
        <v>1663</v>
      </c>
      <c r="F817" s="1681" t="s">
        <v>3072</v>
      </c>
    </row>
    <row r="818" spans="1:6" x14ac:dyDescent="0.2">
      <c r="A818" s="1677" t="s">
        <v>2481</v>
      </c>
      <c r="B818" s="1681" t="s">
        <v>7063</v>
      </c>
      <c r="C818" s="1681" t="s">
        <v>1209</v>
      </c>
      <c r="D818" s="1677" t="s">
        <v>2481</v>
      </c>
      <c r="E818" s="1681" t="s">
        <v>1674</v>
      </c>
      <c r="F818" s="1681" t="s">
        <v>3072</v>
      </c>
    </row>
    <row r="819" spans="1:6" x14ac:dyDescent="0.2">
      <c r="A819" s="1677" t="s">
        <v>2222</v>
      </c>
      <c r="B819" s="1681" t="s">
        <v>7063</v>
      </c>
      <c r="C819" s="1681" t="s">
        <v>1410</v>
      </c>
      <c r="D819" s="1677" t="s">
        <v>2222</v>
      </c>
      <c r="E819" s="1681" t="s">
        <v>1735</v>
      </c>
      <c r="F819" s="1681" t="s">
        <v>3072</v>
      </c>
    </row>
    <row r="820" spans="1:6" x14ac:dyDescent="0.2">
      <c r="A820" s="1677" t="s">
        <v>2710</v>
      </c>
      <c r="B820" s="1681" t="s">
        <v>7063</v>
      </c>
      <c r="C820" s="1681" t="s">
        <v>1016</v>
      </c>
      <c r="D820" s="1677" t="s">
        <v>2710</v>
      </c>
      <c r="E820" s="1681" t="s">
        <v>1696</v>
      </c>
      <c r="F820" s="1681" t="s">
        <v>3072</v>
      </c>
    </row>
    <row r="821" spans="1:6" x14ac:dyDescent="0.2">
      <c r="A821" s="1677" t="s">
        <v>2214</v>
      </c>
      <c r="B821" s="1681" t="s">
        <v>7063</v>
      </c>
      <c r="C821" s="1681" t="s">
        <v>1417</v>
      </c>
      <c r="D821" s="1677" t="s">
        <v>2214</v>
      </c>
      <c r="E821" s="1681" t="s">
        <v>1780</v>
      </c>
      <c r="F821" s="1681" t="s">
        <v>3072</v>
      </c>
    </row>
    <row r="822" spans="1:6" x14ac:dyDescent="0.2">
      <c r="A822" s="1677" t="s">
        <v>2719</v>
      </c>
      <c r="B822" s="1681" t="s">
        <v>7070</v>
      </c>
      <c r="C822" s="1681" t="s">
        <v>1008</v>
      </c>
      <c r="D822" s="1677" t="s">
        <v>2719</v>
      </c>
      <c r="E822" s="1681" t="s">
        <v>1972</v>
      </c>
      <c r="F822" s="1681" t="s">
        <v>3072</v>
      </c>
    </row>
    <row r="823" spans="1:6" x14ac:dyDescent="0.2">
      <c r="A823" s="1677" t="s">
        <v>2025</v>
      </c>
      <c r="B823" s="1681" t="s">
        <v>7067</v>
      </c>
      <c r="C823" s="1681" t="s">
        <v>1580</v>
      </c>
      <c r="D823" s="1677" t="s">
        <v>2025</v>
      </c>
      <c r="E823" s="1681" t="s">
        <v>1722</v>
      </c>
      <c r="F823" s="1681" t="s">
        <v>3072</v>
      </c>
    </row>
    <row r="824" spans="1:6" x14ac:dyDescent="0.2">
      <c r="A824" s="1677" t="s">
        <v>2732</v>
      </c>
      <c r="B824" s="1681" t="s">
        <v>7070</v>
      </c>
      <c r="C824" s="1681" t="s">
        <v>997</v>
      </c>
      <c r="D824" s="1677" t="s">
        <v>2732</v>
      </c>
      <c r="E824" s="1681" t="s">
        <v>1972</v>
      </c>
      <c r="F824" s="1681" t="s">
        <v>3072</v>
      </c>
    </row>
    <row r="825" spans="1:6" x14ac:dyDescent="0.2">
      <c r="A825" s="1677" t="s">
        <v>2704</v>
      </c>
      <c r="B825" s="1681" t="s">
        <v>7070</v>
      </c>
      <c r="C825" s="1681" t="s">
        <v>1022</v>
      </c>
      <c r="D825" s="1677" t="s">
        <v>2704</v>
      </c>
      <c r="E825" s="1681" t="s">
        <v>1696</v>
      </c>
      <c r="F825" s="1681" t="s">
        <v>3072</v>
      </c>
    </row>
    <row r="826" spans="1:6" x14ac:dyDescent="0.2">
      <c r="A826" s="1677" t="s">
        <v>2057</v>
      </c>
      <c r="B826" s="1681" t="s">
        <v>7070</v>
      </c>
      <c r="C826" s="1681" t="s">
        <v>1552</v>
      </c>
      <c r="D826" s="1677" t="s">
        <v>2057</v>
      </c>
      <c r="E826" s="1681" t="s">
        <v>1662</v>
      </c>
      <c r="F826" s="1681" t="s">
        <v>3072</v>
      </c>
    </row>
    <row r="827" spans="1:6" x14ac:dyDescent="0.2">
      <c r="A827" s="1677" t="s">
        <v>2058</v>
      </c>
      <c r="B827" s="1681" t="s">
        <v>7070</v>
      </c>
      <c r="C827" s="1681" t="s">
        <v>1551</v>
      </c>
      <c r="D827" s="1677" t="s">
        <v>2058</v>
      </c>
      <c r="E827" s="1681" t="s">
        <v>1662</v>
      </c>
      <c r="F827" s="1681" t="s">
        <v>3072</v>
      </c>
    </row>
    <row r="828" spans="1:6" x14ac:dyDescent="0.2">
      <c r="A828" s="1677" t="s">
        <v>2063</v>
      </c>
      <c r="B828" s="1681" t="s">
        <v>7070</v>
      </c>
      <c r="C828" s="1681" t="s">
        <v>1546</v>
      </c>
      <c r="D828" s="1677" t="s">
        <v>2063</v>
      </c>
      <c r="E828" s="1681" t="s">
        <v>1662</v>
      </c>
      <c r="F828" s="1681" t="s">
        <v>3072</v>
      </c>
    </row>
    <row r="829" spans="1:6" x14ac:dyDescent="0.2">
      <c r="A829" s="1677" t="s">
        <v>2729</v>
      </c>
      <c r="B829" s="1681" t="s">
        <v>7067</v>
      </c>
      <c r="C829" s="1681" t="s">
        <v>1000</v>
      </c>
      <c r="D829" s="1677" t="s">
        <v>2729</v>
      </c>
      <c r="E829" s="1681" t="s">
        <v>1972</v>
      </c>
      <c r="F829" s="1681" t="s">
        <v>3072</v>
      </c>
    </row>
    <row r="830" spans="1:6" x14ac:dyDescent="0.2">
      <c r="A830" s="1677" t="s">
        <v>2289</v>
      </c>
      <c r="B830" s="1681" t="s">
        <v>7063</v>
      </c>
      <c r="C830" s="1681" t="s">
        <v>1360</v>
      </c>
      <c r="D830" s="1677" t="s">
        <v>2289</v>
      </c>
      <c r="E830" s="1681" t="s">
        <v>1770</v>
      </c>
      <c r="F830" s="1681" t="s">
        <v>3072</v>
      </c>
    </row>
    <row r="831" spans="1:6" x14ac:dyDescent="0.2">
      <c r="A831" s="1677" t="s">
        <v>2271</v>
      </c>
      <c r="B831" s="1681" t="s">
        <v>7063</v>
      </c>
      <c r="C831" s="1681" t="s">
        <v>1876</v>
      </c>
      <c r="D831" s="1677" t="s">
        <v>2271</v>
      </c>
      <c r="E831" s="1681" t="s">
        <v>1736</v>
      </c>
      <c r="F831" s="1681" t="s">
        <v>3072</v>
      </c>
    </row>
    <row r="832" spans="1:6" x14ac:dyDescent="0.2">
      <c r="A832" s="1677" t="s">
        <v>7096</v>
      </c>
      <c r="B832" s="1681" t="s">
        <v>7097</v>
      </c>
      <c r="C832" s="1681" t="s">
        <v>7098</v>
      </c>
      <c r="D832" s="1677" t="s">
        <v>7096</v>
      </c>
      <c r="E832" s="10" t="s">
        <v>1805</v>
      </c>
      <c r="F832" s="1677" t="s">
        <v>3073</v>
      </c>
    </row>
    <row r="833" spans="1:6" x14ac:dyDescent="0.2">
      <c r="A833" s="10" t="s">
        <v>2879</v>
      </c>
      <c r="B833" s="10" t="s">
        <v>7088</v>
      </c>
      <c r="C833" s="10" t="s">
        <v>2880</v>
      </c>
      <c r="D833" s="10" t="s">
        <v>2879</v>
      </c>
      <c r="E833" s="10" t="s">
        <v>1809</v>
      </c>
      <c r="F833" s="1677" t="s">
        <v>3073</v>
      </c>
    </row>
    <row r="834" spans="1:6" x14ac:dyDescent="0.2">
      <c r="A834" s="1677" t="s">
        <v>2006</v>
      </c>
      <c r="B834" s="1681" t="s">
        <v>7066</v>
      </c>
      <c r="C834" s="1681" t="s">
        <v>1597</v>
      </c>
      <c r="D834" s="1677" t="s">
        <v>2006</v>
      </c>
      <c r="E834" s="1681" t="s">
        <v>1781</v>
      </c>
      <c r="F834" s="1681" t="s">
        <v>3072</v>
      </c>
    </row>
    <row r="835" spans="1:6" x14ac:dyDescent="0.2">
      <c r="A835" s="1677" t="s">
        <v>2139</v>
      </c>
      <c r="B835" s="1681" t="s">
        <v>7070</v>
      </c>
      <c r="C835" s="1681" t="s">
        <v>1482</v>
      </c>
      <c r="D835" s="1677" t="s">
        <v>2139</v>
      </c>
      <c r="E835" s="1681" t="s">
        <v>1662</v>
      </c>
      <c r="F835" s="1681" t="s">
        <v>3072</v>
      </c>
    </row>
    <row r="836" spans="1:6" x14ac:dyDescent="0.2">
      <c r="A836" s="1677" t="s">
        <v>2140</v>
      </c>
      <c r="B836" s="1681" t="s">
        <v>7070</v>
      </c>
      <c r="C836" s="1681" t="s">
        <v>1481</v>
      </c>
      <c r="D836" s="1677" t="s">
        <v>2140</v>
      </c>
      <c r="E836" s="1681" t="s">
        <v>1662</v>
      </c>
      <c r="F836" s="1681" t="s">
        <v>3072</v>
      </c>
    </row>
    <row r="837" spans="1:6" x14ac:dyDescent="0.2">
      <c r="A837" s="10" t="s">
        <v>2980</v>
      </c>
      <c r="B837" s="10" t="s">
        <v>7088</v>
      </c>
      <c r="C837" s="10" t="s">
        <v>2981</v>
      </c>
      <c r="D837" s="10" t="s">
        <v>2980</v>
      </c>
      <c r="E837" s="10" t="s">
        <v>1713</v>
      </c>
      <c r="F837" s="1677" t="s">
        <v>3073</v>
      </c>
    </row>
    <row r="838" spans="1:6" x14ac:dyDescent="0.2">
      <c r="A838" s="1677" t="s">
        <v>2763</v>
      </c>
      <c r="B838" s="1681" t="s">
        <v>7070</v>
      </c>
      <c r="C838" s="1681" t="s">
        <v>970</v>
      </c>
      <c r="D838" s="1677" t="s">
        <v>2763</v>
      </c>
      <c r="E838" s="1681" t="s">
        <v>1741</v>
      </c>
      <c r="F838" s="1681" t="s">
        <v>3072</v>
      </c>
    </row>
    <row r="839" spans="1:6" x14ac:dyDescent="0.2">
      <c r="A839" s="1677" t="s">
        <v>2406</v>
      </c>
      <c r="B839" s="1681" t="s">
        <v>7077</v>
      </c>
      <c r="C839" s="1681" t="s">
        <v>1877</v>
      </c>
      <c r="D839" s="1677" t="s">
        <v>2406</v>
      </c>
      <c r="E839" s="1681" t="s">
        <v>1705</v>
      </c>
      <c r="F839" s="1681" t="s">
        <v>3072</v>
      </c>
    </row>
    <row r="840" spans="1:6" x14ac:dyDescent="0.2">
      <c r="A840" s="1677" t="s">
        <v>2429</v>
      </c>
      <c r="B840" s="1681" t="s">
        <v>7063</v>
      </c>
      <c r="C840" s="1681" t="s">
        <v>1248</v>
      </c>
      <c r="D840" s="1677" t="s">
        <v>2429</v>
      </c>
      <c r="E840" s="1681" t="s">
        <v>1728</v>
      </c>
      <c r="F840" s="1681" t="s">
        <v>3072</v>
      </c>
    </row>
    <row r="841" spans="1:6" x14ac:dyDescent="0.2">
      <c r="A841" s="10" t="s">
        <v>2850</v>
      </c>
      <c r="B841" s="10" t="s">
        <v>7087</v>
      </c>
      <c r="C841" s="10" t="s">
        <v>1624</v>
      </c>
      <c r="D841" s="10" t="s">
        <v>2850</v>
      </c>
      <c r="E841" s="10" t="s">
        <v>1662</v>
      </c>
      <c r="F841" s="1677" t="s">
        <v>3073</v>
      </c>
    </row>
    <row r="842" spans="1:6" x14ac:dyDescent="0.2">
      <c r="A842" s="1677" t="s">
        <v>2617</v>
      </c>
      <c r="B842" s="1681" t="s">
        <v>7063</v>
      </c>
      <c r="C842" s="1681" t="s">
        <v>1096</v>
      </c>
      <c r="D842" s="1677" t="s">
        <v>2617</v>
      </c>
      <c r="E842" s="1681" t="s">
        <v>1713</v>
      </c>
      <c r="F842" s="1681" t="s">
        <v>3072</v>
      </c>
    </row>
    <row r="843" spans="1:6" x14ac:dyDescent="0.2">
      <c r="A843" s="1677" t="s">
        <v>3017</v>
      </c>
      <c r="B843" s="1681" t="s">
        <v>7095</v>
      </c>
      <c r="C843" s="1681" t="s">
        <v>3018</v>
      </c>
      <c r="D843" s="1677" t="s">
        <v>3017</v>
      </c>
      <c r="E843" s="10" t="s">
        <v>1972</v>
      </c>
      <c r="F843" s="1677" t="s">
        <v>3073</v>
      </c>
    </row>
    <row r="844" spans="1:6" x14ac:dyDescent="0.2">
      <c r="A844" s="1677" t="s">
        <v>2659</v>
      </c>
      <c r="B844" s="1681" t="s">
        <v>7063</v>
      </c>
      <c r="C844" s="1681" t="s">
        <v>1061</v>
      </c>
      <c r="D844" s="1677" t="s">
        <v>2659</v>
      </c>
      <c r="E844" s="1681" t="s">
        <v>1747</v>
      </c>
      <c r="F844" s="1681" t="s">
        <v>3072</v>
      </c>
    </row>
    <row r="845" spans="1:6" x14ac:dyDescent="0.2">
      <c r="A845" s="10" t="s">
        <v>2990</v>
      </c>
      <c r="B845" s="10" t="s">
        <v>7088</v>
      </c>
      <c r="C845" s="10" t="s">
        <v>2991</v>
      </c>
      <c r="D845" s="10" t="s">
        <v>2990</v>
      </c>
      <c r="E845" s="10" t="s">
        <v>1665</v>
      </c>
      <c r="F845" s="1677" t="s">
        <v>3073</v>
      </c>
    </row>
    <row r="846" spans="1:6" x14ac:dyDescent="0.2">
      <c r="A846" s="10" t="s">
        <v>2813</v>
      </c>
      <c r="B846" s="10" t="s">
        <v>7087</v>
      </c>
      <c r="C846" s="10" t="s">
        <v>2814</v>
      </c>
      <c r="D846" s="10" t="s">
        <v>2813</v>
      </c>
      <c r="E846" s="10" t="s">
        <v>1737</v>
      </c>
      <c r="F846" s="1677" t="s">
        <v>3073</v>
      </c>
    </row>
    <row r="847" spans="1:6" x14ac:dyDescent="0.2">
      <c r="A847" s="10" t="s">
        <v>3008</v>
      </c>
      <c r="B847" s="10" t="s">
        <v>7087</v>
      </c>
      <c r="C847" s="10" t="s">
        <v>3009</v>
      </c>
      <c r="D847" s="10" t="s">
        <v>3008</v>
      </c>
      <c r="E847" s="10" t="s">
        <v>1686</v>
      </c>
      <c r="F847" s="1677" t="s">
        <v>3073</v>
      </c>
    </row>
    <row r="848" spans="1:6" x14ac:dyDescent="0.2">
      <c r="A848" s="10" t="s">
        <v>2968</v>
      </c>
      <c r="B848" s="10" t="s">
        <v>7088</v>
      </c>
      <c r="C848" s="10" t="s">
        <v>2969</v>
      </c>
      <c r="D848" s="10" t="s">
        <v>2968</v>
      </c>
      <c r="E848" s="10" t="s">
        <v>1661</v>
      </c>
      <c r="F848" s="1677" t="s">
        <v>3073</v>
      </c>
    </row>
    <row r="849" spans="1:6" x14ac:dyDescent="0.2">
      <c r="A849" s="10" t="s">
        <v>2855</v>
      </c>
      <c r="B849" s="10" t="s">
        <v>7088</v>
      </c>
      <c r="C849" s="10" t="s">
        <v>2856</v>
      </c>
      <c r="D849" s="10" t="s">
        <v>2855</v>
      </c>
      <c r="E849" s="10" t="s">
        <v>1662</v>
      </c>
      <c r="F849" s="1677" t="s">
        <v>3073</v>
      </c>
    </row>
    <row r="850" spans="1:6" x14ac:dyDescent="0.2">
      <c r="A850" s="1677" t="s">
        <v>2420</v>
      </c>
      <c r="B850" s="1681" t="s">
        <v>7063</v>
      </c>
      <c r="C850" s="1681" t="s">
        <v>1256</v>
      </c>
      <c r="D850" s="1677" t="s">
        <v>2420</v>
      </c>
      <c r="E850" s="1681" t="s">
        <v>1682</v>
      </c>
      <c r="F850" s="1681" t="s">
        <v>3072</v>
      </c>
    </row>
    <row r="851" spans="1:6" x14ac:dyDescent="0.2">
      <c r="A851" s="1677" t="s">
        <v>2257</v>
      </c>
      <c r="B851" s="1681" t="s">
        <v>7067</v>
      </c>
      <c r="C851" s="1681" t="s">
        <v>2258</v>
      </c>
      <c r="D851" s="1677" t="s">
        <v>2257</v>
      </c>
      <c r="E851" s="1681" t="s">
        <v>1693</v>
      </c>
      <c r="F851" s="1681" t="s">
        <v>3072</v>
      </c>
    </row>
    <row r="852" spans="1:6" x14ac:dyDescent="0.2">
      <c r="A852" s="1677" t="s">
        <v>2767</v>
      </c>
      <c r="B852" s="1681" t="s">
        <v>7067</v>
      </c>
      <c r="C852" s="1681" t="s">
        <v>967</v>
      </c>
      <c r="D852" s="1677" t="s">
        <v>2767</v>
      </c>
      <c r="E852" s="1681" t="s">
        <v>1741</v>
      </c>
      <c r="F852" s="1681" t="s">
        <v>3072</v>
      </c>
    </row>
    <row r="853" spans="1:6" x14ac:dyDescent="0.2">
      <c r="A853" s="1677" t="s">
        <v>2439</v>
      </c>
      <c r="B853" s="1681" t="s">
        <v>7067</v>
      </c>
      <c r="C853" s="1681" t="s">
        <v>1240</v>
      </c>
      <c r="D853" s="1677" t="s">
        <v>2439</v>
      </c>
      <c r="E853" s="1681" t="s">
        <v>1714</v>
      </c>
      <c r="F853" s="1681" t="s">
        <v>3072</v>
      </c>
    </row>
    <row r="854" spans="1:6" x14ac:dyDescent="0.2">
      <c r="A854" s="1677" t="s">
        <v>2750</v>
      </c>
      <c r="B854" s="1681" t="s">
        <v>7068</v>
      </c>
      <c r="C854" s="1681" t="s">
        <v>982</v>
      </c>
      <c r="D854" s="1677" t="s">
        <v>2750</v>
      </c>
      <c r="E854" s="1681" t="s">
        <v>1684</v>
      </c>
      <c r="F854" s="1681" t="s">
        <v>3072</v>
      </c>
    </row>
    <row r="855" spans="1:6" x14ac:dyDescent="0.2">
      <c r="A855" s="1677" t="s">
        <v>2489</v>
      </c>
      <c r="B855" s="1681" t="s">
        <v>7063</v>
      </c>
      <c r="C855" s="1681" t="s">
        <v>1201</v>
      </c>
      <c r="D855" s="1677" t="s">
        <v>2489</v>
      </c>
      <c r="E855" s="1681" t="s">
        <v>1685</v>
      </c>
      <c r="F855" s="1681" t="s">
        <v>3072</v>
      </c>
    </row>
    <row r="856" spans="1:6" x14ac:dyDescent="0.2">
      <c r="A856" s="10" t="s">
        <v>3067</v>
      </c>
      <c r="B856" s="10" t="s">
        <v>7087</v>
      </c>
      <c r="C856" s="10" t="s">
        <v>3068</v>
      </c>
      <c r="D856" s="10" t="s">
        <v>3067</v>
      </c>
      <c r="E856" s="10" t="s">
        <v>1972</v>
      </c>
      <c r="F856" s="1677" t="s">
        <v>3073</v>
      </c>
    </row>
    <row r="857" spans="1:6" x14ac:dyDescent="0.2">
      <c r="A857" s="1677" t="s">
        <v>2013</v>
      </c>
      <c r="B857" s="1681" t="s">
        <v>7063</v>
      </c>
      <c r="C857" s="1681" t="s">
        <v>1590</v>
      </c>
      <c r="D857" s="1677" t="s">
        <v>2013</v>
      </c>
      <c r="E857" s="1681" t="s">
        <v>1703</v>
      </c>
      <c r="F857" s="1681" t="s">
        <v>3072</v>
      </c>
    </row>
    <row r="858" spans="1:6" x14ac:dyDescent="0.2">
      <c r="A858" s="1677" t="s">
        <v>2506</v>
      </c>
      <c r="B858" s="1681" t="s">
        <v>7067</v>
      </c>
      <c r="C858" s="1681" t="s">
        <v>1187</v>
      </c>
      <c r="D858" s="1677" t="s">
        <v>2506</v>
      </c>
      <c r="E858" s="1681" t="s">
        <v>1704</v>
      </c>
      <c r="F858" s="1681" t="s">
        <v>3072</v>
      </c>
    </row>
    <row r="859" spans="1:6" x14ac:dyDescent="0.2">
      <c r="A859" s="1677" t="s">
        <v>2198</v>
      </c>
      <c r="B859" s="1681" t="s">
        <v>7067</v>
      </c>
      <c r="C859" s="1681" t="s">
        <v>1432</v>
      </c>
      <c r="D859" s="1677" t="s">
        <v>2198</v>
      </c>
      <c r="E859" s="1681" t="s">
        <v>1745</v>
      </c>
      <c r="F859" s="1681" t="s">
        <v>3072</v>
      </c>
    </row>
    <row r="860" spans="1:6" x14ac:dyDescent="0.2">
      <c r="A860" s="1677" t="s">
        <v>2202</v>
      </c>
      <c r="B860" s="1681" t="s">
        <v>7069</v>
      </c>
      <c r="C860" s="1681" t="s">
        <v>1429</v>
      </c>
      <c r="D860" s="1677" t="s">
        <v>2202</v>
      </c>
      <c r="E860" s="1681" t="s">
        <v>1745</v>
      </c>
      <c r="F860" s="1681" t="s">
        <v>3072</v>
      </c>
    </row>
    <row r="861" spans="1:6" x14ac:dyDescent="0.2">
      <c r="A861" s="1677" t="s">
        <v>2714</v>
      </c>
      <c r="B861" s="1681" t="s">
        <v>7077</v>
      </c>
      <c r="C861" s="1681" t="s">
        <v>1878</v>
      </c>
      <c r="D861" s="1677" t="s">
        <v>2714</v>
      </c>
      <c r="E861" s="1681" t="s">
        <v>1972</v>
      </c>
      <c r="F861" s="1681" t="s">
        <v>3072</v>
      </c>
    </row>
    <row r="862" spans="1:6" x14ac:dyDescent="0.2">
      <c r="A862" s="1677" t="s">
        <v>2245</v>
      </c>
      <c r="B862" s="1681" t="s">
        <v>7070</v>
      </c>
      <c r="C862" s="1681" t="s">
        <v>1393</v>
      </c>
      <c r="D862" s="1677" t="s">
        <v>2245</v>
      </c>
      <c r="E862" s="1681" t="s">
        <v>1664</v>
      </c>
      <c r="F862" s="1681" t="s">
        <v>3072</v>
      </c>
    </row>
    <row r="863" spans="1:6" x14ac:dyDescent="0.2">
      <c r="A863" s="1677">
        <v>32046024027</v>
      </c>
      <c r="B863" s="1681" t="s">
        <v>7076</v>
      </c>
      <c r="C863" s="1681" t="s">
        <v>7083</v>
      </c>
      <c r="D863" s="1677">
        <v>32046024027</v>
      </c>
      <c r="E863" s="1681" t="s">
        <v>1704</v>
      </c>
      <c r="F863" s="1681" t="s">
        <v>3072</v>
      </c>
    </row>
    <row r="864" spans="1:6" x14ac:dyDescent="0.2">
      <c r="A864" s="1677" t="s">
        <v>2457</v>
      </c>
      <c r="B864" s="1681" t="s">
        <v>7063</v>
      </c>
      <c r="C864" s="1681" t="s">
        <v>1879</v>
      </c>
      <c r="D864" s="1677" t="s">
        <v>2457</v>
      </c>
      <c r="E864" s="1681" t="s">
        <v>7081</v>
      </c>
      <c r="F864" s="1681" t="s">
        <v>3072</v>
      </c>
    </row>
    <row r="865" spans="1:6" x14ac:dyDescent="0.2">
      <c r="A865" s="1677" t="s">
        <v>2972</v>
      </c>
      <c r="B865" s="1681" t="s">
        <v>7095</v>
      </c>
      <c r="C865" s="1681" t="s">
        <v>1643</v>
      </c>
      <c r="D865" s="1677" t="s">
        <v>2972</v>
      </c>
      <c r="E865" s="10" t="s">
        <v>1667</v>
      </c>
      <c r="F865" s="1677" t="s">
        <v>3073</v>
      </c>
    </row>
    <row r="866" spans="1:6" x14ac:dyDescent="0.2">
      <c r="A866" s="1677" t="s">
        <v>2614</v>
      </c>
      <c r="B866" s="1681" t="s">
        <v>7063</v>
      </c>
      <c r="C866" s="1681" t="s">
        <v>1099</v>
      </c>
      <c r="D866" s="1677" t="s">
        <v>2614</v>
      </c>
      <c r="E866" s="1681" t="s">
        <v>1713</v>
      </c>
      <c r="F866" s="1681" t="s">
        <v>3072</v>
      </c>
    </row>
    <row r="867" spans="1:6" x14ac:dyDescent="0.2">
      <c r="A867" s="1677" t="s">
        <v>2657</v>
      </c>
      <c r="B867" s="1681" t="s">
        <v>7063</v>
      </c>
      <c r="C867" s="1681" t="s">
        <v>1063</v>
      </c>
      <c r="D867" s="1677" t="s">
        <v>2657</v>
      </c>
      <c r="E867" s="1681" t="s">
        <v>1747</v>
      </c>
      <c r="F867" s="1681" t="s">
        <v>3072</v>
      </c>
    </row>
    <row r="868" spans="1:6" x14ac:dyDescent="0.2">
      <c r="A868" s="1677" t="s">
        <v>2161</v>
      </c>
      <c r="B868" s="1681" t="s">
        <v>7070</v>
      </c>
      <c r="C868" s="1681" t="s">
        <v>1460</v>
      </c>
      <c r="D868" s="1677" t="s">
        <v>2161</v>
      </c>
      <c r="E868" s="1681" t="s">
        <v>1662</v>
      </c>
      <c r="F868" s="1681" t="s">
        <v>3072</v>
      </c>
    </row>
    <row r="869" spans="1:6" x14ac:dyDescent="0.2">
      <c r="A869" s="1677" t="s">
        <v>2678</v>
      </c>
      <c r="B869" s="1681" t="s">
        <v>7063</v>
      </c>
      <c r="C869" s="1681" t="s">
        <v>1044</v>
      </c>
      <c r="D869" s="1677" t="s">
        <v>2678</v>
      </c>
      <c r="E869" s="1681" t="s">
        <v>1694</v>
      </c>
      <c r="F869" s="1681" t="s">
        <v>3072</v>
      </c>
    </row>
    <row r="870" spans="1:6" x14ac:dyDescent="0.2">
      <c r="A870" s="1677" t="s">
        <v>2661</v>
      </c>
      <c r="B870" s="1681" t="s">
        <v>7070</v>
      </c>
      <c r="C870" s="1681" t="s">
        <v>1059</v>
      </c>
      <c r="D870" s="1677" t="s">
        <v>2661</v>
      </c>
      <c r="E870" s="1681" t="s">
        <v>1673</v>
      </c>
      <c r="F870" s="1681" t="s">
        <v>3072</v>
      </c>
    </row>
    <row r="871" spans="1:6" x14ac:dyDescent="0.2">
      <c r="A871" s="1677" t="s">
        <v>921</v>
      </c>
      <c r="B871" s="1681" t="s">
        <v>7063</v>
      </c>
      <c r="C871" s="1681" t="s">
        <v>920</v>
      </c>
      <c r="D871" s="1677" t="s">
        <v>921</v>
      </c>
      <c r="E871" s="1681" t="s">
        <v>1735</v>
      </c>
      <c r="F871" s="1681" t="s">
        <v>3072</v>
      </c>
    </row>
    <row r="872" spans="1:6" x14ac:dyDescent="0.2">
      <c r="A872" s="1677" t="s">
        <v>2181</v>
      </c>
      <c r="B872" s="1681" t="s">
        <v>7063</v>
      </c>
      <c r="C872" s="1681" t="s">
        <v>1444</v>
      </c>
      <c r="D872" s="1677" t="s">
        <v>2181</v>
      </c>
      <c r="E872" s="1681" t="s">
        <v>1777</v>
      </c>
      <c r="F872" s="1681" t="s">
        <v>3072</v>
      </c>
    </row>
    <row r="873" spans="1:6" x14ac:dyDescent="0.2">
      <c r="A873" s="1677" t="s">
        <v>2570</v>
      </c>
      <c r="B873" s="1681" t="s">
        <v>7070</v>
      </c>
      <c r="C873" s="1681" t="s">
        <v>1133</v>
      </c>
      <c r="D873" s="1677" t="s">
        <v>2570</v>
      </c>
      <c r="E873" s="1681" t="s">
        <v>1667</v>
      </c>
      <c r="F873" s="1681" t="s">
        <v>3072</v>
      </c>
    </row>
    <row r="874" spans="1:6" x14ac:dyDescent="0.2">
      <c r="A874" s="1677" t="s">
        <v>2569</v>
      </c>
      <c r="B874" s="1681" t="s">
        <v>7071</v>
      </c>
      <c r="C874" s="1681" t="s">
        <v>1134</v>
      </c>
      <c r="D874" s="1677" t="s">
        <v>2569</v>
      </c>
      <c r="E874" s="1681" t="s">
        <v>1667</v>
      </c>
      <c r="F874" s="1681" t="s">
        <v>3072</v>
      </c>
    </row>
    <row r="875" spans="1:6" x14ac:dyDescent="0.2">
      <c r="A875" s="1677" t="s">
        <v>2219</v>
      </c>
      <c r="B875" s="1681" t="s">
        <v>7063</v>
      </c>
      <c r="C875" s="1681" t="s">
        <v>1413</v>
      </c>
      <c r="D875" s="1677" t="s">
        <v>2219</v>
      </c>
      <c r="E875" s="1681" t="s">
        <v>7073</v>
      </c>
      <c r="F875" s="1681" t="s">
        <v>3072</v>
      </c>
    </row>
    <row r="876" spans="1:6" x14ac:dyDescent="0.2">
      <c r="A876" s="1677" t="s">
        <v>2253</v>
      </c>
      <c r="B876" s="1681" t="s">
        <v>7070</v>
      </c>
      <c r="C876" s="1681" t="s">
        <v>1385</v>
      </c>
      <c r="D876" s="1677" t="s">
        <v>2253</v>
      </c>
      <c r="E876" s="1681" t="s">
        <v>1693</v>
      </c>
      <c r="F876" s="1681" t="s">
        <v>3072</v>
      </c>
    </row>
    <row r="877" spans="1:6" x14ac:dyDescent="0.2">
      <c r="A877" s="1677" t="s">
        <v>2804</v>
      </c>
      <c r="B877" s="1681" t="s">
        <v>7070</v>
      </c>
      <c r="C877" s="1681" t="s">
        <v>937</v>
      </c>
      <c r="D877" s="1677" t="s">
        <v>2804</v>
      </c>
      <c r="E877" s="1681" t="s">
        <v>1689</v>
      </c>
      <c r="F877" s="1681" t="s">
        <v>3072</v>
      </c>
    </row>
    <row r="878" spans="1:6" x14ac:dyDescent="0.2">
      <c r="A878" s="1677" t="s">
        <v>2110</v>
      </c>
      <c r="B878" s="1681" t="s">
        <v>7070</v>
      </c>
      <c r="C878" s="1681" t="s">
        <v>1507</v>
      </c>
      <c r="D878" s="1677" t="s">
        <v>2110</v>
      </c>
      <c r="E878" s="1681" t="s">
        <v>1662</v>
      </c>
      <c r="F878" s="1681" t="s">
        <v>3072</v>
      </c>
    </row>
    <row r="879" spans="1:6" x14ac:dyDescent="0.2">
      <c r="A879" s="1677" t="s">
        <v>2159</v>
      </c>
      <c r="B879" s="1681" t="s">
        <v>7070</v>
      </c>
      <c r="C879" s="1681" t="s">
        <v>1462</v>
      </c>
      <c r="D879" s="1677" t="s">
        <v>2159</v>
      </c>
      <c r="E879" s="1681" t="s">
        <v>1662</v>
      </c>
      <c r="F879" s="1681" t="s">
        <v>3072</v>
      </c>
    </row>
    <row r="880" spans="1:6" x14ac:dyDescent="0.2">
      <c r="A880" s="1677" t="s">
        <v>2040</v>
      </c>
      <c r="B880" s="1681" t="s">
        <v>7070</v>
      </c>
      <c r="C880" s="1681" t="s">
        <v>1566</v>
      </c>
      <c r="D880" s="1677" t="s">
        <v>2040</v>
      </c>
      <c r="E880" s="1681" t="s">
        <v>1662</v>
      </c>
      <c r="F880" s="1681" t="s">
        <v>3072</v>
      </c>
    </row>
    <row r="881" spans="1:6" x14ac:dyDescent="0.2">
      <c r="A881" s="1677" t="s">
        <v>2285</v>
      </c>
      <c r="B881" s="1681" t="s">
        <v>7063</v>
      </c>
      <c r="C881" s="1681" t="s">
        <v>1364</v>
      </c>
      <c r="D881" s="1677" t="s">
        <v>2285</v>
      </c>
      <c r="E881" s="1681" t="s">
        <v>1770</v>
      </c>
      <c r="F881" s="1681" t="s">
        <v>3072</v>
      </c>
    </row>
    <row r="882" spans="1:6" x14ac:dyDescent="0.2">
      <c r="A882" s="1677" t="s">
        <v>2798</v>
      </c>
      <c r="B882" s="1681" t="s">
        <v>7070</v>
      </c>
      <c r="C882" s="1681" t="s">
        <v>942</v>
      </c>
      <c r="D882" s="1677" t="s">
        <v>2798</v>
      </c>
      <c r="E882" s="1681" t="s">
        <v>1689</v>
      </c>
      <c r="F882" s="1681" t="s">
        <v>3072</v>
      </c>
    </row>
    <row r="883" spans="1:6" x14ac:dyDescent="0.2">
      <c r="A883" s="1677" t="s">
        <v>2468</v>
      </c>
      <c r="B883" s="1681" t="s">
        <v>7070</v>
      </c>
      <c r="C883" s="1681" t="s">
        <v>1880</v>
      </c>
      <c r="D883" s="1677" t="s">
        <v>2468</v>
      </c>
      <c r="E883" s="1681" t="s">
        <v>1731</v>
      </c>
      <c r="F883" s="1681" t="s">
        <v>3072</v>
      </c>
    </row>
    <row r="884" spans="1:6" x14ac:dyDescent="0.2">
      <c r="A884" s="1677" t="s">
        <v>2003</v>
      </c>
      <c r="B884" s="1681" t="s">
        <v>7063</v>
      </c>
      <c r="C884" s="1681" t="s">
        <v>1600</v>
      </c>
      <c r="D884" s="1677" t="s">
        <v>2003</v>
      </c>
      <c r="E884" s="1681" t="s">
        <v>1781</v>
      </c>
      <c r="F884" s="1681" t="s">
        <v>3072</v>
      </c>
    </row>
    <row r="885" spans="1:6" x14ac:dyDescent="0.2">
      <c r="A885" s="1677" t="s">
        <v>3029</v>
      </c>
      <c r="B885" s="1681" t="s">
        <v>7094</v>
      </c>
      <c r="C885" s="1681" t="s">
        <v>3030</v>
      </c>
      <c r="D885" s="1677" t="s">
        <v>3029</v>
      </c>
      <c r="E885" s="10" t="s">
        <v>1741</v>
      </c>
      <c r="F885" s="1677" t="s">
        <v>3073</v>
      </c>
    </row>
    <row r="886" spans="1:6" x14ac:dyDescent="0.2">
      <c r="A886" s="10" t="s">
        <v>3031</v>
      </c>
      <c r="B886" s="10" t="s">
        <v>7087</v>
      </c>
      <c r="C886" s="10" t="s">
        <v>3032</v>
      </c>
      <c r="D886" s="10" t="s">
        <v>3031</v>
      </c>
      <c r="E886" s="10" t="s">
        <v>1741</v>
      </c>
      <c r="F886" s="1677" t="s">
        <v>3073</v>
      </c>
    </row>
    <row r="887" spans="1:6" x14ac:dyDescent="0.2">
      <c r="A887" s="1677" t="s">
        <v>3054</v>
      </c>
      <c r="B887" s="1681" t="s">
        <v>7097</v>
      </c>
      <c r="C887" s="1681" t="s">
        <v>3055</v>
      </c>
      <c r="D887" s="1677" t="s">
        <v>3054</v>
      </c>
      <c r="E887" s="10" t="s">
        <v>1660</v>
      </c>
      <c r="F887" s="1677" t="s">
        <v>3073</v>
      </c>
    </row>
    <row r="888" spans="1:6" x14ac:dyDescent="0.2">
      <c r="A888" s="1677" t="s">
        <v>2011</v>
      </c>
      <c r="B888" s="1681" t="s">
        <v>7063</v>
      </c>
      <c r="C888" s="1681" t="s">
        <v>1592</v>
      </c>
      <c r="D888" s="1677" t="s">
        <v>2011</v>
      </c>
      <c r="E888" s="1681" t="s">
        <v>1669</v>
      </c>
      <c r="F888" s="1681" t="s">
        <v>3072</v>
      </c>
    </row>
    <row r="889" spans="1:6" x14ac:dyDescent="0.2">
      <c r="A889" s="1677" t="s">
        <v>2195</v>
      </c>
      <c r="B889" s="1681" t="s">
        <v>7067</v>
      </c>
      <c r="C889" s="1681" t="s">
        <v>1435</v>
      </c>
      <c r="D889" s="1677" t="s">
        <v>2195</v>
      </c>
      <c r="E889" s="1681" t="s">
        <v>1745</v>
      </c>
      <c r="F889" s="1681" t="s">
        <v>3072</v>
      </c>
    </row>
    <row r="890" spans="1:6" x14ac:dyDescent="0.2">
      <c r="A890" s="1677" t="s">
        <v>2387</v>
      </c>
      <c r="B890" s="1681" t="s">
        <v>7063</v>
      </c>
      <c r="C890" s="1681" t="s">
        <v>1282</v>
      </c>
      <c r="D890" s="1677" t="s">
        <v>2387</v>
      </c>
      <c r="E890" s="1681" t="s">
        <v>1663</v>
      </c>
      <c r="F890" s="1681" t="s">
        <v>3072</v>
      </c>
    </row>
    <row r="891" spans="1:6" x14ac:dyDescent="0.2">
      <c r="A891" s="1677" t="s">
        <v>2165</v>
      </c>
      <c r="B891" s="1681" t="s">
        <v>7071</v>
      </c>
      <c r="C891" s="1681" t="s">
        <v>1881</v>
      </c>
      <c r="D891" s="1677" t="s">
        <v>2165</v>
      </c>
      <c r="E891" s="1681" t="s">
        <v>1662</v>
      </c>
      <c r="F891" s="1681" t="s">
        <v>3072</v>
      </c>
    </row>
    <row r="892" spans="1:6" x14ac:dyDescent="0.2">
      <c r="A892" s="1677" t="s">
        <v>2144</v>
      </c>
      <c r="B892" s="1681" t="s">
        <v>7070</v>
      </c>
      <c r="C892" s="1681" t="s">
        <v>1477</v>
      </c>
      <c r="D892" s="1677" t="s">
        <v>2144</v>
      </c>
      <c r="E892" s="1681" t="s">
        <v>1662</v>
      </c>
      <c r="F892" s="1681" t="s">
        <v>3072</v>
      </c>
    </row>
    <row r="893" spans="1:6" x14ac:dyDescent="0.2">
      <c r="A893" s="1677" t="s">
        <v>2162</v>
      </c>
      <c r="B893" s="1681" t="s">
        <v>7071</v>
      </c>
      <c r="C893" s="1681" t="s">
        <v>1459</v>
      </c>
      <c r="D893" s="1677" t="s">
        <v>2162</v>
      </c>
      <c r="E893" s="1681" t="s">
        <v>1662</v>
      </c>
      <c r="F893" s="1681" t="s">
        <v>3072</v>
      </c>
    </row>
    <row r="894" spans="1:6" x14ac:dyDescent="0.2">
      <c r="A894" s="1677" t="s">
        <v>3044</v>
      </c>
      <c r="B894" s="1681" t="s">
        <v>7095</v>
      </c>
      <c r="C894" s="1681" t="s">
        <v>1650</v>
      </c>
      <c r="D894" s="1677" t="s">
        <v>3044</v>
      </c>
      <c r="E894" s="10" t="s">
        <v>1689</v>
      </c>
      <c r="F894" s="1677" t="s">
        <v>3073</v>
      </c>
    </row>
    <row r="895" spans="1:6" x14ac:dyDescent="0.2">
      <c r="A895" s="1677" t="s">
        <v>2192</v>
      </c>
      <c r="B895" s="1681" t="s">
        <v>7063</v>
      </c>
      <c r="C895" s="1681" t="s">
        <v>1437</v>
      </c>
      <c r="D895" s="1677" t="s">
        <v>2192</v>
      </c>
      <c r="E895" s="1681" t="s">
        <v>1745</v>
      </c>
      <c r="F895" s="1681" t="s">
        <v>3072</v>
      </c>
    </row>
    <row r="896" spans="1:6" x14ac:dyDescent="0.2">
      <c r="A896" s="1677" t="s">
        <v>2572</v>
      </c>
      <c r="B896" s="1681" t="s">
        <v>7067</v>
      </c>
      <c r="C896" s="1681" t="s">
        <v>1131</v>
      </c>
      <c r="D896" s="1677" t="s">
        <v>2572</v>
      </c>
      <c r="E896" s="1681" t="s">
        <v>1667</v>
      </c>
      <c r="F896" s="1681" t="s">
        <v>3072</v>
      </c>
    </row>
    <row r="897" spans="1:6" x14ac:dyDescent="0.2">
      <c r="A897" s="1677" t="s">
        <v>2068</v>
      </c>
      <c r="B897" s="1681" t="s">
        <v>7071</v>
      </c>
      <c r="C897" s="1681" t="s">
        <v>1882</v>
      </c>
      <c r="D897" s="1677" t="s">
        <v>2068</v>
      </c>
      <c r="E897" s="1681" t="s">
        <v>1662</v>
      </c>
      <c r="F897" s="1681" t="s">
        <v>3072</v>
      </c>
    </row>
    <row r="898" spans="1:6" x14ac:dyDescent="0.2">
      <c r="A898" s="1677" t="s">
        <v>2069</v>
      </c>
      <c r="B898" s="1681" t="s">
        <v>7071</v>
      </c>
      <c r="C898" s="1681" t="s">
        <v>1542</v>
      </c>
      <c r="D898" s="1677" t="s">
        <v>2069</v>
      </c>
      <c r="E898" s="1681" t="s">
        <v>1662</v>
      </c>
      <c r="F898" s="1681" t="s">
        <v>3072</v>
      </c>
    </row>
    <row r="899" spans="1:6" x14ac:dyDescent="0.2">
      <c r="A899" s="1677" t="s">
        <v>2769</v>
      </c>
      <c r="B899" s="1681" t="s">
        <v>7063</v>
      </c>
      <c r="C899" s="1681" t="s">
        <v>965</v>
      </c>
      <c r="D899" s="1677" t="s">
        <v>2769</v>
      </c>
      <c r="E899" s="1681" t="s">
        <v>1741</v>
      </c>
      <c r="F899" s="1681" t="s">
        <v>3072</v>
      </c>
    </row>
    <row r="900" spans="1:6" x14ac:dyDescent="0.2">
      <c r="A900" s="1677" t="s">
        <v>2742</v>
      </c>
      <c r="B900" s="1681" t="s">
        <v>7063</v>
      </c>
      <c r="C900" s="1681" t="s">
        <v>990</v>
      </c>
      <c r="D900" s="1677" t="s">
        <v>2742</v>
      </c>
      <c r="E900" s="1681" t="s">
        <v>1684</v>
      </c>
      <c r="F900" s="1681" t="s">
        <v>3072</v>
      </c>
    </row>
    <row r="901" spans="1:6" x14ac:dyDescent="0.2">
      <c r="A901" s="1677" t="s">
        <v>919</v>
      </c>
      <c r="B901" s="1681" t="s">
        <v>7063</v>
      </c>
      <c r="C901" s="1681" t="s">
        <v>1883</v>
      </c>
      <c r="D901" s="1677" t="s">
        <v>919</v>
      </c>
      <c r="E901" s="1681" t="s">
        <v>1759</v>
      </c>
      <c r="F901" s="1681" t="s">
        <v>3072</v>
      </c>
    </row>
    <row r="902" spans="1:6" x14ac:dyDescent="0.2">
      <c r="A902" s="1677" t="s">
        <v>2311</v>
      </c>
      <c r="B902" s="1681" t="s">
        <v>7063</v>
      </c>
      <c r="C902" s="1681" t="s">
        <v>1342</v>
      </c>
      <c r="D902" s="1677" t="s">
        <v>2311</v>
      </c>
      <c r="E902" s="1681" t="s">
        <v>1697</v>
      </c>
      <c r="F902" s="1681" t="s">
        <v>3072</v>
      </c>
    </row>
    <row r="903" spans="1:6" x14ac:dyDescent="0.2">
      <c r="A903" s="1677" t="s">
        <v>2620</v>
      </c>
      <c r="B903" s="1681" t="s">
        <v>7063</v>
      </c>
      <c r="C903" s="1681" t="s">
        <v>1093</v>
      </c>
      <c r="D903" s="1677" t="s">
        <v>2620</v>
      </c>
      <c r="E903" s="1681" t="s">
        <v>1670</v>
      </c>
      <c r="F903" s="1681" t="s">
        <v>3072</v>
      </c>
    </row>
    <row r="904" spans="1:6" x14ac:dyDescent="0.2">
      <c r="A904" s="1677" t="s">
        <v>2465</v>
      </c>
      <c r="B904" s="1681" t="s">
        <v>7063</v>
      </c>
      <c r="C904" s="1681" t="s">
        <v>1884</v>
      </c>
      <c r="D904" s="1677" t="s">
        <v>2465</v>
      </c>
      <c r="E904" s="1681" t="s">
        <v>1720</v>
      </c>
      <c r="F904" s="1681" t="s">
        <v>3072</v>
      </c>
    </row>
    <row r="905" spans="1:6" x14ac:dyDescent="0.2">
      <c r="A905" s="10" t="s">
        <v>2940</v>
      </c>
      <c r="B905" s="10" t="s">
        <v>7087</v>
      </c>
      <c r="C905" s="10" t="s">
        <v>2941</v>
      </c>
      <c r="D905" s="10" t="s">
        <v>2940</v>
      </c>
      <c r="E905" s="10" t="s">
        <v>1720</v>
      </c>
      <c r="F905" s="1677" t="s">
        <v>3073</v>
      </c>
    </row>
    <row r="906" spans="1:6" x14ac:dyDescent="0.2">
      <c r="A906" s="10" t="s">
        <v>2903</v>
      </c>
      <c r="B906" s="10" t="s">
        <v>7087</v>
      </c>
      <c r="C906" s="10" t="s">
        <v>2904</v>
      </c>
      <c r="D906" s="10" t="s">
        <v>2903</v>
      </c>
      <c r="E906" s="10" t="s">
        <v>1697</v>
      </c>
      <c r="F906" s="1677" t="s">
        <v>3073</v>
      </c>
    </row>
    <row r="907" spans="1:6" x14ac:dyDescent="0.2">
      <c r="A907" s="1677" t="s">
        <v>1992</v>
      </c>
      <c r="B907" s="1681" t="s">
        <v>7063</v>
      </c>
      <c r="C907" s="1681" t="s">
        <v>1609</v>
      </c>
      <c r="D907" s="1677" t="s">
        <v>1992</v>
      </c>
      <c r="E907" s="1681" t="s">
        <v>1790</v>
      </c>
      <c r="F907" s="1681" t="s">
        <v>3072</v>
      </c>
    </row>
    <row r="908" spans="1:6" x14ac:dyDescent="0.2">
      <c r="A908" s="1677" t="s">
        <v>909</v>
      </c>
      <c r="B908" s="1681" t="s">
        <v>7067</v>
      </c>
      <c r="C908" s="1681" t="s">
        <v>1885</v>
      </c>
      <c r="D908" s="1677" t="s">
        <v>909</v>
      </c>
      <c r="E908" s="1681" t="s">
        <v>1689</v>
      </c>
      <c r="F908" s="1681" t="s">
        <v>3072</v>
      </c>
    </row>
    <row r="909" spans="1:6" x14ac:dyDescent="0.2">
      <c r="A909" s="10" t="s">
        <v>2967</v>
      </c>
      <c r="B909" s="10" t="s">
        <v>7088</v>
      </c>
      <c r="C909" s="10" t="s">
        <v>7092</v>
      </c>
      <c r="D909" s="10" t="s">
        <v>2967</v>
      </c>
      <c r="E909" s="10" t="s">
        <v>1661</v>
      </c>
      <c r="F909" s="1677" t="s">
        <v>3073</v>
      </c>
    </row>
    <row r="910" spans="1:6" x14ac:dyDescent="0.2">
      <c r="A910" s="1677" t="s">
        <v>2210</v>
      </c>
      <c r="B910" s="1681" t="s">
        <v>7063</v>
      </c>
      <c r="C910" s="1681" t="s">
        <v>1421</v>
      </c>
      <c r="D910" s="1677" t="s">
        <v>2210</v>
      </c>
      <c r="E910" s="1681" t="s">
        <v>1676</v>
      </c>
      <c r="F910" s="1681" t="s">
        <v>3072</v>
      </c>
    </row>
    <row r="911" spans="1:6" x14ac:dyDescent="0.2">
      <c r="A911" s="1677" t="s">
        <v>2875</v>
      </c>
      <c r="B911" s="1681" t="s">
        <v>7094</v>
      </c>
      <c r="C911" s="1681" t="s">
        <v>2876</v>
      </c>
      <c r="D911" s="1677" t="s">
        <v>2875</v>
      </c>
      <c r="E911" s="10" t="s">
        <v>1809</v>
      </c>
      <c r="F911" s="1677" t="s">
        <v>3073</v>
      </c>
    </row>
    <row r="912" spans="1:6" x14ac:dyDescent="0.2">
      <c r="A912" s="1677" t="s">
        <v>2815</v>
      </c>
      <c r="B912" s="1681" t="s">
        <v>7095</v>
      </c>
      <c r="C912" s="1681" t="s">
        <v>2816</v>
      </c>
      <c r="D912" s="1677" t="s">
        <v>2815</v>
      </c>
      <c r="E912" s="10" t="s">
        <v>1659</v>
      </c>
      <c r="F912" s="1677" t="s">
        <v>3073</v>
      </c>
    </row>
    <row r="913" spans="1:6" x14ac:dyDescent="0.2">
      <c r="A913" s="1677" t="s">
        <v>2549</v>
      </c>
      <c r="B913" s="1681" t="s">
        <v>7071</v>
      </c>
      <c r="C913" s="1681" t="s">
        <v>1886</v>
      </c>
      <c r="D913" s="1677" t="s">
        <v>2549</v>
      </c>
      <c r="E913" s="1681" t="s">
        <v>1661</v>
      </c>
      <c r="F913" s="1681" t="s">
        <v>3072</v>
      </c>
    </row>
    <row r="914" spans="1:6" x14ac:dyDescent="0.2">
      <c r="A914" s="1677" t="s">
        <v>2080</v>
      </c>
      <c r="B914" s="1681" t="s">
        <v>7070</v>
      </c>
      <c r="C914" s="1681" t="s">
        <v>1533</v>
      </c>
      <c r="D914" s="1677" t="s">
        <v>2080</v>
      </c>
      <c r="E914" s="1681" t="s">
        <v>1662</v>
      </c>
      <c r="F914" s="1681" t="s">
        <v>3072</v>
      </c>
    </row>
    <row r="915" spans="1:6" x14ac:dyDescent="0.2">
      <c r="A915" s="1677" t="s">
        <v>2793</v>
      </c>
      <c r="B915" s="1681" t="s">
        <v>7070</v>
      </c>
      <c r="C915" s="1681" t="s">
        <v>947</v>
      </c>
      <c r="D915" s="1677" t="s">
        <v>2793</v>
      </c>
      <c r="E915" s="1681" t="s">
        <v>1689</v>
      </c>
      <c r="F915" s="1681" t="s">
        <v>3072</v>
      </c>
    </row>
    <row r="916" spans="1:6" x14ac:dyDescent="0.2">
      <c r="A916" s="1677" t="s">
        <v>2518</v>
      </c>
      <c r="B916" s="1681" t="s">
        <v>7063</v>
      </c>
      <c r="C916" s="1681" t="s">
        <v>1179</v>
      </c>
      <c r="D916" s="1677" t="s">
        <v>2518</v>
      </c>
      <c r="E916" s="1681" t="s">
        <v>1771</v>
      </c>
      <c r="F916" s="1681" t="s">
        <v>3072</v>
      </c>
    </row>
    <row r="917" spans="1:6" x14ac:dyDescent="0.2">
      <c r="A917" s="1677" t="s">
        <v>3010</v>
      </c>
      <c r="B917" s="1681" t="s">
        <v>7093</v>
      </c>
      <c r="C917" s="1681" t="s">
        <v>1648</v>
      </c>
      <c r="D917" s="1677" t="s">
        <v>3010</v>
      </c>
      <c r="E917" s="10" t="s">
        <v>1696</v>
      </c>
      <c r="F917" s="1677" t="s">
        <v>3073</v>
      </c>
    </row>
    <row r="918" spans="1:6" x14ac:dyDescent="0.2">
      <c r="A918" s="1677" t="s">
        <v>2703</v>
      </c>
      <c r="B918" s="1681" t="s">
        <v>7071</v>
      </c>
      <c r="C918" s="1681" t="s">
        <v>1023</v>
      </c>
      <c r="D918" s="1677" t="s">
        <v>2703</v>
      </c>
      <c r="E918" s="1681" t="s">
        <v>1696</v>
      </c>
      <c r="F918" s="1681" t="s">
        <v>3072</v>
      </c>
    </row>
    <row r="919" spans="1:6" x14ac:dyDescent="0.2">
      <c r="A919" s="1677" t="s">
        <v>2463</v>
      </c>
      <c r="B919" s="1681" t="s">
        <v>7067</v>
      </c>
      <c r="C919" s="1681" t="s">
        <v>1220</v>
      </c>
      <c r="D919" s="1677" t="s">
        <v>2463</v>
      </c>
      <c r="E919" s="1681" t="s">
        <v>1720</v>
      </c>
      <c r="F919" s="1681" t="s">
        <v>3072</v>
      </c>
    </row>
    <row r="920" spans="1:6" x14ac:dyDescent="0.2">
      <c r="A920" s="1677" t="s">
        <v>2194</v>
      </c>
      <c r="B920" s="1681" t="s">
        <v>7064</v>
      </c>
      <c r="C920" s="1681" t="s">
        <v>1436</v>
      </c>
      <c r="D920" s="1677" t="s">
        <v>2194</v>
      </c>
      <c r="E920" s="1681" t="s">
        <v>1745</v>
      </c>
      <c r="F920" s="1681" t="s">
        <v>3072</v>
      </c>
    </row>
    <row r="921" spans="1:6" x14ac:dyDescent="0.2">
      <c r="A921" s="1677" t="s">
        <v>2418</v>
      </c>
      <c r="B921" s="1681" t="s">
        <v>7063</v>
      </c>
      <c r="C921" s="1681" t="s">
        <v>1887</v>
      </c>
      <c r="D921" s="1677" t="s">
        <v>2418</v>
      </c>
      <c r="E921" s="1681" t="s">
        <v>1682</v>
      </c>
      <c r="F921" s="1681" t="s">
        <v>3072</v>
      </c>
    </row>
    <row r="922" spans="1:6" x14ac:dyDescent="0.2">
      <c r="A922" s="1677" t="s">
        <v>2944</v>
      </c>
      <c r="B922" s="1681" t="s">
        <v>7094</v>
      </c>
      <c r="C922" s="1681" t="s">
        <v>2945</v>
      </c>
      <c r="D922" s="1677" t="s">
        <v>2944</v>
      </c>
      <c r="E922" s="10" t="s">
        <v>1685</v>
      </c>
      <c r="F922" s="1677" t="s">
        <v>3073</v>
      </c>
    </row>
    <row r="923" spans="1:6" x14ac:dyDescent="0.2">
      <c r="A923" s="1677" t="s">
        <v>892</v>
      </c>
      <c r="B923" s="1681" t="s">
        <v>7063</v>
      </c>
      <c r="C923" s="1681" t="s">
        <v>891</v>
      </c>
      <c r="D923" s="1677" t="s">
        <v>892</v>
      </c>
      <c r="E923" s="1681" t="s">
        <v>1689</v>
      </c>
      <c r="F923" s="1681" t="s">
        <v>3072</v>
      </c>
    </row>
    <row r="924" spans="1:6" x14ac:dyDescent="0.2">
      <c r="A924" s="1677" t="s">
        <v>2650</v>
      </c>
      <c r="B924" s="1681" t="s">
        <v>7063</v>
      </c>
      <c r="C924" s="1681" t="s">
        <v>1068</v>
      </c>
      <c r="D924" s="1677" t="s">
        <v>2650</v>
      </c>
      <c r="E924" s="1681" t="s">
        <v>1721</v>
      </c>
      <c r="F924" s="1681" t="s">
        <v>3072</v>
      </c>
    </row>
    <row r="925" spans="1:6" x14ac:dyDescent="0.2">
      <c r="A925" s="1677" t="s">
        <v>2014</v>
      </c>
      <c r="B925" s="1681" t="s">
        <v>7063</v>
      </c>
      <c r="C925" s="1681" t="s">
        <v>1589</v>
      </c>
      <c r="D925" s="1677" t="s">
        <v>2014</v>
      </c>
      <c r="E925" s="1681" t="s">
        <v>1703</v>
      </c>
      <c r="F925" s="1681" t="s">
        <v>3072</v>
      </c>
    </row>
    <row r="926" spans="1:6" x14ac:dyDescent="0.2">
      <c r="A926" s="1677" t="s">
        <v>2621</v>
      </c>
      <c r="B926" s="1681" t="s">
        <v>7063</v>
      </c>
      <c r="C926" s="1681" t="s">
        <v>1092</v>
      </c>
      <c r="D926" s="1677" t="s">
        <v>2621</v>
      </c>
      <c r="E926" s="1681" t="s">
        <v>1670</v>
      </c>
      <c r="F926" s="1681" t="s">
        <v>3072</v>
      </c>
    </row>
    <row r="927" spans="1:6" x14ac:dyDescent="0.2">
      <c r="A927" s="10" t="s">
        <v>3038</v>
      </c>
      <c r="B927" s="10" t="s">
        <v>7088</v>
      </c>
      <c r="C927" s="10" t="s">
        <v>3039</v>
      </c>
      <c r="D927" s="10" t="s">
        <v>3038</v>
      </c>
      <c r="E927" s="10" t="s">
        <v>1679</v>
      </c>
      <c r="F927" s="1677" t="s">
        <v>3073</v>
      </c>
    </row>
    <row r="928" spans="1:6" x14ac:dyDescent="0.2">
      <c r="A928" s="1677" t="s">
        <v>3036</v>
      </c>
      <c r="B928" s="1681" t="s">
        <v>7095</v>
      </c>
      <c r="C928" s="1681" t="s">
        <v>3037</v>
      </c>
      <c r="D928" s="1677" t="s">
        <v>3036</v>
      </c>
      <c r="E928" s="10" t="s">
        <v>1679</v>
      </c>
      <c r="F928" s="1677" t="s">
        <v>3073</v>
      </c>
    </row>
    <row r="929" spans="1:6" x14ac:dyDescent="0.2">
      <c r="A929" s="1677" t="s">
        <v>2395</v>
      </c>
      <c r="B929" s="1681" t="s">
        <v>7071</v>
      </c>
      <c r="C929" s="1681" t="s">
        <v>1275</v>
      </c>
      <c r="D929" s="1677" t="s">
        <v>2395</v>
      </c>
      <c r="E929" s="1681" t="s">
        <v>1712</v>
      </c>
      <c r="F929" s="1681" t="s">
        <v>3072</v>
      </c>
    </row>
    <row r="930" spans="1:6" x14ac:dyDescent="0.2">
      <c r="A930" s="1677" t="s">
        <v>2393</v>
      </c>
      <c r="B930" s="1681" t="s">
        <v>7070</v>
      </c>
      <c r="C930" s="1681" t="s">
        <v>1277</v>
      </c>
      <c r="D930" s="1677" t="s">
        <v>2393</v>
      </c>
      <c r="E930" s="1681" t="s">
        <v>1712</v>
      </c>
      <c r="F930" s="1681" t="s">
        <v>3072</v>
      </c>
    </row>
    <row r="931" spans="1:6" x14ac:dyDescent="0.2">
      <c r="A931" s="1677" t="s">
        <v>2211</v>
      </c>
      <c r="B931" s="1681" t="s">
        <v>7063</v>
      </c>
      <c r="C931" s="1681" t="s">
        <v>1420</v>
      </c>
      <c r="D931" s="1677" t="s">
        <v>2211</v>
      </c>
      <c r="E931" s="1681" t="s">
        <v>1676</v>
      </c>
      <c r="F931" s="1681" t="s">
        <v>3072</v>
      </c>
    </row>
    <row r="932" spans="1:6" x14ac:dyDescent="0.2">
      <c r="A932" s="1677" t="s">
        <v>1987</v>
      </c>
      <c r="B932" s="1681" t="s">
        <v>7063</v>
      </c>
      <c r="C932" s="1681" t="s">
        <v>1613</v>
      </c>
      <c r="D932" s="1677" t="s">
        <v>1987</v>
      </c>
      <c r="E932" s="1681" t="s">
        <v>1659</v>
      </c>
      <c r="F932" s="1681" t="s">
        <v>3072</v>
      </c>
    </row>
    <row r="933" spans="1:6" x14ac:dyDescent="0.2">
      <c r="A933" s="1677" t="s">
        <v>2136</v>
      </c>
      <c r="B933" s="1681" t="s">
        <v>7070</v>
      </c>
      <c r="C933" s="1681" t="s">
        <v>1485</v>
      </c>
      <c r="D933" s="1677" t="s">
        <v>2136</v>
      </c>
      <c r="E933" s="1681" t="s">
        <v>1662</v>
      </c>
      <c r="F933" s="1681" t="s">
        <v>3072</v>
      </c>
    </row>
    <row r="934" spans="1:6" x14ac:dyDescent="0.2">
      <c r="A934" s="10" t="s">
        <v>2919</v>
      </c>
      <c r="B934" s="10" t="s">
        <v>7088</v>
      </c>
      <c r="C934" s="10" t="s">
        <v>2920</v>
      </c>
      <c r="D934" s="10" t="s">
        <v>2919</v>
      </c>
      <c r="E934" s="10" t="s">
        <v>1724</v>
      </c>
      <c r="F934" s="1677" t="s">
        <v>3073</v>
      </c>
    </row>
    <row r="935" spans="1:6" x14ac:dyDescent="0.2">
      <c r="A935" s="1677" t="s">
        <v>2370</v>
      </c>
      <c r="B935" s="1681" t="s">
        <v>7063</v>
      </c>
      <c r="C935" s="1681" t="s">
        <v>1296</v>
      </c>
      <c r="D935" s="1677" t="s">
        <v>2370</v>
      </c>
      <c r="E935" s="1681" t="s">
        <v>1666</v>
      </c>
      <c r="F935" s="1681" t="s">
        <v>3072</v>
      </c>
    </row>
    <row r="936" spans="1:6" x14ac:dyDescent="0.2">
      <c r="A936" s="1677" t="s">
        <v>2585</v>
      </c>
      <c r="B936" s="1681" t="s">
        <v>7067</v>
      </c>
      <c r="C936" s="1681" t="s">
        <v>1118</v>
      </c>
      <c r="D936" s="1677" t="s">
        <v>2585</v>
      </c>
      <c r="E936" s="1681" t="s">
        <v>1667</v>
      </c>
      <c r="F936" s="1681" t="s">
        <v>3072</v>
      </c>
    </row>
    <row r="937" spans="1:6" x14ac:dyDescent="0.2">
      <c r="A937" s="1677" t="s">
        <v>2584</v>
      </c>
      <c r="B937" s="1681" t="s">
        <v>7067</v>
      </c>
      <c r="C937" s="1681" t="s">
        <v>1119</v>
      </c>
      <c r="D937" s="1677" t="s">
        <v>2584</v>
      </c>
      <c r="E937" s="1681" t="s">
        <v>1667</v>
      </c>
      <c r="F937" s="1681" t="s">
        <v>3072</v>
      </c>
    </row>
    <row r="938" spans="1:6" x14ac:dyDescent="0.2">
      <c r="A938" s="1677" t="s">
        <v>2247</v>
      </c>
      <c r="B938" s="1681" t="s">
        <v>7063</v>
      </c>
      <c r="C938" s="1681" t="s">
        <v>1391</v>
      </c>
      <c r="D938" s="1677" t="s">
        <v>2247</v>
      </c>
      <c r="E938" s="1681" t="s">
        <v>1693</v>
      </c>
      <c r="F938" s="1681" t="s">
        <v>3072</v>
      </c>
    </row>
    <row r="939" spans="1:6" x14ac:dyDescent="0.2">
      <c r="A939" s="1677" t="s">
        <v>2180</v>
      </c>
      <c r="B939" s="1681" t="s">
        <v>7063</v>
      </c>
      <c r="C939" s="1681" t="s">
        <v>1445</v>
      </c>
      <c r="D939" s="1677" t="s">
        <v>2180</v>
      </c>
      <c r="E939" s="1681" t="s">
        <v>1777</v>
      </c>
      <c r="F939" s="1681" t="s">
        <v>3072</v>
      </c>
    </row>
    <row r="940" spans="1:6" x14ac:dyDescent="0.2">
      <c r="A940" s="1677" t="s">
        <v>2556</v>
      </c>
      <c r="B940" s="1681" t="s">
        <v>7071</v>
      </c>
      <c r="C940" s="1681" t="s">
        <v>1145</v>
      </c>
      <c r="D940" s="1677" t="s">
        <v>2556</v>
      </c>
      <c r="E940" s="1681" t="s">
        <v>1661</v>
      </c>
      <c r="F940" s="1681" t="s">
        <v>3072</v>
      </c>
    </row>
    <row r="941" spans="1:6" x14ac:dyDescent="0.2">
      <c r="A941" s="1677" t="s">
        <v>2598</v>
      </c>
      <c r="B941" s="1681" t="s">
        <v>7063</v>
      </c>
      <c r="C941" s="1681" t="s">
        <v>1888</v>
      </c>
      <c r="D941" s="1677" t="s">
        <v>2598</v>
      </c>
      <c r="E941" s="1681" t="s">
        <v>1678</v>
      </c>
      <c r="F941" s="1681" t="s">
        <v>3072</v>
      </c>
    </row>
    <row r="942" spans="1:6" x14ac:dyDescent="0.2">
      <c r="A942" s="1677" t="s">
        <v>2424</v>
      </c>
      <c r="B942" s="1681" t="s">
        <v>7063</v>
      </c>
      <c r="C942" s="1681" t="s">
        <v>1253</v>
      </c>
      <c r="D942" s="1677" t="s">
        <v>2424</v>
      </c>
      <c r="E942" s="1681" t="s">
        <v>1728</v>
      </c>
      <c r="F942" s="1681" t="s">
        <v>3072</v>
      </c>
    </row>
    <row r="943" spans="1:6" x14ac:dyDescent="0.2">
      <c r="A943" s="1677" t="s">
        <v>2765</v>
      </c>
      <c r="B943" s="1681" t="s">
        <v>7069</v>
      </c>
      <c r="C943" s="1681" t="s">
        <v>969</v>
      </c>
      <c r="D943" s="1677" t="s">
        <v>2765</v>
      </c>
      <c r="E943" s="1681" t="s">
        <v>1741</v>
      </c>
      <c r="F943" s="1681" t="s">
        <v>3072</v>
      </c>
    </row>
    <row r="944" spans="1:6" x14ac:dyDescent="0.2">
      <c r="A944" s="1677" t="s">
        <v>2756</v>
      </c>
      <c r="B944" s="1681" t="s">
        <v>7070</v>
      </c>
      <c r="C944" s="1681" t="s">
        <v>976</v>
      </c>
      <c r="D944" s="1677" t="s">
        <v>2756</v>
      </c>
      <c r="E944" s="1681" t="s">
        <v>1741</v>
      </c>
      <c r="F944" s="1681" t="s">
        <v>3072</v>
      </c>
    </row>
    <row r="945" spans="1:6" x14ac:dyDescent="0.2">
      <c r="A945" s="1677" t="s">
        <v>2652</v>
      </c>
      <c r="B945" s="1681" t="s">
        <v>7063</v>
      </c>
      <c r="C945" s="1681" t="s">
        <v>1067</v>
      </c>
      <c r="D945" s="1677" t="s">
        <v>2652</v>
      </c>
      <c r="E945" s="1681" t="s">
        <v>1721</v>
      </c>
      <c r="F945" s="1681" t="s">
        <v>3072</v>
      </c>
    </row>
    <row r="946" spans="1:6" x14ac:dyDescent="0.2">
      <c r="A946" s="1677" t="s">
        <v>2554</v>
      </c>
      <c r="B946" s="1681" t="s">
        <v>7063</v>
      </c>
      <c r="C946" s="1681" t="s">
        <v>1146</v>
      </c>
      <c r="D946" s="1677" t="s">
        <v>2554</v>
      </c>
      <c r="E946" s="1681" t="s">
        <v>1661</v>
      </c>
      <c r="F946" s="1681" t="s">
        <v>3072</v>
      </c>
    </row>
    <row r="947" spans="1:6" x14ac:dyDescent="0.2">
      <c r="A947" s="1677" t="s">
        <v>2532</v>
      </c>
      <c r="B947" s="1681" t="s">
        <v>7063</v>
      </c>
      <c r="C947" s="1681" t="s">
        <v>1167</v>
      </c>
      <c r="D947" s="1677" t="s">
        <v>2532</v>
      </c>
      <c r="E947" s="1681" t="s">
        <v>1661</v>
      </c>
      <c r="F947" s="1681" t="s">
        <v>3072</v>
      </c>
    </row>
    <row r="948" spans="1:6" x14ac:dyDescent="0.2">
      <c r="A948" s="1677" t="s">
        <v>1990</v>
      </c>
      <c r="B948" s="1681" t="s">
        <v>7063</v>
      </c>
      <c r="C948" s="1681" t="s">
        <v>1611</v>
      </c>
      <c r="D948" s="1677" t="s">
        <v>1990</v>
      </c>
      <c r="E948" s="1681" t="s">
        <v>1790</v>
      </c>
      <c r="F948" s="1681" t="s">
        <v>3072</v>
      </c>
    </row>
    <row r="949" spans="1:6" x14ac:dyDescent="0.2">
      <c r="A949" s="1677" t="s">
        <v>2374</v>
      </c>
      <c r="B949" s="1681" t="s">
        <v>7063</v>
      </c>
      <c r="C949" s="1681" t="s">
        <v>1292</v>
      </c>
      <c r="D949" s="1677" t="s">
        <v>2374</v>
      </c>
      <c r="E949" s="1681" t="s">
        <v>1786</v>
      </c>
      <c r="F949" s="1681" t="s">
        <v>3072</v>
      </c>
    </row>
    <row r="950" spans="1:6" x14ac:dyDescent="0.2">
      <c r="A950" s="1677" t="s">
        <v>2236</v>
      </c>
      <c r="B950" s="1681" t="s">
        <v>7063</v>
      </c>
      <c r="C950" s="1681" t="s">
        <v>1400</v>
      </c>
      <c r="D950" s="1677" t="s">
        <v>2236</v>
      </c>
      <c r="E950" s="1681" t="s">
        <v>1664</v>
      </c>
      <c r="F950" s="1681" t="s">
        <v>3072</v>
      </c>
    </row>
    <row r="951" spans="1:6" x14ac:dyDescent="0.2">
      <c r="A951" s="1677" t="s">
        <v>2176</v>
      </c>
      <c r="B951" s="1681" t="s">
        <v>7063</v>
      </c>
      <c r="C951" s="1681" t="s">
        <v>1889</v>
      </c>
      <c r="D951" s="1677" t="s">
        <v>2176</v>
      </c>
      <c r="E951" s="1681" t="s">
        <v>1744</v>
      </c>
      <c r="F951" s="1681" t="s">
        <v>3072</v>
      </c>
    </row>
    <row r="952" spans="1:6" x14ac:dyDescent="0.2">
      <c r="A952" s="1677" t="s">
        <v>2510</v>
      </c>
      <c r="B952" s="1681" t="s">
        <v>7063</v>
      </c>
      <c r="C952" s="1681" t="s">
        <v>1185</v>
      </c>
      <c r="D952" s="1677" t="s">
        <v>2510</v>
      </c>
      <c r="E952" s="1681" t="s">
        <v>1890</v>
      </c>
      <c r="F952" s="1681" t="s">
        <v>3072</v>
      </c>
    </row>
    <row r="953" spans="1:6" x14ac:dyDescent="0.2">
      <c r="A953" s="10" t="s">
        <v>2932</v>
      </c>
      <c r="B953" s="10" t="s">
        <v>7087</v>
      </c>
      <c r="C953" s="10" t="s">
        <v>2933</v>
      </c>
      <c r="D953" s="10" t="s">
        <v>2932</v>
      </c>
      <c r="E953" s="10" t="s">
        <v>1716</v>
      </c>
      <c r="F953" s="1677" t="s">
        <v>3073</v>
      </c>
    </row>
    <row r="954" spans="1:6" x14ac:dyDescent="0.2">
      <c r="A954" s="1677" t="s">
        <v>2811</v>
      </c>
      <c r="B954" s="1681" t="s">
        <v>7094</v>
      </c>
      <c r="C954" s="1681" t="s">
        <v>2812</v>
      </c>
      <c r="D954" s="1677" t="s">
        <v>2811</v>
      </c>
      <c r="E954" s="10" t="s">
        <v>1737</v>
      </c>
      <c r="F954" s="1677" t="s">
        <v>3073</v>
      </c>
    </row>
    <row r="955" spans="1:6" x14ac:dyDescent="0.2">
      <c r="A955" s="1677" t="s">
        <v>2329</v>
      </c>
      <c r="B955" s="1681" t="s">
        <v>7070</v>
      </c>
      <c r="C955" s="1681" t="s">
        <v>1325</v>
      </c>
      <c r="D955" s="1677" t="s">
        <v>2329</v>
      </c>
      <c r="E955" s="1681" t="s">
        <v>1660</v>
      </c>
      <c r="F955" s="1681" t="s">
        <v>3072</v>
      </c>
    </row>
    <row r="956" spans="1:6" x14ac:dyDescent="0.2">
      <c r="A956" s="1677" t="s">
        <v>2308</v>
      </c>
      <c r="B956" s="1681" t="s">
        <v>7067</v>
      </c>
      <c r="C956" s="1681" t="s">
        <v>1344</v>
      </c>
      <c r="D956" s="1677" t="s">
        <v>2308</v>
      </c>
      <c r="E956" s="1681" t="s">
        <v>1750</v>
      </c>
      <c r="F956" s="1681" t="s">
        <v>3072</v>
      </c>
    </row>
    <row r="957" spans="1:6" x14ac:dyDescent="0.2">
      <c r="A957" s="1677" t="s">
        <v>2042</v>
      </c>
      <c r="B957" s="1681" t="s">
        <v>7070</v>
      </c>
      <c r="C957" s="1681" t="s">
        <v>1564</v>
      </c>
      <c r="D957" s="1677" t="s">
        <v>2042</v>
      </c>
      <c r="E957" s="1681" t="s">
        <v>1662</v>
      </c>
      <c r="F957" s="1681" t="s">
        <v>3072</v>
      </c>
    </row>
    <row r="958" spans="1:6" x14ac:dyDescent="0.2">
      <c r="A958" s="1677" t="s">
        <v>2431</v>
      </c>
      <c r="B958" s="1681" t="s">
        <v>7063</v>
      </c>
      <c r="C958" s="1681" t="s">
        <v>1246</v>
      </c>
      <c r="D958" s="1677" t="s">
        <v>2431</v>
      </c>
      <c r="E958" s="1681" t="s">
        <v>1716</v>
      </c>
      <c r="F958" s="1681" t="s">
        <v>3072</v>
      </c>
    </row>
    <row r="959" spans="1:6" x14ac:dyDescent="0.2">
      <c r="A959" s="1677" t="s">
        <v>2276</v>
      </c>
      <c r="B959" s="1681" t="s">
        <v>7063</v>
      </c>
      <c r="C959" s="1681" t="s">
        <v>1891</v>
      </c>
      <c r="D959" s="1677" t="s">
        <v>2276</v>
      </c>
      <c r="E959" s="1681" t="s">
        <v>1681</v>
      </c>
      <c r="F959" s="1681" t="s">
        <v>3072</v>
      </c>
    </row>
    <row r="960" spans="1:6" x14ac:dyDescent="0.2">
      <c r="A960" s="1677" t="s">
        <v>2087</v>
      </c>
      <c r="B960" s="1681" t="s">
        <v>7070</v>
      </c>
      <c r="C960" s="1681" t="s">
        <v>1527</v>
      </c>
      <c r="D960" s="1677" t="s">
        <v>2087</v>
      </c>
      <c r="E960" s="1681" t="s">
        <v>1662</v>
      </c>
      <c r="F960" s="1681" t="s">
        <v>3072</v>
      </c>
    </row>
    <row r="961" spans="1:6" x14ac:dyDescent="0.2">
      <c r="A961" s="1677" t="s">
        <v>2931</v>
      </c>
      <c r="B961" s="1681" t="s">
        <v>7094</v>
      </c>
      <c r="C961" s="1681" t="s">
        <v>1635</v>
      </c>
      <c r="D961" s="1677" t="s">
        <v>2931</v>
      </c>
      <c r="E961" s="10" t="s">
        <v>1976</v>
      </c>
      <c r="F961" s="1677" t="s">
        <v>3073</v>
      </c>
    </row>
    <row r="962" spans="1:6" x14ac:dyDescent="0.2">
      <c r="A962" s="1677" t="s">
        <v>1997</v>
      </c>
      <c r="B962" s="1681" t="s">
        <v>7063</v>
      </c>
      <c r="C962" s="1681" t="s">
        <v>1605</v>
      </c>
      <c r="D962" s="1677" t="s">
        <v>1997</v>
      </c>
      <c r="E962" s="1681" t="s">
        <v>1796</v>
      </c>
      <c r="F962" s="1681" t="s">
        <v>3072</v>
      </c>
    </row>
    <row r="963" spans="1:6" x14ac:dyDescent="0.2">
      <c r="A963" s="1677" t="s">
        <v>2096</v>
      </c>
      <c r="B963" s="1681" t="s">
        <v>7070</v>
      </c>
      <c r="C963" s="1681" t="s">
        <v>1518</v>
      </c>
      <c r="D963" s="1677" t="s">
        <v>2096</v>
      </c>
      <c r="E963" s="1681" t="s">
        <v>1662</v>
      </c>
      <c r="F963" s="1681" t="s">
        <v>3072</v>
      </c>
    </row>
    <row r="964" spans="1:6" x14ac:dyDescent="0.2">
      <c r="A964" s="1677" t="s">
        <v>2782</v>
      </c>
      <c r="B964" s="1681" t="s">
        <v>7063</v>
      </c>
      <c r="C964" s="1681" t="s">
        <v>1892</v>
      </c>
      <c r="D964" s="1677" t="s">
        <v>2782</v>
      </c>
      <c r="E964" s="1681" t="s">
        <v>1679</v>
      </c>
      <c r="F964" s="1681" t="s">
        <v>3072</v>
      </c>
    </row>
    <row r="965" spans="1:6" x14ac:dyDescent="0.2">
      <c r="A965" s="1677" t="s">
        <v>2455</v>
      </c>
      <c r="B965" s="1681" t="s">
        <v>7063</v>
      </c>
      <c r="C965" s="1681" t="s">
        <v>1226</v>
      </c>
      <c r="D965" s="1677" t="s">
        <v>2455</v>
      </c>
      <c r="E965" s="1681" t="s">
        <v>1672</v>
      </c>
      <c r="F965" s="1681" t="s">
        <v>3072</v>
      </c>
    </row>
    <row r="966" spans="1:6" x14ac:dyDescent="0.2">
      <c r="A966" s="1677" t="s">
        <v>2034</v>
      </c>
      <c r="B966" s="1681" t="s">
        <v>7067</v>
      </c>
      <c r="C966" s="1681" t="s">
        <v>1572</v>
      </c>
      <c r="D966" s="1677" t="s">
        <v>2034</v>
      </c>
      <c r="E966" s="1681" t="s">
        <v>1662</v>
      </c>
      <c r="F966" s="1681" t="s">
        <v>3072</v>
      </c>
    </row>
    <row r="967" spans="1:6" x14ac:dyDescent="0.2">
      <c r="A967" s="1677" t="s">
        <v>3065</v>
      </c>
      <c r="B967" s="1681" t="s">
        <v>7097</v>
      </c>
      <c r="C967" s="1681" t="s">
        <v>3066</v>
      </c>
      <c r="D967" s="1677" t="s">
        <v>3065</v>
      </c>
      <c r="E967" s="10" t="s">
        <v>1694</v>
      </c>
      <c r="F967" s="1677" t="s">
        <v>3073</v>
      </c>
    </row>
    <row r="968" spans="1:6" x14ac:dyDescent="0.2">
      <c r="A968" s="1677" t="s">
        <v>3004</v>
      </c>
      <c r="B968" s="1681" t="s">
        <v>7094</v>
      </c>
      <c r="C968" s="1681" t="s">
        <v>3005</v>
      </c>
      <c r="D968" s="1677" t="s">
        <v>3004</v>
      </c>
      <c r="E968" s="10" t="s">
        <v>1694</v>
      </c>
      <c r="F968" s="1677" t="s">
        <v>3073</v>
      </c>
    </row>
    <row r="969" spans="1:6" x14ac:dyDescent="0.2">
      <c r="A969" s="1677" t="s">
        <v>2725</v>
      </c>
      <c r="B969" s="1681" t="s">
        <v>7070</v>
      </c>
      <c r="C969" s="1681" t="s">
        <v>1004</v>
      </c>
      <c r="D969" s="1677" t="s">
        <v>2725</v>
      </c>
      <c r="E969" s="1681" t="s">
        <v>1972</v>
      </c>
      <c r="F969" s="1681" t="s">
        <v>3072</v>
      </c>
    </row>
    <row r="970" spans="1:6" x14ac:dyDescent="0.2">
      <c r="A970" s="1677" t="s">
        <v>3040</v>
      </c>
      <c r="B970" s="1681" t="s">
        <v>7097</v>
      </c>
      <c r="C970" s="1681" t="s">
        <v>3041</v>
      </c>
      <c r="D970" s="1677" t="s">
        <v>3040</v>
      </c>
      <c r="E970" s="10" t="s">
        <v>1689</v>
      </c>
      <c r="F970" s="1677" t="s">
        <v>3073</v>
      </c>
    </row>
    <row r="971" spans="1:6" x14ac:dyDescent="0.2">
      <c r="A971" s="1677" t="s">
        <v>2800</v>
      </c>
      <c r="B971" s="1681" t="s">
        <v>7070</v>
      </c>
      <c r="C971" s="1681" t="s">
        <v>1893</v>
      </c>
      <c r="D971" s="1677" t="s">
        <v>2800</v>
      </c>
      <c r="E971" s="1681" t="s">
        <v>1689</v>
      </c>
      <c r="F971" s="1681" t="s">
        <v>3072</v>
      </c>
    </row>
    <row r="972" spans="1:6" x14ac:dyDescent="0.2">
      <c r="A972" s="1677" t="s">
        <v>2514</v>
      </c>
      <c r="B972" s="1681" t="s">
        <v>7063</v>
      </c>
      <c r="C972" s="1681" t="s">
        <v>1182</v>
      </c>
      <c r="D972" s="1677" t="s">
        <v>2514</v>
      </c>
      <c r="E972" s="1681" t="s">
        <v>1657</v>
      </c>
      <c r="F972" s="1681" t="s">
        <v>3072</v>
      </c>
    </row>
    <row r="973" spans="1:6" x14ac:dyDescent="0.2">
      <c r="A973" s="1677" t="s">
        <v>2921</v>
      </c>
      <c r="B973" s="1681" t="s">
        <v>7094</v>
      </c>
      <c r="C973" s="1681" t="s">
        <v>2922</v>
      </c>
      <c r="D973" s="1677" t="s">
        <v>2921</v>
      </c>
      <c r="E973" s="10" t="s">
        <v>1727</v>
      </c>
      <c r="F973" s="1677" t="s">
        <v>3073</v>
      </c>
    </row>
    <row r="974" spans="1:6" x14ac:dyDescent="0.2">
      <c r="A974" s="10" t="s">
        <v>2923</v>
      </c>
      <c r="B974" s="10" t="s">
        <v>7088</v>
      </c>
      <c r="C974" s="10" t="s">
        <v>2924</v>
      </c>
      <c r="D974" s="10" t="s">
        <v>2923</v>
      </c>
      <c r="E974" s="10" t="s">
        <v>1727</v>
      </c>
      <c r="F974" s="1677" t="s">
        <v>3073</v>
      </c>
    </row>
    <row r="975" spans="1:6" x14ac:dyDescent="0.2">
      <c r="A975" s="1677" t="s">
        <v>2748</v>
      </c>
      <c r="B975" s="1681" t="s">
        <v>7063</v>
      </c>
      <c r="C975" s="1681" t="s">
        <v>984</v>
      </c>
      <c r="D975" s="1677" t="s">
        <v>2748</v>
      </c>
      <c r="E975" s="1681" t="s">
        <v>1684</v>
      </c>
      <c r="F975" s="1681" t="s">
        <v>3072</v>
      </c>
    </row>
    <row r="976" spans="1:6" x14ac:dyDescent="0.2">
      <c r="A976" s="1677" t="s">
        <v>2239</v>
      </c>
      <c r="B976" s="1681" t="s">
        <v>7070</v>
      </c>
      <c r="C976" s="1681" t="s">
        <v>1398</v>
      </c>
      <c r="D976" s="1677" t="s">
        <v>2239</v>
      </c>
      <c r="E976" s="1681" t="s">
        <v>1664</v>
      </c>
      <c r="F976" s="1681" t="s">
        <v>3072</v>
      </c>
    </row>
    <row r="977" spans="1:6" x14ac:dyDescent="0.2">
      <c r="A977" s="1677" t="s">
        <v>2111</v>
      </c>
      <c r="B977" s="1681" t="s">
        <v>7070</v>
      </c>
      <c r="C977" s="1681" t="s">
        <v>1506</v>
      </c>
      <c r="D977" s="1677" t="s">
        <v>2111</v>
      </c>
      <c r="E977" s="1681" t="s">
        <v>1662</v>
      </c>
      <c r="F977" s="1681" t="s">
        <v>3072</v>
      </c>
    </row>
    <row r="978" spans="1:6" x14ac:dyDescent="0.2">
      <c r="A978" s="10" t="s">
        <v>2830</v>
      </c>
      <c r="B978" s="10" t="s">
        <v>7087</v>
      </c>
      <c r="C978" s="10" t="s">
        <v>2831</v>
      </c>
      <c r="D978" s="10" t="s">
        <v>2830</v>
      </c>
      <c r="E978" s="10" t="s">
        <v>1662</v>
      </c>
      <c r="F978" s="1677" t="s">
        <v>3073</v>
      </c>
    </row>
    <row r="979" spans="1:6" x14ac:dyDescent="0.2">
      <c r="A979" s="1677" t="s">
        <v>2048</v>
      </c>
      <c r="B979" s="1681" t="s">
        <v>7070</v>
      </c>
      <c r="C979" s="1681" t="s">
        <v>1558</v>
      </c>
      <c r="D979" s="1677" t="s">
        <v>2048</v>
      </c>
      <c r="E979" s="1681" t="s">
        <v>1662</v>
      </c>
      <c r="F979" s="1681" t="s">
        <v>3072</v>
      </c>
    </row>
    <row r="980" spans="1:6" x14ac:dyDescent="0.2">
      <c r="A980" s="1677" t="s">
        <v>896</v>
      </c>
      <c r="B980" s="1681" t="s">
        <v>7063</v>
      </c>
      <c r="C980" s="1681" t="s">
        <v>895</v>
      </c>
      <c r="D980" s="1677" t="s">
        <v>896</v>
      </c>
      <c r="E980" s="1681" t="s">
        <v>1689</v>
      </c>
      <c r="F980" s="1681" t="s">
        <v>3072</v>
      </c>
    </row>
    <row r="981" spans="1:6" x14ac:dyDescent="0.2">
      <c r="A981" s="1677" t="s">
        <v>1998</v>
      </c>
      <c r="B981" s="1681" t="s">
        <v>7063</v>
      </c>
      <c r="C981" s="1681" t="s">
        <v>1604</v>
      </c>
      <c r="D981" s="1677" t="s">
        <v>1998</v>
      </c>
      <c r="E981" s="1681" t="s">
        <v>7065</v>
      </c>
      <c r="F981" s="1681" t="s">
        <v>3072</v>
      </c>
    </row>
    <row r="982" spans="1:6" x14ac:dyDescent="0.2">
      <c r="A982" s="1677" t="s">
        <v>2221</v>
      </c>
      <c r="B982" s="1681" t="s">
        <v>7063</v>
      </c>
      <c r="C982" s="1681" t="s">
        <v>1411</v>
      </c>
      <c r="D982" s="1677" t="s">
        <v>2221</v>
      </c>
      <c r="E982" s="1681" t="s">
        <v>1735</v>
      </c>
      <c r="F982" s="1681" t="s">
        <v>3072</v>
      </c>
    </row>
    <row r="983" spans="1:6" x14ac:dyDescent="0.2">
      <c r="A983" s="1677" t="s">
        <v>2330</v>
      </c>
      <c r="B983" s="1681" t="s">
        <v>7070</v>
      </c>
      <c r="C983" s="1681" t="s">
        <v>1324</v>
      </c>
      <c r="D983" s="1677" t="s">
        <v>2330</v>
      </c>
      <c r="E983" s="1681" t="s">
        <v>1660</v>
      </c>
      <c r="F983" s="1681" t="s">
        <v>3072</v>
      </c>
    </row>
    <row r="984" spans="1:6" x14ac:dyDescent="0.2">
      <c r="A984" s="10" t="s">
        <v>2828</v>
      </c>
      <c r="B984" s="10" t="s">
        <v>7087</v>
      </c>
      <c r="C984" s="10" t="s">
        <v>2829</v>
      </c>
      <c r="D984" s="10" t="s">
        <v>2828</v>
      </c>
      <c r="E984" s="10" t="s">
        <v>1722</v>
      </c>
      <c r="F984" s="1677" t="s">
        <v>3073</v>
      </c>
    </row>
    <row r="985" spans="1:6" x14ac:dyDescent="0.2">
      <c r="A985" s="1677" t="s">
        <v>2032</v>
      </c>
      <c r="B985" s="1681" t="s">
        <v>7063</v>
      </c>
      <c r="C985" s="1681" t="s">
        <v>1574</v>
      </c>
      <c r="D985" s="1677" t="s">
        <v>2032</v>
      </c>
      <c r="E985" s="1681" t="s">
        <v>1722</v>
      </c>
      <c r="F985" s="1681" t="s">
        <v>3072</v>
      </c>
    </row>
    <row r="986" spans="1:6" x14ac:dyDescent="0.2">
      <c r="A986" s="1677" t="s">
        <v>2045</v>
      </c>
      <c r="B986" s="1681" t="s">
        <v>7070</v>
      </c>
      <c r="C986" s="1681" t="s">
        <v>1561</v>
      </c>
      <c r="D986" s="1677" t="s">
        <v>2045</v>
      </c>
      <c r="E986" s="1681" t="s">
        <v>1662</v>
      </c>
      <c r="F986" s="1681" t="s">
        <v>3072</v>
      </c>
    </row>
    <row r="987" spans="1:6" x14ac:dyDescent="0.2">
      <c r="A987" s="1677" t="s">
        <v>2519</v>
      </c>
      <c r="B987" s="1681" t="s">
        <v>7070</v>
      </c>
      <c r="C987" s="1681" t="s">
        <v>1178</v>
      </c>
      <c r="D987" s="1677" t="s">
        <v>2519</v>
      </c>
      <c r="E987" s="1681" t="s">
        <v>1661</v>
      </c>
      <c r="F987" s="1681" t="s">
        <v>3072</v>
      </c>
    </row>
    <row r="988" spans="1:6" x14ac:dyDescent="0.2">
      <c r="A988" s="1677" t="s">
        <v>2724</v>
      </c>
      <c r="B988" s="1681" t="s">
        <v>7070</v>
      </c>
      <c r="C988" s="1681" t="s">
        <v>1005</v>
      </c>
      <c r="D988" s="1677" t="s">
        <v>2724</v>
      </c>
      <c r="E988" s="1681" t="s">
        <v>1972</v>
      </c>
      <c r="F988" s="1681" t="s">
        <v>3072</v>
      </c>
    </row>
    <row r="989" spans="1:6" x14ac:dyDescent="0.2">
      <c r="A989" s="1677" t="s">
        <v>2320</v>
      </c>
      <c r="B989" s="1681" t="s">
        <v>7070</v>
      </c>
      <c r="C989" s="1681" t="s">
        <v>1334</v>
      </c>
      <c r="D989" s="1677" t="s">
        <v>2320</v>
      </c>
      <c r="E989" s="1681" t="s">
        <v>1660</v>
      </c>
      <c r="F989" s="1681" t="s">
        <v>3072</v>
      </c>
    </row>
    <row r="990" spans="1:6" x14ac:dyDescent="0.2">
      <c r="A990" s="1677" t="s">
        <v>2631</v>
      </c>
      <c r="B990" s="1681" t="s">
        <v>7077</v>
      </c>
      <c r="C990" s="1681" t="s">
        <v>1894</v>
      </c>
      <c r="D990" s="1677" t="s">
        <v>2631</v>
      </c>
      <c r="E990" s="1681" t="s">
        <v>1670</v>
      </c>
      <c r="F990" s="1681" t="s">
        <v>3072</v>
      </c>
    </row>
    <row r="991" spans="1:6" x14ac:dyDescent="0.2">
      <c r="A991" s="10" t="s">
        <v>3033</v>
      </c>
      <c r="B991" s="10" t="s">
        <v>7088</v>
      </c>
      <c r="C991" s="10" t="s">
        <v>3034</v>
      </c>
      <c r="D991" s="10" t="s">
        <v>3033</v>
      </c>
      <c r="E991" s="10" t="s">
        <v>1740</v>
      </c>
      <c r="F991" s="1677" t="s">
        <v>3073</v>
      </c>
    </row>
    <row r="992" spans="1:6" x14ac:dyDescent="0.2">
      <c r="A992" s="1677" t="s">
        <v>2530</v>
      </c>
      <c r="B992" s="1681" t="s">
        <v>7067</v>
      </c>
      <c r="C992" s="1681" t="s">
        <v>1169</v>
      </c>
      <c r="D992" s="1677" t="s">
        <v>2530</v>
      </c>
      <c r="E992" s="1681" t="s">
        <v>1661</v>
      </c>
      <c r="F992" s="1681" t="s">
        <v>3072</v>
      </c>
    </row>
    <row r="993" spans="1:6" x14ac:dyDescent="0.2">
      <c r="A993" s="1677" t="s">
        <v>2292</v>
      </c>
      <c r="B993" s="1681" t="s">
        <v>7063</v>
      </c>
      <c r="C993" s="1681" t="s">
        <v>1357</v>
      </c>
      <c r="D993" s="1677" t="s">
        <v>2292</v>
      </c>
      <c r="E993" s="1681" t="s">
        <v>1759</v>
      </c>
      <c r="F993" s="1681" t="s">
        <v>3072</v>
      </c>
    </row>
    <row r="994" spans="1:6" x14ac:dyDescent="0.2">
      <c r="A994" s="1677" t="s">
        <v>2260</v>
      </c>
      <c r="B994" s="1681" t="s">
        <v>7076</v>
      </c>
      <c r="C994" s="1681" t="s">
        <v>1895</v>
      </c>
      <c r="D994" s="1677" t="s">
        <v>2260</v>
      </c>
      <c r="E994" s="1681" t="s">
        <v>1693</v>
      </c>
      <c r="F994" s="1681" t="s">
        <v>3072</v>
      </c>
    </row>
    <row r="995" spans="1:6" x14ac:dyDescent="0.2">
      <c r="A995" s="1677" t="s">
        <v>2342</v>
      </c>
      <c r="B995" s="1681" t="s">
        <v>7070</v>
      </c>
      <c r="C995" s="1681" t="s">
        <v>1315</v>
      </c>
      <c r="D995" s="1677" t="s">
        <v>2342</v>
      </c>
      <c r="E995" s="1681" t="s">
        <v>1660</v>
      </c>
      <c r="F995" s="1681" t="s">
        <v>3072</v>
      </c>
    </row>
    <row r="996" spans="1:6" x14ac:dyDescent="0.2">
      <c r="A996" s="1677" t="s">
        <v>2649</v>
      </c>
      <c r="B996" s="1681" t="s">
        <v>7063</v>
      </c>
      <c r="C996" s="1681" t="s">
        <v>1069</v>
      </c>
      <c r="D996" s="1677" t="s">
        <v>2649</v>
      </c>
      <c r="E996" s="1681" t="s">
        <v>1665</v>
      </c>
      <c r="F996" s="1681" t="s">
        <v>3072</v>
      </c>
    </row>
    <row r="997" spans="1:6" x14ac:dyDescent="0.2">
      <c r="A997" s="1677" t="s">
        <v>2122</v>
      </c>
      <c r="B997" s="1681" t="s">
        <v>7070</v>
      </c>
      <c r="C997" s="1681" t="s">
        <v>1496</v>
      </c>
      <c r="D997" s="1677" t="s">
        <v>2122</v>
      </c>
      <c r="E997" s="1681" t="s">
        <v>1662</v>
      </c>
      <c r="F997" s="1681" t="s">
        <v>3072</v>
      </c>
    </row>
    <row r="998" spans="1:6" x14ac:dyDescent="0.2">
      <c r="A998" s="1677" t="s">
        <v>2415</v>
      </c>
      <c r="B998" s="1681" t="s">
        <v>7063</v>
      </c>
      <c r="C998" s="1681" t="s">
        <v>1258</v>
      </c>
      <c r="D998" s="1677" t="s">
        <v>2415</v>
      </c>
      <c r="E998" s="1681" t="s">
        <v>1767</v>
      </c>
      <c r="F998" s="1681" t="s">
        <v>3072</v>
      </c>
    </row>
    <row r="999" spans="1:6" x14ac:dyDescent="0.2">
      <c r="A999" s="1677" t="s">
        <v>2388</v>
      </c>
      <c r="B999" s="1681" t="s">
        <v>7063</v>
      </c>
      <c r="C999" s="1681" t="s">
        <v>1281</v>
      </c>
      <c r="D999" s="1677" t="s">
        <v>2388</v>
      </c>
      <c r="E999" s="1681" t="s">
        <v>1663</v>
      </c>
      <c r="F999" s="1681" t="s">
        <v>3072</v>
      </c>
    </row>
    <row r="1000" spans="1:6" x14ac:dyDescent="0.2">
      <c r="A1000" s="1677" t="s">
        <v>2521</v>
      </c>
      <c r="B1000" s="1681" t="s">
        <v>7070</v>
      </c>
      <c r="C1000" s="1681" t="s">
        <v>1177</v>
      </c>
      <c r="D1000" s="1677" t="s">
        <v>2521</v>
      </c>
      <c r="E1000" s="1681" t="s">
        <v>1661</v>
      </c>
      <c r="F1000" s="1681" t="s">
        <v>3072</v>
      </c>
    </row>
    <row r="1001" spans="1:6" x14ac:dyDescent="0.2">
      <c r="A1001" s="1677" t="s">
        <v>2559</v>
      </c>
      <c r="B1001" s="1681" t="s">
        <v>7071</v>
      </c>
      <c r="C1001" s="1681" t="s">
        <v>1142</v>
      </c>
      <c r="D1001" s="1677" t="s">
        <v>2559</v>
      </c>
      <c r="E1001" s="1681" t="s">
        <v>1661</v>
      </c>
      <c r="F1001" s="1681" t="s">
        <v>3072</v>
      </c>
    </row>
  </sheetData>
  <sheetProtection algorithmName="SHA-512" hashValue="Uu96qIu/TIwoQRQj0IIVr6QqcVBohooiupA03L05g2S4lORC+CS4Qp6WYbvOAn2FvFjsWxdsnTKT6LIO6MOO9Q==" saltValue="wIocc+9++ppvypLZK2s78w==" spinCount="100000" sheet="1" objects="1" scenarios="1"/>
  <autoFilter ref="A1:F1001" xr:uid="{00000000-0009-0000-0000-000010000000}">
    <sortState xmlns:xlrd2="http://schemas.microsoft.com/office/spreadsheetml/2017/richdata2" ref="A2:F1001">
      <sortCondition ref="C1:C1001"/>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autoPageBreaks="0"/>
  </sheetPr>
  <dimension ref="A1:S8000"/>
  <sheetViews>
    <sheetView zoomScale="115" zoomScaleNormal="115" workbookViewId="0"/>
  </sheetViews>
  <sheetFormatPr defaultColWidth="9.140625" defaultRowHeight="12.75" x14ac:dyDescent="0.2"/>
  <cols>
    <col min="1" max="1" width="19" customWidth="1"/>
    <col min="2" max="2" width="20.140625" style="7" bestFit="1" customWidth="1"/>
    <col min="3" max="3" width="6" style="3" bestFit="1" customWidth="1"/>
    <col min="4" max="4" width="38"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Evanston Twp HSD 202</v>
      </c>
      <c r="E1" s="2" t="b">
        <f ca="1">F1=B1</f>
        <v>1</v>
      </c>
      <c r="F1" s="2" t="str" cm="1">
        <f t="array" aca="1" ref="F1" ca="1">IF(G1&lt;&gt;"",INDIRECT("'"&amp;G1&amp;"'!"&amp;H1),"")</f>
        <v>Evanston Twp HSD 202</v>
      </c>
      <c r="G1" s="1533" t="s">
        <v>4219</v>
      </c>
      <c r="H1" s="2" t="s">
        <v>4220</v>
      </c>
      <c r="J1" t="str">
        <f ca="1">IF(COUNTIF(E:E,"FALSE")&lt;&gt;0,"Problem",IF(COUNTIF(E:E,"#REF!")&lt;&gt;0,"Problem","All Good"))</f>
        <v>All Good</v>
      </c>
      <c r="L1" s="616" t="s">
        <v>1906</v>
      </c>
      <c r="M1" s="616"/>
    </row>
    <row r="2" spans="1:19" ht="15.75" x14ac:dyDescent="0.25">
      <c r="A2" t="s">
        <v>76</v>
      </c>
      <c r="B2" s="7" t="str">
        <f>Cover!H14</f>
        <v>05016202017</v>
      </c>
      <c r="E2" s="2" t="b">
        <f t="shared" ref="E2:E65" ca="1" si="0">F2=B2</f>
        <v>1</v>
      </c>
      <c r="F2" s="2" t="str" cm="1">
        <f t="array" aca="1" ref="F2" ca="1">IF(G2&lt;&gt;"",INDIRECT("'"&amp;G2&amp;"'!"&amp;H2),"")</f>
        <v>05016202017</v>
      </c>
      <c r="G2" s="1533" t="s">
        <v>4219</v>
      </c>
      <c r="H2" s="2" t="s">
        <v>4221</v>
      </c>
      <c r="L2" s="614">
        <v>2025</v>
      </c>
      <c r="M2" s="614"/>
    </row>
    <row r="3" spans="1:19" x14ac:dyDescent="0.2">
      <c r="A3" t="s">
        <v>297</v>
      </c>
      <c r="B3" s="10" t="str">
        <f>Cover!B6</f>
        <v>X</v>
      </c>
      <c r="E3" s="2" t="b">
        <f t="shared" ca="1" si="0"/>
        <v>1</v>
      </c>
      <c r="F3" s="2" t="str" cm="1">
        <f t="array" aca="1" ref="F3" ca="1">IF(G3&lt;&gt;"",INDIRECT("'"&amp;G3&amp;"'!"&amp;H3),"")</f>
        <v>X</v>
      </c>
      <c r="G3" s="1533" t="s">
        <v>4219</v>
      </c>
      <c r="H3" s="2" t="s">
        <v>4222</v>
      </c>
      <c r="L3" s="615" t="s">
        <v>1908</v>
      </c>
      <c r="M3"/>
      <c r="N3" s="615" t="s">
        <v>1907</v>
      </c>
      <c r="O3" s="615"/>
      <c r="Q3">
        <f>IF(Cover!B2="x",1,0)</f>
        <v>1</v>
      </c>
      <c r="S3" s="10"/>
    </row>
    <row r="4" spans="1:19" ht="15" x14ac:dyDescent="0.2">
      <c r="A4" t="s">
        <v>769</v>
      </c>
      <c r="B4" s="7" t="str">
        <f>IF(Q3=0,0,"x")</f>
        <v>x</v>
      </c>
      <c r="D4" s="1528"/>
      <c r="E4" s="2" t="b">
        <f t="shared" si="0"/>
        <v>1</v>
      </c>
      <c r="F4" s="2" t="str">
        <f>IF(Q3=0,0,"x")</f>
        <v>x</v>
      </c>
      <c r="L4" s="630">
        <v>44834</v>
      </c>
      <c r="M4" s="629">
        <v>2024</v>
      </c>
      <c r="N4" s="630">
        <v>44865</v>
      </c>
      <c r="O4" s="629">
        <v>2024</v>
      </c>
      <c r="Q4" s="7">
        <f>IF(Cover!B3="x",1,0)</f>
        <v>0</v>
      </c>
    </row>
    <row r="5" spans="1:19" ht="15" x14ac:dyDescent="0.2">
      <c r="A5" t="s">
        <v>770</v>
      </c>
      <c r="B5" s="7">
        <f>IF(Q4=0,0,"x")</f>
        <v>0</v>
      </c>
      <c r="D5" s="1528"/>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33" t="s">
        <v>6770</v>
      </c>
      <c r="H6" s="2" t="s">
        <v>4223</v>
      </c>
      <c r="I6" s="4"/>
      <c r="J6" s="4"/>
      <c r="K6" s="4"/>
      <c r="L6" s="1438"/>
    </row>
    <row r="7" spans="1:19" x14ac:dyDescent="0.2">
      <c r="A7" s="2">
        <v>2</v>
      </c>
      <c r="B7" s="7">
        <f>'BudgetSum 2-4'!D18</f>
        <v>0</v>
      </c>
      <c r="C7" s="3">
        <f t="shared" ref="C7:C70" si="1">A7-B7</f>
        <v>2</v>
      </c>
      <c r="D7" s="4"/>
      <c r="E7" s="2" t="b">
        <f t="shared" ca="1" si="0"/>
        <v>1</v>
      </c>
      <c r="F7" s="2" cm="1">
        <f t="array" aca="1" ref="F7" ca="1">IF(G7&lt;&gt;"",INDIRECT("'"&amp;G7&amp;"'!"&amp;H7),"")</f>
        <v>0</v>
      </c>
      <c r="G7" s="1533" t="s">
        <v>6770</v>
      </c>
      <c r="H7" s="2" t="s">
        <v>4224</v>
      </c>
      <c r="I7" s="4"/>
      <c r="J7" s="4"/>
      <c r="K7" s="4"/>
      <c r="L7" s="1388"/>
      <c r="M7" s="1388"/>
      <c r="N7" s="1388"/>
    </row>
    <row r="8" spans="1:19" x14ac:dyDescent="0.2">
      <c r="A8" s="2">
        <v>3</v>
      </c>
      <c r="B8" s="7">
        <f>'BudgetSum 2-4'!E18</f>
        <v>0</v>
      </c>
      <c r="C8" s="3">
        <f t="shared" si="1"/>
        <v>3</v>
      </c>
      <c r="D8" s="4"/>
      <c r="E8" s="2" t="b">
        <f t="shared" ca="1" si="0"/>
        <v>1</v>
      </c>
      <c r="F8" s="2" cm="1">
        <f t="array" aca="1" ref="F8" ca="1">IF(G8&lt;&gt;"",INDIRECT("'"&amp;G8&amp;"'!"&amp;H8),"")</f>
        <v>0</v>
      </c>
      <c r="G8" s="1533" t="s">
        <v>6770</v>
      </c>
      <c r="H8" s="2" t="s">
        <v>4225</v>
      </c>
      <c r="I8" s="4"/>
      <c r="J8" s="4"/>
      <c r="K8" s="4"/>
    </row>
    <row r="9" spans="1:19" x14ac:dyDescent="0.2">
      <c r="A9">
        <v>4</v>
      </c>
      <c r="B9" s="7">
        <f>'BudgetSum 2-4'!F18</f>
        <v>0</v>
      </c>
      <c r="C9" s="3">
        <f t="shared" si="1"/>
        <v>4</v>
      </c>
      <c r="E9" s="2" t="b">
        <f t="shared" ca="1" si="0"/>
        <v>1</v>
      </c>
      <c r="F9" s="2" cm="1">
        <f t="array" aca="1" ref="F9" ca="1">IF(G9&lt;&gt;"",INDIRECT("'"&amp;G9&amp;"'!"&amp;H9),"")</f>
        <v>0</v>
      </c>
      <c r="G9" s="1533" t="s">
        <v>6770</v>
      </c>
      <c r="H9" s="2" t="s">
        <v>4226</v>
      </c>
      <c r="L9" s="1388"/>
    </row>
    <row r="10" spans="1:19" x14ac:dyDescent="0.2">
      <c r="A10">
        <v>5</v>
      </c>
      <c r="B10" s="7">
        <f>'BudgetSum 2-4'!G18</f>
        <v>0</v>
      </c>
      <c r="C10" s="3">
        <f t="shared" si="1"/>
        <v>5</v>
      </c>
      <c r="E10" s="2" t="b">
        <f t="shared" ca="1" si="0"/>
        <v>1</v>
      </c>
      <c r="F10" s="2" cm="1">
        <f t="array" aca="1" ref="F10" ca="1">IF(G10&lt;&gt;"",INDIRECT("'"&amp;G10&amp;"'!"&amp;H10),"")</f>
        <v>0</v>
      </c>
      <c r="G10" s="1533" t="s">
        <v>6770</v>
      </c>
      <c r="H10" s="2" t="s">
        <v>4227</v>
      </c>
    </row>
    <row r="11" spans="1:19" x14ac:dyDescent="0.2">
      <c r="A11" s="2">
        <v>6</v>
      </c>
      <c r="B11" s="7">
        <f>'BudgetSum 2-4'!H18</f>
        <v>0</v>
      </c>
      <c r="C11" s="3">
        <f t="shared" si="1"/>
        <v>6</v>
      </c>
      <c r="D11" s="4"/>
      <c r="E11" s="2" t="b">
        <f t="shared" ca="1" si="0"/>
        <v>1</v>
      </c>
      <c r="F11" s="2" cm="1">
        <f t="array" aca="1" ref="F11" ca="1">IF(G11&lt;&gt;"",INDIRECT("'"&amp;G11&amp;"'!"&amp;H11),"")</f>
        <v>0</v>
      </c>
      <c r="G11" s="1533" t="s">
        <v>6770</v>
      </c>
      <c r="H11" s="2" t="s">
        <v>4228</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33" t="s">
        <v>6770</v>
      </c>
      <c r="H12" s="2" t="s">
        <v>4229</v>
      </c>
      <c r="I12" s="4"/>
      <c r="J12" s="4"/>
      <c r="K12" s="4"/>
    </row>
    <row r="13" spans="1:19" x14ac:dyDescent="0.2">
      <c r="A13">
        <v>8</v>
      </c>
      <c r="B13" s="8">
        <f>'CashSum 5'!C4</f>
        <v>89361000</v>
      </c>
      <c r="C13" s="3">
        <f t="shared" si="1"/>
        <v>-89360992</v>
      </c>
      <c r="E13" s="2" t="b">
        <f t="shared" ca="1" si="0"/>
        <v>1</v>
      </c>
      <c r="F13" s="2" cm="1">
        <f t="array" aca="1" ref="F13" ca="1">IF(G13&lt;&gt;"",INDIRECT("'"&amp;G13&amp;"'!"&amp;H13),"")</f>
        <v>89361000</v>
      </c>
      <c r="G13" s="1533" t="s">
        <v>6771</v>
      </c>
      <c r="H13" s="2" t="s">
        <v>4230</v>
      </c>
      <c r="S13" s="8"/>
    </row>
    <row r="14" spans="1:19" x14ac:dyDescent="0.2">
      <c r="A14">
        <v>9</v>
      </c>
      <c r="B14" s="8">
        <f>'CashSum 5'!C7</f>
        <v>0</v>
      </c>
      <c r="C14" s="3">
        <f t="shared" si="1"/>
        <v>9</v>
      </c>
      <c r="E14" s="2" t="b">
        <f t="shared" ca="1" si="0"/>
        <v>1</v>
      </c>
      <c r="F14" s="2" cm="1">
        <f t="array" aca="1" ref="F14" ca="1">IF(G14&lt;&gt;"",INDIRECT("'"&amp;G14&amp;"'!"&amp;H14),"")</f>
        <v>0</v>
      </c>
      <c r="G14" s="1533" t="s">
        <v>6771</v>
      </c>
      <c r="H14" s="2" t="s">
        <v>4231</v>
      </c>
      <c r="S14" s="8"/>
    </row>
    <row r="15" spans="1:19" x14ac:dyDescent="0.2">
      <c r="A15" s="2">
        <v>10</v>
      </c>
      <c r="B15" s="8">
        <f>'CashSum 5'!C10</f>
        <v>0</v>
      </c>
      <c r="C15" s="3">
        <f t="shared" si="1"/>
        <v>10</v>
      </c>
      <c r="D15" s="4"/>
      <c r="E15" s="2" t="b">
        <f t="shared" ca="1" si="0"/>
        <v>1</v>
      </c>
      <c r="F15" s="2" cm="1">
        <f t="array" aca="1" ref="F15" ca="1">IF(G15&lt;&gt;"",INDIRECT("'"&amp;G15&amp;"'!"&amp;H15),"")</f>
        <v>0</v>
      </c>
      <c r="G15" s="1533" t="s">
        <v>6771</v>
      </c>
      <c r="H15" s="2" t="s">
        <v>4232</v>
      </c>
      <c r="I15" s="4"/>
      <c r="J15" s="4"/>
      <c r="K15" s="4"/>
      <c r="S15" s="8"/>
    </row>
    <row r="16" spans="1:19" x14ac:dyDescent="0.2">
      <c r="A16">
        <v>11</v>
      </c>
      <c r="B16" s="8">
        <f>'CashSum 5'!C11</f>
        <v>89361000</v>
      </c>
      <c r="C16" s="3">
        <f t="shared" si="1"/>
        <v>-89360989</v>
      </c>
      <c r="E16" s="2" t="b">
        <f t="shared" ca="1" si="0"/>
        <v>1</v>
      </c>
      <c r="F16" s="2" cm="1">
        <f t="array" aca="1" ref="F16" ca="1">IF(G16&lt;&gt;"",INDIRECT("'"&amp;G16&amp;"'!"&amp;H16),"")</f>
        <v>89361000</v>
      </c>
      <c r="G16" s="1533" t="s">
        <v>6771</v>
      </c>
      <c r="H16" s="2" t="s">
        <v>4233</v>
      </c>
      <c r="L16" s="1388"/>
      <c r="S16" s="8"/>
    </row>
    <row r="17" spans="1:19" x14ac:dyDescent="0.2">
      <c r="A17">
        <v>12</v>
      </c>
      <c r="B17" s="8">
        <f>'CashSum 5'!C12</f>
        <v>122387527</v>
      </c>
      <c r="C17" s="3">
        <f t="shared" si="1"/>
        <v>-122387515</v>
      </c>
      <c r="E17" s="2" t="b">
        <f t="shared" ca="1" si="0"/>
        <v>1</v>
      </c>
      <c r="F17" s="2" cm="1">
        <f t="array" aca="1" ref="F17" ca="1">IF(G17&lt;&gt;"",INDIRECT("'"&amp;G17&amp;"'!"&amp;H17),"")</f>
        <v>122387527</v>
      </c>
      <c r="G17" s="1533" t="s">
        <v>6771</v>
      </c>
      <c r="H17" s="2" t="s">
        <v>4234</v>
      </c>
      <c r="S17" s="8"/>
    </row>
    <row r="18" spans="1:19" x14ac:dyDescent="0.2">
      <c r="A18" s="2">
        <v>13</v>
      </c>
      <c r="B18" s="8">
        <f>'CashSum 5'!C13</f>
        <v>89361000</v>
      </c>
      <c r="C18" s="3">
        <f t="shared" si="1"/>
        <v>-89360987</v>
      </c>
      <c r="D18" s="4"/>
      <c r="E18" s="2" t="b">
        <f t="shared" ca="1" si="0"/>
        <v>1</v>
      </c>
      <c r="F18" s="2" cm="1">
        <f t="array" aca="1" ref="F18" ca="1">IF(G18&lt;&gt;"",INDIRECT("'"&amp;G18&amp;"'!"&amp;H18),"")</f>
        <v>89361000</v>
      </c>
      <c r="G18" s="1533" t="s">
        <v>6771</v>
      </c>
      <c r="H18" s="2" t="s">
        <v>4235</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33" t="s">
        <v>6771</v>
      </c>
      <c r="H19" s="2" t="s">
        <v>4236</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33" t="s">
        <v>6771</v>
      </c>
      <c r="H20" s="2" t="s">
        <v>4237</v>
      </c>
      <c r="S20" s="8"/>
    </row>
    <row r="21" spans="1:19" x14ac:dyDescent="0.2">
      <c r="A21" s="1">
        <v>16</v>
      </c>
      <c r="D21" s="3" t="s">
        <v>298</v>
      </c>
      <c r="E21" s="2" t="b">
        <f t="shared" ca="1" si="0"/>
        <v>1</v>
      </c>
      <c r="F21" s="2" t="str" cm="1">
        <f t="array" aca="1" ref="F21" ca="1">IF(G21&lt;&gt;"",INDIRECT("'"&amp;G21&amp;"'!"&amp;H21),"")</f>
        <v/>
      </c>
      <c r="G21" s="1533"/>
      <c r="L21" s="1388"/>
    </row>
    <row r="22" spans="1:19" x14ac:dyDescent="0.2">
      <c r="A22" s="2">
        <v>17</v>
      </c>
      <c r="B22" s="8">
        <f>'CashSum 5'!C17</f>
        <v>0</v>
      </c>
      <c r="C22" s="3">
        <f t="shared" si="1"/>
        <v>17</v>
      </c>
      <c r="D22" s="4"/>
      <c r="E22" s="2" t="b">
        <f t="shared" ca="1" si="0"/>
        <v>1</v>
      </c>
      <c r="F22" s="2" cm="1">
        <f t="array" aca="1" ref="F22" ca="1">IF(G22&lt;&gt;"",INDIRECT("'"&amp;G22&amp;"'!"&amp;H22),"")</f>
        <v>0</v>
      </c>
      <c r="G22" s="1533" t="s">
        <v>6771</v>
      </c>
      <c r="H22" s="2" t="s">
        <v>4238</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33" t="s">
        <v>6771</v>
      </c>
      <c r="H23" s="2" t="s">
        <v>4239</v>
      </c>
      <c r="S23" s="8"/>
    </row>
    <row r="24" spans="1:19" x14ac:dyDescent="0.2">
      <c r="A24" s="1">
        <v>19</v>
      </c>
      <c r="D24" s="3" t="s">
        <v>298</v>
      </c>
      <c r="E24" s="2" t="b">
        <f t="shared" ca="1" si="0"/>
        <v>1</v>
      </c>
      <c r="F24" s="2" t="str" cm="1">
        <f t="array" aca="1" ref="F24" ca="1">IF(G24&lt;&gt;"",INDIRECT("'"&amp;G24&amp;"'!"&amp;H24),"")</f>
        <v/>
      </c>
      <c r="G24" s="1533"/>
    </row>
    <row r="25" spans="1:19" x14ac:dyDescent="0.2">
      <c r="A25" s="1">
        <v>20</v>
      </c>
      <c r="D25" s="3" t="s">
        <v>298</v>
      </c>
      <c r="E25" s="2" t="b">
        <f t="shared" ca="1" si="0"/>
        <v>1</v>
      </c>
      <c r="F25" s="2" t="str" cm="1">
        <f t="array" aca="1" ref="F25" ca="1">IF(G25&lt;&gt;"",INDIRECT("'"&amp;G25&amp;"'!"&amp;H25),"")</f>
        <v/>
      </c>
      <c r="G25" s="1533"/>
    </row>
    <row r="26" spans="1:19" x14ac:dyDescent="0.2">
      <c r="A26" s="2">
        <v>21</v>
      </c>
      <c r="B26" s="8">
        <f>'CashSum 5'!C18</f>
        <v>0</v>
      </c>
      <c r="C26" s="3">
        <f t="shared" si="1"/>
        <v>21</v>
      </c>
      <c r="D26" s="4"/>
      <c r="E26" s="2" t="b">
        <f t="shared" ca="1" si="0"/>
        <v>1</v>
      </c>
      <c r="F26" s="2" cm="1">
        <f t="array" aca="1" ref="F26" ca="1">IF(G26&lt;&gt;"",INDIRECT("'"&amp;G26&amp;"'!"&amp;H26),"")</f>
        <v>0</v>
      </c>
      <c r="G26" s="1533" t="s">
        <v>6771</v>
      </c>
      <c r="H26" s="2" t="s">
        <v>4223</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33" t="s">
        <v>6771</v>
      </c>
      <c r="H27" s="2" t="s">
        <v>4240</v>
      </c>
      <c r="S27" s="8"/>
    </row>
    <row r="28" spans="1:19" x14ac:dyDescent="0.2">
      <c r="A28">
        <v>23</v>
      </c>
      <c r="B28" s="8">
        <f>'CashSum 5'!C20</f>
        <v>89361000</v>
      </c>
      <c r="C28" s="3">
        <f t="shared" si="1"/>
        <v>-89360977</v>
      </c>
      <c r="E28" s="2" t="b">
        <f t="shared" ca="1" si="0"/>
        <v>1</v>
      </c>
      <c r="F28" s="2" cm="1">
        <f t="array" aca="1" ref="F28" ca="1">IF(G28&lt;&gt;"",INDIRECT("'"&amp;G28&amp;"'!"&amp;H28),"")</f>
        <v>89361000</v>
      </c>
      <c r="G28" s="1533" t="s">
        <v>6771</v>
      </c>
      <c r="H28" s="2" t="s">
        <v>4241</v>
      </c>
      <c r="S28" s="8"/>
    </row>
    <row r="29" spans="1:19" x14ac:dyDescent="0.2">
      <c r="A29">
        <v>24</v>
      </c>
      <c r="B29" s="8">
        <f>'CashSum 5'!C21</f>
        <v>33026527</v>
      </c>
      <c r="C29" s="3">
        <f t="shared" si="1"/>
        <v>-33026503</v>
      </c>
      <c r="E29" s="2" t="b">
        <f t="shared" ca="1" si="0"/>
        <v>1</v>
      </c>
      <c r="F29" s="2" cm="1">
        <f t="array" aca="1" ref="F29" ca="1">IF(G29&lt;&gt;"",INDIRECT("'"&amp;G29&amp;"'!"&amp;H29),"")</f>
        <v>33026527</v>
      </c>
      <c r="G29" s="1533" t="s">
        <v>6771</v>
      </c>
      <c r="H29" s="2" t="s">
        <v>4242</v>
      </c>
      <c r="S29" s="8"/>
    </row>
    <row r="30" spans="1:19" x14ac:dyDescent="0.2">
      <c r="A30">
        <v>25</v>
      </c>
      <c r="B30" s="8">
        <f>'CashSum 5'!D4</f>
        <v>9200000</v>
      </c>
      <c r="C30" s="3">
        <f t="shared" si="1"/>
        <v>-9199975</v>
      </c>
      <c r="E30" s="2" t="b">
        <f t="shared" ca="1" si="0"/>
        <v>1</v>
      </c>
      <c r="F30" s="2" cm="1">
        <f t="array" aca="1" ref="F30" ca="1">IF(G30&lt;&gt;"",INDIRECT("'"&amp;G30&amp;"'!"&amp;H30),"")</f>
        <v>9200000</v>
      </c>
      <c r="G30" s="1533" t="s">
        <v>6771</v>
      </c>
      <c r="H30" s="2" t="s">
        <v>4243</v>
      </c>
      <c r="S30" s="8"/>
    </row>
    <row r="31" spans="1:19" x14ac:dyDescent="0.2">
      <c r="A31" s="2">
        <v>26</v>
      </c>
      <c r="B31" s="8">
        <f>'CashSum 5'!D7</f>
        <v>0</v>
      </c>
      <c r="C31" s="3">
        <f t="shared" si="1"/>
        <v>26</v>
      </c>
      <c r="D31" s="4"/>
      <c r="E31" s="2" t="b">
        <f t="shared" ca="1" si="0"/>
        <v>1</v>
      </c>
      <c r="F31" s="2" cm="1">
        <f t="array" aca="1" ref="F31" ca="1">IF(G31&lt;&gt;"",INDIRECT("'"&amp;G31&amp;"'!"&amp;H31),"")</f>
        <v>0</v>
      </c>
      <c r="G31" s="1533" t="s">
        <v>6771</v>
      </c>
      <c r="H31" s="2" t="s">
        <v>4244</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33" t="s">
        <v>6771</v>
      </c>
      <c r="H32" s="2" t="s">
        <v>4245</v>
      </c>
      <c r="S32" s="8"/>
    </row>
    <row r="33" spans="1:19" x14ac:dyDescent="0.2">
      <c r="A33">
        <v>28</v>
      </c>
      <c r="B33" s="8">
        <f>'CashSum 5'!D11</f>
        <v>9200000</v>
      </c>
      <c r="C33" s="3">
        <f t="shared" si="1"/>
        <v>-9199972</v>
      </c>
      <c r="E33" s="2" t="b">
        <f t="shared" ca="1" si="0"/>
        <v>1</v>
      </c>
      <c r="F33" s="2" cm="1">
        <f t="array" aca="1" ref="F33" ca="1">IF(G33&lt;&gt;"",INDIRECT("'"&amp;G33&amp;"'!"&amp;H33),"")</f>
        <v>9200000</v>
      </c>
      <c r="G33" s="1533" t="s">
        <v>6771</v>
      </c>
      <c r="H33" s="2" t="s">
        <v>4246</v>
      </c>
      <c r="S33" s="8"/>
    </row>
    <row r="34" spans="1:19" x14ac:dyDescent="0.2">
      <c r="A34" s="2">
        <v>29</v>
      </c>
      <c r="B34" s="8">
        <f>'CashSum 5'!D12</f>
        <v>12296275</v>
      </c>
      <c r="C34" s="3">
        <f t="shared" si="1"/>
        <v>-12296246</v>
      </c>
      <c r="D34" s="4"/>
      <c r="E34" s="2" t="b">
        <f t="shared" ca="1" si="0"/>
        <v>1</v>
      </c>
      <c r="F34" s="2" cm="1">
        <f t="array" aca="1" ref="F34" ca="1">IF(G34&lt;&gt;"",INDIRECT("'"&amp;G34&amp;"'!"&amp;H34),"")</f>
        <v>12296275</v>
      </c>
      <c r="G34" s="1533" t="s">
        <v>6771</v>
      </c>
      <c r="H34" s="2" t="s">
        <v>4247</v>
      </c>
      <c r="I34" s="4"/>
      <c r="J34" s="4"/>
      <c r="K34" s="4"/>
      <c r="S34" s="8"/>
    </row>
    <row r="35" spans="1:19" x14ac:dyDescent="0.2">
      <c r="A35">
        <v>30</v>
      </c>
      <c r="B35" s="8">
        <f>'CashSum 5'!D13</f>
        <v>9200000</v>
      </c>
      <c r="C35" s="3">
        <f t="shared" si="1"/>
        <v>-9199970</v>
      </c>
      <c r="E35" s="2" t="b">
        <f t="shared" ca="1" si="0"/>
        <v>1</v>
      </c>
      <c r="F35" s="2" cm="1">
        <f t="array" aca="1" ref="F35" ca="1">IF(G35&lt;&gt;"",INDIRECT("'"&amp;G35&amp;"'!"&amp;H35),"")</f>
        <v>9200000</v>
      </c>
      <c r="G35" s="1533" t="s">
        <v>6771</v>
      </c>
      <c r="H35" s="2" t="s">
        <v>4248</v>
      </c>
      <c r="S35" s="8"/>
    </row>
    <row r="36" spans="1:19" x14ac:dyDescent="0.2">
      <c r="A36">
        <v>31</v>
      </c>
      <c r="B36" s="8">
        <f>'CashSum 5'!D15</f>
        <v>0</v>
      </c>
      <c r="C36" s="3">
        <f t="shared" si="1"/>
        <v>31</v>
      </c>
      <c r="E36" s="2" t="b">
        <f t="shared" ca="1" si="0"/>
        <v>1</v>
      </c>
      <c r="F36" s="2" cm="1">
        <f t="array" aca="1" ref="F36" ca="1">IF(G36&lt;&gt;"",INDIRECT("'"&amp;G36&amp;"'!"&amp;H36),"")</f>
        <v>0</v>
      </c>
      <c r="G36" s="1533" t="s">
        <v>6771</v>
      </c>
      <c r="H36" s="2" t="s">
        <v>4249</v>
      </c>
      <c r="S36" s="8"/>
    </row>
    <row r="37" spans="1:19" x14ac:dyDescent="0.2">
      <c r="A37">
        <v>32</v>
      </c>
      <c r="B37" s="8">
        <f>'CashSum 5'!D16</f>
        <v>0</v>
      </c>
      <c r="C37" s="3">
        <f t="shared" si="1"/>
        <v>32</v>
      </c>
      <c r="E37" s="2" t="b">
        <f t="shared" ca="1" si="0"/>
        <v>1</v>
      </c>
      <c r="F37" s="2" cm="1">
        <f t="array" aca="1" ref="F37" ca="1">IF(G37&lt;&gt;"",INDIRECT("'"&amp;G37&amp;"'!"&amp;H37),"")</f>
        <v>0</v>
      </c>
      <c r="G37" s="1533" t="s">
        <v>6771</v>
      </c>
      <c r="H37" s="2" t="s">
        <v>4250</v>
      </c>
      <c r="S37" s="8"/>
    </row>
    <row r="38" spans="1:19" x14ac:dyDescent="0.2">
      <c r="A38" s="1">
        <v>33</v>
      </c>
      <c r="D38" s="3" t="s">
        <v>298</v>
      </c>
      <c r="E38" s="2" t="b">
        <f t="shared" ca="1" si="0"/>
        <v>1</v>
      </c>
      <c r="F38" s="2" t="str" cm="1">
        <f t="array" aca="1" ref="F38" ca="1">IF(G38&lt;&gt;"",INDIRECT("'"&amp;G38&amp;"'!"&amp;H38),"")</f>
        <v/>
      </c>
      <c r="G38" s="1533"/>
    </row>
    <row r="39" spans="1:19" x14ac:dyDescent="0.2">
      <c r="A39" s="2">
        <v>34</v>
      </c>
      <c r="B39" s="8">
        <f>'CashSum 5'!D17</f>
        <v>0</v>
      </c>
      <c r="C39" s="3">
        <f t="shared" si="1"/>
        <v>34</v>
      </c>
      <c r="D39" s="4"/>
      <c r="E39" s="2" t="b">
        <f t="shared" ca="1" si="0"/>
        <v>1</v>
      </c>
      <c r="F39" s="2" cm="1">
        <f t="array" aca="1" ref="F39" ca="1">IF(G39&lt;&gt;"",INDIRECT("'"&amp;G39&amp;"'!"&amp;H39),"")</f>
        <v>0</v>
      </c>
      <c r="G39" s="1533" t="s">
        <v>6771</v>
      </c>
      <c r="H39" s="2" t="s">
        <v>4251</v>
      </c>
      <c r="I39" s="4"/>
      <c r="J39" s="4"/>
      <c r="K39" s="4"/>
      <c r="S39" s="8"/>
    </row>
    <row r="40" spans="1:19" x14ac:dyDescent="0.2">
      <c r="A40" s="1">
        <v>35</v>
      </c>
      <c r="D40" s="3" t="s">
        <v>298</v>
      </c>
      <c r="E40" s="2" t="b">
        <f t="shared" ca="1" si="0"/>
        <v>1</v>
      </c>
      <c r="F40" s="2" t="str" cm="1">
        <f t="array" aca="1" ref="F40" ca="1">IF(G40&lt;&gt;"",INDIRECT("'"&amp;G40&amp;"'!"&amp;H40),"")</f>
        <v/>
      </c>
      <c r="G40" s="1533"/>
    </row>
    <row r="41" spans="1:19" x14ac:dyDescent="0.2">
      <c r="A41" s="1">
        <v>36</v>
      </c>
      <c r="D41" s="3" t="s">
        <v>298</v>
      </c>
      <c r="E41" s="2" t="b">
        <f t="shared" ca="1" si="0"/>
        <v>1</v>
      </c>
      <c r="F41" s="2" t="str" cm="1">
        <f t="array" aca="1" ref="F41" ca="1">IF(G41&lt;&gt;"",INDIRECT("'"&amp;G41&amp;"'!"&amp;H41),"")</f>
        <v/>
      </c>
      <c r="G41" s="1533"/>
    </row>
    <row r="42" spans="1:19" x14ac:dyDescent="0.2">
      <c r="A42" s="1">
        <v>37</v>
      </c>
      <c r="D42" s="3" t="s">
        <v>298</v>
      </c>
      <c r="E42" s="2" t="b">
        <f t="shared" ca="1" si="0"/>
        <v>1</v>
      </c>
      <c r="F42" s="2" t="str" cm="1">
        <f t="array" aca="1" ref="F42" ca="1">IF(G42&lt;&gt;"",INDIRECT("'"&amp;G42&amp;"'!"&amp;H42),"")</f>
        <v/>
      </c>
      <c r="G42" s="1533"/>
    </row>
    <row r="43" spans="1:19" x14ac:dyDescent="0.2">
      <c r="A43" s="2">
        <v>38</v>
      </c>
      <c r="B43" s="8">
        <f>'CashSum 5'!D18</f>
        <v>0</v>
      </c>
      <c r="C43" s="3">
        <f t="shared" si="1"/>
        <v>38</v>
      </c>
      <c r="D43" s="4"/>
      <c r="E43" s="2" t="b">
        <f t="shared" ca="1" si="0"/>
        <v>1</v>
      </c>
      <c r="F43" s="2" cm="1">
        <f t="array" aca="1" ref="F43" ca="1">IF(G43&lt;&gt;"",INDIRECT("'"&amp;G43&amp;"'!"&amp;H43),"")</f>
        <v>0</v>
      </c>
      <c r="G43" s="1533" t="s">
        <v>6771</v>
      </c>
      <c r="H43" s="2" t="s">
        <v>4224</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33" t="s">
        <v>6771</v>
      </c>
      <c r="H44" s="2" t="s">
        <v>4252</v>
      </c>
      <c r="I44" s="4"/>
      <c r="J44" s="4"/>
      <c r="K44" s="4"/>
      <c r="S44" s="8"/>
    </row>
    <row r="45" spans="1:19" x14ac:dyDescent="0.2">
      <c r="A45">
        <v>40</v>
      </c>
      <c r="B45" s="8">
        <f>'CashSum 5'!D20</f>
        <v>9200000</v>
      </c>
      <c r="C45" s="3">
        <f t="shared" si="1"/>
        <v>-9199960</v>
      </c>
      <c r="E45" s="2" t="b">
        <f t="shared" ca="1" si="0"/>
        <v>1</v>
      </c>
      <c r="F45" s="2" cm="1">
        <f t="array" aca="1" ref="F45" ca="1">IF(G45&lt;&gt;"",INDIRECT("'"&amp;G45&amp;"'!"&amp;H45),"")</f>
        <v>9200000</v>
      </c>
      <c r="G45" s="1533" t="s">
        <v>6771</v>
      </c>
      <c r="H45" s="2" t="s">
        <v>4253</v>
      </c>
      <c r="S45" s="8"/>
    </row>
    <row r="46" spans="1:19" x14ac:dyDescent="0.2">
      <c r="A46">
        <v>41</v>
      </c>
      <c r="B46" s="8">
        <f>'CashSum 5'!D21</f>
        <v>3096275</v>
      </c>
      <c r="C46" s="3">
        <f t="shared" si="1"/>
        <v>-3096234</v>
      </c>
      <c r="E46" s="2" t="b">
        <f t="shared" ca="1" si="0"/>
        <v>1</v>
      </c>
      <c r="F46" s="2" cm="1">
        <f t="array" aca="1" ref="F46" ca="1">IF(G46&lt;&gt;"",INDIRECT("'"&amp;G46&amp;"'!"&amp;H46),"")</f>
        <v>3096275</v>
      </c>
      <c r="G46" s="1533" t="s">
        <v>6771</v>
      </c>
      <c r="H46" s="2" t="s">
        <v>4254</v>
      </c>
      <c r="S46" s="8"/>
    </row>
    <row r="47" spans="1:19" x14ac:dyDescent="0.2">
      <c r="A47" s="2">
        <v>42</v>
      </c>
      <c r="B47" s="8">
        <f>'CashSum 5'!E4</f>
        <v>4121000</v>
      </c>
      <c r="C47" s="3">
        <f t="shared" si="1"/>
        <v>-4120958</v>
      </c>
      <c r="D47" s="4"/>
      <c r="E47" s="2" t="b">
        <f t="shared" ca="1" si="0"/>
        <v>1</v>
      </c>
      <c r="F47" s="2" cm="1">
        <f t="array" aca="1" ref="F47" ca="1">IF(G47&lt;&gt;"",INDIRECT("'"&amp;G47&amp;"'!"&amp;H47),"")</f>
        <v>4121000</v>
      </c>
      <c r="G47" s="1533" t="s">
        <v>6771</v>
      </c>
      <c r="H47" s="2" t="s">
        <v>4255</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33" t="s">
        <v>6771</v>
      </c>
      <c r="H48" s="2" t="s">
        <v>4256</v>
      </c>
      <c r="S48" s="8"/>
    </row>
    <row r="49" spans="1:19" x14ac:dyDescent="0.2">
      <c r="A49">
        <v>44</v>
      </c>
      <c r="B49" s="8">
        <f>'CashSum 5'!E11</f>
        <v>4121000</v>
      </c>
      <c r="C49" s="3">
        <f t="shared" si="1"/>
        <v>-4120956</v>
      </c>
      <c r="E49" s="2" t="b">
        <f t="shared" ca="1" si="0"/>
        <v>1</v>
      </c>
      <c r="F49" s="2" cm="1">
        <f t="array" aca="1" ref="F49" ca="1">IF(G49&lt;&gt;"",INDIRECT("'"&amp;G49&amp;"'!"&amp;H49),"")</f>
        <v>4121000</v>
      </c>
      <c r="G49" s="1533" t="s">
        <v>6771</v>
      </c>
      <c r="H49" s="2" t="s">
        <v>4257</v>
      </c>
      <c r="S49" s="8"/>
    </row>
    <row r="50" spans="1:19" x14ac:dyDescent="0.2">
      <c r="A50" s="2">
        <v>45</v>
      </c>
      <c r="B50" s="8">
        <f>'CashSum 5'!E12</f>
        <v>4839960</v>
      </c>
      <c r="C50" s="3">
        <f t="shared" si="1"/>
        <v>-4839915</v>
      </c>
      <c r="D50" s="4"/>
      <c r="E50" s="2" t="b">
        <f t="shared" ca="1" si="0"/>
        <v>1</v>
      </c>
      <c r="F50" s="2" cm="1">
        <f t="array" aca="1" ref="F50" ca="1">IF(G50&lt;&gt;"",INDIRECT("'"&amp;G50&amp;"'!"&amp;H50),"")</f>
        <v>4839960</v>
      </c>
      <c r="G50" s="1533" t="s">
        <v>6771</v>
      </c>
      <c r="H50" s="2" t="s">
        <v>4258</v>
      </c>
      <c r="I50" s="4"/>
      <c r="J50" s="4"/>
      <c r="K50" s="4"/>
      <c r="S50" s="8"/>
    </row>
    <row r="51" spans="1:19" x14ac:dyDescent="0.2">
      <c r="A51" s="2">
        <v>46</v>
      </c>
      <c r="B51" s="8">
        <f>'CashSum 5'!E13</f>
        <v>4121000</v>
      </c>
      <c r="C51" s="3">
        <f t="shared" si="1"/>
        <v>-4120954</v>
      </c>
      <c r="D51" s="4"/>
      <c r="E51" s="2" t="b">
        <f t="shared" ca="1" si="0"/>
        <v>1</v>
      </c>
      <c r="F51" s="2" cm="1">
        <f t="array" aca="1" ref="F51" ca="1">IF(G51&lt;&gt;"",INDIRECT("'"&amp;G51&amp;"'!"&amp;H51),"")</f>
        <v>4121000</v>
      </c>
      <c r="G51" s="1533" t="s">
        <v>6771</v>
      </c>
      <c r="H51" s="2" t="s">
        <v>4259</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33" t="s">
        <v>6771</v>
      </c>
      <c r="H52" s="2" t="s">
        <v>4260</v>
      </c>
      <c r="S52" s="8"/>
    </row>
    <row r="53" spans="1:19" x14ac:dyDescent="0.2">
      <c r="A53" s="1">
        <v>48</v>
      </c>
      <c r="D53" s="3" t="s">
        <v>298</v>
      </c>
      <c r="E53" s="2" t="b">
        <f t="shared" ca="1" si="0"/>
        <v>1</v>
      </c>
      <c r="F53" s="2" t="str" cm="1">
        <f t="array" aca="1" ref="F53" ca="1">IF(G53&lt;&gt;"",INDIRECT("'"&amp;G53&amp;"'!"&amp;H53),"")</f>
        <v/>
      </c>
      <c r="G53" s="1533"/>
    </row>
    <row r="54" spans="1:19" x14ac:dyDescent="0.2">
      <c r="A54" s="1">
        <v>49</v>
      </c>
      <c r="D54" s="3" t="s">
        <v>298</v>
      </c>
      <c r="E54" s="2" t="b">
        <f t="shared" ca="1" si="0"/>
        <v>1</v>
      </c>
      <c r="F54" s="2" t="str" cm="1">
        <f t="array" aca="1" ref="F54" ca="1">IF(G54&lt;&gt;"",INDIRECT("'"&amp;G54&amp;"'!"&amp;H54),"")</f>
        <v/>
      </c>
      <c r="G54" s="1533"/>
    </row>
    <row r="55" spans="1:19" x14ac:dyDescent="0.2">
      <c r="A55">
        <v>50</v>
      </c>
      <c r="B55" s="8">
        <f>'CashSum 5'!D8</f>
        <v>0</v>
      </c>
      <c r="C55" s="3">
        <f t="shared" si="1"/>
        <v>50</v>
      </c>
      <c r="E55" s="2" t="b">
        <f t="shared" ca="1" si="0"/>
        <v>1</v>
      </c>
      <c r="F55" s="2" cm="1">
        <f t="array" aca="1" ref="F55" ca="1">IF(G55&lt;&gt;"",INDIRECT("'"&amp;G55&amp;"'!"&amp;H55),"")</f>
        <v>0</v>
      </c>
      <c r="G55" s="1533" t="s">
        <v>6771</v>
      </c>
      <c r="H55" s="2" t="s">
        <v>4261</v>
      </c>
      <c r="S55" s="8"/>
    </row>
    <row r="56" spans="1:19" x14ac:dyDescent="0.2">
      <c r="A56" s="1">
        <v>51</v>
      </c>
      <c r="D56" s="3" t="s">
        <v>299</v>
      </c>
      <c r="E56" s="2" t="b">
        <f t="shared" ca="1" si="0"/>
        <v>1</v>
      </c>
      <c r="F56" s="2" t="str" cm="1">
        <f t="array" aca="1" ref="F56" ca="1">IF(G56&lt;&gt;"",INDIRECT("'"&amp;G56&amp;"'!"&amp;H56),"")</f>
        <v/>
      </c>
      <c r="G56" s="1533"/>
    </row>
    <row r="57" spans="1:19" x14ac:dyDescent="0.2">
      <c r="A57" s="2">
        <v>52</v>
      </c>
      <c r="B57" s="8">
        <f>'CashSum 5'!E18</f>
        <v>0</v>
      </c>
      <c r="C57" s="3">
        <f t="shared" si="1"/>
        <v>52</v>
      </c>
      <c r="D57" s="4"/>
      <c r="E57" s="2" t="b">
        <f t="shared" ca="1" si="0"/>
        <v>1</v>
      </c>
      <c r="F57" s="2" cm="1">
        <f t="array" aca="1" ref="F57" ca="1">IF(G57&lt;&gt;"",INDIRECT("'"&amp;G57&amp;"'!"&amp;H57),"")</f>
        <v>0</v>
      </c>
      <c r="G57" s="1533" t="s">
        <v>6771</v>
      </c>
      <c r="H57" s="2" t="s">
        <v>4225</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33" t="s">
        <v>6771</v>
      </c>
      <c r="H58" s="2" t="s">
        <v>4262</v>
      </c>
      <c r="S58" s="8"/>
    </row>
    <row r="59" spans="1:19" x14ac:dyDescent="0.2">
      <c r="A59">
        <v>54</v>
      </c>
      <c r="B59" s="8">
        <f>'CashSum 5'!E20</f>
        <v>4121000</v>
      </c>
      <c r="C59" s="3">
        <f t="shared" si="1"/>
        <v>-4120946</v>
      </c>
      <c r="E59" s="2" t="b">
        <f t="shared" ca="1" si="0"/>
        <v>1</v>
      </c>
      <c r="F59" s="2" cm="1">
        <f t="array" aca="1" ref="F59" ca="1">IF(G59&lt;&gt;"",INDIRECT("'"&amp;G59&amp;"'!"&amp;H59),"")</f>
        <v>4121000</v>
      </c>
      <c r="G59" s="1533" t="s">
        <v>6771</v>
      </c>
      <c r="H59" s="2" t="s">
        <v>4263</v>
      </c>
      <c r="S59" s="8"/>
    </row>
    <row r="60" spans="1:19" x14ac:dyDescent="0.2">
      <c r="A60">
        <v>55</v>
      </c>
      <c r="B60" s="8">
        <f>'CashSum 5'!E21</f>
        <v>718960</v>
      </c>
      <c r="C60" s="3">
        <f t="shared" si="1"/>
        <v>-718905</v>
      </c>
      <c r="E60" s="2" t="b">
        <f t="shared" ca="1" si="0"/>
        <v>1</v>
      </c>
      <c r="F60" s="2" cm="1">
        <f t="array" aca="1" ref="F60" ca="1">IF(G60&lt;&gt;"",INDIRECT("'"&amp;G60&amp;"'!"&amp;H60),"")</f>
        <v>718960</v>
      </c>
      <c r="G60" s="1533" t="s">
        <v>6771</v>
      </c>
      <c r="H60" s="2" t="s">
        <v>4264</v>
      </c>
      <c r="S60" s="8"/>
    </row>
    <row r="61" spans="1:19" x14ac:dyDescent="0.2">
      <c r="A61">
        <v>56</v>
      </c>
      <c r="B61" s="8">
        <f>'CashSum 5'!F4</f>
        <v>1525000</v>
      </c>
      <c r="C61" s="3">
        <f t="shared" si="1"/>
        <v>-1524944</v>
      </c>
      <c r="E61" s="2" t="b">
        <f t="shared" ca="1" si="0"/>
        <v>1</v>
      </c>
      <c r="F61" s="2" cm="1">
        <f t="array" aca="1" ref="F61" ca="1">IF(G61&lt;&gt;"",INDIRECT("'"&amp;G61&amp;"'!"&amp;H61),"")</f>
        <v>1525000</v>
      </c>
      <c r="G61" s="1533" t="s">
        <v>6771</v>
      </c>
      <c r="H61" s="2" t="s">
        <v>4265</v>
      </c>
      <c r="S61" s="8"/>
    </row>
    <row r="62" spans="1:19" x14ac:dyDescent="0.2">
      <c r="A62" s="2">
        <v>57</v>
      </c>
      <c r="B62" s="8">
        <f>'CashSum 5'!F7</f>
        <v>0</v>
      </c>
      <c r="C62" s="3">
        <f t="shared" si="1"/>
        <v>57</v>
      </c>
      <c r="D62" s="4"/>
      <c r="E62" s="2" t="b">
        <f t="shared" ca="1" si="0"/>
        <v>1</v>
      </c>
      <c r="F62" s="2" cm="1">
        <f t="array" aca="1" ref="F62" ca="1">IF(G62&lt;&gt;"",INDIRECT("'"&amp;G62&amp;"'!"&amp;H62),"")</f>
        <v>0</v>
      </c>
      <c r="G62" s="1533" t="s">
        <v>6771</v>
      </c>
      <c r="H62" s="2" t="s">
        <v>4266</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33" t="s">
        <v>6771</v>
      </c>
      <c r="H63" s="2" t="s">
        <v>4267</v>
      </c>
      <c r="S63" s="8"/>
    </row>
    <row r="64" spans="1:19" x14ac:dyDescent="0.2">
      <c r="A64">
        <v>59</v>
      </c>
      <c r="B64" s="8">
        <f>'CashSum 5'!F11</f>
        <v>1525000</v>
      </c>
      <c r="C64" s="3">
        <f t="shared" si="1"/>
        <v>-1524941</v>
      </c>
      <c r="E64" s="2" t="b">
        <f t="shared" ca="1" si="0"/>
        <v>1</v>
      </c>
      <c r="F64" s="2" cm="1">
        <f t="array" aca="1" ref="F64" ca="1">IF(G64&lt;&gt;"",INDIRECT("'"&amp;G64&amp;"'!"&amp;H64),"")</f>
        <v>1525000</v>
      </c>
      <c r="G64" s="1533" t="s">
        <v>6771</v>
      </c>
      <c r="H64" s="2" t="s">
        <v>4268</v>
      </c>
      <c r="S64" s="8"/>
    </row>
    <row r="65" spans="1:19" x14ac:dyDescent="0.2">
      <c r="A65" s="2">
        <v>60</v>
      </c>
      <c r="B65" s="8">
        <f>'CashSum 5'!F12</f>
        <v>4111310</v>
      </c>
      <c r="C65" s="3">
        <f t="shared" si="1"/>
        <v>-4111250</v>
      </c>
      <c r="D65" s="4"/>
      <c r="E65" s="2" t="b">
        <f t="shared" ca="1" si="0"/>
        <v>1</v>
      </c>
      <c r="F65" s="2" cm="1">
        <f t="array" aca="1" ref="F65" ca="1">IF(G65&lt;&gt;"",INDIRECT("'"&amp;G65&amp;"'!"&amp;H65),"")</f>
        <v>4111310</v>
      </c>
      <c r="G65" s="1533" t="s">
        <v>6771</v>
      </c>
      <c r="H65" s="2" t="s">
        <v>4269</v>
      </c>
      <c r="I65" s="4"/>
      <c r="J65" s="4"/>
      <c r="K65" s="4"/>
      <c r="S65" s="8"/>
    </row>
    <row r="66" spans="1:19" x14ac:dyDescent="0.2">
      <c r="A66">
        <v>61</v>
      </c>
      <c r="B66" s="8">
        <f>'CashSum 5'!F13</f>
        <v>1525000</v>
      </c>
      <c r="C66" s="3">
        <f t="shared" si="1"/>
        <v>-1524939</v>
      </c>
      <c r="E66" s="2" t="b">
        <f t="shared" ref="E66:E129" ca="1" si="2">F66=B66</f>
        <v>1</v>
      </c>
      <c r="F66" s="2" cm="1">
        <f t="array" aca="1" ref="F66" ca="1">IF(G66&lt;&gt;"",INDIRECT("'"&amp;G66&amp;"'!"&amp;H66),"")</f>
        <v>1525000</v>
      </c>
      <c r="G66" s="1533" t="s">
        <v>6771</v>
      </c>
      <c r="H66" s="2" t="s">
        <v>4270</v>
      </c>
      <c r="S66" s="8"/>
    </row>
    <row r="67" spans="1:19" x14ac:dyDescent="0.2">
      <c r="A67">
        <v>62</v>
      </c>
      <c r="B67" s="8">
        <f>'CashSum 5'!F15</f>
        <v>0</v>
      </c>
      <c r="C67" s="3">
        <f t="shared" si="1"/>
        <v>62</v>
      </c>
      <c r="E67" s="2" t="b">
        <f t="shared" ca="1" si="2"/>
        <v>1</v>
      </c>
      <c r="F67" s="2" cm="1">
        <f t="array" aca="1" ref="F67" ca="1">IF(G67&lt;&gt;"",INDIRECT("'"&amp;G67&amp;"'!"&amp;H67),"")</f>
        <v>0</v>
      </c>
      <c r="G67" s="1533" t="s">
        <v>6771</v>
      </c>
      <c r="H67" s="2" t="s">
        <v>4271</v>
      </c>
      <c r="S67" s="8"/>
    </row>
    <row r="68" spans="1:19" x14ac:dyDescent="0.2">
      <c r="A68">
        <v>63</v>
      </c>
      <c r="B68" s="8">
        <f>'CashSum 5'!F16</f>
        <v>0</v>
      </c>
      <c r="C68" s="3">
        <f t="shared" si="1"/>
        <v>63</v>
      </c>
      <c r="E68" s="2" t="b">
        <f t="shared" ca="1" si="2"/>
        <v>1</v>
      </c>
      <c r="F68" s="2" cm="1">
        <f t="array" aca="1" ref="F68" ca="1">IF(G68&lt;&gt;"",INDIRECT("'"&amp;G68&amp;"'!"&amp;H68),"")</f>
        <v>0</v>
      </c>
      <c r="G68" s="1533" t="s">
        <v>6771</v>
      </c>
      <c r="H68" s="2" t="s">
        <v>4272</v>
      </c>
      <c r="S68" s="8"/>
    </row>
    <row r="69" spans="1:19" x14ac:dyDescent="0.2">
      <c r="A69" s="1">
        <v>64</v>
      </c>
      <c r="D69" s="3" t="s">
        <v>298</v>
      </c>
      <c r="E69" s="2" t="b">
        <f t="shared" ca="1" si="2"/>
        <v>1</v>
      </c>
      <c r="F69" s="2" t="str" cm="1">
        <f t="array" aca="1" ref="F69" ca="1">IF(G69&lt;&gt;"",INDIRECT("'"&amp;G69&amp;"'!"&amp;H69),"")</f>
        <v/>
      </c>
      <c r="G69" s="1533"/>
    </row>
    <row r="70" spans="1:19" x14ac:dyDescent="0.2">
      <c r="A70">
        <v>65</v>
      </c>
      <c r="B70" s="8">
        <f>'CashSum 5'!F17</f>
        <v>0</v>
      </c>
      <c r="C70" s="3">
        <f t="shared" si="1"/>
        <v>65</v>
      </c>
      <c r="E70" s="2" t="b">
        <f t="shared" ca="1" si="2"/>
        <v>1</v>
      </c>
      <c r="F70" s="2" cm="1">
        <f t="array" aca="1" ref="F70" ca="1">IF(G70&lt;&gt;"",INDIRECT("'"&amp;G70&amp;"'!"&amp;H70),"")</f>
        <v>0</v>
      </c>
      <c r="G70" s="1533" t="s">
        <v>6771</v>
      </c>
      <c r="H70" s="2" t="s">
        <v>4273</v>
      </c>
      <c r="S70" s="8"/>
    </row>
    <row r="71" spans="1:19" x14ac:dyDescent="0.2">
      <c r="A71" s="1">
        <v>66</v>
      </c>
      <c r="D71" s="3" t="s">
        <v>298</v>
      </c>
      <c r="E71" s="2" t="b">
        <f t="shared" ca="1" si="2"/>
        <v>1</v>
      </c>
      <c r="F71" s="2" t="str" cm="1">
        <f t="array" aca="1" ref="F71" ca="1">IF(G71&lt;&gt;"",INDIRECT("'"&amp;G71&amp;"'!"&amp;H71),"")</f>
        <v/>
      </c>
      <c r="G71" s="1533"/>
    </row>
    <row r="72" spans="1:19" x14ac:dyDescent="0.2">
      <c r="A72" s="1">
        <v>67</v>
      </c>
      <c r="D72" s="3" t="s">
        <v>298</v>
      </c>
      <c r="E72" s="2" t="b">
        <f t="shared" ca="1" si="2"/>
        <v>1</v>
      </c>
      <c r="F72" s="2" t="str" cm="1">
        <f t="array" aca="1" ref="F72" ca="1">IF(G72&lt;&gt;"",INDIRECT("'"&amp;G72&amp;"'!"&amp;H72),"")</f>
        <v/>
      </c>
      <c r="G72" s="1533"/>
    </row>
    <row r="73" spans="1:19" x14ac:dyDescent="0.2">
      <c r="A73" s="1">
        <v>68</v>
      </c>
      <c r="D73" s="3" t="s">
        <v>298</v>
      </c>
      <c r="E73" s="2" t="b">
        <f t="shared" ca="1" si="2"/>
        <v>1</v>
      </c>
      <c r="F73" s="2" t="str" cm="1">
        <f t="array" aca="1" ref="F73" ca="1">IF(G73&lt;&gt;"",INDIRECT("'"&amp;G73&amp;"'!"&amp;H73),"")</f>
        <v/>
      </c>
      <c r="G73" s="1533"/>
    </row>
    <row r="74" spans="1:19" x14ac:dyDescent="0.2">
      <c r="A74">
        <v>69</v>
      </c>
      <c r="B74" s="8">
        <f>'CashSum 5'!F18</f>
        <v>0</v>
      </c>
      <c r="C74" s="3">
        <f t="shared" ref="C74:C132" si="3">A74-B74</f>
        <v>69</v>
      </c>
      <c r="E74" s="2" t="b">
        <f t="shared" ca="1" si="2"/>
        <v>1</v>
      </c>
      <c r="F74" s="2" cm="1">
        <f t="array" aca="1" ref="F74" ca="1">IF(G74&lt;&gt;"",INDIRECT("'"&amp;G74&amp;"'!"&amp;H74),"")</f>
        <v>0</v>
      </c>
      <c r="G74" s="1533" t="s">
        <v>6771</v>
      </c>
      <c r="H74" s="2" t="s">
        <v>4226</v>
      </c>
      <c r="S74" s="8"/>
    </row>
    <row r="75" spans="1:19" x14ac:dyDescent="0.2">
      <c r="A75">
        <v>70</v>
      </c>
      <c r="B75" s="8">
        <f>'CashSum 5'!F19</f>
        <v>0</v>
      </c>
      <c r="C75" s="3">
        <f t="shared" si="3"/>
        <v>70</v>
      </c>
      <c r="E75" s="2" t="b">
        <f t="shared" ca="1" si="2"/>
        <v>1</v>
      </c>
      <c r="F75" s="2" cm="1">
        <f t="array" aca="1" ref="F75" ca="1">IF(G75&lt;&gt;"",INDIRECT("'"&amp;G75&amp;"'!"&amp;H75),"")</f>
        <v>0</v>
      </c>
      <c r="G75" s="1533" t="s">
        <v>6771</v>
      </c>
      <c r="H75" s="2" t="s">
        <v>4274</v>
      </c>
      <c r="S75" s="8"/>
    </row>
    <row r="76" spans="1:19" x14ac:dyDescent="0.2">
      <c r="A76">
        <v>71</v>
      </c>
      <c r="B76" s="8">
        <f>'CashSum 5'!F20</f>
        <v>1525000</v>
      </c>
      <c r="C76" s="3">
        <f t="shared" si="3"/>
        <v>-1524929</v>
      </c>
      <c r="E76" s="2" t="b">
        <f t="shared" ca="1" si="2"/>
        <v>1</v>
      </c>
      <c r="F76" s="2" cm="1">
        <f t="array" aca="1" ref="F76" ca="1">IF(G76&lt;&gt;"",INDIRECT("'"&amp;G76&amp;"'!"&amp;H76),"")</f>
        <v>1525000</v>
      </c>
      <c r="G76" s="1533" t="s">
        <v>6771</v>
      </c>
      <c r="H76" s="2" t="s">
        <v>4275</v>
      </c>
      <c r="S76" s="8"/>
    </row>
    <row r="77" spans="1:19" x14ac:dyDescent="0.2">
      <c r="A77">
        <v>72</v>
      </c>
      <c r="B77" s="8">
        <f>'CashSum 5'!F21</f>
        <v>2586310</v>
      </c>
      <c r="C77" s="3">
        <f t="shared" si="3"/>
        <v>-2586238</v>
      </c>
      <c r="E77" s="2" t="b">
        <f t="shared" ca="1" si="2"/>
        <v>1</v>
      </c>
      <c r="F77" s="2" cm="1">
        <f t="array" aca="1" ref="F77" ca="1">IF(G77&lt;&gt;"",INDIRECT("'"&amp;G77&amp;"'!"&amp;H77),"")</f>
        <v>2586310</v>
      </c>
      <c r="G77" s="1533" t="s">
        <v>6771</v>
      </c>
      <c r="H77" s="2" t="s">
        <v>4276</v>
      </c>
      <c r="S77" s="8"/>
    </row>
    <row r="78" spans="1:19" x14ac:dyDescent="0.2">
      <c r="A78">
        <v>73</v>
      </c>
      <c r="B78" s="8">
        <f>'CashSum 5'!G4</f>
        <v>3770000</v>
      </c>
      <c r="C78" s="3">
        <f t="shared" si="3"/>
        <v>-3769927</v>
      </c>
      <c r="E78" s="2" t="b">
        <f t="shared" ca="1" si="2"/>
        <v>1</v>
      </c>
      <c r="F78" s="2" cm="1">
        <f t="array" aca="1" ref="F78" ca="1">IF(G78&lt;&gt;"",INDIRECT("'"&amp;G78&amp;"'!"&amp;H78),"")</f>
        <v>3770000</v>
      </c>
      <c r="G78" s="1533" t="s">
        <v>6771</v>
      </c>
      <c r="H78" s="2" t="s">
        <v>4277</v>
      </c>
      <c r="S78" s="8"/>
    </row>
    <row r="79" spans="1:19" x14ac:dyDescent="0.2">
      <c r="A79">
        <v>74</v>
      </c>
      <c r="B79" s="8">
        <f>'CashSum 5'!G10</f>
        <v>0</v>
      </c>
      <c r="C79" s="3">
        <f t="shared" si="3"/>
        <v>74</v>
      </c>
      <c r="E79" s="2" t="b">
        <f t="shared" ca="1" si="2"/>
        <v>1</v>
      </c>
      <c r="F79" s="2" cm="1">
        <f t="array" aca="1" ref="F79" ca="1">IF(G79&lt;&gt;"",INDIRECT("'"&amp;G79&amp;"'!"&amp;H79),"")</f>
        <v>0</v>
      </c>
      <c r="G79" s="1533" t="s">
        <v>6771</v>
      </c>
      <c r="H79" s="2" t="s">
        <v>4278</v>
      </c>
      <c r="S79" s="8"/>
    </row>
    <row r="80" spans="1:19" x14ac:dyDescent="0.2">
      <c r="A80" s="2">
        <v>75</v>
      </c>
      <c r="B80" s="8">
        <f>'CashSum 5'!G11</f>
        <v>3770000</v>
      </c>
      <c r="C80" s="3">
        <f t="shared" si="3"/>
        <v>-3769925</v>
      </c>
      <c r="D80" s="4"/>
      <c r="E80" s="2" t="b">
        <f t="shared" ca="1" si="2"/>
        <v>1</v>
      </c>
      <c r="F80" s="2" cm="1">
        <f t="array" aca="1" ref="F80" ca="1">IF(G80&lt;&gt;"",INDIRECT("'"&amp;G80&amp;"'!"&amp;H80),"")</f>
        <v>3770000</v>
      </c>
      <c r="G80" s="1533" t="s">
        <v>6771</v>
      </c>
      <c r="H80" s="2" t="s">
        <v>4279</v>
      </c>
      <c r="I80" s="4"/>
      <c r="J80" s="4"/>
      <c r="K80" s="4"/>
      <c r="S80" s="8"/>
    </row>
    <row r="81" spans="1:19" x14ac:dyDescent="0.2">
      <c r="A81" s="2">
        <v>76</v>
      </c>
      <c r="B81" s="8">
        <f>'CashSum 5'!G12</f>
        <v>5481453</v>
      </c>
      <c r="C81" s="3">
        <f t="shared" si="3"/>
        <v>-5481377</v>
      </c>
      <c r="D81" s="4"/>
      <c r="E81" s="2" t="b">
        <f t="shared" ca="1" si="2"/>
        <v>1</v>
      </c>
      <c r="F81" s="2" cm="1">
        <f t="array" aca="1" ref="F81" ca="1">IF(G81&lt;&gt;"",INDIRECT("'"&amp;G81&amp;"'!"&amp;H81),"")</f>
        <v>5481453</v>
      </c>
      <c r="G81" s="1533" t="s">
        <v>6771</v>
      </c>
      <c r="H81" s="2" t="s">
        <v>4280</v>
      </c>
      <c r="I81" s="4"/>
      <c r="J81" s="4"/>
      <c r="K81" s="4"/>
      <c r="S81" s="8"/>
    </row>
    <row r="82" spans="1:19" x14ac:dyDescent="0.2">
      <c r="A82" s="2">
        <v>77</v>
      </c>
      <c r="B82" s="8">
        <f>'CashSum 5'!G13</f>
        <v>3770000</v>
      </c>
      <c r="C82" s="3">
        <f t="shared" si="3"/>
        <v>-3769923</v>
      </c>
      <c r="D82" s="4"/>
      <c r="E82" s="2" t="b">
        <f t="shared" ca="1" si="2"/>
        <v>1</v>
      </c>
      <c r="F82" s="2" cm="1">
        <f t="array" aca="1" ref="F82" ca="1">IF(G82&lt;&gt;"",INDIRECT("'"&amp;G82&amp;"'!"&amp;H82),"")</f>
        <v>3770000</v>
      </c>
      <c r="G82" s="1533" t="s">
        <v>6771</v>
      </c>
      <c r="H82" s="2" t="s">
        <v>4281</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33" t="s">
        <v>6771</v>
      </c>
      <c r="H83" s="2" t="s">
        <v>4282</v>
      </c>
      <c r="S83" s="8"/>
    </row>
    <row r="84" spans="1:19" x14ac:dyDescent="0.2">
      <c r="A84" s="1">
        <v>79</v>
      </c>
      <c r="D84" s="3" t="s">
        <v>298</v>
      </c>
      <c r="E84" s="2" t="b">
        <f t="shared" ca="1" si="2"/>
        <v>1</v>
      </c>
      <c r="F84" s="2" t="str" cm="1">
        <f t="array" aca="1" ref="F84" ca="1">IF(G84&lt;&gt;"",INDIRECT("'"&amp;G84&amp;"'!"&amp;H84),"")</f>
        <v/>
      </c>
      <c r="G84" s="1533"/>
    </row>
    <row r="85" spans="1:19" x14ac:dyDescent="0.2">
      <c r="A85">
        <v>80</v>
      </c>
      <c r="B85" s="8">
        <f>'CashSum 5'!G17</f>
        <v>0</v>
      </c>
      <c r="C85" s="3">
        <f t="shared" si="3"/>
        <v>80</v>
      </c>
      <c r="E85" s="2" t="b">
        <f t="shared" ca="1" si="2"/>
        <v>1</v>
      </c>
      <c r="F85" s="2" cm="1">
        <f t="array" aca="1" ref="F85" ca="1">IF(G85&lt;&gt;"",INDIRECT("'"&amp;G85&amp;"'!"&amp;H85),"")</f>
        <v>0</v>
      </c>
      <c r="G85" s="1533" t="s">
        <v>6771</v>
      </c>
      <c r="H85" s="2" t="s">
        <v>4283</v>
      </c>
      <c r="S85" s="8"/>
    </row>
    <row r="86" spans="1:19" x14ac:dyDescent="0.2">
      <c r="A86" s="1">
        <v>81</v>
      </c>
      <c r="D86" s="4"/>
      <c r="E86" s="2" t="b">
        <f t="shared" ca="1" si="2"/>
        <v>1</v>
      </c>
      <c r="F86" s="2" t="str" cm="1">
        <f t="array" aca="1" ref="F86" ca="1">IF(G86&lt;&gt;"",INDIRECT("'"&amp;G86&amp;"'!"&amp;H86),"")</f>
        <v/>
      </c>
      <c r="G86" s="1533"/>
      <c r="I86" s="4"/>
      <c r="J86" s="4"/>
      <c r="K86" s="4"/>
    </row>
    <row r="87" spans="1:19" x14ac:dyDescent="0.2">
      <c r="A87" s="1">
        <v>82</v>
      </c>
      <c r="D87" s="3" t="s">
        <v>298</v>
      </c>
      <c r="E87" s="2" t="b">
        <f t="shared" ca="1" si="2"/>
        <v>1</v>
      </c>
      <c r="F87" s="2" t="str" cm="1">
        <f t="array" aca="1" ref="F87" ca="1">IF(G87&lt;&gt;"",INDIRECT("'"&amp;G87&amp;"'!"&amp;H87),"")</f>
        <v/>
      </c>
      <c r="G87" s="1533"/>
    </row>
    <row r="88" spans="1:19" x14ac:dyDescent="0.2">
      <c r="A88" s="2">
        <v>83</v>
      </c>
      <c r="B88" s="8">
        <f>'CashSum 5'!G18</f>
        <v>0</v>
      </c>
      <c r="C88" s="3">
        <f t="shared" si="3"/>
        <v>83</v>
      </c>
      <c r="D88" s="4"/>
      <c r="E88" s="2" t="b">
        <f t="shared" ca="1" si="2"/>
        <v>1</v>
      </c>
      <c r="F88" s="2" cm="1">
        <f t="array" aca="1" ref="F88" ca="1">IF(G88&lt;&gt;"",INDIRECT("'"&amp;G88&amp;"'!"&amp;H88),"")</f>
        <v>0</v>
      </c>
      <c r="G88" s="1533" t="s">
        <v>6771</v>
      </c>
      <c r="H88" s="2" t="s">
        <v>4227</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33" t="s">
        <v>6771</v>
      </c>
      <c r="H89" s="2" t="s">
        <v>4284</v>
      </c>
      <c r="S89" s="8"/>
    </row>
    <row r="90" spans="1:19" x14ac:dyDescent="0.2">
      <c r="A90">
        <v>85</v>
      </c>
      <c r="B90" s="8">
        <f>'CashSum 5'!G20</f>
        <v>3770000</v>
      </c>
      <c r="C90" s="3">
        <f t="shared" si="3"/>
        <v>-3769915</v>
      </c>
      <c r="E90" s="2" t="b">
        <f t="shared" ca="1" si="2"/>
        <v>1</v>
      </c>
      <c r="F90" s="2" cm="1">
        <f t="array" aca="1" ref="F90" ca="1">IF(G90&lt;&gt;"",INDIRECT("'"&amp;G90&amp;"'!"&amp;H90),"")</f>
        <v>3770000</v>
      </c>
      <c r="G90" s="1533" t="s">
        <v>6771</v>
      </c>
      <c r="H90" s="2" t="s">
        <v>4285</v>
      </c>
      <c r="S90" s="8"/>
    </row>
    <row r="91" spans="1:19" x14ac:dyDescent="0.2">
      <c r="A91" s="2">
        <v>86</v>
      </c>
      <c r="B91" s="8">
        <f>'CashSum 5'!G21</f>
        <v>1711453</v>
      </c>
      <c r="C91" s="3">
        <f t="shared" si="3"/>
        <v>-1711367</v>
      </c>
      <c r="D91" s="4"/>
      <c r="E91" s="2" t="b">
        <f t="shared" ca="1" si="2"/>
        <v>1</v>
      </c>
      <c r="F91" s="2" cm="1">
        <f t="array" aca="1" ref="F91" ca="1">IF(G91&lt;&gt;"",INDIRECT("'"&amp;G91&amp;"'!"&amp;H91),"")</f>
        <v>1711453</v>
      </c>
      <c r="G91" s="1533" t="s">
        <v>6771</v>
      </c>
      <c r="H91" s="2" t="s">
        <v>4286</v>
      </c>
      <c r="I91" s="4"/>
      <c r="J91" s="4"/>
      <c r="K91" s="4"/>
      <c r="S91" s="8"/>
    </row>
    <row r="92" spans="1:19" x14ac:dyDescent="0.2">
      <c r="A92" s="2">
        <v>87</v>
      </c>
      <c r="B92" s="8">
        <f>'CashSum 5'!H4</f>
        <v>6000000</v>
      </c>
      <c r="C92" s="3">
        <f t="shared" si="3"/>
        <v>-5999913</v>
      </c>
      <c r="D92" s="4"/>
      <c r="E92" s="2" t="b">
        <f t="shared" ca="1" si="2"/>
        <v>1</v>
      </c>
      <c r="F92" s="2" cm="1">
        <f t="array" aca="1" ref="F92" ca="1">IF(G92&lt;&gt;"",INDIRECT("'"&amp;G92&amp;"'!"&amp;H92),"")</f>
        <v>6000000</v>
      </c>
      <c r="G92" s="1533" t="s">
        <v>6771</v>
      </c>
      <c r="H92" s="2" t="s">
        <v>4287</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33" t="s">
        <v>6771</v>
      </c>
      <c r="H93" s="2" t="s">
        <v>4288</v>
      </c>
      <c r="S93" s="8"/>
    </row>
    <row r="94" spans="1:19" x14ac:dyDescent="0.2">
      <c r="A94">
        <v>89</v>
      </c>
      <c r="B94" s="8">
        <f>'CashSum 5'!H11</f>
        <v>6000000</v>
      </c>
      <c r="C94" s="3">
        <f t="shared" si="3"/>
        <v>-5999911</v>
      </c>
      <c r="E94" s="2" t="b">
        <f t="shared" ca="1" si="2"/>
        <v>1</v>
      </c>
      <c r="F94" s="2" cm="1">
        <f t="array" aca="1" ref="F94" ca="1">IF(G94&lt;&gt;"",INDIRECT("'"&amp;G94&amp;"'!"&amp;H94),"")</f>
        <v>6000000</v>
      </c>
      <c r="G94" s="1533" t="s">
        <v>6771</v>
      </c>
      <c r="H94" s="2" t="s">
        <v>4289</v>
      </c>
      <c r="S94" s="8"/>
    </row>
    <row r="95" spans="1:19" x14ac:dyDescent="0.2">
      <c r="A95" s="2">
        <v>90</v>
      </c>
      <c r="B95" s="8">
        <f>'CashSum 5'!H12</f>
        <v>8034364</v>
      </c>
      <c r="C95" s="3">
        <f t="shared" si="3"/>
        <v>-8034274</v>
      </c>
      <c r="D95" s="4"/>
      <c r="E95" s="2" t="b">
        <f t="shared" ca="1" si="2"/>
        <v>1</v>
      </c>
      <c r="F95" s="2" cm="1">
        <f t="array" aca="1" ref="F95" ca="1">IF(G95&lt;&gt;"",INDIRECT("'"&amp;G95&amp;"'!"&amp;H95),"")</f>
        <v>8034364</v>
      </c>
      <c r="G95" s="1533" t="s">
        <v>6771</v>
      </c>
      <c r="H95" s="2" t="s">
        <v>4290</v>
      </c>
      <c r="I95" s="4"/>
      <c r="J95" s="4"/>
      <c r="K95" s="4"/>
      <c r="S95" s="8"/>
    </row>
    <row r="96" spans="1:19" x14ac:dyDescent="0.2">
      <c r="A96">
        <v>91</v>
      </c>
      <c r="B96" s="8">
        <f>'CashSum 5'!H13</f>
        <v>6000000</v>
      </c>
      <c r="C96" s="3">
        <f t="shared" si="3"/>
        <v>-5999909</v>
      </c>
      <c r="E96" s="2" t="b">
        <f t="shared" ca="1" si="2"/>
        <v>1</v>
      </c>
      <c r="F96" s="2" cm="1">
        <f t="array" aca="1" ref="F96" ca="1">IF(G96&lt;&gt;"",INDIRECT("'"&amp;G96&amp;"'!"&amp;H96),"")</f>
        <v>6000000</v>
      </c>
      <c r="G96" s="1533" t="s">
        <v>6771</v>
      </c>
      <c r="H96" s="2" t="s">
        <v>4220</v>
      </c>
      <c r="S96" s="8"/>
    </row>
    <row r="97" spans="1:19" x14ac:dyDescent="0.2">
      <c r="A97">
        <v>92</v>
      </c>
      <c r="B97" s="8">
        <f>'CashSum 5'!H16</f>
        <v>0</v>
      </c>
      <c r="C97" s="3">
        <f t="shared" si="3"/>
        <v>92</v>
      </c>
      <c r="E97" s="2" t="b">
        <f t="shared" ca="1" si="2"/>
        <v>1</v>
      </c>
      <c r="F97" s="2" cm="1">
        <f t="array" aca="1" ref="F97" ca="1">IF(G97&lt;&gt;"",INDIRECT("'"&amp;G97&amp;"'!"&amp;H97),"")</f>
        <v>0</v>
      </c>
      <c r="G97" s="1533" t="s">
        <v>6771</v>
      </c>
      <c r="H97" s="2" t="s">
        <v>4291</v>
      </c>
      <c r="S97" s="8"/>
    </row>
    <row r="98" spans="1:19" x14ac:dyDescent="0.2">
      <c r="A98" s="1">
        <v>93</v>
      </c>
      <c r="D98" s="3" t="s">
        <v>298</v>
      </c>
      <c r="E98" s="2" t="b">
        <f t="shared" ca="1" si="2"/>
        <v>1</v>
      </c>
      <c r="F98" s="2" t="str" cm="1">
        <f t="array" aca="1" ref="F98" ca="1">IF(G98&lt;&gt;"",INDIRECT("'"&amp;G98&amp;"'!"&amp;H98),"")</f>
        <v/>
      </c>
      <c r="G98" s="1533"/>
    </row>
    <row r="99" spans="1:19" x14ac:dyDescent="0.2">
      <c r="A99" s="2">
        <v>94</v>
      </c>
      <c r="B99" s="8">
        <f>'CashSum 5'!H19</f>
        <v>0</v>
      </c>
      <c r="C99" s="3">
        <f t="shared" si="3"/>
        <v>94</v>
      </c>
      <c r="D99" s="4"/>
      <c r="E99" s="2" t="b">
        <f t="shared" ca="1" si="2"/>
        <v>1</v>
      </c>
      <c r="F99" s="2" cm="1">
        <f t="array" aca="1" ref="F99" ca="1">IF(G99&lt;&gt;"",INDIRECT("'"&amp;G99&amp;"'!"&amp;H99),"")</f>
        <v>0</v>
      </c>
      <c r="G99" s="1533" t="s">
        <v>6771</v>
      </c>
      <c r="H99" s="2" t="s">
        <v>4292</v>
      </c>
      <c r="I99" s="4"/>
      <c r="J99" s="4"/>
      <c r="K99" s="4"/>
      <c r="S99" s="8"/>
    </row>
    <row r="100" spans="1:19" x14ac:dyDescent="0.2">
      <c r="A100">
        <v>95</v>
      </c>
      <c r="B100" s="8">
        <f>'CashSum 5'!H20</f>
        <v>6000000</v>
      </c>
      <c r="C100" s="3">
        <f t="shared" si="3"/>
        <v>-5999905</v>
      </c>
      <c r="E100" s="2" t="b">
        <f t="shared" ca="1" si="2"/>
        <v>1</v>
      </c>
      <c r="F100" s="2" cm="1">
        <f t="array" aca="1" ref="F100" ca="1">IF(G100&lt;&gt;"",INDIRECT("'"&amp;G100&amp;"'!"&amp;H100),"")</f>
        <v>6000000</v>
      </c>
      <c r="G100" s="1533" t="s">
        <v>6771</v>
      </c>
      <c r="H100" s="2" t="s">
        <v>4293</v>
      </c>
      <c r="S100" s="8"/>
    </row>
    <row r="101" spans="1:19" x14ac:dyDescent="0.2">
      <c r="A101">
        <v>96</v>
      </c>
      <c r="B101" s="8">
        <f>'CashSum 5'!H21</f>
        <v>2034364</v>
      </c>
      <c r="C101" s="3">
        <f t="shared" si="3"/>
        <v>-2034268</v>
      </c>
      <c r="E101" s="2" t="b">
        <f t="shared" ca="1" si="2"/>
        <v>1</v>
      </c>
      <c r="F101" s="2" cm="1">
        <f t="array" aca="1" ref="F101" ca="1">IF(G101&lt;&gt;"",INDIRECT("'"&amp;G101&amp;"'!"&amp;H101),"")</f>
        <v>2034364</v>
      </c>
      <c r="G101" s="1533" t="s">
        <v>6771</v>
      </c>
      <c r="H101" s="2" t="s">
        <v>4294</v>
      </c>
      <c r="S101" s="8"/>
    </row>
    <row r="102" spans="1:19" x14ac:dyDescent="0.2">
      <c r="A102" s="2">
        <v>97</v>
      </c>
      <c r="B102" s="8">
        <f>'CashSum 5'!I4</f>
        <v>0</v>
      </c>
      <c r="C102" s="3">
        <f t="shared" si="3"/>
        <v>97</v>
      </c>
      <c r="D102" s="4"/>
      <c r="E102" s="2" t="b">
        <f t="shared" ca="1" si="2"/>
        <v>1</v>
      </c>
      <c r="F102" s="2" cm="1">
        <f t="array" aca="1" ref="F102" ca="1">IF(G102&lt;&gt;"",INDIRECT("'"&amp;G102&amp;"'!"&amp;H102),"")</f>
        <v>0</v>
      </c>
      <c r="G102" s="1533" t="s">
        <v>6771</v>
      </c>
      <c r="H102" s="2" t="s">
        <v>4295</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33" t="s">
        <v>6771</v>
      </c>
      <c r="H103" s="2" t="s">
        <v>4296</v>
      </c>
      <c r="S103" s="8"/>
    </row>
    <row r="104" spans="1:19" x14ac:dyDescent="0.2">
      <c r="A104">
        <v>99</v>
      </c>
      <c r="B104" s="8">
        <f>'CashSum 5'!I10</f>
        <v>0</v>
      </c>
      <c r="C104" s="3">
        <f t="shared" si="3"/>
        <v>99</v>
      </c>
      <c r="E104" s="2" t="b">
        <f t="shared" ca="1" si="2"/>
        <v>1</v>
      </c>
      <c r="F104" s="2" cm="1">
        <f t="array" aca="1" ref="F104" ca="1">IF(G104&lt;&gt;"",INDIRECT("'"&amp;G104&amp;"'!"&amp;H104),"")</f>
        <v>0</v>
      </c>
      <c r="G104" s="1533" t="s">
        <v>6771</v>
      </c>
      <c r="H104" s="2" t="s">
        <v>4297</v>
      </c>
      <c r="S104" s="8"/>
    </row>
    <row r="105" spans="1:19" x14ac:dyDescent="0.2">
      <c r="A105">
        <v>100</v>
      </c>
      <c r="B105" s="8">
        <f>'CashSum 5'!I11</f>
        <v>0</v>
      </c>
      <c r="C105" s="3">
        <f t="shared" si="3"/>
        <v>100</v>
      </c>
      <c r="D105" s="4"/>
      <c r="E105" s="2" t="b">
        <f t="shared" ca="1" si="2"/>
        <v>1</v>
      </c>
      <c r="F105" s="2" cm="1">
        <f t="array" aca="1" ref="F105" ca="1">IF(G105&lt;&gt;"",INDIRECT("'"&amp;G105&amp;"'!"&amp;H105),"")</f>
        <v>0</v>
      </c>
      <c r="G105" s="1533" t="s">
        <v>6771</v>
      </c>
      <c r="H105" s="2" t="s">
        <v>4298</v>
      </c>
      <c r="I105" s="4"/>
      <c r="J105" s="4"/>
      <c r="K105" s="4"/>
      <c r="S105" s="8"/>
    </row>
    <row r="106" spans="1:19" x14ac:dyDescent="0.2">
      <c r="A106" s="2">
        <v>101</v>
      </c>
      <c r="B106" s="8">
        <f>'CashSum 5'!I12</f>
        <v>3897060</v>
      </c>
      <c r="C106" s="3">
        <f t="shared" si="3"/>
        <v>-3896959</v>
      </c>
      <c r="E106" s="2" t="b">
        <f t="shared" ca="1" si="2"/>
        <v>1</v>
      </c>
      <c r="F106" s="2" cm="1">
        <f t="array" aca="1" ref="F106" ca="1">IF(G106&lt;&gt;"",INDIRECT("'"&amp;G106&amp;"'!"&amp;H106),"")</f>
        <v>3897060</v>
      </c>
      <c r="G106" s="1533" t="s">
        <v>6771</v>
      </c>
      <c r="H106" s="2" t="s">
        <v>4299</v>
      </c>
      <c r="S106" s="8"/>
    </row>
    <row r="107" spans="1:19" x14ac:dyDescent="0.2">
      <c r="A107">
        <v>102</v>
      </c>
      <c r="B107" s="8">
        <f>'CashSum 5'!I13</f>
        <v>0</v>
      </c>
      <c r="C107" s="3">
        <f t="shared" si="3"/>
        <v>102</v>
      </c>
      <c r="E107" s="2" t="b">
        <f t="shared" ca="1" si="2"/>
        <v>1</v>
      </c>
      <c r="F107" s="2" cm="1">
        <f t="array" aca="1" ref="F107" ca="1">IF(G107&lt;&gt;"",INDIRECT("'"&amp;G107&amp;"'!"&amp;H107),"")</f>
        <v>0</v>
      </c>
      <c r="G107" s="1533" t="s">
        <v>6771</v>
      </c>
      <c r="H107" s="2" t="s">
        <v>4300</v>
      </c>
      <c r="S107" s="8"/>
    </row>
    <row r="108" spans="1:19" x14ac:dyDescent="0.2">
      <c r="A108">
        <v>103</v>
      </c>
      <c r="B108" s="8">
        <f>'CashSum 5'!I15</f>
        <v>0</v>
      </c>
      <c r="C108" s="3">
        <f t="shared" si="3"/>
        <v>103</v>
      </c>
      <c r="E108" s="2" t="b">
        <f t="shared" ca="1" si="2"/>
        <v>1</v>
      </c>
      <c r="F108" s="2" cm="1">
        <f t="array" aca="1" ref="F108" ca="1">IF(G108&lt;&gt;"",INDIRECT("'"&amp;G108&amp;"'!"&amp;H108),"")</f>
        <v>0</v>
      </c>
      <c r="G108" s="1533" t="s">
        <v>6771</v>
      </c>
      <c r="H108" s="2" t="s">
        <v>4301</v>
      </c>
      <c r="S108" s="8"/>
    </row>
    <row r="109" spans="1:19" x14ac:dyDescent="0.2">
      <c r="A109" s="1">
        <v>104</v>
      </c>
      <c r="D109" s="3" t="s">
        <v>298</v>
      </c>
      <c r="E109" s="2" t="b">
        <f t="shared" ca="1" si="2"/>
        <v>1</v>
      </c>
      <c r="F109" s="2" t="str" cm="1">
        <f t="array" aca="1" ref="F109" ca="1">IF(G109&lt;&gt;"",INDIRECT("'"&amp;G109&amp;"'!"&amp;H109),"")</f>
        <v/>
      </c>
      <c r="G109" s="1533"/>
    </row>
    <row r="110" spans="1:19" x14ac:dyDescent="0.2">
      <c r="A110">
        <v>105</v>
      </c>
      <c r="B110" s="8">
        <f>'CashSum 5'!I19</f>
        <v>0</v>
      </c>
      <c r="C110" s="3">
        <f t="shared" si="3"/>
        <v>105</v>
      </c>
      <c r="E110" s="2" t="b">
        <f t="shared" ca="1" si="2"/>
        <v>1</v>
      </c>
      <c r="F110" s="2" cm="1">
        <f t="array" aca="1" ref="F110" ca="1">IF(G110&lt;&gt;"",INDIRECT("'"&amp;G110&amp;"'!"&amp;H110),"")</f>
        <v>0</v>
      </c>
      <c r="G110" s="1533" t="s">
        <v>6771</v>
      </c>
      <c r="H110" s="2" t="s">
        <v>4302</v>
      </c>
      <c r="S110" s="8"/>
    </row>
    <row r="111" spans="1:19" x14ac:dyDescent="0.2">
      <c r="A111">
        <v>106</v>
      </c>
      <c r="B111" s="8">
        <f>'CashSum 5'!I20</f>
        <v>0</v>
      </c>
      <c r="C111" s="3">
        <f t="shared" si="3"/>
        <v>106</v>
      </c>
      <c r="E111" s="2" t="b">
        <f t="shared" ca="1" si="2"/>
        <v>1</v>
      </c>
      <c r="F111" s="2" cm="1">
        <f t="array" aca="1" ref="F111" ca="1">IF(G111&lt;&gt;"",INDIRECT("'"&amp;G111&amp;"'!"&amp;H111),"")</f>
        <v>0</v>
      </c>
      <c r="G111" s="1533" t="s">
        <v>6771</v>
      </c>
      <c r="H111" s="2" t="s">
        <v>4303</v>
      </c>
      <c r="S111" s="8"/>
    </row>
    <row r="112" spans="1:19" x14ac:dyDescent="0.2">
      <c r="A112" s="2">
        <v>107</v>
      </c>
      <c r="B112" s="8">
        <f>'CashSum 5'!I21</f>
        <v>3897060</v>
      </c>
      <c r="C112" s="3">
        <f t="shared" si="3"/>
        <v>-3896953</v>
      </c>
      <c r="E112" s="2" t="b">
        <f t="shared" ca="1" si="2"/>
        <v>1</v>
      </c>
      <c r="F112" s="2" cm="1">
        <f t="array" aca="1" ref="F112" ca="1">IF(G112&lt;&gt;"",INDIRECT("'"&amp;G112&amp;"'!"&amp;H112),"")</f>
        <v>3897060</v>
      </c>
      <c r="G112" s="1533" t="s">
        <v>6771</v>
      </c>
      <c r="H112" s="2" t="s">
        <v>4304</v>
      </c>
      <c r="S112" s="8"/>
    </row>
    <row r="113" spans="1:19" x14ac:dyDescent="0.2">
      <c r="A113" s="1">
        <v>108</v>
      </c>
      <c r="D113" s="3" t="s">
        <v>298</v>
      </c>
      <c r="E113" s="2" t="b">
        <f t="shared" ca="1" si="2"/>
        <v>1</v>
      </c>
      <c r="F113" s="2" t="str" cm="1">
        <f t="array" aca="1" ref="F113" ca="1">IF(G113&lt;&gt;"",INDIRECT("'"&amp;G113&amp;"'!"&amp;H113),"")</f>
        <v/>
      </c>
      <c r="G113" s="1533"/>
    </row>
    <row r="114" spans="1:19" x14ac:dyDescent="0.2">
      <c r="A114" s="1">
        <v>109</v>
      </c>
      <c r="D114" s="3" t="s">
        <v>298</v>
      </c>
      <c r="E114" s="2" t="b">
        <f t="shared" ca="1" si="2"/>
        <v>1</v>
      </c>
      <c r="F114" s="2" t="str" cm="1">
        <f t="array" aca="1" ref="F114" ca="1">IF(G114&lt;&gt;"",INDIRECT("'"&amp;G114&amp;"'!"&amp;H114),"")</f>
        <v/>
      </c>
      <c r="G114" s="1533"/>
    </row>
    <row r="115" spans="1:19" x14ac:dyDescent="0.2">
      <c r="A115" s="1">
        <v>110</v>
      </c>
      <c r="D115" s="3" t="s">
        <v>298</v>
      </c>
      <c r="E115" s="2" t="b">
        <f t="shared" ca="1" si="2"/>
        <v>1</v>
      </c>
      <c r="F115" s="2" t="str" cm="1">
        <f t="array" aca="1" ref="F115" ca="1">IF(G115&lt;&gt;"",INDIRECT("'"&amp;G115&amp;"'!"&amp;H115),"")</f>
        <v/>
      </c>
      <c r="G115" s="1533"/>
    </row>
    <row r="116" spans="1:19" x14ac:dyDescent="0.2">
      <c r="A116" s="1">
        <v>111</v>
      </c>
      <c r="D116" s="3" t="s">
        <v>298</v>
      </c>
      <c r="E116" s="2" t="b">
        <f t="shared" ca="1" si="2"/>
        <v>1</v>
      </c>
      <c r="F116" s="2" t="str" cm="1">
        <f t="array" aca="1" ref="F116" ca="1">IF(G116&lt;&gt;"",INDIRECT("'"&amp;G116&amp;"'!"&amp;H116),"")</f>
        <v/>
      </c>
      <c r="G116" s="1533"/>
    </row>
    <row r="117" spans="1:19" x14ac:dyDescent="0.2">
      <c r="A117" s="1">
        <v>112</v>
      </c>
      <c r="D117" s="3" t="s">
        <v>298</v>
      </c>
      <c r="E117" s="2" t="b">
        <f t="shared" ca="1" si="2"/>
        <v>1</v>
      </c>
      <c r="F117" s="2" t="str" cm="1">
        <f t="array" aca="1" ref="F117" ca="1">IF(G117&lt;&gt;"",INDIRECT("'"&amp;G117&amp;"'!"&amp;H117),"")</f>
        <v/>
      </c>
      <c r="G117" s="1533"/>
    </row>
    <row r="118" spans="1:19" x14ac:dyDescent="0.2">
      <c r="A118" s="1">
        <v>113</v>
      </c>
      <c r="D118" s="3" t="s">
        <v>298</v>
      </c>
      <c r="E118" s="2" t="b">
        <f t="shared" ca="1" si="2"/>
        <v>1</v>
      </c>
      <c r="F118" s="2" t="str" cm="1">
        <f t="array" aca="1" ref="F118" ca="1">IF(G118&lt;&gt;"",INDIRECT("'"&amp;G118&amp;"'!"&amp;H118),"")</f>
        <v/>
      </c>
      <c r="G118" s="1533"/>
    </row>
    <row r="119" spans="1:19" x14ac:dyDescent="0.2">
      <c r="A119" s="1">
        <v>114</v>
      </c>
      <c r="D119" s="3" t="s">
        <v>298</v>
      </c>
      <c r="E119" s="2" t="b">
        <f t="shared" ca="1" si="2"/>
        <v>1</v>
      </c>
      <c r="F119" s="2" t="str" cm="1">
        <f t="array" aca="1" ref="F119" ca="1">IF(G119&lt;&gt;"",INDIRECT("'"&amp;G119&amp;"'!"&amp;H119),"")</f>
        <v/>
      </c>
      <c r="G119" s="1533"/>
    </row>
    <row r="120" spans="1:19" x14ac:dyDescent="0.2">
      <c r="A120" s="1">
        <v>115</v>
      </c>
      <c r="D120" s="3" t="s">
        <v>298</v>
      </c>
      <c r="E120" s="2" t="b">
        <f t="shared" ca="1" si="2"/>
        <v>1</v>
      </c>
      <c r="F120" s="2" t="str" cm="1">
        <f t="array" aca="1" ref="F120" ca="1">IF(G120&lt;&gt;"",INDIRECT("'"&amp;G120&amp;"'!"&amp;H120),"")</f>
        <v/>
      </c>
      <c r="G120" s="1533"/>
    </row>
    <row r="121" spans="1:19" x14ac:dyDescent="0.2">
      <c r="A121" s="1">
        <v>116</v>
      </c>
      <c r="D121" s="3" t="s">
        <v>298</v>
      </c>
      <c r="E121" s="2" t="b">
        <f t="shared" ca="1" si="2"/>
        <v>1</v>
      </c>
      <c r="F121" s="2" t="str" cm="1">
        <f t="array" aca="1" ref="F121" ca="1">IF(G121&lt;&gt;"",INDIRECT("'"&amp;G121&amp;"'!"&amp;H121),"")</f>
        <v/>
      </c>
      <c r="G121" s="1533"/>
    </row>
    <row r="122" spans="1:19" x14ac:dyDescent="0.2">
      <c r="A122" s="1">
        <v>117</v>
      </c>
      <c r="D122" s="3" t="s">
        <v>298</v>
      </c>
      <c r="E122" s="2" t="b">
        <f t="shared" ca="1" si="2"/>
        <v>1</v>
      </c>
      <c r="F122" s="2" t="str" cm="1">
        <f t="array" aca="1" ref="F122" ca="1">IF(G122&lt;&gt;"",INDIRECT("'"&amp;G122&amp;"'!"&amp;H122),"")</f>
        <v/>
      </c>
      <c r="G122" s="1533"/>
    </row>
    <row r="123" spans="1:19" x14ac:dyDescent="0.2">
      <c r="A123" s="1">
        <v>118</v>
      </c>
      <c r="D123" s="3" t="s">
        <v>298</v>
      </c>
      <c r="E123" s="2" t="b">
        <f t="shared" ca="1" si="2"/>
        <v>1</v>
      </c>
      <c r="F123" s="2" t="str" cm="1">
        <f t="array" aca="1" ref="F123" ca="1">IF(G123&lt;&gt;"",INDIRECT("'"&amp;G123&amp;"'!"&amp;H123),"")</f>
        <v/>
      </c>
      <c r="G123" s="1533"/>
    </row>
    <row r="124" spans="1:19" x14ac:dyDescent="0.2">
      <c r="A124" s="1">
        <v>119</v>
      </c>
      <c r="D124" s="3" t="s">
        <v>298</v>
      </c>
      <c r="E124" s="2" t="b">
        <f t="shared" ca="1" si="2"/>
        <v>1</v>
      </c>
      <c r="F124" s="2" t="str" cm="1">
        <f t="array" aca="1" ref="F124" ca="1">IF(G124&lt;&gt;"",INDIRECT("'"&amp;G124&amp;"'!"&amp;H124),"")</f>
        <v/>
      </c>
      <c r="G124" s="1533"/>
    </row>
    <row r="125" spans="1:19" x14ac:dyDescent="0.2">
      <c r="A125" s="2">
        <v>120</v>
      </c>
      <c r="B125" s="8">
        <f>'CashSum 5'!K4</f>
        <v>0</v>
      </c>
      <c r="C125" s="3">
        <f t="shared" si="3"/>
        <v>120</v>
      </c>
      <c r="E125" s="2" t="b">
        <f t="shared" ca="1" si="2"/>
        <v>1</v>
      </c>
      <c r="F125" s="2" cm="1">
        <f t="array" aca="1" ref="F125" ca="1">IF(G125&lt;&gt;"",INDIRECT("'"&amp;G125&amp;"'!"&amp;H125),"")</f>
        <v>0</v>
      </c>
      <c r="G125" s="1533" t="s">
        <v>6771</v>
      </c>
      <c r="H125" s="2" t="s">
        <v>4305</v>
      </c>
      <c r="S125" s="8"/>
    </row>
    <row r="126" spans="1:19" x14ac:dyDescent="0.2">
      <c r="A126">
        <v>121</v>
      </c>
      <c r="B126" s="8">
        <f>'CashSum 5'!K10</f>
        <v>0</v>
      </c>
      <c r="C126" s="3">
        <f t="shared" si="3"/>
        <v>121</v>
      </c>
      <c r="E126" s="2" t="b">
        <f t="shared" ca="1" si="2"/>
        <v>1</v>
      </c>
      <c r="F126" s="2" cm="1">
        <f t="array" aca="1" ref="F126" ca="1">IF(G126&lt;&gt;"",INDIRECT("'"&amp;G126&amp;"'!"&amp;H126),"")</f>
        <v>0</v>
      </c>
      <c r="G126" s="1533" t="s">
        <v>6771</v>
      </c>
      <c r="H126" s="2" t="s">
        <v>4306</v>
      </c>
      <c r="S126" s="8"/>
    </row>
    <row r="127" spans="1:19" x14ac:dyDescent="0.2">
      <c r="A127">
        <v>122</v>
      </c>
      <c r="B127" s="8">
        <f>'CashSum 5'!K11</f>
        <v>0</v>
      </c>
      <c r="C127" s="3">
        <f t="shared" si="3"/>
        <v>122</v>
      </c>
      <c r="E127" s="2" t="b">
        <f t="shared" ca="1" si="2"/>
        <v>1</v>
      </c>
      <c r="F127" s="2" cm="1">
        <f t="array" aca="1" ref="F127" ca="1">IF(G127&lt;&gt;"",INDIRECT("'"&amp;G127&amp;"'!"&amp;H127),"")</f>
        <v>0</v>
      </c>
      <c r="G127" s="1533" t="s">
        <v>6771</v>
      </c>
      <c r="H127" s="2" t="s">
        <v>4307</v>
      </c>
      <c r="S127" s="8"/>
    </row>
    <row r="128" spans="1:19" x14ac:dyDescent="0.2">
      <c r="A128">
        <v>123</v>
      </c>
      <c r="B128" s="8">
        <f>'CashSum 5'!K12</f>
        <v>0</v>
      </c>
      <c r="C128" s="3">
        <f t="shared" si="3"/>
        <v>123</v>
      </c>
      <c r="E128" s="2" t="b">
        <f t="shared" ca="1" si="2"/>
        <v>1</v>
      </c>
      <c r="F128" s="2" cm="1">
        <f t="array" aca="1" ref="F128" ca="1">IF(G128&lt;&gt;"",INDIRECT("'"&amp;G128&amp;"'!"&amp;H128),"")</f>
        <v>0</v>
      </c>
      <c r="G128" s="1533" t="s">
        <v>6771</v>
      </c>
      <c r="H128" s="2" t="s">
        <v>4308</v>
      </c>
      <c r="S128" s="8"/>
    </row>
    <row r="129" spans="1:19" x14ac:dyDescent="0.2">
      <c r="A129">
        <v>124</v>
      </c>
      <c r="B129" s="8">
        <f>'CashSum 5'!K13</f>
        <v>0</v>
      </c>
      <c r="C129" s="3">
        <f t="shared" si="3"/>
        <v>124</v>
      </c>
      <c r="E129" s="2" t="b">
        <f t="shared" ca="1" si="2"/>
        <v>1</v>
      </c>
      <c r="F129" s="2" cm="1">
        <f t="array" aca="1" ref="F129" ca="1">IF(G129&lt;&gt;"",INDIRECT("'"&amp;G129&amp;"'!"&amp;H129),"")</f>
        <v>0</v>
      </c>
      <c r="G129" s="1533" t="s">
        <v>6771</v>
      </c>
      <c r="H129" s="2" t="s">
        <v>4309</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33" t="s">
        <v>6771</v>
      </c>
      <c r="H130" s="2" t="s">
        <v>4310</v>
      </c>
      <c r="S130" s="8"/>
    </row>
    <row r="131" spans="1:19" x14ac:dyDescent="0.2">
      <c r="A131" s="1">
        <v>126</v>
      </c>
      <c r="D131" s="3" t="s">
        <v>298</v>
      </c>
      <c r="E131" s="2" t="b">
        <f t="shared" ca="1" si="4"/>
        <v>1</v>
      </c>
      <c r="F131" s="2" t="str" cm="1">
        <f t="array" aca="1" ref="F131" ca="1">IF(G131&lt;&gt;"",INDIRECT("'"&amp;G131&amp;"'!"&amp;H131),"")</f>
        <v/>
      </c>
      <c r="G131" s="1533"/>
    </row>
    <row r="132" spans="1:19" x14ac:dyDescent="0.2">
      <c r="A132" s="2">
        <v>127</v>
      </c>
      <c r="B132" s="8">
        <f>'CashSum 5'!K17</f>
        <v>0</v>
      </c>
      <c r="C132" s="3">
        <f t="shared" si="3"/>
        <v>127</v>
      </c>
      <c r="E132" s="2" t="b">
        <f t="shared" ca="1" si="4"/>
        <v>1</v>
      </c>
      <c r="F132" s="2" cm="1">
        <f t="array" aca="1" ref="F132" ca="1">IF(G132&lt;&gt;"",INDIRECT("'"&amp;G132&amp;"'!"&amp;H132),"")</f>
        <v>0</v>
      </c>
      <c r="G132" s="1533" t="s">
        <v>6771</v>
      </c>
      <c r="H132" s="2" t="s">
        <v>4311</v>
      </c>
      <c r="S132" s="8"/>
    </row>
    <row r="133" spans="1:19" x14ac:dyDescent="0.2">
      <c r="A133" s="1">
        <v>128</v>
      </c>
      <c r="D133" s="3" t="s">
        <v>298</v>
      </c>
      <c r="E133" s="2" t="b">
        <f t="shared" ca="1" si="4"/>
        <v>1</v>
      </c>
      <c r="F133" s="2" t="str" cm="1">
        <f t="array" aca="1" ref="F133" ca="1">IF(G133&lt;&gt;"",INDIRECT("'"&amp;G133&amp;"'!"&amp;H133),"")</f>
        <v/>
      </c>
      <c r="G133" s="1533"/>
    </row>
    <row r="134" spans="1:19" x14ac:dyDescent="0.2">
      <c r="A134" s="1">
        <v>129</v>
      </c>
      <c r="D134" s="3" t="s">
        <v>298</v>
      </c>
      <c r="E134" s="2" t="b">
        <f t="shared" ca="1" si="4"/>
        <v>1</v>
      </c>
      <c r="F134" s="2" t="str" cm="1">
        <f t="array" aca="1" ref="F134" ca="1">IF(G134&lt;&gt;"",INDIRECT("'"&amp;G134&amp;"'!"&amp;H134),"")</f>
        <v/>
      </c>
      <c r="G134" s="1533"/>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33" t="s">
        <v>6771</v>
      </c>
      <c r="H135" s="2" t="s">
        <v>4312</v>
      </c>
      <c r="I135" s="4"/>
      <c r="J135" s="4"/>
      <c r="K135" s="4"/>
      <c r="S135" s="8"/>
    </row>
    <row r="136" spans="1:19" x14ac:dyDescent="0.2">
      <c r="A136" s="2">
        <v>131</v>
      </c>
      <c r="B136" s="8">
        <f>'CashSum 5'!K20</f>
        <v>0</v>
      </c>
      <c r="C136" s="3">
        <f t="shared" si="5"/>
        <v>131</v>
      </c>
      <c r="D136" s="4"/>
      <c r="E136" s="2" t="b">
        <f t="shared" ca="1" si="4"/>
        <v>1</v>
      </c>
      <c r="F136" s="2" cm="1">
        <f t="array" aca="1" ref="F136" ca="1">IF(G136&lt;&gt;"",INDIRECT("'"&amp;G136&amp;"'!"&amp;H136),"")</f>
        <v>0</v>
      </c>
      <c r="G136" s="1533" t="s">
        <v>6771</v>
      </c>
      <c r="H136" s="2" t="s">
        <v>4313</v>
      </c>
      <c r="I136" s="4"/>
      <c r="J136" s="4"/>
      <c r="K136" s="4"/>
      <c r="S136" s="8"/>
    </row>
    <row r="137" spans="1:19" x14ac:dyDescent="0.2">
      <c r="A137" s="2">
        <v>132</v>
      </c>
      <c r="B137" s="8">
        <f>'CashSum 5'!K21</f>
        <v>0</v>
      </c>
      <c r="C137" s="3">
        <f t="shared" si="5"/>
        <v>132</v>
      </c>
      <c r="D137" s="4"/>
      <c r="E137" s="2" t="b">
        <f t="shared" ca="1" si="4"/>
        <v>1</v>
      </c>
      <c r="F137" s="2" cm="1">
        <f t="array" aca="1" ref="F137" ca="1">IF(G137&lt;&gt;"",INDIRECT("'"&amp;G137&amp;"'!"&amp;H137),"")</f>
        <v>0</v>
      </c>
      <c r="G137" s="1533" t="s">
        <v>6771</v>
      </c>
      <c r="H137" s="2" t="s">
        <v>4314</v>
      </c>
      <c r="I137" s="4"/>
      <c r="J137" s="4"/>
      <c r="K137" s="4"/>
      <c r="S137" s="8"/>
    </row>
    <row r="138" spans="1:19" x14ac:dyDescent="0.2">
      <c r="A138" s="1">
        <v>133</v>
      </c>
      <c r="D138" s="3" t="s">
        <v>298</v>
      </c>
      <c r="E138" s="2" t="b">
        <f t="shared" ca="1" si="4"/>
        <v>1</v>
      </c>
      <c r="F138" s="2" t="str" cm="1">
        <f t="array" aca="1" ref="F138" ca="1">IF(G138&lt;&gt;"",INDIRECT("'"&amp;G138&amp;"'!"&amp;H138),"")</f>
        <v/>
      </c>
      <c r="G138" s="1533"/>
    </row>
    <row r="139" spans="1:19" x14ac:dyDescent="0.2">
      <c r="A139" s="1">
        <v>134</v>
      </c>
      <c r="D139" s="3" t="s">
        <v>298</v>
      </c>
      <c r="E139" s="2" t="b">
        <f t="shared" ca="1" si="4"/>
        <v>1</v>
      </c>
      <c r="F139" s="2" t="str" cm="1">
        <f t="array" aca="1" ref="F139" ca="1">IF(G139&lt;&gt;"",INDIRECT("'"&amp;G139&amp;"'!"&amp;H139),"")</f>
        <v/>
      </c>
      <c r="G139" s="1533"/>
    </row>
    <row r="140" spans="1:19" x14ac:dyDescent="0.2">
      <c r="A140" s="1">
        <v>135</v>
      </c>
      <c r="D140" s="3" t="s">
        <v>298</v>
      </c>
      <c r="E140" s="2" t="b">
        <f t="shared" ca="1" si="4"/>
        <v>1</v>
      </c>
      <c r="F140" s="2" t="str" cm="1">
        <f t="array" aca="1" ref="F140" ca="1">IF(G140&lt;&gt;"",INDIRECT("'"&amp;G140&amp;"'!"&amp;H140),"")</f>
        <v/>
      </c>
      <c r="G140" s="1533"/>
    </row>
    <row r="141" spans="1:19" x14ac:dyDescent="0.2">
      <c r="A141" s="1">
        <v>136</v>
      </c>
      <c r="D141" s="3" t="s">
        <v>298</v>
      </c>
      <c r="E141" s="2" t="b">
        <f t="shared" ca="1" si="4"/>
        <v>1</v>
      </c>
      <c r="F141" s="2" t="str" cm="1">
        <f t="array" aca="1" ref="F141" ca="1">IF(G141&lt;&gt;"",INDIRECT("'"&amp;G141&amp;"'!"&amp;H141),"")</f>
        <v/>
      </c>
      <c r="G141" s="1533"/>
    </row>
    <row r="142" spans="1:19" x14ac:dyDescent="0.2">
      <c r="A142" s="1">
        <v>137</v>
      </c>
      <c r="D142" s="3" t="s">
        <v>298</v>
      </c>
      <c r="E142" s="2" t="b">
        <f t="shared" ca="1" si="4"/>
        <v>1</v>
      </c>
      <c r="F142" s="2" t="str" cm="1">
        <f t="array" aca="1" ref="F142" ca="1">IF(G142&lt;&gt;"",INDIRECT("'"&amp;G142&amp;"'!"&amp;H142),"")</f>
        <v/>
      </c>
      <c r="G142" s="1533"/>
    </row>
    <row r="143" spans="1:19" x14ac:dyDescent="0.2">
      <c r="A143">
        <v>138</v>
      </c>
      <c r="B143" s="7">
        <f>'EstExp 12-20'!H115</f>
        <v>0</v>
      </c>
      <c r="C143" s="3">
        <f t="shared" si="5"/>
        <v>138</v>
      </c>
      <c r="E143" s="2" t="b">
        <f t="shared" ca="1" si="4"/>
        <v>1</v>
      </c>
      <c r="F143" s="2" cm="1">
        <f t="array" aca="1" ref="F143" ca="1">IF(G143&lt;&gt;"",INDIRECT("'"&amp;G143&amp;"'!"&amp;H143),"")</f>
        <v>0</v>
      </c>
      <c r="G143" s="1533" t="s">
        <v>6772</v>
      </c>
      <c r="H143" s="2" t="s">
        <v>4315</v>
      </c>
    </row>
    <row r="144" spans="1:19" x14ac:dyDescent="0.2">
      <c r="A144" s="1">
        <v>139</v>
      </c>
      <c r="D144" s="3" t="s">
        <v>298</v>
      </c>
      <c r="E144" s="2" t="b">
        <f t="shared" ca="1" si="4"/>
        <v>1</v>
      </c>
      <c r="F144" s="2" t="str" cm="1">
        <f t="array" aca="1" ref="F144" ca="1">IF(G144&lt;&gt;"",INDIRECT("'"&amp;G144&amp;"'!"&amp;H144),"")</f>
        <v/>
      </c>
      <c r="G144" s="1533"/>
    </row>
    <row r="145" spans="1:19" x14ac:dyDescent="0.2">
      <c r="A145" s="1">
        <v>140</v>
      </c>
      <c r="D145" s="3" t="s">
        <v>298</v>
      </c>
      <c r="E145" s="2" t="b">
        <f t="shared" ca="1" si="4"/>
        <v>1</v>
      </c>
      <c r="F145" s="2" t="str" cm="1">
        <f t="array" aca="1" ref="F145" ca="1">IF(G145&lt;&gt;"",INDIRECT("'"&amp;G145&amp;"'!"&amp;H145),"")</f>
        <v/>
      </c>
      <c r="G145" s="1533"/>
    </row>
    <row r="146" spans="1:19" x14ac:dyDescent="0.2">
      <c r="A146">
        <v>141</v>
      </c>
      <c r="B146" s="7">
        <f>'EstExp 12-20'!K115</f>
        <v>0</v>
      </c>
      <c r="C146" s="3">
        <f t="shared" si="5"/>
        <v>141</v>
      </c>
      <c r="E146" s="2" t="b">
        <f t="shared" ca="1" si="4"/>
        <v>1</v>
      </c>
      <c r="F146" s="2" cm="1">
        <f t="array" aca="1" ref="F146" ca="1">IF(G146&lt;&gt;"",INDIRECT("'"&amp;G146&amp;"'!"&amp;H146),"")</f>
        <v>0</v>
      </c>
      <c r="G146" s="1533" t="s">
        <v>6772</v>
      </c>
      <c r="H146" s="2" t="s">
        <v>4316</v>
      </c>
    </row>
    <row r="147" spans="1:19" x14ac:dyDescent="0.2">
      <c r="A147">
        <v>142</v>
      </c>
      <c r="B147" s="7">
        <f>'EstExp 12-20'!H154</f>
        <v>0</v>
      </c>
      <c r="C147" s="3">
        <f t="shared" si="5"/>
        <v>142</v>
      </c>
      <c r="E147" s="2" t="b">
        <f t="shared" ca="1" si="4"/>
        <v>1</v>
      </c>
      <c r="F147" s="2" cm="1">
        <f t="array" aca="1" ref="F147" ca="1">IF(G147&lt;&gt;"",INDIRECT("'"&amp;G147&amp;"'!"&amp;H147),"")</f>
        <v>0</v>
      </c>
      <c r="G147" s="1533" t="s">
        <v>6772</v>
      </c>
      <c r="H147" s="2" t="s">
        <v>4317</v>
      </c>
    </row>
    <row r="148" spans="1:19" x14ac:dyDescent="0.2">
      <c r="A148" s="2">
        <v>143</v>
      </c>
      <c r="B148" s="7">
        <f>'EstExp 12-20'!K154</f>
        <v>0</v>
      </c>
      <c r="C148" s="3">
        <f t="shared" si="5"/>
        <v>143</v>
      </c>
      <c r="D148" s="4"/>
      <c r="E148" s="2" t="b">
        <f t="shared" ca="1" si="4"/>
        <v>1</v>
      </c>
      <c r="F148" s="2" cm="1">
        <f t="array" aca="1" ref="F148" ca="1">IF(G148&lt;&gt;"",INDIRECT("'"&amp;G148&amp;"'!"&amp;H148),"")</f>
        <v>0</v>
      </c>
      <c r="G148" s="1533" t="s">
        <v>6772</v>
      </c>
      <c r="H148" s="2" t="s">
        <v>4318</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33" t="s">
        <v>6772</v>
      </c>
      <c r="H149" s="2" t="s">
        <v>4319</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33" t="s">
        <v>6772</v>
      </c>
      <c r="H150" s="2" t="s">
        <v>4320</v>
      </c>
    </row>
    <row r="151" spans="1:19" x14ac:dyDescent="0.2">
      <c r="A151" s="2">
        <v>146</v>
      </c>
      <c r="B151" s="7">
        <f>'EstExp 12-20'!H213</f>
        <v>0</v>
      </c>
      <c r="C151" s="3">
        <f t="shared" si="5"/>
        <v>146</v>
      </c>
      <c r="D151" s="4"/>
      <c r="E151" s="2" t="b">
        <f t="shared" ca="1" si="4"/>
        <v>1</v>
      </c>
      <c r="F151" s="2" cm="1">
        <f t="array" aca="1" ref="F151" ca="1">IF(G151&lt;&gt;"",INDIRECT("'"&amp;G151&amp;"'!"&amp;H151),"")</f>
        <v>0</v>
      </c>
      <c r="G151" s="1533" t="s">
        <v>6772</v>
      </c>
      <c r="H151" s="2" t="s">
        <v>4321</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33" t="s">
        <v>6772</v>
      </c>
      <c r="H152" s="2" t="s">
        <v>4322</v>
      </c>
    </row>
    <row r="153" spans="1:19" x14ac:dyDescent="0.2">
      <c r="A153">
        <v>148</v>
      </c>
      <c r="B153" s="7">
        <f>'EstExp 12-20'!H291</f>
        <v>0</v>
      </c>
      <c r="C153" s="3">
        <f t="shared" si="5"/>
        <v>148</v>
      </c>
      <c r="E153" s="2" t="b">
        <f t="shared" ca="1" si="4"/>
        <v>1</v>
      </c>
      <c r="F153" s="2" cm="1">
        <f t="array" aca="1" ref="F153" ca="1">IF(G153&lt;&gt;"",INDIRECT("'"&amp;G153&amp;"'!"&amp;H153),"")</f>
        <v>0</v>
      </c>
      <c r="G153" s="1533" t="s">
        <v>6772</v>
      </c>
      <c r="H153" s="2" t="s">
        <v>4323</v>
      </c>
    </row>
    <row r="154" spans="1:19" x14ac:dyDescent="0.2">
      <c r="A154" s="2">
        <v>149</v>
      </c>
      <c r="B154" s="7">
        <f>'EstExp 12-20'!K291</f>
        <v>0</v>
      </c>
      <c r="C154" s="3">
        <f t="shared" si="5"/>
        <v>149</v>
      </c>
      <c r="E154" s="2" t="b">
        <f t="shared" ca="1" si="4"/>
        <v>1</v>
      </c>
      <c r="F154" s="2" cm="1">
        <f t="array" aca="1" ref="F154" ca="1">IF(G154&lt;&gt;"",INDIRECT("'"&amp;G154&amp;"'!"&amp;H154),"")</f>
        <v>0</v>
      </c>
      <c r="G154" s="1533" t="s">
        <v>6772</v>
      </c>
      <c r="H154" s="2" t="s">
        <v>4324</v>
      </c>
    </row>
    <row r="155" spans="1:19" x14ac:dyDescent="0.2">
      <c r="A155" s="2">
        <v>150</v>
      </c>
      <c r="B155" s="7">
        <f>'EstExp 12-20'!H308</f>
        <v>0</v>
      </c>
      <c r="C155" s="3">
        <f t="shared" si="5"/>
        <v>150</v>
      </c>
      <c r="E155" s="2" t="b">
        <f t="shared" ca="1" si="4"/>
        <v>1</v>
      </c>
      <c r="F155" s="2" cm="1">
        <f t="array" aca="1" ref="F155" ca="1">IF(G155&lt;&gt;"",INDIRECT("'"&amp;G155&amp;"'!"&amp;H155),"")</f>
        <v>0</v>
      </c>
      <c r="G155" s="1533" t="s">
        <v>6772</v>
      </c>
      <c r="H155" s="2" t="s">
        <v>4325</v>
      </c>
    </row>
    <row r="156" spans="1:19" x14ac:dyDescent="0.2">
      <c r="A156">
        <v>151</v>
      </c>
      <c r="B156" s="7">
        <f>'EstExp 12-20'!K308</f>
        <v>0</v>
      </c>
      <c r="C156" s="3">
        <f t="shared" si="5"/>
        <v>151</v>
      </c>
      <c r="E156" s="2" t="b">
        <f t="shared" ca="1" si="4"/>
        <v>1</v>
      </c>
      <c r="F156" s="2" cm="1">
        <f t="array" aca="1" ref="F156" ca="1">IF(G156&lt;&gt;"",INDIRECT("'"&amp;G156&amp;"'!"&amp;H156),"")</f>
        <v>0</v>
      </c>
      <c r="G156" s="1533" t="s">
        <v>6772</v>
      </c>
      <c r="H156" s="2" t="s">
        <v>4326</v>
      </c>
    </row>
    <row r="157" spans="1:19" x14ac:dyDescent="0.2">
      <c r="A157">
        <v>152</v>
      </c>
      <c r="B157" s="7">
        <f>'EstExp 12-20'!H452</f>
        <v>0</v>
      </c>
      <c r="C157" s="3">
        <f t="shared" si="5"/>
        <v>152</v>
      </c>
      <c r="E157" s="2" t="b">
        <f t="shared" ca="1" si="4"/>
        <v>1</v>
      </c>
      <c r="F157" s="2" cm="1">
        <f t="array" aca="1" ref="F157" ca="1">IF(G157&lt;&gt;"",INDIRECT("'"&amp;G157&amp;"'!"&amp;H157),"")</f>
        <v>0</v>
      </c>
      <c r="G157" s="1533" t="s">
        <v>6772</v>
      </c>
      <c r="H157" s="2" t="s">
        <v>4327</v>
      </c>
    </row>
    <row r="158" spans="1:19" x14ac:dyDescent="0.2">
      <c r="A158" s="2">
        <v>153</v>
      </c>
      <c r="B158" s="7">
        <f>'EstExp 12-20'!K452</f>
        <v>0</v>
      </c>
      <c r="C158" s="3">
        <f t="shared" si="5"/>
        <v>153</v>
      </c>
      <c r="D158" s="4"/>
      <c r="E158" s="2" t="b">
        <f t="shared" ca="1" si="4"/>
        <v>1</v>
      </c>
      <c r="F158" s="2" cm="1">
        <f t="array" aca="1" ref="F158" ca="1">IF(G158&lt;&gt;"",INDIRECT("'"&amp;G158&amp;"'!"&amp;H158),"")</f>
        <v>0</v>
      </c>
      <c r="G158" s="1533" t="s">
        <v>6772</v>
      </c>
      <c r="H158" s="2" t="s">
        <v>4328</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33" t="s">
        <v>6772</v>
      </c>
      <c r="H159" s="2" t="s">
        <v>4329</v>
      </c>
      <c r="I159" s="4"/>
      <c r="J159" s="4"/>
      <c r="K159" s="4"/>
      <c r="S159" s="8"/>
    </row>
    <row r="160" spans="1:19" x14ac:dyDescent="0.2">
      <c r="A160" s="1">
        <v>155</v>
      </c>
      <c r="D160" s="4"/>
      <c r="E160" s="2" t="b">
        <f t="shared" ca="1" si="4"/>
        <v>1</v>
      </c>
      <c r="F160" s="2" t="str" cm="1">
        <f t="array" aca="1" ref="F160" ca="1">IF(G160&lt;&gt;"",INDIRECT("'"&amp;G160&amp;"'!"&amp;H160),"")</f>
        <v/>
      </c>
      <c r="G160" s="1533"/>
      <c r="I160" s="4"/>
      <c r="J160" s="4"/>
      <c r="K160" s="4"/>
    </row>
    <row r="161" spans="1:11" x14ac:dyDescent="0.2">
      <c r="A161" s="1">
        <v>156</v>
      </c>
      <c r="D161" s="4"/>
      <c r="E161" s="2" t="b">
        <f t="shared" ca="1" si="4"/>
        <v>1</v>
      </c>
      <c r="F161" s="2" t="str" cm="1">
        <f t="array" aca="1" ref="F161" ca="1">IF(G161&lt;&gt;"",INDIRECT("'"&amp;G161&amp;"'!"&amp;H161),"")</f>
        <v/>
      </c>
      <c r="G161" s="1533"/>
      <c r="I161" s="4"/>
      <c r="J161" s="4"/>
      <c r="K161" s="4"/>
    </row>
    <row r="162" spans="1:11" x14ac:dyDescent="0.2">
      <c r="A162" s="1">
        <v>157</v>
      </c>
      <c r="D162" s="4"/>
      <c r="E162" s="2" t="b">
        <f t="shared" ca="1" si="4"/>
        <v>1</v>
      </c>
      <c r="F162" s="2" t="str" cm="1">
        <f t="array" aca="1" ref="F162" ca="1">IF(G162&lt;&gt;"",INDIRECT("'"&amp;G162&amp;"'!"&amp;H162),"")</f>
        <v/>
      </c>
      <c r="G162" s="1533"/>
      <c r="I162" s="4"/>
      <c r="J162" s="4"/>
      <c r="K162" s="4"/>
    </row>
    <row r="163" spans="1:11" x14ac:dyDescent="0.2">
      <c r="A163" s="1">
        <v>158</v>
      </c>
      <c r="D163" s="4"/>
      <c r="E163" s="2" t="b">
        <f t="shared" ca="1" si="4"/>
        <v>1</v>
      </c>
      <c r="F163" s="2" t="str" cm="1">
        <f t="array" aca="1" ref="F163" ca="1">IF(G163&lt;&gt;"",INDIRECT("'"&amp;G163&amp;"'!"&amp;H163),"")</f>
        <v/>
      </c>
      <c r="G163" s="1533"/>
      <c r="I163" s="4"/>
      <c r="J163" s="4"/>
      <c r="K163" s="4"/>
    </row>
    <row r="164" spans="1:11" x14ac:dyDescent="0.2">
      <c r="A164" s="1">
        <v>159</v>
      </c>
      <c r="D164" s="4"/>
      <c r="E164" s="2" t="b">
        <f t="shared" ca="1" si="4"/>
        <v>1</v>
      </c>
      <c r="F164" s="2" t="str" cm="1">
        <f t="array" aca="1" ref="F164" ca="1">IF(G164&lt;&gt;"",INDIRECT("'"&amp;G164&amp;"'!"&amp;H164),"")</f>
        <v/>
      </c>
      <c r="G164" s="1533"/>
      <c r="I164" s="4"/>
      <c r="J164" s="4"/>
      <c r="K164" s="4"/>
    </row>
    <row r="165" spans="1:11" x14ac:dyDescent="0.2">
      <c r="A165" s="1">
        <v>160</v>
      </c>
      <c r="D165" s="4"/>
      <c r="E165" s="2" t="b">
        <f t="shared" ca="1" si="4"/>
        <v>1</v>
      </c>
      <c r="F165" s="2" t="str" cm="1">
        <f t="array" aca="1" ref="F165" ca="1">IF(G165&lt;&gt;"",INDIRECT("'"&amp;G165&amp;"'!"&amp;H165),"")</f>
        <v/>
      </c>
      <c r="G165" s="1533"/>
      <c r="I165" s="4"/>
      <c r="J165" s="4"/>
      <c r="K165" s="4"/>
    </row>
    <row r="166" spans="1:11" x14ac:dyDescent="0.2">
      <c r="A166" s="1">
        <v>161</v>
      </c>
      <c r="D166" s="4"/>
      <c r="E166" s="2" t="b">
        <f t="shared" ca="1" si="4"/>
        <v>1</v>
      </c>
      <c r="F166" s="2" t="str" cm="1">
        <f t="array" aca="1" ref="F166" ca="1">IF(G166&lt;&gt;"",INDIRECT("'"&amp;G166&amp;"'!"&amp;H166),"")</f>
        <v/>
      </c>
      <c r="G166" s="1533"/>
      <c r="I166" s="4"/>
      <c r="J166" s="4"/>
      <c r="K166" s="4"/>
    </row>
    <row r="167" spans="1:11" x14ac:dyDescent="0.2">
      <c r="A167" s="1">
        <v>162</v>
      </c>
      <c r="D167" s="4"/>
      <c r="E167" s="2" t="b">
        <f t="shared" ca="1" si="4"/>
        <v>1</v>
      </c>
      <c r="F167" s="2" t="str" cm="1">
        <f t="array" aca="1" ref="F167" ca="1">IF(G167&lt;&gt;"",INDIRECT("'"&amp;G167&amp;"'!"&amp;H167),"")</f>
        <v/>
      </c>
      <c r="G167" s="1533"/>
      <c r="I167" s="4"/>
      <c r="J167" s="4"/>
      <c r="K167" s="4"/>
    </row>
    <row r="168" spans="1:11" x14ac:dyDescent="0.2">
      <c r="A168" s="1">
        <v>163</v>
      </c>
      <c r="D168" s="4"/>
      <c r="E168" s="2" t="b">
        <f t="shared" ca="1" si="4"/>
        <v>1</v>
      </c>
      <c r="F168" s="2" t="str" cm="1">
        <f t="array" aca="1" ref="F168" ca="1">IF(G168&lt;&gt;"",INDIRECT("'"&amp;G168&amp;"'!"&amp;H168),"")</f>
        <v/>
      </c>
      <c r="G168" s="1533"/>
      <c r="I168" s="4"/>
      <c r="J168" s="4"/>
      <c r="K168" s="4"/>
    </row>
    <row r="169" spans="1:11" x14ac:dyDescent="0.2">
      <c r="A169" s="1">
        <v>164</v>
      </c>
      <c r="D169" s="4"/>
      <c r="E169" s="2" t="b">
        <f t="shared" ca="1" si="4"/>
        <v>1</v>
      </c>
      <c r="F169" s="2" t="str" cm="1">
        <f t="array" aca="1" ref="F169" ca="1">IF(G169&lt;&gt;"",INDIRECT("'"&amp;G169&amp;"'!"&amp;H169),"")</f>
        <v/>
      </c>
      <c r="G169" s="1533"/>
      <c r="I169" s="4"/>
      <c r="J169" s="4"/>
      <c r="K169" s="4"/>
    </row>
    <row r="170" spans="1:11" x14ac:dyDescent="0.2">
      <c r="A170" s="1">
        <v>165</v>
      </c>
      <c r="D170" s="4"/>
      <c r="E170" s="2" t="b">
        <f t="shared" ca="1" si="4"/>
        <v>1</v>
      </c>
      <c r="F170" s="2" t="str" cm="1">
        <f t="array" aca="1" ref="F170" ca="1">IF(G170&lt;&gt;"",INDIRECT("'"&amp;G170&amp;"'!"&amp;H170),"")</f>
        <v/>
      </c>
      <c r="G170" s="1533"/>
      <c r="I170" s="4"/>
      <c r="J170" s="4"/>
      <c r="K170" s="4"/>
    </row>
    <row r="171" spans="1:11" x14ac:dyDescent="0.2">
      <c r="A171" s="1">
        <v>166</v>
      </c>
      <c r="D171" s="4"/>
      <c r="E171" s="2" t="b">
        <f t="shared" ca="1" si="4"/>
        <v>1</v>
      </c>
      <c r="F171" s="2" t="str" cm="1">
        <f t="array" aca="1" ref="F171" ca="1">IF(G171&lt;&gt;"",INDIRECT("'"&amp;G171&amp;"'!"&amp;H171),"")</f>
        <v/>
      </c>
      <c r="G171" s="1533"/>
      <c r="I171" s="4"/>
      <c r="J171" s="4"/>
      <c r="K171" s="4"/>
    </row>
    <row r="172" spans="1:11" x14ac:dyDescent="0.2">
      <c r="A172" s="1">
        <v>167</v>
      </c>
      <c r="D172" s="4"/>
      <c r="E172" s="2" t="b">
        <f t="shared" ca="1" si="4"/>
        <v>1</v>
      </c>
      <c r="F172" s="2" t="str" cm="1">
        <f t="array" aca="1" ref="F172" ca="1">IF(G172&lt;&gt;"",INDIRECT("'"&amp;G172&amp;"'!"&amp;H172),"")</f>
        <v/>
      </c>
      <c r="G172" s="1533"/>
      <c r="I172" s="4"/>
      <c r="J172" s="4"/>
      <c r="K172" s="4"/>
    </row>
    <row r="173" spans="1:11" x14ac:dyDescent="0.2">
      <c r="A173" s="1">
        <v>168</v>
      </c>
      <c r="D173" s="4"/>
      <c r="E173" s="2" t="b">
        <f t="shared" ca="1" si="4"/>
        <v>1</v>
      </c>
      <c r="F173" s="2" t="str" cm="1">
        <f t="array" aca="1" ref="F173" ca="1">IF(G173&lt;&gt;"",INDIRECT("'"&amp;G173&amp;"'!"&amp;H173),"")</f>
        <v/>
      </c>
      <c r="G173" s="1533"/>
      <c r="I173" s="4"/>
      <c r="J173" s="4"/>
      <c r="K173" s="4"/>
    </row>
    <row r="174" spans="1:11" x14ac:dyDescent="0.2">
      <c r="A174" s="1">
        <v>169</v>
      </c>
      <c r="D174" s="4"/>
      <c r="E174" s="2" t="b">
        <f t="shared" ca="1" si="4"/>
        <v>1</v>
      </c>
      <c r="F174" s="2" t="str" cm="1">
        <f t="array" aca="1" ref="F174" ca="1">IF(G174&lt;&gt;"",INDIRECT("'"&amp;G174&amp;"'!"&amp;H174),"")</f>
        <v/>
      </c>
      <c r="G174" s="1533"/>
      <c r="I174" s="4"/>
      <c r="J174" s="4"/>
      <c r="K174" s="4"/>
    </row>
    <row r="175" spans="1:11" x14ac:dyDescent="0.2">
      <c r="A175" s="1">
        <v>170</v>
      </c>
      <c r="D175" s="4"/>
      <c r="E175" s="2" t="b">
        <f t="shared" ca="1" si="4"/>
        <v>1</v>
      </c>
      <c r="F175" s="2" t="str" cm="1">
        <f t="array" aca="1" ref="F175" ca="1">IF(G175&lt;&gt;"",INDIRECT("'"&amp;G175&amp;"'!"&amp;H175),"")</f>
        <v/>
      </c>
      <c r="G175" s="1533"/>
      <c r="I175" s="4"/>
      <c r="J175" s="4"/>
      <c r="K175" s="4"/>
    </row>
    <row r="176" spans="1:11" x14ac:dyDescent="0.2">
      <c r="A176" s="1">
        <v>171</v>
      </c>
      <c r="D176" s="4"/>
      <c r="E176" s="2" t="b">
        <f t="shared" ca="1" si="4"/>
        <v>1</v>
      </c>
      <c r="F176" s="2" t="str" cm="1">
        <f t="array" aca="1" ref="F176" ca="1">IF(G176&lt;&gt;"",INDIRECT("'"&amp;G176&amp;"'!"&amp;H176),"")</f>
        <v/>
      </c>
      <c r="G176" s="1533"/>
      <c r="I176" s="4"/>
      <c r="J176" s="4"/>
      <c r="K176" s="4"/>
    </row>
    <row r="177" spans="1:11" x14ac:dyDescent="0.2">
      <c r="A177" s="1">
        <v>172</v>
      </c>
      <c r="D177" s="4"/>
      <c r="E177" s="2" t="b">
        <f t="shared" ca="1" si="4"/>
        <v>1</v>
      </c>
      <c r="F177" s="2" t="str" cm="1">
        <f t="array" aca="1" ref="F177" ca="1">IF(G177&lt;&gt;"",INDIRECT("'"&amp;G177&amp;"'!"&amp;H177),"")</f>
        <v/>
      </c>
      <c r="G177" s="1533"/>
      <c r="I177" s="4"/>
      <c r="J177" s="4"/>
      <c r="K177" s="4"/>
    </row>
    <row r="178" spans="1:11" x14ac:dyDescent="0.2">
      <c r="A178" s="1">
        <v>173</v>
      </c>
      <c r="E178" s="2" t="b">
        <f t="shared" ca="1" si="4"/>
        <v>1</v>
      </c>
      <c r="F178" s="2" t="str" cm="1">
        <f t="array" aca="1" ref="F178" ca="1">IF(G178&lt;&gt;"",INDIRECT("'"&amp;G178&amp;"'!"&amp;H178),"")</f>
        <v/>
      </c>
      <c r="G178" s="1533"/>
    </row>
    <row r="179" spans="1:11" x14ac:dyDescent="0.2">
      <c r="A179" s="1">
        <v>174</v>
      </c>
      <c r="D179" s="4"/>
      <c r="E179" s="2" t="b">
        <f t="shared" ca="1" si="4"/>
        <v>1</v>
      </c>
      <c r="F179" s="2" t="str" cm="1">
        <f t="array" aca="1" ref="F179" ca="1">IF(G179&lt;&gt;"",INDIRECT("'"&amp;G179&amp;"'!"&amp;H179),"")</f>
        <v/>
      </c>
      <c r="G179" s="1533"/>
      <c r="I179" s="4"/>
      <c r="J179" s="4"/>
      <c r="K179" s="4"/>
    </row>
    <row r="180" spans="1:11" x14ac:dyDescent="0.2">
      <c r="A180" s="1">
        <v>175</v>
      </c>
      <c r="D180" s="4"/>
      <c r="E180" s="2" t="b">
        <f t="shared" ca="1" si="4"/>
        <v>1</v>
      </c>
      <c r="F180" s="2" t="str" cm="1">
        <f t="array" aca="1" ref="F180" ca="1">IF(G180&lt;&gt;"",INDIRECT("'"&amp;G180&amp;"'!"&amp;H180),"")</f>
        <v/>
      </c>
      <c r="G180" s="1533"/>
      <c r="I180" s="4"/>
      <c r="J180" s="4"/>
      <c r="K180" s="4"/>
    </row>
    <row r="181" spans="1:11" x14ac:dyDescent="0.2">
      <c r="A181" s="1">
        <v>176</v>
      </c>
      <c r="D181" s="4"/>
      <c r="E181" s="2" t="b">
        <f t="shared" ca="1" si="4"/>
        <v>1</v>
      </c>
      <c r="F181" s="2" t="str" cm="1">
        <f t="array" aca="1" ref="F181" ca="1">IF(G181&lt;&gt;"",INDIRECT("'"&amp;G181&amp;"'!"&amp;H181),"")</f>
        <v/>
      </c>
      <c r="G181" s="1533"/>
      <c r="I181" s="4"/>
      <c r="J181" s="4"/>
      <c r="K181" s="4"/>
    </row>
    <row r="182" spans="1:11" x14ac:dyDescent="0.2">
      <c r="A182" s="1">
        <v>177</v>
      </c>
      <c r="E182" s="2" t="b">
        <f t="shared" ca="1" si="4"/>
        <v>1</v>
      </c>
      <c r="F182" s="2" t="str" cm="1">
        <f t="array" aca="1" ref="F182" ca="1">IF(G182&lt;&gt;"",INDIRECT("'"&amp;G182&amp;"'!"&amp;H182),"")</f>
        <v/>
      </c>
      <c r="G182" s="1533"/>
    </row>
    <row r="183" spans="1:11" x14ac:dyDescent="0.2">
      <c r="A183" s="1">
        <v>178</v>
      </c>
      <c r="D183" s="4"/>
      <c r="E183" s="2" t="b">
        <f t="shared" ca="1" si="4"/>
        <v>1</v>
      </c>
      <c r="F183" s="2" t="str" cm="1">
        <f t="array" aca="1" ref="F183" ca="1">IF(G183&lt;&gt;"",INDIRECT("'"&amp;G183&amp;"'!"&amp;H183),"")</f>
        <v/>
      </c>
      <c r="G183" s="1533"/>
      <c r="I183" s="4"/>
      <c r="J183" s="4"/>
      <c r="K183" s="4"/>
    </row>
    <row r="184" spans="1:11" x14ac:dyDescent="0.2">
      <c r="A184" s="1">
        <v>179</v>
      </c>
      <c r="E184" s="2" t="b">
        <f t="shared" ca="1" si="4"/>
        <v>1</v>
      </c>
      <c r="F184" s="2" t="str" cm="1">
        <f t="array" aca="1" ref="F184" ca="1">IF(G184&lt;&gt;"",INDIRECT("'"&amp;G184&amp;"'!"&amp;H184),"")</f>
        <v/>
      </c>
      <c r="G184" s="1533"/>
    </row>
    <row r="185" spans="1:11" x14ac:dyDescent="0.2">
      <c r="A185" s="1">
        <v>180</v>
      </c>
      <c r="E185" s="2" t="b">
        <f t="shared" ca="1" si="4"/>
        <v>1</v>
      </c>
      <c r="F185" s="2" t="str" cm="1">
        <f t="array" aca="1" ref="F185" ca="1">IF(G185&lt;&gt;"",INDIRECT("'"&amp;G185&amp;"'!"&amp;H185),"")</f>
        <v/>
      </c>
      <c r="G185" s="1533"/>
    </row>
    <row r="186" spans="1:11" x14ac:dyDescent="0.2">
      <c r="A186" s="1">
        <v>181</v>
      </c>
      <c r="D186" s="4"/>
      <c r="E186" s="2" t="b">
        <f t="shared" ca="1" si="4"/>
        <v>1</v>
      </c>
      <c r="F186" s="2" t="str" cm="1">
        <f t="array" aca="1" ref="F186" ca="1">IF(G186&lt;&gt;"",INDIRECT("'"&amp;G186&amp;"'!"&amp;H186),"")</f>
        <v/>
      </c>
      <c r="G186" s="1533"/>
      <c r="I186" s="4"/>
      <c r="J186" s="4"/>
      <c r="K186" s="4"/>
    </row>
    <row r="187" spans="1:11" x14ac:dyDescent="0.2">
      <c r="A187" s="1">
        <v>182</v>
      </c>
      <c r="D187" s="4"/>
      <c r="E187" s="2" t="b">
        <f t="shared" ca="1" si="4"/>
        <v>1</v>
      </c>
      <c r="F187" s="2" t="str" cm="1">
        <f t="array" aca="1" ref="F187" ca="1">IF(G187&lt;&gt;"",INDIRECT("'"&amp;G187&amp;"'!"&amp;H187),"")</f>
        <v/>
      </c>
      <c r="G187" s="1533"/>
      <c r="I187" s="4"/>
      <c r="J187" s="4"/>
      <c r="K187" s="4"/>
    </row>
    <row r="188" spans="1:11" x14ac:dyDescent="0.2">
      <c r="A188" s="1">
        <v>183</v>
      </c>
      <c r="E188" s="2" t="b">
        <f t="shared" ca="1" si="4"/>
        <v>1</v>
      </c>
      <c r="F188" s="2" t="str" cm="1">
        <f t="array" aca="1" ref="F188" ca="1">IF(G188&lt;&gt;"",INDIRECT("'"&amp;G188&amp;"'!"&amp;H188),"")</f>
        <v/>
      </c>
      <c r="G188" s="1533"/>
    </row>
    <row r="189" spans="1:11" x14ac:dyDescent="0.2">
      <c r="A189" s="1">
        <v>184</v>
      </c>
      <c r="D189" s="3" t="s">
        <v>298</v>
      </c>
      <c r="E189" s="2" t="b">
        <f t="shared" ca="1" si="4"/>
        <v>1</v>
      </c>
      <c r="F189" s="2" t="str" cm="1">
        <f t="array" aca="1" ref="F189" ca="1">IF(G189&lt;&gt;"",INDIRECT("'"&amp;G189&amp;"'!"&amp;H189),"")</f>
        <v/>
      </c>
      <c r="G189" s="1533"/>
    </row>
    <row r="190" spans="1:11" x14ac:dyDescent="0.2">
      <c r="A190" s="1">
        <v>185</v>
      </c>
      <c r="D190" s="4"/>
      <c r="E190" s="2" t="b">
        <f t="shared" ca="1" si="4"/>
        <v>1</v>
      </c>
      <c r="F190" s="2" t="str" cm="1">
        <f t="array" aca="1" ref="F190" ca="1">IF(G190&lt;&gt;"",INDIRECT("'"&amp;G190&amp;"'!"&amp;H190),"")</f>
        <v/>
      </c>
      <c r="G190" s="1533"/>
      <c r="I190" s="4"/>
      <c r="J190" s="4"/>
      <c r="K190" s="4"/>
    </row>
    <row r="191" spans="1:11" x14ac:dyDescent="0.2">
      <c r="A191" s="1">
        <v>186</v>
      </c>
      <c r="E191" s="2" t="b">
        <f t="shared" ca="1" si="4"/>
        <v>1</v>
      </c>
      <c r="F191" s="2" t="str" cm="1">
        <f t="array" aca="1" ref="F191" ca="1">IF(G191&lt;&gt;"",INDIRECT("'"&amp;G191&amp;"'!"&amp;H191),"")</f>
        <v/>
      </c>
      <c r="G191" s="1533"/>
    </row>
    <row r="192" spans="1:11" x14ac:dyDescent="0.2">
      <c r="A192" s="1">
        <v>187</v>
      </c>
      <c r="E192" s="2" t="b">
        <f t="shared" ca="1" si="4"/>
        <v>1</v>
      </c>
      <c r="F192" s="2" t="str" cm="1">
        <f t="array" aca="1" ref="F192" ca="1">IF(G192&lt;&gt;"",INDIRECT("'"&amp;G192&amp;"'!"&amp;H192),"")</f>
        <v/>
      </c>
      <c r="G192" s="1533"/>
    </row>
    <row r="193" spans="1:11" x14ac:dyDescent="0.2">
      <c r="A193" s="1">
        <v>188</v>
      </c>
      <c r="E193" s="2" t="b">
        <f t="shared" ca="1" si="4"/>
        <v>1</v>
      </c>
      <c r="F193" s="2" t="str" cm="1">
        <f t="array" aca="1" ref="F193" ca="1">IF(G193&lt;&gt;"",INDIRECT("'"&amp;G193&amp;"'!"&amp;H193),"")</f>
        <v/>
      </c>
      <c r="G193" s="1533"/>
    </row>
    <row r="194" spans="1:11" x14ac:dyDescent="0.2">
      <c r="A194" s="1">
        <v>189</v>
      </c>
      <c r="D194" s="4"/>
      <c r="E194" s="2" t="b">
        <f t="shared" ref="E194:E257" ca="1" si="6">F194=B194</f>
        <v>1</v>
      </c>
      <c r="F194" s="2" t="str" cm="1">
        <f t="array" aca="1" ref="F194" ca="1">IF(G194&lt;&gt;"",INDIRECT("'"&amp;G194&amp;"'!"&amp;H194),"")</f>
        <v/>
      </c>
      <c r="G194" s="1533"/>
      <c r="I194" s="4"/>
      <c r="J194" s="4"/>
      <c r="K194" s="4"/>
    </row>
    <row r="195" spans="1:11" x14ac:dyDescent="0.2">
      <c r="A195" s="1">
        <v>190</v>
      </c>
      <c r="D195" s="4"/>
      <c r="E195" s="2" t="b">
        <f t="shared" ca="1" si="6"/>
        <v>1</v>
      </c>
      <c r="F195" s="2" t="str" cm="1">
        <f t="array" aca="1" ref="F195" ca="1">IF(G195&lt;&gt;"",INDIRECT("'"&amp;G195&amp;"'!"&amp;H195),"")</f>
        <v/>
      </c>
      <c r="G195" s="1533"/>
      <c r="I195" s="4"/>
      <c r="J195" s="4"/>
      <c r="K195" s="4"/>
    </row>
    <row r="196" spans="1:11" x14ac:dyDescent="0.2">
      <c r="A196" s="1">
        <v>191</v>
      </c>
      <c r="D196" s="4"/>
      <c r="E196" s="2" t="b">
        <f t="shared" ca="1" si="6"/>
        <v>1</v>
      </c>
      <c r="F196" s="2" t="str" cm="1">
        <f t="array" aca="1" ref="F196" ca="1">IF(G196&lt;&gt;"",INDIRECT("'"&amp;G196&amp;"'!"&amp;H196),"")</f>
        <v/>
      </c>
      <c r="G196" s="1533"/>
      <c r="I196" s="4"/>
      <c r="J196" s="4"/>
      <c r="K196" s="4"/>
    </row>
    <row r="197" spans="1:11" x14ac:dyDescent="0.2">
      <c r="A197" s="1">
        <v>192</v>
      </c>
      <c r="D197" s="4"/>
      <c r="E197" s="2" t="b">
        <f t="shared" ca="1" si="6"/>
        <v>1</v>
      </c>
      <c r="F197" s="2" t="str" cm="1">
        <f t="array" aca="1" ref="F197" ca="1">IF(G197&lt;&gt;"",INDIRECT("'"&amp;G197&amp;"'!"&amp;H197),"")</f>
        <v/>
      </c>
      <c r="G197" s="1533"/>
      <c r="I197" s="4"/>
      <c r="J197" s="4"/>
      <c r="K197" s="4"/>
    </row>
    <row r="198" spans="1:11" x14ac:dyDescent="0.2">
      <c r="A198" s="1">
        <v>193</v>
      </c>
      <c r="D198" s="4"/>
      <c r="E198" s="2" t="b">
        <f t="shared" ca="1" si="6"/>
        <v>1</v>
      </c>
      <c r="F198" s="2" t="str" cm="1">
        <f t="array" aca="1" ref="F198" ca="1">IF(G198&lt;&gt;"",INDIRECT("'"&amp;G198&amp;"'!"&amp;H198),"")</f>
        <v/>
      </c>
      <c r="G198" s="1533"/>
      <c r="I198" s="4"/>
      <c r="J198" s="4"/>
      <c r="K198" s="4"/>
    </row>
    <row r="199" spans="1:11" x14ac:dyDescent="0.2">
      <c r="A199" s="1">
        <v>194</v>
      </c>
      <c r="D199" s="4"/>
      <c r="E199" s="2" t="b">
        <f t="shared" ca="1" si="6"/>
        <v>1</v>
      </c>
      <c r="F199" s="2" t="str" cm="1">
        <f t="array" aca="1" ref="F199" ca="1">IF(G199&lt;&gt;"",INDIRECT("'"&amp;G199&amp;"'!"&amp;H199),"")</f>
        <v/>
      </c>
      <c r="G199" s="1533"/>
      <c r="I199" s="4"/>
      <c r="J199" s="4"/>
      <c r="K199" s="4"/>
    </row>
    <row r="200" spans="1:11" x14ac:dyDescent="0.2">
      <c r="A200" s="1">
        <v>195</v>
      </c>
      <c r="D200" s="4"/>
      <c r="E200" s="2" t="b">
        <f t="shared" ca="1" si="6"/>
        <v>1</v>
      </c>
      <c r="F200" s="2" t="str" cm="1">
        <f t="array" aca="1" ref="F200" ca="1">IF(G200&lt;&gt;"",INDIRECT("'"&amp;G200&amp;"'!"&amp;H200),"")</f>
        <v/>
      </c>
      <c r="G200" s="1533"/>
      <c r="I200" s="4"/>
      <c r="J200" s="4"/>
      <c r="K200" s="4"/>
    </row>
    <row r="201" spans="1:11" x14ac:dyDescent="0.2">
      <c r="A201" s="1">
        <v>196</v>
      </c>
      <c r="D201" s="4"/>
      <c r="E201" s="2" t="b">
        <f t="shared" ca="1" si="6"/>
        <v>1</v>
      </c>
      <c r="F201" s="2" t="str" cm="1">
        <f t="array" aca="1" ref="F201" ca="1">IF(G201&lt;&gt;"",INDIRECT("'"&amp;G201&amp;"'!"&amp;H201),"")</f>
        <v/>
      </c>
      <c r="G201" s="1533"/>
      <c r="I201" s="4"/>
      <c r="J201" s="4"/>
      <c r="K201" s="4"/>
    </row>
    <row r="202" spans="1:11" x14ac:dyDescent="0.2">
      <c r="A202" s="1">
        <v>197</v>
      </c>
      <c r="D202" s="4"/>
      <c r="E202" s="2" t="b">
        <f t="shared" ca="1" si="6"/>
        <v>1</v>
      </c>
      <c r="F202" s="2" t="str" cm="1">
        <f t="array" aca="1" ref="F202" ca="1">IF(G202&lt;&gt;"",INDIRECT("'"&amp;G202&amp;"'!"&amp;H202),"")</f>
        <v/>
      </c>
      <c r="G202" s="1533"/>
      <c r="I202" s="4"/>
      <c r="J202" s="4"/>
      <c r="K202" s="4"/>
    </row>
    <row r="203" spans="1:11" x14ac:dyDescent="0.2">
      <c r="A203" s="1">
        <v>198</v>
      </c>
      <c r="D203" s="4"/>
      <c r="E203" s="2" t="b">
        <f t="shared" ca="1" si="6"/>
        <v>1</v>
      </c>
      <c r="F203" s="2" t="str" cm="1">
        <f t="array" aca="1" ref="F203" ca="1">IF(G203&lt;&gt;"",INDIRECT("'"&amp;G203&amp;"'!"&amp;H203),"")</f>
        <v/>
      </c>
      <c r="G203" s="1533"/>
      <c r="I203" s="4"/>
      <c r="J203" s="4"/>
      <c r="K203" s="4"/>
    </row>
    <row r="204" spans="1:11" x14ac:dyDescent="0.2">
      <c r="A204" s="1">
        <v>199</v>
      </c>
      <c r="D204" s="4"/>
      <c r="E204" s="2" t="b">
        <f t="shared" ca="1" si="6"/>
        <v>1</v>
      </c>
      <c r="F204" s="2" t="str" cm="1">
        <f t="array" aca="1" ref="F204" ca="1">IF(G204&lt;&gt;"",INDIRECT("'"&amp;G204&amp;"'!"&amp;H204),"")</f>
        <v/>
      </c>
      <c r="G204" s="1533"/>
      <c r="I204" s="4"/>
      <c r="J204" s="4"/>
      <c r="K204" s="4"/>
    </row>
    <row r="205" spans="1:11" x14ac:dyDescent="0.2">
      <c r="A205" s="1">
        <v>200</v>
      </c>
      <c r="D205" s="4"/>
      <c r="E205" s="2" t="b">
        <f t="shared" ca="1" si="6"/>
        <v>1</v>
      </c>
      <c r="F205" s="2" t="str" cm="1">
        <f t="array" aca="1" ref="F205" ca="1">IF(G205&lt;&gt;"",INDIRECT("'"&amp;G205&amp;"'!"&amp;H205),"")</f>
        <v/>
      </c>
      <c r="G205" s="1533"/>
      <c r="I205" s="4"/>
      <c r="J205" s="4"/>
      <c r="K205" s="4"/>
    </row>
    <row r="206" spans="1:11" x14ac:dyDescent="0.2">
      <c r="A206" s="1">
        <v>201</v>
      </c>
      <c r="D206" s="4"/>
      <c r="E206" s="2" t="b">
        <f t="shared" ca="1" si="6"/>
        <v>1</v>
      </c>
      <c r="F206" s="2" t="str" cm="1">
        <f t="array" aca="1" ref="F206" ca="1">IF(G206&lt;&gt;"",INDIRECT("'"&amp;G206&amp;"'!"&amp;H206),"")</f>
        <v/>
      </c>
      <c r="G206" s="1533"/>
      <c r="I206" s="4"/>
      <c r="J206" s="4"/>
      <c r="K206" s="4"/>
    </row>
    <row r="207" spans="1:11" x14ac:dyDescent="0.2">
      <c r="A207" s="1">
        <v>202</v>
      </c>
      <c r="D207" s="4"/>
      <c r="E207" s="2" t="b">
        <f t="shared" ca="1" si="6"/>
        <v>1</v>
      </c>
      <c r="F207" s="2" t="str" cm="1">
        <f t="array" aca="1" ref="F207" ca="1">IF(G207&lt;&gt;"",INDIRECT("'"&amp;G207&amp;"'!"&amp;H207),"")</f>
        <v/>
      </c>
      <c r="G207" s="1533"/>
      <c r="I207" s="4"/>
      <c r="J207" s="4"/>
      <c r="K207" s="4"/>
    </row>
    <row r="208" spans="1:11" x14ac:dyDescent="0.2">
      <c r="A208" s="1">
        <v>203</v>
      </c>
      <c r="D208" s="4"/>
      <c r="E208" s="2" t="b">
        <f t="shared" ca="1" si="6"/>
        <v>1</v>
      </c>
      <c r="F208" s="2" t="str" cm="1">
        <f t="array" aca="1" ref="F208" ca="1">IF(G208&lt;&gt;"",INDIRECT("'"&amp;G208&amp;"'!"&amp;H208),"")</f>
        <v/>
      </c>
      <c r="G208" s="1533"/>
      <c r="I208" s="4"/>
      <c r="J208" s="4"/>
      <c r="K208" s="4"/>
    </row>
    <row r="209" spans="1:11" x14ac:dyDescent="0.2">
      <c r="A209" s="1">
        <v>204</v>
      </c>
      <c r="D209" s="4"/>
      <c r="E209" s="2" t="b">
        <f t="shared" ca="1" si="6"/>
        <v>1</v>
      </c>
      <c r="F209" s="2" t="str" cm="1">
        <f t="array" aca="1" ref="F209" ca="1">IF(G209&lt;&gt;"",INDIRECT("'"&amp;G209&amp;"'!"&amp;H209),"")</f>
        <v/>
      </c>
      <c r="G209" s="1533"/>
      <c r="I209" s="4"/>
      <c r="J209" s="4"/>
      <c r="K209" s="4"/>
    </row>
    <row r="210" spans="1:11" x14ac:dyDescent="0.2">
      <c r="A210" s="1">
        <v>205</v>
      </c>
      <c r="D210" s="4"/>
      <c r="E210" s="2" t="b">
        <f t="shared" ca="1" si="6"/>
        <v>1</v>
      </c>
      <c r="F210" s="2" t="str" cm="1">
        <f t="array" aca="1" ref="F210" ca="1">IF(G210&lt;&gt;"",INDIRECT("'"&amp;G210&amp;"'!"&amp;H210),"")</f>
        <v/>
      </c>
      <c r="G210" s="1533"/>
      <c r="I210" s="4"/>
      <c r="J210" s="4"/>
      <c r="K210" s="4"/>
    </row>
    <row r="211" spans="1:11" x14ac:dyDescent="0.2">
      <c r="A211" s="1">
        <v>206</v>
      </c>
      <c r="D211" s="4"/>
      <c r="E211" s="2" t="b">
        <f t="shared" ca="1" si="6"/>
        <v>1</v>
      </c>
      <c r="F211" s="2" t="str" cm="1">
        <f t="array" aca="1" ref="F211" ca="1">IF(G211&lt;&gt;"",INDIRECT("'"&amp;G211&amp;"'!"&amp;H211),"")</f>
        <v/>
      </c>
      <c r="G211" s="1533"/>
      <c r="I211" s="4"/>
      <c r="J211" s="4"/>
      <c r="K211" s="4"/>
    </row>
    <row r="212" spans="1:11" x14ac:dyDescent="0.2">
      <c r="A212" s="1">
        <v>207</v>
      </c>
      <c r="D212" s="4"/>
      <c r="E212" s="2" t="b">
        <f t="shared" ca="1" si="6"/>
        <v>1</v>
      </c>
      <c r="F212" s="2" t="str" cm="1">
        <f t="array" aca="1" ref="F212" ca="1">IF(G212&lt;&gt;"",INDIRECT("'"&amp;G212&amp;"'!"&amp;H212),"")</f>
        <v/>
      </c>
      <c r="G212" s="1533"/>
      <c r="I212" s="4"/>
      <c r="J212" s="4"/>
      <c r="K212" s="4"/>
    </row>
    <row r="213" spans="1:11" x14ac:dyDescent="0.2">
      <c r="A213" s="1">
        <v>208</v>
      </c>
      <c r="D213" s="4"/>
      <c r="E213" s="2" t="b">
        <f t="shared" ca="1" si="6"/>
        <v>1</v>
      </c>
      <c r="F213" s="2" t="str" cm="1">
        <f t="array" aca="1" ref="F213" ca="1">IF(G213&lt;&gt;"",INDIRECT("'"&amp;G213&amp;"'!"&amp;H213),"")</f>
        <v/>
      </c>
      <c r="G213" s="1533"/>
      <c r="I213" s="4"/>
      <c r="J213" s="4"/>
      <c r="K213" s="4"/>
    </row>
    <row r="214" spans="1:11" x14ac:dyDescent="0.2">
      <c r="A214" s="1">
        <v>209</v>
      </c>
      <c r="D214" s="4"/>
      <c r="E214" s="2" t="b">
        <f t="shared" ca="1" si="6"/>
        <v>1</v>
      </c>
      <c r="F214" s="2" t="str" cm="1">
        <f t="array" aca="1" ref="F214" ca="1">IF(G214&lt;&gt;"",INDIRECT("'"&amp;G214&amp;"'!"&amp;H214),"")</f>
        <v/>
      </c>
      <c r="G214" s="1533"/>
      <c r="I214" s="4"/>
      <c r="J214" s="4"/>
      <c r="K214" s="4"/>
    </row>
    <row r="215" spans="1:11" x14ac:dyDescent="0.2">
      <c r="A215" s="1">
        <v>210</v>
      </c>
      <c r="D215" s="4"/>
      <c r="E215" s="2" t="b">
        <f t="shared" ca="1" si="6"/>
        <v>1</v>
      </c>
      <c r="F215" s="2" t="str" cm="1">
        <f t="array" aca="1" ref="F215" ca="1">IF(G215&lt;&gt;"",INDIRECT("'"&amp;G215&amp;"'!"&amp;H215),"")</f>
        <v/>
      </c>
      <c r="G215" s="1533"/>
      <c r="I215" s="4"/>
      <c r="J215" s="4"/>
      <c r="K215" s="4"/>
    </row>
    <row r="216" spans="1:11" x14ac:dyDescent="0.2">
      <c r="A216" s="1">
        <v>211</v>
      </c>
      <c r="D216" s="4"/>
      <c r="E216" s="2" t="b">
        <f t="shared" ca="1" si="6"/>
        <v>1</v>
      </c>
      <c r="F216" s="2" t="str" cm="1">
        <f t="array" aca="1" ref="F216" ca="1">IF(G216&lt;&gt;"",INDIRECT("'"&amp;G216&amp;"'!"&amp;H216),"")</f>
        <v/>
      </c>
      <c r="G216" s="1533"/>
      <c r="I216" s="4"/>
      <c r="J216" s="4"/>
      <c r="K216" s="4"/>
    </row>
    <row r="217" spans="1:11" x14ac:dyDescent="0.2">
      <c r="A217" s="1">
        <v>212</v>
      </c>
      <c r="E217" s="2" t="b">
        <f t="shared" ca="1" si="6"/>
        <v>1</v>
      </c>
      <c r="F217" s="2" t="str" cm="1">
        <f t="array" aca="1" ref="F217" ca="1">IF(G217&lt;&gt;"",INDIRECT("'"&amp;G217&amp;"'!"&amp;H217),"")</f>
        <v/>
      </c>
      <c r="G217" s="1533"/>
    </row>
    <row r="218" spans="1:11" x14ac:dyDescent="0.2">
      <c r="A218" s="1">
        <v>213</v>
      </c>
      <c r="E218" s="2" t="b">
        <f t="shared" ca="1" si="6"/>
        <v>1</v>
      </c>
      <c r="F218" s="2" t="str" cm="1">
        <f t="array" aca="1" ref="F218" ca="1">IF(G218&lt;&gt;"",INDIRECT("'"&amp;G218&amp;"'!"&amp;H218),"")</f>
        <v/>
      </c>
      <c r="G218" s="1533"/>
    </row>
    <row r="219" spans="1:11" x14ac:dyDescent="0.2">
      <c r="A219" s="1">
        <v>214</v>
      </c>
      <c r="E219" s="2" t="b">
        <f t="shared" ca="1" si="6"/>
        <v>1</v>
      </c>
      <c r="F219" s="2" t="str" cm="1">
        <f t="array" aca="1" ref="F219" ca="1">IF(G219&lt;&gt;"",INDIRECT("'"&amp;G219&amp;"'!"&amp;H219),"")</f>
        <v/>
      </c>
      <c r="G219" s="1533"/>
    </row>
    <row r="220" spans="1:11" x14ac:dyDescent="0.2">
      <c r="A220" s="1">
        <v>215</v>
      </c>
      <c r="E220" s="2" t="b">
        <f t="shared" ca="1" si="6"/>
        <v>1</v>
      </c>
      <c r="F220" s="2" t="str" cm="1">
        <f t="array" aca="1" ref="F220" ca="1">IF(G220&lt;&gt;"",INDIRECT("'"&amp;G220&amp;"'!"&amp;H220),"")</f>
        <v/>
      </c>
      <c r="G220" s="1533"/>
    </row>
    <row r="221" spans="1:11" x14ac:dyDescent="0.2">
      <c r="A221" s="1">
        <v>216</v>
      </c>
      <c r="D221" s="4"/>
      <c r="E221" s="2" t="b">
        <f t="shared" ca="1" si="6"/>
        <v>1</v>
      </c>
      <c r="F221" s="2" t="str" cm="1">
        <f t="array" aca="1" ref="F221" ca="1">IF(G221&lt;&gt;"",INDIRECT("'"&amp;G221&amp;"'!"&amp;H221),"")</f>
        <v/>
      </c>
      <c r="G221" s="1533"/>
      <c r="I221" s="4"/>
      <c r="J221" s="4"/>
      <c r="K221" s="4"/>
    </row>
    <row r="222" spans="1:11" x14ac:dyDescent="0.2">
      <c r="A222" s="1">
        <v>217</v>
      </c>
      <c r="E222" s="2" t="b">
        <f t="shared" ca="1" si="6"/>
        <v>1</v>
      </c>
      <c r="F222" s="2" t="str" cm="1">
        <f t="array" aca="1" ref="F222" ca="1">IF(G222&lt;&gt;"",INDIRECT("'"&amp;G222&amp;"'!"&amp;H222),"")</f>
        <v/>
      </c>
      <c r="G222" s="1533"/>
    </row>
    <row r="223" spans="1:11" x14ac:dyDescent="0.2">
      <c r="A223" s="1">
        <v>218</v>
      </c>
      <c r="E223" s="2" t="b">
        <f t="shared" ca="1" si="6"/>
        <v>1</v>
      </c>
      <c r="F223" s="2" t="str" cm="1">
        <f t="array" aca="1" ref="F223" ca="1">IF(G223&lt;&gt;"",INDIRECT("'"&amp;G223&amp;"'!"&amp;H223),"")</f>
        <v/>
      </c>
      <c r="G223" s="1533"/>
    </row>
    <row r="224" spans="1:11" x14ac:dyDescent="0.2">
      <c r="A224" s="1">
        <v>219</v>
      </c>
      <c r="E224" s="2" t="b">
        <f t="shared" ca="1" si="6"/>
        <v>1</v>
      </c>
      <c r="F224" s="2" t="str" cm="1">
        <f t="array" aca="1" ref="F224" ca="1">IF(G224&lt;&gt;"",INDIRECT("'"&amp;G224&amp;"'!"&amp;H224),"")</f>
        <v/>
      </c>
      <c r="G224" s="1533"/>
    </row>
    <row r="225" spans="1:11" x14ac:dyDescent="0.2">
      <c r="A225" s="1">
        <v>220</v>
      </c>
      <c r="E225" s="2" t="b">
        <f t="shared" ca="1" si="6"/>
        <v>1</v>
      </c>
      <c r="F225" s="2" t="str" cm="1">
        <f t="array" aca="1" ref="F225" ca="1">IF(G225&lt;&gt;"",INDIRECT("'"&amp;G225&amp;"'!"&amp;H225),"")</f>
        <v/>
      </c>
      <c r="G225" s="1533"/>
    </row>
    <row r="226" spans="1:11" x14ac:dyDescent="0.2">
      <c r="A226" s="1">
        <v>221</v>
      </c>
      <c r="E226" s="2" t="b">
        <f t="shared" ca="1" si="6"/>
        <v>1</v>
      </c>
      <c r="F226" s="2" t="str" cm="1">
        <f t="array" aca="1" ref="F226" ca="1">IF(G226&lt;&gt;"",INDIRECT("'"&amp;G226&amp;"'!"&amp;H226),"")</f>
        <v/>
      </c>
      <c r="G226" s="1533"/>
    </row>
    <row r="227" spans="1:11" x14ac:dyDescent="0.2">
      <c r="A227" s="1">
        <v>222</v>
      </c>
      <c r="E227" s="2" t="b">
        <f t="shared" ca="1" si="6"/>
        <v>1</v>
      </c>
      <c r="F227" s="2" t="str" cm="1">
        <f t="array" aca="1" ref="F227" ca="1">IF(G227&lt;&gt;"",INDIRECT("'"&amp;G227&amp;"'!"&amp;H227),"")</f>
        <v/>
      </c>
      <c r="G227" s="1533"/>
    </row>
    <row r="228" spans="1:11" x14ac:dyDescent="0.2">
      <c r="A228" s="1">
        <v>223</v>
      </c>
      <c r="E228" s="2" t="b">
        <f t="shared" ca="1" si="6"/>
        <v>1</v>
      </c>
      <c r="F228" s="2" t="str" cm="1">
        <f t="array" aca="1" ref="F228" ca="1">IF(G228&lt;&gt;"",INDIRECT("'"&amp;G228&amp;"'!"&amp;H228),"")</f>
        <v/>
      </c>
      <c r="G228" s="1533"/>
    </row>
    <row r="229" spans="1:11" x14ac:dyDescent="0.2">
      <c r="A229" s="1">
        <v>224</v>
      </c>
      <c r="E229" s="2" t="b">
        <f t="shared" ca="1" si="6"/>
        <v>1</v>
      </c>
      <c r="F229" s="2" t="str" cm="1">
        <f t="array" aca="1" ref="F229" ca="1">IF(G229&lt;&gt;"",INDIRECT("'"&amp;G229&amp;"'!"&amp;H229),"")</f>
        <v/>
      </c>
      <c r="G229" s="1533"/>
    </row>
    <row r="230" spans="1:11" x14ac:dyDescent="0.2">
      <c r="A230" s="1">
        <v>225</v>
      </c>
      <c r="D230" s="4"/>
      <c r="E230" s="2" t="b">
        <f t="shared" ca="1" si="6"/>
        <v>1</v>
      </c>
      <c r="F230" s="2" t="str" cm="1">
        <f t="array" aca="1" ref="F230" ca="1">IF(G230&lt;&gt;"",INDIRECT("'"&amp;G230&amp;"'!"&amp;H230),"")</f>
        <v/>
      </c>
      <c r="G230" s="1533"/>
      <c r="I230" s="4"/>
      <c r="J230" s="4"/>
      <c r="K230" s="4"/>
    </row>
    <row r="231" spans="1:11" x14ac:dyDescent="0.2">
      <c r="A231" s="1">
        <v>226</v>
      </c>
      <c r="E231" s="2" t="b">
        <f t="shared" ca="1" si="6"/>
        <v>1</v>
      </c>
      <c r="F231" s="2" t="str" cm="1">
        <f t="array" aca="1" ref="F231" ca="1">IF(G231&lt;&gt;"",INDIRECT("'"&amp;G231&amp;"'!"&amp;H231),"")</f>
        <v/>
      </c>
      <c r="G231" s="1533"/>
    </row>
    <row r="232" spans="1:11" x14ac:dyDescent="0.2">
      <c r="A232" s="1">
        <v>227</v>
      </c>
      <c r="E232" s="2" t="b">
        <f t="shared" ca="1" si="6"/>
        <v>1</v>
      </c>
      <c r="F232" s="2" t="str" cm="1">
        <f t="array" aca="1" ref="F232" ca="1">IF(G232&lt;&gt;"",INDIRECT("'"&amp;G232&amp;"'!"&amp;H232),"")</f>
        <v/>
      </c>
      <c r="G232" s="1533"/>
    </row>
    <row r="233" spans="1:11" x14ac:dyDescent="0.2">
      <c r="A233" s="1">
        <v>228</v>
      </c>
      <c r="D233" s="4"/>
      <c r="E233" s="2" t="b">
        <f t="shared" ca="1" si="6"/>
        <v>1</v>
      </c>
      <c r="F233" s="2" t="str" cm="1">
        <f t="array" aca="1" ref="F233" ca="1">IF(G233&lt;&gt;"",INDIRECT("'"&amp;G233&amp;"'!"&amp;H233),"")</f>
        <v/>
      </c>
      <c r="G233" s="1533"/>
      <c r="I233" s="4"/>
      <c r="J233" s="4"/>
      <c r="K233" s="4"/>
    </row>
    <row r="234" spans="1:11" x14ac:dyDescent="0.2">
      <c r="A234" s="1">
        <v>229</v>
      </c>
      <c r="D234" s="4"/>
      <c r="E234" s="2" t="b">
        <f t="shared" ca="1" si="6"/>
        <v>1</v>
      </c>
      <c r="F234" s="2" t="str" cm="1">
        <f t="array" aca="1" ref="F234" ca="1">IF(G234&lt;&gt;"",INDIRECT("'"&amp;G234&amp;"'!"&amp;H234),"")</f>
        <v/>
      </c>
      <c r="G234" s="1533"/>
      <c r="I234" s="4"/>
      <c r="J234" s="4"/>
      <c r="K234" s="4"/>
    </row>
    <row r="235" spans="1:11" x14ac:dyDescent="0.2">
      <c r="A235" s="1">
        <v>230</v>
      </c>
      <c r="D235" s="4"/>
      <c r="E235" s="2" t="b">
        <f t="shared" ca="1" si="6"/>
        <v>1</v>
      </c>
      <c r="F235" s="2" t="str" cm="1">
        <f t="array" aca="1" ref="F235" ca="1">IF(G235&lt;&gt;"",INDIRECT("'"&amp;G235&amp;"'!"&amp;H235),"")</f>
        <v/>
      </c>
      <c r="G235" s="1533"/>
      <c r="I235" s="4"/>
      <c r="J235" s="4"/>
      <c r="K235" s="4"/>
    </row>
    <row r="236" spans="1:11" x14ac:dyDescent="0.2">
      <c r="A236" s="1">
        <v>231</v>
      </c>
      <c r="D236" s="4"/>
      <c r="E236" s="2" t="b">
        <f t="shared" ca="1" si="6"/>
        <v>1</v>
      </c>
      <c r="F236" s="2" t="str" cm="1">
        <f t="array" aca="1" ref="F236" ca="1">IF(G236&lt;&gt;"",INDIRECT("'"&amp;G236&amp;"'!"&amp;H236),"")</f>
        <v/>
      </c>
      <c r="G236" s="1533"/>
      <c r="I236" s="4"/>
      <c r="J236" s="4"/>
      <c r="K236" s="4"/>
    </row>
    <row r="237" spans="1:11" x14ac:dyDescent="0.2">
      <c r="A237" s="1">
        <v>232</v>
      </c>
      <c r="D237" s="4"/>
      <c r="E237" s="2" t="b">
        <f t="shared" ca="1" si="6"/>
        <v>1</v>
      </c>
      <c r="F237" s="2" t="str" cm="1">
        <f t="array" aca="1" ref="F237" ca="1">IF(G237&lt;&gt;"",INDIRECT("'"&amp;G237&amp;"'!"&amp;H237),"")</f>
        <v/>
      </c>
      <c r="G237" s="1533"/>
      <c r="I237" s="4"/>
      <c r="J237" s="4"/>
      <c r="K237" s="4"/>
    </row>
    <row r="238" spans="1:11" x14ac:dyDescent="0.2">
      <c r="A238" s="1">
        <v>233</v>
      </c>
      <c r="D238" s="4"/>
      <c r="E238" s="2" t="b">
        <f t="shared" ca="1" si="6"/>
        <v>1</v>
      </c>
      <c r="F238" s="2" t="str" cm="1">
        <f t="array" aca="1" ref="F238" ca="1">IF(G238&lt;&gt;"",INDIRECT("'"&amp;G238&amp;"'!"&amp;H238),"")</f>
        <v/>
      </c>
      <c r="G238" s="1533"/>
      <c r="I238" s="4"/>
      <c r="J238" s="4"/>
      <c r="K238" s="4"/>
    </row>
    <row r="239" spans="1:11" x14ac:dyDescent="0.2">
      <c r="A239" s="1">
        <v>234</v>
      </c>
      <c r="D239" s="4"/>
      <c r="E239" s="2" t="b">
        <f t="shared" ca="1" si="6"/>
        <v>1</v>
      </c>
      <c r="F239" s="2" t="str" cm="1">
        <f t="array" aca="1" ref="F239" ca="1">IF(G239&lt;&gt;"",INDIRECT("'"&amp;G239&amp;"'!"&amp;H239),"")</f>
        <v/>
      </c>
      <c r="G239" s="1533"/>
      <c r="I239" s="4"/>
      <c r="J239" s="4"/>
      <c r="K239" s="4"/>
    </row>
    <row r="240" spans="1:11" x14ac:dyDescent="0.2">
      <c r="A240" s="1">
        <v>235</v>
      </c>
      <c r="D240" s="4"/>
      <c r="E240" s="2" t="b">
        <f t="shared" ca="1" si="6"/>
        <v>1</v>
      </c>
      <c r="F240" s="2" t="str" cm="1">
        <f t="array" aca="1" ref="F240" ca="1">IF(G240&lt;&gt;"",INDIRECT("'"&amp;G240&amp;"'!"&amp;H240),"")</f>
        <v/>
      </c>
      <c r="G240" s="1533"/>
      <c r="I240" s="4"/>
      <c r="J240" s="4"/>
      <c r="K240" s="4"/>
    </row>
    <row r="241" spans="1:11" x14ac:dyDescent="0.2">
      <c r="A241" s="1">
        <v>236</v>
      </c>
      <c r="D241" s="4"/>
      <c r="E241" s="2" t="b">
        <f t="shared" ca="1" si="6"/>
        <v>1</v>
      </c>
      <c r="F241" s="2" t="str" cm="1">
        <f t="array" aca="1" ref="F241" ca="1">IF(G241&lt;&gt;"",INDIRECT("'"&amp;G241&amp;"'!"&amp;H241),"")</f>
        <v/>
      </c>
      <c r="G241" s="1533"/>
      <c r="I241" s="4"/>
      <c r="J241" s="4"/>
      <c r="K241" s="4"/>
    </row>
    <row r="242" spans="1:11" x14ac:dyDescent="0.2">
      <c r="A242" s="1">
        <v>237</v>
      </c>
      <c r="D242" s="4"/>
      <c r="E242" s="2" t="b">
        <f t="shared" ca="1" si="6"/>
        <v>1</v>
      </c>
      <c r="F242" s="2" t="str" cm="1">
        <f t="array" aca="1" ref="F242" ca="1">IF(G242&lt;&gt;"",INDIRECT("'"&amp;G242&amp;"'!"&amp;H242),"")</f>
        <v/>
      </c>
      <c r="G242" s="1533"/>
      <c r="I242" s="4"/>
      <c r="J242" s="4"/>
      <c r="K242" s="4"/>
    </row>
    <row r="243" spans="1:11" x14ac:dyDescent="0.2">
      <c r="A243" s="1">
        <v>238</v>
      </c>
      <c r="D243" s="4"/>
      <c r="E243" s="2" t="b">
        <f t="shared" ca="1" si="6"/>
        <v>1</v>
      </c>
      <c r="F243" s="2" t="str" cm="1">
        <f t="array" aca="1" ref="F243" ca="1">IF(G243&lt;&gt;"",INDIRECT("'"&amp;G243&amp;"'!"&amp;H243),"")</f>
        <v/>
      </c>
      <c r="G243" s="1533"/>
      <c r="I243" s="4"/>
      <c r="J243" s="4"/>
      <c r="K243" s="4"/>
    </row>
    <row r="244" spans="1:11" x14ac:dyDescent="0.2">
      <c r="A244" s="1">
        <v>239</v>
      </c>
      <c r="D244" s="4"/>
      <c r="E244" s="2" t="b">
        <f t="shared" ca="1" si="6"/>
        <v>1</v>
      </c>
      <c r="F244" s="2" t="str" cm="1">
        <f t="array" aca="1" ref="F244" ca="1">IF(G244&lt;&gt;"",INDIRECT("'"&amp;G244&amp;"'!"&amp;H244),"")</f>
        <v/>
      </c>
      <c r="G244" s="1533"/>
      <c r="I244" s="4"/>
      <c r="J244" s="4"/>
      <c r="K244" s="4"/>
    </row>
    <row r="245" spans="1:11" x14ac:dyDescent="0.2">
      <c r="A245" s="1">
        <v>240</v>
      </c>
      <c r="D245" s="4"/>
      <c r="E245" s="2" t="b">
        <f t="shared" ca="1" si="6"/>
        <v>1</v>
      </c>
      <c r="F245" s="2" t="str" cm="1">
        <f t="array" aca="1" ref="F245" ca="1">IF(G245&lt;&gt;"",INDIRECT("'"&amp;G245&amp;"'!"&amp;H245),"")</f>
        <v/>
      </c>
      <c r="G245" s="1533"/>
      <c r="I245" s="4"/>
      <c r="J245" s="4"/>
      <c r="K245" s="4"/>
    </row>
    <row r="246" spans="1:11" x14ac:dyDescent="0.2">
      <c r="A246" s="1">
        <v>241</v>
      </c>
      <c r="D246" s="4"/>
      <c r="E246" s="2" t="b">
        <f t="shared" ca="1" si="6"/>
        <v>1</v>
      </c>
      <c r="F246" s="2" t="str" cm="1">
        <f t="array" aca="1" ref="F246" ca="1">IF(G246&lt;&gt;"",INDIRECT("'"&amp;G246&amp;"'!"&amp;H246),"")</f>
        <v/>
      </c>
      <c r="G246" s="1533"/>
      <c r="I246" s="4"/>
      <c r="J246" s="4"/>
      <c r="K246" s="4"/>
    </row>
    <row r="247" spans="1:11" x14ac:dyDescent="0.2">
      <c r="A247" s="1">
        <v>242</v>
      </c>
      <c r="D247" s="4"/>
      <c r="E247" s="2" t="b">
        <f t="shared" ca="1" si="6"/>
        <v>1</v>
      </c>
      <c r="F247" s="2" t="str" cm="1">
        <f t="array" aca="1" ref="F247" ca="1">IF(G247&lt;&gt;"",INDIRECT("'"&amp;G247&amp;"'!"&amp;H247),"")</f>
        <v/>
      </c>
      <c r="G247" s="1533"/>
      <c r="I247" s="4"/>
      <c r="J247" s="4"/>
      <c r="K247" s="4"/>
    </row>
    <row r="248" spans="1:11" x14ac:dyDescent="0.2">
      <c r="A248" s="1">
        <v>243</v>
      </c>
      <c r="D248" s="4"/>
      <c r="E248" s="2" t="b">
        <f t="shared" ca="1" si="6"/>
        <v>1</v>
      </c>
      <c r="F248" s="2" t="str" cm="1">
        <f t="array" aca="1" ref="F248" ca="1">IF(G248&lt;&gt;"",INDIRECT("'"&amp;G248&amp;"'!"&amp;H248),"")</f>
        <v/>
      </c>
      <c r="G248" s="1533"/>
      <c r="I248" s="4"/>
      <c r="J248" s="4"/>
      <c r="K248" s="4"/>
    </row>
    <row r="249" spans="1:11" x14ac:dyDescent="0.2">
      <c r="A249" s="1">
        <v>244</v>
      </c>
      <c r="D249" s="4"/>
      <c r="E249" s="2" t="b">
        <f t="shared" ca="1" si="6"/>
        <v>1</v>
      </c>
      <c r="F249" s="2" t="str" cm="1">
        <f t="array" aca="1" ref="F249" ca="1">IF(G249&lt;&gt;"",INDIRECT("'"&amp;G249&amp;"'!"&amp;H249),"")</f>
        <v/>
      </c>
      <c r="G249" s="1533"/>
      <c r="I249" s="4"/>
      <c r="J249" s="4"/>
      <c r="K249" s="4"/>
    </row>
    <row r="250" spans="1:11" x14ac:dyDescent="0.2">
      <c r="A250" s="1">
        <v>245</v>
      </c>
      <c r="D250" s="4"/>
      <c r="E250" s="2" t="b">
        <f t="shared" ca="1" si="6"/>
        <v>1</v>
      </c>
      <c r="F250" s="2" t="str" cm="1">
        <f t="array" aca="1" ref="F250" ca="1">IF(G250&lt;&gt;"",INDIRECT("'"&amp;G250&amp;"'!"&amp;H250),"")</f>
        <v/>
      </c>
      <c r="G250" s="1533"/>
      <c r="I250" s="4"/>
      <c r="J250" s="4"/>
      <c r="K250" s="4"/>
    </row>
    <row r="251" spans="1:11" x14ac:dyDescent="0.2">
      <c r="A251" s="1">
        <v>246</v>
      </c>
      <c r="D251" s="4"/>
      <c r="E251" s="2" t="b">
        <f t="shared" ca="1" si="6"/>
        <v>1</v>
      </c>
      <c r="F251" s="2" t="str" cm="1">
        <f t="array" aca="1" ref="F251" ca="1">IF(G251&lt;&gt;"",INDIRECT("'"&amp;G251&amp;"'!"&amp;H251),"")</f>
        <v/>
      </c>
      <c r="G251" s="1533"/>
      <c r="I251" s="4"/>
      <c r="J251" s="4"/>
      <c r="K251" s="4"/>
    </row>
    <row r="252" spans="1:11" x14ac:dyDescent="0.2">
      <c r="A252" s="1">
        <v>247</v>
      </c>
      <c r="D252" s="4"/>
      <c r="E252" s="2" t="b">
        <f t="shared" ca="1" si="6"/>
        <v>1</v>
      </c>
      <c r="F252" s="2" t="str" cm="1">
        <f t="array" aca="1" ref="F252" ca="1">IF(G252&lt;&gt;"",INDIRECT("'"&amp;G252&amp;"'!"&amp;H252),"")</f>
        <v/>
      </c>
      <c r="G252" s="1533"/>
      <c r="I252" s="4"/>
      <c r="J252" s="4"/>
      <c r="K252" s="4"/>
    </row>
    <row r="253" spans="1:11" x14ac:dyDescent="0.2">
      <c r="A253" s="1">
        <v>248</v>
      </c>
      <c r="D253" s="4"/>
      <c r="E253" s="2" t="b">
        <f t="shared" ca="1" si="6"/>
        <v>1</v>
      </c>
      <c r="F253" s="2" t="str" cm="1">
        <f t="array" aca="1" ref="F253" ca="1">IF(G253&lt;&gt;"",INDIRECT("'"&amp;G253&amp;"'!"&amp;H253),"")</f>
        <v/>
      </c>
      <c r="G253" s="1533"/>
      <c r="I253" s="4"/>
      <c r="J253" s="4"/>
      <c r="K253" s="4"/>
    </row>
    <row r="254" spans="1:11" x14ac:dyDescent="0.2">
      <c r="A254" s="1">
        <v>249</v>
      </c>
      <c r="D254" s="4"/>
      <c r="E254" s="2" t="b">
        <f t="shared" ca="1" si="6"/>
        <v>1</v>
      </c>
      <c r="F254" s="2" t="str" cm="1">
        <f t="array" aca="1" ref="F254" ca="1">IF(G254&lt;&gt;"",INDIRECT("'"&amp;G254&amp;"'!"&amp;H254),"")</f>
        <v/>
      </c>
      <c r="G254" s="1533"/>
      <c r="I254" s="4"/>
      <c r="J254" s="4"/>
      <c r="K254" s="4"/>
    </row>
    <row r="255" spans="1:11" x14ac:dyDescent="0.2">
      <c r="A255" s="1">
        <v>250</v>
      </c>
      <c r="D255" s="4"/>
      <c r="E255" s="2" t="b">
        <f t="shared" ca="1" si="6"/>
        <v>1</v>
      </c>
      <c r="F255" s="2" t="str" cm="1">
        <f t="array" aca="1" ref="F255" ca="1">IF(G255&lt;&gt;"",INDIRECT("'"&amp;G255&amp;"'!"&amp;H255),"")</f>
        <v/>
      </c>
      <c r="G255" s="1533"/>
      <c r="I255" s="4"/>
      <c r="J255" s="4"/>
      <c r="K255" s="4"/>
    </row>
    <row r="256" spans="1:11" x14ac:dyDescent="0.2">
      <c r="A256" s="1">
        <v>251</v>
      </c>
      <c r="D256" s="4"/>
      <c r="E256" s="2" t="b">
        <f t="shared" ca="1" si="6"/>
        <v>1</v>
      </c>
      <c r="F256" s="2" t="str" cm="1">
        <f t="array" aca="1" ref="F256" ca="1">IF(G256&lt;&gt;"",INDIRECT("'"&amp;G256&amp;"'!"&amp;H256),"")</f>
        <v/>
      </c>
      <c r="G256" s="1533"/>
      <c r="I256" s="4"/>
      <c r="J256" s="4"/>
      <c r="K256" s="4"/>
    </row>
    <row r="257" spans="1:11" x14ac:dyDescent="0.2">
      <c r="A257" s="1">
        <v>252</v>
      </c>
      <c r="D257" s="4"/>
      <c r="E257" s="2" t="b">
        <f t="shared" ca="1" si="6"/>
        <v>1</v>
      </c>
      <c r="F257" s="2" t="str" cm="1">
        <f t="array" aca="1" ref="F257" ca="1">IF(G257&lt;&gt;"",INDIRECT("'"&amp;G257&amp;"'!"&amp;H257),"")</f>
        <v/>
      </c>
      <c r="G257" s="1533"/>
      <c r="I257" s="4"/>
      <c r="J257" s="4"/>
      <c r="K257" s="4"/>
    </row>
    <row r="258" spans="1:11" x14ac:dyDescent="0.2">
      <c r="A258" s="1">
        <v>253</v>
      </c>
      <c r="D258" s="4"/>
      <c r="E258" s="2" t="b">
        <f t="shared" ref="E258:E321" ca="1" si="7">F258=B258</f>
        <v>1</v>
      </c>
      <c r="F258" s="2" t="str" cm="1">
        <f t="array" aca="1" ref="F258" ca="1">IF(G258&lt;&gt;"",INDIRECT("'"&amp;G258&amp;"'!"&amp;H258),"")</f>
        <v/>
      </c>
      <c r="G258" s="1533"/>
      <c r="I258" s="4"/>
      <c r="J258" s="4"/>
      <c r="K258" s="4"/>
    </row>
    <row r="259" spans="1:11" x14ac:dyDescent="0.2">
      <c r="A259" s="1">
        <v>254</v>
      </c>
      <c r="D259" s="4"/>
      <c r="E259" s="2" t="b">
        <f t="shared" ca="1" si="7"/>
        <v>1</v>
      </c>
      <c r="F259" s="2" t="str" cm="1">
        <f t="array" aca="1" ref="F259" ca="1">IF(G259&lt;&gt;"",INDIRECT("'"&amp;G259&amp;"'!"&amp;H259),"")</f>
        <v/>
      </c>
      <c r="G259" s="1533"/>
      <c r="I259" s="4"/>
      <c r="J259" s="4"/>
      <c r="K259" s="4"/>
    </row>
    <row r="260" spans="1:11" x14ac:dyDescent="0.2">
      <c r="A260" s="1">
        <v>255</v>
      </c>
      <c r="D260" s="4"/>
      <c r="E260" s="2" t="b">
        <f t="shared" ca="1" si="7"/>
        <v>1</v>
      </c>
      <c r="F260" s="2" t="str" cm="1">
        <f t="array" aca="1" ref="F260" ca="1">IF(G260&lt;&gt;"",INDIRECT("'"&amp;G260&amp;"'!"&amp;H260),"")</f>
        <v/>
      </c>
      <c r="G260" s="1533"/>
      <c r="I260" s="4"/>
      <c r="J260" s="4"/>
      <c r="K260" s="4"/>
    </row>
    <row r="261" spans="1:11" x14ac:dyDescent="0.2">
      <c r="A261" s="1">
        <v>256</v>
      </c>
      <c r="D261" s="4"/>
      <c r="E261" s="2" t="b">
        <f t="shared" ca="1" si="7"/>
        <v>1</v>
      </c>
      <c r="F261" s="2" t="str" cm="1">
        <f t="array" aca="1" ref="F261" ca="1">IF(G261&lt;&gt;"",INDIRECT("'"&amp;G261&amp;"'!"&amp;H261),"")</f>
        <v/>
      </c>
      <c r="G261" s="1533"/>
      <c r="I261" s="4"/>
      <c r="J261" s="4"/>
      <c r="K261" s="4"/>
    </row>
    <row r="262" spans="1:11" x14ac:dyDescent="0.2">
      <c r="A262" s="1">
        <v>257</v>
      </c>
      <c r="D262" s="4"/>
      <c r="E262" s="2" t="b">
        <f t="shared" ca="1" si="7"/>
        <v>1</v>
      </c>
      <c r="F262" s="2" t="str" cm="1">
        <f t="array" aca="1" ref="F262" ca="1">IF(G262&lt;&gt;"",INDIRECT("'"&amp;G262&amp;"'!"&amp;H262),"")</f>
        <v/>
      </c>
      <c r="G262" s="1533"/>
      <c r="I262" s="4"/>
      <c r="J262" s="4"/>
      <c r="K262" s="4"/>
    </row>
    <row r="263" spans="1:11" x14ac:dyDescent="0.2">
      <c r="A263" s="1">
        <v>258</v>
      </c>
      <c r="D263" s="4"/>
      <c r="E263" s="2" t="b">
        <f t="shared" ca="1" si="7"/>
        <v>1</v>
      </c>
      <c r="F263" s="2" t="str" cm="1">
        <f t="array" aca="1" ref="F263" ca="1">IF(G263&lt;&gt;"",INDIRECT("'"&amp;G263&amp;"'!"&amp;H263),"")</f>
        <v/>
      </c>
      <c r="G263" s="1533"/>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33" t="s">
        <v>6770</v>
      </c>
      <c r="H264" s="2" t="s">
        <v>4330</v>
      </c>
    </row>
    <row r="265" spans="1:11" x14ac:dyDescent="0.2">
      <c r="A265">
        <v>260</v>
      </c>
      <c r="B265" s="7">
        <f>'BudgetSum 2-4'!C28</f>
        <v>0</v>
      </c>
      <c r="C265" s="3">
        <f t="shared" si="8"/>
        <v>260</v>
      </c>
      <c r="E265" s="2" t="b">
        <f t="shared" ca="1" si="7"/>
        <v>1</v>
      </c>
      <c r="F265" s="2" cm="1">
        <f t="array" aca="1" ref="F265" ca="1">IF(G265&lt;&gt;"",INDIRECT("'"&amp;G265&amp;"'!"&amp;H265),"")</f>
        <v>0</v>
      </c>
      <c r="G265" s="1533" t="s">
        <v>6770</v>
      </c>
      <c r="H265" s="2" t="s">
        <v>4331</v>
      </c>
    </row>
    <row r="266" spans="1:11" x14ac:dyDescent="0.2">
      <c r="A266" s="1">
        <v>261</v>
      </c>
      <c r="D266" s="4"/>
      <c r="E266" s="2" t="b">
        <f t="shared" ca="1" si="7"/>
        <v>1</v>
      </c>
      <c r="F266" s="2" t="str" cm="1">
        <f t="array" aca="1" ref="F266" ca="1">IF(G266&lt;&gt;"",INDIRECT("'"&amp;G266&amp;"'!"&amp;H266),"")</f>
        <v/>
      </c>
      <c r="G266" s="1533"/>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33" t="s">
        <v>6770</v>
      </c>
      <c r="H267" s="2" t="s">
        <v>4332</v>
      </c>
    </row>
    <row r="268" spans="1:11" x14ac:dyDescent="0.2">
      <c r="A268">
        <v>263</v>
      </c>
      <c r="B268" s="7">
        <f>'BudgetSum 2-4'!C36</f>
        <v>0</v>
      </c>
      <c r="C268" s="3">
        <f t="shared" si="8"/>
        <v>263</v>
      </c>
      <c r="E268" s="2" t="b">
        <f t="shared" ca="1" si="7"/>
        <v>1</v>
      </c>
      <c r="F268" s="2" cm="1">
        <f t="array" aca="1" ref="F268" ca="1">IF(G268&lt;&gt;"",INDIRECT("'"&amp;G268&amp;"'!"&amp;H268),"")</f>
        <v>0</v>
      </c>
      <c r="G268" s="1533" t="s">
        <v>6770</v>
      </c>
      <c r="H268" s="2" t="s">
        <v>4333</v>
      </c>
    </row>
    <row r="269" spans="1:11" x14ac:dyDescent="0.2">
      <c r="A269">
        <v>264</v>
      </c>
      <c r="B269" s="7">
        <f>'BudgetSum 2-4'!C37</f>
        <v>0</v>
      </c>
      <c r="C269" s="3">
        <f t="shared" si="8"/>
        <v>264</v>
      </c>
      <c r="E269" s="2" t="b">
        <f t="shared" ca="1" si="7"/>
        <v>1</v>
      </c>
      <c r="F269" s="2" cm="1">
        <f t="array" aca="1" ref="F269" ca="1">IF(G269&lt;&gt;"",INDIRECT("'"&amp;G269&amp;"'!"&amp;H269),"")</f>
        <v>0</v>
      </c>
      <c r="G269" s="1533" t="s">
        <v>6770</v>
      </c>
      <c r="H269" s="2" t="s">
        <v>4334</v>
      </c>
    </row>
    <row r="270" spans="1:11" x14ac:dyDescent="0.2">
      <c r="A270" s="1">
        <v>265</v>
      </c>
      <c r="D270" s="4"/>
      <c r="E270" s="2" t="b">
        <f t="shared" ca="1" si="7"/>
        <v>1</v>
      </c>
      <c r="F270" s="2" t="str" cm="1">
        <f t="array" aca="1" ref="F270" ca="1">IF(G270&lt;&gt;"",INDIRECT("'"&amp;G270&amp;"'!"&amp;H270),"")</f>
        <v/>
      </c>
      <c r="G270" s="1533"/>
      <c r="I270" s="4"/>
      <c r="J270" s="4"/>
      <c r="K270" s="4"/>
    </row>
    <row r="271" spans="1:11" x14ac:dyDescent="0.2">
      <c r="A271" s="1">
        <v>266</v>
      </c>
      <c r="D271" s="4"/>
      <c r="E271" s="2" t="b">
        <f t="shared" ca="1" si="7"/>
        <v>1</v>
      </c>
      <c r="F271" s="2" t="str" cm="1">
        <f t="array" aca="1" ref="F271" ca="1">IF(G271&lt;&gt;"",INDIRECT("'"&amp;G271&amp;"'!"&amp;H271),"")</f>
        <v/>
      </c>
      <c r="G271" s="1533"/>
      <c r="I271" s="4"/>
      <c r="J271" s="4"/>
      <c r="K271" s="4"/>
    </row>
    <row r="272" spans="1:11" x14ac:dyDescent="0.2">
      <c r="A272" s="1">
        <v>267</v>
      </c>
      <c r="D272" s="4"/>
      <c r="E272" s="2" t="b">
        <f t="shared" ca="1" si="7"/>
        <v>1</v>
      </c>
      <c r="F272" s="2" t="str" cm="1">
        <f t="array" aca="1" ref="F272" ca="1">IF(G272&lt;&gt;"",INDIRECT("'"&amp;G272&amp;"'!"&amp;H272),"")</f>
        <v/>
      </c>
      <c r="G272" s="1533"/>
      <c r="I272" s="4"/>
      <c r="J272" s="4"/>
      <c r="K272" s="4"/>
    </row>
    <row r="273" spans="1:11" x14ac:dyDescent="0.2">
      <c r="A273" s="1">
        <v>268</v>
      </c>
      <c r="D273" s="4"/>
      <c r="E273" s="2" t="b">
        <f t="shared" ca="1" si="7"/>
        <v>1</v>
      </c>
      <c r="F273" s="2" t="str" cm="1">
        <f t="array" aca="1" ref="F273" ca="1">IF(G273&lt;&gt;"",INDIRECT("'"&amp;G273&amp;"'!"&amp;H273),"")</f>
        <v/>
      </c>
      <c r="G273" s="1533"/>
      <c r="I273" s="4"/>
      <c r="J273" s="4"/>
      <c r="K273" s="4"/>
    </row>
    <row r="274" spans="1:11" x14ac:dyDescent="0.2">
      <c r="A274" s="1">
        <v>269</v>
      </c>
      <c r="D274" s="4"/>
      <c r="E274" s="2" t="b">
        <f t="shared" ca="1" si="7"/>
        <v>1</v>
      </c>
      <c r="F274" s="2" t="str" cm="1">
        <f t="array" aca="1" ref="F274" ca="1">IF(G274&lt;&gt;"",INDIRECT("'"&amp;G274&amp;"'!"&amp;H274),"")</f>
        <v/>
      </c>
      <c r="G274" s="1533"/>
      <c r="I274" s="4"/>
      <c r="J274" s="4"/>
      <c r="K274" s="4"/>
    </row>
    <row r="275" spans="1:11" x14ac:dyDescent="0.2">
      <c r="A275" s="1">
        <v>270</v>
      </c>
      <c r="D275" s="4"/>
      <c r="E275" s="2" t="b">
        <f t="shared" ca="1" si="7"/>
        <v>1</v>
      </c>
      <c r="F275" s="2" t="str" cm="1">
        <f t="array" aca="1" ref="F275" ca="1">IF(G275&lt;&gt;"",INDIRECT("'"&amp;G275&amp;"'!"&amp;H275),"")</f>
        <v/>
      </c>
      <c r="G275" s="1533"/>
      <c r="I275" s="4"/>
      <c r="J275" s="4"/>
      <c r="K275" s="4"/>
    </row>
    <row r="276" spans="1:11" x14ac:dyDescent="0.2">
      <c r="A276" s="1">
        <v>271</v>
      </c>
      <c r="D276" s="4"/>
      <c r="E276" s="2" t="b">
        <f t="shared" ca="1" si="7"/>
        <v>1</v>
      </c>
      <c r="F276" s="2" t="str" cm="1">
        <f t="array" aca="1" ref="F276" ca="1">IF(G276&lt;&gt;"",INDIRECT("'"&amp;G276&amp;"'!"&amp;H276),"")</f>
        <v/>
      </c>
      <c r="G276" s="1533"/>
      <c r="I276" s="4"/>
      <c r="J276" s="4"/>
      <c r="K276" s="4"/>
    </row>
    <row r="277" spans="1:11" x14ac:dyDescent="0.2">
      <c r="A277" s="1">
        <v>272</v>
      </c>
      <c r="D277" s="4"/>
      <c r="E277" s="2" t="b">
        <f t="shared" ca="1" si="7"/>
        <v>1</v>
      </c>
      <c r="F277" s="2" t="str" cm="1">
        <f t="array" aca="1" ref="F277" ca="1">IF(G277&lt;&gt;"",INDIRECT("'"&amp;G277&amp;"'!"&amp;H277),"")</f>
        <v/>
      </c>
      <c r="G277" s="1533"/>
      <c r="I277" s="4"/>
      <c r="J277" s="4"/>
      <c r="K277" s="4"/>
    </row>
    <row r="278" spans="1:11" x14ac:dyDescent="0.2">
      <c r="A278" s="1">
        <v>273</v>
      </c>
      <c r="D278" s="4"/>
      <c r="E278" s="2" t="b">
        <f t="shared" ca="1" si="7"/>
        <v>1</v>
      </c>
      <c r="F278" s="2" t="str" cm="1">
        <f t="array" aca="1" ref="F278" ca="1">IF(G278&lt;&gt;"",INDIRECT("'"&amp;G278&amp;"'!"&amp;H278),"")</f>
        <v/>
      </c>
      <c r="G278" s="1533"/>
      <c r="I278" s="4"/>
      <c r="J278" s="4"/>
      <c r="K278" s="4"/>
    </row>
    <row r="279" spans="1:11" x14ac:dyDescent="0.2">
      <c r="A279" s="1">
        <v>274</v>
      </c>
      <c r="D279" s="4"/>
      <c r="E279" s="2" t="b">
        <f t="shared" ca="1" si="7"/>
        <v>1</v>
      </c>
      <c r="F279" s="2" t="str" cm="1">
        <f t="array" aca="1" ref="F279" ca="1">IF(G279&lt;&gt;"",INDIRECT("'"&amp;G279&amp;"'!"&amp;H279),"")</f>
        <v/>
      </c>
      <c r="G279" s="1533"/>
      <c r="I279" s="4"/>
      <c r="J279" s="4"/>
      <c r="K279" s="4"/>
    </row>
    <row r="280" spans="1:11" x14ac:dyDescent="0.2">
      <c r="A280" s="1">
        <v>275</v>
      </c>
      <c r="D280" s="4"/>
      <c r="E280" s="2" t="b">
        <f t="shared" ca="1" si="7"/>
        <v>1</v>
      </c>
      <c r="F280" s="2" t="str" cm="1">
        <f t="array" aca="1" ref="F280" ca="1">IF(G280&lt;&gt;"",INDIRECT("'"&amp;G280&amp;"'!"&amp;H280),"")</f>
        <v/>
      </c>
      <c r="G280" s="1533"/>
      <c r="I280" s="4"/>
      <c r="J280" s="4"/>
      <c r="K280" s="4"/>
    </row>
    <row r="281" spans="1:11" x14ac:dyDescent="0.2">
      <c r="A281" s="1">
        <v>276</v>
      </c>
      <c r="D281" s="4"/>
      <c r="E281" s="2" t="b">
        <f t="shared" ca="1" si="7"/>
        <v>1</v>
      </c>
      <c r="F281" s="2" t="str" cm="1">
        <f t="array" aca="1" ref="F281" ca="1">IF(G281&lt;&gt;"",INDIRECT("'"&amp;G281&amp;"'!"&amp;H281),"")</f>
        <v/>
      </c>
      <c r="G281" s="1533"/>
      <c r="I281" s="4"/>
      <c r="J281" s="4"/>
      <c r="K281" s="4"/>
    </row>
    <row r="282" spans="1:11" x14ac:dyDescent="0.2">
      <c r="A282" s="1">
        <v>277</v>
      </c>
      <c r="D282" s="4"/>
      <c r="E282" s="2" t="b">
        <f t="shared" ca="1" si="7"/>
        <v>1</v>
      </c>
      <c r="F282" s="2" t="str" cm="1">
        <f t="array" aca="1" ref="F282" ca="1">IF(G282&lt;&gt;"",INDIRECT("'"&amp;G282&amp;"'!"&amp;H282),"")</f>
        <v/>
      </c>
      <c r="G282" s="1533"/>
      <c r="I282" s="4"/>
      <c r="J282" s="4"/>
      <c r="K282" s="4"/>
    </row>
    <row r="283" spans="1:11" x14ac:dyDescent="0.2">
      <c r="A283" s="1">
        <v>278</v>
      </c>
      <c r="D283" s="4"/>
      <c r="E283" s="2" t="b">
        <f t="shared" ca="1" si="7"/>
        <v>1</v>
      </c>
      <c r="F283" s="2" t="str" cm="1">
        <f t="array" aca="1" ref="F283" ca="1">IF(G283&lt;&gt;"",INDIRECT("'"&amp;G283&amp;"'!"&amp;H283),"")</f>
        <v/>
      </c>
      <c r="G283" s="1533"/>
      <c r="I283" s="4"/>
      <c r="J283" s="4"/>
      <c r="K283" s="4"/>
    </row>
    <row r="284" spans="1:11" x14ac:dyDescent="0.2">
      <c r="A284" s="1">
        <v>279</v>
      </c>
      <c r="D284" s="4"/>
      <c r="E284" s="2" t="b">
        <f t="shared" ca="1" si="7"/>
        <v>1</v>
      </c>
      <c r="F284" s="2" t="str" cm="1">
        <f t="array" aca="1" ref="F284" ca="1">IF(G284&lt;&gt;"",INDIRECT("'"&amp;G284&amp;"'!"&amp;H284),"")</f>
        <v/>
      </c>
      <c r="G284" s="1533"/>
      <c r="I284" s="4"/>
      <c r="J284" s="4"/>
      <c r="K284" s="4"/>
    </row>
    <row r="285" spans="1:11" x14ac:dyDescent="0.2">
      <c r="A285" s="1">
        <v>280</v>
      </c>
      <c r="D285" s="4"/>
      <c r="E285" s="2" t="b">
        <f t="shared" ca="1" si="7"/>
        <v>1</v>
      </c>
      <c r="F285" s="2" t="str" cm="1">
        <f t="array" aca="1" ref="F285" ca="1">IF(G285&lt;&gt;"",INDIRECT("'"&amp;G285&amp;"'!"&amp;H285),"")</f>
        <v/>
      </c>
      <c r="G285" s="1533"/>
      <c r="I285" s="4"/>
      <c r="J285" s="4"/>
      <c r="K285" s="4"/>
    </row>
    <row r="286" spans="1:11" x14ac:dyDescent="0.2">
      <c r="A286" s="1">
        <v>281</v>
      </c>
      <c r="D286" s="4"/>
      <c r="E286" s="2" t="b">
        <f t="shared" ca="1" si="7"/>
        <v>1</v>
      </c>
      <c r="F286" s="2" t="str" cm="1">
        <f t="array" aca="1" ref="F286" ca="1">IF(G286&lt;&gt;"",INDIRECT("'"&amp;G286&amp;"'!"&amp;H286),"")</f>
        <v/>
      </c>
      <c r="G286" s="1533"/>
      <c r="I286" s="4"/>
      <c r="J286" s="4"/>
      <c r="K286" s="4"/>
    </row>
    <row r="287" spans="1:11" x14ac:dyDescent="0.2">
      <c r="A287" s="1">
        <v>282</v>
      </c>
      <c r="D287" s="4"/>
      <c r="E287" s="2" t="b">
        <f t="shared" ca="1" si="7"/>
        <v>1</v>
      </c>
      <c r="F287" s="2" t="str" cm="1">
        <f t="array" aca="1" ref="F287" ca="1">IF(G287&lt;&gt;"",INDIRECT("'"&amp;G287&amp;"'!"&amp;H287),"")</f>
        <v/>
      </c>
      <c r="G287" s="1533"/>
      <c r="I287" s="4"/>
      <c r="J287" s="4"/>
      <c r="K287" s="4"/>
    </row>
    <row r="288" spans="1:11" x14ac:dyDescent="0.2">
      <c r="A288" s="1">
        <v>283</v>
      </c>
      <c r="D288" s="4"/>
      <c r="E288" s="2" t="b">
        <f t="shared" ca="1" si="7"/>
        <v>1</v>
      </c>
      <c r="F288" s="2" t="str" cm="1">
        <f t="array" aca="1" ref="F288" ca="1">IF(G288&lt;&gt;"",INDIRECT("'"&amp;G288&amp;"'!"&amp;H288),"")</f>
        <v/>
      </c>
      <c r="G288" s="1533"/>
      <c r="I288" s="4"/>
      <c r="J288" s="4"/>
      <c r="K288" s="4"/>
    </row>
    <row r="289" spans="1:11" x14ac:dyDescent="0.2">
      <c r="A289" s="1">
        <v>284</v>
      </c>
      <c r="D289" s="4"/>
      <c r="E289" s="2" t="b">
        <f t="shared" ca="1" si="7"/>
        <v>1</v>
      </c>
      <c r="F289" s="2" t="str" cm="1">
        <f t="array" aca="1" ref="F289" ca="1">IF(G289&lt;&gt;"",INDIRECT("'"&amp;G289&amp;"'!"&amp;H289),"")</f>
        <v/>
      </c>
      <c r="G289" s="1533"/>
      <c r="I289" s="4"/>
      <c r="J289" s="4"/>
      <c r="K289" s="4"/>
    </row>
    <row r="290" spans="1:11" x14ac:dyDescent="0.2">
      <c r="A290" s="1">
        <v>285</v>
      </c>
      <c r="D290" s="4"/>
      <c r="E290" s="2" t="b">
        <f t="shared" ca="1" si="7"/>
        <v>1</v>
      </c>
      <c r="F290" s="2" t="str" cm="1">
        <f t="array" aca="1" ref="F290" ca="1">IF(G290&lt;&gt;"",INDIRECT("'"&amp;G290&amp;"'!"&amp;H290),"")</f>
        <v/>
      </c>
      <c r="G290" s="1533"/>
      <c r="I290" s="4"/>
      <c r="J290" s="4"/>
      <c r="K290" s="4"/>
    </row>
    <row r="291" spans="1:11" x14ac:dyDescent="0.2">
      <c r="A291" s="1">
        <v>286</v>
      </c>
      <c r="D291" s="4"/>
      <c r="E291" s="2" t="b">
        <f t="shared" ca="1" si="7"/>
        <v>1</v>
      </c>
      <c r="F291" s="2" t="str" cm="1">
        <f t="array" aca="1" ref="F291" ca="1">IF(G291&lt;&gt;"",INDIRECT("'"&amp;G291&amp;"'!"&amp;H291),"")</f>
        <v/>
      </c>
      <c r="G291" s="1533"/>
      <c r="I291" s="4"/>
      <c r="J291" s="4"/>
      <c r="K291" s="4"/>
    </row>
    <row r="292" spans="1:11" x14ac:dyDescent="0.2">
      <c r="A292" s="1">
        <v>287</v>
      </c>
      <c r="D292" s="4"/>
      <c r="E292" s="2" t="b">
        <f t="shared" ca="1" si="7"/>
        <v>1</v>
      </c>
      <c r="F292" s="2" t="str" cm="1">
        <f t="array" aca="1" ref="F292" ca="1">IF(G292&lt;&gt;"",INDIRECT("'"&amp;G292&amp;"'!"&amp;H292),"")</f>
        <v/>
      </c>
      <c r="G292" s="1533"/>
      <c r="I292" s="4"/>
      <c r="J292" s="4"/>
      <c r="K292" s="4"/>
    </row>
    <row r="293" spans="1:11" x14ac:dyDescent="0.2">
      <c r="A293" s="1">
        <v>288</v>
      </c>
      <c r="D293" s="4"/>
      <c r="E293" s="2" t="b">
        <f t="shared" ca="1" si="7"/>
        <v>1</v>
      </c>
      <c r="F293" s="2" t="str" cm="1">
        <f t="array" aca="1" ref="F293" ca="1">IF(G293&lt;&gt;"",INDIRECT("'"&amp;G293&amp;"'!"&amp;H293),"")</f>
        <v/>
      </c>
      <c r="G293" s="1533"/>
      <c r="I293" s="4"/>
      <c r="J293" s="4"/>
      <c r="K293" s="4"/>
    </row>
    <row r="294" spans="1:11" x14ac:dyDescent="0.2">
      <c r="A294" s="1">
        <v>289</v>
      </c>
      <c r="D294" s="4"/>
      <c r="E294" s="2" t="b">
        <f t="shared" ca="1" si="7"/>
        <v>1</v>
      </c>
      <c r="F294" s="2" t="str" cm="1">
        <f t="array" aca="1" ref="F294" ca="1">IF(G294&lt;&gt;"",INDIRECT("'"&amp;G294&amp;"'!"&amp;H294),"")</f>
        <v/>
      </c>
      <c r="G294" s="1533"/>
      <c r="I294" s="4"/>
      <c r="J294" s="4"/>
      <c r="K294" s="4"/>
    </row>
    <row r="295" spans="1:11" x14ac:dyDescent="0.2">
      <c r="A295" s="1">
        <v>290</v>
      </c>
      <c r="D295" s="4"/>
      <c r="E295" s="2" t="b">
        <f t="shared" ca="1" si="7"/>
        <v>1</v>
      </c>
      <c r="F295" s="2" t="str" cm="1">
        <f t="array" aca="1" ref="F295" ca="1">IF(G295&lt;&gt;"",INDIRECT("'"&amp;G295&amp;"'!"&amp;H295),"")</f>
        <v/>
      </c>
      <c r="G295" s="1533"/>
      <c r="I295" s="4"/>
      <c r="J295" s="4"/>
      <c r="K295" s="4"/>
    </row>
    <row r="296" spans="1:11" x14ac:dyDescent="0.2">
      <c r="A296" s="1">
        <v>291</v>
      </c>
      <c r="D296" s="4"/>
      <c r="E296" s="2" t="b">
        <f t="shared" ca="1" si="7"/>
        <v>1</v>
      </c>
      <c r="F296" s="2" t="str" cm="1">
        <f t="array" aca="1" ref="F296" ca="1">IF(G296&lt;&gt;"",INDIRECT("'"&amp;G296&amp;"'!"&amp;H296),"")</f>
        <v/>
      </c>
      <c r="G296" s="1533"/>
      <c r="I296" s="4"/>
      <c r="J296" s="4"/>
      <c r="K296" s="4"/>
    </row>
    <row r="297" spans="1:11" x14ac:dyDescent="0.2">
      <c r="A297" s="1">
        <v>292</v>
      </c>
      <c r="D297" s="4"/>
      <c r="E297" s="2" t="b">
        <f t="shared" ca="1" si="7"/>
        <v>1</v>
      </c>
      <c r="F297" s="2" t="str" cm="1">
        <f t="array" aca="1" ref="F297" ca="1">IF(G297&lt;&gt;"",INDIRECT("'"&amp;G297&amp;"'!"&amp;H297),"")</f>
        <v/>
      </c>
      <c r="G297" s="1533"/>
      <c r="I297" s="4"/>
      <c r="J297" s="4"/>
      <c r="K297" s="4"/>
    </row>
    <row r="298" spans="1:11" x14ac:dyDescent="0.2">
      <c r="A298" s="1">
        <v>293</v>
      </c>
      <c r="D298" s="4"/>
      <c r="E298" s="2" t="b">
        <f t="shared" ca="1" si="7"/>
        <v>1</v>
      </c>
      <c r="F298" s="2" t="str" cm="1">
        <f t="array" aca="1" ref="F298" ca="1">IF(G298&lt;&gt;"",INDIRECT("'"&amp;G298&amp;"'!"&amp;H298),"")</f>
        <v/>
      </c>
      <c r="G298" s="1533"/>
      <c r="I298" s="4"/>
      <c r="J298" s="4"/>
      <c r="K298" s="4"/>
    </row>
    <row r="299" spans="1:11" x14ac:dyDescent="0.2">
      <c r="A299" s="1">
        <v>294</v>
      </c>
      <c r="D299" s="4"/>
      <c r="E299" s="2" t="b">
        <f t="shared" ca="1" si="7"/>
        <v>1</v>
      </c>
      <c r="F299" s="2" t="str" cm="1">
        <f t="array" aca="1" ref="F299" ca="1">IF(G299&lt;&gt;"",INDIRECT("'"&amp;G299&amp;"'!"&amp;H299),"")</f>
        <v/>
      </c>
      <c r="G299" s="1533"/>
      <c r="I299" s="4"/>
      <c r="J299" s="4"/>
      <c r="K299" s="4"/>
    </row>
    <row r="300" spans="1:11" x14ac:dyDescent="0.2">
      <c r="A300" s="1">
        <v>295</v>
      </c>
      <c r="D300" s="4"/>
      <c r="E300" s="2" t="b">
        <f t="shared" ca="1" si="7"/>
        <v>1</v>
      </c>
      <c r="F300" s="2" t="str" cm="1">
        <f t="array" aca="1" ref="F300" ca="1">IF(G300&lt;&gt;"",INDIRECT("'"&amp;G300&amp;"'!"&amp;H300),"")</f>
        <v/>
      </c>
      <c r="G300" s="1533"/>
      <c r="I300" s="4"/>
      <c r="J300" s="4"/>
      <c r="K300" s="4"/>
    </row>
    <row r="301" spans="1:11" x14ac:dyDescent="0.2">
      <c r="A301" s="1">
        <v>296</v>
      </c>
      <c r="D301" s="4"/>
      <c r="E301" s="2" t="b">
        <f t="shared" ca="1" si="7"/>
        <v>1</v>
      </c>
      <c r="F301" s="2" t="str" cm="1">
        <f t="array" aca="1" ref="F301" ca="1">IF(G301&lt;&gt;"",INDIRECT("'"&amp;G301&amp;"'!"&amp;H301),"")</f>
        <v/>
      </c>
      <c r="G301" s="1533"/>
      <c r="I301" s="4"/>
      <c r="J301" s="4"/>
      <c r="K301" s="4"/>
    </row>
    <row r="302" spans="1:11" x14ac:dyDescent="0.2">
      <c r="A302" s="1">
        <v>297</v>
      </c>
      <c r="D302" s="4"/>
      <c r="E302" s="2" t="b">
        <f t="shared" ca="1" si="7"/>
        <v>1</v>
      </c>
      <c r="F302" s="2" t="str" cm="1">
        <f t="array" aca="1" ref="F302" ca="1">IF(G302&lt;&gt;"",INDIRECT("'"&amp;G302&amp;"'!"&amp;H302),"")</f>
        <v/>
      </c>
      <c r="G302" s="1533"/>
      <c r="I302" s="4"/>
      <c r="J302" s="4"/>
      <c r="K302" s="4"/>
    </row>
    <row r="303" spans="1:11" x14ac:dyDescent="0.2">
      <c r="A303" s="1">
        <v>298</v>
      </c>
      <c r="D303" s="4"/>
      <c r="E303" s="2" t="b">
        <f t="shared" ca="1" si="7"/>
        <v>1</v>
      </c>
      <c r="F303" s="2" t="str" cm="1">
        <f t="array" aca="1" ref="F303" ca="1">IF(G303&lt;&gt;"",INDIRECT("'"&amp;G303&amp;"'!"&amp;H303),"")</f>
        <v/>
      </c>
      <c r="G303" s="1533"/>
      <c r="I303" s="4"/>
      <c r="J303" s="4"/>
      <c r="K303" s="4"/>
    </row>
    <row r="304" spans="1:11" x14ac:dyDescent="0.2">
      <c r="A304" s="1">
        <v>299</v>
      </c>
      <c r="D304" s="4"/>
      <c r="E304" s="2" t="b">
        <f t="shared" ca="1" si="7"/>
        <v>1</v>
      </c>
      <c r="F304" s="2" t="str" cm="1">
        <f t="array" aca="1" ref="F304" ca="1">IF(G304&lt;&gt;"",INDIRECT("'"&amp;G304&amp;"'!"&amp;H304),"")</f>
        <v/>
      </c>
      <c r="G304" s="1533"/>
      <c r="I304" s="4"/>
      <c r="J304" s="4"/>
      <c r="K304" s="4"/>
    </row>
    <row r="305" spans="1:11" x14ac:dyDescent="0.2">
      <c r="A305" s="1">
        <v>300</v>
      </c>
      <c r="D305" s="4"/>
      <c r="E305" s="2" t="b">
        <f t="shared" ca="1" si="7"/>
        <v>1</v>
      </c>
      <c r="F305" s="2" t="str" cm="1">
        <f t="array" aca="1" ref="F305" ca="1">IF(G305&lt;&gt;"",INDIRECT("'"&amp;G305&amp;"'!"&amp;H305),"")</f>
        <v/>
      </c>
      <c r="G305" s="1533"/>
      <c r="I305" s="4"/>
      <c r="J305" s="4"/>
      <c r="K305" s="4"/>
    </row>
    <row r="306" spans="1:11" x14ac:dyDescent="0.2">
      <c r="A306" s="1">
        <v>301</v>
      </c>
      <c r="D306" s="4"/>
      <c r="E306" s="2" t="b">
        <f t="shared" ca="1" si="7"/>
        <v>1</v>
      </c>
      <c r="F306" s="2" t="str" cm="1">
        <f t="array" aca="1" ref="F306" ca="1">IF(G306&lt;&gt;"",INDIRECT("'"&amp;G306&amp;"'!"&amp;H306),"")</f>
        <v/>
      </c>
      <c r="G306" s="1533"/>
      <c r="I306" s="4"/>
      <c r="J306" s="4"/>
      <c r="K306" s="4"/>
    </row>
    <row r="307" spans="1:11" x14ac:dyDescent="0.2">
      <c r="A307" s="1">
        <v>302</v>
      </c>
      <c r="D307" s="4"/>
      <c r="E307" s="2" t="b">
        <f t="shared" ca="1" si="7"/>
        <v>1</v>
      </c>
      <c r="F307" s="2" t="str" cm="1">
        <f t="array" aca="1" ref="F307" ca="1">IF(G307&lt;&gt;"",INDIRECT("'"&amp;G307&amp;"'!"&amp;H307),"")</f>
        <v/>
      </c>
      <c r="G307" s="1533"/>
      <c r="I307" s="4"/>
      <c r="J307" s="4"/>
      <c r="K307" s="4"/>
    </row>
    <row r="308" spans="1:11" x14ac:dyDescent="0.2">
      <c r="A308" s="1">
        <v>303</v>
      </c>
      <c r="D308" s="4"/>
      <c r="E308" s="2" t="b">
        <f t="shared" ca="1" si="7"/>
        <v>1</v>
      </c>
      <c r="F308" s="2" t="str" cm="1">
        <f t="array" aca="1" ref="F308" ca="1">IF(G308&lt;&gt;"",INDIRECT("'"&amp;G308&amp;"'!"&amp;H308),"")</f>
        <v/>
      </c>
      <c r="G308" s="1533"/>
      <c r="I308" s="4"/>
      <c r="J308" s="4"/>
      <c r="K308" s="4"/>
    </row>
    <row r="309" spans="1:11" x14ac:dyDescent="0.2">
      <c r="A309" s="1">
        <v>304</v>
      </c>
      <c r="D309" s="4"/>
      <c r="E309" s="2" t="b">
        <f t="shared" ca="1" si="7"/>
        <v>1</v>
      </c>
      <c r="F309" s="2" t="str" cm="1">
        <f t="array" aca="1" ref="F309" ca="1">IF(G309&lt;&gt;"",INDIRECT("'"&amp;G309&amp;"'!"&amp;H309),"")</f>
        <v/>
      </c>
      <c r="G309" s="1533"/>
      <c r="I309" s="4"/>
      <c r="J309" s="4"/>
      <c r="K309" s="4"/>
    </row>
    <row r="310" spans="1:11" x14ac:dyDescent="0.2">
      <c r="A310" s="1">
        <v>305</v>
      </c>
      <c r="D310" s="4"/>
      <c r="E310" s="2" t="b">
        <f t="shared" ca="1" si="7"/>
        <v>1</v>
      </c>
      <c r="F310" s="2" t="str" cm="1">
        <f t="array" aca="1" ref="F310" ca="1">IF(G310&lt;&gt;"",INDIRECT("'"&amp;G310&amp;"'!"&amp;H310),"")</f>
        <v/>
      </c>
      <c r="G310" s="1533"/>
      <c r="I310" s="4"/>
      <c r="J310" s="4"/>
      <c r="K310" s="4"/>
    </row>
    <row r="311" spans="1:11" x14ac:dyDescent="0.2">
      <c r="A311" s="1">
        <v>306</v>
      </c>
      <c r="D311" s="4"/>
      <c r="E311" s="2" t="b">
        <f t="shared" ca="1" si="7"/>
        <v>1</v>
      </c>
      <c r="F311" s="2" t="str" cm="1">
        <f t="array" aca="1" ref="F311" ca="1">IF(G311&lt;&gt;"",INDIRECT("'"&amp;G311&amp;"'!"&amp;H311),"")</f>
        <v/>
      </c>
      <c r="G311" s="1533"/>
      <c r="I311" s="4"/>
      <c r="J311" s="4"/>
      <c r="K311" s="4"/>
    </row>
    <row r="312" spans="1:11" x14ac:dyDescent="0.2">
      <c r="A312" s="1">
        <v>307</v>
      </c>
      <c r="D312" s="4"/>
      <c r="E312" s="2" t="b">
        <f t="shared" ca="1" si="7"/>
        <v>1</v>
      </c>
      <c r="F312" s="2" t="str" cm="1">
        <f t="array" aca="1" ref="F312" ca="1">IF(G312&lt;&gt;"",INDIRECT("'"&amp;G312&amp;"'!"&amp;H312),"")</f>
        <v/>
      </c>
      <c r="G312" s="1533"/>
      <c r="I312" s="4"/>
      <c r="J312" s="4"/>
      <c r="K312" s="4"/>
    </row>
    <row r="313" spans="1:11" x14ac:dyDescent="0.2">
      <c r="A313" s="1">
        <v>308</v>
      </c>
      <c r="D313" s="4"/>
      <c r="E313" s="2" t="b">
        <f t="shared" ca="1" si="7"/>
        <v>1</v>
      </c>
      <c r="F313" s="2" t="str" cm="1">
        <f t="array" aca="1" ref="F313" ca="1">IF(G313&lt;&gt;"",INDIRECT("'"&amp;G313&amp;"'!"&amp;H313),"")</f>
        <v/>
      </c>
      <c r="G313" s="1533"/>
      <c r="I313" s="4"/>
      <c r="J313" s="4"/>
      <c r="K313" s="4"/>
    </row>
    <row r="314" spans="1:11" x14ac:dyDescent="0.2">
      <c r="A314" s="1">
        <v>309</v>
      </c>
      <c r="D314" s="4"/>
      <c r="E314" s="2" t="b">
        <f t="shared" ca="1" si="7"/>
        <v>1</v>
      </c>
      <c r="F314" s="2" t="str" cm="1">
        <f t="array" aca="1" ref="F314" ca="1">IF(G314&lt;&gt;"",INDIRECT("'"&amp;G314&amp;"'!"&amp;H314),"")</f>
        <v/>
      </c>
      <c r="G314" s="1533"/>
      <c r="I314" s="4"/>
      <c r="J314" s="4"/>
      <c r="K314" s="4"/>
    </row>
    <row r="315" spans="1:11" x14ac:dyDescent="0.2">
      <c r="A315" s="1">
        <v>310</v>
      </c>
      <c r="D315" s="4"/>
      <c r="E315" s="2" t="b">
        <f t="shared" ca="1" si="7"/>
        <v>1</v>
      </c>
      <c r="F315" s="2" t="str" cm="1">
        <f t="array" aca="1" ref="F315" ca="1">IF(G315&lt;&gt;"",INDIRECT("'"&amp;G315&amp;"'!"&amp;H315),"")</f>
        <v/>
      </c>
      <c r="G315" s="1533"/>
      <c r="I315" s="4"/>
      <c r="J315" s="4"/>
      <c r="K315" s="4"/>
    </row>
    <row r="316" spans="1:11" x14ac:dyDescent="0.2">
      <c r="A316" s="1">
        <v>311</v>
      </c>
      <c r="D316" s="4"/>
      <c r="E316" s="2" t="b">
        <f t="shared" ca="1" si="7"/>
        <v>1</v>
      </c>
      <c r="F316" s="2" t="str" cm="1">
        <f t="array" aca="1" ref="F316" ca="1">IF(G316&lt;&gt;"",INDIRECT("'"&amp;G316&amp;"'!"&amp;H316),"")</f>
        <v/>
      </c>
      <c r="G316" s="1533"/>
      <c r="I316" s="4"/>
      <c r="J316" s="4"/>
      <c r="K316" s="4"/>
    </row>
    <row r="317" spans="1:11" x14ac:dyDescent="0.2">
      <c r="A317" s="1">
        <v>312</v>
      </c>
      <c r="D317" s="4"/>
      <c r="E317" s="2" t="b">
        <f t="shared" ca="1" si="7"/>
        <v>1</v>
      </c>
      <c r="F317" s="2" t="str" cm="1">
        <f t="array" aca="1" ref="F317" ca="1">IF(G317&lt;&gt;"",INDIRECT("'"&amp;G317&amp;"'!"&amp;H317),"")</f>
        <v/>
      </c>
      <c r="G317" s="1533"/>
      <c r="I317" s="4"/>
      <c r="J317" s="4"/>
      <c r="K317" s="4"/>
    </row>
    <row r="318" spans="1:11" x14ac:dyDescent="0.2">
      <c r="A318" s="1">
        <v>313</v>
      </c>
      <c r="D318" s="4"/>
      <c r="E318" s="2" t="b">
        <f t="shared" ca="1" si="7"/>
        <v>1</v>
      </c>
      <c r="F318" s="2" t="str" cm="1">
        <f t="array" aca="1" ref="F318" ca="1">IF(G318&lt;&gt;"",INDIRECT("'"&amp;G318&amp;"'!"&amp;H318),"")</f>
        <v/>
      </c>
      <c r="G318" s="1533"/>
      <c r="I318" s="4"/>
      <c r="J318" s="4"/>
      <c r="K318" s="4"/>
    </row>
    <row r="319" spans="1:11" x14ac:dyDescent="0.2">
      <c r="A319" s="1">
        <v>314</v>
      </c>
      <c r="D319" s="4"/>
      <c r="E319" s="2" t="b">
        <f t="shared" ca="1" si="7"/>
        <v>1</v>
      </c>
      <c r="F319" s="2" t="str" cm="1">
        <f t="array" aca="1" ref="F319" ca="1">IF(G319&lt;&gt;"",INDIRECT("'"&amp;G319&amp;"'!"&amp;H319),"")</f>
        <v/>
      </c>
      <c r="G319" s="1533"/>
      <c r="I319" s="4"/>
      <c r="J319" s="4"/>
      <c r="K319" s="4"/>
    </row>
    <row r="320" spans="1:11" x14ac:dyDescent="0.2">
      <c r="A320" s="1">
        <v>315</v>
      </c>
      <c r="D320" s="4"/>
      <c r="E320" s="2" t="b">
        <f t="shared" ca="1" si="7"/>
        <v>1</v>
      </c>
      <c r="F320" s="2" t="str" cm="1">
        <f t="array" aca="1" ref="F320" ca="1">IF(G320&lt;&gt;"",INDIRECT("'"&amp;G320&amp;"'!"&amp;H320),"")</f>
        <v/>
      </c>
      <c r="G320" s="1533"/>
      <c r="I320" s="4"/>
      <c r="J320" s="4"/>
      <c r="K320" s="4"/>
    </row>
    <row r="321" spans="1:11" x14ac:dyDescent="0.2">
      <c r="A321" s="1">
        <v>316</v>
      </c>
      <c r="D321" s="4"/>
      <c r="E321" s="2" t="b">
        <f t="shared" ca="1" si="7"/>
        <v>1</v>
      </c>
      <c r="F321" s="2" t="str" cm="1">
        <f t="array" aca="1" ref="F321" ca="1">IF(G321&lt;&gt;"",INDIRECT("'"&amp;G321&amp;"'!"&amp;H321),"")</f>
        <v/>
      </c>
      <c r="G321" s="1533"/>
      <c r="I321" s="4"/>
      <c r="J321" s="4"/>
      <c r="K321" s="4"/>
    </row>
    <row r="322" spans="1:11" x14ac:dyDescent="0.2">
      <c r="A322" s="1">
        <v>317</v>
      </c>
      <c r="D322" s="4"/>
      <c r="E322" s="2" t="b">
        <f t="shared" ref="E322:E385" ca="1" si="9">F322=B322</f>
        <v>1</v>
      </c>
      <c r="F322" s="2" t="str" cm="1">
        <f t="array" aca="1" ref="F322" ca="1">IF(G322&lt;&gt;"",INDIRECT("'"&amp;G322&amp;"'!"&amp;H322),"")</f>
        <v/>
      </c>
      <c r="G322" s="1533"/>
      <c r="I322" s="4"/>
      <c r="J322" s="4"/>
      <c r="K322" s="4"/>
    </row>
    <row r="323" spans="1:11" x14ac:dyDescent="0.2">
      <c r="A323" s="1">
        <v>318</v>
      </c>
      <c r="D323" s="4"/>
      <c r="E323" s="2" t="b">
        <f t="shared" ca="1" si="9"/>
        <v>1</v>
      </c>
      <c r="F323" s="2" t="str" cm="1">
        <f t="array" aca="1" ref="F323" ca="1">IF(G323&lt;&gt;"",INDIRECT("'"&amp;G323&amp;"'!"&amp;H323),"")</f>
        <v/>
      </c>
      <c r="G323" s="1533"/>
      <c r="I323" s="4"/>
      <c r="J323" s="4"/>
      <c r="K323" s="4"/>
    </row>
    <row r="324" spans="1:11" x14ac:dyDescent="0.2">
      <c r="A324" s="1">
        <v>319</v>
      </c>
      <c r="D324" s="4"/>
      <c r="E324" s="2" t="b">
        <f t="shared" ca="1" si="9"/>
        <v>1</v>
      </c>
      <c r="F324" s="2" t="str" cm="1">
        <f t="array" aca="1" ref="F324" ca="1">IF(G324&lt;&gt;"",INDIRECT("'"&amp;G324&amp;"'!"&amp;H324),"")</f>
        <v/>
      </c>
      <c r="G324" s="1533"/>
      <c r="I324" s="4"/>
      <c r="J324" s="4"/>
      <c r="K324" s="4"/>
    </row>
    <row r="325" spans="1:11" x14ac:dyDescent="0.2">
      <c r="A325" s="1">
        <v>320</v>
      </c>
      <c r="D325" s="4"/>
      <c r="E325" s="2" t="b">
        <f t="shared" ca="1" si="9"/>
        <v>1</v>
      </c>
      <c r="F325" s="2" t="str" cm="1">
        <f t="array" aca="1" ref="F325" ca="1">IF(G325&lt;&gt;"",INDIRECT("'"&amp;G325&amp;"'!"&amp;H325),"")</f>
        <v/>
      </c>
      <c r="G325" s="1533"/>
      <c r="I325" s="4"/>
      <c r="J325" s="4"/>
      <c r="K325" s="4"/>
    </row>
    <row r="326" spans="1:11" x14ac:dyDescent="0.2">
      <c r="A326" s="1">
        <v>321</v>
      </c>
      <c r="D326" s="4"/>
      <c r="E326" s="2" t="b">
        <f t="shared" ca="1" si="9"/>
        <v>1</v>
      </c>
      <c r="F326" s="2" t="str" cm="1">
        <f t="array" aca="1" ref="F326" ca="1">IF(G326&lt;&gt;"",INDIRECT("'"&amp;G326&amp;"'!"&amp;H326),"")</f>
        <v/>
      </c>
      <c r="G326" s="1533"/>
      <c r="I326" s="4"/>
      <c r="J326" s="4"/>
      <c r="K326" s="4"/>
    </row>
    <row r="327" spans="1:11" x14ac:dyDescent="0.2">
      <c r="A327" s="1">
        <v>322</v>
      </c>
      <c r="D327" s="4"/>
      <c r="E327" s="2" t="b">
        <f t="shared" ca="1" si="9"/>
        <v>1</v>
      </c>
      <c r="F327" s="2" t="str" cm="1">
        <f t="array" aca="1" ref="F327" ca="1">IF(G327&lt;&gt;"",INDIRECT("'"&amp;G327&amp;"'!"&amp;H327),"")</f>
        <v/>
      </c>
      <c r="G327" s="1533"/>
      <c r="I327" s="4"/>
      <c r="J327" s="4"/>
      <c r="K327" s="4"/>
    </row>
    <row r="328" spans="1:11" x14ac:dyDescent="0.2">
      <c r="A328" s="1">
        <v>323</v>
      </c>
      <c r="D328" s="4"/>
      <c r="E328" s="2" t="b">
        <f t="shared" ca="1" si="9"/>
        <v>1</v>
      </c>
      <c r="F328" s="2" t="str" cm="1">
        <f t="array" aca="1" ref="F328" ca="1">IF(G328&lt;&gt;"",INDIRECT("'"&amp;G328&amp;"'!"&amp;H328),"")</f>
        <v/>
      </c>
      <c r="G328" s="1533"/>
      <c r="I328" s="4"/>
      <c r="J328" s="4"/>
      <c r="K328" s="4"/>
    </row>
    <row r="329" spans="1:11" x14ac:dyDescent="0.2">
      <c r="A329" s="1">
        <v>324</v>
      </c>
      <c r="D329" s="4"/>
      <c r="E329" s="2" t="b">
        <f t="shared" ca="1" si="9"/>
        <v>1</v>
      </c>
      <c r="F329" s="2" t="str" cm="1">
        <f t="array" aca="1" ref="F329" ca="1">IF(G329&lt;&gt;"",INDIRECT("'"&amp;G329&amp;"'!"&amp;H329),"")</f>
        <v/>
      </c>
      <c r="G329" s="1533"/>
      <c r="I329" s="4"/>
      <c r="J329" s="4"/>
      <c r="K329" s="4"/>
    </row>
    <row r="330" spans="1:11" x14ac:dyDescent="0.2">
      <c r="A330" s="1">
        <v>325</v>
      </c>
      <c r="D330" s="4"/>
      <c r="E330" s="2" t="b">
        <f t="shared" ca="1" si="9"/>
        <v>1</v>
      </c>
      <c r="F330" s="2" t="str" cm="1">
        <f t="array" aca="1" ref="F330" ca="1">IF(G330&lt;&gt;"",INDIRECT("'"&amp;G330&amp;"'!"&amp;H330),"")</f>
        <v/>
      </c>
      <c r="G330" s="1533"/>
      <c r="I330" s="4"/>
      <c r="J330" s="4"/>
      <c r="K330" s="4"/>
    </row>
    <row r="331" spans="1:11" x14ac:dyDescent="0.2">
      <c r="A331" s="1">
        <v>326</v>
      </c>
      <c r="D331" s="4"/>
      <c r="E331" s="2" t="b">
        <f t="shared" ca="1" si="9"/>
        <v>1</v>
      </c>
      <c r="F331" s="2" t="str" cm="1">
        <f t="array" aca="1" ref="F331" ca="1">IF(G331&lt;&gt;"",INDIRECT("'"&amp;G331&amp;"'!"&amp;H331),"")</f>
        <v/>
      </c>
      <c r="G331" s="1533"/>
      <c r="I331" s="4"/>
      <c r="J331" s="4"/>
      <c r="K331" s="4"/>
    </row>
    <row r="332" spans="1:11" x14ac:dyDescent="0.2">
      <c r="A332" s="1">
        <v>327</v>
      </c>
      <c r="D332" s="4"/>
      <c r="E332" s="2" t="b">
        <f t="shared" ca="1" si="9"/>
        <v>1</v>
      </c>
      <c r="F332" s="2" t="str" cm="1">
        <f t="array" aca="1" ref="F332" ca="1">IF(G332&lt;&gt;"",INDIRECT("'"&amp;G332&amp;"'!"&amp;H332),"")</f>
        <v/>
      </c>
      <c r="G332" s="1533"/>
      <c r="I332" s="4"/>
      <c r="J332" s="4"/>
      <c r="K332" s="4"/>
    </row>
    <row r="333" spans="1:11" x14ac:dyDescent="0.2">
      <c r="A333" s="1">
        <v>328</v>
      </c>
      <c r="D333" s="4"/>
      <c r="E333" s="2" t="b">
        <f t="shared" ca="1" si="9"/>
        <v>1</v>
      </c>
      <c r="F333" s="2" t="str" cm="1">
        <f t="array" aca="1" ref="F333" ca="1">IF(G333&lt;&gt;"",INDIRECT("'"&amp;G333&amp;"'!"&amp;H333),"")</f>
        <v/>
      </c>
      <c r="G333" s="1533"/>
      <c r="I333" s="4"/>
      <c r="J333" s="4"/>
      <c r="K333" s="4"/>
    </row>
    <row r="334" spans="1:11" x14ac:dyDescent="0.2">
      <c r="A334" s="1">
        <v>329</v>
      </c>
      <c r="D334" s="4"/>
      <c r="E334" s="2" t="b">
        <f t="shared" ca="1" si="9"/>
        <v>1</v>
      </c>
      <c r="F334" s="2" t="str" cm="1">
        <f t="array" aca="1" ref="F334" ca="1">IF(G334&lt;&gt;"",INDIRECT("'"&amp;G334&amp;"'!"&amp;H334),"")</f>
        <v/>
      </c>
      <c r="G334" s="1533"/>
      <c r="I334" s="4"/>
      <c r="J334" s="4"/>
      <c r="K334" s="4"/>
    </row>
    <row r="335" spans="1:11" x14ac:dyDescent="0.2">
      <c r="A335" s="1">
        <v>330</v>
      </c>
      <c r="D335" s="4"/>
      <c r="E335" s="2" t="b">
        <f t="shared" ca="1" si="9"/>
        <v>1</v>
      </c>
      <c r="F335" s="2" t="str" cm="1">
        <f t="array" aca="1" ref="F335" ca="1">IF(G335&lt;&gt;"",INDIRECT("'"&amp;G335&amp;"'!"&amp;H335),"")</f>
        <v/>
      </c>
      <c r="G335" s="1533"/>
      <c r="I335" s="4"/>
      <c r="J335" s="4"/>
      <c r="K335" s="4"/>
    </row>
    <row r="336" spans="1:11" x14ac:dyDescent="0.2">
      <c r="A336" s="1">
        <v>331</v>
      </c>
      <c r="D336" s="4"/>
      <c r="E336" s="2" t="b">
        <f t="shared" ca="1" si="9"/>
        <v>1</v>
      </c>
      <c r="F336" s="2" t="str" cm="1">
        <f t="array" aca="1" ref="F336" ca="1">IF(G336&lt;&gt;"",INDIRECT("'"&amp;G336&amp;"'!"&amp;H336),"")</f>
        <v/>
      </c>
      <c r="G336" s="1533"/>
      <c r="I336" s="4"/>
      <c r="J336" s="4"/>
      <c r="K336" s="4"/>
    </row>
    <row r="337" spans="1:11" x14ac:dyDescent="0.2">
      <c r="A337" s="1">
        <v>332</v>
      </c>
      <c r="D337" s="4"/>
      <c r="E337" s="2" t="b">
        <f t="shared" ca="1" si="9"/>
        <v>1</v>
      </c>
      <c r="F337" s="2" t="str" cm="1">
        <f t="array" aca="1" ref="F337" ca="1">IF(G337&lt;&gt;"",INDIRECT("'"&amp;G337&amp;"'!"&amp;H337),"")</f>
        <v/>
      </c>
      <c r="G337" s="1533"/>
      <c r="I337" s="4"/>
      <c r="J337" s="4"/>
      <c r="K337" s="4"/>
    </row>
    <row r="338" spans="1:11" x14ac:dyDescent="0.2">
      <c r="A338" s="1">
        <v>333</v>
      </c>
      <c r="D338" s="4"/>
      <c r="E338" s="2" t="b">
        <f t="shared" ca="1" si="9"/>
        <v>1</v>
      </c>
      <c r="F338" s="2" t="str" cm="1">
        <f t="array" aca="1" ref="F338" ca="1">IF(G338&lt;&gt;"",INDIRECT("'"&amp;G338&amp;"'!"&amp;H338),"")</f>
        <v/>
      </c>
      <c r="G338" s="1533"/>
      <c r="I338" s="4"/>
      <c r="J338" s="4"/>
      <c r="K338" s="4"/>
    </row>
    <row r="339" spans="1:11" x14ac:dyDescent="0.2">
      <c r="A339" s="1">
        <v>334</v>
      </c>
      <c r="D339" s="4"/>
      <c r="E339" s="2" t="b">
        <f t="shared" ca="1" si="9"/>
        <v>1</v>
      </c>
      <c r="F339" s="2" t="str" cm="1">
        <f t="array" aca="1" ref="F339" ca="1">IF(G339&lt;&gt;"",INDIRECT("'"&amp;G339&amp;"'!"&amp;H339),"")</f>
        <v/>
      </c>
      <c r="G339" s="1533"/>
      <c r="I339" s="4"/>
      <c r="J339" s="4"/>
      <c r="K339" s="4"/>
    </row>
    <row r="340" spans="1:11" x14ac:dyDescent="0.2">
      <c r="A340" s="1">
        <v>335</v>
      </c>
      <c r="D340" s="4"/>
      <c r="E340" s="2" t="b">
        <f t="shared" ca="1" si="9"/>
        <v>1</v>
      </c>
      <c r="F340" s="2" t="str" cm="1">
        <f t="array" aca="1" ref="F340" ca="1">IF(G340&lt;&gt;"",INDIRECT("'"&amp;G340&amp;"'!"&amp;H340),"")</f>
        <v/>
      </c>
      <c r="G340" s="1533"/>
      <c r="I340" s="4"/>
      <c r="J340" s="4"/>
      <c r="K340" s="4"/>
    </row>
    <row r="341" spans="1:11" x14ac:dyDescent="0.2">
      <c r="A341" s="1">
        <v>336</v>
      </c>
      <c r="D341" s="4"/>
      <c r="E341" s="2" t="b">
        <f t="shared" ca="1" si="9"/>
        <v>1</v>
      </c>
      <c r="F341" s="2" t="str" cm="1">
        <f t="array" aca="1" ref="F341" ca="1">IF(G341&lt;&gt;"",INDIRECT("'"&amp;G341&amp;"'!"&amp;H341),"")</f>
        <v/>
      </c>
      <c r="G341" s="1533"/>
      <c r="I341" s="4"/>
      <c r="J341" s="4"/>
      <c r="K341" s="4"/>
    </row>
    <row r="342" spans="1:11" x14ac:dyDescent="0.2">
      <c r="A342" s="1">
        <v>337</v>
      </c>
      <c r="D342" s="4"/>
      <c r="E342" s="2" t="b">
        <f t="shared" ca="1" si="9"/>
        <v>1</v>
      </c>
      <c r="F342" s="2" t="str" cm="1">
        <f t="array" aca="1" ref="F342" ca="1">IF(G342&lt;&gt;"",INDIRECT("'"&amp;G342&amp;"'!"&amp;H342),"")</f>
        <v/>
      </c>
      <c r="G342" s="1533"/>
      <c r="I342" s="4"/>
      <c r="J342" s="4"/>
      <c r="K342" s="4"/>
    </row>
    <row r="343" spans="1:11" x14ac:dyDescent="0.2">
      <c r="A343" s="1">
        <v>338</v>
      </c>
      <c r="D343" s="4"/>
      <c r="E343" s="2" t="b">
        <f t="shared" ca="1" si="9"/>
        <v>1</v>
      </c>
      <c r="F343" s="2" t="str" cm="1">
        <f t="array" aca="1" ref="F343" ca="1">IF(G343&lt;&gt;"",INDIRECT("'"&amp;G343&amp;"'!"&amp;H343),"")</f>
        <v/>
      </c>
      <c r="G343" s="1533"/>
      <c r="I343" s="4"/>
      <c r="J343" s="4"/>
      <c r="K343" s="4"/>
    </row>
    <row r="344" spans="1:11" x14ac:dyDescent="0.2">
      <c r="A344" s="1">
        <v>339</v>
      </c>
      <c r="D344" s="4"/>
      <c r="E344" s="2" t="b">
        <f t="shared" ca="1" si="9"/>
        <v>1</v>
      </c>
      <c r="F344" s="2" t="str" cm="1">
        <f t="array" aca="1" ref="F344" ca="1">IF(G344&lt;&gt;"",INDIRECT("'"&amp;G344&amp;"'!"&amp;H344),"")</f>
        <v/>
      </c>
      <c r="G344" s="1533"/>
      <c r="I344" s="4"/>
      <c r="J344" s="4"/>
      <c r="K344" s="4"/>
    </row>
    <row r="345" spans="1:11" x14ac:dyDescent="0.2">
      <c r="A345" s="1">
        <v>340</v>
      </c>
      <c r="D345" s="4"/>
      <c r="E345" s="2" t="b">
        <f t="shared" ca="1" si="9"/>
        <v>1</v>
      </c>
      <c r="F345" s="2" t="str" cm="1">
        <f t="array" aca="1" ref="F345" ca="1">IF(G345&lt;&gt;"",INDIRECT("'"&amp;G345&amp;"'!"&amp;H345),"")</f>
        <v/>
      </c>
      <c r="G345" s="1533"/>
      <c r="I345" s="4"/>
      <c r="J345" s="4"/>
      <c r="K345" s="4"/>
    </row>
    <row r="346" spans="1:11" x14ac:dyDescent="0.2">
      <c r="A346" s="1">
        <v>341</v>
      </c>
      <c r="D346" s="4"/>
      <c r="E346" s="2" t="b">
        <f t="shared" ca="1" si="9"/>
        <v>1</v>
      </c>
      <c r="F346" s="2" t="str" cm="1">
        <f t="array" aca="1" ref="F346" ca="1">IF(G346&lt;&gt;"",INDIRECT("'"&amp;G346&amp;"'!"&amp;H346),"")</f>
        <v/>
      </c>
      <c r="G346" s="1533"/>
      <c r="I346" s="4"/>
      <c r="J346" s="4"/>
      <c r="K346" s="4"/>
    </row>
    <row r="347" spans="1:11" x14ac:dyDescent="0.2">
      <c r="A347" s="1">
        <v>342</v>
      </c>
      <c r="D347" s="4"/>
      <c r="E347" s="2" t="b">
        <f t="shared" ca="1" si="9"/>
        <v>1</v>
      </c>
      <c r="F347" s="2" t="str" cm="1">
        <f t="array" aca="1" ref="F347" ca="1">IF(G347&lt;&gt;"",INDIRECT("'"&amp;G347&amp;"'!"&amp;H347),"")</f>
        <v/>
      </c>
      <c r="G347" s="1533"/>
      <c r="I347" s="4"/>
      <c r="J347" s="4"/>
      <c r="K347" s="4"/>
    </row>
    <row r="348" spans="1:11" x14ac:dyDescent="0.2">
      <c r="A348" s="1">
        <v>343</v>
      </c>
      <c r="D348" s="4"/>
      <c r="E348" s="2" t="b">
        <f t="shared" ca="1" si="9"/>
        <v>1</v>
      </c>
      <c r="F348" s="2" t="str" cm="1">
        <f t="array" aca="1" ref="F348" ca="1">IF(G348&lt;&gt;"",INDIRECT("'"&amp;G348&amp;"'!"&amp;H348),"")</f>
        <v/>
      </c>
      <c r="G348" s="1533"/>
      <c r="I348" s="4"/>
      <c r="J348" s="4"/>
      <c r="K348" s="4"/>
    </row>
    <row r="349" spans="1:11" x14ac:dyDescent="0.2">
      <c r="A349" s="1">
        <v>344</v>
      </c>
      <c r="D349" s="4"/>
      <c r="E349" s="2" t="b">
        <f t="shared" ca="1" si="9"/>
        <v>1</v>
      </c>
      <c r="F349" s="2" t="str" cm="1">
        <f t="array" aca="1" ref="F349" ca="1">IF(G349&lt;&gt;"",INDIRECT("'"&amp;G349&amp;"'!"&amp;H349),"")</f>
        <v/>
      </c>
      <c r="G349" s="1533"/>
      <c r="I349" s="4"/>
      <c r="J349" s="4"/>
      <c r="K349" s="4"/>
    </row>
    <row r="350" spans="1:11" x14ac:dyDescent="0.2">
      <c r="A350" s="1">
        <v>345</v>
      </c>
      <c r="D350" s="4"/>
      <c r="E350" s="2" t="b">
        <f t="shared" ca="1" si="9"/>
        <v>1</v>
      </c>
      <c r="F350" s="2" t="str" cm="1">
        <f t="array" aca="1" ref="F350" ca="1">IF(G350&lt;&gt;"",INDIRECT("'"&amp;G350&amp;"'!"&amp;H350),"")</f>
        <v/>
      </c>
      <c r="G350" s="1533"/>
      <c r="I350" s="4"/>
      <c r="J350" s="4"/>
      <c r="K350" s="4"/>
    </row>
    <row r="351" spans="1:11" x14ac:dyDescent="0.2">
      <c r="A351" s="1">
        <v>346</v>
      </c>
      <c r="D351" s="4"/>
      <c r="E351" s="2" t="b">
        <f t="shared" ca="1" si="9"/>
        <v>1</v>
      </c>
      <c r="F351" s="2" t="str" cm="1">
        <f t="array" aca="1" ref="F351" ca="1">IF(G351&lt;&gt;"",INDIRECT("'"&amp;G351&amp;"'!"&amp;H351),"")</f>
        <v/>
      </c>
      <c r="G351" s="1533"/>
      <c r="I351" s="4"/>
      <c r="J351" s="4"/>
      <c r="K351" s="4"/>
    </row>
    <row r="352" spans="1:11" x14ac:dyDescent="0.2">
      <c r="A352" s="1">
        <v>347</v>
      </c>
      <c r="D352" s="4"/>
      <c r="E352" s="2" t="b">
        <f t="shared" ca="1" si="9"/>
        <v>1</v>
      </c>
      <c r="F352" s="2" t="str" cm="1">
        <f t="array" aca="1" ref="F352" ca="1">IF(G352&lt;&gt;"",INDIRECT("'"&amp;G352&amp;"'!"&amp;H352),"")</f>
        <v/>
      </c>
      <c r="G352" s="1533"/>
      <c r="I352" s="4"/>
      <c r="J352" s="4"/>
      <c r="K352" s="4"/>
    </row>
    <row r="353" spans="1:11" x14ac:dyDescent="0.2">
      <c r="A353" s="1">
        <v>348</v>
      </c>
      <c r="D353" s="4"/>
      <c r="E353" s="2" t="b">
        <f t="shared" ca="1" si="9"/>
        <v>1</v>
      </c>
      <c r="F353" s="2" t="str" cm="1">
        <f t="array" aca="1" ref="F353" ca="1">IF(G353&lt;&gt;"",INDIRECT("'"&amp;G353&amp;"'!"&amp;H353),"")</f>
        <v/>
      </c>
      <c r="G353" s="1533"/>
      <c r="I353" s="4"/>
      <c r="J353" s="4"/>
      <c r="K353" s="4"/>
    </row>
    <row r="354" spans="1:11" x14ac:dyDescent="0.2">
      <c r="A354" s="1">
        <v>349</v>
      </c>
      <c r="D354" s="4"/>
      <c r="E354" s="2" t="b">
        <f t="shared" ca="1" si="9"/>
        <v>1</v>
      </c>
      <c r="F354" s="2" t="str" cm="1">
        <f t="array" aca="1" ref="F354" ca="1">IF(G354&lt;&gt;"",INDIRECT("'"&amp;G354&amp;"'!"&amp;H354),"")</f>
        <v/>
      </c>
      <c r="G354" s="1533"/>
      <c r="I354" s="4"/>
      <c r="J354" s="4"/>
      <c r="K354" s="4"/>
    </row>
    <row r="355" spans="1:11" x14ac:dyDescent="0.2">
      <c r="A355" s="1">
        <v>350</v>
      </c>
      <c r="D355" s="4"/>
      <c r="E355" s="2" t="b">
        <f t="shared" ca="1" si="9"/>
        <v>1</v>
      </c>
      <c r="F355" s="2" t="str" cm="1">
        <f t="array" aca="1" ref="F355" ca="1">IF(G355&lt;&gt;"",INDIRECT("'"&amp;G355&amp;"'!"&amp;H355),"")</f>
        <v/>
      </c>
      <c r="G355" s="1533"/>
      <c r="I355" s="4"/>
      <c r="J355" s="4"/>
      <c r="K355" s="4"/>
    </row>
    <row r="356" spans="1:11" x14ac:dyDescent="0.2">
      <c r="A356" s="1">
        <v>351</v>
      </c>
      <c r="D356" s="4"/>
      <c r="E356" s="2" t="b">
        <f t="shared" ca="1" si="9"/>
        <v>1</v>
      </c>
      <c r="F356" s="2" t="str" cm="1">
        <f t="array" aca="1" ref="F356" ca="1">IF(G356&lt;&gt;"",INDIRECT("'"&amp;G356&amp;"'!"&amp;H356),"")</f>
        <v/>
      </c>
      <c r="G356" s="1533"/>
      <c r="I356" s="4"/>
      <c r="J356" s="4"/>
      <c r="K356" s="4"/>
    </row>
    <row r="357" spans="1:11" x14ac:dyDescent="0.2">
      <c r="A357" s="1">
        <v>352</v>
      </c>
      <c r="D357" s="4"/>
      <c r="E357" s="2" t="b">
        <f t="shared" ca="1" si="9"/>
        <v>1</v>
      </c>
      <c r="F357" s="2" t="str" cm="1">
        <f t="array" aca="1" ref="F357" ca="1">IF(G357&lt;&gt;"",INDIRECT("'"&amp;G357&amp;"'!"&amp;H357),"")</f>
        <v/>
      </c>
      <c r="G357" s="1533"/>
      <c r="I357" s="4"/>
      <c r="J357" s="4"/>
      <c r="K357" s="4"/>
    </row>
    <row r="358" spans="1:11" x14ac:dyDescent="0.2">
      <c r="A358" s="1">
        <v>353</v>
      </c>
      <c r="D358" s="4"/>
      <c r="E358" s="2" t="b">
        <f t="shared" ca="1" si="9"/>
        <v>1</v>
      </c>
      <c r="F358" s="2" t="str" cm="1">
        <f t="array" aca="1" ref="F358" ca="1">IF(G358&lt;&gt;"",INDIRECT("'"&amp;G358&amp;"'!"&amp;H358),"")</f>
        <v/>
      </c>
      <c r="G358" s="1533"/>
      <c r="I358" s="4"/>
      <c r="J358" s="4"/>
      <c r="K358" s="4"/>
    </row>
    <row r="359" spans="1:11" x14ac:dyDescent="0.2">
      <c r="A359" s="1">
        <v>354</v>
      </c>
      <c r="D359" s="4"/>
      <c r="E359" s="2" t="b">
        <f t="shared" ca="1" si="9"/>
        <v>1</v>
      </c>
      <c r="F359" s="2" t="str" cm="1">
        <f t="array" aca="1" ref="F359" ca="1">IF(G359&lt;&gt;"",INDIRECT("'"&amp;G359&amp;"'!"&amp;H359),"")</f>
        <v/>
      </c>
      <c r="G359" s="1533"/>
      <c r="I359" s="4"/>
      <c r="J359" s="4"/>
      <c r="K359" s="4"/>
    </row>
    <row r="360" spans="1:11" x14ac:dyDescent="0.2">
      <c r="A360" s="1">
        <v>355</v>
      </c>
      <c r="D360" s="4"/>
      <c r="E360" s="2" t="b">
        <f t="shared" ca="1" si="9"/>
        <v>1</v>
      </c>
      <c r="F360" s="2" t="str" cm="1">
        <f t="array" aca="1" ref="F360" ca="1">IF(G360&lt;&gt;"",INDIRECT("'"&amp;G360&amp;"'!"&amp;H360),"")</f>
        <v/>
      </c>
      <c r="G360" s="1533"/>
      <c r="I360" s="4"/>
      <c r="J360" s="4"/>
      <c r="K360" s="4"/>
    </row>
    <row r="361" spans="1:11" x14ac:dyDescent="0.2">
      <c r="A361" s="1">
        <v>356</v>
      </c>
      <c r="D361" s="4"/>
      <c r="E361" s="2" t="b">
        <f t="shared" ca="1" si="9"/>
        <v>1</v>
      </c>
      <c r="F361" s="2" t="str" cm="1">
        <f t="array" aca="1" ref="F361" ca="1">IF(G361&lt;&gt;"",INDIRECT("'"&amp;G361&amp;"'!"&amp;H361),"")</f>
        <v/>
      </c>
      <c r="G361" s="1533"/>
      <c r="I361" s="4"/>
      <c r="J361" s="4"/>
      <c r="K361" s="4"/>
    </row>
    <row r="362" spans="1:11" x14ac:dyDescent="0.2">
      <c r="A362" s="1">
        <v>357</v>
      </c>
      <c r="D362" s="4"/>
      <c r="E362" s="2" t="b">
        <f t="shared" ca="1" si="9"/>
        <v>1</v>
      </c>
      <c r="F362" s="2" t="str" cm="1">
        <f t="array" aca="1" ref="F362" ca="1">IF(G362&lt;&gt;"",INDIRECT("'"&amp;G362&amp;"'!"&amp;H362),"")</f>
        <v/>
      </c>
      <c r="G362" s="1533"/>
      <c r="I362" s="4"/>
      <c r="J362" s="4"/>
      <c r="K362" s="4"/>
    </row>
    <row r="363" spans="1:11" x14ac:dyDescent="0.2">
      <c r="A363" s="1">
        <v>358</v>
      </c>
      <c r="D363" s="4"/>
      <c r="E363" s="2" t="b">
        <f t="shared" ca="1" si="9"/>
        <v>1</v>
      </c>
      <c r="F363" s="2" t="str" cm="1">
        <f t="array" aca="1" ref="F363" ca="1">IF(G363&lt;&gt;"",INDIRECT("'"&amp;G363&amp;"'!"&amp;H363),"")</f>
        <v/>
      </c>
      <c r="G363" s="1533"/>
      <c r="I363" s="4"/>
      <c r="J363" s="4"/>
      <c r="K363" s="4"/>
    </row>
    <row r="364" spans="1:11" x14ac:dyDescent="0.2">
      <c r="A364" s="1">
        <v>359</v>
      </c>
      <c r="D364" s="4"/>
      <c r="E364" s="2" t="b">
        <f t="shared" ca="1" si="9"/>
        <v>1</v>
      </c>
      <c r="F364" s="2" t="str" cm="1">
        <f t="array" aca="1" ref="F364" ca="1">IF(G364&lt;&gt;"",INDIRECT("'"&amp;G364&amp;"'!"&amp;H364),"")</f>
        <v/>
      </c>
      <c r="G364" s="1533"/>
      <c r="I364" s="4"/>
      <c r="J364" s="4"/>
      <c r="K364" s="4"/>
    </row>
    <row r="365" spans="1:11" x14ac:dyDescent="0.2">
      <c r="A365" s="1">
        <v>360</v>
      </c>
      <c r="D365" s="4"/>
      <c r="E365" s="2" t="b">
        <f t="shared" ca="1" si="9"/>
        <v>1</v>
      </c>
      <c r="F365" s="2" t="str" cm="1">
        <f t="array" aca="1" ref="F365" ca="1">IF(G365&lt;&gt;"",INDIRECT("'"&amp;G365&amp;"'!"&amp;H365),"")</f>
        <v/>
      </c>
      <c r="G365" s="1533"/>
      <c r="I365" s="4"/>
      <c r="J365" s="4"/>
      <c r="K365" s="4"/>
    </row>
    <row r="366" spans="1:11" x14ac:dyDescent="0.2">
      <c r="A366" s="1">
        <v>361</v>
      </c>
      <c r="D366" s="4"/>
      <c r="E366" s="2" t="b">
        <f t="shared" ca="1" si="9"/>
        <v>1</v>
      </c>
      <c r="F366" s="2" t="str" cm="1">
        <f t="array" aca="1" ref="F366" ca="1">IF(G366&lt;&gt;"",INDIRECT("'"&amp;G366&amp;"'!"&amp;H366),"")</f>
        <v/>
      </c>
      <c r="G366" s="1533"/>
      <c r="I366" s="4"/>
      <c r="J366" s="4"/>
      <c r="K366" s="4"/>
    </row>
    <row r="367" spans="1:11" x14ac:dyDescent="0.2">
      <c r="A367" s="1">
        <v>362</v>
      </c>
      <c r="D367" s="4"/>
      <c r="E367" s="2" t="b">
        <f t="shared" ca="1" si="9"/>
        <v>1</v>
      </c>
      <c r="F367" s="2" t="str" cm="1">
        <f t="array" aca="1" ref="F367" ca="1">IF(G367&lt;&gt;"",INDIRECT("'"&amp;G367&amp;"'!"&amp;H367),"")</f>
        <v/>
      </c>
      <c r="G367" s="1533"/>
      <c r="I367" s="4"/>
      <c r="J367" s="4"/>
      <c r="K367" s="4"/>
    </row>
    <row r="368" spans="1:11" x14ac:dyDescent="0.2">
      <c r="A368" s="1">
        <v>363</v>
      </c>
      <c r="D368" s="4"/>
      <c r="E368" s="2" t="b">
        <f t="shared" ca="1" si="9"/>
        <v>1</v>
      </c>
      <c r="F368" s="2" t="str" cm="1">
        <f t="array" aca="1" ref="F368" ca="1">IF(G368&lt;&gt;"",INDIRECT("'"&amp;G368&amp;"'!"&amp;H368),"")</f>
        <v/>
      </c>
      <c r="G368" s="1533"/>
      <c r="I368" s="4"/>
      <c r="J368" s="4"/>
      <c r="K368" s="4"/>
    </row>
    <row r="369" spans="1:11" x14ac:dyDescent="0.2">
      <c r="A369" s="1">
        <v>364</v>
      </c>
      <c r="D369" s="4"/>
      <c r="E369" s="2" t="b">
        <f t="shared" ca="1" si="9"/>
        <v>1</v>
      </c>
      <c r="F369" s="2" t="str" cm="1">
        <f t="array" aca="1" ref="F369" ca="1">IF(G369&lt;&gt;"",INDIRECT("'"&amp;G369&amp;"'!"&amp;H369),"")</f>
        <v/>
      </c>
      <c r="G369" s="1533"/>
      <c r="I369" s="4"/>
      <c r="J369" s="4"/>
      <c r="K369" s="4"/>
    </row>
    <row r="370" spans="1:11" x14ac:dyDescent="0.2">
      <c r="A370" s="1">
        <v>365</v>
      </c>
      <c r="D370" s="4"/>
      <c r="E370" s="2" t="b">
        <f t="shared" ca="1" si="9"/>
        <v>1</v>
      </c>
      <c r="F370" s="2" t="str" cm="1">
        <f t="array" aca="1" ref="F370" ca="1">IF(G370&lt;&gt;"",INDIRECT("'"&amp;G370&amp;"'!"&amp;H370),"")</f>
        <v/>
      </c>
      <c r="G370" s="1533"/>
      <c r="I370" s="4"/>
      <c r="J370" s="4"/>
      <c r="K370" s="4"/>
    </row>
    <row r="371" spans="1:11" x14ac:dyDescent="0.2">
      <c r="A371" s="1">
        <v>366</v>
      </c>
      <c r="D371" s="4"/>
      <c r="E371" s="2" t="b">
        <f t="shared" ca="1" si="9"/>
        <v>1</v>
      </c>
      <c r="F371" s="2" t="str" cm="1">
        <f t="array" aca="1" ref="F371" ca="1">IF(G371&lt;&gt;"",INDIRECT("'"&amp;G371&amp;"'!"&amp;H371),"")</f>
        <v/>
      </c>
      <c r="G371" s="1533"/>
      <c r="I371" s="4"/>
      <c r="J371" s="4"/>
      <c r="K371" s="4"/>
    </row>
    <row r="372" spans="1:11" x14ac:dyDescent="0.2">
      <c r="A372" s="1">
        <v>367</v>
      </c>
      <c r="D372" s="4"/>
      <c r="E372" s="2" t="b">
        <f t="shared" ca="1" si="9"/>
        <v>1</v>
      </c>
      <c r="F372" s="2" t="str" cm="1">
        <f t="array" aca="1" ref="F372" ca="1">IF(G372&lt;&gt;"",INDIRECT("'"&amp;G372&amp;"'!"&amp;H372),"")</f>
        <v/>
      </c>
      <c r="G372" s="1533"/>
      <c r="I372" s="4"/>
      <c r="J372" s="4"/>
      <c r="K372" s="4"/>
    </row>
    <row r="373" spans="1:11" x14ac:dyDescent="0.2">
      <c r="A373" s="1">
        <v>368</v>
      </c>
      <c r="D373" s="4"/>
      <c r="E373" s="2" t="b">
        <f t="shared" ca="1" si="9"/>
        <v>1</v>
      </c>
      <c r="F373" s="2" t="str" cm="1">
        <f t="array" aca="1" ref="F373" ca="1">IF(G373&lt;&gt;"",INDIRECT("'"&amp;G373&amp;"'!"&amp;H373),"")</f>
        <v/>
      </c>
      <c r="G373" s="1533"/>
      <c r="I373" s="4"/>
      <c r="J373" s="4"/>
      <c r="K373" s="4"/>
    </row>
    <row r="374" spans="1:11" x14ac:dyDescent="0.2">
      <c r="A374" s="1">
        <v>369</v>
      </c>
      <c r="D374" s="4"/>
      <c r="E374" s="2" t="b">
        <f t="shared" ca="1" si="9"/>
        <v>1</v>
      </c>
      <c r="F374" s="2" t="str" cm="1">
        <f t="array" aca="1" ref="F374" ca="1">IF(G374&lt;&gt;"",INDIRECT("'"&amp;G374&amp;"'!"&amp;H374),"")</f>
        <v/>
      </c>
      <c r="G374" s="1533"/>
      <c r="I374" s="4"/>
      <c r="J374" s="4"/>
      <c r="K374" s="4"/>
    </row>
    <row r="375" spans="1:11" x14ac:dyDescent="0.2">
      <c r="A375" s="1">
        <v>370</v>
      </c>
      <c r="D375" s="4"/>
      <c r="E375" s="2" t="b">
        <f t="shared" ca="1" si="9"/>
        <v>1</v>
      </c>
      <c r="F375" s="2" t="str" cm="1">
        <f t="array" aca="1" ref="F375" ca="1">IF(G375&lt;&gt;"",INDIRECT("'"&amp;G375&amp;"'!"&amp;H375),"")</f>
        <v/>
      </c>
      <c r="G375" s="1533"/>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33" t="s">
        <v>6770</v>
      </c>
      <c r="H376" s="2" t="s">
        <v>4335</v>
      </c>
    </row>
    <row r="377" spans="1:11" x14ac:dyDescent="0.2">
      <c r="A377" s="1">
        <v>372</v>
      </c>
      <c r="D377" s="4"/>
      <c r="E377" s="2" t="b">
        <f t="shared" ca="1" si="9"/>
        <v>1</v>
      </c>
      <c r="F377" s="2" t="str" cm="1">
        <f t="array" aca="1" ref="F377" ca="1">IF(G377&lt;&gt;"",INDIRECT("'"&amp;G377&amp;"'!"&amp;H377),"")</f>
        <v/>
      </c>
      <c r="G377" s="1533"/>
      <c r="I377" s="4"/>
      <c r="J377" s="4"/>
      <c r="K377" s="4"/>
    </row>
    <row r="378" spans="1:11" x14ac:dyDescent="0.2">
      <c r="A378" s="1">
        <v>373</v>
      </c>
      <c r="D378" s="4"/>
      <c r="E378" s="2" t="b">
        <f t="shared" ca="1" si="9"/>
        <v>1</v>
      </c>
      <c r="F378" s="2" t="str" cm="1">
        <f t="array" aca="1" ref="F378" ca="1">IF(G378&lt;&gt;"",INDIRECT("'"&amp;G378&amp;"'!"&amp;H378),"")</f>
        <v/>
      </c>
      <c r="G378" s="1533"/>
      <c r="I378" s="4"/>
      <c r="J378" s="4"/>
      <c r="K378" s="4"/>
    </row>
    <row r="379" spans="1:11" x14ac:dyDescent="0.2">
      <c r="A379" s="1">
        <v>374</v>
      </c>
      <c r="D379" s="4"/>
      <c r="E379" s="2" t="b">
        <f t="shared" ca="1" si="9"/>
        <v>1</v>
      </c>
      <c r="F379" s="2" t="str" cm="1">
        <f t="array" aca="1" ref="F379" ca="1">IF(G379&lt;&gt;"",INDIRECT("'"&amp;G379&amp;"'!"&amp;H379),"")</f>
        <v/>
      </c>
      <c r="G379" s="1533"/>
      <c r="I379" s="4"/>
      <c r="J379" s="4"/>
      <c r="K379" s="4"/>
    </row>
    <row r="380" spans="1:11" x14ac:dyDescent="0.2">
      <c r="A380" s="1">
        <v>375</v>
      </c>
      <c r="D380" s="4"/>
      <c r="E380" s="2" t="b">
        <f t="shared" ca="1" si="9"/>
        <v>1</v>
      </c>
      <c r="F380" s="2" t="str" cm="1">
        <f t="array" aca="1" ref="F380" ca="1">IF(G380&lt;&gt;"",INDIRECT("'"&amp;G380&amp;"'!"&amp;H380),"")</f>
        <v/>
      </c>
      <c r="G380" s="1533"/>
      <c r="I380" s="4"/>
      <c r="J380" s="4"/>
      <c r="K380" s="4"/>
    </row>
    <row r="381" spans="1:11" x14ac:dyDescent="0.2">
      <c r="A381" s="1">
        <v>376</v>
      </c>
      <c r="D381" s="4"/>
      <c r="E381" s="2" t="b">
        <f t="shared" ca="1" si="9"/>
        <v>1</v>
      </c>
      <c r="F381" s="2" t="str" cm="1">
        <f t="array" aca="1" ref="F381" ca="1">IF(G381&lt;&gt;"",INDIRECT("'"&amp;G381&amp;"'!"&amp;H381),"")</f>
        <v/>
      </c>
      <c r="G381" s="1533"/>
      <c r="I381" s="4"/>
      <c r="J381" s="4"/>
      <c r="K381" s="4"/>
    </row>
    <row r="382" spans="1:11" x14ac:dyDescent="0.2">
      <c r="A382" s="1">
        <v>377</v>
      </c>
      <c r="D382" s="4"/>
      <c r="E382" s="2" t="b">
        <f t="shared" ca="1" si="9"/>
        <v>1</v>
      </c>
      <c r="F382" s="2" t="str" cm="1">
        <f t="array" aca="1" ref="F382" ca="1">IF(G382&lt;&gt;"",INDIRECT("'"&amp;G382&amp;"'!"&amp;H382),"")</f>
        <v/>
      </c>
      <c r="G382" s="1533"/>
      <c r="I382" s="4"/>
      <c r="J382" s="4"/>
      <c r="K382" s="4"/>
    </row>
    <row r="383" spans="1:11" x14ac:dyDescent="0.2">
      <c r="A383" s="1">
        <v>378</v>
      </c>
      <c r="D383" s="4"/>
      <c r="E383" s="2" t="b">
        <f t="shared" ca="1" si="9"/>
        <v>1</v>
      </c>
      <c r="F383" s="2" t="str" cm="1">
        <f t="array" aca="1" ref="F383" ca="1">IF(G383&lt;&gt;"",INDIRECT("'"&amp;G383&amp;"'!"&amp;H383),"")</f>
        <v/>
      </c>
      <c r="G383" s="1533"/>
      <c r="I383" s="4"/>
      <c r="J383" s="4"/>
      <c r="K383" s="4"/>
    </row>
    <row r="384" spans="1:11" x14ac:dyDescent="0.2">
      <c r="A384" s="1">
        <v>379</v>
      </c>
      <c r="D384" s="4"/>
      <c r="E384" s="2" t="b">
        <f t="shared" ca="1" si="9"/>
        <v>1</v>
      </c>
      <c r="F384" s="2" t="str" cm="1">
        <f t="array" aca="1" ref="F384" ca="1">IF(G384&lt;&gt;"",INDIRECT("'"&amp;G384&amp;"'!"&amp;H384),"")</f>
        <v/>
      </c>
      <c r="G384" s="1533"/>
      <c r="I384" s="4"/>
      <c r="J384" s="4"/>
      <c r="K384" s="4"/>
    </row>
    <row r="385" spans="1:11" x14ac:dyDescent="0.2">
      <c r="A385" s="1">
        <v>380</v>
      </c>
      <c r="D385" s="4"/>
      <c r="E385" s="2" t="b">
        <f t="shared" ca="1" si="9"/>
        <v>1</v>
      </c>
      <c r="F385" s="2" t="str" cm="1">
        <f t="array" aca="1" ref="F385" ca="1">IF(G385&lt;&gt;"",INDIRECT("'"&amp;G385&amp;"'!"&amp;H385),"")</f>
        <v/>
      </c>
      <c r="G385" s="1533"/>
      <c r="I385" s="4"/>
      <c r="J385" s="4"/>
      <c r="K385" s="4"/>
    </row>
    <row r="386" spans="1:11" x14ac:dyDescent="0.2">
      <c r="A386" s="1">
        <v>381</v>
      </c>
      <c r="D386" s="4"/>
      <c r="E386" s="2" t="b">
        <f t="shared" ref="E386:E449" ca="1" si="11">F386=B386</f>
        <v>1</v>
      </c>
      <c r="F386" s="2" t="str" cm="1">
        <f t="array" aca="1" ref="F386" ca="1">IF(G386&lt;&gt;"",INDIRECT("'"&amp;G386&amp;"'!"&amp;H386),"")</f>
        <v/>
      </c>
      <c r="G386" s="1533"/>
      <c r="I386" s="4"/>
      <c r="J386" s="4"/>
      <c r="K386" s="4"/>
    </row>
    <row r="387" spans="1:11" x14ac:dyDescent="0.2">
      <c r="A387" s="1">
        <v>382</v>
      </c>
      <c r="D387" s="4"/>
      <c r="E387" s="2" t="b">
        <f t="shared" ca="1" si="11"/>
        <v>1</v>
      </c>
      <c r="F387" s="2" t="str" cm="1">
        <f t="array" aca="1" ref="F387" ca="1">IF(G387&lt;&gt;"",INDIRECT("'"&amp;G387&amp;"'!"&amp;H387),"")</f>
        <v/>
      </c>
      <c r="G387" s="1533"/>
      <c r="I387" s="4"/>
      <c r="J387" s="4"/>
      <c r="K387" s="4"/>
    </row>
    <row r="388" spans="1:11" x14ac:dyDescent="0.2">
      <c r="A388" s="1">
        <v>383</v>
      </c>
      <c r="D388" s="4"/>
      <c r="E388" s="2" t="b">
        <f t="shared" ca="1" si="11"/>
        <v>1</v>
      </c>
      <c r="F388" s="2" t="str" cm="1">
        <f t="array" aca="1" ref="F388" ca="1">IF(G388&lt;&gt;"",INDIRECT("'"&amp;G388&amp;"'!"&amp;H388),"")</f>
        <v/>
      </c>
      <c r="G388" s="1533"/>
      <c r="I388" s="4"/>
      <c r="J388" s="4"/>
      <c r="K388" s="4"/>
    </row>
    <row r="389" spans="1:11" x14ac:dyDescent="0.2">
      <c r="A389" s="1">
        <v>384</v>
      </c>
      <c r="D389" s="4"/>
      <c r="E389" s="2" t="b">
        <f t="shared" ca="1" si="11"/>
        <v>1</v>
      </c>
      <c r="F389" s="2" t="str" cm="1">
        <f t="array" aca="1" ref="F389" ca="1">IF(G389&lt;&gt;"",INDIRECT("'"&amp;G389&amp;"'!"&amp;H389),"")</f>
        <v/>
      </c>
      <c r="G389" s="1533"/>
      <c r="I389" s="4"/>
      <c r="J389" s="4"/>
      <c r="K389" s="4"/>
    </row>
    <row r="390" spans="1:11" x14ac:dyDescent="0.2">
      <c r="A390" s="1">
        <v>385</v>
      </c>
      <c r="D390" s="4"/>
      <c r="E390" s="2" t="b">
        <f t="shared" ca="1" si="11"/>
        <v>1</v>
      </c>
      <c r="F390" s="2" t="str" cm="1">
        <f t="array" aca="1" ref="F390" ca="1">IF(G390&lt;&gt;"",INDIRECT("'"&amp;G390&amp;"'!"&amp;H390),"")</f>
        <v/>
      </c>
      <c r="G390" s="1533"/>
      <c r="I390" s="4"/>
      <c r="J390" s="4"/>
      <c r="K390" s="4"/>
    </row>
    <row r="391" spans="1:11" x14ac:dyDescent="0.2">
      <c r="A391" s="1">
        <v>386</v>
      </c>
      <c r="D391" s="4"/>
      <c r="E391" s="2" t="b">
        <f t="shared" ca="1" si="11"/>
        <v>1</v>
      </c>
      <c r="F391" s="2" t="str" cm="1">
        <f t="array" aca="1" ref="F391" ca="1">IF(G391&lt;&gt;"",INDIRECT("'"&amp;G391&amp;"'!"&amp;H391),"")</f>
        <v/>
      </c>
      <c r="G391" s="1533"/>
      <c r="I391" s="4"/>
      <c r="J391" s="4"/>
      <c r="K391" s="4"/>
    </row>
    <row r="392" spans="1:11" x14ac:dyDescent="0.2">
      <c r="A392" s="1">
        <v>387</v>
      </c>
      <c r="D392" s="4"/>
      <c r="E392" s="2" t="b">
        <f t="shared" ca="1" si="11"/>
        <v>1</v>
      </c>
      <c r="F392" s="2" t="str" cm="1">
        <f t="array" aca="1" ref="F392" ca="1">IF(G392&lt;&gt;"",INDIRECT("'"&amp;G392&amp;"'!"&amp;H392),"")</f>
        <v/>
      </c>
      <c r="G392" s="1533"/>
      <c r="I392" s="4"/>
      <c r="J392" s="4"/>
      <c r="K392" s="4"/>
    </row>
    <row r="393" spans="1:11" x14ac:dyDescent="0.2">
      <c r="A393" s="1">
        <v>388</v>
      </c>
      <c r="D393" s="4"/>
      <c r="E393" s="2" t="b">
        <f t="shared" ca="1" si="11"/>
        <v>1</v>
      </c>
      <c r="F393" s="2" t="str" cm="1">
        <f t="array" aca="1" ref="F393" ca="1">IF(G393&lt;&gt;"",INDIRECT("'"&amp;G393&amp;"'!"&amp;H393),"")</f>
        <v/>
      </c>
      <c r="G393" s="1533"/>
      <c r="I393" s="4"/>
      <c r="J393" s="4"/>
      <c r="K393" s="4"/>
    </row>
    <row r="394" spans="1:11" x14ac:dyDescent="0.2">
      <c r="A394" s="1">
        <v>389</v>
      </c>
      <c r="D394" s="4"/>
      <c r="E394" s="2" t="b">
        <f t="shared" ca="1" si="11"/>
        <v>1</v>
      </c>
      <c r="F394" s="2" t="str" cm="1">
        <f t="array" aca="1" ref="F394" ca="1">IF(G394&lt;&gt;"",INDIRECT("'"&amp;G394&amp;"'!"&amp;H394),"")</f>
        <v/>
      </c>
      <c r="G394" s="1533"/>
      <c r="I394" s="4"/>
      <c r="J394" s="4"/>
      <c r="K394" s="4"/>
    </row>
    <row r="395" spans="1:11" x14ac:dyDescent="0.2">
      <c r="A395" s="1">
        <v>390</v>
      </c>
      <c r="D395" s="4"/>
      <c r="E395" s="2" t="b">
        <f t="shared" ca="1" si="11"/>
        <v>1</v>
      </c>
      <c r="F395" s="2" t="str" cm="1">
        <f t="array" aca="1" ref="F395" ca="1">IF(G395&lt;&gt;"",INDIRECT("'"&amp;G395&amp;"'!"&amp;H395),"")</f>
        <v/>
      </c>
      <c r="G395" s="1533"/>
      <c r="I395" s="4"/>
      <c r="J395" s="4"/>
      <c r="K395" s="4"/>
    </row>
    <row r="396" spans="1:11" x14ac:dyDescent="0.2">
      <c r="A396" s="1">
        <v>391</v>
      </c>
      <c r="D396" s="4"/>
      <c r="E396" s="2" t="b">
        <f t="shared" ca="1" si="11"/>
        <v>1</v>
      </c>
      <c r="F396" s="2" t="str" cm="1">
        <f t="array" aca="1" ref="F396" ca="1">IF(G396&lt;&gt;"",INDIRECT("'"&amp;G396&amp;"'!"&amp;H396),"")</f>
        <v/>
      </c>
      <c r="G396" s="1533"/>
      <c r="I396" s="4"/>
      <c r="J396" s="4"/>
      <c r="K396" s="4"/>
    </row>
    <row r="397" spans="1:11" x14ac:dyDescent="0.2">
      <c r="A397" s="1">
        <v>392</v>
      </c>
      <c r="D397" s="4"/>
      <c r="E397" s="2" t="b">
        <f t="shared" ca="1" si="11"/>
        <v>1</v>
      </c>
      <c r="F397" s="2" t="str" cm="1">
        <f t="array" aca="1" ref="F397" ca="1">IF(G397&lt;&gt;"",INDIRECT("'"&amp;G397&amp;"'!"&amp;H397),"")</f>
        <v/>
      </c>
      <c r="G397" s="1533"/>
      <c r="I397" s="4"/>
      <c r="J397" s="4"/>
      <c r="K397" s="4"/>
    </row>
    <row r="398" spans="1:11" x14ac:dyDescent="0.2">
      <c r="A398" s="1">
        <v>393</v>
      </c>
      <c r="D398" s="4"/>
      <c r="E398" s="2" t="b">
        <f t="shared" ca="1" si="11"/>
        <v>1</v>
      </c>
      <c r="F398" s="2" t="str" cm="1">
        <f t="array" aca="1" ref="F398" ca="1">IF(G398&lt;&gt;"",INDIRECT("'"&amp;G398&amp;"'!"&amp;H398),"")</f>
        <v/>
      </c>
      <c r="G398" s="1533"/>
      <c r="I398" s="4"/>
      <c r="J398" s="4"/>
      <c r="K398" s="4"/>
    </row>
    <row r="399" spans="1:11" x14ac:dyDescent="0.2">
      <c r="A399" s="1">
        <v>394</v>
      </c>
      <c r="D399" s="4"/>
      <c r="E399" s="2" t="b">
        <f t="shared" ca="1" si="11"/>
        <v>1</v>
      </c>
      <c r="F399" s="2" t="str" cm="1">
        <f t="array" aca="1" ref="F399" ca="1">IF(G399&lt;&gt;"",INDIRECT("'"&amp;G399&amp;"'!"&amp;H399),"")</f>
        <v/>
      </c>
      <c r="G399" s="1533"/>
      <c r="I399" s="4"/>
      <c r="J399" s="4"/>
      <c r="K399" s="4"/>
    </row>
    <row r="400" spans="1:11" x14ac:dyDescent="0.2">
      <c r="A400" s="1">
        <v>395</v>
      </c>
      <c r="D400" s="4"/>
      <c r="E400" s="2" t="b">
        <f t="shared" ca="1" si="11"/>
        <v>1</v>
      </c>
      <c r="F400" s="2" t="str" cm="1">
        <f t="array" aca="1" ref="F400" ca="1">IF(G400&lt;&gt;"",INDIRECT("'"&amp;G400&amp;"'!"&amp;H400),"")</f>
        <v/>
      </c>
      <c r="G400" s="1533"/>
      <c r="I400" s="4"/>
      <c r="J400" s="4"/>
      <c r="K400" s="4"/>
    </row>
    <row r="401" spans="1:11" x14ac:dyDescent="0.2">
      <c r="A401" s="1">
        <v>396</v>
      </c>
      <c r="D401" s="4"/>
      <c r="E401" s="2" t="b">
        <f t="shared" ca="1" si="11"/>
        <v>1</v>
      </c>
      <c r="F401" s="2" t="str" cm="1">
        <f t="array" aca="1" ref="F401" ca="1">IF(G401&lt;&gt;"",INDIRECT("'"&amp;G401&amp;"'!"&amp;H401),"")</f>
        <v/>
      </c>
      <c r="G401" s="1533"/>
      <c r="I401" s="4"/>
      <c r="J401" s="4"/>
      <c r="K401" s="4"/>
    </row>
    <row r="402" spans="1:11" x14ac:dyDescent="0.2">
      <c r="A402" s="1">
        <v>397</v>
      </c>
      <c r="D402" s="4"/>
      <c r="E402" s="2" t="b">
        <f t="shared" ca="1" si="11"/>
        <v>1</v>
      </c>
      <c r="F402" s="2" t="str" cm="1">
        <f t="array" aca="1" ref="F402" ca="1">IF(G402&lt;&gt;"",INDIRECT("'"&amp;G402&amp;"'!"&amp;H402),"")</f>
        <v/>
      </c>
      <c r="G402" s="1533"/>
      <c r="I402" s="4"/>
      <c r="J402" s="4"/>
      <c r="K402" s="4"/>
    </row>
    <row r="403" spans="1:11" x14ac:dyDescent="0.2">
      <c r="A403" s="1">
        <v>398</v>
      </c>
      <c r="D403" s="4"/>
      <c r="E403" s="2" t="b">
        <f t="shared" ca="1" si="11"/>
        <v>1</v>
      </c>
      <c r="F403" s="2" t="str" cm="1">
        <f t="array" aca="1" ref="F403" ca="1">IF(G403&lt;&gt;"",INDIRECT("'"&amp;G403&amp;"'!"&amp;H403),"")</f>
        <v/>
      </c>
      <c r="G403" s="1533"/>
      <c r="I403" s="4"/>
      <c r="J403" s="4"/>
      <c r="K403" s="4"/>
    </row>
    <row r="404" spans="1:11" x14ac:dyDescent="0.2">
      <c r="A404" s="1">
        <v>399</v>
      </c>
      <c r="D404" s="4"/>
      <c r="E404" s="2" t="b">
        <f t="shared" ca="1" si="11"/>
        <v>1</v>
      </c>
      <c r="F404" s="2" t="str" cm="1">
        <f t="array" aca="1" ref="F404" ca="1">IF(G404&lt;&gt;"",INDIRECT("'"&amp;G404&amp;"'!"&amp;H404),"")</f>
        <v/>
      </c>
      <c r="G404" s="1533"/>
      <c r="I404" s="4"/>
      <c r="J404" s="4"/>
      <c r="K404" s="4"/>
    </row>
    <row r="405" spans="1:11" x14ac:dyDescent="0.2">
      <c r="A405" s="1">
        <v>400</v>
      </c>
      <c r="D405" s="4"/>
      <c r="E405" s="2" t="b">
        <f t="shared" ca="1" si="11"/>
        <v>1</v>
      </c>
      <c r="F405" s="2" t="str" cm="1">
        <f t="array" aca="1" ref="F405" ca="1">IF(G405&lt;&gt;"",INDIRECT("'"&amp;G405&amp;"'!"&amp;H405),"")</f>
        <v/>
      </c>
      <c r="G405" s="1533"/>
      <c r="I405" s="4"/>
      <c r="J405" s="4"/>
      <c r="K405" s="4"/>
    </row>
    <row r="406" spans="1:11" x14ac:dyDescent="0.2">
      <c r="A406" s="1">
        <v>401</v>
      </c>
      <c r="D406" s="4"/>
      <c r="E406" s="2" t="b">
        <f t="shared" ca="1" si="11"/>
        <v>1</v>
      </c>
      <c r="F406" s="2" t="str" cm="1">
        <f t="array" aca="1" ref="F406" ca="1">IF(G406&lt;&gt;"",INDIRECT("'"&amp;G406&amp;"'!"&amp;H406),"")</f>
        <v/>
      </c>
      <c r="G406" s="1533"/>
      <c r="I406" s="4"/>
      <c r="J406" s="4"/>
      <c r="K406" s="4"/>
    </row>
    <row r="407" spans="1:11" x14ac:dyDescent="0.2">
      <c r="A407" s="1">
        <v>402</v>
      </c>
      <c r="D407" s="4"/>
      <c r="E407" s="2" t="b">
        <f t="shared" ca="1" si="11"/>
        <v>1</v>
      </c>
      <c r="F407" s="2" t="str" cm="1">
        <f t="array" aca="1" ref="F407" ca="1">IF(G407&lt;&gt;"",INDIRECT("'"&amp;G407&amp;"'!"&amp;H407),"")</f>
        <v/>
      </c>
      <c r="G407" s="1533"/>
      <c r="I407" s="4"/>
      <c r="J407" s="4"/>
      <c r="K407" s="4"/>
    </row>
    <row r="408" spans="1:11" x14ac:dyDescent="0.2">
      <c r="A408" s="1">
        <v>403</v>
      </c>
      <c r="D408" s="4"/>
      <c r="E408" s="2" t="b">
        <f t="shared" ca="1" si="11"/>
        <v>1</v>
      </c>
      <c r="F408" s="2" t="str" cm="1">
        <f t="array" aca="1" ref="F408" ca="1">IF(G408&lt;&gt;"",INDIRECT("'"&amp;G408&amp;"'!"&amp;H408),"")</f>
        <v/>
      </c>
      <c r="G408" s="1533"/>
      <c r="I408" s="4"/>
      <c r="J408" s="4"/>
      <c r="K408" s="4"/>
    </row>
    <row r="409" spans="1:11" x14ac:dyDescent="0.2">
      <c r="A409" s="1">
        <v>404</v>
      </c>
      <c r="D409" s="4"/>
      <c r="E409" s="2" t="b">
        <f t="shared" ca="1" si="11"/>
        <v>1</v>
      </c>
      <c r="F409" s="2" t="str" cm="1">
        <f t="array" aca="1" ref="F409" ca="1">IF(G409&lt;&gt;"",INDIRECT("'"&amp;G409&amp;"'!"&amp;H409),"")</f>
        <v/>
      </c>
      <c r="G409" s="1533"/>
      <c r="I409" s="4"/>
      <c r="J409" s="4"/>
      <c r="K409" s="4"/>
    </row>
    <row r="410" spans="1:11" x14ac:dyDescent="0.2">
      <c r="A410" s="1">
        <v>405</v>
      </c>
      <c r="D410" s="4"/>
      <c r="E410" s="2" t="b">
        <f t="shared" ca="1" si="11"/>
        <v>1</v>
      </c>
      <c r="F410" s="2" t="str" cm="1">
        <f t="array" aca="1" ref="F410" ca="1">IF(G410&lt;&gt;"",INDIRECT("'"&amp;G410&amp;"'!"&amp;H410),"")</f>
        <v/>
      </c>
      <c r="G410" s="1533"/>
      <c r="I410" s="4"/>
      <c r="J410" s="4"/>
      <c r="K410" s="4"/>
    </row>
    <row r="411" spans="1:11" x14ac:dyDescent="0.2">
      <c r="A411" s="1">
        <v>406</v>
      </c>
      <c r="D411" s="4"/>
      <c r="E411" s="2" t="b">
        <f t="shared" ca="1" si="11"/>
        <v>1</v>
      </c>
      <c r="F411" s="2" t="str" cm="1">
        <f t="array" aca="1" ref="F411" ca="1">IF(G411&lt;&gt;"",INDIRECT("'"&amp;G411&amp;"'!"&amp;H411),"")</f>
        <v/>
      </c>
      <c r="G411" s="1533"/>
      <c r="I411" s="4"/>
      <c r="J411" s="4"/>
      <c r="K411" s="4"/>
    </row>
    <row r="412" spans="1:11" x14ac:dyDescent="0.2">
      <c r="A412" s="1">
        <v>407</v>
      </c>
      <c r="D412" s="4"/>
      <c r="E412" s="2" t="b">
        <f t="shared" ca="1" si="11"/>
        <v>1</v>
      </c>
      <c r="F412" s="2" t="str" cm="1">
        <f t="array" aca="1" ref="F412" ca="1">IF(G412&lt;&gt;"",INDIRECT("'"&amp;G412&amp;"'!"&amp;H412),"")</f>
        <v/>
      </c>
      <c r="G412" s="1533"/>
      <c r="I412" s="4"/>
      <c r="J412" s="4"/>
      <c r="K412" s="4"/>
    </row>
    <row r="413" spans="1:11" x14ac:dyDescent="0.2">
      <c r="A413" s="1">
        <v>408</v>
      </c>
      <c r="D413" s="4"/>
      <c r="E413" s="2" t="b">
        <f t="shared" ca="1" si="11"/>
        <v>1</v>
      </c>
      <c r="F413" s="2" t="str" cm="1">
        <f t="array" aca="1" ref="F413" ca="1">IF(G413&lt;&gt;"",INDIRECT("'"&amp;G413&amp;"'!"&amp;H413),"")</f>
        <v/>
      </c>
      <c r="G413" s="1533"/>
      <c r="I413" s="4"/>
      <c r="J413" s="4"/>
      <c r="K413" s="4"/>
    </row>
    <row r="414" spans="1:11" x14ac:dyDescent="0.2">
      <c r="A414" s="1">
        <v>409</v>
      </c>
      <c r="D414" s="4"/>
      <c r="E414" s="2" t="b">
        <f t="shared" ca="1" si="11"/>
        <v>1</v>
      </c>
      <c r="F414" s="2" t="str" cm="1">
        <f t="array" aca="1" ref="F414" ca="1">IF(G414&lt;&gt;"",INDIRECT("'"&amp;G414&amp;"'!"&amp;H414),"")</f>
        <v/>
      </c>
      <c r="G414" s="1533"/>
      <c r="I414" s="4"/>
      <c r="J414" s="4"/>
      <c r="K414" s="4"/>
    </row>
    <row r="415" spans="1:11" x14ac:dyDescent="0.2">
      <c r="A415" s="1">
        <v>410</v>
      </c>
      <c r="D415" s="4"/>
      <c r="E415" s="2" t="b">
        <f t="shared" ca="1" si="11"/>
        <v>1</v>
      </c>
      <c r="F415" s="2" t="str" cm="1">
        <f t="array" aca="1" ref="F415" ca="1">IF(G415&lt;&gt;"",INDIRECT("'"&amp;G415&amp;"'!"&amp;H415),"")</f>
        <v/>
      </c>
      <c r="G415" s="1533"/>
      <c r="I415" s="4"/>
      <c r="J415" s="4"/>
      <c r="K415" s="4"/>
    </row>
    <row r="416" spans="1:11" x14ac:dyDescent="0.2">
      <c r="A416" s="1">
        <v>411</v>
      </c>
      <c r="D416" s="4"/>
      <c r="E416" s="2" t="b">
        <f t="shared" ca="1" si="11"/>
        <v>1</v>
      </c>
      <c r="F416" s="2" t="str" cm="1">
        <f t="array" aca="1" ref="F416" ca="1">IF(G416&lt;&gt;"",INDIRECT("'"&amp;G416&amp;"'!"&amp;H416),"")</f>
        <v/>
      </c>
      <c r="G416" s="1533"/>
      <c r="I416" s="4"/>
      <c r="J416" s="4"/>
      <c r="K416" s="4"/>
    </row>
    <row r="417" spans="1:11" x14ac:dyDescent="0.2">
      <c r="A417" s="1">
        <v>412</v>
      </c>
      <c r="D417" s="4"/>
      <c r="E417" s="2" t="b">
        <f t="shared" ca="1" si="11"/>
        <v>1</v>
      </c>
      <c r="F417" s="2" t="str" cm="1">
        <f t="array" aca="1" ref="F417" ca="1">IF(G417&lt;&gt;"",INDIRECT("'"&amp;G417&amp;"'!"&amp;H417),"")</f>
        <v/>
      </c>
      <c r="G417" s="1533"/>
      <c r="I417" s="4"/>
      <c r="J417" s="4"/>
      <c r="K417" s="4"/>
    </row>
    <row r="418" spans="1:11" x14ac:dyDescent="0.2">
      <c r="A418" s="1">
        <v>413</v>
      </c>
      <c r="D418" s="4"/>
      <c r="E418" s="2" t="b">
        <f t="shared" ca="1" si="11"/>
        <v>1</v>
      </c>
      <c r="F418" s="2" t="str" cm="1">
        <f t="array" aca="1" ref="F418" ca="1">IF(G418&lt;&gt;"",INDIRECT("'"&amp;G418&amp;"'!"&amp;H418),"")</f>
        <v/>
      </c>
      <c r="G418" s="1533"/>
      <c r="I418" s="4"/>
      <c r="J418" s="4"/>
      <c r="K418" s="4"/>
    </row>
    <row r="419" spans="1:11" x14ac:dyDescent="0.2">
      <c r="A419" s="1">
        <v>414</v>
      </c>
      <c r="D419" s="4"/>
      <c r="E419" s="2" t="b">
        <f t="shared" ca="1" si="11"/>
        <v>1</v>
      </c>
      <c r="F419" s="2" t="str" cm="1">
        <f t="array" aca="1" ref="F419" ca="1">IF(G419&lt;&gt;"",INDIRECT("'"&amp;G419&amp;"'!"&amp;H419),"")</f>
        <v/>
      </c>
      <c r="G419" s="1533"/>
      <c r="I419" s="4"/>
      <c r="J419" s="4"/>
      <c r="K419" s="4"/>
    </row>
    <row r="420" spans="1:11" x14ac:dyDescent="0.2">
      <c r="A420" s="1">
        <v>415</v>
      </c>
      <c r="D420" s="4"/>
      <c r="E420" s="2" t="b">
        <f t="shared" ca="1" si="11"/>
        <v>1</v>
      </c>
      <c r="F420" s="2" t="str" cm="1">
        <f t="array" aca="1" ref="F420" ca="1">IF(G420&lt;&gt;"",INDIRECT("'"&amp;G420&amp;"'!"&amp;H420),"")</f>
        <v/>
      </c>
      <c r="G420" s="1533"/>
      <c r="I420" s="4"/>
      <c r="J420" s="4"/>
      <c r="K420" s="4"/>
    </row>
    <row r="421" spans="1:11" x14ac:dyDescent="0.2">
      <c r="A421" s="1">
        <v>416</v>
      </c>
      <c r="D421" s="4"/>
      <c r="E421" s="2" t="b">
        <f t="shared" ca="1" si="11"/>
        <v>1</v>
      </c>
      <c r="F421" s="2" t="str" cm="1">
        <f t="array" aca="1" ref="F421" ca="1">IF(G421&lt;&gt;"",INDIRECT("'"&amp;G421&amp;"'!"&amp;H421),"")</f>
        <v/>
      </c>
      <c r="G421" s="1533"/>
      <c r="I421" s="4"/>
      <c r="J421" s="4"/>
      <c r="K421" s="4"/>
    </row>
    <row r="422" spans="1:11" x14ac:dyDescent="0.2">
      <c r="A422" s="1">
        <v>417</v>
      </c>
      <c r="D422" s="4"/>
      <c r="E422" s="2" t="b">
        <f t="shared" ca="1" si="11"/>
        <v>1</v>
      </c>
      <c r="F422" s="2" t="str" cm="1">
        <f t="array" aca="1" ref="F422" ca="1">IF(G422&lt;&gt;"",INDIRECT("'"&amp;G422&amp;"'!"&amp;H422),"")</f>
        <v/>
      </c>
      <c r="G422" s="1533"/>
      <c r="I422" s="4"/>
      <c r="J422" s="4"/>
      <c r="K422" s="4"/>
    </row>
    <row r="423" spans="1:11" x14ac:dyDescent="0.2">
      <c r="A423" s="1">
        <v>418</v>
      </c>
      <c r="D423" s="4"/>
      <c r="E423" s="2" t="b">
        <f t="shared" ca="1" si="11"/>
        <v>1</v>
      </c>
      <c r="F423" s="2" t="str" cm="1">
        <f t="array" aca="1" ref="F423" ca="1">IF(G423&lt;&gt;"",INDIRECT("'"&amp;G423&amp;"'!"&amp;H423),"")</f>
        <v/>
      </c>
      <c r="G423" s="1533"/>
      <c r="I423" s="4"/>
      <c r="J423" s="4"/>
      <c r="K423" s="4"/>
    </row>
    <row r="424" spans="1:11" x14ac:dyDescent="0.2">
      <c r="A424" s="1">
        <v>419</v>
      </c>
      <c r="D424" s="4"/>
      <c r="E424" s="2" t="b">
        <f t="shared" ca="1" si="11"/>
        <v>1</v>
      </c>
      <c r="F424" s="2" t="str" cm="1">
        <f t="array" aca="1" ref="F424" ca="1">IF(G424&lt;&gt;"",INDIRECT("'"&amp;G424&amp;"'!"&amp;H424),"")</f>
        <v/>
      </c>
      <c r="G424" s="1533"/>
      <c r="I424" s="4"/>
      <c r="J424" s="4"/>
      <c r="K424" s="4"/>
    </row>
    <row r="425" spans="1:11" x14ac:dyDescent="0.2">
      <c r="A425" s="1">
        <v>420</v>
      </c>
      <c r="D425" s="4"/>
      <c r="E425" s="2" t="b">
        <f t="shared" ca="1" si="11"/>
        <v>1</v>
      </c>
      <c r="F425" s="2" t="str" cm="1">
        <f t="array" aca="1" ref="F425" ca="1">IF(G425&lt;&gt;"",INDIRECT("'"&amp;G425&amp;"'!"&amp;H425),"")</f>
        <v/>
      </c>
      <c r="G425" s="1533"/>
      <c r="I425" s="4"/>
      <c r="J425" s="4"/>
      <c r="K425" s="4"/>
    </row>
    <row r="426" spans="1:11" x14ac:dyDescent="0.2">
      <c r="A426" s="1">
        <v>421</v>
      </c>
      <c r="D426" s="4"/>
      <c r="E426" s="2" t="b">
        <f t="shared" ca="1" si="11"/>
        <v>1</v>
      </c>
      <c r="F426" s="2" t="str" cm="1">
        <f t="array" aca="1" ref="F426" ca="1">IF(G426&lt;&gt;"",INDIRECT("'"&amp;G426&amp;"'!"&amp;H426),"")</f>
        <v/>
      </c>
      <c r="G426" s="1533"/>
      <c r="I426" s="4"/>
      <c r="J426" s="4"/>
      <c r="K426" s="4"/>
    </row>
    <row r="427" spans="1:11" x14ac:dyDescent="0.2">
      <c r="A427" s="1">
        <v>422</v>
      </c>
      <c r="D427" s="4"/>
      <c r="E427" s="2" t="b">
        <f t="shared" ca="1" si="11"/>
        <v>1</v>
      </c>
      <c r="F427" s="2" t="str" cm="1">
        <f t="array" aca="1" ref="F427" ca="1">IF(G427&lt;&gt;"",INDIRECT("'"&amp;G427&amp;"'!"&amp;H427),"")</f>
        <v/>
      </c>
      <c r="G427" s="1533"/>
      <c r="I427" s="4"/>
      <c r="J427" s="4"/>
      <c r="K427" s="4"/>
    </row>
    <row r="428" spans="1:11" x14ac:dyDescent="0.2">
      <c r="A428" s="1">
        <v>423</v>
      </c>
      <c r="D428" s="4"/>
      <c r="E428" s="2" t="b">
        <f t="shared" ca="1" si="11"/>
        <v>1</v>
      </c>
      <c r="F428" s="2" t="str" cm="1">
        <f t="array" aca="1" ref="F428" ca="1">IF(G428&lt;&gt;"",INDIRECT("'"&amp;G428&amp;"'!"&amp;H428),"")</f>
        <v/>
      </c>
      <c r="G428" s="1533"/>
      <c r="I428" s="4"/>
      <c r="J428" s="4"/>
      <c r="K428" s="4"/>
    </row>
    <row r="429" spans="1:11" x14ac:dyDescent="0.2">
      <c r="A429" s="1">
        <v>424</v>
      </c>
      <c r="D429" s="4"/>
      <c r="E429" s="2" t="b">
        <f t="shared" ca="1" si="11"/>
        <v>1</v>
      </c>
      <c r="F429" s="2" t="str" cm="1">
        <f t="array" aca="1" ref="F429" ca="1">IF(G429&lt;&gt;"",INDIRECT("'"&amp;G429&amp;"'!"&amp;H429),"")</f>
        <v/>
      </c>
      <c r="G429" s="1533"/>
      <c r="I429" s="4"/>
      <c r="J429" s="4"/>
      <c r="K429" s="4"/>
    </row>
    <row r="430" spans="1:11" x14ac:dyDescent="0.2">
      <c r="A430" s="1">
        <v>425</v>
      </c>
      <c r="D430" s="4"/>
      <c r="E430" s="2" t="b">
        <f t="shared" ca="1" si="11"/>
        <v>1</v>
      </c>
      <c r="F430" s="2" t="str" cm="1">
        <f t="array" aca="1" ref="F430" ca="1">IF(G430&lt;&gt;"",INDIRECT("'"&amp;G430&amp;"'!"&amp;H430),"")</f>
        <v/>
      </c>
      <c r="G430" s="1533"/>
      <c r="I430" s="4"/>
      <c r="J430" s="4"/>
      <c r="K430" s="4"/>
    </row>
    <row r="431" spans="1:11" x14ac:dyDescent="0.2">
      <c r="A431" s="1">
        <v>426</v>
      </c>
      <c r="D431" s="4"/>
      <c r="E431" s="2" t="b">
        <f t="shared" ca="1" si="11"/>
        <v>1</v>
      </c>
      <c r="F431" s="2" t="str" cm="1">
        <f t="array" aca="1" ref="F431" ca="1">IF(G431&lt;&gt;"",INDIRECT("'"&amp;G431&amp;"'!"&amp;H431),"")</f>
        <v/>
      </c>
      <c r="G431" s="1533"/>
      <c r="I431" s="4"/>
      <c r="J431" s="4"/>
      <c r="K431" s="4"/>
    </row>
    <row r="432" spans="1:11" x14ac:dyDescent="0.2">
      <c r="A432" s="1">
        <v>427</v>
      </c>
      <c r="D432" s="4"/>
      <c r="E432" s="2" t="b">
        <f t="shared" ca="1" si="11"/>
        <v>1</v>
      </c>
      <c r="F432" s="2" t="str" cm="1">
        <f t="array" aca="1" ref="F432" ca="1">IF(G432&lt;&gt;"",INDIRECT("'"&amp;G432&amp;"'!"&amp;H432),"")</f>
        <v/>
      </c>
      <c r="G432" s="1533"/>
      <c r="I432" s="4"/>
      <c r="J432" s="4"/>
      <c r="K432" s="4"/>
    </row>
    <row r="433" spans="1:11" x14ac:dyDescent="0.2">
      <c r="A433" s="1">
        <v>428</v>
      </c>
      <c r="D433" s="4"/>
      <c r="E433" s="2" t="b">
        <f t="shared" ca="1" si="11"/>
        <v>1</v>
      </c>
      <c r="F433" s="2" t="str" cm="1">
        <f t="array" aca="1" ref="F433" ca="1">IF(G433&lt;&gt;"",INDIRECT("'"&amp;G433&amp;"'!"&amp;H433),"")</f>
        <v/>
      </c>
      <c r="G433" s="1533"/>
      <c r="I433" s="4"/>
      <c r="J433" s="4"/>
      <c r="K433" s="4"/>
    </row>
    <row r="434" spans="1:11" x14ac:dyDescent="0.2">
      <c r="A434" s="1">
        <v>429</v>
      </c>
      <c r="D434" s="4"/>
      <c r="E434" s="2" t="b">
        <f t="shared" ca="1" si="11"/>
        <v>1</v>
      </c>
      <c r="F434" s="2" t="str" cm="1">
        <f t="array" aca="1" ref="F434" ca="1">IF(G434&lt;&gt;"",INDIRECT("'"&amp;G434&amp;"'!"&amp;H434),"")</f>
        <v/>
      </c>
      <c r="G434" s="1533"/>
      <c r="I434" s="4"/>
      <c r="J434" s="4"/>
      <c r="K434" s="4"/>
    </row>
    <row r="435" spans="1:11" x14ac:dyDescent="0.2">
      <c r="A435" s="1">
        <v>430</v>
      </c>
      <c r="D435" s="4"/>
      <c r="E435" s="2" t="b">
        <f t="shared" ca="1" si="11"/>
        <v>1</v>
      </c>
      <c r="F435" s="2" t="str" cm="1">
        <f t="array" aca="1" ref="F435" ca="1">IF(G435&lt;&gt;"",INDIRECT("'"&amp;G435&amp;"'!"&amp;H435),"")</f>
        <v/>
      </c>
      <c r="G435" s="1533"/>
      <c r="I435" s="4"/>
      <c r="J435" s="4"/>
      <c r="K435" s="4"/>
    </row>
    <row r="436" spans="1:11" x14ac:dyDescent="0.2">
      <c r="A436" s="1">
        <v>431</v>
      </c>
      <c r="D436" s="4"/>
      <c r="E436" s="2" t="b">
        <f t="shared" ca="1" si="11"/>
        <v>1</v>
      </c>
      <c r="F436" s="2" t="str" cm="1">
        <f t="array" aca="1" ref="F436" ca="1">IF(G436&lt;&gt;"",INDIRECT("'"&amp;G436&amp;"'!"&amp;H436),"")</f>
        <v/>
      </c>
      <c r="G436" s="1533"/>
      <c r="I436" s="4"/>
      <c r="J436" s="4"/>
      <c r="K436" s="4"/>
    </row>
    <row r="437" spans="1:11" x14ac:dyDescent="0.2">
      <c r="A437" s="1">
        <v>432</v>
      </c>
      <c r="D437" s="4"/>
      <c r="E437" s="2" t="b">
        <f t="shared" ca="1" si="11"/>
        <v>1</v>
      </c>
      <c r="F437" s="2" t="str" cm="1">
        <f t="array" aca="1" ref="F437" ca="1">IF(G437&lt;&gt;"",INDIRECT("'"&amp;G437&amp;"'!"&amp;H437),"")</f>
        <v/>
      </c>
      <c r="G437" s="1533"/>
      <c r="I437" s="4"/>
      <c r="J437" s="4"/>
      <c r="K437" s="4"/>
    </row>
    <row r="438" spans="1:11" x14ac:dyDescent="0.2">
      <c r="A438" s="1">
        <v>433</v>
      </c>
      <c r="D438" s="4"/>
      <c r="E438" s="2" t="b">
        <f t="shared" ca="1" si="11"/>
        <v>1</v>
      </c>
      <c r="F438" s="2" t="str" cm="1">
        <f t="array" aca="1" ref="F438" ca="1">IF(G438&lt;&gt;"",INDIRECT("'"&amp;G438&amp;"'!"&amp;H438),"")</f>
        <v/>
      </c>
      <c r="G438" s="1533"/>
      <c r="I438" s="4"/>
      <c r="J438" s="4"/>
      <c r="K438" s="4"/>
    </row>
    <row r="439" spans="1:11" x14ac:dyDescent="0.2">
      <c r="A439" s="1">
        <v>434</v>
      </c>
      <c r="D439" s="4"/>
      <c r="E439" s="2" t="b">
        <f t="shared" ca="1" si="11"/>
        <v>1</v>
      </c>
      <c r="F439" s="2" t="str" cm="1">
        <f t="array" aca="1" ref="F439" ca="1">IF(G439&lt;&gt;"",INDIRECT("'"&amp;G439&amp;"'!"&amp;H439),"")</f>
        <v/>
      </c>
      <c r="G439" s="1533"/>
      <c r="I439" s="4"/>
      <c r="J439" s="4"/>
      <c r="K439" s="4"/>
    </row>
    <row r="440" spans="1:11" x14ac:dyDescent="0.2">
      <c r="A440" s="1">
        <v>435</v>
      </c>
      <c r="D440" s="4"/>
      <c r="E440" s="2" t="b">
        <f t="shared" ca="1" si="11"/>
        <v>1</v>
      </c>
      <c r="F440" s="2" t="str" cm="1">
        <f t="array" aca="1" ref="F440" ca="1">IF(G440&lt;&gt;"",INDIRECT("'"&amp;G440&amp;"'!"&amp;H440),"")</f>
        <v/>
      </c>
      <c r="G440" s="1533"/>
      <c r="I440" s="4"/>
      <c r="J440" s="4"/>
      <c r="K440" s="4"/>
    </row>
    <row r="441" spans="1:11" x14ac:dyDescent="0.2">
      <c r="A441" s="1">
        <v>436</v>
      </c>
      <c r="D441" s="4"/>
      <c r="E441" s="2" t="b">
        <f t="shared" ca="1" si="11"/>
        <v>1</v>
      </c>
      <c r="F441" s="2" t="str" cm="1">
        <f t="array" aca="1" ref="F441" ca="1">IF(G441&lt;&gt;"",INDIRECT("'"&amp;G441&amp;"'!"&amp;H441),"")</f>
        <v/>
      </c>
      <c r="G441" s="1533"/>
      <c r="I441" s="4"/>
      <c r="J441" s="4"/>
      <c r="K441" s="4"/>
    </row>
    <row r="442" spans="1:11" x14ac:dyDescent="0.2">
      <c r="A442" s="1">
        <v>437</v>
      </c>
      <c r="D442" s="4"/>
      <c r="E442" s="2" t="b">
        <f t="shared" ca="1" si="11"/>
        <v>1</v>
      </c>
      <c r="F442" s="2" t="str" cm="1">
        <f t="array" aca="1" ref="F442" ca="1">IF(G442&lt;&gt;"",INDIRECT("'"&amp;G442&amp;"'!"&amp;H442),"")</f>
        <v/>
      </c>
      <c r="G442" s="1533"/>
      <c r="I442" s="4"/>
      <c r="J442" s="4"/>
      <c r="K442" s="4"/>
    </row>
    <row r="443" spans="1:11" x14ac:dyDescent="0.2">
      <c r="A443" s="1">
        <v>438</v>
      </c>
      <c r="D443" s="4"/>
      <c r="E443" s="2" t="b">
        <f t="shared" ca="1" si="11"/>
        <v>1</v>
      </c>
      <c r="F443" s="2" t="str" cm="1">
        <f t="array" aca="1" ref="F443" ca="1">IF(G443&lt;&gt;"",INDIRECT("'"&amp;G443&amp;"'!"&amp;H443),"")</f>
        <v/>
      </c>
      <c r="G443" s="1533"/>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33" t="s">
        <v>6770</v>
      </c>
      <c r="H444" s="2" t="s">
        <v>4336</v>
      </c>
    </row>
    <row r="445" spans="1:11" x14ac:dyDescent="0.2">
      <c r="A445">
        <v>440</v>
      </c>
      <c r="B445" s="7">
        <f>'BudgetSum 2-4'!E37</f>
        <v>0</v>
      </c>
      <c r="C445" s="3">
        <f t="shared" si="12"/>
        <v>440</v>
      </c>
      <c r="E445" s="2" t="b">
        <f t="shared" ca="1" si="11"/>
        <v>1</v>
      </c>
      <c r="F445" s="2" cm="1">
        <f t="array" aca="1" ref="F445" ca="1">IF(G445&lt;&gt;"",INDIRECT("'"&amp;G445&amp;"'!"&amp;H445),"")</f>
        <v>0</v>
      </c>
      <c r="G445" s="1533" t="s">
        <v>6770</v>
      </c>
      <c r="H445" s="2" t="s">
        <v>4337</v>
      </c>
    </row>
    <row r="446" spans="1:11" x14ac:dyDescent="0.2">
      <c r="A446" s="1">
        <v>441</v>
      </c>
      <c r="D446" s="4"/>
      <c r="E446" s="2" t="b">
        <f t="shared" ca="1" si="11"/>
        <v>1</v>
      </c>
      <c r="F446" s="2" t="str" cm="1">
        <f t="array" aca="1" ref="F446" ca="1">IF(G446&lt;&gt;"",INDIRECT("'"&amp;G446&amp;"'!"&amp;H446),"")</f>
        <v/>
      </c>
      <c r="G446" s="1533"/>
      <c r="I446" s="4"/>
      <c r="J446" s="4"/>
      <c r="K446" s="4"/>
    </row>
    <row r="447" spans="1:11" x14ac:dyDescent="0.2">
      <c r="A447" s="1">
        <v>442</v>
      </c>
      <c r="D447" s="4"/>
      <c r="E447" s="2" t="b">
        <f t="shared" ca="1" si="11"/>
        <v>1</v>
      </c>
      <c r="F447" s="2" t="str" cm="1">
        <f t="array" aca="1" ref="F447" ca="1">IF(G447&lt;&gt;"",INDIRECT("'"&amp;G447&amp;"'!"&amp;H447),"")</f>
        <v/>
      </c>
      <c r="G447" s="1533"/>
      <c r="I447" s="4"/>
      <c r="J447" s="4"/>
      <c r="K447" s="4"/>
    </row>
    <row r="448" spans="1:11" x14ac:dyDescent="0.2">
      <c r="A448" s="1">
        <v>443</v>
      </c>
      <c r="D448" s="4"/>
      <c r="E448" s="2" t="b">
        <f t="shared" ca="1" si="11"/>
        <v>1</v>
      </c>
      <c r="F448" s="2" t="str" cm="1">
        <f t="array" aca="1" ref="F448" ca="1">IF(G448&lt;&gt;"",INDIRECT("'"&amp;G448&amp;"'!"&amp;H448),"")</f>
        <v/>
      </c>
      <c r="G448" s="1533"/>
      <c r="I448" s="4"/>
      <c r="J448" s="4"/>
      <c r="K448" s="4"/>
    </row>
    <row r="449" spans="1:11" x14ac:dyDescent="0.2">
      <c r="A449" s="1">
        <v>444</v>
      </c>
      <c r="D449" s="4"/>
      <c r="E449" s="2" t="b">
        <f t="shared" ca="1" si="11"/>
        <v>1</v>
      </c>
      <c r="F449" s="2" t="str" cm="1">
        <f t="array" aca="1" ref="F449" ca="1">IF(G449&lt;&gt;"",INDIRECT("'"&amp;G449&amp;"'!"&amp;H449),"")</f>
        <v/>
      </c>
      <c r="G449" s="1533"/>
      <c r="I449" s="4"/>
      <c r="J449" s="4"/>
      <c r="K449" s="4"/>
    </row>
    <row r="450" spans="1:11" x14ac:dyDescent="0.2">
      <c r="A450" s="1">
        <v>445</v>
      </c>
      <c r="D450" s="4"/>
      <c r="E450" s="2" t="b">
        <f t="shared" ref="E450:E513" ca="1" si="13">F450=B450</f>
        <v>1</v>
      </c>
      <c r="F450" s="2" t="str" cm="1">
        <f t="array" aca="1" ref="F450" ca="1">IF(G450&lt;&gt;"",INDIRECT("'"&amp;G450&amp;"'!"&amp;H450),"")</f>
        <v/>
      </c>
      <c r="G450" s="1533"/>
      <c r="I450" s="4"/>
      <c r="J450" s="4"/>
      <c r="K450" s="4"/>
    </row>
    <row r="451" spans="1:11" x14ac:dyDescent="0.2">
      <c r="A451" s="1">
        <v>446</v>
      </c>
      <c r="D451" s="4"/>
      <c r="E451" s="2" t="b">
        <f t="shared" ca="1" si="13"/>
        <v>1</v>
      </c>
      <c r="F451" s="2" t="str" cm="1">
        <f t="array" aca="1" ref="F451" ca="1">IF(G451&lt;&gt;"",INDIRECT("'"&amp;G451&amp;"'!"&amp;H451),"")</f>
        <v/>
      </c>
      <c r="G451" s="1533"/>
      <c r="I451" s="4"/>
      <c r="J451" s="4"/>
      <c r="K451" s="4"/>
    </row>
    <row r="452" spans="1:11" x14ac:dyDescent="0.2">
      <c r="A452" s="1">
        <v>447</v>
      </c>
      <c r="D452" s="4"/>
      <c r="E452" s="2" t="b">
        <f t="shared" ca="1" si="13"/>
        <v>1</v>
      </c>
      <c r="F452" s="2" t="str" cm="1">
        <f t="array" aca="1" ref="F452" ca="1">IF(G452&lt;&gt;"",INDIRECT("'"&amp;G452&amp;"'!"&amp;H452),"")</f>
        <v/>
      </c>
      <c r="G452" s="1533"/>
      <c r="I452" s="4"/>
      <c r="J452" s="4"/>
      <c r="K452" s="4"/>
    </row>
    <row r="453" spans="1:11" x14ac:dyDescent="0.2">
      <c r="A453" s="1">
        <v>448</v>
      </c>
      <c r="D453" s="4"/>
      <c r="E453" s="2" t="b">
        <f t="shared" ca="1" si="13"/>
        <v>1</v>
      </c>
      <c r="F453" s="2" t="str" cm="1">
        <f t="array" aca="1" ref="F453" ca="1">IF(G453&lt;&gt;"",INDIRECT("'"&amp;G453&amp;"'!"&amp;H453),"")</f>
        <v/>
      </c>
      <c r="G453" s="1533"/>
      <c r="I453" s="4"/>
      <c r="J453" s="4"/>
      <c r="K453" s="4"/>
    </row>
    <row r="454" spans="1:11" x14ac:dyDescent="0.2">
      <c r="A454" s="1">
        <v>449</v>
      </c>
      <c r="D454" s="4"/>
      <c r="E454" s="2" t="b">
        <f t="shared" ca="1" si="13"/>
        <v>1</v>
      </c>
      <c r="F454" s="2" t="str" cm="1">
        <f t="array" aca="1" ref="F454" ca="1">IF(G454&lt;&gt;"",INDIRECT("'"&amp;G454&amp;"'!"&amp;H454),"")</f>
        <v/>
      </c>
      <c r="G454" s="1533"/>
      <c r="I454" s="4"/>
      <c r="J454" s="4"/>
      <c r="K454" s="4"/>
    </row>
    <row r="455" spans="1:11" x14ac:dyDescent="0.2">
      <c r="A455" s="1">
        <v>450</v>
      </c>
      <c r="D455" s="4"/>
      <c r="E455" s="2" t="b">
        <f t="shared" ca="1" si="13"/>
        <v>1</v>
      </c>
      <c r="F455" s="2" t="str" cm="1">
        <f t="array" aca="1" ref="F455" ca="1">IF(G455&lt;&gt;"",INDIRECT("'"&amp;G455&amp;"'!"&amp;H455),"")</f>
        <v/>
      </c>
      <c r="G455" s="1533"/>
      <c r="I455" s="4"/>
      <c r="J455" s="4"/>
      <c r="K455" s="4"/>
    </row>
    <row r="456" spans="1:11" x14ac:dyDescent="0.2">
      <c r="A456" s="1">
        <v>451</v>
      </c>
      <c r="D456" s="4"/>
      <c r="E456" s="2" t="b">
        <f t="shared" ca="1" si="13"/>
        <v>1</v>
      </c>
      <c r="F456" s="2" t="str" cm="1">
        <f t="array" aca="1" ref="F456" ca="1">IF(G456&lt;&gt;"",INDIRECT("'"&amp;G456&amp;"'!"&amp;H456),"")</f>
        <v/>
      </c>
      <c r="G456" s="1533"/>
      <c r="I456" s="4"/>
      <c r="J456" s="4"/>
      <c r="K456" s="4"/>
    </row>
    <row r="457" spans="1:11" x14ac:dyDescent="0.2">
      <c r="A457" s="1">
        <v>452</v>
      </c>
      <c r="D457" s="4"/>
      <c r="E457" s="2" t="b">
        <f t="shared" ca="1" si="13"/>
        <v>1</v>
      </c>
      <c r="F457" s="2" t="str" cm="1">
        <f t="array" aca="1" ref="F457" ca="1">IF(G457&lt;&gt;"",INDIRECT("'"&amp;G457&amp;"'!"&amp;H457),"")</f>
        <v/>
      </c>
      <c r="G457" s="1533"/>
      <c r="I457" s="4"/>
      <c r="J457" s="4"/>
      <c r="K457" s="4"/>
    </row>
    <row r="458" spans="1:11" x14ac:dyDescent="0.2">
      <c r="A458" s="1">
        <v>453</v>
      </c>
      <c r="D458" s="4"/>
      <c r="E458" s="2" t="b">
        <f t="shared" ca="1" si="13"/>
        <v>1</v>
      </c>
      <c r="F458" s="2" t="str" cm="1">
        <f t="array" aca="1" ref="F458" ca="1">IF(G458&lt;&gt;"",INDIRECT("'"&amp;G458&amp;"'!"&amp;H458),"")</f>
        <v/>
      </c>
      <c r="G458" s="1533"/>
      <c r="I458" s="4"/>
      <c r="J458" s="4"/>
      <c r="K458" s="4"/>
    </row>
    <row r="459" spans="1:11" x14ac:dyDescent="0.2">
      <c r="A459" s="1">
        <v>454</v>
      </c>
      <c r="D459" s="4"/>
      <c r="E459" s="2" t="b">
        <f t="shared" ca="1" si="13"/>
        <v>1</v>
      </c>
      <c r="F459" s="2" t="str" cm="1">
        <f t="array" aca="1" ref="F459" ca="1">IF(G459&lt;&gt;"",INDIRECT("'"&amp;G459&amp;"'!"&amp;H459),"")</f>
        <v/>
      </c>
      <c r="G459" s="1533"/>
      <c r="I459" s="4"/>
      <c r="J459" s="4"/>
      <c r="K459" s="4"/>
    </row>
    <row r="460" spans="1:11" x14ac:dyDescent="0.2">
      <c r="A460" s="1">
        <v>455</v>
      </c>
      <c r="D460" s="4"/>
      <c r="E460" s="2" t="b">
        <f t="shared" ca="1" si="13"/>
        <v>1</v>
      </c>
      <c r="F460" s="2" t="str" cm="1">
        <f t="array" aca="1" ref="F460" ca="1">IF(G460&lt;&gt;"",INDIRECT("'"&amp;G460&amp;"'!"&amp;H460),"")</f>
        <v/>
      </c>
      <c r="G460" s="1533"/>
      <c r="I460" s="4"/>
      <c r="J460" s="4"/>
      <c r="K460" s="4"/>
    </row>
    <row r="461" spans="1:11" x14ac:dyDescent="0.2">
      <c r="A461" s="1">
        <v>456</v>
      </c>
      <c r="D461" s="4"/>
      <c r="E461" s="2" t="b">
        <f t="shared" ca="1" si="13"/>
        <v>1</v>
      </c>
      <c r="F461" s="2" t="str" cm="1">
        <f t="array" aca="1" ref="F461" ca="1">IF(G461&lt;&gt;"",INDIRECT("'"&amp;G461&amp;"'!"&amp;H461),"")</f>
        <v/>
      </c>
      <c r="G461" s="1533"/>
      <c r="I461" s="4"/>
      <c r="J461" s="4"/>
      <c r="K461" s="4"/>
    </row>
    <row r="462" spans="1:11" x14ac:dyDescent="0.2">
      <c r="A462" s="1">
        <v>457</v>
      </c>
      <c r="D462" s="4"/>
      <c r="E462" s="2" t="b">
        <f t="shared" ca="1" si="13"/>
        <v>1</v>
      </c>
      <c r="F462" s="2" t="str" cm="1">
        <f t="array" aca="1" ref="F462" ca="1">IF(G462&lt;&gt;"",INDIRECT("'"&amp;G462&amp;"'!"&amp;H462),"")</f>
        <v/>
      </c>
      <c r="G462" s="1533"/>
      <c r="I462" s="4"/>
      <c r="J462" s="4"/>
      <c r="K462" s="4"/>
    </row>
    <row r="463" spans="1:11" x14ac:dyDescent="0.2">
      <c r="A463" s="1">
        <v>458</v>
      </c>
      <c r="D463" s="4"/>
      <c r="E463" s="2" t="b">
        <f t="shared" ca="1" si="13"/>
        <v>1</v>
      </c>
      <c r="F463" s="2" t="str" cm="1">
        <f t="array" aca="1" ref="F463" ca="1">IF(G463&lt;&gt;"",INDIRECT("'"&amp;G463&amp;"'!"&amp;H463),"")</f>
        <v/>
      </c>
      <c r="G463" s="1533"/>
      <c r="I463" s="4"/>
      <c r="J463" s="4"/>
      <c r="K463" s="4"/>
    </row>
    <row r="464" spans="1:11" x14ac:dyDescent="0.2">
      <c r="A464" s="1">
        <v>459</v>
      </c>
      <c r="D464" s="4"/>
      <c r="E464" s="2" t="b">
        <f t="shared" ca="1" si="13"/>
        <v>1</v>
      </c>
      <c r="F464" s="2" t="str" cm="1">
        <f t="array" aca="1" ref="F464" ca="1">IF(G464&lt;&gt;"",INDIRECT("'"&amp;G464&amp;"'!"&amp;H464),"")</f>
        <v/>
      </c>
      <c r="G464" s="1533"/>
      <c r="I464" s="4"/>
      <c r="J464" s="4"/>
      <c r="K464" s="4"/>
    </row>
    <row r="465" spans="1:11" x14ac:dyDescent="0.2">
      <c r="A465" s="1">
        <v>460</v>
      </c>
      <c r="D465" s="4"/>
      <c r="E465" s="2" t="b">
        <f t="shared" ca="1" si="13"/>
        <v>1</v>
      </c>
      <c r="F465" s="2" t="str" cm="1">
        <f t="array" aca="1" ref="F465" ca="1">IF(G465&lt;&gt;"",INDIRECT("'"&amp;G465&amp;"'!"&amp;H465),"")</f>
        <v/>
      </c>
      <c r="G465" s="1533"/>
      <c r="I465" s="4"/>
      <c r="J465" s="4"/>
      <c r="K465" s="4"/>
    </row>
    <row r="466" spans="1:11" x14ac:dyDescent="0.2">
      <c r="A466" s="1">
        <v>461</v>
      </c>
      <c r="D466" s="4"/>
      <c r="E466" s="2" t="b">
        <f t="shared" ca="1" si="13"/>
        <v>1</v>
      </c>
      <c r="F466" s="2" t="str" cm="1">
        <f t="array" aca="1" ref="F466" ca="1">IF(G466&lt;&gt;"",INDIRECT("'"&amp;G466&amp;"'!"&amp;H466),"")</f>
        <v/>
      </c>
      <c r="G466" s="1533"/>
      <c r="I466" s="4"/>
      <c r="J466" s="4"/>
      <c r="K466" s="4"/>
    </row>
    <row r="467" spans="1:11" x14ac:dyDescent="0.2">
      <c r="A467" s="1">
        <v>462</v>
      </c>
      <c r="D467" s="4"/>
      <c r="E467" s="2" t="b">
        <f t="shared" ca="1" si="13"/>
        <v>1</v>
      </c>
      <c r="F467" s="2" t="str" cm="1">
        <f t="array" aca="1" ref="F467" ca="1">IF(G467&lt;&gt;"",INDIRECT("'"&amp;G467&amp;"'!"&amp;H467),"")</f>
        <v/>
      </c>
      <c r="G467" s="1533"/>
      <c r="I467" s="4"/>
      <c r="J467" s="4"/>
      <c r="K467" s="4"/>
    </row>
    <row r="468" spans="1:11" x14ac:dyDescent="0.2">
      <c r="A468" s="1">
        <v>463</v>
      </c>
      <c r="D468" s="4"/>
      <c r="E468" s="2" t="b">
        <f t="shared" ca="1" si="13"/>
        <v>1</v>
      </c>
      <c r="F468" s="2" t="str" cm="1">
        <f t="array" aca="1" ref="F468" ca="1">IF(G468&lt;&gt;"",INDIRECT("'"&amp;G468&amp;"'!"&amp;H468),"")</f>
        <v/>
      </c>
      <c r="G468" s="1533"/>
      <c r="I468" s="4"/>
      <c r="J468" s="4"/>
      <c r="K468" s="4"/>
    </row>
    <row r="469" spans="1:11" x14ac:dyDescent="0.2">
      <c r="A469" s="1">
        <v>464</v>
      </c>
      <c r="D469" s="4"/>
      <c r="E469" s="2" t="b">
        <f t="shared" ca="1" si="13"/>
        <v>1</v>
      </c>
      <c r="F469" s="2" t="str" cm="1">
        <f t="array" aca="1" ref="F469" ca="1">IF(G469&lt;&gt;"",INDIRECT("'"&amp;G469&amp;"'!"&amp;H469),"")</f>
        <v/>
      </c>
      <c r="G469" s="1533"/>
      <c r="I469" s="4"/>
      <c r="J469" s="4"/>
      <c r="K469" s="4"/>
    </row>
    <row r="470" spans="1:11" x14ac:dyDescent="0.2">
      <c r="A470" s="1">
        <v>465</v>
      </c>
      <c r="D470" s="4"/>
      <c r="E470" s="2" t="b">
        <f t="shared" ca="1" si="13"/>
        <v>1</v>
      </c>
      <c r="F470" s="2" t="str" cm="1">
        <f t="array" aca="1" ref="F470" ca="1">IF(G470&lt;&gt;"",INDIRECT("'"&amp;G470&amp;"'!"&amp;H470),"")</f>
        <v/>
      </c>
      <c r="G470" s="1533"/>
      <c r="I470" s="4"/>
      <c r="J470" s="4"/>
      <c r="K470" s="4"/>
    </row>
    <row r="471" spans="1:11" x14ac:dyDescent="0.2">
      <c r="A471" s="1">
        <v>466</v>
      </c>
      <c r="D471" s="4"/>
      <c r="E471" s="2" t="b">
        <f t="shared" ca="1" si="13"/>
        <v>1</v>
      </c>
      <c r="F471" s="2" t="str" cm="1">
        <f t="array" aca="1" ref="F471" ca="1">IF(G471&lt;&gt;"",INDIRECT("'"&amp;G471&amp;"'!"&amp;H471),"")</f>
        <v/>
      </c>
      <c r="G471" s="1533"/>
      <c r="I471" s="4"/>
      <c r="J471" s="4"/>
      <c r="K471" s="4"/>
    </row>
    <row r="472" spans="1:11" x14ac:dyDescent="0.2">
      <c r="A472" s="1">
        <v>467</v>
      </c>
      <c r="D472" s="4"/>
      <c r="E472" s="2" t="b">
        <f t="shared" ca="1" si="13"/>
        <v>1</v>
      </c>
      <c r="F472" s="2" t="str" cm="1">
        <f t="array" aca="1" ref="F472" ca="1">IF(G472&lt;&gt;"",INDIRECT("'"&amp;G472&amp;"'!"&amp;H472),"")</f>
        <v/>
      </c>
      <c r="G472" s="1533"/>
      <c r="I472" s="4"/>
      <c r="J472" s="4"/>
      <c r="K472" s="4"/>
    </row>
    <row r="473" spans="1:11" x14ac:dyDescent="0.2">
      <c r="A473" s="1">
        <v>468</v>
      </c>
      <c r="D473" s="4"/>
      <c r="E473" s="2" t="b">
        <f t="shared" ca="1" si="13"/>
        <v>1</v>
      </c>
      <c r="F473" s="2" t="str" cm="1">
        <f t="array" aca="1" ref="F473" ca="1">IF(G473&lt;&gt;"",INDIRECT("'"&amp;G473&amp;"'!"&amp;H473),"")</f>
        <v/>
      </c>
      <c r="G473" s="1533"/>
      <c r="I473" s="4"/>
      <c r="J473" s="4"/>
      <c r="K473" s="4"/>
    </row>
    <row r="474" spans="1:11" x14ac:dyDescent="0.2">
      <c r="A474" s="1">
        <v>469</v>
      </c>
      <c r="D474" s="4"/>
      <c r="E474" s="2" t="b">
        <f t="shared" ca="1" si="13"/>
        <v>1</v>
      </c>
      <c r="F474" s="2" t="str" cm="1">
        <f t="array" aca="1" ref="F474" ca="1">IF(G474&lt;&gt;"",INDIRECT("'"&amp;G474&amp;"'!"&amp;H474),"")</f>
        <v/>
      </c>
      <c r="G474" s="1533"/>
      <c r="I474" s="4"/>
      <c r="J474" s="4"/>
      <c r="K474" s="4"/>
    </row>
    <row r="475" spans="1:11" x14ac:dyDescent="0.2">
      <c r="A475" s="1">
        <v>470</v>
      </c>
      <c r="D475" s="4"/>
      <c r="E475" s="2" t="b">
        <f t="shared" ca="1" si="13"/>
        <v>1</v>
      </c>
      <c r="F475" s="2" t="str" cm="1">
        <f t="array" aca="1" ref="F475" ca="1">IF(G475&lt;&gt;"",INDIRECT("'"&amp;G475&amp;"'!"&amp;H475),"")</f>
        <v/>
      </c>
      <c r="G475" s="1533"/>
      <c r="I475" s="4"/>
      <c r="J475" s="4"/>
      <c r="K475" s="4"/>
    </row>
    <row r="476" spans="1:11" x14ac:dyDescent="0.2">
      <c r="A476" s="1">
        <v>471</v>
      </c>
      <c r="D476" s="4"/>
      <c r="E476" s="2" t="b">
        <f t="shared" ca="1" si="13"/>
        <v>1</v>
      </c>
      <c r="F476" s="2" t="str" cm="1">
        <f t="array" aca="1" ref="F476" ca="1">IF(G476&lt;&gt;"",INDIRECT("'"&amp;G476&amp;"'!"&amp;H476),"")</f>
        <v/>
      </c>
      <c r="G476" s="1533"/>
      <c r="I476" s="4"/>
      <c r="J476" s="4"/>
      <c r="K476" s="4"/>
    </row>
    <row r="477" spans="1:11" x14ac:dyDescent="0.2">
      <c r="A477" s="1">
        <v>472</v>
      </c>
      <c r="D477" s="4"/>
      <c r="E477" s="2" t="b">
        <f t="shared" ca="1" si="13"/>
        <v>1</v>
      </c>
      <c r="F477" s="2" t="str" cm="1">
        <f t="array" aca="1" ref="F477" ca="1">IF(G477&lt;&gt;"",INDIRECT("'"&amp;G477&amp;"'!"&amp;H477),"")</f>
        <v/>
      </c>
      <c r="G477" s="1533"/>
      <c r="I477" s="4"/>
      <c r="J477" s="4"/>
      <c r="K477" s="4"/>
    </row>
    <row r="478" spans="1:11" x14ac:dyDescent="0.2">
      <c r="A478" s="1">
        <v>473</v>
      </c>
      <c r="D478" s="4"/>
      <c r="E478" s="2" t="b">
        <f t="shared" ca="1" si="13"/>
        <v>1</v>
      </c>
      <c r="F478" s="2" t="str" cm="1">
        <f t="array" aca="1" ref="F478" ca="1">IF(G478&lt;&gt;"",INDIRECT("'"&amp;G478&amp;"'!"&amp;H478),"")</f>
        <v/>
      </c>
      <c r="G478" s="1533"/>
      <c r="I478" s="4"/>
      <c r="J478" s="4"/>
      <c r="K478" s="4"/>
    </row>
    <row r="479" spans="1:11" x14ac:dyDescent="0.2">
      <c r="A479" s="1">
        <v>474</v>
      </c>
      <c r="D479" s="4"/>
      <c r="E479" s="2" t="b">
        <f t="shared" ca="1" si="13"/>
        <v>1</v>
      </c>
      <c r="F479" s="2" t="str" cm="1">
        <f t="array" aca="1" ref="F479" ca="1">IF(G479&lt;&gt;"",INDIRECT("'"&amp;G479&amp;"'!"&amp;H479),"")</f>
        <v/>
      </c>
      <c r="G479" s="1533"/>
      <c r="I479" s="4"/>
      <c r="J479" s="4"/>
      <c r="K479" s="4"/>
    </row>
    <row r="480" spans="1:11" x14ac:dyDescent="0.2">
      <c r="A480" s="1">
        <v>475</v>
      </c>
      <c r="D480" s="4"/>
      <c r="E480" s="2" t="b">
        <f t="shared" ca="1" si="13"/>
        <v>1</v>
      </c>
      <c r="F480" s="2" t="str" cm="1">
        <f t="array" aca="1" ref="F480" ca="1">IF(G480&lt;&gt;"",INDIRECT("'"&amp;G480&amp;"'!"&amp;H480),"")</f>
        <v/>
      </c>
      <c r="G480" s="1533"/>
      <c r="I480" s="4"/>
      <c r="J480" s="4"/>
      <c r="K480" s="4"/>
    </row>
    <row r="481" spans="1:11" x14ac:dyDescent="0.2">
      <c r="A481" s="1">
        <v>476</v>
      </c>
      <c r="D481" s="4"/>
      <c r="E481" s="2" t="b">
        <f t="shared" ca="1" si="13"/>
        <v>1</v>
      </c>
      <c r="F481" s="2" t="str" cm="1">
        <f t="array" aca="1" ref="F481" ca="1">IF(G481&lt;&gt;"",INDIRECT("'"&amp;G481&amp;"'!"&amp;H481),"")</f>
        <v/>
      </c>
      <c r="G481" s="1533"/>
      <c r="I481" s="4"/>
      <c r="J481" s="4"/>
      <c r="K481" s="4"/>
    </row>
    <row r="482" spans="1:11" x14ac:dyDescent="0.2">
      <c r="A482" s="1">
        <v>477</v>
      </c>
      <c r="D482" s="4"/>
      <c r="E482" s="2" t="b">
        <f t="shared" ca="1" si="13"/>
        <v>1</v>
      </c>
      <c r="F482" s="2" t="str" cm="1">
        <f t="array" aca="1" ref="F482" ca="1">IF(G482&lt;&gt;"",INDIRECT("'"&amp;G482&amp;"'!"&amp;H482),"")</f>
        <v/>
      </c>
      <c r="G482" s="1533"/>
      <c r="I482" s="4"/>
      <c r="J482" s="4"/>
      <c r="K482" s="4"/>
    </row>
    <row r="483" spans="1:11" x14ac:dyDescent="0.2">
      <c r="A483" s="1">
        <v>478</v>
      </c>
      <c r="D483" s="4"/>
      <c r="E483" s="2" t="b">
        <f t="shared" ca="1" si="13"/>
        <v>1</v>
      </c>
      <c r="F483" s="2" t="str" cm="1">
        <f t="array" aca="1" ref="F483" ca="1">IF(G483&lt;&gt;"",INDIRECT("'"&amp;G483&amp;"'!"&amp;H483),"")</f>
        <v/>
      </c>
      <c r="G483" s="1533"/>
      <c r="I483" s="4"/>
      <c r="J483" s="4"/>
      <c r="K483" s="4"/>
    </row>
    <row r="484" spans="1:11" x14ac:dyDescent="0.2">
      <c r="A484" s="1">
        <v>479</v>
      </c>
      <c r="D484" s="4"/>
      <c r="E484" s="2" t="b">
        <f t="shared" ca="1" si="13"/>
        <v>1</v>
      </c>
      <c r="F484" s="2" t="str" cm="1">
        <f t="array" aca="1" ref="F484" ca="1">IF(G484&lt;&gt;"",INDIRECT("'"&amp;G484&amp;"'!"&amp;H484),"")</f>
        <v/>
      </c>
      <c r="G484" s="1533"/>
      <c r="I484" s="4"/>
      <c r="J484" s="4"/>
      <c r="K484" s="4"/>
    </row>
    <row r="485" spans="1:11" x14ac:dyDescent="0.2">
      <c r="A485" s="1">
        <v>480</v>
      </c>
      <c r="D485" s="4"/>
      <c r="E485" s="2" t="b">
        <f t="shared" ca="1" si="13"/>
        <v>1</v>
      </c>
      <c r="F485" s="2" t="str" cm="1">
        <f t="array" aca="1" ref="F485" ca="1">IF(G485&lt;&gt;"",INDIRECT("'"&amp;G485&amp;"'!"&amp;H485),"")</f>
        <v/>
      </c>
      <c r="G485" s="1533"/>
      <c r="I485" s="4"/>
      <c r="J485" s="4"/>
      <c r="K485" s="4"/>
    </row>
    <row r="486" spans="1:11" x14ac:dyDescent="0.2">
      <c r="A486" s="1">
        <v>481</v>
      </c>
      <c r="D486" s="4"/>
      <c r="E486" s="2" t="b">
        <f t="shared" ca="1" si="13"/>
        <v>1</v>
      </c>
      <c r="F486" s="2" t="str" cm="1">
        <f t="array" aca="1" ref="F486" ca="1">IF(G486&lt;&gt;"",INDIRECT("'"&amp;G486&amp;"'!"&amp;H486),"")</f>
        <v/>
      </c>
      <c r="G486" s="1533"/>
      <c r="I486" s="4"/>
      <c r="J486" s="4"/>
      <c r="K486" s="4"/>
    </row>
    <row r="487" spans="1:11" x14ac:dyDescent="0.2">
      <c r="A487" s="1">
        <v>482</v>
      </c>
      <c r="D487" s="4"/>
      <c r="E487" s="2" t="b">
        <f t="shared" ca="1" si="13"/>
        <v>1</v>
      </c>
      <c r="F487" s="2" t="str" cm="1">
        <f t="array" aca="1" ref="F487" ca="1">IF(G487&lt;&gt;"",INDIRECT("'"&amp;G487&amp;"'!"&amp;H487),"")</f>
        <v/>
      </c>
      <c r="G487" s="1533"/>
      <c r="I487" s="4"/>
      <c r="J487" s="4"/>
      <c r="K487" s="4"/>
    </row>
    <row r="488" spans="1:11" x14ac:dyDescent="0.2">
      <c r="A488" s="1">
        <v>483</v>
      </c>
      <c r="D488" s="4"/>
      <c r="E488" s="2" t="b">
        <f t="shared" ca="1" si="13"/>
        <v>1</v>
      </c>
      <c r="F488" s="2" t="str" cm="1">
        <f t="array" aca="1" ref="F488" ca="1">IF(G488&lt;&gt;"",INDIRECT("'"&amp;G488&amp;"'!"&amp;H488),"")</f>
        <v/>
      </c>
      <c r="G488" s="1533"/>
      <c r="I488" s="4"/>
      <c r="J488" s="4"/>
      <c r="K488" s="4"/>
    </row>
    <row r="489" spans="1:11" x14ac:dyDescent="0.2">
      <c r="A489" s="1">
        <v>484</v>
      </c>
      <c r="D489" s="4"/>
      <c r="E489" s="2" t="b">
        <f t="shared" ca="1" si="13"/>
        <v>1</v>
      </c>
      <c r="F489" s="2" t="str" cm="1">
        <f t="array" aca="1" ref="F489" ca="1">IF(G489&lt;&gt;"",INDIRECT("'"&amp;G489&amp;"'!"&amp;H489),"")</f>
        <v/>
      </c>
      <c r="G489" s="1533"/>
      <c r="I489" s="4"/>
      <c r="J489" s="4"/>
      <c r="K489" s="4"/>
    </row>
    <row r="490" spans="1:11" x14ac:dyDescent="0.2">
      <c r="A490" s="1">
        <v>485</v>
      </c>
      <c r="D490" s="4"/>
      <c r="E490" s="2" t="b">
        <f t="shared" ca="1" si="13"/>
        <v>1</v>
      </c>
      <c r="F490" s="2" t="str" cm="1">
        <f t="array" aca="1" ref="F490" ca="1">IF(G490&lt;&gt;"",INDIRECT("'"&amp;G490&amp;"'!"&amp;H490),"")</f>
        <v/>
      </c>
      <c r="G490" s="1533"/>
      <c r="I490" s="4"/>
      <c r="J490" s="4"/>
      <c r="K490" s="4"/>
    </row>
    <row r="491" spans="1:11" x14ac:dyDescent="0.2">
      <c r="A491" s="1">
        <v>486</v>
      </c>
      <c r="D491" s="4"/>
      <c r="E491" s="2" t="b">
        <f t="shared" ca="1" si="13"/>
        <v>1</v>
      </c>
      <c r="F491" s="2" t="str" cm="1">
        <f t="array" aca="1" ref="F491" ca="1">IF(G491&lt;&gt;"",INDIRECT("'"&amp;G491&amp;"'!"&amp;H491),"")</f>
        <v/>
      </c>
      <c r="G491" s="1533"/>
      <c r="I491" s="4"/>
      <c r="J491" s="4"/>
      <c r="K491" s="4"/>
    </row>
    <row r="492" spans="1:11" x14ac:dyDescent="0.2">
      <c r="A492" s="1">
        <v>487</v>
      </c>
      <c r="D492" s="4"/>
      <c r="E492" s="2" t="b">
        <f t="shared" ca="1" si="13"/>
        <v>1</v>
      </c>
      <c r="F492" s="2" t="str" cm="1">
        <f t="array" aca="1" ref="F492" ca="1">IF(G492&lt;&gt;"",INDIRECT("'"&amp;G492&amp;"'!"&amp;H492),"")</f>
        <v/>
      </c>
      <c r="G492" s="1533"/>
      <c r="I492" s="4"/>
      <c r="J492" s="4"/>
      <c r="K492" s="4"/>
    </row>
    <row r="493" spans="1:11" x14ac:dyDescent="0.2">
      <c r="A493" s="1">
        <v>488</v>
      </c>
      <c r="D493" s="4"/>
      <c r="E493" s="2" t="b">
        <f t="shared" ca="1" si="13"/>
        <v>1</v>
      </c>
      <c r="F493" s="2" t="str" cm="1">
        <f t="array" aca="1" ref="F493" ca="1">IF(G493&lt;&gt;"",INDIRECT("'"&amp;G493&amp;"'!"&amp;H493),"")</f>
        <v/>
      </c>
      <c r="G493" s="1533"/>
      <c r="I493" s="4"/>
      <c r="J493" s="4"/>
      <c r="K493" s="4"/>
    </row>
    <row r="494" spans="1:11" x14ac:dyDescent="0.2">
      <c r="A494" s="1">
        <v>489</v>
      </c>
      <c r="D494" s="4"/>
      <c r="E494" s="2" t="b">
        <f t="shared" ca="1" si="13"/>
        <v>1</v>
      </c>
      <c r="F494" s="2" t="str" cm="1">
        <f t="array" aca="1" ref="F494" ca="1">IF(G494&lt;&gt;"",INDIRECT("'"&amp;G494&amp;"'!"&amp;H494),"")</f>
        <v/>
      </c>
      <c r="G494" s="1533"/>
      <c r="I494" s="4"/>
      <c r="J494" s="4"/>
      <c r="K494" s="4"/>
    </row>
    <row r="495" spans="1:11" x14ac:dyDescent="0.2">
      <c r="A495" s="1">
        <v>490</v>
      </c>
      <c r="D495" s="4"/>
      <c r="E495" s="2" t="b">
        <f t="shared" ca="1" si="13"/>
        <v>1</v>
      </c>
      <c r="F495" s="2" t="str" cm="1">
        <f t="array" aca="1" ref="F495" ca="1">IF(G495&lt;&gt;"",INDIRECT("'"&amp;G495&amp;"'!"&amp;H495),"")</f>
        <v/>
      </c>
      <c r="G495" s="1533"/>
      <c r="I495" s="4"/>
      <c r="J495" s="4"/>
      <c r="K495" s="4"/>
    </row>
    <row r="496" spans="1:11" x14ac:dyDescent="0.2">
      <c r="A496" s="1">
        <v>491</v>
      </c>
      <c r="D496" s="4"/>
      <c r="E496" s="2" t="b">
        <f t="shared" ca="1" si="13"/>
        <v>1</v>
      </c>
      <c r="F496" s="2" t="str" cm="1">
        <f t="array" aca="1" ref="F496" ca="1">IF(G496&lt;&gt;"",INDIRECT("'"&amp;G496&amp;"'!"&amp;H496),"")</f>
        <v/>
      </c>
      <c r="G496" s="1533"/>
      <c r="I496" s="4"/>
      <c r="J496" s="4"/>
      <c r="K496" s="4"/>
    </row>
    <row r="497" spans="1:11" x14ac:dyDescent="0.2">
      <c r="A497" s="1">
        <v>492</v>
      </c>
      <c r="D497" s="4"/>
      <c r="E497" s="2" t="b">
        <f t="shared" ca="1" si="13"/>
        <v>1</v>
      </c>
      <c r="F497" s="2" t="str" cm="1">
        <f t="array" aca="1" ref="F497" ca="1">IF(G497&lt;&gt;"",INDIRECT("'"&amp;G497&amp;"'!"&amp;H497),"")</f>
        <v/>
      </c>
      <c r="G497" s="1533"/>
      <c r="I497" s="4"/>
      <c r="J497" s="4"/>
      <c r="K497" s="4"/>
    </row>
    <row r="498" spans="1:11" x14ac:dyDescent="0.2">
      <c r="A498" s="1">
        <v>493</v>
      </c>
      <c r="D498" s="4"/>
      <c r="E498" s="2" t="b">
        <f t="shared" ca="1" si="13"/>
        <v>1</v>
      </c>
      <c r="F498" s="2" t="str" cm="1">
        <f t="array" aca="1" ref="F498" ca="1">IF(G498&lt;&gt;"",INDIRECT("'"&amp;G498&amp;"'!"&amp;H498),"")</f>
        <v/>
      </c>
      <c r="G498" s="1533"/>
      <c r="I498" s="4"/>
      <c r="J498" s="4"/>
      <c r="K498" s="4"/>
    </row>
    <row r="499" spans="1:11" x14ac:dyDescent="0.2">
      <c r="A499" s="1">
        <v>494</v>
      </c>
      <c r="D499" s="4"/>
      <c r="E499" s="2" t="b">
        <f t="shared" ca="1" si="13"/>
        <v>1</v>
      </c>
      <c r="F499" s="2" t="str" cm="1">
        <f t="array" aca="1" ref="F499" ca="1">IF(G499&lt;&gt;"",INDIRECT("'"&amp;G499&amp;"'!"&amp;H499),"")</f>
        <v/>
      </c>
      <c r="G499" s="1533"/>
      <c r="I499" s="4"/>
      <c r="J499" s="4"/>
      <c r="K499" s="4"/>
    </row>
    <row r="500" spans="1:11" x14ac:dyDescent="0.2">
      <c r="A500" s="1">
        <v>495</v>
      </c>
      <c r="D500" s="4"/>
      <c r="E500" s="2" t="b">
        <f t="shared" ca="1" si="13"/>
        <v>1</v>
      </c>
      <c r="F500" s="2" t="str" cm="1">
        <f t="array" aca="1" ref="F500" ca="1">IF(G500&lt;&gt;"",INDIRECT("'"&amp;G500&amp;"'!"&amp;H500),"")</f>
        <v/>
      </c>
      <c r="G500" s="1533"/>
      <c r="I500" s="4"/>
      <c r="J500" s="4"/>
      <c r="K500" s="4"/>
    </row>
    <row r="501" spans="1:11" x14ac:dyDescent="0.2">
      <c r="A501" s="1">
        <v>496</v>
      </c>
      <c r="D501" s="4"/>
      <c r="E501" s="2" t="b">
        <f t="shared" ca="1" si="13"/>
        <v>1</v>
      </c>
      <c r="F501" s="2" t="str" cm="1">
        <f t="array" aca="1" ref="F501" ca="1">IF(G501&lt;&gt;"",INDIRECT("'"&amp;G501&amp;"'!"&amp;H501),"")</f>
        <v/>
      </c>
      <c r="G501" s="1533"/>
      <c r="I501" s="4"/>
      <c r="J501" s="4"/>
      <c r="K501" s="4"/>
    </row>
    <row r="502" spans="1:11" x14ac:dyDescent="0.2">
      <c r="A502" s="1">
        <v>497</v>
      </c>
      <c r="D502" s="4"/>
      <c r="E502" s="2" t="b">
        <f t="shared" ca="1" si="13"/>
        <v>1</v>
      </c>
      <c r="F502" s="2" t="str" cm="1">
        <f t="array" aca="1" ref="F502" ca="1">IF(G502&lt;&gt;"",INDIRECT("'"&amp;G502&amp;"'!"&amp;H502),"")</f>
        <v/>
      </c>
      <c r="G502" s="1533"/>
      <c r="I502" s="4"/>
      <c r="J502" s="4"/>
      <c r="K502" s="4"/>
    </row>
    <row r="503" spans="1:11" x14ac:dyDescent="0.2">
      <c r="A503" s="1">
        <v>498</v>
      </c>
      <c r="D503" s="4"/>
      <c r="E503" s="2" t="b">
        <f t="shared" ca="1" si="13"/>
        <v>1</v>
      </c>
      <c r="F503" s="2" t="str" cm="1">
        <f t="array" aca="1" ref="F503" ca="1">IF(G503&lt;&gt;"",INDIRECT("'"&amp;G503&amp;"'!"&amp;H503),"")</f>
        <v/>
      </c>
      <c r="G503" s="1533"/>
      <c r="I503" s="4"/>
      <c r="J503" s="4"/>
      <c r="K503" s="4"/>
    </row>
    <row r="504" spans="1:11" x14ac:dyDescent="0.2">
      <c r="A504" s="1">
        <v>499</v>
      </c>
      <c r="D504" s="4"/>
      <c r="E504" s="2" t="b">
        <f t="shared" ca="1" si="13"/>
        <v>1</v>
      </c>
      <c r="F504" s="2" t="str" cm="1">
        <f t="array" aca="1" ref="F504" ca="1">IF(G504&lt;&gt;"",INDIRECT("'"&amp;G504&amp;"'!"&amp;H504),"")</f>
        <v/>
      </c>
      <c r="G504" s="1533"/>
      <c r="I504" s="4"/>
      <c r="J504" s="4"/>
      <c r="K504" s="4"/>
    </row>
    <row r="505" spans="1:11" x14ac:dyDescent="0.2">
      <c r="A505" s="1">
        <v>500</v>
      </c>
      <c r="D505" s="4"/>
      <c r="E505" s="2" t="b">
        <f t="shared" ca="1" si="13"/>
        <v>1</v>
      </c>
      <c r="F505" s="2" t="str" cm="1">
        <f t="array" aca="1" ref="F505" ca="1">IF(G505&lt;&gt;"",INDIRECT("'"&amp;G505&amp;"'!"&amp;H505),"")</f>
        <v/>
      </c>
      <c r="G505" s="1533"/>
      <c r="I505" s="4"/>
      <c r="J505" s="4"/>
      <c r="K505" s="4"/>
    </row>
    <row r="506" spans="1:11" x14ac:dyDescent="0.2">
      <c r="A506" s="1">
        <v>501</v>
      </c>
      <c r="D506" s="4"/>
      <c r="E506" s="2" t="b">
        <f t="shared" ca="1" si="13"/>
        <v>1</v>
      </c>
      <c r="F506" s="2" t="str" cm="1">
        <f t="array" aca="1" ref="F506" ca="1">IF(G506&lt;&gt;"",INDIRECT("'"&amp;G506&amp;"'!"&amp;H506),"")</f>
        <v/>
      </c>
      <c r="G506" s="1533"/>
      <c r="I506" s="4"/>
      <c r="J506" s="4"/>
      <c r="K506" s="4"/>
    </row>
    <row r="507" spans="1:11" x14ac:dyDescent="0.2">
      <c r="A507" s="1">
        <v>502</v>
      </c>
      <c r="D507" s="4"/>
      <c r="E507" s="2" t="b">
        <f t="shared" ca="1" si="13"/>
        <v>1</v>
      </c>
      <c r="F507" s="2" t="str" cm="1">
        <f t="array" aca="1" ref="F507" ca="1">IF(G507&lt;&gt;"",INDIRECT("'"&amp;G507&amp;"'!"&amp;H507),"")</f>
        <v/>
      </c>
      <c r="G507" s="1533"/>
      <c r="I507" s="4"/>
      <c r="J507" s="4"/>
      <c r="K507" s="4"/>
    </row>
    <row r="508" spans="1:11" x14ac:dyDescent="0.2">
      <c r="A508" s="1">
        <v>503</v>
      </c>
      <c r="D508" s="4"/>
      <c r="E508" s="2" t="b">
        <f t="shared" ca="1" si="13"/>
        <v>1</v>
      </c>
      <c r="F508" s="2" t="str" cm="1">
        <f t="array" aca="1" ref="F508" ca="1">IF(G508&lt;&gt;"",INDIRECT("'"&amp;G508&amp;"'!"&amp;H508),"")</f>
        <v/>
      </c>
      <c r="G508" s="1533"/>
      <c r="I508" s="4"/>
      <c r="J508" s="4"/>
      <c r="K508" s="4"/>
    </row>
    <row r="509" spans="1:11" x14ac:dyDescent="0.2">
      <c r="A509" s="1">
        <v>504</v>
      </c>
      <c r="D509" s="4"/>
      <c r="E509" s="2" t="b">
        <f t="shared" ca="1" si="13"/>
        <v>1</v>
      </c>
      <c r="F509" s="2" t="str" cm="1">
        <f t="array" aca="1" ref="F509" ca="1">IF(G509&lt;&gt;"",INDIRECT("'"&amp;G509&amp;"'!"&amp;H509),"")</f>
        <v/>
      </c>
      <c r="G509" s="1533"/>
      <c r="I509" s="4"/>
      <c r="J509" s="4"/>
      <c r="K509" s="4"/>
    </row>
    <row r="510" spans="1:11" x14ac:dyDescent="0.2">
      <c r="A510" s="1">
        <v>505</v>
      </c>
      <c r="D510" s="4"/>
      <c r="E510" s="2" t="b">
        <f t="shared" ca="1" si="13"/>
        <v>1</v>
      </c>
      <c r="F510" s="2" t="str" cm="1">
        <f t="array" aca="1" ref="F510" ca="1">IF(G510&lt;&gt;"",INDIRECT("'"&amp;G510&amp;"'!"&amp;H510),"")</f>
        <v/>
      </c>
      <c r="G510" s="1533"/>
      <c r="I510" s="4"/>
      <c r="J510" s="4"/>
      <c r="K510" s="4"/>
    </row>
    <row r="511" spans="1:11" x14ac:dyDescent="0.2">
      <c r="A511" s="1">
        <v>506</v>
      </c>
      <c r="D511" s="4"/>
      <c r="E511" s="2" t="b">
        <f t="shared" ca="1" si="13"/>
        <v>1</v>
      </c>
      <c r="F511" s="2" t="str" cm="1">
        <f t="array" aca="1" ref="F511" ca="1">IF(G511&lt;&gt;"",INDIRECT("'"&amp;G511&amp;"'!"&amp;H511),"")</f>
        <v/>
      </c>
      <c r="G511" s="1533"/>
      <c r="I511" s="4"/>
      <c r="J511" s="4"/>
      <c r="K511" s="4"/>
    </row>
    <row r="512" spans="1:11" x14ac:dyDescent="0.2">
      <c r="A512" s="1">
        <v>507</v>
      </c>
      <c r="D512" s="4"/>
      <c r="E512" s="2" t="b">
        <f t="shared" ca="1" si="13"/>
        <v>1</v>
      </c>
      <c r="F512" s="2" t="str" cm="1">
        <f t="array" aca="1" ref="F512" ca="1">IF(G512&lt;&gt;"",INDIRECT("'"&amp;G512&amp;"'!"&amp;H512),"")</f>
        <v/>
      </c>
      <c r="G512" s="1533"/>
      <c r="I512" s="4"/>
      <c r="J512" s="4"/>
      <c r="K512" s="4"/>
    </row>
    <row r="513" spans="1:11" x14ac:dyDescent="0.2">
      <c r="A513" s="1">
        <v>508</v>
      </c>
      <c r="D513" s="4"/>
      <c r="E513" s="2" t="b">
        <f t="shared" ca="1" si="13"/>
        <v>1</v>
      </c>
      <c r="F513" s="2" t="str" cm="1">
        <f t="array" aca="1" ref="F513" ca="1">IF(G513&lt;&gt;"",INDIRECT("'"&amp;G513&amp;"'!"&amp;H513),"")</f>
        <v/>
      </c>
      <c r="G513" s="1533"/>
      <c r="I513" s="4"/>
      <c r="J513" s="4"/>
      <c r="K513" s="4"/>
    </row>
    <row r="514" spans="1:11" x14ac:dyDescent="0.2">
      <c r="A514" s="1">
        <v>509</v>
      </c>
      <c r="D514" s="4"/>
      <c r="E514" s="2" t="b">
        <f t="shared" ref="E514:E577" ca="1" si="14">F514=B514</f>
        <v>1</v>
      </c>
      <c r="F514" s="2" t="str" cm="1">
        <f t="array" aca="1" ref="F514" ca="1">IF(G514&lt;&gt;"",INDIRECT("'"&amp;G514&amp;"'!"&amp;H514),"")</f>
        <v/>
      </c>
      <c r="G514" s="1533"/>
      <c r="I514" s="4"/>
      <c r="J514" s="4"/>
      <c r="K514" s="4"/>
    </row>
    <row r="515" spans="1:11" x14ac:dyDescent="0.2">
      <c r="A515" s="1">
        <v>510</v>
      </c>
      <c r="D515" s="4"/>
      <c r="E515" s="2" t="b">
        <f t="shared" ca="1" si="14"/>
        <v>1</v>
      </c>
      <c r="F515" s="2" t="str" cm="1">
        <f t="array" aca="1" ref="F515" ca="1">IF(G515&lt;&gt;"",INDIRECT("'"&amp;G515&amp;"'!"&amp;H515),"")</f>
        <v/>
      </c>
      <c r="G515" s="1533"/>
      <c r="I515" s="4"/>
      <c r="J515" s="4"/>
      <c r="K515" s="4"/>
    </row>
    <row r="516" spans="1:11" x14ac:dyDescent="0.2">
      <c r="A516" s="1">
        <v>511</v>
      </c>
      <c r="D516" s="4"/>
      <c r="E516" s="2" t="b">
        <f t="shared" ca="1" si="14"/>
        <v>1</v>
      </c>
      <c r="F516" s="2" t="str" cm="1">
        <f t="array" aca="1" ref="F516" ca="1">IF(G516&lt;&gt;"",INDIRECT("'"&amp;G516&amp;"'!"&amp;H516),"")</f>
        <v/>
      </c>
      <c r="G516" s="1533"/>
      <c r="I516" s="4"/>
      <c r="J516" s="4"/>
      <c r="K516" s="4"/>
    </row>
    <row r="517" spans="1:11" x14ac:dyDescent="0.2">
      <c r="A517" s="1">
        <v>512</v>
      </c>
      <c r="D517" s="4"/>
      <c r="E517" s="2" t="b">
        <f t="shared" ca="1" si="14"/>
        <v>1</v>
      </c>
      <c r="F517" s="2" t="str" cm="1">
        <f t="array" aca="1" ref="F517" ca="1">IF(G517&lt;&gt;"",INDIRECT("'"&amp;G517&amp;"'!"&amp;H517),"")</f>
        <v/>
      </c>
      <c r="G517" s="1533"/>
      <c r="I517" s="4"/>
      <c r="J517" s="4"/>
      <c r="K517" s="4"/>
    </row>
    <row r="518" spans="1:11" x14ac:dyDescent="0.2">
      <c r="A518" s="1">
        <v>513</v>
      </c>
      <c r="D518" s="4"/>
      <c r="E518" s="2" t="b">
        <f t="shared" ca="1" si="14"/>
        <v>1</v>
      </c>
      <c r="F518" s="2" t="str" cm="1">
        <f t="array" aca="1" ref="F518" ca="1">IF(G518&lt;&gt;"",INDIRECT("'"&amp;G518&amp;"'!"&amp;H518),"")</f>
        <v/>
      </c>
      <c r="G518" s="1533"/>
      <c r="I518" s="4"/>
      <c r="J518" s="4"/>
      <c r="K518" s="4"/>
    </row>
    <row r="519" spans="1:11" x14ac:dyDescent="0.2">
      <c r="A519" s="1">
        <v>514</v>
      </c>
      <c r="D519" s="4"/>
      <c r="E519" s="2" t="b">
        <f t="shared" ca="1" si="14"/>
        <v>1</v>
      </c>
      <c r="F519" s="2" t="str" cm="1">
        <f t="array" aca="1" ref="F519" ca="1">IF(G519&lt;&gt;"",INDIRECT("'"&amp;G519&amp;"'!"&amp;H519),"")</f>
        <v/>
      </c>
      <c r="G519" s="1533"/>
      <c r="I519" s="4"/>
      <c r="J519" s="4"/>
      <c r="K519" s="4"/>
    </row>
    <row r="520" spans="1:11" x14ac:dyDescent="0.2">
      <c r="A520" s="1">
        <v>515</v>
      </c>
      <c r="D520" s="4"/>
      <c r="E520" s="2" t="b">
        <f t="shared" ca="1" si="14"/>
        <v>1</v>
      </c>
      <c r="F520" s="2" t="str" cm="1">
        <f t="array" aca="1" ref="F520" ca="1">IF(G520&lt;&gt;"",INDIRECT("'"&amp;G520&amp;"'!"&amp;H520),"")</f>
        <v/>
      </c>
      <c r="G520" s="1533"/>
      <c r="I520" s="4"/>
      <c r="J520" s="4"/>
      <c r="K520" s="4"/>
    </row>
    <row r="521" spans="1:11" x14ac:dyDescent="0.2">
      <c r="A521" s="1">
        <v>516</v>
      </c>
      <c r="D521" s="4"/>
      <c r="E521" s="2" t="b">
        <f t="shared" ca="1" si="14"/>
        <v>1</v>
      </c>
      <c r="F521" s="2" t="str" cm="1">
        <f t="array" aca="1" ref="F521" ca="1">IF(G521&lt;&gt;"",INDIRECT("'"&amp;G521&amp;"'!"&amp;H521),"")</f>
        <v/>
      </c>
      <c r="G521" s="1533"/>
      <c r="I521" s="4"/>
      <c r="J521" s="4"/>
      <c r="K521" s="4"/>
    </row>
    <row r="522" spans="1:11" x14ac:dyDescent="0.2">
      <c r="A522" s="1">
        <v>517</v>
      </c>
      <c r="D522" s="4"/>
      <c r="E522" s="2" t="b">
        <f t="shared" ca="1" si="14"/>
        <v>1</v>
      </c>
      <c r="F522" s="2" t="str" cm="1">
        <f t="array" aca="1" ref="F522" ca="1">IF(G522&lt;&gt;"",INDIRECT("'"&amp;G522&amp;"'!"&amp;H522),"")</f>
        <v/>
      </c>
      <c r="G522" s="1533"/>
      <c r="I522" s="4"/>
      <c r="J522" s="4"/>
      <c r="K522" s="4"/>
    </row>
    <row r="523" spans="1:11" x14ac:dyDescent="0.2">
      <c r="A523" s="1">
        <v>518</v>
      </c>
      <c r="D523" s="4"/>
      <c r="E523" s="2" t="b">
        <f t="shared" ca="1" si="14"/>
        <v>1</v>
      </c>
      <c r="F523" s="2" t="str" cm="1">
        <f t="array" aca="1" ref="F523" ca="1">IF(G523&lt;&gt;"",INDIRECT("'"&amp;G523&amp;"'!"&amp;H523),"")</f>
        <v/>
      </c>
      <c r="G523" s="1533"/>
      <c r="I523" s="4"/>
      <c r="J523" s="4"/>
      <c r="K523" s="4"/>
    </row>
    <row r="524" spans="1:11" x14ac:dyDescent="0.2">
      <c r="A524" s="1">
        <v>519</v>
      </c>
      <c r="D524" s="4"/>
      <c r="E524" s="2" t="b">
        <f t="shared" ca="1" si="14"/>
        <v>1</v>
      </c>
      <c r="F524" s="2" t="str" cm="1">
        <f t="array" aca="1" ref="F524" ca="1">IF(G524&lt;&gt;"",INDIRECT("'"&amp;G524&amp;"'!"&amp;H524),"")</f>
        <v/>
      </c>
      <c r="G524" s="1533"/>
      <c r="I524" s="4"/>
      <c r="J524" s="4"/>
      <c r="K524" s="4"/>
    </row>
    <row r="525" spans="1:11" x14ac:dyDescent="0.2">
      <c r="A525" s="1">
        <v>520</v>
      </c>
      <c r="D525" s="4"/>
      <c r="E525" s="2" t="b">
        <f t="shared" ca="1" si="14"/>
        <v>1</v>
      </c>
      <c r="F525" s="2" t="str" cm="1">
        <f t="array" aca="1" ref="F525" ca="1">IF(G525&lt;&gt;"",INDIRECT("'"&amp;G525&amp;"'!"&amp;H525),"")</f>
        <v/>
      </c>
      <c r="G525" s="1533"/>
      <c r="I525" s="4"/>
      <c r="J525" s="4"/>
      <c r="K525" s="4"/>
    </row>
    <row r="526" spans="1:11" x14ac:dyDescent="0.2">
      <c r="A526" s="1">
        <v>521</v>
      </c>
      <c r="D526" s="4"/>
      <c r="E526" s="2" t="b">
        <f t="shared" ca="1" si="14"/>
        <v>1</v>
      </c>
      <c r="F526" s="2" t="str" cm="1">
        <f t="array" aca="1" ref="F526" ca="1">IF(G526&lt;&gt;"",INDIRECT("'"&amp;G526&amp;"'!"&amp;H526),"")</f>
        <v/>
      </c>
      <c r="G526" s="1533"/>
      <c r="I526" s="4"/>
      <c r="J526" s="4"/>
      <c r="K526" s="4"/>
    </row>
    <row r="527" spans="1:11" x14ac:dyDescent="0.2">
      <c r="A527" s="1">
        <v>522</v>
      </c>
      <c r="D527" s="4"/>
      <c r="E527" s="2" t="b">
        <f t="shared" ca="1" si="14"/>
        <v>1</v>
      </c>
      <c r="F527" s="2" t="str" cm="1">
        <f t="array" aca="1" ref="F527" ca="1">IF(G527&lt;&gt;"",INDIRECT("'"&amp;G527&amp;"'!"&amp;H527),"")</f>
        <v/>
      </c>
      <c r="G527" s="1533"/>
      <c r="I527" s="4"/>
      <c r="J527" s="4"/>
      <c r="K527" s="4"/>
    </row>
    <row r="528" spans="1:11" x14ac:dyDescent="0.2">
      <c r="A528" s="1">
        <v>523</v>
      </c>
      <c r="D528" s="4"/>
      <c r="E528" s="2" t="b">
        <f t="shared" ca="1" si="14"/>
        <v>1</v>
      </c>
      <c r="F528" s="2" t="str" cm="1">
        <f t="array" aca="1" ref="F528" ca="1">IF(G528&lt;&gt;"",INDIRECT("'"&amp;G528&amp;"'!"&amp;H528),"")</f>
        <v/>
      </c>
      <c r="G528" s="1533"/>
      <c r="I528" s="4"/>
      <c r="J528" s="4"/>
      <c r="K528" s="4"/>
    </row>
    <row r="529" spans="1:11" x14ac:dyDescent="0.2">
      <c r="A529" s="1">
        <v>524</v>
      </c>
      <c r="D529" s="4"/>
      <c r="E529" s="2" t="b">
        <f t="shared" ca="1" si="14"/>
        <v>1</v>
      </c>
      <c r="F529" s="2" t="str" cm="1">
        <f t="array" aca="1" ref="F529" ca="1">IF(G529&lt;&gt;"",INDIRECT("'"&amp;G529&amp;"'!"&amp;H529),"")</f>
        <v/>
      </c>
      <c r="G529" s="1533"/>
      <c r="I529" s="4"/>
      <c r="J529" s="4"/>
      <c r="K529" s="4"/>
    </row>
    <row r="530" spans="1:11" x14ac:dyDescent="0.2">
      <c r="A530" s="1">
        <v>525</v>
      </c>
      <c r="D530" s="4"/>
      <c r="E530" s="2" t="b">
        <f t="shared" ca="1" si="14"/>
        <v>1</v>
      </c>
      <c r="F530" s="2" t="str" cm="1">
        <f t="array" aca="1" ref="F530" ca="1">IF(G530&lt;&gt;"",INDIRECT("'"&amp;G530&amp;"'!"&amp;H530),"")</f>
        <v/>
      </c>
      <c r="G530" s="1533"/>
      <c r="I530" s="4"/>
      <c r="J530" s="4"/>
      <c r="K530" s="4"/>
    </row>
    <row r="531" spans="1:11" x14ac:dyDescent="0.2">
      <c r="A531" s="1">
        <v>526</v>
      </c>
      <c r="D531" s="4"/>
      <c r="E531" s="2" t="b">
        <f t="shared" ca="1" si="14"/>
        <v>1</v>
      </c>
      <c r="F531" s="2" t="str" cm="1">
        <f t="array" aca="1" ref="F531" ca="1">IF(G531&lt;&gt;"",INDIRECT("'"&amp;G531&amp;"'!"&amp;H531),"")</f>
        <v/>
      </c>
      <c r="G531" s="1533"/>
      <c r="I531" s="4"/>
      <c r="J531" s="4"/>
      <c r="K531" s="4"/>
    </row>
    <row r="532" spans="1:11" x14ac:dyDescent="0.2">
      <c r="A532" s="1">
        <v>527</v>
      </c>
      <c r="D532" s="4"/>
      <c r="E532" s="2" t="b">
        <f t="shared" ca="1" si="14"/>
        <v>1</v>
      </c>
      <c r="F532" s="2" t="str" cm="1">
        <f t="array" aca="1" ref="F532" ca="1">IF(G532&lt;&gt;"",INDIRECT("'"&amp;G532&amp;"'!"&amp;H532),"")</f>
        <v/>
      </c>
      <c r="G532" s="1533"/>
      <c r="I532" s="4"/>
      <c r="J532" s="4"/>
      <c r="K532" s="4"/>
    </row>
    <row r="533" spans="1:11" x14ac:dyDescent="0.2">
      <c r="A533" s="1">
        <v>528</v>
      </c>
      <c r="D533" s="4"/>
      <c r="E533" s="2" t="b">
        <f t="shared" ca="1" si="14"/>
        <v>1</v>
      </c>
      <c r="F533" s="2" t="str" cm="1">
        <f t="array" aca="1" ref="F533" ca="1">IF(G533&lt;&gt;"",INDIRECT("'"&amp;G533&amp;"'!"&amp;H533),"")</f>
        <v/>
      </c>
      <c r="G533" s="1533"/>
      <c r="I533" s="4"/>
      <c r="J533" s="4"/>
      <c r="K533" s="4"/>
    </row>
    <row r="534" spans="1:11" x14ac:dyDescent="0.2">
      <c r="A534" s="1">
        <v>529</v>
      </c>
      <c r="D534" s="4"/>
      <c r="E534" s="2" t="b">
        <f t="shared" ca="1" si="14"/>
        <v>1</v>
      </c>
      <c r="F534" s="2" t="str" cm="1">
        <f t="array" aca="1" ref="F534" ca="1">IF(G534&lt;&gt;"",INDIRECT("'"&amp;G534&amp;"'!"&amp;H534),"")</f>
        <v/>
      </c>
      <c r="G534" s="1533"/>
      <c r="I534" s="4"/>
      <c r="J534" s="4"/>
      <c r="K534" s="4"/>
    </row>
    <row r="535" spans="1:11" x14ac:dyDescent="0.2">
      <c r="A535" s="1">
        <v>530</v>
      </c>
      <c r="D535" s="4"/>
      <c r="E535" s="2" t="b">
        <f t="shared" ca="1" si="14"/>
        <v>1</v>
      </c>
      <c r="F535" s="2" t="str" cm="1">
        <f t="array" aca="1" ref="F535" ca="1">IF(G535&lt;&gt;"",INDIRECT("'"&amp;G535&amp;"'!"&amp;H535),"")</f>
        <v/>
      </c>
      <c r="G535" s="1533"/>
      <c r="I535" s="4"/>
      <c r="J535" s="4"/>
      <c r="K535" s="4"/>
    </row>
    <row r="536" spans="1:11" x14ac:dyDescent="0.2">
      <c r="A536" s="1">
        <v>531</v>
      </c>
      <c r="D536" s="4"/>
      <c r="E536" s="2" t="b">
        <f t="shared" ca="1" si="14"/>
        <v>1</v>
      </c>
      <c r="F536" s="2" t="str" cm="1">
        <f t="array" aca="1" ref="F536" ca="1">IF(G536&lt;&gt;"",INDIRECT("'"&amp;G536&amp;"'!"&amp;H536),"")</f>
        <v/>
      </c>
      <c r="G536" s="1533"/>
      <c r="I536" s="4"/>
      <c r="J536" s="4"/>
      <c r="K536" s="4"/>
    </row>
    <row r="537" spans="1:11" x14ac:dyDescent="0.2">
      <c r="A537" s="1">
        <v>532</v>
      </c>
      <c r="D537" s="4"/>
      <c r="E537" s="2" t="b">
        <f t="shared" ca="1" si="14"/>
        <v>1</v>
      </c>
      <c r="F537" s="2" t="str" cm="1">
        <f t="array" aca="1" ref="F537" ca="1">IF(G537&lt;&gt;"",INDIRECT("'"&amp;G537&amp;"'!"&amp;H537),"")</f>
        <v/>
      </c>
      <c r="G537" s="1533"/>
      <c r="I537" s="4"/>
      <c r="J537" s="4"/>
      <c r="K537" s="4"/>
    </row>
    <row r="538" spans="1:11" x14ac:dyDescent="0.2">
      <c r="A538" s="1">
        <v>533</v>
      </c>
      <c r="D538" s="4"/>
      <c r="E538" s="2" t="b">
        <f t="shared" ca="1" si="14"/>
        <v>1</v>
      </c>
      <c r="F538" s="2" t="str" cm="1">
        <f t="array" aca="1" ref="F538" ca="1">IF(G538&lt;&gt;"",INDIRECT("'"&amp;G538&amp;"'!"&amp;H538),"")</f>
        <v/>
      </c>
      <c r="G538" s="1533"/>
      <c r="I538" s="4"/>
      <c r="J538" s="4"/>
      <c r="K538" s="4"/>
    </row>
    <row r="539" spans="1:11" x14ac:dyDescent="0.2">
      <c r="A539" s="1">
        <v>534</v>
      </c>
      <c r="D539" s="4"/>
      <c r="E539" s="2" t="b">
        <f t="shared" ca="1" si="14"/>
        <v>1</v>
      </c>
      <c r="F539" s="2" t="str" cm="1">
        <f t="array" aca="1" ref="F539" ca="1">IF(G539&lt;&gt;"",INDIRECT("'"&amp;G539&amp;"'!"&amp;H539),"")</f>
        <v/>
      </c>
      <c r="G539" s="1533"/>
      <c r="I539" s="4"/>
      <c r="J539" s="4"/>
      <c r="K539" s="4"/>
    </row>
    <row r="540" spans="1:11" x14ac:dyDescent="0.2">
      <c r="A540" s="1">
        <v>535</v>
      </c>
      <c r="D540" s="4"/>
      <c r="E540" s="2" t="b">
        <f t="shared" ca="1" si="14"/>
        <v>1</v>
      </c>
      <c r="F540" s="2" t="str" cm="1">
        <f t="array" aca="1" ref="F540" ca="1">IF(G540&lt;&gt;"",INDIRECT("'"&amp;G540&amp;"'!"&amp;H540),"")</f>
        <v/>
      </c>
      <c r="G540" s="1533"/>
      <c r="I540" s="4"/>
      <c r="J540" s="4"/>
      <c r="K540" s="4"/>
    </row>
    <row r="541" spans="1:11" x14ac:dyDescent="0.2">
      <c r="A541" s="1">
        <v>536</v>
      </c>
      <c r="D541" s="4"/>
      <c r="E541" s="2" t="b">
        <f t="shared" ca="1" si="14"/>
        <v>1</v>
      </c>
      <c r="F541" s="2" t="str" cm="1">
        <f t="array" aca="1" ref="F541" ca="1">IF(G541&lt;&gt;"",INDIRECT("'"&amp;G541&amp;"'!"&amp;H541),"")</f>
        <v/>
      </c>
      <c r="G541" s="1533"/>
      <c r="I541" s="4"/>
      <c r="J541" s="4"/>
      <c r="K541" s="4"/>
    </row>
    <row r="542" spans="1:11" x14ac:dyDescent="0.2">
      <c r="A542" s="1">
        <v>537</v>
      </c>
      <c r="D542" s="4"/>
      <c r="E542" s="2" t="b">
        <f t="shared" ca="1" si="14"/>
        <v>1</v>
      </c>
      <c r="F542" s="2" t="str" cm="1">
        <f t="array" aca="1" ref="F542" ca="1">IF(G542&lt;&gt;"",INDIRECT("'"&amp;G542&amp;"'!"&amp;H542),"")</f>
        <v/>
      </c>
      <c r="G542" s="1533"/>
      <c r="I542" s="4"/>
      <c r="J542" s="4"/>
      <c r="K542" s="4"/>
    </row>
    <row r="543" spans="1:11" x14ac:dyDescent="0.2">
      <c r="A543" s="1">
        <v>538</v>
      </c>
      <c r="D543" s="4"/>
      <c r="E543" s="2" t="b">
        <f t="shared" ca="1" si="14"/>
        <v>1</v>
      </c>
      <c r="F543" s="2" t="str" cm="1">
        <f t="array" aca="1" ref="F543" ca="1">IF(G543&lt;&gt;"",INDIRECT("'"&amp;G543&amp;"'!"&amp;H543),"")</f>
        <v/>
      </c>
      <c r="G543" s="1533"/>
      <c r="I543" s="4"/>
      <c r="J543" s="4"/>
      <c r="K543" s="4"/>
    </row>
    <row r="544" spans="1:11" x14ac:dyDescent="0.2">
      <c r="A544" s="1">
        <v>539</v>
      </c>
      <c r="D544" s="4"/>
      <c r="E544" s="2" t="b">
        <f t="shared" ca="1" si="14"/>
        <v>1</v>
      </c>
      <c r="F544" s="2" t="str" cm="1">
        <f t="array" aca="1" ref="F544" ca="1">IF(G544&lt;&gt;"",INDIRECT("'"&amp;G544&amp;"'!"&amp;H544),"")</f>
        <v/>
      </c>
      <c r="G544" s="1533"/>
      <c r="I544" s="4"/>
      <c r="J544" s="4"/>
      <c r="K544" s="4"/>
    </row>
    <row r="545" spans="1:11" x14ac:dyDescent="0.2">
      <c r="A545" s="1">
        <v>540</v>
      </c>
      <c r="D545" s="4"/>
      <c r="E545" s="2" t="b">
        <f t="shared" ca="1" si="14"/>
        <v>1</v>
      </c>
      <c r="F545" s="2" t="str" cm="1">
        <f t="array" aca="1" ref="F545" ca="1">IF(G545&lt;&gt;"",INDIRECT("'"&amp;G545&amp;"'!"&amp;H545),"")</f>
        <v/>
      </c>
      <c r="G545" s="1533"/>
      <c r="I545" s="4"/>
      <c r="J545" s="4"/>
      <c r="K545" s="4"/>
    </row>
    <row r="546" spans="1:11" x14ac:dyDescent="0.2">
      <c r="A546" s="1">
        <v>541</v>
      </c>
      <c r="D546" s="4"/>
      <c r="E546" s="2" t="b">
        <f t="shared" ca="1" si="14"/>
        <v>1</v>
      </c>
      <c r="F546" s="2" t="str" cm="1">
        <f t="array" aca="1" ref="F546" ca="1">IF(G546&lt;&gt;"",INDIRECT("'"&amp;G546&amp;"'!"&amp;H546),"")</f>
        <v/>
      </c>
      <c r="G546" s="1533"/>
      <c r="I546" s="4"/>
      <c r="J546" s="4"/>
      <c r="K546" s="4"/>
    </row>
    <row r="547" spans="1:11" x14ac:dyDescent="0.2">
      <c r="A547" s="1">
        <v>542</v>
      </c>
      <c r="D547" s="4"/>
      <c r="E547" s="2" t="b">
        <f t="shared" ca="1" si="14"/>
        <v>1</v>
      </c>
      <c r="F547" s="2" t="str" cm="1">
        <f t="array" aca="1" ref="F547" ca="1">IF(G547&lt;&gt;"",INDIRECT("'"&amp;G547&amp;"'!"&amp;H547),"")</f>
        <v/>
      </c>
      <c r="G547" s="1533"/>
      <c r="I547" s="4"/>
      <c r="J547" s="4"/>
      <c r="K547" s="4"/>
    </row>
    <row r="548" spans="1:11" x14ac:dyDescent="0.2">
      <c r="A548" s="1">
        <v>543</v>
      </c>
      <c r="D548" s="4"/>
      <c r="E548" s="2" t="b">
        <f t="shared" ca="1" si="14"/>
        <v>1</v>
      </c>
      <c r="F548" s="2" t="str" cm="1">
        <f t="array" aca="1" ref="F548" ca="1">IF(G548&lt;&gt;"",INDIRECT("'"&amp;G548&amp;"'!"&amp;H548),"")</f>
        <v/>
      </c>
      <c r="G548" s="1533"/>
      <c r="I548" s="4"/>
      <c r="J548" s="4"/>
      <c r="K548" s="4"/>
    </row>
    <row r="549" spans="1:11" x14ac:dyDescent="0.2">
      <c r="A549" s="1">
        <v>544</v>
      </c>
      <c r="D549" s="4"/>
      <c r="E549" s="2" t="b">
        <f t="shared" ca="1" si="14"/>
        <v>1</v>
      </c>
      <c r="F549" s="2" t="str" cm="1">
        <f t="array" aca="1" ref="F549" ca="1">IF(G549&lt;&gt;"",INDIRECT("'"&amp;G549&amp;"'!"&amp;H549),"")</f>
        <v/>
      </c>
      <c r="G549" s="1533"/>
      <c r="I549" s="4"/>
      <c r="J549" s="4"/>
      <c r="K549" s="4"/>
    </row>
    <row r="550" spans="1:11" x14ac:dyDescent="0.2">
      <c r="A550" s="1">
        <v>545</v>
      </c>
      <c r="D550" s="4"/>
      <c r="E550" s="2" t="b">
        <f t="shared" ca="1" si="14"/>
        <v>1</v>
      </c>
      <c r="F550" s="2" t="str" cm="1">
        <f t="array" aca="1" ref="F550" ca="1">IF(G550&lt;&gt;"",INDIRECT("'"&amp;G550&amp;"'!"&amp;H550),"")</f>
        <v/>
      </c>
      <c r="G550" s="1533"/>
      <c r="I550" s="4"/>
      <c r="J550" s="4"/>
      <c r="K550" s="4"/>
    </row>
    <row r="551" spans="1:11" x14ac:dyDescent="0.2">
      <c r="A551" s="1">
        <v>546</v>
      </c>
      <c r="D551" s="4"/>
      <c r="E551" s="2" t="b">
        <f t="shared" ca="1" si="14"/>
        <v>1</v>
      </c>
      <c r="F551" s="2" t="str" cm="1">
        <f t="array" aca="1" ref="F551" ca="1">IF(G551&lt;&gt;"",INDIRECT("'"&amp;G551&amp;"'!"&amp;H551),"")</f>
        <v/>
      </c>
      <c r="G551" s="1533"/>
      <c r="I551" s="4"/>
      <c r="J551" s="4"/>
      <c r="K551" s="4"/>
    </row>
    <row r="552" spans="1:11" x14ac:dyDescent="0.2">
      <c r="A552" s="1">
        <v>547</v>
      </c>
      <c r="D552" s="4"/>
      <c r="E552" s="2" t="b">
        <f t="shared" ca="1" si="14"/>
        <v>1</v>
      </c>
      <c r="F552" s="2" t="str" cm="1">
        <f t="array" aca="1" ref="F552" ca="1">IF(G552&lt;&gt;"",INDIRECT("'"&amp;G552&amp;"'!"&amp;H552),"")</f>
        <v/>
      </c>
      <c r="G552" s="1533"/>
      <c r="I552" s="4"/>
      <c r="J552" s="4"/>
      <c r="K552" s="4"/>
    </row>
    <row r="553" spans="1:11" x14ac:dyDescent="0.2">
      <c r="A553" s="1">
        <v>548</v>
      </c>
      <c r="D553" s="4"/>
      <c r="E553" s="2" t="b">
        <f t="shared" ca="1" si="14"/>
        <v>1</v>
      </c>
      <c r="F553" s="2" t="str" cm="1">
        <f t="array" aca="1" ref="F553" ca="1">IF(G553&lt;&gt;"",INDIRECT("'"&amp;G553&amp;"'!"&amp;H553),"")</f>
        <v/>
      </c>
      <c r="G553" s="1533"/>
      <c r="I553" s="4"/>
      <c r="J553" s="4"/>
      <c r="K553" s="4"/>
    </row>
    <row r="554" spans="1:11" x14ac:dyDescent="0.2">
      <c r="A554" s="1">
        <v>549</v>
      </c>
      <c r="D554" s="4"/>
      <c r="E554" s="2" t="b">
        <f t="shared" ca="1" si="14"/>
        <v>1</v>
      </c>
      <c r="F554" s="2" t="str" cm="1">
        <f t="array" aca="1" ref="F554" ca="1">IF(G554&lt;&gt;"",INDIRECT("'"&amp;G554&amp;"'!"&amp;H554),"")</f>
        <v/>
      </c>
      <c r="G554" s="1533"/>
      <c r="I554" s="4"/>
      <c r="J554" s="4"/>
      <c r="K554" s="4"/>
    </row>
    <row r="555" spans="1:11" x14ac:dyDescent="0.2">
      <c r="A555" s="1">
        <v>550</v>
      </c>
      <c r="D555" s="4"/>
      <c r="E555" s="2" t="b">
        <f t="shared" ca="1" si="14"/>
        <v>1</v>
      </c>
      <c r="F555" s="2" t="str" cm="1">
        <f t="array" aca="1" ref="F555" ca="1">IF(G555&lt;&gt;"",INDIRECT("'"&amp;G555&amp;"'!"&amp;H555),"")</f>
        <v/>
      </c>
      <c r="G555" s="1533"/>
      <c r="I555" s="4"/>
      <c r="J555" s="4"/>
      <c r="K555" s="4"/>
    </row>
    <row r="556" spans="1:11" x14ac:dyDescent="0.2">
      <c r="A556" s="1">
        <v>551</v>
      </c>
      <c r="D556" s="4"/>
      <c r="E556" s="2" t="b">
        <f t="shared" ca="1" si="14"/>
        <v>1</v>
      </c>
      <c r="F556" s="2" t="str" cm="1">
        <f t="array" aca="1" ref="F556" ca="1">IF(G556&lt;&gt;"",INDIRECT("'"&amp;G556&amp;"'!"&amp;H556),"")</f>
        <v/>
      </c>
      <c r="G556" s="1533"/>
      <c r="I556" s="4"/>
      <c r="J556" s="4"/>
      <c r="K556" s="4"/>
    </row>
    <row r="557" spans="1:11" x14ac:dyDescent="0.2">
      <c r="A557" s="1">
        <v>552</v>
      </c>
      <c r="D557" s="4"/>
      <c r="E557" s="2" t="b">
        <f t="shared" ca="1" si="14"/>
        <v>1</v>
      </c>
      <c r="F557" s="2" t="str" cm="1">
        <f t="array" aca="1" ref="F557" ca="1">IF(G557&lt;&gt;"",INDIRECT("'"&amp;G557&amp;"'!"&amp;H557),"")</f>
        <v/>
      </c>
      <c r="G557" s="1533"/>
      <c r="I557" s="4"/>
      <c r="J557" s="4"/>
      <c r="K557" s="4"/>
    </row>
    <row r="558" spans="1:11" x14ac:dyDescent="0.2">
      <c r="A558" s="1">
        <v>553</v>
      </c>
      <c r="D558" s="4"/>
      <c r="E558" s="2" t="b">
        <f t="shared" ca="1" si="14"/>
        <v>1</v>
      </c>
      <c r="F558" s="2" t="str" cm="1">
        <f t="array" aca="1" ref="F558" ca="1">IF(G558&lt;&gt;"",INDIRECT("'"&amp;G558&amp;"'!"&amp;H558),"")</f>
        <v/>
      </c>
      <c r="G558" s="1533"/>
      <c r="I558" s="4"/>
      <c r="J558" s="4"/>
      <c r="K558" s="4"/>
    </row>
    <row r="559" spans="1:11" x14ac:dyDescent="0.2">
      <c r="A559" s="1">
        <v>554</v>
      </c>
      <c r="D559" s="4"/>
      <c r="E559" s="2" t="b">
        <f t="shared" ca="1" si="14"/>
        <v>1</v>
      </c>
      <c r="F559" s="2" t="str" cm="1">
        <f t="array" aca="1" ref="F559" ca="1">IF(G559&lt;&gt;"",INDIRECT("'"&amp;G559&amp;"'!"&amp;H559),"")</f>
        <v/>
      </c>
      <c r="G559" s="1533"/>
      <c r="I559" s="4"/>
      <c r="J559" s="4"/>
      <c r="K559" s="4"/>
    </row>
    <row r="560" spans="1:11" x14ac:dyDescent="0.2">
      <c r="A560" s="1">
        <v>555</v>
      </c>
      <c r="D560" s="4"/>
      <c r="E560" s="2" t="b">
        <f t="shared" ca="1" si="14"/>
        <v>1</v>
      </c>
      <c r="F560" s="2" t="str" cm="1">
        <f t="array" aca="1" ref="F560" ca="1">IF(G560&lt;&gt;"",INDIRECT("'"&amp;G560&amp;"'!"&amp;H560),"")</f>
        <v/>
      </c>
      <c r="G560" s="1533"/>
      <c r="I560" s="4"/>
      <c r="J560" s="4"/>
      <c r="K560" s="4"/>
    </row>
    <row r="561" spans="1:11" x14ac:dyDescent="0.2">
      <c r="A561" s="1">
        <v>556</v>
      </c>
      <c r="D561" s="4"/>
      <c r="E561" s="2" t="b">
        <f t="shared" ca="1" si="14"/>
        <v>1</v>
      </c>
      <c r="F561" s="2" t="str" cm="1">
        <f t="array" aca="1" ref="F561" ca="1">IF(G561&lt;&gt;"",INDIRECT("'"&amp;G561&amp;"'!"&amp;H561),"")</f>
        <v/>
      </c>
      <c r="G561" s="1533"/>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33" t="s">
        <v>6770</v>
      </c>
      <c r="H562" s="2" t="s">
        <v>4338</v>
      </c>
    </row>
    <row r="563" spans="1:11" x14ac:dyDescent="0.2">
      <c r="A563">
        <v>558</v>
      </c>
      <c r="B563" s="7">
        <f>'BudgetSum 2-4'!H36</f>
        <v>0</v>
      </c>
      <c r="C563" s="3">
        <f t="shared" si="15"/>
        <v>558</v>
      </c>
      <c r="E563" s="2" t="b">
        <f t="shared" ca="1" si="14"/>
        <v>1</v>
      </c>
      <c r="F563" s="2" cm="1">
        <f t="array" aca="1" ref="F563" ca="1">IF(G563&lt;&gt;"",INDIRECT("'"&amp;G563&amp;"'!"&amp;H563),"")</f>
        <v>0</v>
      </c>
      <c r="G563" s="1533" t="s">
        <v>6770</v>
      </c>
      <c r="H563" s="2" t="s">
        <v>4339</v>
      </c>
    </row>
    <row r="564" spans="1:11" x14ac:dyDescent="0.2">
      <c r="A564">
        <v>559</v>
      </c>
      <c r="B564" s="7">
        <f>'BudgetSum 2-4'!H37</f>
        <v>0</v>
      </c>
      <c r="C564" s="3">
        <f t="shared" si="15"/>
        <v>559</v>
      </c>
      <c r="E564" s="2" t="b">
        <f t="shared" ca="1" si="14"/>
        <v>1</v>
      </c>
      <c r="F564" s="2" cm="1">
        <f t="array" aca="1" ref="F564" ca="1">IF(G564&lt;&gt;"",INDIRECT("'"&amp;G564&amp;"'!"&amp;H564),"")</f>
        <v>0</v>
      </c>
      <c r="G564" s="1533" t="s">
        <v>6770</v>
      </c>
      <c r="H564" s="2" t="s">
        <v>4340</v>
      </c>
    </row>
    <row r="565" spans="1:11" x14ac:dyDescent="0.2">
      <c r="A565" s="1">
        <v>560</v>
      </c>
      <c r="D565" s="4"/>
      <c r="E565" s="2" t="b">
        <f t="shared" ca="1" si="14"/>
        <v>1</v>
      </c>
      <c r="F565" s="2" t="str" cm="1">
        <f t="array" aca="1" ref="F565" ca="1">IF(G565&lt;&gt;"",INDIRECT("'"&amp;G565&amp;"'!"&amp;H565),"")</f>
        <v/>
      </c>
      <c r="G565" s="1533"/>
      <c r="I565" s="4"/>
      <c r="J565" s="4"/>
      <c r="K565" s="4"/>
    </row>
    <row r="566" spans="1:11" x14ac:dyDescent="0.2">
      <c r="A566" s="1">
        <v>561</v>
      </c>
      <c r="D566" s="4"/>
      <c r="E566" s="2" t="b">
        <f t="shared" ca="1" si="14"/>
        <v>1</v>
      </c>
      <c r="F566" s="2" t="str" cm="1">
        <f t="array" aca="1" ref="F566" ca="1">IF(G566&lt;&gt;"",INDIRECT("'"&amp;G566&amp;"'!"&amp;H566),"")</f>
        <v/>
      </c>
      <c r="G566" s="1533"/>
      <c r="I566" s="4"/>
      <c r="J566" s="4"/>
      <c r="K566" s="4"/>
    </row>
    <row r="567" spans="1:11" x14ac:dyDescent="0.2">
      <c r="A567" s="1">
        <v>562</v>
      </c>
      <c r="D567" s="4"/>
      <c r="E567" s="2" t="b">
        <f t="shared" ca="1" si="14"/>
        <v>1</v>
      </c>
      <c r="F567" s="2" t="str" cm="1">
        <f t="array" aca="1" ref="F567" ca="1">IF(G567&lt;&gt;"",INDIRECT("'"&amp;G567&amp;"'!"&amp;H567),"")</f>
        <v/>
      </c>
      <c r="G567" s="1533"/>
      <c r="I567" s="4"/>
      <c r="J567" s="4"/>
      <c r="K567" s="4"/>
    </row>
    <row r="568" spans="1:11" x14ac:dyDescent="0.2">
      <c r="A568" s="1">
        <v>563</v>
      </c>
      <c r="D568" s="4"/>
      <c r="E568" s="2" t="b">
        <f t="shared" ca="1" si="14"/>
        <v>1</v>
      </c>
      <c r="F568" s="2" t="str" cm="1">
        <f t="array" aca="1" ref="F568" ca="1">IF(G568&lt;&gt;"",INDIRECT("'"&amp;G568&amp;"'!"&amp;H568),"")</f>
        <v/>
      </c>
      <c r="G568" s="1533"/>
      <c r="I568" s="4"/>
      <c r="J568" s="4"/>
      <c r="K568" s="4"/>
    </row>
    <row r="569" spans="1:11" x14ac:dyDescent="0.2">
      <c r="A569" s="1">
        <v>564</v>
      </c>
      <c r="D569" s="4"/>
      <c r="E569" s="2" t="b">
        <f t="shared" ca="1" si="14"/>
        <v>1</v>
      </c>
      <c r="F569" s="2" t="str" cm="1">
        <f t="array" aca="1" ref="F569" ca="1">IF(G569&lt;&gt;"",INDIRECT("'"&amp;G569&amp;"'!"&amp;H569),"")</f>
        <v/>
      </c>
      <c r="G569" s="1533"/>
      <c r="I569" s="4"/>
      <c r="J569" s="4"/>
      <c r="K569" s="4"/>
    </row>
    <row r="570" spans="1:11" x14ac:dyDescent="0.2">
      <c r="A570" s="1">
        <v>565</v>
      </c>
      <c r="D570" s="4"/>
      <c r="E570" s="2" t="b">
        <f t="shared" ca="1" si="14"/>
        <v>1</v>
      </c>
      <c r="F570" s="2" t="str" cm="1">
        <f t="array" aca="1" ref="F570" ca="1">IF(G570&lt;&gt;"",INDIRECT("'"&amp;G570&amp;"'!"&amp;H570),"")</f>
        <v/>
      </c>
      <c r="G570" s="1533"/>
      <c r="I570" s="4"/>
      <c r="J570" s="4"/>
      <c r="K570" s="4"/>
    </row>
    <row r="571" spans="1:11" x14ac:dyDescent="0.2">
      <c r="A571" s="1">
        <v>566</v>
      </c>
      <c r="D571" s="4"/>
      <c r="E571" s="2" t="b">
        <f t="shared" ca="1" si="14"/>
        <v>1</v>
      </c>
      <c r="F571" s="2" t="str" cm="1">
        <f t="array" aca="1" ref="F571" ca="1">IF(G571&lt;&gt;"",INDIRECT("'"&amp;G571&amp;"'!"&amp;H571),"")</f>
        <v/>
      </c>
      <c r="G571" s="1533"/>
      <c r="I571" s="4"/>
      <c r="J571" s="4"/>
      <c r="K571" s="4"/>
    </row>
    <row r="572" spans="1:11" x14ac:dyDescent="0.2">
      <c r="A572" s="1">
        <v>567</v>
      </c>
      <c r="D572" s="4"/>
      <c r="E572" s="2" t="b">
        <f t="shared" ca="1" si="14"/>
        <v>1</v>
      </c>
      <c r="F572" s="2" t="str" cm="1">
        <f t="array" aca="1" ref="F572" ca="1">IF(G572&lt;&gt;"",INDIRECT("'"&amp;G572&amp;"'!"&amp;H572),"")</f>
        <v/>
      </c>
      <c r="G572" s="1533"/>
      <c r="I572" s="4"/>
      <c r="J572" s="4"/>
      <c r="K572" s="4"/>
    </row>
    <row r="573" spans="1:11" x14ac:dyDescent="0.2">
      <c r="A573" s="1">
        <v>568</v>
      </c>
      <c r="D573" s="4"/>
      <c r="E573" s="2" t="b">
        <f t="shared" ca="1" si="14"/>
        <v>1</v>
      </c>
      <c r="F573" s="2" t="str" cm="1">
        <f t="array" aca="1" ref="F573" ca="1">IF(G573&lt;&gt;"",INDIRECT("'"&amp;G573&amp;"'!"&amp;H573),"")</f>
        <v/>
      </c>
      <c r="G573" s="1533"/>
      <c r="I573" s="4"/>
      <c r="J573" s="4"/>
      <c r="K573" s="4"/>
    </row>
    <row r="574" spans="1:11" x14ac:dyDescent="0.2">
      <c r="A574" s="1">
        <v>569</v>
      </c>
      <c r="D574" s="4"/>
      <c r="E574" s="2" t="b">
        <f t="shared" ca="1" si="14"/>
        <v>1</v>
      </c>
      <c r="F574" s="2" t="str" cm="1">
        <f t="array" aca="1" ref="F574" ca="1">IF(G574&lt;&gt;"",INDIRECT("'"&amp;G574&amp;"'!"&amp;H574),"")</f>
        <v/>
      </c>
      <c r="G574" s="1533"/>
      <c r="I574" s="4"/>
      <c r="J574" s="4"/>
      <c r="K574" s="4"/>
    </row>
    <row r="575" spans="1:11" x14ac:dyDescent="0.2">
      <c r="A575" s="1">
        <v>570</v>
      </c>
      <c r="D575" s="4"/>
      <c r="E575" s="2" t="b">
        <f t="shared" ca="1" si="14"/>
        <v>1</v>
      </c>
      <c r="F575" s="2" t="str" cm="1">
        <f t="array" aca="1" ref="F575" ca="1">IF(G575&lt;&gt;"",INDIRECT("'"&amp;G575&amp;"'!"&amp;H575),"")</f>
        <v/>
      </c>
      <c r="G575" s="1533"/>
      <c r="I575" s="4"/>
      <c r="J575" s="4"/>
      <c r="K575" s="4"/>
    </row>
    <row r="576" spans="1:11" x14ac:dyDescent="0.2">
      <c r="A576" s="1">
        <v>571</v>
      </c>
      <c r="D576" s="4"/>
      <c r="E576" s="2" t="b">
        <f t="shared" ca="1" si="14"/>
        <v>1</v>
      </c>
      <c r="F576" s="2" t="str" cm="1">
        <f t="array" aca="1" ref="F576" ca="1">IF(G576&lt;&gt;"",INDIRECT("'"&amp;G576&amp;"'!"&amp;H576),"")</f>
        <v/>
      </c>
      <c r="G576" s="1533"/>
      <c r="I576" s="4"/>
      <c r="J576" s="4"/>
      <c r="K576" s="4"/>
    </row>
    <row r="577" spans="1:11" x14ac:dyDescent="0.2">
      <c r="A577" s="1">
        <v>572</v>
      </c>
      <c r="D577" s="4"/>
      <c r="E577" s="2" t="b">
        <f t="shared" ca="1" si="14"/>
        <v>1</v>
      </c>
      <c r="F577" s="2" t="str" cm="1">
        <f t="array" aca="1" ref="F577" ca="1">IF(G577&lt;&gt;"",INDIRECT("'"&amp;G577&amp;"'!"&amp;H577),"")</f>
        <v/>
      </c>
      <c r="G577" s="1533"/>
      <c r="I577" s="4"/>
      <c r="J577" s="4"/>
      <c r="K577" s="4"/>
    </row>
    <row r="578" spans="1:11" x14ac:dyDescent="0.2">
      <c r="A578" s="1">
        <v>573</v>
      </c>
      <c r="D578" s="4"/>
      <c r="E578" s="2" t="b">
        <f t="shared" ref="E578:E641" ca="1" si="16">F578=B578</f>
        <v>1</v>
      </c>
      <c r="F578" s="2" t="str" cm="1">
        <f t="array" aca="1" ref="F578" ca="1">IF(G578&lt;&gt;"",INDIRECT("'"&amp;G578&amp;"'!"&amp;H578),"")</f>
        <v/>
      </c>
      <c r="G578" s="1533"/>
      <c r="I578" s="4"/>
      <c r="J578" s="4"/>
      <c r="K578" s="4"/>
    </row>
    <row r="579" spans="1:11" x14ac:dyDescent="0.2">
      <c r="A579" s="1">
        <v>574</v>
      </c>
      <c r="D579" s="4"/>
      <c r="E579" s="2" t="b">
        <f t="shared" ca="1" si="16"/>
        <v>1</v>
      </c>
      <c r="F579" s="2" t="str" cm="1">
        <f t="array" aca="1" ref="F579" ca="1">IF(G579&lt;&gt;"",INDIRECT("'"&amp;G579&amp;"'!"&amp;H579),"")</f>
        <v/>
      </c>
      <c r="G579" s="1533"/>
      <c r="I579" s="4"/>
      <c r="J579" s="4"/>
      <c r="K579" s="4"/>
    </row>
    <row r="580" spans="1:11" x14ac:dyDescent="0.2">
      <c r="A580" s="1">
        <v>575</v>
      </c>
      <c r="D580" s="4"/>
      <c r="E580" s="2" t="b">
        <f t="shared" ca="1" si="16"/>
        <v>1</v>
      </c>
      <c r="F580" s="2" t="str" cm="1">
        <f t="array" aca="1" ref="F580" ca="1">IF(G580&lt;&gt;"",INDIRECT("'"&amp;G580&amp;"'!"&amp;H580),"")</f>
        <v/>
      </c>
      <c r="G580" s="1533"/>
      <c r="I580" s="4"/>
      <c r="J580" s="4"/>
      <c r="K580" s="4"/>
    </row>
    <row r="581" spans="1:11" x14ac:dyDescent="0.2">
      <c r="A581" s="1">
        <v>576</v>
      </c>
      <c r="D581" s="4"/>
      <c r="E581" s="2" t="b">
        <f t="shared" ca="1" si="16"/>
        <v>1</v>
      </c>
      <c r="F581" s="2" t="str" cm="1">
        <f t="array" aca="1" ref="F581" ca="1">IF(G581&lt;&gt;"",INDIRECT("'"&amp;G581&amp;"'!"&amp;H581),"")</f>
        <v/>
      </c>
      <c r="G581" s="1533"/>
      <c r="I581" s="4"/>
      <c r="J581" s="4"/>
      <c r="K581" s="4"/>
    </row>
    <row r="582" spans="1:11" x14ac:dyDescent="0.2">
      <c r="A582" s="1">
        <v>577</v>
      </c>
      <c r="D582" s="4"/>
      <c r="E582" s="2" t="b">
        <f t="shared" ca="1" si="16"/>
        <v>1</v>
      </c>
      <c r="F582" s="2" t="str" cm="1">
        <f t="array" aca="1" ref="F582" ca="1">IF(G582&lt;&gt;"",INDIRECT("'"&amp;G582&amp;"'!"&amp;H582),"")</f>
        <v/>
      </c>
      <c r="G582" s="1533"/>
      <c r="I582" s="4"/>
      <c r="J582" s="4"/>
      <c r="K582" s="4"/>
    </row>
    <row r="583" spans="1:11" x14ac:dyDescent="0.2">
      <c r="A583" s="1">
        <v>578</v>
      </c>
      <c r="D583" s="4"/>
      <c r="E583" s="2" t="b">
        <f t="shared" ca="1" si="16"/>
        <v>1</v>
      </c>
      <c r="F583" s="2" t="str" cm="1">
        <f t="array" aca="1" ref="F583" ca="1">IF(G583&lt;&gt;"",INDIRECT("'"&amp;G583&amp;"'!"&amp;H583),"")</f>
        <v/>
      </c>
      <c r="G583" s="1533"/>
      <c r="I583" s="4"/>
      <c r="J583" s="4"/>
      <c r="K583" s="4"/>
    </row>
    <row r="584" spans="1:11" x14ac:dyDescent="0.2">
      <c r="A584" s="1">
        <v>579</v>
      </c>
      <c r="D584" s="4"/>
      <c r="E584" s="2" t="b">
        <f t="shared" ca="1" si="16"/>
        <v>1</v>
      </c>
      <c r="F584" s="2" t="str" cm="1">
        <f t="array" aca="1" ref="F584" ca="1">IF(G584&lt;&gt;"",INDIRECT("'"&amp;G584&amp;"'!"&amp;H584),"")</f>
        <v/>
      </c>
      <c r="G584" s="1533"/>
      <c r="I584" s="4"/>
      <c r="J584" s="4"/>
      <c r="K584" s="4"/>
    </row>
    <row r="585" spans="1:11" x14ac:dyDescent="0.2">
      <c r="A585" s="1">
        <v>580</v>
      </c>
      <c r="D585" s="4"/>
      <c r="E585" s="2" t="b">
        <f t="shared" ca="1" si="16"/>
        <v>1</v>
      </c>
      <c r="F585" s="2" t="str" cm="1">
        <f t="array" aca="1" ref="F585" ca="1">IF(G585&lt;&gt;"",INDIRECT("'"&amp;G585&amp;"'!"&amp;H585),"")</f>
        <v/>
      </c>
      <c r="G585" s="1533"/>
      <c r="I585" s="4"/>
      <c r="J585" s="4"/>
      <c r="K585" s="4"/>
    </row>
    <row r="586" spans="1:11" x14ac:dyDescent="0.2">
      <c r="A586" s="1">
        <v>581</v>
      </c>
      <c r="D586" s="4"/>
      <c r="E586" s="2" t="b">
        <f t="shared" ca="1" si="16"/>
        <v>1</v>
      </c>
      <c r="F586" s="2" t="str" cm="1">
        <f t="array" aca="1" ref="F586" ca="1">IF(G586&lt;&gt;"",INDIRECT("'"&amp;G586&amp;"'!"&amp;H586),"")</f>
        <v/>
      </c>
      <c r="G586" s="1533"/>
      <c r="I586" s="4"/>
      <c r="J586" s="4"/>
      <c r="K586" s="4"/>
    </row>
    <row r="587" spans="1:11" x14ac:dyDescent="0.2">
      <c r="A587" s="1">
        <v>582</v>
      </c>
      <c r="D587" s="4"/>
      <c r="E587" s="2" t="b">
        <f t="shared" ca="1" si="16"/>
        <v>1</v>
      </c>
      <c r="F587" s="2" t="str" cm="1">
        <f t="array" aca="1" ref="F587" ca="1">IF(G587&lt;&gt;"",INDIRECT("'"&amp;G587&amp;"'!"&amp;H587),"")</f>
        <v/>
      </c>
      <c r="G587" s="1533"/>
      <c r="I587" s="4"/>
      <c r="J587" s="4"/>
      <c r="K587" s="4"/>
    </row>
    <row r="588" spans="1:11" x14ac:dyDescent="0.2">
      <c r="A588" s="1">
        <v>583</v>
      </c>
      <c r="D588" s="4"/>
      <c r="E588" s="2" t="b">
        <f t="shared" ca="1" si="16"/>
        <v>1</v>
      </c>
      <c r="F588" s="2" t="str" cm="1">
        <f t="array" aca="1" ref="F588" ca="1">IF(G588&lt;&gt;"",INDIRECT("'"&amp;G588&amp;"'!"&amp;H588),"")</f>
        <v/>
      </c>
      <c r="G588" s="1533"/>
      <c r="I588" s="4"/>
      <c r="J588" s="4"/>
      <c r="K588" s="4"/>
    </row>
    <row r="589" spans="1:11" x14ac:dyDescent="0.2">
      <c r="A589" s="1">
        <v>584</v>
      </c>
      <c r="D589" s="4"/>
      <c r="E589" s="2" t="b">
        <f t="shared" ca="1" si="16"/>
        <v>1</v>
      </c>
      <c r="F589" s="2" t="str" cm="1">
        <f t="array" aca="1" ref="F589" ca="1">IF(G589&lt;&gt;"",INDIRECT("'"&amp;G589&amp;"'!"&amp;H589),"")</f>
        <v/>
      </c>
      <c r="G589" s="1533"/>
      <c r="I589" s="4"/>
      <c r="J589" s="4"/>
      <c r="K589" s="4"/>
    </row>
    <row r="590" spans="1:11" x14ac:dyDescent="0.2">
      <c r="A590" s="1">
        <v>585</v>
      </c>
      <c r="D590" s="4"/>
      <c r="E590" s="2" t="b">
        <f t="shared" ca="1" si="16"/>
        <v>1</v>
      </c>
      <c r="F590" s="2" t="str" cm="1">
        <f t="array" aca="1" ref="F590" ca="1">IF(G590&lt;&gt;"",INDIRECT("'"&amp;G590&amp;"'!"&amp;H590),"")</f>
        <v/>
      </c>
      <c r="G590" s="1533"/>
      <c r="I590" s="4"/>
      <c r="J590" s="4"/>
      <c r="K590" s="4"/>
    </row>
    <row r="591" spans="1:11" x14ac:dyDescent="0.2">
      <c r="A591" s="1">
        <v>586</v>
      </c>
      <c r="D591" s="4"/>
      <c r="E591" s="2" t="b">
        <f t="shared" ca="1" si="16"/>
        <v>1</v>
      </c>
      <c r="F591" s="2" t="str" cm="1">
        <f t="array" aca="1" ref="F591" ca="1">IF(G591&lt;&gt;"",INDIRECT("'"&amp;G591&amp;"'!"&amp;H591),"")</f>
        <v/>
      </c>
      <c r="G591" s="1533"/>
      <c r="I591" s="4"/>
      <c r="J591" s="4"/>
      <c r="K591" s="4"/>
    </row>
    <row r="592" spans="1:11" x14ac:dyDescent="0.2">
      <c r="A592" s="1">
        <v>587</v>
      </c>
      <c r="D592" s="4"/>
      <c r="E592" s="2" t="b">
        <f t="shared" ca="1" si="16"/>
        <v>1</v>
      </c>
      <c r="F592" s="2" t="str" cm="1">
        <f t="array" aca="1" ref="F592" ca="1">IF(G592&lt;&gt;"",INDIRECT("'"&amp;G592&amp;"'!"&amp;H592),"")</f>
        <v/>
      </c>
      <c r="G592" s="1533"/>
      <c r="I592" s="4"/>
      <c r="J592" s="4"/>
      <c r="K592" s="4"/>
    </row>
    <row r="593" spans="1:11" x14ac:dyDescent="0.2">
      <c r="A593" s="1">
        <v>588</v>
      </c>
      <c r="D593" s="4"/>
      <c r="E593" s="2" t="b">
        <f t="shared" ca="1" si="16"/>
        <v>1</v>
      </c>
      <c r="F593" s="2" t="str" cm="1">
        <f t="array" aca="1" ref="F593" ca="1">IF(G593&lt;&gt;"",INDIRECT("'"&amp;G593&amp;"'!"&amp;H593),"")</f>
        <v/>
      </c>
      <c r="G593" s="1533"/>
      <c r="I593" s="4"/>
      <c r="J593" s="4"/>
      <c r="K593" s="4"/>
    </row>
    <row r="594" spans="1:11" x14ac:dyDescent="0.2">
      <c r="A594" s="1">
        <v>589</v>
      </c>
      <c r="D594" s="4"/>
      <c r="E594" s="2" t="b">
        <f t="shared" ca="1" si="16"/>
        <v>1</v>
      </c>
      <c r="F594" s="2" t="str" cm="1">
        <f t="array" aca="1" ref="F594" ca="1">IF(G594&lt;&gt;"",INDIRECT("'"&amp;G594&amp;"'!"&amp;H594),"")</f>
        <v/>
      </c>
      <c r="G594" s="1533"/>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33" t="s">
        <v>6770</v>
      </c>
      <c r="H595" s="2" t="s">
        <v>4341</v>
      </c>
    </row>
    <row r="596" spans="1:11" x14ac:dyDescent="0.2">
      <c r="A596">
        <v>591</v>
      </c>
      <c r="B596" s="7">
        <f>'BudgetSum 2-4'!I36</f>
        <v>0</v>
      </c>
      <c r="C596" s="3">
        <f t="shared" si="17"/>
        <v>591</v>
      </c>
      <c r="E596" s="2" t="b">
        <f t="shared" ca="1" si="16"/>
        <v>1</v>
      </c>
      <c r="F596" s="2" cm="1">
        <f t="array" aca="1" ref="F596" ca="1">IF(G596&lt;&gt;"",INDIRECT("'"&amp;G596&amp;"'!"&amp;H596),"")</f>
        <v>0</v>
      </c>
      <c r="G596" s="1533" t="s">
        <v>6770</v>
      </c>
      <c r="H596" s="2" t="s">
        <v>4342</v>
      </c>
    </row>
    <row r="597" spans="1:11" x14ac:dyDescent="0.2">
      <c r="A597">
        <v>592</v>
      </c>
      <c r="B597" s="7">
        <f>'BudgetSum 2-4'!I37</f>
        <v>0</v>
      </c>
      <c r="C597" s="3">
        <f t="shared" si="17"/>
        <v>592</v>
      </c>
      <c r="E597" s="2" t="b">
        <f t="shared" ca="1" si="16"/>
        <v>1</v>
      </c>
      <c r="F597" s="2" cm="1">
        <f t="array" aca="1" ref="F597" ca="1">IF(G597&lt;&gt;"",INDIRECT("'"&amp;G597&amp;"'!"&amp;H597),"")</f>
        <v>0</v>
      </c>
      <c r="G597" s="1533" t="s">
        <v>6770</v>
      </c>
      <c r="H597" s="2" t="s">
        <v>4343</v>
      </c>
    </row>
    <row r="598" spans="1:11" x14ac:dyDescent="0.2">
      <c r="A598" s="1">
        <v>593</v>
      </c>
      <c r="D598" s="4"/>
      <c r="E598" s="2" t="b">
        <f t="shared" ca="1" si="16"/>
        <v>1</v>
      </c>
      <c r="F598" s="2" t="str" cm="1">
        <f t="array" aca="1" ref="F598" ca="1">IF(G598&lt;&gt;"",INDIRECT("'"&amp;G598&amp;"'!"&amp;H598),"")</f>
        <v/>
      </c>
      <c r="G598" s="1533"/>
      <c r="I598" s="4"/>
      <c r="J598" s="4"/>
      <c r="K598" s="4"/>
    </row>
    <row r="599" spans="1:11" x14ac:dyDescent="0.2">
      <c r="A599" s="1">
        <v>594</v>
      </c>
      <c r="D599" s="4"/>
      <c r="E599" s="2" t="b">
        <f t="shared" ca="1" si="16"/>
        <v>1</v>
      </c>
      <c r="F599" s="2" t="str" cm="1">
        <f t="array" aca="1" ref="F599" ca="1">IF(G599&lt;&gt;"",INDIRECT("'"&amp;G599&amp;"'!"&amp;H599),"")</f>
        <v/>
      </c>
      <c r="G599" s="1533"/>
      <c r="I599" s="4"/>
      <c r="J599" s="4"/>
      <c r="K599" s="4"/>
    </row>
    <row r="600" spans="1:11" x14ac:dyDescent="0.2">
      <c r="A600" s="1">
        <v>595</v>
      </c>
      <c r="D600" s="4"/>
      <c r="E600" s="2" t="b">
        <f t="shared" ca="1" si="16"/>
        <v>1</v>
      </c>
      <c r="F600" s="2" t="str" cm="1">
        <f t="array" aca="1" ref="F600" ca="1">IF(G600&lt;&gt;"",INDIRECT("'"&amp;G600&amp;"'!"&amp;H600),"")</f>
        <v/>
      </c>
      <c r="G600" s="1533"/>
      <c r="I600" s="4"/>
      <c r="J600" s="4"/>
      <c r="K600" s="4"/>
    </row>
    <row r="601" spans="1:11" x14ac:dyDescent="0.2">
      <c r="A601" s="1">
        <v>596</v>
      </c>
      <c r="D601" s="4"/>
      <c r="E601" s="2" t="b">
        <f t="shared" ca="1" si="16"/>
        <v>1</v>
      </c>
      <c r="F601" s="2" t="str" cm="1">
        <f t="array" aca="1" ref="F601" ca="1">IF(G601&lt;&gt;"",INDIRECT("'"&amp;G601&amp;"'!"&amp;H601),"")</f>
        <v/>
      </c>
      <c r="G601" s="1533"/>
      <c r="I601" s="4"/>
      <c r="J601" s="4"/>
      <c r="K601" s="4"/>
    </row>
    <row r="602" spans="1:11" x14ac:dyDescent="0.2">
      <c r="A602" s="1">
        <v>597</v>
      </c>
      <c r="D602" s="4"/>
      <c r="E602" s="2" t="b">
        <f t="shared" ca="1" si="16"/>
        <v>1</v>
      </c>
      <c r="F602" s="2" t="str" cm="1">
        <f t="array" aca="1" ref="F602" ca="1">IF(G602&lt;&gt;"",INDIRECT("'"&amp;G602&amp;"'!"&amp;H602),"")</f>
        <v/>
      </c>
      <c r="G602" s="1533"/>
      <c r="I602" s="4"/>
      <c r="J602" s="4"/>
      <c r="K602" s="4"/>
    </row>
    <row r="603" spans="1:11" x14ac:dyDescent="0.2">
      <c r="A603" s="1">
        <v>598</v>
      </c>
      <c r="D603" s="4"/>
      <c r="E603" s="2" t="b">
        <f t="shared" ca="1" si="16"/>
        <v>1</v>
      </c>
      <c r="F603" s="2" t="str" cm="1">
        <f t="array" aca="1" ref="F603" ca="1">IF(G603&lt;&gt;"",INDIRECT("'"&amp;G603&amp;"'!"&amp;H603),"")</f>
        <v/>
      </c>
      <c r="G603" s="1533"/>
      <c r="I603" s="4"/>
      <c r="J603" s="4"/>
      <c r="K603" s="4"/>
    </row>
    <row r="604" spans="1:11" x14ac:dyDescent="0.2">
      <c r="A604" s="1">
        <v>599</v>
      </c>
      <c r="D604" s="4"/>
      <c r="E604" s="2" t="b">
        <f t="shared" ca="1" si="16"/>
        <v>1</v>
      </c>
      <c r="F604" s="2" t="str" cm="1">
        <f t="array" aca="1" ref="F604" ca="1">IF(G604&lt;&gt;"",INDIRECT("'"&amp;G604&amp;"'!"&amp;H604),"")</f>
        <v/>
      </c>
      <c r="G604" s="1533"/>
      <c r="I604" s="4"/>
      <c r="J604" s="4"/>
      <c r="K604" s="4"/>
    </row>
    <row r="605" spans="1:11" x14ac:dyDescent="0.2">
      <c r="A605" s="1">
        <v>600</v>
      </c>
      <c r="D605" s="4"/>
      <c r="E605" s="2" t="b">
        <f t="shared" ca="1" si="16"/>
        <v>1</v>
      </c>
      <c r="F605" s="2" t="str" cm="1">
        <f t="array" aca="1" ref="F605" ca="1">IF(G605&lt;&gt;"",INDIRECT("'"&amp;G605&amp;"'!"&amp;H605),"")</f>
        <v/>
      </c>
      <c r="G605" s="1533"/>
      <c r="I605" s="4"/>
      <c r="J605" s="4"/>
      <c r="K605" s="4"/>
    </row>
    <row r="606" spans="1:11" x14ac:dyDescent="0.2">
      <c r="A606" s="1">
        <v>601</v>
      </c>
      <c r="D606" s="4"/>
      <c r="E606" s="2" t="b">
        <f t="shared" ca="1" si="16"/>
        <v>1</v>
      </c>
      <c r="F606" s="2" t="str" cm="1">
        <f t="array" aca="1" ref="F606" ca="1">IF(G606&lt;&gt;"",INDIRECT("'"&amp;G606&amp;"'!"&amp;H606),"")</f>
        <v/>
      </c>
      <c r="G606" s="1533"/>
      <c r="I606" s="4"/>
      <c r="J606" s="4"/>
      <c r="K606" s="4"/>
    </row>
    <row r="607" spans="1:11" x14ac:dyDescent="0.2">
      <c r="A607" s="1">
        <v>602</v>
      </c>
      <c r="D607" s="4"/>
      <c r="E607" s="2" t="b">
        <f t="shared" ca="1" si="16"/>
        <v>1</v>
      </c>
      <c r="F607" s="2" t="str" cm="1">
        <f t="array" aca="1" ref="F607" ca="1">IF(G607&lt;&gt;"",INDIRECT("'"&amp;G607&amp;"'!"&amp;H607),"")</f>
        <v/>
      </c>
      <c r="G607" s="1533"/>
      <c r="I607" s="4"/>
      <c r="J607" s="4"/>
      <c r="K607" s="4"/>
    </row>
    <row r="608" spans="1:11" x14ac:dyDescent="0.2">
      <c r="A608" s="1">
        <v>603</v>
      </c>
      <c r="D608" s="4"/>
      <c r="E608" s="2" t="b">
        <f t="shared" ca="1" si="16"/>
        <v>1</v>
      </c>
      <c r="F608" s="2" t="str" cm="1">
        <f t="array" aca="1" ref="F608" ca="1">IF(G608&lt;&gt;"",INDIRECT("'"&amp;G608&amp;"'!"&amp;H608),"")</f>
        <v/>
      </c>
      <c r="G608" s="1533"/>
      <c r="I608" s="4"/>
      <c r="J608" s="4"/>
      <c r="K608" s="4"/>
    </row>
    <row r="609" spans="1:11" x14ac:dyDescent="0.2">
      <c r="A609" s="1">
        <v>604</v>
      </c>
      <c r="D609" s="4"/>
      <c r="E609" s="2" t="b">
        <f t="shared" ca="1" si="16"/>
        <v>1</v>
      </c>
      <c r="F609" s="2" t="str" cm="1">
        <f t="array" aca="1" ref="F609" ca="1">IF(G609&lt;&gt;"",INDIRECT("'"&amp;G609&amp;"'!"&amp;H609),"")</f>
        <v/>
      </c>
      <c r="G609" s="1533"/>
      <c r="I609" s="4"/>
      <c r="J609" s="4"/>
      <c r="K609" s="4"/>
    </row>
    <row r="610" spans="1:11" x14ac:dyDescent="0.2">
      <c r="A610" s="1">
        <v>605</v>
      </c>
      <c r="D610" s="4"/>
      <c r="E610" s="2" t="b">
        <f t="shared" ca="1" si="16"/>
        <v>1</v>
      </c>
      <c r="F610" s="2" t="str" cm="1">
        <f t="array" aca="1" ref="F610" ca="1">IF(G610&lt;&gt;"",INDIRECT("'"&amp;G610&amp;"'!"&amp;H610),"")</f>
        <v/>
      </c>
      <c r="G610" s="1533"/>
      <c r="I610" s="4"/>
      <c r="J610" s="4"/>
      <c r="K610" s="4"/>
    </row>
    <row r="611" spans="1:11" x14ac:dyDescent="0.2">
      <c r="A611" s="1">
        <v>606</v>
      </c>
      <c r="D611" s="4"/>
      <c r="E611" s="2" t="b">
        <f t="shared" ca="1" si="16"/>
        <v>1</v>
      </c>
      <c r="F611" s="2" t="str" cm="1">
        <f t="array" aca="1" ref="F611" ca="1">IF(G611&lt;&gt;"",INDIRECT("'"&amp;G611&amp;"'!"&amp;H611),"")</f>
        <v/>
      </c>
      <c r="G611" s="1533"/>
      <c r="I611" s="4"/>
      <c r="J611" s="4"/>
      <c r="K611" s="4"/>
    </row>
    <row r="612" spans="1:11" x14ac:dyDescent="0.2">
      <c r="A612" s="1">
        <v>607</v>
      </c>
      <c r="D612" s="4"/>
      <c r="E612" s="2" t="b">
        <f t="shared" ca="1" si="16"/>
        <v>1</v>
      </c>
      <c r="F612" s="2" t="str" cm="1">
        <f t="array" aca="1" ref="F612" ca="1">IF(G612&lt;&gt;"",INDIRECT("'"&amp;G612&amp;"'!"&amp;H612),"")</f>
        <v/>
      </c>
      <c r="G612" s="1533"/>
      <c r="I612" s="4"/>
      <c r="J612" s="4"/>
      <c r="K612" s="4"/>
    </row>
    <row r="613" spans="1:11" x14ac:dyDescent="0.2">
      <c r="A613" s="1">
        <v>608</v>
      </c>
      <c r="D613" s="4"/>
      <c r="E613" s="2" t="b">
        <f t="shared" ca="1" si="16"/>
        <v>1</v>
      </c>
      <c r="F613" s="2" t="str" cm="1">
        <f t="array" aca="1" ref="F613" ca="1">IF(G613&lt;&gt;"",INDIRECT("'"&amp;G613&amp;"'!"&amp;H613),"")</f>
        <v/>
      </c>
      <c r="G613" s="1533"/>
      <c r="I613" s="4"/>
      <c r="J613" s="4"/>
      <c r="K613" s="4"/>
    </row>
    <row r="614" spans="1:11" x14ac:dyDescent="0.2">
      <c r="A614" s="1">
        <v>609</v>
      </c>
      <c r="D614" s="4"/>
      <c r="E614" s="2" t="b">
        <f t="shared" ca="1" si="16"/>
        <v>1</v>
      </c>
      <c r="F614" s="2" t="str" cm="1">
        <f t="array" aca="1" ref="F614" ca="1">IF(G614&lt;&gt;"",INDIRECT("'"&amp;G614&amp;"'!"&amp;H614),"")</f>
        <v/>
      </c>
      <c r="G614" s="1533"/>
      <c r="I614" s="4"/>
      <c r="J614" s="4"/>
      <c r="K614" s="4"/>
    </row>
    <row r="615" spans="1:11" x14ac:dyDescent="0.2">
      <c r="A615" s="1">
        <v>610</v>
      </c>
      <c r="D615" s="4"/>
      <c r="E615" s="2" t="b">
        <f t="shared" ca="1" si="16"/>
        <v>1</v>
      </c>
      <c r="F615" s="2" t="str" cm="1">
        <f t="array" aca="1" ref="F615" ca="1">IF(G615&lt;&gt;"",INDIRECT("'"&amp;G615&amp;"'!"&amp;H615),"")</f>
        <v/>
      </c>
      <c r="G615" s="1533"/>
      <c r="I615" s="4"/>
      <c r="J615" s="4"/>
      <c r="K615" s="4"/>
    </row>
    <row r="616" spans="1:11" x14ac:dyDescent="0.2">
      <c r="A616" s="1">
        <v>611</v>
      </c>
      <c r="D616" s="4"/>
      <c r="E616" s="2" t="b">
        <f t="shared" ca="1" si="16"/>
        <v>1</v>
      </c>
      <c r="F616" s="2" t="str" cm="1">
        <f t="array" aca="1" ref="F616" ca="1">IF(G616&lt;&gt;"",INDIRECT("'"&amp;G616&amp;"'!"&amp;H616),"")</f>
        <v/>
      </c>
      <c r="G616" s="1533"/>
      <c r="I616" s="4"/>
      <c r="J616" s="4"/>
      <c r="K616" s="4"/>
    </row>
    <row r="617" spans="1:11" x14ac:dyDescent="0.2">
      <c r="A617" s="1">
        <v>612</v>
      </c>
      <c r="D617" s="4"/>
      <c r="E617" s="2" t="b">
        <f t="shared" ca="1" si="16"/>
        <v>1</v>
      </c>
      <c r="F617" s="2" t="str" cm="1">
        <f t="array" aca="1" ref="F617" ca="1">IF(G617&lt;&gt;"",INDIRECT("'"&amp;G617&amp;"'!"&amp;H617),"")</f>
        <v/>
      </c>
      <c r="G617" s="1533"/>
      <c r="I617" s="4"/>
      <c r="J617" s="4"/>
      <c r="K617" s="4"/>
    </row>
    <row r="618" spans="1:11" x14ac:dyDescent="0.2">
      <c r="A618" s="1">
        <v>613</v>
      </c>
      <c r="D618" s="4"/>
      <c r="E618" s="2" t="b">
        <f t="shared" ca="1" si="16"/>
        <v>1</v>
      </c>
      <c r="F618" s="2" t="str" cm="1">
        <f t="array" aca="1" ref="F618" ca="1">IF(G618&lt;&gt;"",INDIRECT("'"&amp;G618&amp;"'!"&amp;H618),"")</f>
        <v/>
      </c>
      <c r="G618" s="1533"/>
      <c r="I618" s="4"/>
      <c r="J618" s="4"/>
      <c r="K618" s="4"/>
    </row>
    <row r="619" spans="1:11" x14ac:dyDescent="0.2">
      <c r="A619" s="1">
        <v>614</v>
      </c>
      <c r="D619" s="4"/>
      <c r="E619" s="2" t="b">
        <f t="shared" ca="1" si="16"/>
        <v>1</v>
      </c>
      <c r="F619" s="2" t="str" cm="1">
        <f t="array" aca="1" ref="F619" ca="1">IF(G619&lt;&gt;"",INDIRECT("'"&amp;G619&amp;"'!"&amp;H619),"")</f>
        <v/>
      </c>
      <c r="G619" s="1533"/>
      <c r="I619" s="4"/>
      <c r="J619" s="4"/>
      <c r="K619" s="4"/>
    </row>
    <row r="620" spans="1:11" x14ac:dyDescent="0.2">
      <c r="A620" s="1">
        <v>615</v>
      </c>
      <c r="D620" s="4"/>
      <c r="E620" s="2" t="b">
        <f t="shared" ca="1" si="16"/>
        <v>1</v>
      </c>
      <c r="F620" s="2" t="str" cm="1">
        <f t="array" aca="1" ref="F620" ca="1">IF(G620&lt;&gt;"",INDIRECT("'"&amp;G620&amp;"'!"&amp;H620),"")</f>
        <v/>
      </c>
      <c r="G620" s="1533"/>
      <c r="I620" s="4"/>
      <c r="J620" s="4"/>
      <c r="K620" s="4"/>
    </row>
    <row r="621" spans="1:11" x14ac:dyDescent="0.2">
      <c r="A621" s="1">
        <v>616</v>
      </c>
      <c r="D621" s="4"/>
      <c r="E621" s="2" t="b">
        <f t="shared" ca="1" si="16"/>
        <v>1</v>
      </c>
      <c r="F621" s="2" t="str" cm="1">
        <f t="array" aca="1" ref="F621" ca="1">IF(G621&lt;&gt;"",INDIRECT("'"&amp;G621&amp;"'!"&amp;H621),"")</f>
        <v/>
      </c>
      <c r="G621" s="1533"/>
      <c r="I621" s="4"/>
      <c r="J621" s="4"/>
      <c r="K621" s="4"/>
    </row>
    <row r="622" spans="1:11" x14ac:dyDescent="0.2">
      <c r="A622" s="1">
        <v>617</v>
      </c>
      <c r="D622" s="4"/>
      <c r="E622" s="2" t="b">
        <f t="shared" ca="1" si="16"/>
        <v>1</v>
      </c>
      <c r="F622" s="2" t="str" cm="1">
        <f t="array" aca="1" ref="F622" ca="1">IF(G622&lt;&gt;"",INDIRECT("'"&amp;G622&amp;"'!"&amp;H622),"")</f>
        <v/>
      </c>
      <c r="G622" s="1533"/>
      <c r="I622" s="4"/>
      <c r="J622" s="4"/>
      <c r="K622" s="4"/>
    </row>
    <row r="623" spans="1:11" x14ac:dyDescent="0.2">
      <c r="A623" s="1">
        <v>618</v>
      </c>
      <c r="D623" s="4"/>
      <c r="E623" s="2" t="b">
        <f t="shared" ca="1" si="16"/>
        <v>1</v>
      </c>
      <c r="F623" s="2" t="str" cm="1">
        <f t="array" aca="1" ref="F623" ca="1">IF(G623&lt;&gt;"",INDIRECT("'"&amp;G623&amp;"'!"&amp;H623),"")</f>
        <v/>
      </c>
      <c r="G623" s="1533"/>
      <c r="I623" s="4"/>
      <c r="J623" s="4"/>
      <c r="K623" s="4"/>
    </row>
    <row r="624" spans="1:11" x14ac:dyDescent="0.2">
      <c r="A624" s="1">
        <v>619</v>
      </c>
      <c r="D624" s="4"/>
      <c r="E624" s="2" t="b">
        <f t="shared" ca="1" si="16"/>
        <v>1</v>
      </c>
      <c r="F624" s="2" t="str" cm="1">
        <f t="array" aca="1" ref="F624" ca="1">IF(G624&lt;&gt;"",INDIRECT("'"&amp;G624&amp;"'!"&amp;H624),"")</f>
        <v/>
      </c>
      <c r="G624" s="1533"/>
      <c r="I624" s="4"/>
      <c r="J624" s="4"/>
      <c r="K624" s="4"/>
    </row>
    <row r="625" spans="1:11" x14ac:dyDescent="0.2">
      <c r="A625" s="1">
        <v>620</v>
      </c>
      <c r="D625" s="4"/>
      <c r="E625" s="2" t="b">
        <f t="shared" ca="1" si="16"/>
        <v>1</v>
      </c>
      <c r="F625" s="2" t="str" cm="1">
        <f t="array" aca="1" ref="F625" ca="1">IF(G625&lt;&gt;"",INDIRECT("'"&amp;G625&amp;"'!"&amp;H625),"")</f>
        <v/>
      </c>
      <c r="G625" s="1533"/>
      <c r="I625" s="4"/>
      <c r="J625" s="4"/>
      <c r="K625" s="4"/>
    </row>
    <row r="626" spans="1:11" x14ac:dyDescent="0.2">
      <c r="A626" s="1">
        <v>621</v>
      </c>
      <c r="D626" s="4"/>
      <c r="E626" s="2" t="b">
        <f t="shared" ca="1" si="16"/>
        <v>1</v>
      </c>
      <c r="F626" s="2" t="str" cm="1">
        <f t="array" aca="1" ref="F626" ca="1">IF(G626&lt;&gt;"",INDIRECT("'"&amp;G626&amp;"'!"&amp;H626),"")</f>
        <v/>
      </c>
      <c r="G626" s="1533"/>
      <c r="I626" s="4"/>
      <c r="J626" s="4"/>
      <c r="K626" s="4"/>
    </row>
    <row r="627" spans="1:11" x14ac:dyDescent="0.2">
      <c r="A627" s="1">
        <v>622</v>
      </c>
      <c r="D627" s="4"/>
      <c r="E627" s="2" t="b">
        <f t="shared" ca="1" si="16"/>
        <v>1</v>
      </c>
      <c r="F627" s="2" t="str" cm="1">
        <f t="array" aca="1" ref="F627" ca="1">IF(G627&lt;&gt;"",INDIRECT("'"&amp;G627&amp;"'!"&amp;H627),"")</f>
        <v/>
      </c>
      <c r="G627" s="1533"/>
      <c r="I627" s="4"/>
      <c r="J627" s="4"/>
      <c r="K627" s="4"/>
    </row>
    <row r="628" spans="1:11" x14ac:dyDescent="0.2">
      <c r="A628" s="1">
        <v>623</v>
      </c>
      <c r="D628" s="4"/>
      <c r="E628" s="2" t="b">
        <f t="shared" ca="1" si="16"/>
        <v>1</v>
      </c>
      <c r="F628" s="2" t="str" cm="1">
        <f t="array" aca="1" ref="F628" ca="1">IF(G628&lt;&gt;"",INDIRECT("'"&amp;G628&amp;"'!"&amp;H628),"")</f>
        <v/>
      </c>
      <c r="G628" s="1533"/>
      <c r="I628" s="4"/>
      <c r="J628" s="4"/>
      <c r="K628" s="4"/>
    </row>
    <row r="629" spans="1:11" x14ac:dyDescent="0.2">
      <c r="A629" s="1">
        <v>624</v>
      </c>
      <c r="D629" s="4"/>
      <c r="E629" s="2" t="b">
        <f t="shared" ca="1" si="16"/>
        <v>1</v>
      </c>
      <c r="F629" s="2" t="str" cm="1">
        <f t="array" aca="1" ref="F629" ca="1">IF(G629&lt;&gt;"",INDIRECT("'"&amp;G629&amp;"'!"&amp;H629),"")</f>
        <v/>
      </c>
      <c r="G629" s="1533"/>
      <c r="I629" s="4"/>
      <c r="J629" s="4"/>
      <c r="K629" s="4"/>
    </row>
    <row r="630" spans="1:11" x14ac:dyDescent="0.2">
      <c r="A630" s="1">
        <v>625</v>
      </c>
      <c r="D630" s="4"/>
      <c r="E630" s="2" t="b">
        <f t="shared" ca="1" si="16"/>
        <v>1</v>
      </c>
      <c r="F630" s="2" t="str" cm="1">
        <f t="array" aca="1" ref="F630" ca="1">IF(G630&lt;&gt;"",INDIRECT("'"&amp;G630&amp;"'!"&amp;H630),"")</f>
        <v/>
      </c>
      <c r="G630" s="1533"/>
      <c r="I630" s="4"/>
      <c r="J630" s="4"/>
      <c r="K630" s="4"/>
    </row>
    <row r="631" spans="1:11" x14ac:dyDescent="0.2">
      <c r="A631" s="1">
        <v>626</v>
      </c>
      <c r="D631" s="4"/>
      <c r="E631" s="2" t="b">
        <f t="shared" ca="1" si="16"/>
        <v>1</v>
      </c>
      <c r="F631" s="2" t="str" cm="1">
        <f t="array" aca="1" ref="F631" ca="1">IF(G631&lt;&gt;"",INDIRECT("'"&amp;G631&amp;"'!"&amp;H631),"")</f>
        <v/>
      </c>
      <c r="G631" s="1533"/>
      <c r="I631" s="4"/>
      <c r="J631" s="4"/>
      <c r="K631" s="4"/>
    </row>
    <row r="632" spans="1:11" x14ac:dyDescent="0.2">
      <c r="A632" s="1">
        <v>627</v>
      </c>
      <c r="D632" s="4"/>
      <c r="E632" s="2" t="b">
        <f t="shared" ca="1" si="16"/>
        <v>1</v>
      </c>
      <c r="F632" s="2" t="str" cm="1">
        <f t="array" aca="1" ref="F632" ca="1">IF(G632&lt;&gt;"",INDIRECT("'"&amp;G632&amp;"'!"&amp;H632),"")</f>
        <v/>
      </c>
      <c r="G632" s="1533"/>
      <c r="I632" s="4"/>
      <c r="J632" s="4"/>
      <c r="K632" s="4"/>
    </row>
    <row r="633" spans="1:11" x14ac:dyDescent="0.2">
      <c r="A633" s="1">
        <v>628</v>
      </c>
      <c r="D633" s="4"/>
      <c r="E633" s="2" t="b">
        <f t="shared" ca="1" si="16"/>
        <v>1</v>
      </c>
      <c r="F633" s="2" t="str" cm="1">
        <f t="array" aca="1" ref="F633" ca="1">IF(G633&lt;&gt;"",INDIRECT("'"&amp;G633&amp;"'!"&amp;H633),"")</f>
        <v/>
      </c>
      <c r="G633" s="1533"/>
      <c r="I633" s="4"/>
      <c r="J633" s="4"/>
      <c r="K633" s="4"/>
    </row>
    <row r="634" spans="1:11" x14ac:dyDescent="0.2">
      <c r="A634" s="1">
        <v>629</v>
      </c>
      <c r="D634" s="4"/>
      <c r="E634" s="2" t="b">
        <f t="shared" ca="1" si="16"/>
        <v>1</v>
      </c>
      <c r="F634" s="2" t="str" cm="1">
        <f t="array" aca="1" ref="F634" ca="1">IF(G634&lt;&gt;"",INDIRECT("'"&amp;G634&amp;"'!"&amp;H634),"")</f>
        <v/>
      </c>
      <c r="G634" s="1533"/>
      <c r="I634" s="4"/>
      <c r="J634" s="4"/>
      <c r="K634" s="4"/>
    </row>
    <row r="635" spans="1:11" x14ac:dyDescent="0.2">
      <c r="A635" s="1">
        <v>630</v>
      </c>
      <c r="D635" s="4"/>
      <c r="E635" s="2" t="b">
        <f t="shared" ca="1" si="16"/>
        <v>1</v>
      </c>
      <c r="F635" s="2" t="str" cm="1">
        <f t="array" aca="1" ref="F635" ca="1">IF(G635&lt;&gt;"",INDIRECT("'"&amp;G635&amp;"'!"&amp;H635),"")</f>
        <v/>
      </c>
      <c r="G635" s="1533"/>
      <c r="I635" s="4"/>
      <c r="J635" s="4"/>
      <c r="K635" s="4"/>
    </row>
    <row r="636" spans="1:11" x14ac:dyDescent="0.2">
      <c r="A636" s="1">
        <v>631</v>
      </c>
      <c r="D636" s="4"/>
      <c r="E636" s="2" t="b">
        <f t="shared" ca="1" si="16"/>
        <v>1</v>
      </c>
      <c r="F636" s="2" t="str" cm="1">
        <f t="array" aca="1" ref="F636" ca="1">IF(G636&lt;&gt;"",INDIRECT("'"&amp;G636&amp;"'!"&amp;H636),"")</f>
        <v/>
      </c>
      <c r="G636" s="1533"/>
      <c r="I636" s="4"/>
      <c r="J636" s="4"/>
      <c r="K636" s="4"/>
    </row>
    <row r="637" spans="1:11" x14ac:dyDescent="0.2">
      <c r="A637" s="1">
        <v>632</v>
      </c>
      <c r="D637" s="4"/>
      <c r="E637" s="2" t="b">
        <f t="shared" ca="1" si="16"/>
        <v>1</v>
      </c>
      <c r="F637" s="2" t="str" cm="1">
        <f t="array" aca="1" ref="F637" ca="1">IF(G637&lt;&gt;"",INDIRECT("'"&amp;G637&amp;"'!"&amp;H637),"")</f>
        <v/>
      </c>
      <c r="G637" s="1533"/>
      <c r="I637" s="4"/>
      <c r="J637" s="4"/>
      <c r="K637" s="4"/>
    </row>
    <row r="638" spans="1:11" x14ac:dyDescent="0.2">
      <c r="A638" s="1">
        <v>633</v>
      </c>
      <c r="D638" s="4"/>
      <c r="E638" s="2" t="b">
        <f t="shared" ca="1" si="16"/>
        <v>1</v>
      </c>
      <c r="F638" s="2" t="str" cm="1">
        <f t="array" aca="1" ref="F638" ca="1">IF(G638&lt;&gt;"",INDIRECT("'"&amp;G638&amp;"'!"&amp;H638),"")</f>
        <v/>
      </c>
      <c r="G638" s="1533"/>
      <c r="I638" s="4"/>
      <c r="J638" s="4"/>
      <c r="K638" s="4"/>
    </row>
    <row r="639" spans="1:11" x14ac:dyDescent="0.2">
      <c r="A639" s="1">
        <v>634</v>
      </c>
      <c r="D639" s="4"/>
      <c r="E639" s="2" t="b">
        <f t="shared" ca="1" si="16"/>
        <v>1</v>
      </c>
      <c r="F639" s="2" t="str" cm="1">
        <f t="array" aca="1" ref="F639" ca="1">IF(G639&lt;&gt;"",INDIRECT("'"&amp;G639&amp;"'!"&amp;H639),"")</f>
        <v/>
      </c>
      <c r="G639" s="1533"/>
      <c r="I639" s="4"/>
      <c r="J639" s="4"/>
      <c r="K639" s="4"/>
    </row>
    <row r="640" spans="1:11" x14ac:dyDescent="0.2">
      <c r="A640" s="1">
        <v>635</v>
      </c>
      <c r="D640" s="4"/>
      <c r="E640" s="2" t="b">
        <f t="shared" ca="1" si="16"/>
        <v>1</v>
      </c>
      <c r="F640" s="2" t="str" cm="1">
        <f t="array" aca="1" ref="F640" ca="1">IF(G640&lt;&gt;"",INDIRECT("'"&amp;G640&amp;"'!"&amp;H640),"")</f>
        <v/>
      </c>
      <c r="G640" s="1533"/>
      <c r="I640" s="4"/>
      <c r="J640" s="4"/>
      <c r="K640" s="4"/>
    </row>
    <row r="641" spans="1:11" x14ac:dyDescent="0.2">
      <c r="A641" s="1">
        <v>636</v>
      </c>
      <c r="D641" s="4"/>
      <c r="E641" s="2" t="b">
        <f t="shared" ca="1" si="16"/>
        <v>1</v>
      </c>
      <c r="F641" s="2" t="str" cm="1">
        <f t="array" aca="1" ref="F641" ca="1">IF(G641&lt;&gt;"",INDIRECT("'"&amp;G641&amp;"'!"&amp;H641),"")</f>
        <v/>
      </c>
      <c r="G641" s="1533"/>
      <c r="I641" s="4"/>
      <c r="J641" s="4"/>
      <c r="K641" s="4"/>
    </row>
    <row r="642" spans="1:11" x14ac:dyDescent="0.2">
      <c r="A642" s="1">
        <v>637</v>
      </c>
      <c r="D642" s="4"/>
      <c r="E642" s="2" t="b">
        <f t="shared" ref="E642:E705" ca="1" si="18">F642=B642</f>
        <v>1</v>
      </c>
      <c r="F642" s="2" t="str" cm="1">
        <f t="array" aca="1" ref="F642" ca="1">IF(G642&lt;&gt;"",INDIRECT("'"&amp;G642&amp;"'!"&amp;H642),"")</f>
        <v/>
      </c>
      <c r="G642" s="1533"/>
      <c r="I642" s="4"/>
      <c r="J642" s="4"/>
      <c r="K642" s="4"/>
    </row>
    <row r="643" spans="1:11" x14ac:dyDescent="0.2">
      <c r="A643" s="1">
        <v>638</v>
      </c>
      <c r="D643" s="4"/>
      <c r="E643" s="2" t="b">
        <f t="shared" ca="1" si="18"/>
        <v>1</v>
      </c>
      <c r="F643" s="2" t="str" cm="1">
        <f t="array" aca="1" ref="F643" ca="1">IF(G643&lt;&gt;"",INDIRECT("'"&amp;G643&amp;"'!"&amp;H643),"")</f>
        <v/>
      </c>
      <c r="G643" s="1533"/>
      <c r="I643" s="4"/>
      <c r="J643" s="4"/>
      <c r="K643" s="4"/>
    </row>
    <row r="644" spans="1:11" x14ac:dyDescent="0.2">
      <c r="A644" s="1">
        <v>639</v>
      </c>
      <c r="D644" s="4"/>
      <c r="E644" s="2" t="b">
        <f t="shared" ca="1" si="18"/>
        <v>1</v>
      </c>
      <c r="F644" s="2" t="str" cm="1">
        <f t="array" aca="1" ref="F644" ca="1">IF(G644&lt;&gt;"",INDIRECT("'"&amp;G644&amp;"'!"&amp;H644),"")</f>
        <v/>
      </c>
      <c r="G644" s="1533"/>
      <c r="I644" s="4"/>
      <c r="J644" s="4"/>
      <c r="K644" s="4"/>
    </row>
    <row r="645" spans="1:11" x14ac:dyDescent="0.2">
      <c r="A645" s="1">
        <v>640</v>
      </c>
      <c r="D645" s="4"/>
      <c r="E645" s="2" t="b">
        <f t="shared" ca="1" si="18"/>
        <v>1</v>
      </c>
      <c r="F645" s="2" t="str" cm="1">
        <f t="array" aca="1" ref="F645" ca="1">IF(G645&lt;&gt;"",INDIRECT("'"&amp;G645&amp;"'!"&amp;H645),"")</f>
        <v/>
      </c>
      <c r="G645" s="1533"/>
      <c r="I645" s="4"/>
      <c r="J645" s="4"/>
      <c r="K645" s="4"/>
    </row>
    <row r="646" spans="1:11" x14ac:dyDescent="0.2">
      <c r="A646" s="1">
        <v>641</v>
      </c>
      <c r="D646" s="4"/>
      <c r="E646" s="2" t="b">
        <f t="shared" ca="1" si="18"/>
        <v>1</v>
      </c>
      <c r="F646" s="2" t="str" cm="1">
        <f t="array" aca="1" ref="F646" ca="1">IF(G646&lt;&gt;"",INDIRECT("'"&amp;G646&amp;"'!"&amp;H646),"")</f>
        <v/>
      </c>
      <c r="G646" s="1533"/>
      <c r="I646" s="4"/>
      <c r="J646" s="4"/>
      <c r="K646" s="4"/>
    </row>
    <row r="647" spans="1:11" x14ac:dyDescent="0.2">
      <c r="A647" s="1">
        <v>642</v>
      </c>
      <c r="D647" s="4"/>
      <c r="E647" s="2" t="b">
        <f t="shared" ca="1" si="18"/>
        <v>1</v>
      </c>
      <c r="F647" s="2" t="str" cm="1">
        <f t="array" aca="1" ref="F647" ca="1">IF(G647&lt;&gt;"",INDIRECT("'"&amp;G647&amp;"'!"&amp;H647),"")</f>
        <v/>
      </c>
      <c r="G647" s="1533"/>
      <c r="I647" s="4"/>
      <c r="J647" s="4"/>
      <c r="K647" s="4"/>
    </row>
    <row r="648" spans="1:11" x14ac:dyDescent="0.2">
      <c r="A648" s="1">
        <v>643</v>
      </c>
      <c r="D648" s="4"/>
      <c r="E648" s="2" t="b">
        <f t="shared" ca="1" si="18"/>
        <v>1</v>
      </c>
      <c r="F648" s="2" t="str" cm="1">
        <f t="array" aca="1" ref="F648" ca="1">IF(G648&lt;&gt;"",INDIRECT("'"&amp;G648&amp;"'!"&amp;H648),"")</f>
        <v/>
      </c>
      <c r="G648" s="1533"/>
      <c r="I648" s="4"/>
      <c r="J648" s="4"/>
      <c r="K648" s="4"/>
    </row>
    <row r="649" spans="1:11" x14ac:dyDescent="0.2">
      <c r="A649">
        <v>644</v>
      </c>
      <c r="B649" s="7">
        <f>'EstExp 12-20'!C5</f>
        <v>0</v>
      </c>
      <c r="C649" s="3">
        <f t="shared" ref="C649:C708" si="19">A649-B649</f>
        <v>644</v>
      </c>
      <c r="E649" s="2" t="b">
        <f t="shared" ca="1" si="18"/>
        <v>1</v>
      </c>
      <c r="F649" s="2" cm="1">
        <f t="array" aca="1" ref="F649" ca="1">IF(G649&lt;&gt;"",INDIRECT("'"&amp;G649&amp;"'!"&amp;H649),"")</f>
        <v>0</v>
      </c>
      <c r="G649" s="1533" t="s">
        <v>6772</v>
      </c>
      <c r="H649" s="2" t="s">
        <v>4344</v>
      </c>
    </row>
    <row r="650" spans="1:11" x14ac:dyDescent="0.2">
      <c r="A650">
        <v>645</v>
      </c>
      <c r="B650" s="7">
        <f>'EstExp 12-20'!C16</f>
        <v>0</v>
      </c>
      <c r="C650" s="3">
        <f t="shared" si="19"/>
        <v>645</v>
      </c>
      <c r="E650" s="2" t="b">
        <f t="shared" ca="1" si="18"/>
        <v>1</v>
      </c>
      <c r="F650" s="2" cm="1">
        <f t="array" aca="1" ref="F650" ca="1">IF(G650&lt;&gt;"",INDIRECT("'"&amp;G650&amp;"'!"&amp;H650),"")</f>
        <v>0</v>
      </c>
      <c r="G650" s="1533" t="s">
        <v>6772</v>
      </c>
      <c r="H650" s="2" t="s">
        <v>4237</v>
      </c>
    </row>
    <row r="651" spans="1:11" x14ac:dyDescent="0.2">
      <c r="A651" s="1">
        <v>646</v>
      </c>
      <c r="D651" s="4"/>
      <c r="E651" s="2" t="b">
        <f t="shared" ca="1" si="18"/>
        <v>1</v>
      </c>
      <c r="F651" s="2" t="str" cm="1">
        <f t="array" aca="1" ref="F651" ca="1">IF(G651&lt;&gt;"",INDIRECT("'"&amp;G651&amp;"'!"&amp;H651),"")</f>
        <v/>
      </c>
      <c r="G651" s="1533"/>
      <c r="I651" s="4"/>
      <c r="J651" s="4"/>
      <c r="K651" s="4"/>
    </row>
    <row r="652" spans="1:11" x14ac:dyDescent="0.2">
      <c r="A652" s="1">
        <v>647</v>
      </c>
      <c r="D652" s="4"/>
      <c r="E652" s="2" t="b">
        <f t="shared" ca="1" si="18"/>
        <v>1</v>
      </c>
      <c r="F652" s="2" t="str" cm="1">
        <f t="array" aca="1" ref="F652" ca="1">IF(G652&lt;&gt;"",INDIRECT("'"&amp;G652&amp;"'!"&amp;H652),"")</f>
        <v/>
      </c>
      <c r="G652" s="1533"/>
      <c r="I652" s="4"/>
      <c r="J652" s="4"/>
      <c r="K652" s="4"/>
    </row>
    <row r="653" spans="1:11" x14ac:dyDescent="0.2">
      <c r="A653" s="1">
        <v>648</v>
      </c>
      <c r="D653" s="4"/>
      <c r="E653" s="2" t="b">
        <f t="shared" ca="1" si="18"/>
        <v>1</v>
      </c>
      <c r="F653" s="2" t="str" cm="1">
        <f t="array" aca="1" ref="F653" ca="1">IF(G653&lt;&gt;"",INDIRECT("'"&amp;G653&amp;"'!"&amp;H653),"")</f>
        <v/>
      </c>
      <c r="G653" s="1533"/>
      <c r="I653" s="4"/>
      <c r="J653" s="4"/>
      <c r="K653" s="4"/>
    </row>
    <row r="654" spans="1:11" x14ac:dyDescent="0.2">
      <c r="A654" s="1">
        <v>649</v>
      </c>
      <c r="D654" s="4"/>
      <c r="E654" s="2" t="b">
        <f t="shared" ca="1" si="18"/>
        <v>1</v>
      </c>
      <c r="F654" s="2" t="str" cm="1">
        <f t="array" aca="1" ref="F654" ca="1">IF(G654&lt;&gt;"",INDIRECT("'"&amp;G654&amp;"'!"&amp;H654),"")</f>
        <v/>
      </c>
      <c r="G654" s="1533"/>
      <c r="I654" s="4"/>
      <c r="J654" s="4"/>
      <c r="K654" s="4"/>
    </row>
    <row r="655" spans="1:11" x14ac:dyDescent="0.2">
      <c r="A655" s="1">
        <v>650</v>
      </c>
      <c r="D655" s="4"/>
      <c r="E655" s="2" t="b">
        <f t="shared" ca="1" si="18"/>
        <v>1</v>
      </c>
      <c r="F655" s="2" t="str" cm="1">
        <f t="array" aca="1" ref="F655" ca="1">IF(G655&lt;&gt;"",INDIRECT("'"&amp;G655&amp;"'!"&amp;H655),"")</f>
        <v/>
      </c>
      <c r="G655" s="1533"/>
      <c r="I655" s="4"/>
      <c r="J655" s="4"/>
      <c r="K655" s="4"/>
    </row>
    <row r="656" spans="1:11" x14ac:dyDescent="0.2">
      <c r="A656">
        <v>651</v>
      </c>
      <c r="B656" s="7">
        <f>'EstExp 12-20'!C18</f>
        <v>766000</v>
      </c>
      <c r="C656" s="3">
        <f t="shared" si="19"/>
        <v>-765349</v>
      </c>
      <c r="E656" s="2" t="b">
        <f t="shared" ca="1" si="18"/>
        <v>1</v>
      </c>
      <c r="F656" s="2" cm="1">
        <f t="array" aca="1" ref="F656" ca="1">IF(G656&lt;&gt;"",INDIRECT("'"&amp;G656&amp;"'!"&amp;H656),"")</f>
        <v>766000</v>
      </c>
      <c r="G656" s="1533" t="s">
        <v>6772</v>
      </c>
      <c r="H656" s="2" t="s">
        <v>4223</v>
      </c>
    </row>
    <row r="657" spans="1:11" x14ac:dyDescent="0.2">
      <c r="A657" s="1">
        <v>652</v>
      </c>
      <c r="D657" s="4"/>
      <c r="E657" s="2" t="b">
        <f t="shared" ca="1" si="18"/>
        <v>1</v>
      </c>
      <c r="F657" s="2" t="str" cm="1">
        <f t="array" aca="1" ref="F657" ca="1">IF(G657&lt;&gt;"",INDIRECT("'"&amp;G657&amp;"'!"&amp;H657),"")</f>
        <v/>
      </c>
      <c r="G657" s="1533"/>
      <c r="I657" s="4"/>
      <c r="J657" s="4"/>
      <c r="K657" s="4"/>
    </row>
    <row r="658" spans="1:11" x14ac:dyDescent="0.2">
      <c r="A658" s="1">
        <v>653</v>
      </c>
      <c r="D658" s="4"/>
      <c r="E658" s="2" t="b">
        <f t="shared" ca="1" si="18"/>
        <v>1</v>
      </c>
      <c r="F658" s="2" t="str" cm="1">
        <f t="array" aca="1" ref="F658" ca="1">IF(G658&lt;&gt;"",INDIRECT("'"&amp;G658&amp;"'!"&amp;H658),"")</f>
        <v/>
      </c>
      <c r="G658" s="1533"/>
      <c r="I658" s="4"/>
      <c r="J658" s="4"/>
      <c r="K658" s="4"/>
    </row>
    <row r="659" spans="1:11" x14ac:dyDescent="0.2">
      <c r="A659" s="1">
        <v>654</v>
      </c>
      <c r="D659" s="4"/>
      <c r="E659" s="2" t="b">
        <f t="shared" ca="1" si="18"/>
        <v>1</v>
      </c>
      <c r="F659" s="2" t="str" cm="1">
        <f t="array" aca="1" ref="F659" ca="1">IF(G659&lt;&gt;"",INDIRECT("'"&amp;G659&amp;"'!"&amp;H659),"")</f>
        <v/>
      </c>
      <c r="G659" s="1533"/>
      <c r="I659" s="4"/>
      <c r="J659" s="4"/>
      <c r="K659" s="4"/>
    </row>
    <row r="660" spans="1:11" x14ac:dyDescent="0.2">
      <c r="A660">
        <v>655</v>
      </c>
      <c r="B660" s="7">
        <f>'EstExp 12-20'!C12</f>
        <v>180000</v>
      </c>
      <c r="C660" s="3">
        <f t="shared" si="19"/>
        <v>-179345</v>
      </c>
      <c r="E660" s="2" t="b">
        <f t="shared" ca="1" si="18"/>
        <v>1</v>
      </c>
      <c r="F660" s="2" cm="1">
        <f t="array" aca="1" ref="F660" ca="1">IF(G660&lt;&gt;"",INDIRECT("'"&amp;G660&amp;"'!"&amp;H660),"")</f>
        <v>180000</v>
      </c>
      <c r="G660" s="1533" t="s">
        <v>6772</v>
      </c>
      <c r="H660" s="2" t="s">
        <v>4234</v>
      </c>
    </row>
    <row r="661" spans="1:11" x14ac:dyDescent="0.2">
      <c r="A661">
        <v>656</v>
      </c>
      <c r="B661" s="7">
        <f>'EstExp 12-20'!C13</f>
        <v>2751000</v>
      </c>
      <c r="C661" s="3">
        <f t="shared" si="19"/>
        <v>-2750344</v>
      </c>
      <c r="E661" s="2" t="b">
        <f t="shared" ca="1" si="18"/>
        <v>1</v>
      </c>
      <c r="F661" s="2" cm="1">
        <f t="array" aca="1" ref="F661" ca="1">IF(G661&lt;&gt;"",INDIRECT("'"&amp;G661&amp;"'!"&amp;H661),"")</f>
        <v>2751000</v>
      </c>
      <c r="G661" s="1533" t="s">
        <v>6772</v>
      </c>
      <c r="H661" s="2" t="s">
        <v>4235</v>
      </c>
    </row>
    <row r="662" spans="1:11" x14ac:dyDescent="0.2">
      <c r="A662">
        <v>657</v>
      </c>
      <c r="B662" s="7">
        <f>'EstExp 12-20'!C14</f>
        <v>1918000</v>
      </c>
      <c r="C662" s="3">
        <f t="shared" si="19"/>
        <v>-1917343</v>
      </c>
      <c r="E662" s="2" t="b">
        <f t="shared" ca="1" si="18"/>
        <v>1</v>
      </c>
      <c r="F662" s="2" cm="1">
        <f t="array" aca="1" ref="F662" ca="1">IF(G662&lt;&gt;"",INDIRECT("'"&amp;G662&amp;"'!"&amp;H662),"")</f>
        <v>1918000</v>
      </c>
      <c r="G662" s="1533" t="s">
        <v>6772</v>
      </c>
      <c r="H662" s="2" t="s">
        <v>4345</v>
      </c>
    </row>
    <row r="663" spans="1:11" x14ac:dyDescent="0.2">
      <c r="A663">
        <v>658</v>
      </c>
      <c r="B663" s="7">
        <f>'EstExp 12-20'!C15</f>
        <v>545000</v>
      </c>
      <c r="C663" s="3">
        <f t="shared" si="19"/>
        <v>-544342</v>
      </c>
      <c r="E663" s="2" t="b">
        <f t="shared" ca="1" si="18"/>
        <v>1</v>
      </c>
      <c r="F663" s="2" cm="1">
        <f t="array" aca="1" ref="F663" ca="1">IF(G663&lt;&gt;"",INDIRECT("'"&amp;G663&amp;"'!"&amp;H663),"")</f>
        <v>545000</v>
      </c>
      <c r="G663" s="1533" t="s">
        <v>6772</v>
      </c>
      <c r="H663" s="2" t="s">
        <v>4236</v>
      </c>
    </row>
    <row r="664" spans="1:11" x14ac:dyDescent="0.2">
      <c r="A664">
        <v>659</v>
      </c>
      <c r="B664" s="7">
        <f>'EstExp 12-20'!C34</f>
        <v>45177500</v>
      </c>
      <c r="C664" s="3">
        <f t="shared" si="19"/>
        <v>-45176841</v>
      </c>
      <c r="E664" s="2" t="b">
        <f t="shared" ca="1" si="18"/>
        <v>1</v>
      </c>
      <c r="F664" s="2" cm="1">
        <f t="array" aca="1" ref="F664" ca="1">IF(G664&lt;&gt;"",INDIRECT("'"&amp;G664&amp;"'!"&amp;H664),"")</f>
        <v>45177500</v>
      </c>
      <c r="G664" s="1533" t="s">
        <v>6772</v>
      </c>
      <c r="H664" s="2" t="s">
        <v>4346</v>
      </c>
    </row>
    <row r="665" spans="1:11" x14ac:dyDescent="0.2">
      <c r="A665">
        <v>660</v>
      </c>
      <c r="B665" s="7">
        <f>'EstExp 12-20'!C38</f>
        <v>1666000</v>
      </c>
      <c r="C665" s="3">
        <f t="shared" si="19"/>
        <v>-1665340</v>
      </c>
      <c r="E665" s="2" t="b">
        <f t="shared" ca="1" si="18"/>
        <v>1</v>
      </c>
      <c r="F665" s="2" cm="1">
        <f t="array" aca="1" ref="F665" ca="1">IF(G665&lt;&gt;"",INDIRECT("'"&amp;G665&amp;"'!"&amp;H665),"")</f>
        <v>1666000</v>
      </c>
      <c r="G665" s="1533" t="s">
        <v>6772</v>
      </c>
      <c r="H665" s="2" t="s">
        <v>4347</v>
      </c>
    </row>
    <row r="666" spans="1:11" x14ac:dyDescent="0.2">
      <c r="A666">
        <v>661</v>
      </c>
      <c r="B666" s="7">
        <f>'EstExp 12-20'!C39</f>
        <v>3003000</v>
      </c>
      <c r="C666" s="3">
        <f t="shared" si="19"/>
        <v>-3002339</v>
      </c>
      <c r="E666" s="2" t="b">
        <f t="shared" ca="1" si="18"/>
        <v>1</v>
      </c>
      <c r="F666" s="2" cm="1">
        <f t="array" aca="1" ref="F666" ca="1">IF(G666&lt;&gt;"",INDIRECT("'"&amp;G666&amp;"'!"&amp;H666),"")</f>
        <v>3003000</v>
      </c>
      <c r="G666" s="1533" t="s">
        <v>6772</v>
      </c>
      <c r="H666" s="2" t="s">
        <v>4348</v>
      </c>
    </row>
    <row r="667" spans="1:11" x14ac:dyDescent="0.2">
      <c r="A667">
        <v>662</v>
      </c>
      <c r="B667" s="7">
        <f>'EstExp 12-20'!C40</f>
        <v>363000</v>
      </c>
      <c r="C667" s="3">
        <f t="shared" si="19"/>
        <v>-362338</v>
      </c>
      <c r="E667" s="2" t="b">
        <f t="shared" ca="1" si="18"/>
        <v>1</v>
      </c>
      <c r="F667" s="2" cm="1">
        <f t="array" aca="1" ref="F667" ca="1">IF(G667&lt;&gt;"",INDIRECT("'"&amp;G667&amp;"'!"&amp;H667),"")</f>
        <v>363000</v>
      </c>
      <c r="G667" s="1533" t="s">
        <v>6772</v>
      </c>
      <c r="H667" s="2" t="s">
        <v>4349</v>
      </c>
    </row>
    <row r="668" spans="1:11" x14ac:dyDescent="0.2">
      <c r="A668">
        <v>663</v>
      </c>
      <c r="B668" s="7">
        <f>'EstExp 12-20'!C41</f>
        <v>530000</v>
      </c>
      <c r="C668" s="3">
        <f t="shared" si="19"/>
        <v>-529337</v>
      </c>
      <c r="E668" s="2" t="b">
        <f t="shared" ca="1" si="18"/>
        <v>1</v>
      </c>
      <c r="F668" s="2" cm="1">
        <f t="array" aca="1" ref="F668" ca="1">IF(G668&lt;&gt;"",INDIRECT("'"&amp;G668&amp;"'!"&amp;H668),"")</f>
        <v>530000</v>
      </c>
      <c r="G668" s="1533" t="s">
        <v>6772</v>
      </c>
      <c r="H668" s="2" t="s">
        <v>4350</v>
      </c>
    </row>
    <row r="669" spans="1:11" x14ac:dyDescent="0.2">
      <c r="A669">
        <v>664</v>
      </c>
      <c r="B669" s="7">
        <f>'EstExp 12-20'!C42</f>
        <v>0</v>
      </c>
      <c r="C669" s="3">
        <f t="shared" si="19"/>
        <v>664</v>
      </c>
      <c r="E669" s="2" t="b">
        <f t="shared" ca="1" si="18"/>
        <v>1</v>
      </c>
      <c r="F669" s="2" cm="1">
        <f t="array" aca="1" ref="F669" ca="1">IF(G669&lt;&gt;"",INDIRECT("'"&amp;G669&amp;"'!"&amp;H669),"")</f>
        <v>0</v>
      </c>
      <c r="G669" s="1533" t="s">
        <v>6772</v>
      </c>
      <c r="H669" s="2" t="s">
        <v>4351</v>
      </c>
    </row>
    <row r="670" spans="1:11" x14ac:dyDescent="0.2">
      <c r="A670">
        <v>665</v>
      </c>
      <c r="B670" s="7">
        <f>'EstExp 12-20'!C43</f>
        <v>2985000</v>
      </c>
      <c r="C670" s="3">
        <f t="shared" si="19"/>
        <v>-2984335</v>
      </c>
      <c r="E670" s="2" t="b">
        <f t="shared" ca="1" si="18"/>
        <v>1</v>
      </c>
      <c r="F670" s="2" cm="1">
        <f t="array" aca="1" ref="F670" ca="1">IF(G670&lt;&gt;"",INDIRECT("'"&amp;G670&amp;"'!"&amp;H670),"")</f>
        <v>2985000</v>
      </c>
      <c r="G670" s="1533" t="s">
        <v>6772</v>
      </c>
      <c r="H670" s="2" t="s">
        <v>4352</v>
      </c>
    </row>
    <row r="671" spans="1:11" x14ac:dyDescent="0.2">
      <c r="A671">
        <v>666</v>
      </c>
      <c r="B671" s="7">
        <f>'EstExp 12-20'!C44</f>
        <v>8547000</v>
      </c>
      <c r="C671" s="3">
        <f t="shared" si="19"/>
        <v>-8546334</v>
      </c>
      <c r="E671" s="2" t="b">
        <f t="shared" ca="1" si="18"/>
        <v>1</v>
      </c>
      <c r="F671" s="2" cm="1">
        <f t="array" aca="1" ref="F671" ca="1">IF(G671&lt;&gt;"",INDIRECT("'"&amp;G671&amp;"'!"&amp;H671),"")</f>
        <v>8547000</v>
      </c>
      <c r="G671" s="1533" t="s">
        <v>6772</v>
      </c>
      <c r="H671" s="2" t="s">
        <v>4353</v>
      </c>
    </row>
    <row r="672" spans="1:11" x14ac:dyDescent="0.2">
      <c r="A672">
        <v>667</v>
      </c>
      <c r="B672" s="7">
        <f>'EstExp 12-20'!C46</f>
        <v>163000</v>
      </c>
      <c r="C672" s="3">
        <f t="shared" si="19"/>
        <v>-162333</v>
      </c>
      <c r="E672" s="2" t="b">
        <f t="shared" ca="1" si="18"/>
        <v>1</v>
      </c>
      <c r="F672" s="2" cm="1">
        <f t="array" aca="1" ref="F672" ca="1">IF(G672&lt;&gt;"",INDIRECT("'"&amp;G672&amp;"'!"&amp;H672),"")</f>
        <v>163000</v>
      </c>
      <c r="G672" s="1533" t="s">
        <v>6772</v>
      </c>
      <c r="H672" s="2" t="s">
        <v>4354</v>
      </c>
    </row>
    <row r="673" spans="1:11" x14ac:dyDescent="0.2">
      <c r="A673">
        <v>668</v>
      </c>
      <c r="B673" s="7">
        <f>'EstExp 12-20'!C47</f>
        <v>874500</v>
      </c>
      <c r="C673" s="3">
        <f t="shared" si="19"/>
        <v>-873832</v>
      </c>
      <c r="E673" s="2" t="b">
        <f t="shared" ca="1" si="18"/>
        <v>1</v>
      </c>
      <c r="F673" s="2" cm="1">
        <f t="array" aca="1" ref="F673" ca="1">IF(G673&lt;&gt;"",INDIRECT("'"&amp;G673&amp;"'!"&amp;H673),"")</f>
        <v>874500</v>
      </c>
      <c r="G673" s="1533" t="s">
        <v>6772</v>
      </c>
      <c r="H673" s="2" t="s">
        <v>4355</v>
      </c>
    </row>
    <row r="674" spans="1:11" x14ac:dyDescent="0.2">
      <c r="A674">
        <v>669</v>
      </c>
      <c r="B674" s="7">
        <f>'EstExp 12-20'!C48</f>
        <v>215000</v>
      </c>
      <c r="C674" s="3">
        <f t="shared" si="19"/>
        <v>-214331</v>
      </c>
      <c r="E674" s="2" t="b">
        <f t="shared" ca="1" si="18"/>
        <v>1</v>
      </c>
      <c r="F674" s="2" cm="1">
        <f t="array" aca="1" ref="F674" ca="1">IF(G674&lt;&gt;"",INDIRECT("'"&amp;G674&amp;"'!"&amp;H674),"")</f>
        <v>215000</v>
      </c>
      <c r="G674" s="1533" t="s">
        <v>6772</v>
      </c>
      <c r="H674" s="2" t="s">
        <v>4356</v>
      </c>
    </row>
    <row r="675" spans="1:11" x14ac:dyDescent="0.2">
      <c r="A675">
        <v>670</v>
      </c>
      <c r="B675" s="7">
        <f>'EstExp 12-20'!C49</f>
        <v>1252500</v>
      </c>
      <c r="C675" s="3">
        <f t="shared" si="19"/>
        <v>-1251830</v>
      </c>
      <c r="E675" s="2" t="b">
        <f t="shared" ca="1" si="18"/>
        <v>1</v>
      </c>
      <c r="F675" s="2" cm="1">
        <f t="array" aca="1" ref="F675" ca="1">IF(G675&lt;&gt;"",INDIRECT("'"&amp;G675&amp;"'!"&amp;H675),"")</f>
        <v>1252500</v>
      </c>
      <c r="G675" s="1533" t="s">
        <v>6772</v>
      </c>
      <c r="H675" s="2" t="s">
        <v>4357</v>
      </c>
    </row>
    <row r="676" spans="1:11" x14ac:dyDescent="0.2">
      <c r="A676">
        <v>671</v>
      </c>
      <c r="B676" s="7">
        <f>'EstExp 12-20'!C51</f>
        <v>4000</v>
      </c>
      <c r="C676" s="3">
        <f t="shared" si="19"/>
        <v>-3329</v>
      </c>
      <c r="E676" s="2" t="b">
        <f t="shared" ca="1" si="18"/>
        <v>1</v>
      </c>
      <c r="F676" s="2" cm="1">
        <f t="array" aca="1" ref="F676" ca="1">IF(G676&lt;&gt;"",INDIRECT("'"&amp;G676&amp;"'!"&amp;H676),"")</f>
        <v>4000</v>
      </c>
      <c r="G676" s="1533" t="s">
        <v>6772</v>
      </c>
      <c r="H676" s="2" t="s">
        <v>4358</v>
      </c>
    </row>
    <row r="677" spans="1:11" x14ac:dyDescent="0.2">
      <c r="A677">
        <v>672</v>
      </c>
      <c r="B677" s="7">
        <f>'EstExp 12-20'!C52</f>
        <v>422000</v>
      </c>
      <c r="C677" s="3">
        <f t="shared" si="19"/>
        <v>-421328</v>
      </c>
      <c r="E677" s="2" t="b">
        <f t="shared" ca="1" si="18"/>
        <v>1</v>
      </c>
      <c r="F677" s="2" cm="1">
        <f t="array" aca="1" ref="F677" ca="1">IF(G677&lt;&gt;"",INDIRECT("'"&amp;G677&amp;"'!"&amp;H677),"")</f>
        <v>422000</v>
      </c>
      <c r="G677" s="1533" t="s">
        <v>6772</v>
      </c>
      <c r="H677" s="2" t="s">
        <v>4359</v>
      </c>
    </row>
    <row r="678" spans="1:11" x14ac:dyDescent="0.2">
      <c r="A678">
        <v>673</v>
      </c>
      <c r="B678" s="7">
        <f>'EstExp 12-20'!C55</f>
        <v>719000</v>
      </c>
      <c r="C678" s="3">
        <f t="shared" si="19"/>
        <v>-718327</v>
      </c>
      <c r="E678" s="2" t="b">
        <f t="shared" ca="1" si="18"/>
        <v>1</v>
      </c>
      <c r="F678" s="2" cm="1">
        <f t="array" aca="1" ref="F678" ca="1">IF(G678&lt;&gt;"",INDIRECT("'"&amp;G678&amp;"'!"&amp;H678),"")</f>
        <v>719000</v>
      </c>
      <c r="G678" s="1533" t="s">
        <v>6772</v>
      </c>
      <c r="H678" s="2" t="s">
        <v>4360</v>
      </c>
    </row>
    <row r="679" spans="1:11" x14ac:dyDescent="0.2">
      <c r="A679">
        <v>674</v>
      </c>
      <c r="B679" s="7">
        <f>'EstExp 12-20'!C57</f>
        <v>3789800</v>
      </c>
      <c r="C679" s="3">
        <f t="shared" si="19"/>
        <v>-3789126</v>
      </c>
      <c r="E679" s="2" t="b">
        <f t="shared" ca="1" si="18"/>
        <v>1</v>
      </c>
      <c r="F679" s="2" cm="1">
        <f t="array" aca="1" ref="F679" ca="1">IF(G679&lt;&gt;"",INDIRECT("'"&amp;G679&amp;"'!"&amp;H679),"")</f>
        <v>3789800</v>
      </c>
      <c r="G679" s="1533" t="s">
        <v>6772</v>
      </c>
      <c r="H679" s="2" t="s">
        <v>4361</v>
      </c>
    </row>
    <row r="680" spans="1:11" x14ac:dyDescent="0.2">
      <c r="A680">
        <v>675</v>
      </c>
      <c r="B680" s="7">
        <f>'EstExp 12-20'!C58</f>
        <v>0</v>
      </c>
      <c r="C680" s="3">
        <f t="shared" si="19"/>
        <v>675</v>
      </c>
      <c r="E680" s="2" t="b">
        <f t="shared" ca="1" si="18"/>
        <v>1</v>
      </c>
      <c r="F680" s="2" cm="1">
        <f t="array" aca="1" ref="F680" ca="1">IF(G680&lt;&gt;"",INDIRECT("'"&amp;G680&amp;"'!"&amp;H680),"")</f>
        <v>0</v>
      </c>
      <c r="G680" s="1533" t="s">
        <v>6772</v>
      </c>
      <c r="H680" s="2" t="s">
        <v>4362</v>
      </c>
    </row>
    <row r="681" spans="1:11" x14ac:dyDescent="0.2">
      <c r="A681">
        <v>676</v>
      </c>
      <c r="B681" s="7">
        <f>'EstExp 12-20'!C59</f>
        <v>3789800</v>
      </c>
      <c r="C681" s="3">
        <f t="shared" si="19"/>
        <v>-3789124</v>
      </c>
      <c r="E681" s="2" t="b">
        <f t="shared" ca="1" si="18"/>
        <v>1</v>
      </c>
      <c r="F681" s="2" cm="1">
        <f t="array" aca="1" ref="F681" ca="1">IF(G681&lt;&gt;"",INDIRECT("'"&amp;G681&amp;"'!"&amp;H681),"")</f>
        <v>3789800</v>
      </c>
      <c r="G681" s="1533" t="s">
        <v>6772</v>
      </c>
      <c r="H681" s="2" t="s">
        <v>4363</v>
      </c>
    </row>
    <row r="682" spans="1:11" x14ac:dyDescent="0.2">
      <c r="A682">
        <v>677</v>
      </c>
      <c r="B682" s="7">
        <f>'EstExp 12-20'!C61</f>
        <v>145000</v>
      </c>
      <c r="C682" s="3">
        <f t="shared" si="19"/>
        <v>-144323</v>
      </c>
      <c r="E682" s="2" t="b">
        <f t="shared" ca="1" si="18"/>
        <v>1</v>
      </c>
      <c r="F682" s="2" cm="1">
        <f t="array" aca="1" ref="F682" ca="1">IF(G682&lt;&gt;"",INDIRECT("'"&amp;G682&amp;"'!"&amp;H682),"")</f>
        <v>145000</v>
      </c>
      <c r="G682" s="1533" t="s">
        <v>6772</v>
      </c>
      <c r="H682" s="2" t="s">
        <v>4364</v>
      </c>
    </row>
    <row r="683" spans="1:11" x14ac:dyDescent="0.2">
      <c r="A683">
        <v>678</v>
      </c>
      <c r="B683" s="7">
        <f>'EstExp 12-20'!C62</f>
        <v>851500</v>
      </c>
      <c r="C683" s="3">
        <f t="shared" si="19"/>
        <v>-850822</v>
      </c>
      <c r="E683" s="2" t="b">
        <f t="shared" ca="1" si="18"/>
        <v>1</v>
      </c>
      <c r="F683" s="2" cm="1">
        <f t="array" aca="1" ref="F683" ca="1">IF(G683&lt;&gt;"",INDIRECT("'"&amp;G683&amp;"'!"&amp;H683),"")</f>
        <v>851500</v>
      </c>
      <c r="G683" s="1533" t="s">
        <v>6772</v>
      </c>
      <c r="H683" s="2" t="s">
        <v>4365</v>
      </c>
    </row>
    <row r="684" spans="1:11" x14ac:dyDescent="0.2">
      <c r="A684">
        <v>679</v>
      </c>
      <c r="B684" s="7">
        <f>'EstExp 12-20'!C63</f>
        <v>16000</v>
      </c>
      <c r="C684" s="3">
        <f t="shared" si="19"/>
        <v>-15321</v>
      </c>
      <c r="E684" s="2" t="b">
        <f t="shared" ca="1" si="18"/>
        <v>1</v>
      </c>
      <c r="F684" s="2" cm="1">
        <f t="array" aca="1" ref="F684" ca="1">IF(G684&lt;&gt;"",INDIRECT("'"&amp;G684&amp;"'!"&amp;H684),"")</f>
        <v>16000</v>
      </c>
      <c r="G684" s="1533" t="s">
        <v>6772</v>
      </c>
      <c r="H684" s="2" t="s">
        <v>4366</v>
      </c>
    </row>
    <row r="685" spans="1:11" x14ac:dyDescent="0.2">
      <c r="A685">
        <v>680</v>
      </c>
      <c r="B685" s="7">
        <f>'EstExp 12-20'!C64</f>
        <v>0</v>
      </c>
      <c r="C685" s="3">
        <f t="shared" si="19"/>
        <v>680</v>
      </c>
      <c r="E685" s="2" t="b">
        <f t="shared" ca="1" si="18"/>
        <v>1</v>
      </c>
      <c r="F685" s="2" cm="1">
        <f t="array" aca="1" ref="F685" ca="1">IF(G685&lt;&gt;"",INDIRECT("'"&amp;G685&amp;"'!"&amp;H685),"")</f>
        <v>0</v>
      </c>
      <c r="G685" s="1533" t="s">
        <v>6772</v>
      </c>
      <c r="H685" s="2" t="s">
        <v>4367</v>
      </c>
    </row>
    <row r="686" spans="1:11" x14ac:dyDescent="0.2">
      <c r="A686">
        <v>681</v>
      </c>
      <c r="B686" s="7">
        <f>'EstExp 12-20'!C65</f>
        <v>810000</v>
      </c>
      <c r="C686" s="3">
        <f t="shared" si="19"/>
        <v>-809319</v>
      </c>
      <c r="E686" s="2" t="b">
        <f t="shared" ca="1" si="18"/>
        <v>1</v>
      </c>
      <c r="F686" s="2" cm="1">
        <f t="array" aca="1" ref="F686" ca="1">IF(G686&lt;&gt;"",INDIRECT("'"&amp;G686&amp;"'!"&amp;H686),"")</f>
        <v>810000</v>
      </c>
      <c r="G686" s="1533" t="s">
        <v>6772</v>
      </c>
      <c r="H686" s="2" t="s">
        <v>4368</v>
      </c>
    </row>
    <row r="687" spans="1:11" x14ac:dyDescent="0.2">
      <c r="A687">
        <v>682</v>
      </c>
      <c r="B687" s="7">
        <f>'EstExp 12-20'!C66</f>
        <v>88000</v>
      </c>
      <c r="C687" s="3">
        <f t="shared" si="19"/>
        <v>-87318</v>
      </c>
      <c r="E687" s="2" t="b">
        <f t="shared" ca="1" si="18"/>
        <v>1</v>
      </c>
      <c r="F687" s="2" cm="1">
        <f t="array" aca="1" ref="F687" ca="1">IF(G687&lt;&gt;"",INDIRECT("'"&amp;G687&amp;"'!"&amp;H687),"")</f>
        <v>88000</v>
      </c>
      <c r="G687" s="1533" t="s">
        <v>6772</v>
      </c>
      <c r="H687" s="2" t="s">
        <v>4369</v>
      </c>
    </row>
    <row r="688" spans="1:11" x14ac:dyDescent="0.2">
      <c r="A688" s="1">
        <v>683</v>
      </c>
      <c r="D688" s="4"/>
      <c r="E688" s="2" t="b">
        <f t="shared" ca="1" si="18"/>
        <v>1</v>
      </c>
      <c r="F688" s="2" t="str" cm="1">
        <f t="array" aca="1" ref="F688" ca="1">IF(G688&lt;&gt;"",INDIRECT("'"&amp;G688&amp;"'!"&amp;H688),"")</f>
        <v/>
      </c>
      <c r="G688" s="1533"/>
      <c r="I688" s="4"/>
      <c r="J688" s="4"/>
      <c r="K688" s="4"/>
    </row>
    <row r="689" spans="1:11" x14ac:dyDescent="0.2">
      <c r="A689">
        <v>684</v>
      </c>
      <c r="B689" s="7">
        <f>'EstExp 12-20'!C67</f>
        <v>1910500</v>
      </c>
      <c r="C689" s="3">
        <f t="shared" si="19"/>
        <v>-1909816</v>
      </c>
      <c r="E689" s="2" t="b">
        <f t="shared" ca="1" si="18"/>
        <v>1</v>
      </c>
      <c r="F689" s="2" cm="1">
        <f t="array" aca="1" ref="F689" ca="1">IF(G689&lt;&gt;"",INDIRECT("'"&amp;G689&amp;"'!"&amp;H689),"")</f>
        <v>1910500</v>
      </c>
      <c r="G689" s="1533" t="s">
        <v>6772</v>
      </c>
      <c r="H689" s="2" t="s">
        <v>4370</v>
      </c>
    </row>
    <row r="690" spans="1:11" x14ac:dyDescent="0.2">
      <c r="A690">
        <v>685</v>
      </c>
      <c r="B690" s="7">
        <f>'EstExp 12-20'!C69</f>
        <v>0</v>
      </c>
      <c r="C690" s="3">
        <f t="shared" si="19"/>
        <v>685</v>
      </c>
      <c r="E690" s="2" t="b">
        <f t="shared" ca="1" si="18"/>
        <v>1</v>
      </c>
      <c r="F690" s="2" cm="1">
        <f t="array" aca="1" ref="F690" ca="1">IF(G690&lt;&gt;"",INDIRECT("'"&amp;G690&amp;"'!"&amp;H690),"")</f>
        <v>0</v>
      </c>
      <c r="G690" s="1533" t="s">
        <v>6772</v>
      </c>
      <c r="H690" s="2" t="s">
        <v>4371</v>
      </c>
    </row>
    <row r="691" spans="1:11" x14ac:dyDescent="0.2">
      <c r="A691">
        <v>686</v>
      </c>
      <c r="B691" s="7">
        <f>'EstExp 12-20'!C70</f>
        <v>234000</v>
      </c>
      <c r="C691" s="3">
        <f t="shared" si="19"/>
        <v>-233314</v>
      </c>
      <c r="E691" s="2" t="b">
        <f t="shared" ca="1" si="18"/>
        <v>1</v>
      </c>
      <c r="F691" s="2" cm="1">
        <f t="array" aca="1" ref="F691" ca="1">IF(G691&lt;&gt;"",INDIRECT("'"&amp;G691&amp;"'!"&amp;H691),"")</f>
        <v>234000</v>
      </c>
      <c r="G691" s="1533" t="s">
        <v>6772</v>
      </c>
      <c r="H691" s="2" t="s">
        <v>4372</v>
      </c>
    </row>
    <row r="692" spans="1:11" x14ac:dyDescent="0.2">
      <c r="A692">
        <v>687</v>
      </c>
      <c r="B692" s="7">
        <f>'EstExp 12-20'!C71</f>
        <v>287000</v>
      </c>
      <c r="C692" s="3">
        <f t="shared" si="19"/>
        <v>-286313</v>
      </c>
      <c r="E692" s="2" t="b">
        <f t="shared" ca="1" si="18"/>
        <v>1</v>
      </c>
      <c r="F692" s="2" cm="1">
        <f t="array" aca="1" ref="F692" ca="1">IF(G692&lt;&gt;"",INDIRECT("'"&amp;G692&amp;"'!"&amp;H692),"")</f>
        <v>287000</v>
      </c>
      <c r="G692" s="1533" t="s">
        <v>6772</v>
      </c>
      <c r="H692" s="2" t="s">
        <v>4373</v>
      </c>
    </row>
    <row r="693" spans="1:11" x14ac:dyDescent="0.2">
      <c r="A693">
        <v>688</v>
      </c>
      <c r="B693" s="7">
        <f>'EstExp 12-20'!C72</f>
        <v>823000</v>
      </c>
      <c r="C693" s="3">
        <f t="shared" si="19"/>
        <v>-822312</v>
      </c>
      <c r="E693" s="2" t="b">
        <f t="shared" ca="1" si="18"/>
        <v>1</v>
      </c>
      <c r="F693" s="2" cm="1">
        <f t="array" aca="1" ref="F693" ca="1">IF(G693&lt;&gt;"",INDIRECT("'"&amp;G693&amp;"'!"&amp;H693),"")</f>
        <v>823000</v>
      </c>
      <c r="G693" s="1533" t="s">
        <v>6772</v>
      </c>
      <c r="H693" s="2" t="s">
        <v>4374</v>
      </c>
    </row>
    <row r="694" spans="1:11" x14ac:dyDescent="0.2">
      <c r="A694" s="1">
        <v>689</v>
      </c>
      <c r="D694" s="4"/>
      <c r="E694" s="2" t="b">
        <f t="shared" ca="1" si="18"/>
        <v>1</v>
      </c>
      <c r="F694" s="2" t="str" cm="1">
        <f t="array" aca="1" ref="F694" ca="1">IF(G694&lt;&gt;"",INDIRECT("'"&amp;G694&amp;"'!"&amp;H694),"")</f>
        <v/>
      </c>
      <c r="G694" s="1533"/>
      <c r="I694" s="4"/>
      <c r="J694" s="4"/>
      <c r="K694" s="4"/>
    </row>
    <row r="695" spans="1:11" x14ac:dyDescent="0.2">
      <c r="A695">
        <v>690</v>
      </c>
      <c r="B695" s="7">
        <f>'EstExp 12-20'!C73</f>
        <v>1278000</v>
      </c>
      <c r="C695" s="3">
        <f t="shared" si="19"/>
        <v>-1277310</v>
      </c>
      <c r="E695" s="2" t="b">
        <f t="shared" ca="1" si="18"/>
        <v>1</v>
      </c>
      <c r="F695" s="2" cm="1">
        <f t="array" aca="1" ref="F695" ca="1">IF(G695&lt;&gt;"",INDIRECT("'"&amp;G695&amp;"'!"&amp;H695),"")</f>
        <v>1278000</v>
      </c>
      <c r="G695" s="1533" t="s">
        <v>6772</v>
      </c>
      <c r="H695" s="2" t="s">
        <v>4375</v>
      </c>
    </row>
    <row r="696" spans="1:11" x14ac:dyDescent="0.2">
      <c r="A696" s="1">
        <v>691</v>
      </c>
      <c r="D696" s="4"/>
      <c r="E696" s="2" t="b">
        <f t="shared" ca="1" si="18"/>
        <v>1</v>
      </c>
      <c r="F696" s="2" t="str" cm="1">
        <f t="array" aca="1" ref="F696" ca="1">IF(G696&lt;&gt;"",INDIRECT("'"&amp;G696&amp;"'!"&amp;H696),"")</f>
        <v/>
      </c>
      <c r="G696" s="1533"/>
      <c r="I696" s="4"/>
      <c r="J696" s="4"/>
      <c r="K696" s="4"/>
    </row>
    <row r="697" spans="1:11" x14ac:dyDescent="0.2">
      <c r="A697">
        <v>692</v>
      </c>
      <c r="B697" s="7">
        <f>'EstExp 12-20'!C74</f>
        <v>2622000</v>
      </c>
      <c r="C697" s="3">
        <f t="shared" si="19"/>
        <v>-2621308</v>
      </c>
      <c r="E697" s="2" t="b">
        <f t="shared" ca="1" si="18"/>
        <v>1</v>
      </c>
      <c r="F697" s="2" cm="1">
        <f t="array" aca="1" ref="F697" ca="1">IF(G697&lt;&gt;"",INDIRECT("'"&amp;G697&amp;"'!"&amp;H697),"")</f>
        <v>2622000</v>
      </c>
      <c r="G697" s="1533" t="s">
        <v>6772</v>
      </c>
      <c r="H697" s="2" t="s">
        <v>4376</v>
      </c>
    </row>
    <row r="698" spans="1:11" x14ac:dyDescent="0.2">
      <c r="A698">
        <v>693</v>
      </c>
      <c r="B698" s="7">
        <f>'EstExp 12-20'!C75</f>
        <v>250500</v>
      </c>
      <c r="C698" s="3">
        <f t="shared" si="19"/>
        <v>-249807</v>
      </c>
      <c r="E698" s="2" t="b">
        <f t="shared" ca="1" si="18"/>
        <v>1</v>
      </c>
      <c r="F698" s="2" cm="1">
        <f t="array" aca="1" ref="F698" ca="1">IF(G698&lt;&gt;"",INDIRECT("'"&amp;G698&amp;"'!"&amp;H698),"")</f>
        <v>250500</v>
      </c>
      <c r="G698" s="1533" t="s">
        <v>6772</v>
      </c>
      <c r="H698" s="2" t="s">
        <v>4377</v>
      </c>
    </row>
    <row r="699" spans="1:11" x14ac:dyDescent="0.2">
      <c r="A699">
        <v>694</v>
      </c>
      <c r="B699" s="7">
        <f>'EstExp 12-20'!C76</f>
        <v>19091300</v>
      </c>
      <c r="C699" s="3">
        <f t="shared" si="19"/>
        <v>-19090606</v>
      </c>
      <c r="E699" s="2" t="b">
        <f t="shared" ca="1" si="18"/>
        <v>1</v>
      </c>
      <c r="F699" s="2" cm="1">
        <f t="array" aca="1" ref="F699" ca="1">IF(G699&lt;&gt;"",INDIRECT("'"&amp;G699&amp;"'!"&amp;H699),"")</f>
        <v>19091300</v>
      </c>
      <c r="G699" s="1533" t="s">
        <v>6772</v>
      </c>
      <c r="H699" s="2" t="s">
        <v>4378</v>
      </c>
    </row>
    <row r="700" spans="1:11" x14ac:dyDescent="0.2">
      <c r="A700">
        <v>695</v>
      </c>
      <c r="B700" s="7">
        <f>'EstExp 12-20'!C77</f>
        <v>0</v>
      </c>
      <c r="C700" s="3">
        <f t="shared" si="19"/>
        <v>695</v>
      </c>
      <c r="E700" s="2" t="b">
        <f t="shared" ca="1" si="18"/>
        <v>1</v>
      </c>
      <c r="F700" s="2" cm="1">
        <f t="array" aca="1" ref="F700" ca="1">IF(G700&lt;&gt;"",INDIRECT("'"&amp;G700&amp;"'!"&amp;H700),"")</f>
        <v>0</v>
      </c>
      <c r="G700" s="1533" t="s">
        <v>6772</v>
      </c>
      <c r="H700" s="2" t="s">
        <v>4379</v>
      </c>
    </row>
    <row r="701" spans="1:11" x14ac:dyDescent="0.2">
      <c r="A701">
        <v>696</v>
      </c>
      <c r="B701" s="7">
        <f>'EstExp 12-20'!C116</f>
        <v>64268800</v>
      </c>
      <c r="C701" s="3">
        <f t="shared" si="19"/>
        <v>-64268104</v>
      </c>
      <c r="E701" s="2" t="b">
        <f t="shared" ca="1" si="18"/>
        <v>1</v>
      </c>
      <c r="F701" s="2" cm="1">
        <f t="array" aca="1" ref="F701" ca="1">IF(G701&lt;&gt;"",INDIRECT("'"&amp;G701&amp;"'!"&amp;H701),"")</f>
        <v>64268800</v>
      </c>
      <c r="G701" s="1533" t="s">
        <v>6772</v>
      </c>
      <c r="H701" s="2" t="s">
        <v>4380</v>
      </c>
    </row>
    <row r="702" spans="1:11" x14ac:dyDescent="0.2">
      <c r="A702" s="1">
        <v>697</v>
      </c>
      <c r="D702" s="4"/>
      <c r="E702" s="2" t="b">
        <f t="shared" ca="1" si="18"/>
        <v>1</v>
      </c>
      <c r="F702" s="2" t="str" cm="1">
        <f t="array" aca="1" ref="F702" ca="1">IF(G702&lt;&gt;"",INDIRECT("'"&amp;G702&amp;"'!"&amp;H702),"")</f>
        <v/>
      </c>
      <c r="G702" s="1533"/>
      <c r="I702" s="4"/>
      <c r="J702" s="4"/>
      <c r="K702" s="4"/>
    </row>
    <row r="703" spans="1:11" x14ac:dyDescent="0.2">
      <c r="A703" s="1">
        <v>698</v>
      </c>
      <c r="D703" s="4"/>
      <c r="E703" s="2" t="b">
        <f t="shared" ca="1" si="18"/>
        <v>1</v>
      </c>
      <c r="F703" s="2" t="str" cm="1">
        <f t="array" aca="1" ref="F703" ca="1">IF(G703&lt;&gt;"",INDIRECT("'"&amp;G703&amp;"'!"&amp;H703),"")</f>
        <v/>
      </c>
      <c r="G703" s="1533"/>
      <c r="I703" s="4"/>
      <c r="J703" s="4"/>
      <c r="K703" s="4"/>
    </row>
    <row r="704" spans="1:11" x14ac:dyDescent="0.2">
      <c r="A704" s="1">
        <v>699</v>
      </c>
      <c r="D704" s="4"/>
      <c r="E704" s="2" t="b">
        <f t="shared" ca="1" si="18"/>
        <v>1</v>
      </c>
      <c r="F704" s="2" t="str" cm="1">
        <f t="array" aca="1" ref="F704" ca="1">IF(G704&lt;&gt;"",INDIRECT("'"&amp;G704&amp;"'!"&amp;H704),"")</f>
        <v/>
      </c>
      <c r="G704" s="1533"/>
      <c r="I704" s="4"/>
      <c r="J704" s="4"/>
      <c r="K704" s="4"/>
    </row>
    <row r="705" spans="1:11" x14ac:dyDescent="0.2">
      <c r="A705" s="1">
        <v>700</v>
      </c>
      <c r="D705" s="4"/>
      <c r="E705" s="2" t="b">
        <f t="shared" ca="1" si="18"/>
        <v>1</v>
      </c>
      <c r="F705" s="2" t="str" cm="1">
        <f t="array" aca="1" ref="F705" ca="1">IF(G705&lt;&gt;"",INDIRECT("'"&amp;G705&amp;"'!"&amp;H705),"")</f>
        <v/>
      </c>
      <c r="G705" s="1533"/>
      <c r="I705" s="4"/>
      <c r="J705" s="4"/>
      <c r="K705" s="4"/>
    </row>
    <row r="706" spans="1:11" x14ac:dyDescent="0.2">
      <c r="A706" s="1">
        <v>701</v>
      </c>
      <c r="D706" s="4"/>
      <c r="E706" s="2" t="b">
        <f t="shared" ref="E706:E769" ca="1" si="20">F706=B706</f>
        <v>1</v>
      </c>
      <c r="F706" s="2" t="str" cm="1">
        <f t="array" aca="1" ref="F706" ca="1">IF(G706&lt;&gt;"",INDIRECT("'"&amp;G706&amp;"'!"&amp;H706),"")</f>
        <v/>
      </c>
      <c r="G706" s="1533"/>
      <c r="I706" s="4"/>
      <c r="J706" s="4"/>
      <c r="K706" s="4"/>
    </row>
    <row r="707" spans="1:11" x14ac:dyDescent="0.2">
      <c r="A707">
        <v>702</v>
      </c>
      <c r="B707" s="7">
        <f>'EstExp 12-20'!D5</f>
        <v>0</v>
      </c>
      <c r="C707" s="3">
        <f t="shared" si="19"/>
        <v>702</v>
      </c>
      <c r="E707" s="2" t="b">
        <f t="shared" ca="1" si="20"/>
        <v>1</v>
      </c>
      <c r="F707" s="2" cm="1">
        <f t="array" aca="1" ref="F707" ca="1">IF(G707&lt;&gt;"",INDIRECT("'"&amp;G707&amp;"'!"&amp;H707),"")</f>
        <v>0</v>
      </c>
      <c r="G707" s="1533" t="s">
        <v>6772</v>
      </c>
      <c r="H707" s="2" t="s">
        <v>4381</v>
      </c>
    </row>
    <row r="708" spans="1:11" x14ac:dyDescent="0.2">
      <c r="A708">
        <v>703</v>
      </c>
      <c r="B708" s="7">
        <f>'EstExp 12-20'!D16</f>
        <v>0</v>
      </c>
      <c r="C708" s="3">
        <f t="shared" si="19"/>
        <v>703</v>
      </c>
      <c r="E708" s="2" t="b">
        <f t="shared" ca="1" si="20"/>
        <v>1</v>
      </c>
      <c r="F708" s="2" cm="1">
        <f t="array" aca="1" ref="F708" ca="1">IF(G708&lt;&gt;"",INDIRECT("'"&amp;G708&amp;"'!"&amp;H708),"")</f>
        <v>0</v>
      </c>
      <c r="G708" s="1533" t="s">
        <v>6772</v>
      </c>
      <c r="H708" s="2" t="s">
        <v>4250</v>
      </c>
    </row>
    <row r="709" spans="1:11" x14ac:dyDescent="0.2">
      <c r="A709" s="1">
        <v>704</v>
      </c>
      <c r="D709" s="4"/>
      <c r="E709" s="2" t="b">
        <f t="shared" ca="1" si="20"/>
        <v>1</v>
      </c>
      <c r="F709" s="2" t="str" cm="1">
        <f t="array" aca="1" ref="F709" ca="1">IF(G709&lt;&gt;"",INDIRECT("'"&amp;G709&amp;"'!"&amp;H709),"")</f>
        <v/>
      </c>
      <c r="G709" s="1533"/>
      <c r="I709" s="4"/>
      <c r="J709" s="4"/>
      <c r="K709" s="4"/>
    </row>
    <row r="710" spans="1:11" x14ac:dyDescent="0.2">
      <c r="A710" s="1">
        <v>705</v>
      </c>
      <c r="D710" s="4"/>
      <c r="E710" s="2" t="b">
        <f t="shared" ca="1" si="20"/>
        <v>1</v>
      </c>
      <c r="F710" s="2" t="str" cm="1">
        <f t="array" aca="1" ref="F710" ca="1">IF(G710&lt;&gt;"",INDIRECT("'"&amp;G710&amp;"'!"&amp;H710),"")</f>
        <v/>
      </c>
      <c r="G710" s="1533"/>
      <c r="I710" s="4"/>
      <c r="J710" s="4"/>
      <c r="K710" s="4"/>
    </row>
    <row r="711" spans="1:11" x14ac:dyDescent="0.2">
      <c r="A711" s="1">
        <v>706</v>
      </c>
      <c r="D711" s="4"/>
      <c r="E711" s="2" t="b">
        <f t="shared" ca="1" si="20"/>
        <v>1</v>
      </c>
      <c r="F711" s="2" t="str" cm="1">
        <f t="array" aca="1" ref="F711" ca="1">IF(G711&lt;&gt;"",INDIRECT("'"&amp;G711&amp;"'!"&amp;H711),"")</f>
        <v/>
      </c>
      <c r="G711" s="1533"/>
      <c r="I711" s="4"/>
      <c r="J711" s="4"/>
      <c r="K711" s="4"/>
    </row>
    <row r="712" spans="1:11" x14ac:dyDescent="0.2">
      <c r="A712" s="1">
        <v>707</v>
      </c>
      <c r="D712" s="4"/>
      <c r="E712" s="2" t="b">
        <f t="shared" ca="1" si="20"/>
        <v>1</v>
      </c>
      <c r="F712" s="2" t="str" cm="1">
        <f t="array" aca="1" ref="F712" ca="1">IF(G712&lt;&gt;"",INDIRECT("'"&amp;G712&amp;"'!"&amp;H712),"")</f>
        <v/>
      </c>
      <c r="G712" s="1533"/>
      <c r="I712" s="4"/>
      <c r="J712" s="4"/>
      <c r="K712" s="4"/>
    </row>
    <row r="713" spans="1:11" x14ac:dyDescent="0.2">
      <c r="A713" s="1">
        <v>708</v>
      </c>
      <c r="D713" s="4"/>
      <c r="E713" s="2" t="b">
        <f t="shared" ca="1" si="20"/>
        <v>1</v>
      </c>
      <c r="F713" s="2" t="str" cm="1">
        <f t="array" aca="1" ref="F713" ca="1">IF(G713&lt;&gt;"",INDIRECT("'"&amp;G713&amp;"'!"&amp;H713),"")</f>
        <v/>
      </c>
      <c r="G713" s="1533"/>
      <c r="I713" s="4"/>
      <c r="J713" s="4"/>
      <c r="K713" s="4"/>
    </row>
    <row r="714" spans="1:11" x14ac:dyDescent="0.2">
      <c r="A714">
        <v>709</v>
      </c>
      <c r="B714" s="7">
        <f>'EstExp 12-20'!D18</f>
        <v>69000</v>
      </c>
      <c r="C714" s="3">
        <f t="shared" ref="C714:C772" si="21">A714-B714</f>
        <v>-68291</v>
      </c>
      <c r="E714" s="2" t="b">
        <f t="shared" ca="1" si="20"/>
        <v>1</v>
      </c>
      <c r="F714" s="2" cm="1">
        <f t="array" aca="1" ref="F714" ca="1">IF(G714&lt;&gt;"",INDIRECT("'"&amp;G714&amp;"'!"&amp;H714),"")</f>
        <v>69000</v>
      </c>
      <c r="G714" s="1533" t="s">
        <v>6772</v>
      </c>
      <c r="H714" s="2" t="s">
        <v>4224</v>
      </c>
    </row>
    <row r="715" spans="1:11" x14ac:dyDescent="0.2">
      <c r="A715" s="1">
        <v>710</v>
      </c>
      <c r="D715" s="4"/>
      <c r="E715" s="2" t="b">
        <f t="shared" ca="1" si="20"/>
        <v>1</v>
      </c>
      <c r="F715" s="2" t="str" cm="1">
        <f t="array" aca="1" ref="F715" ca="1">IF(G715&lt;&gt;"",INDIRECT("'"&amp;G715&amp;"'!"&amp;H715),"")</f>
        <v/>
      </c>
      <c r="G715" s="1533"/>
      <c r="I715" s="4"/>
      <c r="J715" s="4"/>
      <c r="K715" s="4"/>
    </row>
    <row r="716" spans="1:11" x14ac:dyDescent="0.2">
      <c r="A716" s="1">
        <v>711</v>
      </c>
      <c r="D716" s="4"/>
      <c r="E716" s="2" t="b">
        <f t="shared" ca="1" si="20"/>
        <v>1</v>
      </c>
      <c r="F716" s="2" t="str" cm="1">
        <f t="array" aca="1" ref="F716" ca="1">IF(G716&lt;&gt;"",INDIRECT("'"&amp;G716&amp;"'!"&amp;H716),"")</f>
        <v/>
      </c>
      <c r="G716" s="1533"/>
      <c r="I716" s="4"/>
      <c r="J716" s="4"/>
      <c r="K716" s="4"/>
    </row>
    <row r="717" spans="1:11" x14ac:dyDescent="0.2">
      <c r="A717" s="1">
        <v>712</v>
      </c>
      <c r="D717" s="4"/>
      <c r="E717" s="2" t="b">
        <f t="shared" ca="1" si="20"/>
        <v>1</v>
      </c>
      <c r="F717" s="2" t="str" cm="1">
        <f t="array" aca="1" ref="F717" ca="1">IF(G717&lt;&gt;"",INDIRECT("'"&amp;G717&amp;"'!"&amp;H717),"")</f>
        <v/>
      </c>
      <c r="G717" s="1533"/>
      <c r="I717" s="4"/>
      <c r="J717" s="4"/>
      <c r="K717" s="4"/>
    </row>
    <row r="718" spans="1:11" x14ac:dyDescent="0.2">
      <c r="A718">
        <v>713</v>
      </c>
      <c r="B718" s="7">
        <f>'EstExp 12-20'!D12</f>
        <v>20000</v>
      </c>
      <c r="C718" s="3">
        <f t="shared" si="21"/>
        <v>-19287</v>
      </c>
      <c r="E718" s="2" t="b">
        <f t="shared" ca="1" si="20"/>
        <v>1</v>
      </c>
      <c r="F718" s="2" cm="1">
        <f t="array" aca="1" ref="F718" ca="1">IF(G718&lt;&gt;"",INDIRECT("'"&amp;G718&amp;"'!"&amp;H718),"")</f>
        <v>20000</v>
      </c>
      <c r="G718" s="1533" t="s">
        <v>6772</v>
      </c>
      <c r="H718" s="2" t="s">
        <v>4247</v>
      </c>
    </row>
    <row r="719" spans="1:11" x14ac:dyDescent="0.2">
      <c r="A719">
        <v>714</v>
      </c>
      <c r="B719" s="7">
        <f>'EstExp 12-20'!D13</f>
        <v>238250</v>
      </c>
      <c r="C719" s="3">
        <f t="shared" si="21"/>
        <v>-237536</v>
      </c>
      <c r="E719" s="2" t="b">
        <f t="shared" ca="1" si="20"/>
        <v>1</v>
      </c>
      <c r="F719" s="2" cm="1">
        <f t="array" aca="1" ref="F719" ca="1">IF(G719&lt;&gt;"",INDIRECT("'"&amp;G719&amp;"'!"&amp;H719),"")</f>
        <v>238250</v>
      </c>
      <c r="G719" s="1533" t="s">
        <v>6772</v>
      </c>
      <c r="H719" s="2" t="s">
        <v>4248</v>
      </c>
    </row>
    <row r="720" spans="1:11" x14ac:dyDescent="0.2">
      <c r="A720">
        <v>715</v>
      </c>
      <c r="B720" s="7">
        <f>'EstExp 12-20'!D14</f>
        <v>84500</v>
      </c>
      <c r="C720" s="3">
        <f t="shared" si="21"/>
        <v>-83785</v>
      </c>
      <c r="E720" s="2" t="b">
        <f t="shared" ca="1" si="20"/>
        <v>1</v>
      </c>
      <c r="F720" s="2" cm="1">
        <f t="array" aca="1" ref="F720" ca="1">IF(G720&lt;&gt;"",INDIRECT("'"&amp;G720&amp;"'!"&amp;H720),"")</f>
        <v>84500</v>
      </c>
      <c r="G720" s="1533" t="s">
        <v>6772</v>
      </c>
      <c r="H720" s="2" t="s">
        <v>4382</v>
      </c>
    </row>
    <row r="721" spans="1:8" x14ac:dyDescent="0.2">
      <c r="A721">
        <v>716</v>
      </c>
      <c r="B721" s="7">
        <f>'EstExp 12-20'!D15</f>
        <v>0</v>
      </c>
      <c r="C721" s="3">
        <f t="shared" si="21"/>
        <v>716</v>
      </c>
      <c r="E721" s="2" t="b">
        <f t="shared" ca="1" si="20"/>
        <v>1</v>
      </c>
      <c r="F721" s="2" cm="1">
        <f t="array" aca="1" ref="F721" ca="1">IF(G721&lt;&gt;"",INDIRECT("'"&amp;G721&amp;"'!"&amp;H721),"")</f>
        <v>0</v>
      </c>
      <c r="G721" s="1533" t="s">
        <v>6772</v>
      </c>
      <c r="H721" s="2" t="s">
        <v>4249</v>
      </c>
    </row>
    <row r="722" spans="1:8" x14ac:dyDescent="0.2">
      <c r="A722">
        <v>717</v>
      </c>
      <c r="B722" s="7">
        <f>'EstExp 12-20'!D34</f>
        <v>4712800</v>
      </c>
      <c r="C722" s="3">
        <f t="shared" si="21"/>
        <v>-4712083</v>
      </c>
      <c r="E722" s="2" t="b">
        <f t="shared" ca="1" si="20"/>
        <v>1</v>
      </c>
      <c r="F722" s="2" cm="1">
        <f t="array" aca="1" ref="F722" ca="1">IF(G722&lt;&gt;"",INDIRECT("'"&amp;G722&amp;"'!"&amp;H722),"")</f>
        <v>4712800</v>
      </c>
      <c r="G722" s="1533" t="s">
        <v>6772</v>
      </c>
      <c r="H722" s="2" t="s">
        <v>4383</v>
      </c>
    </row>
    <row r="723" spans="1:8" x14ac:dyDescent="0.2">
      <c r="A723">
        <v>718</v>
      </c>
      <c r="B723" s="7">
        <f>'EstExp 12-20'!D38</f>
        <v>145500</v>
      </c>
      <c r="C723" s="3">
        <f t="shared" si="21"/>
        <v>-144782</v>
      </c>
      <c r="E723" s="2" t="b">
        <f t="shared" ca="1" si="20"/>
        <v>1</v>
      </c>
      <c r="F723" s="2" cm="1">
        <f t="array" aca="1" ref="F723" ca="1">IF(G723&lt;&gt;"",INDIRECT("'"&amp;G723&amp;"'!"&amp;H723),"")</f>
        <v>145500</v>
      </c>
      <c r="G723" s="1533" t="s">
        <v>6772</v>
      </c>
      <c r="H723" s="2" t="s">
        <v>4384</v>
      </c>
    </row>
    <row r="724" spans="1:8" x14ac:dyDescent="0.2">
      <c r="A724">
        <v>719</v>
      </c>
      <c r="B724" s="7">
        <f>'EstExp 12-20'!D39</f>
        <v>265500</v>
      </c>
      <c r="C724" s="3">
        <f t="shared" si="21"/>
        <v>-264781</v>
      </c>
      <c r="E724" s="2" t="b">
        <f t="shared" ca="1" si="20"/>
        <v>1</v>
      </c>
      <c r="F724" s="2" cm="1">
        <f t="array" aca="1" ref="F724" ca="1">IF(G724&lt;&gt;"",INDIRECT("'"&amp;G724&amp;"'!"&amp;H724),"")</f>
        <v>265500</v>
      </c>
      <c r="G724" s="1533" t="s">
        <v>6772</v>
      </c>
      <c r="H724" s="2" t="s">
        <v>4385</v>
      </c>
    </row>
    <row r="725" spans="1:8" x14ac:dyDescent="0.2">
      <c r="A725">
        <v>720</v>
      </c>
      <c r="B725" s="7">
        <f>'EstExp 12-20'!D40</f>
        <v>41800</v>
      </c>
      <c r="C725" s="3">
        <f t="shared" si="21"/>
        <v>-41080</v>
      </c>
      <c r="E725" s="2" t="b">
        <f t="shared" ca="1" si="20"/>
        <v>1</v>
      </c>
      <c r="F725" s="2" cm="1">
        <f t="array" aca="1" ref="F725" ca="1">IF(G725&lt;&gt;"",INDIRECT("'"&amp;G725&amp;"'!"&amp;H725),"")</f>
        <v>41800</v>
      </c>
      <c r="G725" s="1533" t="s">
        <v>6772</v>
      </c>
      <c r="H725" s="2" t="s">
        <v>4386</v>
      </c>
    </row>
    <row r="726" spans="1:8" x14ac:dyDescent="0.2">
      <c r="A726">
        <v>721</v>
      </c>
      <c r="B726" s="7">
        <f>'EstExp 12-20'!D41</f>
        <v>70000</v>
      </c>
      <c r="C726" s="3">
        <f t="shared" si="21"/>
        <v>-69279</v>
      </c>
      <c r="E726" s="2" t="b">
        <f t="shared" ca="1" si="20"/>
        <v>1</v>
      </c>
      <c r="F726" s="2" cm="1">
        <f t="array" aca="1" ref="F726" ca="1">IF(G726&lt;&gt;"",INDIRECT("'"&amp;G726&amp;"'!"&amp;H726),"")</f>
        <v>70000</v>
      </c>
      <c r="G726" s="1533" t="s">
        <v>6772</v>
      </c>
      <c r="H726" s="2" t="s">
        <v>4387</v>
      </c>
    </row>
    <row r="727" spans="1:8" x14ac:dyDescent="0.2">
      <c r="A727">
        <v>722</v>
      </c>
      <c r="B727" s="7">
        <f>'EstExp 12-20'!D42</f>
        <v>0</v>
      </c>
      <c r="C727" s="3">
        <f t="shared" si="21"/>
        <v>722</v>
      </c>
      <c r="E727" s="2" t="b">
        <f t="shared" ca="1" si="20"/>
        <v>1</v>
      </c>
      <c r="F727" s="2" cm="1">
        <f t="array" aca="1" ref="F727" ca="1">IF(G727&lt;&gt;"",INDIRECT("'"&amp;G727&amp;"'!"&amp;H727),"")</f>
        <v>0</v>
      </c>
      <c r="G727" s="1533" t="s">
        <v>6772</v>
      </c>
      <c r="H727" s="2" t="s">
        <v>4388</v>
      </c>
    </row>
    <row r="728" spans="1:8" x14ac:dyDescent="0.2">
      <c r="A728">
        <v>723</v>
      </c>
      <c r="B728" s="7">
        <f>'EstExp 12-20'!D43</f>
        <v>466000</v>
      </c>
      <c r="C728" s="3">
        <f t="shared" si="21"/>
        <v>-465277</v>
      </c>
      <c r="E728" s="2" t="b">
        <f t="shared" ca="1" si="20"/>
        <v>1</v>
      </c>
      <c r="F728" s="2" cm="1">
        <f t="array" aca="1" ref="F728" ca="1">IF(G728&lt;&gt;"",INDIRECT("'"&amp;G728&amp;"'!"&amp;H728),"")</f>
        <v>466000</v>
      </c>
      <c r="G728" s="1533" t="s">
        <v>6772</v>
      </c>
      <c r="H728" s="2" t="s">
        <v>4389</v>
      </c>
    </row>
    <row r="729" spans="1:8" x14ac:dyDescent="0.2">
      <c r="A729">
        <v>724</v>
      </c>
      <c r="B729" s="7">
        <f>'EstExp 12-20'!D44</f>
        <v>988800</v>
      </c>
      <c r="C729" s="3">
        <f t="shared" si="21"/>
        <v>-988076</v>
      </c>
      <c r="E729" s="2" t="b">
        <f t="shared" ca="1" si="20"/>
        <v>1</v>
      </c>
      <c r="F729" s="2" cm="1">
        <f t="array" aca="1" ref="F729" ca="1">IF(G729&lt;&gt;"",INDIRECT("'"&amp;G729&amp;"'!"&amp;H729),"")</f>
        <v>988800</v>
      </c>
      <c r="G729" s="1533" t="s">
        <v>6772</v>
      </c>
      <c r="H729" s="2" t="s">
        <v>4390</v>
      </c>
    </row>
    <row r="730" spans="1:8" x14ac:dyDescent="0.2">
      <c r="A730">
        <v>725</v>
      </c>
      <c r="B730" s="7">
        <f>'EstExp 12-20'!D46</f>
        <v>7000</v>
      </c>
      <c r="C730" s="3">
        <f t="shared" si="21"/>
        <v>-6275</v>
      </c>
      <c r="E730" s="2" t="b">
        <f t="shared" ca="1" si="20"/>
        <v>1</v>
      </c>
      <c r="F730" s="2" cm="1">
        <f t="array" aca="1" ref="F730" ca="1">IF(G730&lt;&gt;"",INDIRECT("'"&amp;G730&amp;"'!"&amp;H730),"")</f>
        <v>7000</v>
      </c>
      <c r="G730" s="1533" t="s">
        <v>6772</v>
      </c>
      <c r="H730" s="2" t="s">
        <v>4391</v>
      </c>
    </row>
    <row r="731" spans="1:8" x14ac:dyDescent="0.2">
      <c r="A731">
        <v>726</v>
      </c>
      <c r="B731" s="7">
        <f>'EstExp 12-20'!D47</f>
        <v>88500</v>
      </c>
      <c r="C731" s="3">
        <f t="shared" si="21"/>
        <v>-87774</v>
      </c>
      <c r="E731" s="2" t="b">
        <f t="shared" ca="1" si="20"/>
        <v>1</v>
      </c>
      <c r="F731" s="2" cm="1">
        <f t="array" aca="1" ref="F731" ca="1">IF(G731&lt;&gt;"",INDIRECT("'"&amp;G731&amp;"'!"&amp;H731),"")</f>
        <v>88500</v>
      </c>
      <c r="G731" s="1533" t="s">
        <v>6772</v>
      </c>
      <c r="H731" s="2" t="s">
        <v>4392</v>
      </c>
    </row>
    <row r="732" spans="1:8" x14ac:dyDescent="0.2">
      <c r="A732">
        <v>727</v>
      </c>
      <c r="B732" s="7">
        <f>'EstExp 12-20'!D48</f>
        <v>23000</v>
      </c>
      <c r="C732" s="3">
        <f t="shared" si="21"/>
        <v>-22273</v>
      </c>
      <c r="E732" s="2" t="b">
        <f t="shared" ca="1" si="20"/>
        <v>1</v>
      </c>
      <c r="F732" s="2" cm="1">
        <f t="array" aca="1" ref="F732" ca="1">IF(G732&lt;&gt;"",INDIRECT("'"&amp;G732&amp;"'!"&amp;H732),"")</f>
        <v>23000</v>
      </c>
      <c r="G732" s="1533" t="s">
        <v>6772</v>
      </c>
      <c r="H732" s="2" t="s">
        <v>4393</v>
      </c>
    </row>
    <row r="733" spans="1:8" x14ac:dyDescent="0.2">
      <c r="A733">
        <v>728</v>
      </c>
      <c r="B733" s="7">
        <f>'EstExp 12-20'!D49</f>
        <v>118500</v>
      </c>
      <c r="C733" s="3">
        <f t="shared" si="21"/>
        <v>-117772</v>
      </c>
      <c r="E733" s="2" t="b">
        <f t="shared" ca="1" si="20"/>
        <v>1</v>
      </c>
      <c r="F733" s="2" cm="1">
        <f t="array" aca="1" ref="F733" ca="1">IF(G733&lt;&gt;"",INDIRECT("'"&amp;G733&amp;"'!"&amp;H733),"")</f>
        <v>118500</v>
      </c>
      <c r="G733" s="1533" t="s">
        <v>6772</v>
      </c>
      <c r="H733" s="2" t="s">
        <v>4394</v>
      </c>
    </row>
    <row r="734" spans="1:8" x14ac:dyDescent="0.2">
      <c r="A734">
        <v>729</v>
      </c>
      <c r="B734" s="7">
        <f>'EstExp 12-20'!D51</f>
        <v>1260000</v>
      </c>
      <c r="C734" s="3">
        <f t="shared" si="21"/>
        <v>-1259271</v>
      </c>
      <c r="E734" s="2" t="b">
        <f t="shared" ca="1" si="20"/>
        <v>1</v>
      </c>
      <c r="F734" s="2" cm="1">
        <f t="array" aca="1" ref="F734" ca="1">IF(G734&lt;&gt;"",INDIRECT("'"&amp;G734&amp;"'!"&amp;H734),"")</f>
        <v>1260000</v>
      </c>
      <c r="G734" s="1533" t="s">
        <v>6772</v>
      </c>
      <c r="H734" s="2" t="s">
        <v>4395</v>
      </c>
    </row>
    <row r="735" spans="1:8" x14ac:dyDescent="0.2">
      <c r="A735">
        <v>730</v>
      </c>
      <c r="B735" s="7">
        <f>'EstExp 12-20'!D52</f>
        <v>48500</v>
      </c>
      <c r="C735" s="3">
        <f t="shared" si="21"/>
        <v>-47770</v>
      </c>
      <c r="E735" s="2" t="b">
        <f t="shared" ca="1" si="20"/>
        <v>1</v>
      </c>
      <c r="F735" s="2" cm="1">
        <f t="array" aca="1" ref="F735" ca="1">IF(G735&lt;&gt;"",INDIRECT("'"&amp;G735&amp;"'!"&amp;H735),"")</f>
        <v>48500</v>
      </c>
      <c r="G735" s="1533" t="s">
        <v>6772</v>
      </c>
      <c r="H735" s="2" t="s">
        <v>4396</v>
      </c>
    </row>
    <row r="736" spans="1:8" x14ac:dyDescent="0.2">
      <c r="A736">
        <v>731</v>
      </c>
      <c r="B736" s="7">
        <f>'EstExp 12-20'!D55</f>
        <v>1324500</v>
      </c>
      <c r="C736" s="3">
        <f t="shared" si="21"/>
        <v>-1323769</v>
      </c>
      <c r="E736" s="2" t="b">
        <f t="shared" ca="1" si="20"/>
        <v>1</v>
      </c>
      <c r="F736" s="2" cm="1">
        <f t="array" aca="1" ref="F736" ca="1">IF(G736&lt;&gt;"",INDIRECT("'"&amp;G736&amp;"'!"&amp;H736),"")</f>
        <v>1324500</v>
      </c>
      <c r="G736" s="1533" t="s">
        <v>6772</v>
      </c>
      <c r="H736" s="2" t="s">
        <v>4397</v>
      </c>
    </row>
    <row r="737" spans="1:11" x14ac:dyDescent="0.2">
      <c r="A737">
        <v>732</v>
      </c>
      <c r="B737" s="7">
        <f>'EstExp 12-20'!D57</f>
        <v>505750</v>
      </c>
      <c r="C737" s="3">
        <f t="shared" si="21"/>
        <v>-505018</v>
      </c>
      <c r="E737" s="2" t="b">
        <f t="shared" ca="1" si="20"/>
        <v>1</v>
      </c>
      <c r="F737" s="2" cm="1">
        <f t="array" aca="1" ref="F737" ca="1">IF(G737&lt;&gt;"",INDIRECT("'"&amp;G737&amp;"'!"&amp;H737),"")</f>
        <v>505750</v>
      </c>
      <c r="G737" s="1533" t="s">
        <v>6772</v>
      </c>
      <c r="H737" s="2" t="s">
        <v>4398</v>
      </c>
    </row>
    <row r="738" spans="1:11" x14ac:dyDescent="0.2">
      <c r="A738">
        <v>733</v>
      </c>
      <c r="B738" s="7">
        <f>'EstExp 12-20'!D58</f>
        <v>0</v>
      </c>
      <c r="C738" s="3">
        <f t="shared" si="21"/>
        <v>733</v>
      </c>
      <c r="E738" s="2" t="b">
        <f t="shared" ca="1" si="20"/>
        <v>1</v>
      </c>
      <c r="F738" s="2" cm="1">
        <f t="array" aca="1" ref="F738" ca="1">IF(G738&lt;&gt;"",INDIRECT("'"&amp;G738&amp;"'!"&amp;H738),"")</f>
        <v>0</v>
      </c>
      <c r="G738" s="1533" t="s">
        <v>6772</v>
      </c>
      <c r="H738" s="2" t="s">
        <v>4399</v>
      </c>
    </row>
    <row r="739" spans="1:11" x14ac:dyDescent="0.2">
      <c r="A739">
        <v>734</v>
      </c>
      <c r="B739" s="7">
        <f>'EstExp 12-20'!D59</f>
        <v>505750</v>
      </c>
      <c r="C739" s="3">
        <f t="shared" si="21"/>
        <v>-505016</v>
      </c>
      <c r="E739" s="2" t="b">
        <f t="shared" ca="1" si="20"/>
        <v>1</v>
      </c>
      <c r="F739" s="2" cm="1">
        <f t="array" aca="1" ref="F739" ca="1">IF(G739&lt;&gt;"",INDIRECT("'"&amp;G739&amp;"'!"&amp;H739),"")</f>
        <v>505750</v>
      </c>
      <c r="G739" s="1533" t="s">
        <v>6772</v>
      </c>
      <c r="H739" s="2" t="s">
        <v>4400</v>
      </c>
    </row>
    <row r="740" spans="1:11" x14ac:dyDescent="0.2">
      <c r="A740">
        <v>735</v>
      </c>
      <c r="B740" s="7">
        <f>'EstExp 12-20'!D61</f>
        <v>6000</v>
      </c>
      <c r="C740" s="3">
        <f t="shared" si="21"/>
        <v>-5265</v>
      </c>
      <c r="E740" s="2" t="b">
        <f t="shared" ca="1" si="20"/>
        <v>1</v>
      </c>
      <c r="F740" s="2" cm="1">
        <f t="array" aca="1" ref="F740" ca="1">IF(G740&lt;&gt;"",INDIRECT("'"&amp;G740&amp;"'!"&amp;H740),"")</f>
        <v>6000</v>
      </c>
      <c r="G740" s="1533" t="s">
        <v>6772</v>
      </c>
      <c r="H740" s="2" t="s">
        <v>4401</v>
      </c>
    </row>
    <row r="741" spans="1:11" x14ac:dyDescent="0.2">
      <c r="A741">
        <v>736</v>
      </c>
      <c r="B741" s="7">
        <f>'EstExp 12-20'!D62</f>
        <v>244000</v>
      </c>
      <c r="C741" s="3">
        <f t="shared" si="21"/>
        <v>-243264</v>
      </c>
      <c r="E741" s="2" t="b">
        <f t="shared" ca="1" si="20"/>
        <v>1</v>
      </c>
      <c r="F741" s="2" cm="1">
        <f t="array" aca="1" ref="F741" ca="1">IF(G741&lt;&gt;"",INDIRECT("'"&amp;G741&amp;"'!"&amp;H741),"")</f>
        <v>244000</v>
      </c>
      <c r="G741" s="1533" t="s">
        <v>6772</v>
      </c>
      <c r="H741" s="2" t="s">
        <v>4402</v>
      </c>
    </row>
    <row r="742" spans="1:11" x14ac:dyDescent="0.2">
      <c r="A742">
        <v>737</v>
      </c>
      <c r="B742" s="7">
        <f>'EstExp 12-20'!D63</f>
        <v>0</v>
      </c>
      <c r="C742" s="3">
        <f t="shared" si="21"/>
        <v>737</v>
      </c>
      <c r="E742" s="2" t="b">
        <f t="shared" ca="1" si="20"/>
        <v>1</v>
      </c>
      <c r="F742" s="2" cm="1">
        <f t="array" aca="1" ref="F742" ca="1">IF(G742&lt;&gt;"",INDIRECT("'"&amp;G742&amp;"'!"&amp;H742),"")</f>
        <v>0</v>
      </c>
      <c r="G742" s="1533" t="s">
        <v>6772</v>
      </c>
      <c r="H742" s="2" t="s">
        <v>4403</v>
      </c>
    </row>
    <row r="743" spans="1:11" x14ac:dyDescent="0.2">
      <c r="A743">
        <v>738</v>
      </c>
      <c r="B743" s="7">
        <f>'EstExp 12-20'!D64</f>
        <v>0</v>
      </c>
      <c r="C743" s="3">
        <f t="shared" si="21"/>
        <v>738</v>
      </c>
      <c r="E743" s="2" t="b">
        <f t="shared" ca="1" si="20"/>
        <v>1</v>
      </c>
      <c r="F743" s="2" cm="1">
        <f t="array" aca="1" ref="F743" ca="1">IF(G743&lt;&gt;"",INDIRECT("'"&amp;G743&amp;"'!"&amp;H743),"")</f>
        <v>0</v>
      </c>
      <c r="G743" s="1533" t="s">
        <v>6772</v>
      </c>
      <c r="H743" s="2" t="s">
        <v>4404</v>
      </c>
    </row>
    <row r="744" spans="1:11" x14ac:dyDescent="0.2">
      <c r="A744">
        <v>739</v>
      </c>
      <c r="B744" s="7">
        <f>'EstExp 12-20'!D65</f>
        <v>259500</v>
      </c>
      <c r="C744" s="3">
        <f t="shared" si="21"/>
        <v>-258761</v>
      </c>
      <c r="E744" s="2" t="b">
        <f t="shared" ca="1" si="20"/>
        <v>1</v>
      </c>
      <c r="F744" s="2" cm="1">
        <f t="array" aca="1" ref="F744" ca="1">IF(G744&lt;&gt;"",INDIRECT("'"&amp;G744&amp;"'!"&amp;H744),"")</f>
        <v>259500</v>
      </c>
      <c r="G744" s="1533" t="s">
        <v>6772</v>
      </c>
      <c r="H744" s="2" t="s">
        <v>4405</v>
      </c>
    </row>
    <row r="745" spans="1:11" x14ac:dyDescent="0.2">
      <c r="A745">
        <v>740</v>
      </c>
      <c r="B745" s="7">
        <f>'EstExp 12-20'!D66</f>
        <v>22000</v>
      </c>
      <c r="C745" s="3">
        <f t="shared" si="21"/>
        <v>-21260</v>
      </c>
      <c r="E745" s="2" t="b">
        <f t="shared" ca="1" si="20"/>
        <v>1</v>
      </c>
      <c r="F745" s="2" cm="1">
        <f t="array" aca="1" ref="F745" ca="1">IF(G745&lt;&gt;"",INDIRECT("'"&amp;G745&amp;"'!"&amp;H745),"")</f>
        <v>22000</v>
      </c>
      <c r="G745" s="1533" t="s">
        <v>6772</v>
      </c>
      <c r="H745" s="2" t="s">
        <v>4406</v>
      </c>
    </row>
    <row r="746" spans="1:11" x14ac:dyDescent="0.2">
      <c r="A746" s="1">
        <v>741</v>
      </c>
      <c r="D746" s="4"/>
      <c r="E746" s="2" t="b">
        <f t="shared" ca="1" si="20"/>
        <v>1</v>
      </c>
      <c r="F746" s="2" t="str" cm="1">
        <f t="array" aca="1" ref="F746" ca="1">IF(G746&lt;&gt;"",INDIRECT("'"&amp;G746&amp;"'!"&amp;H746),"")</f>
        <v/>
      </c>
      <c r="G746" s="1533"/>
      <c r="I746" s="4"/>
      <c r="J746" s="4"/>
      <c r="K746" s="4"/>
    </row>
    <row r="747" spans="1:11" x14ac:dyDescent="0.2">
      <c r="A747">
        <v>742</v>
      </c>
      <c r="B747" s="7">
        <f>'EstExp 12-20'!D67</f>
        <v>531500</v>
      </c>
      <c r="C747" s="3">
        <f t="shared" si="21"/>
        <v>-530758</v>
      </c>
      <c r="E747" s="2" t="b">
        <f t="shared" ca="1" si="20"/>
        <v>1</v>
      </c>
      <c r="F747" s="2" cm="1">
        <f t="array" aca="1" ref="F747" ca="1">IF(G747&lt;&gt;"",INDIRECT("'"&amp;G747&amp;"'!"&amp;H747),"")</f>
        <v>531500</v>
      </c>
      <c r="G747" s="1533" t="s">
        <v>6772</v>
      </c>
      <c r="H747" s="2" t="s">
        <v>4407</v>
      </c>
    </row>
    <row r="748" spans="1:11" x14ac:dyDescent="0.2">
      <c r="A748">
        <v>743</v>
      </c>
      <c r="B748" s="7">
        <f>'EstExp 12-20'!D69</f>
        <v>0</v>
      </c>
      <c r="C748" s="3">
        <f t="shared" si="21"/>
        <v>743</v>
      </c>
      <c r="E748" s="2" t="b">
        <f t="shared" ca="1" si="20"/>
        <v>1</v>
      </c>
      <c r="F748" s="2" cm="1">
        <f t="array" aca="1" ref="F748" ca="1">IF(G748&lt;&gt;"",INDIRECT("'"&amp;G748&amp;"'!"&amp;H748),"")</f>
        <v>0</v>
      </c>
      <c r="G748" s="1533" t="s">
        <v>6772</v>
      </c>
      <c r="H748" s="2" t="s">
        <v>4408</v>
      </c>
    </row>
    <row r="749" spans="1:11" x14ac:dyDescent="0.2">
      <c r="A749">
        <v>744</v>
      </c>
      <c r="B749" s="7">
        <f>'EstExp 12-20'!D70</f>
        <v>38000</v>
      </c>
      <c r="C749" s="3">
        <f t="shared" si="21"/>
        <v>-37256</v>
      </c>
      <c r="E749" s="2" t="b">
        <f t="shared" ca="1" si="20"/>
        <v>1</v>
      </c>
      <c r="F749" s="2" cm="1">
        <f t="array" aca="1" ref="F749" ca="1">IF(G749&lt;&gt;"",INDIRECT("'"&amp;G749&amp;"'!"&amp;H749),"")</f>
        <v>38000</v>
      </c>
      <c r="G749" s="1533" t="s">
        <v>6772</v>
      </c>
      <c r="H749" s="2" t="s">
        <v>4409</v>
      </c>
    </row>
    <row r="750" spans="1:11" x14ac:dyDescent="0.2">
      <c r="A750">
        <v>745</v>
      </c>
      <c r="B750" s="7">
        <f>'EstExp 12-20'!D71</f>
        <v>50500</v>
      </c>
      <c r="C750" s="3">
        <f t="shared" si="21"/>
        <v>-49755</v>
      </c>
      <c r="E750" s="2" t="b">
        <f t="shared" ca="1" si="20"/>
        <v>1</v>
      </c>
      <c r="F750" s="2" cm="1">
        <f t="array" aca="1" ref="F750" ca="1">IF(G750&lt;&gt;"",INDIRECT("'"&amp;G750&amp;"'!"&amp;H750),"")</f>
        <v>50500</v>
      </c>
      <c r="G750" s="1533" t="s">
        <v>6772</v>
      </c>
      <c r="H750" s="2" t="s">
        <v>4410</v>
      </c>
    </row>
    <row r="751" spans="1:11" x14ac:dyDescent="0.2">
      <c r="A751">
        <v>746</v>
      </c>
      <c r="B751" s="7">
        <f>'EstExp 12-20'!D72</f>
        <v>110200</v>
      </c>
      <c r="C751" s="3">
        <f t="shared" si="21"/>
        <v>-109454</v>
      </c>
      <c r="E751" s="2" t="b">
        <f t="shared" ca="1" si="20"/>
        <v>1</v>
      </c>
      <c r="F751" s="2" cm="1">
        <f t="array" aca="1" ref="F751" ca="1">IF(G751&lt;&gt;"",INDIRECT("'"&amp;G751&amp;"'!"&amp;H751),"")</f>
        <v>110200</v>
      </c>
      <c r="G751" s="1533" t="s">
        <v>6772</v>
      </c>
      <c r="H751" s="2" t="s">
        <v>4411</v>
      </c>
    </row>
    <row r="752" spans="1:11" x14ac:dyDescent="0.2">
      <c r="A752" s="1">
        <v>747</v>
      </c>
      <c r="D752" s="4"/>
      <c r="E752" s="2" t="b">
        <f t="shared" ca="1" si="20"/>
        <v>1</v>
      </c>
      <c r="F752" s="2" t="str" cm="1">
        <f t="array" aca="1" ref="F752" ca="1">IF(G752&lt;&gt;"",INDIRECT("'"&amp;G752&amp;"'!"&amp;H752),"")</f>
        <v/>
      </c>
      <c r="G752" s="1533"/>
      <c r="I752" s="4"/>
      <c r="J752" s="4"/>
      <c r="K752" s="4"/>
    </row>
    <row r="753" spans="1:11" x14ac:dyDescent="0.2">
      <c r="A753">
        <v>748</v>
      </c>
      <c r="B753" s="7">
        <f>'EstExp 12-20'!D73</f>
        <v>134250</v>
      </c>
      <c r="C753" s="3">
        <f t="shared" si="21"/>
        <v>-133502</v>
      </c>
      <c r="E753" s="2" t="b">
        <f t="shared" ca="1" si="20"/>
        <v>1</v>
      </c>
      <c r="F753" s="2" cm="1">
        <f t="array" aca="1" ref="F753" ca="1">IF(G753&lt;&gt;"",INDIRECT("'"&amp;G753&amp;"'!"&amp;H753),"")</f>
        <v>134250</v>
      </c>
      <c r="G753" s="1533" t="s">
        <v>6772</v>
      </c>
      <c r="H753" s="2" t="s">
        <v>4412</v>
      </c>
    </row>
    <row r="754" spans="1:11" x14ac:dyDescent="0.2">
      <c r="A754" s="1">
        <v>749</v>
      </c>
      <c r="D754" s="4"/>
      <c r="E754" s="2" t="b">
        <f t="shared" ca="1" si="20"/>
        <v>1</v>
      </c>
      <c r="F754" s="2" t="str" cm="1">
        <f t="array" aca="1" ref="F754" ca="1">IF(G754&lt;&gt;"",INDIRECT("'"&amp;G754&amp;"'!"&amp;H754),"")</f>
        <v/>
      </c>
      <c r="G754" s="1533"/>
      <c r="I754" s="4"/>
      <c r="J754" s="4"/>
      <c r="K754" s="4"/>
    </row>
    <row r="755" spans="1:11" x14ac:dyDescent="0.2">
      <c r="A755">
        <v>750</v>
      </c>
      <c r="B755" s="7">
        <f>'EstExp 12-20'!D74</f>
        <v>332950</v>
      </c>
      <c r="C755" s="3">
        <f t="shared" si="21"/>
        <v>-332200</v>
      </c>
      <c r="E755" s="2" t="b">
        <f t="shared" ca="1" si="20"/>
        <v>1</v>
      </c>
      <c r="F755" s="2" cm="1">
        <f t="array" aca="1" ref="F755" ca="1">IF(G755&lt;&gt;"",INDIRECT("'"&amp;G755&amp;"'!"&amp;H755),"")</f>
        <v>332950</v>
      </c>
      <c r="G755" s="1533" t="s">
        <v>6772</v>
      </c>
      <c r="H755" s="2" t="s">
        <v>4413</v>
      </c>
    </row>
    <row r="756" spans="1:11" x14ac:dyDescent="0.2">
      <c r="A756">
        <v>751</v>
      </c>
      <c r="B756" s="7">
        <f>'EstExp 12-20'!D75</f>
        <v>34400</v>
      </c>
      <c r="C756" s="3">
        <f t="shared" si="21"/>
        <v>-33649</v>
      </c>
      <c r="E756" s="2" t="b">
        <f t="shared" ca="1" si="20"/>
        <v>1</v>
      </c>
      <c r="F756" s="2" cm="1">
        <f t="array" aca="1" ref="F756" ca="1">IF(G756&lt;&gt;"",INDIRECT("'"&amp;G756&amp;"'!"&amp;H756),"")</f>
        <v>34400</v>
      </c>
      <c r="G756" s="1533" t="s">
        <v>6772</v>
      </c>
      <c r="H756" s="2" t="s">
        <v>4414</v>
      </c>
    </row>
    <row r="757" spans="1:11" x14ac:dyDescent="0.2">
      <c r="A757">
        <v>752</v>
      </c>
      <c r="B757" s="7">
        <f>'EstExp 12-20'!D76</f>
        <v>3836400</v>
      </c>
      <c r="C757" s="3">
        <f t="shared" si="21"/>
        <v>-3835648</v>
      </c>
      <c r="E757" s="2" t="b">
        <f t="shared" ca="1" si="20"/>
        <v>1</v>
      </c>
      <c r="F757" s="2" cm="1">
        <f t="array" aca="1" ref="F757" ca="1">IF(G757&lt;&gt;"",INDIRECT("'"&amp;G757&amp;"'!"&amp;H757),"")</f>
        <v>3836400</v>
      </c>
      <c r="G757" s="1533" t="s">
        <v>6772</v>
      </c>
      <c r="H757" s="2" t="s">
        <v>4415</v>
      </c>
    </row>
    <row r="758" spans="1:11" x14ac:dyDescent="0.2">
      <c r="A758">
        <v>753</v>
      </c>
      <c r="B758" s="7">
        <f>'EstExp 12-20'!D77</f>
        <v>0</v>
      </c>
      <c r="C758" s="3">
        <f t="shared" si="21"/>
        <v>753</v>
      </c>
      <c r="E758" s="2" t="b">
        <f t="shared" ca="1" si="20"/>
        <v>1</v>
      </c>
      <c r="F758" s="2" cm="1">
        <f t="array" aca="1" ref="F758" ca="1">IF(G758&lt;&gt;"",INDIRECT("'"&amp;G758&amp;"'!"&amp;H758),"")</f>
        <v>0</v>
      </c>
      <c r="G758" s="1533" t="s">
        <v>6772</v>
      </c>
      <c r="H758" s="2" t="s">
        <v>4416</v>
      </c>
    </row>
    <row r="759" spans="1:11" x14ac:dyDescent="0.2">
      <c r="A759">
        <v>754</v>
      </c>
      <c r="B759" s="7">
        <f>'EstExp 12-20'!D116</f>
        <v>8549200</v>
      </c>
      <c r="C759" s="3">
        <f t="shared" si="21"/>
        <v>-8548446</v>
      </c>
      <c r="E759" s="2" t="b">
        <f t="shared" ca="1" si="20"/>
        <v>1</v>
      </c>
      <c r="F759" s="2" cm="1">
        <f t="array" aca="1" ref="F759" ca="1">IF(G759&lt;&gt;"",INDIRECT("'"&amp;G759&amp;"'!"&amp;H759),"")</f>
        <v>8549200</v>
      </c>
      <c r="G759" s="1533" t="s">
        <v>6772</v>
      </c>
      <c r="H759" s="2" t="s">
        <v>4417</v>
      </c>
    </row>
    <row r="760" spans="1:11" x14ac:dyDescent="0.2">
      <c r="A760" s="1">
        <v>755</v>
      </c>
      <c r="D760" s="4"/>
      <c r="E760" s="2" t="b">
        <f t="shared" ca="1" si="20"/>
        <v>1</v>
      </c>
      <c r="F760" s="2" t="str" cm="1">
        <f t="array" aca="1" ref="F760" ca="1">IF(G760&lt;&gt;"",INDIRECT("'"&amp;G760&amp;"'!"&amp;H760),"")</f>
        <v/>
      </c>
      <c r="G760" s="1533"/>
      <c r="I760" s="4"/>
      <c r="J760" s="4"/>
      <c r="K760" s="4"/>
    </row>
    <row r="761" spans="1:11" x14ac:dyDescent="0.2">
      <c r="A761" s="1">
        <v>756</v>
      </c>
      <c r="D761" s="4"/>
      <c r="E761" s="2" t="b">
        <f t="shared" ca="1" si="20"/>
        <v>1</v>
      </c>
      <c r="F761" s="2" t="str" cm="1">
        <f t="array" aca="1" ref="F761" ca="1">IF(G761&lt;&gt;"",INDIRECT("'"&amp;G761&amp;"'!"&amp;H761),"")</f>
        <v/>
      </c>
      <c r="G761" s="1533"/>
      <c r="I761" s="4"/>
      <c r="J761" s="4"/>
      <c r="K761" s="4"/>
    </row>
    <row r="762" spans="1:11" x14ac:dyDescent="0.2">
      <c r="A762" s="1">
        <v>757</v>
      </c>
      <c r="D762" s="4"/>
      <c r="E762" s="2" t="b">
        <f t="shared" ca="1" si="20"/>
        <v>1</v>
      </c>
      <c r="F762" s="2" t="str" cm="1">
        <f t="array" aca="1" ref="F762" ca="1">IF(G762&lt;&gt;"",INDIRECT("'"&amp;G762&amp;"'!"&amp;H762),"")</f>
        <v/>
      </c>
      <c r="G762" s="1533"/>
      <c r="I762" s="4"/>
      <c r="J762" s="4"/>
      <c r="K762" s="4"/>
    </row>
    <row r="763" spans="1:11" x14ac:dyDescent="0.2">
      <c r="A763" s="1">
        <v>758</v>
      </c>
      <c r="D763" s="4"/>
      <c r="E763" s="2" t="b">
        <f t="shared" ca="1" si="20"/>
        <v>1</v>
      </c>
      <c r="F763" s="2" t="str" cm="1">
        <f t="array" aca="1" ref="F763" ca="1">IF(G763&lt;&gt;"",INDIRECT("'"&amp;G763&amp;"'!"&amp;H763),"")</f>
        <v/>
      </c>
      <c r="G763" s="1533"/>
      <c r="I763" s="4"/>
      <c r="J763" s="4"/>
      <c r="K763" s="4"/>
    </row>
    <row r="764" spans="1:11" x14ac:dyDescent="0.2">
      <c r="A764" s="1">
        <v>759</v>
      </c>
      <c r="D764" s="4"/>
      <c r="E764" s="2" t="b">
        <f t="shared" ca="1" si="20"/>
        <v>1</v>
      </c>
      <c r="F764" s="2" t="str" cm="1">
        <f t="array" aca="1" ref="F764" ca="1">IF(G764&lt;&gt;"",INDIRECT("'"&amp;G764&amp;"'!"&amp;H764),"")</f>
        <v/>
      </c>
      <c r="G764" s="1533"/>
      <c r="I764" s="4"/>
      <c r="J764" s="4"/>
      <c r="K764" s="4"/>
    </row>
    <row r="765" spans="1:11" x14ac:dyDescent="0.2">
      <c r="A765">
        <v>760</v>
      </c>
      <c r="B765" s="7">
        <f>'EstExp 12-20'!E5</f>
        <v>0</v>
      </c>
      <c r="C765" s="3">
        <f t="shared" si="21"/>
        <v>760</v>
      </c>
      <c r="E765" s="2" t="b">
        <f t="shared" ca="1" si="20"/>
        <v>1</v>
      </c>
      <c r="F765" s="2" cm="1">
        <f t="array" aca="1" ref="F765" ca="1">IF(G765&lt;&gt;"",INDIRECT("'"&amp;G765&amp;"'!"&amp;H765),"")</f>
        <v>0</v>
      </c>
      <c r="G765" s="1533" t="s">
        <v>6772</v>
      </c>
      <c r="H765" s="2" t="s">
        <v>4418</v>
      </c>
    </row>
    <row r="766" spans="1:11" x14ac:dyDescent="0.2">
      <c r="A766">
        <v>761</v>
      </c>
      <c r="B766" s="7">
        <f>'EstExp 12-20'!E16</f>
        <v>0</v>
      </c>
      <c r="C766" s="3">
        <f t="shared" si="21"/>
        <v>761</v>
      </c>
      <c r="E766" s="2" t="b">
        <f t="shared" ca="1" si="20"/>
        <v>1</v>
      </c>
      <c r="F766" s="2" cm="1">
        <f t="array" aca="1" ref="F766" ca="1">IF(G766&lt;&gt;"",INDIRECT("'"&amp;G766&amp;"'!"&amp;H766),"")</f>
        <v>0</v>
      </c>
      <c r="G766" s="1533" t="s">
        <v>6772</v>
      </c>
      <c r="H766" s="2" t="s">
        <v>4260</v>
      </c>
    </row>
    <row r="767" spans="1:11" x14ac:dyDescent="0.2">
      <c r="A767" s="1">
        <v>762</v>
      </c>
      <c r="D767" s="4"/>
      <c r="E767" s="2" t="b">
        <f t="shared" ca="1" si="20"/>
        <v>1</v>
      </c>
      <c r="F767" s="2" t="str" cm="1">
        <f t="array" aca="1" ref="F767" ca="1">IF(G767&lt;&gt;"",INDIRECT("'"&amp;G767&amp;"'!"&amp;H767),"")</f>
        <v/>
      </c>
      <c r="G767" s="1533"/>
      <c r="I767" s="4"/>
      <c r="J767" s="4"/>
      <c r="K767" s="4"/>
    </row>
    <row r="768" spans="1:11" x14ac:dyDescent="0.2">
      <c r="A768" s="1">
        <v>763</v>
      </c>
      <c r="D768" s="4"/>
      <c r="E768" s="2" t="b">
        <f t="shared" ca="1" si="20"/>
        <v>1</v>
      </c>
      <c r="F768" s="2" t="str" cm="1">
        <f t="array" aca="1" ref="F768" ca="1">IF(G768&lt;&gt;"",INDIRECT("'"&amp;G768&amp;"'!"&amp;H768),"")</f>
        <v/>
      </c>
      <c r="G768" s="1533"/>
      <c r="I768" s="4"/>
      <c r="J768" s="4"/>
      <c r="K768" s="4"/>
    </row>
    <row r="769" spans="1:11" x14ac:dyDescent="0.2">
      <c r="A769" s="1">
        <v>764</v>
      </c>
      <c r="D769" s="4"/>
      <c r="E769" s="2" t="b">
        <f t="shared" ca="1" si="20"/>
        <v>1</v>
      </c>
      <c r="F769" s="2" t="str" cm="1">
        <f t="array" aca="1" ref="F769" ca="1">IF(G769&lt;&gt;"",INDIRECT("'"&amp;G769&amp;"'!"&amp;H769),"")</f>
        <v/>
      </c>
      <c r="G769" s="1533"/>
      <c r="I769" s="4"/>
      <c r="J769" s="4"/>
      <c r="K769" s="4"/>
    </row>
    <row r="770" spans="1:11" x14ac:dyDescent="0.2">
      <c r="A770" s="1">
        <v>765</v>
      </c>
      <c r="D770" s="4"/>
      <c r="E770" s="2" t="b">
        <f t="shared" ref="E770:E833" ca="1" si="22">F770=B770</f>
        <v>1</v>
      </c>
      <c r="F770" s="2" t="str" cm="1">
        <f t="array" aca="1" ref="F770" ca="1">IF(G770&lt;&gt;"",INDIRECT("'"&amp;G770&amp;"'!"&amp;H770),"")</f>
        <v/>
      </c>
      <c r="G770" s="1533"/>
      <c r="I770" s="4"/>
      <c r="J770" s="4"/>
      <c r="K770" s="4"/>
    </row>
    <row r="771" spans="1:11" x14ac:dyDescent="0.2">
      <c r="A771" s="1">
        <v>766</v>
      </c>
      <c r="D771" s="4"/>
      <c r="E771" s="2" t="b">
        <f t="shared" ca="1" si="22"/>
        <v>1</v>
      </c>
      <c r="F771" s="2" t="str" cm="1">
        <f t="array" aca="1" ref="F771" ca="1">IF(G771&lt;&gt;"",INDIRECT("'"&amp;G771&amp;"'!"&amp;H771),"")</f>
        <v/>
      </c>
      <c r="G771" s="1533"/>
      <c r="I771" s="4"/>
      <c r="J771" s="4"/>
      <c r="K771" s="4"/>
    </row>
    <row r="772" spans="1:11" x14ac:dyDescent="0.2">
      <c r="A772">
        <v>767</v>
      </c>
      <c r="B772" s="7">
        <f>'EstExp 12-20'!E18</f>
        <v>35000</v>
      </c>
      <c r="C772" s="3">
        <f t="shared" si="21"/>
        <v>-34233</v>
      </c>
      <c r="E772" s="2" t="b">
        <f t="shared" ca="1" si="22"/>
        <v>1</v>
      </c>
      <c r="F772" s="2" cm="1">
        <f t="array" aca="1" ref="F772" ca="1">IF(G772&lt;&gt;"",INDIRECT("'"&amp;G772&amp;"'!"&amp;H772),"")</f>
        <v>35000</v>
      </c>
      <c r="G772" s="1533" t="s">
        <v>6772</v>
      </c>
      <c r="H772" s="2" t="s">
        <v>4225</v>
      </c>
    </row>
    <row r="773" spans="1:11" x14ac:dyDescent="0.2">
      <c r="A773" s="1">
        <v>768</v>
      </c>
      <c r="D773" s="4"/>
      <c r="E773" s="2" t="b">
        <f t="shared" ca="1" si="22"/>
        <v>1</v>
      </c>
      <c r="F773" s="2" t="str" cm="1">
        <f t="array" aca="1" ref="F773" ca="1">IF(G773&lt;&gt;"",INDIRECT("'"&amp;G773&amp;"'!"&amp;H773),"")</f>
        <v/>
      </c>
      <c r="G773" s="1533"/>
      <c r="I773" s="4"/>
      <c r="J773" s="4"/>
      <c r="K773" s="4"/>
    </row>
    <row r="774" spans="1:11" x14ac:dyDescent="0.2">
      <c r="A774" s="1">
        <v>769</v>
      </c>
      <c r="D774" s="4"/>
      <c r="E774" s="2" t="b">
        <f t="shared" ca="1" si="22"/>
        <v>1</v>
      </c>
      <c r="F774" s="2" t="str" cm="1">
        <f t="array" aca="1" ref="F774" ca="1">IF(G774&lt;&gt;"",INDIRECT("'"&amp;G774&amp;"'!"&amp;H774),"")</f>
        <v/>
      </c>
      <c r="G774" s="1533"/>
      <c r="I774" s="4"/>
      <c r="J774" s="4"/>
      <c r="K774" s="4"/>
    </row>
    <row r="775" spans="1:11" x14ac:dyDescent="0.2">
      <c r="A775" s="1">
        <v>770</v>
      </c>
      <c r="D775" s="4"/>
      <c r="E775" s="2" t="b">
        <f t="shared" ca="1" si="22"/>
        <v>1</v>
      </c>
      <c r="F775" s="2" t="str" cm="1">
        <f t="array" aca="1" ref="F775" ca="1">IF(G775&lt;&gt;"",INDIRECT("'"&amp;G775&amp;"'!"&amp;H775),"")</f>
        <v/>
      </c>
      <c r="G775" s="1533"/>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33" t="s">
        <v>6772</v>
      </c>
      <c r="H776" s="2" t="s">
        <v>4258</v>
      </c>
    </row>
    <row r="777" spans="1:11" x14ac:dyDescent="0.2">
      <c r="A777">
        <v>772</v>
      </c>
      <c r="B777" s="7">
        <f>'EstExp 12-20'!E13</f>
        <v>45800</v>
      </c>
      <c r="C777" s="3">
        <f t="shared" si="23"/>
        <v>-45028</v>
      </c>
      <c r="E777" s="2" t="b">
        <f t="shared" ca="1" si="22"/>
        <v>1</v>
      </c>
      <c r="F777" s="2" cm="1">
        <f t="array" aca="1" ref="F777" ca="1">IF(G777&lt;&gt;"",INDIRECT("'"&amp;G777&amp;"'!"&amp;H777),"")</f>
        <v>45800</v>
      </c>
      <c r="G777" s="1533" t="s">
        <v>6772</v>
      </c>
      <c r="H777" s="2" t="s">
        <v>4259</v>
      </c>
    </row>
    <row r="778" spans="1:11" x14ac:dyDescent="0.2">
      <c r="A778">
        <v>773</v>
      </c>
      <c r="B778" s="7">
        <f>'EstExp 12-20'!E14</f>
        <v>248000</v>
      </c>
      <c r="C778" s="3">
        <f t="shared" si="23"/>
        <v>-247227</v>
      </c>
      <c r="E778" s="2" t="b">
        <f t="shared" ca="1" si="22"/>
        <v>1</v>
      </c>
      <c r="F778" s="2" cm="1">
        <f t="array" aca="1" ref="F778" ca="1">IF(G778&lt;&gt;"",INDIRECT("'"&amp;G778&amp;"'!"&amp;H778),"")</f>
        <v>248000</v>
      </c>
      <c r="G778" s="1533" t="s">
        <v>6772</v>
      </c>
      <c r="H778" s="2" t="s">
        <v>4419</v>
      </c>
    </row>
    <row r="779" spans="1:11" x14ac:dyDescent="0.2">
      <c r="A779">
        <v>774</v>
      </c>
      <c r="B779" s="7">
        <f>'EstExp 12-20'!E15</f>
        <v>0</v>
      </c>
      <c r="C779" s="3">
        <f t="shared" si="23"/>
        <v>774</v>
      </c>
      <c r="E779" s="2" t="b">
        <f t="shared" ca="1" si="22"/>
        <v>1</v>
      </c>
      <c r="F779" s="2" cm="1">
        <f t="array" aca="1" ref="F779" ca="1">IF(G779&lt;&gt;"",INDIRECT("'"&amp;G779&amp;"'!"&amp;H779),"")</f>
        <v>0</v>
      </c>
      <c r="G779" s="1533" t="s">
        <v>6772</v>
      </c>
      <c r="H779" s="2" t="s">
        <v>4420</v>
      </c>
    </row>
    <row r="780" spans="1:11" x14ac:dyDescent="0.2">
      <c r="A780">
        <v>775</v>
      </c>
      <c r="B780" s="7">
        <f>'EstExp 12-20'!E34</f>
        <v>1438200</v>
      </c>
      <c r="C780" s="3">
        <f t="shared" si="23"/>
        <v>-1437425</v>
      </c>
      <c r="E780" s="2" t="b">
        <f t="shared" ca="1" si="22"/>
        <v>1</v>
      </c>
      <c r="F780" s="2" cm="1">
        <f t="array" aca="1" ref="F780" ca="1">IF(G780&lt;&gt;"",INDIRECT("'"&amp;G780&amp;"'!"&amp;H780),"")</f>
        <v>1438200</v>
      </c>
      <c r="G780" s="1533" t="s">
        <v>6772</v>
      </c>
      <c r="H780" s="2" t="s">
        <v>4421</v>
      </c>
    </row>
    <row r="781" spans="1:11" x14ac:dyDescent="0.2">
      <c r="A781">
        <v>776</v>
      </c>
      <c r="B781" s="7">
        <f>'EstExp 12-20'!E38</f>
        <v>45800</v>
      </c>
      <c r="C781" s="3">
        <f t="shared" si="23"/>
        <v>-45024</v>
      </c>
      <c r="E781" s="2" t="b">
        <f t="shared" ca="1" si="22"/>
        <v>1</v>
      </c>
      <c r="F781" s="2" cm="1">
        <f t="array" aca="1" ref="F781" ca="1">IF(G781&lt;&gt;"",INDIRECT("'"&amp;G781&amp;"'!"&amp;H781),"")</f>
        <v>45800</v>
      </c>
      <c r="G781" s="1533" t="s">
        <v>6772</v>
      </c>
      <c r="H781" s="2" t="s">
        <v>4422</v>
      </c>
    </row>
    <row r="782" spans="1:11" x14ac:dyDescent="0.2">
      <c r="A782">
        <v>777</v>
      </c>
      <c r="B782" s="7">
        <f>'EstExp 12-20'!E39</f>
        <v>15300</v>
      </c>
      <c r="C782" s="3">
        <f t="shared" si="23"/>
        <v>-14523</v>
      </c>
      <c r="E782" s="2" t="b">
        <f t="shared" ca="1" si="22"/>
        <v>1</v>
      </c>
      <c r="F782" s="2" cm="1">
        <f t="array" aca="1" ref="F782" ca="1">IF(G782&lt;&gt;"",INDIRECT("'"&amp;G782&amp;"'!"&amp;H782),"")</f>
        <v>15300</v>
      </c>
      <c r="G782" s="1533" t="s">
        <v>6772</v>
      </c>
      <c r="H782" s="2" t="s">
        <v>4423</v>
      </c>
    </row>
    <row r="783" spans="1:11" x14ac:dyDescent="0.2">
      <c r="A783">
        <v>778</v>
      </c>
      <c r="B783" s="7">
        <f>'EstExp 12-20'!E40</f>
        <v>113050</v>
      </c>
      <c r="C783" s="3">
        <f t="shared" si="23"/>
        <v>-112272</v>
      </c>
      <c r="E783" s="2" t="b">
        <f t="shared" ca="1" si="22"/>
        <v>1</v>
      </c>
      <c r="F783" s="2" cm="1">
        <f t="array" aca="1" ref="F783" ca="1">IF(G783&lt;&gt;"",INDIRECT("'"&amp;G783&amp;"'!"&amp;H783),"")</f>
        <v>113050</v>
      </c>
      <c r="G783" s="1533" t="s">
        <v>6772</v>
      </c>
      <c r="H783" s="2" t="s">
        <v>4424</v>
      </c>
    </row>
    <row r="784" spans="1:11" x14ac:dyDescent="0.2">
      <c r="A784">
        <v>779</v>
      </c>
      <c r="B784" s="7">
        <f>'EstExp 12-20'!E41</f>
        <v>4900</v>
      </c>
      <c r="C784" s="3">
        <f t="shared" si="23"/>
        <v>-4121</v>
      </c>
      <c r="E784" s="2" t="b">
        <f t="shared" ca="1" si="22"/>
        <v>1</v>
      </c>
      <c r="F784" s="2" cm="1">
        <f t="array" aca="1" ref="F784" ca="1">IF(G784&lt;&gt;"",INDIRECT("'"&amp;G784&amp;"'!"&amp;H784),"")</f>
        <v>4900</v>
      </c>
      <c r="G784" s="1533" t="s">
        <v>6772</v>
      </c>
      <c r="H784" s="2" t="s">
        <v>4425</v>
      </c>
    </row>
    <row r="785" spans="1:8" x14ac:dyDescent="0.2">
      <c r="A785">
        <v>780</v>
      </c>
      <c r="B785" s="7">
        <f>'EstExp 12-20'!E42</f>
        <v>0</v>
      </c>
      <c r="C785" s="3">
        <f t="shared" si="23"/>
        <v>780</v>
      </c>
      <c r="E785" s="2" t="b">
        <f t="shared" ca="1" si="22"/>
        <v>1</v>
      </c>
      <c r="F785" s="2" cm="1">
        <f t="array" aca="1" ref="F785" ca="1">IF(G785&lt;&gt;"",INDIRECT("'"&amp;G785&amp;"'!"&amp;H785),"")</f>
        <v>0</v>
      </c>
      <c r="G785" s="1533" t="s">
        <v>6772</v>
      </c>
      <c r="H785" s="2" t="s">
        <v>4426</v>
      </c>
    </row>
    <row r="786" spans="1:8" x14ac:dyDescent="0.2">
      <c r="A786">
        <v>781</v>
      </c>
      <c r="B786" s="7">
        <f>'EstExp 12-20'!E43</f>
        <v>236400</v>
      </c>
      <c r="C786" s="3">
        <f t="shared" si="23"/>
        <v>-235619</v>
      </c>
      <c r="E786" s="2" t="b">
        <f t="shared" ca="1" si="22"/>
        <v>1</v>
      </c>
      <c r="F786" s="2" cm="1">
        <f t="array" aca="1" ref="F786" ca="1">IF(G786&lt;&gt;"",INDIRECT("'"&amp;G786&amp;"'!"&amp;H786),"")</f>
        <v>236400</v>
      </c>
      <c r="G786" s="1533" t="s">
        <v>6772</v>
      </c>
      <c r="H786" s="2" t="s">
        <v>4427</v>
      </c>
    </row>
    <row r="787" spans="1:8" x14ac:dyDescent="0.2">
      <c r="A787">
        <v>782</v>
      </c>
      <c r="B787" s="7">
        <f>'EstExp 12-20'!E44</f>
        <v>415450</v>
      </c>
      <c r="C787" s="3">
        <f t="shared" si="23"/>
        <v>-414668</v>
      </c>
      <c r="E787" s="2" t="b">
        <f t="shared" ca="1" si="22"/>
        <v>1</v>
      </c>
      <c r="F787" s="2" cm="1">
        <f t="array" aca="1" ref="F787" ca="1">IF(G787&lt;&gt;"",INDIRECT("'"&amp;G787&amp;"'!"&amp;H787),"")</f>
        <v>415450</v>
      </c>
      <c r="G787" s="1533" t="s">
        <v>6772</v>
      </c>
      <c r="H787" s="2" t="s">
        <v>4428</v>
      </c>
    </row>
    <row r="788" spans="1:8" x14ac:dyDescent="0.2">
      <c r="A788">
        <v>783</v>
      </c>
      <c r="B788" s="7">
        <f>'EstExp 12-20'!E46</f>
        <v>312100</v>
      </c>
      <c r="C788" s="3">
        <f t="shared" si="23"/>
        <v>-311317</v>
      </c>
      <c r="E788" s="2" t="b">
        <f t="shared" ca="1" si="22"/>
        <v>1</v>
      </c>
      <c r="F788" s="2" cm="1">
        <f t="array" aca="1" ref="F788" ca="1">IF(G788&lt;&gt;"",INDIRECT("'"&amp;G788&amp;"'!"&amp;H788),"")</f>
        <v>312100</v>
      </c>
      <c r="G788" s="1533" t="s">
        <v>6772</v>
      </c>
      <c r="H788" s="2" t="s">
        <v>4429</v>
      </c>
    </row>
    <row r="789" spans="1:8" x14ac:dyDescent="0.2">
      <c r="A789">
        <v>784</v>
      </c>
      <c r="B789" s="7">
        <f>'EstExp 12-20'!E47</f>
        <v>64000</v>
      </c>
      <c r="C789" s="3">
        <f t="shared" si="23"/>
        <v>-63216</v>
      </c>
      <c r="E789" s="2" t="b">
        <f t="shared" ca="1" si="22"/>
        <v>1</v>
      </c>
      <c r="F789" s="2" cm="1">
        <f t="array" aca="1" ref="F789" ca="1">IF(G789&lt;&gt;"",INDIRECT("'"&amp;G789&amp;"'!"&amp;H789),"")</f>
        <v>64000</v>
      </c>
      <c r="G789" s="1533" t="s">
        <v>6772</v>
      </c>
      <c r="H789" s="2" t="s">
        <v>4430</v>
      </c>
    </row>
    <row r="790" spans="1:8" x14ac:dyDescent="0.2">
      <c r="A790">
        <v>785</v>
      </c>
      <c r="B790" s="7">
        <f>'EstExp 12-20'!E48</f>
        <v>8000</v>
      </c>
      <c r="C790" s="3">
        <f t="shared" si="23"/>
        <v>-7215</v>
      </c>
      <c r="E790" s="2" t="b">
        <f t="shared" ca="1" si="22"/>
        <v>1</v>
      </c>
      <c r="F790" s="2" cm="1">
        <f t="array" aca="1" ref="F790" ca="1">IF(G790&lt;&gt;"",INDIRECT("'"&amp;G790&amp;"'!"&amp;H790),"")</f>
        <v>8000</v>
      </c>
      <c r="G790" s="1533" t="s">
        <v>6772</v>
      </c>
      <c r="H790" s="2" t="s">
        <v>4431</v>
      </c>
    </row>
    <row r="791" spans="1:8" x14ac:dyDescent="0.2">
      <c r="A791">
        <v>786</v>
      </c>
      <c r="B791" s="7">
        <f>'EstExp 12-20'!E49</f>
        <v>384100</v>
      </c>
      <c r="C791" s="3">
        <f t="shared" si="23"/>
        <v>-383314</v>
      </c>
      <c r="E791" s="2" t="b">
        <f t="shared" ca="1" si="22"/>
        <v>1</v>
      </c>
      <c r="F791" s="2" cm="1">
        <f t="array" aca="1" ref="F791" ca="1">IF(G791&lt;&gt;"",INDIRECT("'"&amp;G791&amp;"'!"&amp;H791),"")</f>
        <v>384100</v>
      </c>
      <c r="G791" s="1533" t="s">
        <v>6772</v>
      </c>
      <c r="H791" s="2" t="s">
        <v>4432</v>
      </c>
    </row>
    <row r="792" spans="1:8" x14ac:dyDescent="0.2">
      <c r="A792">
        <v>787</v>
      </c>
      <c r="B792" s="7">
        <f>'EstExp 12-20'!E51</f>
        <v>550000</v>
      </c>
      <c r="C792" s="3">
        <f t="shared" si="23"/>
        <v>-549213</v>
      </c>
      <c r="E792" s="2" t="b">
        <f t="shared" ca="1" si="22"/>
        <v>1</v>
      </c>
      <c r="F792" s="2" cm="1">
        <f t="array" aca="1" ref="F792" ca="1">IF(G792&lt;&gt;"",INDIRECT("'"&amp;G792&amp;"'!"&amp;H792),"")</f>
        <v>550000</v>
      </c>
      <c r="G792" s="1533" t="s">
        <v>6772</v>
      </c>
      <c r="H792" s="2" t="s">
        <v>4433</v>
      </c>
    </row>
    <row r="793" spans="1:8" x14ac:dyDescent="0.2">
      <c r="A793">
        <v>788</v>
      </c>
      <c r="B793" s="7">
        <f>'EstExp 12-20'!E52</f>
        <v>54000</v>
      </c>
      <c r="C793" s="3">
        <f t="shared" si="23"/>
        <v>-53212</v>
      </c>
      <c r="E793" s="2" t="b">
        <f t="shared" ca="1" si="22"/>
        <v>1</v>
      </c>
      <c r="F793" s="2" cm="1">
        <f t="array" aca="1" ref="F793" ca="1">IF(G793&lt;&gt;"",INDIRECT("'"&amp;G793&amp;"'!"&amp;H793),"")</f>
        <v>54000</v>
      </c>
      <c r="G793" s="1533" t="s">
        <v>6772</v>
      </c>
      <c r="H793" s="2" t="s">
        <v>4434</v>
      </c>
    </row>
    <row r="794" spans="1:8" x14ac:dyDescent="0.2">
      <c r="A794">
        <v>789</v>
      </c>
      <c r="B794" s="7">
        <f>'EstExp 12-20'!E55</f>
        <v>607000</v>
      </c>
      <c r="C794" s="3">
        <f t="shared" si="23"/>
        <v>-606211</v>
      </c>
      <c r="E794" s="2" t="b">
        <f t="shared" ca="1" si="22"/>
        <v>1</v>
      </c>
      <c r="F794" s="2" cm="1">
        <f t="array" aca="1" ref="F794" ca="1">IF(G794&lt;&gt;"",INDIRECT("'"&amp;G794&amp;"'!"&amp;H794),"")</f>
        <v>607000</v>
      </c>
      <c r="G794" s="1533" t="s">
        <v>6772</v>
      </c>
      <c r="H794" s="2" t="s">
        <v>4435</v>
      </c>
    </row>
    <row r="795" spans="1:8" x14ac:dyDescent="0.2">
      <c r="A795">
        <v>790</v>
      </c>
      <c r="B795" s="7">
        <f>'EstExp 12-20'!E57</f>
        <v>143150</v>
      </c>
      <c r="C795" s="3">
        <f t="shared" si="23"/>
        <v>-142360</v>
      </c>
      <c r="E795" s="2" t="b">
        <f t="shared" ca="1" si="22"/>
        <v>1</v>
      </c>
      <c r="F795" s="2" cm="1">
        <f t="array" aca="1" ref="F795" ca="1">IF(G795&lt;&gt;"",INDIRECT("'"&amp;G795&amp;"'!"&amp;H795),"")</f>
        <v>143150</v>
      </c>
      <c r="G795" s="1533" t="s">
        <v>6772</v>
      </c>
      <c r="H795" s="2" t="s">
        <v>4436</v>
      </c>
    </row>
    <row r="796" spans="1:8" x14ac:dyDescent="0.2">
      <c r="A796">
        <v>791</v>
      </c>
      <c r="B796" s="7">
        <f>'EstExp 12-20'!E58</f>
        <v>0</v>
      </c>
      <c r="C796" s="3">
        <f t="shared" si="23"/>
        <v>791</v>
      </c>
      <c r="E796" s="2" t="b">
        <f t="shared" ca="1" si="22"/>
        <v>1</v>
      </c>
      <c r="F796" s="2" cm="1">
        <f t="array" aca="1" ref="F796" ca="1">IF(G796&lt;&gt;"",INDIRECT("'"&amp;G796&amp;"'!"&amp;H796),"")</f>
        <v>0</v>
      </c>
      <c r="G796" s="1533" t="s">
        <v>6772</v>
      </c>
      <c r="H796" s="2" t="s">
        <v>4437</v>
      </c>
    </row>
    <row r="797" spans="1:8" x14ac:dyDescent="0.2">
      <c r="A797">
        <v>792</v>
      </c>
      <c r="B797" s="7">
        <f>'EstExp 12-20'!E59</f>
        <v>143150</v>
      </c>
      <c r="C797" s="3">
        <f t="shared" si="23"/>
        <v>-142358</v>
      </c>
      <c r="E797" s="2" t="b">
        <f t="shared" ca="1" si="22"/>
        <v>1</v>
      </c>
      <c r="F797" s="2" cm="1">
        <f t="array" aca="1" ref="F797" ca="1">IF(G797&lt;&gt;"",INDIRECT("'"&amp;G797&amp;"'!"&amp;H797),"")</f>
        <v>143150</v>
      </c>
      <c r="G797" s="1533" t="s">
        <v>6772</v>
      </c>
      <c r="H797" s="2" t="s">
        <v>4438</v>
      </c>
    </row>
    <row r="798" spans="1:8" x14ac:dyDescent="0.2">
      <c r="A798">
        <v>793</v>
      </c>
      <c r="B798" s="7">
        <f>'EstExp 12-20'!E61</f>
        <v>4500</v>
      </c>
      <c r="C798" s="3">
        <f t="shared" si="23"/>
        <v>-3707</v>
      </c>
      <c r="E798" s="2" t="b">
        <f t="shared" ca="1" si="22"/>
        <v>1</v>
      </c>
      <c r="F798" s="2" cm="1">
        <f t="array" aca="1" ref="F798" ca="1">IF(G798&lt;&gt;"",INDIRECT("'"&amp;G798&amp;"'!"&amp;H798),"")</f>
        <v>4500</v>
      </c>
      <c r="G798" s="1533" t="s">
        <v>6772</v>
      </c>
      <c r="H798" s="2" t="s">
        <v>4439</v>
      </c>
    </row>
    <row r="799" spans="1:8" x14ac:dyDescent="0.2">
      <c r="A799">
        <v>794</v>
      </c>
      <c r="B799" s="7">
        <f>'EstExp 12-20'!E62</f>
        <v>72000</v>
      </c>
      <c r="C799" s="3">
        <f t="shared" si="23"/>
        <v>-71206</v>
      </c>
      <c r="E799" s="2" t="b">
        <f t="shared" ca="1" si="22"/>
        <v>1</v>
      </c>
      <c r="F799" s="2" cm="1">
        <f t="array" aca="1" ref="F799" ca="1">IF(G799&lt;&gt;"",INDIRECT("'"&amp;G799&amp;"'!"&amp;H799),"")</f>
        <v>72000</v>
      </c>
      <c r="G799" s="1533" t="s">
        <v>6772</v>
      </c>
      <c r="H799" s="2" t="s">
        <v>4440</v>
      </c>
    </row>
    <row r="800" spans="1:8" x14ac:dyDescent="0.2">
      <c r="A800">
        <v>795</v>
      </c>
      <c r="B800" s="7">
        <f>'EstExp 12-20'!E63</f>
        <v>0</v>
      </c>
      <c r="C800" s="3">
        <f t="shared" si="23"/>
        <v>795</v>
      </c>
      <c r="E800" s="2" t="b">
        <f t="shared" ca="1" si="22"/>
        <v>1</v>
      </c>
      <c r="F800" s="2" cm="1">
        <f t="array" aca="1" ref="F800" ca="1">IF(G800&lt;&gt;"",INDIRECT("'"&amp;G800&amp;"'!"&amp;H800),"")</f>
        <v>0</v>
      </c>
      <c r="G800" s="1533" t="s">
        <v>6772</v>
      </c>
      <c r="H800" s="2" t="s">
        <v>4441</v>
      </c>
    </row>
    <row r="801" spans="1:11" x14ac:dyDescent="0.2">
      <c r="A801">
        <v>796</v>
      </c>
      <c r="B801" s="7">
        <f>'EstExp 12-20'!E64</f>
        <v>29000</v>
      </c>
      <c r="C801" s="3">
        <f t="shared" si="23"/>
        <v>-28204</v>
      </c>
      <c r="E801" s="2" t="b">
        <f t="shared" ca="1" si="22"/>
        <v>1</v>
      </c>
      <c r="F801" s="2" cm="1">
        <f t="array" aca="1" ref="F801" ca="1">IF(G801&lt;&gt;"",INDIRECT("'"&amp;G801&amp;"'!"&amp;H801),"")</f>
        <v>29000</v>
      </c>
      <c r="G801" s="1533" t="s">
        <v>6772</v>
      </c>
      <c r="H801" s="2" t="s">
        <v>4442</v>
      </c>
    </row>
    <row r="802" spans="1:11" x14ac:dyDescent="0.2">
      <c r="A802">
        <v>797</v>
      </c>
      <c r="B802" s="7">
        <f>'EstExp 12-20'!E65</f>
        <v>44000</v>
      </c>
      <c r="C802" s="3">
        <f t="shared" si="23"/>
        <v>-43203</v>
      </c>
      <c r="E802" s="2" t="b">
        <f t="shared" ca="1" si="22"/>
        <v>1</v>
      </c>
      <c r="F802" s="2" cm="1">
        <f t="array" aca="1" ref="F802" ca="1">IF(G802&lt;&gt;"",INDIRECT("'"&amp;G802&amp;"'!"&amp;H802),"")</f>
        <v>44000</v>
      </c>
      <c r="G802" s="1533" t="s">
        <v>6772</v>
      </c>
      <c r="H802" s="2" t="s">
        <v>4443</v>
      </c>
    </row>
    <row r="803" spans="1:11" x14ac:dyDescent="0.2">
      <c r="A803">
        <v>798</v>
      </c>
      <c r="B803" s="7">
        <f>'EstExp 12-20'!E66</f>
        <v>90000</v>
      </c>
      <c r="C803" s="3">
        <f t="shared" si="23"/>
        <v>-89202</v>
      </c>
      <c r="E803" s="2" t="b">
        <f t="shared" ca="1" si="22"/>
        <v>1</v>
      </c>
      <c r="F803" s="2" cm="1">
        <f t="array" aca="1" ref="F803" ca="1">IF(G803&lt;&gt;"",INDIRECT("'"&amp;G803&amp;"'!"&amp;H803),"")</f>
        <v>90000</v>
      </c>
      <c r="G803" s="1533" t="s">
        <v>6772</v>
      </c>
      <c r="H803" s="2" t="s">
        <v>4444</v>
      </c>
    </row>
    <row r="804" spans="1:11" x14ac:dyDescent="0.2">
      <c r="A804" s="1">
        <v>799</v>
      </c>
      <c r="D804" s="4"/>
      <c r="E804" s="2" t="b">
        <f t="shared" ca="1" si="22"/>
        <v>1</v>
      </c>
      <c r="F804" s="2" t="str" cm="1">
        <f t="array" aca="1" ref="F804" ca="1">IF(G804&lt;&gt;"",INDIRECT("'"&amp;G804&amp;"'!"&amp;H804),"")</f>
        <v/>
      </c>
      <c r="G804" s="1533"/>
      <c r="I804" s="4"/>
      <c r="J804" s="4"/>
      <c r="K804" s="4"/>
    </row>
    <row r="805" spans="1:11" x14ac:dyDescent="0.2">
      <c r="A805">
        <v>800</v>
      </c>
      <c r="B805" s="7">
        <f>'EstExp 12-20'!E67</f>
        <v>239500</v>
      </c>
      <c r="C805" s="3">
        <f t="shared" si="23"/>
        <v>-238700</v>
      </c>
      <c r="E805" s="2" t="b">
        <f t="shared" ca="1" si="22"/>
        <v>1</v>
      </c>
      <c r="F805" s="2" cm="1">
        <f t="array" aca="1" ref="F805" ca="1">IF(G805&lt;&gt;"",INDIRECT("'"&amp;G805&amp;"'!"&amp;H805),"")</f>
        <v>239500</v>
      </c>
      <c r="G805" s="1533" t="s">
        <v>6772</v>
      </c>
      <c r="H805" s="2" t="s">
        <v>4445</v>
      </c>
    </row>
    <row r="806" spans="1:11" x14ac:dyDescent="0.2">
      <c r="A806">
        <v>801</v>
      </c>
      <c r="B806" s="7">
        <f>'EstExp 12-20'!E69</f>
        <v>0</v>
      </c>
      <c r="C806" s="3">
        <f t="shared" si="23"/>
        <v>801</v>
      </c>
      <c r="E806" s="2" t="b">
        <f t="shared" ca="1" si="22"/>
        <v>1</v>
      </c>
      <c r="F806" s="2" cm="1">
        <f t="array" aca="1" ref="F806" ca="1">IF(G806&lt;&gt;"",INDIRECT("'"&amp;G806&amp;"'!"&amp;H806),"")</f>
        <v>0</v>
      </c>
      <c r="G806" s="1533" t="s">
        <v>6772</v>
      </c>
      <c r="H806" s="2" t="s">
        <v>4446</v>
      </c>
    </row>
    <row r="807" spans="1:11" x14ac:dyDescent="0.2">
      <c r="A807">
        <v>802</v>
      </c>
      <c r="B807" s="7">
        <f>'EstExp 12-20'!E70</f>
        <v>4000</v>
      </c>
      <c r="C807" s="3">
        <f t="shared" si="23"/>
        <v>-3198</v>
      </c>
      <c r="E807" s="2" t="b">
        <f t="shared" ca="1" si="22"/>
        <v>1</v>
      </c>
      <c r="F807" s="2" cm="1">
        <f t="array" aca="1" ref="F807" ca="1">IF(G807&lt;&gt;"",INDIRECT("'"&amp;G807&amp;"'!"&amp;H807),"")</f>
        <v>4000</v>
      </c>
      <c r="G807" s="1533" t="s">
        <v>6772</v>
      </c>
      <c r="H807" s="2" t="s">
        <v>4447</v>
      </c>
    </row>
    <row r="808" spans="1:11" x14ac:dyDescent="0.2">
      <c r="A808">
        <v>803</v>
      </c>
      <c r="B808" s="7">
        <f>'EstExp 12-20'!E71</f>
        <v>23600</v>
      </c>
      <c r="C808" s="3">
        <f t="shared" si="23"/>
        <v>-22797</v>
      </c>
      <c r="E808" s="2" t="b">
        <f t="shared" ca="1" si="22"/>
        <v>1</v>
      </c>
      <c r="F808" s="2" cm="1">
        <f t="array" aca="1" ref="F808" ca="1">IF(G808&lt;&gt;"",INDIRECT("'"&amp;G808&amp;"'!"&amp;H808),"")</f>
        <v>23600</v>
      </c>
      <c r="G808" s="1533" t="s">
        <v>6772</v>
      </c>
      <c r="H808" s="2" t="s">
        <v>4448</v>
      </c>
    </row>
    <row r="809" spans="1:11" x14ac:dyDescent="0.2">
      <c r="A809">
        <v>804</v>
      </c>
      <c r="B809" s="7">
        <f>'EstExp 12-20'!E72</f>
        <v>236400</v>
      </c>
      <c r="C809" s="3">
        <f t="shared" si="23"/>
        <v>-235596</v>
      </c>
      <c r="E809" s="2" t="b">
        <f t="shared" ca="1" si="22"/>
        <v>1</v>
      </c>
      <c r="F809" s="2" cm="1">
        <f t="array" aca="1" ref="F809" ca="1">IF(G809&lt;&gt;"",INDIRECT("'"&amp;G809&amp;"'!"&amp;H809),"")</f>
        <v>236400</v>
      </c>
      <c r="G809" s="1533" t="s">
        <v>6772</v>
      </c>
      <c r="H809" s="2" t="s">
        <v>4449</v>
      </c>
    </row>
    <row r="810" spans="1:11" x14ac:dyDescent="0.2">
      <c r="A810" s="1">
        <v>805</v>
      </c>
      <c r="D810" s="4"/>
      <c r="E810" s="2" t="b">
        <f t="shared" ca="1" si="22"/>
        <v>1</v>
      </c>
      <c r="F810" s="2" t="str" cm="1">
        <f t="array" aca="1" ref="F810" ca="1">IF(G810&lt;&gt;"",INDIRECT("'"&amp;G810&amp;"'!"&amp;H810),"")</f>
        <v/>
      </c>
      <c r="G810" s="1533"/>
      <c r="I810" s="4"/>
      <c r="J810" s="4"/>
      <c r="K810" s="4"/>
    </row>
    <row r="811" spans="1:11" x14ac:dyDescent="0.2">
      <c r="A811">
        <v>806</v>
      </c>
      <c r="B811" s="7">
        <f>'EstExp 12-20'!E73</f>
        <v>596000</v>
      </c>
      <c r="C811" s="3">
        <f t="shared" si="23"/>
        <v>-595194</v>
      </c>
      <c r="E811" s="2" t="b">
        <f t="shared" ca="1" si="22"/>
        <v>1</v>
      </c>
      <c r="F811" s="2" cm="1">
        <f t="array" aca="1" ref="F811" ca="1">IF(G811&lt;&gt;"",INDIRECT("'"&amp;G811&amp;"'!"&amp;H811),"")</f>
        <v>596000</v>
      </c>
      <c r="G811" s="1533" t="s">
        <v>6772</v>
      </c>
      <c r="H811" s="2" t="s">
        <v>4450</v>
      </c>
    </row>
    <row r="812" spans="1:11" x14ac:dyDescent="0.2">
      <c r="A812" s="1">
        <v>807</v>
      </c>
      <c r="D812" s="4"/>
      <c r="E812" s="2" t="b">
        <f t="shared" ca="1" si="22"/>
        <v>1</v>
      </c>
      <c r="F812" s="2" t="str" cm="1">
        <f t="array" aca="1" ref="F812" ca="1">IF(G812&lt;&gt;"",INDIRECT("'"&amp;G812&amp;"'!"&amp;H812),"")</f>
        <v/>
      </c>
      <c r="G812" s="1533"/>
      <c r="I812" s="4"/>
      <c r="J812" s="4"/>
      <c r="K812" s="4"/>
    </row>
    <row r="813" spans="1:11" x14ac:dyDescent="0.2">
      <c r="A813">
        <v>808</v>
      </c>
      <c r="B813" s="7">
        <f>'EstExp 12-20'!E74</f>
        <v>860000</v>
      </c>
      <c r="C813" s="3">
        <f t="shared" si="23"/>
        <v>-859192</v>
      </c>
      <c r="E813" s="2" t="b">
        <f t="shared" ca="1" si="22"/>
        <v>1</v>
      </c>
      <c r="F813" s="2" cm="1">
        <f t="array" aca="1" ref="F813" ca="1">IF(G813&lt;&gt;"",INDIRECT("'"&amp;G813&amp;"'!"&amp;H813),"")</f>
        <v>860000</v>
      </c>
      <c r="G813" s="1533" t="s">
        <v>6772</v>
      </c>
      <c r="H813" s="2" t="s">
        <v>4451</v>
      </c>
    </row>
    <row r="814" spans="1:11" x14ac:dyDescent="0.2">
      <c r="A814">
        <v>809</v>
      </c>
      <c r="B814" s="7">
        <f>'EstExp 12-20'!E75</f>
        <v>243000</v>
      </c>
      <c r="C814" s="3">
        <f t="shared" si="23"/>
        <v>-242191</v>
      </c>
      <c r="E814" s="2" t="b">
        <f t="shared" ca="1" si="22"/>
        <v>1</v>
      </c>
      <c r="F814" s="2" cm="1">
        <f t="array" aca="1" ref="F814" ca="1">IF(G814&lt;&gt;"",INDIRECT("'"&amp;G814&amp;"'!"&amp;H814),"")</f>
        <v>243000</v>
      </c>
      <c r="G814" s="1533" t="s">
        <v>6772</v>
      </c>
      <c r="H814" s="2" t="s">
        <v>4452</v>
      </c>
    </row>
    <row r="815" spans="1:11" x14ac:dyDescent="0.2">
      <c r="A815">
        <v>810</v>
      </c>
      <c r="B815" s="7">
        <f>'EstExp 12-20'!E76</f>
        <v>2892200</v>
      </c>
      <c r="C815" s="3">
        <f t="shared" si="23"/>
        <v>-2891390</v>
      </c>
      <c r="E815" s="2" t="b">
        <f t="shared" ca="1" si="22"/>
        <v>1</v>
      </c>
      <c r="F815" s="2" cm="1">
        <f t="array" aca="1" ref="F815" ca="1">IF(G815&lt;&gt;"",INDIRECT("'"&amp;G815&amp;"'!"&amp;H815),"")</f>
        <v>2892200</v>
      </c>
      <c r="G815" s="1533" t="s">
        <v>6772</v>
      </c>
      <c r="H815" s="2" t="s">
        <v>4453</v>
      </c>
    </row>
    <row r="816" spans="1:11" x14ac:dyDescent="0.2">
      <c r="A816">
        <v>811</v>
      </c>
      <c r="B816" s="7">
        <f>'EstExp 12-20'!E77</f>
        <v>0</v>
      </c>
      <c r="C816" s="3">
        <f t="shared" si="23"/>
        <v>811</v>
      </c>
      <c r="E816" s="2" t="b">
        <f t="shared" ca="1" si="22"/>
        <v>1</v>
      </c>
      <c r="F816" s="2" cm="1">
        <f t="array" aca="1" ref="F816" ca="1">IF(G816&lt;&gt;"",INDIRECT("'"&amp;G816&amp;"'!"&amp;H816),"")</f>
        <v>0</v>
      </c>
      <c r="G816" s="1533" t="s">
        <v>6772</v>
      </c>
      <c r="H816" s="2" t="s">
        <v>4454</v>
      </c>
    </row>
    <row r="817" spans="1:11" x14ac:dyDescent="0.2">
      <c r="A817">
        <v>812</v>
      </c>
      <c r="B817" s="7">
        <f>'EstExp 12-20'!E116</f>
        <v>4330400</v>
      </c>
      <c r="C817" s="3">
        <f t="shared" si="23"/>
        <v>-4329588</v>
      </c>
      <c r="E817" s="2" t="b">
        <f t="shared" ca="1" si="22"/>
        <v>1</v>
      </c>
      <c r="F817" s="2" cm="1">
        <f t="array" aca="1" ref="F817" ca="1">IF(G817&lt;&gt;"",INDIRECT("'"&amp;G817&amp;"'!"&amp;H817),"")</f>
        <v>4330400</v>
      </c>
      <c r="G817" s="1533" t="s">
        <v>6772</v>
      </c>
      <c r="H817" s="2" t="s">
        <v>4455</v>
      </c>
    </row>
    <row r="818" spans="1:11" x14ac:dyDescent="0.2">
      <c r="A818" s="1">
        <v>813</v>
      </c>
      <c r="D818" s="4"/>
      <c r="E818" s="2" t="b">
        <f t="shared" ca="1" si="22"/>
        <v>1</v>
      </c>
      <c r="F818" s="2" t="str" cm="1">
        <f t="array" aca="1" ref="F818" ca="1">IF(G818&lt;&gt;"",INDIRECT("'"&amp;G818&amp;"'!"&amp;H818),"")</f>
        <v/>
      </c>
      <c r="G818" s="1533"/>
      <c r="I818" s="4"/>
      <c r="J818" s="4"/>
      <c r="K818" s="4"/>
    </row>
    <row r="819" spans="1:11" x14ac:dyDescent="0.2">
      <c r="A819" s="1">
        <v>814</v>
      </c>
      <c r="D819" s="4"/>
      <c r="E819" s="2" t="b">
        <f t="shared" ca="1" si="22"/>
        <v>1</v>
      </c>
      <c r="F819" s="2" t="str" cm="1">
        <f t="array" aca="1" ref="F819" ca="1">IF(G819&lt;&gt;"",INDIRECT("'"&amp;G819&amp;"'!"&amp;H819),"")</f>
        <v/>
      </c>
      <c r="G819" s="1533"/>
      <c r="I819" s="4"/>
      <c r="J819" s="4"/>
      <c r="K819" s="4"/>
    </row>
    <row r="820" spans="1:11" x14ac:dyDescent="0.2">
      <c r="A820" s="1">
        <v>815</v>
      </c>
      <c r="D820" s="4"/>
      <c r="E820" s="2" t="b">
        <f t="shared" ca="1" si="22"/>
        <v>1</v>
      </c>
      <c r="F820" s="2" t="str" cm="1">
        <f t="array" aca="1" ref="F820" ca="1">IF(G820&lt;&gt;"",INDIRECT("'"&amp;G820&amp;"'!"&amp;H820),"")</f>
        <v/>
      </c>
      <c r="G820" s="1533"/>
      <c r="I820" s="4"/>
      <c r="J820" s="4"/>
      <c r="K820" s="4"/>
    </row>
    <row r="821" spans="1:11" x14ac:dyDescent="0.2">
      <c r="A821" s="1">
        <v>816</v>
      </c>
      <c r="D821" s="4"/>
      <c r="E821" s="2" t="b">
        <f t="shared" ca="1" si="22"/>
        <v>1</v>
      </c>
      <c r="F821" s="2" t="str" cm="1">
        <f t="array" aca="1" ref="F821" ca="1">IF(G821&lt;&gt;"",INDIRECT("'"&amp;G821&amp;"'!"&amp;H821),"")</f>
        <v/>
      </c>
      <c r="G821" s="1533"/>
      <c r="I821" s="4"/>
      <c r="J821" s="4"/>
      <c r="K821" s="4"/>
    </row>
    <row r="822" spans="1:11" x14ac:dyDescent="0.2">
      <c r="A822" s="1">
        <v>817</v>
      </c>
      <c r="D822" s="4"/>
      <c r="E822" s="2" t="b">
        <f t="shared" ca="1" si="22"/>
        <v>1</v>
      </c>
      <c r="F822" s="2" t="str" cm="1">
        <f t="array" aca="1" ref="F822" ca="1">IF(G822&lt;&gt;"",INDIRECT("'"&amp;G822&amp;"'!"&amp;H822),"")</f>
        <v/>
      </c>
      <c r="G822" s="1533"/>
      <c r="I822" s="4"/>
      <c r="J822" s="4"/>
      <c r="K822" s="4"/>
    </row>
    <row r="823" spans="1:11" x14ac:dyDescent="0.2">
      <c r="A823">
        <v>818</v>
      </c>
      <c r="B823" s="7">
        <f>'EstExp 12-20'!F5</f>
        <v>0</v>
      </c>
      <c r="C823" s="3">
        <f t="shared" si="23"/>
        <v>818</v>
      </c>
      <c r="E823" s="2" t="b">
        <f t="shared" ca="1" si="22"/>
        <v>1</v>
      </c>
      <c r="F823" s="2" cm="1">
        <f t="array" aca="1" ref="F823" ca="1">IF(G823&lt;&gt;"",INDIRECT("'"&amp;G823&amp;"'!"&amp;H823),"")</f>
        <v>0</v>
      </c>
      <c r="G823" s="1533" t="s">
        <v>6772</v>
      </c>
      <c r="H823" s="2" t="s">
        <v>4456</v>
      </c>
    </row>
    <row r="824" spans="1:11" x14ac:dyDescent="0.2">
      <c r="A824">
        <v>819</v>
      </c>
      <c r="B824" s="7">
        <f>'EstExp 12-20'!F16</f>
        <v>0</v>
      </c>
      <c r="C824" s="3">
        <f t="shared" si="23"/>
        <v>819</v>
      </c>
      <c r="E824" s="2" t="b">
        <f t="shared" ca="1" si="22"/>
        <v>1</v>
      </c>
      <c r="F824" s="2" cm="1">
        <f t="array" aca="1" ref="F824" ca="1">IF(G824&lt;&gt;"",INDIRECT("'"&amp;G824&amp;"'!"&amp;H824),"")</f>
        <v>0</v>
      </c>
      <c r="G824" s="1533" t="s">
        <v>6772</v>
      </c>
      <c r="H824" s="2" t="s">
        <v>4272</v>
      </c>
    </row>
    <row r="825" spans="1:11" x14ac:dyDescent="0.2">
      <c r="A825" s="1">
        <v>820</v>
      </c>
      <c r="D825" s="4"/>
      <c r="E825" s="2" t="b">
        <f t="shared" ca="1" si="22"/>
        <v>1</v>
      </c>
      <c r="F825" s="2" t="str" cm="1">
        <f t="array" aca="1" ref="F825" ca="1">IF(G825&lt;&gt;"",INDIRECT("'"&amp;G825&amp;"'!"&amp;H825),"")</f>
        <v/>
      </c>
      <c r="G825" s="1533"/>
      <c r="I825" s="4"/>
      <c r="J825" s="4"/>
      <c r="K825" s="4"/>
    </row>
    <row r="826" spans="1:11" x14ac:dyDescent="0.2">
      <c r="A826" s="1">
        <v>821</v>
      </c>
      <c r="D826" s="4"/>
      <c r="E826" s="2" t="b">
        <f t="shared" ca="1" si="22"/>
        <v>1</v>
      </c>
      <c r="F826" s="2" t="str" cm="1">
        <f t="array" aca="1" ref="F826" ca="1">IF(G826&lt;&gt;"",INDIRECT("'"&amp;G826&amp;"'!"&amp;H826),"")</f>
        <v/>
      </c>
      <c r="G826" s="1533"/>
      <c r="I826" s="4"/>
      <c r="J826" s="4"/>
      <c r="K826" s="4"/>
    </row>
    <row r="827" spans="1:11" x14ac:dyDescent="0.2">
      <c r="A827" s="1">
        <v>822</v>
      </c>
      <c r="D827" s="4"/>
      <c r="E827" s="2" t="b">
        <f t="shared" ca="1" si="22"/>
        <v>1</v>
      </c>
      <c r="F827" s="2" t="str" cm="1">
        <f t="array" aca="1" ref="F827" ca="1">IF(G827&lt;&gt;"",INDIRECT("'"&amp;G827&amp;"'!"&amp;H827),"")</f>
        <v/>
      </c>
      <c r="G827" s="1533"/>
      <c r="I827" s="4"/>
      <c r="J827" s="4"/>
      <c r="K827" s="4"/>
    </row>
    <row r="828" spans="1:11" x14ac:dyDescent="0.2">
      <c r="A828" s="1">
        <v>823</v>
      </c>
      <c r="D828" s="4"/>
      <c r="E828" s="2" t="b">
        <f t="shared" ca="1" si="22"/>
        <v>1</v>
      </c>
      <c r="F828" s="2" t="str" cm="1">
        <f t="array" aca="1" ref="F828" ca="1">IF(G828&lt;&gt;"",INDIRECT("'"&amp;G828&amp;"'!"&amp;H828),"")</f>
        <v/>
      </c>
      <c r="G828" s="1533"/>
      <c r="I828" s="4"/>
      <c r="J828" s="4"/>
      <c r="K828" s="4"/>
    </row>
    <row r="829" spans="1:11" x14ac:dyDescent="0.2">
      <c r="A829" s="1">
        <v>824</v>
      </c>
      <c r="D829" s="4"/>
      <c r="E829" s="2" t="b">
        <f t="shared" ca="1" si="22"/>
        <v>1</v>
      </c>
      <c r="F829" s="2" t="str" cm="1">
        <f t="array" aca="1" ref="F829" ca="1">IF(G829&lt;&gt;"",INDIRECT("'"&amp;G829&amp;"'!"&amp;H829),"")</f>
        <v/>
      </c>
      <c r="G829" s="1533"/>
      <c r="I829" s="4"/>
      <c r="J829" s="4"/>
      <c r="K829" s="4"/>
    </row>
    <row r="830" spans="1:11" x14ac:dyDescent="0.2">
      <c r="A830">
        <v>825</v>
      </c>
      <c r="B830" s="7">
        <f>'EstExp 12-20'!F18</f>
        <v>28500</v>
      </c>
      <c r="C830" s="3">
        <f t="shared" si="23"/>
        <v>-27675</v>
      </c>
      <c r="E830" s="2" t="b">
        <f t="shared" ca="1" si="22"/>
        <v>1</v>
      </c>
      <c r="F830" s="2" cm="1">
        <f t="array" aca="1" ref="F830" ca="1">IF(G830&lt;&gt;"",INDIRECT("'"&amp;G830&amp;"'!"&amp;H830),"")</f>
        <v>28500</v>
      </c>
      <c r="G830" s="1533" t="s">
        <v>6772</v>
      </c>
      <c r="H830" s="2" t="s">
        <v>4226</v>
      </c>
    </row>
    <row r="831" spans="1:11" x14ac:dyDescent="0.2">
      <c r="A831" s="1">
        <v>826</v>
      </c>
      <c r="D831" s="4"/>
      <c r="E831" s="2" t="b">
        <f t="shared" ca="1" si="22"/>
        <v>1</v>
      </c>
      <c r="F831" s="2" t="str" cm="1">
        <f t="array" aca="1" ref="F831" ca="1">IF(G831&lt;&gt;"",INDIRECT("'"&amp;G831&amp;"'!"&amp;H831),"")</f>
        <v/>
      </c>
      <c r="G831" s="1533"/>
      <c r="I831" s="4"/>
      <c r="J831" s="4"/>
      <c r="K831" s="4"/>
    </row>
    <row r="832" spans="1:11" x14ac:dyDescent="0.2">
      <c r="A832" s="1">
        <v>827</v>
      </c>
      <c r="D832" s="4"/>
      <c r="E832" s="2" t="b">
        <f t="shared" ca="1" si="22"/>
        <v>1</v>
      </c>
      <c r="F832" s="2" t="str" cm="1">
        <f t="array" aca="1" ref="F832" ca="1">IF(G832&lt;&gt;"",INDIRECT("'"&amp;G832&amp;"'!"&amp;H832),"")</f>
        <v/>
      </c>
      <c r="G832" s="1533"/>
      <c r="I832" s="4"/>
      <c r="J832" s="4"/>
      <c r="K832" s="4"/>
    </row>
    <row r="833" spans="1:11" x14ac:dyDescent="0.2">
      <c r="A833" s="1">
        <v>828</v>
      </c>
      <c r="D833" s="4"/>
      <c r="E833" s="2" t="b">
        <f t="shared" ca="1" si="22"/>
        <v>1</v>
      </c>
      <c r="F833" s="2" t="str" cm="1">
        <f t="array" aca="1" ref="F833" ca="1">IF(G833&lt;&gt;"",INDIRECT("'"&amp;G833&amp;"'!"&amp;H833),"")</f>
        <v/>
      </c>
      <c r="G833" s="1533"/>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33" t="s">
        <v>6772</v>
      </c>
      <c r="H834" s="2" t="s">
        <v>4269</v>
      </c>
    </row>
    <row r="835" spans="1:11" x14ac:dyDescent="0.2">
      <c r="A835">
        <v>830</v>
      </c>
      <c r="B835" s="7">
        <f>'EstExp 12-20'!F13</f>
        <v>61000</v>
      </c>
      <c r="C835" s="3">
        <f t="shared" si="23"/>
        <v>-60170</v>
      </c>
      <c r="E835" s="2" t="b">
        <f t="shared" ca="1" si="24"/>
        <v>1</v>
      </c>
      <c r="F835" s="2" cm="1">
        <f t="array" aca="1" ref="F835" ca="1">IF(G835&lt;&gt;"",INDIRECT("'"&amp;G835&amp;"'!"&amp;H835),"")</f>
        <v>61000</v>
      </c>
      <c r="G835" s="1533" t="s">
        <v>6772</v>
      </c>
      <c r="H835" s="2" t="s">
        <v>4270</v>
      </c>
    </row>
    <row r="836" spans="1:11" x14ac:dyDescent="0.2">
      <c r="A836">
        <v>831</v>
      </c>
      <c r="B836" s="7">
        <f>'EstExp 12-20'!F14</f>
        <v>136000</v>
      </c>
      <c r="C836" s="3">
        <f t="shared" si="23"/>
        <v>-135169</v>
      </c>
      <c r="E836" s="2" t="b">
        <f t="shared" ca="1" si="24"/>
        <v>1</v>
      </c>
      <c r="F836" s="2" cm="1">
        <f t="array" aca="1" ref="F836" ca="1">IF(G836&lt;&gt;"",INDIRECT("'"&amp;G836&amp;"'!"&amp;H836),"")</f>
        <v>136000</v>
      </c>
      <c r="G836" s="1533" t="s">
        <v>6772</v>
      </c>
      <c r="H836" s="2" t="s">
        <v>4457</v>
      </c>
    </row>
    <row r="837" spans="1:11" x14ac:dyDescent="0.2">
      <c r="A837">
        <v>832</v>
      </c>
      <c r="B837" s="7">
        <f>'EstExp 12-20'!F15</f>
        <v>3000</v>
      </c>
      <c r="C837" s="3">
        <f t="shared" si="23"/>
        <v>-2168</v>
      </c>
      <c r="E837" s="2" t="b">
        <f t="shared" ca="1" si="24"/>
        <v>1</v>
      </c>
      <c r="F837" s="2" cm="1">
        <f t="array" aca="1" ref="F837" ca="1">IF(G837&lt;&gt;"",INDIRECT("'"&amp;G837&amp;"'!"&amp;H837),"")</f>
        <v>3000</v>
      </c>
      <c r="G837" s="1533" t="s">
        <v>6772</v>
      </c>
      <c r="H837" s="2" t="s">
        <v>4271</v>
      </c>
    </row>
    <row r="838" spans="1:11" x14ac:dyDescent="0.2">
      <c r="A838">
        <v>833</v>
      </c>
      <c r="B838" s="7">
        <f>'EstExp 12-20'!F34</f>
        <v>707500</v>
      </c>
      <c r="C838" s="3">
        <f t="shared" si="23"/>
        <v>-706667</v>
      </c>
      <c r="E838" s="2" t="b">
        <f t="shared" ca="1" si="24"/>
        <v>1</v>
      </c>
      <c r="F838" s="2" cm="1">
        <f t="array" aca="1" ref="F838" ca="1">IF(G838&lt;&gt;"",INDIRECT("'"&amp;G838&amp;"'!"&amp;H838),"")</f>
        <v>707500</v>
      </c>
      <c r="G838" s="1533" t="s">
        <v>6772</v>
      </c>
      <c r="H838" s="2" t="s">
        <v>4458</v>
      </c>
    </row>
    <row r="839" spans="1:11" x14ac:dyDescent="0.2">
      <c r="A839">
        <v>834</v>
      </c>
      <c r="B839" s="7">
        <f>'EstExp 12-20'!F38</f>
        <v>13600</v>
      </c>
      <c r="C839" s="3">
        <f t="shared" si="23"/>
        <v>-12766</v>
      </c>
      <c r="E839" s="2" t="b">
        <f t="shared" ca="1" si="24"/>
        <v>1</v>
      </c>
      <c r="F839" s="2" cm="1">
        <f t="array" aca="1" ref="F839" ca="1">IF(G839&lt;&gt;"",INDIRECT("'"&amp;G839&amp;"'!"&amp;H839),"")</f>
        <v>13600</v>
      </c>
      <c r="G839" s="1533" t="s">
        <v>6772</v>
      </c>
      <c r="H839" s="2" t="s">
        <v>4459</v>
      </c>
    </row>
    <row r="840" spans="1:11" x14ac:dyDescent="0.2">
      <c r="A840">
        <v>835</v>
      </c>
      <c r="B840" s="7">
        <f>'EstExp 12-20'!F39</f>
        <v>10500</v>
      </c>
      <c r="C840" s="3">
        <f t="shared" ref="C840:C903" si="25">A840-B840</f>
        <v>-9665</v>
      </c>
      <c r="E840" s="2" t="b">
        <f t="shared" ca="1" si="24"/>
        <v>1</v>
      </c>
      <c r="F840" s="2" cm="1">
        <f t="array" aca="1" ref="F840" ca="1">IF(G840&lt;&gt;"",INDIRECT("'"&amp;G840&amp;"'!"&amp;H840),"")</f>
        <v>10500</v>
      </c>
      <c r="G840" s="1533" t="s">
        <v>6772</v>
      </c>
      <c r="H840" s="2" t="s">
        <v>4460</v>
      </c>
    </row>
    <row r="841" spans="1:11" x14ac:dyDescent="0.2">
      <c r="A841">
        <v>836</v>
      </c>
      <c r="B841" s="7">
        <f>'EstExp 12-20'!F40</f>
        <v>22500</v>
      </c>
      <c r="C841" s="3">
        <f t="shared" si="25"/>
        <v>-21664</v>
      </c>
      <c r="E841" s="2" t="b">
        <f t="shared" ca="1" si="24"/>
        <v>1</v>
      </c>
      <c r="F841" s="2" cm="1">
        <f t="array" aca="1" ref="F841" ca="1">IF(G841&lt;&gt;"",INDIRECT("'"&amp;G841&amp;"'!"&amp;H841),"")</f>
        <v>22500</v>
      </c>
      <c r="G841" s="1533" t="s">
        <v>6772</v>
      </c>
      <c r="H841" s="2" t="s">
        <v>4461</v>
      </c>
    </row>
    <row r="842" spans="1:11" x14ac:dyDescent="0.2">
      <c r="A842">
        <v>837</v>
      </c>
      <c r="B842" s="7">
        <f>'EstExp 12-20'!F41</f>
        <v>5000</v>
      </c>
      <c r="C842" s="3">
        <f t="shared" si="25"/>
        <v>-4163</v>
      </c>
      <c r="E842" s="2" t="b">
        <f t="shared" ca="1" si="24"/>
        <v>1</v>
      </c>
      <c r="F842" s="2" cm="1">
        <f t="array" aca="1" ref="F842" ca="1">IF(G842&lt;&gt;"",INDIRECT("'"&amp;G842&amp;"'!"&amp;H842),"")</f>
        <v>5000</v>
      </c>
      <c r="G842" s="1533" t="s">
        <v>6772</v>
      </c>
      <c r="H842" s="2" t="s">
        <v>4462</v>
      </c>
    </row>
    <row r="843" spans="1:11" x14ac:dyDescent="0.2">
      <c r="A843">
        <v>838</v>
      </c>
      <c r="B843" s="7">
        <f>'EstExp 12-20'!F42</f>
        <v>0</v>
      </c>
      <c r="C843" s="3">
        <f t="shared" si="25"/>
        <v>838</v>
      </c>
      <c r="E843" s="2" t="b">
        <f t="shared" ca="1" si="24"/>
        <v>1</v>
      </c>
      <c r="F843" s="2" cm="1">
        <f t="array" aca="1" ref="F843" ca="1">IF(G843&lt;&gt;"",INDIRECT("'"&amp;G843&amp;"'!"&amp;H843),"")</f>
        <v>0</v>
      </c>
      <c r="G843" s="1533" t="s">
        <v>6772</v>
      </c>
      <c r="H843" s="2" t="s">
        <v>4463</v>
      </c>
    </row>
    <row r="844" spans="1:11" x14ac:dyDescent="0.2">
      <c r="A844">
        <v>839</v>
      </c>
      <c r="B844" s="7">
        <f>'EstExp 12-20'!F43</f>
        <v>170900</v>
      </c>
      <c r="C844" s="3">
        <f t="shared" si="25"/>
        <v>-170061</v>
      </c>
      <c r="E844" s="2" t="b">
        <f t="shared" ca="1" si="24"/>
        <v>1</v>
      </c>
      <c r="F844" s="2" cm="1">
        <f t="array" aca="1" ref="F844" ca="1">IF(G844&lt;&gt;"",INDIRECT("'"&amp;G844&amp;"'!"&amp;H844),"")</f>
        <v>170900</v>
      </c>
      <c r="G844" s="1533" t="s">
        <v>6772</v>
      </c>
      <c r="H844" s="2" t="s">
        <v>4464</v>
      </c>
    </row>
    <row r="845" spans="1:11" x14ac:dyDescent="0.2">
      <c r="A845">
        <v>840</v>
      </c>
      <c r="B845" s="7">
        <f>'EstExp 12-20'!F44</f>
        <v>222500</v>
      </c>
      <c r="C845" s="3">
        <f t="shared" si="25"/>
        <v>-221660</v>
      </c>
      <c r="E845" s="2" t="b">
        <f t="shared" ca="1" si="24"/>
        <v>1</v>
      </c>
      <c r="F845" s="2" cm="1">
        <f t="array" aca="1" ref="F845" ca="1">IF(G845&lt;&gt;"",INDIRECT("'"&amp;G845&amp;"'!"&amp;H845),"")</f>
        <v>222500</v>
      </c>
      <c r="G845" s="1533" t="s">
        <v>6772</v>
      </c>
      <c r="H845" s="2" t="s">
        <v>4465</v>
      </c>
    </row>
    <row r="846" spans="1:11" x14ac:dyDescent="0.2">
      <c r="A846">
        <v>841</v>
      </c>
      <c r="B846" s="7">
        <f>'EstExp 12-20'!F46</f>
        <v>92000</v>
      </c>
      <c r="C846" s="3">
        <f t="shared" si="25"/>
        <v>-91159</v>
      </c>
      <c r="E846" s="2" t="b">
        <f t="shared" ca="1" si="24"/>
        <v>1</v>
      </c>
      <c r="F846" s="2" cm="1">
        <f t="array" aca="1" ref="F846" ca="1">IF(G846&lt;&gt;"",INDIRECT("'"&amp;G846&amp;"'!"&amp;H846),"")</f>
        <v>92000</v>
      </c>
      <c r="G846" s="1533" t="s">
        <v>6772</v>
      </c>
      <c r="H846" s="2" t="s">
        <v>4466</v>
      </c>
    </row>
    <row r="847" spans="1:11" x14ac:dyDescent="0.2">
      <c r="A847">
        <v>842</v>
      </c>
      <c r="B847" s="7">
        <f>'EstExp 12-20'!F47</f>
        <v>424500</v>
      </c>
      <c r="C847" s="3">
        <f t="shared" si="25"/>
        <v>-423658</v>
      </c>
      <c r="E847" s="2" t="b">
        <f t="shared" ca="1" si="24"/>
        <v>1</v>
      </c>
      <c r="F847" s="2" cm="1">
        <f t="array" aca="1" ref="F847" ca="1">IF(G847&lt;&gt;"",INDIRECT("'"&amp;G847&amp;"'!"&amp;H847),"")</f>
        <v>424500</v>
      </c>
      <c r="G847" s="1533" t="s">
        <v>6772</v>
      </c>
      <c r="H847" s="2" t="s">
        <v>4467</v>
      </c>
    </row>
    <row r="848" spans="1:11" x14ac:dyDescent="0.2">
      <c r="A848">
        <v>843</v>
      </c>
      <c r="B848" s="7">
        <f>'EstExp 12-20'!F48</f>
        <v>20000</v>
      </c>
      <c r="C848" s="3">
        <f t="shared" si="25"/>
        <v>-19157</v>
      </c>
      <c r="E848" s="2" t="b">
        <f t="shared" ca="1" si="24"/>
        <v>1</v>
      </c>
      <c r="F848" s="2" cm="1">
        <f t="array" aca="1" ref="F848" ca="1">IF(G848&lt;&gt;"",INDIRECT("'"&amp;G848&amp;"'!"&amp;H848),"")</f>
        <v>20000</v>
      </c>
      <c r="G848" s="1533" t="s">
        <v>6772</v>
      </c>
      <c r="H848" s="2" t="s">
        <v>4468</v>
      </c>
    </row>
    <row r="849" spans="1:11" x14ac:dyDescent="0.2">
      <c r="A849">
        <v>844</v>
      </c>
      <c r="B849" s="7">
        <f>'EstExp 12-20'!F49</f>
        <v>536500</v>
      </c>
      <c r="C849" s="3">
        <f t="shared" si="25"/>
        <v>-535656</v>
      </c>
      <c r="E849" s="2" t="b">
        <f t="shared" ca="1" si="24"/>
        <v>1</v>
      </c>
      <c r="F849" s="2" cm="1">
        <f t="array" aca="1" ref="F849" ca="1">IF(G849&lt;&gt;"",INDIRECT("'"&amp;G849&amp;"'!"&amp;H849),"")</f>
        <v>536500</v>
      </c>
      <c r="G849" s="1533" t="s">
        <v>6772</v>
      </c>
      <c r="H849" s="2" t="s">
        <v>4469</v>
      </c>
    </row>
    <row r="850" spans="1:11" x14ac:dyDescent="0.2">
      <c r="A850">
        <v>845</v>
      </c>
      <c r="B850" s="7">
        <f>'EstExp 12-20'!F51</f>
        <v>0</v>
      </c>
      <c r="C850" s="3">
        <f t="shared" si="25"/>
        <v>845</v>
      </c>
      <c r="E850" s="2" t="b">
        <f t="shared" ca="1" si="24"/>
        <v>1</v>
      </c>
      <c r="F850" s="2" cm="1">
        <f t="array" aca="1" ref="F850" ca="1">IF(G850&lt;&gt;"",INDIRECT("'"&amp;G850&amp;"'!"&amp;H850),"")</f>
        <v>0</v>
      </c>
      <c r="G850" s="1533" t="s">
        <v>6772</v>
      </c>
      <c r="H850" s="2" t="s">
        <v>4470</v>
      </c>
    </row>
    <row r="851" spans="1:11" x14ac:dyDescent="0.2">
      <c r="A851">
        <v>846</v>
      </c>
      <c r="B851" s="7">
        <f>'EstExp 12-20'!F52</f>
        <v>9000</v>
      </c>
      <c r="C851" s="3">
        <f t="shared" si="25"/>
        <v>-8154</v>
      </c>
      <c r="E851" s="2" t="b">
        <f t="shared" ca="1" si="24"/>
        <v>1</v>
      </c>
      <c r="F851" s="2" cm="1">
        <f t="array" aca="1" ref="F851" ca="1">IF(G851&lt;&gt;"",INDIRECT("'"&amp;G851&amp;"'!"&amp;H851),"")</f>
        <v>9000</v>
      </c>
      <c r="G851" s="1533" t="s">
        <v>6772</v>
      </c>
      <c r="H851" s="2" t="s">
        <v>4471</v>
      </c>
    </row>
    <row r="852" spans="1:11" x14ac:dyDescent="0.2">
      <c r="A852">
        <v>847</v>
      </c>
      <c r="B852" s="7">
        <f>'EstExp 12-20'!F55</f>
        <v>12000</v>
      </c>
      <c r="C852" s="3">
        <f t="shared" si="25"/>
        <v>-11153</v>
      </c>
      <c r="E852" s="2" t="b">
        <f t="shared" ca="1" si="24"/>
        <v>1</v>
      </c>
      <c r="F852" s="2" cm="1">
        <f t="array" aca="1" ref="F852" ca="1">IF(G852&lt;&gt;"",INDIRECT("'"&amp;G852&amp;"'!"&amp;H852),"")</f>
        <v>12000</v>
      </c>
      <c r="G852" s="1533" t="s">
        <v>6772</v>
      </c>
      <c r="H852" s="2" t="s">
        <v>4472</v>
      </c>
    </row>
    <row r="853" spans="1:11" x14ac:dyDescent="0.2">
      <c r="A853">
        <v>848</v>
      </c>
      <c r="B853" s="7">
        <f>'EstExp 12-20'!F57</f>
        <v>96000</v>
      </c>
      <c r="C853" s="3">
        <f t="shared" si="25"/>
        <v>-95152</v>
      </c>
      <c r="E853" s="2" t="b">
        <f t="shared" ca="1" si="24"/>
        <v>1</v>
      </c>
      <c r="F853" s="2" cm="1">
        <f t="array" aca="1" ref="F853" ca="1">IF(G853&lt;&gt;"",INDIRECT("'"&amp;G853&amp;"'!"&amp;H853),"")</f>
        <v>96000</v>
      </c>
      <c r="G853" s="1533" t="s">
        <v>6772</v>
      </c>
      <c r="H853" s="2" t="s">
        <v>4473</v>
      </c>
    </row>
    <row r="854" spans="1:11" x14ac:dyDescent="0.2">
      <c r="A854">
        <v>849</v>
      </c>
      <c r="B854" s="7">
        <f>'EstExp 12-20'!F58</f>
        <v>0</v>
      </c>
      <c r="C854" s="3">
        <f t="shared" si="25"/>
        <v>849</v>
      </c>
      <c r="E854" s="2" t="b">
        <f t="shared" ca="1" si="24"/>
        <v>1</v>
      </c>
      <c r="F854" s="2" cm="1">
        <f t="array" aca="1" ref="F854" ca="1">IF(G854&lt;&gt;"",INDIRECT("'"&amp;G854&amp;"'!"&amp;H854),"")</f>
        <v>0</v>
      </c>
      <c r="G854" s="1533" t="s">
        <v>6772</v>
      </c>
      <c r="H854" s="2" t="s">
        <v>4474</v>
      </c>
    </row>
    <row r="855" spans="1:11" x14ac:dyDescent="0.2">
      <c r="A855">
        <v>850</v>
      </c>
      <c r="B855" s="7">
        <f>'EstExp 12-20'!F59</f>
        <v>96000</v>
      </c>
      <c r="C855" s="3">
        <f t="shared" si="25"/>
        <v>-95150</v>
      </c>
      <c r="E855" s="2" t="b">
        <f t="shared" ca="1" si="24"/>
        <v>1</v>
      </c>
      <c r="F855" s="2" cm="1">
        <f t="array" aca="1" ref="F855" ca="1">IF(G855&lt;&gt;"",INDIRECT("'"&amp;G855&amp;"'!"&amp;H855),"")</f>
        <v>96000</v>
      </c>
      <c r="G855" s="1533" t="s">
        <v>6772</v>
      </c>
      <c r="H855" s="2" t="s">
        <v>4475</v>
      </c>
    </row>
    <row r="856" spans="1:11" x14ac:dyDescent="0.2">
      <c r="A856">
        <v>851</v>
      </c>
      <c r="B856" s="7">
        <f>'EstExp 12-20'!F61</f>
        <v>5000</v>
      </c>
      <c r="C856" s="3">
        <f t="shared" si="25"/>
        <v>-4149</v>
      </c>
      <c r="E856" s="2" t="b">
        <f t="shared" ca="1" si="24"/>
        <v>1</v>
      </c>
      <c r="F856" s="2" cm="1">
        <f t="array" aca="1" ref="F856" ca="1">IF(G856&lt;&gt;"",INDIRECT("'"&amp;G856&amp;"'!"&amp;H856),"")</f>
        <v>5000</v>
      </c>
      <c r="G856" s="1533" t="s">
        <v>6772</v>
      </c>
      <c r="H856" s="2" t="s">
        <v>4476</v>
      </c>
    </row>
    <row r="857" spans="1:11" x14ac:dyDescent="0.2">
      <c r="A857">
        <v>852</v>
      </c>
      <c r="B857" s="7">
        <f>'EstExp 12-20'!F62</f>
        <v>3000</v>
      </c>
      <c r="C857" s="3">
        <f t="shared" si="25"/>
        <v>-2148</v>
      </c>
      <c r="E857" s="2" t="b">
        <f t="shared" ca="1" si="24"/>
        <v>1</v>
      </c>
      <c r="F857" s="2" cm="1">
        <f t="array" aca="1" ref="F857" ca="1">IF(G857&lt;&gt;"",INDIRECT("'"&amp;G857&amp;"'!"&amp;H857),"")</f>
        <v>3000</v>
      </c>
      <c r="G857" s="1533" t="s">
        <v>6772</v>
      </c>
      <c r="H857" s="2" t="s">
        <v>4477</v>
      </c>
    </row>
    <row r="858" spans="1:11" x14ac:dyDescent="0.2">
      <c r="A858">
        <v>853</v>
      </c>
      <c r="B858" s="7">
        <f>'EstExp 12-20'!F63</f>
        <v>15000</v>
      </c>
      <c r="C858" s="3">
        <f t="shared" si="25"/>
        <v>-14147</v>
      </c>
      <c r="E858" s="2" t="b">
        <f t="shared" ca="1" si="24"/>
        <v>1</v>
      </c>
      <c r="F858" s="2" cm="1">
        <f t="array" aca="1" ref="F858" ca="1">IF(G858&lt;&gt;"",INDIRECT("'"&amp;G858&amp;"'!"&amp;H858),"")</f>
        <v>15000</v>
      </c>
      <c r="G858" s="1533" t="s">
        <v>6772</v>
      </c>
      <c r="H858" s="2" t="s">
        <v>4478</v>
      </c>
    </row>
    <row r="859" spans="1:11" x14ac:dyDescent="0.2">
      <c r="A859">
        <v>854</v>
      </c>
      <c r="B859" s="7">
        <f>'EstExp 12-20'!F64</f>
        <v>0</v>
      </c>
      <c r="C859" s="3">
        <f t="shared" si="25"/>
        <v>854</v>
      </c>
      <c r="E859" s="2" t="b">
        <f t="shared" ca="1" si="24"/>
        <v>1</v>
      </c>
      <c r="F859" s="2" cm="1">
        <f t="array" aca="1" ref="F859" ca="1">IF(G859&lt;&gt;"",INDIRECT("'"&amp;G859&amp;"'!"&amp;H859),"")</f>
        <v>0</v>
      </c>
      <c r="G859" s="1533" t="s">
        <v>6772</v>
      </c>
      <c r="H859" s="2" t="s">
        <v>4479</v>
      </c>
    </row>
    <row r="860" spans="1:11" x14ac:dyDescent="0.2">
      <c r="A860">
        <v>855</v>
      </c>
      <c r="B860" s="7">
        <f>'EstExp 12-20'!F65</f>
        <v>1174000</v>
      </c>
      <c r="C860" s="3">
        <f t="shared" si="25"/>
        <v>-1173145</v>
      </c>
      <c r="E860" s="2" t="b">
        <f t="shared" ca="1" si="24"/>
        <v>1</v>
      </c>
      <c r="F860" s="2" cm="1">
        <f t="array" aca="1" ref="F860" ca="1">IF(G860&lt;&gt;"",INDIRECT("'"&amp;G860&amp;"'!"&amp;H860),"")</f>
        <v>1174000</v>
      </c>
      <c r="G860" s="1533" t="s">
        <v>6772</v>
      </c>
      <c r="H860" s="2" t="s">
        <v>4480</v>
      </c>
    </row>
    <row r="861" spans="1:11" x14ac:dyDescent="0.2">
      <c r="A861">
        <v>856</v>
      </c>
      <c r="B861" s="7">
        <f>'EstExp 12-20'!F66</f>
        <v>9000</v>
      </c>
      <c r="C861" s="3">
        <f t="shared" si="25"/>
        <v>-8144</v>
      </c>
      <c r="E861" s="2" t="b">
        <f t="shared" ca="1" si="24"/>
        <v>1</v>
      </c>
      <c r="F861" s="2" cm="1">
        <f t="array" aca="1" ref="F861" ca="1">IF(G861&lt;&gt;"",INDIRECT("'"&amp;G861&amp;"'!"&amp;H861),"")</f>
        <v>9000</v>
      </c>
      <c r="G861" s="1533" t="s">
        <v>6772</v>
      </c>
      <c r="H861" s="2" t="s">
        <v>4481</v>
      </c>
    </row>
    <row r="862" spans="1:11" x14ac:dyDescent="0.2">
      <c r="A862" s="1">
        <v>857</v>
      </c>
      <c r="D862" s="4"/>
      <c r="E862" s="2" t="b">
        <f t="shared" ca="1" si="24"/>
        <v>1</v>
      </c>
      <c r="F862" s="2" t="str" cm="1">
        <f t="array" aca="1" ref="F862" ca="1">IF(G862&lt;&gt;"",INDIRECT("'"&amp;G862&amp;"'!"&amp;H862),"")</f>
        <v/>
      </c>
      <c r="G862" s="1533"/>
      <c r="I862" s="4"/>
      <c r="J862" s="4"/>
      <c r="K862" s="4"/>
    </row>
    <row r="863" spans="1:11" x14ac:dyDescent="0.2">
      <c r="A863">
        <v>858</v>
      </c>
      <c r="B863" s="7">
        <f>'EstExp 12-20'!F67</f>
        <v>1206000</v>
      </c>
      <c r="C863" s="3">
        <f t="shared" si="25"/>
        <v>-1205142</v>
      </c>
      <c r="E863" s="2" t="b">
        <f t="shared" ca="1" si="24"/>
        <v>1</v>
      </c>
      <c r="F863" s="2" cm="1">
        <f t="array" aca="1" ref="F863" ca="1">IF(G863&lt;&gt;"",INDIRECT("'"&amp;G863&amp;"'!"&amp;H863),"")</f>
        <v>1206000</v>
      </c>
      <c r="G863" s="1533" t="s">
        <v>6772</v>
      </c>
      <c r="H863" s="2" t="s">
        <v>4482</v>
      </c>
    </row>
    <row r="864" spans="1:11" x14ac:dyDescent="0.2">
      <c r="A864">
        <v>859</v>
      </c>
      <c r="B864" s="7">
        <f>'EstExp 12-20'!F69</f>
        <v>0</v>
      </c>
      <c r="C864" s="3">
        <f t="shared" si="25"/>
        <v>859</v>
      </c>
      <c r="E864" s="2" t="b">
        <f t="shared" ca="1" si="24"/>
        <v>1</v>
      </c>
      <c r="F864" s="2" cm="1">
        <f t="array" aca="1" ref="F864" ca="1">IF(G864&lt;&gt;"",INDIRECT("'"&amp;G864&amp;"'!"&amp;H864),"")</f>
        <v>0</v>
      </c>
      <c r="G864" s="1533" t="s">
        <v>6772</v>
      </c>
      <c r="H864" s="2" t="s">
        <v>4483</v>
      </c>
    </row>
    <row r="865" spans="1:11" x14ac:dyDescent="0.2">
      <c r="A865">
        <v>860</v>
      </c>
      <c r="B865" s="7">
        <f>'EstExp 12-20'!F70</f>
        <v>1500</v>
      </c>
      <c r="C865" s="3">
        <f t="shared" si="25"/>
        <v>-640</v>
      </c>
      <c r="E865" s="2" t="b">
        <f t="shared" ca="1" si="24"/>
        <v>1</v>
      </c>
      <c r="F865" s="2" cm="1">
        <f t="array" aca="1" ref="F865" ca="1">IF(G865&lt;&gt;"",INDIRECT("'"&amp;G865&amp;"'!"&amp;H865),"")</f>
        <v>1500</v>
      </c>
      <c r="G865" s="1533" t="s">
        <v>6772</v>
      </c>
      <c r="H865" s="2" t="s">
        <v>4484</v>
      </c>
    </row>
    <row r="866" spans="1:11" x14ac:dyDescent="0.2">
      <c r="A866">
        <v>861</v>
      </c>
      <c r="B866" s="7">
        <f>'EstExp 12-20'!F71</f>
        <v>10000</v>
      </c>
      <c r="C866" s="3">
        <f t="shared" si="25"/>
        <v>-9139</v>
      </c>
      <c r="E866" s="2" t="b">
        <f t="shared" ca="1" si="24"/>
        <v>1</v>
      </c>
      <c r="F866" s="2" cm="1">
        <f t="array" aca="1" ref="F866" ca="1">IF(G866&lt;&gt;"",INDIRECT("'"&amp;G866&amp;"'!"&amp;H866),"")</f>
        <v>10000</v>
      </c>
      <c r="G866" s="1533" t="s">
        <v>6772</v>
      </c>
      <c r="H866" s="2" t="s">
        <v>4485</v>
      </c>
    </row>
    <row r="867" spans="1:11" x14ac:dyDescent="0.2">
      <c r="A867">
        <v>862</v>
      </c>
      <c r="B867" s="7">
        <f>'EstExp 12-20'!F72</f>
        <v>14500</v>
      </c>
      <c r="C867" s="3">
        <f t="shared" si="25"/>
        <v>-13638</v>
      </c>
      <c r="E867" s="2" t="b">
        <f t="shared" ca="1" si="24"/>
        <v>1</v>
      </c>
      <c r="F867" s="2" cm="1">
        <f t="array" aca="1" ref="F867" ca="1">IF(G867&lt;&gt;"",INDIRECT("'"&amp;G867&amp;"'!"&amp;H867),"")</f>
        <v>14500</v>
      </c>
      <c r="G867" s="1533" t="s">
        <v>6772</v>
      </c>
      <c r="H867" s="2" t="s">
        <v>4486</v>
      </c>
    </row>
    <row r="868" spans="1:11" x14ac:dyDescent="0.2">
      <c r="A868" s="1">
        <v>863</v>
      </c>
      <c r="D868" s="4"/>
      <c r="E868" s="2" t="b">
        <f t="shared" ca="1" si="24"/>
        <v>1</v>
      </c>
      <c r="F868" s="2" t="str" cm="1">
        <f t="array" aca="1" ref="F868" ca="1">IF(G868&lt;&gt;"",INDIRECT("'"&amp;G868&amp;"'!"&amp;H868),"")</f>
        <v/>
      </c>
      <c r="G868" s="1533"/>
      <c r="I868" s="4"/>
      <c r="J868" s="4"/>
      <c r="K868" s="4"/>
    </row>
    <row r="869" spans="1:11" x14ac:dyDescent="0.2">
      <c r="A869">
        <v>864</v>
      </c>
      <c r="B869" s="7">
        <f>'EstExp 12-20'!F73</f>
        <v>16000</v>
      </c>
      <c r="C869" s="3">
        <f t="shared" si="25"/>
        <v>-15136</v>
      </c>
      <c r="E869" s="2" t="b">
        <f t="shared" ca="1" si="24"/>
        <v>1</v>
      </c>
      <c r="F869" s="2" cm="1">
        <f t="array" aca="1" ref="F869" ca="1">IF(G869&lt;&gt;"",INDIRECT("'"&amp;G869&amp;"'!"&amp;H869),"")</f>
        <v>16000</v>
      </c>
      <c r="G869" s="1533" t="s">
        <v>6772</v>
      </c>
      <c r="H869" s="2" t="s">
        <v>4487</v>
      </c>
    </row>
    <row r="870" spans="1:11" x14ac:dyDescent="0.2">
      <c r="A870" s="1">
        <v>865</v>
      </c>
      <c r="D870" s="4"/>
      <c r="E870" s="2" t="b">
        <f t="shared" ca="1" si="24"/>
        <v>1</v>
      </c>
      <c r="F870" s="2" t="str" cm="1">
        <f t="array" aca="1" ref="F870" ca="1">IF(G870&lt;&gt;"",INDIRECT("'"&amp;G870&amp;"'!"&amp;H870),"")</f>
        <v/>
      </c>
      <c r="G870" s="1533"/>
      <c r="I870" s="4"/>
      <c r="J870" s="4"/>
      <c r="K870" s="4"/>
    </row>
    <row r="871" spans="1:11" x14ac:dyDescent="0.2">
      <c r="A871">
        <v>866</v>
      </c>
      <c r="B871" s="7">
        <f>'EstExp 12-20'!F74</f>
        <v>42000</v>
      </c>
      <c r="C871" s="3">
        <f t="shared" si="25"/>
        <v>-41134</v>
      </c>
      <c r="E871" s="2" t="b">
        <f t="shared" ca="1" si="24"/>
        <v>1</v>
      </c>
      <c r="F871" s="2" cm="1">
        <f t="array" aca="1" ref="F871" ca="1">IF(G871&lt;&gt;"",INDIRECT("'"&amp;G871&amp;"'!"&amp;H871),"")</f>
        <v>42000</v>
      </c>
      <c r="G871" s="1533" t="s">
        <v>6772</v>
      </c>
      <c r="H871" s="2" t="s">
        <v>4488</v>
      </c>
    </row>
    <row r="872" spans="1:11" x14ac:dyDescent="0.2">
      <c r="A872">
        <v>867</v>
      </c>
      <c r="B872" s="7">
        <f>'EstExp 12-20'!F75</f>
        <v>121000</v>
      </c>
      <c r="C872" s="3">
        <f t="shared" si="25"/>
        <v>-120133</v>
      </c>
      <c r="E872" s="2" t="b">
        <f t="shared" ca="1" si="24"/>
        <v>1</v>
      </c>
      <c r="F872" s="2" cm="1">
        <f t="array" aca="1" ref="F872" ca="1">IF(G872&lt;&gt;"",INDIRECT("'"&amp;G872&amp;"'!"&amp;H872),"")</f>
        <v>121000</v>
      </c>
      <c r="G872" s="1533" t="s">
        <v>6772</v>
      </c>
      <c r="H872" s="2" t="s">
        <v>4489</v>
      </c>
    </row>
    <row r="873" spans="1:11" x14ac:dyDescent="0.2">
      <c r="A873">
        <v>868</v>
      </c>
      <c r="B873" s="7">
        <f>'EstExp 12-20'!F76</f>
        <v>2236000</v>
      </c>
      <c r="C873" s="3">
        <f t="shared" si="25"/>
        <v>-2235132</v>
      </c>
      <c r="E873" s="2" t="b">
        <f t="shared" ca="1" si="24"/>
        <v>1</v>
      </c>
      <c r="F873" s="2" cm="1">
        <f t="array" aca="1" ref="F873" ca="1">IF(G873&lt;&gt;"",INDIRECT("'"&amp;G873&amp;"'!"&amp;H873),"")</f>
        <v>2236000</v>
      </c>
      <c r="G873" s="1533" t="s">
        <v>6772</v>
      </c>
      <c r="H873" s="2" t="s">
        <v>4490</v>
      </c>
    </row>
    <row r="874" spans="1:11" x14ac:dyDescent="0.2">
      <c r="A874">
        <v>869</v>
      </c>
      <c r="B874" s="7">
        <f>'EstExp 12-20'!F77</f>
        <v>0</v>
      </c>
      <c r="C874" s="3">
        <f t="shared" si="25"/>
        <v>869</v>
      </c>
      <c r="E874" s="2" t="b">
        <f t="shared" ca="1" si="24"/>
        <v>1</v>
      </c>
      <c r="F874" s="2" cm="1">
        <f t="array" aca="1" ref="F874" ca="1">IF(G874&lt;&gt;"",INDIRECT("'"&amp;G874&amp;"'!"&amp;H874),"")</f>
        <v>0</v>
      </c>
      <c r="G874" s="1533" t="s">
        <v>6772</v>
      </c>
      <c r="H874" s="2" t="s">
        <v>4491</v>
      </c>
    </row>
    <row r="875" spans="1:11" x14ac:dyDescent="0.2">
      <c r="A875">
        <v>870</v>
      </c>
      <c r="B875" s="7">
        <f>'EstExp 12-20'!F116</f>
        <v>2943500</v>
      </c>
      <c r="C875" s="3">
        <f t="shared" si="25"/>
        <v>-2942630</v>
      </c>
      <c r="E875" s="2" t="b">
        <f t="shared" ca="1" si="24"/>
        <v>1</v>
      </c>
      <c r="F875" s="2" cm="1">
        <f t="array" aca="1" ref="F875" ca="1">IF(G875&lt;&gt;"",INDIRECT("'"&amp;G875&amp;"'!"&amp;H875),"")</f>
        <v>2943500</v>
      </c>
      <c r="G875" s="1533" t="s">
        <v>6772</v>
      </c>
      <c r="H875" s="2" t="s">
        <v>4492</v>
      </c>
    </row>
    <row r="876" spans="1:11" x14ac:dyDescent="0.2">
      <c r="A876" s="1">
        <v>871</v>
      </c>
      <c r="D876" s="4"/>
      <c r="E876" s="2" t="b">
        <f t="shared" ca="1" si="24"/>
        <v>1</v>
      </c>
      <c r="F876" s="2" t="str" cm="1">
        <f t="array" aca="1" ref="F876" ca="1">IF(G876&lt;&gt;"",INDIRECT("'"&amp;G876&amp;"'!"&amp;H876),"")</f>
        <v/>
      </c>
      <c r="G876" s="1533"/>
      <c r="I876" s="4"/>
      <c r="J876" s="4"/>
      <c r="K876" s="4"/>
    </row>
    <row r="877" spans="1:11" x14ac:dyDescent="0.2">
      <c r="A877" s="1">
        <v>872</v>
      </c>
      <c r="D877" s="4"/>
      <c r="E877" s="2" t="b">
        <f t="shared" ca="1" si="24"/>
        <v>1</v>
      </c>
      <c r="F877" s="2" t="str" cm="1">
        <f t="array" aca="1" ref="F877" ca="1">IF(G877&lt;&gt;"",INDIRECT("'"&amp;G877&amp;"'!"&amp;H877),"")</f>
        <v/>
      </c>
      <c r="G877" s="1533"/>
      <c r="I877" s="4"/>
      <c r="J877" s="4"/>
      <c r="K877" s="4"/>
    </row>
    <row r="878" spans="1:11" x14ac:dyDescent="0.2">
      <c r="A878" s="1">
        <v>873</v>
      </c>
      <c r="D878" s="4"/>
      <c r="E878" s="2" t="b">
        <f t="shared" ca="1" si="24"/>
        <v>1</v>
      </c>
      <c r="F878" s="2" t="str" cm="1">
        <f t="array" aca="1" ref="F878" ca="1">IF(G878&lt;&gt;"",INDIRECT("'"&amp;G878&amp;"'!"&amp;H878),"")</f>
        <v/>
      </c>
      <c r="G878" s="1533"/>
      <c r="I878" s="4"/>
      <c r="J878" s="4"/>
      <c r="K878" s="4"/>
    </row>
    <row r="879" spans="1:11" x14ac:dyDescent="0.2">
      <c r="A879" s="1">
        <v>874</v>
      </c>
      <c r="D879" s="4"/>
      <c r="E879" s="2" t="b">
        <f t="shared" ca="1" si="24"/>
        <v>1</v>
      </c>
      <c r="F879" s="2" t="str" cm="1">
        <f t="array" aca="1" ref="F879" ca="1">IF(G879&lt;&gt;"",INDIRECT("'"&amp;G879&amp;"'!"&amp;H879),"")</f>
        <v/>
      </c>
      <c r="G879" s="1533"/>
      <c r="I879" s="4"/>
      <c r="J879" s="4"/>
      <c r="K879" s="4"/>
    </row>
    <row r="880" spans="1:11" x14ac:dyDescent="0.2">
      <c r="A880" s="1">
        <v>875</v>
      </c>
      <c r="D880" s="4"/>
      <c r="E880" s="2" t="b">
        <f t="shared" ca="1" si="24"/>
        <v>1</v>
      </c>
      <c r="F880" s="2" t="str" cm="1">
        <f t="array" aca="1" ref="F880" ca="1">IF(G880&lt;&gt;"",INDIRECT("'"&amp;G880&amp;"'!"&amp;H880),"")</f>
        <v/>
      </c>
      <c r="G880" s="1533"/>
      <c r="I880" s="4"/>
      <c r="J880" s="4"/>
      <c r="K880" s="4"/>
    </row>
    <row r="881" spans="1:11" x14ac:dyDescent="0.2">
      <c r="A881">
        <v>876</v>
      </c>
      <c r="B881" s="7">
        <f>'EstExp 12-20'!G5</f>
        <v>0</v>
      </c>
      <c r="C881" s="3">
        <f t="shared" si="25"/>
        <v>876</v>
      </c>
      <c r="E881" s="2" t="b">
        <f t="shared" ca="1" si="24"/>
        <v>1</v>
      </c>
      <c r="F881" s="2" cm="1">
        <f t="array" aca="1" ref="F881" ca="1">IF(G881&lt;&gt;"",INDIRECT("'"&amp;G881&amp;"'!"&amp;H881),"")</f>
        <v>0</v>
      </c>
      <c r="G881" s="1533" t="s">
        <v>6772</v>
      </c>
      <c r="H881" s="2" t="s">
        <v>4493</v>
      </c>
    </row>
    <row r="882" spans="1:11" x14ac:dyDescent="0.2">
      <c r="A882">
        <v>877</v>
      </c>
      <c r="B882" s="7">
        <f>'EstExp 12-20'!G16</f>
        <v>0</v>
      </c>
      <c r="C882" s="3">
        <f t="shared" si="25"/>
        <v>877</v>
      </c>
      <c r="E882" s="2" t="b">
        <f t="shared" ca="1" si="24"/>
        <v>1</v>
      </c>
      <c r="F882" s="2" cm="1">
        <f t="array" aca="1" ref="F882" ca="1">IF(G882&lt;&gt;"",INDIRECT("'"&amp;G882&amp;"'!"&amp;H882),"")</f>
        <v>0</v>
      </c>
      <c r="G882" s="1533" t="s">
        <v>6772</v>
      </c>
      <c r="H882" s="2" t="s">
        <v>4282</v>
      </c>
    </row>
    <row r="883" spans="1:11" x14ac:dyDescent="0.2">
      <c r="A883" s="1">
        <v>878</v>
      </c>
      <c r="D883" s="4"/>
      <c r="E883" s="2" t="b">
        <f t="shared" ca="1" si="24"/>
        <v>1</v>
      </c>
      <c r="F883" s="2" t="str" cm="1">
        <f t="array" aca="1" ref="F883" ca="1">IF(G883&lt;&gt;"",INDIRECT("'"&amp;G883&amp;"'!"&amp;H883),"")</f>
        <v/>
      </c>
      <c r="G883" s="1533"/>
      <c r="I883" s="4"/>
      <c r="J883" s="4"/>
      <c r="K883" s="4"/>
    </row>
    <row r="884" spans="1:11" x14ac:dyDescent="0.2">
      <c r="A884" s="1">
        <v>879</v>
      </c>
      <c r="D884" s="4"/>
      <c r="E884" s="2" t="b">
        <f t="shared" ca="1" si="24"/>
        <v>1</v>
      </c>
      <c r="F884" s="2" t="str" cm="1">
        <f t="array" aca="1" ref="F884" ca="1">IF(G884&lt;&gt;"",INDIRECT("'"&amp;G884&amp;"'!"&amp;H884),"")</f>
        <v/>
      </c>
      <c r="G884" s="1533"/>
      <c r="I884" s="4"/>
      <c r="J884" s="4"/>
      <c r="K884" s="4"/>
    </row>
    <row r="885" spans="1:11" x14ac:dyDescent="0.2">
      <c r="A885" s="1">
        <v>880</v>
      </c>
      <c r="D885" s="4"/>
      <c r="E885" s="2" t="b">
        <f t="shared" ca="1" si="24"/>
        <v>1</v>
      </c>
      <c r="F885" s="2" t="str" cm="1">
        <f t="array" aca="1" ref="F885" ca="1">IF(G885&lt;&gt;"",INDIRECT("'"&amp;G885&amp;"'!"&amp;H885),"")</f>
        <v/>
      </c>
      <c r="G885" s="1533"/>
      <c r="I885" s="4"/>
      <c r="J885" s="4"/>
      <c r="K885" s="4"/>
    </row>
    <row r="886" spans="1:11" x14ac:dyDescent="0.2">
      <c r="A886" s="1">
        <v>881</v>
      </c>
      <c r="D886" s="4"/>
      <c r="E886" s="2" t="b">
        <f t="shared" ca="1" si="24"/>
        <v>1</v>
      </c>
      <c r="F886" s="2" t="str" cm="1">
        <f t="array" aca="1" ref="F886" ca="1">IF(G886&lt;&gt;"",INDIRECT("'"&amp;G886&amp;"'!"&amp;H886),"")</f>
        <v/>
      </c>
      <c r="G886" s="1533"/>
      <c r="I886" s="4"/>
      <c r="J886" s="4"/>
      <c r="K886" s="4"/>
    </row>
    <row r="887" spans="1:11" x14ac:dyDescent="0.2">
      <c r="A887" s="1">
        <v>882</v>
      </c>
      <c r="D887" s="4"/>
      <c r="E887" s="2" t="b">
        <f t="shared" ca="1" si="24"/>
        <v>1</v>
      </c>
      <c r="F887" s="2" t="str" cm="1">
        <f t="array" aca="1" ref="F887" ca="1">IF(G887&lt;&gt;"",INDIRECT("'"&amp;G887&amp;"'!"&amp;H887),"")</f>
        <v/>
      </c>
      <c r="G887" s="1533"/>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33" t="s">
        <v>6772</v>
      </c>
      <c r="H888" s="2" t="s">
        <v>4227</v>
      </c>
    </row>
    <row r="889" spans="1:11" x14ac:dyDescent="0.2">
      <c r="A889" s="1">
        <v>884</v>
      </c>
      <c r="D889" s="4"/>
      <c r="E889" s="2" t="b">
        <f t="shared" ca="1" si="24"/>
        <v>1</v>
      </c>
      <c r="F889" s="2" t="str" cm="1">
        <f t="array" aca="1" ref="F889" ca="1">IF(G889&lt;&gt;"",INDIRECT("'"&amp;G889&amp;"'!"&amp;H889),"")</f>
        <v/>
      </c>
      <c r="G889" s="1533"/>
      <c r="I889" s="4"/>
      <c r="J889" s="4"/>
      <c r="K889" s="4"/>
    </row>
    <row r="890" spans="1:11" x14ac:dyDescent="0.2">
      <c r="A890" s="1">
        <v>885</v>
      </c>
      <c r="D890" s="4"/>
      <c r="E890" s="2" t="b">
        <f t="shared" ca="1" si="24"/>
        <v>1</v>
      </c>
      <c r="F890" s="2" t="str" cm="1">
        <f t="array" aca="1" ref="F890" ca="1">IF(G890&lt;&gt;"",INDIRECT("'"&amp;G890&amp;"'!"&amp;H890),"")</f>
        <v/>
      </c>
      <c r="G890" s="1533"/>
      <c r="I890" s="4"/>
      <c r="J890" s="4"/>
      <c r="K890" s="4"/>
    </row>
    <row r="891" spans="1:11" x14ac:dyDescent="0.2">
      <c r="A891" s="1">
        <v>886</v>
      </c>
      <c r="D891" s="4"/>
      <c r="E891" s="2" t="b">
        <f t="shared" ca="1" si="24"/>
        <v>1</v>
      </c>
      <c r="F891" s="2" t="str" cm="1">
        <f t="array" aca="1" ref="F891" ca="1">IF(G891&lt;&gt;"",INDIRECT("'"&amp;G891&amp;"'!"&amp;H891),"")</f>
        <v/>
      </c>
      <c r="G891" s="1533"/>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33" t="s">
        <v>6772</v>
      </c>
      <c r="H892" s="2" t="s">
        <v>4280</v>
      </c>
    </row>
    <row r="893" spans="1:11" x14ac:dyDescent="0.2">
      <c r="A893">
        <v>888</v>
      </c>
      <c r="B893" s="7">
        <f>'EstExp 12-20'!G13</f>
        <v>104000</v>
      </c>
      <c r="C893" s="3">
        <f t="shared" si="25"/>
        <v>-103112</v>
      </c>
      <c r="E893" s="2" t="b">
        <f t="shared" ca="1" si="24"/>
        <v>1</v>
      </c>
      <c r="F893" s="2" cm="1">
        <f t="array" aca="1" ref="F893" ca="1">IF(G893&lt;&gt;"",INDIRECT("'"&amp;G893&amp;"'!"&amp;H893),"")</f>
        <v>104000</v>
      </c>
      <c r="G893" s="1533" t="s">
        <v>6772</v>
      </c>
      <c r="H893" s="2" t="s">
        <v>4281</v>
      </c>
    </row>
    <row r="894" spans="1:11" x14ac:dyDescent="0.2">
      <c r="A894">
        <v>889</v>
      </c>
      <c r="B894" s="7">
        <f>'EstExp 12-20'!G14</f>
        <v>15000</v>
      </c>
      <c r="C894" s="3">
        <f t="shared" si="25"/>
        <v>-14111</v>
      </c>
      <c r="E894" s="2" t="b">
        <f t="shared" ca="1" si="24"/>
        <v>1</v>
      </c>
      <c r="F894" s="2" cm="1">
        <f t="array" aca="1" ref="F894" ca="1">IF(G894&lt;&gt;"",INDIRECT("'"&amp;G894&amp;"'!"&amp;H894),"")</f>
        <v>15000</v>
      </c>
      <c r="G894" s="1533" t="s">
        <v>6772</v>
      </c>
      <c r="H894" s="2" t="s">
        <v>4494</v>
      </c>
    </row>
    <row r="895" spans="1:11" x14ac:dyDescent="0.2">
      <c r="A895">
        <v>890</v>
      </c>
      <c r="B895" s="7">
        <f>'EstExp 12-20'!G15</f>
        <v>0</v>
      </c>
      <c r="C895" s="3">
        <f t="shared" si="25"/>
        <v>890</v>
      </c>
      <c r="E895" s="2" t="b">
        <f t="shared" ca="1" si="24"/>
        <v>1</v>
      </c>
      <c r="F895" s="2" cm="1">
        <f t="array" aca="1" ref="F895" ca="1">IF(G895&lt;&gt;"",INDIRECT("'"&amp;G895&amp;"'!"&amp;H895),"")</f>
        <v>0</v>
      </c>
      <c r="G895" s="1533" t="s">
        <v>6772</v>
      </c>
      <c r="H895" s="2" t="s">
        <v>4495</v>
      </c>
    </row>
    <row r="896" spans="1:11" x14ac:dyDescent="0.2">
      <c r="A896">
        <v>891</v>
      </c>
      <c r="B896" s="7">
        <f>'EstExp 12-20'!G34</f>
        <v>779000</v>
      </c>
      <c r="C896" s="3">
        <f t="shared" si="25"/>
        <v>-778109</v>
      </c>
      <c r="E896" s="2" t="b">
        <f t="shared" ca="1" si="24"/>
        <v>1</v>
      </c>
      <c r="F896" s="2" cm="1">
        <f t="array" aca="1" ref="F896" ca="1">IF(G896&lt;&gt;"",INDIRECT("'"&amp;G896&amp;"'!"&amp;H896),"")</f>
        <v>779000</v>
      </c>
      <c r="G896" s="1533" t="s">
        <v>6772</v>
      </c>
      <c r="H896" s="2" t="s">
        <v>4496</v>
      </c>
    </row>
    <row r="897" spans="1:8" x14ac:dyDescent="0.2">
      <c r="A897">
        <v>892</v>
      </c>
      <c r="B897" s="7">
        <f>'EstExp 12-20'!G38</f>
        <v>0</v>
      </c>
      <c r="C897" s="3">
        <f t="shared" si="25"/>
        <v>892</v>
      </c>
      <c r="E897" s="2" t="b">
        <f t="shared" ca="1" si="24"/>
        <v>1</v>
      </c>
      <c r="F897" s="2" cm="1">
        <f t="array" aca="1" ref="F897" ca="1">IF(G897&lt;&gt;"",INDIRECT("'"&amp;G897&amp;"'!"&amp;H897),"")</f>
        <v>0</v>
      </c>
      <c r="G897" s="1533" t="s">
        <v>6772</v>
      </c>
      <c r="H897" s="2" t="s">
        <v>4497</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33" t="s">
        <v>6772</v>
      </c>
      <c r="H898" s="2" t="s">
        <v>4498</v>
      </c>
    </row>
    <row r="899" spans="1:8" x14ac:dyDescent="0.2">
      <c r="A899">
        <v>894</v>
      </c>
      <c r="B899" s="7">
        <f>'EstExp 12-20'!G40</f>
        <v>17000</v>
      </c>
      <c r="C899" s="3">
        <f t="shared" si="25"/>
        <v>-16106</v>
      </c>
      <c r="E899" s="2" t="b">
        <f t="shared" ca="1" si="26"/>
        <v>1</v>
      </c>
      <c r="F899" s="2" cm="1">
        <f t="array" aca="1" ref="F899" ca="1">IF(G899&lt;&gt;"",INDIRECT("'"&amp;G899&amp;"'!"&amp;H899),"")</f>
        <v>17000</v>
      </c>
      <c r="G899" s="1533" t="s">
        <v>6772</v>
      </c>
      <c r="H899" s="2" t="s">
        <v>4499</v>
      </c>
    </row>
    <row r="900" spans="1:8" x14ac:dyDescent="0.2">
      <c r="A900">
        <v>895</v>
      </c>
      <c r="B900" s="7">
        <f>'EstExp 12-20'!G41</f>
        <v>0</v>
      </c>
      <c r="C900" s="3">
        <f t="shared" si="25"/>
        <v>895</v>
      </c>
      <c r="E900" s="2" t="b">
        <f t="shared" ca="1" si="26"/>
        <v>1</v>
      </c>
      <c r="F900" s="2" cm="1">
        <f t="array" aca="1" ref="F900" ca="1">IF(G900&lt;&gt;"",INDIRECT("'"&amp;G900&amp;"'!"&amp;H900),"")</f>
        <v>0</v>
      </c>
      <c r="G900" s="1533" t="s">
        <v>6772</v>
      </c>
      <c r="H900" s="2" t="s">
        <v>4500</v>
      </c>
    </row>
    <row r="901" spans="1:8" x14ac:dyDescent="0.2">
      <c r="A901">
        <v>896</v>
      </c>
      <c r="B901" s="7">
        <f>'EstExp 12-20'!G42</f>
        <v>0</v>
      </c>
      <c r="C901" s="3">
        <f t="shared" si="25"/>
        <v>896</v>
      </c>
      <c r="E901" s="2" t="b">
        <f t="shared" ca="1" si="26"/>
        <v>1</v>
      </c>
      <c r="F901" s="2" cm="1">
        <f t="array" aca="1" ref="F901" ca="1">IF(G901&lt;&gt;"",INDIRECT("'"&amp;G901&amp;"'!"&amp;H901),"")</f>
        <v>0</v>
      </c>
      <c r="G901" s="1533" t="s">
        <v>6772</v>
      </c>
      <c r="H901" s="2" t="s">
        <v>4501</v>
      </c>
    </row>
    <row r="902" spans="1:8" x14ac:dyDescent="0.2">
      <c r="A902">
        <v>897</v>
      </c>
      <c r="B902" s="7">
        <f>'EstExp 12-20'!G43</f>
        <v>5000</v>
      </c>
      <c r="C902" s="3">
        <f t="shared" si="25"/>
        <v>-4103</v>
      </c>
      <c r="E902" s="2" t="b">
        <f t="shared" ca="1" si="26"/>
        <v>1</v>
      </c>
      <c r="F902" s="2" cm="1">
        <f t="array" aca="1" ref="F902" ca="1">IF(G902&lt;&gt;"",INDIRECT("'"&amp;G902&amp;"'!"&amp;H902),"")</f>
        <v>5000</v>
      </c>
      <c r="G902" s="1533" t="s">
        <v>6772</v>
      </c>
      <c r="H902" s="2" t="s">
        <v>4502</v>
      </c>
    </row>
    <row r="903" spans="1:8" x14ac:dyDescent="0.2">
      <c r="A903">
        <v>898</v>
      </c>
      <c r="B903" s="7">
        <f>'EstExp 12-20'!G44</f>
        <v>22000</v>
      </c>
      <c r="C903" s="3">
        <f t="shared" si="25"/>
        <v>-21102</v>
      </c>
      <c r="E903" s="2" t="b">
        <f t="shared" ca="1" si="26"/>
        <v>1</v>
      </c>
      <c r="F903" s="2" cm="1">
        <f t="array" aca="1" ref="F903" ca="1">IF(G903&lt;&gt;"",INDIRECT("'"&amp;G903&amp;"'!"&amp;H903),"")</f>
        <v>22000</v>
      </c>
      <c r="G903" s="1533" t="s">
        <v>6772</v>
      </c>
      <c r="H903" s="2" t="s">
        <v>4503</v>
      </c>
    </row>
    <row r="904" spans="1:8" x14ac:dyDescent="0.2">
      <c r="A904">
        <v>899</v>
      </c>
      <c r="B904" s="7">
        <f>'EstExp 12-20'!G46</f>
        <v>40000</v>
      </c>
      <c r="C904" s="3">
        <f t="shared" ref="C904:C967" si="27">A904-B904</f>
        <v>-39101</v>
      </c>
      <c r="E904" s="2" t="b">
        <f t="shared" ca="1" si="26"/>
        <v>1</v>
      </c>
      <c r="F904" s="2" cm="1">
        <f t="array" aca="1" ref="F904" ca="1">IF(G904&lt;&gt;"",INDIRECT("'"&amp;G904&amp;"'!"&amp;H904),"")</f>
        <v>40000</v>
      </c>
      <c r="G904" s="1533" t="s">
        <v>6772</v>
      </c>
      <c r="H904" s="2" t="s">
        <v>4504</v>
      </c>
    </row>
    <row r="905" spans="1:8" x14ac:dyDescent="0.2">
      <c r="A905">
        <v>900</v>
      </c>
      <c r="B905" s="7">
        <f>'EstExp 12-20'!G47</f>
        <v>6000</v>
      </c>
      <c r="C905" s="3">
        <f t="shared" si="27"/>
        <v>-5100</v>
      </c>
      <c r="E905" s="2" t="b">
        <f t="shared" ca="1" si="26"/>
        <v>1</v>
      </c>
      <c r="F905" s="2" cm="1">
        <f t="array" aca="1" ref="F905" ca="1">IF(G905&lt;&gt;"",INDIRECT("'"&amp;G905&amp;"'!"&amp;H905),"")</f>
        <v>6000</v>
      </c>
      <c r="G905" s="1533" t="s">
        <v>6772</v>
      </c>
      <c r="H905" s="2" t="s">
        <v>4505</v>
      </c>
    </row>
    <row r="906" spans="1:8" x14ac:dyDescent="0.2">
      <c r="A906">
        <v>901</v>
      </c>
      <c r="B906" s="7">
        <f>'EstExp 12-20'!G48</f>
        <v>0</v>
      </c>
      <c r="C906" s="3">
        <f t="shared" si="27"/>
        <v>901</v>
      </c>
      <c r="E906" s="2" t="b">
        <f t="shared" ca="1" si="26"/>
        <v>1</v>
      </c>
      <c r="F906" s="2" cm="1">
        <f t="array" aca="1" ref="F906" ca="1">IF(G906&lt;&gt;"",INDIRECT("'"&amp;G906&amp;"'!"&amp;H906),"")</f>
        <v>0</v>
      </c>
      <c r="G906" s="1533" t="s">
        <v>6772</v>
      </c>
      <c r="H906" s="2" t="s">
        <v>4506</v>
      </c>
    </row>
    <row r="907" spans="1:8" x14ac:dyDescent="0.2">
      <c r="A907">
        <v>902</v>
      </c>
      <c r="B907" s="7">
        <f>'EstExp 12-20'!G49</f>
        <v>46000</v>
      </c>
      <c r="C907" s="3">
        <f t="shared" si="27"/>
        <v>-45098</v>
      </c>
      <c r="E907" s="2" t="b">
        <f t="shared" ca="1" si="26"/>
        <v>1</v>
      </c>
      <c r="F907" s="2" cm="1">
        <f t="array" aca="1" ref="F907" ca="1">IF(G907&lt;&gt;"",INDIRECT("'"&amp;G907&amp;"'!"&amp;H907),"")</f>
        <v>46000</v>
      </c>
      <c r="G907" s="1533" t="s">
        <v>6772</v>
      </c>
      <c r="H907" s="2" t="s">
        <v>4507</v>
      </c>
    </row>
    <row r="908" spans="1:8" x14ac:dyDescent="0.2">
      <c r="A908">
        <v>903</v>
      </c>
      <c r="B908" s="7">
        <f>'EstExp 12-20'!G51</f>
        <v>0</v>
      </c>
      <c r="C908" s="3">
        <f t="shared" si="27"/>
        <v>903</v>
      </c>
      <c r="E908" s="2" t="b">
        <f t="shared" ca="1" si="26"/>
        <v>1</v>
      </c>
      <c r="F908" s="2" cm="1">
        <f t="array" aca="1" ref="F908" ca="1">IF(G908&lt;&gt;"",INDIRECT("'"&amp;G908&amp;"'!"&amp;H908),"")</f>
        <v>0</v>
      </c>
      <c r="G908" s="1533" t="s">
        <v>6772</v>
      </c>
      <c r="H908" s="2" t="s">
        <v>4508</v>
      </c>
    </row>
    <row r="909" spans="1:8" x14ac:dyDescent="0.2">
      <c r="A909">
        <v>904</v>
      </c>
      <c r="B909" s="7">
        <f>'EstExp 12-20'!G52</f>
        <v>0</v>
      </c>
      <c r="C909" s="3">
        <f t="shared" si="27"/>
        <v>904</v>
      </c>
      <c r="E909" s="2" t="b">
        <f t="shared" ca="1" si="26"/>
        <v>1</v>
      </c>
      <c r="F909" s="2" cm="1">
        <f t="array" aca="1" ref="F909" ca="1">IF(G909&lt;&gt;"",INDIRECT("'"&amp;G909&amp;"'!"&amp;H909),"")</f>
        <v>0</v>
      </c>
      <c r="G909" s="1533" t="s">
        <v>6772</v>
      </c>
      <c r="H909" s="2" t="s">
        <v>4509</v>
      </c>
    </row>
    <row r="910" spans="1:8" x14ac:dyDescent="0.2">
      <c r="A910">
        <v>905</v>
      </c>
      <c r="B910" s="7">
        <f>'EstExp 12-20'!G55</f>
        <v>0</v>
      </c>
      <c r="C910" s="3">
        <f t="shared" si="27"/>
        <v>905</v>
      </c>
      <c r="E910" s="2" t="b">
        <f t="shared" ca="1" si="26"/>
        <v>1</v>
      </c>
      <c r="F910" s="2" cm="1">
        <f t="array" aca="1" ref="F910" ca="1">IF(G910&lt;&gt;"",INDIRECT("'"&amp;G910&amp;"'!"&amp;H910),"")</f>
        <v>0</v>
      </c>
      <c r="G910" s="1533" t="s">
        <v>6772</v>
      </c>
      <c r="H910" s="2" t="s">
        <v>4510</v>
      </c>
    </row>
    <row r="911" spans="1:8" x14ac:dyDescent="0.2">
      <c r="A911">
        <v>906</v>
      </c>
      <c r="B911" s="7">
        <f>'EstExp 12-20'!G57</f>
        <v>0</v>
      </c>
      <c r="C911" s="3">
        <f t="shared" si="27"/>
        <v>906</v>
      </c>
      <c r="E911" s="2" t="b">
        <f t="shared" ca="1" si="26"/>
        <v>1</v>
      </c>
      <c r="F911" s="2" cm="1">
        <f t="array" aca="1" ref="F911" ca="1">IF(G911&lt;&gt;"",INDIRECT("'"&amp;G911&amp;"'!"&amp;H911),"")</f>
        <v>0</v>
      </c>
      <c r="G911" s="1533" t="s">
        <v>6772</v>
      </c>
      <c r="H911" s="2" t="s">
        <v>4511</v>
      </c>
    </row>
    <row r="912" spans="1:8" x14ac:dyDescent="0.2">
      <c r="A912">
        <v>907</v>
      </c>
      <c r="B912" s="7">
        <f>'EstExp 12-20'!G58</f>
        <v>0</v>
      </c>
      <c r="C912" s="3">
        <f t="shared" si="27"/>
        <v>907</v>
      </c>
      <c r="E912" s="2" t="b">
        <f t="shared" ca="1" si="26"/>
        <v>1</v>
      </c>
      <c r="F912" s="2" cm="1">
        <f t="array" aca="1" ref="F912" ca="1">IF(G912&lt;&gt;"",INDIRECT("'"&amp;G912&amp;"'!"&amp;H912),"")</f>
        <v>0</v>
      </c>
      <c r="G912" s="1533" t="s">
        <v>6772</v>
      </c>
      <c r="H912" s="2" t="s">
        <v>4512</v>
      </c>
    </row>
    <row r="913" spans="1:11" x14ac:dyDescent="0.2">
      <c r="A913">
        <v>908</v>
      </c>
      <c r="B913" s="7">
        <f>'EstExp 12-20'!G59</f>
        <v>0</v>
      </c>
      <c r="C913" s="3">
        <f t="shared" si="27"/>
        <v>908</v>
      </c>
      <c r="E913" s="2" t="b">
        <f t="shared" ca="1" si="26"/>
        <v>1</v>
      </c>
      <c r="F913" s="2" cm="1">
        <f t="array" aca="1" ref="F913" ca="1">IF(G913&lt;&gt;"",INDIRECT("'"&amp;G913&amp;"'!"&amp;H913),"")</f>
        <v>0</v>
      </c>
      <c r="G913" s="1533" t="s">
        <v>6772</v>
      </c>
      <c r="H913" s="2" t="s">
        <v>4513</v>
      </c>
    </row>
    <row r="914" spans="1:11" x14ac:dyDescent="0.2">
      <c r="A914">
        <v>909</v>
      </c>
      <c r="B914" s="7">
        <f>'EstExp 12-20'!G61</f>
        <v>0</v>
      </c>
      <c r="C914" s="3">
        <f t="shared" si="27"/>
        <v>909</v>
      </c>
      <c r="E914" s="2" t="b">
        <f t="shared" ca="1" si="26"/>
        <v>1</v>
      </c>
      <c r="F914" s="2" cm="1">
        <f t="array" aca="1" ref="F914" ca="1">IF(G914&lt;&gt;"",INDIRECT("'"&amp;G914&amp;"'!"&amp;H914),"")</f>
        <v>0</v>
      </c>
      <c r="G914" s="1533" t="s">
        <v>6772</v>
      </c>
      <c r="H914" s="2" t="s">
        <v>4514</v>
      </c>
    </row>
    <row r="915" spans="1:11" x14ac:dyDescent="0.2">
      <c r="A915">
        <v>910</v>
      </c>
      <c r="B915" s="7">
        <f>'EstExp 12-20'!G62</f>
        <v>0</v>
      </c>
      <c r="C915" s="3">
        <f t="shared" si="27"/>
        <v>910</v>
      </c>
      <c r="E915" s="2" t="b">
        <f t="shared" ca="1" si="26"/>
        <v>1</v>
      </c>
      <c r="F915" s="2" cm="1">
        <f t="array" aca="1" ref="F915" ca="1">IF(G915&lt;&gt;"",INDIRECT("'"&amp;G915&amp;"'!"&amp;H915),"")</f>
        <v>0</v>
      </c>
      <c r="G915" s="1533" t="s">
        <v>6772</v>
      </c>
      <c r="H915" s="2" t="s">
        <v>4515</v>
      </c>
    </row>
    <row r="916" spans="1:11" x14ac:dyDescent="0.2">
      <c r="A916">
        <v>911</v>
      </c>
      <c r="B916" s="7">
        <f>'EstExp 12-20'!G63</f>
        <v>0</v>
      </c>
      <c r="C916" s="3">
        <f t="shared" si="27"/>
        <v>911</v>
      </c>
      <c r="E916" s="2" t="b">
        <f t="shared" ca="1" si="26"/>
        <v>1</v>
      </c>
      <c r="F916" s="2" cm="1">
        <f t="array" aca="1" ref="F916" ca="1">IF(G916&lt;&gt;"",INDIRECT("'"&amp;G916&amp;"'!"&amp;H916),"")</f>
        <v>0</v>
      </c>
      <c r="G916" s="1533" t="s">
        <v>6772</v>
      </c>
      <c r="H916" s="2" t="s">
        <v>4516</v>
      </c>
    </row>
    <row r="917" spans="1:11" x14ac:dyDescent="0.2">
      <c r="A917">
        <v>912</v>
      </c>
      <c r="B917" s="7">
        <f>'EstExp 12-20'!G64</f>
        <v>0</v>
      </c>
      <c r="C917" s="3">
        <f t="shared" si="27"/>
        <v>912</v>
      </c>
      <c r="E917" s="2" t="b">
        <f t="shared" ca="1" si="26"/>
        <v>1</v>
      </c>
      <c r="F917" s="2" cm="1">
        <f t="array" aca="1" ref="F917" ca="1">IF(G917&lt;&gt;"",INDIRECT("'"&amp;G917&amp;"'!"&amp;H917),"")</f>
        <v>0</v>
      </c>
      <c r="G917" s="1533" t="s">
        <v>6772</v>
      </c>
      <c r="H917" s="2" t="s">
        <v>4517</v>
      </c>
    </row>
    <row r="918" spans="1:11" x14ac:dyDescent="0.2">
      <c r="A918">
        <v>913</v>
      </c>
      <c r="B918" s="7">
        <f>'EstExp 12-20'!G65</f>
        <v>10000</v>
      </c>
      <c r="C918" s="3">
        <f t="shared" si="27"/>
        <v>-9087</v>
      </c>
      <c r="E918" s="2" t="b">
        <f t="shared" ca="1" si="26"/>
        <v>1</v>
      </c>
      <c r="F918" s="2" cm="1">
        <f t="array" aca="1" ref="F918" ca="1">IF(G918&lt;&gt;"",INDIRECT("'"&amp;G918&amp;"'!"&amp;H918),"")</f>
        <v>10000</v>
      </c>
      <c r="G918" s="1533" t="s">
        <v>6772</v>
      </c>
      <c r="H918" s="2" t="s">
        <v>4518</v>
      </c>
    </row>
    <row r="919" spans="1:11" x14ac:dyDescent="0.2">
      <c r="A919">
        <v>914</v>
      </c>
      <c r="B919" s="7">
        <f>'EstExp 12-20'!G66</f>
        <v>0</v>
      </c>
      <c r="C919" s="3">
        <f t="shared" si="27"/>
        <v>914</v>
      </c>
      <c r="E919" s="2" t="b">
        <f t="shared" ca="1" si="26"/>
        <v>1</v>
      </c>
      <c r="F919" s="2" cm="1">
        <f t="array" aca="1" ref="F919" ca="1">IF(G919&lt;&gt;"",INDIRECT("'"&amp;G919&amp;"'!"&amp;H919),"")</f>
        <v>0</v>
      </c>
      <c r="G919" s="1533" t="s">
        <v>6772</v>
      </c>
      <c r="H919" s="2" t="s">
        <v>4519</v>
      </c>
    </row>
    <row r="920" spans="1:11" x14ac:dyDescent="0.2">
      <c r="A920" s="1">
        <v>915</v>
      </c>
      <c r="D920" s="4"/>
      <c r="E920" s="2" t="b">
        <f t="shared" ca="1" si="26"/>
        <v>1</v>
      </c>
      <c r="F920" s="2" t="str" cm="1">
        <f t="array" aca="1" ref="F920" ca="1">IF(G920&lt;&gt;"",INDIRECT("'"&amp;G920&amp;"'!"&amp;H920),"")</f>
        <v/>
      </c>
      <c r="G920" s="1533"/>
      <c r="I920" s="4"/>
      <c r="J920" s="4"/>
      <c r="K920" s="4"/>
    </row>
    <row r="921" spans="1:11" x14ac:dyDescent="0.2">
      <c r="A921">
        <v>916</v>
      </c>
      <c r="B921" s="7">
        <f>'EstExp 12-20'!G67</f>
        <v>10000</v>
      </c>
      <c r="C921" s="3">
        <f t="shared" si="27"/>
        <v>-9084</v>
      </c>
      <c r="E921" s="2" t="b">
        <f t="shared" ca="1" si="26"/>
        <v>1</v>
      </c>
      <c r="F921" s="2" cm="1">
        <f t="array" aca="1" ref="F921" ca="1">IF(G921&lt;&gt;"",INDIRECT("'"&amp;G921&amp;"'!"&amp;H921),"")</f>
        <v>10000</v>
      </c>
      <c r="G921" s="1533" t="s">
        <v>6772</v>
      </c>
      <c r="H921" s="2" t="s">
        <v>4520</v>
      </c>
    </row>
    <row r="922" spans="1:11" x14ac:dyDescent="0.2">
      <c r="A922">
        <v>917</v>
      </c>
      <c r="B922" s="7">
        <f>'EstExp 12-20'!G69</f>
        <v>0</v>
      </c>
      <c r="C922" s="3">
        <f t="shared" si="27"/>
        <v>917</v>
      </c>
      <c r="E922" s="2" t="b">
        <f t="shared" ca="1" si="26"/>
        <v>1</v>
      </c>
      <c r="F922" s="2" cm="1">
        <f t="array" aca="1" ref="F922" ca="1">IF(G922&lt;&gt;"",INDIRECT("'"&amp;G922&amp;"'!"&amp;H922),"")</f>
        <v>0</v>
      </c>
      <c r="G922" s="1533" t="s">
        <v>6772</v>
      </c>
      <c r="H922" s="2" t="s">
        <v>4521</v>
      </c>
    </row>
    <row r="923" spans="1:11" x14ac:dyDescent="0.2">
      <c r="A923">
        <v>918</v>
      </c>
      <c r="B923" s="7">
        <f>'EstExp 12-20'!G70</f>
        <v>0</v>
      </c>
      <c r="C923" s="3">
        <f t="shared" si="27"/>
        <v>918</v>
      </c>
      <c r="E923" s="2" t="b">
        <f t="shared" ca="1" si="26"/>
        <v>1</v>
      </c>
      <c r="F923" s="2" cm="1">
        <f t="array" aca="1" ref="F923" ca="1">IF(G923&lt;&gt;"",INDIRECT("'"&amp;G923&amp;"'!"&amp;H923),"")</f>
        <v>0</v>
      </c>
      <c r="G923" s="1533" t="s">
        <v>6772</v>
      </c>
      <c r="H923" s="2" t="s">
        <v>4522</v>
      </c>
    </row>
    <row r="924" spans="1:11" x14ac:dyDescent="0.2">
      <c r="A924">
        <v>919</v>
      </c>
      <c r="B924" s="7">
        <f>'EstExp 12-20'!G71</f>
        <v>0</v>
      </c>
      <c r="C924" s="3">
        <f t="shared" si="27"/>
        <v>919</v>
      </c>
      <c r="E924" s="2" t="b">
        <f t="shared" ca="1" si="26"/>
        <v>1</v>
      </c>
      <c r="F924" s="2" cm="1">
        <f t="array" aca="1" ref="F924" ca="1">IF(G924&lt;&gt;"",INDIRECT("'"&amp;G924&amp;"'!"&amp;H924),"")</f>
        <v>0</v>
      </c>
      <c r="G924" s="1533" t="s">
        <v>6772</v>
      </c>
      <c r="H924" s="2" t="s">
        <v>4523</v>
      </c>
    </row>
    <row r="925" spans="1:11" x14ac:dyDescent="0.2">
      <c r="A925">
        <v>920</v>
      </c>
      <c r="B925" s="7">
        <f>'EstExp 12-20'!G72</f>
        <v>0</v>
      </c>
      <c r="C925" s="3">
        <f t="shared" si="27"/>
        <v>920</v>
      </c>
      <c r="E925" s="2" t="b">
        <f t="shared" ca="1" si="26"/>
        <v>1</v>
      </c>
      <c r="F925" s="2" cm="1">
        <f t="array" aca="1" ref="F925" ca="1">IF(G925&lt;&gt;"",INDIRECT("'"&amp;G925&amp;"'!"&amp;H925),"")</f>
        <v>0</v>
      </c>
      <c r="G925" s="1533" t="s">
        <v>6772</v>
      </c>
      <c r="H925" s="2" t="s">
        <v>4524</v>
      </c>
    </row>
    <row r="926" spans="1:11" x14ac:dyDescent="0.2">
      <c r="A926" s="1">
        <v>921</v>
      </c>
      <c r="D926" s="4"/>
      <c r="E926" s="2" t="b">
        <f t="shared" ca="1" si="26"/>
        <v>1</v>
      </c>
      <c r="F926" s="2" t="str" cm="1">
        <f t="array" aca="1" ref="F926" ca="1">IF(G926&lt;&gt;"",INDIRECT("'"&amp;G926&amp;"'!"&amp;H926),"")</f>
        <v/>
      </c>
      <c r="G926" s="1533"/>
      <c r="I926" s="4"/>
      <c r="J926" s="4"/>
      <c r="K926" s="4"/>
    </row>
    <row r="927" spans="1:11" x14ac:dyDescent="0.2">
      <c r="A927">
        <v>922</v>
      </c>
      <c r="B927" s="7">
        <f>'EstExp 12-20'!G73</f>
        <v>72000</v>
      </c>
      <c r="C927" s="3">
        <f t="shared" si="27"/>
        <v>-71078</v>
      </c>
      <c r="E927" s="2" t="b">
        <f t="shared" ca="1" si="26"/>
        <v>1</v>
      </c>
      <c r="F927" s="2" cm="1">
        <f t="array" aca="1" ref="F927" ca="1">IF(G927&lt;&gt;"",INDIRECT("'"&amp;G927&amp;"'!"&amp;H927),"")</f>
        <v>72000</v>
      </c>
      <c r="G927" s="1533" t="s">
        <v>6772</v>
      </c>
      <c r="H927" s="2" t="s">
        <v>4525</v>
      </c>
    </row>
    <row r="928" spans="1:11" x14ac:dyDescent="0.2">
      <c r="A928" s="1">
        <v>923</v>
      </c>
      <c r="D928" s="4"/>
      <c r="E928" s="2" t="b">
        <f t="shared" ca="1" si="26"/>
        <v>1</v>
      </c>
      <c r="F928" s="2" t="str" cm="1">
        <f t="array" aca="1" ref="F928" ca="1">IF(G928&lt;&gt;"",INDIRECT("'"&amp;G928&amp;"'!"&amp;H928),"")</f>
        <v/>
      </c>
      <c r="G928" s="1533"/>
      <c r="I928" s="4"/>
      <c r="J928" s="4"/>
      <c r="K928" s="4"/>
    </row>
    <row r="929" spans="1:11" x14ac:dyDescent="0.2">
      <c r="A929">
        <v>924</v>
      </c>
      <c r="B929" s="7">
        <f>'EstExp 12-20'!G74</f>
        <v>72000</v>
      </c>
      <c r="C929" s="3">
        <f t="shared" si="27"/>
        <v>-71076</v>
      </c>
      <c r="E929" s="2" t="b">
        <f t="shared" ca="1" si="26"/>
        <v>1</v>
      </c>
      <c r="F929" s="2" cm="1">
        <f t="array" aca="1" ref="F929" ca="1">IF(G929&lt;&gt;"",INDIRECT("'"&amp;G929&amp;"'!"&amp;H929),"")</f>
        <v>72000</v>
      </c>
      <c r="G929" s="1533" t="s">
        <v>6772</v>
      </c>
      <c r="H929" s="2" t="s">
        <v>4526</v>
      </c>
    </row>
    <row r="930" spans="1:11" x14ac:dyDescent="0.2">
      <c r="A930">
        <v>925</v>
      </c>
      <c r="B930" s="7">
        <f>'EstExp 12-20'!G75</f>
        <v>10000</v>
      </c>
      <c r="C930" s="3">
        <f t="shared" si="27"/>
        <v>-9075</v>
      </c>
      <c r="E930" s="2" t="b">
        <f t="shared" ca="1" si="26"/>
        <v>1</v>
      </c>
      <c r="F930" s="2" cm="1">
        <f t="array" aca="1" ref="F930" ca="1">IF(G930&lt;&gt;"",INDIRECT("'"&amp;G930&amp;"'!"&amp;H930),"")</f>
        <v>10000</v>
      </c>
      <c r="G930" s="1533" t="s">
        <v>6772</v>
      </c>
      <c r="H930" s="2" t="s">
        <v>4527</v>
      </c>
    </row>
    <row r="931" spans="1:11" x14ac:dyDescent="0.2">
      <c r="A931">
        <v>926</v>
      </c>
      <c r="B931" s="7">
        <f>'EstExp 12-20'!G76</f>
        <v>160000</v>
      </c>
      <c r="C931" s="3">
        <f t="shared" si="27"/>
        <v>-159074</v>
      </c>
      <c r="E931" s="2" t="b">
        <f t="shared" ca="1" si="26"/>
        <v>1</v>
      </c>
      <c r="F931" s="2" cm="1">
        <f t="array" aca="1" ref="F931" ca="1">IF(G931&lt;&gt;"",INDIRECT("'"&amp;G931&amp;"'!"&amp;H931),"")</f>
        <v>160000</v>
      </c>
      <c r="G931" s="1533" t="s">
        <v>6772</v>
      </c>
      <c r="H931" s="2" t="s">
        <v>4528</v>
      </c>
    </row>
    <row r="932" spans="1:11" x14ac:dyDescent="0.2">
      <c r="A932">
        <v>927</v>
      </c>
      <c r="B932" s="7">
        <f>'EstExp 12-20'!G77</f>
        <v>0</v>
      </c>
      <c r="C932" s="3">
        <f t="shared" si="27"/>
        <v>927</v>
      </c>
      <c r="E932" s="2" t="b">
        <f t="shared" ca="1" si="26"/>
        <v>1</v>
      </c>
      <c r="F932" s="2" cm="1">
        <f t="array" aca="1" ref="F932" ca="1">IF(G932&lt;&gt;"",INDIRECT("'"&amp;G932&amp;"'!"&amp;H932),"")</f>
        <v>0</v>
      </c>
      <c r="G932" s="1533" t="s">
        <v>6772</v>
      </c>
      <c r="H932" s="2" t="s">
        <v>4529</v>
      </c>
    </row>
    <row r="933" spans="1:11" x14ac:dyDescent="0.2">
      <c r="A933">
        <v>928</v>
      </c>
      <c r="B933" s="7">
        <f>'EstExp 12-20'!G116</f>
        <v>939000</v>
      </c>
      <c r="C933" s="3">
        <f t="shared" si="27"/>
        <v>-938072</v>
      </c>
      <c r="E933" s="2" t="b">
        <f t="shared" ca="1" si="26"/>
        <v>1</v>
      </c>
      <c r="F933" s="2" cm="1">
        <f t="array" aca="1" ref="F933" ca="1">IF(G933&lt;&gt;"",INDIRECT("'"&amp;G933&amp;"'!"&amp;H933),"")</f>
        <v>939000</v>
      </c>
      <c r="G933" s="1533" t="s">
        <v>6772</v>
      </c>
      <c r="H933" s="2" t="s">
        <v>4530</v>
      </c>
    </row>
    <row r="934" spans="1:11" x14ac:dyDescent="0.2">
      <c r="A934" s="1">
        <v>929</v>
      </c>
      <c r="D934" s="4"/>
      <c r="E934" s="2" t="b">
        <f t="shared" ca="1" si="26"/>
        <v>1</v>
      </c>
      <c r="F934" s="2" t="str" cm="1">
        <f t="array" aca="1" ref="F934" ca="1">IF(G934&lt;&gt;"",INDIRECT("'"&amp;G934&amp;"'!"&amp;H934),"")</f>
        <v/>
      </c>
      <c r="G934" s="1533"/>
      <c r="I934" s="4"/>
      <c r="J934" s="4"/>
      <c r="K934" s="4"/>
    </row>
    <row r="935" spans="1:11" x14ac:dyDescent="0.2">
      <c r="A935" s="1">
        <v>930</v>
      </c>
      <c r="D935" s="4"/>
      <c r="E935" s="2" t="b">
        <f t="shared" ca="1" si="26"/>
        <v>1</v>
      </c>
      <c r="F935" s="2" t="str" cm="1">
        <f t="array" aca="1" ref="F935" ca="1">IF(G935&lt;&gt;"",INDIRECT("'"&amp;G935&amp;"'!"&amp;H935),"")</f>
        <v/>
      </c>
      <c r="G935" s="1533"/>
      <c r="I935" s="4"/>
      <c r="J935" s="4"/>
      <c r="K935" s="4"/>
    </row>
    <row r="936" spans="1:11" x14ac:dyDescent="0.2">
      <c r="A936" s="1">
        <v>931</v>
      </c>
      <c r="D936" s="4"/>
      <c r="E936" s="2" t="b">
        <f t="shared" ca="1" si="26"/>
        <v>1</v>
      </c>
      <c r="F936" s="2" t="str" cm="1">
        <f t="array" aca="1" ref="F936" ca="1">IF(G936&lt;&gt;"",INDIRECT("'"&amp;G936&amp;"'!"&amp;H936),"")</f>
        <v/>
      </c>
      <c r="G936" s="1533"/>
      <c r="I936" s="4"/>
      <c r="J936" s="4"/>
      <c r="K936" s="4"/>
    </row>
    <row r="937" spans="1:11" x14ac:dyDescent="0.2">
      <c r="A937" s="1">
        <v>932</v>
      </c>
      <c r="D937" s="4"/>
      <c r="E937" s="2" t="b">
        <f t="shared" ca="1" si="26"/>
        <v>1</v>
      </c>
      <c r="F937" s="2" t="str" cm="1">
        <f t="array" aca="1" ref="F937" ca="1">IF(G937&lt;&gt;"",INDIRECT("'"&amp;G937&amp;"'!"&amp;H937),"")</f>
        <v/>
      </c>
      <c r="G937" s="1533"/>
      <c r="I937" s="4"/>
      <c r="J937" s="4"/>
      <c r="K937" s="4"/>
    </row>
    <row r="938" spans="1:11" x14ac:dyDescent="0.2">
      <c r="A938" s="1">
        <v>933</v>
      </c>
      <c r="D938" s="4"/>
      <c r="E938" s="2" t="b">
        <f t="shared" ca="1" si="26"/>
        <v>1</v>
      </c>
      <c r="F938" s="2" t="str" cm="1">
        <f t="array" aca="1" ref="F938" ca="1">IF(G938&lt;&gt;"",INDIRECT("'"&amp;G938&amp;"'!"&amp;H938),"")</f>
        <v/>
      </c>
      <c r="G938" s="1533"/>
      <c r="I938" s="4"/>
      <c r="J938" s="4"/>
      <c r="K938" s="4"/>
    </row>
    <row r="939" spans="1:11" x14ac:dyDescent="0.2">
      <c r="A939">
        <v>934</v>
      </c>
      <c r="B939" s="7">
        <f>'EstExp 12-20'!H5</f>
        <v>0</v>
      </c>
      <c r="C939" s="3">
        <f t="shared" si="27"/>
        <v>934</v>
      </c>
      <c r="E939" s="2" t="b">
        <f t="shared" ca="1" si="26"/>
        <v>1</v>
      </c>
      <c r="F939" s="2" cm="1">
        <f t="array" aca="1" ref="F939" ca="1">IF(G939&lt;&gt;"",INDIRECT("'"&amp;G939&amp;"'!"&amp;H939),"")</f>
        <v>0</v>
      </c>
      <c r="G939" s="1533" t="s">
        <v>6772</v>
      </c>
      <c r="H939" s="2" t="s">
        <v>4531</v>
      </c>
    </row>
    <row r="940" spans="1:11" x14ac:dyDescent="0.2">
      <c r="A940">
        <v>935</v>
      </c>
      <c r="B940" s="7">
        <f>'EstExp 12-20'!H16</f>
        <v>0</v>
      </c>
      <c r="C940" s="3">
        <f t="shared" si="27"/>
        <v>935</v>
      </c>
      <c r="E940" s="2" t="b">
        <f t="shared" ca="1" si="26"/>
        <v>1</v>
      </c>
      <c r="F940" s="2" cm="1">
        <f t="array" aca="1" ref="F940" ca="1">IF(G940&lt;&gt;"",INDIRECT("'"&amp;G940&amp;"'!"&amp;H940),"")</f>
        <v>0</v>
      </c>
      <c r="G940" s="1533" t="s">
        <v>6772</v>
      </c>
      <c r="H940" s="2" t="s">
        <v>4291</v>
      </c>
    </row>
    <row r="941" spans="1:11" x14ac:dyDescent="0.2">
      <c r="A941" s="1">
        <v>936</v>
      </c>
      <c r="D941" s="4"/>
      <c r="E941" s="2" t="b">
        <f t="shared" ca="1" si="26"/>
        <v>1</v>
      </c>
      <c r="F941" s="2" t="str" cm="1">
        <f t="array" aca="1" ref="F941" ca="1">IF(G941&lt;&gt;"",INDIRECT("'"&amp;G941&amp;"'!"&amp;H941),"")</f>
        <v/>
      </c>
      <c r="G941" s="1533"/>
      <c r="I941" s="4"/>
      <c r="J941" s="4"/>
      <c r="K941" s="4"/>
    </row>
    <row r="942" spans="1:11" x14ac:dyDescent="0.2">
      <c r="A942" s="1">
        <v>937</v>
      </c>
      <c r="D942" s="4"/>
      <c r="E942" s="2" t="b">
        <f t="shared" ca="1" si="26"/>
        <v>1</v>
      </c>
      <c r="F942" s="2" t="str" cm="1">
        <f t="array" aca="1" ref="F942" ca="1">IF(G942&lt;&gt;"",INDIRECT("'"&amp;G942&amp;"'!"&amp;H942),"")</f>
        <v/>
      </c>
      <c r="G942" s="1533"/>
      <c r="I942" s="4"/>
      <c r="J942" s="4"/>
      <c r="K942" s="4"/>
    </row>
    <row r="943" spans="1:11" x14ac:dyDescent="0.2">
      <c r="A943" s="1">
        <v>938</v>
      </c>
      <c r="D943" s="4"/>
      <c r="E943" s="2" t="b">
        <f t="shared" ca="1" si="26"/>
        <v>1</v>
      </c>
      <c r="F943" s="2" t="str" cm="1">
        <f t="array" aca="1" ref="F943" ca="1">IF(G943&lt;&gt;"",INDIRECT("'"&amp;G943&amp;"'!"&amp;H943),"")</f>
        <v/>
      </c>
      <c r="G943" s="1533"/>
      <c r="I943" s="4"/>
      <c r="J943" s="4"/>
      <c r="K943" s="4"/>
    </row>
    <row r="944" spans="1:11" x14ac:dyDescent="0.2">
      <c r="A944" s="1">
        <v>939</v>
      </c>
      <c r="D944" s="4"/>
      <c r="E944" s="2" t="b">
        <f t="shared" ca="1" si="26"/>
        <v>1</v>
      </c>
      <c r="F944" s="2" t="str" cm="1">
        <f t="array" aca="1" ref="F944" ca="1">IF(G944&lt;&gt;"",INDIRECT("'"&amp;G944&amp;"'!"&amp;H944),"")</f>
        <v/>
      </c>
      <c r="G944" s="1533"/>
      <c r="I944" s="4"/>
      <c r="J944" s="4"/>
      <c r="K944" s="4"/>
    </row>
    <row r="945" spans="1:11" x14ac:dyDescent="0.2">
      <c r="A945" s="1">
        <v>940</v>
      </c>
      <c r="D945" s="4"/>
      <c r="E945" s="2" t="b">
        <f t="shared" ca="1" si="26"/>
        <v>1</v>
      </c>
      <c r="F945" s="2" t="str" cm="1">
        <f t="array" aca="1" ref="F945" ca="1">IF(G945&lt;&gt;"",INDIRECT("'"&amp;G945&amp;"'!"&amp;H945),"")</f>
        <v/>
      </c>
      <c r="G945" s="1533"/>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33" t="s">
        <v>6772</v>
      </c>
      <c r="H946" s="2" t="s">
        <v>4228</v>
      </c>
    </row>
    <row r="947" spans="1:11" x14ac:dyDescent="0.2">
      <c r="A947" s="1">
        <v>942</v>
      </c>
      <c r="D947" s="4"/>
      <c r="E947" s="2" t="b">
        <f t="shared" ca="1" si="26"/>
        <v>1</v>
      </c>
      <c r="F947" s="2" t="str" cm="1">
        <f t="array" aca="1" ref="F947" ca="1">IF(G947&lt;&gt;"",INDIRECT("'"&amp;G947&amp;"'!"&amp;H947),"")</f>
        <v/>
      </c>
      <c r="G947" s="1533"/>
      <c r="I947" s="4"/>
      <c r="J947" s="4"/>
      <c r="K947" s="4"/>
    </row>
    <row r="948" spans="1:11" x14ac:dyDescent="0.2">
      <c r="A948" s="1">
        <v>943</v>
      </c>
      <c r="D948" s="4"/>
      <c r="E948" s="2" t="b">
        <f t="shared" ca="1" si="26"/>
        <v>1</v>
      </c>
      <c r="F948" s="2" t="str" cm="1">
        <f t="array" aca="1" ref="F948" ca="1">IF(G948&lt;&gt;"",INDIRECT("'"&amp;G948&amp;"'!"&amp;H948),"")</f>
        <v/>
      </c>
      <c r="G948" s="1533"/>
      <c r="I948" s="4"/>
      <c r="J948" s="4"/>
      <c r="K948" s="4"/>
    </row>
    <row r="949" spans="1:11" x14ac:dyDescent="0.2">
      <c r="A949" s="1">
        <v>944</v>
      </c>
      <c r="D949" s="4"/>
      <c r="E949" s="2" t="b">
        <f t="shared" ca="1" si="26"/>
        <v>1</v>
      </c>
      <c r="F949" s="2" t="str" cm="1">
        <f t="array" aca="1" ref="F949" ca="1">IF(G949&lt;&gt;"",INDIRECT("'"&amp;G949&amp;"'!"&amp;H949),"")</f>
        <v/>
      </c>
      <c r="G949" s="1533"/>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33" t="s">
        <v>6772</v>
      </c>
      <c r="H950" s="2" t="s">
        <v>4290</v>
      </c>
    </row>
    <row r="951" spans="1:11" x14ac:dyDescent="0.2">
      <c r="A951">
        <v>946</v>
      </c>
      <c r="B951" s="7">
        <f>'EstExp 12-20'!H13</f>
        <v>0</v>
      </c>
      <c r="C951" s="3">
        <f t="shared" si="27"/>
        <v>946</v>
      </c>
      <c r="E951" s="2" t="b">
        <f t="shared" ca="1" si="26"/>
        <v>1</v>
      </c>
      <c r="F951" s="2" cm="1">
        <f t="array" aca="1" ref="F951" ca="1">IF(G951&lt;&gt;"",INDIRECT("'"&amp;G951&amp;"'!"&amp;H951),"")</f>
        <v>0</v>
      </c>
      <c r="G951" s="1533" t="s">
        <v>6772</v>
      </c>
      <c r="H951" s="2" t="s">
        <v>4220</v>
      </c>
    </row>
    <row r="952" spans="1:11" x14ac:dyDescent="0.2">
      <c r="A952">
        <v>947</v>
      </c>
      <c r="B952" s="7">
        <f>'EstExp 12-20'!H14</f>
        <v>0</v>
      </c>
      <c r="C952" s="3">
        <f t="shared" si="27"/>
        <v>947</v>
      </c>
      <c r="E952" s="2" t="b">
        <f t="shared" ca="1" si="26"/>
        <v>1</v>
      </c>
      <c r="F952" s="2" cm="1">
        <f t="array" aca="1" ref="F952" ca="1">IF(G952&lt;&gt;"",INDIRECT("'"&amp;G952&amp;"'!"&amp;H952),"")</f>
        <v>0</v>
      </c>
      <c r="G952" s="1533" t="s">
        <v>6772</v>
      </c>
      <c r="H952" s="2" t="s">
        <v>4221</v>
      </c>
    </row>
    <row r="953" spans="1:11" x14ac:dyDescent="0.2">
      <c r="A953">
        <v>948</v>
      </c>
      <c r="B953" s="7">
        <f>'EstExp 12-20'!H15</f>
        <v>0</v>
      </c>
      <c r="C953" s="3">
        <f t="shared" si="27"/>
        <v>948</v>
      </c>
      <c r="E953" s="2" t="b">
        <f t="shared" ca="1" si="26"/>
        <v>1</v>
      </c>
      <c r="F953" s="2" cm="1">
        <f t="array" aca="1" ref="F953" ca="1">IF(G953&lt;&gt;"",INDIRECT("'"&amp;G953&amp;"'!"&amp;H953),"")</f>
        <v>0</v>
      </c>
      <c r="G953" s="1533" t="s">
        <v>6772</v>
      </c>
      <c r="H953" s="2" t="s">
        <v>4532</v>
      </c>
    </row>
    <row r="954" spans="1:11" x14ac:dyDescent="0.2">
      <c r="A954">
        <v>949</v>
      </c>
      <c r="B954" s="7">
        <f>'EstExp 12-20'!H34</f>
        <v>0</v>
      </c>
      <c r="C954" s="3">
        <f t="shared" si="27"/>
        <v>949</v>
      </c>
      <c r="E954" s="2" t="b">
        <f t="shared" ca="1" si="26"/>
        <v>1</v>
      </c>
      <c r="F954" s="2" cm="1">
        <f t="array" aca="1" ref="F954" ca="1">IF(G954&lt;&gt;"",INDIRECT("'"&amp;G954&amp;"'!"&amp;H954),"")</f>
        <v>0</v>
      </c>
      <c r="G954" s="1533" t="s">
        <v>6772</v>
      </c>
      <c r="H954" s="2" t="s">
        <v>4533</v>
      </c>
    </row>
    <row r="955" spans="1:11" x14ac:dyDescent="0.2">
      <c r="A955">
        <v>950</v>
      </c>
      <c r="B955" s="7">
        <f>'EstExp 12-20'!H38</f>
        <v>0</v>
      </c>
      <c r="C955" s="3">
        <f t="shared" si="27"/>
        <v>950</v>
      </c>
      <c r="E955" s="2" t="b">
        <f t="shared" ca="1" si="26"/>
        <v>1</v>
      </c>
      <c r="F955" s="2" cm="1">
        <f t="array" aca="1" ref="F955" ca="1">IF(G955&lt;&gt;"",INDIRECT("'"&amp;G955&amp;"'!"&amp;H955),"")</f>
        <v>0</v>
      </c>
      <c r="G955" s="1533" t="s">
        <v>6772</v>
      </c>
      <c r="H955" s="2" t="s">
        <v>4534</v>
      </c>
    </row>
    <row r="956" spans="1:11" x14ac:dyDescent="0.2">
      <c r="A956">
        <v>951</v>
      </c>
      <c r="B956" s="7">
        <f>'EstExp 12-20'!H39</f>
        <v>1600</v>
      </c>
      <c r="C956" s="3">
        <f t="shared" si="27"/>
        <v>-649</v>
      </c>
      <c r="E956" s="2" t="b">
        <f t="shared" ca="1" si="26"/>
        <v>1</v>
      </c>
      <c r="F956" s="2" cm="1">
        <f t="array" aca="1" ref="F956" ca="1">IF(G956&lt;&gt;"",INDIRECT("'"&amp;G956&amp;"'!"&amp;H956),"")</f>
        <v>1600</v>
      </c>
      <c r="G956" s="1533" t="s">
        <v>6772</v>
      </c>
      <c r="H956" s="2" t="s">
        <v>4535</v>
      </c>
    </row>
    <row r="957" spans="1:11" x14ac:dyDescent="0.2">
      <c r="A957">
        <v>952</v>
      </c>
      <c r="B957" s="7">
        <f>'EstExp 12-20'!H40</f>
        <v>0</v>
      </c>
      <c r="C957" s="3">
        <f t="shared" si="27"/>
        <v>952</v>
      </c>
      <c r="E957" s="2" t="b">
        <f t="shared" ca="1" si="26"/>
        <v>1</v>
      </c>
      <c r="F957" s="2" cm="1">
        <f t="array" aca="1" ref="F957" ca="1">IF(G957&lt;&gt;"",INDIRECT("'"&amp;G957&amp;"'!"&amp;H957),"")</f>
        <v>0</v>
      </c>
      <c r="G957" s="1533" t="s">
        <v>6772</v>
      </c>
      <c r="H957" s="2" t="s">
        <v>4536</v>
      </c>
    </row>
    <row r="958" spans="1:11" x14ac:dyDescent="0.2">
      <c r="A958">
        <v>953</v>
      </c>
      <c r="B958" s="7">
        <f>'EstExp 12-20'!H41</f>
        <v>0</v>
      </c>
      <c r="C958" s="3">
        <f t="shared" si="27"/>
        <v>953</v>
      </c>
      <c r="E958" s="2" t="b">
        <f t="shared" ca="1" si="26"/>
        <v>1</v>
      </c>
      <c r="F958" s="2" cm="1">
        <f t="array" aca="1" ref="F958" ca="1">IF(G958&lt;&gt;"",INDIRECT("'"&amp;G958&amp;"'!"&amp;H958),"")</f>
        <v>0</v>
      </c>
      <c r="G958" s="1533" t="s">
        <v>6772</v>
      </c>
      <c r="H958" s="2" t="s">
        <v>4537</v>
      </c>
    </row>
    <row r="959" spans="1:11" x14ac:dyDescent="0.2">
      <c r="A959">
        <v>954</v>
      </c>
      <c r="B959" s="7">
        <f>'EstExp 12-20'!H42</f>
        <v>0</v>
      </c>
      <c r="C959" s="3">
        <f t="shared" si="27"/>
        <v>954</v>
      </c>
      <c r="E959" s="2" t="b">
        <f t="shared" ca="1" si="26"/>
        <v>1</v>
      </c>
      <c r="F959" s="2" cm="1">
        <f t="array" aca="1" ref="F959" ca="1">IF(G959&lt;&gt;"",INDIRECT("'"&amp;G959&amp;"'!"&amp;H959),"")</f>
        <v>0</v>
      </c>
      <c r="G959" s="1533" t="s">
        <v>6772</v>
      </c>
      <c r="H959" s="2" t="s">
        <v>4538</v>
      </c>
    </row>
    <row r="960" spans="1:11" x14ac:dyDescent="0.2">
      <c r="A960">
        <v>955</v>
      </c>
      <c r="B960" s="7">
        <f>'EstExp 12-20'!H43</f>
        <v>15000</v>
      </c>
      <c r="C960" s="3">
        <f t="shared" si="27"/>
        <v>-14045</v>
      </c>
      <c r="E960" s="2" t="b">
        <f t="shared" ca="1" si="26"/>
        <v>1</v>
      </c>
      <c r="F960" s="2" cm="1">
        <f t="array" aca="1" ref="F960" ca="1">IF(G960&lt;&gt;"",INDIRECT("'"&amp;G960&amp;"'!"&amp;H960),"")</f>
        <v>15000</v>
      </c>
      <c r="G960" s="1533" t="s">
        <v>6772</v>
      </c>
      <c r="H960" s="2" t="s">
        <v>4539</v>
      </c>
    </row>
    <row r="961" spans="1:8" x14ac:dyDescent="0.2">
      <c r="A961">
        <v>956</v>
      </c>
      <c r="B961" s="7">
        <f>'EstExp 12-20'!H44</f>
        <v>16600</v>
      </c>
      <c r="C961" s="3">
        <f t="shared" si="27"/>
        <v>-15644</v>
      </c>
      <c r="E961" s="2" t="b">
        <f t="shared" ca="1" si="26"/>
        <v>1</v>
      </c>
      <c r="F961" s="2" cm="1">
        <f t="array" aca="1" ref="F961" ca="1">IF(G961&lt;&gt;"",INDIRECT("'"&amp;G961&amp;"'!"&amp;H961),"")</f>
        <v>16600</v>
      </c>
      <c r="G961" s="1533" t="s">
        <v>6772</v>
      </c>
      <c r="H961" s="2" t="s">
        <v>4540</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33" t="s">
        <v>6772</v>
      </c>
      <c r="H962" s="2" t="s">
        <v>4541</v>
      </c>
    </row>
    <row r="963" spans="1:8" x14ac:dyDescent="0.2">
      <c r="A963">
        <v>958</v>
      </c>
      <c r="B963" s="7">
        <f>'EstExp 12-20'!H47</f>
        <v>0</v>
      </c>
      <c r="C963" s="3">
        <f t="shared" si="27"/>
        <v>958</v>
      </c>
      <c r="E963" s="2" t="b">
        <f t="shared" ca="1" si="28"/>
        <v>1</v>
      </c>
      <c r="F963" s="2" cm="1">
        <f t="array" aca="1" ref="F963" ca="1">IF(G963&lt;&gt;"",INDIRECT("'"&amp;G963&amp;"'!"&amp;H963),"")</f>
        <v>0</v>
      </c>
      <c r="G963" s="1533" t="s">
        <v>6772</v>
      </c>
      <c r="H963" s="2" t="s">
        <v>4542</v>
      </c>
    </row>
    <row r="964" spans="1:8" x14ac:dyDescent="0.2">
      <c r="A964">
        <v>959</v>
      </c>
      <c r="B964" s="7">
        <f>'EstExp 12-20'!H48</f>
        <v>0</v>
      </c>
      <c r="C964" s="3">
        <f t="shared" si="27"/>
        <v>959</v>
      </c>
      <c r="E964" s="2" t="b">
        <f t="shared" ca="1" si="28"/>
        <v>1</v>
      </c>
      <c r="F964" s="2" cm="1">
        <f t="array" aca="1" ref="F964" ca="1">IF(G964&lt;&gt;"",INDIRECT("'"&amp;G964&amp;"'!"&amp;H964),"")</f>
        <v>0</v>
      </c>
      <c r="G964" s="1533" t="s">
        <v>6772</v>
      </c>
      <c r="H964" s="2" t="s">
        <v>4543</v>
      </c>
    </row>
    <row r="965" spans="1:8" x14ac:dyDescent="0.2">
      <c r="A965">
        <v>960</v>
      </c>
      <c r="B965" s="7">
        <f>'EstExp 12-20'!H49</f>
        <v>0</v>
      </c>
      <c r="C965" s="3">
        <f t="shared" si="27"/>
        <v>960</v>
      </c>
      <c r="E965" s="2" t="b">
        <f t="shared" ca="1" si="28"/>
        <v>1</v>
      </c>
      <c r="F965" s="2" cm="1">
        <f t="array" aca="1" ref="F965" ca="1">IF(G965&lt;&gt;"",INDIRECT("'"&amp;G965&amp;"'!"&amp;H965),"")</f>
        <v>0</v>
      </c>
      <c r="G965" s="1533" t="s">
        <v>6772</v>
      </c>
      <c r="H965" s="2" t="s">
        <v>4544</v>
      </c>
    </row>
    <row r="966" spans="1:8" x14ac:dyDescent="0.2">
      <c r="A966">
        <v>961</v>
      </c>
      <c r="B966" s="7">
        <f>'EstExp 12-20'!H51</f>
        <v>145000</v>
      </c>
      <c r="C966" s="3">
        <f t="shared" si="27"/>
        <v>-144039</v>
      </c>
      <c r="E966" s="2" t="b">
        <f t="shared" ca="1" si="28"/>
        <v>1</v>
      </c>
      <c r="F966" s="2" cm="1">
        <f t="array" aca="1" ref="F966" ca="1">IF(G966&lt;&gt;"",INDIRECT("'"&amp;G966&amp;"'!"&amp;H966),"")</f>
        <v>145000</v>
      </c>
      <c r="G966" s="1533" t="s">
        <v>6772</v>
      </c>
      <c r="H966" s="2" t="s">
        <v>4545</v>
      </c>
    </row>
    <row r="967" spans="1:8" x14ac:dyDescent="0.2">
      <c r="A967">
        <v>962</v>
      </c>
      <c r="B967" s="7">
        <f>'EstExp 12-20'!H52</f>
        <v>1500</v>
      </c>
      <c r="C967" s="3">
        <f t="shared" si="27"/>
        <v>-538</v>
      </c>
      <c r="E967" s="2" t="b">
        <f t="shared" ca="1" si="28"/>
        <v>1</v>
      </c>
      <c r="F967" s="2" cm="1">
        <f t="array" aca="1" ref="F967" ca="1">IF(G967&lt;&gt;"",INDIRECT("'"&amp;G967&amp;"'!"&amp;H967),"")</f>
        <v>1500</v>
      </c>
      <c r="G967" s="1533" t="s">
        <v>6772</v>
      </c>
      <c r="H967" s="2" t="s">
        <v>4546</v>
      </c>
    </row>
    <row r="968" spans="1:8" x14ac:dyDescent="0.2">
      <c r="A968">
        <v>963</v>
      </c>
      <c r="B968" s="7">
        <f>'EstExp 12-20'!H55</f>
        <v>146500</v>
      </c>
      <c r="C968" s="3">
        <f t="shared" ref="C968:C998" si="29">A968-B968</f>
        <v>-145537</v>
      </c>
      <c r="E968" s="2" t="b">
        <f t="shared" ca="1" si="28"/>
        <v>1</v>
      </c>
      <c r="F968" s="2" cm="1">
        <f t="array" aca="1" ref="F968" ca="1">IF(G968&lt;&gt;"",INDIRECT("'"&amp;G968&amp;"'!"&amp;H968),"")</f>
        <v>146500</v>
      </c>
      <c r="G968" s="1533" t="s">
        <v>6772</v>
      </c>
      <c r="H968" s="2" t="s">
        <v>4547</v>
      </c>
    </row>
    <row r="969" spans="1:8" x14ac:dyDescent="0.2">
      <c r="A969">
        <v>964</v>
      </c>
      <c r="B969" s="7">
        <f>'EstExp 12-20'!H57</f>
        <v>0</v>
      </c>
      <c r="C969" s="3">
        <f t="shared" si="29"/>
        <v>964</v>
      </c>
      <c r="E969" s="2" t="b">
        <f t="shared" ca="1" si="28"/>
        <v>1</v>
      </c>
      <c r="F969" s="2" cm="1">
        <f t="array" aca="1" ref="F969" ca="1">IF(G969&lt;&gt;"",INDIRECT("'"&amp;G969&amp;"'!"&amp;H969),"")</f>
        <v>0</v>
      </c>
      <c r="G969" s="1533" t="s">
        <v>6772</v>
      </c>
      <c r="H969" s="2" t="s">
        <v>4548</v>
      </c>
    </row>
    <row r="970" spans="1:8" x14ac:dyDescent="0.2">
      <c r="A970">
        <v>965</v>
      </c>
      <c r="B970" s="7">
        <f>'EstExp 12-20'!H58</f>
        <v>0</v>
      </c>
      <c r="C970" s="3">
        <f t="shared" si="29"/>
        <v>965</v>
      </c>
      <c r="E970" s="2" t="b">
        <f t="shared" ca="1" si="28"/>
        <v>1</v>
      </c>
      <c r="F970" s="2" cm="1">
        <f t="array" aca="1" ref="F970" ca="1">IF(G970&lt;&gt;"",INDIRECT("'"&amp;G970&amp;"'!"&amp;H970),"")</f>
        <v>0</v>
      </c>
      <c r="G970" s="1533" t="s">
        <v>6772</v>
      </c>
      <c r="H970" s="2" t="s">
        <v>4549</v>
      </c>
    </row>
    <row r="971" spans="1:8" x14ac:dyDescent="0.2">
      <c r="A971">
        <v>966</v>
      </c>
      <c r="B971" s="7">
        <f>'EstExp 12-20'!H59</f>
        <v>0</v>
      </c>
      <c r="C971" s="3">
        <f t="shared" si="29"/>
        <v>966</v>
      </c>
      <c r="E971" s="2" t="b">
        <f t="shared" ca="1" si="28"/>
        <v>1</v>
      </c>
      <c r="F971" s="2" cm="1">
        <f t="array" aca="1" ref="F971" ca="1">IF(G971&lt;&gt;"",INDIRECT("'"&amp;G971&amp;"'!"&amp;H971),"")</f>
        <v>0</v>
      </c>
      <c r="G971" s="1533" t="s">
        <v>6772</v>
      </c>
      <c r="H971" s="2" t="s">
        <v>4550</v>
      </c>
    </row>
    <row r="972" spans="1:8" x14ac:dyDescent="0.2">
      <c r="A972">
        <v>967</v>
      </c>
      <c r="B972" s="7">
        <f>'EstExp 12-20'!H61</f>
        <v>5000</v>
      </c>
      <c r="C972" s="3">
        <f t="shared" si="29"/>
        <v>-4033</v>
      </c>
      <c r="E972" s="2" t="b">
        <f t="shared" ca="1" si="28"/>
        <v>1</v>
      </c>
      <c r="F972" s="2" cm="1">
        <f t="array" aca="1" ref="F972" ca="1">IF(G972&lt;&gt;"",INDIRECT("'"&amp;G972&amp;"'!"&amp;H972),"")</f>
        <v>5000</v>
      </c>
      <c r="G972" s="1533" t="s">
        <v>6772</v>
      </c>
      <c r="H972" s="2" t="s">
        <v>4551</v>
      </c>
    </row>
    <row r="973" spans="1:8" x14ac:dyDescent="0.2">
      <c r="A973">
        <v>968</v>
      </c>
      <c r="B973" s="7">
        <f>'EstExp 12-20'!H62</f>
        <v>53000</v>
      </c>
      <c r="C973" s="3">
        <f t="shared" si="29"/>
        <v>-52032</v>
      </c>
      <c r="E973" s="2" t="b">
        <f t="shared" ca="1" si="28"/>
        <v>1</v>
      </c>
      <c r="F973" s="2" cm="1">
        <f t="array" aca="1" ref="F973" ca="1">IF(G973&lt;&gt;"",INDIRECT("'"&amp;G973&amp;"'!"&amp;H973),"")</f>
        <v>53000</v>
      </c>
      <c r="G973" s="1533" t="s">
        <v>6772</v>
      </c>
      <c r="H973" s="2" t="s">
        <v>4552</v>
      </c>
    </row>
    <row r="974" spans="1:8" x14ac:dyDescent="0.2">
      <c r="A974">
        <v>969</v>
      </c>
      <c r="B974" s="7">
        <f>'EstExp 12-20'!H63</f>
        <v>0</v>
      </c>
      <c r="C974" s="3">
        <f t="shared" si="29"/>
        <v>969</v>
      </c>
      <c r="E974" s="2" t="b">
        <f t="shared" ca="1" si="28"/>
        <v>1</v>
      </c>
      <c r="F974" s="2" cm="1">
        <f t="array" aca="1" ref="F974" ca="1">IF(G974&lt;&gt;"",INDIRECT("'"&amp;G974&amp;"'!"&amp;H974),"")</f>
        <v>0</v>
      </c>
      <c r="G974" s="1533" t="s">
        <v>6772</v>
      </c>
      <c r="H974" s="2" t="s">
        <v>4553</v>
      </c>
    </row>
    <row r="975" spans="1:8" x14ac:dyDescent="0.2">
      <c r="A975">
        <v>970</v>
      </c>
      <c r="B975" s="7">
        <f>'EstExp 12-20'!H64</f>
        <v>0</v>
      </c>
      <c r="C975" s="3">
        <f t="shared" si="29"/>
        <v>970</v>
      </c>
      <c r="E975" s="2" t="b">
        <f t="shared" ca="1" si="28"/>
        <v>1</v>
      </c>
      <c r="F975" s="2" cm="1">
        <f t="array" aca="1" ref="F975" ca="1">IF(G975&lt;&gt;"",INDIRECT("'"&amp;G975&amp;"'!"&amp;H975),"")</f>
        <v>0</v>
      </c>
      <c r="G975" s="1533" t="s">
        <v>6772</v>
      </c>
      <c r="H975" s="2" t="s">
        <v>4554</v>
      </c>
    </row>
    <row r="976" spans="1:8" x14ac:dyDescent="0.2">
      <c r="A976">
        <v>971</v>
      </c>
      <c r="B976" s="7">
        <f>'EstExp 12-20'!H65</f>
        <v>0</v>
      </c>
      <c r="C976" s="3">
        <f t="shared" si="29"/>
        <v>971</v>
      </c>
      <c r="E976" s="2" t="b">
        <f t="shared" ca="1" si="28"/>
        <v>1</v>
      </c>
      <c r="F976" s="2" cm="1">
        <f t="array" aca="1" ref="F976" ca="1">IF(G976&lt;&gt;"",INDIRECT("'"&amp;G976&amp;"'!"&amp;H976),"")</f>
        <v>0</v>
      </c>
      <c r="G976" s="1533" t="s">
        <v>6772</v>
      </c>
      <c r="H976" s="2" t="s">
        <v>4555</v>
      </c>
    </row>
    <row r="977" spans="1:19" x14ac:dyDescent="0.2">
      <c r="A977">
        <v>972</v>
      </c>
      <c r="B977" s="7">
        <f>'EstExp 12-20'!H66</f>
        <v>0</v>
      </c>
      <c r="C977" s="3">
        <f t="shared" si="29"/>
        <v>972</v>
      </c>
      <c r="E977" s="2" t="b">
        <f t="shared" ca="1" si="28"/>
        <v>1</v>
      </c>
      <c r="F977" s="2" cm="1">
        <f t="array" aca="1" ref="F977" ca="1">IF(G977&lt;&gt;"",INDIRECT("'"&amp;G977&amp;"'!"&amp;H977),"")</f>
        <v>0</v>
      </c>
      <c r="G977" s="1533" t="s">
        <v>6772</v>
      </c>
      <c r="H977" s="2" t="s">
        <v>4556</v>
      </c>
    </row>
    <row r="978" spans="1:19" x14ac:dyDescent="0.2">
      <c r="A978" s="1">
        <v>973</v>
      </c>
      <c r="D978" s="4"/>
      <c r="E978" s="2" t="b">
        <f t="shared" ca="1" si="28"/>
        <v>1</v>
      </c>
      <c r="F978" s="2" t="str" cm="1">
        <f t="array" aca="1" ref="F978" ca="1">IF(G978&lt;&gt;"",INDIRECT("'"&amp;G978&amp;"'!"&amp;H978),"")</f>
        <v/>
      </c>
      <c r="G978" s="1533"/>
      <c r="I978" s="4"/>
      <c r="J978" s="4"/>
      <c r="K978" s="4"/>
    </row>
    <row r="979" spans="1:19" x14ac:dyDescent="0.2">
      <c r="A979">
        <v>974</v>
      </c>
      <c r="B979" s="7">
        <f>'EstExp 12-20'!H67</f>
        <v>58000</v>
      </c>
      <c r="C979" s="3">
        <f t="shared" si="29"/>
        <v>-57026</v>
      </c>
      <c r="E979" s="2" t="b">
        <f t="shared" ca="1" si="28"/>
        <v>1</v>
      </c>
      <c r="F979" s="2" cm="1">
        <f t="array" aca="1" ref="F979" ca="1">IF(G979&lt;&gt;"",INDIRECT("'"&amp;G979&amp;"'!"&amp;H979),"")</f>
        <v>58000</v>
      </c>
      <c r="G979" s="1533" t="s">
        <v>6772</v>
      </c>
      <c r="H979" s="2" t="s">
        <v>4557</v>
      </c>
    </row>
    <row r="980" spans="1:19" x14ac:dyDescent="0.2">
      <c r="A980">
        <v>975</v>
      </c>
      <c r="B980" s="7">
        <f>'EstExp 12-20'!H69</f>
        <v>0</v>
      </c>
      <c r="C980" s="3">
        <f t="shared" si="29"/>
        <v>975</v>
      </c>
      <c r="E980" s="2" t="b">
        <f t="shared" ca="1" si="28"/>
        <v>1</v>
      </c>
      <c r="F980" s="2" cm="1">
        <f t="array" aca="1" ref="F980" ca="1">IF(G980&lt;&gt;"",INDIRECT("'"&amp;G980&amp;"'!"&amp;H980),"")</f>
        <v>0</v>
      </c>
      <c r="G980" s="1533" t="s">
        <v>6772</v>
      </c>
      <c r="H980" s="2" t="s">
        <v>4558</v>
      </c>
    </row>
    <row r="981" spans="1:19" x14ac:dyDescent="0.2">
      <c r="A981">
        <v>976</v>
      </c>
      <c r="B981" s="7">
        <f>'EstExp 12-20'!H70</f>
        <v>0</v>
      </c>
      <c r="C981" s="3">
        <f t="shared" si="29"/>
        <v>976</v>
      </c>
      <c r="E981" s="2" t="b">
        <f t="shared" ca="1" si="28"/>
        <v>1</v>
      </c>
      <c r="F981" s="2" cm="1">
        <f t="array" aca="1" ref="F981" ca="1">IF(G981&lt;&gt;"",INDIRECT("'"&amp;G981&amp;"'!"&amp;H981),"")</f>
        <v>0</v>
      </c>
      <c r="G981" s="1533" t="s">
        <v>6772</v>
      </c>
      <c r="H981" s="2" t="s">
        <v>4559</v>
      </c>
    </row>
    <row r="982" spans="1:19" x14ac:dyDescent="0.2">
      <c r="A982">
        <v>977</v>
      </c>
      <c r="B982" s="7">
        <f>'EstExp 12-20'!H71</f>
        <v>0</v>
      </c>
      <c r="C982" s="3">
        <f t="shared" si="29"/>
        <v>977</v>
      </c>
      <c r="E982" s="2" t="b">
        <f t="shared" ca="1" si="28"/>
        <v>1</v>
      </c>
      <c r="F982" s="2" cm="1">
        <f t="array" aca="1" ref="F982" ca="1">IF(G982&lt;&gt;"",INDIRECT("'"&amp;G982&amp;"'!"&amp;H982),"")</f>
        <v>0</v>
      </c>
      <c r="G982" s="1533" t="s">
        <v>6772</v>
      </c>
      <c r="H982" s="2" t="s">
        <v>4560</v>
      </c>
    </row>
    <row r="983" spans="1:19" x14ac:dyDescent="0.2">
      <c r="A983">
        <v>978</v>
      </c>
      <c r="B983" s="7">
        <f>'EstExp 12-20'!H72</f>
        <v>0</v>
      </c>
      <c r="C983" s="3">
        <f t="shared" si="29"/>
        <v>978</v>
      </c>
      <c r="E983" s="2" t="b">
        <f t="shared" ca="1" si="28"/>
        <v>1</v>
      </c>
      <c r="F983" s="2" cm="1">
        <f t="array" aca="1" ref="F983" ca="1">IF(G983&lt;&gt;"",INDIRECT("'"&amp;G983&amp;"'!"&amp;H983),"")</f>
        <v>0</v>
      </c>
      <c r="G983" s="1533" t="s">
        <v>6772</v>
      </c>
      <c r="H983" s="2" t="s">
        <v>4561</v>
      </c>
    </row>
    <row r="984" spans="1:19" x14ac:dyDescent="0.2">
      <c r="A984" s="1">
        <v>979</v>
      </c>
      <c r="D984" s="4"/>
      <c r="E984" s="2" t="b">
        <f t="shared" ca="1" si="28"/>
        <v>1</v>
      </c>
      <c r="F984" s="2" t="str" cm="1">
        <f t="array" aca="1" ref="F984" ca="1">IF(G984&lt;&gt;"",INDIRECT("'"&amp;G984&amp;"'!"&amp;H984),"")</f>
        <v/>
      </c>
      <c r="G984" s="1533"/>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33" t="s">
        <v>6772</v>
      </c>
      <c r="H985" s="2" t="s">
        <v>4562</v>
      </c>
    </row>
    <row r="986" spans="1:19" x14ac:dyDescent="0.2">
      <c r="A986" s="1">
        <v>981</v>
      </c>
      <c r="D986" s="4"/>
      <c r="E986" s="2" t="b">
        <f t="shared" ca="1" si="28"/>
        <v>1</v>
      </c>
      <c r="F986" s="2" t="str" cm="1">
        <f t="array" aca="1" ref="F986" ca="1">IF(G986&lt;&gt;"",INDIRECT("'"&amp;G986&amp;"'!"&amp;H986),"")</f>
        <v/>
      </c>
      <c r="G986" s="1533"/>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33" t="s">
        <v>6772</v>
      </c>
      <c r="H987" s="2" t="s">
        <v>4563</v>
      </c>
    </row>
    <row r="988" spans="1:19" x14ac:dyDescent="0.2">
      <c r="A988">
        <v>983</v>
      </c>
      <c r="B988" s="7">
        <f>'EstExp 12-20'!H75</f>
        <v>0</v>
      </c>
      <c r="C988" s="3">
        <f t="shared" si="29"/>
        <v>983</v>
      </c>
      <c r="E988" s="2" t="b">
        <f t="shared" ca="1" si="28"/>
        <v>1</v>
      </c>
      <c r="F988" s="2" cm="1">
        <f t="array" aca="1" ref="F988" ca="1">IF(G988&lt;&gt;"",INDIRECT("'"&amp;G988&amp;"'!"&amp;H988),"")</f>
        <v>0</v>
      </c>
      <c r="G988" s="1533" t="s">
        <v>6772</v>
      </c>
      <c r="H988" s="2" t="s">
        <v>4564</v>
      </c>
    </row>
    <row r="989" spans="1:19" x14ac:dyDescent="0.2">
      <c r="A989">
        <v>984</v>
      </c>
      <c r="B989" s="7">
        <f>'EstExp 12-20'!H76</f>
        <v>221100</v>
      </c>
      <c r="C989" s="3">
        <f t="shared" si="29"/>
        <v>-220116</v>
      </c>
      <c r="E989" s="2" t="b">
        <f t="shared" ca="1" si="28"/>
        <v>1</v>
      </c>
      <c r="F989" s="2" cm="1">
        <f t="array" aca="1" ref="F989" ca="1">IF(G989&lt;&gt;"",INDIRECT("'"&amp;G989&amp;"'!"&amp;H989),"")</f>
        <v>221100</v>
      </c>
      <c r="G989" s="1533" t="s">
        <v>6772</v>
      </c>
      <c r="H989" s="2" t="s">
        <v>4565</v>
      </c>
    </row>
    <row r="990" spans="1:19" x14ac:dyDescent="0.2">
      <c r="A990">
        <v>985</v>
      </c>
      <c r="B990" s="7">
        <f>'EstExp 12-20'!H77</f>
        <v>0</v>
      </c>
      <c r="C990" s="3">
        <f t="shared" si="29"/>
        <v>985</v>
      </c>
      <c r="E990" s="2" t="b">
        <f t="shared" ca="1" si="28"/>
        <v>1</v>
      </c>
      <c r="F990" s="2" cm="1">
        <f t="array" aca="1" ref="F990" ca="1">IF(G990&lt;&gt;"",INDIRECT("'"&amp;G990&amp;"'!"&amp;H990),"")</f>
        <v>0</v>
      </c>
      <c r="G990" s="1533" t="s">
        <v>6772</v>
      </c>
      <c r="H990" s="2" t="s">
        <v>4566</v>
      </c>
    </row>
    <row r="991" spans="1:19" x14ac:dyDescent="0.2">
      <c r="A991">
        <v>986</v>
      </c>
      <c r="B991" s="8">
        <f>'EstExp 12-20'!H104</f>
        <v>1653000</v>
      </c>
      <c r="C991" s="3">
        <f t="shared" si="29"/>
        <v>-1652014</v>
      </c>
      <c r="E991" s="2" t="b">
        <f t="shared" ca="1" si="28"/>
        <v>1</v>
      </c>
      <c r="F991" s="2" cm="1">
        <f t="array" aca="1" ref="F991" ca="1">IF(G991&lt;&gt;"",INDIRECT("'"&amp;G991&amp;"'!"&amp;H991),"")</f>
        <v>1653000</v>
      </c>
      <c r="G991" s="1533" t="s">
        <v>6772</v>
      </c>
      <c r="H991" s="2" t="s">
        <v>4567</v>
      </c>
      <c r="S991" s="8"/>
    </row>
    <row r="992" spans="1:19" x14ac:dyDescent="0.2">
      <c r="A992">
        <v>987</v>
      </c>
      <c r="B992" s="7">
        <f>'EstExp 12-20'!H107</f>
        <v>0</v>
      </c>
      <c r="C992" s="3">
        <f t="shared" si="29"/>
        <v>987</v>
      </c>
      <c r="E992" s="2" t="b">
        <f t="shared" ca="1" si="28"/>
        <v>1</v>
      </c>
      <c r="F992" s="2" cm="1">
        <f t="array" aca="1" ref="F992" ca="1">IF(G992&lt;&gt;"",INDIRECT("'"&amp;G992&amp;"'!"&amp;H992),"")</f>
        <v>0</v>
      </c>
      <c r="G992" s="1533" t="s">
        <v>6772</v>
      </c>
      <c r="H992" s="2" t="s">
        <v>4568</v>
      </c>
    </row>
    <row r="993" spans="1:11" x14ac:dyDescent="0.2">
      <c r="A993">
        <v>988</v>
      </c>
      <c r="B993" s="7">
        <f>'EstExp 12-20'!H108</f>
        <v>0</v>
      </c>
      <c r="C993" s="3">
        <f t="shared" si="29"/>
        <v>988</v>
      </c>
      <c r="E993" s="2" t="b">
        <f t="shared" ca="1" si="28"/>
        <v>1</v>
      </c>
      <c r="F993" s="2" cm="1">
        <f t="array" aca="1" ref="F993" ca="1">IF(G993&lt;&gt;"",INDIRECT("'"&amp;G993&amp;"'!"&amp;H993),"")</f>
        <v>0</v>
      </c>
      <c r="G993" s="1533" t="s">
        <v>6772</v>
      </c>
      <c r="H993" s="2" t="s">
        <v>4569</v>
      </c>
    </row>
    <row r="994" spans="1:11" x14ac:dyDescent="0.2">
      <c r="A994" s="1">
        <v>989</v>
      </c>
      <c r="D994" s="3" t="s">
        <v>299</v>
      </c>
      <c r="E994" s="2" t="b">
        <f t="shared" ca="1" si="28"/>
        <v>1</v>
      </c>
      <c r="F994" s="2" t="str" cm="1">
        <f t="array" aca="1" ref="F994" ca="1">IF(G994&lt;&gt;"",INDIRECT("'"&amp;G994&amp;"'!"&amp;H994),"")</f>
        <v/>
      </c>
      <c r="G994" s="1533"/>
    </row>
    <row r="995" spans="1:11" x14ac:dyDescent="0.2">
      <c r="A995">
        <v>990</v>
      </c>
      <c r="B995" s="7">
        <f>'EstExp 12-20'!H111</f>
        <v>0</v>
      </c>
      <c r="C995" s="3">
        <f t="shared" si="29"/>
        <v>990</v>
      </c>
      <c r="E995" s="2" t="b">
        <f t="shared" ca="1" si="28"/>
        <v>1</v>
      </c>
      <c r="F995" s="2" cm="1">
        <f t="array" aca="1" ref="F995" ca="1">IF(G995&lt;&gt;"",INDIRECT("'"&amp;G995&amp;"'!"&amp;H995),"")</f>
        <v>0</v>
      </c>
      <c r="G995" s="1533" t="s">
        <v>6772</v>
      </c>
      <c r="H995" s="2" t="s">
        <v>4570</v>
      </c>
    </row>
    <row r="996" spans="1:11" x14ac:dyDescent="0.2">
      <c r="A996" s="1">
        <v>991</v>
      </c>
      <c r="D996" s="4"/>
      <c r="E996" s="2" t="b">
        <f t="shared" ca="1" si="28"/>
        <v>1</v>
      </c>
      <c r="F996" s="2" t="str" cm="1">
        <f t="array" aca="1" ref="F996" ca="1">IF(G996&lt;&gt;"",INDIRECT("'"&amp;G996&amp;"'!"&amp;H996),"")</f>
        <v/>
      </c>
      <c r="G996" s="1533"/>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33" t="s">
        <v>6772</v>
      </c>
      <c r="H997" s="2" t="s">
        <v>4571</v>
      </c>
    </row>
    <row r="998" spans="1:11" x14ac:dyDescent="0.2">
      <c r="A998">
        <v>993</v>
      </c>
      <c r="B998" s="7">
        <f>'EstExp 12-20'!H116</f>
        <v>1874100</v>
      </c>
      <c r="C998" s="3">
        <f t="shared" si="29"/>
        <v>-1873107</v>
      </c>
      <c r="E998" s="2" t="b">
        <f t="shared" ca="1" si="28"/>
        <v>1</v>
      </c>
      <c r="F998" s="2" cm="1">
        <f t="array" aca="1" ref="F998" ca="1">IF(G998&lt;&gt;"",INDIRECT("'"&amp;G998&amp;"'!"&amp;H998),"")</f>
        <v>1874100</v>
      </c>
      <c r="G998" s="1533" t="s">
        <v>6772</v>
      </c>
      <c r="H998" s="2" t="s">
        <v>4572</v>
      </c>
    </row>
    <row r="999" spans="1:11" x14ac:dyDescent="0.2">
      <c r="A999" s="1">
        <v>994</v>
      </c>
      <c r="D999" s="4"/>
      <c r="E999" s="2" t="b">
        <f t="shared" ca="1" si="28"/>
        <v>1</v>
      </c>
      <c r="F999" s="2" t="str" cm="1">
        <f t="array" aca="1" ref="F999" ca="1">IF(G999&lt;&gt;"",INDIRECT("'"&amp;G999&amp;"'!"&amp;H999),"")</f>
        <v/>
      </c>
      <c r="G999" s="1533"/>
      <c r="I999" s="4"/>
      <c r="J999" s="4"/>
      <c r="K999" s="4"/>
    </row>
    <row r="1000" spans="1:11" x14ac:dyDescent="0.2">
      <c r="A1000" s="1">
        <v>995</v>
      </c>
      <c r="D1000" s="3" t="s">
        <v>299</v>
      </c>
      <c r="E1000" s="2" t="b">
        <f t="shared" ca="1" si="28"/>
        <v>1</v>
      </c>
      <c r="F1000" s="2" t="str" cm="1">
        <f t="array" aca="1" ref="F1000" ca="1">IF(G1000&lt;&gt;"",INDIRECT("'"&amp;G1000&amp;"'!"&amp;H1000),"")</f>
        <v/>
      </c>
      <c r="G1000" s="1533"/>
    </row>
    <row r="1001" spans="1:11" x14ac:dyDescent="0.2">
      <c r="A1001" s="1">
        <v>996</v>
      </c>
      <c r="D1001" s="3" t="s">
        <v>299</v>
      </c>
      <c r="E1001" s="2" t="b">
        <f t="shared" ca="1" si="28"/>
        <v>1</v>
      </c>
      <c r="F1001" s="2" t="str" cm="1">
        <f t="array" aca="1" ref="F1001" ca="1">IF(G1001&lt;&gt;"",INDIRECT("'"&amp;G1001&amp;"'!"&amp;H1001),"")</f>
        <v/>
      </c>
      <c r="G1001" s="1533"/>
    </row>
    <row r="1002" spans="1:11" x14ac:dyDescent="0.2">
      <c r="A1002" s="1">
        <v>997</v>
      </c>
      <c r="D1002" s="4"/>
      <c r="E1002" s="2" t="b">
        <f t="shared" ca="1" si="28"/>
        <v>1</v>
      </c>
      <c r="F1002" s="2" t="str" cm="1">
        <f t="array" aca="1" ref="F1002" ca="1">IF(G1002&lt;&gt;"",INDIRECT("'"&amp;G1002&amp;"'!"&amp;H1002),"")</f>
        <v/>
      </c>
      <c r="G1002" s="1533"/>
      <c r="I1002" s="4"/>
      <c r="J1002" s="4"/>
      <c r="K1002" s="4"/>
    </row>
    <row r="1003" spans="1:11" x14ac:dyDescent="0.2">
      <c r="A1003" s="1">
        <v>998</v>
      </c>
      <c r="D1003" s="4"/>
      <c r="E1003" s="2" t="b">
        <f t="shared" ca="1" si="28"/>
        <v>1</v>
      </c>
      <c r="F1003" s="2" t="str" cm="1">
        <f t="array" aca="1" ref="F1003" ca="1">IF(G1003&lt;&gt;"",INDIRECT("'"&amp;G1003&amp;"'!"&amp;H1003),"")</f>
        <v/>
      </c>
      <c r="G1003" s="1533"/>
      <c r="I1003" s="4"/>
      <c r="J1003" s="4"/>
      <c r="K1003" s="4"/>
    </row>
    <row r="1004" spans="1:11" x14ac:dyDescent="0.2">
      <c r="A1004" s="1">
        <v>999</v>
      </c>
      <c r="D1004" s="4"/>
      <c r="E1004" s="2" t="b">
        <f t="shared" ca="1" si="28"/>
        <v>1</v>
      </c>
      <c r="F1004" s="2" t="str" cm="1">
        <f t="array" aca="1" ref="F1004" ca="1">IF(G1004&lt;&gt;"",INDIRECT("'"&amp;G1004&amp;"'!"&amp;H1004),"")</f>
        <v/>
      </c>
      <c r="G1004" s="1533"/>
      <c r="I1004" s="4"/>
      <c r="J1004" s="4"/>
      <c r="K1004" s="4"/>
    </row>
    <row r="1005" spans="1:11" x14ac:dyDescent="0.2">
      <c r="A1005" s="1">
        <v>1000</v>
      </c>
      <c r="D1005" s="4"/>
      <c r="E1005" s="2" t="b">
        <f t="shared" ca="1" si="28"/>
        <v>1</v>
      </c>
      <c r="F1005" s="2" t="str" cm="1">
        <f t="array" aca="1" ref="F1005" ca="1">IF(G1005&lt;&gt;"",INDIRECT("'"&amp;G1005&amp;"'!"&amp;H1005),"")</f>
        <v/>
      </c>
      <c r="G1005" s="1533"/>
      <c r="I1005" s="4"/>
      <c r="J1005" s="4"/>
      <c r="K1005" s="4"/>
    </row>
    <row r="1006" spans="1:11" x14ac:dyDescent="0.2">
      <c r="A1006" s="1">
        <v>1001</v>
      </c>
      <c r="D1006" s="4"/>
      <c r="E1006" s="2" t="b">
        <f t="shared" ca="1" si="28"/>
        <v>1</v>
      </c>
      <c r="F1006" s="2" t="str" cm="1">
        <f t="array" aca="1" ref="F1006" ca="1">IF(G1006&lt;&gt;"",INDIRECT("'"&amp;G1006&amp;"'!"&amp;H1006),"")</f>
        <v/>
      </c>
      <c r="G1006" s="1533"/>
      <c r="I1006" s="4"/>
      <c r="J1006" s="4"/>
      <c r="K1006" s="4"/>
    </row>
    <row r="1007" spans="1:11" x14ac:dyDescent="0.2">
      <c r="A1007" s="1">
        <v>1002</v>
      </c>
      <c r="D1007" s="3" t="s">
        <v>299</v>
      </c>
      <c r="E1007" s="2" t="b">
        <f t="shared" ca="1" si="28"/>
        <v>1</v>
      </c>
      <c r="F1007" s="2" t="str" cm="1">
        <f t="array" aca="1" ref="F1007" ca="1">IF(G1007&lt;&gt;"",INDIRECT("'"&amp;G1007&amp;"'!"&amp;H1007),"")</f>
        <v/>
      </c>
      <c r="G1007" s="1533"/>
    </row>
    <row r="1008" spans="1:11" x14ac:dyDescent="0.2">
      <c r="A1008" s="1">
        <v>1003</v>
      </c>
      <c r="D1008" s="3" t="s">
        <v>299</v>
      </c>
      <c r="E1008" s="2" t="b">
        <f t="shared" ca="1" si="28"/>
        <v>1</v>
      </c>
      <c r="F1008" s="2" t="str" cm="1">
        <f t="array" aca="1" ref="F1008" ca="1">IF(G1008&lt;&gt;"",INDIRECT("'"&amp;G1008&amp;"'!"&amp;H1008),"")</f>
        <v/>
      </c>
      <c r="G1008" s="1533"/>
    </row>
    <row r="1009" spans="1:11" x14ac:dyDescent="0.2">
      <c r="A1009" s="1">
        <v>1004</v>
      </c>
      <c r="D1009" s="4"/>
      <c r="E1009" s="2" t="b">
        <f t="shared" ca="1" si="28"/>
        <v>1</v>
      </c>
      <c r="F1009" s="2" t="str" cm="1">
        <f t="array" aca="1" ref="F1009" ca="1">IF(G1009&lt;&gt;"",INDIRECT("'"&amp;G1009&amp;"'!"&amp;H1009),"")</f>
        <v/>
      </c>
      <c r="G1009" s="1533"/>
      <c r="I1009" s="4"/>
      <c r="J1009" s="4"/>
      <c r="K1009" s="4"/>
    </row>
    <row r="1010" spans="1:11" x14ac:dyDescent="0.2">
      <c r="A1010" s="1">
        <v>1005</v>
      </c>
      <c r="D1010" s="4"/>
      <c r="E1010" s="2" t="b">
        <f t="shared" ca="1" si="28"/>
        <v>1</v>
      </c>
      <c r="F1010" s="2" t="str" cm="1">
        <f t="array" aca="1" ref="F1010" ca="1">IF(G1010&lt;&gt;"",INDIRECT("'"&amp;G1010&amp;"'!"&amp;H1010),"")</f>
        <v/>
      </c>
      <c r="G1010" s="1533"/>
      <c r="I1010" s="4"/>
      <c r="J1010" s="4"/>
      <c r="K1010" s="4"/>
    </row>
    <row r="1011" spans="1:11" x14ac:dyDescent="0.2">
      <c r="A1011" s="1">
        <v>1006</v>
      </c>
      <c r="D1011" s="4"/>
      <c r="E1011" s="2" t="b">
        <f t="shared" ca="1" si="28"/>
        <v>1</v>
      </c>
      <c r="F1011" s="2" t="str" cm="1">
        <f t="array" aca="1" ref="F1011" ca="1">IF(G1011&lt;&gt;"",INDIRECT("'"&amp;G1011&amp;"'!"&amp;H1011),"")</f>
        <v/>
      </c>
      <c r="G1011" s="1533"/>
      <c r="I1011" s="4"/>
      <c r="J1011" s="4"/>
      <c r="K1011" s="4"/>
    </row>
    <row r="1012" spans="1:11" x14ac:dyDescent="0.2">
      <c r="A1012" s="1">
        <v>1007</v>
      </c>
      <c r="D1012" s="4"/>
      <c r="E1012" s="2" t="b">
        <f t="shared" ca="1" si="28"/>
        <v>1</v>
      </c>
      <c r="F1012" s="2" t="str" cm="1">
        <f t="array" aca="1" ref="F1012" ca="1">IF(G1012&lt;&gt;"",INDIRECT("'"&amp;G1012&amp;"'!"&amp;H1012),"")</f>
        <v/>
      </c>
      <c r="G1012" s="1533"/>
      <c r="I1012" s="4"/>
      <c r="J1012" s="4"/>
      <c r="K1012" s="4"/>
    </row>
    <row r="1013" spans="1:11" x14ac:dyDescent="0.2">
      <c r="A1013" s="1">
        <v>1008</v>
      </c>
      <c r="D1013" s="4"/>
      <c r="E1013" s="2" t="b">
        <f t="shared" ca="1" si="28"/>
        <v>1</v>
      </c>
      <c r="F1013" s="2" t="str" cm="1">
        <f t="array" aca="1" ref="F1013" ca="1">IF(G1013&lt;&gt;"",INDIRECT("'"&amp;G1013&amp;"'!"&amp;H1013),"")</f>
        <v/>
      </c>
      <c r="G1013" s="1533"/>
      <c r="I1013" s="4"/>
      <c r="J1013" s="4"/>
      <c r="K1013" s="4"/>
    </row>
    <row r="1014" spans="1:11" x14ac:dyDescent="0.2">
      <c r="A1014" s="1">
        <v>1009</v>
      </c>
      <c r="D1014" s="3" t="s">
        <v>299</v>
      </c>
      <c r="E1014" s="2" t="b">
        <f t="shared" ca="1" si="28"/>
        <v>1</v>
      </c>
      <c r="F1014" s="2" t="str" cm="1">
        <f t="array" aca="1" ref="F1014" ca="1">IF(G1014&lt;&gt;"",INDIRECT("'"&amp;G1014&amp;"'!"&amp;H1014),"")</f>
        <v/>
      </c>
      <c r="G1014" s="1533"/>
    </row>
    <row r="1015" spans="1:11" x14ac:dyDescent="0.2">
      <c r="A1015" s="1">
        <v>1010</v>
      </c>
      <c r="D1015" s="4"/>
      <c r="E1015" s="2" t="b">
        <f t="shared" ca="1" si="28"/>
        <v>1</v>
      </c>
      <c r="F1015" s="2" t="str" cm="1">
        <f t="array" aca="1" ref="F1015" ca="1">IF(G1015&lt;&gt;"",INDIRECT("'"&amp;G1015&amp;"'!"&amp;H1015),"")</f>
        <v/>
      </c>
      <c r="G1015" s="1533"/>
      <c r="I1015" s="4"/>
      <c r="J1015" s="4"/>
      <c r="K1015" s="4"/>
    </row>
    <row r="1016" spans="1:11" x14ac:dyDescent="0.2">
      <c r="A1016" s="1">
        <v>1011</v>
      </c>
      <c r="D1016" s="4"/>
      <c r="E1016" s="2" t="b">
        <f t="shared" ca="1" si="28"/>
        <v>1</v>
      </c>
      <c r="F1016" s="2" t="str" cm="1">
        <f t="array" aca="1" ref="F1016" ca="1">IF(G1016&lt;&gt;"",INDIRECT("'"&amp;G1016&amp;"'!"&amp;H1016),"")</f>
        <v/>
      </c>
      <c r="G1016" s="1533"/>
      <c r="I1016" s="4"/>
      <c r="J1016" s="4"/>
      <c r="K1016" s="4"/>
    </row>
    <row r="1017" spans="1:11" x14ac:dyDescent="0.2">
      <c r="A1017" s="1">
        <v>1012</v>
      </c>
      <c r="D1017" s="4"/>
      <c r="E1017" s="2" t="b">
        <f t="shared" ca="1" si="28"/>
        <v>1</v>
      </c>
      <c r="F1017" s="2" t="str" cm="1">
        <f t="array" aca="1" ref="F1017" ca="1">IF(G1017&lt;&gt;"",INDIRECT("'"&amp;G1017&amp;"'!"&amp;H1017),"")</f>
        <v/>
      </c>
      <c r="G1017" s="1533"/>
      <c r="I1017" s="4"/>
      <c r="J1017" s="4"/>
      <c r="K1017" s="4"/>
    </row>
    <row r="1018" spans="1:11" x14ac:dyDescent="0.2">
      <c r="A1018" s="1">
        <v>1013</v>
      </c>
      <c r="D1018" s="3" t="s">
        <v>299</v>
      </c>
      <c r="E1018" s="2" t="b">
        <f t="shared" ca="1" si="28"/>
        <v>1</v>
      </c>
      <c r="F1018" s="2" t="str" cm="1">
        <f t="array" aca="1" ref="F1018" ca="1">IF(G1018&lt;&gt;"",INDIRECT("'"&amp;G1018&amp;"'!"&amp;H1018),"")</f>
        <v/>
      </c>
      <c r="G1018" s="1533"/>
    </row>
    <row r="1019" spans="1:11" x14ac:dyDescent="0.2">
      <c r="A1019" s="1">
        <v>1014</v>
      </c>
      <c r="D1019" s="3" t="s">
        <v>299</v>
      </c>
      <c r="E1019" s="2" t="b">
        <f t="shared" ca="1" si="28"/>
        <v>1</v>
      </c>
      <c r="F1019" s="2" t="str" cm="1">
        <f t="array" aca="1" ref="F1019" ca="1">IF(G1019&lt;&gt;"",INDIRECT("'"&amp;G1019&amp;"'!"&amp;H1019),"")</f>
        <v/>
      </c>
      <c r="G1019" s="1533"/>
    </row>
    <row r="1020" spans="1:11" x14ac:dyDescent="0.2">
      <c r="A1020" s="1">
        <v>1015</v>
      </c>
      <c r="D1020" s="3" t="s">
        <v>299</v>
      </c>
      <c r="E1020" s="2" t="b">
        <f t="shared" ca="1" si="28"/>
        <v>1</v>
      </c>
      <c r="F1020" s="2" t="str" cm="1">
        <f t="array" aca="1" ref="F1020" ca="1">IF(G1020&lt;&gt;"",INDIRECT("'"&amp;G1020&amp;"'!"&amp;H1020),"")</f>
        <v/>
      </c>
      <c r="G1020" s="1533"/>
    </row>
    <row r="1021" spans="1:11" x14ac:dyDescent="0.2">
      <c r="A1021" s="1">
        <v>1016</v>
      </c>
      <c r="D1021" s="3" t="s">
        <v>299</v>
      </c>
      <c r="E1021" s="2" t="b">
        <f t="shared" ca="1" si="28"/>
        <v>1</v>
      </c>
      <c r="F1021" s="2" t="str" cm="1">
        <f t="array" aca="1" ref="F1021" ca="1">IF(G1021&lt;&gt;"",INDIRECT("'"&amp;G1021&amp;"'!"&amp;H1021),"")</f>
        <v/>
      </c>
      <c r="G1021" s="1533"/>
    </row>
    <row r="1022" spans="1:11" x14ac:dyDescent="0.2">
      <c r="A1022" s="1">
        <v>1017</v>
      </c>
      <c r="D1022" s="3" t="s">
        <v>299</v>
      </c>
      <c r="E1022" s="2" t="b">
        <f t="shared" ca="1" si="28"/>
        <v>1</v>
      </c>
      <c r="F1022" s="2" t="str" cm="1">
        <f t="array" aca="1" ref="F1022" ca="1">IF(G1022&lt;&gt;"",INDIRECT("'"&amp;G1022&amp;"'!"&amp;H1022),"")</f>
        <v/>
      </c>
      <c r="G1022" s="1533"/>
    </row>
    <row r="1023" spans="1:11" x14ac:dyDescent="0.2">
      <c r="A1023" s="1">
        <v>1018</v>
      </c>
      <c r="D1023" s="4"/>
      <c r="E1023" s="2" t="b">
        <f t="shared" ca="1" si="28"/>
        <v>1</v>
      </c>
      <c r="F1023" s="2" t="str" cm="1">
        <f t="array" aca="1" ref="F1023" ca="1">IF(G1023&lt;&gt;"",INDIRECT("'"&amp;G1023&amp;"'!"&amp;H1023),"")</f>
        <v/>
      </c>
      <c r="G1023" s="1533"/>
      <c r="I1023" s="4"/>
      <c r="J1023" s="4"/>
      <c r="K1023" s="4"/>
    </row>
    <row r="1024" spans="1:11" x14ac:dyDescent="0.2">
      <c r="A1024" s="1">
        <v>1019</v>
      </c>
      <c r="D1024" s="4"/>
      <c r="E1024" s="2" t="b">
        <f t="shared" ca="1" si="28"/>
        <v>1</v>
      </c>
      <c r="F1024" s="2" t="str" cm="1">
        <f t="array" aca="1" ref="F1024" ca="1">IF(G1024&lt;&gt;"",INDIRECT("'"&amp;G1024&amp;"'!"&amp;H1024),"")</f>
        <v/>
      </c>
      <c r="G1024" s="1533"/>
      <c r="I1024" s="4"/>
      <c r="J1024" s="4"/>
      <c r="K1024" s="4"/>
    </row>
    <row r="1025" spans="1:11" x14ac:dyDescent="0.2">
      <c r="A1025" s="1">
        <v>1020</v>
      </c>
      <c r="D1025" s="4"/>
      <c r="E1025" s="2" t="b">
        <f t="shared" ca="1" si="28"/>
        <v>1</v>
      </c>
      <c r="F1025" s="2" t="str" cm="1">
        <f t="array" aca="1" ref="F1025" ca="1">IF(G1025&lt;&gt;"",INDIRECT("'"&amp;G1025&amp;"'!"&amp;H1025),"")</f>
        <v/>
      </c>
      <c r="G1025" s="1533"/>
      <c r="I1025" s="4"/>
      <c r="J1025" s="4"/>
      <c r="K1025" s="4"/>
    </row>
    <row r="1026" spans="1:11" x14ac:dyDescent="0.2">
      <c r="A1026" s="1">
        <v>1021</v>
      </c>
      <c r="D1026" s="4"/>
      <c r="E1026" s="2" t="b">
        <f t="shared" ref="E1026:E1089" ca="1" si="30">F1026=B1026</f>
        <v>1</v>
      </c>
      <c r="F1026" s="2" t="str" cm="1">
        <f t="array" aca="1" ref="F1026" ca="1">IF(G1026&lt;&gt;"",INDIRECT("'"&amp;G1026&amp;"'!"&amp;H1026),"")</f>
        <v/>
      </c>
      <c r="G1026" s="1533"/>
      <c r="I1026" s="4"/>
      <c r="J1026" s="4"/>
      <c r="K1026" s="4"/>
    </row>
    <row r="1027" spans="1:11" x14ac:dyDescent="0.2">
      <c r="A1027" s="1">
        <v>1022</v>
      </c>
      <c r="D1027" s="4"/>
      <c r="E1027" s="2" t="b">
        <f t="shared" ca="1" si="30"/>
        <v>1</v>
      </c>
      <c r="F1027" s="2" t="str" cm="1">
        <f t="array" aca="1" ref="F1027" ca="1">IF(G1027&lt;&gt;"",INDIRECT("'"&amp;G1027&amp;"'!"&amp;H1027),"")</f>
        <v/>
      </c>
      <c r="G1027" s="1533"/>
      <c r="I1027" s="4"/>
      <c r="J1027" s="4"/>
      <c r="K1027" s="4"/>
    </row>
    <row r="1028" spans="1:11" x14ac:dyDescent="0.2">
      <c r="A1028" s="1">
        <v>1023</v>
      </c>
      <c r="D1028" s="4"/>
      <c r="E1028" s="2" t="b">
        <f t="shared" ca="1" si="30"/>
        <v>1</v>
      </c>
      <c r="F1028" s="2" t="str" cm="1">
        <f t="array" aca="1" ref="F1028" ca="1">IF(G1028&lt;&gt;"",INDIRECT("'"&amp;G1028&amp;"'!"&amp;H1028),"")</f>
        <v/>
      </c>
      <c r="G1028" s="1533"/>
      <c r="I1028" s="4"/>
      <c r="J1028" s="4"/>
      <c r="K1028" s="4"/>
    </row>
    <row r="1029" spans="1:11" x14ac:dyDescent="0.2">
      <c r="A1029" s="1">
        <v>1024</v>
      </c>
      <c r="D1029" s="4"/>
      <c r="E1029" s="2" t="b">
        <f t="shared" ca="1" si="30"/>
        <v>1</v>
      </c>
      <c r="F1029" s="2" t="str" cm="1">
        <f t="array" aca="1" ref="F1029" ca="1">IF(G1029&lt;&gt;"",INDIRECT("'"&amp;G1029&amp;"'!"&amp;H1029),"")</f>
        <v/>
      </c>
      <c r="G1029" s="1533"/>
      <c r="I1029" s="4"/>
      <c r="J1029" s="4"/>
      <c r="K1029" s="4"/>
    </row>
    <row r="1030" spans="1:11" x14ac:dyDescent="0.2">
      <c r="A1030" s="1">
        <v>1025</v>
      </c>
      <c r="D1030" s="3" t="s">
        <v>299</v>
      </c>
      <c r="E1030" s="2" t="b">
        <f t="shared" ca="1" si="30"/>
        <v>1</v>
      </c>
      <c r="F1030" s="2" t="str" cm="1">
        <f t="array" aca="1" ref="F1030" ca="1">IF(G1030&lt;&gt;"",INDIRECT("'"&amp;G1030&amp;"'!"&amp;H1030),"")</f>
        <v/>
      </c>
      <c r="G1030" s="1533"/>
    </row>
    <row r="1031" spans="1:11" x14ac:dyDescent="0.2">
      <c r="A1031" s="1">
        <v>1026</v>
      </c>
      <c r="D1031" s="3" t="s">
        <v>299</v>
      </c>
      <c r="E1031" s="2" t="b">
        <f t="shared" ca="1" si="30"/>
        <v>1</v>
      </c>
      <c r="F1031" s="2" t="str" cm="1">
        <f t="array" aca="1" ref="F1031" ca="1">IF(G1031&lt;&gt;"",INDIRECT("'"&amp;G1031&amp;"'!"&amp;H1031),"")</f>
        <v/>
      </c>
      <c r="G1031" s="1533"/>
    </row>
    <row r="1032" spans="1:11" x14ac:dyDescent="0.2">
      <c r="A1032" s="1">
        <v>1027</v>
      </c>
      <c r="D1032" s="4"/>
      <c r="E1032" s="2" t="b">
        <f t="shared" ca="1" si="30"/>
        <v>1</v>
      </c>
      <c r="F1032" s="2" t="str" cm="1">
        <f t="array" aca="1" ref="F1032" ca="1">IF(G1032&lt;&gt;"",INDIRECT("'"&amp;G1032&amp;"'!"&amp;H1032),"")</f>
        <v/>
      </c>
      <c r="G1032" s="1533"/>
      <c r="I1032" s="4"/>
      <c r="J1032" s="4"/>
      <c r="K1032" s="4"/>
    </row>
    <row r="1033" spans="1:11" x14ac:dyDescent="0.2">
      <c r="A1033" s="1">
        <v>1028</v>
      </c>
      <c r="D1033" s="4"/>
      <c r="E1033" s="2" t="b">
        <f t="shared" ca="1" si="30"/>
        <v>1</v>
      </c>
      <c r="F1033" s="2" t="str" cm="1">
        <f t="array" aca="1" ref="F1033" ca="1">IF(G1033&lt;&gt;"",INDIRECT("'"&amp;G1033&amp;"'!"&amp;H1033),"")</f>
        <v/>
      </c>
      <c r="G1033" s="1533"/>
      <c r="I1033" s="4"/>
      <c r="J1033" s="4"/>
      <c r="K1033" s="4"/>
    </row>
    <row r="1034" spans="1:11" x14ac:dyDescent="0.2">
      <c r="A1034" s="1">
        <v>1029</v>
      </c>
      <c r="D1034" s="4"/>
      <c r="E1034" s="2" t="b">
        <f t="shared" ca="1" si="30"/>
        <v>1</v>
      </c>
      <c r="F1034" s="2" t="str" cm="1">
        <f t="array" aca="1" ref="F1034" ca="1">IF(G1034&lt;&gt;"",INDIRECT("'"&amp;G1034&amp;"'!"&amp;H1034),"")</f>
        <v/>
      </c>
      <c r="G1034" s="1533"/>
      <c r="I1034" s="4"/>
      <c r="J1034" s="4"/>
      <c r="K1034" s="4"/>
    </row>
    <row r="1035" spans="1:11" x14ac:dyDescent="0.2">
      <c r="A1035" s="1">
        <v>1030</v>
      </c>
      <c r="D1035" s="4"/>
      <c r="E1035" s="2" t="b">
        <f t="shared" ca="1" si="30"/>
        <v>1</v>
      </c>
      <c r="F1035" s="2" t="str" cm="1">
        <f t="array" aca="1" ref="F1035" ca="1">IF(G1035&lt;&gt;"",INDIRECT("'"&amp;G1035&amp;"'!"&amp;H1035),"")</f>
        <v/>
      </c>
      <c r="G1035" s="1533"/>
      <c r="I1035" s="4"/>
      <c r="J1035" s="4"/>
      <c r="K1035" s="4"/>
    </row>
    <row r="1036" spans="1:11" x14ac:dyDescent="0.2">
      <c r="A1036" s="1">
        <v>1031</v>
      </c>
      <c r="D1036" s="4"/>
      <c r="E1036" s="2" t="b">
        <f t="shared" ca="1" si="30"/>
        <v>1</v>
      </c>
      <c r="F1036" s="2" t="str" cm="1">
        <f t="array" aca="1" ref="F1036" ca="1">IF(G1036&lt;&gt;"",INDIRECT("'"&amp;G1036&amp;"'!"&amp;H1036),"")</f>
        <v/>
      </c>
      <c r="G1036" s="1533"/>
      <c r="I1036" s="4"/>
      <c r="J1036" s="4"/>
      <c r="K1036" s="4"/>
    </row>
    <row r="1037" spans="1:11" x14ac:dyDescent="0.2">
      <c r="A1037">
        <v>1032</v>
      </c>
      <c r="B1037" s="7">
        <f>'EstExp 12-20'!K5</f>
        <v>0</v>
      </c>
      <c r="C1037" s="3">
        <f t="shared" ref="C1037:C1095" si="31">A1037-B1037</f>
        <v>1032</v>
      </c>
      <c r="E1037" s="2" t="b">
        <f t="shared" ca="1" si="30"/>
        <v>1</v>
      </c>
      <c r="F1037" s="2" cm="1">
        <f t="array" aca="1" ref="F1037" ca="1">IF(G1037&lt;&gt;"",INDIRECT("'"&amp;G1037&amp;"'!"&amp;H1037),"")</f>
        <v>0</v>
      </c>
      <c r="G1037" s="1533" t="s">
        <v>6772</v>
      </c>
      <c r="H1037" s="2" t="s">
        <v>4573</v>
      </c>
    </row>
    <row r="1038" spans="1:11" x14ac:dyDescent="0.2">
      <c r="A1038">
        <v>1033</v>
      </c>
      <c r="B1038" s="7">
        <f>'EstExp 12-20'!K16</f>
        <v>0</v>
      </c>
      <c r="C1038" s="3">
        <f t="shared" si="31"/>
        <v>1033</v>
      </c>
      <c r="E1038" s="2" t="b">
        <f t="shared" ca="1" si="30"/>
        <v>1</v>
      </c>
      <c r="F1038" s="2" cm="1">
        <f t="array" aca="1" ref="F1038" ca="1">IF(G1038&lt;&gt;"",INDIRECT("'"&amp;G1038&amp;"'!"&amp;H1038),"")</f>
        <v>0</v>
      </c>
      <c r="G1038" s="1533" t="s">
        <v>6772</v>
      </c>
      <c r="H1038" s="2" t="s">
        <v>4310</v>
      </c>
    </row>
    <row r="1039" spans="1:11" x14ac:dyDescent="0.2">
      <c r="A1039" s="1">
        <v>1034</v>
      </c>
      <c r="D1039" s="4"/>
      <c r="E1039" s="2" t="b">
        <f t="shared" ca="1" si="30"/>
        <v>1</v>
      </c>
      <c r="F1039" s="2" t="str" cm="1">
        <f t="array" aca="1" ref="F1039" ca="1">IF(G1039&lt;&gt;"",INDIRECT("'"&amp;G1039&amp;"'!"&amp;H1039),"")</f>
        <v/>
      </c>
      <c r="G1039" s="1533"/>
      <c r="I1039" s="4"/>
      <c r="J1039" s="4"/>
      <c r="K1039" s="4"/>
    </row>
    <row r="1040" spans="1:11" x14ac:dyDescent="0.2">
      <c r="A1040" s="1">
        <v>1035</v>
      </c>
      <c r="D1040" s="4"/>
      <c r="E1040" s="2" t="b">
        <f t="shared" ca="1" si="30"/>
        <v>1</v>
      </c>
      <c r="F1040" s="2" t="str" cm="1">
        <f t="array" aca="1" ref="F1040" ca="1">IF(G1040&lt;&gt;"",INDIRECT("'"&amp;G1040&amp;"'!"&amp;H1040),"")</f>
        <v/>
      </c>
      <c r="G1040" s="1533"/>
      <c r="I1040" s="4"/>
      <c r="J1040" s="4"/>
      <c r="K1040" s="4"/>
    </row>
    <row r="1041" spans="1:11" x14ac:dyDescent="0.2">
      <c r="A1041" s="1">
        <v>1036</v>
      </c>
      <c r="D1041" s="4"/>
      <c r="E1041" s="2" t="b">
        <f t="shared" ca="1" si="30"/>
        <v>1</v>
      </c>
      <c r="F1041" s="2" t="str" cm="1">
        <f t="array" aca="1" ref="F1041" ca="1">IF(G1041&lt;&gt;"",INDIRECT("'"&amp;G1041&amp;"'!"&amp;H1041),"")</f>
        <v/>
      </c>
      <c r="G1041" s="1533"/>
      <c r="I1041" s="4"/>
      <c r="J1041" s="4"/>
      <c r="K1041" s="4"/>
    </row>
    <row r="1042" spans="1:11" x14ac:dyDescent="0.2">
      <c r="A1042" s="1">
        <v>1037</v>
      </c>
      <c r="D1042" s="4"/>
      <c r="E1042" s="2" t="b">
        <f t="shared" ca="1" si="30"/>
        <v>1</v>
      </c>
      <c r="F1042" s="2" t="str" cm="1">
        <f t="array" aca="1" ref="F1042" ca="1">IF(G1042&lt;&gt;"",INDIRECT("'"&amp;G1042&amp;"'!"&amp;H1042),"")</f>
        <v/>
      </c>
      <c r="G1042" s="1533"/>
      <c r="I1042" s="4"/>
      <c r="J1042" s="4"/>
      <c r="K1042" s="4"/>
    </row>
    <row r="1043" spans="1:11" x14ac:dyDescent="0.2">
      <c r="A1043" s="1">
        <v>1038</v>
      </c>
      <c r="D1043" s="4"/>
      <c r="E1043" s="2" t="b">
        <f t="shared" ca="1" si="30"/>
        <v>1</v>
      </c>
      <c r="F1043" s="2" t="str" cm="1">
        <f t="array" aca="1" ref="F1043" ca="1">IF(G1043&lt;&gt;"",INDIRECT("'"&amp;G1043&amp;"'!"&amp;H1043),"")</f>
        <v/>
      </c>
      <c r="G1043" s="1533"/>
      <c r="I1043" s="4"/>
      <c r="J1043" s="4"/>
      <c r="K1043" s="4"/>
    </row>
    <row r="1044" spans="1:11" x14ac:dyDescent="0.2">
      <c r="A1044">
        <v>1039</v>
      </c>
      <c r="B1044" s="7">
        <f>'EstExp 12-20'!K18</f>
        <v>898500</v>
      </c>
      <c r="C1044" s="3">
        <f t="shared" si="31"/>
        <v>-897461</v>
      </c>
      <c r="E1044" s="2" t="b">
        <f t="shared" ca="1" si="30"/>
        <v>1</v>
      </c>
      <c r="F1044" s="2" cm="1">
        <f t="array" aca="1" ref="F1044" ca="1">IF(G1044&lt;&gt;"",INDIRECT("'"&amp;G1044&amp;"'!"&amp;H1044),"")</f>
        <v>898500</v>
      </c>
      <c r="G1044" s="1533" t="s">
        <v>6772</v>
      </c>
      <c r="H1044" s="2" t="s">
        <v>4229</v>
      </c>
    </row>
    <row r="1045" spans="1:11" x14ac:dyDescent="0.2">
      <c r="A1045" s="1">
        <v>1040</v>
      </c>
      <c r="D1045" s="4"/>
      <c r="E1045" s="2" t="b">
        <f t="shared" ca="1" si="30"/>
        <v>1</v>
      </c>
      <c r="F1045" s="2" t="str" cm="1">
        <f t="array" aca="1" ref="F1045" ca="1">IF(G1045&lt;&gt;"",INDIRECT("'"&amp;G1045&amp;"'!"&amp;H1045),"")</f>
        <v/>
      </c>
      <c r="G1045" s="1533"/>
      <c r="I1045" s="4"/>
      <c r="J1045" s="4"/>
      <c r="K1045" s="4"/>
    </row>
    <row r="1046" spans="1:11" x14ac:dyDescent="0.2">
      <c r="A1046" s="1">
        <v>1041</v>
      </c>
      <c r="D1046" s="4"/>
      <c r="E1046" s="2" t="b">
        <f t="shared" ca="1" si="30"/>
        <v>1</v>
      </c>
      <c r="F1046" s="2" t="str" cm="1">
        <f t="array" aca="1" ref="F1046" ca="1">IF(G1046&lt;&gt;"",INDIRECT("'"&amp;G1046&amp;"'!"&amp;H1046),"")</f>
        <v/>
      </c>
      <c r="G1046" s="1533"/>
      <c r="I1046" s="4"/>
      <c r="J1046" s="4"/>
      <c r="K1046" s="4"/>
    </row>
    <row r="1047" spans="1:11" x14ac:dyDescent="0.2">
      <c r="A1047" s="1">
        <v>1042</v>
      </c>
      <c r="D1047" s="4"/>
      <c r="E1047" s="2" t="b">
        <f t="shared" ca="1" si="30"/>
        <v>1</v>
      </c>
      <c r="F1047" s="2" t="str" cm="1">
        <f t="array" aca="1" ref="F1047" ca="1">IF(G1047&lt;&gt;"",INDIRECT("'"&amp;G1047&amp;"'!"&amp;H1047),"")</f>
        <v/>
      </c>
      <c r="G1047" s="1533"/>
      <c r="I1047" s="4"/>
      <c r="J1047" s="4"/>
      <c r="K1047" s="4"/>
    </row>
    <row r="1048" spans="1:11" x14ac:dyDescent="0.2">
      <c r="A1048">
        <v>1043</v>
      </c>
      <c r="B1048" s="7">
        <f>'EstExp 12-20'!K12</f>
        <v>200000</v>
      </c>
      <c r="C1048" s="3">
        <f t="shared" si="31"/>
        <v>-198957</v>
      </c>
      <c r="E1048" s="2" t="b">
        <f t="shared" ca="1" si="30"/>
        <v>1</v>
      </c>
      <c r="F1048" s="2" cm="1">
        <f t="array" aca="1" ref="F1048" ca="1">IF(G1048&lt;&gt;"",INDIRECT("'"&amp;G1048&amp;"'!"&amp;H1048),"")</f>
        <v>200000</v>
      </c>
      <c r="G1048" s="1533" t="s">
        <v>6772</v>
      </c>
      <c r="H1048" s="2" t="s">
        <v>4308</v>
      </c>
    </row>
    <row r="1049" spans="1:11" x14ac:dyDescent="0.2">
      <c r="A1049">
        <v>1044</v>
      </c>
      <c r="B1049" s="7">
        <f>'EstExp 12-20'!K13</f>
        <v>3200050</v>
      </c>
      <c r="C1049" s="3">
        <f t="shared" si="31"/>
        <v>-3199006</v>
      </c>
      <c r="E1049" s="2" t="b">
        <f t="shared" ca="1" si="30"/>
        <v>1</v>
      </c>
      <c r="F1049" s="2" cm="1">
        <f t="array" aca="1" ref="F1049" ca="1">IF(G1049&lt;&gt;"",INDIRECT("'"&amp;G1049&amp;"'!"&amp;H1049),"")</f>
        <v>3200050</v>
      </c>
      <c r="G1049" s="1533" t="s">
        <v>6772</v>
      </c>
      <c r="H1049" s="2" t="s">
        <v>4309</v>
      </c>
    </row>
    <row r="1050" spans="1:11" x14ac:dyDescent="0.2">
      <c r="A1050">
        <v>1045</v>
      </c>
      <c r="B1050" s="7">
        <f>'EstExp 12-20'!K14</f>
        <v>2401500</v>
      </c>
      <c r="C1050" s="3">
        <f t="shared" si="31"/>
        <v>-2400455</v>
      </c>
      <c r="E1050" s="2" t="b">
        <f t="shared" ca="1" si="30"/>
        <v>1</v>
      </c>
      <c r="F1050" s="2" cm="1">
        <f t="array" aca="1" ref="F1050" ca="1">IF(G1050&lt;&gt;"",INDIRECT("'"&amp;G1050&amp;"'!"&amp;H1050),"")</f>
        <v>2401500</v>
      </c>
      <c r="G1050" s="1533" t="s">
        <v>6772</v>
      </c>
      <c r="H1050" s="2" t="s">
        <v>4574</v>
      </c>
    </row>
    <row r="1051" spans="1:11" x14ac:dyDescent="0.2">
      <c r="A1051">
        <v>1046</v>
      </c>
      <c r="B1051" s="7">
        <f>'EstExp 12-20'!K15</f>
        <v>548000</v>
      </c>
      <c r="C1051" s="3">
        <f t="shared" si="31"/>
        <v>-546954</v>
      </c>
      <c r="E1051" s="2" t="b">
        <f t="shared" ca="1" si="30"/>
        <v>1</v>
      </c>
      <c r="F1051" s="2" cm="1">
        <f t="array" aca="1" ref="F1051" ca="1">IF(G1051&lt;&gt;"",INDIRECT("'"&amp;G1051&amp;"'!"&amp;H1051),"")</f>
        <v>548000</v>
      </c>
      <c r="G1051" s="1533" t="s">
        <v>6772</v>
      </c>
      <c r="H1051" s="2" t="s">
        <v>4575</v>
      </c>
    </row>
    <row r="1052" spans="1:11" x14ac:dyDescent="0.2">
      <c r="A1052">
        <v>1047</v>
      </c>
      <c r="B1052" s="7">
        <f>'EstExp 12-20'!K34</f>
        <v>58180000</v>
      </c>
      <c r="C1052" s="3">
        <f t="shared" si="31"/>
        <v>-58178953</v>
      </c>
      <c r="E1052" s="2" t="b">
        <f t="shared" ca="1" si="30"/>
        <v>1</v>
      </c>
      <c r="F1052" s="2" cm="1">
        <f t="array" aca="1" ref="F1052" ca="1">IF(G1052&lt;&gt;"",INDIRECT("'"&amp;G1052&amp;"'!"&amp;H1052),"")</f>
        <v>58180000</v>
      </c>
      <c r="G1052" s="1533" t="s">
        <v>6772</v>
      </c>
      <c r="H1052" s="2" t="s">
        <v>4576</v>
      </c>
    </row>
    <row r="1053" spans="1:11" x14ac:dyDescent="0.2">
      <c r="A1053">
        <v>1048</v>
      </c>
      <c r="B1053" s="7">
        <f>'EstExp 12-20'!K38</f>
        <v>1870900</v>
      </c>
      <c r="C1053" s="3">
        <f t="shared" si="31"/>
        <v>-1869852</v>
      </c>
      <c r="E1053" s="2" t="b">
        <f t="shared" ca="1" si="30"/>
        <v>1</v>
      </c>
      <c r="F1053" s="2" cm="1">
        <f t="array" aca="1" ref="F1053" ca="1">IF(G1053&lt;&gt;"",INDIRECT("'"&amp;G1053&amp;"'!"&amp;H1053),"")</f>
        <v>1870900</v>
      </c>
      <c r="G1053" s="1533" t="s">
        <v>6772</v>
      </c>
      <c r="H1053" s="2" t="s">
        <v>4577</v>
      </c>
    </row>
    <row r="1054" spans="1:11" x14ac:dyDescent="0.2">
      <c r="A1054">
        <v>1049</v>
      </c>
      <c r="B1054" s="7">
        <f>'EstExp 12-20'!K39</f>
        <v>3295900</v>
      </c>
      <c r="C1054" s="3">
        <f t="shared" si="31"/>
        <v>-3294851</v>
      </c>
      <c r="E1054" s="2" t="b">
        <f t="shared" ca="1" si="30"/>
        <v>1</v>
      </c>
      <c r="F1054" s="2" cm="1">
        <f t="array" aca="1" ref="F1054" ca="1">IF(G1054&lt;&gt;"",INDIRECT("'"&amp;G1054&amp;"'!"&amp;H1054),"")</f>
        <v>3295900</v>
      </c>
      <c r="G1054" s="1533" t="s">
        <v>6772</v>
      </c>
      <c r="H1054" s="2" t="s">
        <v>4578</v>
      </c>
    </row>
    <row r="1055" spans="1:11" x14ac:dyDescent="0.2">
      <c r="A1055">
        <v>1050</v>
      </c>
      <c r="B1055" s="7">
        <f>'EstExp 12-20'!K40</f>
        <v>557350</v>
      </c>
      <c r="C1055" s="3">
        <f t="shared" si="31"/>
        <v>-556300</v>
      </c>
      <c r="E1055" s="2" t="b">
        <f t="shared" ca="1" si="30"/>
        <v>1</v>
      </c>
      <c r="F1055" s="2" cm="1">
        <f t="array" aca="1" ref="F1055" ca="1">IF(G1055&lt;&gt;"",INDIRECT("'"&amp;G1055&amp;"'!"&amp;H1055),"")</f>
        <v>557350</v>
      </c>
      <c r="G1055" s="1533" t="s">
        <v>6772</v>
      </c>
      <c r="H1055" s="2" t="s">
        <v>4579</v>
      </c>
    </row>
    <row r="1056" spans="1:11" x14ac:dyDescent="0.2">
      <c r="A1056">
        <v>1051</v>
      </c>
      <c r="B1056" s="7">
        <f>'EstExp 12-20'!K41</f>
        <v>609900</v>
      </c>
      <c r="C1056" s="3">
        <f t="shared" si="31"/>
        <v>-608849</v>
      </c>
      <c r="E1056" s="2" t="b">
        <f t="shared" ca="1" si="30"/>
        <v>1</v>
      </c>
      <c r="F1056" s="2" cm="1">
        <f t="array" aca="1" ref="F1056" ca="1">IF(G1056&lt;&gt;"",INDIRECT("'"&amp;G1056&amp;"'!"&amp;H1056),"")</f>
        <v>609900</v>
      </c>
      <c r="G1056" s="1533" t="s">
        <v>6772</v>
      </c>
      <c r="H1056" s="2" t="s">
        <v>4580</v>
      </c>
    </row>
    <row r="1057" spans="1:8" x14ac:dyDescent="0.2">
      <c r="A1057">
        <v>1052</v>
      </c>
      <c r="B1057" s="7">
        <f>'EstExp 12-20'!K42</f>
        <v>0</v>
      </c>
      <c r="C1057" s="3">
        <f t="shared" si="31"/>
        <v>1052</v>
      </c>
      <c r="E1057" s="2" t="b">
        <f t="shared" ca="1" si="30"/>
        <v>1</v>
      </c>
      <c r="F1057" s="2" cm="1">
        <f t="array" aca="1" ref="F1057" ca="1">IF(G1057&lt;&gt;"",INDIRECT("'"&amp;G1057&amp;"'!"&amp;H1057),"")</f>
        <v>0</v>
      </c>
      <c r="G1057" s="1533" t="s">
        <v>6772</v>
      </c>
      <c r="H1057" s="2" t="s">
        <v>4581</v>
      </c>
    </row>
    <row r="1058" spans="1:8" x14ac:dyDescent="0.2">
      <c r="A1058">
        <v>1053</v>
      </c>
      <c r="B1058" s="7">
        <f>'EstExp 12-20'!K43</f>
        <v>3878300</v>
      </c>
      <c r="C1058" s="3">
        <f t="shared" si="31"/>
        <v>-3877247</v>
      </c>
      <c r="E1058" s="2" t="b">
        <f t="shared" ca="1" si="30"/>
        <v>1</v>
      </c>
      <c r="F1058" s="2" cm="1">
        <f t="array" aca="1" ref="F1058" ca="1">IF(G1058&lt;&gt;"",INDIRECT("'"&amp;G1058&amp;"'!"&amp;H1058),"")</f>
        <v>3878300</v>
      </c>
      <c r="G1058" s="1533" t="s">
        <v>6772</v>
      </c>
      <c r="H1058" s="2" t="s">
        <v>4582</v>
      </c>
    </row>
    <row r="1059" spans="1:8" x14ac:dyDescent="0.2">
      <c r="A1059">
        <v>1054</v>
      </c>
      <c r="B1059" s="7">
        <f>'EstExp 12-20'!K44</f>
        <v>10212350</v>
      </c>
      <c r="C1059" s="3">
        <f t="shared" si="31"/>
        <v>-10211296</v>
      </c>
      <c r="E1059" s="2" t="b">
        <f t="shared" ca="1" si="30"/>
        <v>1</v>
      </c>
      <c r="F1059" s="2" cm="1">
        <f t="array" aca="1" ref="F1059" ca="1">IF(G1059&lt;&gt;"",INDIRECT("'"&amp;G1059&amp;"'!"&amp;H1059),"")</f>
        <v>10212350</v>
      </c>
      <c r="G1059" s="1533" t="s">
        <v>6772</v>
      </c>
      <c r="H1059" s="2" t="s">
        <v>4583</v>
      </c>
    </row>
    <row r="1060" spans="1:8" x14ac:dyDescent="0.2">
      <c r="A1060">
        <v>1055</v>
      </c>
      <c r="B1060" s="7">
        <f>'EstExp 12-20'!K46</f>
        <v>614100</v>
      </c>
      <c r="C1060" s="3">
        <f t="shared" si="31"/>
        <v>-613045</v>
      </c>
      <c r="E1060" s="2" t="b">
        <f t="shared" ca="1" si="30"/>
        <v>1</v>
      </c>
      <c r="F1060" s="2" cm="1">
        <f t="array" aca="1" ref="F1060" ca="1">IF(G1060&lt;&gt;"",INDIRECT("'"&amp;G1060&amp;"'!"&amp;H1060),"")</f>
        <v>614100</v>
      </c>
      <c r="G1060" s="1533" t="s">
        <v>6772</v>
      </c>
      <c r="H1060" s="2" t="s">
        <v>4584</v>
      </c>
    </row>
    <row r="1061" spans="1:8" x14ac:dyDescent="0.2">
      <c r="A1061">
        <v>1056</v>
      </c>
      <c r="B1061" s="7">
        <f>'EstExp 12-20'!K47</f>
        <v>1457500</v>
      </c>
      <c r="C1061" s="3">
        <f t="shared" si="31"/>
        <v>-1456444</v>
      </c>
      <c r="E1061" s="2" t="b">
        <f t="shared" ca="1" si="30"/>
        <v>1</v>
      </c>
      <c r="F1061" s="2" cm="1">
        <f t="array" aca="1" ref="F1061" ca="1">IF(G1061&lt;&gt;"",INDIRECT("'"&amp;G1061&amp;"'!"&amp;H1061),"")</f>
        <v>1457500</v>
      </c>
      <c r="G1061" s="1533" t="s">
        <v>6772</v>
      </c>
      <c r="H1061" s="2" t="s">
        <v>4585</v>
      </c>
    </row>
    <row r="1062" spans="1:8" x14ac:dyDescent="0.2">
      <c r="A1062">
        <v>1057</v>
      </c>
      <c r="B1062" s="7">
        <f>'EstExp 12-20'!K48</f>
        <v>266000</v>
      </c>
      <c r="C1062" s="3">
        <f t="shared" si="31"/>
        <v>-264943</v>
      </c>
      <c r="E1062" s="2" t="b">
        <f t="shared" ca="1" si="30"/>
        <v>1</v>
      </c>
      <c r="F1062" s="2" cm="1">
        <f t="array" aca="1" ref="F1062" ca="1">IF(G1062&lt;&gt;"",INDIRECT("'"&amp;G1062&amp;"'!"&amp;H1062),"")</f>
        <v>266000</v>
      </c>
      <c r="G1062" s="1533" t="s">
        <v>6772</v>
      </c>
      <c r="H1062" s="2" t="s">
        <v>4586</v>
      </c>
    </row>
    <row r="1063" spans="1:8" x14ac:dyDescent="0.2">
      <c r="A1063">
        <v>1058</v>
      </c>
      <c r="B1063" s="7">
        <f>'EstExp 12-20'!K49</f>
        <v>2337600</v>
      </c>
      <c r="C1063" s="3">
        <f t="shared" si="31"/>
        <v>-2336542</v>
      </c>
      <c r="E1063" s="2" t="b">
        <f t="shared" ca="1" si="30"/>
        <v>1</v>
      </c>
      <c r="F1063" s="2" cm="1">
        <f t="array" aca="1" ref="F1063" ca="1">IF(G1063&lt;&gt;"",INDIRECT("'"&amp;G1063&amp;"'!"&amp;H1063),"")</f>
        <v>2337600</v>
      </c>
      <c r="G1063" s="1533" t="s">
        <v>6772</v>
      </c>
      <c r="H1063" s="2" t="s">
        <v>4587</v>
      </c>
    </row>
    <row r="1064" spans="1:8" x14ac:dyDescent="0.2">
      <c r="A1064">
        <v>1059</v>
      </c>
      <c r="B1064" s="7">
        <f>'EstExp 12-20'!K51</f>
        <v>1959000</v>
      </c>
      <c r="C1064" s="3">
        <f t="shared" si="31"/>
        <v>-1957941</v>
      </c>
      <c r="E1064" s="2" t="b">
        <f t="shared" ca="1" si="30"/>
        <v>1</v>
      </c>
      <c r="F1064" s="2" cm="1">
        <f t="array" aca="1" ref="F1064" ca="1">IF(G1064&lt;&gt;"",INDIRECT("'"&amp;G1064&amp;"'!"&amp;H1064),"")</f>
        <v>1959000</v>
      </c>
      <c r="G1064" s="1533" t="s">
        <v>6772</v>
      </c>
      <c r="H1064" s="2" t="s">
        <v>4588</v>
      </c>
    </row>
    <row r="1065" spans="1:8" x14ac:dyDescent="0.2">
      <c r="A1065">
        <v>1060</v>
      </c>
      <c r="B1065" s="7">
        <f>'EstExp 12-20'!K52</f>
        <v>535000</v>
      </c>
      <c r="C1065" s="3">
        <f t="shared" si="31"/>
        <v>-533940</v>
      </c>
      <c r="E1065" s="2" t="b">
        <f t="shared" ca="1" si="30"/>
        <v>1</v>
      </c>
      <c r="F1065" s="2" cm="1">
        <f t="array" aca="1" ref="F1065" ca="1">IF(G1065&lt;&gt;"",INDIRECT("'"&amp;G1065&amp;"'!"&amp;H1065),"")</f>
        <v>535000</v>
      </c>
      <c r="G1065" s="1533" t="s">
        <v>6772</v>
      </c>
      <c r="H1065" s="2" t="s">
        <v>4589</v>
      </c>
    </row>
    <row r="1066" spans="1:8" x14ac:dyDescent="0.2">
      <c r="A1066">
        <v>1061</v>
      </c>
      <c r="B1066" s="7">
        <f>'EstExp 12-20'!K55</f>
        <v>2809000</v>
      </c>
      <c r="C1066" s="3">
        <f t="shared" si="31"/>
        <v>-2807939</v>
      </c>
      <c r="E1066" s="2" t="b">
        <f t="shared" ca="1" si="30"/>
        <v>1</v>
      </c>
      <c r="F1066" s="2" cm="1">
        <f t="array" aca="1" ref="F1066" ca="1">IF(G1066&lt;&gt;"",INDIRECT("'"&amp;G1066&amp;"'!"&amp;H1066),"")</f>
        <v>2809000</v>
      </c>
      <c r="G1066" s="1533" t="s">
        <v>6772</v>
      </c>
      <c r="H1066" s="2" t="s">
        <v>4590</v>
      </c>
    </row>
    <row r="1067" spans="1:8" x14ac:dyDescent="0.2">
      <c r="A1067">
        <v>1062</v>
      </c>
      <c r="B1067" s="7">
        <f>'EstExp 12-20'!K57</f>
        <v>4534700</v>
      </c>
      <c r="C1067" s="3">
        <f t="shared" si="31"/>
        <v>-4533638</v>
      </c>
      <c r="E1067" s="2" t="b">
        <f t="shared" ca="1" si="30"/>
        <v>1</v>
      </c>
      <c r="F1067" s="2" cm="1">
        <f t="array" aca="1" ref="F1067" ca="1">IF(G1067&lt;&gt;"",INDIRECT("'"&amp;G1067&amp;"'!"&amp;H1067),"")</f>
        <v>4534700</v>
      </c>
      <c r="G1067" s="1533" t="s">
        <v>6772</v>
      </c>
      <c r="H1067" s="2" t="s">
        <v>4591</v>
      </c>
    </row>
    <row r="1068" spans="1:8" x14ac:dyDescent="0.2">
      <c r="A1068">
        <v>1063</v>
      </c>
      <c r="B1068" s="7">
        <f>'EstExp 12-20'!K58</f>
        <v>0</v>
      </c>
      <c r="C1068" s="3">
        <f t="shared" si="31"/>
        <v>1063</v>
      </c>
      <c r="E1068" s="2" t="b">
        <f t="shared" ca="1" si="30"/>
        <v>1</v>
      </c>
      <c r="F1068" s="2" cm="1">
        <f t="array" aca="1" ref="F1068" ca="1">IF(G1068&lt;&gt;"",INDIRECT("'"&amp;G1068&amp;"'!"&amp;H1068),"")</f>
        <v>0</v>
      </c>
      <c r="G1068" s="1533" t="s">
        <v>6772</v>
      </c>
      <c r="H1068" s="2" t="s">
        <v>4592</v>
      </c>
    </row>
    <row r="1069" spans="1:8" x14ac:dyDescent="0.2">
      <c r="A1069">
        <v>1064</v>
      </c>
      <c r="B1069" s="7">
        <f>'EstExp 12-20'!K59</f>
        <v>4534700</v>
      </c>
      <c r="C1069" s="3">
        <f t="shared" si="31"/>
        <v>-4533636</v>
      </c>
      <c r="E1069" s="2" t="b">
        <f t="shared" ca="1" si="30"/>
        <v>1</v>
      </c>
      <c r="F1069" s="2" cm="1">
        <f t="array" aca="1" ref="F1069" ca="1">IF(G1069&lt;&gt;"",INDIRECT("'"&amp;G1069&amp;"'!"&amp;H1069),"")</f>
        <v>4534700</v>
      </c>
      <c r="G1069" s="1533" t="s">
        <v>6772</v>
      </c>
      <c r="H1069" s="2" t="s">
        <v>4593</v>
      </c>
    </row>
    <row r="1070" spans="1:8" x14ac:dyDescent="0.2">
      <c r="A1070">
        <v>1065</v>
      </c>
      <c r="B1070" s="7">
        <f>'EstExp 12-20'!K61</f>
        <v>165500</v>
      </c>
      <c r="C1070" s="3">
        <f t="shared" si="31"/>
        <v>-164435</v>
      </c>
      <c r="E1070" s="2" t="b">
        <f t="shared" ca="1" si="30"/>
        <v>1</v>
      </c>
      <c r="F1070" s="2" cm="1">
        <f t="array" aca="1" ref="F1070" ca="1">IF(G1070&lt;&gt;"",INDIRECT("'"&amp;G1070&amp;"'!"&amp;H1070),"")</f>
        <v>165500</v>
      </c>
      <c r="G1070" s="1533" t="s">
        <v>6772</v>
      </c>
      <c r="H1070" s="2" t="s">
        <v>4594</v>
      </c>
    </row>
    <row r="1071" spans="1:8" x14ac:dyDescent="0.2">
      <c r="A1071">
        <v>1066</v>
      </c>
      <c r="B1071" s="7">
        <f>'EstExp 12-20'!K62</f>
        <v>1223500</v>
      </c>
      <c r="C1071" s="3">
        <f t="shared" si="31"/>
        <v>-1222434</v>
      </c>
      <c r="E1071" s="2" t="b">
        <f t="shared" ca="1" si="30"/>
        <v>1</v>
      </c>
      <c r="F1071" s="2" cm="1">
        <f t="array" aca="1" ref="F1071" ca="1">IF(G1071&lt;&gt;"",INDIRECT("'"&amp;G1071&amp;"'!"&amp;H1071),"")</f>
        <v>1223500</v>
      </c>
      <c r="G1071" s="1533" t="s">
        <v>6772</v>
      </c>
      <c r="H1071" s="2" t="s">
        <v>4595</v>
      </c>
    </row>
    <row r="1072" spans="1:8" x14ac:dyDescent="0.2">
      <c r="A1072">
        <v>1067</v>
      </c>
      <c r="B1072" s="7">
        <f>'EstExp 12-20'!K63</f>
        <v>31000</v>
      </c>
      <c r="C1072" s="3">
        <f t="shared" si="31"/>
        <v>-29933</v>
      </c>
      <c r="E1072" s="2" t="b">
        <f t="shared" ca="1" si="30"/>
        <v>1</v>
      </c>
      <c r="F1072" s="2" cm="1">
        <f t="array" aca="1" ref="F1072" ca="1">IF(G1072&lt;&gt;"",INDIRECT("'"&amp;G1072&amp;"'!"&amp;H1072),"")</f>
        <v>31000</v>
      </c>
      <c r="G1072" s="1533" t="s">
        <v>6772</v>
      </c>
      <c r="H1072" s="2" t="s">
        <v>4596</v>
      </c>
    </row>
    <row r="1073" spans="1:11" x14ac:dyDescent="0.2">
      <c r="A1073">
        <v>1068</v>
      </c>
      <c r="B1073" s="7">
        <f>'EstExp 12-20'!K64</f>
        <v>29000</v>
      </c>
      <c r="C1073" s="3">
        <f t="shared" si="31"/>
        <v>-27932</v>
      </c>
      <c r="E1073" s="2" t="b">
        <f t="shared" ca="1" si="30"/>
        <v>1</v>
      </c>
      <c r="F1073" s="2" cm="1">
        <f t="array" aca="1" ref="F1073" ca="1">IF(G1073&lt;&gt;"",INDIRECT("'"&amp;G1073&amp;"'!"&amp;H1073),"")</f>
        <v>29000</v>
      </c>
      <c r="G1073" s="1533" t="s">
        <v>6772</v>
      </c>
      <c r="H1073" s="2" t="s">
        <v>4597</v>
      </c>
    </row>
    <row r="1074" spans="1:11" x14ac:dyDescent="0.2">
      <c r="A1074">
        <v>1069</v>
      </c>
      <c r="B1074" s="7">
        <f>'EstExp 12-20'!K65</f>
        <v>2297500</v>
      </c>
      <c r="C1074" s="3">
        <f t="shared" si="31"/>
        <v>-2296431</v>
      </c>
      <c r="E1074" s="2" t="b">
        <f t="shared" ca="1" si="30"/>
        <v>1</v>
      </c>
      <c r="F1074" s="2" cm="1">
        <f t="array" aca="1" ref="F1074" ca="1">IF(G1074&lt;&gt;"",INDIRECT("'"&amp;G1074&amp;"'!"&amp;H1074),"")</f>
        <v>2297500</v>
      </c>
      <c r="G1074" s="1533" t="s">
        <v>6772</v>
      </c>
      <c r="H1074" s="2" t="s">
        <v>4598</v>
      </c>
    </row>
    <row r="1075" spans="1:11" x14ac:dyDescent="0.2">
      <c r="A1075">
        <v>1070</v>
      </c>
      <c r="B1075" s="7">
        <f>'EstExp 12-20'!K66</f>
        <v>209000</v>
      </c>
      <c r="C1075" s="3">
        <f t="shared" si="31"/>
        <v>-207930</v>
      </c>
      <c r="E1075" s="2" t="b">
        <f t="shared" ca="1" si="30"/>
        <v>1</v>
      </c>
      <c r="F1075" s="2" cm="1">
        <f t="array" aca="1" ref="F1075" ca="1">IF(G1075&lt;&gt;"",INDIRECT("'"&amp;G1075&amp;"'!"&amp;H1075),"")</f>
        <v>209000</v>
      </c>
      <c r="G1075" s="1533" t="s">
        <v>6772</v>
      </c>
      <c r="H1075" s="2" t="s">
        <v>4599</v>
      </c>
    </row>
    <row r="1076" spans="1:11" x14ac:dyDescent="0.2">
      <c r="A1076" s="1">
        <v>1071</v>
      </c>
      <c r="D1076" s="4"/>
      <c r="E1076" s="2" t="b">
        <f t="shared" ca="1" si="30"/>
        <v>1</v>
      </c>
      <c r="F1076" s="2" t="str" cm="1">
        <f t="array" aca="1" ref="F1076" ca="1">IF(G1076&lt;&gt;"",INDIRECT("'"&amp;G1076&amp;"'!"&amp;H1076),"")</f>
        <v/>
      </c>
      <c r="G1076" s="1533"/>
      <c r="I1076" s="4"/>
      <c r="J1076" s="4"/>
      <c r="K1076" s="4"/>
    </row>
    <row r="1077" spans="1:11" x14ac:dyDescent="0.2">
      <c r="A1077">
        <v>1072</v>
      </c>
      <c r="B1077" s="7">
        <f>'EstExp 12-20'!K67</f>
        <v>3955500</v>
      </c>
      <c r="C1077" s="3">
        <f t="shared" si="31"/>
        <v>-3954428</v>
      </c>
      <c r="E1077" s="2" t="b">
        <f t="shared" ca="1" si="30"/>
        <v>1</v>
      </c>
      <c r="F1077" s="2" cm="1">
        <f t="array" aca="1" ref="F1077" ca="1">IF(G1077&lt;&gt;"",INDIRECT("'"&amp;G1077&amp;"'!"&amp;H1077),"")</f>
        <v>3955500</v>
      </c>
      <c r="G1077" s="1533" t="s">
        <v>6772</v>
      </c>
      <c r="H1077" s="2" t="s">
        <v>4600</v>
      </c>
    </row>
    <row r="1078" spans="1:11" x14ac:dyDescent="0.2">
      <c r="A1078">
        <v>1073</v>
      </c>
      <c r="B1078" s="7">
        <f>'EstExp 12-20'!K69</f>
        <v>0</v>
      </c>
      <c r="C1078" s="3">
        <f t="shared" si="31"/>
        <v>1073</v>
      </c>
      <c r="E1078" s="2" t="b">
        <f t="shared" ca="1" si="30"/>
        <v>1</v>
      </c>
      <c r="F1078" s="2" cm="1">
        <f t="array" aca="1" ref="F1078" ca="1">IF(G1078&lt;&gt;"",INDIRECT("'"&amp;G1078&amp;"'!"&amp;H1078),"")</f>
        <v>0</v>
      </c>
      <c r="G1078" s="1533" t="s">
        <v>6772</v>
      </c>
      <c r="H1078" s="2" t="s">
        <v>4601</v>
      </c>
    </row>
    <row r="1079" spans="1:11" x14ac:dyDescent="0.2">
      <c r="A1079">
        <v>1074</v>
      </c>
      <c r="B1079" s="7">
        <f>'EstExp 12-20'!K70</f>
        <v>277500</v>
      </c>
      <c r="C1079" s="3">
        <f t="shared" si="31"/>
        <v>-276426</v>
      </c>
      <c r="E1079" s="2" t="b">
        <f t="shared" ca="1" si="30"/>
        <v>1</v>
      </c>
      <c r="F1079" s="2" cm="1">
        <f t="array" aca="1" ref="F1079" ca="1">IF(G1079&lt;&gt;"",INDIRECT("'"&amp;G1079&amp;"'!"&amp;H1079),"")</f>
        <v>277500</v>
      </c>
      <c r="G1079" s="1533" t="s">
        <v>6772</v>
      </c>
      <c r="H1079" s="2" t="s">
        <v>4602</v>
      </c>
    </row>
    <row r="1080" spans="1:11" x14ac:dyDescent="0.2">
      <c r="A1080">
        <v>1075</v>
      </c>
      <c r="B1080" s="7">
        <f>'EstExp 12-20'!K71</f>
        <v>371100</v>
      </c>
      <c r="C1080" s="3">
        <f t="shared" si="31"/>
        <v>-370025</v>
      </c>
      <c r="E1080" s="2" t="b">
        <f t="shared" ca="1" si="30"/>
        <v>1</v>
      </c>
      <c r="F1080" s="2" cm="1">
        <f t="array" aca="1" ref="F1080" ca="1">IF(G1080&lt;&gt;"",INDIRECT("'"&amp;G1080&amp;"'!"&amp;H1080),"")</f>
        <v>371100</v>
      </c>
      <c r="G1080" s="1533" t="s">
        <v>6772</v>
      </c>
      <c r="H1080" s="2" t="s">
        <v>4603</v>
      </c>
    </row>
    <row r="1081" spans="1:11" x14ac:dyDescent="0.2">
      <c r="A1081">
        <v>1076</v>
      </c>
      <c r="B1081" s="7">
        <f>'EstExp 12-20'!K72</f>
        <v>1184100</v>
      </c>
      <c r="C1081" s="3">
        <f t="shared" si="31"/>
        <v>-1183024</v>
      </c>
      <c r="E1081" s="2" t="b">
        <f t="shared" ca="1" si="30"/>
        <v>1</v>
      </c>
      <c r="F1081" s="2" cm="1">
        <f t="array" aca="1" ref="F1081" ca="1">IF(G1081&lt;&gt;"",INDIRECT("'"&amp;G1081&amp;"'!"&amp;H1081),"")</f>
        <v>1184100</v>
      </c>
      <c r="G1081" s="1533" t="s">
        <v>6772</v>
      </c>
      <c r="H1081" s="2" t="s">
        <v>4604</v>
      </c>
    </row>
    <row r="1082" spans="1:11" x14ac:dyDescent="0.2">
      <c r="A1082" s="1">
        <v>1077</v>
      </c>
      <c r="D1082" s="4"/>
      <c r="E1082" s="2" t="b">
        <f t="shared" ca="1" si="30"/>
        <v>1</v>
      </c>
      <c r="F1082" s="2" t="str" cm="1">
        <f t="array" aca="1" ref="F1082" ca="1">IF(G1082&lt;&gt;"",INDIRECT("'"&amp;G1082&amp;"'!"&amp;H1082),"")</f>
        <v/>
      </c>
      <c r="G1082" s="1533"/>
      <c r="I1082" s="4"/>
      <c r="J1082" s="4"/>
      <c r="K1082" s="4"/>
    </row>
    <row r="1083" spans="1:11" x14ac:dyDescent="0.2">
      <c r="A1083">
        <v>1078</v>
      </c>
      <c r="B1083" s="7">
        <f>'EstExp 12-20'!K73</f>
        <v>2096250</v>
      </c>
      <c r="C1083" s="3">
        <f t="shared" si="31"/>
        <v>-2095172</v>
      </c>
      <c r="E1083" s="2" t="b">
        <f t="shared" ca="1" si="30"/>
        <v>1</v>
      </c>
      <c r="F1083" s="2" cm="1">
        <f t="array" aca="1" ref="F1083" ca="1">IF(G1083&lt;&gt;"",INDIRECT("'"&amp;G1083&amp;"'!"&amp;H1083),"")</f>
        <v>2096250</v>
      </c>
      <c r="G1083" s="1533" t="s">
        <v>6772</v>
      </c>
      <c r="H1083" s="2" t="s">
        <v>4605</v>
      </c>
    </row>
    <row r="1084" spans="1:11" x14ac:dyDescent="0.2">
      <c r="A1084" s="1">
        <v>1079</v>
      </c>
      <c r="D1084" s="4"/>
      <c r="E1084" s="2" t="b">
        <f t="shared" ca="1" si="30"/>
        <v>1</v>
      </c>
      <c r="F1084" s="2" t="str" cm="1">
        <f t="array" aca="1" ref="F1084" ca="1">IF(G1084&lt;&gt;"",INDIRECT("'"&amp;G1084&amp;"'!"&amp;H1084),"")</f>
        <v/>
      </c>
      <c r="G1084" s="1533"/>
      <c r="I1084" s="4"/>
      <c r="J1084" s="4"/>
      <c r="K1084" s="4"/>
    </row>
    <row r="1085" spans="1:11" x14ac:dyDescent="0.2">
      <c r="A1085">
        <v>1080</v>
      </c>
      <c r="B1085" s="7">
        <f>'EstExp 12-20'!K74</f>
        <v>3928950</v>
      </c>
      <c r="C1085" s="3">
        <f t="shared" si="31"/>
        <v>-3927870</v>
      </c>
      <c r="E1085" s="2" t="b">
        <f t="shared" ca="1" si="30"/>
        <v>1</v>
      </c>
      <c r="F1085" s="2" cm="1">
        <f t="array" aca="1" ref="F1085" ca="1">IF(G1085&lt;&gt;"",INDIRECT("'"&amp;G1085&amp;"'!"&amp;H1085),"")</f>
        <v>3928950</v>
      </c>
      <c r="G1085" s="1533" t="s">
        <v>6772</v>
      </c>
      <c r="H1085" s="2" t="s">
        <v>4606</v>
      </c>
    </row>
    <row r="1086" spans="1:11" x14ac:dyDescent="0.2">
      <c r="A1086">
        <v>1081</v>
      </c>
      <c r="B1086" s="7">
        <f>'EstExp 12-20'!K75</f>
        <v>779900</v>
      </c>
      <c r="C1086" s="3">
        <f t="shared" si="31"/>
        <v>-778819</v>
      </c>
      <c r="E1086" s="2" t="b">
        <f t="shared" ca="1" si="30"/>
        <v>1</v>
      </c>
      <c r="F1086" s="2" cm="1">
        <f t="array" aca="1" ref="F1086" ca="1">IF(G1086&lt;&gt;"",INDIRECT("'"&amp;G1086&amp;"'!"&amp;H1086),"")</f>
        <v>779900</v>
      </c>
      <c r="G1086" s="1533" t="s">
        <v>6772</v>
      </c>
      <c r="H1086" s="2" t="s">
        <v>4607</v>
      </c>
    </row>
    <row r="1087" spans="1:11" x14ac:dyDescent="0.2">
      <c r="A1087">
        <v>1082</v>
      </c>
      <c r="B1087" s="7">
        <f>'EstExp 12-20'!K76</f>
        <v>28558000</v>
      </c>
      <c r="C1087" s="3">
        <f t="shared" si="31"/>
        <v>-28556918</v>
      </c>
      <c r="E1087" s="2" t="b">
        <f t="shared" ca="1" si="30"/>
        <v>1</v>
      </c>
      <c r="F1087" s="2" cm="1">
        <f t="array" aca="1" ref="F1087" ca="1">IF(G1087&lt;&gt;"",INDIRECT("'"&amp;G1087&amp;"'!"&amp;H1087),"")</f>
        <v>28558000</v>
      </c>
      <c r="G1087" s="1533" t="s">
        <v>6772</v>
      </c>
      <c r="H1087" s="2" t="s">
        <v>4608</v>
      </c>
    </row>
    <row r="1088" spans="1:11" x14ac:dyDescent="0.2">
      <c r="A1088">
        <v>1083</v>
      </c>
      <c r="B1088" s="7">
        <f>'EstExp 12-20'!K77</f>
        <v>0</v>
      </c>
      <c r="C1088" s="3">
        <f t="shared" si="31"/>
        <v>1083</v>
      </c>
      <c r="E1088" s="2" t="b">
        <f t="shared" ca="1" si="30"/>
        <v>1</v>
      </c>
      <c r="F1088" s="2" cm="1">
        <f t="array" aca="1" ref="F1088" ca="1">IF(G1088&lt;&gt;"",INDIRECT("'"&amp;G1088&amp;"'!"&amp;H1088),"")</f>
        <v>0</v>
      </c>
      <c r="G1088" s="1533" t="s">
        <v>6772</v>
      </c>
      <c r="H1088" s="2" t="s">
        <v>4609</v>
      </c>
    </row>
    <row r="1089" spans="1:11" x14ac:dyDescent="0.2">
      <c r="A1089">
        <v>1084</v>
      </c>
      <c r="B1089" s="7">
        <f>'EstExp 12-20'!K104</f>
        <v>1653000</v>
      </c>
      <c r="C1089" s="3">
        <f t="shared" si="31"/>
        <v>-1651916</v>
      </c>
      <c r="E1089" s="2" t="b">
        <f t="shared" ca="1" si="30"/>
        <v>1</v>
      </c>
      <c r="F1089" s="2" cm="1">
        <f t="array" aca="1" ref="F1089" ca="1">IF(G1089&lt;&gt;"",INDIRECT("'"&amp;G1089&amp;"'!"&amp;H1089),"")</f>
        <v>1653000</v>
      </c>
      <c r="G1089" s="1533" t="s">
        <v>6772</v>
      </c>
      <c r="H1089" s="2" t="s">
        <v>4610</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33" t="s">
        <v>6772</v>
      </c>
      <c r="H1090" s="2" t="s">
        <v>4611</v>
      </c>
    </row>
    <row r="1091" spans="1:11" x14ac:dyDescent="0.2">
      <c r="A1091">
        <v>1086</v>
      </c>
      <c r="B1091" s="7">
        <f>'EstExp 12-20'!K108</f>
        <v>0</v>
      </c>
      <c r="C1091" s="3">
        <f t="shared" si="31"/>
        <v>1086</v>
      </c>
      <c r="E1091" s="2" t="b">
        <f t="shared" ca="1" si="32"/>
        <v>1</v>
      </c>
      <c r="F1091" s="2" cm="1">
        <f t="array" aca="1" ref="F1091" ca="1">IF(G1091&lt;&gt;"",INDIRECT("'"&amp;G1091&amp;"'!"&amp;H1091),"")</f>
        <v>0</v>
      </c>
      <c r="G1091" s="1533" t="s">
        <v>6772</v>
      </c>
      <c r="H1091" s="2" t="s">
        <v>4612</v>
      </c>
    </row>
    <row r="1092" spans="1:11" x14ac:dyDescent="0.2">
      <c r="A1092" s="1">
        <v>1087</v>
      </c>
      <c r="D1092" s="3" t="s">
        <v>299</v>
      </c>
      <c r="E1092" s="2" t="b">
        <f t="shared" ca="1" si="32"/>
        <v>1</v>
      </c>
      <c r="F1092" s="2" t="str" cm="1">
        <f t="array" aca="1" ref="F1092" ca="1">IF(G1092&lt;&gt;"",INDIRECT("'"&amp;G1092&amp;"'!"&amp;H1092),"")</f>
        <v/>
      </c>
      <c r="G1092" s="1533"/>
    </row>
    <row r="1093" spans="1:11" x14ac:dyDescent="0.2">
      <c r="A1093">
        <v>1088</v>
      </c>
      <c r="B1093" s="7">
        <f>'EstExp 12-20'!K111</f>
        <v>0</v>
      </c>
      <c r="C1093" s="3">
        <f t="shared" si="31"/>
        <v>1088</v>
      </c>
      <c r="E1093" s="2" t="b">
        <f t="shared" ca="1" si="32"/>
        <v>1</v>
      </c>
      <c r="F1093" s="2" cm="1">
        <f t="array" aca="1" ref="F1093" ca="1">IF(G1093&lt;&gt;"",INDIRECT("'"&amp;G1093&amp;"'!"&amp;H1093),"")</f>
        <v>0</v>
      </c>
      <c r="G1093" s="1533" t="s">
        <v>6772</v>
      </c>
      <c r="H1093" s="2" t="s">
        <v>4613</v>
      </c>
    </row>
    <row r="1094" spans="1:11" x14ac:dyDescent="0.2">
      <c r="A1094" s="1">
        <v>1089</v>
      </c>
      <c r="D1094" s="4"/>
      <c r="E1094" s="2" t="b">
        <f t="shared" ca="1" si="32"/>
        <v>1</v>
      </c>
      <c r="F1094" s="2" t="str" cm="1">
        <f t="array" aca="1" ref="F1094" ca="1">IF(G1094&lt;&gt;"",INDIRECT("'"&amp;G1094&amp;"'!"&amp;H1094),"")</f>
        <v/>
      </c>
      <c r="G1094" s="1533"/>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33" t="s">
        <v>6772</v>
      </c>
      <c r="H1095" s="2" t="s">
        <v>4614</v>
      </c>
    </row>
    <row r="1096" spans="1:11" x14ac:dyDescent="0.2">
      <c r="A1096">
        <v>1091</v>
      </c>
      <c r="B1096" s="7">
        <f>'EstExp 12-20'!K116</f>
        <v>88391000</v>
      </c>
      <c r="C1096" s="3">
        <f t="shared" ref="C1096:C1097" si="33">A1096-B1096</f>
        <v>-88389909</v>
      </c>
      <c r="E1096" s="2" t="b">
        <f t="shared" ca="1" si="32"/>
        <v>1</v>
      </c>
      <c r="F1096" s="2" cm="1">
        <f t="array" aca="1" ref="F1096" ca="1">IF(G1096&lt;&gt;"",INDIRECT("'"&amp;G1096&amp;"'!"&amp;H1096),"")</f>
        <v>88391000</v>
      </c>
      <c r="G1096" s="1533" t="s">
        <v>6772</v>
      </c>
      <c r="H1096" s="2" t="s">
        <v>4615</v>
      </c>
    </row>
    <row r="1097" spans="1:11" x14ac:dyDescent="0.2">
      <c r="A1097">
        <v>1092</v>
      </c>
      <c r="B1097" s="7">
        <f>'EstExp 12-20'!K118</f>
        <v>970000</v>
      </c>
      <c r="C1097" s="3">
        <f t="shared" si="33"/>
        <v>-968908</v>
      </c>
      <c r="E1097" s="2" t="b">
        <f t="shared" ca="1" si="32"/>
        <v>1</v>
      </c>
      <c r="F1097" s="2" cm="1">
        <f t="array" aca="1" ref="F1097" ca="1">IF(G1097&lt;&gt;"",INDIRECT("'"&amp;G1097&amp;"'!"&amp;H1097),"")</f>
        <v>970000</v>
      </c>
      <c r="G1097" s="1533" t="s">
        <v>6772</v>
      </c>
      <c r="H1097" s="2" t="s">
        <v>4616</v>
      </c>
    </row>
    <row r="1098" spans="1:11" x14ac:dyDescent="0.2">
      <c r="A1098" s="1">
        <v>1093</v>
      </c>
      <c r="D1098" s="4"/>
      <c r="E1098" s="2" t="b">
        <f t="shared" ca="1" si="32"/>
        <v>1</v>
      </c>
      <c r="F1098" s="2" t="str" cm="1">
        <f t="array" aca="1" ref="F1098" ca="1">IF(G1098&lt;&gt;"",INDIRECT("'"&amp;G1098&amp;"'!"&amp;H1098),"")</f>
        <v/>
      </c>
      <c r="G1098" s="1533"/>
      <c r="I1098" s="4"/>
      <c r="J1098" s="4"/>
      <c r="K1098" s="4"/>
    </row>
    <row r="1099" spans="1:11" x14ac:dyDescent="0.2">
      <c r="A1099" s="1">
        <v>1094</v>
      </c>
      <c r="D1099" s="4"/>
      <c r="E1099" s="2" t="b">
        <f t="shared" ca="1" si="32"/>
        <v>1</v>
      </c>
      <c r="F1099" s="2" t="str" cm="1">
        <f t="array" aca="1" ref="F1099" ca="1">IF(G1099&lt;&gt;"",INDIRECT("'"&amp;G1099&amp;"'!"&amp;H1099),"")</f>
        <v/>
      </c>
      <c r="G1099" s="1533"/>
      <c r="I1099" s="4"/>
      <c r="J1099" s="4"/>
      <c r="K1099" s="4"/>
    </row>
    <row r="1100" spans="1:11" x14ac:dyDescent="0.2">
      <c r="A1100" s="1">
        <v>1095</v>
      </c>
      <c r="D1100" s="4"/>
      <c r="E1100" s="2" t="b">
        <f t="shared" ca="1" si="32"/>
        <v>1</v>
      </c>
      <c r="F1100" s="2" t="str" cm="1">
        <f t="array" aca="1" ref="F1100" ca="1">IF(G1100&lt;&gt;"",INDIRECT("'"&amp;G1100&amp;"'!"&amp;H1100),"")</f>
        <v/>
      </c>
      <c r="G1100" s="1533"/>
      <c r="I1100" s="4"/>
      <c r="J1100" s="4"/>
      <c r="K1100" s="4"/>
    </row>
    <row r="1101" spans="1:11" x14ac:dyDescent="0.2">
      <c r="A1101" s="1">
        <v>1096</v>
      </c>
      <c r="D1101" s="4"/>
      <c r="E1101" s="2" t="b">
        <f t="shared" ca="1" si="32"/>
        <v>1</v>
      </c>
      <c r="F1101" s="2" t="str" cm="1">
        <f t="array" aca="1" ref="F1101" ca="1">IF(G1101&lt;&gt;"",INDIRECT("'"&amp;G1101&amp;"'!"&amp;H1101),"")</f>
        <v/>
      </c>
      <c r="G1101" s="1533"/>
      <c r="I1101" s="4"/>
      <c r="J1101" s="4"/>
      <c r="K1101" s="4"/>
    </row>
    <row r="1102" spans="1:11" x14ac:dyDescent="0.2">
      <c r="A1102" s="1">
        <v>1097</v>
      </c>
      <c r="D1102" s="4"/>
      <c r="E1102" s="2" t="b">
        <f t="shared" ca="1" si="32"/>
        <v>1</v>
      </c>
      <c r="F1102" s="2" t="str" cm="1">
        <f t="array" aca="1" ref="F1102" ca="1">IF(G1102&lt;&gt;"",INDIRECT("'"&amp;G1102&amp;"'!"&amp;H1102),"")</f>
        <v/>
      </c>
      <c r="G1102" s="1533"/>
      <c r="I1102" s="4"/>
      <c r="J1102" s="4"/>
      <c r="K1102" s="4"/>
    </row>
    <row r="1103" spans="1:11" x14ac:dyDescent="0.2">
      <c r="A1103" s="1">
        <v>1098</v>
      </c>
      <c r="D1103" s="4"/>
      <c r="E1103" s="2" t="b">
        <f t="shared" ca="1" si="32"/>
        <v>1</v>
      </c>
      <c r="F1103" s="2" t="str" cm="1">
        <f t="array" aca="1" ref="F1103" ca="1">IF(G1103&lt;&gt;"",INDIRECT("'"&amp;G1103&amp;"'!"&amp;H1103),"")</f>
        <v/>
      </c>
      <c r="G1103" s="1533"/>
      <c r="I1103" s="4"/>
      <c r="J1103" s="4"/>
      <c r="K1103" s="4"/>
    </row>
    <row r="1104" spans="1:11" x14ac:dyDescent="0.2">
      <c r="A1104" s="1">
        <v>1099</v>
      </c>
      <c r="D1104" s="4"/>
      <c r="E1104" s="2" t="b">
        <f t="shared" ca="1" si="32"/>
        <v>1</v>
      </c>
      <c r="F1104" s="2" t="str" cm="1">
        <f t="array" aca="1" ref="F1104" ca="1">IF(G1104&lt;&gt;"",INDIRECT("'"&amp;G1104&amp;"'!"&amp;H1104),"")</f>
        <v/>
      </c>
      <c r="G1104" s="1533"/>
      <c r="I1104" s="4"/>
      <c r="J1104" s="4"/>
      <c r="K1104" s="4"/>
    </row>
    <row r="1105" spans="1:11" x14ac:dyDescent="0.2">
      <c r="A1105" s="1">
        <v>1100</v>
      </c>
      <c r="D1105" s="4"/>
      <c r="E1105" s="2" t="b">
        <f t="shared" ca="1" si="32"/>
        <v>1</v>
      </c>
      <c r="F1105" s="2" t="str" cm="1">
        <f t="array" aca="1" ref="F1105" ca="1">IF(G1105&lt;&gt;"",INDIRECT("'"&amp;G1105&amp;"'!"&amp;H1105),"")</f>
        <v/>
      </c>
      <c r="G1105" s="1533"/>
      <c r="I1105" s="4"/>
      <c r="J1105" s="4"/>
      <c r="K1105" s="4"/>
    </row>
    <row r="1106" spans="1:11" x14ac:dyDescent="0.2">
      <c r="A1106" s="1">
        <v>1101</v>
      </c>
      <c r="D1106" s="4"/>
      <c r="E1106" s="2" t="b">
        <f t="shared" ca="1" si="32"/>
        <v>1</v>
      </c>
      <c r="F1106" s="2" t="str" cm="1">
        <f t="array" aca="1" ref="F1106" ca="1">IF(G1106&lt;&gt;"",INDIRECT("'"&amp;G1106&amp;"'!"&amp;H1106),"")</f>
        <v/>
      </c>
      <c r="G1106" s="1533"/>
      <c r="I1106" s="4"/>
      <c r="J1106" s="4"/>
      <c r="K1106" s="4"/>
    </row>
    <row r="1107" spans="1:11" x14ac:dyDescent="0.2">
      <c r="A1107" s="1">
        <v>1102</v>
      </c>
      <c r="D1107" s="4"/>
      <c r="E1107" s="2" t="b">
        <f t="shared" ca="1" si="32"/>
        <v>1</v>
      </c>
      <c r="F1107" s="2" t="str" cm="1">
        <f t="array" aca="1" ref="F1107" ca="1">IF(G1107&lt;&gt;"",INDIRECT("'"&amp;G1107&amp;"'!"&amp;H1107),"")</f>
        <v/>
      </c>
      <c r="G1107" s="1533"/>
      <c r="I1107" s="4"/>
      <c r="J1107" s="4"/>
      <c r="K1107" s="4"/>
    </row>
    <row r="1108" spans="1:11" x14ac:dyDescent="0.2">
      <c r="A1108" s="1">
        <v>1103</v>
      </c>
      <c r="D1108" s="4"/>
      <c r="E1108" s="2" t="b">
        <f t="shared" ca="1" si="32"/>
        <v>1</v>
      </c>
      <c r="F1108" s="2" t="str" cm="1">
        <f t="array" aca="1" ref="F1108" ca="1">IF(G1108&lt;&gt;"",INDIRECT("'"&amp;G1108&amp;"'!"&amp;H1108),"")</f>
        <v/>
      </c>
      <c r="G1108" s="1533"/>
      <c r="I1108" s="4"/>
      <c r="J1108" s="4"/>
      <c r="K1108" s="4"/>
    </row>
    <row r="1109" spans="1:11" x14ac:dyDescent="0.2">
      <c r="A1109" s="1">
        <v>1104</v>
      </c>
      <c r="D1109" s="4"/>
      <c r="E1109" s="2" t="b">
        <f t="shared" ca="1" si="32"/>
        <v>1</v>
      </c>
      <c r="F1109" s="2" t="str" cm="1">
        <f t="array" aca="1" ref="F1109" ca="1">IF(G1109&lt;&gt;"",INDIRECT("'"&amp;G1109&amp;"'!"&amp;H1109),"")</f>
        <v/>
      </c>
      <c r="G1109" s="1533"/>
      <c r="I1109" s="4"/>
      <c r="J1109" s="4"/>
      <c r="K1109" s="4"/>
    </row>
    <row r="1110" spans="1:11" x14ac:dyDescent="0.2">
      <c r="A1110" s="1">
        <v>1105</v>
      </c>
      <c r="D1110" s="4"/>
      <c r="E1110" s="2" t="b">
        <f t="shared" ca="1" si="32"/>
        <v>1</v>
      </c>
      <c r="F1110" s="2" t="str" cm="1">
        <f t="array" aca="1" ref="F1110" ca="1">IF(G1110&lt;&gt;"",INDIRECT("'"&amp;G1110&amp;"'!"&amp;H1110),"")</f>
        <v/>
      </c>
      <c r="G1110" s="1533"/>
      <c r="I1110" s="4"/>
      <c r="J1110" s="4"/>
      <c r="K1110" s="4"/>
    </row>
    <row r="1111" spans="1:11" x14ac:dyDescent="0.2">
      <c r="A1111" s="1">
        <v>1106</v>
      </c>
      <c r="D1111" s="4"/>
      <c r="E1111" s="2" t="b">
        <f t="shared" ca="1" si="32"/>
        <v>1</v>
      </c>
      <c r="F1111" s="2" t="str" cm="1">
        <f t="array" aca="1" ref="F1111" ca="1">IF(G1111&lt;&gt;"",INDIRECT("'"&amp;G1111&amp;"'!"&amp;H1111),"")</f>
        <v/>
      </c>
      <c r="G1111" s="1533"/>
      <c r="I1111" s="4"/>
      <c r="J1111" s="4"/>
      <c r="K1111" s="4"/>
    </row>
    <row r="1112" spans="1:11" x14ac:dyDescent="0.2">
      <c r="A1112" s="1">
        <v>1107</v>
      </c>
      <c r="D1112" s="4"/>
      <c r="E1112" s="2" t="b">
        <f t="shared" ca="1" si="32"/>
        <v>1</v>
      </c>
      <c r="F1112" s="2" t="str" cm="1">
        <f t="array" aca="1" ref="F1112" ca="1">IF(G1112&lt;&gt;"",INDIRECT("'"&amp;G1112&amp;"'!"&amp;H1112),"")</f>
        <v/>
      </c>
      <c r="G1112" s="1533"/>
      <c r="I1112" s="4"/>
      <c r="J1112" s="4"/>
      <c r="K1112" s="4"/>
    </row>
    <row r="1113" spans="1:11" x14ac:dyDescent="0.2">
      <c r="A1113" s="1">
        <v>1108</v>
      </c>
      <c r="D1113" s="4"/>
      <c r="E1113" s="2" t="b">
        <f t="shared" ca="1" si="32"/>
        <v>1</v>
      </c>
      <c r="F1113" s="2" t="str" cm="1">
        <f t="array" aca="1" ref="F1113" ca="1">IF(G1113&lt;&gt;"",INDIRECT("'"&amp;G1113&amp;"'!"&amp;H1113),"")</f>
        <v/>
      </c>
      <c r="G1113" s="1533"/>
      <c r="I1113" s="4"/>
      <c r="J1113" s="4"/>
      <c r="K1113" s="4"/>
    </row>
    <row r="1114" spans="1:11" x14ac:dyDescent="0.2">
      <c r="A1114" s="1">
        <v>1109</v>
      </c>
      <c r="D1114" s="4"/>
      <c r="E1114" s="2" t="b">
        <f t="shared" ca="1" si="32"/>
        <v>1</v>
      </c>
      <c r="F1114" s="2" t="str" cm="1">
        <f t="array" aca="1" ref="F1114" ca="1">IF(G1114&lt;&gt;"",INDIRECT("'"&amp;G1114&amp;"'!"&amp;H1114),"")</f>
        <v/>
      </c>
      <c r="G1114" s="1533"/>
      <c r="I1114" s="4"/>
      <c r="J1114" s="4"/>
      <c r="K1114" s="4"/>
    </row>
    <row r="1115" spans="1:11" x14ac:dyDescent="0.2">
      <c r="A1115" s="1">
        <v>1110</v>
      </c>
      <c r="D1115" s="4"/>
      <c r="E1115" s="2" t="b">
        <f t="shared" ca="1" si="32"/>
        <v>1</v>
      </c>
      <c r="F1115" s="2" t="str" cm="1">
        <f t="array" aca="1" ref="F1115" ca="1">IF(G1115&lt;&gt;"",INDIRECT("'"&amp;G1115&amp;"'!"&amp;H1115),"")</f>
        <v/>
      </c>
      <c r="G1115" s="1533"/>
      <c r="I1115" s="4"/>
      <c r="J1115" s="4"/>
      <c r="K1115" s="4"/>
    </row>
    <row r="1116" spans="1:11" x14ac:dyDescent="0.2">
      <c r="A1116" s="1">
        <v>1111</v>
      </c>
      <c r="D1116" s="4"/>
      <c r="E1116" s="2" t="b">
        <f t="shared" ca="1" si="32"/>
        <v>1</v>
      </c>
      <c r="F1116" s="2" t="str" cm="1">
        <f t="array" aca="1" ref="F1116" ca="1">IF(G1116&lt;&gt;"",INDIRECT("'"&amp;G1116&amp;"'!"&amp;H1116),"")</f>
        <v/>
      </c>
      <c r="G1116" s="1533"/>
      <c r="I1116" s="4"/>
      <c r="J1116" s="4"/>
      <c r="K1116" s="4"/>
    </row>
    <row r="1117" spans="1:11" x14ac:dyDescent="0.2">
      <c r="A1117" s="1">
        <v>1112</v>
      </c>
      <c r="D1117" s="4"/>
      <c r="E1117" s="2" t="b">
        <f t="shared" ca="1" si="32"/>
        <v>1</v>
      </c>
      <c r="F1117" s="2" t="str" cm="1">
        <f t="array" aca="1" ref="F1117" ca="1">IF(G1117&lt;&gt;"",INDIRECT("'"&amp;G1117&amp;"'!"&amp;H1117),"")</f>
        <v/>
      </c>
      <c r="G1117" s="1533"/>
      <c r="I1117" s="4"/>
      <c r="J1117" s="4"/>
      <c r="K1117" s="4"/>
    </row>
    <row r="1118" spans="1:11" x14ac:dyDescent="0.2">
      <c r="A1118" s="1">
        <v>1113</v>
      </c>
      <c r="D1118" s="4"/>
      <c r="E1118" s="2" t="b">
        <f t="shared" ca="1" si="32"/>
        <v>1</v>
      </c>
      <c r="F1118" s="2" t="str" cm="1">
        <f t="array" aca="1" ref="F1118" ca="1">IF(G1118&lt;&gt;"",INDIRECT("'"&amp;G1118&amp;"'!"&amp;H1118),"")</f>
        <v/>
      </c>
      <c r="G1118" s="1533"/>
      <c r="I1118" s="4"/>
      <c r="J1118" s="4"/>
      <c r="K1118" s="4"/>
    </row>
    <row r="1119" spans="1:11" x14ac:dyDescent="0.2">
      <c r="A1119" s="1">
        <v>1114</v>
      </c>
      <c r="D1119" s="4"/>
      <c r="E1119" s="2" t="b">
        <f t="shared" ca="1" si="32"/>
        <v>1</v>
      </c>
      <c r="F1119" s="2" t="str" cm="1">
        <f t="array" aca="1" ref="F1119" ca="1">IF(G1119&lt;&gt;"",INDIRECT("'"&amp;G1119&amp;"'!"&amp;H1119),"")</f>
        <v/>
      </c>
      <c r="G1119" s="1533"/>
      <c r="I1119" s="4"/>
      <c r="J1119" s="4"/>
      <c r="K1119" s="4"/>
    </row>
    <row r="1120" spans="1:11" x14ac:dyDescent="0.2">
      <c r="A1120" s="1">
        <v>1115</v>
      </c>
      <c r="D1120" s="4"/>
      <c r="E1120" s="2" t="b">
        <f t="shared" ca="1" si="32"/>
        <v>1</v>
      </c>
      <c r="F1120" s="2" t="str" cm="1">
        <f t="array" aca="1" ref="F1120" ca="1">IF(G1120&lt;&gt;"",INDIRECT("'"&amp;G1120&amp;"'!"&amp;H1120),"")</f>
        <v/>
      </c>
      <c r="G1120" s="1533"/>
      <c r="I1120" s="4"/>
      <c r="J1120" s="4"/>
      <c r="K1120" s="4"/>
    </row>
    <row r="1121" spans="1:11" x14ac:dyDescent="0.2">
      <c r="A1121" s="1">
        <v>1116</v>
      </c>
      <c r="D1121" s="4"/>
      <c r="E1121" s="2" t="b">
        <f t="shared" ca="1" si="32"/>
        <v>1</v>
      </c>
      <c r="F1121" s="2" t="str" cm="1">
        <f t="array" aca="1" ref="F1121" ca="1">IF(G1121&lt;&gt;"",INDIRECT("'"&amp;G1121&amp;"'!"&amp;H1121),"")</f>
        <v/>
      </c>
      <c r="G1121" s="1533"/>
      <c r="I1121" s="4"/>
      <c r="J1121" s="4"/>
      <c r="K1121" s="4"/>
    </row>
    <row r="1122" spans="1:11" x14ac:dyDescent="0.2">
      <c r="A1122" s="1">
        <v>1117</v>
      </c>
      <c r="D1122" s="4"/>
      <c r="E1122" s="2" t="b">
        <f t="shared" ca="1" si="32"/>
        <v>1</v>
      </c>
      <c r="F1122" s="2" t="str" cm="1">
        <f t="array" aca="1" ref="F1122" ca="1">IF(G1122&lt;&gt;"",INDIRECT("'"&amp;G1122&amp;"'!"&amp;H1122),"")</f>
        <v/>
      </c>
      <c r="G1122" s="1533"/>
      <c r="I1122" s="4"/>
      <c r="J1122" s="4"/>
      <c r="K1122" s="4"/>
    </row>
    <row r="1123" spans="1:11" x14ac:dyDescent="0.2">
      <c r="A1123" s="1">
        <v>1118</v>
      </c>
      <c r="D1123" s="4"/>
      <c r="E1123" s="2" t="b">
        <f t="shared" ca="1" si="32"/>
        <v>1</v>
      </c>
      <c r="F1123" s="2" t="str" cm="1">
        <f t="array" aca="1" ref="F1123" ca="1">IF(G1123&lt;&gt;"",INDIRECT("'"&amp;G1123&amp;"'!"&amp;H1123),"")</f>
        <v/>
      </c>
      <c r="G1123" s="1533"/>
      <c r="I1123" s="4"/>
      <c r="J1123" s="4"/>
      <c r="K1123" s="4"/>
    </row>
    <row r="1124" spans="1:11" x14ac:dyDescent="0.2">
      <c r="A1124" s="1">
        <v>1119</v>
      </c>
      <c r="D1124" s="4"/>
      <c r="E1124" s="2" t="b">
        <f t="shared" ca="1" si="32"/>
        <v>1</v>
      </c>
      <c r="F1124" s="2" t="str" cm="1">
        <f t="array" aca="1" ref="F1124" ca="1">IF(G1124&lt;&gt;"",INDIRECT("'"&amp;G1124&amp;"'!"&amp;H1124),"")</f>
        <v/>
      </c>
      <c r="G1124" s="1533"/>
      <c r="I1124" s="4"/>
      <c r="J1124" s="4"/>
      <c r="K1124" s="4"/>
    </row>
    <row r="1125" spans="1:11" x14ac:dyDescent="0.2">
      <c r="A1125" s="1">
        <v>1120</v>
      </c>
      <c r="D1125" s="4"/>
      <c r="E1125" s="2" t="b">
        <f t="shared" ca="1" si="32"/>
        <v>1</v>
      </c>
      <c r="F1125" s="2" t="str" cm="1">
        <f t="array" aca="1" ref="F1125" ca="1">IF(G1125&lt;&gt;"",INDIRECT("'"&amp;G1125&amp;"'!"&amp;H1125),"")</f>
        <v/>
      </c>
      <c r="G1125" s="1533"/>
      <c r="I1125" s="4"/>
      <c r="J1125" s="4"/>
      <c r="K1125" s="4"/>
    </row>
    <row r="1126" spans="1:11" x14ac:dyDescent="0.2">
      <c r="A1126" s="1">
        <v>1121</v>
      </c>
      <c r="D1126" s="4"/>
      <c r="E1126" s="2" t="b">
        <f t="shared" ca="1" si="32"/>
        <v>1</v>
      </c>
      <c r="F1126" s="2" t="str" cm="1">
        <f t="array" aca="1" ref="F1126" ca="1">IF(G1126&lt;&gt;"",INDIRECT("'"&amp;G1126&amp;"'!"&amp;H1126),"")</f>
        <v/>
      </c>
      <c r="G1126" s="1533"/>
      <c r="I1126" s="4"/>
      <c r="J1126" s="4"/>
      <c r="K1126" s="4"/>
    </row>
    <row r="1127" spans="1:11" x14ac:dyDescent="0.2">
      <c r="A1127" s="1">
        <v>1122</v>
      </c>
      <c r="D1127" s="4"/>
      <c r="E1127" s="2" t="b">
        <f t="shared" ca="1" si="32"/>
        <v>1</v>
      </c>
      <c r="F1127" s="2" t="str" cm="1">
        <f t="array" aca="1" ref="F1127" ca="1">IF(G1127&lt;&gt;"",INDIRECT("'"&amp;G1127&amp;"'!"&amp;H1127),"")</f>
        <v/>
      </c>
      <c r="G1127" s="1533"/>
      <c r="I1127" s="4"/>
      <c r="J1127" s="4"/>
      <c r="K1127" s="4"/>
    </row>
    <row r="1128" spans="1:11" x14ac:dyDescent="0.2">
      <c r="A1128" s="1">
        <v>1123</v>
      </c>
      <c r="D1128" s="4"/>
      <c r="E1128" s="2" t="b">
        <f t="shared" ca="1" si="32"/>
        <v>1</v>
      </c>
      <c r="F1128" s="2" t="str" cm="1">
        <f t="array" aca="1" ref="F1128" ca="1">IF(G1128&lt;&gt;"",INDIRECT("'"&amp;G1128&amp;"'!"&amp;H1128),"")</f>
        <v/>
      </c>
      <c r="G1128" s="1533"/>
      <c r="I1128" s="4"/>
      <c r="J1128" s="4"/>
      <c r="K1128" s="4"/>
    </row>
    <row r="1129" spans="1:11" x14ac:dyDescent="0.2">
      <c r="A1129" s="1">
        <v>1124</v>
      </c>
      <c r="D1129" s="4"/>
      <c r="E1129" s="2" t="b">
        <f t="shared" ca="1" si="32"/>
        <v>1</v>
      </c>
      <c r="F1129" s="2" t="str" cm="1">
        <f t="array" aca="1" ref="F1129" ca="1">IF(G1129&lt;&gt;"",INDIRECT("'"&amp;G1129&amp;"'!"&amp;H1129),"")</f>
        <v/>
      </c>
      <c r="G1129" s="1533"/>
      <c r="I1129" s="4"/>
      <c r="J1129" s="4"/>
      <c r="K1129" s="4"/>
    </row>
    <row r="1130" spans="1:11" x14ac:dyDescent="0.2">
      <c r="A1130" s="1">
        <v>1125</v>
      </c>
      <c r="D1130" s="4"/>
      <c r="E1130" s="2" t="b">
        <f t="shared" ca="1" si="32"/>
        <v>1</v>
      </c>
      <c r="F1130" s="2" t="str" cm="1">
        <f t="array" aca="1" ref="F1130" ca="1">IF(G1130&lt;&gt;"",INDIRECT("'"&amp;G1130&amp;"'!"&amp;H1130),"")</f>
        <v/>
      </c>
      <c r="G1130" s="1533"/>
      <c r="I1130" s="4"/>
      <c r="J1130" s="4"/>
      <c r="K1130" s="4"/>
    </row>
    <row r="1131" spans="1:11" x14ac:dyDescent="0.2">
      <c r="A1131" s="1">
        <v>1126</v>
      </c>
      <c r="D1131" s="4"/>
      <c r="E1131" s="2" t="b">
        <f t="shared" ca="1" si="32"/>
        <v>1</v>
      </c>
      <c r="F1131" s="2" t="str" cm="1">
        <f t="array" aca="1" ref="F1131" ca="1">IF(G1131&lt;&gt;"",INDIRECT("'"&amp;G1131&amp;"'!"&amp;H1131),"")</f>
        <v/>
      </c>
      <c r="G1131" s="1533"/>
      <c r="I1131" s="4"/>
      <c r="J1131" s="4"/>
      <c r="K1131" s="4"/>
    </row>
    <row r="1132" spans="1:11" x14ac:dyDescent="0.2">
      <c r="A1132" s="1">
        <v>1127</v>
      </c>
      <c r="D1132" s="4"/>
      <c r="E1132" s="2" t="b">
        <f t="shared" ca="1" si="32"/>
        <v>1</v>
      </c>
      <c r="F1132" s="2" t="str" cm="1">
        <f t="array" aca="1" ref="F1132" ca="1">IF(G1132&lt;&gt;"",INDIRECT("'"&amp;G1132&amp;"'!"&amp;H1132),"")</f>
        <v/>
      </c>
      <c r="G1132" s="1533"/>
      <c r="I1132" s="4"/>
      <c r="J1132" s="4"/>
      <c r="K1132" s="4"/>
    </row>
    <row r="1133" spans="1:11" x14ac:dyDescent="0.2">
      <c r="A1133" s="1">
        <v>1128</v>
      </c>
      <c r="D1133" s="4"/>
      <c r="E1133" s="2" t="b">
        <f t="shared" ca="1" si="32"/>
        <v>1</v>
      </c>
      <c r="F1133" s="2" t="str" cm="1">
        <f t="array" aca="1" ref="F1133" ca="1">IF(G1133&lt;&gt;"",INDIRECT("'"&amp;G1133&amp;"'!"&amp;H1133),"")</f>
        <v/>
      </c>
      <c r="G1133" s="1533"/>
      <c r="I1133" s="4"/>
      <c r="J1133" s="4"/>
      <c r="K1133" s="4"/>
    </row>
    <row r="1134" spans="1:11" x14ac:dyDescent="0.2">
      <c r="A1134" s="1">
        <v>1129</v>
      </c>
      <c r="D1134" s="4"/>
      <c r="E1134" s="2" t="b">
        <f t="shared" ca="1" si="32"/>
        <v>1</v>
      </c>
      <c r="F1134" s="2" t="str" cm="1">
        <f t="array" aca="1" ref="F1134" ca="1">IF(G1134&lt;&gt;"",INDIRECT("'"&amp;G1134&amp;"'!"&amp;H1134),"")</f>
        <v/>
      </c>
      <c r="G1134" s="1533"/>
      <c r="I1134" s="4"/>
      <c r="J1134" s="4"/>
      <c r="K1134" s="4"/>
    </row>
    <row r="1135" spans="1:11" x14ac:dyDescent="0.2">
      <c r="A1135" s="1">
        <v>1130</v>
      </c>
      <c r="D1135" s="4"/>
      <c r="E1135" s="2" t="b">
        <f t="shared" ca="1" si="32"/>
        <v>1</v>
      </c>
      <c r="F1135" s="2" t="str" cm="1">
        <f t="array" aca="1" ref="F1135" ca="1">IF(G1135&lt;&gt;"",INDIRECT("'"&amp;G1135&amp;"'!"&amp;H1135),"")</f>
        <v/>
      </c>
      <c r="G1135" s="1533"/>
      <c r="I1135" s="4"/>
      <c r="J1135" s="4"/>
      <c r="K1135" s="4"/>
    </row>
    <row r="1136" spans="1:11" x14ac:dyDescent="0.2">
      <c r="A1136" s="1">
        <v>1131</v>
      </c>
      <c r="D1136" s="4"/>
      <c r="E1136" s="2" t="b">
        <f t="shared" ca="1" si="32"/>
        <v>1</v>
      </c>
      <c r="F1136" s="2" t="str" cm="1">
        <f t="array" aca="1" ref="F1136" ca="1">IF(G1136&lt;&gt;"",INDIRECT("'"&amp;G1136&amp;"'!"&amp;H1136),"")</f>
        <v/>
      </c>
      <c r="G1136" s="1533"/>
      <c r="I1136" s="4"/>
      <c r="J1136" s="4"/>
      <c r="K1136" s="4"/>
    </row>
    <row r="1137" spans="1:11" x14ac:dyDescent="0.2">
      <c r="A1137" s="1">
        <v>1132</v>
      </c>
      <c r="D1137" s="4"/>
      <c r="E1137" s="2" t="b">
        <f t="shared" ca="1" si="32"/>
        <v>1</v>
      </c>
      <c r="F1137" s="2" t="str" cm="1">
        <f t="array" aca="1" ref="F1137" ca="1">IF(G1137&lt;&gt;"",INDIRECT("'"&amp;G1137&amp;"'!"&amp;H1137),"")</f>
        <v/>
      </c>
      <c r="G1137" s="1533"/>
      <c r="I1137" s="4"/>
      <c r="J1137" s="4"/>
      <c r="K1137" s="4"/>
    </row>
    <row r="1138" spans="1:11" x14ac:dyDescent="0.2">
      <c r="A1138" s="1">
        <v>1133</v>
      </c>
      <c r="D1138" s="4"/>
      <c r="E1138" s="2" t="b">
        <f t="shared" ca="1" si="32"/>
        <v>1</v>
      </c>
      <c r="F1138" s="2" t="str" cm="1">
        <f t="array" aca="1" ref="F1138" ca="1">IF(G1138&lt;&gt;"",INDIRECT("'"&amp;G1138&amp;"'!"&amp;H1138),"")</f>
        <v/>
      </c>
      <c r="G1138" s="1533"/>
      <c r="I1138" s="4"/>
      <c r="J1138" s="4"/>
      <c r="K1138" s="4"/>
    </row>
    <row r="1139" spans="1:11" x14ac:dyDescent="0.2">
      <c r="A1139" s="1">
        <v>1134</v>
      </c>
      <c r="D1139" s="4"/>
      <c r="E1139" s="2" t="b">
        <f t="shared" ca="1" si="32"/>
        <v>1</v>
      </c>
      <c r="F1139" s="2" t="str" cm="1">
        <f t="array" aca="1" ref="F1139" ca="1">IF(G1139&lt;&gt;"",INDIRECT("'"&amp;G1139&amp;"'!"&amp;H1139),"")</f>
        <v/>
      </c>
      <c r="G1139" s="1533"/>
      <c r="I1139" s="4"/>
      <c r="J1139" s="4"/>
      <c r="K1139" s="4"/>
    </row>
    <row r="1140" spans="1:11" x14ac:dyDescent="0.2">
      <c r="A1140" s="1">
        <v>1135</v>
      </c>
      <c r="D1140" s="4"/>
      <c r="E1140" s="2" t="b">
        <f t="shared" ca="1" si="32"/>
        <v>1</v>
      </c>
      <c r="F1140" s="2" t="str" cm="1">
        <f t="array" aca="1" ref="F1140" ca="1">IF(G1140&lt;&gt;"",INDIRECT("'"&amp;G1140&amp;"'!"&amp;H1140),"")</f>
        <v/>
      </c>
      <c r="G1140" s="1533"/>
      <c r="I1140" s="4"/>
      <c r="J1140" s="4"/>
      <c r="K1140" s="4"/>
    </row>
    <row r="1141" spans="1:11" x14ac:dyDescent="0.2">
      <c r="A1141" s="1">
        <v>1136</v>
      </c>
      <c r="D1141" s="4"/>
      <c r="E1141" s="2" t="b">
        <f t="shared" ca="1" si="32"/>
        <v>1</v>
      </c>
      <c r="F1141" s="2" t="str" cm="1">
        <f t="array" aca="1" ref="F1141" ca="1">IF(G1141&lt;&gt;"",INDIRECT("'"&amp;G1141&amp;"'!"&amp;H1141),"")</f>
        <v/>
      </c>
      <c r="G1141" s="1533"/>
      <c r="I1141" s="4"/>
      <c r="J1141" s="4"/>
      <c r="K1141" s="4"/>
    </row>
    <row r="1142" spans="1:11" x14ac:dyDescent="0.2">
      <c r="A1142" s="1">
        <v>1137</v>
      </c>
      <c r="D1142" s="4"/>
      <c r="E1142" s="2" t="b">
        <f t="shared" ca="1" si="32"/>
        <v>1</v>
      </c>
      <c r="F1142" s="2" t="str" cm="1">
        <f t="array" aca="1" ref="F1142" ca="1">IF(G1142&lt;&gt;"",INDIRECT("'"&amp;G1142&amp;"'!"&amp;H1142),"")</f>
        <v/>
      </c>
      <c r="G1142" s="1533"/>
      <c r="I1142" s="4"/>
      <c r="J1142" s="4"/>
      <c r="K1142" s="4"/>
    </row>
    <row r="1143" spans="1:11" x14ac:dyDescent="0.2">
      <c r="A1143" s="1">
        <v>1138</v>
      </c>
      <c r="D1143" s="4"/>
      <c r="E1143" s="2" t="b">
        <f t="shared" ca="1" si="32"/>
        <v>1</v>
      </c>
      <c r="F1143" s="2" t="str" cm="1">
        <f t="array" aca="1" ref="F1143" ca="1">IF(G1143&lt;&gt;"",INDIRECT("'"&amp;G1143&amp;"'!"&amp;H1143),"")</f>
        <v/>
      </c>
      <c r="G1143" s="1533"/>
      <c r="I1143" s="4"/>
      <c r="J1143" s="4"/>
      <c r="K1143" s="4"/>
    </row>
    <row r="1144" spans="1:11" x14ac:dyDescent="0.2">
      <c r="A1144" s="1">
        <v>1139</v>
      </c>
      <c r="D1144" s="4"/>
      <c r="E1144" s="2" t="b">
        <f t="shared" ca="1" si="32"/>
        <v>1</v>
      </c>
      <c r="F1144" s="2" t="str" cm="1">
        <f t="array" aca="1" ref="F1144" ca="1">IF(G1144&lt;&gt;"",INDIRECT("'"&amp;G1144&amp;"'!"&amp;H1144),"")</f>
        <v/>
      </c>
      <c r="G1144" s="1533"/>
      <c r="I1144" s="4"/>
      <c r="J1144" s="4"/>
      <c r="K1144" s="4"/>
    </row>
    <row r="1145" spans="1:11" x14ac:dyDescent="0.2">
      <c r="A1145" s="1">
        <v>1140</v>
      </c>
      <c r="D1145" s="4"/>
      <c r="E1145" s="2" t="b">
        <f t="shared" ca="1" si="32"/>
        <v>1</v>
      </c>
      <c r="F1145" s="2" t="str" cm="1">
        <f t="array" aca="1" ref="F1145" ca="1">IF(G1145&lt;&gt;"",INDIRECT("'"&amp;G1145&amp;"'!"&amp;H1145),"")</f>
        <v/>
      </c>
      <c r="G1145" s="1533"/>
      <c r="I1145" s="4"/>
      <c r="J1145" s="4"/>
      <c r="K1145" s="4"/>
    </row>
    <row r="1146" spans="1:11" x14ac:dyDescent="0.2">
      <c r="A1146" s="1">
        <v>1141</v>
      </c>
      <c r="D1146" s="4"/>
      <c r="E1146" s="2" t="b">
        <f t="shared" ca="1" si="32"/>
        <v>1</v>
      </c>
      <c r="F1146" s="2" t="str" cm="1">
        <f t="array" aca="1" ref="F1146" ca="1">IF(G1146&lt;&gt;"",INDIRECT("'"&amp;G1146&amp;"'!"&amp;H1146),"")</f>
        <v/>
      </c>
      <c r="G1146" s="1533"/>
      <c r="I1146" s="4"/>
      <c r="J1146" s="4"/>
      <c r="K1146" s="4"/>
    </row>
    <row r="1147" spans="1:11" x14ac:dyDescent="0.2">
      <c r="A1147" s="1">
        <v>1142</v>
      </c>
      <c r="D1147" s="4"/>
      <c r="E1147" s="2" t="b">
        <f t="shared" ca="1" si="32"/>
        <v>1</v>
      </c>
      <c r="F1147" s="2" t="str" cm="1">
        <f t="array" aca="1" ref="F1147" ca="1">IF(G1147&lt;&gt;"",INDIRECT("'"&amp;G1147&amp;"'!"&amp;H1147),"")</f>
        <v/>
      </c>
      <c r="G1147" s="1533"/>
      <c r="I1147" s="4"/>
      <c r="J1147" s="4"/>
      <c r="K1147" s="4"/>
    </row>
    <row r="1148" spans="1:11" x14ac:dyDescent="0.2">
      <c r="A1148" s="1">
        <v>1143</v>
      </c>
      <c r="D1148" s="4"/>
      <c r="E1148" s="2" t="b">
        <f t="shared" ca="1" si="32"/>
        <v>1</v>
      </c>
      <c r="F1148" s="2" t="str" cm="1">
        <f t="array" aca="1" ref="F1148" ca="1">IF(G1148&lt;&gt;"",INDIRECT("'"&amp;G1148&amp;"'!"&amp;H1148),"")</f>
        <v/>
      </c>
      <c r="G1148" s="1533"/>
      <c r="I1148" s="4"/>
      <c r="J1148" s="4"/>
      <c r="K1148" s="4"/>
    </row>
    <row r="1149" spans="1:11" x14ac:dyDescent="0.2">
      <c r="A1149" s="1">
        <v>1144</v>
      </c>
      <c r="D1149" s="4"/>
      <c r="E1149" s="2" t="b">
        <f t="shared" ca="1" si="32"/>
        <v>1</v>
      </c>
      <c r="F1149" s="2" t="str" cm="1">
        <f t="array" aca="1" ref="F1149" ca="1">IF(G1149&lt;&gt;"",INDIRECT("'"&amp;G1149&amp;"'!"&amp;H1149),"")</f>
        <v/>
      </c>
      <c r="G1149" s="1533"/>
      <c r="I1149" s="4"/>
      <c r="J1149" s="4"/>
      <c r="K1149" s="4"/>
    </row>
    <row r="1150" spans="1:11" x14ac:dyDescent="0.2">
      <c r="A1150" s="1">
        <v>1145</v>
      </c>
      <c r="D1150" s="4"/>
      <c r="E1150" s="2" t="b">
        <f t="shared" ca="1" si="32"/>
        <v>1</v>
      </c>
      <c r="F1150" s="2" t="str" cm="1">
        <f t="array" aca="1" ref="F1150" ca="1">IF(G1150&lt;&gt;"",INDIRECT("'"&amp;G1150&amp;"'!"&amp;H1150),"")</f>
        <v/>
      </c>
      <c r="G1150" s="1533"/>
      <c r="I1150" s="4"/>
      <c r="J1150" s="4"/>
      <c r="K1150" s="4"/>
    </row>
    <row r="1151" spans="1:11" x14ac:dyDescent="0.2">
      <c r="A1151" s="1">
        <v>1146</v>
      </c>
      <c r="D1151" s="4"/>
      <c r="E1151" s="2" t="b">
        <f t="shared" ca="1" si="32"/>
        <v>1</v>
      </c>
      <c r="F1151" s="2" t="str" cm="1">
        <f t="array" aca="1" ref="F1151" ca="1">IF(G1151&lt;&gt;"",INDIRECT("'"&amp;G1151&amp;"'!"&amp;H1151),"")</f>
        <v/>
      </c>
      <c r="G1151" s="1533"/>
      <c r="I1151" s="4"/>
      <c r="J1151" s="4"/>
      <c r="K1151" s="4"/>
    </row>
    <row r="1152" spans="1:11" x14ac:dyDescent="0.2">
      <c r="A1152" s="1">
        <v>1147</v>
      </c>
      <c r="D1152" s="4"/>
      <c r="E1152" s="2" t="b">
        <f t="shared" ca="1" si="32"/>
        <v>1</v>
      </c>
      <c r="F1152" s="2" t="str" cm="1">
        <f t="array" aca="1" ref="F1152" ca="1">IF(G1152&lt;&gt;"",INDIRECT("'"&amp;G1152&amp;"'!"&amp;H1152),"")</f>
        <v/>
      </c>
      <c r="G1152" s="1533"/>
      <c r="I1152" s="4"/>
      <c r="J1152" s="4"/>
      <c r="K1152" s="4"/>
    </row>
    <row r="1153" spans="1:11" x14ac:dyDescent="0.2">
      <c r="A1153" s="1">
        <v>1148</v>
      </c>
      <c r="D1153" s="4"/>
      <c r="E1153" s="2" t="b">
        <f t="shared" ca="1" si="32"/>
        <v>1</v>
      </c>
      <c r="F1153" s="2" t="str" cm="1">
        <f t="array" aca="1" ref="F1153" ca="1">IF(G1153&lt;&gt;"",INDIRECT("'"&amp;G1153&amp;"'!"&amp;H1153),"")</f>
        <v/>
      </c>
      <c r="G1153" s="1533"/>
      <c r="I1153" s="4"/>
      <c r="J1153" s="4"/>
      <c r="K1153" s="4"/>
    </row>
    <row r="1154" spans="1:11" x14ac:dyDescent="0.2">
      <c r="A1154" s="1">
        <v>1149</v>
      </c>
      <c r="D1154" s="4"/>
      <c r="E1154" s="2" t="b">
        <f t="shared" ref="E1154:E1217" ca="1" si="34">F1154=B1154</f>
        <v>1</v>
      </c>
      <c r="F1154" s="2" t="str" cm="1">
        <f t="array" aca="1" ref="F1154" ca="1">IF(G1154&lt;&gt;"",INDIRECT("'"&amp;G1154&amp;"'!"&amp;H1154),"")</f>
        <v/>
      </c>
      <c r="G1154" s="1533"/>
      <c r="I1154" s="4"/>
      <c r="J1154" s="4"/>
      <c r="K1154" s="4"/>
    </row>
    <row r="1155" spans="1:11" x14ac:dyDescent="0.2">
      <c r="A1155" s="1">
        <v>1150</v>
      </c>
      <c r="D1155" s="4"/>
      <c r="E1155" s="2" t="b">
        <f t="shared" ca="1" si="34"/>
        <v>1</v>
      </c>
      <c r="F1155" s="2" t="str" cm="1">
        <f t="array" aca="1" ref="F1155" ca="1">IF(G1155&lt;&gt;"",INDIRECT("'"&amp;G1155&amp;"'!"&amp;H1155),"")</f>
        <v/>
      </c>
      <c r="G1155" s="1533"/>
      <c r="I1155" s="4"/>
      <c r="J1155" s="4"/>
      <c r="K1155" s="4"/>
    </row>
    <row r="1156" spans="1:11" x14ac:dyDescent="0.2">
      <c r="A1156" s="1">
        <v>1151</v>
      </c>
      <c r="D1156" s="4"/>
      <c r="E1156" s="2" t="b">
        <f t="shared" ca="1" si="34"/>
        <v>1</v>
      </c>
      <c r="F1156" s="2" t="str" cm="1">
        <f t="array" aca="1" ref="F1156" ca="1">IF(G1156&lt;&gt;"",INDIRECT("'"&amp;G1156&amp;"'!"&amp;H1156),"")</f>
        <v/>
      </c>
      <c r="G1156" s="1533"/>
      <c r="I1156" s="4"/>
      <c r="J1156" s="4"/>
      <c r="K1156" s="4"/>
    </row>
    <row r="1157" spans="1:11" x14ac:dyDescent="0.2">
      <c r="A1157" s="1">
        <v>1152</v>
      </c>
      <c r="D1157" s="4"/>
      <c r="E1157" s="2" t="b">
        <f t="shared" ca="1" si="34"/>
        <v>1</v>
      </c>
      <c r="F1157" s="2" t="str" cm="1">
        <f t="array" aca="1" ref="F1157" ca="1">IF(G1157&lt;&gt;"",INDIRECT("'"&amp;G1157&amp;"'!"&amp;H1157),"")</f>
        <v/>
      </c>
      <c r="G1157" s="1533"/>
      <c r="I1157" s="4"/>
      <c r="J1157" s="4"/>
      <c r="K1157" s="4"/>
    </row>
    <row r="1158" spans="1:11" x14ac:dyDescent="0.2">
      <c r="A1158" s="1">
        <v>1153</v>
      </c>
      <c r="D1158" s="4"/>
      <c r="E1158" s="2" t="b">
        <f t="shared" ca="1" si="34"/>
        <v>1</v>
      </c>
      <c r="F1158" s="2" t="str" cm="1">
        <f t="array" aca="1" ref="F1158" ca="1">IF(G1158&lt;&gt;"",INDIRECT("'"&amp;G1158&amp;"'!"&amp;H1158),"")</f>
        <v/>
      </c>
      <c r="G1158" s="1533"/>
      <c r="I1158" s="4"/>
      <c r="J1158" s="4"/>
      <c r="K1158" s="4"/>
    </row>
    <row r="1159" spans="1:11" x14ac:dyDescent="0.2">
      <c r="A1159" s="1">
        <v>1154</v>
      </c>
      <c r="D1159" s="4"/>
      <c r="E1159" s="2" t="b">
        <f t="shared" ca="1" si="34"/>
        <v>1</v>
      </c>
      <c r="F1159" s="2" t="str" cm="1">
        <f t="array" aca="1" ref="F1159" ca="1">IF(G1159&lt;&gt;"",INDIRECT("'"&amp;G1159&amp;"'!"&amp;H1159),"")</f>
        <v/>
      </c>
      <c r="G1159" s="1533"/>
      <c r="I1159" s="4"/>
      <c r="J1159" s="4"/>
      <c r="K1159" s="4"/>
    </row>
    <row r="1160" spans="1:11" x14ac:dyDescent="0.2">
      <c r="A1160" s="1">
        <v>1155</v>
      </c>
      <c r="D1160" s="4"/>
      <c r="E1160" s="2" t="b">
        <f t="shared" ca="1" si="34"/>
        <v>1</v>
      </c>
      <c r="F1160" s="2" t="str" cm="1">
        <f t="array" aca="1" ref="F1160" ca="1">IF(G1160&lt;&gt;"",INDIRECT("'"&amp;G1160&amp;"'!"&amp;H1160),"")</f>
        <v/>
      </c>
      <c r="G1160" s="1533"/>
      <c r="I1160" s="4"/>
      <c r="J1160" s="4"/>
      <c r="K1160" s="4"/>
    </row>
    <row r="1161" spans="1:11" x14ac:dyDescent="0.2">
      <c r="A1161" s="1">
        <v>1156</v>
      </c>
      <c r="D1161" s="4"/>
      <c r="E1161" s="2" t="b">
        <f t="shared" ca="1" si="34"/>
        <v>1</v>
      </c>
      <c r="F1161" s="2" t="str" cm="1">
        <f t="array" aca="1" ref="F1161" ca="1">IF(G1161&lt;&gt;"",INDIRECT("'"&amp;G1161&amp;"'!"&amp;H1161),"")</f>
        <v/>
      </c>
      <c r="G1161" s="1533"/>
      <c r="I1161" s="4"/>
      <c r="J1161" s="4"/>
      <c r="K1161" s="4"/>
    </row>
    <row r="1162" spans="1:11" x14ac:dyDescent="0.2">
      <c r="A1162" s="1">
        <v>1157</v>
      </c>
      <c r="D1162" s="4"/>
      <c r="E1162" s="2" t="b">
        <f t="shared" ca="1" si="34"/>
        <v>1</v>
      </c>
      <c r="F1162" s="2" t="str" cm="1">
        <f t="array" aca="1" ref="F1162" ca="1">IF(G1162&lt;&gt;"",INDIRECT("'"&amp;G1162&amp;"'!"&amp;H1162),"")</f>
        <v/>
      </c>
      <c r="G1162" s="1533"/>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33" t="s">
        <v>6772</v>
      </c>
      <c r="H1163" s="2" t="s">
        <v>4617</v>
      </c>
    </row>
    <row r="1164" spans="1:11" x14ac:dyDescent="0.2">
      <c r="A1164">
        <v>1159</v>
      </c>
      <c r="B1164" s="7">
        <f>'EstExp 12-20'!C127</f>
        <v>12000</v>
      </c>
      <c r="C1164" s="3">
        <f t="shared" si="35"/>
        <v>-10841</v>
      </c>
      <c r="E1164" s="2" t="b">
        <f t="shared" ca="1" si="34"/>
        <v>1</v>
      </c>
      <c r="F1164" s="2" cm="1">
        <f t="array" aca="1" ref="F1164" ca="1">IF(G1164&lt;&gt;"",INDIRECT("'"&amp;G1164&amp;"'!"&amp;H1164),"")</f>
        <v>12000</v>
      </c>
      <c r="G1164" s="1533" t="s">
        <v>6772</v>
      </c>
      <c r="H1164" s="2" t="s">
        <v>4618</v>
      </c>
    </row>
    <row r="1165" spans="1:11" x14ac:dyDescent="0.2">
      <c r="A1165">
        <v>1160</v>
      </c>
      <c r="B1165" s="7">
        <f>'EstExp 12-20'!C128</f>
        <v>3822000</v>
      </c>
      <c r="C1165" s="3">
        <f t="shared" si="35"/>
        <v>-3820840</v>
      </c>
      <c r="E1165" s="2" t="b">
        <f t="shared" ca="1" si="34"/>
        <v>1</v>
      </c>
      <c r="F1165" s="2" cm="1">
        <f t="array" aca="1" ref="F1165" ca="1">IF(G1165&lt;&gt;"",INDIRECT("'"&amp;G1165&amp;"'!"&amp;H1165),"")</f>
        <v>3822000</v>
      </c>
      <c r="G1165" s="1533" t="s">
        <v>6772</v>
      </c>
      <c r="H1165" s="2" t="s">
        <v>4619</v>
      </c>
    </row>
    <row r="1166" spans="1:11" x14ac:dyDescent="0.2">
      <c r="A1166" s="1">
        <v>1161</v>
      </c>
      <c r="D1166" s="4"/>
      <c r="E1166" s="2" t="b">
        <f t="shared" ca="1" si="34"/>
        <v>1</v>
      </c>
      <c r="F1166" s="2" t="str" cm="1">
        <f t="array" aca="1" ref="F1166" ca="1">IF(G1166&lt;&gt;"",INDIRECT("'"&amp;G1166&amp;"'!"&amp;H1166),"")</f>
        <v/>
      </c>
      <c r="G1166" s="1533"/>
      <c r="I1166" s="4"/>
      <c r="J1166" s="4"/>
      <c r="K1166" s="4"/>
    </row>
    <row r="1167" spans="1:11" x14ac:dyDescent="0.2">
      <c r="A1167">
        <v>1162</v>
      </c>
      <c r="B1167" s="7">
        <f>'EstExp 12-20'!C131</f>
        <v>3834000</v>
      </c>
      <c r="C1167" s="3">
        <f t="shared" si="35"/>
        <v>-3832838</v>
      </c>
      <c r="E1167" s="2" t="b">
        <f t="shared" ca="1" si="34"/>
        <v>1</v>
      </c>
      <c r="F1167" s="2" cm="1">
        <f t="array" aca="1" ref="F1167" ca="1">IF(G1167&lt;&gt;"",INDIRECT("'"&amp;G1167&amp;"'!"&amp;H1167),"")</f>
        <v>3834000</v>
      </c>
      <c r="G1167" s="1533" t="s">
        <v>6772</v>
      </c>
      <c r="H1167" s="2" t="s">
        <v>4620</v>
      </c>
    </row>
    <row r="1168" spans="1:11" x14ac:dyDescent="0.2">
      <c r="A1168">
        <v>1163</v>
      </c>
      <c r="B1168" s="7">
        <f>'EstExp 12-20'!C132</f>
        <v>384000</v>
      </c>
      <c r="C1168" s="3">
        <f t="shared" si="35"/>
        <v>-382837</v>
      </c>
      <c r="E1168" s="2" t="b">
        <f t="shared" ca="1" si="34"/>
        <v>1</v>
      </c>
      <c r="F1168" s="2" cm="1">
        <f t="array" aca="1" ref="F1168" ca="1">IF(G1168&lt;&gt;"",INDIRECT("'"&amp;G1168&amp;"'!"&amp;H1168),"")</f>
        <v>384000</v>
      </c>
      <c r="G1168" s="1533" t="s">
        <v>6772</v>
      </c>
      <c r="H1168" s="2" t="s">
        <v>4621</v>
      </c>
    </row>
    <row r="1169" spans="1:11" x14ac:dyDescent="0.2">
      <c r="A1169">
        <v>1164</v>
      </c>
      <c r="B1169" s="7">
        <f>'EstExp 12-20'!C133</f>
        <v>4218000</v>
      </c>
      <c r="C1169" s="3">
        <f t="shared" si="35"/>
        <v>-4216836</v>
      </c>
      <c r="E1169" s="2" t="b">
        <f t="shared" ca="1" si="34"/>
        <v>1</v>
      </c>
      <c r="F1169" s="2" cm="1">
        <f t="array" aca="1" ref="F1169" ca="1">IF(G1169&lt;&gt;"",INDIRECT("'"&amp;G1169&amp;"'!"&amp;H1169),"")</f>
        <v>4218000</v>
      </c>
      <c r="G1169" s="1533" t="s">
        <v>6772</v>
      </c>
      <c r="H1169" s="2" t="s">
        <v>4622</v>
      </c>
    </row>
    <row r="1170" spans="1:11" x14ac:dyDescent="0.2">
      <c r="A1170">
        <v>1165</v>
      </c>
      <c r="B1170" s="7">
        <f>'EstExp 12-20'!C155</f>
        <v>4266500</v>
      </c>
      <c r="C1170" s="3">
        <f t="shared" si="35"/>
        <v>-4265335</v>
      </c>
      <c r="E1170" s="2" t="b">
        <f t="shared" ca="1" si="34"/>
        <v>1</v>
      </c>
      <c r="F1170" s="2" cm="1">
        <f t="array" aca="1" ref="F1170" ca="1">IF(G1170&lt;&gt;"",INDIRECT("'"&amp;G1170&amp;"'!"&amp;H1170),"")</f>
        <v>4266500</v>
      </c>
      <c r="G1170" s="1533" t="s">
        <v>6772</v>
      </c>
      <c r="H1170" s="2" t="s">
        <v>4623</v>
      </c>
    </row>
    <row r="1171" spans="1:11" x14ac:dyDescent="0.2">
      <c r="A1171">
        <v>1166</v>
      </c>
      <c r="B1171" s="7">
        <f>'EstExp 12-20'!D126</f>
        <v>0</v>
      </c>
      <c r="C1171" s="3">
        <f t="shared" si="35"/>
        <v>1166</v>
      </c>
      <c r="E1171" s="2" t="b">
        <f t="shared" ca="1" si="34"/>
        <v>1</v>
      </c>
      <c r="F1171" s="2" cm="1">
        <f t="array" aca="1" ref="F1171" ca="1">IF(G1171&lt;&gt;"",INDIRECT("'"&amp;G1171&amp;"'!"&amp;H1171),"")</f>
        <v>0</v>
      </c>
      <c r="G1171" s="1533" t="s">
        <v>6772</v>
      </c>
      <c r="H1171" s="2" t="s">
        <v>4624</v>
      </c>
    </row>
    <row r="1172" spans="1:11" x14ac:dyDescent="0.2">
      <c r="A1172">
        <v>1167</v>
      </c>
      <c r="B1172" s="7">
        <f>'EstExp 12-20'!D127</f>
        <v>0</v>
      </c>
      <c r="C1172" s="3">
        <f t="shared" si="35"/>
        <v>1167</v>
      </c>
      <c r="E1172" s="2" t="b">
        <f t="shared" ca="1" si="34"/>
        <v>1</v>
      </c>
      <c r="F1172" s="2" cm="1">
        <f t="array" aca="1" ref="F1172" ca="1">IF(G1172&lt;&gt;"",INDIRECT("'"&amp;G1172&amp;"'!"&amp;H1172),"")</f>
        <v>0</v>
      </c>
      <c r="G1172" s="1533" t="s">
        <v>6772</v>
      </c>
      <c r="H1172" s="2" t="s">
        <v>4625</v>
      </c>
    </row>
    <row r="1173" spans="1:11" x14ac:dyDescent="0.2">
      <c r="A1173">
        <v>1168</v>
      </c>
      <c r="B1173" s="7">
        <f>'EstExp 12-20'!D128</f>
        <v>572400</v>
      </c>
      <c r="C1173" s="3">
        <f t="shared" si="35"/>
        <v>-571232</v>
      </c>
      <c r="E1173" s="2" t="b">
        <f t="shared" ca="1" si="34"/>
        <v>1</v>
      </c>
      <c r="F1173" s="2" cm="1">
        <f t="array" aca="1" ref="F1173" ca="1">IF(G1173&lt;&gt;"",INDIRECT("'"&amp;G1173&amp;"'!"&amp;H1173),"")</f>
        <v>572400</v>
      </c>
      <c r="G1173" s="1533" t="s">
        <v>6772</v>
      </c>
      <c r="H1173" s="2" t="s">
        <v>4626</v>
      </c>
    </row>
    <row r="1174" spans="1:11" x14ac:dyDescent="0.2">
      <c r="A1174" s="1">
        <v>1169</v>
      </c>
      <c r="D1174" s="4"/>
      <c r="E1174" s="2" t="b">
        <f t="shared" ca="1" si="34"/>
        <v>1</v>
      </c>
      <c r="F1174" s="2" t="str" cm="1">
        <f t="array" aca="1" ref="F1174" ca="1">IF(G1174&lt;&gt;"",INDIRECT("'"&amp;G1174&amp;"'!"&amp;H1174),"")</f>
        <v/>
      </c>
      <c r="G1174" s="1533"/>
      <c r="I1174" s="4"/>
      <c r="J1174" s="4"/>
      <c r="K1174" s="4"/>
    </row>
    <row r="1175" spans="1:11" x14ac:dyDescent="0.2">
      <c r="A1175">
        <v>1170</v>
      </c>
      <c r="B1175" s="7">
        <f>'EstExp 12-20'!D131</f>
        <v>572400</v>
      </c>
      <c r="C1175" s="3">
        <f t="shared" si="35"/>
        <v>-571230</v>
      </c>
      <c r="E1175" s="2" t="b">
        <f t="shared" ca="1" si="34"/>
        <v>1</v>
      </c>
      <c r="F1175" s="2" cm="1">
        <f t="array" aca="1" ref="F1175" ca="1">IF(G1175&lt;&gt;"",INDIRECT("'"&amp;G1175&amp;"'!"&amp;H1175),"")</f>
        <v>572400</v>
      </c>
      <c r="G1175" s="1533" t="s">
        <v>6772</v>
      </c>
      <c r="H1175" s="2" t="s">
        <v>4627</v>
      </c>
    </row>
    <row r="1176" spans="1:11" x14ac:dyDescent="0.2">
      <c r="A1176">
        <v>1171</v>
      </c>
      <c r="B1176" s="7">
        <f>'EstExp 12-20'!D132</f>
        <v>55000</v>
      </c>
      <c r="C1176" s="3">
        <f t="shared" si="35"/>
        <v>-53829</v>
      </c>
      <c r="E1176" s="2" t="b">
        <f t="shared" ca="1" si="34"/>
        <v>1</v>
      </c>
      <c r="F1176" s="2" cm="1">
        <f t="array" aca="1" ref="F1176" ca="1">IF(G1176&lt;&gt;"",INDIRECT("'"&amp;G1176&amp;"'!"&amp;H1176),"")</f>
        <v>55000</v>
      </c>
      <c r="G1176" s="1533" t="s">
        <v>6772</v>
      </c>
      <c r="H1176" s="2" t="s">
        <v>4628</v>
      </c>
    </row>
    <row r="1177" spans="1:11" x14ac:dyDescent="0.2">
      <c r="A1177">
        <v>1172</v>
      </c>
      <c r="B1177" s="7">
        <f>'EstExp 12-20'!D133</f>
        <v>627400</v>
      </c>
      <c r="C1177" s="3">
        <f t="shared" si="35"/>
        <v>-626228</v>
      </c>
      <c r="E1177" s="2" t="b">
        <f t="shared" ca="1" si="34"/>
        <v>1</v>
      </c>
      <c r="F1177" s="2" cm="1">
        <f t="array" aca="1" ref="F1177" ca="1">IF(G1177&lt;&gt;"",INDIRECT("'"&amp;G1177&amp;"'!"&amp;H1177),"")</f>
        <v>627400</v>
      </c>
      <c r="G1177" s="1533" t="s">
        <v>6772</v>
      </c>
      <c r="H1177" s="2" t="s">
        <v>4629</v>
      </c>
    </row>
    <row r="1178" spans="1:11" x14ac:dyDescent="0.2">
      <c r="A1178">
        <v>1173</v>
      </c>
      <c r="B1178" s="7">
        <f>'EstExp 12-20'!D155</f>
        <v>627400</v>
      </c>
      <c r="C1178" s="3">
        <f t="shared" si="35"/>
        <v>-626227</v>
      </c>
      <c r="E1178" s="2" t="b">
        <f t="shared" ca="1" si="34"/>
        <v>1</v>
      </c>
      <c r="F1178" s="2" cm="1">
        <f t="array" aca="1" ref="F1178" ca="1">IF(G1178&lt;&gt;"",INDIRECT("'"&amp;G1178&amp;"'!"&amp;H1178),"")</f>
        <v>627400</v>
      </c>
      <c r="G1178" s="1533" t="s">
        <v>6772</v>
      </c>
      <c r="H1178" s="2" t="s">
        <v>4630</v>
      </c>
    </row>
    <row r="1179" spans="1:11" x14ac:dyDescent="0.2">
      <c r="A1179">
        <v>1174</v>
      </c>
      <c r="B1179" s="7">
        <f>'EstExp 12-20'!E126</f>
        <v>0</v>
      </c>
      <c r="C1179" s="3">
        <f t="shared" si="35"/>
        <v>1174</v>
      </c>
      <c r="E1179" s="2" t="b">
        <f t="shared" ca="1" si="34"/>
        <v>1</v>
      </c>
      <c r="F1179" s="2" cm="1">
        <f t="array" aca="1" ref="F1179" ca="1">IF(G1179&lt;&gt;"",INDIRECT("'"&amp;G1179&amp;"'!"&amp;H1179),"")</f>
        <v>0</v>
      </c>
      <c r="G1179" s="1533" t="s">
        <v>6772</v>
      </c>
      <c r="H1179" s="2" t="s">
        <v>4631</v>
      </c>
    </row>
    <row r="1180" spans="1:11" x14ac:dyDescent="0.2">
      <c r="A1180">
        <v>1175</v>
      </c>
      <c r="B1180" s="7">
        <f>'EstExp 12-20'!E127</f>
        <v>162000</v>
      </c>
      <c r="C1180" s="3">
        <f t="shared" si="35"/>
        <v>-160825</v>
      </c>
      <c r="E1180" s="2" t="b">
        <f t="shared" ca="1" si="34"/>
        <v>1</v>
      </c>
      <c r="F1180" s="2" cm="1">
        <f t="array" aca="1" ref="F1180" ca="1">IF(G1180&lt;&gt;"",INDIRECT("'"&amp;G1180&amp;"'!"&amp;H1180),"")</f>
        <v>162000</v>
      </c>
      <c r="G1180" s="1533" t="s">
        <v>6772</v>
      </c>
      <c r="H1180" s="2" t="s">
        <v>4632</v>
      </c>
    </row>
    <row r="1181" spans="1:11" x14ac:dyDescent="0.2">
      <c r="A1181">
        <v>1176</v>
      </c>
      <c r="B1181" s="7">
        <f>'EstExp 12-20'!E128</f>
        <v>1755000</v>
      </c>
      <c r="C1181" s="3">
        <f t="shared" si="35"/>
        <v>-1753824</v>
      </c>
      <c r="E1181" s="2" t="b">
        <f t="shared" ca="1" si="34"/>
        <v>1</v>
      </c>
      <c r="F1181" s="2" cm="1">
        <f t="array" aca="1" ref="F1181" ca="1">IF(G1181&lt;&gt;"",INDIRECT("'"&amp;G1181&amp;"'!"&amp;H1181),"")</f>
        <v>1755000</v>
      </c>
      <c r="G1181" s="1533" t="s">
        <v>6772</v>
      </c>
      <c r="H1181" s="2" t="s">
        <v>4633</v>
      </c>
    </row>
    <row r="1182" spans="1:11" x14ac:dyDescent="0.2">
      <c r="A1182" s="1">
        <v>1177</v>
      </c>
      <c r="D1182" s="4"/>
      <c r="E1182" s="2" t="b">
        <f t="shared" ca="1" si="34"/>
        <v>1</v>
      </c>
      <c r="F1182" s="2" t="str" cm="1">
        <f t="array" aca="1" ref="F1182" ca="1">IF(G1182&lt;&gt;"",INDIRECT("'"&amp;G1182&amp;"'!"&amp;H1182),"")</f>
        <v/>
      </c>
      <c r="G1182" s="1533"/>
      <c r="I1182" s="4"/>
      <c r="J1182" s="4"/>
      <c r="K1182" s="4"/>
    </row>
    <row r="1183" spans="1:11" x14ac:dyDescent="0.2">
      <c r="A1183">
        <v>1178</v>
      </c>
      <c r="B1183" s="7">
        <f>'EstExp 12-20'!E131</f>
        <v>1917000</v>
      </c>
      <c r="C1183" s="3">
        <f t="shared" si="35"/>
        <v>-1915822</v>
      </c>
      <c r="E1183" s="2" t="b">
        <f t="shared" ca="1" si="34"/>
        <v>1</v>
      </c>
      <c r="F1183" s="2" cm="1">
        <f t="array" aca="1" ref="F1183" ca="1">IF(G1183&lt;&gt;"",INDIRECT("'"&amp;G1183&amp;"'!"&amp;H1183),"")</f>
        <v>1917000</v>
      </c>
      <c r="G1183" s="1533" t="s">
        <v>6772</v>
      </c>
      <c r="H1183" s="2" t="s">
        <v>4634</v>
      </c>
    </row>
    <row r="1184" spans="1:11" x14ac:dyDescent="0.2">
      <c r="A1184">
        <v>1179</v>
      </c>
      <c r="B1184" s="7">
        <f>'EstExp 12-20'!E132</f>
        <v>70000</v>
      </c>
      <c r="C1184" s="3">
        <f t="shared" si="35"/>
        <v>-68821</v>
      </c>
      <c r="E1184" s="2" t="b">
        <f t="shared" ca="1" si="34"/>
        <v>1</v>
      </c>
      <c r="F1184" s="2" cm="1">
        <f t="array" aca="1" ref="F1184" ca="1">IF(G1184&lt;&gt;"",INDIRECT("'"&amp;G1184&amp;"'!"&amp;H1184),"")</f>
        <v>70000</v>
      </c>
      <c r="G1184" s="1533" t="s">
        <v>6772</v>
      </c>
      <c r="H1184" s="2" t="s">
        <v>4635</v>
      </c>
    </row>
    <row r="1185" spans="1:11" x14ac:dyDescent="0.2">
      <c r="A1185">
        <v>1180</v>
      </c>
      <c r="B1185" s="7">
        <f>'EstExp 12-20'!E133</f>
        <v>1987000</v>
      </c>
      <c r="C1185" s="3">
        <f t="shared" si="35"/>
        <v>-1985820</v>
      </c>
      <c r="E1185" s="2" t="b">
        <f t="shared" ca="1" si="34"/>
        <v>1</v>
      </c>
      <c r="F1185" s="2" cm="1">
        <f t="array" aca="1" ref="F1185" ca="1">IF(G1185&lt;&gt;"",INDIRECT("'"&amp;G1185&amp;"'!"&amp;H1185),"")</f>
        <v>1987000</v>
      </c>
      <c r="G1185" s="1533" t="s">
        <v>6772</v>
      </c>
      <c r="H1185" s="2" t="s">
        <v>4636</v>
      </c>
    </row>
    <row r="1186" spans="1:11" x14ac:dyDescent="0.2">
      <c r="A1186">
        <v>1181</v>
      </c>
      <c r="B1186" s="7">
        <f>'EstExp 12-20'!E155</f>
        <v>1987000</v>
      </c>
      <c r="C1186" s="3">
        <f t="shared" si="35"/>
        <v>-1985819</v>
      </c>
      <c r="E1186" s="2" t="b">
        <f t="shared" ca="1" si="34"/>
        <v>1</v>
      </c>
      <c r="F1186" s="2" cm="1">
        <f t="array" aca="1" ref="F1186" ca="1">IF(G1186&lt;&gt;"",INDIRECT("'"&amp;G1186&amp;"'!"&amp;H1186),"")</f>
        <v>1987000</v>
      </c>
      <c r="G1186" s="1533" t="s">
        <v>6772</v>
      </c>
      <c r="H1186" s="2" t="s">
        <v>4637</v>
      </c>
    </row>
    <row r="1187" spans="1:11" x14ac:dyDescent="0.2">
      <c r="A1187">
        <v>1182</v>
      </c>
      <c r="B1187" s="7">
        <f>'EstExp 12-20'!F126</f>
        <v>0</v>
      </c>
      <c r="C1187" s="3">
        <f t="shared" si="35"/>
        <v>1182</v>
      </c>
      <c r="E1187" s="2" t="b">
        <f t="shared" ca="1" si="34"/>
        <v>1</v>
      </c>
      <c r="F1187" s="2" cm="1">
        <f t="array" aca="1" ref="F1187" ca="1">IF(G1187&lt;&gt;"",INDIRECT("'"&amp;G1187&amp;"'!"&amp;H1187),"")</f>
        <v>0</v>
      </c>
      <c r="G1187" s="1533" t="s">
        <v>6772</v>
      </c>
      <c r="H1187" s="2" t="s">
        <v>4638</v>
      </c>
    </row>
    <row r="1188" spans="1:11" x14ac:dyDescent="0.2">
      <c r="A1188">
        <v>1183</v>
      </c>
      <c r="B1188" s="7">
        <f>'EstExp 12-20'!F127</f>
        <v>28100</v>
      </c>
      <c r="C1188" s="3">
        <f t="shared" si="35"/>
        <v>-26917</v>
      </c>
      <c r="E1188" s="2" t="b">
        <f t="shared" ca="1" si="34"/>
        <v>1</v>
      </c>
      <c r="F1188" s="2" cm="1">
        <f t="array" aca="1" ref="F1188" ca="1">IF(G1188&lt;&gt;"",INDIRECT("'"&amp;G1188&amp;"'!"&amp;H1188),"")</f>
        <v>28100</v>
      </c>
      <c r="G1188" s="1533" t="s">
        <v>6772</v>
      </c>
      <c r="H1188" s="2" t="s">
        <v>4639</v>
      </c>
    </row>
    <row r="1189" spans="1:11" x14ac:dyDescent="0.2">
      <c r="A1189">
        <v>1184</v>
      </c>
      <c r="B1189" s="7">
        <f>'EstExp 12-20'!F128</f>
        <v>1784000</v>
      </c>
      <c r="C1189" s="3">
        <f t="shared" si="35"/>
        <v>-1782816</v>
      </c>
      <c r="E1189" s="2" t="b">
        <f t="shared" ca="1" si="34"/>
        <v>1</v>
      </c>
      <c r="F1189" s="2" cm="1">
        <f t="array" aca="1" ref="F1189" ca="1">IF(G1189&lt;&gt;"",INDIRECT("'"&amp;G1189&amp;"'!"&amp;H1189),"")</f>
        <v>1784000</v>
      </c>
      <c r="G1189" s="1533" t="s">
        <v>6772</v>
      </c>
      <c r="H1189" s="2" t="s">
        <v>4640</v>
      </c>
    </row>
    <row r="1190" spans="1:11" x14ac:dyDescent="0.2">
      <c r="A1190" s="1">
        <v>1185</v>
      </c>
      <c r="D1190" s="4"/>
      <c r="E1190" s="2" t="b">
        <f t="shared" ca="1" si="34"/>
        <v>1</v>
      </c>
      <c r="F1190" s="2" t="str" cm="1">
        <f t="array" aca="1" ref="F1190" ca="1">IF(G1190&lt;&gt;"",INDIRECT("'"&amp;G1190&amp;"'!"&amp;H1190),"")</f>
        <v/>
      </c>
      <c r="G1190" s="1533"/>
      <c r="I1190" s="4"/>
      <c r="J1190" s="4"/>
      <c r="K1190" s="4"/>
    </row>
    <row r="1191" spans="1:11" x14ac:dyDescent="0.2">
      <c r="A1191">
        <v>1186</v>
      </c>
      <c r="B1191" s="7">
        <f>'EstExp 12-20'!F131</f>
        <v>1812100</v>
      </c>
      <c r="C1191" s="3">
        <f t="shared" si="35"/>
        <v>-1810914</v>
      </c>
      <c r="E1191" s="2" t="b">
        <f t="shared" ca="1" si="34"/>
        <v>1</v>
      </c>
      <c r="F1191" s="2" cm="1">
        <f t="array" aca="1" ref="F1191" ca="1">IF(G1191&lt;&gt;"",INDIRECT("'"&amp;G1191&amp;"'!"&amp;H1191),"")</f>
        <v>1812100</v>
      </c>
      <c r="G1191" s="1533" t="s">
        <v>6772</v>
      </c>
      <c r="H1191" s="2" t="s">
        <v>4641</v>
      </c>
    </row>
    <row r="1192" spans="1:11" x14ac:dyDescent="0.2">
      <c r="A1192">
        <v>1187</v>
      </c>
      <c r="B1192" s="7">
        <f>'EstExp 12-20'!F132</f>
        <v>0</v>
      </c>
      <c r="C1192" s="3">
        <f t="shared" si="35"/>
        <v>1187</v>
      </c>
      <c r="E1192" s="2" t="b">
        <f t="shared" ca="1" si="34"/>
        <v>1</v>
      </c>
      <c r="F1192" s="2" cm="1">
        <f t="array" aca="1" ref="F1192" ca="1">IF(G1192&lt;&gt;"",INDIRECT("'"&amp;G1192&amp;"'!"&amp;H1192),"")</f>
        <v>0</v>
      </c>
      <c r="G1192" s="1533" t="s">
        <v>6772</v>
      </c>
      <c r="H1192" s="2" t="s">
        <v>4642</v>
      </c>
    </row>
    <row r="1193" spans="1:11" x14ac:dyDescent="0.2">
      <c r="A1193">
        <v>1188</v>
      </c>
      <c r="B1193" s="7">
        <f>'EstExp 12-20'!F133</f>
        <v>1812100</v>
      </c>
      <c r="C1193" s="3">
        <f t="shared" si="35"/>
        <v>-1810912</v>
      </c>
      <c r="E1193" s="2" t="b">
        <f t="shared" ca="1" si="34"/>
        <v>1</v>
      </c>
      <c r="F1193" s="2" cm="1">
        <f t="array" aca="1" ref="F1193" ca="1">IF(G1193&lt;&gt;"",INDIRECT("'"&amp;G1193&amp;"'!"&amp;H1193),"")</f>
        <v>1812100</v>
      </c>
      <c r="G1193" s="1533" t="s">
        <v>6772</v>
      </c>
      <c r="H1193" s="2" t="s">
        <v>4643</v>
      </c>
    </row>
    <row r="1194" spans="1:11" x14ac:dyDescent="0.2">
      <c r="A1194">
        <v>1189</v>
      </c>
      <c r="B1194" s="7">
        <f>'EstExp 12-20'!F155</f>
        <v>1813100</v>
      </c>
      <c r="C1194" s="3">
        <f t="shared" si="35"/>
        <v>-1811911</v>
      </c>
      <c r="E1194" s="2" t="b">
        <f t="shared" ca="1" si="34"/>
        <v>1</v>
      </c>
      <c r="F1194" s="2" cm="1">
        <f t="array" aca="1" ref="F1194" ca="1">IF(G1194&lt;&gt;"",INDIRECT("'"&amp;G1194&amp;"'!"&amp;H1194),"")</f>
        <v>1813100</v>
      </c>
      <c r="G1194" s="1533" t="s">
        <v>6772</v>
      </c>
      <c r="H1194" s="2" t="s">
        <v>4644</v>
      </c>
    </row>
    <row r="1195" spans="1:11" x14ac:dyDescent="0.2">
      <c r="A1195">
        <v>1190</v>
      </c>
      <c r="B1195" s="7">
        <f>'EstExp 12-20'!G126</f>
        <v>0</v>
      </c>
      <c r="C1195" s="3">
        <f t="shared" si="35"/>
        <v>1190</v>
      </c>
      <c r="E1195" s="2" t="b">
        <f t="shared" ca="1" si="34"/>
        <v>1</v>
      </c>
      <c r="F1195" s="2" cm="1">
        <f t="array" aca="1" ref="F1195" ca="1">IF(G1195&lt;&gt;"",INDIRECT("'"&amp;G1195&amp;"'!"&amp;H1195),"")</f>
        <v>0</v>
      </c>
      <c r="G1195" s="1533" t="s">
        <v>6772</v>
      </c>
      <c r="H1195" s="2" t="s">
        <v>4645</v>
      </c>
    </row>
    <row r="1196" spans="1:11" x14ac:dyDescent="0.2">
      <c r="A1196">
        <v>1191</v>
      </c>
      <c r="B1196" s="7">
        <f>'EstExp 12-20'!G127</f>
        <v>445000</v>
      </c>
      <c r="C1196" s="3">
        <f t="shared" si="35"/>
        <v>-443809</v>
      </c>
      <c r="E1196" s="2" t="b">
        <f t="shared" ca="1" si="34"/>
        <v>1</v>
      </c>
      <c r="F1196" s="2" cm="1">
        <f t="array" aca="1" ref="F1196" ca="1">IF(G1196&lt;&gt;"",INDIRECT("'"&amp;G1196&amp;"'!"&amp;H1196),"")</f>
        <v>445000</v>
      </c>
      <c r="G1196" s="1533" t="s">
        <v>6772</v>
      </c>
      <c r="H1196" s="2" t="s">
        <v>4646</v>
      </c>
    </row>
    <row r="1197" spans="1:11" x14ac:dyDescent="0.2">
      <c r="A1197">
        <v>1192</v>
      </c>
      <c r="B1197" s="7">
        <f>'EstExp 12-20'!G128</f>
        <v>55000</v>
      </c>
      <c r="C1197" s="3">
        <f t="shared" si="35"/>
        <v>-53808</v>
      </c>
      <c r="E1197" s="2" t="b">
        <f t="shared" ca="1" si="34"/>
        <v>1</v>
      </c>
      <c r="F1197" s="2" cm="1">
        <f t="array" aca="1" ref="F1197" ca="1">IF(G1197&lt;&gt;"",INDIRECT("'"&amp;G1197&amp;"'!"&amp;H1197),"")</f>
        <v>55000</v>
      </c>
      <c r="G1197" s="1533" t="s">
        <v>6772</v>
      </c>
      <c r="H1197" s="2" t="s">
        <v>4647</v>
      </c>
    </row>
    <row r="1198" spans="1:11" x14ac:dyDescent="0.2">
      <c r="A1198">
        <v>1193</v>
      </c>
      <c r="B1198" s="7">
        <f>'EstExp 12-20'!G130</f>
        <v>0</v>
      </c>
      <c r="C1198" s="3">
        <f t="shared" si="35"/>
        <v>1193</v>
      </c>
      <c r="E1198" s="2" t="b">
        <f t="shared" ca="1" si="34"/>
        <v>1</v>
      </c>
      <c r="F1198" s="2" cm="1">
        <f t="array" aca="1" ref="F1198" ca="1">IF(G1198&lt;&gt;"",INDIRECT("'"&amp;G1198&amp;"'!"&amp;H1198),"")</f>
        <v>0</v>
      </c>
      <c r="G1198" s="1533" t="s">
        <v>6772</v>
      </c>
      <c r="H1198" s="2" t="s">
        <v>4648</v>
      </c>
    </row>
    <row r="1199" spans="1:11" x14ac:dyDescent="0.2">
      <c r="A1199" s="1">
        <v>1194</v>
      </c>
      <c r="D1199" s="4"/>
      <c r="E1199" s="2" t="b">
        <f t="shared" ca="1" si="34"/>
        <v>1</v>
      </c>
      <c r="F1199" s="2" t="str" cm="1">
        <f t="array" aca="1" ref="F1199" ca="1">IF(G1199&lt;&gt;"",INDIRECT("'"&amp;G1199&amp;"'!"&amp;H1199),"")</f>
        <v/>
      </c>
      <c r="G1199" s="1533"/>
      <c r="I1199" s="4"/>
      <c r="J1199" s="4"/>
      <c r="K1199" s="4"/>
    </row>
    <row r="1200" spans="1:11" x14ac:dyDescent="0.2">
      <c r="A1200">
        <v>1195</v>
      </c>
      <c r="B1200" s="7">
        <f>'EstExp 12-20'!G131</f>
        <v>500000</v>
      </c>
      <c r="C1200" s="3">
        <f t="shared" si="35"/>
        <v>-498805</v>
      </c>
      <c r="E1200" s="2" t="b">
        <f t="shared" ca="1" si="34"/>
        <v>1</v>
      </c>
      <c r="F1200" s="2" cm="1">
        <f t="array" aca="1" ref="F1200" ca="1">IF(G1200&lt;&gt;"",INDIRECT("'"&amp;G1200&amp;"'!"&amp;H1200),"")</f>
        <v>500000</v>
      </c>
      <c r="G1200" s="1533" t="s">
        <v>6772</v>
      </c>
      <c r="H1200" s="2" t="s">
        <v>4649</v>
      </c>
    </row>
    <row r="1201" spans="1:11" x14ac:dyDescent="0.2">
      <c r="A1201">
        <v>1196</v>
      </c>
      <c r="B1201" s="7">
        <f>'EstExp 12-20'!G132</f>
        <v>0</v>
      </c>
      <c r="C1201" s="3">
        <f t="shared" si="35"/>
        <v>1196</v>
      </c>
      <c r="E1201" s="2" t="b">
        <f t="shared" ca="1" si="34"/>
        <v>1</v>
      </c>
      <c r="F1201" s="2" cm="1">
        <f t="array" aca="1" ref="F1201" ca="1">IF(G1201&lt;&gt;"",INDIRECT("'"&amp;G1201&amp;"'!"&amp;H1201),"")</f>
        <v>0</v>
      </c>
      <c r="G1201" s="1533" t="s">
        <v>6772</v>
      </c>
      <c r="H1201" s="2" t="s">
        <v>4650</v>
      </c>
    </row>
    <row r="1202" spans="1:11" x14ac:dyDescent="0.2">
      <c r="A1202">
        <v>1197</v>
      </c>
      <c r="B1202" s="7">
        <f>'EstExp 12-20'!G133</f>
        <v>500000</v>
      </c>
      <c r="C1202" s="3">
        <f t="shared" si="35"/>
        <v>-498803</v>
      </c>
      <c r="E1202" s="2" t="b">
        <f t="shared" ca="1" si="34"/>
        <v>1</v>
      </c>
      <c r="F1202" s="2" cm="1">
        <f t="array" aca="1" ref="F1202" ca="1">IF(G1202&lt;&gt;"",INDIRECT("'"&amp;G1202&amp;"'!"&amp;H1202),"")</f>
        <v>500000</v>
      </c>
      <c r="G1202" s="1533" t="s">
        <v>6772</v>
      </c>
      <c r="H1202" s="2" t="s">
        <v>4651</v>
      </c>
    </row>
    <row r="1203" spans="1:11" x14ac:dyDescent="0.2">
      <c r="A1203">
        <v>1198</v>
      </c>
      <c r="B1203" s="7">
        <f>'EstExp 12-20'!G155</f>
        <v>503000</v>
      </c>
      <c r="C1203" s="3">
        <f t="shared" si="35"/>
        <v>-501802</v>
      </c>
      <c r="E1203" s="2" t="b">
        <f t="shared" ca="1" si="34"/>
        <v>1</v>
      </c>
      <c r="F1203" s="2" cm="1">
        <f t="array" aca="1" ref="F1203" ca="1">IF(G1203&lt;&gt;"",INDIRECT("'"&amp;G1203&amp;"'!"&amp;H1203),"")</f>
        <v>503000</v>
      </c>
      <c r="G1203" s="1533" t="s">
        <v>6772</v>
      </c>
      <c r="H1203" s="2" t="s">
        <v>4652</v>
      </c>
    </row>
    <row r="1204" spans="1:11" x14ac:dyDescent="0.2">
      <c r="A1204">
        <v>1199</v>
      </c>
      <c r="B1204" s="7">
        <f>'EstExp 12-20'!H126</f>
        <v>0</v>
      </c>
      <c r="C1204" s="3">
        <f t="shared" si="35"/>
        <v>1199</v>
      </c>
      <c r="E1204" s="2" t="b">
        <f t="shared" ca="1" si="34"/>
        <v>1</v>
      </c>
      <c r="F1204" s="2" cm="1">
        <f t="array" aca="1" ref="F1204" ca="1">IF(G1204&lt;&gt;"",INDIRECT("'"&amp;G1204&amp;"'!"&amp;H1204),"")</f>
        <v>0</v>
      </c>
      <c r="G1204" s="1533" t="s">
        <v>6772</v>
      </c>
      <c r="H1204" s="2" t="s">
        <v>4653</v>
      </c>
    </row>
    <row r="1205" spans="1:11" x14ac:dyDescent="0.2">
      <c r="A1205">
        <v>1200</v>
      </c>
      <c r="B1205" s="7">
        <f>'EstExp 12-20'!H127</f>
        <v>0</v>
      </c>
      <c r="C1205" s="3">
        <f t="shared" si="35"/>
        <v>1200</v>
      </c>
      <c r="E1205" s="2" t="b">
        <f t="shared" ca="1" si="34"/>
        <v>1</v>
      </c>
      <c r="F1205" s="2" cm="1">
        <f t="array" aca="1" ref="F1205" ca="1">IF(G1205&lt;&gt;"",INDIRECT("'"&amp;G1205&amp;"'!"&amp;H1205),"")</f>
        <v>0</v>
      </c>
      <c r="G1205" s="1533" t="s">
        <v>6772</v>
      </c>
      <c r="H1205" s="2" t="s">
        <v>4654</v>
      </c>
    </row>
    <row r="1206" spans="1:11" x14ac:dyDescent="0.2">
      <c r="A1206">
        <v>1201</v>
      </c>
      <c r="B1206" s="7">
        <f>'EstExp 12-20'!H128</f>
        <v>3000</v>
      </c>
      <c r="C1206" s="3">
        <f t="shared" si="35"/>
        <v>-1799</v>
      </c>
      <c r="E1206" s="2" t="b">
        <f t="shared" ca="1" si="34"/>
        <v>1</v>
      </c>
      <c r="F1206" s="2" cm="1">
        <f t="array" aca="1" ref="F1206" ca="1">IF(G1206&lt;&gt;"",INDIRECT("'"&amp;G1206&amp;"'!"&amp;H1206),"")</f>
        <v>3000</v>
      </c>
      <c r="G1206" s="1533" t="s">
        <v>6772</v>
      </c>
      <c r="H1206" s="2" t="s">
        <v>4655</v>
      </c>
    </row>
    <row r="1207" spans="1:11" x14ac:dyDescent="0.2">
      <c r="A1207" s="1">
        <v>1202</v>
      </c>
      <c r="D1207" s="4"/>
      <c r="E1207" s="2" t="b">
        <f t="shared" ca="1" si="34"/>
        <v>1</v>
      </c>
      <c r="F1207" s="2" t="str" cm="1">
        <f t="array" aca="1" ref="F1207" ca="1">IF(G1207&lt;&gt;"",INDIRECT("'"&amp;G1207&amp;"'!"&amp;H1207),"")</f>
        <v/>
      </c>
      <c r="G1207" s="1533"/>
      <c r="I1207" s="4"/>
      <c r="J1207" s="4"/>
      <c r="K1207" s="4"/>
    </row>
    <row r="1208" spans="1:11" x14ac:dyDescent="0.2">
      <c r="A1208">
        <v>1203</v>
      </c>
      <c r="B1208" s="7">
        <f>'EstExp 12-20'!H131</f>
        <v>3000</v>
      </c>
      <c r="C1208" s="3">
        <f t="shared" si="35"/>
        <v>-1797</v>
      </c>
      <c r="E1208" s="2" t="b">
        <f t="shared" ca="1" si="34"/>
        <v>1</v>
      </c>
      <c r="F1208" s="2" cm="1">
        <f t="array" aca="1" ref="F1208" ca="1">IF(G1208&lt;&gt;"",INDIRECT("'"&amp;G1208&amp;"'!"&amp;H1208),"")</f>
        <v>3000</v>
      </c>
      <c r="G1208" s="1533" t="s">
        <v>6772</v>
      </c>
      <c r="H1208" s="2" t="s">
        <v>4656</v>
      </c>
    </row>
    <row r="1209" spans="1:11" x14ac:dyDescent="0.2">
      <c r="A1209">
        <v>1204</v>
      </c>
      <c r="B1209" s="7">
        <f>'EstExp 12-20'!H132</f>
        <v>0</v>
      </c>
      <c r="C1209" s="3">
        <f t="shared" si="35"/>
        <v>1204</v>
      </c>
      <c r="E1209" s="2" t="b">
        <f t="shared" ca="1" si="34"/>
        <v>1</v>
      </c>
      <c r="F1209" s="2" cm="1">
        <f t="array" aca="1" ref="F1209" ca="1">IF(G1209&lt;&gt;"",INDIRECT("'"&amp;G1209&amp;"'!"&amp;H1209),"")</f>
        <v>0</v>
      </c>
      <c r="G1209" s="1533" t="s">
        <v>6772</v>
      </c>
      <c r="H1209" s="2" t="s">
        <v>4657</v>
      </c>
    </row>
    <row r="1210" spans="1:11" x14ac:dyDescent="0.2">
      <c r="A1210">
        <v>1205</v>
      </c>
      <c r="B1210" s="7">
        <f>'EstExp 12-20'!H133</f>
        <v>3000</v>
      </c>
      <c r="C1210" s="3">
        <f t="shared" si="35"/>
        <v>-1795</v>
      </c>
      <c r="E1210" s="2" t="b">
        <f t="shared" ca="1" si="34"/>
        <v>1</v>
      </c>
      <c r="F1210" s="2" cm="1">
        <f t="array" aca="1" ref="F1210" ca="1">IF(G1210&lt;&gt;"",INDIRECT("'"&amp;G1210&amp;"'!"&amp;H1210),"")</f>
        <v>3000</v>
      </c>
      <c r="G1210" s="1533" t="s">
        <v>6772</v>
      </c>
      <c r="H1210" s="2" t="s">
        <v>4658</v>
      </c>
    </row>
    <row r="1211" spans="1:11" x14ac:dyDescent="0.2">
      <c r="A1211">
        <v>1206</v>
      </c>
      <c r="B1211" s="7">
        <f>'EstExp 12-20'!H143</f>
        <v>0</v>
      </c>
      <c r="C1211" s="3">
        <f t="shared" si="35"/>
        <v>1206</v>
      </c>
      <c r="E1211" s="2" t="b">
        <f t="shared" ca="1" si="34"/>
        <v>1</v>
      </c>
      <c r="F1211" s="2" cm="1">
        <f t="array" aca="1" ref="F1211" ca="1">IF(G1211&lt;&gt;"",INDIRECT("'"&amp;G1211&amp;"'!"&amp;H1211),"")</f>
        <v>0</v>
      </c>
      <c r="G1211" s="1533" t="s">
        <v>6772</v>
      </c>
      <c r="H1211" s="2" t="s">
        <v>4659</v>
      </c>
    </row>
    <row r="1212" spans="1:11" x14ac:dyDescent="0.2">
      <c r="A1212">
        <v>1207</v>
      </c>
      <c r="B1212" s="7">
        <f>'EstExp 12-20'!H146</f>
        <v>0</v>
      </c>
      <c r="C1212" s="3">
        <f t="shared" si="35"/>
        <v>1207</v>
      </c>
      <c r="E1212" s="2" t="b">
        <f t="shared" ca="1" si="34"/>
        <v>1</v>
      </c>
      <c r="F1212" s="2" cm="1">
        <f t="array" aca="1" ref="F1212" ca="1">IF(G1212&lt;&gt;"",INDIRECT("'"&amp;G1212&amp;"'!"&amp;H1212),"")</f>
        <v>0</v>
      </c>
      <c r="G1212" s="1533" t="s">
        <v>6772</v>
      </c>
      <c r="H1212" s="2" t="s">
        <v>4660</v>
      </c>
    </row>
    <row r="1213" spans="1:11" x14ac:dyDescent="0.2">
      <c r="A1213">
        <v>1208</v>
      </c>
      <c r="B1213" s="7">
        <f>'EstExp 12-20'!H147</f>
        <v>0</v>
      </c>
      <c r="C1213" s="3">
        <f t="shared" si="35"/>
        <v>1208</v>
      </c>
      <c r="E1213" s="2" t="b">
        <f t="shared" ca="1" si="34"/>
        <v>1</v>
      </c>
      <c r="F1213" s="2" cm="1">
        <f t="array" aca="1" ref="F1213" ca="1">IF(G1213&lt;&gt;"",INDIRECT("'"&amp;G1213&amp;"'!"&amp;H1213),"")</f>
        <v>0</v>
      </c>
      <c r="G1213" s="1533" t="s">
        <v>6772</v>
      </c>
      <c r="H1213" s="2" t="s">
        <v>4661</v>
      </c>
    </row>
    <row r="1214" spans="1:11" x14ac:dyDescent="0.2">
      <c r="A1214">
        <v>1209</v>
      </c>
      <c r="B1214" s="7">
        <f>'EstExp 12-20'!H150</f>
        <v>0</v>
      </c>
      <c r="C1214" s="3">
        <f t="shared" si="35"/>
        <v>1209</v>
      </c>
      <c r="E1214" s="2" t="b">
        <f t="shared" ca="1" si="34"/>
        <v>1</v>
      </c>
      <c r="F1214" s="2" cm="1">
        <f t="array" aca="1" ref="F1214" ca="1">IF(G1214&lt;&gt;"",INDIRECT("'"&amp;G1214&amp;"'!"&amp;H1214),"")</f>
        <v>0</v>
      </c>
      <c r="G1214" s="1533" t="s">
        <v>6772</v>
      </c>
      <c r="H1214" s="2" t="s">
        <v>4662</v>
      </c>
    </row>
    <row r="1215" spans="1:11" x14ac:dyDescent="0.2">
      <c r="A1215" s="1">
        <v>1210</v>
      </c>
      <c r="D1215" s="4"/>
      <c r="E1215" s="2" t="b">
        <f t="shared" ca="1" si="34"/>
        <v>1</v>
      </c>
      <c r="F1215" s="2" t="str" cm="1">
        <f t="array" aca="1" ref="F1215" ca="1">IF(G1215&lt;&gt;"",INDIRECT("'"&amp;G1215&amp;"'!"&amp;H1215),"")</f>
        <v/>
      </c>
      <c r="G1215" s="1533"/>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33" t="s">
        <v>6772</v>
      </c>
      <c r="H1216" s="2" t="s">
        <v>4663</v>
      </c>
    </row>
    <row r="1217" spans="1:11" x14ac:dyDescent="0.2">
      <c r="A1217">
        <v>1212</v>
      </c>
      <c r="B1217" s="7">
        <f>'EstExp 12-20'!H155</f>
        <v>3000</v>
      </c>
      <c r="C1217" s="3">
        <f t="shared" si="35"/>
        <v>-1788</v>
      </c>
      <c r="E1217" s="2" t="b">
        <f t="shared" ca="1" si="34"/>
        <v>1</v>
      </c>
      <c r="F1217" s="2" cm="1">
        <f t="array" aca="1" ref="F1217" ca="1">IF(G1217&lt;&gt;"",INDIRECT("'"&amp;G1217&amp;"'!"&amp;H1217),"")</f>
        <v>3000</v>
      </c>
      <c r="G1217" s="1533" t="s">
        <v>6772</v>
      </c>
      <c r="H1217" s="2" t="s">
        <v>4664</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33" t="s">
        <v>6772</v>
      </c>
      <c r="H1218" s="2" t="s">
        <v>4665</v>
      </c>
    </row>
    <row r="1219" spans="1:11" x14ac:dyDescent="0.2">
      <c r="A1219">
        <v>1214</v>
      </c>
      <c r="B1219" s="7">
        <f>'EstExp 12-20'!K127</f>
        <v>647100</v>
      </c>
      <c r="C1219" s="3">
        <f t="shared" si="35"/>
        <v>-645886</v>
      </c>
      <c r="E1219" s="2" t="b">
        <f t="shared" ca="1" si="36"/>
        <v>1</v>
      </c>
      <c r="F1219" s="2" cm="1">
        <f t="array" aca="1" ref="F1219" ca="1">IF(G1219&lt;&gt;"",INDIRECT("'"&amp;G1219&amp;"'!"&amp;H1219),"")</f>
        <v>647100</v>
      </c>
      <c r="G1219" s="1533" t="s">
        <v>6772</v>
      </c>
      <c r="H1219" s="2" t="s">
        <v>4666</v>
      </c>
    </row>
    <row r="1220" spans="1:11" x14ac:dyDescent="0.2">
      <c r="A1220">
        <v>1215</v>
      </c>
      <c r="B1220" s="7">
        <f>'EstExp 12-20'!K128</f>
        <v>7991400</v>
      </c>
      <c r="C1220" s="3">
        <f t="shared" si="35"/>
        <v>-7990185</v>
      </c>
      <c r="E1220" s="2" t="b">
        <f t="shared" ca="1" si="36"/>
        <v>1</v>
      </c>
      <c r="F1220" s="2" cm="1">
        <f t="array" aca="1" ref="F1220" ca="1">IF(G1220&lt;&gt;"",INDIRECT("'"&amp;G1220&amp;"'!"&amp;H1220),"")</f>
        <v>7991400</v>
      </c>
      <c r="G1220" s="1533" t="s">
        <v>6772</v>
      </c>
      <c r="H1220" s="2" t="s">
        <v>4667</v>
      </c>
    </row>
    <row r="1221" spans="1:11" x14ac:dyDescent="0.2">
      <c r="A1221">
        <v>1216</v>
      </c>
      <c r="B1221" s="7">
        <f>'EstExp 12-20'!K130</f>
        <v>0</v>
      </c>
      <c r="C1221" s="3">
        <f t="shared" si="35"/>
        <v>1216</v>
      </c>
      <c r="E1221" s="2" t="b">
        <f t="shared" ca="1" si="36"/>
        <v>1</v>
      </c>
      <c r="F1221" s="2" cm="1">
        <f t="array" aca="1" ref="F1221" ca="1">IF(G1221&lt;&gt;"",INDIRECT("'"&amp;G1221&amp;"'!"&amp;H1221),"")</f>
        <v>0</v>
      </c>
      <c r="G1221" s="1533" t="s">
        <v>6772</v>
      </c>
      <c r="H1221" s="2" t="s">
        <v>4668</v>
      </c>
    </row>
    <row r="1222" spans="1:11" x14ac:dyDescent="0.2">
      <c r="A1222" s="1">
        <v>1217</v>
      </c>
      <c r="D1222" s="4"/>
      <c r="E1222" s="2" t="b">
        <f t="shared" ca="1" si="36"/>
        <v>1</v>
      </c>
      <c r="F1222" s="2" t="str" cm="1">
        <f t="array" aca="1" ref="F1222" ca="1">IF(G1222&lt;&gt;"",INDIRECT("'"&amp;G1222&amp;"'!"&amp;H1222),"")</f>
        <v/>
      </c>
      <c r="G1222" s="1533"/>
      <c r="I1222" s="4"/>
      <c r="J1222" s="4"/>
      <c r="K1222" s="4"/>
    </row>
    <row r="1223" spans="1:11" x14ac:dyDescent="0.2">
      <c r="A1223">
        <v>1218</v>
      </c>
      <c r="B1223" s="7">
        <f>'EstExp 12-20'!K131</f>
        <v>8638500</v>
      </c>
      <c r="C1223" s="3">
        <f t="shared" si="35"/>
        <v>-8637282</v>
      </c>
      <c r="E1223" s="2" t="b">
        <f t="shared" ca="1" si="36"/>
        <v>1</v>
      </c>
      <c r="F1223" s="2" cm="1">
        <f t="array" aca="1" ref="F1223" ca="1">IF(G1223&lt;&gt;"",INDIRECT("'"&amp;G1223&amp;"'!"&amp;H1223),"")</f>
        <v>8638500</v>
      </c>
      <c r="G1223" s="1533" t="s">
        <v>6772</v>
      </c>
      <c r="H1223" s="2" t="s">
        <v>4669</v>
      </c>
    </row>
    <row r="1224" spans="1:11" x14ac:dyDescent="0.2">
      <c r="A1224">
        <v>1219</v>
      </c>
      <c r="B1224" s="7">
        <f>'EstExp 12-20'!K132</f>
        <v>509000</v>
      </c>
      <c r="C1224" s="3">
        <f t="shared" ref="C1224:C1285" si="37">A1224-B1224</f>
        <v>-507781</v>
      </c>
      <c r="E1224" s="2" t="b">
        <f t="shared" ca="1" si="36"/>
        <v>1</v>
      </c>
      <c r="F1224" s="2" cm="1">
        <f t="array" aca="1" ref="F1224" ca="1">IF(G1224&lt;&gt;"",INDIRECT("'"&amp;G1224&amp;"'!"&amp;H1224),"")</f>
        <v>509000</v>
      </c>
      <c r="G1224" s="1533" t="s">
        <v>6772</v>
      </c>
      <c r="H1224" s="2" t="s">
        <v>4670</v>
      </c>
    </row>
    <row r="1225" spans="1:11" x14ac:dyDescent="0.2">
      <c r="A1225">
        <v>1220</v>
      </c>
      <c r="B1225" s="7">
        <f>'EstExp 12-20'!K133</f>
        <v>9147500</v>
      </c>
      <c r="C1225" s="3">
        <f t="shared" si="37"/>
        <v>-9146280</v>
      </c>
      <c r="E1225" s="2" t="b">
        <f t="shared" ca="1" si="36"/>
        <v>1</v>
      </c>
      <c r="F1225" s="2" cm="1">
        <f t="array" aca="1" ref="F1225" ca="1">IF(G1225&lt;&gt;"",INDIRECT("'"&amp;G1225&amp;"'!"&amp;H1225),"")</f>
        <v>9147500</v>
      </c>
      <c r="G1225" s="1533" t="s">
        <v>6772</v>
      </c>
      <c r="H1225" s="2" t="s">
        <v>4671</v>
      </c>
    </row>
    <row r="1226" spans="1:11" x14ac:dyDescent="0.2">
      <c r="A1226">
        <v>1221</v>
      </c>
      <c r="B1226" s="7">
        <f>'EstExp 12-20'!K143</f>
        <v>0</v>
      </c>
      <c r="C1226" s="3">
        <f t="shared" si="37"/>
        <v>1221</v>
      </c>
      <c r="E1226" s="2" t="b">
        <f t="shared" ca="1" si="36"/>
        <v>1</v>
      </c>
      <c r="F1226" s="2" cm="1">
        <f t="array" aca="1" ref="F1226" ca="1">IF(G1226&lt;&gt;"",INDIRECT("'"&amp;G1226&amp;"'!"&amp;H1226),"")</f>
        <v>0</v>
      </c>
      <c r="G1226" s="1533" t="s">
        <v>6772</v>
      </c>
      <c r="H1226" s="2" t="s">
        <v>4672</v>
      </c>
    </row>
    <row r="1227" spans="1:11" x14ac:dyDescent="0.2">
      <c r="A1227">
        <v>1222</v>
      </c>
      <c r="B1227" s="7">
        <f>'EstExp 12-20'!K146</f>
        <v>0</v>
      </c>
      <c r="C1227" s="3">
        <f t="shared" si="37"/>
        <v>1222</v>
      </c>
      <c r="E1227" s="2" t="b">
        <f t="shared" ca="1" si="36"/>
        <v>1</v>
      </c>
      <c r="F1227" s="2" cm="1">
        <f t="array" aca="1" ref="F1227" ca="1">IF(G1227&lt;&gt;"",INDIRECT("'"&amp;G1227&amp;"'!"&amp;H1227),"")</f>
        <v>0</v>
      </c>
      <c r="G1227" s="1533" t="s">
        <v>6772</v>
      </c>
      <c r="H1227" s="2" t="s">
        <v>4673</v>
      </c>
    </row>
    <row r="1228" spans="1:11" x14ac:dyDescent="0.2">
      <c r="A1228">
        <v>1223</v>
      </c>
      <c r="B1228" s="7">
        <f>'EstExp 12-20'!K147</f>
        <v>0</v>
      </c>
      <c r="C1228" s="3">
        <f t="shared" si="37"/>
        <v>1223</v>
      </c>
      <c r="E1228" s="2" t="b">
        <f t="shared" ca="1" si="36"/>
        <v>1</v>
      </c>
      <c r="F1228" s="2" cm="1">
        <f t="array" aca="1" ref="F1228" ca="1">IF(G1228&lt;&gt;"",INDIRECT("'"&amp;G1228&amp;"'!"&amp;H1228),"")</f>
        <v>0</v>
      </c>
      <c r="G1228" s="1533" t="s">
        <v>6772</v>
      </c>
      <c r="H1228" s="2" t="s">
        <v>4674</v>
      </c>
    </row>
    <row r="1229" spans="1:11" x14ac:dyDescent="0.2">
      <c r="A1229">
        <v>1224</v>
      </c>
      <c r="B1229" s="7">
        <f>'EstExp 12-20'!K150</f>
        <v>0</v>
      </c>
      <c r="C1229" s="3">
        <f t="shared" si="37"/>
        <v>1224</v>
      </c>
      <c r="E1229" s="2" t="b">
        <f t="shared" ca="1" si="36"/>
        <v>1</v>
      </c>
      <c r="F1229" s="2" cm="1">
        <f t="array" aca="1" ref="F1229" ca="1">IF(G1229&lt;&gt;"",INDIRECT("'"&amp;G1229&amp;"'!"&amp;H1229),"")</f>
        <v>0</v>
      </c>
      <c r="G1229" s="1533" t="s">
        <v>6772</v>
      </c>
      <c r="H1229" s="2" t="s">
        <v>4675</v>
      </c>
    </row>
    <row r="1230" spans="1:11" x14ac:dyDescent="0.2">
      <c r="A1230" s="1">
        <v>1225</v>
      </c>
      <c r="D1230" s="4"/>
      <c r="E1230" s="2" t="b">
        <f t="shared" ca="1" si="36"/>
        <v>1</v>
      </c>
      <c r="F1230" s="2" t="str" cm="1">
        <f t="array" aca="1" ref="F1230" ca="1">IF(G1230&lt;&gt;"",INDIRECT("'"&amp;G1230&amp;"'!"&amp;H1230),"")</f>
        <v/>
      </c>
      <c r="G1230" s="1533"/>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33" t="s">
        <v>6772</v>
      </c>
      <c r="H1231" s="2" t="s">
        <v>4676</v>
      </c>
    </row>
    <row r="1232" spans="1:11" x14ac:dyDescent="0.2">
      <c r="A1232">
        <v>1227</v>
      </c>
      <c r="B1232" s="7">
        <f>'EstExp 12-20'!K155</f>
        <v>9200000</v>
      </c>
      <c r="C1232" s="3">
        <f t="shared" si="37"/>
        <v>-9198773</v>
      </c>
      <c r="E1232" s="2" t="b">
        <f t="shared" ca="1" si="36"/>
        <v>1</v>
      </c>
      <c r="F1232" s="2" cm="1">
        <f t="array" aca="1" ref="F1232" ca="1">IF(G1232&lt;&gt;"",INDIRECT("'"&amp;G1232&amp;"'!"&amp;H1232),"")</f>
        <v>9200000</v>
      </c>
      <c r="G1232" s="1533" t="s">
        <v>6772</v>
      </c>
      <c r="H1232" s="2" t="s">
        <v>4677</v>
      </c>
    </row>
    <row r="1233" spans="1:11" x14ac:dyDescent="0.2">
      <c r="A1233">
        <v>1228</v>
      </c>
      <c r="B1233" s="7">
        <f>'EstExp 12-20'!K156</f>
        <v>0</v>
      </c>
      <c r="C1233" s="3">
        <f t="shared" si="37"/>
        <v>1228</v>
      </c>
      <c r="E1233" s="2" t="b">
        <f t="shared" ca="1" si="36"/>
        <v>1</v>
      </c>
      <c r="F1233" s="2" cm="1">
        <f t="array" aca="1" ref="F1233" ca="1">IF(G1233&lt;&gt;"",INDIRECT("'"&amp;G1233&amp;"'!"&amp;H1233),"")</f>
        <v>0</v>
      </c>
      <c r="G1233" s="1533" t="s">
        <v>6772</v>
      </c>
      <c r="H1233" s="2" t="s">
        <v>4678</v>
      </c>
    </row>
    <row r="1234" spans="1:11" x14ac:dyDescent="0.2">
      <c r="A1234" s="1">
        <v>1229</v>
      </c>
      <c r="D1234" s="4"/>
      <c r="E1234" s="2" t="b">
        <f t="shared" ca="1" si="36"/>
        <v>1</v>
      </c>
      <c r="F1234" s="2" t="str" cm="1">
        <f t="array" aca="1" ref="F1234" ca="1">IF(G1234&lt;&gt;"",INDIRECT("'"&amp;G1234&amp;"'!"&amp;H1234),"")</f>
        <v/>
      </c>
      <c r="G1234" s="1533"/>
      <c r="I1234" s="4"/>
      <c r="J1234" s="4"/>
      <c r="K1234" s="4"/>
    </row>
    <row r="1235" spans="1:11" x14ac:dyDescent="0.2">
      <c r="A1235" s="1">
        <v>1230</v>
      </c>
      <c r="D1235" s="4"/>
      <c r="E1235" s="2" t="b">
        <f t="shared" ca="1" si="36"/>
        <v>1</v>
      </c>
      <c r="F1235" s="2" t="str" cm="1">
        <f t="array" aca="1" ref="F1235" ca="1">IF(G1235&lt;&gt;"",INDIRECT("'"&amp;G1235&amp;"'!"&amp;H1235),"")</f>
        <v/>
      </c>
      <c r="G1235" s="1533"/>
      <c r="I1235" s="4"/>
      <c r="J1235" s="4"/>
      <c r="K1235" s="4"/>
    </row>
    <row r="1236" spans="1:11" x14ac:dyDescent="0.2">
      <c r="A1236" s="1">
        <v>1231</v>
      </c>
      <c r="D1236" s="4"/>
      <c r="E1236" s="2" t="b">
        <f t="shared" ca="1" si="36"/>
        <v>1</v>
      </c>
      <c r="F1236" s="2" t="str" cm="1">
        <f t="array" aca="1" ref="F1236" ca="1">IF(G1236&lt;&gt;"",INDIRECT("'"&amp;G1236&amp;"'!"&amp;H1236),"")</f>
        <v/>
      </c>
      <c r="G1236" s="1533"/>
      <c r="I1236" s="4"/>
      <c r="J1236" s="4"/>
      <c r="K1236" s="4"/>
    </row>
    <row r="1237" spans="1:11" x14ac:dyDescent="0.2">
      <c r="A1237" s="1">
        <v>1232</v>
      </c>
      <c r="D1237" s="4"/>
      <c r="E1237" s="2" t="b">
        <f t="shared" ca="1" si="36"/>
        <v>1</v>
      </c>
      <c r="F1237" s="2" t="str" cm="1">
        <f t="array" aca="1" ref="F1237" ca="1">IF(G1237&lt;&gt;"",INDIRECT("'"&amp;G1237&amp;"'!"&amp;H1237),"")</f>
        <v/>
      </c>
      <c r="G1237" s="1533"/>
      <c r="I1237" s="4"/>
      <c r="J1237" s="4"/>
      <c r="K1237" s="4"/>
    </row>
    <row r="1238" spans="1:11" x14ac:dyDescent="0.2">
      <c r="A1238" s="1">
        <v>1233</v>
      </c>
      <c r="D1238" s="4"/>
      <c r="E1238" s="2" t="b">
        <f t="shared" ca="1" si="36"/>
        <v>1</v>
      </c>
      <c r="F1238" s="2" t="str" cm="1">
        <f t="array" aca="1" ref="F1238" ca="1">IF(G1238&lt;&gt;"",INDIRECT("'"&amp;G1238&amp;"'!"&amp;H1238),"")</f>
        <v/>
      </c>
      <c r="G1238" s="1533"/>
      <c r="I1238" s="4"/>
      <c r="J1238" s="4"/>
      <c r="K1238" s="4"/>
    </row>
    <row r="1239" spans="1:11" x14ac:dyDescent="0.2">
      <c r="A1239" s="1">
        <v>1234</v>
      </c>
      <c r="D1239" s="4"/>
      <c r="E1239" s="2" t="b">
        <f t="shared" ca="1" si="36"/>
        <v>1</v>
      </c>
      <c r="F1239" s="2" t="str" cm="1">
        <f t="array" aca="1" ref="F1239" ca="1">IF(G1239&lt;&gt;"",INDIRECT("'"&amp;G1239&amp;"'!"&amp;H1239),"")</f>
        <v/>
      </c>
      <c r="G1239" s="1533"/>
      <c r="I1239" s="4"/>
      <c r="J1239" s="4"/>
      <c r="K1239" s="4"/>
    </row>
    <row r="1240" spans="1:11" x14ac:dyDescent="0.2">
      <c r="A1240" s="1">
        <v>1235</v>
      </c>
      <c r="D1240" s="4"/>
      <c r="E1240" s="2" t="b">
        <f t="shared" ca="1" si="36"/>
        <v>1</v>
      </c>
      <c r="F1240" s="2" t="str" cm="1">
        <f t="array" aca="1" ref="F1240" ca="1">IF(G1240&lt;&gt;"",INDIRECT("'"&amp;G1240&amp;"'!"&amp;H1240),"")</f>
        <v/>
      </c>
      <c r="G1240" s="1533"/>
      <c r="I1240" s="4"/>
      <c r="J1240" s="4"/>
      <c r="K1240" s="4"/>
    </row>
    <row r="1241" spans="1:11" x14ac:dyDescent="0.2">
      <c r="A1241" s="1">
        <v>1236</v>
      </c>
      <c r="D1241" s="4"/>
      <c r="E1241" s="2" t="b">
        <f t="shared" ca="1" si="36"/>
        <v>1</v>
      </c>
      <c r="F1241" s="2" t="str" cm="1">
        <f t="array" aca="1" ref="F1241" ca="1">IF(G1241&lt;&gt;"",INDIRECT("'"&amp;G1241&amp;"'!"&amp;H1241),"")</f>
        <v/>
      </c>
      <c r="G1241" s="1533"/>
      <c r="I1241" s="4"/>
      <c r="J1241" s="4"/>
      <c r="K1241" s="4"/>
    </row>
    <row r="1242" spans="1:11" x14ac:dyDescent="0.2">
      <c r="A1242" s="1">
        <v>1237</v>
      </c>
      <c r="D1242" s="4"/>
      <c r="E1242" s="2" t="b">
        <f t="shared" ca="1" si="36"/>
        <v>1</v>
      </c>
      <c r="F1242" s="2" t="str" cm="1">
        <f t="array" aca="1" ref="F1242" ca="1">IF(G1242&lt;&gt;"",INDIRECT("'"&amp;G1242&amp;"'!"&amp;H1242),"")</f>
        <v/>
      </c>
      <c r="G1242" s="1533"/>
      <c r="I1242" s="4"/>
      <c r="J1242" s="4"/>
      <c r="K1242" s="4"/>
    </row>
    <row r="1243" spans="1:11" x14ac:dyDescent="0.2">
      <c r="A1243" s="1">
        <v>1238</v>
      </c>
      <c r="D1243" s="4"/>
      <c r="E1243" s="2" t="b">
        <f t="shared" ca="1" si="36"/>
        <v>1</v>
      </c>
      <c r="F1243" s="2" t="str" cm="1">
        <f t="array" aca="1" ref="F1243" ca="1">IF(G1243&lt;&gt;"",INDIRECT("'"&amp;G1243&amp;"'!"&amp;H1243),"")</f>
        <v/>
      </c>
      <c r="G1243" s="1533"/>
      <c r="I1243" s="4"/>
      <c r="J1243" s="4"/>
      <c r="K1243" s="4"/>
    </row>
    <row r="1244" spans="1:11" x14ac:dyDescent="0.2">
      <c r="A1244" s="1">
        <v>1239</v>
      </c>
      <c r="D1244" s="4"/>
      <c r="E1244" s="2" t="b">
        <f t="shared" ca="1" si="36"/>
        <v>1</v>
      </c>
      <c r="F1244" s="2" t="str" cm="1">
        <f t="array" aca="1" ref="F1244" ca="1">IF(G1244&lt;&gt;"",INDIRECT("'"&amp;G1244&amp;"'!"&amp;H1244),"")</f>
        <v/>
      </c>
      <c r="G1244" s="1533"/>
      <c r="I1244" s="4"/>
      <c r="J1244" s="4"/>
      <c r="K1244" s="4"/>
    </row>
    <row r="1245" spans="1:11" x14ac:dyDescent="0.2">
      <c r="A1245" s="1">
        <v>1240</v>
      </c>
      <c r="D1245" s="4"/>
      <c r="E1245" s="2" t="b">
        <f t="shared" ca="1" si="36"/>
        <v>1</v>
      </c>
      <c r="F1245" s="2" t="str" cm="1">
        <f t="array" aca="1" ref="F1245" ca="1">IF(G1245&lt;&gt;"",INDIRECT("'"&amp;G1245&amp;"'!"&amp;H1245),"")</f>
        <v/>
      </c>
      <c r="G1245" s="1533"/>
      <c r="I1245" s="4"/>
      <c r="J1245" s="4"/>
      <c r="K1245" s="4"/>
    </row>
    <row r="1246" spans="1:11" x14ac:dyDescent="0.2">
      <c r="A1246" s="1">
        <v>1241</v>
      </c>
      <c r="D1246" s="4"/>
      <c r="E1246" s="2" t="b">
        <f t="shared" ca="1" si="36"/>
        <v>1</v>
      </c>
      <c r="F1246" s="2" t="str" cm="1">
        <f t="array" aca="1" ref="F1246" ca="1">IF(G1246&lt;&gt;"",INDIRECT("'"&amp;G1246&amp;"'!"&amp;H1246),"")</f>
        <v/>
      </c>
      <c r="G1246" s="1533"/>
      <c r="I1246" s="4"/>
      <c r="J1246" s="4"/>
      <c r="K1246" s="4"/>
    </row>
    <row r="1247" spans="1:11" x14ac:dyDescent="0.2">
      <c r="A1247" s="1">
        <v>1242</v>
      </c>
      <c r="D1247" s="4"/>
      <c r="E1247" s="2" t="b">
        <f t="shared" ca="1" si="36"/>
        <v>1</v>
      </c>
      <c r="F1247" s="2" t="str" cm="1">
        <f t="array" aca="1" ref="F1247" ca="1">IF(G1247&lt;&gt;"",INDIRECT("'"&amp;G1247&amp;"'!"&amp;H1247),"")</f>
        <v/>
      </c>
      <c r="G1247" s="1533"/>
      <c r="I1247" s="4"/>
      <c r="J1247" s="4"/>
      <c r="K1247" s="4"/>
    </row>
    <row r="1248" spans="1:11" x14ac:dyDescent="0.2">
      <c r="A1248" s="1">
        <v>1243</v>
      </c>
      <c r="D1248" s="4"/>
      <c r="E1248" s="2" t="b">
        <f t="shared" ca="1" si="36"/>
        <v>1</v>
      </c>
      <c r="F1248" s="2" t="str" cm="1">
        <f t="array" aca="1" ref="F1248" ca="1">IF(G1248&lt;&gt;"",INDIRECT("'"&amp;G1248&amp;"'!"&amp;H1248),"")</f>
        <v/>
      </c>
      <c r="G1248" s="1533"/>
      <c r="I1248" s="4"/>
      <c r="J1248" s="4"/>
      <c r="K1248" s="4"/>
    </row>
    <row r="1249" spans="1:11" x14ac:dyDescent="0.2">
      <c r="A1249" s="1">
        <v>1244</v>
      </c>
      <c r="D1249" s="4"/>
      <c r="E1249" s="2" t="b">
        <f t="shared" ca="1" si="36"/>
        <v>1</v>
      </c>
      <c r="F1249" s="2" t="str" cm="1">
        <f t="array" aca="1" ref="F1249" ca="1">IF(G1249&lt;&gt;"",INDIRECT("'"&amp;G1249&amp;"'!"&amp;H1249),"")</f>
        <v/>
      </c>
      <c r="G1249" s="1533"/>
      <c r="I1249" s="4"/>
      <c r="J1249" s="4"/>
      <c r="K1249" s="4"/>
    </row>
    <row r="1250" spans="1:11" x14ac:dyDescent="0.2">
      <c r="A1250" s="1">
        <v>1245</v>
      </c>
      <c r="D1250" s="4"/>
      <c r="E1250" s="2" t="b">
        <f t="shared" ca="1" si="36"/>
        <v>1</v>
      </c>
      <c r="F1250" s="2" t="str" cm="1">
        <f t="array" aca="1" ref="F1250" ca="1">IF(G1250&lt;&gt;"",INDIRECT("'"&amp;G1250&amp;"'!"&amp;H1250),"")</f>
        <v/>
      </c>
      <c r="G1250" s="1533"/>
      <c r="I1250" s="4"/>
      <c r="J1250" s="4"/>
      <c r="K1250" s="4"/>
    </row>
    <row r="1251" spans="1:11" x14ac:dyDescent="0.2">
      <c r="A1251">
        <v>1246</v>
      </c>
      <c r="B1251" s="7">
        <f>'EstExp 12-20'!E175</f>
        <v>21348</v>
      </c>
      <c r="C1251" s="3">
        <f t="shared" si="37"/>
        <v>-20102</v>
      </c>
      <c r="E1251" s="2" t="b">
        <f t="shared" ca="1" si="36"/>
        <v>1</v>
      </c>
      <c r="F1251" s="2" cm="1">
        <f t="array" aca="1" ref="F1251" ca="1">IF(G1251&lt;&gt;"",INDIRECT("'"&amp;G1251&amp;"'!"&amp;H1251),"")</f>
        <v>21348</v>
      </c>
      <c r="G1251" s="1533" t="s">
        <v>6772</v>
      </c>
      <c r="H1251" s="2" t="s">
        <v>4679</v>
      </c>
    </row>
    <row r="1252" spans="1:11" x14ac:dyDescent="0.2">
      <c r="A1252">
        <v>1247</v>
      </c>
      <c r="B1252" s="7">
        <f>'EstExp 12-20'!E176</f>
        <v>21348</v>
      </c>
      <c r="C1252" s="3">
        <f t="shared" si="37"/>
        <v>-20101</v>
      </c>
      <c r="E1252" s="2" t="b">
        <f t="shared" ca="1" si="36"/>
        <v>1</v>
      </c>
      <c r="F1252" s="2" cm="1">
        <f t="array" aca="1" ref="F1252" ca="1">IF(G1252&lt;&gt;"",INDIRECT("'"&amp;G1252&amp;"'!"&amp;H1252),"")</f>
        <v>21348</v>
      </c>
      <c r="G1252" s="1533" t="s">
        <v>6772</v>
      </c>
      <c r="H1252" s="2" t="s">
        <v>4680</v>
      </c>
    </row>
    <row r="1253" spans="1:11" x14ac:dyDescent="0.2">
      <c r="A1253">
        <v>1248</v>
      </c>
      <c r="B1253" s="7">
        <f>'EstExp 12-20'!E178</f>
        <v>21348</v>
      </c>
      <c r="C1253" s="3">
        <f t="shared" si="37"/>
        <v>-20100</v>
      </c>
      <c r="E1253" s="2" t="b">
        <f t="shared" ca="1" si="36"/>
        <v>1</v>
      </c>
      <c r="F1253" s="2" cm="1">
        <f t="array" aca="1" ref="F1253" ca="1">IF(G1253&lt;&gt;"",INDIRECT("'"&amp;G1253&amp;"'!"&amp;H1253),"")</f>
        <v>21348</v>
      </c>
      <c r="G1253" s="1533" t="s">
        <v>6772</v>
      </c>
      <c r="H1253" s="2" t="s">
        <v>4681</v>
      </c>
    </row>
    <row r="1254" spans="1:11" x14ac:dyDescent="0.2">
      <c r="A1254">
        <v>1249</v>
      </c>
      <c r="B1254" s="7">
        <f>'EstExp 12-20'!H167</f>
        <v>0</v>
      </c>
      <c r="C1254" s="3">
        <f t="shared" si="37"/>
        <v>1249</v>
      </c>
      <c r="E1254" s="2" t="b">
        <f t="shared" ca="1" si="36"/>
        <v>1</v>
      </c>
      <c r="F1254" s="2" cm="1">
        <f t="array" aca="1" ref="F1254" ca="1">IF(G1254&lt;&gt;"",INDIRECT("'"&amp;G1254&amp;"'!"&amp;H1254),"")</f>
        <v>0</v>
      </c>
      <c r="G1254" s="1533" t="s">
        <v>6772</v>
      </c>
      <c r="H1254" s="2" t="s">
        <v>4682</v>
      </c>
    </row>
    <row r="1255" spans="1:11" x14ac:dyDescent="0.2">
      <c r="A1255">
        <v>1250</v>
      </c>
      <c r="B1255" s="7">
        <f>'EstExp 12-20'!H168</f>
        <v>0</v>
      </c>
      <c r="C1255" s="3">
        <f t="shared" si="37"/>
        <v>1250</v>
      </c>
      <c r="E1255" s="2" t="b">
        <f t="shared" ca="1" si="36"/>
        <v>1</v>
      </c>
      <c r="F1255" s="2" cm="1">
        <f t="array" aca="1" ref="F1255" ca="1">IF(G1255&lt;&gt;"",INDIRECT("'"&amp;G1255&amp;"'!"&amp;H1255),"")</f>
        <v>0</v>
      </c>
      <c r="G1255" s="1533" t="s">
        <v>6772</v>
      </c>
      <c r="H1255" s="2" t="s">
        <v>4683</v>
      </c>
    </row>
    <row r="1256" spans="1:11" x14ac:dyDescent="0.2">
      <c r="A1256">
        <v>1251</v>
      </c>
      <c r="B1256" s="7">
        <f>'EstExp 12-20'!H173</f>
        <v>1209652</v>
      </c>
      <c r="C1256" s="3">
        <f t="shared" si="37"/>
        <v>-1208401</v>
      </c>
      <c r="E1256" s="2" t="b">
        <f t="shared" ca="1" si="36"/>
        <v>1</v>
      </c>
      <c r="F1256" s="2" cm="1">
        <f t="array" aca="1" ref="F1256" ca="1">IF(G1256&lt;&gt;"",INDIRECT("'"&amp;G1256&amp;"'!"&amp;H1256),"")</f>
        <v>1209652</v>
      </c>
      <c r="G1256" s="1533" t="s">
        <v>6772</v>
      </c>
      <c r="H1256" s="2" t="s">
        <v>4684</v>
      </c>
    </row>
    <row r="1257" spans="1:11" x14ac:dyDescent="0.2">
      <c r="A1257">
        <v>1252</v>
      </c>
      <c r="B1257" s="7">
        <f>'EstExp 12-20'!H171</f>
        <v>0</v>
      </c>
      <c r="C1257" s="3">
        <f t="shared" si="37"/>
        <v>1252</v>
      </c>
      <c r="E1257" s="2" t="b">
        <f t="shared" ca="1" si="36"/>
        <v>1</v>
      </c>
      <c r="F1257" s="2" cm="1">
        <f t="array" aca="1" ref="F1257" ca="1">IF(G1257&lt;&gt;"",INDIRECT("'"&amp;G1257&amp;"'!"&amp;H1257),"")</f>
        <v>0</v>
      </c>
      <c r="G1257" s="1533" t="s">
        <v>6772</v>
      </c>
      <c r="H1257" s="2" t="s">
        <v>4685</v>
      </c>
    </row>
    <row r="1258" spans="1:11" x14ac:dyDescent="0.2">
      <c r="A1258">
        <v>1253</v>
      </c>
      <c r="B1258" s="7">
        <f>'EstExp 12-20'!H172</f>
        <v>0</v>
      </c>
      <c r="C1258" s="3">
        <f t="shared" si="37"/>
        <v>1253</v>
      </c>
      <c r="E1258" s="2" t="b">
        <f t="shared" ca="1" si="36"/>
        <v>1</v>
      </c>
      <c r="F1258" s="2" cm="1">
        <f t="array" aca="1" ref="F1258" ca="1">IF(G1258&lt;&gt;"",INDIRECT("'"&amp;G1258&amp;"'!"&amp;H1258),"")</f>
        <v>0</v>
      </c>
      <c r="G1258" s="1533" t="s">
        <v>6772</v>
      </c>
      <c r="H1258" s="2" t="s">
        <v>4686</v>
      </c>
    </row>
    <row r="1259" spans="1:11" x14ac:dyDescent="0.2">
      <c r="A1259">
        <v>1254</v>
      </c>
      <c r="B1259" s="7">
        <f>'EstExp 12-20'!H174</f>
        <v>2890000</v>
      </c>
      <c r="C1259" s="3">
        <f t="shared" si="37"/>
        <v>-2888746</v>
      </c>
      <c r="E1259" s="2" t="b">
        <f t="shared" ca="1" si="36"/>
        <v>1</v>
      </c>
      <c r="F1259" s="2" cm="1">
        <f t="array" aca="1" ref="F1259" ca="1">IF(G1259&lt;&gt;"",INDIRECT("'"&amp;G1259&amp;"'!"&amp;H1259),"")</f>
        <v>2890000</v>
      </c>
      <c r="G1259" s="1533" t="s">
        <v>6772</v>
      </c>
      <c r="H1259" s="2" t="s">
        <v>4687</v>
      </c>
    </row>
    <row r="1260" spans="1:11" x14ac:dyDescent="0.2">
      <c r="A1260">
        <v>1255</v>
      </c>
      <c r="B1260" s="7">
        <f>'EstExp 12-20'!H175</f>
        <v>0</v>
      </c>
      <c r="C1260" s="3">
        <f t="shared" si="37"/>
        <v>1255</v>
      </c>
      <c r="E1260" s="2" t="b">
        <f t="shared" ca="1" si="36"/>
        <v>1</v>
      </c>
      <c r="F1260" s="2" cm="1">
        <f t="array" aca="1" ref="F1260" ca="1">IF(G1260&lt;&gt;"",INDIRECT("'"&amp;G1260&amp;"'!"&amp;H1260),"")</f>
        <v>0</v>
      </c>
      <c r="G1260" s="1533" t="s">
        <v>6772</v>
      </c>
      <c r="H1260" s="2" t="s">
        <v>4688</v>
      </c>
    </row>
    <row r="1261" spans="1:11" x14ac:dyDescent="0.2">
      <c r="A1261">
        <v>1256</v>
      </c>
      <c r="B1261" s="7">
        <f>'EstExp 12-20'!H176</f>
        <v>4099652</v>
      </c>
      <c r="C1261" s="3">
        <f t="shared" si="37"/>
        <v>-4098396</v>
      </c>
      <c r="E1261" s="2" t="b">
        <f t="shared" ca="1" si="36"/>
        <v>1</v>
      </c>
      <c r="F1261" s="2" cm="1">
        <f t="array" aca="1" ref="F1261" ca="1">IF(G1261&lt;&gt;"",INDIRECT("'"&amp;G1261&amp;"'!"&amp;H1261),"")</f>
        <v>4099652</v>
      </c>
      <c r="G1261" s="1533" t="s">
        <v>6772</v>
      </c>
      <c r="H1261" s="2" t="s">
        <v>4689</v>
      </c>
    </row>
    <row r="1262" spans="1:11" x14ac:dyDescent="0.2">
      <c r="A1262">
        <v>1257</v>
      </c>
      <c r="B1262" s="7">
        <f>'EstExp 12-20'!H178</f>
        <v>4099652</v>
      </c>
      <c r="C1262" s="3">
        <f t="shared" si="37"/>
        <v>-4098395</v>
      </c>
      <c r="E1262" s="2" t="b">
        <f t="shared" ca="1" si="36"/>
        <v>1</v>
      </c>
      <c r="F1262" s="2" cm="1">
        <f t="array" aca="1" ref="F1262" ca="1">IF(G1262&lt;&gt;"",INDIRECT("'"&amp;G1262&amp;"'!"&amp;H1262),"")</f>
        <v>4099652</v>
      </c>
      <c r="G1262" s="1533" t="s">
        <v>6772</v>
      </c>
      <c r="H1262" s="2" t="s">
        <v>4690</v>
      </c>
    </row>
    <row r="1263" spans="1:11" x14ac:dyDescent="0.2">
      <c r="A1263" s="1">
        <v>1258</v>
      </c>
      <c r="D1263" s="3" t="s">
        <v>299</v>
      </c>
      <c r="E1263" s="2" t="b">
        <f t="shared" ca="1" si="36"/>
        <v>1</v>
      </c>
      <c r="F1263" s="2" t="str" cm="1">
        <f t="array" aca="1" ref="F1263" ca="1">IF(G1263&lt;&gt;"",INDIRECT("'"&amp;G1263&amp;"'!"&amp;H1263),"")</f>
        <v/>
      </c>
      <c r="G1263" s="1533"/>
    </row>
    <row r="1264" spans="1:11" x14ac:dyDescent="0.2">
      <c r="A1264" s="1">
        <v>1259</v>
      </c>
      <c r="D1264" s="3" t="s">
        <v>299</v>
      </c>
      <c r="E1264" s="2" t="b">
        <f t="shared" ca="1" si="36"/>
        <v>1</v>
      </c>
      <c r="F1264" s="2" t="str" cm="1">
        <f t="array" aca="1" ref="F1264" ca="1">IF(G1264&lt;&gt;"",INDIRECT("'"&amp;G1264&amp;"'!"&amp;H1264),"")</f>
        <v/>
      </c>
      <c r="G1264" s="1533"/>
    </row>
    <row r="1265" spans="1:11" x14ac:dyDescent="0.2">
      <c r="A1265" s="1">
        <v>1260</v>
      </c>
      <c r="D1265" s="3" t="s">
        <v>299</v>
      </c>
      <c r="E1265" s="2" t="b">
        <f t="shared" ca="1" si="36"/>
        <v>1</v>
      </c>
      <c r="F1265" s="2" t="str" cm="1">
        <f t="array" aca="1" ref="F1265" ca="1">IF(G1265&lt;&gt;"",INDIRECT("'"&amp;G1265&amp;"'!"&amp;H1265),"")</f>
        <v/>
      </c>
      <c r="G1265" s="1533"/>
    </row>
    <row r="1266" spans="1:11" x14ac:dyDescent="0.2">
      <c r="A1266" s="1">
        <v>1261</v>
      </c>
      <c r="D1266" s="3" t="s">
        <v>299</v>
      </c>
      <c r="E1266" s="2" t="b">
        <f t="shared" ca="1" si="36"/>
        <v>1</v>
      </c>
      <c r="F1266" s="2" t="str" cm="1">
        <f t="array" aca="1" ref="F1266" ca="1">IF(G1266&lt;&gt;"",INDIRECT("'"&amp;G1266&amp;"'!"&amp;H1266),"")</f>
        <v/>
      </c>
      <c r="G1266" s="1533"/>
    </row>
    <row r="1267" spans="1:11" x14ac:dyDescent="0.2">
      <c r="A1267" s="1">
        <v>1262</v>
      </c>
      <c r="D1267" s="3" t="s">
        <v>794</v>
      </c>
      <c r="E1267" s="2" t="b">
        <f t="shared" ca="1" si="36"/>
        <v>1</v>
      </c>
      <c r="F1267" s="2" t="str" cm="1">
        <f t="array" aca="1" ref="F1267" ca="1">IF(G1267&lt;&gt;"",INDIRECT("'"&amp;G1267&amp;"'!"&amp;H1267),"")</f>
        <v/>
      </c>
      <c r="G1267" s="1533"/>
    </row>
    <row r="1268" spans="1:11" x14ac:dyDescent="0.2">
      <c r="A1268">
        <v>1263</v>
      </c>
      <c r="B1268" s="7">
        <f>'EstExp 12-20'!K167</f>
        <v>0</v>
      </c>
      <c r="C1268" s="3">
        <f t="shared" si="37"/>
        <v>1263</v>
      </c>
      <c r="E1268" s="2" t="b">
        <f t="shared" ca="1" si="36"/>
        <v>1</v>
      </c>
      <c r="F1268" s="2" cm="1">
        <f t="array" aca="1" ref="F1268" ca="1">IF(G1268&lt;&gt;"",INDIRECT("'"&amp;G1268&amp;"'!"&amp;H1268),"")</f>
        <v>0</v>
      </c>
      <c r="G1268" s="1533" t="s">
        <v>6772</v>
      </c>
      <c r="H1268" s="2" t="s">
        <v>4691</v>
      </c>
    </row>
    <row r="1269" spans="1:11" x14ac:dyDescent="0.2">
      <c r="A1269">
        <v>1264</v>
      </c>
      <c r="B1269" s="7">
        <f>'EstExp 12-20'!K168</f>
        <v>0</v>
      </c>
      <c r="C1269" s="3">
        <f t="shared" si="37"/>
        <v>1264</v>
      </c>
      <c r="E1269" s="2" t="b">
        <f t="shared" ca="1" si="36"/>
        <v>1</v>
      </c>
      <c r="F1269" s="2" cm="1">
        <f t="array" aca="1" ref="F1269" ca="1">IF(G1269&lt;&gt;"",INDIRECT("'"&amp;G1269&amp;"'!"&amp;H1269),"")</f>
        <v>0</v>
      </c>
      <c r="G1269" s="1533" t="s">
        <v>6772</v>
      </c>
      <c r="H1269" s="2" t="s">
        <v>4692</v>
      </c>
    </row>
    <row r="1270" spans="1:11" x14ac:dyDescent="0.2">
      <c r="A1270">
        <v>1265</v>
      </c>
      <c r="B1270" s="7">
        <f>'EstExp 12-20'!K173</f>
        <v>1209652</v>
      </c>
      <c r="C1270" s="3">
        <f t="shared" si="37"/>
        <v>-1208387</v>
      </c>
      <c r="E1270" s="2" t="b">
        <f t="shared" ca="1" si="36"/>
        <v>1</v>
      </c>
      <c r="F1270" s="2" cm="1">
        <f t="array" aca="1" ref="F1270" ca="1">IF(G1270&lt;&gt;"",INDIRECT("'"&amp;G1270&amp;"'!"&amp;H1270),"")</f>
        <v>1209652</v>
      </c>
      <c r="G1270" s="1533" t="s">
        <v>6772</v>
      </c>
      <c r="H1270" s="2" t="s">
        <v>4693</v>
      </c>
    </row>
    <row r="1271" spans="1:11" x14ac:dyDescent="0.2">
      <c r="A1271">
        <v>1266</v>
      </c>
      <c r="B1271" s="7">
        <f>'EstExp 12-20'!K171</f>
        <v>0</v>
      </c>
      <c r="C1271" s="3">
        <f t="shared" si="37"/>
        <v>1266</v>
      </c>
      <c r="E1271" s="2" t="b">
        <f t="shared" ca="1" si="36"/>
        <v>1</v>
      </c>
      <c r="F1271" s="2" cm="1">
        <f t="array" aca="1" ref="F1271" ca="1">IF(G1271&lt;&gt;"",INDIRECT("'"&amp;G1271&amp;"'!"&amp;H1271),"")</f>
        <v>0</v>
      </c>
      <c r="G1271" s="1533" t="s">
        <v>6772</v>
      </c>
      <c r="H1271" s="2" t="s">
        <v>4694</v>
      </c>
    </row>
    <row r="1272" spans="1:11" x14ac:dyDescent="0.2">
      <c r="A1272">
        <v>1267</v>
      </c>
      <c r="B1272" s="7">
        <f>'EstExp 12-20'!K172</f>
        <v>0</v>
      </c>
      <c r="C1272" s="3">
        <f t="shared" si="37"/>
        <v>1267</v>
      </c>
      <c r="E1272" s="2" t="b">
        <f t="shared" ca="1" si="36"/>
        <v>1</v>
      </c>
      <c r="F1272" s="2" cm="1">
        <f t="array" aca="1" ref="F1272" ca="1">IF(G1272&lt;&gt;"",INDIRECT("'"&amp;G1272&amp;"'!"&amp;H1272),"")</f>
        <v>0</v>
      </c>
      <c r="G1272" s="1533" t="s">
        <v>6772</v>
      </c>
      <c r="H1272" s="2" t="s">
        <v>4695</v>
      </c>
    </row>
    <row r="1273" spans="1:11" x14ac:dyDescent="0.2">
      <c r="A1273">
        <v>1268</v>
      </c>
      <c r="B1273" s="7">
        <f>'EstExp 12-20'!K174</f>
        <v>2890000</v>
      </c>
      <c r="C1273" s="3">
        <f t="shared" si="37"/>
        <v>-2888732</v>
      </c>
      <c r="E1273" s="2" t="b">
        <f t="shared" ca="1" si="36"/>
        <v>1</v>
      </c>
      <c r="F1273" s="2" cm="1">
        <f t="array" aca="1" ref="F1273" ca="1">IF(G1273&lt;&gt;"",INDIRECT("'"&amp;G1273&amp;"'!"&amp;H1273),"")</f>
        <v>2890000</v>
      </c>
      <c r="G1273" s="1533" t="s">
        <v>6772</v>
      </c>
      <c r="H1273" s="2" t="s">
        <v>4696</v>
      </c>
    </row>
    <row r="1274" spans="1:11" x14ac:dyDescent="0.2">
      <c r="A1274">
        <v>1269</v>
      </c>
      <c r="B1274" s="7">
        <f>'EstExp 12-20'!K175</f>
        <v>21348</v>
      </c>
      <c r="C1274" s="3">
        <f t="shared" si="37"/>
        <v>-20079</v>
      </c>
      <c r="E1274" s="2" t="b">
        <f t="shared" ca="1" si="36"/>
        <v>1</v>
      </c>
      <c r="F1274" s="2" cm="1">
        <f t="array" aca="1" ref="F1274" ca="1">IF(G1274&lt;&gt;"",INDIRECT("'"&amp;G1274&amp;"'!"&amp;H1274),"")</f>
        <v>21348</v>
      </c>
      <c r="G1274" s="1533" t="s">
        <v>6772</v>
      </c>
      <c r="H1274" s="2" t="s">
        <v>4697</v>
      </c>
    </row>
    <row r="1275" spans="1:11" x14ac:dyDescent="0.2">
      <c r="A1275">
        <v>1270</v>
      </c>
      <c r="B1275" s="7">
        <f>'EstExp 12-20'!K176</f>
        <v>4121000</v>
      </c>
      <c r="C1275" s="3">
        <f t="shared" si="37"/>
        <v>-4119730</v>
      </c>
      <c r="E1275" s="2" t="b">
        <f t="shared" ca="1" si="36"/>
        <v>1</v>
      </c>
      <c r="F1275" s="2" cm="1">
        <f t="array" aca="1" ref="F1275" ca="1">IF(G1275&lt;&gt;"",INDIRECT("'"&amp;G1275&amp;"'!"&amp;H1275),"")</f>
        <v>4121000</v>
      </c>
      <c r="G1275" s="1533" t="s">
        <v>6772</v>
      </c>
      <c r="H1275" s="2" t="s">
        <v>4698</v>
      </c>
    </row>
    <row r="1276" spans="1:11" x14ac:dyDescent="0.2">
      <c r="A1276">
        <v>1271</v>
      </c>
      <c r="B1276" s="7">
        <f>'EstExp 12-20'!K178</f>
        <v>4121000</v>
      </c>
      <c r="C1276" s="3">
        <f t="shared" si="37"/>
        <v>-4119729</v>
      </c>
      <c r="E1276" s="2" t="b">
        <f t="shared" ca="1" si="36"/>
        <v>1</v>
      </c>
      <c r="F1276" s="2" cm="1">
        <f t="array" aca="1" ref="F1276" ca="1">IF(G1276&lt;&gt;"",INDIRECT("'"&amp;G1276&amp;"'!"&amp;H1276),"")</f>
        <v>4121000</v>
      </c>
      <c r="G1276" s="1533" t="s">
        <v>6772</v>
      </c>
      <c r="H1276" s="2" t="s">
        <v>4699</v>
      </c>
    </row>
    <row r="1277" spans="1:11" x14ac:dyDescent="0.2">
      <c r="A1277">
        <v>1272</v>
      </c>
      <c r="B1277" s="7">
        <f>'EstExp 12-20'!K179</f>
        <v>-970000</v>
      </c>
      <c r="C1277" s="3">
        <f t="shared" si="37"/>
        <v>971272</v>
      </c>
      <c r="E1277" s="2" t="b">
        <f t="shared" ca="1" si="36"/>
        <v>1</v>
      </c>
      <c r="F1277" s="2" cm="1">
        <f t="array" aca="1" ref="F1277" ca="1">IF(G1277&lt;&gt;"",INDIRECT("'"&amp;G1277&amp;"'!"&amp;H1277),"")</f>
        <v>-970000</v>
      </c>
      <c r="G1277" s="1533" t="s">
        <v>6772</v>
      </c>
      <c r="H1277" s="2" t="s">
        <v>4700</v>
      </c>
    </row>
    <row r="1278" spans="1:11" x14ac:dyDescent="0.2">
      <c r="A1278" s="1">
        <v>1273</v>
      </c>
      <c r="D1278" s="4"/>
      <c r="E1278" s="2" t="b">
        <f t="shared" ca="1" si="36"/>
        <v>1</v>
      </c>
      <c r="F1278" s="2" t="str" cm="1">
        <f t="array" aca="1" ref="F1278" ca="1">IF(G1278&lt;&gt;"",INDIRECT("'"&amp;G1278&amp;"'!"&amp;H1278),"")</f>
        <v/>
      </c>
      <c r="G1278" s="1533"/>
      <c r="I1278" s="4"/>
      <c r="J1278" s="4"/>
      <c r="K1278" s="4"/>
    </row>
    <row r="1279" spans="1:11" x14ac:dyDescent="0.2">
      <c r="A1279">
        <v>1274</v>
      </c>
      <c r="B1279" s="7">
        <f>'EstExp 12-20'!C186</f>
        <v>66500</v>
      </c>
      <c r="C1279" s="3">
        <f t="shared" si="37"/>
        <v>-65226</v>
      </c>
      <c r="E1279" s="2" t="b">
        <f t="shared" ca="1" si="36"/>
        <v>1</v>
      </c>
      <c r="F1279" s="2" cm="1">
        <f t="array" aca="1" ref="F1279" ca="1">IF(G1279&lt;&gt;"",INDIRECT("'"&amp;G1279&amp;"'!"&amp;H1279),"")</f>
        <v>66500</v>
      </c>
      <c r="G1279" s="1533" t="s">
        <v>6772</v>
      </c>
      <c r="H1279" s="2" t="s">
        <v>4701</v>
      </c>
    </row>
    <row r="1280" spans="1:11" x14ac:dyDescent="0.2">
      <c r="A1280" s="1">
        <v>1275</v>
      </c>
      <c r="E1280" s="2" t="b">
        <f t="shared" ca="1" si="36"/>
        <v>1</v>
      </c>
      <c r="F1280" s="2" t="str" cm="1">
        <f t="array" aca="1" ref="F1280" ca="1">IF(G1280&lt;&gt;"",INDIRECT("'"&amp;G1280&amp;"'!"&amp;H1280),"")</f>
        <v/>
      </c>
      <c r="G1280" s="1533"/>
    </row>
    <row r="1281" spans="1:11" x14ac:dyDescent="0.2">
      <c r="A1281" s="1">
        <v>1276</v>
      </c>
      <c r="D1281" s="4"/>
      <c r="E1281" s="2" t="b">
        <f t="shared" ca="1" si="36"/>
        <v>1</v>
      </c>
      <c r="F1281" s="2" t="str" cm="1">
        <f t="array" aca="1" ref="F1281" ca="1">IF(G1281&lt;&gt;"",INDIRECT("'"&amp;G1281&amp;"'!"&amp;H1281),"")</f>
        <v/>
      </c>
      <c r="G1281" s="1533"/>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33" t="s">
        <v>6772</v>
      </c>
      <c r="H1282" s="2" t="s">
        <v>4702</v>
      </c>
    </row>
    <row r="1283" spans="1:11" x14ac:dyDescent="0.2">
      <c r="A1283">
        <v>1278</v>
      </c>
      <c r="B1283" s="7">
        <f>'EstExp 12-20'!C188</f>
        <v>66500</v>
      </c>
      <c r="C1283" s="3">
        <f t="shared" si="37"/>
        <v>-65222</v>
      </c>
      <c r="E1283" s="2" t="b">
        <f t="shared" ca="1" si="38"/>
        <v>1</v>
      </c>
      <c r="F1283" s="2" cm="1">
        <f t="array" aca="1" ref="F1283" ca="1">IF(G1283&lt;&gt;"",INDIRECT("'"&amp;G1283&amp;"'!"&amp;H1283),"")</f>
        <v>66500</v>
      </c>
      <c r="G1283" s="1533" t="s">
        <v>6772</v>
      </c>
      <c r="H1283" s="2" t="s">
        <v>4703</v>
      </c>
    </row>
    <row r="1284" spans="1:11" x14ac:dyDescent="0.2">
      <c r="A1284">
        <v>1279</v>
      </c>
      <c r="B1284" s="7">
        <f>'EstExp 12-20'!C214</f>
        <v>66500</v>
      </c>
      <c r="C1284" s="3">
        <f t="shared" si="37"/>
        <v>-65221</v>
      </c>
      <c r="E1284" s="2" t="b">
        <f t="shared" ca="1" si="38"/>
        <v>1</v>
      </c>
      <c r="F1284" s="2" cm="1">
        <f t="array" aca="1" ref="F1284" ca="1">IF(G1284&lt;&gt;"",INDIRECT("'"&amp;G1284&amp;"'!"&amp;H1284),"")</f>
        <v>66500</v>
      </c>
      <c r="G1284" s="1533" t="s">
        <v>6772</v>
      </c>
      <c r="H1284" s="2" t="s">
        <v>4704</v>
      </c>
    </row>
    <row r="1285" spans="1:11" x14ac:dyDescent="0.2">
      <c r="A1285">
        <v>1280</v>
      </c>
      <c r="B1285" s="7">
        <f>'EstExp 12-20'!D186</f>
        <v>3000</v>
      </c>
      <c r="C1285" s="3">
        <f t="shared" si="37"/>
        <v>-1720</v>
      </c>
      <c r="E1285" s="2" t="b">
        <f t="shared" ca="1" si="38"/>
        <v>1</v>
      </c>
      <c r="F1285" s="2" cm="1">
        <f t="array" aca="1" ref="F1285" ca="1">IF(G1285&lt;&gt;"",INDIRECT("'"&amp;G1285&amp;"'!"&amp;H1285),"")</f>
        <v>3000</v>
      </c>
      <c r="G1285" s="1533" t="s">
        <v>6772</v>
      </c>
      <c r="H1285" s="2" t="s">
        <v>4705</v>
      </c>
    </row>
    <row r="1286" spans="1:11" x14ac:dyDescent="0.2">
      <c r="A1286" s="1">
        <v>1281</v>
      </c>
      <c r="D1286" s="4"/>
      <c r="E1286" s="2" t="b">
        <f t="shared" ca="1" si="38"/>
        <v>1</v>
      </c>
      <c r="F1286" s="2" t="str" cm="1">
        <f t="array" aca="1" ref="F1286" ca="1">IF(G1286&lt;&gt;"",INDIRECT("'"&amp;G1286&amp;"'!"&amp;H1286),"")</f>
        <v/>
      </c>
      <c r="G1286" s="1533"/>
      <c r="I1286" s="4"/>
      <c r="J1286" s="4"/>
      <c r="K1286" s="4"/>
    </row>
    <row r="1287" spans="1:11" x14ac:dyDescent="0.2">
      <c r="A1287" s="1">
        <v>1282</v>
      </c>
      <c r="D1287" s="4"/>
      <c r="E1287" s="2" t="b">
        <f t="shared" ca="1" si="38"/>
        <v>1</v>
      </c>
      <c r="F1287" s="2" t="str" cm="1">
        <f t="array" aca="1" ref="F1287" ca="1">IF(G1287&lt;&gt;"",INDIRECT("'"&amp;G1287&amp;"'!"&amp;H1287),"")</f>
        <v/>
      </c>
      <c r="G1287" s="1533"/>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33" t="s">
        <v>6772</v>
      </c>
      <c r="H1288" s="2" t="s">
        <v>4706</v>
      </c>
    </row>
    <row r="1289" spans="1:11" x14ac:dyDescent="0.2">
      <c r="A1289">
        <v>1284</v>
      </c>
      <c r="B1289" s="7">
        <f>'EstExp 12-20'!D188</f>
        <v>3000</v>
      </c>
      <c r="C1289" s="3">
        <f t="shared" si="39"/>
        <v>-1716</v>
      </c>
      <c r="E1289" s="2" t="b">
        <f t="shared" ca="1" si="38"/>
        <v>1</v>
      </c>
      <c r="F1289" s="2" cm="1">
        <f t="array" aca="1" ref="F1289" ca="1">IF(G1289&lt;&gt;"",INDIRECT("'"&amp;G1289&amp;"'!"&amp;H1289),"")</f>
        <v>3000</v>
      </c>
      <c r="G1289" s="1533" t="s">
        <v>6772</v>
      </c>
      <c r="H1289" s="2" t="s">
        <v>4707</v>
      </c>
    </row>
    <row r="1290" spans="1:11" x14ac:dyDescent="0.2">
      <c r="A1290">
        <v>1285</v>
      </c>
      <c r="B1290" s="7">
        <f>'EstExp 12-20'!D214</f>
        <v>3000</v>
      </c>
      <c r="C1290" s="3">
        <f t="shared" si="39"/>
        <v>-1715</v>
      </c>
      <c r="E1290" s="2" t="b">
        <f t="shared" ca="1" si="38"/>
        <v>1</v>
      </c>
      <c r="F1290" s="2" cm="1">
        <f t="array" aca="1" ref="F1290" ca="1">IF(G1290&lt;&gt;"",INDIRECT("'"&amp;G1290&amp;"'!"&amp;H1290),"")</f>
        <v>3000</v>
      </c>
      <c r="G1290" s="1533" t="s">
        <v>6772</v>
      </c>
      <c r="H1290" s="2" t="s">
        <v>4708</v>
      </c>
    </row>
    <row r="1291" spans="1:11" x14ac:dyDescent="0.2">
      <c r="A1291">
        <v>1286</v>
      </c>
      <c r="B1291" s="7">
        <f>'EstExp 12-20'!E186</f>
        <v>1363500</v>
      </c>
      <c r="C1291" s="3">
        <f t="shared" si="39"/>
        <v>-1362214</v>
      </c>
      <c r="E1291" s="2" t="b">
        <f t="shared" ca="1" si="38"/>
        <v>1</v>
      </c>
      <c r="F1291" s="2" cm="1">
        <f t="array" aca="1" ref="F1291" ca="1">IF(G1291&lt;&gt;"",INDIRECT("'"&amp;G1291&amp;"'!"&amp;H1291),"")</f>
        <v>1363500</v>
      </c>
      <c r="G1291" s="1533" t="s">
        <v>6772</v>
      </c>
      <c r="H1291" s="2" t="s">
        <v>4709</v>
      </c>
    </row>
    <row r="1292" spans="1:11" x14ac:dyDescent="0.2">
      <c r="A1292" s="1">
        <v>1287</v>
      </c>
      <c r="D1292" s="4"/>
      <c r="E1292" s="2" t="b">
        <f t="shared" ca="1" si="38"/>
        <v>1</v>
      </c>
      <c r="F1292" s="2" t="str" cm="1">
        <f t="array" aca="1" ref="F1292" ca="1">IF(G1292&lt;&gt;"",INDIRECT("'"&amp;G1292&amp;"'!"&amp;H1292),"")</f>
        <v/>
      </c>
      <c r="G1292" s="1533"/>
      <c r="I1292" s="4"/>
      <c r="J1292" s="4"/>
      <c r="K1292" s="4"/>
    </row>
    <row r="1293" spans="1:11" x14ac:dyDescent="0.2">
      <c r="A1293" s="1">
        <v>1288</v>
      </c>
      <c r="D1293" s="4"/>
      <c r="E1293" s="2" t="b">
        <f t="shared" ca="1" si="38"/>
        <v>1</v>
      </c>
      <c r="F1293" s="2" t="str" cm="1">
        <f t="array" aca="1" ref="F1293" ca="1">IF(G1293&lt;&gt;"",INDIRECT("'"&amp;G1293&amp;"'!"&amp;H1293),"")</f>
        <v/>
      </c>
      <c r="G1293" s="1533"/>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33" t="s">
        <v>6772</v>
      </c>
      <c r="H1294" s="2" t="s">
        <v>4710</v>
      </c>
    </row>
    <row r="1295" spans="1:11" x14ac:dyDescent="0.2">
      <c r="A1295">
        <v>1290</v>
      </c>
      <c r="B1295" s="7">
        <f>'EstExp 12-20'!E188</f>
        <v>1363500</v>
      </c>
      <c r="C1295" s="3">
        <f t="shared" si="39"/>
        <v>-1362210</v>
      </c>
      <c r="E1295" s="2" t="b">
        <f t="shared" ca="1" si="38"/>
        <v>1</v>
      </c>
      <c r="F1295" s="2" cm="1">
        <f t="array" aca="1" ref="F1295" ca="1">IF(G1295&lt;&gt;"",INDIRECT("'"&amp;G1295&amp;"'!"&amp;H1295),"")</f>
        <v>1363500</v>
      </c>
      <c r="G1295" s="1533" t="s">
        <v>6772</v>
      </c>
      <c r="H1295" s="2" t="s">
        <v>4711</v>
      </c>
    </row>
    <row r="1296" spans="1:11" x14ac:dyDescent="0.2">
      <c r="A1296">
        <v>1291</v>
      </c>
      <c r="B1296" s="7">
        <f>'EstExp 12-20'!E200</f>
        <v>0</v>
      </c>
      <c r="C1296" s="3">
        <f t="shared" si="39"/>
        <v>1291</v>
      </c>
      <c r="E1296" s="2" t="b">
        <f t="shared" ca="1" si="38"/>
        <v>1</v>
      </c>
      <c r="F1296" s="2" cm="1">
        <f t="array" aca="1" ref="F1296" ca="1">IF(G1296&lt;&gt;"",INDIRECT("'"&amp;G1296&amp;"'!"&amp;H1296),"")</f>
        <v>0</v>
      </c>
      <c r="G1296" s="1533" t="s">
        <v>6772</v>
      </c>
      <c r="H1296" s="2" t="s">
        <v>4712</v>
      </c>
    </row>
    <row r="1297" spans="1:11" x14ac:dyDescent="0.2">
      <c r="A1297">
        <v>1292</v>
      </c>
      <c r="B1297" s="7">
        <f>'EstExp 12-20'!E214</f>
        <v>1363500</v>
      </c>
      <c r="C1297" s="3">
        <f t="shared" si="39"/>
        <v>-1362208</v>
      </c>
      <c r="E1297" s="2" t="b">
        <f t="shared" ca="1" si="38"/>
        <v>1</v>
      </c>
      <c r="F1297" s="2" cm="1">
        <f t="array" aca="1" ref="F1297" ca="1">IF(G1297&lt;&gt;"",INDIRECT("'"&amp;G1297&amp;"'!"&amp;H1297),"")</f>
        <v>1363500</v>
      </c>
      <c r="G1297" s="1533" t="s">
        <v>6772</v>
      </c>
      <c r="H1297" s="2" t="s">
        <v>4713</v>
      </c>
    </row>
    <row r="1298" spans="1:11" x14ac:dyDescent="0.2">
      <c r="A1298">
        <v>1293</v>
      </c>
      <c r="B1298" s="7">
        <f>'EstExp 12-20'!F186</f>
        <v>0</v>
      </c>
      <c r="C1298" s="3">
        <f t="shared" si="39"/>
        <v>1293</v>
      </c>
      <c r="E1298" s="2" t="b">
        <f t="shared" ca="1" si="38"/>
        <v>1</v>
      </c>
      <c r="F1298" s="2" cm="1">
        <f t="array" aca="1" ref="F1298" ca="1">IF(G1298&lt;&gt;"",INDIRECT("'"&amp;G1298&amp;"'!"&amp;H1298),"")</f>
        <v>0</v>
      </c>
      <c r="G1298" s="1533" t="s">
        <v>6772</v>
      </c>
      <c r="H1298" s="2" t="s">
        <v>4714</v>
      </c>
    </row>
    <row r="1299" spans="1:11" x14ac:dyDescent="0.2">
      <c r="A1299" s="1">
        <v>1294</v>
      </c>
      <c r="D1299" s="4"/>
      <c r="E1299" s="2" t="b">
        <f t="shared" ca="1" si="38"/>
        <v>1</v>
      </c>
      <c r="F1299" s="2" t="str" cm="1">
        <f t="array" aca="1" ref="F1299" ca="1">IF(G1299&lt;&gt;"",INDIRECT("'"&amp;G1299&amp;"'!"&amp;H1299),"")</f>
        <v/>
      </c>
      <c r="G1299" s="1533"/>
      <c r="I1299" s="4"/>
      <c r="J1299" s="4"/>
      <c r="K1299" s="4"/>
    </row>
    <row r="1300" spans="1:11" x14ac:dyDescent="0.2">
      <c r="A1300" s="1">
        <v>1295</v>
      </c>
      <c r="D1300" s="4"/>
      <c r="E1300" s="2" t="b">
        <f t="shared" ca="1" si="38"/>
        <v>1</v>
      </c>
      <c r="F1300" s="2" t="str" cm="1">
        <f t="array" aca="1" ref="F1300" ca="1">IF(G1300&lt;&gt;"",INDIRECT("'"&amp;G1300&amp;"'!"&amp;H1300),"")</f>
        <v/>
      </c>
      <c r="G1300" s="1533"/>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33" t="s">
        <v>6772</v>
      </c>
      <c r="H1301" s="2" t="s">
        <v>4715</v>
      </c>
    </row>
    <row r="1302" spans="1:11" x14ac:dyDescent="0.2">
      <c r="A1302">
        <v>1297</v>
      </c>
      <c r="B1302" s="7">
        <f>'EstExp 12-20'!F188</f>
        <v>0</v>
      </c>
      <c r="C1302" s="3">
        <f t="shared" si="39"/>
        <v>1297</v>
      </c>
      <c r="E1302" s="2" t="b">
        <f t="shared" ca="1" si="38"/>
        <v>1</v>
      </c>
      <c r="F1302" s="2" cm="1">
        <f t="array" aca="1" ref="F1302" ca="1">IF(G1302&lt;&gt;"",INDIRECT("'"&amp;G1302&amp;"'!"&amp;H1302),"")</f>
        <v>0</v>
      </c>
      <c r="G1302" s="1533" t="s">
        <v>6772</v>
      </c>
      <c r="H1302" s="2" t="s">
        <v>4716</v>
      </c>
    </row>
    <row r="1303" spans="1:11" x14ac:dyDescent="0.2">
      <c r="A1303">
        <v>1298</v>
      </c>
      <c r="B1303" s="7">
        <f>'EstExp 12-20'!F214</f>
        <v>0</v>
      </c>
      <c r="C1303" s="3">
        <f t="shared" si="39"/>
        <v>1298</v>
      </c>
      <c r="E1303" s="2" t="b">
        <f t="shared" ca="1" si="38"/>
        <v>1</v>
      </c>
      <c r="F1303" s="2" cm="1">
        <f t="array" aca="1" ref="F1303" ca="1">IF(G1303&lt;&gt;"",INDIRECT("'"&amp;G1303&amp;"'!"&amp;H1303),"")</f>
        <v>0</v>
      </c>
      <c r="G1303" s="1533" t="s">
        <v>6772</v>
      </c>
      <c r="H1303" s="2" t="s">
        <v>4717</v>
      </c>
    </row>
    <row r="1304" spans="1:11" x14ac:dyDescent="0.2">
      <c r="A1304">
        <v>1299</v>
      </c>
      <c r="B1304" s="7">
        <f>'EstExp 12-20'!G186</f>
        <v>92000</v>
      </c>
      <c r="C1304" s="3">
        <f t="shared" si="39"/>
        <v>-90701</v>
      </c>
      <c r="E1304" s="2" t="b">
        <f t="shared" ca="1" si="38"/>
        <v>1</v>
      </c>
      <c r="F1304" s="2" cm="1">
        <f t="array" aca="1" ref="F1304" ca="1">IF(G1304&lt;&gt;"",INDIRECT("'"&amp;G1304&amp;"'!"&amp;H1304),"")</f>
        <v>92000</v>
      </c>
      <c r="G1304" s="1533" t="s">
        <v>6772</v>
      </c>
      <c r="H1304" s="2" t="s">
        <v>4718</v>
      </c>
    </row>
    <row r="1305" spans="1:11" x14ac:dyDescent="0.2">
      <c r="A1305" s="1">
        <v>1300</v>
      </c>
      <c r="D1305" s="4"/>
      <c r="E1305" s="2" t="b">
        <f t="shared" ca="1" si="38"/>
        <v>1</v>
      </c>
      <c r="F1305" s="2" t="str" cm="1">
        <f t="array" aca="1" ref="F1305" ca="1">IF(G1305&lt;&gt;"",INDIRECT("'"&amp;G1305&amp;"'!"&amp;H1305),"")</f>
        <v/>
      </c>
      <c r="G1305" s="1533"/>
      <c r="I1305" s="4"/>
      <c r="J1305" s="4"/>
      <c r="K1305" s="4"/>
    </row>
    <row r="1306" spans="1:11" x14ac:dyDescent="0.2">
      <c r="A1306" s="1">
        <v>1301</v>
      </c>
      <c r="D1306" s="4"/>
      <c r="E1306" s="2" t="b">
        <f t="shared" ca="1" si="38"/>
        <v>1</v>
      </c>
      <c r="F1306" s="2" t="str" cm="1">
        <f t="array" aca="1" ref="F1306" ca="1">IF(G1306&lt;&gt;"",INDIRECT("'"&amp;G1306&amp;"'!"&amp;H1306),"")</f>
        <v/>
      </c>
      <c r="G1306" s="1533"/>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33" t="s">
        <v>6772</v>
      </c>
      <c r="H1307" s="2" t="s">
        <v>4719</v>
      </c>
    </row>
    <row r="1308" spans="1:11" x14ac:dyDescent="0.2">
      <c r="A1308">
        <v>1303</v>
      </c>
      <c r="B1308" s="7">
        <f>'EstExp 12-20'!G188</f>
        <v>92000</v>
      </c>
      <c r="C1308" s="3">
        <f t="shared" si="39"/>
        <v>-90697</v>
      </c>
      <c r="E1308" s="2" t="b">
        <f t="shared" ca="1" si="38"/>
        <v>1</v>
      </c>
      <c r="F1308" s="2" cm="1">
        <f t="array" aca="1" ref="F1308" ca="1">IF(G1308&lt;&gt;"",INDIRECT("'"&amp;G1308&amp;"'!"&amp;H1308),"")</f>
        <v>92000</v>
      </c>
      <c r="G1308" s="1533" t="s">
        <v>6772</v>
      </c>
      <c r="H1308" s="2" t="s">
        <v>4720</v>
      </c>
    </row>
    <row r="1309" spans="1:11" x14ac:dyDescent="0.2">
      <c r="A1309">
        <v>1304</v>
      </c>
      <c r="B1309" s="7">
        <f>'EstExp 12-20'!G214</f>
        <v>92000</v>
      </c>
      <c r="C1309" s="3">
        <f t="shared" si="39"/>
        <v>-90696</v>
      </c>
      <c r="E1309" s="2" t="b">
        <f t="shared" ca="1" si="38"/>
        <v>1</v>
      </c>
      <c r="F1309" s="2" cm="1">
        <f t="array" aca="1" ref="F1309" ca="1">IF(G1309&lt;&gt;"",INDIRECT("'"&amp;G1309&amp;"'!"&amp;H1309),"")</f>
        <v>92000</v>
      </c>
      <c r="G1309" s="1533" t="s">
        <v>6772</v>
      </c>
      <c r="H1309" s="2" t="s">
        <v>4721</v>
      </c>
    </row>
    <row r="1310" spans="1:11" x14ac:dyDescent="0.2">
      <c r="A1310">
        <v>1305</v>
      </c>
      <c r="B1310" s="7">
        <f>'EstExp 12-20'!H186</f>
        <v>0</v>
      </c>
      <c r="C1310" s="3">
        <f t="shared" si="39"/>
        <v>1305</v>
      </c>
      <c r="E1310" s="2" t="b">
        <f t="shared" ca="1" si="38"/>
        <v>1</v>
      </c>
      <c r="F1310" s="2" cm="1">
        <f t="array" aca="1" ref="F1310" ca="1">IF(G1310&lt;&gt;"",INDIRECT("'"&amp;G1310&amp;"'!"&amp;H1310),"")</f>
        <v>0</v>
      </c>
      <c r="G1310" s="1533" t="s">
        <v>6772</v>
      </c>
      <c r="H1310" s="2" t="s">
        <v>4722</v>
      </c>
    </row>
    <row r="1311" spans="1:11" x14ac:dyDescent="0.2">
      <c r="A1311" s="1">
        <v>1306</v>
      </c>
      <c r="D1311" s="4"/>
      <c r="E1311" s="2" t="b">
        <f t="shared" ca="1" si="38"/>
        <v>1</v>
      </c>
      <c r="F1311" s="2" t="str" cm="1">
        <f t="array" aca="1" ref="F1311" ca="1">IF(G1311&lt;&gt;"",INDIRECT("'"&amp;G1311&amp;"'!"&amp;H1311),"")</f>
        <v/>
      </c>
      <c r="G1311" s="1533"/>
      <c r="I1311" s="4"/>
      <c r="J1311" s="4"/>
      <c r="K1311" s="4"/>
    </row>
    <row r="1312" spans="1:11" x14ac:dyDescent="0.2">
      <c r="A1312" s="1">
        <v>1307</v>
      </c>
      <c r="D1312" s="4"/>
      <c r="E1312" s="2" t="b">
        <f t="shared" ca="1" si="38"/>
        <v>1</v>
      </c>
      <c r="F1312" s="2" t="str" cm="1">
        <f t="array" aca="1" ref="F1312" ca="1">IF(G1312&lt;&gt;"",INDIRECT("'"&amp;G1312&amp;"'!"&amp;H1312),"")</f>
        <v/>
      </c>
      <c r="G1312" s="1533"/>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33" t="s">
        <v>6772</v>
      </c>
      <c r="H1313" s="2" t="s">
        <v>4723</v>
      </c>
    </row>
    <row r="1314" spans="1:11" x14ac:dyDescent="0.2">
      <c r="A1314">
        <v>1309</v>
      </c>
      <c r="B1314" s="7">
        <f>'EstExp 12-20'!H188</f>
        <v>0</v>
      </c>
      <c r="C1314" s="3">
        <f t="shared" si="39"/>
        <v>1309</v>
      </c>
      <c r="E1314" s="2" t="b">
        <f t="shared" ca="1" si="38"/>
        <v>1</v>
      </c>
      <c r="F1314" s="2" cm="1">
        <f t="array" aca="1" ref="F1314" ca="1">IF(G1314&lt;&gt;"",INDIRECT("'"&amp;G1314&amp;"'!"&amp;H1314),"")</f>
        <v>0</v>
      </c>
      <c r="G1314" s="1533" t="s">
        <v>6772</v>
      </c>
      <c r="H1314" s="2" t="s">
        <v>4724</v>
      </c>
    </row>
    <row r="1315" spans="1:11" x14ac:dyDescent="0.2">
      <c r="A1315">
        <v>1310</v>
      </c>
      <c r="B1315" s="7">
        <f>'EstExp 12-20'!H203</f>
        <v>0</v>
      </c>
      <c r="C1315" s="3">
        <f t="shared" si="39"/>
        <v>1310</v>
      </c>
      <c r="E1315" s="2" t="b">
        <f t="shared" ca="1" si="38"/>
        <v>1</v>
      </c>
      <c r="F1315" s="2" cm="1">
        <f t="array" aca="1" ref="F1315" ca="1">IF(G1315&lt;&gt;"",INDIRECT("'"&amp;G1315&amp;"'!"&amp;H1315),"")</f>
        <v>0</v>
      </c>
      <c r="G1315" s="1533" t="s">
        <v>6772</v>
      </c>
      <c r="H1315" s="2" t="s">
        <v>4725</v>
      </c>
    </row>
    <row r="1316" spans="1:11" x14ac:dyDescent="0.2">
      <c r="A1316">
        <v>1311</v>
      </c>
      <c r="B1316" s="7">
        <f>'EstExp 12-20'!H204</f>
        <v>0</v>
      </c>
      <c r="C1316" s="3">
        <f t="shared" si="39"/>
        <v>1311</v>
      </c>
      <c r="E1316" s="2" t="b">
        <f t="shared" ca="1" si="38"/>
        <v>1</v>
      </c>
      <c r="F1316" s="2" cm="1">
        <f t="array" aca="1" ref="F1316" ca="1">IF(G1316&lt;&gt;"",INDIRECT("'"&amp;G1316&amp;"'!"&amp;H1316),"")</f>
        <v>0</v>
      </c>
      <c r="G1316" s="1533" t="s">
        <v>6772</v>
      </c>
      <c r="H1316" s="2" t="s">
        <v>4726</v>
      </c>
    </row>
    <row r="1317" spans="1:11" x14ac:dyDescent="0.2">
      <c r="A1317">
        <v>1312</v>
      </c>
      <c r="B1317" s="7">
        <f>'EstExp 12-20'!H207</f>
        <v>0</v>
      </c>
      <c r="C1317" s="3">
        <f t="shared" si="39"/>
        <v>1312</v>
      </c>
      <c r="E1317" s="2" t="b">
        <f t="shared" ca="1" si="38"/>
        <v>1</v>
      </c>
      <c r="F1317" s="2" cm="1">
        <f t="array" aca="1" ref="F1317" ca="1">IF(G1317&lt;&gt;"",INDIRECT("'"&amp;G1317&amp;"'!"&amp;H1317),"")</f>
        <v>0</v>
      </c>
      <c r="G1317" s="1533" t="s">
        <v>6772</v>
      </c>
      <c r="H1317" s="2" t="s">
        <v>4727</v>
      </c>
    </row>
    <row r="1318" spans="1:11" x14ac:dyDescent="0.2">
      <c r="A1318" s="1">
        <v>1313</v>
      </c>
      <c r="D1318" s="4"/>
      <c r="E1318" s="2" t="b">
        <f t="shared" ca="1" si="38"/>
        <v>1</v>
      </c>
      <c r="F1318" s="2" t="str" cm="1">
        <f t="array" aca="1" ref="F1318" ca="1">IF(G1318&lt;&gt;"",INDIRECT("'"&amp;G1318&amp;"'!"&amp;H1318),"")</f>
        <v/>
      </c>
      <c r="G1318" s="1533"/>
      <c r="I1318" s="4"/>
      <c r="J1318" s="4"/>
      <c r="K1318" s="4"/>
    </row>
    <row r="1319" spans="1:11" x14ac:dyDescent="0.2">
      <c r="A1319">
        <v>1314</v>
      </c>
      <c r="B1319" s="7">
        <f>'EstExp 12-20'!H212</f>
        <v>0</v>
      </c>
      <c r="C1319" s="3">
        <f t="shared" si="39"/>
        <v>1314</v>
      </c>
      <c r="E1319" s="2" t="b">
        <f t="shared" ca="1" si="38"/>
        <v>1</v>
      </c>
      <c r="F1319" s="2" cm="1">
        <f t="array" aca="1" ref="F1319" ca="1">IF(G1319&lt;&gt;"",INDIRECT("'"&amp;G1319&amp;"'!"&amp;H1319),"")</f>
        <v>0</v>
      </c>
      <c r="G1319" s="1533" t="s">
        <v>6772</v>
      </c>
      <c r="H1319" s="2" t="s">
        <v>4728</v>
      </c>
    </row>
    <row r="1320" spans="1:11" x14ac:dyDescent="0.2">
      <c r="A1320">
        <v>1315</v>
      </c>
      <c r="B1320" s="7">
        <f>'EstExp 12-20'!H214</f>
        <v>0</v>
      </c>
      <c r="C1320" s="3">
        <f t="shared" si="39"/>
        <v>1315</v>
      </c>
      <c r="E1320" s="2" t="b">
        <f t="shared" ca="1" si="38"/>
        <v>1</v>
      </c>
      <c r="F1320" s="2" cm="1">
        <f t="array" aca="1" ref="F1320" ca="1">IF(G1320&lt;&gt;"",INDIRECT("'"&amp;G1320&amp;"'!"&amp;H1320),"")</f>
        <v>0</v>
      </c>
      <c r="G1320" s="1533" t="s">
        <v>6772</v>
      </c>
      <c r="H1320" s="2" t="s">
        <v>4729</v>
      </c>
    </row>
    <row r="1321" spans="1:11" x14ac:dyDescent="0.2">
      <c r="A1321">
        <v>1316</v>
      </c>
      <c r="B1321" s="7">
        <f>'EstExp 12-20'!K186</f>
        <v>1525000</v>
      </c>
      <c r="C1321" s="3">
        <f t="shared" si="39"/>
        <v>-1523684</v>
      </c>
      <c r="E1321" s="2" t="b">
        <f t="shared" ca="1" si="38"/>
        <v>1</v>
      </c>
      <c r="F1321" s="2" cm="1">
        <f t="array" aca="1" ref="F1321" ca="1">IF(G1321&lt;&gt;"",INDIRECT("'"&amp;G1321&amp;"'!"&amp;H1321),"")</f>
        <v>1525000</v>
      </c>
      <c r="G1321" s="1533" t="s">
        <v>6772</v>
      </c>
      <c r="H1321" s="2" t="s">
        <v>4730</v>
      </c>
    </row>
    <row r="1322" spans="1:11" x14ac:dyDescent="0.2">
      <c r="A1322" s="1">
        <v>1317</v>
      </c>
      <c r="D1322" s="4"/>
      <c r="E1322" s="2" t="b">
        <f t="shared" ca="1" si="38"/>
        <v>1</v>
      </c>
      <c r="F1322" s="2" t="str" cm="1">
        <f t="array" aca="1" ref="F1322" ca="1">IF(G1322&lt;&gt;"",INDIRECT("'"&amp;G1322&amp;"'!"&amp;H1322),"")</f>
        <v/>
      </c>
      <c r="G1322" s="1533"/>
      <c r="I1322" s="4"/>
      <c r="J1322" s="4"/>
      <c r="K1322" s="4"/>
    </row>
    <row r="1323" spans="1:11" x14ac:dyDescent="0.2">
      <c r="A1323" s="1">
        <v>1318</v>
      </c>
      <c r="D1323" s="4"/>
      <c r="E1323" s="2" t="b">
        <f t="shared" ca="1" si="38"/>
        <v>1</v>
      </c>
      <c r="F1323" s="2" t="str" cm="1">
        <f t="array" aca="1" ref="F1323" ca="1">IF(G1323&lt;&gt;"",INDIRECT("'"&amp;G1323&amp;"'!"&amp;H1323),"")</f>
        <v/>
      </c>
      <c r="G1323" s="1533"/>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33" t="s">
        <v>6772</v>
      </c>
      <c r="H1324" s="2" t="s">
        <v>4731</v>
      </c>
    </row>
    <row r="1325" spans="1:11" x14ac:dyDescent="0.2">
      <c r="A1325">
        <v>1320</v>
      </c>
      <c r="B1325" s="7">
        <f>'EstExp 12-20'!K188</f>
        <v>1525000</v>
      </c>
      <c r="C1325" s="3">
        <f t="shared" si="39"/>
        <v>-1523680</v>
      </c>
      <c r="E1325" s="2" t="b">
        <f t="shared" ca="1" si="38"/>
        <v>1</v>
      </c>
      <c r="F1325" s="2" cm="1">
        <f t="array" aca="1" ref="F1325" ca="1">IF(G1325&lt;&gt;"",INDIRECT("'"&amp;G1325&amp;"'!"&amp;H1325),"")</f>
        <v>1525000</v>
      </c>
      <c r="G1325" s="1533" t="s">
        <v>6772</v>
      </c>
      <c r="H1325" s="2" t="s">
        <v>4732</v>
      </c>
    </row>
    <row r="1326" spans="1:11" x14ac:dyDescent="0.2">
      <c r="A1326">
        <v>1321</v>
      </c>
      <c r="B1326" s="7">
        <f>'EstExp 12-20'!K200</f>
        <v>0</v>
      </c>
      <c r="C1326" s="3">
        <f t="shared" si="39"/>
        <v>1321</v>
      </c>
      <c r="E1326" s="2" t="b">
        <f t="shared" ca="1" si="38"/>
        <v>1</v>
      </c>
      <c r="F1326" s="2" cm="1">
        <f t="array" aca="1" ref="F1326" ca="1">IF(G1326&lt;&gt;"",INDIRECT("'"&amp;G1326&amp;"'!"&amp;H1326),"")</f>
        <v>0</v>
      </c>
      <c r="G1326" s="1533" t="s">
        <v>6772</v>
      </c>
      <c r="H1326" s="2" t="s">
        <v>4733</v>
      </c>
    </row>
    <row r="1327" spans="1:11" x14ac:dyDescent="0.2">
      <c r="A1327">
        <v>1322</v>
      </c>
      <c r="B1327" s="7">
        <f>'EstExp 12-20'!K203</f>
        <v>0</v>
      </c>
      <c r="C1327" s="3">
        <f t="shared" si="39"/>
        <v>1322</v>
      </c>
      <c r="E1327" s="2" t="b">
        <f t="shared" ca="1" si="38"/>
        <v>1</v>
      </c>
      <c r="F1327" s="2" cm="1">
        <f t="array" aca="1" ref="F1327" ca="1">IF(G1327&lt;&gt;"",INDIRECT("'"&amp;G1327&amp;"'!"&amp;H1327),"")</f>
        <v>0</v>
      </c>
      <c r="G1327" s="1533" t="s">
        <v>6772</v>
      </c>
      <c r="H1327" s="2" t="s">
        <v>4734</v>
      </c>
    </row>
    <row r="1328" spans="1:11" x14ac:dyDescent="0.2">
      <c r="A1328">
        <v>1323</v>
      </c>
      <c r="B1328" s="7">
        <f>'EstExp 12-20'!K204</f>
        <v>0</v>
      </c>
      <c r="C1328" s="3">
        <f t="shared" si="39"/>
        <v>1323</v>
      </c>
      <c r="E1328" s="2" t="b">
        <f t="shared" ca="1" si="38"/>
        <v>1</v>
      </c>
      <c r="F1328" s="2" cm="1">
        <f t="array" aca="1" ref="F1328" ca="1">IF(G1328&lt;&gt;"",INDIRECT("'"&amp;G1328&amp;"'!"&amp;H1328),"")</f>
        <v>0</v>
      </c>
      <c r="G1328" s="1533" t="s">
        <v>6772</v>
      </c>
      <c r="H1328" s="2" t="s">
        <v>4735</v>
      </c>
    </row>
    <row r="1329" spans="1:11" x14ac:dyDescent="0.2">
      <c r="A1329">
        <v>1324</v>
      </c>
      <c r="B1329" s="7">
        <f>'EstExp 12-20'!K207</f>
        <v>0</v>
      </c>
      <c r="C1329" s="3">
        <f t="shared" si="39"/>
        <v>1324</v>
      </c>
      <c r="E1329" s="2" t="b">
        <f t="shared" ca="1" si="38"/>
        <v>1</v>
      </c>
      <c r="F1329" s="2" cm="1">
        <f t="array" aca="1" ref="F1329" ca="1">IF(G1329&lt;&gt;"",INDIRECT("'"&amp;G1329&amp;"'!"&amp;H1329),"")</f>
        <v>0</v>
      </c>
      <c r="G1329" s="1533" t="s">
        <v>6772</v>
      </c>
      <c r="H1329" s="2" t="s">
        <v>4736</v>
      </c>
    </row>
    <row r="1330" spans="1:11" x14ac:dyDescent="0.2">
      <c r="A1330" s="1">
        <v>1325</v>
      </c>
      <c r="D1330" s="4"/>
      <c r="E1330" s="2" t="b">
        <f t="shared" ca="1" si="38"/>
        <v>1</v>
      </c>
      <c r="F1330" s="2" t="str" cm="1">
        <f t="array" aca="1" ref="F1330" ca="1">IF(G1330&lt;&gt;"",INDIRECT("'"&amp;G1330&amp;"'!"&amp;H1330),"")</f>
        <v/>
      </c>
      <c r="G1330" s="1533"/>
      <c r="I1330" s="4"/>
      <c r="J1330" s="4"/>
      <c r="K1330" s="4"/>
    </row>
    <row r="1331" spans="1:11" x14ac:dyDescent="0.2">
      <c r="A1331">
        <v>1326</v>
      </c>
      <c r="B1331" s="7">
        <f>'EstExp 12-20'!K212</f>
        <v>0</v>
      </c>
      <c r="C1331" s="3">
        <f t="shared" si="39"/>
        <v>1326</v>
      </c>
      <c r="E1331" s="2" t="b">
        <f t="shared" ca="1" si="38"/>
        <v>1</v>
      </c>
      <c r="F1331" s="2" cm="1">
        <f t="array" aca="1" ref="F1331" ca="1">IF(G1331&lt;&gt;"",INDIRECT("'"&amp;G1331&amp;"'!"&amp;H1331),"")</f>
        <v>0</v>
      </c>
      <c r="G1331" s="1533" t="s">
        <v>6772</v>
      </c>
      <c r="H1331" s="2" t="s">
        <v>4737</v>
      </c>
    </row>
    <row r="1332" spans="1:11" x14ac:dyDescent="0.2">
      <c r="A1332">
        <v>1327</v>
      </c>
      <c r="B1332" s="7">
        <f>'EstExp 12-20'!K214</f>
        <v>1525000</v>
      </c>
      <c r="C1332" s="3">
        <f t="shared" si="39"/>
        <v>-1523673</v>
      </c>
      <c r="E1332" s="2" t="b">
        <f t="shared" ca="1" si="38"/>
        <v>1</v>
      </c>
      <c r="F1332" s="2" cm="1">
        <f t="array" aca="1" ref="F1332" ca="1">IF(G1332&lt;&gt;"",INDIRECT("'"&amp;G1332&amp;"'!"&amp;H1332),"")</f>
        <v>1525000</v>
      </c>
      <c r="G1332" s="1533" t="s">
        <v>6772</v>
      </c>
      <c r="H1332" s="2" t="s">
        <v>4738</v>
      </c>
    </row>
    <row r="1333" spans="1:11" x14ac:dyDescent="0.2">
      <c r="A1333">
        <v>1328</v>
      </c>
      <c r="B1333" s="7">
        <f>'EstExp 12-20'!K215</f>
        <v>0</v>
      </c>
      <c r="C1333" s="3">
        <f t="shared" si="39"/>
        <v>1328</v>
      </c>
      <c r="E1333" s="2" t="b">
        <f t="shared" ca="1" si="38"/>
        <v>1</v>
      </c>
      <c r="F1333" s="2" cm="1">
        <f t="array" aca="1" ref="F1333" ca="1">IF(G1333&lt;&gt;"",INDIRECT("'"&amp;G1333&amp;"'!"&amp;H1333),"")</f>
        <v>0</v>
      </c>
      <c r="G1333" s="1533" t="s">
        <v>6772</v>
      </c>
      <c r="H1333" s="2" t="s">
        <v>4739</v>
      </c>
    </row>
    <row r="1334" spans="1:11" x14ac:dyDescent="0.2">
      <c r="A1334" s="1">
        <v>1329</v>
      </c>
      <c r="D1334" s="4"/>
      <c r="E1334" s="2" t="b">
        <f t="shared" ca="1" si="38"/>
        <v>1</v>
      </c>
      <c r="F1334" s="2" t="str" cm="1">
        <f t="array" aca="1" ref="F1334" ca="1">IF(G1334&lt;&gt;"",INDIRECT("'"&amp;G1334&amp;"'!"&amp;H1334),"")</f>
        <v/>
      </c>
      <c r="G1334" s="1533"/>
      <c r="I1334" s="4"/>
      <c r="J1334" s="4"/>
      <c r="K1334" s="4"/>
    </row>
    <row r="1335" spans="1:11" x14ac:dyDescent="0.2">
      <c r="A1335" s="1">
        <v>1330</v>
      </c>
      <c r="D1335" s="4"/>
      <c r="E1335" s="2" t="b">
        <f t="shared" ca="1" si="38"/>
        <v>1</v>
      </c>
      <c r="F1335" s="2" t="str" cm="1">
        <f t="array" aca="1" ref="F1335" ca="1">IF(G1335&lt;&gt;"",INDIRECT("'"&amp;G1335&amp;"'!"&amp;H1335),"")</f>
        <v/>
      </c>
      <c r="G1335" s="1533"/>
      <c r="I1335" s="4"/>
      <c r="J1335" s="4"/>
      <c r="K1335" s="4"/>
    </row>
    <row r="1336" spans="1:11" x14ac:dyDescent="0.2">
      <c r="A1336" s="1">
        <v>1331</v>
      </c>
      <c r="D1336" s="4"/>
      <c r="E1336" s="2" t="b">
        <f t="shared" ca="1" si="38"/>
        <v>1</v>
      </c>
      <c r="F1336" s="2" t="str" cm="1">
        <f t="array" aca="1" ref="F1336" ca="1">IF(G1336&lt;&gt;"",INDIRECT("'"&amp;G1336&amp;"'!"&amp;H1336),"")</f>
        <v/>
      </c>
      <c r="G1336" s="1533"/>
      <c r="I1336" s="4"/>
      <c r="J1336" s="4"/>
      <c r="K1336" s="4"/>
    </row>
    <row r="1337" spans="1:11" x14ac:dyDescent="0.2">
      <c r="A1337" s="1">
        <v>1332</v>
      </c>
      <c r="D1337" s="4"/>
      <c r="E1337" s="2" t="b">
        <f t="shared" ca="1" si="38"/>
        <v>1</v>
      </c>
      <c r="F1337" s="2" t="str" cm="1">
        <f t="array" aca="1" ref="F1337" ca="1">IF(G1337&lt;&gt;"",INDIRECT("'"&amp;G1337&amp;"'!"&amp;H1337),"")</f>
        <v/>
      </c>
      <c r="G1337" s="1533"/>
      <c r="I1337" s="4"/>
      <c r="J1337" s="4"/>
      <c r="K1337" s="4"/>
    </row>
    <row r="1338" spans="1:11" x14ac:dyDescent="0.2">
      <c r="A1338" s="1">
        <v>1333</v>
      </c>
      <c r="D1338" s="4"/>
      <c r="E1338" s="2" t="b">
        <f t="shared" ca="1" si="38"/>
        <v>1</v>
      </c>
      <c r="F1338" s="2" t="str" cm="1">
        <f t="array" aca="1" ref="F1338" ca="1">IF(G1338&lt;&gt;"",INDIRECT("'"&amp;G1338&amp;"'!"&amp;H1338),"")</f>
        <v/>
      </c>
      <c r="G1338" s="1533"/>
      <c r="I1338" s="4"/>
      <c r="J1338" s="4"/>
      <c r="K1338" s="4"/>
    </row>
    <row r="1339" spans="1:11" x14ac:dyDescent="0.2">
      <c r="A1339" s="1">
        <v>1334</v>
      </c>
      <c r="D1339" s="4"/>
      <c r="E1339" s="2" t="b">
        <f t="shared" ca="1" si="38"/>
        <v>1</v>
      </c>
      <c r="F1339" s="2" t="str" cm="1">
        <f t="array" aca="1" ref="F1339" ca="1">IF(G1339&lt;&gt;"",INDIRECT("'"&amp;G1339&amp;"'!"&amp;H1339),"")</f>
        <v/>
      </c>
      <c r="G1339" s="1533"/>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33" t="s">
        <v>6772</v>
      </c>
      <c r="H1340" s="2" t="s">
        <v>4740</v>
      </c>
    </row>
    <row r="1341" spans="1:11" x14ac:dyDescent="0.2">
      <c r="A1341" s="1">
        <v>1336</v>
      </c>
      <c r="D1341" s="4"/>
      <c r="E1341" s="2" t="b">
        <f t="shared" ca="1" si="38"/>
        <v>1</v>
      </c>
      <c r="F1341" s="2" t="str" cm="1">
        <f t="array" aca="1" ref="F1341" ca="1">IF(G1341&lt;&gt;"",INDIRECT("'"&amp;G1341&amp;"'!"&amp;H1341),"")</f>
        <v/>
      </c>
      <c r="G1341" s="1533"/>
      <c r="I1341" s="4"/>
      <c r="J1341" s="4"/>
      <c r="K1341" s="4"/>
    </row>
    <row r="1342" spans="1:11" x14ac:dyDescent="0.2">
      <c r="A1342" s="1">
        <v>1337</v>
      </c>
      <c r="D1342" s="4"/>
      <c r="E1342" s="2" t="b">
        <f t="shared" ca="1" si="38"/>
        <v>1</v>
      </c>
      <c r="F1342" s="2" t="str" cm="1">
        <f t="array" aca="1" ref="F1342" ca="1">IF(G1342&lt;&gt;"",INDIRECT("'"&amp;G1342&amp;"'!"&amp;H1342),"")</f>
        <v/>
      </c>
      <c r="G1342" s="1533"/>
      <c r="I1342" s="4"/>
      <c r="J1342" s="4"/>
      <c r="K1342" s="4"/>
    </row>
    <row r="1343" spans="1:11" x14ac:dyDescent="0.2">
      <c r="A1343" s="1">
        <v>1338</v>
      </c>
      <c r="D1343" s="4"/>
      <c r="E1343" s="2" t="b">
        <f t="shared" ca="1" si="38"/>
        <v>1</v>
      </c>
      <c r="F1343" s="2" t="str" cm="1">
        <f t="array" aca="1" ref="F1343" ca="1">IF(G1343&lt;&gt;"",INDIRECT("'"&amp;G1343&amp;"'!"&amp;H1343),"")</f>
        <v/>
      </c>
      <c r="G1343" s="1533"/>
      <c r="I1343" s="4"/>
      <c r="J1343" s="4"/>
      <c r="K1343" s="4"/>
    </row>
    <row r="1344" spans="1:11" x14ac:dyDescent="0.2">
      <c r="A1344" s="1">
        <v>1339</v>
      </c>
      <c r="D1344" s="4"/>
      <c r="E1344" s="2" t="b">
        <f t="shared" ca="1" si="38"/>
        <v>1</v>
      </c>
      <c r="F1344" s="2" t="str" cm="1">
        <f t="array" aca="1" ref="F1344" ca="1">IF(G1344&lt;&gt;"",INDIRECT("'"&amp;G1344&amp;"'!"&amp;H1344),"")</f>
        <v/>
      </c>
      <c r="G1344" s="1533"/>
      <c r="I1344" s="4"/>
      <c r="J1344" s="4"/>
      <c r="K1344" s="4"/>
    </row>
    <row r="1345" spans="1:11" x14ac:dyDescent="0.2">
      <c r="A1345" s="1">
        <v>1340</v>
      </c>
      <c r="D1345" s="4"/>
      <c r="E1345" s="2" t="b">
        <f t="shared" ca="1" si="38"/>
        <v>1</v>
      </c>
      <c r="F1345" s="2" t="str" cm="1">
        <f t="array" aca="1" ref="F1345" ca="1">IF(G1345&lt;&gt;"",INDIRECT("'"&amp;G1345&amp;"'!"&amp;H1345),"")</f>
        <v/>
      </c>
      <c r="G1345" s="1533"/>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33" t="s">
        <v>6772</v>
      </c>
      <c r="H1346" s="2" t="s">
        <v>4741</v>
      </c>
    </row>
    <row r="1347" spans="1:11" x14ac:dyDescent="0.2">
      <c r="A1347" s="1">
        <v>1342</v>
      </c>
      <c r="D1347" s="4"/>
      <c r="E1347" s="2" t="b">
        <f t="shared" ca="1" si="40"/>
        <v>1</v>
      </c>
      <c r="F1347" s="2" t="str" cm="1">
        <f t="array" aca="1" ref="F1347" ca="1">IF(G1347&lt;&gt;"",INDIRECT("'"&amp;G1347&amp;"'!"&amp;H1347),"")</f>
        <v/>
      </c>
      <c r="G1347" s="1533"/>
      <c r="I1347" s="4"/>
      <c r="J1347" s="4"/>
      <c r="K1347" s="4"/>
    </row>
    <row r="1348" spans="1:11" x14ac:dyDescent="0.2">
      <c r="A1348" s="1">
        <v>1343</v>
      </c>
      <c r="D1348" s="4"/>
      <c r="E1348" s="2" t="b">
        <f t="shared" ca="1" si="40"/>
        <v>1</v>
      </c>
      <c r="F1348" s="2" t="str" cm="1">
        <f t="array" aca="1" ref="F1348" ca="1">IF(G1348&lt;&gt;"",INDIRECT("'"&amp;G1348&amp;"'!"&amp;H1348),"")</f>
        <v/>
      </c>
      <c r="G1348" s="1533"/>
      <c r="I1348" s="4"/>
      <c r="J1348" s="4"/>
      <c r="K1348" s="4"/>
    </row>
    <row r="1349" spans="1:11" x14ac:dyDescent="0.2">
      <c r="A1349" s="1">
        <v>1344</v>
      </c>
      <c r="D1349" s="4"/>
      <c r="E1349" s="2" t="b">
        <f t="shared" ca="1" si="40"/>
        <v>1</v>
      </c>
      <c r="F1349" s="2" t="str" cm="1">
        <f t="array" aca="1" ref="F1349" ca="1">IF(G1349&lt;&gt;"",INDIRECT("'"&amp;G1349&amp;"'!"&amp;H1349),"")</f>
        <v/>
      </c>
      <c r="G1349" s="1533"/>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33" t="s">
        <v>6772</v>
      </c>
      <c r="H1350" s="2" t="s">
        <v>4742</v>
      </c>
    </row>
    <row r="1351" spans="1:11" x14ac:dyDescent="0.2">
      <c r="A1351">
        <v>1346</v>
      </c>
      <c r="B1351" s="7">
        <f>'EstExp 12-20'!D226</f>
        <v>0</v>
      </c>
      <c r="C1351" s="3">
        <f t="shared" si="39"/>
        <v>1346</v>
      </c>
      <c r="E1351" s="2" t="b">
        <f t="shared" ca="1" si="40"/>
        <v>1</v>
      </c>
      <c r="F1351" s="2" cm="1">
        <f t="array" aca="1" ref="F1351" ca="1">IF(G1351&lt;&gt;"",INDIRECT("'"&amp;G1351&amp;"'!"&amp;H1351),"")</f>
        <v>0</v>
      </c>
      <c r="G1351" s="1533" t="s">
        <v>6772</v>
      </c>
      <c r="H1351" s="2" t="s">
        <v>4743</v>
      </c>
    </row>
    <row r="1352" spans="1:11" x14ac:dyDescent="0.2">
      <c r="A1352">
        <v>1347</v>
      </c>
      <c r="B1352" s="7">
        <f>'EstExp 12-20'!D227</f>
        <v>0</v>
      </c>
      <c r="C1352" s="3">
        <f t="shared" ref="C1352:C1415" si="41">A1352-B1352</f>
        <v>1347</v>
      </c>
      <c r="E1352" s="2" t="b">
        <f t="shared" ca="1" si="40"/>
        <v>1</v>
      </c>
      <c r="F1352" s="2" cm="1">
        <f t="array" aca="1" ref="F1352" ca="1">IF(G1352&lt;&gt;"",INDIRECT("'"&amp;G1352&amp;"'!"&amp;H1352),"")</f>
        <v>0</v>
      </c>
      <c r="G1352" s="1533" t="s">
        <v>6772</v>
      </c>
      <c r="H1352" s="2" t="s">
        <v>4744</v>
      </c>
    </row>
    <row r="1353" spans="1:11" x14ac:dyDescent="0.2">
      <c r="A1353">
        <v>1348</v>
      </c>
      <c r="B1353" s="7">
        <f>'EstExp 12-20'!D228</f>
        <v>0</v>
      </c>
      <c r="C1353" s="3">
        <f t="shared" si="41"/>
        <v>1348</v>
      </c>
      <c r="E1353" s="2" t="b">
        <f t="shared" ca="1" si="40"/>
        <v>1</v>
      </c>
      <c r="F1353" s="2" cm="1">
        <f t="array" aca="1" ref="F1353" ca="1">IF(G1353&lt;&gt;"",INDIRECT("'"&amp;G1353&amp;"'!"&amp;H1353),"")</f>
        <v>0</v>
      </c>
      <c r="G1353" s="1533" t="s">
        <v>6772</v>
      </c>
      <c r="H1353" s="2" t="s">
        <v>4745</v>
      </c>
    </row>
    <row r="1354" spans="1:11" x14ac:dyDescent="0.2">
      <c r="A1354">
        <v>1349</v>
      </c>
      <c r="B1354" s="7">
        <f>'EstExp 12-20'!D233</f>
        <v>3770000</v>
      </c>
      <c r="C1354" s="3">
        <f t="shared" si="41"/>
        <v>-3768651</v>
      </c>
      <c r="E1354" s="2" t="b">
        <f t="shared" ca="1" si="40"/>
        <v>1</v>
      </c>
      <c r="F1354" s="2" cm="1">
        <f t="array" aca="1" ref="F1354" ca="1">IF(G1354&lt;&gt;"",INDIRECT("'"&amp;G1354&amp;"'!"&amp;H1354),"")</f>
        <v>3770000</v>
      </c>
      <c r="G1354" s="1533" t="s">
        <v>6772</v>
      </c>
      <c r="H1354" s="2" t="s">
        <v>4746</v>
      </c>
    </row>
    <row r="1355" spans="1:11" x14ac:dyDescent="0.2">
      <c r="A1355">
        <v>1350</v>
      </c>
      <c r="B1355" s="7">
        <f>'EstExp 12-20'!D236</f>
        <v>0</v>
      </c>
      <c r="C1355" s="3">
        <f t="shared" si="41"/>
        <v>1350</v>
      </c>
      <c r="E1355" s="2" t="b">
        <f t="shared" ca="1" si="40"/>
        <v>1</v>
      </c>
      <c r="F1355" s="2" cm="1">
        <f t="array" aca="1" ref="F1355" ca="1">IF(G1355&lt;&gt;"",INDIRECT("'"&amp;G1355&amp;"'!"&amp;H1355),"")</f>
        <v>0</v>
      </c>
      <c r="G1355" s="1533" t="s">
        <v>6772</v>
      </c>
      <c r="H1355" s="2" t="s">
        <v>4747</v>
      </c>
    </row>
    <row r="1356" spans="1:11" x14ac:dyDescent="0.2">
      <c r="A1356">
        <v>1351</v>
      </c>
      <c r="B1356" s="7">
        <f>'EstExp 12-20'!D237</f>
        <v>0</v>
      </c>
      <c r="C1356" s="3">
        <f t="shared" si="41"/>
        <v>1351</v>
      </c>
      <c r="E1356" s="2" t="b">
        <f t="shared" ca="1" si="40"/>
        <v>1</v>
      </c>
      <c r="F1356" s="2" cm="1">
        <f t="array" aca="1" ref="F1356" ca="1">IF(G1356&lt;&gt;"",INDIRECT("'"&amp;G1356&amp;"'!"&amp;H1356),"")</f>
        <v>0</v>
      </c>
      <c r="G1356" s="1533" t="s">
        <v>6772</v>
      </c>
      <c r="H1356" s="2" t="s">
        <v>4748</v>
      </c>
    </row>
    <row r="1357" spans="1:11" x14ac:dyDescent="0.2">
      <c r="A1357">
        <v>1352</v>
      </c>
      <c r="B1357" s="7">
        <f>'EstExp 12-20'!D238</f>
        <v>0</v>
      </c>
      <c r="C1357" s="3">
        <f t="shared" si="41"/>
        <v>1352</v>
      </c>
      <c r="E1357" s="2" t="b">
        <f t="shared" ca="1" si="40"/>
        <v>1</v>
      </c>
      <c r="F1357" s="2" cm="1">
        <f t="array" aca="1" ref="F1357" ca="1">IF(G1357&lt;&gt;"",INDIRECT("'"&amp;G1357&amp;"'!"&amp;H1357),"")</f>
        <v>0</v>
      </c>
      <c r="G1357" s="1533" t="s">
        <v>6772</v>
      </c>
      <c r="H1357" s="2" t="s">
        <v>4749</v>
      </c>
    </row>
    <row r="1358" spans="1:11" x14ac:dyDescent="0.2">
      <c r="A1358">
        <v>1353</v>
      </c>
      <c r="B1358" s="7">
        <f>'EstExp 12-20'!D239</f>
        <v>0</v>
      </c>
      <c r="C1358" s="3">
        <f t="shared" si="41"/>
        <v>1353</v>
      </c>
      <c r="E1358" s="2" t="b">
        <f t="shared" ca="1" si="40"/>
        <v>1</v>
      </c>
      <c r="F1358" s="2" cm="1">
        <f t="array" aca="1" ref="F1358" ca="1">IF(G1358&lt;&gt;"",INDIRECT("'"&amp;G1358&amp;"'!"&amp;H1358),"")</f>
        <v>0</v>
      </c>
      <c r="G1358" s="1533" t="s">
        <v>6772</v>
      </c>
      <c r="H1358" s="2" t="s">
        <v>4750</v>
      </c>
    </row>
    <row r="1359" spans="1:11" x14ac:dyDescent="0.2">
      <c r="A1359">
        <v>1354</v>
      </c>
      <c r="B1359" s="7">
        <f>'EstExp 12-20'!D240</f>
        <v>0</v>
      </c>
      <c r="C1359" s="3">
        <f t="shared" si="41"/>
        <v>1354</v>
      </c>
      <c r="E1359" s="2" t="b">
        <f t="shared" ca="1" si="40"/>
        <v>1</v>
      </c>
      <c r="F1359" s="2" cm="1">
        <f t="array" aca="1" ref="F1359" ca="1">IF(G1359&lt;&gt;"",INDIRECT("'"&amp;G1359&amp;"'!"&amp;H1359),"")</f>
        <v>0</v>
      </c>
      <c r="G1359" s="1533" t="s">
        <v>6772</v>
      </c>
      <c r="H1359" s="2" t="s">
        <v>4751</v>
      </c>
    </row>
    <row r="1360" spans="1:11" x14ac:dyDescent="0.2">
      <c r="A1360">
        <v>1355</v>
      </c>
      <c r="B1360" s="7">
        <f>'EstExp 12-20'!D241</f>
        <v>0</v>
      </c>
      <c r="C1360" s="3">
        <f t="shared" si="41"/>
        <v>1355</v>
      </c>
      <c r="E1360" s="2" t="b">
        <f t="shared" ca="1" si="40"/>
        <v>1</v>
      </c>
      <c r="F1360" s="2" cm="1">
        <f t="array" aca="1" ref="F1360" ca="1">IF(G1360&lt;&gt;"",INDIRECT("'"&amp;G1360&amp;"'!"&amp;H1360),"")</f>
        <v>0</v>
      </c>
      <c r="G1360" s="1533" t="s">
        <v>6772</v>
      </c>
      <c r="H1360" s="2" t="s">
        <v>4752</v>
      </c>
    </row>
    <row r="1361" spans="1:8" x14ac:dyDescent="0.2">
      <c r="A1361">
        <v>1356</v>
      </c>
      <c r="B1361" s="7">
        <f>'EstExp 12-20'!D242</f>
        <v>0</v>
      </c>
      <c r="C1361" s="3">
        <f t="shared" si="41"/>
        <v>1356</v>
      </c>
      <c r="E1361" s="2" t="b">
        <f t="shared" ca="1" si="40"/>
        <v>1</v>
      </c>
      <c r="F1361" s="2" cm="1">
        <f t="array" aca="1" ref="F1361" ca="1">IF(G1361&lt;&gt;"",INDIRECT("'"&amp;G1361&amp;"'!"&amp;H1361),"")</f>
        <v>0</v>
      </c>
      <c r="G1361" s="1533" t="s">
        <v>6772</v>
      </c>
      <c r="H1361" s="2" t="s">
        <v>4753</v>
      </c>
    </row>
    <row r="1362" spans="1:8" x14ac:dyDescent="0.2">
      <c r="A1362">
        <v>1357</v>
      </c>
      <c r="B1362" s="7">
        <f>'EstExp 12-20'!D244</f>
        <v>0</v>
      </c>
      <c r="C1362" s="3">
        <f t="shared" si="41"/>
        <v>1357</v>
      </c>
      <c r="E1362" s="2" t="b">
        <f t="shared" ca="1" si="40"/>
        <v>1</v>
      </c>
      <c r="F1362" s="2" cm="1">
        <f t="array" aca="1" ref="F1362" ca="1">IF(G1362&lt;&gt;"",INDIRECT("'"&amp;G1362&amp;"'!"&amp;H1362),"")</f>
        <v>0</v>
      </c>
      <c r="G1362" s="1533" t="s">
        <v>6772</v>
      </c>
      <c r="H1362" s="2" t="s">
        <v>4754</v>
      </c>
    </row>
    <row r="1363" spans="1:8" x14ac:dyDescent="0.2">
      <c r="A1363">
        <v>1358</v>
      </c>
      <c r="B1363" s="7">
        <f>'EstExp 12-20'!D245</f>
        <v>0</v>
      </c>
      <c r="C1363" s="3">
        <f t="shared" si="41"/>
        <v>1358</v>
      </c>
      <c r="E1363" s="2" t="b">
        <f t="shared" ca="1" si="40"/>
        <v>1</v>
      </c>
      <c r="F1363" s="2" cm="1">
        <f t="array" aca="1" ref="F1363" ca="1">IF(G1363&lt;&gt;"",INDIRECT("'"&amp;G1363&amp;"'!"&amp;H1363),"")</f>
        <v>0</v>
      </c>
      <c r="G1363" s="1533" t="s">
        <v>6772</v>
      </c>
      <c r="H1363" s="2" t="s">
        <v>4755</v>
      </c>
    </row>
    <row r="1364" spans="1:8" x14ac:dyDescent="0.2">
      <c r="A1364">
        <v>1359</v>
      </c>
      <c r="B1364" s="7">
        <f>'EstExp 12-20'!D246</f>
        <v>0</v>
      </c>
      <c r="C1364" s="3">
        <f t="shared" si="41"/>
        <v>1359</v>
      </c>
      <c r="E1364" s="2" t="b">
        <f t="shared" ca="1" si="40"/>
        <v>1</v>
      </c>
      <c r="F1364" s="2" cm="1">
        <f t="array" aca="1" ref="F1364" ca="1">IF(G1364&lt;&gt;"",INDIRECT("'"&amp;G1364&amp;"'!"&amp;H1364),"")</f>
        <v>0</v>
      </c>
      <c r="G1364" s="1533" t="s">
        <v>6772</v>
      </c>
      <c r="H1364" s="2" t="s">
        <v>4756</v>
      </c>
    </row>
    <row r="1365" spans="1:8" x14ac:dyDescent="0.2">
      <c r="A1365">
        <v>1360</v>
      </c>
      <c r="B1365" s="7">
        <f>'EstExp 12-20'!D247</f>
        <v>0</v>
      </c>
      <c r="C1365" s="3">
        <f t="shared" si="41"/>
        <v>1360</v>
      </c>
      <c r="E1365" s="2" t="b">
        <f t="shared" ca="1" si="40"/>
        <v>1</v>
      </c>
      <c r="F1365" s="2" cm="1">
        <f t="array" aca="1" ref="F1365" ca="1">IF(G1365&lt;&gt;"",INDIRECT("'"&amp;G1365&amp;"'!"&amp;H1365),"")</f>
        <v>0</v>
      </c>
      <c r="G1365" s="1533" t="s">
        <v>6772</v>
      </c>
      <c r="H1365" s="2" t="s">
        <v>4757</v>
      </c>
    </row>
    <row r="1366" spans="1:8" x14ac:dyDescent="0.2">
      <c r="A1366">
        <v>1361</v>
      </c>
      <c r="B1366" s="7">
        <f>'EstExp 12-20'!D249</f>
        <v>0</v>
      </c>
      <c r="C1366" s="3">
        <f t="shared" si="41"/>
        <v>1361</v>
      </c>
      <c r="E1366" s="2" t="b">
        <f t="shared" ca="1" si="40"/>
        <v>1</v>
      </c>
      <c r="F1366" s="2" cm="1">
        <f t="array" aca="1" ref="F1366" ca="1">IF(G1366&lt;&gt;"",INDIRECT("'"&amp;G1366&amp;"'!"&amp;H1366),"")</f>
        <v>0</v>
      </c>
      <c r="G1366" s="1533" t="s">
        <v>6772</v>
      </c>
      <c r="H1366" s="2" t="s">
        <v>4758</v>
      </c>
    </row>
    <row r="1367" spans="1:8" x14ac:dyDescent="0.2">
      <c r="A1367">
        <v>1362</v>
      </c>
      <c r="B1367" s="7">
        <f>'EstExp 12-20'!D250</f>
        <v>0</v>
      </c>
      <c r="C1367" s="3">
        <f t="shared" si="41"/>
        <v>1362</v>
      </c>
      <c r="E1367" s="2" t="b">
        <f t="shared" ca="1" si="40"/>
        <v>1</v>
      </c>
      <c r="F1367" s="2" cm="1">
        <f t="array" aca="1" ref="F1367" ca="1">IF(G1367&lt;&gt;"",INDIRECT("'"&amp;G1367&amp;"'!"&amp;H1367),"")</f>
        <v>0</v>
      </c>
      <c r="G1367" s="1533" t="s">
        <v>6772</v>
      </c>
      <c r="H1367" s="2" t="s">
        <v>4759</v>
      </c>
    </row>
    <row r="1368" spans="1:8" x14ac:dyDescent="0.2">
      <c r="A1368">
        <v>1363</v>
      </c>
      <c r="B1368" s="7">
        <f>'EstExp 12-20'!D254</f>
        <v>0</v>
      </c>
      <c r="C1368" s="3">
        <f t="shared" si="41"/>
        <v>1363</v>
      </c>
      <c r="E1368" s="2" t="b">
        <f t="shared" ca="1" si="40"/>
        <v>1</v>
      </c>
      <c r="F1368" s="2" cm="1">
        <f t="array" aca="1" ref="F1368" ca="1">IF(G1368&lt;&gt;"",INDIRECT("'"&amp;G1368&amp;"'!"&amp;H1368),"")</f>
        <v>0</v>
      </c>
      <c r="G1368" s="1533" t="s">
        <v>6772</v>
      </c>
      <c r="H1368" s="2" t="s">
        <v>4760</v>
      </c>
    </row>
    <row r="1369" spans="1:8" x14ac:dyDescent="0.2">
      <c r="A1369">
        <v>1364</v>
      </c>
      <c r="B1369" s="7">
        <f>'EstExp 12-20'!D256</f>
        <v>0</v>
      </c>
      <c r="C1369" s="3">
        <f t="shared" si="41"/>
        <v>1364</v>
      </c>
      <c r="E1369" s="2" t="b">
        <f t="shared" ca="1" si="40"/>
        <v>1</v>
      </c>
      <c r="F1369" s="2" cm="1">
        <f t="array" aca="1" ref="F1369" ca="1">IF(G1369&lt;&gt;"",INDIRECT("'"&amp;G1369&amp;"'!"&amp;H1369),"")</f>
        <v>0</v>
      </c>
      <c r="G1369" s="1533" t="s">
        <v>6772</v>
      </c>
      <c r="H1369" s="2" t="s">
        <v>4761</v>
      </c>
    </row>
    <row r="1370" spans="1:8" x14ac:dyDescent="0.2">
      <c r="A1370">
        <v>1365</v>
      </c>
      <c r="B1370" s="7">
        <f>'EstExp 12-20'!D257</f>
        <v>0</v>
      </c>
      <c r="C1370" s="3">
        <f t="shared" si="41"/>
        <v>1365</v>
      </c>
      <c r="E1370" s="2" t="b">
        <f t="shared" ca="1" si="40"/>
        <v>1</v>
      </c>
      <c r="F1370" s="2" cm="1">
        <f t="array" aca="1" ref="F1370" ca="1">IF(G1370&lt;&gt;"",INDIRECT("'"&amp;G1370&amp;"'!"&amp;H1370),"")</f>
        <v>0</v>
      </c>
      <c r="G1370" s="1533" t="s">
        <v>6772</v>
      </c>
      <c r="H1370" s="2" t="s">
        <v>4762</v>
      </c>
    </row>
    <row r="1371" spans="1:8" x14ac:dyDescent="0.2">
      <c r="A1371">
        <v>1366</v>
      </c>
      <c r="B1371" s="7">
        <f>'EstExp 12-20'!D258</f>
        <v>0</v>
      </c>
      <c r="C1371" s="3">
        <f t="shared" si="41"/>
        <v>1366</v>
      </c>
      <c r="E1371" s="2" t="b">
        <f t="shared" ca="1" si="40"/>
        <v>1</v>
      </c>
      <c r="F1371" s="2" cm="1">
        <f t="array" aca="1" ref="F1371" ca="1">IF(G1371&lt;&gt;"",INDIRECT("'"&amp;G1371&amp;"'!"&amp;H1371),"")</f>
        <v>0</v>
      </c>
      <c r="G1371" s="1533" t="s">
        <v>6772</v>
      </c>
      <c r="H1371" s="2" t="s">
        <v>4763</v>
      </c>
    </row>
    <row r="1372" spans="1:8" x14ac:dyDescent="0.2">
      <c r="A1372">
        <v>1367</v>
      </c>
      <c r="B1372" s="7">
        <f>'EstExp 12-20'!D260</f>
        <v>0</v>
      </c>
      <c r="C1372" s="3">
        <f t="shared" si="41"/>
        <v>1367</v>
      </c>
      <c r="E1372" s="2" t="b">
        <f t="shared" ca="1" si="40"/>
        <v>1</v>
      </c>
      <c r="F1372" s="2" cm="1">
        <f t="array" aca="1" ref="F1372" ca="1">IF(G1372&lt;&gt;"",INDIRECT("'"&amp;G1372&amp;"'!"&amp;H1372),"")</f>
        <v>0</v>
      </c>
      <c r="G1372" s="1533" t="s">
        <v>6772</v>
      </c>
      <c r="H1372" s="2" t="s">
        <v>4764</v>
      </c>
    </row>
    <row r="1373" spans="1:8" x14ac:dyDescent="0.2">
      <c r="A1373">
        <v>1368</v>
      </c>
      <c r="B1373" s="7">
        <f>'EstExp 12-20'!D261</f>
        <v>0</v>
      </c>
      <c r="C1373" s="3">
        <f t="shared" si="41"/>
        <v>1368</v>
      </c>
      <c r="E1373" s="2" t="b">
        <f t="shared" ca="1" si="40"/>
        <v>1</v>
      </c>
      <c r="F1373" s="2" cm="1">
        <f t="array" aca="1" ref="F1373" ca="1">IF(G1373&lt;&gt;"",INDIRECT("'"&amp;G1373&amp;"'!"&amp;H1373),"")</f>
        <v>0</v>
      </c>
      <c r="G1373" s="1533" t="s">
        <v>6772</v>
      </c>
      <c r="H1373" s="2" t="s">
        <v>4765</v>
      </c>
    </row>
    <row r="1374" spans="1:8" x14ac:dyDescent="0.2">
      <c r="A1374">
        <v>1369</v>
      </c>
      <c r="B1374" s="7">
        <f>'EstExp 12-20'!D262</f>
        <v>0</v>
      </c>
      <c r="C1374" s="3">
        <f t="shared" si="41"/>
        <v>1369</v>
      </c>
      <c r="E1374" s="2" t="b">
        <f t="shared" ca="1" si="40"/>
        <v>1</v>
      </c>
      <c r="F1374" s="2" cm="1">
        <f t="array" aca="1" ref="F1374" ca="1">IF(G1374&lt;&gt;"",INDIRECT("'"&amp;G1374&amp;"'!"&amp;H1374),"")</f>
        <v>0</v>
      </c>
      <c r="G1374" s="1533" t="s">
        <v>6772</v>
      </c>
      <c r="H1374" s="2" t="s">
        <v>4766</v>
      </c>
    </row>
    <row r="1375" spans="1:8" x14ac:dyDescent="0.2">
      <c r="A1375">
        <v>1370</v>
      </c>
      <c r="B1375" s="7">
        <f>'EstExp 12-20'!D263</f>
        <v>0</v>
      </c>
      <c r="C1375" s="3">
        <f t="shared" si="41"/>
        <v>1370</v>
      </c>
      <c r="E1375" s="2" t="b">
        <f t="shared" ca="1" si="40"/>
        <v>1</v>
      </c>
      <c r="F1375" s="2" cm="1">
        <f t="array" aca="1" ref="F1375" ca="1">IF(G1375&lt;&gt;"",INDIRECT("'"&amp;G1375&amp;"'!"&amp;H1375),"")</f>
        <v>0</v>
      </c>
      <c r="G1375" s="1533" t="s">
        <v>6772</v>
      </c>
      <c r="H1375" s="2" t="s">
        <v>4767</v>
      </c>
    </row>
    <row r="1376" spans="1:8" x14ac:dyDescent="0.2">
      <c r="A1376">
        <v>1371</v>
      </c>
      <c r="B1376" s="7">
        <f>'EstExp 12-20'!D264</f>
        <v>0</v>
      </c>
      <c r="C1376" s="3">
        <f t="shared" si="41"/>
        <v>1371</v>
      </c>
      <c r="E1376" s="2" t="b">
        <f t="shared" ca="1" si="40"/>
        <v>1</v>
      </c>
      <c r="F1376" s="2" cm="1">
        <f t="array" aca="1" ref="F1376" ca="1">IF(G1376&lt;&gt;"",INDIRECT("'"&amp;G1376&amp;"'!"&amp;H1376),"")</f>
        <v>0</v>
      </c>
      <c r="G1376" s="1533" t="s">
        <v>6772</v>
      </c>
      <c r="H1376" s="2" t="s">
        <v>4768</v>
      </c>
    </row>
    <row r="1377" spans="1:11" x14ac:dyDescent="0.2">
      <c r="A1377">
        <v>1372</v>
      </c>
      <c r="B1377" s="7">
        <f>'EstExp 12-20'!D265</f>
        <v>0</v>
      </c>
      <c r="C1377" s="3">
        <f t="shared" si="41"/>
        <v>1372</v>
      </c>
      <c r="E1377" s="2" t="b">
        <f t="shared" ca="1" si="40"/>
        <v>1</v>
      </c>
      <c r="F1377" s="2" cm="1">
        <f t="array" aca="1" ref="F1377" ca="1">IF(G1377&lt;&gt;"",INDIRECT("'"&amp;G1377&amp;"'!"&amp;H1377),"")</f>
        <v>0</v>
      </c>
      <c r="G1377" s="1533" t="s">
        <v>6772</v>
      </c>
      <c r="H1377" s="2" t="s">
        <v>4769</v>
      </c>
    </row>
    <row r="1378" spans="1:11" x14ac:dyDescent="0.2">
      <c r="A1378">
        <v>1373</v>
      </c>
      <c r="B1378" s="7">
        <f>'EstExp 12-20'!D266</f>
        <v>0</v>
      </c>
      <c r="C1378" s="3">
        <f t="shared" si="41"/>
        <v>1373</v>
      </c>
      <c r="E1378" s="2" t="b">
        <f t="shared" ca="1" si="40"/>
        <v>1</v>
      </c>
      <c r="F1378" s="2" cm="1">
        <f t="array" aca="1" ref="F1378" ca="1">IF(G1378&lt;&gt;"",INDIRECT("'"&amp;G1378&amp;"'!"&amp;H1378),"")</f>
        <v>0</v>
      </c>
      <c r="G1378" s="1533" t="s">
        <v>6772</v>
      </c>
      <c r="H1378" s="2" t="s">
        <v>4770</v>
      </c>
    </row>
    <row r="1379" spans="1:11" x14ac:dyDescent="0.2">
      <c r="A1379" s="1">
        <v>1374</v>
      </c>
      <c r="D1379" s="4"/>
      <c r="E1379" s="2" t="b">
        <f t="shared" ca="1" si="40"/>
        <v>1</v>
      </c>
      <c r="F1379" s="2" t="str" cm="1">
        <f t="array" aca="1" ref="F1379" ca="1">IF(G1379&lt;&gt;"",INDIRECT("'"&amp;G1379&amp;"'!"&amp;H1379),"")</f>
        <v/>
      </c>
      <c r="G1379" s="1533"/>
      <c r="I1379" s="4"/>
      <c r="J1379" s="4"/>
      <c r="K1379" s="4"/>
    </row>
    <row r="1380" spans="1:11" x14ac:dyDescent="0.2">
      <c r="A1380">
        <v>1375</v>
      </c>
      <c r="B1380" s="7">
        <f>'EstExp 12-20'!D267</f>
        <v>0</v>
      </c>
      <c r="C1380" s="3">
        <f t="shared" si="41"/>
        <v>1375</v>
      </c>
      <c r="E1380" s="2" t="b">
        <f t="shared" ca="1" si="40"/>
        <v>1</v>
      </c>
      <c r="F1380" s="2" cm="1">
        <f t="array" aca="1" ref="F1380" ca="1">IF(G1380&lt;&gt;"",INDIRECT("'"&amp;G1380&amp;"'!"&amp;H1380),"")</f>
        <v>0</v>
      </c>
      <c r="G1380" s="1533" t="s">
        <v>6772</v>
      </c>
      <c r="H1380" s="2" t="s">
        <v>4771</v>
      </c>
    </row>
    <row r="1381" spans="1:11" x14ac:dyDescent="0.2">
      <c r="A1381">
        <v>1376</v>
      </c>
      <c r="B1381" s="7">
        <f>'EstExp 12-20'!D269</f>
        <v>0</v>
      </c>
      <c r="C1381" s="3">
        <f t="shared" si="41"/>
        <v>1376</v>
      </c>
      <c r="E1381" s="2" t="b">
        <f t="shared" ca="1" si="40"/>
        <v>1</v>
      </c>
      <c r="F1381" s="2" cm="1">
        <f t="array" aca="1" ref="F1381" ca="1">IF(G1381&lt;&gt;"",INDIRECT("'"&amp;G1381&amp;"'!"&amp;H1381),"")</f>
        <v>0</v>
      </c>
      <c r="G1381" s="1533" t="s">
        <v>6772</v>
      </c>
      <c r="H1381" s="2" t="s">
        <v>4772</v>
      </c>
    </row>
    <row r="1382" spans="1:11" x14ac:dyDescent="0.2">
      <c r="A1382">
        <v>1377</v>
      </c>
      <c r="B1382" s="7">
        <f>'EstExp 12-20'!D270</f>
        <v>0</v>
      </c>
      <c r="C1382" s="3">
        <f t="shared" si="41"/>
        <v>1377</v>
      </c>
      <c r="E1382" s="2" t="b">
        <f t="shared" ca="1" si="40"/>
        <v>1</v>
      </c>
      <c r="F1382" s="2" cm="1">
        <f t="array" aca="1" ref="F1382" ca="1">IF(G1382&lt;&gt;"",INDIRECT("'"&amp;G1382&amp;"'!"&amp;H1382),"")</f>
        <v>0</v>
      </c>
      <c r="G1382" s="1533" t="s">
        <v>6772</v>
      </c>
      <c r="H1382" s="2" t="s">
        <v>4773</v>
      </c>
    </row>
    <row r="1383" spans="1:11" x14ac:dyDescent="0.2">
      <c r="A1383">
        <v>1378</v>
      </c>
      <c r="B1383" s="7">
        <f>'EstExp 12-20'!D271</f>
        <v>0</v>
      </c>
      <c r="C1383" s="3">
        <f t="shared" si="41"/>
        <v>1378</v>
      </c>
      <c r="E1383" s="2" t="b">
        <f t="shared" ca="1" si="40"/>
        <v>1</v>
      </c>
      <c r="F1383" s="2" cm="1">
        <f t="array" aca="1" ref="F1383" ca="1">IF(G1383&lt;&gt;"",INDIRECT("'"&amp;G1383&amp;"'!"&amp;H1383),"")</f>
        <v>0</v>
      </c>
      <c r="G1383" s="1533" t="s">
        <v>6772</v>
      </c>
      <c r="H1383" s="2" t="s">
        <v>4774</v>
      </c>
    </row>
    <row r="1384" spans="1:11" x14ac:dyDescent="0.2">
      <c r="A1384">
        <v>1379</v>
      </c>
      <c r="B1384" s="7">
        <f>'EstExp 12-20'!D272</f>
        <v>0</v>
      </c>
      <c r="C1384" s="3">
        <f t="shared" si="41"/>
        <v>1379</v>
      </c>
      <c r="E1384" s="2" t="b">
        <f t="shared" ca="1" si="40"/>
        <v>1</v>
      </c>
      <c r="F1384" s="2" cm="1">
        <f t="array" aca="1" ref="F1384" ca="1">IF(G1384&lt;&gt;"",INDIRECT("'"&amp;G1384&amp;"'!"&amp;H1384),"")</f>
        <v>0</v>
      </c>
      <c r="G1384" s="1533" t="s">
        <v>6772</v>
      </c>
      <c r="H1384" s="2" t="s">
        <v>4775</v>
      </c>
    </row>
    <row r="1385" spans="1:11" x14ac:dyDescent="0.2">
      <c r="A1385" s="1">
        <v>1380</v>
      </c>
      <c r="D1385" s="4"/>
      <c r="E1385" s="2" t="b">
        <f t="shared" ca="1" si="40"/>
        <v>1</v>
      </c>
      <c r="F1385" s="2" t="str" cm="1">
        <f t="array" aca="1" ref="F1385" ca="1">IF(G1385&lt;&gt;"",INDIRECT("'"&amp;G1385&amp;"'!"&amp;H1385),"")</f>
        <v/>
      </c>
      <c r="G1385" s="1533"/>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33" t="s">
        <v>6772</v>
      </c>
      <c r="H1386" s="2" t="s">
        <v>4776</v>
      </c>
    </row>
    <row r="1387" spans="1:11" x14ac:dyDescent="0.2">
      <c r="A1387" s="1">
        <v>1382</v>
      </c>
      <c r="D1387" s="4"/>
      <c r="E1387" s="2" t="b">
        <f t="shared" ca="1" si="40"/>
        <v>1</v>
      </c>
      <c r="F1387" s="2" t="str" cm="1">
        <f t="array" aca="1" ref="F1387" ca="1">IF(G1387&lt;&gt;"",INDIRECT("'"&amp;G1387&amp;"'!"&amp;H1387),"")</f>
        <v/>
      </c>
      <c r="G1387" s="1533"/>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33" t="s">
        <v>6772</v>
      </c>
      <c r="H1388" s="2" t="s">
        <v>4777</v>
      </c>
    </row>
    <row r="1389" spans="1:11" x14ac:dyDescent="0.2">
      <c r="A1389">
        <v>1384</v>
      </c>
      <c r="B1389" s="7">
        <f>'EstExp 12-20'!D275</f>
        <v>0</v>
      </c>
      <c r="C1389" s="3">
        <f t="shared" si="41"/>
        <v>1384</v>
      </c>
      <c r="E1389" s="2" t="b">
        <f t="shared" ca="1" si="40"/>
        <v>1</v>
      </c>
      <c r="F1389" s="2" cm="1">
        <f t="array" aca="1" ref="F1389" ca="1">IF(G1389&lt;&gt;"",INDIRECT("'"&amp;G1389&amp;"'!"&amp;H1389),"")</f>
        <v>0</v>
      </c>
      <c r="G1389" s="1533" t="s">
        <v>6772</v>
      </c>
      <c r="H1389" s="2" t="s">
        <v>4778</v>
      </c>
    </row>
    <row r="1390" spans="1:11" x14ac:dyDescent="0.2">
      <c r="A1390">
        <v>1385</v>
      </c>
      <c r="B1390" s="7">
        <f>'EstExp 12-20'!D276</f>
        <v>0</v>
      </c>
      <c r="C1390" s="3">
        <f t="shared" si="41"/>
        <v>1385</v>
      </c>
      <c r="E1390" s="2" t="b">
        <f t="shared" ca="1" si="40"/>
        <v>1</v>
      </c>
      <c r="F1390" s="2" cm="1">
        <f t="array" aca="1" ref="F1390" ca="1">IF(G1390&lt;&gt;"",INDIRECT("'"&amp;G1390&amp;"'!"&amp;H1390),"")</f>
        <v>0</v>
      </c>
      <c r="G1390" s="1533" t="s">
        <v>6772</v>
      </c>
      <c r="H1390" s="2" t="s">
        <v>4779</v>
      </c>
    </row>
    <row r="1391" spans="1:11" x14ac:dyDescent="0.2">
      <c r="A1391">
        <v>1386</v>
      </c>
      <c r="B1391" s="7">
        <f>'EstExp 12-20'!D277</f>
        <v>0</v>
      </c>
      <c r="C1391" s="3">
        <f t="shared" si="41"/>
        <v>1386</v>
      </c>
      <c r="E1391" s="2" t="b">
        <f t="shared" ca="1" si="40"/>
        <v>1</v>
      </c>
      <c r="F1391" s="2" cm="1">
        <f t="array" aca="1" ref="F1391" ca="1">IF(G1391&lt;&gt;"",INDIRECT("'"&amp;G1391&amp;"'!"&amp;H1391),"")</f>
        <v>0</v>
      </c>
      <c r="G1391" s="1533" t="s">
        <v>6772</v>
      </c>
      <c r="H1391" s="2" t="s">
        <v>4780</v>
      </c>
    </row>
    <row r="1392" spans="1:11" x14ac:dyDescent="0.2">
      <c r="A1392">
        <v>1387</v>
      </c>
      <c r="B1392" s="7">
        <f>'EstExp 12-20'!D292</f>
        <v>3770000</v>
      </c>
      <c r="C1392" s="3">
        <f t="shared" si="41"/>
        <v>-3768613</v>
      </c>
      <c r="E1392" s="2" t="b">
        <f t="shared" ca="1" si="40"/>
        <v>1</v>
      </c>
      <c r="F1392" s="2" cm="1">
        <f t="array" aca="1" ref="F1392" ca="1">IF(G1392&lt;&gt;"",INDIRECT("'"&amp;G1392&amp;"'!"&amp;H1392),"")</f>
        <v>3770000</v>
      </c>
      <c r="G1392" s="1533" t="s">
        <v>6772</v>
      </c>
      <c r="H1392" s="2" t="s">
        <v>4781</v>
      </c>
    </row>
    <row r="1393" spans="1:11" x14ac:dyDescent="0.2">
      <c r="A1393">
        <v>1388</v>
      </c>
      <c r="B1393" s="7">
        <f>'EstExp 12-20'!H285</f>
        <v>0</v>
      </c>
      <c r="C1393" s="3">
        <f t="shared" si="41"/>
        <v>1388</v>
      </c>
      <c r="E1393" s="2" t="b">
        <f t="shared" ca="1" si="40"/>
        <v>1</v>
      </c>
      <c r="F1393" s="2" cm="1">
        <f t="array" aca="1" ref="F1393" ca="1">IF(G1393&lt;&gt;"",INDIRECT("'"&amp;G1393&amp;"'!"&amp;H1393),"")</f>
        <v>0</v>
      </c>
      <c r="G1393" s="1533" t="s">
        <v>6772</v>
      </c>
      <c r="H1393" s="2" t="s">
        <v>4782</v>
      </c>
    </row>
    <row r="1394" spans="1:11" x14ac:dyDescent="0.2">
      <c r="A1394">
        <v>1389</v>
      </c>
      <c r="B1394" s="7">
        <f>'EstExp 12-20'!H286</f>
        <v>0</v>
      </c>
      <c r="C1394" s="3">
        <f t="shared" si="41"/>
        <v>1389</v>
      </c>
      <c r="E1394" s="2" t="b">
        <f t="shared" ca="1" si="40"/>
        <v>1</v>
      </c>
      <c r="F1394" s="2" cm="1">
        <f t="array" aca="1" ref="F1394" ca="1">IF(G1394&lt;&gt;"",INDIRECT("'"&amp;G1394&amp;"'!"&amp;H1394),"")</f>
        <v>0</v>
      </c>
      <c r="G1394" s="1533" t="s">
        <v>6772</v>
      </c>
      <c r="H1394" s="2" t="s">
        <v>4783</v>
      </c>
    </row>
    <row r="1395" spans="1:11" x14ac:dyDescent="0.2">
      <c r="A1395">
        <v>1390</v>
      </c>
      <c r="B1395" s="7">
        <f>'EstExp 12-20'!H289</f>
        <v>0</v>
      </c>
      <c r="C1395" s="3">
        <f t="shared" si="41"/>
        <v>1390</v>
      </c>
      <c r="E1395" s="2" t="b">
        <f t="shared" ca="1" si="40"/>
        <v>1</v>
      </c>
      <c r="F1395" s="2" cm="1">
        <f t="array" aca="1" ref="F1395" ca="1">IF(G1395&lt;&gt;"",INDIRECT("'"&amp;G1395&amp;"'!"&amp;H1395),"")</f>
        <v>0</v>
      </c>
      <c r="G1395" s="1533" t="s">
        <v>6772</v>
      </c>
      <c r="H1395" s="2" t="s">
        <v>4784</v>
      </c>
    </row>
    <row r="1396" spans="1:11" x14ac:dyDescent="0.2">
      <c r="A1396">
        <v>1391</v>
      </c>
      <c r="B1396" s="7">
        <f>'EstExp 12-20'!H290</f>
        <v>0</v>
      </c>
      <c r="C1396" s="3">
        <f t="shared" si="41"/>
        <v>1391</v>
      </c>
      <c r="E1396" s="2" t="b">
        <f t="shared" ca="1" si="40"/>
        <v>1</v>
      </c>
      <c r="F1396" s="2" cm="1">
        <f t="array" aca="1" ref="F1396" ca="1">IF(G1396&lt;&gt;"",INDIRECT("'"&amp;G1396&amp;"'!"&amp;H1396),"")</f>
        <v>0</v>
      </c>
      <c r="G1396" s="1533" t="s">
        <v>6772</v>
      </c>
      <c r="H1396" s="2" t="s">
        <v>4785</v>
      </c>
    </row>
    <row r="1397" spans="1:11" x14ac:dyDescent="0.2">
      <c r="A1397" s="1">
        <v>1392</v>
      </c>
      <c r="D1397" s="4"/>
      <c r="E1397" s="2" t="b">
        <f t="shared" ca="1" si="40"/>
        <v>1</v>
      </c>
      <c r="F1397" s="2" t="str" cm="1">
        <f t="array" aca="1" ref="F1397" ca="1">IF(G1397&lt;&gt;"",INDIRECT("'"&amp;G1397&amp;"'!"&amp;H1397),"")</f>
        <v/>
      </c>
      <c r="G1397" s="1533"/>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33" t="s">
        <v>6772</v>
      </c>
      <c r="H1398" s="2" t="s">
        <v>4786</v>
      </c>
    </row>
    <row r="1399" spans="1:11" x14ac:dyDescent="0.2">
      <c r="A1399" s="1">
        <v>1394</v>
      </c>
      <c r="D1399" s="4"/>
      <c r="E1399" s="2" t="b">
        <f t="shared" ca="1" si="40"/>
        <v>1</v>
      </c>
      <c r="F1399" s="2" t="str" cm="1">
        <f t="array" aca="1" ref="F1399" ca="1">IF(G1399&lt;&gt;"",INDIRECT("'"&amp;G1399&amp;"'!"&amp;H1399),"")</f>
        <v/>
      </c>
      <c r="G1399" s="1533"/>
      <c r="I1399" s="4"/>
      <c r="J1399" s="4"/>
      <c r="K1399" s="4"/>
    </row>
    <row r="1400" spans="1:11" x14ac:dyDescent="0.2">
      <c r="A1400" s="1">
        <v>1395</v>
      </c>
      <c r="D1400" s="4"/>
      <c r="E1400" s="2" t="b">
        <f t="shared" ca="1" si="40"/>
        <v>1</v>
      </c>
      <c r="F1400" s="2" t="str" cm="1">
        <f t="array" aca="1" ref="F1400" ca="1">IF(G1400&lt;&gt;"",INDIRECT("'"&amp;G1400&amp;"'!"&amp;H1400),"")</f>
        <v/>
      </c>
      <c r="G1400" s="1533"/>
      <c r="I1400" s="4"/>
      <c r="J1400" s="4"/>
      <c r="K1400" s="4"/>
    </row>
    <row r="1401" spans="1:11" x14ac:dyDescent="0.2">
      <c r="A1401" s="1">
        <v>1396</v>
      </c>
      <c r="D1401" s="4"/>
      <c r="E1401" s="2" t="b">
        <f t="shared" ca="1" si="40"/>
        <v>1</v>
      </c>
      <c r="F1401" s="2" t="str" cm="1">
        <f t="array" aca="1" ref="F1401" ca="1">IF(G1401&lt;&gt;"",INDIRECT("'"&amp;G1401&amp;"'!"&amp;H1401),"")</f>
        <v/>
      </c>
      <c r="G1401" s="1533"/>
      <c r="I1401" s="4"/>
      <c r="J1401" s="4"/>
      <c r="K1401" s="4"/>
    </row>
    <row r="1402" spans="1:11" x14ac:dyDescent="0.2">
      <c r="A1402" s="1">
        <v>1397</v>
      </c>
      <c r="D1402" s="4"/>
      <c r="E1402" s="2" t="b">
        <f t="shared" ca="1" si="40"/>
        <v>1</v>
      </c>
      <c r="F1402" s="2" t="str" cm="1">
        <f t="array" aca="1" ref="F1402" ca="1">IF(G1402&lt;&gt;"",INDIRECT("'"&amp;G1402&amp;"'!"&amp;H1402),"")</f>
        <v/>
      </c>
      <c r="G1402" s="1533"/>
      <c r="I1402" s="4"/>
      <c r="J1402" s="4"/>
      <c r="K1402" s="4"/>
    </row>
    <row r="1403" spans="1:11" x14ac:dyDescent="0.2">
      <c r="A1403" s="1">
        <v>1398</v>
      </c>
      <c r="D1403" s="4"/>
      <c r="E1403" s="2" t="b">
        <f t="shared" ca="1" si="40"/>
        <v>1</v>
      </c>
      <c r="F1403" s="2" t="str" cm="1">
        <f t="array" aca="1" ref="F1403" ca="1">IF(G1403&lt;&gt;"",INDIRECT("'"&amp;G1403&amp;"'!"&amp;H1403),"")</f>
        <v/>
      </c>
      <c r="G1403" s="1533"/>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33" t="s">
        <v>6772</v>
      </c>
      <c r="H1404" s="2" t="s">
        <v>4787</v>
      </c>
    </row>
    <row r="1405" spans="1:11" x14ac:dyDescent="0.2">
      <c r="A1405" s="1">
        <v>1400</v>
      </c>
      <c r="D1405" s="4"/>
      <c r="E1405" s="2" t="b">
        <f t="shared" ca="1" si="40"/>
        <v>1</v>
      </c>
      <c r="F1405" s="2" t="str" cm="1">
        <f t="array" aca="1" ref="F1405" ca="1">IF(G1405&lt;&gt;"",INDIRECT("'"&amp;G1405&amp;"'!"&amp;H1405),"")</f>
        <v/>
      </c>
      <c r="G1405" s="1533"/>
      <c r="I1405" s="4"/>
      <c r="J1405" s="4"/>
      <c r="K1405" s="4"/>
    </row>
    <row r="1406" spans="1:11" x14ac:dyDescent="0.2">
      <c r="A1406" s="1">
        <v>1401</v>
      </c>
      <c r="D1406" s="4"/>
      <c r="E1406" s="2" t="b">
        <f t="shared" ca="1" si="40"/>
        <v>1</v>
      </c>
      <c r="F1406" s="2" t="str" cm="1">
        <f t="array" aca="1" ref="F1406" ca="1">IF(G1406&lt;&gt;"",INDIRECT("'"&amp;G1406&amp;"'!"&amp;H1406),"")</f>
        <v/>
      </c>
      <c r="G1406" s="1533"/>
      <c r="I1406" s="4"/>
      <c r="J1406" s="4"/>
      <c r="K1406" s="4"/>
    </row>
    <row r="1407" spans="1:11" x14ac:dyDescent="0.2">
      <c r="A1407" s="1">
        <v>1402</v>
      </c>
      <c r="D1407" s="4"/>
      <c r="E1407" s="2" t="b">
        <f t="shared" ca="1" si="40"/>
        <v>1</v>
      </c>
      <c r="F1407" s="2" t="str" cm="1">
        <f t="array" aca="1" ref="F1407" ca="1">IF(G1407&lt;&gt;"",INDIRECT("'"&amp;G1407&amp;"'!"&amp;H1407),"")</f>
        <v/>
      </c>
      <c r="G1407" s="1533"/>
      <c r="I1407" s="4"/>
      <c r="J1407" s="4"/>
      <c r="K1407" s="4"/>
    </row>
    <row r="1408" spans="1:11" x14ac:dyDescent="0.2">
      <c r="A1408" s="1">
        <v>1403</v>
      </c>
      <c r="D1408" s="4"/>
      <c r="E1408" s="2" t="b">
        <f t="shared" ca="1" si="40"/>
        <v>1</v>
      </c>
      <c r="F1408" s="2" t="str" cm="1">
        <f t="array" aca="1" ref="F1408" ca="1">IF(G1408&lt;&gt;"",INDIRECT("'"&amp;G1408&amp;"'!"&amp;H1408),"")</f>
        <v/>
      </c>
      <c r="G1408" s="1533"/>
      <c r="I1408" s="4"/>
      <c r="J1408" s="4"/>
      <c r="K1408" s="4"/>
    </row>
    <row r="1409" spans="1:11" x14ac:dyDescent="0.2">
      <c r="A1409" s="1">
        <v>1404</v>
      </c>
      <c r="D1409" s="4"/>
      <c r="E1409" s="2" t="b">
        <f t="shared" ca="1" si="40"/>
        <v>1</v>
      </c>
      <c r="F1409" s="2" t="str" cm="1">
        <f t="array" aca="1" ref="F1409" ca="1">IF(G1409&lt;&gt;"",INDIRECT("'"&amp;G1409&amp;"'!"&amp;H1409),"")</f>
        <v/>
      </c>
      <c r="G1409" s="1533"/>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33" t="s">
        <v>6772</v>
      </c>
      <c r="H1410" s="2" t="s">
        <v>4788</v>
      </c>
    </row>
    <row r="1411" spans="1:11" x14ac:dyDescent="0.2">
      <c r="A1411" s="1">
        <v>1406</v>
      </c>
      <c r="D1411" s="4"/>
      <c r="E1411" s="2" t="b">
        <f t="shared" ca="1" si="42"/>
        <v>1</v>
      </c>
      <c r="F1411" s="2" t="str" cm="1">
        <f t="array" aca="1" ref="F1411" ca="1">IF(G1411&lt;&gt;"",INDIRECT("'"&amp;G1411&amp;"'!"&amp;H1411),"")</f>
        <v/>
      </c>
      <c r="G1411" s="1533"/>
      <c r="I1411" s="4"/>
      <c r="J1411" s="4"/>
      <c r="K1411" s="4"/>
    </row>
    <row r="1412" spans="1:11" x14ac:dyDescent="0.2">
      <c r="A1412" s="1">
        <v>1407</v>
      </c>
      <c r="D1412" s="4"/>
      <c r="E1412" s="2" t="b">
        <f t="shared" ca="1" si="42"/>
        <v>1</v>
      </c>
      <c r="F1412" s="2" t="str" cm="1">
        <f t="array" aca="1" ref="F1412" ca="1">IF(G1412&lt;&gt;"",INDIRECT("'"&amp;G1412&amp;"'!"&amp;H1412),"")</f>
        <v/>
      </c>
      <c r="G1412" s="1533"/>
      <c r="I1412" s="4"/>
      <c r="J1412" s="4"/>
      <c r="K1412" s="4"/>
    </row>
    <row r="1413" spans="1:11" x14ac:dyDescent="0.2">
      <c r="A1413" s="1">
        <v>1408</v>
      </c>
      <c r="D1413" s="4"/>
      <c r="E1413" s="2" t="b">
        <f t="shared" ca="1" si="42"/>
        <v>1</v>
      </c>
      <c r="F1413" s="2" t="str" cm="1">
        <f t="array" aca="1" ref="F1413" ca="1">IF(G1413&lt;&gt;"",INDIRECT("'"&amp;G1413&amp;"'!"&amp;H1413),"")</f>
        <v/>
      </c>
      <c r="G1413" s="1533"/>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33" t="s">
        <v>6772</v>
      </c>
      <c r="H1414" s="2" t="s">
        <v>4789</v>
      </c>
    </row>
    <row r="1415" spans="1:11" x14ac:dyDescent="0.2">
      <c r="A1415">
        <v>1410</v>
      </c>
      <c r="B1415" s="7">
        <f>'EstExp 12-20'!K226</f>
        <v>0</v>
      </c>
      <c r="C1415" s="3">
        <f t="shared" si="41"/>
        <v>1410</v>
      </c>
      <c r="E1415" s="2" t="b">
        <f t="shared" ca="1" si="42"/>
        <v>1</v>
      </c>
      <c r="F1415" s="2" cm="1">
        <f t="array" aca="1" ref="F1415" ca="1">IF(G1415&lt;&gt;"",INDIRECT("'"&amp;G1415&amp;"'!"&amp;H1415),"")</f>
        <v>0</v>
      </c>
      <c r="G1415" s="1533" t="s">
        <v>6772</v>
      </c>
      <c r="H1415" s="2" t="s">
        <v>4790</v>
      </c>
    </row>
    <row r="1416" spans="1:11" x14ac:dyDescent="0.2">
      <c r="A1416">
        <v>1411</v>
      </c>
      <c r="B1416" s="7">
        <f>'EstExp 12-20'!K227</f>
        <v>0</v>
      </c>
      <c r="C1416" s="3">
        <f t="shared" ref="C1416:C1479" si="43">A1416-B1416</f>
        <v>1411</v>
      </c>
      <c r="E1416" s="2" t="b">
        <f t="shared" ca="1" si="42"/>
        <v>1</v>
      </c>
      <c r="F1416" s="2" cm="1">
        <f t="array" aca="1" ref="F1416" ca="1">IF(G1416&lt;&gt;"",INDIRECT("'"&amp;G1416&amp;"'!"&amp;H1416),"")</f>
        <v>0</v>
      </c>
      <c r="G1416" s="1533" t="s">
        <v>6772</v>
      </c>
      <c r="H1416" s="2" t="s">
        <v>4791</v>
      </c>
    </row>
    <row r="1417" spans="1:11" x14ac:dyDescent="0.2">
      <c r="A1417">
        <v>1412</v>
      </c>
      <c r="B1417" s="7">
        <f>'EstExp 12-20'!K228</f>
        <v>0</v>
      </c>
      <c r="C1417" s="3">
        <f t="shared" si="43"/>
        <v>1412</v>
      </c>
      <c r="E1417" s="2" t="b">
        <f t="shared" ca="1" si="42"/>
        <v>1</v>
      </c>
      <c r="F1417" s="2" cm="1">
        <f t="array" aca="1" ref="F1417" ca="1">IF(G1417&lt;&gt;"",INDIRECT("'"&amp;G1417&amp;"'!"&amp;H1417),"")</f>
        <v>0</v>
      </c>
      <c r="G1417" s="1533" t="s">
        <v>6772</v>
      </c>
      <c r="H1417" s="2" t="s">
        <v>4792</v>
      </c>
    </row>
    <row r="1418" spans="1:11" x14ac:dyDescent="0.2">
      <c r="A1418">
        <v>1413</v>
      </c>
      <c r="B1418" s="7">
        <f>'EstExp 12-20'!K233</f>
        <v>3770000</v>
      </c>
      <c r="C1418" s="3">
        <f t="shared" si="43"/>
        <v>-3768587</v>
      </c>
      <c r="E1418" s="2" t="b">
        <f t="shared" ca="1" si="42"/>
        <v>1</v>
      </c>
      <c r="F1418" s="2" cm="1">
        <f t="array" aca="1" ref="F1418" ca="1">IF(G1418&lt;&gt;"",INDIRECT("'"&amp;G1418&amp;"'!"&amp;H1418),"")</f>
        <v>3770000</v>
      </c>
      <c r="G1418" s="1533" t="s">
        <v>6772</v>
      </c>
      <c r="H1418" s="2" t="s">
        <v>4793</v>
      </c>
    </row>
    <row r="1419" spans="1:11" x14ac:dyDescent="0.2">
      <c r="A1419">
        <v>1414</v>
      </c>
      <c r="B1419" s="7">
        <f>'EstExp 12-20'!K236</f>
        <v>0</v>
      </c>
      <c r="C1419" s="3">
        <f t="shared" si="43"/>
        <v>1414</v>
      </c>
      <c r="E1419" s="2" t="b">
        <f t="shared" ca="1" si="42"/>
        <v>1</v>
      </c>
      <c r="F1419" s="2" cm="1">
        <f t="array" aca="1" ref="F1419" ca="1">IF(G1419&lt;&gt;"",INDIRECT("'"&amp;G1419&amp;"'!"&amp;H1419),"")</f>
        <v>0</v>
      </c>
      <c r="G1419" s="1533" t="s">
        <v>6772</v>
      </c>
      <c r="H1419" s="2" t="s">
        <v>4794</v>
      </c>
    </row>
    <row r="1420" spans="1:11" x14ac:dyDescent="0.2">
      <c r="A1420">
        <v>1415</v>
      </c>
      <c r="B1420" s="7">
        <f>'EstExp 12-20'!K237</f>
        <v>0</v>
      </c>
      <c r="C1420" s="3">
        <f t="shared" si="43"/>
        <v>1415</v>
      </c>
      <c r="E1420" s="2" t="b">
        <f t="shared" ca="1" si="42"/>
        <v>1</v>
      </c>
      <c r="F1420" s="2" cm="1">
        <f t="array" aca="1" ref="F1420" ca="1">IF(G1420&lt;&gt;"",INDIRECT("'"&amp;G1420&amp;"'!"&amp;H1420),"")</f>
        <v>0</v>
      </c>
      <c r="G1420" s="1533" t="s">
        <v>6772</v>
      </c>
      <c r="H1420" s="2" t="s">
        <v>4795</v>
      </c>
    </row>
    <row r="1421" spans="1:11" x14ac:dyDescent="0.2">
      <c r="A1421">
        <v>1416</v>
      </c>
      <c r="B1421" s="7">
        <f>'EstExp 12-20'!K238</f>
        <v>0</v>
      </c>
      <c r="C1421" s="3">
        <f t="shared" si="43"/>
        <v>1416</v>
      </c>
      <c r="E1421" s="2" t="b">
        <f t="shared" ca="1" si="42"/>
        <v>1</v>
      </c>
      <c r="F1421" s="2" cm="1">
        <f t="array" aca="1" ref="F1421" ca="1">IF(G1421&lt;&gt;"",INDIRECT("'"&amp;G1421&amp;"'!"&amp;H1421),"")</f>
        <v>0</v>
      </c>
      <c r="G1421" s="1533" t="s">
        <v>6772</v>
      </c>
      <c r="H1421" s="2" t="s">
        <v>4796</v>
      </c>
    </row>
    <row r="1422" spans="1:11" x14ac:dyDescent="0.2">
      <c r="A1422">
        <v>1417</v>
      </c>
      <c r="B1422" s="7">
        <f>'EstExp 12-20'!K239</f>
        <v>0</v>
      </c>
      <c r="C1422" s="3">
        <f t="shared" si="43"/>
        <v>1417</v>
      </c>
      <c r="E1422" s="2" t="b">
        <f t="shared" ca="1" si="42"/>
        <v>1</v>
      </c>
      <c r="F1422" s="2" cm="1">
        <f t="array" aca="1" ref="F1422" ca="1">IF(G1422&lt;&gt;"",INDIRECT("'"&amp;G1422&amp;"'!"&amp;H1422),"")</f>
        <v>0</v>
      </c>
      <c r="G1422" s="1533" t="s">
        <v>6772</v>
      </c>
      <c r="H1422" s="2" t="s">
        <v>4797</v>
      </c>
    </row>
    <row r="1423" spans="1:11" x14ac:dyDescent="0.2">
      <c r="A1423">
        <v>1418</v>
      </c>
      <c r="B1423" s="7">
        <f>'EstExp 12-20'!K240</f>
        <v>0</v>
      </c>
      <c r="C1423" s="3">
        <f t="shared" si="43"/>
        <v>1418</v>
      </c>
      <c r="E1423" s="2" t="b">
        <f t="shared" ca="1" si="42"/>
        <v>1</v>
      </c>
      <c r="F1423" s="2" cm="1">
        <f t="array" aca="1" ref="F1423" ca="1">IF(G1423&lt;&gt;"",INDIRECT("'"&amp;G1423&amp;"'!"&amp;H1423),"")</f>
        <v>0</v>
      </c>
      <c r="G1423" s="1533" t="s">
        <v>6772</v>
      </c>
      <c r="H1423" s="2" t="s">
        <v>4798</v>
      </c>
    </row>
    <row r="1424" spans="1:11" x14ac:dyDescent="0.2">
      <c r="A1424">
        <v>1419</v>
      </c>
      <c r="B1424" s="7">
        <f>'EstExp 12-20'!K241</f>
        <v>0</v>
      </c>
      <c r="C1424" s="3">
        <f t="shared" si="43"/>
        <v>1419</v>
      </c>
      <c r="E1424" s="2" t="b">
        <f t="shared" ca="1" si="42"/>
        <v>1</v>
      </c>
      <c r="F1424" s="2" cm="1">
        <f t="array" aca="1" ref="F1424" ca="1">IF(G1424&lt;&gt;"",INDIRECT("'"&amp;G1424&amp;"'!"&amp;H1424),"")</f>
        <v>0</v>
      </c>
      <c r="G1424" s="1533" t="s">
        <v>6772</v>
      </c>
      <c r="H1424" s="2" t="s">
        <v>4799</v>
      </c>
    </row>
    <row r="1425" spans="1:8" x14ac:dyDescent="0.2">
      <c r="A1425">
        <v>1420</v>
      </c>
      <c r="B1425" s="7">
        <f>'EstExp 12-20'!K242</f>
        <v>0</v>
      </c>
      <c r="C1425" s="3">
        <f t="shared" si="43"/>
        <v>1420</v>
      </c>
      <c r="E1425" s="2" t="b">
        <f t="shared" ca="1" si="42"/>
        <v>1</v>
      </c>
      <c r="F1425" s="2" cm="1">
        <f t="array" aca="1" ref="F1425" ca="1">IF(G1425&lt;&gt;"",INDIRECT("'"&amp;G1425&amp;"'!"&amp;H1425),"")</f>
        <v>0</v>
      </c>
      <c r="G1425" s="1533" t="s">
        <v>6772</v>
      </c>
      <c r="H1425" s="2" t="s">
        <v>4800</v>
      </c>
    </row>
    <row r="1426" spans="1:8" x14ac:dyDescent="0.2">
      <c r="A1426">
        <v>1421</v>
      </c>
      <c r="B1426" s="7">
        <f>'EstExp 12-20'!K244</f>
        <v>0</v>
      </c>
      <c r="C1426" s="3">
        <f t="shared" si="43"/>
        <v>1421</v>
      </c>
      <c r="E1426" s="2" t="b">
        <f t="shared" ca="1" si="42"/>
        <v>1</v>
      </c>
      <c r="F1426" s="2" cm="1">
        <f t="array" aca="1" ref="F1426" ca="1">IF(G1426&lt;&gt;"",INDIRECT("'"&amp;G1426&amp;"'!"&amp;H1426),"")</f>
        <v>0</v>
      </c>
      <c r="G1426" s="1533" t="s">
        <v>6772</v>
      </c>
      <c r="H1426" s="2" t="s">
        <v>4801</v>
      </c>
    </row>
    <row r="1427" spans="1:8" x14ac:dyDescent="0.2">
      <c r="A1427">
        <v>1422</v>
      </c>
      <c r="B1427" s="7">
        <f>'EstExp 12-20'!K245</f>
        <v>0</v>
      </c>
      <c r="C1427" s="3">
        <f t="shared" si="43"/>
        <v>1422</v>
      </c>
      <c r="E1427" s="2" t="b">
        <f t="shared" ca="1" si="42"/>
        <v>1</v>
      </c>
      <c r="F1427" s="2" cm="1">
        <f t="array" aca="1" ref="F1427" ca="1">IF(G1427&lt;&gt;"",INDIRECT("'"&amp;G1427&amp;"'!"&amp;H1427),"")</f>
        <v>0</v>
      </c>
      <c r="G1427" s="1533" t="s">
        <v>6772</v>
      </c>
      <c r="H1427" s="2" t="s">
        <v>4802</v>
      </c>
    </row>
    <row r="1428" spans="1:8" x14ac:dyDescent="0.2">
      <c r="A1428">
        <v>1423</v>
      </c>
      <c r="B1428" s="7">
        <f>'EstExp 12-20'!K246</f>
        <v>0</v>
      </c>
      <c r="C1428" s="3">
        <f t="shared" si="43"/>
        <v>1423</v>
      </c>
      <c r="E1428" s="2" t="b">
        <f t="shared" ca="1" si="42"/>
        <v>1</v>
      </c>
      <c r="F1428" s="2" cm="1">
        <f t="array" aca="1" ref="F1428" ca="1">IF(G1428&lt;&gt;"",INDIRECT("'"&amp;G1428&amp;"'!"&amp;H1428),"")</f>
        <v>0</v>
      </c>
      <c r="G1428" s="1533" t="s">
        <v>6772</v>
      </c>
      <c r="H1428" s="2" t="s">
        <v>4803</v>
      </c>
    </row>
    <row r="1429" spans="1:8" x14ac:dyDescent="0.2">
      <c r="A1429">
        <v>1424</v>
      </c>
      <c r="B1429" s="7">
        <f>'EstExp 12-20'!K247</f>
        <v>0</v>
      </c>
      <c r="C1429" s="3">
        <f t="shared" si="43"/>
        <v>1424</v>
      </c>
      <c r="E1429" s="2" t="b">
        <f t="shared" ca="1" si="42"/>
        <v>1</v>
      </c>
      <c r="F1429" s="2" cm="1">
        <f t="array" aca="1" ref="F1429" ca="1">IF(G1429&lt;&gt;"",INDIRECT("'"&amp;G1429&amp;"'!"&amp;H1429),"")</f>
        <v>0</v>
      </c>
      <c r="G1429" s="1533" t="s">
        <v>6772</v>
      </c>
      <c r="H1429" s="2" t="s">
        <v>4804</v>
      </c>
    </row>
    <row r="1430" spans="1:8" x14ac:dyDescent="0.2">
      <c r="A1430">
        <v>1425</v>
      </c>
      <c r="B1430" s="7">
        <f>'EstExp 12-20'!K249</f>
        <v>0</v>
      </c>
      <c r="C1430" s="3">
        <f t="shared" si="43"/>
        <v>1425</v>
      </c>
      <c r="E1430" s="2" t="b">
        <f t="shared" ca="1" si="42"/>
        <v>1</v>
      </c>
      <c r="F1430" s="2" cm="1">
        <f t="array" aca="1" ref="F1430" ca="1">IF(G1430&lt;&gt;"",INDIRECT("'"&amp;G1430&amp;"'!"&amp;H1430),"")</f>
        <v>0</v>
      </c>
      <c r="G1430" s="1533" t="s">
        <v>6772</v>
      </c>
      <c r="H1430" s="2" t="s">
        <v>4805</v>
      </c>
    </row>
    <row r="1431" spans="1:8" x14ac:dyDescent="0.2">
      <c r="A1431">
        <v>1426</v>
      </c>
      <c r="B1431" s="7">
        <f>'EstExp 12-20'!K250</f>
        <v>0</v>
      </c>
      <c r="C1431" s="3">
        <f t="shared" si="43"/>
        <v>1426</v>
      </c>
      <c r="E1431" s="2" t="b">
        <f t="shared" ca="1" si="42"/>
        <v>1</v>
      </c>
      <c r="F1431" s="2" cm="1">
        <f t="array" aca="1" ref="F1431" ca="1">IF(G1431&lt;&gt;"",INDIRECT("'"&amp;G1431&amp;"'!"&amp;H1431),"")</f>
        <v>0</v>
      </c>
      <c r="G1431" s="1533" t="s">
        <v>6772</v>
      </c>
      <c r="H1431" s="2" t="s">
        <v>4806</v>
      </c>
    </row>
    <row r="1432" spans="1:8" x14ac:dyDescent="0.2">
      <c r="A1432">
        <v>1427</v>
      </c>
      <c r="B1432" s="7">
        <f>'EstExp 12-20'!K254</f>
        <v>0</v>
      </c>
      <c r="C1432" s="3">
        <f t="shared" si="43"/>
        <v>1427</v>
      </c>
      <c r="E1432" s="2" t="b">
        <f t="shared" ca="1" si="42"/>
        <v>1</v>
      </c>
      <c r="F1432" s="2" cm="1">
        <f t="array" aca="1" ref="F1432" ca="1">IF(G1432&lt;&gt;"",INDIRECT("'"&amp;G1432&amp;"'!"&amp;H1432),"")</f>
        <v>0</v>
      </c>
      <c r="G1432" s="1533" t="s">
        <v>6772</v>
      </c>
      <c r="H1432" s="2" t="s">
        <v>4807</v>
      </c>
    </row>
    <row r="1433" spans="1:8" x14ac:dyDescent="0.2">
      <c r="A1433">
        <v>1428</v>
      </c>
      <c r="B1433" s="7">
        <f>'EstExp 12-20'!K256</f>
        <v>0</v>
      </c>
      <c r="C1433" s="3">
        <f t="shared" si="43"/>
        <v>1428</v>
      </c>
      <c r="E1433" s="2" t="b">
        <f t="shared" ca="1" si="42"/>
        <v>1</v>
      </c>
      <c r="F1433" s="2" cm="1">
        <f t="array" aca="1" ref="F1433" ca="1">IF(G1433&lt;&gt;"",INDIRECT("'"&amp;G1433&amp;"'!"&amp;H1433),"")</f>
        <v>0</v>
      </c>
      <c r="G1433" s="1533" t="s">
        <v>6772</v>
      </c>
      <c r="H1433" s="2" t="s">
        <v>4808</v>
      </c>
    </row>
    <row r="1434" spans="1:8" x14ac:dyDescent="0.2">
      <c r="A1434">
        <v>1429</v>
      </c>
      <c r="B1434" s="7">
        <f>'EstExp 12-20'!K257</f>
        <v>0</v>
      </c>
      <c r="C1434" s="3">
        <f t="shared" si="43"/>
        <v>1429</v>
      </c>
      <c r="E1434" s="2" t="b">
        <f t="shared" ca="1" si="42"/>
        <v>1</v>
      </c>
      <c r="F1434" s="2" cm="1">
        <f t="array" aca="1" ref="F1434" ca="1">IF(G1434&lt;&gt;"",INDIRECT("'"&amp;G1434&amp;"'!"&amp;H1434),"")</f>
        <v>0</v>
      </c>
      <c r="G1434" s="1533" t="s">
        <v>6772</v>
      </c>
      <c r="H1434" s="2" t="s">
        <v>4809</v>
      </c>
    </row>
    <row r="1435" spans="1:8" x14ac:dyDescent="0.2">
      <c r="A1435">
        <v>1430</v>
      </c>
      <c r="B1435" s="7">
        <f>'EstExp 12-20'!K258</f>
        <v>0</v>
      </c>
      <c r="C1435" s="3">
        <f t="shared" si="43"/>
        <v>1430</v>
      </c>
      <c r="E1435" s="2" t="b">
        <f t="shared" ca="1" si="42"/>
        <v>1</v>
      </c>
      <c r="F1435" s="2" cm="1">
        <f t="array" aca="1" ref="F1435" ca="1">IF(G1435&lt;&gt;"",INDIRECT("'"&amp;G1435&amp;"'!"&amp;H1435),"")</f>
        <v>0</v>
      </c>
      <c r="G1435" s="1533" t="s">
        <v>6772</v>
      </c>
      <c r="H1435" s="2" t="s">
        <v>4810</v>
      </c>
    </row>
    <row r="1436" spans="1:8" x14ac:dyDescent="0.2">
      <c r="A1436">
        <v>1431</v>
      </c>
      <c r="B1436" s="7">
        <f>'EstExp 12-20'!K260</f>
        <v>0</v>
      </c>
      <c r="C1436" s="3">
        <f t="shared" si="43"/>
        <v>1431</v>
      </c>
      <c r="E1436" s="2" t="b">
        <f t="shared" ca="1" si="42"/>
        <v>1</v>
      </c>
      <c r="F1436" s="2" cm="1">
        <f t="array" aca="1" ref="F1436" ca="1">IF(G1436&lt;&gt;"",INDIRECT("'"&amp;G1436&amp;"'!"&amp;H1436),"")</f>
        <v>0</v>
      </c>
      <c r="G1436" s="1533" t="s">
        <v>6772</v>
      </c>
      <c r="H1436" s="2" t="s">
        <v>4811</v>
      </c>
    </row>
    <row r="1437" spans="1:8" x14ac:dyDescent="0.2">
      <c r="A1437">
        <v>1432</v>
      </c>
      <c r="B1437" s="7">
        <f>'EstExp 12-20'!K261</f>
        <v>0</v>
      </c>
      <c r="C1437" s="3">
        <f t="shared" si="43"/>
        <v>1432</v>
      </c>
      <c r="E1437" s="2" t="b">
        <f t="shared" ca="1" si="42"/>
        <v>1</v>
      </c>
      <c r="F1437" s="2" cm="1">
        <f t="array" aca="1" ref="F1437" ca="1">IF(G1437&lt;&gt;"",INDIRECT("'"&amp;G1437&amp;"'!"&amp;H1437),"")</f>
        <v>0</v>
      </c>
      <c r="G1437" s="1533" t="s">
        <v>6772</v>
      </c>
      <c r="H1437" s="2" t="s">
        <v>4812</v>
      </c>
    </row>
    <row r="1438" spans="1:8" x14ac:dyDescent="0.2">
      <c r="A1438">
        <v>1433</v>
      </c>
      <c r="B1438" s="7">
        <f>'EstExp 12-20'!K262</f>
        <v>0</v>
      </c>
      <c r="C1438" s="3">
        <f t="shared" si="43"/>
        <v>1433</v>
      </c>
      <c r="E1438" s="2" t="b">
        <f t="shared" ca="1" si="42"/>
        <v>1</v>
      </c>
      <c r="F1438" s="2" cm="1">
        <f t="array" aca="1" ref="F1438" ca="1">IF(G1438&lt;&gt;"",INDIRECT("'"&amp;G1438&amp;"'!"&amp;H1438),"")</f>
        <v>0</v>
      </c>
      <c r="G1438" s="1533" t="s">
        <v>6772</v>
      </c>
      <c r="H1438" s="2" t="s">
        <v>4813</v>
      </c>
    </row>
    <row r="1439" spans="1:8" x14ac:dyDescent="0.2">
      <c r="A1439">
        <v>1434</v>
      </c>
      <c r="B1439" s="7">
        <f>'EstExp 12-20'!K263</f>
        <v>0</v>
      </c>
      <c r="C1439" s="3">
        <f t="shared" si="43"/>
        <v>1434</v>
      </c>
      <c r="E1439" s="2" t="b">
        <f t="shared" ca="1" si="42"/>
        <v>1</v>
      </c>
      <c r="F1439" s="2" cm="1">
        <f t="array" aca="1" ref="F1439" ca="1">IF(G1439&lt;&gt;"",INDIRECT("'"&amp;G1439&amp;"'!"&amp;H1439),"")</f>
        <v>0</v>
      </c>
      <c r="G1439" s="1533" t="s">
        <v>6772</v>
      </c>
      <c r="H1439" s="2" t="s">
        <v>4814</v>
      </c>
    </row>
    <row r="1440" spans="1:8" x14ac:dyDescent="0.2">
      <c r="A1440">
        <v>1435</v>
      </c>
      <c r="B1440" s="7">
        <f>'EstExp 12-20'!K264</f>
        <v>0</v>
      </c>
      <c r="C1440" s="3">
        <f t="shared" si="43"/>
        <v>1435</v>
      </c>
      <c r="E1440" s="2" t="b">
        <f t="shared" ca="1" si="42"/>
        <v>1</v>
      </c>
      <c r="F1440" s="2" cm="1">
        <f t="array" aca="1" ref="F1440" ca="1">IF(G1440&lt;&gt;"",INDIRECT("'"&amp;G1440&amp;"'!"&amp;H1440),"")</f>
        <v>0</v>
      </c>
      <c r="G1440" s="1533" t="s">
        <v>6772</v>
      </c>
      <c r="H1440" s="2" t="s">
        <v>4815</v>
      </c>
    </row>
    <row r="1441" spans="1:11" x14ac:dyDescent="0.2">
      <c r="A1441">
        <v>1436</v>
      </c>
      <c r="B1441" s="7">
        <f>'EstExp 12-20'!K265</f>
        <v>0</v>
      </c>
      <c r="C1441" s="3">
        <f t="shared" si="43"/>
        <v>1436</v>
      </c>
      <c r="E1441" s="2" t="b">
        <f t="shared" ca="1" si="42"/>
        <v>1</v>
      </c>
      <c r="F1441" s="2" cm="1">
        <f t="array" aca="1" ref="F1441" ca="1">IF(G1441&lt;&gt;"",INDIRECT("'"&amp;G1441&amp;"'!"&amp;H1441),"")</f>
        <v>0</v>
      </c>
      <c r="G1441" s="1533" t="s">
        <v>6772</v>
      </c>
      <c r="H1441" s="2" t="s">
        <v>4816</v>
      </c>
    </row>
    <row r="1442" spans="1:11" x14ac:dyDescent="0.2">
      <c r="A1442">
        <v>1437</v>
      </c>
      <c r="B1442" s="7">
        <f>'EstExp 12-20'!K266</f>
        <v>0</v>
      </c>
      <c r="C1442" s="3">
        <f t="shared" si="43"/>
        <v>1437</v>
      </c>
      <c r="E1442" s="2" t="b">
        <f t="shared" ca="1" si="42"/>
        <v>1</v>
      </c>
      <c r="F1442" s="2" cm="1">
        <f t="array" aca="1" ref="F1442" ca="1">IF(G1442&lt;&gt;"",INDIRECT("'"&amp;G1442&amp;"'!"&amp;H1442),"")</f>
        <v>0</v>
      </c>
      <c r="G1442" s="1533" t="s">
        <v>6772</v>
      </c>
      <c r="H1442" s="2" t="s">
        <v>4817</v>
      </c>
    </row>
    <row r="1443" spans="1:11" x14ac:dyDescent="0.2">
      <c r="A1443" s="1">
        <v>1438</v>
      </c>
      <c r="D1443" s="4"/>
      <c r="E1443" s="2" t="b">
        <f t="shared" ca="1" si="42"/>
        <v>1</v>
      </c>
      <c r="F1443" s="2" t="str" cm="1">
        <f t="array" aca="1" ref="F1443" ca="1">IF(G1443&lt;&gt;"",INDIRECT("'"&amp;G1443&amp;"'!"&amp;H1443),"")</f>
        <v/>
      </c>
      <c r="G1443" s="1533"/>
      <c r="I1443" s="4"/>
      <c r="J1443" s="4"/>
      <c r="K1443" s="4"/>
    </row>
    <row r="1444" spans="1:11" x14ac:dyDescent="0.2">
      <c r="A1444">
        <v>1439</v>
      </c>
      <c r="B1444" s="7">
        <f>'EstExp 12-20'!K267</f>
        <v>0</v>
      </c>
      <c r="C1444" s="3">
        <f t="shared" si="43"/>
        <v>1439</v>
      </c>
      <c r="E1444" s="2" t="b">
        <f t="shared" ca="1" si="42"/>
        <v>1</v>
      </c>
      <c r="F1444" s="2" cm="1">
        <f t="array" aca="1" ref="F1444" ca="1">IF(G1444&lt;&gt;"",INDIRECT("'"&amp;G1444&amp;"'!"&amp;H1444),"")</f>
        <v>0</v>
      </c>
      <c r="G1444" s="1533" t="s">
        <v>6772</v>
      </c>
      <c r="H1444" s="2" t="s">
        <v>4818</v>
      </c>
    </row>
    <row r="1445" spans="1:11" x14ac:dyDescent="0.2">
      <c r="A1445">
        <v>1440</v>
      </c>
      <c r="B1445" s="7">
        <f>'EstExp 12-20'!K269</f>
        <v>0</v>
      </c>
      <c r="C1445" s="3">
        <f t="shared" si="43"/>
        <v>1440</v>
      </c>
      <c r="E1445" s="2" t="b">
        <f t="shared" ca="1" si="42"/>
        <v>1</v>
      </c>
      <c r="F1445" s="2" cm="1">
        <f t="array" aca="1" ref="F1445" ca="1">IF(G1445&lt;&gt;"",INDIRECT("'"&amp;G1445&amp;"'!"&amp;H1445),"")</f>
        <v>0</v>
      </c>
      <c r="G1445" s="1533" t="s">
        <v>6772</v>
      </c>
      <c r="H1445" s="2" t="s">
        <v>4819</v>
      </c>
    </row>
    <row r="1446" spans="1:11" x14ac:dyDescent="0.2">
      <c r="A1446">
        <v>1441</v>
      </c>
      <c r="B1446" s="7">
        <f>'EstExp 12-20'!K270</f>
        <v>0</v>
      </c>
      <c r="C1446" s="3">
        <f t="shared" si="43"/>
        <v>1441</v>
      </c>
      <c r="E1446" s="2" t="b">
        <f t="shared" ca="1" si="42"/>
        <v>1</v>
      </c>
      <c r="F1446" s="2" cm="1">
        <f t="array" aca="1" ref="F1446" ca="1">IF(G1446&lt;&gt;"",INDIRECT("'"&amp;G1446&amp;"'!"&amp;H1446),"")</f>
        <v>0</v>
      </c>
      <c r="G1446" s="1533" t="s">
        <v>6772</v>
      </c>
      <c r="H1446" s="2" t="s">
        <v>4820</v>
      </c>
    </row>
    <row r="1447" spans="1:11" x14ac:dyDescent="0.2">
      <c r="A1447">
        <v>1442</v>
      </c>
      <c r="B1447" s="7">
        <f>'EstExp 12-20'!K271</f>
        <v>0</v>
      </c>
      <c r="C1447" s="3">
        <f t="shared" si="43"/>
        <v>1442</v>
      </c>
      <c r="E1447" s="2" t="b">
        <f t="shared" ca="1" si="42"/>
        <v>1</v>
      </c>
      <c r="F1447" s="2" cm="1">
        <f t="array" aca="1" ref="F1447" ca="1">IF(G1447&lt;&gt;"",INDIRECT("'"&amp;G1447&amp;"'!"&amp;H1447),"")</f>
        <v>0</v>
      </c>
      <c r="G1447" s="1533" t="s">
        <v>6772</v>
      </c>
      <c r="H1447" s="2" t="s">
        <v>4821</v>
      </c>
    </row>
    <row r="1448" spans="1:11" x14ac:dyDescent="0.2">
      <c r="A1448">
        <v>1443</v>
      </c>
      <c r="B1448" s="7">
        <f>'EstExp 12-20'!K272</f>
        <v>0</v>
      </c>
      <c r="C1448" s="3">
        <f t="shared" si="43"/>
        <v>1443</v>
      </c>
      <c r="E1448" s="2" t="b">
        <f t="shared" ca="1" si="42"/>
        <v>1</v>
      </c>
      <c r="F1448" s="2" cm="1">
        <f t="array" aca="1" ref="F1448" ca="1">IF(G1448&lt;&gt;"",INDIRECT("'"&amp;G1448&amp;"'!"&amp;H1448),"")</f>
        <v>0</v>
      </c>
      <c r="G1448" s="1533" t="s">
        <v>6772</v>
      </c>
      <c r="H1448" s="2" t="s">
        <v>4822</v>
      </c>
    </row>
    <row r="1449" spans="1:11" x14ac:dyDescent="0.2">
      <c r="A1449" s="1">
        <v>1444</v>
      </c>
      <c r="D1449" s="4"/>
      <c r="E1449" s="2" t="b">
        <f t="shared" ca="1" si="42"/>
        <v>1</v>
      </c>
      <c r="F1449" s="2" t="str" cm="1">
        <f t="array" aca="1" ref="F1449" ca="1">IF(G1449&lt;&gt;"",INDIRECT("'"&amp;G1449&amp;"'!"&amp;H1449),"")</f>
        <v/>
      </c>
      <c r="G1449" s="1533"/>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33" t="s">
        <v>6772</v>
      </c>
      <c r="H1450" s="2" t="s">
        <v>4823</v>
      </c>
    </row>
    <row r="1451" spans="1:11" x14ac:dyDescent="0.2">
      <c r="A1451" s="1">
        <v>1446</v>
      </c>
      <c r="D1451" s="4"/>
      <c r="E1451" s="2" t="b">
        <f t="shared" ca="1" si="42"/>
        <v>1</v>
      </c>
      <c r="F1451" s="2" t="str" cm="1">
        <f t="array" aca="1" ref="F1451" ca="1">IF(G1451&lt;&gt;"",INDIRECT("'"&amp;G1451&amp;"'!"&amp;H1451),"")</f>
        <v/>
      </c>
      <c r="G1451" s="1533"/>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33" t="s">
        <v>6772</v>
      </c>
      <c r="H1452" s="2" t="s">
        <v>4824</v>
      </c>
    </row>
    <row r="1453" spans="1:11" x14ac:dyDescent="0.2">
      <c r="A1453">
        <v>1448</v>
      </c>
      <c r="B1453" s="7">
        <f>'EstExp 12-20'!K275</f>
        <v>0</v>
      </c>
      <c r="C1453" s="3">
        <f t="shared" si="43"/>
        <v>1448</v>
      </c>
      <c r="E1453" s="2" t="b">
        <f t="shared" ca="1" si="42"/>
        <v>1</v>
      </c>
      <c r="F1453" s="2" cm="1">
        <f t="array" aca="1" ref="F1453" ca="1">IF(G1453&lt;&gt;"",INDIRECT("'"&amp;G1453&amp;"'!"&amp;H1453),"")</f>
        <v>0</v>
      </c>
      <c r="G1453" s="1533" t="s">
        <v>6772</v>
      </c>
      <c r="H1453" s="2" t="s">
        <v>4825</v>
      </c>
    </row>
    <row r="1454" spans="1:11" x14ac:dyDescent="0.2">
      <c r="A1454">
        <v>1449</v>
      </c>
      <c r="B1454" s="7">
        <f>'EstExp 12-20'!K276</f>
        <v>0</v>
      </c>
      <c r="C1454" s="3">
        <f t="shared" si="43"/>
        <v>1449</v>
      </c>
      <c r="E1454" s="2" t="b">
        <f t="shared" ca="1" si="42"/>
        <v>1</v>
      </c>
      <c r="F1454" s="2" cm="1">
        <f t="array" aca="1" ref="F1454" ca="1">IF(G1454&lt;&gt;"",INDIRECT("'"&amp;G1454&amp;"'!"&amp;H1454),"")</f>
        <v>0</v>
      </c>
      <c r="G1454" s="1533" t="s">
        <v>6772</v>
      </c>
      <c r="H1454" s="2" t="s">
        <v>4826</v>
      </c>
    </row>
    <row r="1455" spans="1:11" x14ac:dyDescent="0.2">
      <c r="A1455">
        <v>1450</v>
      </c>
      <c r="B1455" s="7">
        <f>'EstExp 12-20'!K277</f>
        <v>0</v>
      </c>
      <c r="C1455" s="3">
        <f t="shared" si="43"/>
        <v>1450</v>
      </c>
      <c r="E1455" s="2" t="b">
        <f t="shared" ca="1" si="42"/>
        <v>1</v>
      </c>
      <c r="F1455" s="2" cm="1">
        <f t="array" aca="1" ref="F1455" ca="1">IF(G1455&lt;&gt;"",INDIRECT("'"&amp;G1455&amp;"'!"&amp;H1455),"")</f>
        <v>0</v>
      </c>
      <c r="G1455" s="1533" t="s">
        <v>6772</v>
      </c>
      <c r="H1455" s="2" t="s">
        <v>4827</v>
      </c>
    </row>
    <row r="1456" spans="1:11" x14ac:dyDescent="0.2">
      <c r="A1456">
        <v>1451</v>
      </c>
      <c r="B1456" s="7">
        <f>'EstExp 12-20'!K285</f>
        <v>0</v>
      </c>
      <c r="C1456" s="3">
        <f t="shared" si="43"/>
        <v>1451</v>
      </c>
      <c r="E1456" s="2" t="b">
        <f t="shared" ca="1" si="42"/>
        <v>1</v>
      </c>
      <c r="F1456" s="2" cm="1">
        <f t="array" aca="1" ref="F1456" ca="1">IF(G1456&lt;&gt;"",INDIRECT("'"&amp;G1456&amp;"'!"&amp;H1456),"")</f>
        <v>0</v>
      </c>
      <c r="G1456" s="1533" t="s">
        <v>6772</v>
      </c>
      <c r="H1456" s="2" t="s">
        <v>4828</v>
      </c>
    </row>
    <row r="1457" spans="1:11" x14ac:dyDescent="0.2">
      <c r="A1457">
        <v>1452</v>
      </c>
      <c r="B1457" s="7">
        <f>'EstExp 12-20'!K286</f>
        <v>0</v>
      </c>
      <c r="C1457" s="3">
        <f t="shared" si="43"/>
        <v>1452</v>
      </c>
      <c r="E1457" s="2" t="b">
        <f t="shared" ca="1" si="42"/>
        <v>1</v>
      </c>
      <c r="F1457" s="2" cm="1">
        <f t="array" aca="1" ref="F1457" ca="1">IF(G1457&lt;&gt;"",INDIRECT("'"&amp;G1457&amp;"'!"&amp;H1457),"")</f>
        <v>0</v>
      </c>
      <c r="G1457" s="1533" t="s">
        <v>6772</v>
      </c>
      <c r="H1457" s="2" t="s">
        <v>4829</v>
      </c>
    </row>
    <row r="1458" spans="1:11" x14ac:dyDescent="0.2">
      <c r="A1458">
        <v>1453</v>
      </c>
      <c r="B1458" s="7">
        <f>'EstExp 12-20'!K289</f>
        <v>0</v>
      </c>
      <c r="C1458" s="3">
        <f t="shared" si="43"/>
        <v>1453</v>
      </c>
      <c r="E1458" s="2" t="b">
        <f t="shared" ca="1" si="42"/>
        <v>1</v>
      </c>
      <c r="F1458" s="2" cm="1">
        <f t="array" aca="1" ref="F1458" ca="1">IF(G1458&lt;&gt;"",INDIRECT("'"&amp;G1458&amp;"'!"&amp;H1458),"")</f>
        <v>0</v>
      </c>
      <c r="G1458" s="1533" t="s">
        <v>6772</v>
      </c>
      <c r="H1458" s="2" t="s">
        <v>4830</v>
      </c>
    </row>
    <row r="1459" spans="1:11" x14ac:dyDescent="0.2">
      <c r="A1459">
        <v>1454</v>
      </c>
      <c r="B1459" s="7">
        <f>'EstExp 12-20'!K290</f>
        <v>0</v>
      </c>
      <c r="C1459" s="3">
        <f t="shared" si="43"/>
        <v>1454</v>
      </c>
      <c r="E1459" s="2" t="b">
        <f t="shared" ca="1" si="42"/>
        <v>1</v>
      </c>
      <c r="F1459" s="2" cm="1">
        <f t="array" aca="1" ref="F1459" ca="1">IF(G1459&lt;&gt;"",INDIRECT("'"&amp;G1459&amp;"'!"&amp;H1459),"")</f>
        <v>0</v>
      </c>
      <c r="G1459" s="1533" t="s">
        <v>6772</v>
      </c>
      <c r="H1459" s="2" t="s">
        <v>4831</v>
      </c>
    </row>
    <row r="1460" spans="1:11" x14ac:dyDescent="0.2">
      <c r="A1460" s="1">
        <v>1455</v>
      </c>
      <c r="D1460" s="4"/>
      <c r="E1460" s="2" t="b">
        <f t="shared" ca="1" si="42"/>
        <v>1</v>
      </c>
      <c r="F1460" s="2" t="str" cm="1">
        <f t="array" aca="1" ref="F1460" ca="1">IF(G1460&lt;&gt;"",INDIRECT("'"&amp;G1460&amp;"'!"&amp;H1460),"")</f>
        <v/>
      </c>
      <c r="G1460" s="1533"/>
      <c r="I1460" s="4"/>
      <c r="J1460" s="4"/>
      <c r="K1460" s="4"/>
    </row>
    <row r="1461" spans="1:11" x14ac:dyDescent="0.2">
      <c r="A1461" s="2">
        <v>1456</v>
      </c>
      <c r="B1461" s="7">
        <f>'EstExp 12-20'!K292</f>
        <v>3770000</v>
      </c>
      <c r="C1461" s="3">
        <f t="shared" si="43"/>
        <v>-3768544</v>
      </c>
      <c r="E1461" s="2" t="b">
        <f t="shared" ca="1" si="42"/>
        <v>1</v>
      </c>
      <c r="F1461" s="2" cm="1">
        <f t="array" aca="1" ref="F1461" ca="1">IF(G1461&lt;&gt;"",INDIRECT("'"&amp;G1461&amp;"'!"&amp;H1461),"")</f>
        <v>3770000</v>
      </c>
      <c r="G1461" s="1533" t="s">
        <v>6772</v>
      </c>
      <c r="H1461" s="2" t="s">
        <v>4832</v>
      </c>
    </row>
    <row r="1462" spans="1:11" x14ac:dyDescent="0.2">
      <c r="A1462">
        <v>1457</v>
      </c>
      <c r="B1462" s="7">
        <f>'EstExp 12-20'!K293</f>
        <v>0</v>
      </c>
      <c r="C1462" s="3">
        <f t="shared" si="43"/>
        <v>1457</v>
      </c>
      <c r="E1462" s="2" t="b">
        <f t="shared" ca="1" si="42"/>
        <v>1</v>
      </c>
      <c r="F1462" s="2" cm="1">
        <f t="array" aca="1" ref="F1462" ca="1">IF(G1462&lt;&gt;"",INDIRECT("'"&amp;G1462&amp;"'!"&amp;H1462),"")</f>
        <v>0</v>
      </c>
      <c r="G1462" s="1533" t="s">
        <v>6772</v>
      </c>
      <c r="H1462" s="2" t="s">
        <v>4833</v>
      </c>
    </row>
    <row r="1463" spans="1:11" x14ac:dyDescent="0.2">
      <c r="A1463">
        <v>1458</v>
      </c>
      <c r="B1463" s="7">
        <f>'EstExp 12-20'!C298</f>
        <v>0</v>
      </c>
      <c r="C1463" s="3">
        <f t="shared" si="43"/>
        <v>1458</v>
      </c>
      <c r="E1463" s="2" t="b">
        <f t="shared" ca="1" si="42"/>
        <v>1</v>
      </c>
      <c r="F1463" s="2" cm="1">
        <f t="array" aca="1" ref="F1463" ca="1">IF(G1463&lt;&gt;"",INDIRECT("'"&amp;G1463&amp;"'!"&amp;H1463),"")</f>
        <v>0</v>
      </c>
      <c r="G1463" s="1533" t="s">
        <v>6772</v>
      </c>
      <c r="H1463" s="2" t="s">
        <v>4834</v>
      </c>
    </row>
    <row r="1464" spans="1:11" x14ac:dyDescent="0.2">
      <c r="A1464" s="1">
        <v>1459</v>
      </c>
      <c r="D1464" s="4"/>
      <c r="E1464" s="2" t="b">
        <f t="shared" ca="1" si="42"/>
        <v>1</v>
      </c>
      <c r="F1464" s="2" t="str" cm="1">
        <f t="array" aca="1" ref="F1464" ca="1">IF(G1464&lt;&gt;"",INDIRECT("'"&amp;G1464&amp;"'!"&amp;H1464),"")</f>
        <v/>
      </c>
      <c r="G1464" s="1533"/>
      <c r="I1464" s="4"/>
      <c r="J1464" s="4"/>
      <c r="K1464" s="4"/>
    </row>
    <row r="1465" spans="1:11" x14ac:dyDescent="0.2">
      <c r="A1465" s="1">
        <v>1460</v>
      </c>
      <c r="D1465" s="4"/>
      <c r="E1465" s="2" t="b">
        <f t="shared" ca="1" si="42"/>
        <v>1</v>
      </c>
      <c r="F1465" s="2" t="str" cm="1">
        <f t="array" aca="1" ref="F1465" ca="1">IF(G1465&lt;&gt;"",INDIRECT("'"&amp;G1465&amp;"'!"&amp;H1465),"")</f>
        <v/>
      </c>
      <c r="G1465" s="1533"/>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33" t="s">
        <v>6772</v>
      </c>
      <c r="H1466" s="2" t="s">
        <v>4835</v>
      </c>
    </row>
    <row r="1467" spans="1:11" x14ac:dyDescent="0.2">
      <c r="A1467">
        <v>1462</v>
      </c>
      <c r="B1467" s="7">
        <f>'EstExp 12-20'!C300</f>
        <v>0</v>
      </c>
      <c r="C1467" s="3">
        <f t="shared" si="43"/>
        <v>1462</v>
      </c>
      <c r="E1467" s="2" t="b">
        <f t="shared" ca="1" si="42"/>
        <v>1</v>
      </c>
      <c r="F1467" s="2" cm="1">
        <f t="array" aca="1" ref="F1467" ca="1">IF(G1467&lt;&gt;"",INDIRECT("'"&amp;G1467&amp;"'!"&amp;H1467),"")</f>
        <v>0</v>
      </c>
      <c r="G1467" s="1533" t="s">
        <v>6772</v>
      </c>
      <c r="H1467" s="2" t="s">
        <v>4836</v>
      </c>
    </row>
    <row r="1468" spans="1:11" x14ac:dyDescent="0.2">
      <c r="A1468">
        <v>1463</v>
      </c>
      <c r="B1468" s="7">
        <f>'EstExp 12-20'!C309</f>
        <v>0</v>
      </c>
      <c r="C1468" s="3">
        <f t="shared" si="43"/>
        <v>1463</v>
      </c>
      <c r="E1468" s="2" t="b">
        <f t="shared" ca="1" si="42"/>
        <v>1</v>
      </c>
      <c r="F1468" s="2" cm="1">
        <f t="array" aca="1" ref="F1468" ca="1">IF(G1468&lt;&gt;"",INDIRECT("'"&amp;G1468&amp;"'!"&amp;H1468),"")</f>
        <v>0</v>
      </c>
      <c r="G1468" s="1533" t="s">
        <v>6772</v>
      </c>
      <c r="H1468" s="2" t="s">
        <v>4837</v>
      </c>
    </row>
    <row r="1469" spans="1:11" x14ac:dyDescent="0.2">
      <c r="A1469">
        <v>1464</v>
      </c>
      <c r="B1469" s="7">
        <f>'EstExp 12-20'!D298</f>
        <v>0</v>
      </c>
      <c r="C1469" s="3">
        <f t="shared" si="43"/>
        <v>1464</v>
      </c>
      <c r="E1469" s="2" t="b">
        <f t="shared" ca="1" si="42"/>
        <v>1</v>
      </c>
      <c r="F1469" s="2" cm="1">
        <f t="array" aca="1" ref="F1469" ca="1">IF(G1469&lt;&gt;"",INDIRECT("'"&amp;G1469&amp;"'!"&amp;H1469),"")</f>
        <v>0</v>
      </c>
      <c r="G1469" s="1533" t="s">
        <v>6772</v>
      </c>
      <c r="H1469" s="2" t="s">
        <v>4838</v>
      </c>
    </row>
    <row r="1470" spans="1:11" x14ac:dyDescent="0.2">
      <c r="A1470" s="1">
        <v>1465</v>
      </c>
      <c r="D1470" s="4"/>
      <c r="E1470" s="2" t="b">
        <f t="shared" ca="1" si="42"/>
        <v>1</v>
      </c>
      <c r="F1470" s="2" t="str" cm="1">
        <f t="array" aca="1" ref="F1470" ca="1">IF(G1470&lt;&gt;"",INDIRECT("'"&amp;G1470&amp;"'!"&amp;H1470),"")</f>
        <v/>
      </c>
      <c r="G1470" s="1533"/>
      <c r="I1470" s="4"/>
      <c r="J1470" s="4"/>
      <c r="K1470" s="4"/>
    </row>
    <row r="1471" spans="1:11" x14ac:dyDescent="0.2">
      <c r="A1471" s="1">
        <v>1466</v>
      </c>
      <c r="D1471" s="4"/>
      <c r="E1471" s="2" t="b">
        <f t="shared" ca="1" si="42"/>
        <v>1</v>
      </c>
      <c r="F1471" s="2" t="str" cm="1">
        <f t="array" aca="1" ref="F1471" ca="1">IF(G1471&lt;&gt;"",INDIRECT("'"&amp;G1471&amp;"'!"&amp;H1471),"")</f>
        <v/>
      </c>
      <c r="G1471" s="1533"/>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33" t="s">
        <v>6772</v>
      </c>
      <c r="H1472" s="2" t="s">
        <v>4839</v>
      </c>
    </row>
    <row r="1473" spans="1:11" x14ac:dyDescent="0.2">
      <c r="A1473">
        <v>1468</v>
      </c>
      <c r="B1473" s="7">
        <f>'EstExp 12-20'!D300</f>
        <v>0</v>
      </c>
      <c r="C1473" s="3">
        <f t="shared" si="43"/>
        <v>1468</v>
      </c>
      <c r="E1473" s="2" t="b">
        <f t="shared" ca="1" si="42"/>
        <v>1</v>
      </c>
      <c r="F1473" s="2" cm="1">
        <f t="array" aca="1" ref="F1473" ca="1">IF(G1473&lt;&gt;"",INDIRECT("'"&amp;G1473&amp;"'!"&amp;H1473),"")</f>
        <v>0</v>
      </c>
      <c r="G1473" s="1533" t="s">
        <v>6772</v>
      </c>
      <c r="H1473" s="2" t="s">
        <v>4840</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33" t="s">
        <v>6772</v>
      </c>
      <c r="H1474" s="2" t="s">
        <v>4841</v>
      </c>
    </row>
    <row r="1475" spans="1:11" x14ac:dyDescent="0.2">
      <c r="A1475">
        <v>1470</v>
      </c>
      <c r="B1475" s="7">
        <f>'EstExp 12-20'!E298</f>
        <v>0</v>
      </c>
      <c r="C1475" s="3">
        <f t="shared" si="43"/>
        <v>1470</v>
      </c>
      <c r="E1475" s="2" t="b">
        <f t="shared" ca="1" si="44"/>
        <v>1</v>
      </c>
      <c r="F1475" s="2" cm="1">
        <f t="array" aca="1" ref="F1475" ca="1">IF(G1475&lt;&gt;"",INDIRECT("'"&amp;G1475&amp;"'!"&amp;H1475),"")</f>
        <v>0</v>
      </c>
      <c r="G1475" s="1533" t="s">
        <v>6772</v>
      </c>
      <c r="H1475" s="2" t="s">
        <v>4842</v>
      </c>
    </row>
    <row r="1476" spans="1:11" x14ac:dyDescent="0.2">
      <c r="A1476" s="1">
        <v>1471</v>
      </c>
      <c r="D1476" s="4"/>
      <c r="E1476" s="2" t="b">
        <f t="shared" ca="1" si="44"/>
        <v>1</v>
      </c>
      <c r="F1476" s="2" t="str" cm="1">
        <f t="array" aca="1" ref="F1476" ca="1">IF(G1476&lt;&gt;"",INDIRECT("'"&amp;G1476&amp;"'!"&amp;H1476),"")</f>
        <v/>
      </c>
      <c r="G1476" s="1533"/>
      <c r="I1476" s="4"/>
      <c r="J1476" s="4"/>
      <c r="K1476" s="4"/>
    </row>
    <row r="1477" spans="1:11" x14ac:dyDescent="0.2">
      <c r="A1477" s="1">
        <v>1472</v>
      </c>
      <c r="D1477" s="4"/>
      <c r="E1477" s="2" t="b">
        <f t="shared" ca="1" si="44"/>
        <v>1</v>
      </c>
      <c r="F1477" s="2" t="str" cm="1">
        <f t="array" aca="1" ref="F1477" ca="1">IF(G1477&lt;&gt;"",INDIRECT("'"&amp;G1477&amp;"'!"&amp;H1477),"")</f>
        <v/>
      </c>
      <c r="G1477" s="1533"/>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33" t="s">
        <v>6772</v>
      </c>
      <c r="H1478" s="2" t="s">
        <v>4843</v>
      </c>
    </row>
    <row r="1479" spans="1:11" x14ac:dyDescent="0.2">
      <c r="A1479">
        <v>1474</v>
      </c>
      <c r="B1479" s="7">
        <f>'EstExp 12-20'!E300</f>
        <v>0</v>
      </c>
      <c r="C1479" s="3">
        <f t="shared" si="43"/>
        <v>1474</v>
      </c>
      <c r="E1479" s="2" t="b">
        <f t="shared" ca="1" si="44"/>
        <v>1</v>
      </c>
      <c r="F1479" s="2" cm="1">
        <f t="array" aca="1" ref="F1479" ca="1">IF(G1479&lt;&gt;"",INDIRECT("'"&amp;G1479&amp;"'!"&amp;H1479),"")</f>
        <v>0</v>
      </c>
      <c r="G1479" s="1533" t="s">
        <v>6772</v>
      </c>
      <c r="H1479" s="2" t="s">
        <v>4844</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33" t="s">
        <v>6772</v>
      </c>
      <c r="H1480" s="2" t="s">
        <v>4845</v>
      </c>
    </row>
    <row r="1481" spans="1:11" x14ac:dyDescent="0.2">
      <c r="A1481">
        <v>1476</v>
      </c>
      <c r="B1481" s="7">
        <f>'EstExp 12-20'!F298</f>
        <v>0</v>
      </c>
      <c r="C1481" s="3">
        <f t="shared" si="45"/>
        <v>1476</v>
      </c>
      <c r="E1481" s="2" t="b">
        <f t="shared" ca="1" si="44"/>
        <v>1</v>
      </c>
      <c r="F1481" s="2" cm="1">
        <f t="array" aca="1" ref="F1481" ca="1">IF(G1481&lt;&gt;"",INDIRECT("'"&amp;G1481&amp;"'!"&amp;H1481),"")</f>
        <v>0</v>
      </c>
      <c r="G1481" s="1533" t="s">
        <v>6772</v>
      </c>
      <c r="H1481" s="2" t="s">
        <v>4846</v>
      </c>
    </row>
    <row r="1482" spans="1:11" x14ac:dyDescent="0.2">
      <c r="A1482" s="1">
        <v>1477</v>
      </c>
      <c r="D1482" s="4"/>
      <c r="E1482" s="2" t="b">
        <f t="shared" ca="1" si="44"/>
        <v>1</v>
      </c>
      <c r="F1482" s="2" t="str" cm="1">
        <f t="array" aca="1" ref="F1482" ca="1">IF(G1482&lt;&gt;"",INDIRECT("'"&amp;G1482&amp;"'!"&amp;H1482),"")</f>
        <v/>
      </c>
      <c r="G1482" s="1533"/>
      <c r="I1482" s="4"/>
      <c r="J1482" s="4"/>
      <c r="K1482" s="4"/>
    </row>
    <row r="1483" spans="1:11" x14ac:dyDescent="0.2">
      <c r="A1483" s="1">
        <v>1478</v>
      </c>
      <c r="D1483" s="4"/>
      <c r="E1483" s="2" t="b">
        <f t="shared" ca="1" si="44"/>
        <v>1</v>
      </c>
      <c r="F1483" s="2" t="str" cm="1">
        <f t="array" aca="1" ref="F1483" ca="1">IF(G1483&lt;&gt;"",INDIRECT("'"&amp;G1483&amp;"'!"&amp;H1483),"")</f>
        <v/>
      </c>
      <c r="G1483" s="1533"/>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33" t="s">
        <v>6772</v>
      </c>
      <c r="H1484" s="2" t="s">
        <v>4847</v>
      </c>
    </row>
    <row r="1485" spans="1:11" x14ac:dyDescent="0.2">
      <c r="A1485">
        <v>1480</v>
      </c>
      <c r="B1485" s="7">
        <f>'EstExp 12-20'!F300</f>
        <v>0</v>
      </c>
      <c r="C1485" s="3">
        <f t="shared" si="45"/>
        <v>1480</v>
      </c>
      <c r="E1485" s="2" t="b">
        <f t="shared" ca="1" si="44"/>
        <v>1</v>
      </c>
      <c r="F1485" s="2" cm="1">
        <f t="array" aca="1" ref="F1485" ca="1">IF(G1485&lt;&gt;"",INDIRECT("'"&amp;G1485&amp;"'!"&amp;H1485),"")</f>
        <v>0</v>
      </c>
      <c r="G1485" s="1533" t="s">
        <v>6772</v>
      </c>
      <c r="H1485" s="2" t="s">
        <v>4848</v>
      </c>
    </row>
    <row r="1486" spans="1:11" x14ac:dyDescent="0.2">
      <c r="A1486">
        <v>1481</v>
      </c>
      <c r="B1486" s="7">
        <f>'EstExp 12-20'!F309</f>
        <v>0</v>
      </c>
      <c r="C1486" s="3">
        <f t="shared" si="45"/>
        <v>1481</v>
      </c>
      <c r="E1486" s="2" t="b">
        <f t="shared" ca="1" si="44"/>
        <v>1</v>
      </c>
      <c r="F1486" s="2" cm="1">
        <f t="array" aca="1" ref="F1486" ca="1">IF(G1486&lt;&gt;"",INDIRECT("'"&amp;G1486&amp;"'!"&amp;H1486),"")</f>
        <v>0</v>
      </c>
      <c r="G1486" s="1533" t="s">
        <v>6772</v>
      </c>
      <c r="H1486" s="2" t="s">
        <v>4849</v>
      </c>
    </row>
    <row r="1487" spans="1:11" x14ac:dyDescent="0.2">
      <c r="A1487">
        <v>1482</v>
      </c>
      <c r="B1487" s="7">
        <f>'EstExp 12-20'!G298</f>
        <v>6000000</v>
      </c>
      <c r="C1487" s="3">
        <f t="shared" si="45"/>
        <v>-5998518</v>
      </c>
      <c r="E1487" s="2" t="b">
        <f t="shared" ca="1" si="44"/>
        <v>1</v>
      </c>
      <c r="F1487" s="2" cm="1">
        <f t="array" aca="1" ref="F1487" ca="1">IF(G1487&lt;&gt;"",INDIRECT("'"&amp;G1487&amp;"'!"&amp;H1487),"")</f>
        <v>6000000</v>
      </c>
      <c r="G1487" s="1533" t="s">
        <v>6772</v>
      </c>
      <c r="H1487" s="2" t="s">
        <v>4850</v>
      </c>
    </row>
    <row r="1488" spans="1:11" x14ac:dyDescent="0.2">
      <c r="A1488" s="1">
        <v>1483</v>
      </c>
      <c r="D1488" s="4"/>
      <c r="E1488" s="2" t="b">
        <f t="shared" ca="1" si="44"/>
        <v>1</v>
      </c>
      <c r="F1488" s="2" t="str" cm="1">
        <f t="array" aca="1" ref="F1488" ca="1">IF(G1488&lt;&gt;"",INDIRECT("'"&amp;G1488&amp;"'!"&amp;H1488),"")</f>
        <v/>
      </c>
      <c r="G1488" s="1533"/>
      <c r="I1488" s="4"/>
      <c r="J1488" s="4"/>
      <c r="K1488" s="4"/>
    </row>
    <row r="1489" spans="1:11" x14ac:dyDescent="0.2">
      <c r="A1489" s="1">
        <v>1484</v>
      </c>
      <c r="D1489" s="4"/>
      <c r="E1489" s="2" t="b">
        <f t="shared" ca="1" si="44"/>
        <v>1</v>
      </c>
      <c r="F1489" s="2" t="str" cm="1">
        <f t="array" aca="1" ref="F1489" ca="1">IF(G1489&lt;&gt;"",INDIRECT("'"&amp;G1489&amp;"'!"&amp;H1489),"")</f>
        <v/>
      </c>
      <c r="G1489" s="1533"/>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33" t="s">
        <v>6772</v>
      </c>
      <c r="H1490" s="2" t="s">
        <v>4851</v>
      </c>
    </row>
    <row r="1491" spans="1:11" x14ac:dyDescent="0.2">
      <c r="A1491">
        <v>1486</v>
      </c>
      <c r="B1491" s="7">
        <f>'EstExp 12-20'!G300</f>
        <v>6000000</v>
      </c>
      <c r="C1491" s="3">
        <f t="shared" si="45"/>
        <v>-5998514</v>
      </c>
      <c r="E1491" s="2" t="b">
        <f t="shared" ca="1" si="44"/>
        <v>1</v>
      </c>
      <c r="F1491" s="2" cm="1">
        <f t="array" aca="1" ref="F1491" ca="1">IF(G1491&lt;&gt;"",INDIRECT("'"&amp;G1491&amp;"'!"&amp;H1491),"")</f>
        <v>6000000</v>
      </c>
      <c r="G1491" s="1533" t="s">
        <v>6772</v>
      </c>
      <c r="H1491" s="2" t="s">
        <v>4852</v>
      </c>
    </row>
    <row r="1492" spans="1:11" x14ac:dyDescent="0.2">
      <c r="A1492">
        <v>1487</v>
      </c>
      <c r="B1492" s="7">
        <f>'EstExp 12-20'!G309</f>
        <v>6000000</v>
      </c>
      <c r="C1492" s="3">
        <f t="shared" si="45"/>
        <v>-5998513</v>
      </c>
      <c r="E1492" s="2" t="b">
        <f t="shared" ca="1" si="44"/>
        <v>1</v>
      </c>
      <c r="F1492" s="2" cm="1">
        <f t="array" aca="1" ref="F1492" ca="1">IF(G1492&lt;&gt;"",INDIRECT("'"&amp;G1492&amp;"'!"&amp;H1492),"")</f>
        <v>6000000</v>
      </c>
      <c r="G1492" s="1533" t="s">
        <v>6772</v>
      </c>
      <c r="H1492" s="2" t="s">
        <v>4853</v>
      </c>
    </row>
    <row r="1493" spans="1:11" x14ac:dyDescent="0.2">
      <c r="A1493">
        <v>1488</v>
      </c>
      <c r="B1493" s="7">
        <f>'EstExp 12-20'!H298</f>
        <v>0</v>
      </c>
      <c r="C1493" s="3">
        <f t="shared" si="45"/>
        <v>1488</v>
      </c>
      <c r="E1493" s="2" t="b">
        <f t="shared" ca="1" si="44"/>
        <v>1</v>
      </c>
      <c r="F1493" s="2" cm="1">
        <f t="array" aca="1" ref="F1493" ca="1">IF(G1493&lt;&gt;"",INDIRECT("'"&amp;G1493&amp;"'!"&amp;H1493),"")</f>
        <v>0</v>
      </c>
      <c r="G1493" s="1533" t="s">
        <v>6772</v>
      </c>
      <c r="H1493" s="2" t="s">
        <v>4854</v>
      </c>
    </row>
    <row r="1494" spans="1:11" x14ac:dyDescent="0.2">
      <c r="A1494" s="1">
        <v>1489</v>
      </c>
      <c r="D1494" s="4"/>
      <c r="E1494" s="2" t="b">
        <f t="shared" ca="1" si="44"/>
        <v>1</v>
      </c>
      <c r="F1494" s="2" t="str" cm="1">
        <f t="array" aca="1" ref="F1494" ca="1">IF(G1494&lt;&gt;"",INDIRECT("'"&amp;G1494&amp;"'!"&amp;H1494),"")</f>
        <v/>
      </c>
      <c r="G1494" s="1533"/>
      <c r="I1494" s="4"/>
      <c r="J1494" s="4"/>
      <c r="K1494" s="4"/>
    </row>
    <row r="1495" spans="1:11" x14ac:dyDescent="0.2">
      <c r="A1495" s="1">
        <v>1490</v>
      </c>
      <c r="D1495" s="4"/>
      <c r="E1495" s="2" t="b">
        <f t="shared" ca="1" si="44"/>
        <v>1</v>
      </c>
      <c r="F1495" s="2" t="str" cm="1">
        <f t="array" aca="1" ref="F1495" ca="1">IF(G1495&lt;&gt;"",INDIRECT("'"&amp;G1495&amp;"'!"&amp;H1495),"")</f>
        <v/>
      </c>
      <c r="G1495" s="1533"/>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33" t="s">
        <v>6772</v>
      </c>
      <c r="H1496" s="2" t="s">
        <v>4855</v>
      </c>
    </row>
    <row r="1497" spans="1:11" x14ac:dyDescent="0.2">
      <c r="A1497">
        <v>1492</v>
      </c>
      <c r="B1497" s="7">
        <f>'EstExp 12-20'!H300</f>
        <v>0</v>
      </c>
      <c r="C1497" s="3">
        <f t="shared" si="45"/>
        <v>1492</v>
      </c>
      <c r="E1497" s="2" t="b">
        <f t="shared" ca="1" si="44"/>
        <v>1</v>
      </c>
      <c r="F1497" s="2" cm="1">
        <f t="array" aca="1" ref="F1497" ca="1">IF(G1497&lt;&gt;"",INDIRECT("'"&amp;G1497&amp;"'!"&amp;H1497),"")</f>
        <v>0</v>
      </c>
      <c r="G1497" s="1533" t="s">
        <v>6772</v>
      </c>
      <c r="H1497" s="2" t="s">
        <v>4856</v>
      </c>
    </row>
    <row r="1498" spans="1:11" x14ac:dyDescent="0.2">
      <c r="A1498">
        <v>1493</v>
      </c>
      <c r="B1498" s="7">
        <f>'EstExp 12-20'!H309</f>
        <v>0</v>
      </c>
      <c r="C1498" s="3">
        <f t="shared" si="45"/>
        <v>1493</v>
      </c>
      <c r="E1498" s="2" t="b">
        <f t="shared" ca="1" si="44"/>
        <v>1</v>
      </c>
      <c r="F1498" s="2" cm="1">
        <f t="array" aca="1" ref="F1498" ca="1">IF(G1498&lt;&gt;"",INDIRECT("'"&amp;G1498&amp;"'!"&amp;H1498),"")</f>
        <v>0</v>
      </c>
      <c r="G1498" s="1533" t="s">
        <v>6772</v>
      </c>
      <c r="H1498" s="2" t="s">
        <v>4857</v>
      </c>
    </row>
    <row r="1499" spans="1:11" x14ac:dyDescent="0.2">
      <c r="A1499">
        <v>1494</v>
      </c>
      <c r="B1499" s="7">
        <f>'EstExp 12-20'!K298</f>
        <v>6000000</v>
      </c>
      <c r="C1499" s="3">
        <f t="shared" si="45"/>
        <v>-5998506</v>
      </c>
      <c r="E1499" s="2" t="b">
        <f t="shared" ca="1" si="44"/>
        <v>1</v>
      </c>
      <c r="F1499" s="2" cm="1">
        <f t="array" aca="1" ref="F1499" ca="1">IF(G1499&lt;&gt;"",INDIRECT("'"&amp;G1499&amp;"'!"&amp;H1499),"")</f>
        <v>6000000</v>
      </c>
      <c r="G1499" s="1533" t="s">
        <v>6772</v>
      </c>
      <c r="H1499" s="2" t="s">
        <v>4858</v>
      </c>
    </row>
    <row r="1500" spans="1:11" x14ac:dyDescent="0.2">
      <c r="A1500" s="1">
        <v>1495</v>
      </c>
      <c r="D1500" s="4"/>
      <c r="E1500" s="2" t="b">
        <f t="shared" ca="1" si="44"/>
        <v>1</v>
      </c>
      <c r="F1500" s="2" t="str" cm="1">
        <f t="array" aca="1" ref="F1500" ca="1">IF(G1500&lt;&gt;"",INDIRECT("'"&amp;G1500&amp;"'!"&amp;H1500),"")</f>
        <v/>
      </c>
      <c r="G1500" s="1533"/>
      <c r="I1500" s="4"/>
      <c r="J1500" s="4"/>
      <c r="K1500" s="4"/>
    </row>
    <row r="1501" spans="1:11" x14ac:dyDescent="0.2">
      <c r="A1501" s="1">
        <v>1496</v>
      </c>
      <c r="D1501" s="4"/>
      <c r="E1501" s="2" t="b">
        <f t="shared" ca="1" si="44"/>
        <v>1</v>
      </c>
      <c r="F1501" s="2" t="str" cm="1">
        <f t="array" aca="1" ref="F1501" ca="1">IF(G1501&lt;&gt;"",INDIRECT("'"&amp;G1501&amp;"'!"&amp;H1501),"")</f>
        <v/>
      </c>
      <c r="G1501" s="1533"/>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33" t="s">
        <v>6772</v>
      </c>
      <c r="H1502" s="2" t="s">
        <v>4859</v>
      </c>
    </row>
    <row r="1503" spans="1:11" x14ac:dyDescent="0.2">
      <c r="A1503">
        <v>1498</v>
      </c>
      <c r="B1503" s="7">
        <f>'EstExp 12-20'!K300</f>
        <v>6000000</v>
      </c>
      <c r="C1503" s="3">
        <f t="shared" si="45"/>
        <v>-5998502</v>
      </c>
      <c r="E1503" s="2" t="b">
        <f t="shared" ca="1" si="44"/>
        <v>1</v>
      </c>
      <c r="F1503" s="2" cm="1">
        <f t="array" aca="1" ref="F1503" ca="1">IF(G1503&lt;&gt;"",INDIRECT("'"&amp;G1503&amp;"'!"&amp;H1503),"")</f>
        <v>6000000</v>
      </c>
      <c r="G1503" s="1533" t="s">
        <v>6772</v>
      </c>
      <c r="H1503" s="2" t="s">
        <v>4860</v>
      </c>
    </row>
    <row r="1504" spans="1:11" x14ac:dyDescent="0.2">
      <c r="A1504">
        <v>1499</v>
      </c>
      <c r="B1504" s="7">
        <f>'EstExp 12-20'!K309</f>
        <v>6000000</v>
      </c>
      <c r="C1504" s="3">
        <f t="shared" si="45"/>
        <v>-5998501</v>
      </c>
      <c r="E1504" s="2" t="b">
        <f t="shared" ca="1" si="44"/>
        <v>1</v>
      </c>
      <c r="F1504" s="2" cm="1">
        <f t="array" aca="1" ref="F1504" ca="1">IF(G1504&lt;&gt;"",INDIRECT("'"&amp;G1504&amp;"'!"&amp;H1504),"")</f>
        <v>6000000</v>
      </c>
      <c r="G1504" s="1533" t="s">
        <v>6772</v>
      </c>
      <c r="H1504" s="2" t="s">
        <v>4861</v>
      </c>
    </row>
    <row r="1505" spans="1:11" x14ac:dyDescent="0.2">
      <c r="A1505">
        <v>1500</v>
      </c>
      <c r="B1505" s="7">
        <f>'EstExp 12-20'!K310</f>
        <v>0</v>
      </c>
      <c r="C1505" s="3">
        <f t="shared" si="45"/>
        <v>1500</v>
      </c>
      <c r="E1505" s="2" t="b">
        <f t="shared" ca="1" si="44"/>
        <v>1</v>
      </c>
      <c r="F1505" s="2" cm="1">
        <f t="array" aca="1" ref="F1505" ca="1">IF(G1505&lt;&gt;"",INDIRECT("'"&amp;G1505&amp;"'!"&amp;H1505),"")</f>
        <v>0</v>
      </c>
      <c r="G1505" s="1533" t="s">
        <v>6772</v>
      </c>
      <c r="H1505" s="2" t="s">
        <v>4862</v>
      </c>
    </row>
    <row r="1506" spans="1:11" x14ac:dyDescent="0.2">
      <c r="A1506" s="1">
        <v>1501</v>
      </c>
      <c r="D1506" s="4"/>
      <c r="E1506" s="2" t="b">
        <f t="shared" ca="1" si="44"/>
        <v>1</v>
      </c>
      <c r="F1506" s="2" t="str" cm="1">
        <f t="array" aca="1" ref="F1506" ca="1">IF(G1506&lt;&gt;"",INDIRECT("'"&amp;G1506&amp;"'!"&amp;H1506),"")</f>
        <v/>
      </c>
      <c r="G1506" s="1533"/>
      <c r="I1506" s="4"/>
      <c r="J1506" s="4"/>
      <c r="K1506" s="4"/>
    </row>
    <row r="1507" spans="1:11" x14ac:dyDescent="0.2">
      <c r="A1507" s="1">
        <v>1502</v>
      </c>
      <c r="D1507" s="4"/>
      <c r="E1507" s="2" t="b">
        <f t="shared" ca="1" si="44"/>
        <v>1</v>
      </c>
      <c r="F1507" s="2" t="str" cm="1">
        <f t="array" aca="1" ref="F1507" ca="1">IF(G1507&lt;&gt;"",INDIRECT("'"&amp;G1507&amp;"'!"&amp;H1507),"")</f>
        <v/>
      </c>
      <c r="G1507" s="1533"/>
      <c r="I1507" s="4"/>
      <c r="J1507" s="4"/>
      <c r="K1507" s="4"/>
    </row>
    <row r="1508" spans="1:11" x14ac:dyDescent="0.2">
      <c r="A1508" s="1">
        <v>1503</v>
      </c>
      <c r="D1508" s="4"/>
      <c r="E1508" s="2" t="b">
        <f t="shared" ca="1" si="44"/>
        <v>1</v>
      </c>
      <c r="F1508" s="2" t="str" cm="1">
        <f t="array" aca="1" ref="F1508" ca="1">IF(G1508&lt;&gt;"",INDIRECT("'"&amp;G1508&amp;"'!"&amp;H1508),"")</f>
        <v/>
      </c>
      <c r="G1508" s="1533"/>
      <c r="I1508" s="4"/>
      <c r="J1508" s="4"/>
      <c r="K1508" s="4"/>
    </row>
    <row r="1509" spans="1:11" x14ac:dyDescent="0.2">
      <c r="A1509" s="1">
        <v>1504</v>
      </c>
      <c r="D1509" s="4"/>
      <c r="E1509" s="2" t="b">
        <f t="shared" ca="1" si="44"/>
        <v>1</v>
      </c>
      <c r="F1509" s="2" t="str" cm="1">
        <f t="array" aca="1" ref="F1509" ca="1">IF(G1509&lt;&gt;"",INDIRECT("'"&amp;G1509&amp;"'!"&amp;H1509),"")</f>
        <v/>
      </c>
      <c r="G1509" s="1533"/>
      <c r="I1509" s="4"/>
      <c r="J1509" s="4"/>
      <c r="K1509" s="4"/>
    </row>
    <row r="1510" spans="1:11" x14ac:dyDescent="0.2">
      <c r="A1510" s="1">
        <v>1505</v>
      </c>
      <c r="D1510" s="4"/>
      <c r="E1510" s="2" t="b">
        <f t="shared" ca="1" si="44"/>
        <v>1</v>
      </c>
      <c r="F1510" s="2" t="str" cm="1">
        <f t="array" aca="1" ref="F1510" ca="1">IF(G1510&lt;&gt;"",INDIRECT("'"&amp;G1510&amp;"'!"&amp;H1510),"")</f>
        <v/>
      </c>
      <c r="G1510" s="1533"/>
      <c r="I1510" s="4"/>
      <c r="J1510" s="4"/>
      <c r="K1510" s="4"/>
    </row>
    <row r="1511" spans="1:11" x14ac:dyDescent="0.2">
      <c r="A1511" s="1">
        <v>1506</v>
      </c>
      <c r="D1511" s="4"/>
      <c r="E1511" s="2" t="b">
        <f t="shared" ca="1" si="44"/>
        <v>1</v>
      </c>
      <c r="F1511" s="2" t="str" cm="1">
        <f t="array" aca="1" ref="F1511" ca="1">IF(G1511&lt;&gt;"",INDIRECT("'"&amp;G1511&amp;"'!"&amp;H1511),"")</f>
        <v/>
      </c>
      <c r="G1511" s="1533"/>
      <c r="I1511" s="4"/>
      <c r="J1511" s="4"/>
      <c r="K1511" s="4"/>
    </row>
    <row r="1512" spans="1:11" x14ac:dyDescent="0.2">
      <c r="A1512" s="1">
        <v>1507</v>
      </c>
      <c r="D1512" s="3" t="s">
        <v>299</v>
      </c>
      <c r="E1512" s="2" t="b">
        <f t="shared" ca="1" si="44"/>
        <v>1</v>
      </c>
      <c r="F1512" s="2" t="str" cm="1">
        <f t="array" aca="1" ref="F1512" ca="1">IF(G1512&lt;&gt;"",INDIRECT("'"&amp;G1512&amp;"'!"&amp;H1512),"")</f>
        <v/>
      </c>
      <c r="G1512" s="1533"/>
    </row>
    <row r="1513" spans="1:11" x14ac:dyDescent="0.2">
      <c r="A1513" s="1">
        <v>1508</v>
      </c>
      <c r="D1513" s="3" t="s">
        <v>299</v>
      </c>
      <c r="E1513" s="2" t="b">
        <f t="shared" ca="1" si="44"/>
        <v>1</v>
      </c>
      <c r="F1513" s="2" t="str" cm="1">
        <f t="array" aca="1" ref="F1513" ca="1">IF(G1513&lt;&gt;"",INDIRECT("'"&amp;G1513&amp;"'!"&amp;H1513),"")</f>
        <v/>
      </c>
      <c r="G1513" s="1533"/>
    </row>
    <row r="1514" spans="1:11" x14ac:dyDescent="0.2">
      <c r="A1514" s="1">
        <v>1509</v>
      </c>
      <c r="D1514" s="3" t="s">
        <v>299</v>
      </c>
      <c r="E1514" s="2" t="b">
        <f t="shared" ca="1" si="44"/>
        <v>1</v>
      </c>
      <c r="F1514" s="2" t="str" cm="1">
        <f t="array" aca="1" ref="F1514" ca="1">IF(G1514&lt;&gt;"",INDIRECT("'"&amp;G1514&amp;"'!"&amp;H1514),"")</f>
        <v/>
      </c>
      <c r="G1514" s="1533"/>
    </row>
    <row r="1515" spans="1:11" x14ac:dyDescent="0.2">
      <c r="A1515" s="1">
        <v>1510</v>
      </c>
      <c r="D1515" s="3" t="s">
        <v>299</v>
      </c>
      <c r="E1515" s="2" t="b">
        <f t="shared" ca="1" si="44"/>
        <v>1</v>
      </c>
      <c r="F1515" s="2" t="str" cm="1">
        <f t="array" aca="1" ref="F1515" ca="1">IF(G1515&lt;&gt;"",INDIRECT("'"&amp;G1515&amp;"'!"&amp;H1515),"")</f>
        <v/>
      </c>
      <c r="G1515" s="1533"/>
    </row>
    <row r="1516" spans="1:11" x14ac:dyDescent="0.2">
      <c r="A1516" s="1">
        <v>1511</v>
      </c>
      <c r="D1516" s="3" t="s">
        <v>299</v>
      </c>
      <c r="E1516" s="2" t="b">
        <f t="shared" ca="1" si="44"/>
        <v>1</v>
      </c>
      <c r="F1516" s="2" t="str" cm="1">
        <f t="array" aca="1" ref="F1516" ca="1">IF(G1516&lt;&gt;"",INDIRECT("'"&amp;G1516&amp;"'!"&amp;H1516),"")</f>
        <v/>
      </c>
      <c r="G1516" s="1533"/>
    </row>
    <row r="1517" spans="1:11" x14ac:dyDescent="0.2">
      <c r="A1517" s="1">
        <v>1512</v>
      </c>
      <c r="D1517" s="3" t="s">
        <v>299</v>
      </c>
      <c r="E1517" s="2" t="b">
        <f t="shared" ca="1" si="44"/>
        <v>1</v>
      </c>
      <c r="F1517" s="2" t="str" cm="1">
        <f t="array" aca="1" ref="F1517" ca="1">IF(G1517&lt;&gt;"",INDIRECT("'"&amp;G1517&amp;"'!"&amp;H1517),"")</f>
        <v/>
      </c>
      <c r="G1517" s="1533"/>
    </row>
    <row r="1518" spans="1:11" x14ac:dyDescent="0.2">
      <c r="A1518" s="1">
        <v>1513</v>
      </c>
      <c r="D1518" s="3" t="s">
        <v>299</v>
      </c>
      <c r="E1518" s="2" t="b">
        <f t="shared" ca="1" si="44"/>
        <v>1</v>
      </c>
      <c r="F1518" s="2" t="str" cm="1">
        <f t="array" aca="1" ref="F1518" ca="1">IF(G1518&lt;&gt;"",INDIRECT("'"&amp;G1518&amp;"'!"&amp;H1518),"")</f>
        <v/>
      </c>
      <c r="G1518" s="1533"/>
    </row>
    <row r="1519" spans="1:11" x14ac:dyDescent="0.2">
      <c r="A1519" s="1">
        <v>1514</v>
      </c>
      <c r="D1519" s="3" t="s">
        <v>299</v>
      </c>
      <c r="E1519" s="2" t="b">
        <f t="shared" ca="1" si="44"/>
        <v>1</v>
      </c>
      <c r="F1519" s="2" t="str" cm="1">
        <f t="array" aca="1" ref="F1519" ca="1">IF(G1519&lt;&gt;"",INDIRECT("'"&amp;G1519&amp;"'!"&amp;H1519),"")</f>
        <v/>
      </c>
      <c r="G1519" s="1533"/>
    </row>
    <row r="1520" spans="1:11" x14ac:dyDescent="0.2">
      <c r="A1520" s="1">
        <v>1515</v>
      </c>
      <c r="D1520" s="3" t="s">
        <v>299</v>
      </c>
      <c r="E1520" s="2" t="b">
        <f t="shared" ca="1" si="44"/>
        <v>1</v>
      </c>
      <c r="F1520" s="2" t="str" cm="1">
        <f t="array" aca="1" ref="F1520" ca="1">IF(G1520&lt;&gt;"",INDIRECT("'"&amp;G1520&amp;"'!"&amp;H1520),"")</f>
        <v/>
      </c>
      <c r="G1520" s="1533"/>
    </row>
    <row r="1521" spans="1:11" x14ac:dyDescent="0.2">
      <c r="A1521" s="1">
        <v>1516</v>
      </c>
      <c r="D1521" s="3" t="s">
        <v>299</v>
      </c>
      <c r="E1521" s="2" t="b">
        <f t="shared" ca="1" si="44"/>
        <v>1</v>
      </c>
      <c r="F1521" s="2" t="str" cm="1">
        <f t="array" aca="1" ref="F1521" ca="1">IF(G1521&lt;&gt;"",INDIRECT("'"&amp;G1521&amp;"'!"&amp;H1521),"")</f>
        <v/>
      </c>
      <c r="G1521" s="1533"/>
    </row>
    <row r="1522" spans="1:11" x14ac:dyDescent="0.2">
      <c r="A1522" s="1">
        <v>1517</v>
      </c>
      <c r="D1522" s="4"/>
      <c r="E1522" s="2" t="b">
        <f t="shared" ca="1" si="44"/>
        <v>1</v>
      </c>
      <c r="F1522" s="2" t="str" cm="1">
        <f t="array" aca="1" ref="F1522" ca="1">IF(G1522&lt;&gt;"",INDIRECT("'"&amp;G1522&amp;"'!"&amp;H1522),"")</f>
        <v/>
      </c>
      <c r="G1522" s="1533"/>
      <c r="I1522" s="4"/>
      <c r="J1522" s="4"/>
      <c r="K1522" s="4"/>
    </row>
    <row r="1523" spans="1:11" x14ac:dyDescent="0.2">
      <c r="A1523" s="1">
        <v>1518</v>
      </c>
      <c r="D1523" s="4"/>
      <c r="E1523" s="2" t="b">
        <f t="shared" ca="1" si="44"/>
        <v>1</v>
      </c>
      <c r="F1523" s="2" t="str" cm="1">
        <f t="array" aca="1" ref="F1523" ca="1">IF(G1523&lt;&gt;"",INDIRECT("'"&amp;G1523&amp;"'!"&amp;H1523),"")</f>
        <v/>
      </c>
      <c r="G1523" s="1533"/>
      <c r="I1523" s="4"/>
      <c r="J1523" s="4"/>
      <c r="K1523" s="4"/>
    </row>
    <row r="1524" spans="1:11" x14ac:dyDescent="0.2">
      <c r="A1524" s="1">
        <v>1519</v>
      </c>
      <c r="D1524" s="4"/>
      <c r="E1524" s="2" t="b">
        <f t="shared" ca="1" si="44"/>
        <v>1</v>
      </c>
      <c r="F1524" s="2" t="str" cm="1">
        <f t="array" aca="1" ref="F1524" ca="1">IF(G1524&lt;&gt;"",INDIRECT("'"&amp;G1524&amp;"'!"&amp;H1524),"")</f>
        <v/>
      </c>
      <c r="G1524" s="1533"/>
      <c r="I1524" s="4"/>
      <c r="J1524" s="4"/>
      <c r="K1524" s="4"/>
    </row>
    <row r="1525" spans="1:11" x14ac:dyDescent="0.2">
      <c r="A1525" s="1">
        <v>1520</v>
      </c>
      <c r="D1525" s="4"/>
      <c r="E1525" s="2" t="b">
        <f t="shared" ca="1" si="44"/>
        <v>1</v>
      </c>
      <c r="F1525" s="2" t="str" cm="1">
        <f t="array" aca="1" ref="F1525" ca="1">IF(G1525&lt;&gt;"",INDIRECT("'"&amp;G1525&amp;"'!"&amp;H1525),"")</f>
        <v/>
      </c>
      <c r="G1525" s="1533"/>
      <c r="I1525" s="4"/>
      <c r="J1525" s="4"/>
      <c r="K1525" s="4"/>
    </row>
    <row r="1526" spans="1:11" x14ac:dyDescent="0.2">
      <c r="A1526" s="1">
        <v>1521</v>
      </c>
      <c r="D1526" s="4"/>
      <c r="E1526" s="2" t="b">
        <f t="shared" ca="1" si="44"/>
        <v>1</v>
      </c>
      <c r="F1526" s="2" t="str" cm="1">
        <f t="array" aca="1" ref="F1526" ca="1">IF(G1526&lt;&gt;"",INDIRECT("'"&amp;G1526&amp;"'!"&amp;H1526),"")</f>
        <v/>
      </c>
      <c r="G1526" s="1533"/>
      <c r="I1526" s="4"/>
      <c r="J1526" s="4"/>
      <c r="K1526" s="4"/>
    </row>
    <row r="1527" spans="1:11" x14ac:dyDescent="0.2">
      <c r="A1527" s="1">
        <v>1522</v>
      </c>
      <c r="D1527" s="4"/>
      <c r="E1527" s="2" t="b">
        <f t="shared" ca="1" si="44"/>
        <v>1</v>
      </c>
      <c r="F1527" s="2" t="str" cm="1">
        <f t="array" aca="1" ref="F1527" ca="1">IF(G1527&lt;&gt;"",INDIRECT("'"&amp;G1527&amp;"'!"&amp;H1527),"")</f>
        <v/>
      </c>
      <c r="G1527" s="1533"/>
      <c r="I1527" s="4"/>
      <c r="J1527" s="4"/>
      <c r="K1527" s="4"/>
    </row>
    <row r="1528" spans="1:11" x14ac:dyDescent="0.2">
      <c r="A1528" s="1">
        <v>1523</v>
      </c>
      <c r="D1528" s="4"/>
      <c r="E1528" s="2" t="b">
        <f t="shared" ca="1" si="44"/>
        <v>1</v>
      </c>
      <c r="F1528" s="2" t="str" cm="1">
        <f t="array" aca="1" ref="F1528" ca="1">IF(G1528&lt;&gt;"",INDIRECT("'"&amp;G1528&amp;"'!"&amp;H1528),"")</f>
        <v/>
      </c>
      <c r="G1528" s="1533"/>
      <c r="I1528" s="4"/>
      <c r="J1528" s="4"/>
      <c r="K1528" s="4"/>
    </row>
    <row r="1529" spans="1:11" x14ac:dyDescent="0.2">
      <c r="A1529" s="1">
        <v>1524</v>
      </c>
      <c r="D1529" s="4"/>
      <c r="E1529" s="2" t="b">
        <f t="shared" ca="1" si="44"/>
        <v>1</v>
      </c>
      <c r="F1529" s="2" t="str" cm="1">
        <f t="array" aca="1" ref="F1529" ca="1">IF(G1529&lt;&gt;"",INDIRECT("'"&amp;G1529&amp;"'!"&amp;H1529),"")</f>
        <v/>
      </c>
      <c r="G1529" s="1533"/>
      <c r="I1529" s="4"/>
      <c r="J1529" s="4"/>
      <c r="K1529" s="4"/>
    </row>
    <row r="1530" spans="1:11" x14ac:dyDescent="0.2">
      <c r="A1530" s="1">
        <v>1525</v>
      </c>
      <c r="D1530" s="4"/>
      <c r="E1530" s="2" t="b">
        <f t="shared" ca="1" si="44"/>
        <v>1</v>
      </c>
      <c r="F1530" s="2" t="str" cm="1">
        <f t="array" aca="1" ref="F1530" ca="1">IF(G1530&lt;&gt;"",INDIRECT("'"&amp;G1530&amp;"'!"&amp;H1530),"")</f>
        <v/>
      </c>
      <c r="G1530" s="1533"/>
      <c r="I1530" s="4"/>
      <c r="J1530" s="4"/>
      <c r="K1530" s="4"/>
    </row>
    <row r="1531" spans="1:11" x14ac:dyDescent="0.2">
      <c r="A1531" s="1">
        <v>1526</v>
      </c>
      <c r="D1531" s="4"/>
      <c r="E1531" s="2" t="b">
        <f t="shared" ca="1" si="44"/>
        <v>1</v>
      </c>
      <c r="F1531" s="2" t="str" cm="1">
        <f t="array" aca="1" ref="F1531" ca="1">IF(G1531&lt;&gt;"",INDIRECT("'"&amp;G1531&amp;"'!"&amp;H1531),"")</f>
        <v/>
      </c>
      <c r="G1531" s="1533"/>
      <c r="I1531" s="4"/>
      <c r="J1531" s="4"/>
      <c r="K1531" s="4"/>
    </row>
    <row r="1532" spans="1:11" x14ac:dyDescent="0.2">
      <c r="A1532" s="1">
        <v>1527</v>
      </c>
      <c r="D1532" s="4"/>
      <c r="E1532" s="2" t="b">
        <f t="shared" ca="1" si="44"/>
        <v>1</v>
      </c>
      <c r="F1532" s="2" t="str" cm="1">
        <f t="array" aca="1" ref="F1532" ca="1">IF(G1532&lt;&gt;"",INDIRECT("'"&amp;G1532&amp;"'!"&amp;H1532),"")</f>
        <v/>
      </c>
      <c r="G1532" s="1533"/>
      <c r="I1532" s="4"/>
      <c r="J1532" s="4"/>
      <c r="K1532" s="4"/>
    </row>
    <row r="1533" spans="1:11" x14ac:dyDescent="0.2">
      <c r="A1533" s="1">
        <v>1528</v>
      </c>
      <c r="D1533" s="4"/>
      <c r="E1533" s="2" t="b">
        <f t="shared" ca="1" si="44"/>
        <v>1</v>
      </c>
      <c r="F1533" s="2" t="str" cm="1">
        <f t="array" aca="1" ref="F1533" ca="1">IF(G1533&lt;&gt;"",INDIRECT("'"&amp;G1533&amp;"'!"&amp;H1533),"")</f>
        <v/>
      </c>
      <c r="G1533" s="1533"/>
      <c r="I1533" s="4"/>
      <c r="J1533" s="4"/>
      <c r="K1533" s="4"/>
    </row>
    <row r="1534" spans="1:11" x14ac:dyDescent="0.2">
      <c r="A1534" s="1">
        <v>1529</v>
      </c>
      <c r="D1534" s="4"/>
      <c r="E1534" s="2" t="b">
        <f t="shared" ca="1" si="44"/>
        <v>1</v>
      </c>
      <c r="F1534" s="2" t="str" cm="1">
        <f t="array" aca="1" ref="F1534" ca="1">IF(G1534&lt;&gt;"",INDIRECT("'"&amp;G1534&amp;"'!"&amp;H1534),"")</f>
        <v/>
      </c>
      <c r="G1534" s="1533"/>
      <c r="I1534" s="4"/>
      <c r="J1534" s="4"/>
      <c r="K1534" s="4"/>
    </row>
    <row r="1535" spans="1:11" x14ac:dyDescent="0.2">
      <c r="A1535" s="1">
        <v>1530</v>
      </c>
      <c r="D1535" s="4"/>
      <c r="E1535" s="2" t="b">
        <f t="shared" ca="1" si="44"/>
        <v>1</v>
      </c>
      <c r="F1535" s="2" t="str" cm="1">
        <f t="array" aca="1" ref="F1535" ca="1">IF(G1535&lt;&gt;"",INDIRECT("'"&amp;G1535&amp;"'!"&amp;H1535),"")</f>
        <v/>
      </c>
      <c r="G1535" s="1533"/>
      <c r="I1535" s="4"/>
      <c r="J1535" s="4"/>
      <c r="K1535" s="4"/>
    </row>
    <row r="1536" spans="1:11" x14ac:dyDescent="0.2">
      <c r="A1536" s="1">
        <v>1531</v>
      </c>
      <c r="D1536" s="4"/>
      <c r="E1536" s="2" t="b">
        <f t="shared" ca="1" si="44"/>
        <v>1</v>
      </c>
      <c r="F1536" s="2" t="str" cm="1">
        <f t="array" aca="1" ref="F1536" ca="1">IF(G1536&lt;&gt;"",INDIRECT("'"&amp;G1536&amp;"'!"&amp;H1536),"")</f>
        <v/>
      </c>
      <c r="G1536" s="1533"/>
      <c r="I1536" s="4"/>
      <c r="J1536" s="4"/>
      <c r="K1536" s="4"/>
    </row>
    <row r="1537" spans="1:11" x14ac:dyDescent="0.2">
      <c r="A1537" s="1">
        <v>1532</v>
      </c>
      <c r="D1537" s="4"/>
      <c r="E1537" s="2" t="b">
        <f t="shared" ca="1" si="44"/>
        <v>1</v>
      </c>
      <c r="F1537" s="2" t="str" cm="1">
        <f t="array" aca="1" ref="F1537" ca="1">IF(G1537&lt;&gt;"",INDIRECT("'"&amp;G1537&amp;"'!"&amp;H1537),"")</f>
        <v/>
      </c>
      <c r="G1537" s="1533"/>
      <c r="I1537" s="4"/>
      <c r="J1537" s="4"/>
      <c r="K1537" s="4"/>
    </row>
    <row r="1538" spans="1:11" x14ac:dyDescent="0.2">
      <c r="A1538" s="1">
        <v>1533</v>
      </c>
      <c r="D1538" s="4"/>
      <c r="E1538" s="2" t="b">
        <f t="shared" ref="E1538:E1601" ca="1" si="46">F1538=B1538</f>
        <v>1</v>
      </c>
      <c r="F1538" s="2" t="str" cm="1">
        <f t="array" aca="1" ref="F1538" ca="1">IF(G1538&lt;&gt;"",INDIRECT("'"&amp;G1538&amp;"'!"&amp;H1538),"")</f>
        <v/>
      </c>
      <c r="G1538" s="1533"/>
      <c r="I1538" s="4"/>
      <c r="J1538" s="4"/>
      <c r="K1538" s="4"/>
    </row>
    <row r="1539" spans="1:11" x14ac:dyDescent="0.2">
      <c r="A1539" s="1">
        <v>1534</v>
      </c>
      <c r="D1539" s="4"/>
      <c r="E1539" s="2" t="b">
        <f t="shared" ca="1" si="46"/>
        <v>1</v>
      </c>
      <c r="F1539" s="2" t="str" cm="1">
        <f t="array" aca="1" ref="F1539" ca="1">IF(G1539&lt;&gt;"",INDIRECT("'"&amp;G1539&amp;"'!"&amp;H1539),"")</f>
        <v/>
      </c>
      <c r="G1539" s="1533"/>
      <c r="I1539" s="4"/>
      <c r="J1539" s="4"/>
      <c r="K1539" s="4"/>
    </row>
    <row r="1540" spans="1:11" x14ac:dyDescent="0.2">
      <c r="A1540" s="1">
        <v>1535</v>
      </c>
      <c r="D1540" s="4"/>
      <c r="E1540" s="2" t="b">
        <f t="shared" ca="1" si="46"/>
        <v>1</v>
      </c>
      <c r="F1540" s="2" t="str" cm="1">
        <f t="array" aca="1" ref="F1540" ca="1">IF(G1540&lt;&gt;"",INDIRECT("'"&amp;G1540&amp;"'!"&amp;H1540),"")</f>
        <v/>
      </c>
      <c r="G1540" s="1533"/>
      <c r="I1540" s="4"/>
      <c r="J1540" s="4"/>
      <c r="K1540" s="4"/>
    </row>
    <row r="1541" spans="1:11" x14ac:dyDescent="0.2">
      <c r="A1541" s="1">
        <v>1536</v>
      </c>
      <c r="D1541" s="4"/>
      <c r="E1541" s="2" t="b">
        <f t="shared" ca="1" si="46"/>
        <v>1</v>
      </c>
      <c r="F1541" s="2" t="str" cm="1">
        <f t="array" aca="1" ref="F1541" ca="1">IF(G1541&lt;&gt;"",INDIRECT("'"&amp;G1541&amp;"'!"&amp;H1541),"")</f>
        <v/>
      </c>
      <c r="G1541" s="1533"/>
      <c r="I1541" s="4"/>
      <c r="J1541" s="4"/>
      <c r="K1541" s="4"/>
    </row>
    <row r="1542" spans="1:11" x14ac:dyDescent="0.2">
      <c r="A1542" s="1">
        <v>1537</v>
      </c>
      <c r="D1542" s="4"/>
      <c r="E1542" s="2" t="b">
        <f t="shared" ca="1" si="46"/>
        <v>1</v>
      </c>
      <c r="F1542" s="2" t="str" cm="1">
        <f t="array" aca="1" ref="F1542" ca="1">IF(G1542&lt;&gt;"",INDIRECT("'"&amp;G1542&amp;"'!"&amp;H1542),"")</f>
        <v/>
      </c>
      <c r="G1542" s="1533"/>
      <c r="I1542" s="4"/>
      <c r="J1542" s="4"/>
      <c r="K1542" s="4"/>
    </row>
    <row r="1543" spans="1:11" x14ac:dyDescent="0.2">
      <c r="A1543" s="1">
        <v>1538</v>
      </c>
      <c r="D1543" s="4"/>
      <c r="E1543" s="2" t="b">
        <f t="shared" ca="1" si="46"/>
        <v>1</v>
      </c>
      <c r="F1543" s="2" t="str" cm="1">
        <f t="array" aca="1" ref="F1543" ca="1">IF(G1543&lt;&gt;"",INDIRECT("'"&amp;G1543&amp;"'!"&amp;H1543),"")</f>
        <v/>
      </c>
      <c r="G1543" s="1533"/>
      <c r="I1543" s="4"/>
      <c r="J1543" s="4"/>
      <c r="K1543" s="4"/>
    </row>
    <row r="1544" spans="1:11" x14ac:dyDescent="0.2">
      <c r="A1544" s="1">
        <v>1539</v>
      </c>
      <c r="D1544" s="4"/>
      <c r="E1544" s="2" t="b">
        <f t="shared" ca="1" si="46"/>
        <v>1</v>
      </c>
      <c r="F1544" s="2" t="str" cm="1">
        <f t="array" aca="1" ref="F1544" ca="1">IF(G1544&lt;&gt;"",INDIRECT("'"&amp;G1544&amp;"'!"&amp;H1544),"")</f>
        <v/>
      </c>
      <c r="G1544" s="1533"/>
      <c r="I1544" s="4"/>
      <c r="J1544" s="4"/>
      <c r="K1544" s="4"/>
    </row>
    <row r="1545" spans="1:11" x14ac:dyDescent="0.2">
      <c r="A1545" s="1">
        <v>1540</v>
      </c>
      <c r="D1545" s="4"/>
      <c r="E1545" s="2" t="b">
        <f t="shared" ca="1" si="46"/>
        <v>1</v>
      </c>
      <c r="F1545" s="2" t="str" cm="1">
        <f t="array" aca="1" ref="F1545" ca="1">IF(G1545&lt;&gt;"",INDIRECT("'"&amp;G1545&amp;"'!"&amp;H1545),"")</f>
        <v/>
      </c>
      <c r="G1545" s="1533"/>
      <c r="I1545" s="4"/>
      <c r="J1545" s="4"/>
      <c r="K1545" s="4"/>
    </row>
    <row r="1546" spans="1:11" x14ac:dyDescent="0.2">
      <c r="A1546" s="1">
        <v>1541</v>
      </c>
      <c r="D1546" s="4"/>
      <c r="E1546" s="2" t="b">
        <f t="shared" ca="1" si="46"/>
        <v>1</v>
      </c>
      <c r="F1546" s="2" t="str" cm="1">
        <f t="array" aca="1" ref="F1546" ca="1">IF(G1546&lt;&gt;"",INDIRECT("'"&amp;G1546&amp;"'!"&amp;H1546),"")</f>
        <v/>
      </c>
      <c r="G1546" s="1533"/>
      <c r="I1546" s="4"/>
      <c r="J1546" s="4"/>
      <c r="K1546" s="4"/>
    </row>
    <row r="1547" spans="1:11" x14ac:dyDescent="0.2">
      <c r="A1547" s="1">
        <v>1542</v>
      </c>
      <c r="D1547" s="4"/>
      <c r="E1547" s="2" t="b">
        <f t="shared" ca="1" si="46"/>
        <v>1</v>
      </c>
      <c r="F1547" s="2" t="str" cm="1">
        <f t="array" aca="1" ref="F1547" ca="1">IF(G1547&lt;&gt;"",INDIRECT("'"&amp;G1547&amp;"'!"&amp;H1547),"")</f>
        <v/>
      </c>
      <c r="G1547" s="1533"/>
      <c r="I1547" s="4"/>
      <c r="J1547" s="4"/>
      <c r="K1547" s="4"/>
    </row>
    <row r="1548" spans="1:11" x14ac:dyDescent="0.2">
      <c r="A1548" s="1">
        <v>1543</v>
      </c>
      <c r="D1548" s="4"/>
      <c r="E1548" s="2" t="b">
        <f t="shared" ca="1" si="46"/>
        <v>1</v>
      </c>
      <c r="F1548" s="2" t="str" cm="1">
        <f t="array" aca="1" ref="F1548" ca="1">IF(G1548&lt;&gt;"",INDIRECT("'"&amp;G1548&amp;"'!"&amp;H1548),"")</f>
        <v/>
      </c>
      <c r="G1548" s="1533"/>
      <c r="I1548" s="4"/>
      <c r="J1548" s="4"/>
      <c r="K1548" s="4"/>
    </row>
    <row r="1549" spans="1:11" x14ac:dyDescent="0.2">
      <c r="A1549" s="1">
        <v>1544</v>
      </c>
      <c r="D1549" s="4"/>
      <c r="E1549" s="2" t="b">
        <f t="shared" ca="1" si="46"/>
        <v>1</v>
      </c>
      <c r="F1549" s="2" t="str" cm="1">
        <f t="array" aca="1" ref="F1549" ca="1">IF(G1549&lt;&gt;"",INDIRECT("'"&amp;G1549&amp;"'!"&amp;H1549),"")</f>
        <v/>
      </c>
      <c r="G1549" s="1533"/>
      <c r="I1549" s="4"/>
      <c r="J1549" s="4"/>
      <c r="K1549" s="4"/>
    </row>
    <row r="1550" spans="1:11" x14ac:dyDescent="0.2">
      <c r="A1550" s="1">
        <v>1545</v>
      </c>
      <c r="D1550" s="4"/>
      <c r="E1550" s="2" t="b">
        <f t="shared" ca="1" si="46"/>
        <v>1</v>
      </c>
      <c r="F1550" s="2" t="str" cm="1">
        <f t="array" aca="1" ref="F1550" ca="1">IF(G1550&lt;&gt;"",INDIRECT("'"&amp;G1550&amp;"'!"&amp;H1550),"")</f>
        <v/>
      </c>
      <c r="G1550" s="1533"/>
      <c r="I1550" s="4"/>
      <c r="J1550" s="4"/>
      <c r="K1550" s="4"/>
    </row>
    <row r="1551" spans="1:11" x14ac:dyDescent="0.2">
      <c r="A1551" s="1">
        <v>1546</v>
      </c>
      <c r="D1551" s="4"/>
      <c r="E1551" s="2" t="b">
        <f t="shared" ca="1" si="46"/>
        <v>1</v>
      </c>
      <c r="F1551" s="2" t="str" cm="1">
        <f t="array" aca="1" ref="F1551" ca="1">IF(G1551&lt;&gt;"",INDIRECT("'"&amp;G1551&amp;"'!"&amp;H1551),"")</f>
        <v/>
      </c>
      <c r="G1551" s="1533"/>
      <c r="I1551" s="4"/>
      <c r="J1551" s="4"/>
      <c r="K1551" s="4"/>
    </row>
    <row r="1552" spans="1:11" x14ac:dyDescent="0.2">
      <c r="A1552" s="1">
        <v>1547</v>
      </c>
      <c r="D1552" s="4"/>
      <c r="E1552" s="2" t="b">
        <f t="shared" ca="1" si="46"/>
        <v>1</v>
      </c>
      <c r="F1552" s="2" t="str" cm="1">
        <f t="array" aca="1" ref="F1552" ca="1">IF(G1552&lt;&gt;"",INDIRECT("'"&amp;G1552&amp;"'!"&amp;H1552),"")</f>
        <v/>
      </c>
      <c r="G1552" s="1533"/>
      <c r="I1552" s="4"/>
      <c r="J1552" s="4"/>
      <c r="K1552" s="4"/>
    </row>
    <row r="1553" spans="1:11" x14ac:dyDescent="0.2">
      <c r="A1553" s="1">
        <v>1548</v>
      </c>
      <c r="D1553" s="4"/>
      <c r="E1553" s="2" t="b">
        <f t="shared" ca="1" si="46"/>
        <v>1</v>
      </c>
      <c r="F1553" s="2" t="str" cm="1">
        <f t="array" aca="1" ref="F1553" ca="1">IF(G1553&lt;&gt;"",INDIRECT("'"&amp;G1553&amp;"'!"&amp;H1553),"")</f>
        <v/>
      </c>
      <c r="G1553" s="1533"/>
      <c r="I1553" s="4"/>
      <c r="J1553" s="4"/>
      <c r="K1553" s="4"/>
    </row>
    <row r="1554" spans="1:11" x14ac:dyDescent="0.2">
      <c r="A1554" s="1">
        <v>1549</v>
      </c>
      <c r="D1554" s="4"/>
      <c r="E1554" s="2" t="b">
        <f t="shared" ca="1" si="46"/>
        <v>1</v>
      </c>
      <c r="F1554" s="2" t="str" cm="1">
        <f t="array" aca="1" ref="F1554" ca="1">IF(G1554&lt;&gt;"",INDIRECT("'"&amp;G1554&amp;"'!"&amp;H1554),"")</f>
        <v/>
      </c>
      <c r="G1554" s="1533"/>
      <c r="I1554" s="4"/>
      <c r="J1554" s="4"/>
      <c r="K1554" s="4"/>
    </row>
    <row r="1555" spans="1:11" x14ac:dyDescent="0.2">
      <c r="A1555" s="1">
        <v>1550</v>
      </c>
      <c r="D1555" s="4"/>
      <c r="E1555" s="2" t="b">
        <f t="shared" ca="1" si="46"/>
        <v>1</v>
      </c>
      <c r="F1555" s="2" t="str" cm="1">
        <f t="array" aca="1" ref="F1555" ca="1">IF(G1555&lt;&gt;"",INDIRECT("'"&amp;G1555&amp;"'!"&amp;H1555),"")</f>
        <v/>
      </c>
      <c r="G1555" s="1533"/>
      <c r="I1555" s="4"/>
      <c r="J1555" s="4"/>
      <c r="K1555" s="4"/>
    </row>
    <row r="1556" spans="1:11" x14ac:dyDescent="0.2">
      <c r="A1556" s="1">
        <v>1551</v>
      </c>
      <c r="D1556" s="4"/>
      <c r="E1556" s="2" t="b">
        <f t="shared" ca="1" si="46"/>
        <v>1</v>
      </c>
      <c r="F1556" s="2" t="str" cm="1">
        <f t="array" aca="1" ref="F1556" ca="1">IF(G1556&lt;&gt;"",INDIRECT("'"&amp;G1556&amp;"'!"&amp;H1556),"")</f>
        <v/>
      </c>
      <c r="G1556" s="1533"/>
      <c r="I1556" s="4"/>
      <c r="J1556" s="4"/>
      <c r="K1556" s="4"/>
    </row>
    <row r="1557" spans="1:11" x14ac:dyDescent="0.2">
      <c r="A1557" s="1">
        <v>1552</v>
      </c>
      <c r="D1557" s="4"/>
      <c r="E1557" s="2" t="b">
        <f t="shared" ca="1" si="46"/>
        <v>1</v>
      </c>
      <c r="F1557" s="2" t="str" cm="1">
        <f t="array" aca="1" ref="F1557" ca="1">IF(G1557&lt;&gt;"",INDIRECT("'"&amp;G1557&amp;"'!"&amp;H1557),"")</f>
        <v/>
      </c>
      <c r="G1557" s="1533"/>
      <c r="I1557" s="4"/>
      <c r="J1557" s="4"/>
      <c r="K1557" s="4"/>
    </row>
    <row r="1558" spans="1:11" x14ac:dyDescent="0.2">
      <c r="A1558" s="1">
        <v>1553</v>
      </c>
      <c r="D1558" s="4"/>
      <c r="E1558" s="2" t="b">
        <f t="shared" ca="1" si="46"/>
        <v>1</v>
      </c>
      <c r="F1558" s="2" t="str" cm="1">
        <f t="array" aca="1" ref="F1558" ca="1">IF(G1558&lt;&gt;"",INDIRECT("'"&amp;G1558&amp;"'!"&amp;H1558),"")</f>
        <v/>
      </c>
      <c r="G1558" s="1533"/>
      <c r="I1558" s="4"/>
      <c r="J1558" s="4"/>
      <c r="K1558" s="4"/>
    </row>
    <row r="1559" spans="1:11" x14ac:dyDescent="0.2">
      <c r="A1559" s="1">
        <v>1554</v>
      </c>
      <c r="D1559" s="4"/>
      <c r="E1559" s="2" t="b">
        <f t="shared" ca="1" si="46"/>
        <v>1</v>
      </c>
      <c r="F1559" s="2" t="str" cm="1">
        <f t="array" aca="1" ref="F1559" ca="1">IF(G1559&lt;&gt;"",INDIRECT("'"&amp;G1559&amp;"'!"&amp;H1559),"")</f>
        <v/>
      </c>
      <c r="G1559" s="1533"/>
      <c r="I1559" s="4"/>
      <c r="J1559" s="4"/>
      <c r="K1559" s="4"/>
    </row>
    <row r="1560" spans="1:11" x14ac:dyDescent="0.2">
      <c r="A1560" s="1">
        <v>1555</v>
      </c>
      <c r="D1560" s="4"/>
      <c r="E1560" s="2" t="b">
        <f t="shared" ca="1" si="46"/>
        <v>1</v>
      </c>
      <c r="F1560" s="2" t="str" cm="1">
        <f t="array" aca="1" ref="F1560" ca="1">IF(G1560&lt;&gt;"",INDIRECT("'"&amp;G1560&amp;"'!"&amp;H1560),"")</f>
        <v/>
      </c>
      <c r="G1560" s="1533"/>
      <c r="I1560" s="4"/>
      <c r="J1560" s="4"/>
      <c r="K1560" s="4"/>
    </row>
    <row r="1561" spans="1:11" x14ac:dyDescent="0.2">
      <c r="A1561">
        <v>1556</v>
      </c>
      <c r="B1561" s="7">
        <f>'BudgetSum 2-4'!C3</f>
        <v>33026527</v>
      </c>
      <c r="C1561" s="3">
        <f t="shared" ref="C1561:C1603" si="47">A1561-B1561</f>
        <v>-33024971</v>
      </c>
      <c r="E1561" s="2" t="b">
        <f t="shared" ca="1" si="46"/>
        <v>1</v>
      </c>
      <c r="F1561" s="2" cm="1">
        <f t="array" aca="1" ref="F1561" ca="1">IF(G1561&lt;&gt;"",INDIRECT("'"&amp;G1561&amp;"'!"&amp;H1561),"")</f>
        <v>33026527</v>
      </c>
      <c r="G1561" s="1533" t="s">
        <v>6770</v>
      </c>
      <c r="H1561" s="2" t="s">
        <v>4863</v>
      </c>
    </row>
    <row r="1562" spans="1:11" x14ac:dyDescent="0.2">
      <c r="A1562" s="1">
        <v>1557</v>
      </c>
      <c r="D1562" s="4"/>
      <c r="E1562" s="2" t="b">
        <f t="shared" ca="1" si="46"/>
        <v>1</v>
      </c>
      <c r="F1562" s="2" t="str" cm="1">
        <f t="array" aca="1" ref="F1562" ca="1">IF(G1562&lt;&gt;"",INDIRECT("'"&amp;G1562&amp;"'!"&amp;H1562),"")</f>
        <v/>
      </c>
      <c r="G1562" s="1533"/>
      <c r="I1562" s="4"/>
      <c r="J1562" s="4"/>
      <c r="K1562" s="4"/>
    </row>
    <row r="1563" spans="1:11" x14ac:dyDescent="0.2">
      <c r="A1563" s="1">
        <v>1558</v>
      </c>
      <c r="D1563" s="4"/>
      <c r="E1563" s="2" t="b">
        <f t="shared" ca="1" si="46"/>
        <v>1</v>
      </c>
      <c r="F1563" s="2" t="str" cm="1">
        <f t="array" aca="1" ref="F1563" ca="1">IF(G1563&lt;&gt;"",INDIRECT("'"&amp;G1563&amp;"'!"&amp;H1563),"")</f>
        <v/>
      </c>
      <c r="G1563" s="1533"/>
      <c r="I1563" s="4"/>
      <c r="J1563" s="4"/>
      <c r="K1563" s="4"/>
    </row>
    <row r="1564" spans="1:11" x14ac:dyDescent="0.2">
      <c r="A1564" s="1">
        <v>1559</v>
      </c>
      <c r="D1564" s="4"/>
      <c r="E1564" s="2" t="b">
        <f t="shared" ca="1" si="46"/>
        <v>1</v>
      </c>
      <c r="F1564" s="2" t="str" cm="1">
        <f t="array" aca="1" ref="F1564" ca="1">IF(G1564&lt;&gt;"",INDIRECT("'"&amp;G1564&amp;"'!"&amp;H1564),"")</f>
        <v/>
      </c>
      <c r="G1564" s="1533"/>
      <c r="I1564" s="4"/>
      <c r="J1564" s="4"/>
      <c r="K1564" s="4"/>
    </row>
    <row r="1565" spans="1:11" x14ac:dyDescent="0.2">
      <c r="A1565" s="1">
        <v>1560</v>
      </c>
      <c r="D1565" s="4"/>
      <c r="E1565" s="2" t="b">
        <f t="shared" ca="1" si="46"/>
        <v>1</v>
      </c>
      <c r="F1565" s="2" t="str" cm="1">
        <f t="array" aca="1" ref="F1565" ca="1">IF(G1565&lt;&gt;"",INDIRECT("'"&amp;G1565&amp;"'!"&amp;H1565),"")</f>
        <v/>
      </c>
      <c r="G1565" s="1533"/>
      <c r="I1565" s="4"/>
      <c r="J1565" s="4"/>
      <c r="K1565" s="4"/>
    </row>
    <row r="1566" spans="1:11" x14ac:dyDescent="0.2">
      <c r="A1566" s="1">
        <v>1561</v>
      </c>
      <c r="D1566" s="4"/>
      <c r="E1566" s="2" t="b">
        <f t="shared" ca="1" si="46"/>
        <v>1</v>
      </c>
      <c r="F1566" s="2" t="str" cm="1">
        <f t="array" aca="1" ref="F1566" ca="1">IF(G1566&lt;&gt;"",INDIRECT("'"&amp;G1566&amp;"'!"&amp;H1566),"")</f>
        <v/>
      </c>
      <c r="G1566" s="1533"/>
      <c r="I1566" s="4"/>
      <c r="J1566" s="4"/>
      <c r="K1566" s="4"/>
    </row>
    <row r="1567" spans="1:11" x14ac:dyDescent="0.2">
      <c r="A1567" s="1">
        <v>1562</v>
      </c>
      <c r="D1567" s="4"/>
      <c r="E1567" s="2" t="b">
        <f t="shared" ca="1" si="46"/>
        <v>1</v>
      </c>
      <c r="F1567" s="2" t="str" cm="1">
        <f t="array" aca="1" ref="F1567" ca="1">IF(G1567&lt;&gt;"",INDIRECT("'"&amp;G1567&amp;"'!"&amp;H1567),"")</f>
        <v/>
      </c>
      <c r="G1567" s="1533"/>
      <c r="I1567" s="4"/>
      <c r="J1567" s="4"/>
      <c r="K1567" s="4"/>
    </row>
    <row r="1568" spans="1:11" x14ac:dyDescent="0.2">
      <c r="A1568" s="1">
        <v>1563</v>
      </c>
      <c r="D1568" s="4"/>
      <c r="E1568" s="2" t="b">
        <f t="shared" ca="1" si="46"/>
        <v>1</v>
      </c>
      <c r="F1568" s="2" t="str" cm="1">
        <f t="array" aca="1" ref="F1568" ca="1">IF(G1568&lt;&gt;"",INDIRECT("'"&amp;G1568&amp;"'!"&amp;H1568),"")</f>
        <v/>
      </c>
      <c r="G1568" s="1533"/>
      <c r="I1568" s="4"/>
      <c r="J1568" s="4"/>
      <c r="K1568" s="4"/>
    </row>
    <row r="1569" spans="1:11" x14ac:dyDescent="0.2">
      <c r="A1569" s="1">
        <v>1564</v>
      </c>
      <c r="D1569" s="4"/>
      <c r="E1569" s="2" t="b">
        <f t="shared" ca="1" si="46"/>
        <v>1</v>
      </c>
      <c r="F1569" s="2" t="str" cm="1">
        <f t="array" aca="1" ref="F1569" ca="1">IF(G1569&lt;&gt;"",INDIRECT("'"&amp;G1569&amp;"'!"&amp;H1569),"")</f>
        <v/>
      </c>
      <c r="G1569" s="1533"/>
      <c r="I1569" s="4"/>
      <c r="J1569" s="4"/>
      <c r="K1569" s="4"/>
    </row>
    <row r="1570" spans="1:11" x14ac:dyDescent="0.2">
      <c r="A1570" s="1">
        <v>1565</v>
      </c>
      <c r="D1570" s="4"/>
      <c r="E1570" s="2" t="b">
        <f t="shared" ca="1" si="46"/>
        <v>1</v>
      </c>
      <c r="F1570" s="2" t="str" cm="1">
        <f t="array" aca="1" ref="F1570" ca="1">IF(G1570&lt;&gt;"",INDIRECT("'"&amp;G1570&amp;"'!"&amp;H1570),"")</f>
        <v/>
      </c>
      <c r="G1570" s="1533"/>
      <c r="I1570" s="4"/>
      <c r="J1570" s="4"/>
      <c r="K1570" s="4"/>
    </row>
    <row r="1571" spans="1:11" x14ac:dyDescent="0.2">
      <c r="A1571" s="1">
        <v>1566</v>
      </c>
      <c r="D1571" s="4"/>
      <c r="E1571" s="2" t="b">
        <f t="shared" ca="1" si="46"/>
        <v>1</v>
      </c>
      <c r="F1571" s="2" t="str" cm="1">
        <f t="array" aca="1" ref="F1571" ca="1">IF(G1571&lt;&gt;"",INDIRECT("'"&amp;G1571&amp;"'!"&amp;H1571),"")</f>
        <v/>
      </c>
      <c r="G1571" s="1533"/>
      <c r="I1571" s="4"/>
      <c r="J1571" s="4"/>
      <c r="K1571" s="4"/>
    </row>
    <row r="1572" spans="1:11" x14ac:dyDescent="0.2">
      <c r="A1572" s="1">
        <v>1567</v>
      </c>
      <c r="D1572" s="4"/>
      <c r="E1572" s="2" t="b">
        <f t="shared" ca="1" si="46"/>
        <v>1</v>
      </c>
      <c r="F1572" s="2" t="str" cm="1">
        <f t="array" aca="1" ref="F1572" ca="1">IF(G1572&lt;&gt;"",INDIRECT("'"&amp;G1572&amp;"'!"&amp;H1572),"")</f>
        <v/>
      </c>
      <c r="G1572" s="1533"/>
      <c r="I1572" s="4"/>
      <c r="J1572" s="4"/>
      <c r="K1572" s="4"/>
    </row>
    <row r="1573" spans="1:11" x14ac:dyDescent="0.2">
      <c r="A1573" s="1">
        <v>1568</v>
      </c>
      <c r="D1573" s="4"/>
      <c r="E1573" s="2" t="b">
        <f t="shared" ca="1" si="46"/>
        <v>1</v>
      </c>
      <c r="F1573" s="2" t="str" cm="1">
        <f t="array" aca="1" ref="F1573" ca="1">IF(G1573&lt;&gt;"",INDIRECT("'"&amp;G1573&amp;"'!"&amp;H1573),"")</f>
        <v/>
      </c>
      <c r="G1573" s="1533"/>
      <c r="I1573" s="4"/>
      <c r="J1573" s="4"/>
      <c r="K1573" s="4"/>
    </row>
    <row r="1574" spans="1:11" x14ac:dyDescent="0.2">
      <c r="A1574">
        <v>1569</v>
      </c>
      <c r="B1574" s="7">
        <f>'BudgetSum 2-4'!C81</f>
        <v>33026527</v>
      </c>
      <c r="C1574" s="3">
        <f t="shared" si="47"/>
        <v>-33024958</v>
      </c>
      <c r="E1574" s="2" t="b">
        <f t="shared" ca="1" si="46"/>
        <v>1</v>
      </c>
      <c r="F1574" s="2" cm="1">
        <f t="array" aca="1" ref="F1574" ca="1">IF(G1574&lt;&gt;"",INDIRECT("'"&amp;G1574&amp;"'!"&amp;H1574),"")</f>
        <v>33026527</v>
      </c>
      <c r="G1574" s="1533" t="s">
        <v>6770</v>
      </c>
      <c r="H1574" s="2" t="s">
        <v>4864</v>
      </c>
    </row>
    <row r="1575" spans="1:11" x14ac:dyDescent="0.2">
      <c r="A1575">
        <v>1570</v>
      </c>
      <c r="B1575" s="7">
        <f>'BudgetSum 2-4'!D3</f>
        <v>3096275</v>
      </c>
      <c r="C1575" s="3">
        <f t="shared" si="47"/>
        <v>-3094705</v>
      </c>
      <c r="E1575" s="2" t="b">
        <f t="shared" ca="1" si="46"/>
        <v>1</v>
      </c>
      <c r="F1575" s="2" cm="1">
        <f t="array" aca="1" ref="F1575" ca="1">IF(G1575&lt;&gt;"",INDIRECT("'"&amp;G1575&amp;"'!"&amp;H1575),"")</f>
        <v>3096275</v>
      </c>
      <c r="G1575" s="1533" t="s">
        <v>6770</v>
      </c>
      <c r="H1575" s="2" t="s">
        <v>4865</v>
      </c>
    </row>
    <row r="1576" spans="1:11" x14ac:dyDescent="0.2">
      <c r="A1576" s="1">
        <v>1571</v>
      </c>
      <c r="D1576" s="4"/>
      <c r="E1576" s="2" t="b">
        <f t="shared" ca="1" si="46"/>
        <v>1</v>
      </c>
      <c r="F1576" s="2" t="str" cm="1">
        <f t="array" aca="1" ref="F1576" ca="1">IF(G1576&lt;&gt;"",INDIRECT("'"&amp;G1576&amp;"'!"&amp;H1576),"")</f>
        <v/>
      </c>
      <c r="G1576" s="1533"/>
      <c r="I1576" s="4"/>
      <c r="J1576" s="4"/>
      <c r="K1576" s="4"/>
    </row>
    <row r="1577" spans="1:11" x14ac:dyDescent="0.2">
      <c r="A1577" s="1">
        <v>1572</v>
      </c>
      <c r="D1577" s="4"/>
      <c r="E1577" s="2" t="b">
        <f t="shared" ca="1" si="46"/>
        <v>1</v>
      </c>
      <c r="F1577" s="2" t="str" cm="1">
        <f t="array" aca="1" ref="F1577" ca="1">IF(G1577&lt;&gt;"",INDIRECT("'"&amp;G1577&amp;"'!"&amp;H1577),"")</f>
        <v/>
      </c>
      <c r="G1577" s="1533"/>
      <c r="I1577" s="4"/>
      <c r="J1577" s="4"/>
      <c r="K1577" s="4"/>
    </row>
    <row r="1578" spans="1:11" x14ac:dyDescent="0.2">
      <c r="A1578" s="1">
        <v>1573</v>
      </c>
      <c r="D1578" s="4"/>
      <c r="E1578" s="2" t="b">
        <f t="shared" ca="1" si="46"/>
        <v>1</v>
      </c>
      <c r="F1578" s="2" t="str" cm="1">
        <f t="array" aca="1" ref="F1578" ca="1">IF(G1578&lt;&gt;"",INDIRECT("'"&amp;G1578&amp;"'!"&amp;H1578),"")</f>
        <v/>
      </c>
      <c r="G1578" s="1533"/>
      <c r="I1578" s="4"/>
      <c r="J1578" s="4"/>
      <c r="K1578" s="4"/>
    </row>
    <row r="1579" spans="1:11" x14ac:dyDescent="0.2">
      <c r="A1579" s="1">
        <v>1574</v>
      </c>
      <c r="D1579" s="4"/>
      <c r="E1579" s="2" t="b">
        <f t="shared" ca="1" si="46"/>
        <v>1</v>
      </c>
      <c r="F1579" s="2" t="str" cm="1">
        <f t="array" aca="1" ref="F1579" ca="1">IF(G1579&lt;&gt;"",INDIRECT("'"&amp;G1579&amp;"'!"&amp;H1579),"")</f>
        <v/>
      </c>
      <c r="G1579" s="1533"/>
      <c r="I1579" s="4"/>
      <c r="J1579" s="4"/>
      <c r="K1579" s="4"/>
    </row>
    <row r="1580" spans="1:11" x14ac:dyDescent="0.2">
      <c r="A1580" s="1">
        <v>1575</v>
      </c>
      <c r="D1580" s="4"/>
      <c r="E1580" s="2" t="b">
        <f t="shared" ca="1" si="46"/>
        <v>1</v>
      </c>
      <c r="F1580" s="2" t="str" cm="1">
        <f t="array" aca="1" ref="F1580" ca="1">IF(G1580&lt;&gt;"",INDIRECT("'"&amp;G1580&amp;"'!"&amp;H1580),"")</f>
        <v/>
      </c>
      <c r="G1580" s="1533"/>
      <c r="I1580" s="4"/>
      <c r="J1580" s="4"/>
      <c r="K1580" s="4"/>
    </row>
    <row r="1581" spans="1:11" x14ac:dyDescent="0.2">
      <c r="A1581" s="1">
        <v>1576</v>
      </c>
      <c r="D1581" s="4"/>
      <c r="E1581" s="2" t="b">
        <f t="shared" ca="1" si="46"/>
        <v>1</v>
      </c>
      <c r="F1581" s="2" t="str" cm="1">
        <f t="array" aca="1" ref="F1581" ca="1">IF(G1581&lt;&gt;"",INDIRECT("'"&amp;G1581&amp;"'!"&amp;H1581),"")</f>
        <v/>
      </c>
      <c r="G1581" s="1533"/>
      <c r="I1581" s="4"/>
      <c r="J1581" s="4"/>
      <c r="K1581" s="4"/>
    </row>
    <row r="1582" spans="1:11" x14ac:dyDescent="0.2">
      <c r="A1582" s="1">
        <v>1577</v>
      </c>
      <c r="D1582" s="4"/>
      <c r="E1582" s="2" t="b">
        <f t="shared" ca="1" si="46"/>
        <v>1</v>
      </c>
      <c r="F1582" s="2" t="str" cm="1">
        <f t="array" aca="1" ref="F1582" ca="1">IF(G1582&lt;&gt;"",INDIRECT("'"&amp;G1582&amp;"'!"&amp;H1582),"")</f>
        <v/>
      </c>
      <c r="G1582" s="1533"/>
      <c r="I1582" s="4"/>
      <c r="J1582" s="4"/>
      <c r="K1582" s="4"/>
    </row>
    <row r="1583" spans="1:11" x14ac:dyDescent="0.2">
      <c r="A1583" s="1">
        <v>1578</v>
      </c>
      <c r="D1583" s="4"/>
      <c r="E1583" s="2" t="b">
        <f t="shared" ca="1" si="46"/>
        <v>1</v>
      </c>
      <c r="F1583" s="2" t="str" cm="1">
        <f t="array" aca="1" ref="F1583" ca="1">IF(G1583&lt;&gt;"",INDIRECT("'"&amp;G1583&amp;"'!"&amp;H1583),"")</f>
        <v/>
      </c>
      <c r="G1583" s="1533"/>
      <c r="I1583" s="4"/>
      <c r="J1583" s="4"/>
      <c r="K1583" s="4"/>
    </row>
    <row r="1584" spans="1:11" x14ac:dyDescent="0.2">
      <c r="A1584" s="1">
        <v>1579</v>
      </c>
      <c r="D1584" s="4"/>
      <c r="E1584" s="2" t="b">
        <f t="shared" ca="1" si="46"/>
        <v>1</v>
      </c>
      <c r="F1584" s="2" t="str" cm="1">
        <f t="array" aca="1" ref="F1584" ca="1">IF(G1584&lt;&gt;"",INDIRECT("'"&amp;G1584&amp;"'!"&amp;H1584),"")</f>
        <v/>
      </c>
      <c r="G1584" s="1533"/>
      <c r="I1584" s="4"/>
      <c r="J1584" s="4"/>
      <c r="K1584" s="4"/>
    </row>
    <row r="1585" spans="1:11" x14ac:dyDescent="0.2">
      <c r="A1585" s="1">
        <v>1580</v>
      </c>
      <c r="D1585" s="4"/>
      <c r="E1585" s="2" t="b">
        <f t="shared" ca="1" si="46"/>
        <v>1</v>
      </c>
      <c r="F1585" s="2" t="str" cm="1">
        <f t="array" aca="1" ref="F1585" ca="1">IF(G1585&lt;&gt;"",INDIRECT("'"&amp;G1585&amp;"'!"&amp;H1585),"")</f>
        <v/>
      </c>
      <c r="G1585" s="1533"/>
      <c r="I1585" s="4"/>
      <c r="J1585" s="4"/>
      <c r="K1585" s="4"/>
    </row>
    <row r="1586" spans="1:11" x14ac:dyDescent="0.2">
      <c r="A1586" s="1">
        <v>1581</v>
      </c>
      <c r="D1586" s="4"/>
      <c r="E1586" s="2" t="b">
        <f t="shared" ca="1" si="46"/>
        <v>1</v>
      </c>
      <c r="F1586" s="2" t="str" cm="1">
        <f t="array" aca="1" ref="F1586" ca="1">IF(G1586&lt;&gt;"",INDIRECT("'"&amp;G1586&amp;"'!"&amp;H1586),"")</f>
        <v/>
      </c>
      <c r="G1586" s="1533"/>
      <c r="I1586" s="4"/>
      <c r="J1586" s="4"/>
      <c r="K1586" s="4"/>
    </row>
    <row r="1587" spans="1:11" x14ac:dyDescent="0.2">
      <c r="A1587" s="1">
        <v>1582</v>
      </c>
      <c r="D1587" s="4"/>
      <c r="E1587" s="2" t="b">
        <f t="shared" ca="1" si="46"/>
        <v>1</v>
      </c>
      <c r="F1587" s="2" t="str" cm="1">
        <f t="array" aca="1" ref="F1587" ca="1">IF(G1587&lt;&gt;"",INDIRECT("'"&amp;G1587&amp;"'!"&amp;H1587),"")</f>
        <v/>
      </c>
      <c r="G1587" s="1533"/>
      <c r="I1587" s="4"/>
      <c r="J1587" s="4"/>
      <c r="K1587" s="4"/>
    </row>
    <row r="1588" spans="1:11" x14ac:dyDescent="0.2">
      <c r="A1588">
        <v>1583</v>
      </c>
      <c r="B1588" s="7">
        <f>'BudgetSum 2-4'!D81</f>
        <v>3096275</v>
      </c>
      <c r="C1588" s="3">
        <f t="shared" si="47"/>
        <v>-3094692</v>
      </c>
      <c r="E1588" s="2" t="b">
        <f t="shared" ca="1" si="46"/>
        <v>1</v>
      </c>
      <c r="F1588" s="2" cm="1">
        <f t="array" aca="1" ref="F1588" ca="1">IF(G1588&lt;&gt;"",INDIRECT("'"&amp;G1588&amp;"'!"&amp;H1588),"")</f>
        <v>3096275</v>
      </c>
      <c r="G1588" s="1533" t="s">
        <v>6770</v>
      </c>
      <c r="H1588" s="2" t="s">
        <v>4866</v>
      </c>
    </row>
    <row r="1589" spans="1:11" x14ac:dyDescent="0.2">
      <c r="A1589">
        <v>1584</v>
      </c>
      <c r="B1589" s="7">
        <f>'BudgetSum 2-4'!E3</f>
        <v>718960</v>
      </c>
      <c r="C1589" s="3">
        <f t="shared" si="47"/>
        <v>-717376</v>
      </c>
      <c r="E1589" s="2" t="b">
        <f t="shared" ca="1" si="46"/>
        <v>1</v>
      </c>
      <c r="F1589" s="2" cm="1">
        <f t="array" aca="1" ref="F1589" ca="1">IF(G1589&lt;&gt;"",INDIRECT("'"&amp;G1589&amp;"'!"&amp;H1589),"")</f>
        <v>718960</v>
      </c>
      <c r="G1589" s="1533" t="s">
        <v>6770</v>
      </c>
      <c r="H1589" s="2" t="s">
        <v>4867</v>
      </c>
    </row>
    <row r="1590" spans="1:11" x14ac:dyDescent="0.2">
      <c r="A1590" s="1">
        <v>1585</v>
      </c>
      <c r="D1590" s="4"/>
      <c r="E1590" s="2" t="b">
        <f t="shared" ca="1" si="46"/>
        <v>1</v>
      </c>
      <c r="F1590" s="2" t="str" cm="1">
        <f t="array" aca="1" ref="F1590" ca="1">IF(G1590&lt;&gt;"",INDIRECT("'"&amp;G1590&amp;"'!"&amp;H1590),"")</f>
        <v/>
      </c>
      <c r="G1590" s="1533"/>
      <c r="I1590" s="4"/>
      <c r="J1590" s="4"/>
      <c r="K1590" s="4"/>
    </row>
    <row r="1591" spans="1:11" x14ac:dyDescent="0.2">
      <c r="A1591" s="1">
        <v>1586</v>
      </c>
      <c r="D1591" s="4"/>
      <c r="E1591" s="2" t="b">
        <f t="shared" ca="1" si="46"/>
        <v>1</v>
      </c>
      <c r="F1591" s="2" t="str" cm="1">
        <f t="array" aca="1" ref="F1591" ca="1">IF(G1591&lt;&gt;"",INDIRECT("'"&amp;G1591&amp;"'!"&amp;H1591),"")</f>
        <v/>
      </c>
      <c r="G1591" s="1533"/>
      <c r="I1591" s="4"/>
      <c r="J1591" s="4"/>
      <c r="K1591" s="4"/>
    </row>
    <row r="1592" spans="1:11" x14ac:dyDescent="0.2">
      <c r="A1592" s="1">
        <v>1587</v>
      </c>
      <c r="D1592" s="4"/>
      <c r="E1592" s="2" t="b">
        <f t="shared" ca="1" si="46"/>
        <v>1</v>
      </c>
      <c r="F1592" s="2" t="str" cm="1">
        <f t="array" aca="1" ref="F1592" ca="1">IF(G1592&lt;&gt;"",INDIRECT("'"&amp;G1592&amp;"'!"&amp;H1592),"")</f>
        <v/>
      </c>
      <c r="G1592" s="1533"/>
      <c r="I1592" s="4"/>
      <c r="J1592" s="4"/>
      <c r="K1592" s="4"/>
    </row>
    <row r="1593" spans="1:11" x14ac:dyDescent="0.2">
      <c r="A1593" s="1">
        <v>1588</v>
      </c>
      <c r="D1593" s="4"/>
      <c r="E1593" s="2" t="b">
        <f t="shared" ca="1" si="46"/>
        <v>1</v>
      </c>
      <c r="F1593" s="2" t="str" cm="1">
        <f t="array" aca="1" ref="F1593" ca="1">IF(G1593&lt;&gt;"",INDIRECT("'"&amp;G1593&amp;"'!"&amp;H1593),"")</f>
        <v/>
      </c>
      <c r="G1593" s="1533"/>
      <c r="I1593" s="4"/>
      <c r="J1593" s="4"/>
      <c r="K1593" s="4"/>
    </row>
    <row r="1594" spans="1:11" x14ac:dyDescent="0.2">
      <c r="A1594" s="1">
        <v>1589</v>
      </c>
      <c r="D1594" s="4"/>
      <c r="E1594" s="2" t="b">
        <f t="shared" ca="1" si="46"/>
        <v>1</v>
      </c>
      <c r="F1594" s="2" t="str" cm="1">
        <f t="array" aca="1" ref="F1594" ca="1">IF(G1594&lt;&gt;"",INDIRECT("'"&amp;G1594&amp;"'!"&amp;H1594),"")</f>
        <v/>
      </c>
      <c r="G1594" s="1533"/>
      <c r="I1594" s="4"/>
      <c r="J1594" s="4"/>
      <c r="K1594" s="4"/>
    </row>
    <row r="1595" spans="1:11" x14ac:dyDescent="0.2">
      <c r="A1595" s="1">
        <v>1590</v>
      </c>
      <c r="D1595" s="4"/>
      <c r="E1595" s="2" t="b">
        <f t="shared" ca="1" si="46"/>
        <v>1</v>
      </c>
      <c r="F1595" s="2" t="str" cm="1">
        <f t="array" aca="1" ref="F1595" ca="1">IF(G1595&lt;&gt;"",INDIRECT("'"&amp;G1595&amp;"'!"&amp;H1595),"")</f>
        <v/>
      </c>
      <c r="G1595" s="1533"/>
      <c r="I1595" s="4"/>
      <c r="J1595" s="4"/>
      <c r="K1595" s="4"/>
    </row>
    <row r="1596" spans="1:11" x14ac:dyDescent="0.2">
      <c r="A1596" s="1">
        <v>1591</v>
      </c>
      <c r="D1596" s="4"/>
      <c r="E1596" s="2" t="b">
        <f t="shared" ca="1" si="46"/>
        <v>1</v>
      </c>
      <c r="F1596" s="2" t="str" cm="1">
        <f t="array" aca="1" ref="F1596" ca="1">IF(G1596&lt;&gt;"",INDIRECT("'"&amp;G1596&amp;"'!"&amp;H1596),"")</f>
        <v/>
      </c>
      <c r="G1596" s="1533"/>
      <c r="I1596" s="4"/>
      <c r="J1596" s="4"/>
      <c r="K1596" s="4"/>
    </row>
    <row r="1597" spans="1:11" x14ac:dyDescent="0.2">
      <c r="A1597" s="1">
        <v>1592</v>
      </c>
      <c r="D1597" s="4"/>
      <c r="E1597" s="2" t="b">
        <f t="shared" ca="1" si="46"/>
        <v>1</v>
      </c>
      <c r="F1597" s="2" t="str" cm="1">
        <f t="array" aca="1" ref="F1597" ca="1">IF(G1597&lt;&gt;"",INDIRECT("'"&amp;G1597&amp;"'!"&amp;H1597),"")</f>
        <v/>
      </c>
      <c r="G1597" s="1533"/>
      <c r="I1597" s="4"/>
      <c r="J1597" s="4"/>
      <c r="K1597" s="4"/>
    </row>
    <row r="1598" spans="1:11" x14ac:dyDescent="0.2">
      <c r="A1598" s="1">
        <v>1593</v>
      </c>
      <c r="D1598" s="4"/>
      <c r="E1598" s="2" t="b">
        <f t="shared" ca="1" si="46"/>
        <v>1</v>
      </c>
      <c r="F1598" s="2" t="str" cm="1">
        <f t="array" aca="1" ref="F1598" ca="1">IF(G1598&lt;&gt;"",INDIRECT("'"&amp;G1598&amp;"'!"&amp;H1598),"")</f>
        <v/>
      </c>
      <c r="G1598" s="1533"/>
      <c r="I1598" s="4"/>
      <c r="J1598" s="4"/>
      <c r="K1598" s="4"/>
    </row>
    <row r="1599" spans="1:11" x14ac:dyDescent="0.2">
      <c r="A1599" s="1">
        <v>1594</v>
      </c>
      <c r="D1599" s="4"/>
      <c r="E1599" s="2" t="b">
        <f t="shared" ca="1" si="46"/>
        <v>1</v>
      </c>
      <c r="F1599" s="2" t="str" cm="1">
        <f t="array" aca="1" ref="F1599" ca="1">IF(G1599&lt;&gt;"",INDIRECT("'"&amp;G1599&amp;"'!"&amp;H1599),"")</f>
        <v/>
      </c>
      <c r="G1599" s="1533"/>
      <c r="I1599" s="4"/>
      <c r="J1599" s="4"/>
      <c r="K1599" s="4"/>
    </row>
    <row r="1600" spans="1:11" x14ac:dyDescent="0.2">
      <c r="A1600" s="1">
        <v>1595</v>
      </c>
      <c r="D1600" s="4"/>
      <c r="E1600" s="2" t="b">
        <f t="shared" ca="1" si="46"/>
        <v>1</v>
      </c>
      <c r="F1600" s="2" t="str" cm="1">
        <f t="array" aca="1" ref="F1600" ca="1">IF(G1600&lt;&gt;"",INDIRECT("'"&amp;G1600&amp;"'!"&amp;H1600),"")</f>
        <v/>
      </c>
      <c r="G1600" s="1533"/>
      <c r="I1600" s="4"/>
      <c r="J1600" s="4"/>
      <c r="K1600" s="4"/>
    </row>
    <row r="1601" spans="1:11" x14ac:dyDescent="0.2">
      <c r="A1601" s="1">
        <v>1596</v>
      </c>
      <c r="D1601" s="4"/>
      <c r="E1601" s="2" t="b">
        <f t="shared" ca="1" si="46"/>
        <v>1</v>
      </c>
      <c r="F1601" s="2" t="str" cm="1">
        <f t="array" aca="1" ref="F1601" ca="1">IF(G1601&lt;&gt;"",INDIRECT("'"&amp;G1601&amp;"'!"&amp;H1601),"")</f>
        <v/>
      </c>
      <c r="G1601" s="1533"/>
      <c r="I1601" s="4"/>
      <c r="J1601" s="4"/>
      <c r="K1601" s="4"/>
    </row>
    <row r="1602" spans="1:11" x14ac:dyDescent="0.2">
      <c r="A1602">
        <v>1597</v>
      </c>
      <c r="B1602" s="7">
        <f>'BudgetSum 2-4'!E81</f>
        <v>718960</v>
      </c>
      <c r="C1602" s="3">
        <f t="shared" si="47"/>
        <v>-717363</v>
      </c>
      <c r="E1602" s="2" t="b">
        <f t="shared" ref="E1602:E1665" ca="1" si="48">F1602=B1602</f>
        <v>1</v>
      </c>
      <c r="F1602" s="2" cm="1">
        <f t="array" aca="1" ref="F1602" ca="1">IF(G1602&lt;&gt;"",INDIRECT("'"&amp;G1602&amp;"'!"&amp;H1602),"")</f>
        <v>718960</v>
      </c>
      <c r="G1602" s="1533" t="s">
        <v>6770</v>
      </c>
      <c r="H1602" s="2" t="s">
        <v>4868</v>
      </c>
    </row>
    <row r="1603" spans="1:11" x14ac:dyDescent="0.2">
      <c r="A1603">
        <v>1598</v>
      </c>
      <c r="B1603" s="7">
        <f>'BudgetSum 2-4'!F3</f>
        <v>2586310</v>
      </c>
      <c r="C1603" s="3">
        <f t="shared" si="47"/>
        <v>-2584712</v>
      </c>
      <c r="E1603" s="2" t="b">
        <f t="shared" ca="1" si="48"/>
        <v>1</v>
      </c>
      <c r="F1603" s="2" cm="1">
        <f t="array" aca="1" ref="F1603" ca="1">IF(G1603&lt;&gt;"",INDIRECT("'"&amp;G1603&amp;"'!"&amp;H1603),"")</f>
        <v>2586310</v>
      </c>
      <c r="G1603" s="1533" t="s">
        <v>6770</v>
      </c>
      <c r="H1603" s="2" t="s">
        <v>4869</v>
      </c>
    </row>
    <row r="1604" spans="1:11" x14ac:dyDescent="0.2">
      <c r="A1604" s="1">
        <v>1599</v>
      </c>
      <c r="D1604" s="4"/>
      <c r="E1604" s="2" t="b">
        <f t="shared" ca="1" si="48"/>
        <v>1</v>
      </c>
      <c r="F1604" s="2" t="str" cm="1">
        <f t="array" aca="1" ref="F1604" ca="1">IF(G1604&lt;&gt;"",INDIRECT("'"&amp;G1604&amp;"'!"&amp;H1604),"")</f>
        <v/>
      </c>
      <c r="G1604" s="1533"/>
      <c r="I1604" s="4"/>
      <c r="J1604" s="4"/>
      <c r="K1604" s="4"/>
    </row>
    <row r="1605" spans="1:11" x14ac:dyDescent="0.2">
      <c r="A1605" s="1">
        <v>1600</v>
      </c>
      <c r="D1605" s="4"/>
      <c r="E1605" s="2" t="b">
        <f t="shared" ca="1" si="48"/>
        <v>1</v>
      </c>
      <c r="F1605" s="2" t="str" cm="1">
        <f t="array" aca="1" ref="F1605" ca="1">IF(G1605&lt;&gt;"",INDIRECT("'"&amp;G1605&amp;"'!"&amp;H1605),"")</f>
        <v/>
      </c>
      <c r="G1605" s="1533"/>
      <c r="I1605" s="4"/>
      <c r="J1605" s="4"/>
      <c r="K1605" s="4"/>
    </row>
    <row r="1606" spans="1:11" x14ac:dyDescent="0.2">
      <c r="A1606" s="1">
        <v>1601</v>
      </c>
      <c r="D1606" s="4"/>
      <c r="E1606" s="2" t="b">
        <f t="shared" ca="1" si="48"/>
        <v>1</v>
      </c>
      <c r="F1606" s="2" t="str" cm="1">
        <f t="array" aca="1" ref="F1606" ca="1">IF(G1606&lt;&gt;"",INDIRECT("'"&amp;G1606&amp;"'!"&amp;H1606),"")</f>
        <v/>
      </c>
      <c r="G1606" s="1533"/>
      <c r="I1606" s="4"/>
      <c r="J1606" s="4"/>
      <c r="K1606" s="4"/>
    </row>
    <row r="1607" spans="1:11" x14ac:dyDescent="0.2">
      <c r="A1607" s="1">
        <v>1602</v>
      </c>
      <c r="D1607" s="4"/>
      <c r="E1607" s="2" t="b">
        <f t="shared" ca="1" si="48"/>
        <v>1</v>
      </c>
      <c r="F1607" s="2" t="str" cm="1">
        <f t="array" aca="1" ref="F1607" ca="1">IF(G1607&lt;&gt;"",INDIRECT("'"&amp;G1607&amp;"'!"&amp;H1607),"")</f>
        <v/>
      </c>
      <c r="G1607" s="1533"/>
      <c r="I1607" s="4"/>
      <c r="J1607" s="4"/>
      <c r="K1607" s="4"/>
    </row>
    <row r="1608" spans="1:11" x14ac:dyDescent="0.2">
      <c r="A1608" s="1">
        <v>1603</v>
      </c>
      <c r="D1608" s="4"/>
      <c r="E1608" s="2" t="b">
        <f t="shared" ca="1" si="48"/>
        <v>1</v>
      </c>
      <c r="F1608" s="2" t="str" cm="1">
        <f t="array" aca="1" ref="F1608" ca="1">IF(G1608&lt;&gt;"",INDIRECT("'"&amp;G1608&amp;"'!"&amp;H1608),"")</f>
        <v/>
      </c>
      <c r="G1608" s="1533"/>
      <c r="I1608" s="4"/>
      <c r="J1608" s="4"/>
      <c r="K1608" s="4"/>
    </row>
    <row r="1609" spans="1:11" x14ac:dyDescent="0.2">
      <c r="A1609" s="1">
        <v>1604</v>
      </c>
      <c r="D1609" s="4"/>
      <c r="E1609" s="2" t="b">
        <f t="shared" ca="1" si="48"/>
        <v>1</v>
      </c>
      <c r="F1609" s="2" t="str" cm="1">
        <f t="array" aca="1" ref="F1609" ca="1">IF(G1609&lt;&gt;"",INDIRECT("'"&amp;G1609&amp;"'!"&amp;H1609),"")</f>
        <v/>
      </c>
      <c r="G1609" s="1533"/>
      <c r="I1609" s="4"/>
      <c r="J1609" s="4"/>
      <c r="K1609" s="4"/>
    </row>
    <row r="1610" spans="1:11" x14ac:dyDescent="0.2">
      <c r="A1610" s="1">
        <v>1605</v>
      </c>
      <c r="D1610" s="4"/>
      <c r="E1610" s="2" t="b">
        <f t="shared" ca="1" si="48"/>
        <v>1</v>
      </c>
      <c r="F1610" s="2" t="str" cm="1">
        <f t="array" aca="1" ref="F1610" ca="1">IF(G1610&lt;&gt;"",INDIRECT("'"&amp;G1610&amp;"'!"&amp;H1610),"")</f>
        <v/>
      </c>
      <c r="G1610" s="1533"/>
      <c r="I1610" s="4"/>
      <c r="J1610" s="4"/>
      <c r="K1610" s="4"/>
    </row>
    <row r="1611" spans="1:11" x14ac:dyDescent="0.2">
      <c r="A1611" s="1">
        <v>1606</v>
      </c>
      <c r="D1611" s="4"/>
      <c r="E1611" s="2" t="b">
        <f t="shared" ca="1" si="48"/>
        <v>1</v>
      </c>
      <c r="F1611" s="2" t="str" cm="1">
        <f t="array" aca="1" ref="F1611" ca="1">IF(G1611&lt;&gt;"",INDIRECT("'"&amp;G1611&amp;"'!"&amp;H1611),"")</f>
        <v/>
      </c>
      <c r="G1611" s="1533"/>
      <c r="I1611" s="4"/>
      <c r="J1611" s="4"/>
      <c r="K1611" s="4"/>
    </row>
    <row r="1612" spans="1:11" x14ac:dyDescent="0.2">
      <c r="A1612" s="1">
        <v>1607</v>
      </c>
      <c r="D1612" s="4"/>
      <c r="E1612" s="2" t="b">
        <f t="shared" ca="1" si="48"/>
        <v>1</v>
      </c>
      <c r="F1612" s="2" t="str" cm="1">
        <f t="array" aca="1" ref="F1612" ca="1">IF(G1612&lt;&gt;"",INDIRECT("'"&amp;G1612&amp;"'!"&amp;H1612),"")</f>
        <v/>
      </c>
      <c r="G1612" s="1533"/>
      <c r="I1612" s="4"/>
      <c r="J1612" s="4"/>
      <c r="K1612" s="4"/>
    </row>
    <row r="1613" spans="1:11" x14ac:dyDescent="0.2">
      <c r="A1613" s="1">
        <v>1608</v>
      </c>
      <c r="D1613" s="4"/>
      <c r="E1613" s="2" t="b">
        <f t="shared" ca="1" si="48"/>
        <v>1</v>
      </c>
      <c r="F1613" s="2" t="str" cm="1">
        <f t="array" aca="1" ref="F1613" ca="1">IF(G1613&lt;&gt;"",INDIRECT("'"&amp;G1613&amp;"'!"&amp;H1613),"")</f>
        <v/>
      </c>
      <c r="G1613" s="1533"/>
      <c r="I1613" s="4"/>
      <c r="J1613" s="4"/>
      <c r="K1613" s="4"/>
    </row>
    <row r="1614" spans="1:11" x14ac:dyDescent="0.2">
      <c r="A1614" s="1">
        <v>1609</v>
      </c>
      <c r="D1614" s="4"/>
      <c r="E1614" s="2" t="b">
        <f t="shared" ca="1" si="48"/>
        <v>1</v>
      </c>
      <c r="F1614" s="2" t="str" cm="1">
        <f t="array" aca="1" ref="F1614" ca="1">IF(G1614&lt;&gt;"",INDIRECT("'"&amp;G1614&amp;"'!"&amp;H1614),"")</f>
        <v/>
      </c>
      <c r="G1614" s="1533"/>
      <c r="I1614" s="4"/>
      <c r="J1614" s="4"/>
      <c r="K1614" s="4"/>
    </row>
    <row r="1615" spans="1:11" x14ac:dyDescent="0.2">
      <c r="A1615" s="1">
        <v>1610</v>
      </c>
      <c r="D1615" s="4"/>
      <c r="E1615" s="2" t="b">
        <f t="shared" ca="1" si="48"/>
        <v>1</v>
      </c>
      <c r="F1615" s="2" t="str" cm="1">
        <f t="array" aca="1" ref="F1615" ca="1">IF(G1615&lt;&gt;"",INDIRECT("'"&amp;G1615&amp;"'!"&amp;H1615),"")</f>
        <v/>
      </c>
      <c r="G1615" s="1533"/>
      <c r="I1615" s="4"/>
      <c r="J1615" s="4"/>
      <c r="K1615" s="4"/>
    </row>
    <row r="1616" spans="1:11" x14ac:dyDescent="0.2">
      <c r="A1616">
        <v>1611</v>
      </c>
      <c r="B1616" s="7">
        <f>'BudgetSum 2-4'!F81</f>
        <v>2586310</v>
      </c>
      <c r="C1616" s="3">
        <f t="shared" ref="C1616:C1644" si="49">A1616-B1616</f>
        <v>-2584699</v>
      </c>
      <c r="E1616" s="2" t="b">
        <f t="shared" ca="1" si="48"/>
        <v>1</v>
      </c>
      <c r="F1616" s="2" cm="1">
        <f t="array" aca="1" ref="F1616" ca="1">IF(G1616&lt;&gt;"",INDIRECT("'"&amp;G1616&amp;"'!"&amp;H1616),"")</f>
        <v>2586310</v>
      </c>
      <c r="G1616" s="1533" t="s">
        <v>6770</v>
      </c>
      <c r="H1616" s="2" t="s">
        <v>4870</v>
      </c>
    </row>
    <row r="1617" spans="1:11" x14ac:dyDescent="0.2">
      <c r="A1617">
        <v>1612</v>
      </c>
      <c r="B1617" s="7">
        <f>'BudgetSum 2-4'!G3</f>
        <v>1711453</v>
      </c>
      <c r="C1617" s="3">
        <f t="shared" si="49"/>
        <v>-1709841</v>
      </c>
      <c r="E1617" s="2" t="b">
        <f t="shared" ca="1" si="48"/>
        <v>1</v>
      </c>
      <c r="F1617" s="2" cm="1">
        <f t="array" aca="1" ref="F1617" ca="1">IF(G1617&lt;&gt;"",INDIRECT("'"&amp;G1617&amp;"'!"&amp;H1617),"")</f>
        <v>1711453</v>
      </c>
      <c r="G1617" s="1533" t="s">
        <v>6770</v>
      </c>
      <c r="H1617" s="2" t="s">
        <v>4871</v>
      </c>
    </row>
    <row r="1618" spans="1:11" x14ac:dyDescent="0.2">
      <c r="A1618" s="1">
        <v>1613</v>
      </c>
      <c r="D1618" s="4"/>
      <c r="E1618" s="2" t="b">
        <f t="shared" ca="1" si="48"/>
        <v>1</v>
      </c>
      <c r="F1618" s="2" t="str" cm="1">
        <f t="array" aca="1" ref="F1618" ca="1">IF(G1618&lt;&gt;"",INDIRECT("'"&amp;G1618&amp;"'!"&amp;H1618),"")</f>
        <v/>
      </c>
      <c r="G1618" s="1533"/>
      <c r="I1618" s="4"/>
      <c r="J1618" s="4"/>
      <c r="K1618" s="4"/>
    </row>
    <row r="1619" spans="1:11" x14ac:dyDescent="0.2">
      <c r="A1619" s="1">
        <v>1614</v>
      </c>
      <c r="D1619" s="4"/>
      <c r="E1619" s="2" t="b">
        <f t="shared" ca="1" si="48"/>
        <v>1</v>
      </c>
      <c r="F1619" s="2" t="str" cm="1">
        <f t="array" aca="1" ref="F1619" ca="1">IF(G1619&lt;&gt;"",INDIRECT("'"&amp;G1619&amp;"'!"&amp;H1619),"")</f>
        <v/>
      </c>
      <c r="G1619" s="1533"/>
      <c r="I1619" s="4"/>
      <c r="J1619" s="4"/>
      <c r="K1619" s="4"/>
    </row>
    <row r="1620" spans="1:11" x14ac:dyDescent="0.2">
      <c r="A1620" s="1">
        <v>1615</v>
      </c>
      <c r="D1620" s="4"/>
      <c r="E1620" s="2" t="b">
        <f t="shared" ca="1" si="48"/>
        <v>1</v>
      </c>
      <c r="F1620" s="2" t="str" cm="1">
        <f t="array" aca="1" ref="F1620" ca="1">IF(G1620&lt;&gt;"",INDIRECT("'"&amp;G1620&amp;"'!"&amp;H1620),"")</f>
        <v/>
      </c>
      <c r="G1620" s="1533"/>
      <c r="I1620" s="4"/>
      <c r="J1620" s="4"/>
      <c r="K1620" s="4"/>
    </row>
    <row r="1621" spans="1:11" x14ac:dyDescent="0.2">
      <c r="A1621" s="1">
        <v>1616</v>
      </c>
      <c r="D1621" s="4"/>
      <c r="E1621" s="2" t="b">
        <f t="shared" ca="1" si="48"/>
        <v>1</v>
      </c>
      <c r="F1621" s="2" t="str" cm="1">
        <f t="array" aca="1" ref="F1621" ca="1">IF(G1621&lt;&gt;"",INDIRECT("'"&amp;G1621&amp;"'!"&amp;H1621),"")</f>
        <v/>
      </c>
      <c r="G1621" s="1533"/>
      <c r="I1621" s="4"/>
      <c r="J1621" s="4"/>
      <c r="K1621" s="4"/>
    </row>
    <row r="1622" spans="1:11" x14ac:dyDescent="0.2">
      <c r="A1622" s="1">
        <v>1617</v>
      </c>
      <c r="D1622" s="4"/>
      <c r="E1622" s="2" t="b">
        <f t="shared" ca="1" si="48"/>
        <v>1</v>
      </c>
      <c r="F1622" s="2" t="str" cm="1">
        <f t="array" aca="1" ref="F1622" ca="1">IF(G1622&lt;&gt;"",INDIRECT("'"&amp;G1622&amp;"'!"&amp;H1622),"")</f>
        <v/>
      </c>
      <c r="G1622" s="1533"/>
      <c r="I1622" s="4"/>
      <c r="J1622" s="4"/>
      <c r="K1622" s="4"/>
    </row>
    <row r="1623" spans="1:11" x14ac:dyDescent="0.2">
      <c r="A1623" s="1">
        <v>1618</v>
      </c>
      <c r="D1623" s="4"/>
      <c r="E1623" s="2" t="b">
        <f t="shared" ca="1" si="48"/>
        <v>1</v>
      </c>
      <c r="F1623" s="2" t="str" cm="1">
        <f t="array" aca="1" ref="F1623" ca="1">IF(G1623&lt;&gt;"",INDIRECT("'"&amp;G1623&amp;"'!"&amp;H1623),"")</f>
        <v/>
      </c>
      <c r="G1623" s="1533"/>
      <c r="I1623" s="4"/>
      <c r="J1623" s="4"/>
      <c r="K1623" s="4"/>
    </row>
    <row r="1624" spans="1:11" x14ac:dyDescent="0.2">
      <c r="A1624" s="1">
        <v>1619</v>
      </c>
      <c r="D1624" s="4"/>
      <c r="E1624" s="2" t="b">
        <f t="shared" ca="1" si="48"/>
        <v>1</v>
      </c>
      <c r="F1624" s="2" t="str" cm="1">
        <f t="array" aca="1" ref="F1624" ca="1">IF(G1624&lt;&gt;"",INDIRECT("'"&amp;G1624&amp;"'!"&amp;H1624),"")</f>
        <v/>
      </c>
      <c r="G1624" s="1533"/>
      <c r="I1624" s="4"/>
      <c r="J1624" s="4"/>
      <c r="K1624" s="4"/>
    </row>
    <row r="1625" spans="1:11" x14ac:dyDescent="0.2">
      <c r="A1625" s="1">
        <v>1620</v>
      </c>
      <c r="D1625" s="4"/>
      <c r="E1625" s="2" t="b">
        <f t="shared" ca="1" si="48"/>
        <v>1</v>
      </c>
      <c r="F1625" s="2" t="str" cm="1">
        <f t="array" aca="1" ref="F1625" ca="1">IF(G1625&lt;&gt;"",INDIRECT("'"&amp;G1625&amp;"'!"&amp;H1625),"")</f>
        <v/>
      </c>
      <c r="G1625" s="1533"/>
      <c r="I1625" s="4"/>
      <c r="J1625" s="4"/>
      <c r="K1625" s="4"/>
    </row>
    <row r="1626" spans="1:11" x14ac:dyDescent="0.2">
      <c r="A1626" s="1">
        <v>1621</v>
      </c>
      <c r="D1626" s="4"/>
      <c r="E1626" s="2" t="b">
        <f t="shared" ca="1" si="48"/>
        <v>1</v>
      </c>
      <c r="F1626" s="2" t="str" cm="1">
        <f t="array" aca="1" ref="F1626" ca="1">IF(G1626&lt;&gt;"",INDIRECT("'"&amp;G1626&amp;"'!"&amp;H1626),"")</f>
        <v/>
      </c>
      <c r="G1626" s="1533"/>
      <c r="I1626" s="4"/>
      <c r="J1626" s="4"/>
      <c r="K1626" s="4"/>
    </row>
    <row r="1627" spans="1:11" x14ac:dyDescent="0.2">
      <c r="A1627" s="1">
        <v>1622</v>
      </c>
      <c r="D1627" s="4"/>
      <c r="E1627" s="2" t="b">
        <f t="shared" ca="1" si="48"/>
        <v>1</v>
      </c>
      <c r="F1627" s="2" t="str" cm="1">
        <f t="array" aca="1" ref="F1627" ca="1">IF(G1627&lt;&gt;"",INDIRECT("'"&amp;G1627&amp;"'!"&amp;H1627),"")</f>
        <v/>
      </c>
      <c r="G1627" s="1533"/>
      <c r="I1627" s="4"/>
      <c r="J1627" s="4"/>
      <c r="K1627" s="4"/>
    </row>
    <row r="1628" spans="1:11" x14ac:dyDescent="0.2">
      <c r="A1628" s="1">
        <v>1623</v>
      </c>
      <c r="D1628" s="4"/>
      <c r="E1628" s="2" t="b">
        <f t="shared" ca="1" si="48"/>
        <v>1</v>
      </c>
      <c r="F1628" s="2" t="str" cm="1">
        <f t="array" aca="1" ref="F1628" ca="1">IF(G1628&lt;&gt;"",INDIRECT("'"&amp;G1628&amp;"'!"&amp;H1628),"")</f>
        <v/>
      </c>
      <c r="G1628" s="1533"/>
      <c r="I1628" s="4"/>
      <c r="J1628" s="4"/>
      <c r="K1628" s="4"/>
    </row>
    <row r="1629" spans="1:11" x14ac:dyDescent="0.2">
      <c r="A1629" s="1">
        <v>1624</v>
      </c>
      <c r="D1629" s="4"/>
      <c r="E1629" s="2" t="b">
        <f t="shared" ca="1" si="48"/>
        <v>1</v>
      </c>
      <c r="F1629" s="2" t="str" cm="1">
        <f t="array" aca="1" ref="F1629" ca="1">IF(G1629&lt;&gt;"",INDIRECT("'"&amp;G1629&amp;"'!"&amp;H1629),"")</f>
        <v/>
      </c>
      <c r="G1629" s="1533"/>
      <c r="I1629" s="4"/>
      <c r="J1629" s="4"/>
      <c r="K1629" s="4"/>
    </row>
    <row r="1630" spans="1:11" x14ac:dyDescent="0.2">
      <c r="A1630">
        <v>1625</v>
      </c>
      <c r="B1630" s="7">
        <f>'BudgetSum 2-4'!G81</f>
        <v>1711453</v>
      </c>
      <c r="C1630" s="3">
        <f t="shared" si="49"/>
        <v>-1709828</v>
      </c>
      <c r="E1630" s="2" t="b">
        <f t="shared" ca="1" si="48"/>
        <v>1</v>
      </c>
      <c r="F1630" s="2" cm="1">
        <f t="array" aca="1" ref="F1630" ca="1">IF(G1630&lt;&gt;"",INDIRECT("'"&amp;G1630&amp;"'!"&amp;H1630),"")</f>
        <v>1711453</v>
      </c>
      <c r="G1630" s="1533" t="s">
        <v>6770</v>
      </c>
      <c r="H1630" s="2" t="s">
        <v>4872</v>
      </c>
    </row>
    <row r="1631" spans="1:11" x14ac:dyDescent="0.2">
      <c r="A1631">
        <v>1626</v>
      </c>
      <c r="B1631" s="7">
        <f>'BudgetSum 2-4'!H3</f>
        <v>2034364</v>
      </c>
      <c r="C1631" s="3">
        <f t="shared" si="49"/>
        <v>-2032738</v>
      </c>
      <c r="E1631" s="2" t="b">
        <f t="shared" ca="1" si="48"/>
        <v>1</v>
      </c>
      <c r="F1631" s="2" cm="1">
        <f t="array" aca="1" ref="F1631" ca="1">IF(G1631&lt;&gt;"",INDIRECT("'"&amp;G1631&amp;"'!"&amp;H1631),"")</f>
        <v>2034364</v>
      </c>
      <c r="G1631" s="1533" t="s">
        <v>6770</v>
      </c>
      <c r="H1631" s="2" t="s">
        <v>4873</v>
      </c>
    </row>
    <row r="1632" spans="1:11" x14ac:dyDescent="0.2">
      <c r="A1632" s="1">
        <v>1627</v>
      </c>
      <c r="D1632" s="4"/>
      <c r="E1632" s="2" t="b">
        <f t="shared" ca="1" si="48"/>
        <v>1</v>
      </c>
      <c r="F1632" s="2" t="str" cm="1">
        <f t="array" aca="1" ref="F1632" ca="1">IF(G1632&lt;&gt;"",INDIRECT("'"&amp;G1632&amp;"'!"&amp;H1632),"")</f>
        <v/>
      </c>
      <c r="G1632" s="1533"/>
      <c r="I1632" s="4"/>
      <c r="J1632" s="4"/>
      <c r="K1632" s="4"/>
    </row>
    <row r="1633" spans="1:11" x14ac:dyDescent="0.2">
      <c r="A1633" s="1">
        <v>1628</v>
      </c>
      <c r="D1633" s="4"/>
      <c r="E1633" s="2" t="b">
        <f t="shared" ca="1" si="48"/>
        <v>1</v>
      </c>
      <c r="F1633" s="2" t="str" cm="1">
        <f t="array" aca="1" ref="F1633" ca="1">IF(G1633&lt;&gt;"",INDIRECT("'"&amp;G1633&amp;"'!"&amp;H1633),"")</f>
        <v/>
      </c>
      <c r="G1633" s="1533"/>
      <c r="I1633" s="4"/>
      <c r="J1633" s="4"/>
      <c r="K1633" s="4"/>
    </row>
    <row r="1634" spans="1:11" x14ac:dyDescent="0.2">
      <c r="A1634" s="1">
        <v>1629</v>
      </c>
      <c r="D1634" s="4"/>
      <c r="E1634" s="2" t="b">
        <f t="shared" ca="1" si="48"/>
        <v>1</v>
      </c>
      <c r="F1634" s="2" t="str" cm="1">
        <f t="array" aca="1" ref="F1634" ca="1">IF(G1634&lt;&gt;"",INDIRECT("'"&amp;G1634&amp;"'!"&amp;H1634),"")</f>
        <v/>
      </c>
      <c r="G1634" s="1533"/>
      <c r="I1634" s="4"/>
      <c r="J1634" s="4"/>
      <c r="K1634" s="4"/>
    </row>
    <row r="1635" spans="1:11" x14ac:dyDescent="0.2">
      <c r="A1635" s="1">
        <v>1630</v>
      </c>
      <c r="D1635" s="4"/>
      <c r="E1635" s="2" t="b">
        <f t="shared" ca="1" si="48"/>
        <v>1</v>
      </c>
      <c r="F1635" s="2" t="str" cm="1">
        <f t="array" aca="1" ref="F1635" ca="1">IF(G1635&lt;&gt;"",INDIRECT("'"&amp;G1635&amp;"'!"&amp;H1635),"")</f>
        <v/>
      </c>
      <c r="G1635" s="1533"/>
      <c r="I1635" s="4"/>
      <c r="J1635" s="4"/>
      <c r="K1635" s="4"/>
    </row>
    <row r="1636" spans="1:11" x14ac:dyDescent="0.2">
      <c r="A1636" s="1">
        <v>1631</v>
      </c>
      <c r="D1636" s="4"/>
      <c r="E1636" s="2" t="b">
        <f t="shared" ca="1" si="48"/>
        <v>1</v>
      </c>
      <c r="F1636" s="2" t="str" cm="1">
        <f t="array" aca="1" ref="F1636" ca="1">IF(G1636&lt;&gt;"",INDIRECT("'"&amp;G1636&amp;"'!"&amp;H1636),"")</f>
        <v/>
      </c>
      <c r="G1636" s="1533"/>
      <c r="I1636" s="4"/>
      <c r="J1636" s="4"/>
      <c r="K1636" s="4"/>
    </row>
    <row r="1637" spans="1:11" x14ac:dyDescent="0.2">
      <c r="A1637" s="1">
        <v>1632</v>
      </c>
      <c r="D1637" s="4"/>
      <c r="E1637" s="2" t="b">
        <f t="shared" ca="1" si="48"/>
        <v>1</v>
      </c>
      <c r="F1637" s="2" t="str" cm="1">
        <f t="array" aca="1" ref="F1637" ca="1">IF(G1637&lt;&gt;"",INDIRECT("'"&amp;G1637&amp;"'!"&amp;H1637),"")</f>
        <v/>
      </c>
      <c r="G1637" s="1533"/>
      <c r="I1637" s="4"/>
      <c r="J1637" s="4"/>
      <c r="K1637" s="4"/>
    </row>
    <row r="1638" spans="1:11" x14ac:dyDescent="0.2">
      <c r="A1638" s="1">
        <v>1633</v>
      </c>
      <c r="D1638" s="4"/>
      <c r="E1638" s="2" t="b">
        <f t="shared" ca="1" si="48"/>
        <v>1</v>
      </c>
      <c r="F1638" s="2" t="str" cm="1">
        <f t="array" aca="1" ref="F1638" ca="1">IF(G1638&lt;&gt;"",INDIRECT("'"&amp;G1638&amp;"'!"&amp;H1638),"")</f>
        <v/>
      </c>
      <c r="G1638" s="1533"/>
      <c r="I1638" s="4"/>
      <c r="J1638" s="4"/>
      <c r="K1638" s="4"/>
    </row>
    <row r="1639" spans="1:11" x14ac:dyDescent="0.2">
      <c r="A1639" s="1">
        <v>1634</v>
      </c>
      <c r="D1639" s="4"/>
      <c r="E1639" s="2" t="b">
        <f t="shared" ca="1" si="48"/>
        <v>1</v>
      </c>
      <c r="F1639" s="2" t="str" cm="1">
        <f t="array" aca="1" ref="F1639" ca="1">IF(G1639&lt;&gt;"",INDIRECT("'"&amp;G1639&amp;"'!"&amp;H1639),"")</f>
        <v/>
      </c>
      <c r="G1639" s="1533"/>
      <c r="I1639" s="4"/>
      <c r="J1639" s="4"/>
      <c r="K1639" s="4"/>
    </row>
    <row r="1640" spans="1:11" x14ac:dyDescent="0.2">
      <c r="A1640" s="1">
        <v>1635</v>
      </c>
      <c r="D1640" s="4"/>
      <c r="E1640" s="2" t="b">
        <f t="shared" ca="1" si="48"/>
        <v>1</v>
      </c>
      <c r="F1640" s="2" t="str" cm="1">
        <f t="array" aca="1" ref="F1640" ca="1">IF(G1640&lt;&gt;"",INDIRECT("'"&amp;G1640&amp;"'!"&amp;H1640),"")</f>
        <v/>
      </c>
      <c r="G1640" s="1533"/>
      <c r="I1640" s="4"/>
      <c r="J1640" s="4"/>
      <c r="K1640" s="4"/>
    </row>
    <row r="1641" spans="1:11" x14ac:dyDescent="0.2">
      <c r="A1641" s="1">
        <v>1636</v>
      </c>
      <c r="D1641" s="4"/>
      <c r="E1641" s="2" t="b">
        <f t="shared" ca="1" si="48"/>
        <v>1</v>
      </c>
      <c r="F1641" s="2" t="str" cm="1">
        <f t="array" aca="1" ref="F1641" ca="1">IF(G1641&lt;&gt;"",INDIRECT("'"&amp;G1641&amp;"'!"&amp;H1641),"")</f>
        <v/>
      </c>
      <c r="G1641" s="1533"/>
      <c r="I1641" s="4"/>
      <c r="J1641" s="4"/>
      <c r="K1641" s="4"/>
    </row>
    <row r="1642" spans="1:11" x14ac:dyDescent="0.2">
      <c r="A1642" s="1">
        <v>1637</v>
      </c>
      <c r="D1642" s="4"/>
      <c r="E1642" s="2" t="b">
        <f t="shared" ca="1" si="48"/>
        <v>1</v>
      </c>
      <c r="F1642" s="2" t="str" cm="1">
        <f t="array" aca="1" ref="F1642" ca="1">IF(G1642&lt;&gt;"",INDIRECT("'"&amp;G1642&amp;"'!"&amp;H1642),"")</f>
        <v/>
      </c>
      <c r="G1642" s="1533"/>
      <c r="I1642" s="4"/>
      <c r="J1642" s="4"/>
      <c r="K1642" s="4"/>
    </row>
    <row r="1643" spans="1:11" x14ac:dyDescent="0.2">
      <c r="A1643" s="1">
        <v>1638</v>
      </c>
      <c r="D1643" s="4"/>
      <c r="E1643" s="2" t="b">
        <f t="shared" ca="1" si="48"/>
        <v>1</v>
      </c>
      <c r="F1643" s="2" t="str" cm="1">
        <f t="array" aca="1" ref="F1643" ca="1">IF(G1643&lt;&gt;"",INDIRECT("'"&amp;G1643&amp;"'!"&amp;H1643),"")</f>
        <v/>
      </c>
      <c r="G1643" s="1533"/>
      <c r="I1643" s="4"/>
      <c r="J1643" s="4"/>
      <c r="K1643" s="4"/>
    </row>
    <row r="1644" spans="1:11" x14ac:dyDescent="0.2">
      <c r="A1644">
        <v>1639</v>
      </c>
      <c r="B1644" s="7">
        <f>'BudgetSum 2-4'!H81</f>
        <v>2034364</v>
      </c>
      <c r="C1644" s="3">
        <f t="shared" si="49"/>
        <v>-2032725</v>
      </c>
      <c r="E1644" s="2" t="b">
        <f t="shared" ca="1" si="48"/>
        <v>1</v>
      </c>
      <c r="F1644" s="2" cm="1">
        <f t="array" aca="1" ref="F1644" ca="1">IF(G1644&lt;&gt;"",INDIRECT("'"&amp;G1644&amp;"'!"&amp;H1644),"")</f>
        <v>2034364</v>
      </c>
      <c r="G1644" s="1533" t="s">
        <v>6770</v>
      </c>
      <c r="H1644" s="2" t="s">
        <v>4874</v>
      </c>
    </row>
    <row r="1645" spans="1:11" x14ac:dyDescent="0.2">
      <c r="A1645" s="1">
        <v>1640</v>
      </c>
      <c r="D1645" s="4"/>
      <c r="E1645" s="2" t="b">
        <f t="shared" ca="1" si="48"/>
        <v>1</v>
      </c>
      <c r="F1645" s="2" t="str" cm="1">
        <f t="array" aca="1" ref="F1645" ca="1">IF(G1645&lt;&gt;"",INDIRECT("'"&amp;G1645&amp;"'!"&amp;H1645),"")</f>
        <v/>
      </c>
      <c r="G1645" s="1533"/>
      <c r="I1645" s="4"/>
      <c r="J1645" s="4"/>
      <c r="K1645" s="4"/>
    </row>
    <row r="1646" spans="1:11" x14ac:dyDescent="0.2">
      <c r="A1646" s="1">
        <v>1641</v>
      </c>
      <c r="D1646" s="4"/>
      <c r="E1646" s="2" t="b">
        <f t="shared" ca="1" si="48"/>
        <v>1</v>
      </c>
      <c r="F1646" s="2" t="str" cm="1">
        <f t="array" aca="1" ref="F1646" ca="1">IF(G1646&lt;&gt;"",INDIRECT("'"&amp;G1646&amp;"'!"&amp;H1646),"")</f>
        <v/>
      </c>
      <c r="G1646" s="1533"/>
      <c r="I1646" s="4"/>
      <c r="J1646" s="4"/>
      <c r="K1646" s="4"/>
    </row>
    <row r="1647" spans="1:11" x14ac:dyDescent="0.2">
      <c r="A1647" s="1">
        <v>1642</v>
      </c>
      <c r="D1647" s="4"/>
      <c r="E1647" s="2" t="b">
        <f t="shared" ca="1" si="48"/>
        <v>1</v>
      </c>
      <c r="F1647" s="2" t="str" cm="1">
        <f t="array" aca="1" ref="F1647" ca="1">IF(G1647&lt;&gt;"",INDIRECT("'"&amp;G1647&amp;"'!"&amp;H1647),"")</f>
        <v/>
      </c>
      <c r="G1647" s="1533"/>
      <c r="I1647" s="4"/>
      <c r="J1647" s="4"/>
      <c r="K1647" s="4"/>
    </row>
    <row r="1648" spans="1:11" x14ac:dyDescent="0.2">
      <c r="A1648" s="1">
        <v>1643</v>
      </c>
      <c r="D1648" s="4"/>
      <c r="E1648" s="2" t="b">
        <f t="shared" ca="1" si="48"/>
        <v>1</v>
      </c>
      <c r="F1648" s="2" t="str" cm="1">
        <f t="array" aca="1" ref="F1648" ca="1">IF(G1648&lt;&gt;"",INDIRECT("'"&amp;G1648&amp;"'!"&amp;H1648),"")</f>
        <v/>
      </c>
      <c r="G1648" s="1533"/>
      <c r="I1648" s="4"/>
      <c r="J1648" s="4"/>
      <c r="K1648" s="4"/>
    </row>
    <row r="1649" spans="1:11" x14ac:dyDescent="0.2">
      <c r="A1649" s="1">
        <v>1644</v>
      </c>
      <c r="D1649" s="4"/>
      <c r="E1649" s="2" t="b">
        <f t="shared" ca="1" si="48"/>
        <v>1</v>
      </c>
      <c r="F1649" s="2" t="str" cm="1">
        <f t="array" aca="1" ref="F1649" ca="1">IF(G1649&lt;&gt;"",INDIRECT("'"&amp;G1649&amp;"'!"&amp;H1649),"")</f>
        <v/>
      </c>
      <c r="G1649" s="1533"/>
      <c r="I1649" s="4"/>
      <c r="J1649" s="4"/>
      <c r="K1649" s="4"/>
    </row>
    <row r="1650" spans="1:11" x14ac:dyDescent="0.2">
      <c r="A1650" s="1">
        <v>1645</v>
      </c>
      <c r="D1650" s="4"/>
      <c r="E1650" s="2" t="b">
        <f t="shared" ca="1" si="48"/>
        <v>1</v>
      </c>
      <c r="F1650" s="2" t="str" cm="1">
        <f t="array" aca="1" ref="F1650" ca="1">IF(G1650&lt;&gt;"",INDIRECT("'"&amp;G1650&amp;"'!"&amp;H1650),"")</f>
        <v/>
      </c>
      <c r="G1650" s="1533"/>
      <c r="I1650" s="4"/>
      <c r="J1650" s="4"/>
      <c r="K1650" s="4"/>
    </row>
    <row r="1651" spans="1:11" x14ac:dyDescent="0.2">
      <c r="A1651" s="1">
        <v>1646</v>
      </c>
      <c r="D1651" s="4"/>
      <c r="E1651" s="2" t="b">
        <f t="shared" ca="1" si="48"/>
        <v>1</v>
      </c>
      <c r="F1651" s="2" t="str" cm="1">
        <f t="array" aca="1" ref="F1651" ca="1">IF(G1651&lt;&gt;"",INDIRECT("'"&amp;G1651&amp;"'!"&amp;H1651),"")</f>
        <v/>
      </c>
      <c r="G1651" s="1533"/>
      <c r="I1651" s="4"/>
      <c r="J1651" s="4"/>
      <c r="K1651" s="4"/>
    </row>
    <row r="1652" spans="1:11" x14ac:dyDescent="0.2">
      <c r="A1652" s="1">
        <v>1647</v>
      </c>
      <c r="D1652" s="4"/>
      <c r="E1652" s="2" t="b">
        <f t="shared" ca="1" si="48"/>
        <v>1</v>
      </c>
      <c r="F1652" s="2" t="str" cm="1">
        <f t="array" aca="1" ref="F1652" ca="1">IF(G1652&lt;&gt;"",INDIRECT("'"&amp;G1652&amp;"'!"&amp;H1652),"")</f>
        <v/>
      </c>
      <c r="G1652" s="1533"/>
      <c r="I1652" s="4"/>
      <c r="J1652" s="4"/>
      <c r="K1652" s="4"/>
    </row>
    <row r="1653" spans="1:11" x14ac:dyDescent="0.2">
      <c r="A1653" s="1">
        <v>1648</v>
      </c>
      <c r="D1653" s="4"/>
      <c r="E1653" s="2" t="b">
        <f t="shared" ca="1" si="48"/>
        <v>1</v>
      </c>
      <c r="F1653" s="2" t="str" cm="1">
        <f t="array" aca="1" ref="F1653" ca="1">IF(G1653&lt;&gt;"",INDIRECT("'"&amp;G1653&amp;"'!"&amp;H1653),"")</f>
        <v/>
      </c>
      <c r="G1653" s="1533"/>
      <c r="I1653" s="4"/>
      <c r="J1653" s="4"/>
      <c r="K1653" s="4"/>
    </row>
    <row r="1654" spans="1:11" x14ac:dyDescent="0.2">
      <c r="A1654" s="1">
        <v>1649</v>
      </c>
      <c r="D1654" s="4"/>
      <c r="E1654" s="2" t="b">
        <f t="shared" ca="1" si="48"/>
        <v>1</v>
      </c>
      <c r="F1654" s="2" t="str" cm="1">
        <f t="array" aca="1" ref="F1654" ca="1">IF(G1654&lt;&gt;"",INDIRECT("'"&amp;G1654&amp;"'!"&amp;H1654),"")</f>
        <v/>
      </c>
      <c r="G1654" s="1533"/>
      <c r="I1654" s="4"/>
      <c r="J1654" s="4"/>
      <c r="K1654" s="4"/>
    </row>
    <row r="1655" spans="1:11" x14ac:dyDescent="0.2">
      <c r="A1655" s="1">
        <v>1650</v>
      </c>
      <c r="D1655" s="4"/>
      <c r="E1655" s="2" t="b">
        <f t="shared" ca="1" si="48"/>
        <v>1</v>
      </c>
      <c r="F1655" s="2" t="str" cm="1">
        <f t="array" aca="1" ref="F1655" ca="1">IF(G1655&lt;&gt;"",INDIRECT("'"&amp;G1655&amp;"'!"&amp;H1655),"")</f>
        <v/>
      </c>
      <c r="G1655" s="1533"/>
      <c r="I1655" s="4"/>
      <c r="J1655" s="4"/>
      <c r="K1655" s="4"/>
    </row>
    <row r="1656" spans="1:11" x14ac:dyDescent="0.2">
      <c r="A1656" s="1">
        <v>1651</v>
      </c>
      <c r="D1656" s="4"/>
      <c r="E1656" s="2" t="b">
        <f t="shared" ca="1" si="48"/>
        <v>1</v>
      </c>
      <c r="F1656" s="2" t="str" cm="1">
        <f t="array" aca="1" ref="F1656" ca="1">IF(G1656&lt;&gt;"",INDIRECT("'"&amp;G1656&amp;"'!"&amp;H1656),"")</f>
        <v/>
      </c>
      <c r="G1656" s="1533"/>
      <c r="I1656" s="4"/>
      <c r="J1656" s="4"/>
      <c r="K1656" s="4"/>
    </row>
    <row r="1657" spans="1:11" x14ac:dyDescent="0.2">
      <c r="A1657" s="1">
        <v>1652</v>
      </c>
      <c r="D1657" s="4"/>
      <c r="E1657" s="2" t="b">
        <f t="shared" ca="1" si="48"/>
        <v>1</v>
      </c>
      <c r="F1657" s="2" t="str" cm="1">
        <f t="array" aca="1" ref="F1657" ca="1">IF(G1657&lt;&gt;"",INDIRECT("'"&amp;G1657&amp;"'!"&amp;H1657),"")</f>
        <v/>
      </c>
      <c r="G1657" s="1533"/>
      <c r="I1657" s="4"/>
      <c r="J1657" s="4"/>
      <c r="K1657" s="4"/>
    </row>
    <row r="1658" spans="1:11" x14ac:dyDescent="0.2">
      <c r="A1658" s="1">
        <v>1653</v>
      </c>
      <c r="D1658" s="4"/>
      <c r="E1658" s="2" t="b">
        <f t="shared" ca="1" si="48"/>
        <v>1</v>
      </c>
      <c r="F1658" s="2" t="str" cm="1">
        <f t="array" aca="1" ref="F1658" ca="1">IF(G1658&lt;&gt;"",INDIRECT("'"&amp;G1658&amp;"'!"&amp;H1658),"")</f>
        <v/>
      </c>
      <c r="G1658" s="1533"/>
      <c r="I1658" s="4"/>
      <c r="J1658" s="4"/>
      <c r="K1658" s="4"/>
    </row>
    <row r="1659" spans="1:11" x14ac:dyDescent="0.2">
      <c r="A1659" s="1">
        <v>1654</v>
      </c>
      <c r="D1659" s="3" t="s">
        <v>299</v>
      </c>
      <c r="E1659" s="2" t="b">
        <f t="shared" ca="1" si="48"/>
        <v>1</v>
      </c>
      <c r="F1659" s="2" t="str" cm="1">
        <f t="array" aca="1" ref="F1659" ca="1">IF(G1659&lt;&gt;"",INDIRECT("'"&amp;G1659&amp;"'!"&amp;H1659),"")</f>
        <v/>
      </c>
      <c r="G1659" s="1533"/>
    </row>
    <row r="1660" spans="1:11" x14ac:dyDescent="0.2">
      <c r="A1660" s="1">
        <v>1655</v>
      </c>
      <c r="D1660" s="4"/>
      <c r="E1660" s="2" t="b">
        <f t="shared" ca="1" si="48"/>
        <v>1</v>
      </c>
      <c r="F1660" s="2" t="str" cm="1">
        <f t="array" aca="1" ref="F1660" ca="1">IF(G1660&lt;&gt;"",INDIRECT("'"&amp;G1660&amp;"'!"&amp;H1660),"")</f>
        <v/>
      </c>
      <c r="G1660" s="1533"/>
      <c r="I1660" s="4"/>
      <c r="J1660" s="4"/>
      <c r="K1660" s="4"/>
    </row>
    <row r="1661" spans="1:11" x14ac:dyDescent="0.2">
      <c r="A1661" s="1">
        <v>1656</v>
      </c>
      <c r="D1661" s="4"/>
      <c r="E1661" s="2" t="b">
        <f t="shared" ca="1" si="48"/>
        <v>1</v>
      </c>
      <c r="F1661" s="2" t="str" cm="1">
        <f t="array" aca="1" ref="F1661" ca="1">IF(G1661&lt;&gt;"",INDIRECT("'"&amp;G1661&amp;"'!"&amp;H1661),"")</f>
        <v/>
      </c>
      <c r="G1661" s="1533"/>
      <c r="I1661" s="4"/>
      <c r="J1661" s="4"/>
      <c r="K1661" s="4"/>
    </row>
    <row r="1662" spans="1:11" x14ac:dyDescent="0.2">
      <c r="A1662" s="1">
        <v>1657</v>
      </c>
      <c r="D1662" s="4"/>
      <c r="E1662" s="2" t="b">
        <f t="shared" ca="1" si="48"/>
        <v>1</v>
      </c>
      <c r="F1662" s="2" t="str" cm="1">
        <f t="array" aca="1" ref="F1662" ca="1">IF(G1662&lt;&gt;"",INDIRECT("'"&amp;G1662&amp;"'!"&amp;H1662),"")</f>
        <v/>
      </c>
      <c r="G1662" s="1533"/>
      <c r="I1662" s="4"/>
      <c r="J1662" s="4"/>
      <c r="K1662" s="4"/>
    </row>
    <row r="1663" spans="1:11" x14ac:dyDescent="0.2">
      <c r="A1663" s="1">
        <v>1658</v>
      </c>
      <c r="D1663" s="4"/>
      <c r="E1663" s="2" t="b">
        <f t="shared" ca="1" si="48"/>
        <v>1</v>
      </c>
      <c r="F1663" s="2" t="str" cm="1">
        <f t="array" aca="1" ref="F1663" ca="1">IF(G1663&lt;&gt;"",INDIRECT("'"&amp;G1663&amp;"'!"&amp;H1663),"")</f>
        <v/>
      </c>
      <c r="G1663" s="1533"/>
      <c r="I1663" s="4"/>
      <c r="J1663" s="4"/>
      <c r="K1663" s="4"/>
    </row>
    <row r="1664" spans="1:11" x14ac:dyDescent="0.2">
      <c r="A1664" s="1">
        <v>1659</v>
      </c>
      <c r="D1664" s="4"/>
      <c r="E1664" s="2" t="b">
        <f t="shared" ca="1" si="48"/>
        <v>1</v>
      </c>
      <c r="F1664" s="2" t="str" cm="1">
        <f t="array" aca="1" ref="F1664" ca="1">IF(G1664&lt;&gt;"",INDIRECT("'"&amp;G1664&amp;"'!"&amp;H1664),"")</f>
        <v/>
      </c>
      <c r="G1664" s="1533"/>
      <c r="I1664" s="4"/>
      <c r="J1664" s="4"/>
      <c r="K1664" s="4"/>
    </row>
    <row r="1665" spans="1:11" x14ac:dyDescent="0.2">
      <c r="A1665" s="1">
        <v>1660</v>
      </c>
      <c r="D1665" s="4"/>
      <c r="E1665" s="2" t="b">
        <f t="shared" ca="1" si="48"/>
        <v>1</v>
      </c>
      <c r="F1665" s="2" t="str" cm="1">
        <f t="array" aca="1" ref="F1665" ca="1">IF(G1665&lt;&gt;"",INDIRECT("'"&amp;G1665&amp;"'!"&amp;H1665),"")</f>
        <v/>
      </c>
      <c r="G1665" s="1533"/>
      <c r="I1665" s="4"/>
      <c r="J1665" s="4"/>
      <c r="K1665" s="4"/>
    </row>
    <row r="1666" spans="1:11" x14ac:dyDescent="0.2">
      <c r="A1666" s="1">
        <v>1661</v>
      </c>
      <c r="D1666" s="4"/>
      <c r="E1666" s="2" t="b">
        <f t="shared" ref="E1666:E1729" ca="1" si="50">F1666=B1666</f>
        <v>1</v>
      </c>
      <c r="F1666" s="2" t="str" cm="1">
        <f t="array" aca="1" ref="F1666" ca="1">IF(G1666&lt;&gt;"",INDIRECT("'"&amp;G1666&amp;"'!"&amp;H1666),"")</f>
        <v/>
      </c>
      <c r="G1666" s="1533"/>
      <c r="I1666" s="4"/>
      <c r="J1666" s="4"/>
      <c r="K1666" s="4"/>
    </row>
    <row r="1667" spans="1:11" x14ac:dyDescent="0.2">
      <c r="A1667" s="1">
        <v>1662</v>
      </c>
      <c r="D1667" s="4"/>
      <c r="E1667" s="2" t="b">
        <f t="shared" ca="1" si="50"/>
        <v>1</v>
      </c>
      <c r="F1667" s="2" t="str" cm="1">
        <f t="array" aca="1" ref="F1667" ca="1">IF(G1667&lt;&gt;"",INDIRECT("'"&amp;G1667&amp;"'!"&amp;H1667),"")</f>
        <v/>
      </c>
      <c r="G1667" s="1533"/>
      <c r="I1667" s="4"/>
      <c r="J1667" s="4"/>
      <c r="K1667" s="4"/>
    </row>
    <row r="1668" spans="1:11" x14ac:dyDescent="0.2">
      <c r="A1668" s="1">
        <v>1663</v>
      </c>
      <c r="D1668" s="4"/>
      <c r="E1668" s="2" t="b">
        <f t="shared" ca="1" si="50"/>
        <v>1</v>
      </c>
      <c r="F1668" s="2" t="str" cm="1">
        <f t="array" aca="1" ref="F1668" ca="1">IF(G1668&lt;&gt;"",INDIRECT("'"&amp;G1668&amp;"'!"&amp;H1668),"")</f>
        <v/>
      </c>
      <c r="G1668" s="1533"/>
      <c r="I1668" s="4"/>
      <c r="J1668" s="4"/>
      <c r="K1668" s="4"/>
    </row>
    <row r="1669" spans="1:11" x14ac:dyDescent="0.2">
      <c r="A1669" s="1">
        <v>1664</v>
      </c>
      <c r="D1669" s="4"/>
      <c r="E1669" s="2" t="b">
        <f t="shared" ca="1" si="50"/>
        <v>1</v>
      </c>
      <c r="F1669" s="2" t="str" cm="1">
        <f t="array" aca="1" ref="F1669" ca="1">IF(G1669&lt;&gt;"",INDIRECT("'"&amp;G1669&amp;"'!"&amp;H1669),"")</f>
        <v/>
      </c>
      <c r="G1669" s="1533"/>
      <c r="I1669" s="4"/>
      <c r="J1669" s="4"/>
      <c r="K1669" s="4"/>
    </row>
    <row r="1670" spans="1:11" x14ac:dyDescent="0.2">
      <c r="A1670" s="1">
        <v>1665</v>
      </c>
      <c r="D1670" s="4"/>
      <c r="E1670" s="2" t="b">
        <f t="shared" ca="1" si="50"/>
        <v>1</v>
      </c>
      <c r="F1670" s="2" t="str" cm="1">
        <f t="array" aca="1" ref="F1670" ca="1">IF(G1670&lt;&gt;"",INDIRECT("'"&amp;G1670&amp;"'!"&amp;H1670),"")</f>
        <v/>
      </c>
      <c r="G1670" s="1533"/>
      <c r="I1670" s="4"/>
      <c r="J1670" s="4"/>
      <c r="K1670" s="4"/>
    </row>
    <row r="1671" spans="1:11" x14ac:dyDescent="0.2">
      <c r="A1671" s="1">
        <v>1666</v>
      </c>
      <c r="D1671" s="4"/>
      <c r="E1671" s="2" t="b">
        <f t="shared" ca="1" si="50"/>
        <v>1</v>
      </c>
      <c r="F1671" s="2" t="str" cm="1">
        <f t="array" aca="1" ref="F1671" ca="1">IF(G1671&lt;&gt;"",INDIRECT("'"&amp;G1671&amp;"'!"&amp;H1671),"")</f>
        <v/>
      </c>
      <c r="G1671" s="1533"/>
      <c r="I1671" s="4"/>
      <c r="J1671" s="4"/>
      <c r="K1671" s="4"/>
    </row>
    <row r="1672" spans="1:11" x14ac:dyDescent="0.2">
      <c r="A1672" s="1">
        <v>1667</v>
      </c>
      <c r="D1672" s="3" t="s">
        <v>299</v>
      </c>
      <c r="E1672" s="2" t="b">
        <f t="shared" ca="1" si="50"/>
        <v>1</v>
      </c>
      <c r="F1672" s="2" t="str" cm="1">
        <f t="array" aca="1" ref="F1672" ca="1">IF(G1672&lt;&gt;"",INDIRECT("'"&amp;G1672&amp;"'!"&amp;H1672),"")</f>
        <v/>
      </c>
      <c r="G1672" s="1533"/>
    </row>
    <row r="1673" spans="1:11" x14ac:dyDescent="0.2">
      <c r="A1673" s="1">
        <v>1668</v>
      </c>
      <c r="D1673" s="4"/>
      <c r="E1673" s="2" t="b">
        <f t="shared" ca="1" si="50"/>
        <v>1</v>
      </c>
      <c r="F1673" s="2" t="str" cm="1">
        <f t="array" aca="1" ref="F1673" ca="1">IF(G1673&lt;&gt;"",INDIRECT("'"&amp;G1673&amp;"'!"&amp;H1673),"")</f>
        <v/>
      </c>
      <c r="G1673" s="1533"/>
      <c r="I1673" s="4"/>
      <c r="J1673" s="4"/>
      <c r="K1673" s="4"/>
    </row>
    <row r="1674" spans="1:11" x14ac:dyDescent="0.2">
      <c r="A1674" s="1">
        <v>1669</v>
      </c>
      <c r="D1674" s="4"/>
      <c r="E1674" s="2" t="b">
        <f t="shared" ca="1" si="50"/>
        <v>1</v>
      </c>
      <c r="F1674" s="2" t="str" cm="1">
        <f t="array" aca="1" ref="F1674" ca="1">IF(G1674&lt;&gt;"",INDIRECT("'"&amp;G1674&amp;"'!"&amp;H1674),"")</f>
        <v/>
      </c>
      <c r="G1674" s="1533"/>
      <c r="I1674" s="4"/>
      <c r="J1674" s="4"/>
      <c r="K1674" s="4"/>
    </row>
    <row r="1675" spans="1:11" x14ac:dyDescent="0.2">
      <c r="A1675" s="1">
        <v>1670</v>
      </c>
      <c r="D1675" s="4"/>
      <c r="E1675" s="2" t="b">
        <f t="shared" ca="1" si="50"/>
        <v>1</v>
      </c>
      <c r="F1675" s="2" t="str" cm="1">
        <f t="array" aca="1" ref="F1675" ca="1">IF(G1675&lt;&gt;"",INDIRECT("'"&amp;G1675&amp;"'!"&amp;H1675),"")</f>
        <v/>
      </c>
      <c r="G1675" s="1533"/>
      <c r="I1675" s="4"/>
      <c r="J1675" s="4"/>
      <c r="K1675" s="4"/>
    </row>
    <row r="1676" spans="1:11" x14ac:dyDescent="0.2">
      <c r="A1676" s="1">
        <v>1671</v>
      </c>
      <c r="D1676" s="4"/>
      <c r="E1676" s="2" t="b">
        <f t="shared" ca="1" si="50"/>
        <v>1</v>
      </c>
      <c r="F1676" s="2" t="str" cm="1">
        <f t="array" aca="1" ref="F1676" ca="1">IF(G1676&lt;&gt;"",INDIRECT("'"&amp;G1676&amp;"'!"&amp;H1676),"")</f>
        <v/>
      </c>
      <c r="G1676" s="1533"/>
      <c r="I1676" s="4"/>
      <c r="J1676" s="4"/>
      <c r="K1676" s="4"/>
    </row>
    <row r="1677" spans="1:11" x14ac:dyDescent="0.2">
      <c r="A1677" s="1">
        <v>1672</v>
      </c>
      <c r="D1677" s="4"/>
      <c r="E1677" s="2" t="b">
        <f t="shared" ca="1" si="50"/>
        <v>1</v>
      </c>
      <c r="F1677" s="2" t="str" cm="1">
        <f t="array" aca="1" ref="F1677" ca="1">IF(G1677&lt;&gt;"",INDIRECT("'"&amp;G1677&amp;"'!"&amp;H1677),"")</f>
        <v/>
      </c>
      <c r="G1677" s="1533"/>
      <c r="I1677" s="4"/>
      <c r="J1677" s="4"/>
      <c r="K1677" s="4"/>
    </row>
    <row r="1678" spans="1:11" x14ac:dyDescent="0.2">
      <c r="A1678" s="1">
        <v>1673</v>
      </c>
      <c r="D1678" s="4"/>
      <c r="E1678" s="2" t="b">
        <f t="shared" ca="1" si="50"/>
        <v>1</v>
      </c>
      <c r="F1678" s="2" t="str" cm="1">
        <f t="array" aca="1" ref="F1678" ca="1">IF(G1678&lt;&gt;"",INDIRECT("'"&amp;G1678&amp;"'!"&amp;H1678),"")</f>
        <v/>
      </c>
      <c r="G1678" s="1533"/>
      <c r="I1678" s="4"/>
      <c r="J1678" s="4"/>
      <c r="K1678" s="4"/>
    </row>
    <row r="1679" spans="1:11" x14ac:dyDescent="0.2">
      <c r="A1679" s="1">
        <v>1674</v>
      </c>
      <c r="D1679" s="4"/>
      <c r="E1679" s="2" t="b">
        <f t="shared" ca="1" si="50"/>
        <v>1</v>
      </c>
      <c r="F1679" s="2" t="str" cm="1">
        <f t="array" aca="1" ref="F1679" ca="1">IF(G1679&lt;&gt;"",INDIRECT("'"&amp;G1679&amp;"'!"&amp;H1679),"")</f>
        <v/>
      </c>
      <c r="G1679" s="1533"/>
      <c r="I1679" s="4"/>
      <c r="J1679" s="4"/>
      <c r="K1679" s="4"/>
    </row>
    <row r="1680" spans="1:11" x14ac:dyDescent="0.2">
      <c r="A1680" s="1">
        <v>1675</v>
      </c>
      <c r="D1680" s="4"/>
      <c r="E1680" s="2" t="b">
        <f t="shared" ca="1" si="50"/>
        <v>1</v>
      </c>
      <c r="F1680" s="2" t="str" cm="1">
        <f t="array" aca="1" ref="F1680" ca="1">IF(G1680&lt;&gt;"",INDIRECT("'"&amp;G1680&amp;"'!"&amp;H1680),"")</f>
        <v/>
      </c>
      <c r="G1680" s="1533"/>
      <c r="I1680" s="4"/>
      <c r="J1680" s="4"/>
      <c r="K1680" s="4"/>
    </row>
    <row r="1681" spans="1:11" x14ac:dyDescent="0.2">
      <c r="A1681" s="1">
        <v>1676</v>
      </c>
      <c r="D1681" s="4"/>
      <c r="E1681" s="2" t="b">
        <f t="shared" ca="1" si="50"/>
        <v>1</v>
      </c>
      <c r="F1681" s="2" t="str" cm="1">
        <f t="array" aca="1" ref="F1681" ca="1">IF(G1681&lt;&gt;"",INDIRECT("'"&amp;G1681&amp;"'!"&amp;H1681),"")</f>
        <v/>
      </c>
      <c r="G1681" s="1533"/>
      <c r="I1681" s="4"/>
      <c r="J1681" s="4"/>
      <c r="K1681" s="4"/>
    </row>
    <row r="1682" spans="1:11" x14ac:dyDescent="0.2">
      <c r="A1682" s="1">
        <v>1677</v>
      </c>
      <c r="D1682" s="4"/>
      <c r="E1682" s="2" t="b">
        <f t="shared" ca="1" si="50"/>
        <v>1</v>
      </c>
      <c r="F1682" s="2" t="str" cm="1">
        <f t="array" aca="1" ref="F1682" ca="1">IF(G1682&lt;&gt;"",INDIRECT("'"&amp;G1682&amp;"'!"&amp;H1682),"")</f>
        <v/>
      </c>
      <c r="G1682" s="1533"/>
      <c r="I1682" s="4"/>
      <c r="J1682" s="4"/>
      <c r="K1682" s="4"/>
    </row>
    <row r="1683" spans="1:11" x14ac:dyDescent="0.2">
      <c r="A1683" s="1">
        <v>1678</v>
      </c>
      <c r="D1683" s="4"/>
      <c r="E1683" s="2" t="b">
        <f t="shared" ca="1" si="50"/>
        <v>1</v>
      </c>
      <c r="F1683" s="2" t="str" cm="1">
        <f t="array" aca="1" ref="F1683" ca="1">IF(G1683&lt;&gt;"",INDIRECT("'"&amp;G1683&amp;"'!"&amp;H1683),"")</f>
        <v/>
      </c>
      <c r="G1683" s="1533"/>
      <c r="I1683" s="4"/>
      <c r="J1683" s="4"/>
      <c r="K1683" s="4"/>
    </row>
    <row r="1684" spans="1:11" x14ac:dyDescent="0.2">
      <c r="A1684" s="1">
        <v>1679</v>
      </c>
      <c r="D1684" s="4"/>
      <c r="E1684" s="2" t="b">
        <f t="shared" ca="1" si="50"/>
        <v>1</v>
      </c>
      <c r="F1684" s="2" t="str" cm="1">
        <f t="array" aca="1" ref="F1684" ca="1">IF(G1684&lt;&gt;"",INDIRECT("'"&amp;G1684&amp;"'!"&amp;H1684),"")</f>
        <v/>
      </c>
      <c r="G1684" s="1533"/>
      <c r="I1684" s="4"/>
      <c r="J1684" s="4"/>
      <c r="K1684" s="4"/>
    </row>
    <row r="1685" spans="1:11" x14ac:dyDescent="0.2">
      <c r="A1685" s="1">
        <v>1680</v>
      </c>
      <c r="D1685" s="4"/>
      <c r="E1685" s="2" t="b">
        <f t="shared" ca="1" si="50"/>
        <v>1</v>
      </c>
      <c r="F1685" s="2" t="str" cm="1">
        <f t="array" aca="1" ref="F1685" ca="1">IF(G1685&lt;&gt;"",INDIRECT("'"&amp;G1685&amp;"'!"&amp;H1685),"")</f>
        <v/>
      </c>
      <c r="G1685" s="1533"/>
      <c r="I1685" s="4"/>
      <c r="J1685" s="4"/>
      <c r="K1685" s="4"/>
    </row>
    <row r="1686" spans="1:11" x14ac:dyDescent="0.2">
      <c r="A1686" s="1">
        <v>1681</v>
      </c>
      <c r="D1686" s="4"/>
      <c r="E1686" s="2" t="b">
        <f t="shared" ca="1" si="50"/>
        <v>1</v>
      </c>
      <c r="F1686" s="2" t="str" cm="1">
        <f t="array" aca="1" ref="F1686" ca="1">IF(G1686&lt;&gt;"",INDIRECT("'"&amp;G1686&amp;"'!"&amp;H1686),"")</f>
        <v/>
      </c>
      <c r="G1686" s="1533"/>
      <c r="I1686" s="4"/>
      <c r="J1686" s="4"/>
      <c r="K1686" s="4"/>
    </row>
    <row r="1687" spans="1:11" x14ac:dyDescent="0.2">
      <c r="A1687" s="1">
        <v>1682</v>
      </c>
      <c r="D1687" s="4"/>
      <c r="E1687" s="2" t="b">
        <f t="shared" ca="1" si="50"/>
        <v>1</v>
      </c>
      <c r="F1687" s="2" t="str" cm="1">
        <f t="array" aca="1" ref="F1687" ca="1">IF(G1687&lt;&gt;"",INDIRECT("'"&amp;G1687&amp;"'!"&amp;H1687),"")</f>
        <v/>
      </c>
      <c r="G1687" s="1533"/>
      <c r="I1687" s="4"/>
      <c r="J1687" s="4"/>
      <c r="K1687" s="4"/>
    </row>
    <row r="1688" spans="1:11" x14ac:dyDescent="0.2">
      <c r="A1688" s="1">
        <v>1683</v>
      </c>
      <c r="E1688" s="2" t="b">
        <f t="shared" ca="1" si="50"/>
        <v>1</v>
      </c>
      <c r="F1688" s="2" t="str" cm="1">
        <f t="array" aca="1" ref="F1688" ca="1">IF(G1688&lt;&gt;"",INDIRECT("'"&amp;G1688&amp;"'!"&amp;H1688),"")</f>
        <v/>
      </c>
      <c r="G1688" s="1533"/>
    </row>
    <row r="1689" spans="1:11" x14ac:dyDescent="0.2">
      <c r="A1689" s="1">
        <v>1684</v>
      </c>
      <c r="E1689" s="2" t="b">
        <f t="shared" ca="1" si="50"/>
        <v>1</v>
      </c>
      <c r="F1689" s="2" t="str" cm="1">
        <f t="array" aca="1" ref="F1689" ca="1">IF(G1689&lt;&gt;"",INDIRECT("'"&amp;G1689&amp;"'!"&amp;H1689),"")</f>
        <v/>
      </c>
      <c r="G1689" s="1533"/>
    </row>
    <row r="1690" spans="1:11" x14ac:dyDescent="0.2">
      <c r="A1690" s="1">
        <v>1685</v>
      </c>
      <c r="E1690" s="2" t="b">
        <f t="shared" ca="1" si="50"/>
        <v>1</v>
      </c>
      <c r="F1690" s="2" t="str" cm="1">
        <f t="array" aca="1" ref="F1690" ca="1">IF(G1690&lt;&gt;"",INDIRECT("'"&amp;G1690&amp;"'!"&amp;H1690),"")</f>
        <v/>
      </c>
      <c r="G1690" s="1533"/>
    </row>
    <row r="1691" spans="1:11" x14ac:dyDescent="0.2">
      <c r="A1691" s="1">
        <v>1686</v>
      </c>
      <c r="E1691" s="2" t="b">
        <f t="shared" ca="1" si="50"/>
        <v>1</v>
      </c>
      <c r="F1691" s="2" t="str" cm="1">
        <f t="array" aca="1" ref="F1691" ca="1">IF(G1691&lt;&gt;"",INDIRECT("'"&amp;G1691&amp;"'!"&amp;H1691),"")</f>
        <v/>
      </c>
      <c r="G1691" s="1533"/>
    </row>
    <row r="1692" spans="1:11" x14ac:dyDescent="0.2">
      <c r="A1692" s="1">
        <v>1687</v>
      </c>
      <c r="E1692" s="2" t="b">
        <f t="shared" ca="1" si="50"/>
        <v>1</v>
      </c>
      <c r="F1692" s="2" t="str" cm="1">
        <f t="array" aca="1" ref="F1692" ca="1">IF(G1692&lt;&gt;"",INDIRECT("'"&amp;G1692&amp;"'!"&amp;H1692),"")</f>
        <v/>
      </c>
      <c r="G1692" s="1533"/>
    </row>
    <row r="1693" spans="1:11" x14ac:dyDescent="0.2">
      <c r="A1693" s="1">
        <v>1688</v>
      </c>
      <c r="E1693" s="2" t="b">
        <f t="shared" ca="1" si="50"/>
        <v>1</v>
      </c>
      <c r="F1693" s="2" t="str" cm="1">
        <f t="array" aca="1" ref="F1693" ca="1">IF(G1693&lt;&gt;"",INDIRECT("'"&amp;G1693&amp;"'!"&amp;H1693),"")</f>
        <v/>
      </c>
      <c r="G1693" s="1533"/>
    </row>
    <row r="1694" spans="1:11" x14ac:dyDescent="0.2">
      <c r="A1694" s="1">
        <v>1689</v>
      </c>
      <c r="E1694" s="2" t="b">
        <f t="shared" ca="1" si="50"/>
        <v>1</v>
      </c>
      <c r="F1694" s="2" t="str" cm="1">
        <f t="array" aca="1" ref="F1694" ca="1">IF(G1694&lt;&gt;"",INDIRECT("'"&amp;G1694&amp;"'!"&amp;H1694),"")</f>
        <v/>
      </c>
      <c r="G1694" s="1533"/>
    </row>
    <row r="1695" spans="1:11" x14ac:dyDescent="0.2">
      <c r="A1695" s="1">
        <v>1690</v>
      </c>
      <c r="E1695" s="2" t="b">
        <f t="shared" ca="1" si="50"/>
        <v>1</v>
      </c>
      <c r="F1695" s="2" t="str" cm="1">
        <f t="array" aca="1" ref="F1695" ca="1">IF(G1695&lt;&gt;"",INDIRECT("'"&amp;G1695&amp;"'!"&amp;H1695),"")</f>
        <v/>
      </c>
      <c r="G1695" s="1533"/>
    </row>
    <row r="1696" spans="1:11" x14ac:dyDescent="0.2">
      <c r="A1696" s="1">
        <v>1691</v>
      </c>
      <c r="E1696" s="2" t="b">
        <f t="shared" ca="1" si="50"/>
        <v>1</v>
      </c>
      <c r="F1696" s="2" t="str" cm="1">
        <f t="array" aca="1" ref="F1696" ca="1">IF(G1696&lt;&gt;"",INDIRECT("'"&amp;G1696&amp;"'!"&amp;H1696),"")</f>
        <v/>
      </c>
      <c r="G1696" s="1533"/>
    </row>
    <row r="1697" spans="1:11" x14ac:dyDescent="0.2">
      <c r="A1697" s="1">
        <v>1692</v>
      </c>
      <c r="E1697" s="2" t="b">
        <f t="shared" ca="1" si="50"/>
        <v>1</v>
      </c>
      <c r="F1697" s="2" t="str" cm="1">
        <f t="array" aca="1" ref="F1697" ca="1">IF(G1697&lt;&gt;"",INDIRECT("'"&amp;G1697&amp;"'!"&amp;H1697),"")</f>
        <v/>
      </c>
      <c r="G1697" s="1533"/>
    </row>
    <row r="1698" spans="1:11" x14ac:dyDescent="0.2">
      <c r="A1698" s="1">
        <v>1693</v>
      </c>
      <c r="E1698" s="2" t="b">
        <f t="shared" ca="1" si="50"/>
        <v>1</v>
      </c>
      <c r="F1698" s="2" t="str" cm="1">
        <f t="array" aca="1" ref="F1698" ca="1">IF(G1698&lt;&gt;"",INDIRECT("'"&amp;G1698&amp;"'!"&amp;H1698),"")</f>
        <v/>
      </c>
      <c r="G1698" s="1533"/>
    </row>
    <row r="1699" spans="1:11" x14ac:dyDescent="0.2">
      <c r="A1699" s="1">
        <v>1694</v>
      </c>
      <c r="D1699" s="4"/>
      <c r="E1699" s="2" t="b">
        <f t="shared" ca="1" si="50"/>
        <v>1</v>
      </c>
      <c r="F1699" s="2" t="str" cm="1">
        <f t="array" aca="1" ref="F1699" ca="1">IF(G1699&lt;&gt;"",INDIRECT("'"&amp;G1699&amp;"'!"&amp;H1699),"")</f>
        <v/>
      </c>
      <c r="G1699" s="1533"/>
      <c r="I1699" s="4"/>
      <c r="J1699" s="4"/>
      <c r="K1699" s="4"/>
    </row>
    <row r="1700" spans="1:11" x14ac:dyDescent="0.2">
      <c r="A1700" s="1">
        <v>1695</v>
      </c>
      <c r="E1700" s="2" t="b">
        <f t="shared" ca="1" si="50"/>
        <v>1</v>
      </c>
      <c r="F1700" s="2" t="str" cm="1">
        <f t="array" aca="1" ref="F1700" ca="1">IF(G1700&lt;&gt;"",INDIRECT("'"&amp;G1700&amp;"'!"&amp;H1700),"")</f>
        <v/>
      </c>
      <c r="G1700" s="1533"/>
    </row>
    <row r="1701" spans="1:11" x14ac:dyDescent="0.2">
      <c r="A1701" s="1">
        <v>1696</v>
      </c>
      <c r="E1701" s="2" t="b">
        <f t="shared" ca="1" si="50"/>
        <v>1</v>
      </c>
      <c r="F1701" s="2" t="str" cm="1">
        <f t="array" aca="1" ref="F1701" ca="1">IF(G1701&lt;&gt;"",INDIRECT("'"&amp;G1701&amp;"'!"&amp;H1701),"")</f>
        <v/>
      </c>
      <c r="G1701" s="1533"/>
    </row>
    <row r="1702" spans="1:11" x14ac:dyDescent="0.2">
      <c r="A1702" s="1">
        <v>1697</v>
      </c>
      <c r="E1702" s="2" t="b">
        <f t="shared" ca="1" si="50"/>
        <v>1</v>
      </c>
      <c r="F1702" s="2" t="str" cm="1">
        <f t="array" aca="1" ref="F1702" ca="1">IF(G1702&lt;&gt;"",INDIRECT("'"&amp;G1702&amp;"'!"&amp;H1702),"")</f>
        <v/>
      </c>
      <c r="G1702" s="1533"/>
    </row>
    <row r="1703" spans="1:11" x14ac:dyDescent="0.2">
      <c r="A1703" s="1">
        <v>1698</v>
      </c>
      <c r="E1703" s="2" t="b">
        <f t="shared" ca="1" si="50"/>
        <v>1</v>
      </c>
      <c r="F1703" s="2" t="str" cm="1">
        <f t="array" aca="1" ref="F1703" ca="1">IF(G1703&lt;&gt;"",INDIRECT("'"&amp;G1703&amp;"'!"&amp;H1703),"")</f>
        <v/>
      </c>
      <c r="G1703" s="1533"/>
    </row>
    <row r="1704" spans="1:11" x14ac:dyDescent="0.2">
      <c r="A1704" s="1">
        <v>1699</v>
      </c>
      <c r="E1704" s="2" t="b">
        <f t="shared" ca="1" si="50"/>
        <v>1</v>
      </c>
      <c r="F1704" s="2" t="str" cm="1">
        <f t="array" aca="1" ref="F1704" ca="1">IF(G1704&lt;&gt;"",INDIRECT("'"&amp;G1704&amp;"'!"&amp;H1704),"")</f>
        <v/>
      </c>
      <c r="G1704" s="1533"/>
    </row>
    <row r="1705" spans="1:11" x14ac:dyDescent="0.2">
      <c r="A1705" s="1">
        <v>1700</v>
      </c>
      <c r="E1705" s="2" t="b">
        <f t="shared" ca="1" si="50"/>
        <v>1</v>
      </c>
      <c r="F1705" s="2" t="str" cm="1">
        <f t="array" aca="1" ref="F1705" ca="1">IF(G1705&lt;&gt;"",INDIRECT("'"&amp;G1705&amp;"'!"&amp;H1705),"")</f>
        <v/>
      </c>
      <c r="G1705" s="1533"/>
    </row>
    <row r="1706" spans="1:11" x14ac:dyDescent="0.2">
      <c r="A1706" s="1">
        <v>1701</v>
      </c>
      <c r="E1706" s="2" t="b">
        <f t="shared" ca="1" si="50"/>
        <v>1</v>
      </c>
      <c r="F1706" s="2" t="str" cm="1">
        <f t="array" aca="1" ref="F1706" ca="1">IF(G1706&lt;&gt;"",INDIRECT("'"&amp;G1706&amp;"'!"&amp;H1706),"")</f>
        <v/>
      </c>
      <c r="G1706" s="1533"/>
    </row>
    <row r="1707" spans="1:11" x14ac:dyDescent="0.2">
      <c r="A1707" s="1">
        <v>1702</v>
      </c>
      <c r="E1707" s="2" t="b">
        <f t="shared" ca="1" si="50"/>
        <v>1</v>
      </c>
      <c r="F1707" s="2" t="str" cm="1">
        <f t="array" aca="1" ref="F1707" ca="1">IF(G1707&lt;&gt;"",INDIRECT("'"&amp;G1707&amp;"'!"&amp;H1707),"")</f>
        <v/>
      </c>
      <c r="G1707" s="1533"/>
    </row>
    <row r="1708" spans="1:11" x14ac:dyDescent="0.2">
      <c r="A1708" s="1">
        <v>1703</v>
      </c>
      <c r="E1708" s="2" t="b">
        <f t="shared" ca="1" si="50"/>
        <v>1</v>
      </c>
      <c r="F1708" s="2" t="str" cm="1">
        <f t="array" aca="1" ref="F1708" ca="1">IF(G1708&lt;&gt;"",INDIRECT("'"&amp;G1708&amp;"'!"&amp;H1708),"")</f>
        <v/>
      </c>
      <c r="G1708" s="1533"/>
    </row>
    <row r="1709" spans="1:11" x14ac:dyDescent="0.2">
      <c r="A1709" s="1">
        <v>1704</v>
      </c>
      <c r="E1709" s="2" t="b">
        <f t="shared" ca="1" si="50"/>
        <v>1</v>
      </c>
      <c r="F1709" s="2" t="str" cm="1">
        <f t="array" aca="1" ref="F1709" ca="1">IF(G1709&lt;&gt;"",INDIRECT("'"&amp;G1709&amp;"'!"&amp;H1709),"")</f>
        <v/>
      </c>
      <c r="G1709" s="1533"/>
    </row>
    <row r="1710" spans="1:11" x14ac:dyDescent="0.2">
      <c r="A1710" s="1">
        <v>1705</v>
      </c>
      <c r="E1710" s="2" t="b">
        <f t="shared" ca="1" si="50"/>
        <v>1</v>
      </c>
      <c r="F1710" s="2" t="str" cm="1">
        <f t="array" aca="1" ref="F1710" ca="1">IF(G1710&lt;&gt;"",INDIRECT("'"&amp;G1710&amp;"'!"&amp;H1710),"")</f>
        <v/>
      </c>
      <c r="G1710" s="1533"/>
    </row>
    <row r="1711" spans="1:11" x14ac:dyDescent="0.2">
      <c r="A1711" s="1">
        <v>1706</v>
      </c>
      <c r="E1711" s="2" t="b">
        <f t="shared" ca="1" si="50"/>
        <v>1</v>
      </c>
      <c r="F1711" s="2" t="str" cm="1">
        <f t="array" aca="1" ref="F1711" ca="1">IF(G1711&lt;&gt;"",INDIRECT("'"&amp;G1711&amp;"'!"&amp;H1711),"")</f>
        <v/>
      </c>
      <c r="G1711" s="1533"/>
    </row>
    <row r="1712" spans="1:11" x14ac:dyDescent="0.2">
      <c r="A1712" s="1">
        <v>1707</v>
      </c>
      <c r="E1712" s="2" t="b">
        <f t="shared" ca="1" si="50"/>
        <v>1</v>
      </c>
      <c r="F1712" s="2" t="str" cm="1">
        <f t="array" aca="1" ref="F1712" ca="1">IF(G1712&lt;&gt;"",INDIRECT("'"&amp;G1712&amp;"'!"&amp;H1712),"")</f>
        <v/>
      </c>
      <c r="G1712" s="1533"/>
    </row>
    <row r="1713" spans="1:11" x14ac:dyDescent="0.2">
      <c r="A1713" s="1">
        <v>1708</v>
      </c>
      <c r="E1713" s="2" t="b">
        <f t="shared" ca="1" si="50"/>
        <v>1</v>
      </c>
      <c r="F1713" s="2" t="str" cm="1">
        <f t="array" aca="1" ref="F1713" ca="1">IF(G1713&lt;&gt;"",INDIRECT("'"&amp;G1713&amp;"'!"&amp;H1713),"")</f>
        <v/>
      </c>
      <c r="G1713" s="1533"/>
    </row>
    <row r="1714" spans="1:11" x14ac:dyDescent="0.2">
      <c r="A1714" s="1">
        <v>1709</v>
      </c>
      <c r="E1714" s="2" t="b">
        <f t="shared" ca="1" si="50"/>
        <v>1</v>
      </c>
      <c r="F1714" s="2" t="str" cm="1">
        <f t="array" aca="1" ref="F1714" ca="1">IF(G1714&lt;&gt;"",INDIRECT("'"&amp;G1714&amp;"'!"&amp;H1714),"")</f>
        <v/>
      </c>
      <c r="G1714" s="1533"/>
    </row>
    <row r="1715" spans="1:11" x14ac:dyDescent="0.2">
      <c r="A1715" s="1">
        <v>1710</v>
      </c>
      <c r="D1715" s="4"/>
      <c r="E1715" s="2" t="b">
        <f t="shared" ca="1" si="50"/>
        <v>1</v>
      </c>
      <c r="F1715" s="2" t="str" cm="1">
        <f t="array" aca="1" ref="F1715" ca="1">IF(G1715&lt;&gt;"",INDIRECT("'"&amp;G1715&amp;"'!"&amp;H1715),"")</f>
        <v/>
      </c>
      <c r="G1715" s="1533"/>
      <c r="I1715" s="4"/>
      <c r="J1715" s="4"/>
      <c r="K1715" s="4"/>
    </row>
    <row r="1716" spans="1:11" x14ac:dyDescent="0.2">
      <c r="A1716" s="1">
        <v>1711</v>
      </c>
      <c r="E1716" s="2" t="b">
        <f t="shared" ca="1" si="50"/>
        <v>1</v>
      </c>
      <c r="F1716" s="2" t="str" cm="1">
        <f t="array" aca="1" ref="F1716" ca="1">IF(G1716&lt;&gt;"",INDIRECT("'"&amp;G1716&amp;"'!"&amp;H1716),"")</f>
        <v/>
      </c>
      <c r="G1716" s="1533"/>
    </row>
    <row r="1717" spans="1:11" x14ac:dyDescent="0.2">
      <c r="A1717" s="1">
        <v>1712</v>
      </c>
      <c r="E1717" s="2" t="b">
        <f t="shared" ca="1" si="50"/>
        <v>1</v>
      </c>
      <c r="F1717" s="2" t="str" cm="1">
        <f t="array" aca="1" ref="F1717" ca="1">IF(G1717&lt;&gt;"",INDIRECT("'"&amp;G1717&amp;"'!"&amp;H1717),"")</f>
        <v/>
      </c>
      <c r="G1717" s="1533"/>
    </row>
    <row r="1718" spans="1:11" x14ac:dyDescent="0.2">
      <c r="A1718" s="1">
        <v>1713</v>
      </c>
      <c r="E1718" s="2" t="b">
        <f t="shared" ca="1" si="50"/>
        <v>1</v>
      </c>
      <c r="F1718" s="2" t="str" cm="1">
        <f t="array" aca="1" ref="F1718" ca="1">IF(G1718&lt;&gt;"",INDIRECT("'"&amp;G1718&amp;"'!"&amp;H1718),"")</f>
        <v/>
      </c>
      <c r="G1718" s="1533"/>
    </row>
    <row r="1719" spans="1:11" x14ac:dyDescent="0.2">
      <c r="A1719" s="1">
        <v>1714</v>
      </c>
      <c r="E1719" s="2" t="b">
        <f t="shared" ca="1" si="50"/>
        <v>1</v>
      </c>
      <c r="F1719" s="2" t="str" cm="1">
        <f t="array" aca="1" ref="F1719" ca="1">IF(G1719&lt;&gt;"",INDIRECT("'"&amp;G1719&amp;"'!"&amp;H1719),"")</f>
        <v/>
      </c>
      <c r="G1719" s="1533"/>
    </row>
    <row r="1720" spans="1:11" x14ac:dyDescent="0.2">
      <c r="A1720" s="1">
        <v>1715</v>
      </c>
      <c r="E1720" s="2" t="b">
        <f t="shared" ca="1" si="50"/>
        <v>1</v>
      </c>
      <c r="F1720" s="2" t="str" cm="1">
        <f t="array" aca="1" ref="F1720" ca="1">IF(G1720&lt;&gt;"",INDIRECT("'"&amp;G1720&amp;"'!"&amp;H1720),"")</f>
        <v/>
      </c>
      <c r="G1720" s="1533"/>
    </row>
    <row r="1721" spans="1:11" x14ac:dyDescent="0.2">
      <c r="A1721" s="1">
        <v>1716</v>
      </c>
      <c r="E1721" s="2" t="b">
        <f t="shared" ca="1" si="50"/>
        <v>1</v>
      </c>
      <c r="F1721" s="2" t="str" cm="1">
        <f t="array" aca="1" ref="F1721" ca="1">IF(G1721&lt;&gt;"",INDIRECT("'"&amp;G1721&amp;"'!"&amp;H1721),"")</f>
        <v/>
      </c>
      <c r="G1721" s="1533"/>
    </row>
    <row r="1722" spans="1:11" x14ac:dyDescent="0.2">
      <c r="A1722" s="1">
        <v>1717</v>
      </c>
      <c r="E1722" s="2" t="b">
        <f t="shared" ca="1" si="50"/>
        <v>1</v>
      </c>
      <c r="F1722" s="2" t="str" cm="1">
        <f t="array" aca="1" ref="F1722" ca="1">IF(G1722&lt;&gt;"",INDIRECT("'"&amp;G1722&amp;"'!"&amp;H1722),"")</f>
        <v/>
      </c>
      <c r="G1722" s="1533"/>
    </row>
    <row r="1723" spans="1:11" x14ac:dyDescent="0.2">
      <c r="A1723" s="1">
        <v>1718</v>
      </c>
      <c r="E1723" s="2" t="b">
        <f t="shared" ca="1" si="50"/>
        <v>1</v>
      </c>
      <c r="F1723" s="2" t="str" cm="1">
        <f t="array" aca="1" ref="F1723" ca="1">IF(G1723&lt;&gt;"",INDIRECT("'"&amp;G1723&amp;"'!"&amp;H1723),"")</f>
        <v/>
      </c>
      <c r="G1723" s="1533"/>
    </row>
    <row r="1724" spans="1:11" x14ac:dyDescent="0.2">
      <c r="A1724" s="1">
        <v>1719</v>
      </c>
      <c r="E1724" s="2" t="b">
        <f t="shared" ca="1" si="50"/>
        <v>1</v>
      </c>
      <c r="F1724" s="2" t="str" cm="1">
        <f t="array" aca="1" ref="F1724" ca="1">IF(G1724&lt;&gt;"",INDIRECT("'"&amp;G1724&amp;"'!"&amp;H1724),"")</f>
        <v/>
      </c>
      <c r="G1724" s="1533"/>
    </row>
    <row r="1725" spans="1:11" x14ac:dyDescent="0.2">
      <c r="A1725" s="1">
        <v>1720</v>
      </c>
      <c r="E1725" s="2" t="b">
        <f t="shared" ca="1" si="50"/>
        <v>1</v>
      </c>
      <c r="F1725" s="2" t="str" cm="1">
        <f t="array" aca="1" ref="F1725" ca="1">IF(G1725&lt;&gt;"",INDIRECT("'"&amp;G1725&amp;"'!"&amp;H1725),"")</f>
        <v/>
      </c>
      <c r="G1725" s="1533"/>
    </row>
    <row r="1726" spans="1:11" x14ac:dyDescent="0.2">
      <c r="A1726" s="1">
        <v>1721</v>
      </c>
      <c r="E1726" s="2" t="b">
        <f t="shared" ca="1" si="50"/>
        <v>1</v>
      </c>
      <c r="F1726" s="2" t="str" cm="1">
        <f t="array" aca="1" ref="F1726" ca="1">IF(G1726&lt;&gt;"",INDIRECT("'"&amp;G1726&amp;"'!"&amp;H1726),"")</f>
        <v/>
      </c>
      <c r="G1726" s="1533"/>
    </row>
    <row r="1727" spans="1:11" x14ac:dyDescent="0.2">
      <c r="A1727" s="1">
        <v>1722</v>
      </c>
      <c r="E1727" s="2" t="b">
        <f t="shared" ca="1" si="50"/>
        <v>1</v>
      </c>
      <c r="F1727" s="2" t="str" cm="1">
        <f t="array" aca="1" ref="F1727" ca="1">IF(G1727&lt;&gt;"",INDIRECT("'"&amp;G1727&amp;"'!"&amp;H1727),"")</f>
        <v/>
      </c>
      <c r="G1727" s="1533"/>
    </row>
    <row r="1728" spans="1:11" x14ac:dyDescent="0.2">
      <c r="A1728" s="1">
        <v>1723</v>
      </c>
      <c r="E1728" s="2" t="b">
        <f t="shared" ca="1" si="50"/>
        <v>1</v>
      </c>
      <c r="F1728" s="2" t="str" cm="1">
        <f t="array" aca="1" ref="F1728" ca="1">IF(G1728&lt;&gt;"",INDIRECT("'"&amp;G1728&amp;"'!"&amp;H1728),"")</f>
        <v/>
      </c>
      <c r="G1728" s="1533"/>
    </row>
    <row r="1729" spans="1:11" x14ac:dyDescent="0.2">
      <c r="A1729" s="1">
        <v>1724</v>
      </c>
      <c r="E1729" s="2" t="b">
        <f t="shared" ca="1" si="50"/>
        <v>1</v>
      </c>
      <c r="F1729" s="2" t="str" cm="1">
        <f t="array" aca="1" ref="F1729" ca="1">IF(G1729&lt;&gt;"",INDIRECT("'"&amp;G1729&amp;"'!"&amp;H1729),"")</f>
        <v/>
      </c>
      <c r="G1729" s="1533"/>
    </row>
    <row r="1730" spans="1:11" x14ac:dyDescent="0.2">
      <c r="A1730" s="1">
        <v>1725</v>
      </c>
      <c r="E1730" s="2" t="b">
        <f t="shared" ref="E1730:E1793" ca="1" si="51">F1730=B1730</f>
        <v>1</v>
      </c>
      <c r="F1730" s="2" t="str" cm="1">
        <f t="array" aca="1" ref="F1730" ca="1">IF(G1730&lt;&gt;"",INDIRECT("'"&amp;G1730&amp;"'!"&amp;H1730),"")</f>
        <v/>
      </c>
      <c r="G1730" s="1533"/>
    </row>
    <row r="1731" spans="1:11" x14ac:dyDescent="0.2">
      <c r="A1731" s="1">
        <v>1726</v>
      </c>
      <c r="D1731" s="4"/>
      <c r="E1731" s="2" t="b">
        <f t="shared" ca="1" si="51"/>
        <v>1</v>
      </c>
      <c r="F1731" s="2" t="str" cm="1">
        <f t="array" aca="1" ref="F1731" ca="1">IF(G1731&lt;&gt;"",INDIRECT("'"&amp;G1731&amp;"'!"&amp;H1731),"")</f>
        <v/>
      </c>
      <c r="G1731" s="1533"/>
      <c r="I1731" s="4"/>
      <c r="J1731" s="4"/>
      <c r="K1731" s="4"/>
    </row>
    <row r="1732" spans="1:11" x14ac:dyDescent="0.2">
      <c r="A1732" s="1">
        <v>1727</v>
      </c>
      <c r="E1732" s="2" t="b">
        <f t="shared" ca="1" si="51"/>
        <v>1</v>
      </c>
      <c r="F1732" s="2" t="str" cm="1">
        <f t="array" aca="1" ref="F1732" ca="1">IF(G1732&lt;&gt;"",INDIRECT("'"&amp;G1732&amp;"'!"&amp;H1732),"")</f>
        <v/>
      </c>
      <c r="G1732" s="1533"/>
    </row>
    <row r="1733" spans="1:11" x14ac:dyDescent="0.2">
      <c r="A1733" s="1">
        <v>1728</v>
      </c>
      <c r="E1733" s="2" t="b">
        <f t="shared" ca="1" si="51"/>
        <v>1</v>
      </c>
      <c r="F1733" s="2" t="str" cm="1">
        <f t="array" aca="1" ref="F1733" ca="1">IF(G1733&lt;&gt;"",INDIRECT("'"&amp;G1733&amp;"'!"&amp;H1733),"")</f>
        <v/>
      </c>
      <c r="G1733" s="1533"/>
    </row>
    <row r="1734" spans="1:11" x14ac:dyDescent="0.2">
      <c r="A1734" s="1">
        <v>1729</v>
      </c>
      <c r="E1734" s="2" t="b">
        <f t="shared" ca="1" si="51"/>
        <v>1</v>
      </c>
      <c r="F1734" s="2" t="str" cm="1">
        <f t="array" aca="1" ref="F1734" ca="1">IF(G1734&lt;&gt;"",INDIRECT("'"&amp;G1734&amp;"'!"&amp;H1734),"")</f>
        <v/>
      </c>
      <c r="G1734" s="1533"/>
    </row>
    <row r="1735" spans="1:11" x14ac:dyDescent="0.2">
      <c r="A1735" s="1">
        <v>1730</v>
      </c>
      <c r="E1735" s="2" t="b">
        <f t="shared" ca="1" si="51"/>
        <v>1</v>
      </c>
      <c r="F1735" s="2" t="str" cm="1">
        <f t="array" aca="1" ref="F1735" ca="1">IF(G1735&lt;&gt;"",INDIRECT("'"&amp;G1735&amp;"'!"&amp;H1735),"")</f>
        <v/>
      </c>
      <c r="G1735" s="1533"/>
    </row>
    <row r="1736" spans="1:11" x14ac:dyDescent="0.2">
      <c r="A1736" s="1">
        <v>1731</v>
      </c>
      <c r="E1736" s="2" t="b">
        <f t="shared" ca="1" si="51"/>
        <v>1</v>
      </c>
      <c r="F1736" s="2" t="str" cm="1">
        <f t="array" aca="1" ref="F1736" ca="1">IF(G1736&lt;&gt;"",INDIRECT("'"&amp;G1736&amp;"'!"&amp;H1736),"")</f>
        <v/>
      </c>
      <c r="G1736" s="1533"/>
    </row>
    <row r="1737" spans="1:11" x14ac:dyDescent="0.2">
      <c r="A1737" s="1">
        <v>1732</v>
      </c>
      <c r="E1737" s="2" t="b">
        <f t="shared" ca="1" si="51"/>
        <v>1</v>
      </c>
      <c r="F1737" s="2" t="str" cm="1">
        <f t="array" aca="1" ref="F1737" ca="1">IF(G1737&lt;&gt;"",INDIRECT("'"&amp;G1737&amp;"'!"&amp;H1737),"")</f>
        <v/>
      </c>
      <c r="G1737" s="1533"/>
    </row>
    <row r="1738" spans="1:11" x14ac:dyDescent="0.2">
      <c r="A1738" s="1">
        <v>1733</v>
      </c>
      <c r="E1738" s="2" t="b">
        <f t="shared" ca="1" si="51"/>
        <v>1</v>
      </c>
      <c r="F1738" s="2" t="str" cm="1">
        <f t="array" aca="1" ref="F1738" ca="1">IF(G1738&lt;&gt;"",INDIRECT("'"&amp;G1738&amp;"'!"&amp;H1738),"")</f>
        <v/>
      </c>
      <c r="G1738" s="1533"/>
    </row>
    <row r="1739" spans="1:11" x14ac:dyDescent="0.2">
      <c r="A1739" s="1">
        <v>1734</v>
      </c>
      <c r="E1739" s="2" t="b">
        <f t="shared" ca="1" si="51"/>
        <v>1</v>
      </c>
      <c r="F1739" s="2" t="str" cm="1">
        <f t="array" aca="1" ref="F1739" ca="1">IF(G1739&lt;&gt;"",INDIRECT("'"&amp;G1739&amp;"'!"&amp;H1739),"")</f>
        <v/>
      </c>
      <c r="G1739" s="1533"/>
    </row>
    <row r="1740" spans="1:11" x14ac:dyDescent="0.2">
      <c r="A1740" s="1">
        <v>1735</v>
      </c>
      <c r="E1740" s="2" t="b">
        <f t="shared" ca="1" si="51"/>
        <v>1</v>
      </c>
      <c r="F1740" s="2" t="str" cm="1">
        <f t="array" aca="1" ref="F1740" ca="1">IF(G1740&lt;&gt;"",INDIRECT("'"&amp;G1740&amp;"'!"&amp;H1740),"")</f>
        <v/>
      </c>
      <c r="G1740" s="1533"/>
    </row>
    <row r="1741" spans="1:11" x14ac:dyDescent="0.2">
      <c r="A1741" s="1">
        <v>1736</v>
      </c>
      <c r="E1741" s="2" t="b">
        <f t="shared" ca="1" si="51"/>
        <v>1</v>
      </c>
      <c r="F1741" s="2" t="str" cm="1">
        <f t="array" aca="1" ref="F1741" ca="1">IF(G1741&lt;&gt;"",INDIRECT("'"&amp;G1741&amp;"'!"&amp;H1741),"")</f>
        <v/>
      </c>
      <c r="G1741" s="1533"/>
    </row>
    <row r="1742" spans="1:11" x14ac:dyDescent="0.2">
      <c r="A1742" s="1">
        <v>1737</v>
      </c>
      <c r="E1742" s="2" t="b">
        <f t="shared" ca="1" si="51"/>
        <v>1</v>
      </c>
      <c r="F1742" s="2" t="str" cm="1">
        <f t="array" aca="1" ref="F1742" ca="1">IF(G1742&lt;&gt;"",INDIRECT("'"&amp;G1742&amp;"'!"&amp;H1742),"")</f>
        <v/>
      </c>
      <c r="G1742" s="1533"/>
    </row>
    <row r="1743" spans="1:11" x14ac:dyDescent="0.2">
      <c r="A1743" s="1">
        <v>1738</v>
      </c>
      <c r="E1743" s="2" t="b">
        <f t="shared" ca="1" si="51"/>
        <v>1</v>
      </c>
      <c r="F1743" s="2" t="str" cm="1">
        <f t="array" aca="1" ref="F1743" ca="1">IF(G1743&lt;&gt;"",INDIRECT("'"&amp;G1743&amp;"'!"&amp;H1743),"")</f>
        <v/>
      </c>
      <c r="G1743" s="1533"/>
    </row>
    <row r="1744" spans="1:11" x14ac:dyDescent="0.2">
      <c r="A1744" s="1">
        <v>1739</v>
      </c>
      <c r="E1744" s="2" t="b">
        <f t="shared" ca="1" si="51"/>
        <v>1</v>
      </c>
      <c r="F1744" s="2" t="str" cm="1">
        <f t="array" aca="1" ref="F1744" ca="1">IF(G1744&lt;&gt;"",INDIRECT("'"&amp;G1744&amp;"'!"&amp;H1744),"")</f>
        <v/>
      </c>
      <c r="G1744" s="1533"/>
    </row>
    <row r="1745" spans="1:11" x14ac:dyDescent="0.2">
      <c r="A1745" s="1">
        <v>1740</v>
      </c>
      <c r="E1745" s="2" t="b">
        <f t="shared" ca="1" si="51"/>
        <v>1</v>
      </c>
      <c r="F1745" s="2" t="str" cm="1">
        <f t="array" aca="1" ref="F1745" ca="1">IF(G1745&lt;&gt;"",INDIRECT("'"&amp;G1745&amp;"'!"&amp;H1745),"")</f>
        <v/>
      </c>
      <c r="G1745" s="1533"/>
    </row>
    <row r="1746" spans="1:11" x14ac:dyDescent="0.2">
      <c r="A1746" s="1">
        <v>1741</v>
      </c>
      <c r="E1746" s="2" t="b">
        <f t="shared" ca="1" si="51"/>
        <v>1</v>
      </c>
      <c r="F1746" s="2" t="str" cm="1">
        <f t="array" aca="1" ref="F1746" ca="1">IF(G1746&lt;&gt;"",INDIRECT("'"&amp;G1746&amp;"'!"&amp;H1746),"")</f>
        <v/>
      </c>
      <c r="G1746" s="1533"/>
    </row>
    <row r="1747" spans="1:11" x14ac:dyDescent="0.2">
      <c r="A1747" s="1">
        <v>1742</v>
      </c>
      <c r="D1747" s="4"/>
      <c r="E1747" s="2" t="b">
        <f t="shared" ca="1" si="51"/>
        <v>1</v>
      </c>
      <c r="F1747" s="2" t="str" cm="1">
        <f t="array" aca="1" ref="F1747" ca="1">IF(G1747&lt;&gt;"",INDIRECT("'"&amp;G1747&amp;"'!"&amp;H1747),"")</f>
        <v/>
      </c>
      <c r="G1747" s="1533"/>
      <c r="I1747" s="4"/>
      <c r="J1747" s="4"/>
      <c r="K1747" s="4"/>
    </row>
    <row r="1748" spans="1:11" x14ac:dyDescent="0.2">
      <c r="A1748" s="1">
        <v>1743</v>
      </c>
      <c r="E1748" s="2" t="b">
        <f t="shared" ca="1" si="51"/>
        <v>1</v>
      </c>
      <c r="F1748" s="2" t="str" cm="1">
        <f t="array" aca="1" ref="F1748" ca="1">IF(G1748&lt;&gt;"",INDIRECT("'"&amp;G1748&amp;"'!"&amp;H1748),"")</f>
        <v/>
      </c>
      <c r="G1748" s="1533"/>
    </row>
    <row r="1749" spans="1:11" x14ac:dyDescent="0.2">
      <c r="A1749" s="1">
        <v>1744</v>
      </c>
      <c r="E1749" s="2" t="b">
        <f t="shared" ca="1" si="51"/>
        <v>1</v>
      </c>
      <c r="F1749" s="2" t="str" cm="1">
        <f t="array" aca="1" ref="F1749" ca="1">IF(G1749&lt;&gt;"",INDIRECT("'"&amp;G1749&amp;"'!"&amp;H1749),"")</f>
        <v/>
      </c>
      <c r="G1749" s="1533"/>
    </row>
    <row r="1750" spans="1:11" x14ac:dyDescent="0.2">
      <c r="A1750" s="1">
        <v>1745</v>
      </c>
      <c r="E1750" s="2" t="b">
        <f t="shared" ca="1" si="51"/>
        <v>1</v>
      </c>
      <c r="F1750" s="2" t="str" cm="1">
        <f t="array" aca="1" ref="F1750" ca="1">IF(G1750&lt;&gt;"",INDIRECT("'"&amp;G1750&amp;"'!"&amp;H1750),"")</f>
        <v/>
      </c>
      <c r="G1750" s="1533"/>
    </row>
    <row r="1751" spans="1:11" x14ac:dyDescent="0.2">
      <c r="A1751" s="1">
        <v>1746</v>
      </c>
      <c r="E1751" s="2" t="b">
        <f t="shared" ca="1" si="51"/>
        <v>1</v>
      </c>
      <c r="F1751" s="2" t="str" cm="1">
        <f t="array" aca="1" ref="F1751" ca="1">IF(G1751&lt;&gt;"",INDIRECT("'"&amp;G1751&amp;"'!"&amp;H1751),"")</f>
        <v/>
      </c>
      <c r="G1751" s="1533"/>
    </row>
    <row r="1752" spans="1:11" x14ac:dyDescent="0.2">
      <c r="A1752" s="1">
        <v>1747</v>
      </c>
      <c r="E1752" s="2" t="b">
        <f t="shared" ca="1" si="51"/>
        <v>1</v>
      </c>
      <c r="F1752" s="2" t="str" cm="1">
        <f t="array" aca="1" ref="F1752" ca="1">IF(G1752&lt;&gt;"",INDIRECT("'"&amp;G1752&amp;"'!"&amp;H1752),"")</f>
        <v/>
      </c>
      <c r="G1752" s="1533"/>
    </row>
    <row r="1753" spans="1:11" x14ac:dyDescent="0.2">
      <c r="A1753" s="1">
        <v>1748</v>
      </c>
      <c r="E1753" s="2" t="b">
        <f t="shared" ca="1" si="51"/>
        <v>1</v>
      </c>
      <c r="F1753" s="2" t="str" cm="1">
        <f t="array" aca="1" ref="F1753" ca="1">IF(G1753&lt;&gt;"",INDIRECT("'"&amp;G1753&amp;"'!"&amp;H1753),"")</f>
        <v/>
      </c>
      <c r="G1753" s="1533"/>
    </row>
    <row r="1754" spans="1:11" x14ac:dyDescent="0.2">
      <c r="A1754" s="1">
        <v>1749</v>
      </c>
      <c r="E1754" s="2" t="b">
        <f t="shared" ca="1" si="51"/>
        <v>1</v>
      </c>
      <c r="F1754" s="2" t="str" cm="1">
        <f t="array" aca="1" ref="F1754" ca="1">IF(G1754&lt;&gt;"",INDIRECT("'"&amp;G1754&amp;"'!"&amp;H1754),"")</f>
        <v/>
      </c>
      <c r="G1754" s="1533"/>
    </row>
    <row r="1755" spans="1:11" x14ac:dyDescent="0.2">
      <c r="A1755" s="1">
        <v>1750</v>
      </c>
      <c r="E1755" s="2" t="b">
        <f t="shared" ca="1" si="51"/>
        <v>1</v>
      </c>
      <c r="F1755" s="2" t="str" cm="1">
        <f t="array" aca="1" ref="F1755" ca="1">IF(G1755&lt;&gt;"",INDIRECT("'"&amp;G1755&amp;"'!"&amp;H1755),"")</f>
        <v/>
      </c>
      <c r="G1755" s="1533"/>
    </row>
    <row r="1756" spans="1:11" x14ac:dyDescent="0.2">
      <c r="A1756" s="1">
        <v>1751</v>
      </c>
      <c r="E1756" s="2" t="b">
        <f t="shared" ca="1" si="51"/>
        <v>1</v>
      </c>
      <c r="F1756" s="2" t="str" cm="1">
        <f t="array" aca="1" ref="F1756" ca="1">IF(G1756&lt;&gt;"",INDIRECT("'"&amp;G1756&amp;"'!"&amp;H1756),"")</f>
        <v/>
      </c>
      <c r="G1756" s="1533"/>
    </row>
    <row r="1757" spans="1:11" x14ac:dyDescent="0.2">
      <c r="A1757" s="1">
        <v>1752</v>
      </c>
      <c r="E1757" s="2" t="b">
        <f t="shared" ca="1" si="51"/>
        <v>1</v>
      </c>
      <c r="F1757" s="2" t="str" cm="1">
        <f t="array" aca="1" ref="F1757" ca="1">IF(G1757&lt;&gt;"",INDIRECT("'"&amp;G1757&amp;"'!"&amp;H1757),"")</f>
        <v/>
      </c>
      <c r="G1757" s="1533"/>
    </row>
    <row r="1758" spans="1:11" x14ac:dyDescent="0.2">
      <c r="A1758" s="1">
        <v>1753</v>
      </c>
      <c r="E1758" s="2" t="b">
        <f t="shared" ca="1" si="51"/>
        <v>1</v>
      </c>
      <c r="F1758" s="2" t="str" cm="1">
        <f t="array" aca="1" ref="F1758" ca="1">IF(G1758&lt;&gt;"",INDIRECT("'"&amp;G1758&amp;"'!"&amp;H1758),"")</f>
        <v/>
      </c>
      <c r="G1758" s="1533"/>
    </row>
    <row r="1759" spans="1:11" x14ac:dyDescent="0.2">
      <c r="A1759" s="1">
        <v>1754</v>
      </c>
      <c r="E1759" s="2" t="b">
        <f t="shared" ca="1" si="51"/>
        <v>1</v>
      </c>
      <c r="F1759" s="2" t="str" cm="1">
        <f t="array" aca="1" ref="F1759" ca="1">IF(G1759&lt;&gt;"",INDIRECT("'"&amp;G1759&amp;"'!"&amp;H1759),"")</f>
        <v/>
      </c>
      <c r="G1759" s="1533"/>
    </row>
    <row r="1760" spans="1:11" x14ac:dyDescent="0.2">
      <c r="A1760" s="1">
        <v>1755</v>
      </c>
      <c r="E1760" s="2" t="b">
        <f t="shared" ca="1" si="51"/>
        <v>1</v>
      </c>
      <c r="F1760" s="2" t="str" cm="1">
        <f t="array" aca="1" ref="F1760" ca="1">IF(G1760&lt;&gt;"",INDIRECT("'"&amp;G1760&amp;"'!"&amp;H1760),"")</f>
        <v/>
      </c>
      <c r="G1760" s="1533"/>
    </row>
    <row r="1761" spans="1:11" x14ac:dyDescent="0.2">
      <c r="A1761" s="1">
        <v>1756</v>
      </c>
      <c r="E1761" s="2" t="b">
        <f t="shared" ca="1" si="51"/>
        <v>1</v>
      </c>
      <c r="F1761" s="2" t="str" cm="1">
        <f t="array" aca="1" ref="F1761" ca="1">IF(G1761&lt;&gt;"",INDIRECT("'"&amp;G1761&amp;"'!"&amp;H1761),"")</f>
        <v/>
      </c>
      <c r="G1761" s="1533"/>
    </row>
    <row r="1762" spans="1:11" x14ac:dyDescent="0.2">
      <c r="A1762" s="1">
        <v>1757</v>
      </c>
      <c r="E1762" s="2" t="b">
        <f t="shared" ca="1" si="51"/>
        <v>1</v>
      </c>
      <c r="F1762" s="2" t="str" cm="1">
        <f t="array" aca="1" ref="F1762" ca="1">IF(G1762&lt;&gt;"",INDIRECT("'"&amp;G1762&amp;"'!"&amp;H1762),"")</f>
        <v/>
      </c>
      <c r="G1762" s="1533"/>
    </row>
    <row r="1763" spans="1:11" x14ac:dyDescent="0.2">
      <c r="A1763" s="1">
        <v>1758</v>
      </c>
      <c r="D1763" s="4"/>
      <c r="E1763" s="2" t="b">
        <f t="shared" ca="1" si="51"/>
        <v>1</v>
      </c>
      <c r="F1763" s="2" t="str" cm="1">
        <f t="array" aca="1" ref="F1763" ca="1">IF(G1763&lt;&gt;"",INDIRECT("'"&amp;G1763&amp;"'!"&amp;H1763),"")</f>
        <v/>
      </c>
      <c r="G1763" s="1533"/>
      <c r="I1763" s="4"/>
      <c r="J1763" s="4"/>
      <c r="K1763" s="4"/>
    </row>
    <row r="1764" spans="1:11" x14ac:dyDescent="0.2">
      <c r="A1764" s="1">
        <v>1759</v>
      </c>
      <c r="E1764" s="2" t="b">
        <f t="shared" ca="1" si="51"/>
        <v>1</v>
      </c>
      <c r="F1764" s="2" t="str" cm="1">
        <f t="array" aca="1" ref="F1764" ca="1">IF(G1764&lt;&gt;"",INDIRECT("'"&amp;G1764&amp;"'!"&amp;H1764),"")</f>
        <v/>
      </c>
      <c r="G1764" s="1533"/>
    </row>
    <row r="1765" spans="1:11" x14ac:dyDescent="0.2">
      <c r="A1765" s="1">
        <v>1760</v>
      </c>
      <c r="E1765" s="2" t="b">
        <f t="shared" ca="1" si="51"/>
        <v>1</v>
      </c>
      <c r="F1765" s="2" t="str" cm="1">
        <f t="array" aca="1" ref="F1765" ca="1">IF(G1765&lt;&gt;"",INDIRECT("'"&amp;G1765&amp;"'!"&amp;H1765),"")</f>
        <v/>
      </c>
      <c r="G1765" s="1533"/>
    </row>
    <row r="1766" spans="1:11" x14ac:dyDescent="0.2">
      <c r="A1766" s="1">
        <v>1761</v>
      </c>
      <c r="E1766" s="2" t="b">
        <f t="shared" ca="1" si="51"/>
        <v>1</v>
      </c>
      <c r="F1766" s="2" t="str" cm="1">
        <f t="array" aca="1" ref="F1766" ca="1">IF(G1766&lt;&gt;"",INDIRECT("'"&amp;G1766&amp;"'!"&amp;H1766),"")</f>
        <v/>
      </c>
      <c r="G1766" s="1533"/>
    </row>
    <row r="1767" spans="1:11" x14ac:dyDescent="0.2">
      <c r="A1767" s="1">
        <v>1762</v>
      </c>
      <c r="E1767" s="2" t="b">
        <f t="shared" ca="1" si="51"/>
        <v>1</v>
      </c>
      <c r="F1767" s="2" t="str" cm="1">
        <f t="array" aca="1" ref="F1767" ca="1">IF(G1767&lt;&gt;"",INDIRECT("'"&amp;G1767&amp;"'!"&amp;H1767),"")</f>
        <v/>
      </c>
      <c r="G1767" s="1533"/>
    </row>
    <row r="1768" spans="1:11" x14ac:dyDescent="0.2">
      <c r="A1768" s="1">
        <v>1763</v>
      </c>
      <c r="D1768" s="4"/>
      <c r="E1768" s="2" t="b">
        <f t="shared" ca="1" si="51"/>
        <v>1</v>
      </c>
      <c r="F1768" s="2" t="str" cm="1">
        <f t="array" aca="1" ref="F1768" ca="1">IF(G1768&lt;&gt;"",INDIRECT("'"&amp;G1768&amp;"'!"&amp;H1768),"")</f>
        <v/>
      </c>
      <c r="G1768" s="1533"/>
      <c r="I1768" s="4"/>
      <c r="J1768" s="4"/>
      <c r="K1768" s="4"/>
    </row>
    <row r="1769" spans="1:11" x14ac:dyDescent="0.2">
      <c r="A1769" s="1">
        <v>1764</v>
      </c>
      <c r="E1769" s="2" t="b">
        <f t="shared" ca="1" si="51"/>
        <v>1</v>
      </c>
      <c r="F1769" s="2" t="str" cm="1">
        <f t="array" aca="1" ref="F1769" ca="1">IF(G1769&lt;&gt;"",INDIRECT("'"&amp;G1769&amp;"'!"&amp;H1769),"")</f>
        <v/>
      </c>
      <c r="G1769" s="1533"/>
    </row>
    <row r="1770" spans="1:11" x14ac:dyDescent="0.2">
      <c r="A1770" s="1">
        <v>1765</v>
      </c>
      <c r="E1770" s="2" t="b">
        <f t="shared" ca="1" si="51"/>
        <v>1</v>
      </c>
      <c r="F1770" s="2" t="str" cm="1">
        <f t="array" aca="1" ref="F1770" ca="1">IF(G1770&lt;&gt;"",INDIRECT("'"&amp;G1770&amp;"'!"&amp;H1770),"")</f>
        <v/>
      </c>
      <c r="G1770" s="1533"/>
    </row>
    <row r="1771" spans="1:11" x14ac:dyDescent="0.2">
      <c r="A1771" s="1">
        <v>1766</v>
      </c>
      <c r="E1771" s="2" t="b">
        <f t="shared" ca="1" si="51"/>
        <v>1</v>
      </c>
      <c r="F1771" s="2" t="str" cm="1">
        <f t="array" aca="1" ref="F1771" ca="1">IF(G1771&lt;&gt;"",INDIRECT("'"&amp;G1771&amp;"'!"&amp;H1771),"")</f>
        <v/>
      </c>
      <c r="G1771" s="1533"/>
    </row>
    <row r="1772" spans="1:11" x14ac:dyDescent="0.2">
      <c r="A1772" s="1">
        <v>1767</v>
      </c>
      <c r="E1772" s="2" t="b">
        <f t="shared" ca="1" si="51"/>
        <v>1</v>
      </c>
      <c r="F1772" s="2" t="str" cm="1">
        <f t="array" aca="1" ref="F1772" ca="1">IF(G1772&lt;&gt;"",INDIRECT("'"&amp;G1772&amp;"'!"&amp;H1772),"")</f>
        <v/>
      </c>
      <c r="G1772" s="1533"/>
    </row>
    <row r="1773" spans="1:11" x14ac:dyDescent="0.2">
      <c r="A1773" s="1">
        <v>1768</v>
      </c>
      <c r="E1773" s="2" t="b">
        <f t="shared" ca="1" si="51"/>
        <v>1</v>
      </c>
      <c r="F1773" s="2" t="str" cm="1">
        <f t="array" aca="1" ref="F1773" ca="1">IF(G1773&lt;&gt;"",INDIRECT("'"&amp;G1773&amp;"'!"&amp;H1773),"")</f>
        <v/>
      </c>
      <c r="G1773" s="1533"/>
    </row>
    <row r="1774" spans="1:11" x14ac:dyDescent="0.2">
      <c r="A1774" s="1">
        <v>1769</v>
      </c>
      <c r="E1774" s="2" t="b">
        <f t="shared" ca="1" si="51"/>
        <v>1</v>
      </c>
      <c r="F1774" s="2" t="str" cm="1">
        <f t="array" aca="1" ref="F1774" ca="1">IF(G1774&lt;&gt;"",INDIRECT("'"&amp;G1774&amp;"'!"&amp;H1774),"")</f>
        <v/>
      </c>
      <c r="G1774" s="1533"/>
    </row>
    <row r="1775" spans="1:11" x14ac:dyDescent="0.2">
      <c r="A1775" s="1">
        <v>1770</v>
      </c>
      <c r="E1775" s="2" t="b">
        <f t="shared" ca="1" si="51"/>
        <v>1</v>
      </c>
      <c r="F1775" s="2" t="str" cm="1">
        <f t="array" aca="1" ref="F1775" ca="1">IF(G1775&lt;&gt;"",INDIRECT("'"&amp;G1775&amp;"'!"&amp;H1775),"")</f>
        <v/>
      </c>
      <c r="G1775" s="1533"/>
    </row>
    <row r="1776" spans="1:11" x14ac:dyDescent="0.2">
      <c r="A1776" s="1">
        <v>1771</v>
      </c>
      <c r="E1776" s="2" t="b">
        <f t="shared" ca="1" si="51"/>
        <v>1</v>
      </c>
      <c r="F1776" s="2" t="str" cm="1">
        <f t="array" aca="1" ref="F1776" ca="1">IF(G1776&lt;&gt;"",INDIRECT("'"&amp;G1776&amp;"'!"&amp;H1776),"")</f>
        <v/>
      </c>
      <c r="G1776" s="1533"/>
    </row>
    <row r="1777" spans="1:7" x14ac:dyDescent="0.2">
      <c r="A1777" s="1">
        <v>1772</v>
      </c>
      <c r="E1777" s="2" t="b">
        <f t="shared" ca="1" si="51"/>
        <v>1</v>
      </c>
      <c r="F1777" s="2" t="str" cm="1">
        <f t="array" aca="1" ref="F1777" ca="1">IF(G1777&lt;&gt;"",INDIRECT("'"&amp;G1777&amp;"'!"&amp;H1777),"")</f>
        <v/>
      </c>
      <c r="G1777" s="1533"/>
    </row>
    <row r="1778" spans="1:7" x14ac:dyDescent="0.2">
      <c r="A1778" s="1">
        <v>1773</v>
      </c>
      <c r="E1778" s="2" t="b">
        <f t="shared" ca="1" si="51"/>
        <v>1</v>
      </c>
      <c r="F1778" s="2" t="str" cm="1">
        <f t="array" aca="1" ref="F1778" ca="1">IF(G1778&lt;&gt;"",INDIRECT("'"&amp;G1778&amp;"'!"&amp;H1778),"")</f>
        <v/>
      </c>
      <c r="G1778" s="1533"/>
    </row>
    <row r="1779" spans="1:7" x14ac:dyDescent="0.2">
      <c r="A1779" s="1">
        <v>1774</v>
      </c>
      <c r="E1779" s="2" t="b">
        <f t="shared" ca="1" si="51"/>
        <v>1</v>
      </c>
      <c r="F1779" s="2" t="str" cm="1">
        <f t="array" aca="1" ref="F1779" ca="1">IF(G1779&lt;&gt;"",INDIRECT("'"&amp;G1779&amp;"'!"&amp;H1779),"")</f>
        <v/>
      </c>
      <c r="G1779" s="1533"/>
    </row>
    <row r="1780" spans="1:7" x14ac:dyDescent="0.2">
      <c r="A1780" s="1">
        <v>1775</v>
      </c>
      <c r="E1780" s="2" t="b">
        <f t="shared" ca="1" si="51"/>
        <v>1</v>
      </c>
      <c r="F1780" s="2" t="str" cm="1">
        <f t="array" aca="1" ref="F1780" ca="1">IF(G1780&lt;&gt;"",INDIRECT("'"&amp;G1780&amp;"'!"&amp;H1780),"")</f>
        <v/>
      </c>
      <c r="G1780" s="1533"/>
    </row>
    <row r="1781" spans="1:7" x14ac:dyDescent="0.2">
      <c r="A1781" s="1">
        <v>1776</v>
      </c>
      <c r="E1781" s="2" t="b">
        <f t="shared" ca="1" si="51"/>
        <v>1</v>
      </c>
      <c r="F1781" s="2" t="str" cm="1">
        <f t="array" aca="1" ref="F1781" ca="1">IF(G1781&lt;&gt;"",INDIRECT("'"&amp;G1781&amp;"'!"&amp;H1781),"")</f>
        <v/>
      </c>
      <c r="G1781" s="1533"/>
    </row>
    <row r="1782" spans="1:7" x14ac:dyDescent="0.2">
      <c r="A1782" s="1">
        <v>1777</v>
      </c>
      <c r="E1782" s="2" t="b">
        <f t="shared" ca="1" si="51"/>
        <v>1</v>
      </c>
      <c r="F1782" s="2" t="str" cm="1">
        <f t="array" aca="1" ref="F1782" ca="1">IF(G1782&lt;&gt;"",INDIRECT("'"&amp;G1782&amp;"'!"&amp;H1782),"")</f>
        <v/>
      </c>
      <c r="G1782" s="1533"/>
    </row>
    <row r="1783" spans="1:7" x14ac:dyDescent="0.2">
      <c r="A1783" s="1">
        <v>1778</v>
      </c>
      <c r="E1783" s="2" t="b">
        <f t="shared" ca="1" si="51"/>
        <v>1</v>
      </c>
      <c r="F1783" s="2" t="str" cm="1">
        <f t="array" aca="1" ref="F1783" ca="1">IF(G1783&lt;&gt;"",INDIRECT("'"&amp;G1783&amp;"'!"&amp;H1783),"")</f>
        <v/>
      </c>
      <c r="G1783" s="1533"/>
    </row>
    <row r="1784" spans="1:7" x14ac:dyDescent="0.2">
      <c r="A1784" s="1">
        <v>1779</v>
      </c>
      <c r="E1784" s="2" t="b">
        <f t="shared" ca="1" si="51"/>
        <v>1</v>
      </c>
      <c r="F1784" s="2" t="str" cm="1">
        <f t="array" aca="1" ref="F1784" ca="1">IF(G1784&lt;&gt;"",INDIRECT("'"&amp;G1784&amp;"'!"&amp;H1784),"")</f>
        <v/>
      </c>
      <c r="G1784" s="1533"/>
    </row>
    <row r="1785" spans="1:7" x14ac:dyDescent="0.2">
      <c r="A1785" s="1">
        <v>1780</v>
      </c>
      <c r="E1785" s="2" t="b">
        <f t="shared" ca="1" si="51"/>
        <v>1</v>
      </c>
      <c r="F1785" s="2" t="str" cm="1">
        <f t="array" aca="1" ref="F1785" ca="1">IF(G1785&lt;&gt;"",INDIRECT("'"&amp;G1785&amp;"'!"&amp;H1785),"")</f>
        <v/>
      </c>
      <c r="G1785" s="1533"/>
    </row>
    <row r="1786" spans="1:7" x14ac:dyDescent="0.2">
      <c r="A1786" s="1">
        <v>1781</v>
      </c>
      <c r="E1786" s="2" t="b">
        <f t="shared" ca="1" si="51"/>
        <v>1</v>
      </c>
      <c r="F1786" s="2" t="str" cm="1">
        <f t="array" aca="1" ref="F1786" ca="1">IF(G1786&lt;&gt;"",INDIRECT("'"&amp;G1786&amp;"'!"&amp;H1786),"")</f>
        <v/>
      </c>
      <c r="G1786" s="1533"/>
    </row>
    <row r="1787" spans="1:7" x14ac:dyDescent="0.2">
      <c r="A1787" s="1">
        <v>1782</v>
      </c>
      <c r="E1787" s="2" t="b">
        <f t="shared" ca="1" si="51"/>
        <v>1</v>
      </c>
      <c r="F1787" s="2" t="str" cm="1">
        <f t="array" aca="1" ref="F1787" ca="1">IF(G1787&lt;&gt;"",INDIRECT("'"&amp;G1787&amp;"'!"&amp;H1787),"")</f>
        <v/>
      </c>
      <c r="G1787" s="1533"/>
    </row>
    <row r="1788" spans="1:7" x14ac:dyDescent="0.2">
      <c r="A1788" s="1">
        <v>1783</v>
      </c>
      <c r="E1788" s="2" t="b">
        <f t="shared" ca="1" si="51"/>
        <v>1</v>
      </c>
      <c r="F1788" s="2" t="str" cm="1">
        <f t="array" aca="1" ref="F1788" ca="1">IF(G1788&lt;&gt;"",INDIRECT("'"&amp;G1788&amp;"'!"&amp;H1788),"")</f>
        <v/>
      </c>
      <c r="G1788" s="1533"/>
    </row>
    <row r="1789" spans="1:7" x14ac:dyDescent="0.2">
      <c r="A1789" s="1">
        <v>1784</v>
      </c>
      <c r="E1789" s="2" t="b">
        <f t="shared" ca="1" si="51"/>
        <v>1</v>
      </c>
      <c r="F1789" s="2" t="str" cm="1">
        <f t="array" aca="1" ref="F1789" ca="1">IF(G1789&lt;&gt;"",INDIRECT("'"&amp;G1789&amp;"'!"&amp;H1789),"")</f>
        <v/>
      </c>
      <c r="G1789" s="1533"/>
    </row>
    <row r="1790" spans="1:7" x14ac:dyDescent="0.2">
      <c r="A1790" s="1">
        <v>1785</v>
      </c>
      <c r="E1790" s="2" t="b">
        <f t="shared" ca="1" si="51"/>
        <v>1</v>
      </c>
      <c r="F1790" s="2" t="str" cm="1">
        <f t="array" aca="1" ref="F1790" ca="1">IF(G1790&lt;&gt;"",INDIRECT("'"&amp;G1790&amp;"'!"&amp;H1790),"")</f>
        <v/>
      </c>
      <c r="G1790" s="1533"/>
    </row>
    <row r="1791" spans="1:7" x14ac:dyDescent="0.2">
      <c r="A1791" s="1">
        <v>1786</v>
      </c>
      <c r="E1791" s="2" t="b">
        <f t="shared" ca="1" si="51"/>
        <v>1</v>
      </c>
      <c r="F1791" s="2" t="str" cm="1">
        <f t="array" aca="1" ref="F1791" ca="1">IF(G1791&lt;&gt;"",INDIRECT("'"&amp;G1791&amp;"'!"&amp;H1791),"")</f>
        <v/>
      </c>
      <c r="G1791" s="1533"/>
    </row>
    <row r="1792" spans="1:7" x14ac:dyDescent="0.2">
      <c r="A1792" s="1">
        <v>1787</v>
      </c>
      <c r="E1792" s="2" t="b">
        <f t="shared" ca="1" si="51"/>
        <v>1</v>
      </c>
      <c r="F1792" s="2" t="str" cm="1">
        <f t="array" aca="1" ref="F1792" ca="1">IF(G1792&lt;&gt;"",INDIRECT("'"&amp;G1792&amp;"'!"&amp;H1792),"")</f>
        <v/>
      </c>
      <c r="G1792" s="1533"/>
    </row>
    <row r="1793" spans="1:7" x14ac:dyDescent="0.2">
      <c r="A1793" s="1">
        <v>1788</v>
      </c>
      <c r="E1793" s="2" t="b">
        <f t="shared" ca="1" si="51"/>
        <v>1</v>
      </c>
      <c r="F1793" s="2" t="str" cm="1">
        <f t="array" aca="1" ref="F1793" ca="1">IF(G1793&lt;&gt;"",INDIRECT("'"&amp;G1793&amp;"'!"&amp;H1793),"")</f>
        <v/>
      </c>
      <c r="G1793" s="1533"/>
    </row>
    <row r="1794" spans="1:7" x14ac:dyDescent="0.2">
      <c r="A1794" s="1">
        <v>1789</v>
      </c>
      <c r="E1794" s="2" t="b">
        <f t="shared" ref="E1794:E1857" ca="1" si="52">F1794=B1794</f>
        <v>1</v>
      </c>
      <c r="F1794" s="2" t="str" cm="1">
        <f t="array" aca="1" ref="F1794" ca="1">IF(G1794&lt;&gt;"",INDIRECT("'"&amp;G1794&amp;"'!"&amp;H1794),"")</f>
        <v/>
      </c>
      <c r="G1794" s="1533"/>
    </row>
    <row r="1795" spans="1:7" x14ac:dyDescent="0.2">
      <c r="A1795" s="1">
        <v>1790</v>
      </c>
      <c r="E1795" s="2" t="b">
        <f t="shared" ca="1" si="52"/>
        <v>1</v>
      </c>
      <c r="F1795" s="2" t="str" cm="1">
        <f t="array" aca="1" ref="F1795" ca="1">IF(G1795&lt;&gt;"",INDIRECT("'"&amp;G1795&amp;"'!"&amp;H1795),"")</f>
        <v/>
      </c>
      <c r="G1795" s="1533"/>
    </row>
    <row r="1796" spans="1:7" x14ac:dyDescent="0.2">
      <c r="A1796" s="1">
        <v>1791</v>
      </c>
      <c r="E1796" s="2" t="b">
        <f t="shared" ca="1" si="52"/>
        <v>1</v>
      </c>
      <c r="F1796" s="2" t="str" cm="1">
        <f t="array" aca="1" ref="F1796" ca="1">IF(G1796&lt;&gt;"",INDIRECT("'"&amp;G1796&amp;"'!"&amp;H1796),"")</f>
        <v/>
      </c>
      <c r="G1796" s="1533"/>
    </row>
    <row r="1797" spans="1:7" x14ac:dyDescent="0.2">
      <c r="A1797" s="1">
        <v>1792</v>
      </c>
      <c r="E1797" s="2" t="b">
        <f t="shared" ca="1" si="52"/>
        <v>1</v>
      </c>
      <c r="F1797" s="2" t="str" cm="1">
        <f t="array" aca="1" ref="F1797" ca="1">IF(G1797&lt;&gt;"",INDIRECT("'"&amp;G1797&amp;"'!"&amp;H1797),"")</f>
        <v/>
      </c>
      <c r="G1797" s="1533"/>
    </row>
    <row r="1798" spans="1:7" x14ac:dyDescent="0.2">
      <c r="A1798" s="1">
        <v>1793</v>
      </c>
      <c r="E1798" s="2" t="b">
        <f t="shared" ca="1" si="52"/>
        <v>1</v>
      </c>
      <c r="F1798" s="2" t="str" cm="1">
        <f t="array" aca="1" ref="F1798" ca="1">IF(G1798&lt;&gt;"",INDIRECT("'"&amp;G1798&amp;"'!"&amp;H1798),"")</f>
        <v/>
      </c>
      <c r="G1798" s="1533"/>
    </row>
    <row r="1799" spans="1:7" x14ac:dyDescent="0.2">
      <c r="A1799" s="1">
        <v>1794</v>
      </c>
      <c r="E1799" s="2" t="b">
        <f t="shared" ca="1" si="52"/>
        <v>1</v>
      </c>
      <c r="F1799" s="2" t="str" cm="1">
        <f t="array" aca="1" ref="F1799" ca="1">IF(G1799&lt;&gt;"",INDIRECT("'"&amp;G1799&amp;"'!"&amp;H1799),"")</f>
        <v/>
      </c>
      <c r="G1799" s="1533"/>
    </row>
    <row r="1800" spans="1:7" x14ac:dyDescent="0.2">
      <c r="A1800" s="1">
        <v>1795</v>
      </c>
      <c r="E1800" s="2" t="b">
        <f t="shared" ca="1" si="52"/>
        <v>1</v>
      </c>
      <c r="F1800" s="2" t="str" cm="1">
        <f t="array" aca="1" ref="F1800" ca="1">IF(G1800&lt;&gt;"",INDIRECT("'"&amp;G1800&amp;"'!"&amp;H1800),"")</f>
        <v/>
      </c>
      <c r="G1800" s="1533"/>
    </row>
    <row r="1801" spans="1:7" x14ac:dyDescent="0.2">
      <c r="A1801" s="1">
        <v>1796</v>
      </c>
      <c r="E1801" s="2" t="b">
        <f t="shared" ca="1" si="52"/>
        <v>1</v>
      </c>
      <c r="F1801" s="2" t="str" cm="1">
        <f t="array" aca="1" ref="F1801" ca="1">IF(G1801&lt;&gt;"",INDIRECT("'"&amp;G1801&amp;"'!"&amp;H1801),"")</f>
        <v/>
      </c>
      <c r="G1801" s="1533"/>
    </row>
    <row r="1802" spans="1:7" x14ac:dyDescent="0.2">
      <c r="A1802" s="1">
        <v>1797</v>
      </c>
      <c r="E1802" s="2" t="b">
        <f t="shared" ca="1" si="52"/>
        <v>1</v>
      </c>
      <c r="F1802" s="2" t="str" cm="1">
        <f t="array" aca="1" ref="F1802" ca="1">IF(G1802&lt;&gt;"",INDIRECT("'"&amp;G1802&amp;"'!"&amp;H1802),"")</f>
        <v/>
      </c>
      <c r="G1802" s="1533"/>
    </row>
    <row r="1803" spans="1:7" x14ac:dyDescent="0.2">
      <c r="A1803" s="1">
        <v>1798</v>
      </c>
      <c r="E1803" s="2" t="b">
        <f t="shared" ca="1" si="52"/>
        <v>1</v>
      </c>
      <c r="F1803" s="2" t="str" cm="1">
        <f t="array" aca="1" ref="F1803" ca="1">IF(G1803&lt;&gt;"",INDIRECT("'"&amp;G1803&amp;"'!"&amp;H1803),"")</f>
        <v/>
      </c>
      <c r="G1803" s="1533"/>
    </row>
    <row r="1804" spans="1:7" x14ac:dyDescent="0.2">
      <c r="A1804" s="1">
        <v>1799</v>
      </c>
      <c r="E1804" s="2" t="b">
        <f t="shared" ca="1" si="52"/>
        <v>1</v>
      </c>
      <c r="F1804" s="2" t="str" cm="1">
        <f t="array" aca="1" ref="F1804" ca="1">IF(G1804&lt;&gt;"",INDIRECT("'"&amp;G1804&amp;"'!"&amp;H1804),"")</f>
        <v/>
      </c>
      <c r="G1804" s="1533"/>
    </row>
    <row r="1805" spans="1:7" x14ac:dyDescent="0.2">
      <c r="A1805" s="1">
        <v>1800</v>
      </c>
      <c r="E1805" s="2" t="b">
        <f t="shared" ca="1" si="52"/>
        <v>1</v>
      </c>
      <c r="F1805" s="2" t="str" cm="1">
        <f t="array" aca="1" ref="F1805" ca="1">IF(G1805&lt;&gt;"",INDIRECT("'"&amp;G1805&amp;"'!"&amp;H1805),"")</f>
        <v/>
      </c>
      <c r="G1805" s="1533"/>
    </row>
    <row r="1806" spans="1:7" x14ac:dyDescent="0.2">
      <c r="A1806" s="1">
        <v>1801</v>
      </c>
      <c r="E1806" s="2" t="b">
        <f t="shared" ca="1" si="52"/>
        <v>1</v>
      </c>
      <c r="F1806" s="2" t="str" cm="1">
        <f t="array" aca="1" ref="F1806" ca="1">IF(G1806&lt;&gt;"",INDIRECT("'"&amp;G1806&amp;"'!"&amp;H1806),"")</f>
        <v/>
      </c>
      <c r="G1806" s="1533"/>
    </row>
    <row r="1807" spans="1:7" x14ac:dyDescent="0.2">
      <c r="A1807" s="1">
        <v>1802</v>
      </c>
      <c r="E1807" s="2" t="b">
        <f t="shared" ca="1" si="52"/>
        <v>1</v>
      </c>
      <c r="F1807" s="2" t="str" cm="1">
        <f t="array" aca="1" ref="F1807" ca="1">IF(G1807&lt;&gt;"",INDIRECT("'"&amp;G1807&amp;"'!"&amp;H1807),"")</f>
        <v/>
      </c>
      <c r="G1807" s="1533"/>
    </row>
    <row r="1808" spans="1:7" x14ac:dyDescent="0.2">
      <c r="A1808" s="1">
        <v>1803</v>
      </c>
      <c r="E1808" s="2" t="b">
        <f t="shared" ca="1" si="52"/>
        <v>1</v>
      </c>
      <c r="F1808" s="2" t="str" cm="1">
        <f t="array" aca="1" ref="F1808" ca="1">IF(G1808&lt;&gt;"",INDIRECT("'"&amp;G1808&amp;"'!"&amp;H1808),"")</f>
        <v/>
      </c>
      <c r="G1808" s="1533"/>
    </row>
    <row r="1809" spans="1:7" x14ac:dyDescent="0.2">
      <c r="A1809" s="1">
        <v>1804</v>
      </c>
      <c r="E1809" s="2" t="b">
        <f t="shared" ca="1" si="52"/>
        <v>1</v>
      </c>
      <c r="F1809" s="2" t="str" cm="1">
        <f t="array" aca="1" ref="F1809" ca="1">IF(G1809&lt;&gt;"",INDIRECT("'"&amp;G1809&amp;"'!"&amp;H1809),"")</f>
        <v/>
      </c>
      <c r="G1809" s="1533"/>
    </row>
    <row r="1810" spans="1:7" x14ac:dyDescent="0.2">
      <c r="A1810" s="1">
        <v>1805</v>
      </c>
      <c r="E1810" s="2" t="b">
        <f t="shared" ca="1" si="52"/>
        <v>1</v>
      </c>
      <c r="F1810" s="2" t="str" cm="1">
        <f t="array" aca="1" ref="F1810" ca="1">IF(G1810&lt;&gt;"",INDIRECT("'"&amp;G1810&amp;"'!"&amp;H1810),"")</f>
        <v/>
      </c>
      <c r="G1810" s="1533"/>
    </row>
    <row r="1811" spans="1:7" x14ac:dyDescent="0.2">
      <c r="A1811" s="1">
        <v>1806</v>
      </c>
      <c r="E1811" s="2" t="b">
        <f t="shared" ca="1" si="52"/>
        <v>1</v>
      </c>
      <c r="F1811" s="2" t="str" cm="1">
        <f t="array" aca="1" ref="F1811" ca="1">IF(G1811&lt;&gt;"",INDIRECT("'"&amp;G1811&amp;"'!"&amp;H1811),"")</f>
        <v/>
      </c>
      <c r="G1811" s="1533"/>
    </row>
    <row r="1812" spans="1:7" x14ac:dyDescent="0.2">
      <c r="A1812" s="1">
        <v>1807</v>
      </c>
      <c r="E1812" s="2" t="b">
        <f t="shared" ca="1" si="52"/>
        <v>1</v>
      </c>
      <c r="F1812" s="2" t="str" cm="1">
        <f t="array" aca="1" ref="F1812" ca="1">IF(G1812&lt;&gt;"",INDIRECT("'"&amp;G1812&amp;"'!"&amp;H1812),"")</f>
        <v/>
      </c>
      <c r="G1812" s="1533"/>
    </row>
    <row r="1813" spans="1:7" x14ac:dyDescent="0.2">
      <c r="A1813" s="1">
        <v>1808</v>
      </c>
      <c r="E1813" s="2" t="b">
        <f t="shared" ca="1" si="52"/>
        <v>1</v>
      </c>
      <c r="F1813" s="2" t="str" cm="1">
        <f t="array" aca="1" ref="F1813" ca="1">IF(G1813&lt;&gt;"",INDIRECT("'"&amp;G1813&amp;"'!"&amp;H1813),"")</f>
        <v/>
      </c>
      <c r="G1813" s="1533"/>
    </row>
    <row r="1814" spans="1:7" x14ac:dyDescent="0.2">
      <c r="A1814" s="1">
        <v>1809</v>
      </c>
      <c r="E1814" s="2" t="b">
        <f t="shared" ca="1" si="52"/>
        <v>1</v>
      </c>
      <c r="F1814" s="2" t="str" cm="1">
        <f t="array" aca="1" ref="F1814" ca="1">IF(G1814&lt;&gt;"",INDIRECT("'"&amp;G1814&amp;"'!"&amp;H1814),"")</f>
        <v/>
      </c>
      <c r="G1814" s="1533"/>
    </row>
    <row r="1815" spans="1:7" x14ac:dyDescent="0.2">
      <c r="A1815" s="1">
        <v>1810</v>
      </c>
      <c r="E1815" s="2" t="b">
        <f t="shared" ca="1" si="52"/>
        <v>1</v>
      </c>
      <c r="F1815" s="2" t="str" cm="1">
        <f t="array" aca="1" ref="F1815" ca="1">IF(G1815&lt;&gt;"",INDIRECT("'"&amp;G1815&amp;"'!"&amp;H1815),"")</f>
        <v/>
      </c>
      <c r="G1815" s="1533"/>
    </row>
    <row r="1816" spans="1:7" x14ac:dyDescent="0.2">
      <c r="A1816" s="1">
        <v>1811</v>
      </c>
      <c r="E1816" s="2" t="b">
        <f t="shared" ca="1" si="52"/>
        <v>1</v>
      </c>
      <c r="F1816" s="2" t="str" cm="1">
        <f t="array" aca="1" ref="F1816" ca="1">IF(G1816&lt;&gt;"",INDIRECT("'"&amp;G1816&amp;"'!"&amp;H1816),"")</f>
        <v/>
      </c>
      <c r="G1816" s="1533"/>
    </row>
    <row r="1817" spans="1:7" x14ac:dyDescent="0.2">
      <c r="A1817" s="1">
        <v>1812</v>
      </c>
      <c r="E1817" s="2" t="b">
        <f t="shared" ca="1" si="52"/>
        <v>1</v>
      </c>
      <c r="F1817" s="2" t="str" cm="1">
        <f t="array" aca="1" ref="F1817" ca="1">IF(G1817&lt;&gt;"",INDIRECT("'"&amp;G1817&amp;"'!"&amp;H1817),"")</f>
        <v/>
      </c>
      <c r="G1817" s="1533"/>
    </row>
    <row r="1818" spans="1:7" x14ac:dyDescent="0.2">
      <c r="A1818" s="1">
        <v>1813</v>
      </c>
      <c r="E1818" s="2" t="b">
        <f t="shared" ca="1" si="52"/>
        <v>1</v>
      </c>
      <c r="F1818" s="2" t="str" cm="1">
        <f t="array" aca="1" ref="F1818" ca="1">IF(G1818&lt;&gt;"",INDIRECT("'"&amp;G1818&amp;"'!"&amp;H1818),"")</f>
        <v/>
      </c>
      <c r="G1818" s="1533"/>
    </row>
    <row r="1819" spans="1:7" x14ac:dyDescent="0.2">
      <c r="A1819" s="1">
        <v>1814</v>
      </c>
      <c r="E1819" s="2" t="b">
        <f t="shared" ca="1" si="52"/>
        <v>1</v>
      </c>
      <c r="F1819" s="2" t="str" cm="1">
        <f t="array" aca="1" ref="F1819" ca="1">IF(G1819&lt;&gt;"",INDIRECT("'"&amp;G1819&amp;"'!"&amp;H1819),"")</f>
        <v/>
      </c>
      <c r="G1819" s="1533"/>
    </row>
    <row r="1820" spans="1:7" x14ac:dyDescent="0.2">
      <c r="A1820" s="1">
        <v>1815</v>
      </c>
      <c r="E1820" s="2" t="b">
        <f t="shared" ca="1" si="52"/>
        <v>1</v>
      </c>
      <c r="F1820" s="2" t="str" cm="1">
        <f t="array" aca="1" ref="F1820" ca="1">IF(G1820&lt;&gt;"",INDIRECT("'"&amp;G1820&amp;"'!"&amp;H1820),"")</f>
        <v/>
      </c>
      <c r="G1820" s="1533"/>
    </row>
    <row r="1821" spans="1:7" x14ac:dyDescent="0.2">
      <c r="A1821" s="1">
        <v>1816</v>
      </c>
      <c r="E1821" s="2" t="b">
        <f t="shared" ca="1" si="52"/>
        <v>1</v>
      </c>
      <c r="F1821" s="2" t="str" cm="1">
        <f t="array" aca="1" ref="F1821" ca="1">IF(G1821&lt;&gt;"",INDIRECT("'"&amp;G1821&amp;"'!"&amp;H1821),"")</f>
        <v/>
      </c>
      <c r="G1821" s="1533"/>
    </row>
    <row r="1822" spans="1:7" x14ac:dyDescent="0.2">
      <c r="A1822" s="1">
        <v>1817</v>
      </c>
      <c r="E1822" s="2" t="b">
        <f t="shared" ca="1" si="52"/>
        <v>1</v>
      </c>
      <c r="F1822" s="2" t="str" cm="1">
        <f t="array" aca="1" ref="F1822" ca="1">IF(G1822&lt;&gt;"",INDIRECT("'"&amp;G1822&amp;"'!"&amp;H1822),"")</f>
        <v/>
      </c>
      <c r="G1822" s="1533"/>
    </row>
    <row r="1823" spans="1:7" x14ac:dyDescent="0.2">
      <c r="A1823" s="1">
        <v>1818</v>
      </c>
      <c r="E1823" s="2" t="b">
        <f t="shared" ca="1" si="52"/>
        <v>1</v>
      </c>
      <c r="F1823" s="2" t="str" cm="1">
        <f t="array" aca="1" ref="F1823" ca="1">IF(G1823&lt;&gt;"",INDIRECT("'"&amp;G1823&amp;"'!"&amp;H1823),"")</f>
        <v/>
      </c>
      <c r="G1823" s="1533"/>
    </row>
    <row r="1824" spans="1:7" x14ac:dyDescent="0.2">
      <c r="A1824" s="1">
        <v>1819</v>
      </c>
      <c r="E1824" s="2" t="b">
        <f t="shared" ca="1" si="52"/>
        <v>1</v>
      </c>
      <c r="F1824" s="2" t="str" cm="1">
        <f t="array" aca="1" ref="F1824" ca="1">IF(G1824&lt;&gt;"",INDIRECT("'"&amp;G1824&amp;"'!"&amp;H1824),"")</f>
        <v/>
      </c>
      <c r="G1824" s="1533"/>
    </row>
    <row r="1825" spans="1:11" x14ac:dyDescent="0.2">
      <c r="A1825" s="1">
        <v>1820</v>
      </c>
      <c r="D1825" s="4"/>
      <c r="E1825" s="2" t="b">
        <f t="shared" ca="1" si="52"/>
        <v>1</v>
      </c>
      <c r="F1825" s="2" t="str" cm="1">
        <f t="array" aca="1" ref="F1825" ca="1">IF(G1825&lt;&gt;"",INDIRECT("'"&amp;G1825&amp;"'!"&amp;H1825),"")</f>
        <v/>
      </c>
      <c r="G1825" s="1533"/>
      <c r="I1825" s="4"/>
      <c r="J1825" s="4"/>
      <c r="K1825" s="4"/>
    </row>
    <row r="1826" spans="1:11" x14ac:dyDescent="0.2">
      <c r="A1826" s="1">
        <v>1821</v>
      </c>
      <c r="D1826" s="4"/>
      <c r="E1826" s="2" t="b">
        <f t="shared" ca="1" si="52"/>
        <v>1</v>
      </c>
      <c r="F1826" s="2" t="str" cm="1">
        <f t="array" aca="1" ref="F1826" ca="1">IF(G1826&lt;&gt;"",INDIRECT("'"&amp;G1826&amp;"'!"&amp;H1826),"")</f>
        <v/>
      </c>
      <c r="G1826" s="1533"/>
      <c r="I1826" s="4"/>
      <c r="J1826" s="4"/>
      <c r="K1826" s="4"/>
    </row>
    <row r="1827" spans="1:11" x14ac:dyDescent="0.2">
      <c r="A1827" s="1">
        <v>1822</v>
      </c>
      <c r="D1827" s="4"/>
      <c r="E1827" s="2" t="b">
        <f t="shared" ca="1" si="52"/>
        <v>1</v>
      </c>
      <c r="F1827" s="2" t="str" cm="1">
        <f t="array" aca="1" ref="F1827" ca="1">IF(G1827&lt;&gt;"",INDIRECT("'"&amp;G1827&amp;"'!"&amp;H1827),"")</f>
        <v/>
      </c>
      <c r="G1827" s="1533"/>
      <c r="I1827" s="4"/>
      <c r="J1827" s="4"/>
      <c r="K1827" s="4"/>
    </row>
    <row r="1828" spans="1:11" x14ac:dyDescent="0.2">
      <c r="A1828" s="1">
        <v>1823</v>
      </c>
      <c r="D1828" s="4"/>
      <c r="E1828" s="2" t="b">
        <f t="shared" ca="1" si="52"/>
        <v>1</v>
      </c>
      <c r="F1828" s="2" t="str" cm="1">
        <f t="array" aca="1" ref="F1828" ca="1">IF(G1828&lt;&gt;"",INDIRECT("'"&amp;G1828&amp;"'!"&amp;H1828),"")</f>
        <v/>
      </c>
      <c r="G1828" s="1533"/>
      <c r="I1828" s="4"/>
      <c r="J1828" s="4"/>
      <c r="K1828" s="4"/>
    </row>
    <row r="1829" spans="1:11" x14ac:dyDescent="0.2">
      <c r="A1829" s="1">
        <v>1824</v>
      </c>
      <c r="D1829" s="4"/>
      <c r="E1829" s="2" t="b">
        <f t="shared" ca="1" si="52"/>
        <v>1</v>
      </c>
      <c r="F1829" s="2" t="str" cm="1">
        <f t="array" aca="1" ref="F1829" ca="1">IF(G1829&lt;&gt;"",INDIRECT("'"&amp;G1829&amp;"'!"&amp;H1829),"")</f>
        <v/>
      </c>
      <c r="G1829" s="1533"/>
      <c r="I1829" s="4"/>
      <c r="J1829" s="4"/>
      <c r="K1829" s="4"/>
    </row>
    <row r="1830" spans="1:11" x14ac:dyDescent="0.2">
      <c r="A1830" s="1">
        <v>1825</v>
      </c>
      <c r="D1830" s="4"/>
      <c r="E1830" s="2" t="b">
        <f t="shared" ca="1" si="52"/>
        <v>1</v>
      </c>
      <c r="F1830" s="2" t="str" cm="1">
        <f t="array" aca="1" ref="F1830" ca="1">IF(G1830&lt;&gt;"",INDIRECT("'"&amp;G1830&amp;"'!"&amp;H1830),"")</f>
        <v/>
      </c>
      <c r="G1830" s="1533"/>
      <c r="I1830" s="4"/>
      <c r="J1830" s="4"/>
      <c r="K1830" s="4"/>
    </row>
    <row r="1831" spans="1:11" x14ac:dyDescent="0.2">
      <c r="A1831" s="1">
        <v>1826</v>
      </c>
      <c r="D1831" s="4"/>
      <c r="E1831" s="2" t="b">
        <f t="shared" ca="1" si="52"/>
        <v>1</v>
      </c>
      <c r="F1831" s="2" t="str" cm="1">
        <f t="array" aca="1" ref="F1831" ca="1">IF(G1831&lt;&gt;"",INDIRECT("'"&amp;G1831&amp;"'!"&amp;H1831),"")</f>
        <v/>
      </c>
      <c r="G1831" s="1533"/>
      <c r="I1831" s="4"/>
      <c r="J1831" s="4"/>
      <c r="K1831" s="4"/>
    </row>
    <row r="1832" spans="1:11" x14ac:dyDescent="0.2">
      <c r="A1832" s="1">
        <v>1827</v>
      </c>
      <c r="D1832" s="4"/>
      <c r="E1832" s="2" t="b">
        <f t="shared" ca="1" si="52"/>
        <v>1</v>
      </c>
      <c r="F1832" s="2" t="str" cm="1">
        <f t="array" aca="1" ref="F1832" ca="1">IF(G1832&lt;&gt;"",INDIRECT("'"&amp;G1832&amp;"'!"&amp;H1832),"")</f>
        <v/>
      </c>
      <c r="G1832" s="1533"/>
      <c r="I1832" s="4"/>
      <c r="J1832" s="4"/>
      <c r="K1832" s="4"/>
    </row>
    <row r="1833" spans="1:11" x14ac:dyDescent="0.2">
      <c r="A1833" s="1">
        <v>1828</v>
      </c>
      <c r="D1833" s="4"/>
      <c r="E1833" s="2" t="b">
        <f t="shared" ca="1" si="52"/>
        <v>1</v>
      </c>
      <c r="F1833" s="2" t="str" cm="1">
        <f t="array" aca="1" ref="F1833" ca="1">IF(G1833&lt;&gt;"",INDIRECT("'"&amp;G1833&amp;"'!"&amp;H1833),"")</f>
        <v/>
      </c>
      <c r="G1833" s="1533"/>
      <c r="I1833" s="4"/>
      <c r="J1833" s="4"/>
      <c r="K1833" s="4"/>
    </row>
    <row r="1834" spans="1:11" x14ac:dyDescent="0.2">
      <c r="A1834" s="1">
        <v>1829</v>
      </c>
      <c r="D1834" s="4"/>
      <c r="E1834" s="2" t="b">
        <f t="shared" ca="1" si="52"/>
        <v>1</v>
      </c>
      <c r="F1834" s="2" t="str" cm="1">
        <f t="array" aca="1" ref="F1834" ca="1">IF(G1834&lt;&gt;"",INDIRECT("'"&amp;G1834&amp;"'!"&amp;H1834),"")</f>
        <v/>
      </c>
      <c r="G1834" s="1533"/>
      <c r="I1834" s="4"/>
      <c r="J1834" s="4"/>
      <c r="K1834" s="4"/>
    </row>
    <row r="1835" spans="1:11" x14ac:dyDescent="0.2">
      <c r="A1835" s="1">
        <v>1830</v>
      </c>
      <c r="D1835" s="4"/>
      <c r="E1835" s="2" t="b">
        <f t="shared" ca="1" si="52"/>
        <v>1</v>
      </c>
      <c r="F1835" s="2" t="str" cm="1">
        <f t="array" aca="1" ref="F1835" ca="1">IF(G1835&lt;&gt;"",INDIRECT("'"&amp;G1835&amp;"'!"&amp;H1835),"")</f>
        <v/>
      </c>
      <c r="G1835" s="1533"/>
      <c r="I1835" s="4"/>
      <c r="J1835" s="4"/>
      <c r="K1835" s="4"/>
    </row>
    <row r="1836" spans="1:11" x14ac:dyDescent="0.2">
      <c r="A1836" s="1">
        <v>1831</v>
      </c>
      <c r="D1836" s="4"/>
      <c r="E1836" s="2" t="b">
        <f t="shared" ca="1" si="52"/>
        <v>1</v>
      </c>
      <c r="F1836" s="2" t="str" cm="1">
        <f t="array" aca="1" ref="F1836" ca="1">IF(G1836&lt;&gt;"",INDIRECT("'"&amp;G1836&amp;"'!"&amp;H1836),"")</f>
        <v/>
      </c>
      <c r="G1836" s="1533"/>
      <c r="I1836" s="4"/>
      <c r="J1836" s="4"/>
      <c r="K1836" s="4"/>
    </row>
    <row r="1837" spans="1:11" x14ac:dyDescent="0.2">
      <c r="A1837" s="1">
        <v>1832</v>
      </c>
      <c r="D1837" s="4"/>
      <c r="E1837" s="2" t="b">
        <f t="shared" ca="1" si="52"/>
        <v>1</v>
      </c>
      <c r="F1837" s="2" t="str" cm="1">
        <f t="array" aca="1" ref="F1837" ca="1">IF(G1837&lt;&gt;"",INDIRECT("'"&amp;G1837&amp;"'!"&amp;H1837),"")</f>
        <v/>
      </c>
      <c r="G1837" s="1533"/>
      <c r="I1837" s="4"/>
      <c r="J1837" s="4"/>
      <c r="K1837" s="4"/>
    </row>
    <row r="1838" spans="1:11" x14ac:dyDescent="0.2">
      <c r="A1838" s="1">
        <v>1833</v>
      </c>
      <c r="D1838" s="4"/>
      <c r="E1838" s="2" t="b">
        <f t="shared" ca="1" si="52"/>
        <v>1</v>
      </c>
      <c r="F1838" s="2" t="str" cm="1">
        <f t="array" aca="1" ref="F1838" ca="1">IF(G1838&lt;&gt;"",INDIRECT("'"&amp;G1838&amp;"'!"&amp;H1838),"")</f>
        <v/>
      </c>
      <c r="G1838" s="1533"/>
      <c r="I1838" s="4"/>
      <c r="J1838" s="4"/>
      <c r="K1838" s="4"/>
    </row>
    <row r="1839" spans="1:11" x14ac:dyDescent="0.2">
      <c r="A1839" s="1">
        <v>1834</v>
      </c>
      <c r="D1839" s="4"/>
      <c r="E1839" s="2" t="b">
        <f t="shared" ca="1" si="52"/>
        <v>1</v>
      </c>
      <c r="F1839" s="2" t="str" cm="1">
        <f t="array" aca="1" ref="F1839" ca="1">IF(G1839&lt;&gt;"",INDIRECT("'"&amp;G1839&amp;"'!"&amp;H1839),"")</f>
        <v/>
      </c>
      <c r="G1839" s="1533"/>
      <c r="I1839" s="4"/>
      <c r="J1839" s="4"/>
      <c r="K1839" s="4"/>
    </row>
    <row r="1840" spans="1:11" x14ac:dyDescent="0.2">
      <c r="A1840" s="1">
        <v>1835</v>
      </c>
      <c r="D1840" s="4"/>
      <c r="E1840" s="2" t="b">
        <f t="shared" ca="1" si="52"/>
        <v>1</v>
      </c>
      <c r="F1840" s="2" t="str" cm="1">
        <f t="array" aca="1" ref="F1840" ca="1">IF(G1840&lt;&gt;"",INDIRECT("'"&amp;G1840&amp;"'!"&amp;H1840),"")</f>
        <v/>
      </c>
      <c r="G1840" s="1533"/>
      <c r="I1840" s="4"/>
      <c r="J1840" s="4"/>
      <c r="K1840" s="4"/>
    </row>
    <row r="1841" spans="1:11" x14ac:dyDescent="0.2">
      <c r="A1841" s="1">
        <v>1836</v>
      </c>
      <c r="D1841" s="4"/>
      <c r="E1841" s="2" t="b">
        <f t="shared" ca="1" si="52"/>
        <v>1</v>
      </c>
      <c r="F1841" s="2" t="str" cm="1">
        <f t="array" aca="1" ref="F1841" ca="1">IF(G1841&lt;&gt;"",INDIRECT("'"&amp;G1841&amp;"'!"&amp;H1841),"")</f>
        <v/>
      </c>
      <c r="G1841" s="1533"/>
      <c r="I1841" s="4"/>
      <c r="J1841" s="4"/>
      <c r="K1841" s="4"/>
    </row>
    <row r="1842" spans="1:11" x14ac:dyDescent="0.2">
      <c r="A1842" s="1">
        <v>1837</v>
      </c>
      <c r="D1842" s="4"/>
      <c r="E1842" s="2" t="b">
        <f t="shared" ca="1" si="52"/>
        <v>1</v>
      </c>
      <c r="F1842" s="2" t="str" cm="1">
        <f t="array" aca="1" ref="F1842" ca="1">IF(G1842&lt;&gt;"",INDIRECT("'"&amp;G1842&amp;"'!"&amp;H1842),"")</f>
        <v/>
      </c>
      <c r="G1842" s="1533"/>
      <c r="I1842" s="4"/>
      <c r="J1842" s="4"/>
      <c r="K1842" s="4"/>
    </row>
    <row r="1843" spans="1:11" x14ac:dyDescent="0.2">
      <c r="A1843" s="1">
        <v>1838</v>
      </c>
      <c r="D1843" s="4"/>
      <c r="E1843" s="2" t="b">
        <f t="shared" ca="1" si="52"/>
        <v>1</v>
      </c>
      <c r="F1843" s="2" t="str" cm="1">
        <f t="array" aca="1" ref="F1843" ca="1">IF(G1843&lt;&gt;"",INDIRECT("'"&amp;G1843&amp;"'!"&amp;H1843),"")</f>
        <v/>
      </c>
      <c r="G1843" s="1533"/>
      <c r="I1843" s="4"/>
      <c r="J1843" s="4"/>
      <c r="K1843" s="4"/>
    </row>
    <row r="1844" spans="1:11" x14ac:dyDescent="0.2">
      <c r="A1844" s="1">
        <v>1839</v>
      </c>
      <c r="D1844" s="4"/>
      <c r="E1844" s="2" t="b">
        <f t="shared" ca="1" si="52"/>
        <v>1</v>
      </c>
      <c r="F1844" s="2" t="str" cm="1">
        <f t="array" aca="1" ref="F1844" ca="1">IF(G1844&lt;&gt;"",INDIRECT("'"&amp;G1844&amp;"'!"&amp;H1844),"")</f>
        <v/>
      </c>
      <c r="G1844" s="1533"/>
      <c r="I1844" s="4"/>
      <c r="J1844" s="4"/>
      <c r="K1844" s="4"/>
    </row>
    <row r="1845" spans="1:11" x14ac:dyDescent="0.2">
      <c r="A1845" s="1">
        <v>1840</v>
      </c>
      <c r="D1845" s="4"/>
      <c r="E1845" s="2" t="b">
        <f t="shared" ca="1" si="52"/>
        <v>1</v>
      </c>
      <c r="F1845" s="2" t="str" cm="1">
        <f t="array" aca="1" ref="F1845" ca="1">IF(G1845&lt;&gt;"",INDIRECT("'"&amp;G1845&amp;"'!"&amp;H1845),"")</f>
        <v/>
      </c>
      <c r="G1845" s="1533"/>
      <c r="I1845" s="4"/>
      <c r="J1845" s="4"/>
      <c r="K1845" s="4"/>
    </row>
    <row r="1846" spans="1:11" x14ac:dyDescent="0.2">
      <c r="A1846" s="1">
        <v>1841</v>
      </c>
      <c r="D1846" s="4"/>
      <c r="E1846" s="2" t="b">
        <f t="shared" ca="1" si="52"/>
        <v>1</v>
      </c>
      <c r="F1846" s="2" t="str" cm="1">
        <f t="array" aca="1" ref="F1846" ca="1">IF(G1846&lt;&gt;"",INDIRECT("'"&amp;G1846&amp;"'!"&amp;H1846),"")</f>
        <v/>
      </c>
      <c r="G1846" s="1533"/>
      <c r="I1846" s="4"/>
      <c r="J1846" s="4"/>
      <c r="K1846" s="4"/>
    </row>
    <row r="1847" spans="1:11" x14ac:dyDescent="0.2">
      <c r="A1847" s="1">
        <v>1842</v>
      </c>
      <c r="D1847" s="4"/>
      <c r="E1847" s="2" t="b">
        <f t="shared" ca="1" si="52"/>
        <v>1</v>
      </c>
      <c r="F1847" s="2" t="str" cm="1">
        <f t="array" aca="1" ref="F1847" ca="1">IF(G1847&lt;&gt;"",INDIRECT("'"&amp;G1847&amp;"'!"&amp;H1847),"")</f>
        <v/>
      </c>
      <c r="G1847" s="1533"/>
      <c r="I1847" s="4"/>
      <c r="J1847" s="4"/>
      <c r="K1847" s="4"/>
    </row>
    <row r="1848" spans="1:11" x14ac:dyDescent="0.2">
      <c r="A1848" s="1">
        <v>1843</v>
      </c>
      <c r="D1848" s="4"/>
      <c r="E1848" s="2" t="b">
        <f t="shared" ca="1" si="52"/>
        <v>1</v>
      </c>
      <c r="F1848" s="2" t="str" cm="1">
        <f t="array" aca="1" ref="F1848" ca="1">IF(G1848&lt;&gt;"",INDIRECT("'"&amp;G1848&amp;"'!"&amp;H1848),"")</f>
        <v/>
      </c>
      <c r="G1848" s="1533"/>
      <c r="I1848" s="4"/>
      <c r="J1848" s="4"/>
      <c r="K1848" s="4"/>
    </row>
    <row r="1849" spans="1:11" x14ac:dyDescent="0.2">
      <c r="A1849" s="1">
        <v>1844</v>
      </c>
      <c r="D1849" s="4"/>
      <c r="E1849" s="2" t="b">
        <f t="shared" ca="1" si="52"/>
        <v>1</v>
      </c>
      <c r="F1849" s="2" t="str" cm="1">
        <f t="array" aca="1" ref="F1849" ca="1">IF(G1849&lt;&gt;"",INDIRECT("'"&amp;G1849&amp;"'!"&amp;H1849),"")</f>
        <v/>
      </c>
      <c r="G1849" s="1533"/>
      <c r="I1849" s="4"/>
      <c r="J1849" s="4"/>
      <c r="K1849" s="4"/>
    </row>
    <row r="1850" spans="1:11" x14ac:dyDescent="0.2">
      <c r="A1850" s="1">
        <v>1845</v>
      </c>
      <c r="D1850" s="4"/>
      <c r="E1850" s="2" t="b">
        <f t="shared" ca="1" si="52"/>
        <v>1</v>
      </c>
      <c r="F1850" s="2" t="str" cm="1">
        <f t="array" aca="1" ref="F1850" ca="1">IF(G1850&lt;&gt;"",INDIRECT("'"&amp;G1850&amp;"'!"&amp;H1850),"")</f>
        <v/>
      </c>
      <c r="G1850" s="1533"/>
      <c r="I1850" s="4"/>
      <c r="J1850" s="4"/>
      <c r="K1850" s="4"/>
    </row>
    <row r="1851" spans="1:11" x14ac:dyDescent="0.2">
      <c r="A1851" s="1">
        <v>1846</v>
      </c>
      <c r="D1851" s="4"/>
      <c r="E1851" s="2" t="b">
        <f t="shared" ca="1" si="52"/>
        <v>1</v>
      </c>
      <c r="F1851" s="2" t="str" cm="1">
        <f t="array" aca="1" ref="F1851" ca="1">IF(G1851&lt;&gt;"",INDIRECT("'"&amp;G1851&amp;"'!"&amp;H1851),"")</f>
        <v/>
      </c>
      <c r="G1851" s="1533"/>
      <c r="I1851" s="4"/>
      <c r="J1851" s="4"/>
      <c r="K1851" s="4"/>
    </row>
    <row r="1852" spans="1:11" x14ac:dyDescent="0.2">
      <c r="A1852" s="1">
        <v>1847</v>
      </c>
      <c r="D1852" s="4"/>
      <c r="E1852" s="2" t="b">
        <f t="shared" ca="1" si="52"/>
        <v>1</v>
      </c>
      <c r="F1852" s="2" t="str" cm="1">
        <f t="array" aca="1" ref="F1852" ca="1">IF(G1852&lt;&gt;"",INDIRECT("'"&amp;G1852&amp;"'!"&amp;H1852),"")</f>
        <v/>
      </c>
      <c r="G1852" s="1533"/>
      <c r="I1852" s="4"/>
      <c r="J1852" s="4"/>
      <c r="K1852" s="4"/>
    </row>
    <row r="1853" spans="1:11" x14ac:dyDescent="0.2">
      <c r="A1853" s="1">
        <v>1848</v>
      </c>
      <c r="D1853" s="4"/>
      <c r="E1853" s="2" t="b">
        <f t="shared" ca="1" si="52"/>
        <v>1</v>
      </c>
      <c r="F1853" s="2" t="str" cm="1">
        <f t="array" aca="1" ref="F1853" ca="1">IF(G1853&lt;&gt;"",INDIRECT("'"&amp;G1853&amp;"'!"&amp;H1853),"")</f>
        <v/>
      </c>
      <c r="G1853" s="1533"/>
      <c r="I1853" s="4"/>
      <c r="J1853" s="4"/>
      <c r="K1853" s="4"/>
    </row>
    <row r="1854" spans="1:11" x14ac:dyDescent="0.2">
      <c r="A1854" s="1">
        <v>1849</v>
      </c>
      <c r="D1854" s="4"/>
      <c r="E1854" s="2" t="b">
        <f t="shared" ca="1" si="52"/>
        <v>1</v>
      </c>
      <c r="F1854" s="2" t="str" cm="1">
        <f t="array" aca="1" ref="F1854" ca="1">IF(G1854&lt;&gt;"",INDIRECT("'"&amp;G1854&amp;"'!"&amp;H1854),"")</f>
        <v/>
      </c>
      <c r="G1854" s="1533"/>
      <c r="I1854" s="4"/>
      <c r="J1854" s="4"/>
      <c r="K1854" s="4"/>
    </row>
    <row r="1855" spans="1:11" x14ac:dyDescent="0.2">
      <c r="A1855" s="1">
        <v>1850</v>
      </c>
      <c r="D1855" s="4"/>
      <c r="E1855" s="2" t="b">
        <f t="shared" ca="1" si="52"/>
        <v>1</v>
      </c>
      <c r="F1855" s="2" t="str" cm="1">
        <f t="array" aca="1" ref="F1855" ca="1">IF(G1855&lt;&gt;"",INDIRECT("'"&amp;G1855&amp;"'!"&amp;H1855),"")</f>
        <v/>
      </c>
      <c r="G1855" s="1533"/>
      <c r="I1855" s="4"/>
      <c r="J1855" s="4"/>
      <c r="K1855" s="4"/>
    </row>
    <row r="1856" spans="1:11" x14ac:dyDescent="0.2">
      <c r="A1856" s="1">
        <v>1851</v>
      </c>
      <c r="D1856" s="4"/>
      <c r="E1856" s="2" t="b">
        <f t="shared" ca="1" si="52"/>
        <v>1</v>
      </c>
      <c r="F1856" s="2" t="str" cm="1">
        <f t="array" aca="1" ref="F1856" ca="1">IF(G1856&lt;&gt;"",INDIRECT("'"&amp;G1856&amp;"'!"&amp;H1856),"")</f>
        <v/>
      </c>
      <c r="G1856" s="1533"/>
      <c r="I1856" s="4"/>
      <c r="J1856" s="4"/>
      <c r="K1856" s="4"/>
    </row>
    <row r="1857" spans="1:11" x14ac:dyDescent="0.2">
      <c r="A1857" s="1">
        <v>1852</v>
      </c>
      <c r="D1857" s="4"/>
      <c r="E1857" s="2" t="b">
        <f t="shared" ca="1" si="52"/>
        <v>1</v>
      </c>
      <c r="F1857" s="2" t="str" cm="1">
        <f t="array" aca="1" ref="F1857" ca="1">IF(G1857&lt;&gt;"",INDIRECT("'"&amp;G1857&amp;"'!"&amp;H1857),"")</f>
        <v/>
      </c>
      <c r="G1857" s="1533"/>
      <c r="I1857" s="4"/>
      <c r="J1857" s="4"/>
      <c r="K1857" s="4"/>
    </row>
    <row r="1858" spans="1:11" x14ac:dyDescent="0.2">
      <c r="A1858" s="1">
        <v>1853</v>
      </c>
      <c r="D1858" s="4"/>
      <c r="E1858" s="2" t="b">
        <f t="shared" ref="E1858:E1921" ca="1" si="53">F1858=B1858</f>
        <v>1</v>
      </c>
      <c r="F1858" s="2" t="str" cm="1">
        <f t="array" aca="1" ref="F1858" ca="1">IF(G1858&lt;&gt;"",INDIRECT("'"&amp;G1858&amp;"'!"&amp;H1858),"")</f>
        <v/>
      </c>
      <c r="G1858" s="1533"/>
      <c r="I1858" s="4"/>
      <c r="J1858" s="4"/>
      <c r="K1858" s="4"/>
    </row>
    <row r="1859" spans="1:11" x14ac:dyDescent="0.2">
      <c r="A1859" s="1">
        <v>1854</v>
      </c>
      <c r="D1859" s="4"/>
      <c r="E1859" s="2" t="b">
        <f t="shared" ca="1" si="53"/>
        <v>1</v>
      </c>
      <c r="F1859" s="2" t="str" cm="1">
        <f t="array" aca="1" ref="F1859" ca="1">IF(G1859&lt;&gt;"",INDIRECT("'"&amp;G1859&amp;"'!"&amp;H1859),"")</f>
        <v/>
      </c>
      <c r="G1859" s="1533"/>
      <c r="I1859" s="4"/>
      <c r="J1859" s="4"/>
      <c r="K1859" s="4"/>
    </row>
    <row r="1860" spans="1:11" x14ac:dyDescent="0.2">
      <c r="A1860" s="1">
        <v>1855</v>
      </c>
      <c r="D1860" s="4"/>
      <c r="E1860" s="2" t="b">
        <f t="shared" ca="1" si="53"/>
        <v>1</v>
      </c>
      <c r="F1860" s="2" t="str" cm="1">
        <f t="array" aca="1" ref="F1860" ca="1">IF(G1860&lt;&gt;"",INDIRECT("'"&amp;G1860&amp;"'!"&amp;H1860),"")</f>
        <v/>
      </c>
      <c r="G1860" s="1533"/>
      <c r="I1860" s="4"/>
      <c r="J1860" s="4"/>
      <c r="K1860" s="4"/>
    </row>
    <row r="1861" spans="1:11" x14ac:dyDescent="0.2">
      <c r="A1861" s="1">
        <v>1856</v>
      </c>
      <c r="D1861" s="4"/>
      <c r="E1861" s="2" t="b">
        <f t="shared" ca="1" si="53"/>
        <v>1</v>
      </c>
      <c r="F1861" s="2" t="str" cm="1">
        <f t="array" aca="1" ref="F1861" ca="1">IF(G1861&lt;&gt;"",INDIRECT("'"&amp;G1861&amp;"'!"&amp;H1861),"")</f>
        <v/>
      </c>
      <c r="G1861" s="1533"/>
      <c r="I1861" s="4"/>
      <c r="J1861" s="4"/>
      <c r="K1861" s="4"/>
    </row>
    <row r="1862" spans="1:11" x14ac:dyDescent="0.2">
      <c r="A1862" s="1">
        <v>1857</v>
      </c>
      <c r="D1862" s="4"/>
      <c r="E1862" s="2" t="b">
        <f t="shared" ca="1" si="53"/>
        <v>1</v>
      </c>
      <c r="F1862" s="2" t="str" cm="1">
        <f t="array" aca="1" ref="F1862" ca="1">IF(G1862&lt;&gt;"",INDIRECT("'"&amp;G1862&amp;"'!"&amp;H1862),"")</f>
        <v/>
      </c>
      <c r="G1862" s="1533"/>
      <c r="I1862" s="4"/>
      <c r="J1862" s="4"/>
      <c r="K1862" s="4"/>
    </row>
    <row r="1863" spans="1:11" x14ac:dyDescent="0.2">
      <c r="A1863" s="1">
        <v>1858</v>
      </c>
      <c r="D1863" s="4"/>
      <c r="E1863" s="2" t="b">
        <f t="shared" ca="1" si="53"/>
        <v>1</v>
      </c>
      <c r="F1863" s="2" t="str" cm="1">
        <f t="array" aca="1" ref="F1863" ca="1">IF(G1863&lt;&gt;"",INDIRECT("'"&amp;G1863&amp;"'!"&amp;H1863),"")</f>
        <v/>
      </c>
      <c r="G1863" s="1533"/>
      <c r="I1863" s="4"/>
      <c r="J1863" s="4"/>
      <c r="K1863" s="4"/>
    </row>
    <row r="1864" spans="1:11" x14ac:dyDescent="0.2">
      <c r="A1864" s="1">
        <v>1859</v>
      </c>
      <c r="D1864" s="4"/>
      <c r="E1864" s="2" t="b">
        <f t="shared" ca="1" si="53"/>
        <v>1</v>
      </c>
      <c r="F1864" s="2" t="str" cm="1">
        <f t="array" aca="1" ref="F1864" ca="1">IF(G1864&lt;&gt;"",INDIRECT("'"&amp;G1864&amp;"'!"&amp;H1864),"")</f>
        <v/>
      </c>
      <c r="G1864" s="1533"/>
      <c r="I1864" s="4"/>
      <c r="J1864" s="4"/>
      <c r="K1864" s="4"/>
    </row>
    <row r="1865" spans="1:11" x14ac:dyDescent="0.2">
      <c r="A1865" s="1">
        <v>1860</v>
      </c>
      <c r="D1865" s="4"/>
      <c r="E1865" s="2" t="b">
        <f t="shared" ca="1" si="53"/>
        <v>1</v>
      </c>
      <c r="F1865" s="2" t="str" cm="1">
        <f t="array" aca="1" ref="F1865" ca="1">IF(G1865&lt;&gt;"",INDIRECT("'"&amp;G1865&amp;"'!"&amp;H1865),"")</f>
        <v/>
      </c>
      <c r="G1865" s="1533"/>
      <c r="I1865" s="4"/>
      <c r="J1865" s="4"/>
      <c r="K1865" s="4"/>
    </row>
    <row r="1866" spans="1:11" x14ac:dyDescent="0.2">
      <c r="A1866" s="1">
        <v>1861</v>
      </c>
      <c r="D1866" s="4"/>
      <c r="E1866" s="2" t="b">
        <f t="shared" ca="1" si="53"/>
        <v>1</v>
      </c>
      <c r="F1866" s="2" t="str" cm="1">
        <f t="array" aca="1" ref="F1866" ca="1">IF(G1866&lt;&gt;"",INDIRECT("'"&amp;G1866&amp;"'!"&amp;H1866),"")</f>
        <v/>
      </c>
      <c r="G1866" s="1533"/>
      <c r="I1866" s="4"/>
      <c r="J1866" s="4"/>
      <c r="K1866" s="4"/>
    </row>
    <row r="1867" spans="1:11" x14ac:dyDescent="0.2">
      <c r="A1867" s="1">
        <v>1862</v>
      </c>
      <c r="D1867" s="4"/>
      <c r="E1867" s="2" t="b">
        <f t="shared" ca="1" si="53"/>
        <v>1</v>
      </c>
      <c r="F1867" s="2" t="str" cm="1">
        <f t="array" aca="1" ref="F1867" ca="1">IF(G1867&lt;&gt;"",INDIRECT("'"&amp;G1867&amp;"'!"&amp;H1867),"")</f>
        <v/>
      </c>
      <c r="G1867" s="1533"/>
      <c r="I1867" s="4"/>
      <c r="J1867" s="4"/>
      <c r="K1867" s="4"/>
    </row>
    <row r="1868" spans="1:11" x14ac:dyDescent="0.2">
      <c r="A1868" s="1">
        <v>1863</v>
      </c>
      <c r="D1868" s="4"/>
      <c r="E1868" s="2" t="b">
        <f t="shared" ca="1" si="53"/>
        <v>1</v>
      </c>
      <c r="F1868" s="2" t="str" cm="1">
        <f t="array" aca="1" ref="F1868" ca="1">IF(G1868&lt;&gt;"",INDIRECT("'"&amp;G1868&amp;"'!"&amp;H1868),"")</f>
        <v/>
      </c>
      <c r="G1868" s="1533"/>
      <c r="I1868" s="4"/>
      <c r="J1868" s="4"/>
      <c r="K1868" s="4"/>
    </row>
    <row r="1869" spans="1:11" x14ac:dyDescent="0.2">
      <c r="A1869" s="1">
        <v>1864</v>
      </c>
      <c r="D1869" s="4"/>
      <c r="E1869" s="2" t="b">
        <f t="shared" ca="1" si="53"/>
        <v>1</v>
      </c>
      <c r="F1869" s="2" t="str" cm="1">
        <f t="array" aca="1" ref="F1869" ca="1">IF(G1869&lt;&gt;"",INDIRECT("'"&amp;G1869&amp;"'!"&amp;H1869),"")</f>
        <v/>
      </c>
      <c r="G1869" s="1533"/>
      <c r="I1869" s="4"/>
      <c r="J1869" s="4"/>
      <c r="K1869" s="4"/>
    </row>
    <row r="1870" spans="1:11" x14ac:dyDescent="0.2">
      <c r="A1870" s="1">
        <v>1865</v>
      </c>
      <c r="D1870" s="4"/>
      <c r="E1870" s="2" t="b">
        <f t="shared" ca="1" si="53"/>
        <v>1</v>
      </c>
      <c r="F1870" s="2" t="str" cm="1">
        <f t="array" aca="1" ref="F1870" ca="1">IF(G1870&lt;&gt;"",INDIRECT("'"&amp;G1870&amp;"'!"&amp;H1870),"")</f>
        <v/>
      </c>
      <c r="G1870" s="1533"/>
      <c r="I1870" s="4"/>
      <c r="J1870" s="4"/>
      <c r="K1870" s="4"/>
    </row>
    <row r="1871" spans="1:11" x14ac:dyDescent="0.2">
      <c r="A1871" s="1">
        <v>1866</v>
      </c>
      <c r="D1871" s="4"/>
      <c r="E1871" s="2" t="b">
        <f t="shared" ca="1" si="53"/>
        <v>1</v>
      </c>
      <c r="F1871" s="2" t="str" cm="1">
        <f t="array" aca="1" ref="F1871" ca="1">IF(G1871&lt;&gt;"",INDIRECT("'"&amp;G1871&amp;"'!"&amp;H1871),"")</f>
        <v/>
      </c>
      <c r="G1871" s="1533"/>
      <c r="I1871" s="4"/>
      <c r="J1871" s="4"/>
      <c r="K1871" s="4"/>
    </row>
    <row r="1872" spans="1:11" x14ac:dyDescent="0.2">
      <c r="A1872" s="1">
        <v>1867</v>
      </c>
      <c r="D1872" s="4"/>
      <c r="E1872" s="2" t="b">
        <f t="shared" ca="1" si="53"/>
        <v>1</v>
      </c>
      <c r="F1872" s="2" t="str" cm="1">
        <f t="array" aca="1" ref="F1872" ca="1">IF(G1872&lt;&gt;"",INDIRECT("'"&amp;G1872&amp;"'!"&amp;H1872),"")</f>
        <v/>
      </c>
      <c r="G1872" s="1533"/>
      <c r="I1872" s="4"/>
      <c r="J1872" s="4"/>
      <c r="K1872" s="4"/>
    </row>
    <row r="1873" spans="1:11" x14ac:dyDescent="0.2">
      <c r="A1873" s="1">
        <v>1868</v>
      </c>
      <c r="D1873" s="4"/>
      <c r="E1873" s="2" t="b">
        <f t="shared" ca="1" si="53"/>
        <v>1</v>
      </c>
      <c r="F1873" s="2" t="str" cm="1">
        <f t="array" aca="1" ref="F1873" ca="1">IF(G1873&lt;&gt;"",INDIRECT("'"&amp;G1873&amp;"'!"&amp;H1873),"")</f>
        <v/>
      </c>
      <c r="G1873" s="1533"/>
      <c r="I1873" s="4"/>
      <c r="J1873" s="4"/>
      <c r="K1873" s="4"/>
    </row>
    <row r="1874" spans="1:11" x14ac:dyDescent="0.2">
      <c r="A1874" s="1">
        <v>1869</v>
      </c>
      <c r="D1874" s="4"/>
      <c r="E1874" s="2" t="b">
        <f t="shared" ca="1" si="53"/>
        <v>1</v>
      </c>
      <c r="F1874" s="2" t="str" cm="1">
        <f t="array" aca="1" ref="F1874" ca="1">IF(G1874&lt;&gt;"",INDIRECT("'"&amp;G1874&amp;"'!"&amp;H1874),"")</f>
        <v/>
      </c>
      <c r="G1874" s="1533"/>
      <c r="I1874" s="4"/>
      <c r="J1874" s="4"/>
      <c r="K1874" s="4"/>
    </row>
    <row r="1875" spans="1:11" x14ac:dyDescent="0.2">
      <c r="A1875" s="1">
        <v>1870</v>
      </c>
      <c r="D1875" s="4"/>
      <c r="E1875" s="2" t="b">
        <f t="shared" ca="1" si="53"/>
        <v>1</v>
      </c>
      <c r="F1875" s="2" t="str" cm="1">
        <f t="array" aca="1" ref="F1875" ca="1">IF(G1875&lt;&gt;"",INDIRECT("'"&amp;G1875&amp;"'!"&amp;H1875),"")</f>
        <v/>
      </c>
      <c r="G1875" s="1533"/>
      <c r="I1875" s="4"/>
      <c r="J1875" s="4"/>
      <c r="K1875" s="4"/>
    </row>
    <row r="1876" spans="1:11" x14ac:dyDescent="0.2">
      <c r="A1876" s="1">
        <v>1871</v>
      </c>
      <c r="D1876" s="4"/>
      <c r="E1876" s="2" t="b">
        <f t="shared" ca="1" si="53"/>
        <v>1</v>
      </c>
      <c r="F1876" s="2" t="str" cm="1">
        <f t="array" aca="1" ref="F1876" ca="1">IF(G1876&lt;&gt;"",INDIRECT("'"&amp;G1876&amp;"'!"&amp;H1876),"")</f>
        <v/>
      </c>
      <c r="G1876" s="1533"/>
      <c r="I1876" s="4"/>
      <c r="J1876" s="4"/>
      <c r="K1876" s="4"/>
    </row>
    <row r="1877" spans="1:11" x14ac:dyDescent="0.2">
      <c r="A1877" s="1">
        <v>1872</v>
      </c>
      <c r="D1877" s="4"/>
      <c r="E1877" s="2" t="b">
        <f t="shared" ca="1" si="53"/>
        <v>1</v>
      </c>
      <c r="F1877" s="2" t="str" cm="1">
        <f t="array" aca="1" ref="F1877" ca="1">IF(G1877&lt;&gt;"",INDIRECT("'"&amp;G1877&amp;"'!"&amp;H1877),"")</f>
        <v/>
      </c>
      <c r="G1877" s="1533"/>
      <c r="I1877" s="4"/>
      <c r="J1877" s="4"/>
      <c r="K1877" s="4"/>
    </row>
    <row r="1878" spans="1:11" x14ac:dyDescent="0.2">
      <c r="A1878" s="1">
        <v>1873</v>
      </c>
      <c r="D1878" s="4"/>
      <c r="E1878" s="2" t="b">
        <f t="shared" ca="1" si="53"/>
        <v>1</v>
      </c>
      <c r="F1878" s="2" t="str" cm="1">
        <f t="array" aca="1" ref="F1878" ca="1">IF(G1878&lt;&gt;"",INDIRECT("'"&amp;G1878&amp;"'!"&amp;H1878),"")</f>
        <v/>
      </c>
      <c r="G1878" s="1533"/>
      <c r="I1878" s="4"/>
      <c r="J1878" s="4"/>
      <c r="K1878" s="4"/>
    </row>
    <row r="1879" spans="1:11" x14ac:dyDescent="0.2">
      <c r="A1879" s="1">
        <v>1874</v>
      </c>
      <c r="D1879" s="4"/>
      <c r="E1879" s="2" t="b">
        <f t="shared" ca="1" si="53"/>
        <v>1</v>
      </c>
      <c r="F1879" s="2" t="str" cm="1">
        <f t="array" aca="1" ref="F1879" ca="1">IF(G1879&lt;&gt;"",INDIRECT("'"&amp;G1879&amp;"'!"&amp;H1879),"")</f>
        <v/>
      </c>
      <c r="G1879" s="1533"/>
      <c r="I1879" s="4"/>
      <c r="J1879" s="4"/>
      <c r="K1879" s="4"/>
    </row>
    <row r="1880" spans="1:11" x14ac:dyDescent="0.2">
      <c r="A1880" s="1">
        <v>1875</v>
      </c>
      <c r="D1880" s="4"/>
      <c r="E1880" s="2" t="b">
        <f t="shared" ca="1" si="53"/>
        <v>1</v>
      </c>
      <c r="F1880" s="2" t="str" cm="1">
        <f t="array" aca="1" ref="F1880" ca="1">IF(G1880&lt;&gt;"",INDIRECT("'"&amp;G1880&amp;"'!"&amp;H1880),"")</f>
        <v/>
      </c>
      <c r="G1880" s="1533"/>
      <c r="I1880" s="4"/>
      <c r="J1880" s="4"/>
      <c r="K1880" s="4"/>
    </row>
    <row r="1881" spans="1:11" x14ac:dyDescent="0.2">
      <c r="A1881" s="1">
        <v>1876</v>
      </c>
      <c r="D1881" s="4"/>
      <c r="E1881" s="2" t="b">
        <f t="shared" ca="1" si="53"/>
        <v>1</v>
      </c>
      <c r="F1881" s="2" t="str" cm="1">
        <f t="array" aca="1" ref="F1881" ca="1">IF(G1881&lt;&gt;"",INDIRECT("'"&amp;G1881&amp;"'!"&amp;H1881),"")</f>
        <v/>
      </c>
      <c r="G1881" s="1533"/>
      <c r="I1881" s="4"/>
      <c r="J1881" s="4"/>
      <c r="K1881" s="4"/>
    </row>
    <row r="1882" spans="1:11" x14ac:dyDescent="0.2">
      <c r="A1882" s="1">
        <v>1877</v>
      </c>
      <c r="D1882" s="4"/>
      <c r="E1882" s="2" t="b">
        <f t="shared" ca="1" si="53"/>
        <v>1</v>
      </c>
      <c r="F1882" s="2" t="str" cm="1">
        <f t="array" aca="1" ref="F1882" ca="1">IF(G1882&lt;&gt;"",INDIRECT("'"&amp;G1882&amp;"'!"&amp;H1882),"")</f>
        <v/>
      </c>
      <c r="G1882" s="1533"/>
      <c r="I1882" s="4"/>
      <c r="J1882" s="4"/>
      <c r="K1882" s="4"/>
    </row>
    <row r="1883" spans="1:11" x14ac:dyDescent="0.2">
      <c r="A1883" s="1">
        <v>1878</v>
      </c>
      <c r="E1883" s="2" t="b">
        <f t="shared" ca="1" si="53"/>
        <v>1</v>
      </c>
      <c r="F1883" s="2" t="str" cm="1">
        <f t="array" aca="1" ref="F1883" ca="1">IF(G1883&lt;&gt;"",INDIRECT("'"&amp;G1883&amp;"'!"&amp;H1883),"")</f>
        <v/>
      </c>
      <c r="G1883" s="1533"/>
    </row>
    <row r="1884" spans="1:11" x14ac:dyDescent="0.2">
      <c r="A1884" s="1">
        <v>1879</v>
      </c>
      <c r="E1884" s="2" t="b">
        <f t="shared" ca="1" si="53"/>
        <v>1</v>
      </c>
      <c r="F1884" s="2" t="str" cm="1">
        <f t="array" aca="1" ref="F1884" ca="1">IF(G1884&lt;&gt;"",INDIRECT("'"&amp;G1884&amp;"'!"&amp;H1884),"")</f>
        <v/>
      </c>
      <c r="G1884" s="1533"/>
    </row>
    <row r="1885" spans="1:11" x14ac:dyDescent="0.2">
      <c r="A1885" s="1">
        <v>1880</v>
      </c>
      <c r="E1885" s="2" t="b">
        <f t="shared" ca="1" si="53"/>
        <v>1</v>
      </c>
      <c r="F1885" s="2" t="str" cm="1">
        <f t="array" aca="1" ref="F1885" ca="1">IF(G1885&lt;&gt;"",INDIRECT("'"&amp;G1885&amp;"'!"&amp;H1885),"")</f>
        <v/>
      </c>
      <c r="G1885" s="1533"/>
    </row>
    <row r="1886" spans="1:11" x14ac:dyDescent="0.2">
      <c r="A1886" s="1">
        <v>1881</v>
      </c>
      <c r="D1886" s="4"/>
      <c r="E1886" s="2" t="b">
        <f t="shared" ca="1" si="53"/>
        <v>1</v>
      </c>
      <c r="F1886" s="2" t="str" cm="1">
        <f t="array" aca="1" ref="F1886" ca="1">IF(G1886&lt;&gt;"",INDIRECT("'"&amp;G1886&amp;"'!"&amp;H1886),"")</f>
        <v/>
      </c>
      <c r="G1886" s="1533"/>
      <c r="I1886" s="4"/>
      <c r="J1886" s="4"/>
      <c r="K1886" s="4"/>
    </row>
    <row r="1887" spans="1:11" x14ac:dyDescent="0.2">
      <c r="A1887" s="1">
        <v>1882</v>
      </c>
      <c r="D1887" s="4"/>
      <c r="E1887" s="2" t="b">
        <f t="shared" ca="1" si="53"/>
        <v>1</v>
      </c>
      <c r="F1887" s="2" t="str" cm="1">
        <f t="array" aca="1" ref="F1887" ca="1">IF(G1887&lt;&gt;"",INDIRECT("'"&amp;G1887&amp;"'!"&amp;H1887),"")</f>
        <v/>
      </c>
      <c r="G1887" s="1533"/>
      <c r="I1887" s="4"/>
      <c r="J1887" s="4"/>
      <c r="K1887" s="4"/>
    </row>
    <row r="1888" spans="1:11" x14ac:dyDescent="0.2">
      <c r="A1888" s="1">
        <v>1883</v>
      </c>
      <c r="D1888" s="4"/>
      <c r="E1888" s="2" t="b">
        <f t="shared" ca="1" si="53"/>
        <v>1</v>
      </c>
      <c r="F1888" s="2" t="str" cm="1">
        <f t="array" aca="1" ref="F1888" ca="1">IF(G1888&lt;&gt;"",INDIRECT("'"&amp;G1888&amp;"'!"&amp;H1888),"")</f>
        <v/>
      </c>
      <c r="G1888" s="1533"/>
      <c r="I1888" s="4"/>
      <c r="J1888" s="4"/>
      <c r="K1888" s="4"/>
    </row>
    <row r="1889" spans="1:11" x14ac:dyDescent="0.2">
      <c r="A1889" s="1">
        <v>1884</v>
      </c>
      <c r="D1889" s="4"/>
      <c r="E1889" s="2" t="b">
        <f t="shared" ca="1" si="53"/>
        <v>1</v>
      </c>
      <c r="F1889" s="2" t="str" cm="1">
        <f t="array" aca="1" ref="F1889" ca="1">IF(G1889&lt;&gt;"",INDIRECT("'"&amp;G1889&amp;"'!"&amp;H1889),"")</f>
        <v/>
      </c>
      <c r="G1889" s="1533"/>
      <c r="I1889" s="4"/>
      <c r="J1889" s="4"/>
      <c r="K1889" s="4"/>
    </row>
    <row r="1890" spans="1:11" x14ac:dyDescent="0.2">
      <c r="A1890" s="1">
        <v>1885</v>
      </c>
      <c r="D1890" s="4"/>
      <c r="E1890" s="2" t="b">
        <f t="shared" ca="1" si="53"/>
        <v>1</v>
      </c>
      <c r="F1890" s="2" t="str" cm="1">
        <f t="array" aca="1" ref="F1890" ca="1">IF(G1890&lt;&gt;"",INDIRECT("'"&amp;G1890&amp;"'!"&amp;H1890),"")</f>
        <v/>
      </c>
      <c r="G1890" s="1533"/>
      <c r="I1890" s="4"/>
      <c r="J1890" s="4"/>
      <c r="K1890" s="4"/>
    </row>
    <row r="1891" spans="1:11" x14ac:dyDescent="0.2">
      <c r="A1891" s="1">
        <v>1886</v>
      </c>
      <c r="D1891" s="4"/>
      <c r="E1891" s="2" t="b">
        <f t="shared" ca="1" si="53"/>
        <v>1</v>
      </c>
      <c r="F1891" s="2" t="str" cm="1">
        <f t="array" aca="1" ref="F1891" ca="1">IF(G1891&lt;&gt;"",INDIRECT("'"&amp;G1891&amp;"'!"&amp;H1891),"")</f>
        <v/>
      </c>
      <c r="G1891" s="1533"/>
      <c r="I1891" s="4"/>
      <c r="J1891" s="4"/>
      <c r="K1891" s="4"/>
    </row>
    <row r="1892" spans="1:11" x14ac:dyDescent="0.2">
      <c r="A1892" s="1">
        <v>1887</v>
      </c>
      <c r="E1892" s="2" t="b">
        <f t="shared" ca="1" si="53"/>
        <v>1</v>
      </c>
      <c r="F1892" s="2" t="str" cm="1">
        <f t="array" aca="1" ref="F1892" ca="1">IF(G1892&lt;&gt;"",INDIRECT("'"&amp;G1892&amp;"'!"&amp;H1892),"")</f>
        <v/>
      </c>
      <c r="G1892" s="1533"/>
    </row>
    <row r="1893" spans="1:11" x14ac:dyDescent="0.2">
      <c r="A1893" s="1">
        <v>1888</v>
      </c>
      <c r="E1893" s="2" t="b">
        <f t="shared" ca="1" si="53"/>
        <v>1</v>
      </c>
      <c r="F1893" s="2" t="str" cm="1">
        <f t="array" aca="1" ref="F1893" ca="1">IF(G1893&lt;&gt;"",INDIRECT("'"&amp;G1893&amp;"'!"&amp;H1893),"")</f>
        <v/>
      </c>
      <c r="G1893" s="1533"/>
    </row>
    <row r="1894" spans="1:11" x14ac:dyDescent="0.2">
      <c r="A1894" s="1">
        <v>1889</v>
      </c>
      <c r="E1894" s="2" t="b">
        <f t="shared" ca="1" si="53"/>
        <v>1</v>
      </c>
      <c r="F1894" s="2" t="str" cm="1">
        <f t="array" aca="1" ref="F1894" ca="1">IF(G1894&lt;&gt;"",INDIRECT("'"&amp;G1894&amp;"'!"&amp;H1894),"")</f>
        <v/>
      </c>
      <c r="G1894" s="1533"/>
    </row>
    <row r="1895" spans="1:11" x14ac:dyDescent="0.2">
      <c r="A1895" s="1">
        <v>1890</v>
      </c>
      <c r="E1895" s="2" t="b">
        <f t="shared" ca="1" si="53"/>
        <v>1</v>
      </c>
      <c r="F1895" s="2" t="str" cm="1">
        <f t="array" aca="1" ref="F1895" ca="1">IF(G1895&lt;&gt;"",INDIRECT("'"&amp;G1895&amp;"'!"&amp;H1895),"")</f>
        <v/>
      </c>
      <c r="G1895" s="1533"/>
    </row>
    <row r="1896" spans="1:11" x14ac:dyDescent="0.2">
      <c r="A1896" s="1">
        <v>1891</v>
      </c>
      <c r="E1896" s="2" t="b">
        <f t="shared" ca="1" si="53"/>
        <v>1</v>
      </c>
      <c r="F1896" s="2" t="str" cm="1">
        <f t="array" aca="1" ref="F1896" ca="1">IF(G1896&lt;&gt;"",INDIRECT("'"&amp;G1896&amp;"'!"&amp;H1896),"")</f>
        <v/>
      </c>
      <c r="G1896" s="1533"/>
    </row>
    <row r="1897" spans="1:11" x14ac:dyDescent="0.2">
      <c r="A1897" s="1">
        <v>1892</v>
      </c>
      <c r="E1897" s="2" t="b">
        <f t="shared" ca="1" si="53"/>
        <v>1</v>
      </c>
      <c r="F1897" s="2" t="str" cm="1">
        <f t="array" aca="1" ref="F1897" ca="1">IF(G1897&lt;&gt;"",INDIRECT("'"&amp;G1897&amp;"'!"&amp;H1897),"")</f>
        <v/>
      </c>
      <c r="G1897" s="1533"/>
    </row>
    <row r="1898" spans="1:11" x14ac:dyDescent="0.2">
      <c r="A1898" s="1">
        <v>1893</v>
      </c>
      <c r="E1898" s="2" t="b">
        <f t="shared" ca="1" si="53"/>
        <v>1</v>
      </c>
      <c r="F1898" s="2" t="str" cm="1">
        <f t="array" aca="1" ref="F1898" ca="1">IF(G1898&lt;&gt;"",INDIRECT("'"&amp;G1898&amp;"'!"&amp;H1898),"")</f>
        <v/>
      </c>
      <c r="G1898" s="1533"/>
    </row>
    <row r="1899" spans="1:11" x14ac:dyDescent="0.2">
      <c r="A1899" s="1">
        <v>1894</v>
      </c>
      <c r="E1899" s="2" t="b">
        <f t="shared" ca="1" si="53"/>
        <v>1</v>
      </c>
      <c r="F1899" s="2" t="str" cm="1">
        <f t="array" aca="1" ref="F1899" ca="1">IF(G1899&lt;&gt;"",INDIRECT("'"&amp;G1899&amp;"'!"&amp;H1899),"")</f>
        <v/>
      </c>
      <c r="G1899" s="1533"/>
    </row>
    <row r="1900" spans="1:11" x14ac:dyDescent="0.2">
      <c r="A1900" s="1">
        <v>1895</v>
      </c>
      <c r="D1900" s="4"/>
      <c r="E1900" s="2" t="b">
        <f t="shared" ca="1" si="53"/>
        <v>1</v>
      </c>
      <c r="F1900" s="2" t="str" cm="1">
        <f t="array" aca="1" ref="F1900" ca="1">IF(G1900&lt;&gt;"",INDIRECT("'"&amp;G1900&amp;"'!"&amp;H1900),"")</f>
        <v/>
      </c>
      <c r="G1900" s="1533"/>
      <c r="I1900" s="4"/>
      <c r="J1900" s="4"/>
      <c r="K1900" s="4"/>
    </row>
    <row r="1901" spans="1:11" x14ac:dyDescent="0.2">
      <c r="A1901" s="1">
        <v>1896</v>
      </c>
      <c r="E1901" s="2" t="b">
        <f t="shared" ca="1" si="53"/>
        <v>1</v>
      </c>
      <c r="F1901" s="2" t="str" cm="1">
        <f t="array" aca="1" ref="F1901" ca="1">IF(G1901&lt;&gt;"",INDIRECT("'"&amp;G1901&amp;"'!"&amp;H1901),"")</f>
        <v/>
      </c>
      <c r="G1901" s="1533"/>
    </row>
    <row r="1902" spans="1:11" x14ac:dyDescent="0.2">
      <c r="A1902" s="1">
        <v>1897</v>
      </c>
      <c r="E1902" s="2" t="b">
        <f t="shared" ca="1" si="53"/>
        <v>1</v>
      </c>
      <c r="F1902" s="2" t="str" cm="1">
        <f t="array" aca="1" ref="F1902" ca="1">IF(G1902&lt;&gt;"",INDIRECT("'"&amp;G1902&amp;"'!"&amp;H1902),"")</f>
        <v/>
      </c>
      <c r="G1902" s="1533"/>
    </row>
    <row r="1903" spans="1:11" x14ac:dyDescent="0.2">
      <c r="A1903" s="1">
        <v>1898</v>
      </c>
      <c r="D1903" s="4"/>
      <c r="E1903" s="2" t="b">
        <f t="shared" ca="1" si="53"/>
        <v>1</v>
      </c>
      <c r="F1903" s="2" t="str" cm="1">
        <f t="array" aca="1" ref="F1903" ca="1">IF(G1903&lt;&gt;"",INDIRECT("'"&amp;G1903&amp;"'!"&amp;H1903),"")</f>
        <v/>
      </c>
      <c r="G1903" s="1533"/>
      <c r="I1903" s="4"/>
      <c r="J1903" s="4"/>
      <c r="K1903" s="4"/>
    </row>
    <row r="1904" spans="1:11" x14ac:dyDescent="0.2">
      <c r="A1904" s="1">
        <v>1899</v>
      </c>
      <c r="D1904" s="4"/>
      <c r="E1904" s="2" t="b">
        <f t="shared" ca="1" si="53"/>
        <v>1</v>
      </c>
      <c r="F1904" s="2" t="str" cm="1">
        <f t="array" aca="1" ref="F1904" ca="1">IF(G1904&lt;&gt;"",INDIRECT("'"&amp;G1904&amp;"'!"&amp;H1904),"")</f>
        <v/>
      </c>
      <c r="G1904" s="1533"/>
      <c r="I1904" s="4"/>
      <c r="J1904" s="4"/>
      <c r="K1904" s="4"/>
    </row>
    <row r="1905" spans="1:11" x14ac:dyDescent="0.2">
      <c r="A1905" s="1">
        <v>1900</v>
      </c>
      <c r="D1905" s="4"/>
      <c r="E1905" s="2" t="b">
        <f t="shared" ca="1" si="53"/>
        <v>1</v>
      </c>
      <c r="F1905" s="2" t="str" cm="1">
        <f t="array" aca="1" ref="F1905" ca="1">IF(G1905&lt;&gt;"",INDIRECT("'"&amp;G1905&amp;"'!"&amp;H1905),"")</f>
        <v/>
      </c>
      <c r="G1905" s="1533"/>
      <c r="I1905" s="4"/>
      <c r="J1905" s="4"/>
      <c r="K1905" s="4"/>
    </row>
    <row r="1906" spans="1:11" x14ac:dyDescent="0.2">
      <c r="A1906" s="1">
        <v>1901</v>
      </c>
      <c r="D1906" s="4"/>
      <c r="E1906" s="2" t="b">
        <f t="shared" ca="1" si="53"/>
        <v>1</v>
      </c>
      <c r="F1906" s="2" t="str" cm="1">
        <f t="array" aca="1" ref="F1906" ca="1">IF(G1906&lt;&gt;"",INDIRECT("'"&amp;G1906&amp;"'!"&amp;H1906),"")</f>
        <v/>
      </c>
      <c r="G1906" s="1533"/>
      <c r="I1906" s="4"/>
      <c r="J1906" s="4"/>
      <c r="K1906" s="4"/>
    </row>
    <row r="1907" spans="1:11" x14ac:dyDescent="0.2">
      <c r="A1907" s="1">
        <v>1902</v>
      </c>
      <c r="D1907" s="4"/>
      <c r="E1907" s="2" t="b">
        <f t="shared" ca="1" si="53"/>
        <v>1</v>
      </c>
      <c r="F1907" s="2" t="str" cm="1">
        <f t="array" aca="1" ref="F1907" ca="1">IF(G1907&lt;&gt;"",INDIRECT("'"&amp;G1907&amp;"'!"&amp;H1907),"")</f>
        <v/>
      </c>
      <c r="G1907" s="1533"/>
      <c r="I1907" s="4"/>
      <c r="J1907" s="4"/>
      <c r="K1907" s="4"/>
    </row>
    <row r="1908" spans="1:11" x14ac:dyDescent="0.2">
      <c r="A1908" s="1">
        <v>1903</v>
      </c>
      <c r="D1908" s="4"/>
      <c r="E1908" s="2" t="b">
        <f t="shared" ca="1" si="53"/>
        <v>1</v>
      </c>
      <c r="F1908" s="2" t="str" cm="1">
        <f t="array" aca="1" ref="F1908" ca="1">IF(G1908&lt;&gt;"",INDIRECT("'"&amp;G1908&amp;"'!"&amp;H1908),"")</f>
        <v/>
      </c>
      <c r="G1908" s="1533"/>
      <c r="I1908" s="4"/>
      <c r="J1908" s="4"/>
      <c r="K1908" s="4"/>
    </row>
    <row r="1909" spans="1:11" x14ac:dyDescent="0.2">
      <c r="A1909" s="1">
        <v>1904</v>
      </c>
      <c r="D1909" s="4"/>
      <c r="E1909" s="2" t="b">
        <f t="shared" ca="1" si="53"/>
        <v>1</v>
      </c>
      <c r="F1909" s="2" t="str" cm="1">
        <f t="array" aca="1" ref="F1909" ca="1">IF(G1909&lt;&gt;"",INDIRECT("'"&amp;G1909&amp;"'!"&amp;H1909),"")</f>
        <v/>
      </c>
      <c r="G1909" s="1533"/>
      <c r="I1909" s="4"/>
      <c r="J1909" s="4"/>
      <c r="K1909" s="4"/>
    </row>
    <row r="1910" spans="1:11" x14ac:dyDescent="0.2">
      <c r="A1910" s="1">
        <v>1905</v>
      </c>
      <c r="D1910" s="4"/>
      <c r="E1910" s="2" t="b">
        <f t="shared" ca="1" si="53"/>
        <v>1</v>
      </c>
      <c r="F1910" s="2" t="str" cm="1">
        <f t="array" aca="1" ref="F1910" ca="1">IF(G1910&lt;&gt;"",INDIRECT("'"&amp;G1910&amp;"'!"&amp;H1910),"")</f>
        <v/>
      </c>
      <c r="G1910" s="1533"/>
      <c r="I1910" s="4"/>
      <c r="J1910" s="4"/>
      <c r="K1910" s="4"/>
    </row>
    <row r="1911" spans="1:11" x14ac:dyDescent="0.2">
      <c r="A1911" s="1">
        <v>1906</v>
      </c>
      <c r="D1911" s="4"/>
      <c r="E1911" s="2" t="b">
        <f t="shared" ca="1" si="53"/>
        <v>1</v>
      </c>
      <c r="F1911" s="2" t="str" cm="1">
        <f t="array" aca="1" ref="F1911" ca="1">IF(G1911&lt;&gt;"",INDIRECT("'"&amp;G1911&amp;"'!"&amp;H1911),"")</f>
        <v/>
      </c>
      <c r="G1911" s="1533"/>
      <c r="I1911" s="4"/>
      <c r="J1911" s="4"/>
      <c r="K1911" s="4"/>
    </row>
    <row r="1912" spans="1:11" x14ac:dyDescent="0.2">
      <c r="A1912" s="1">
        <v>1907</v>
      </c>
      <c r="D1912" s="4"/>
      <c r="E1912" s="2" t="b">
        <f t="shared" ca="1" si="53"/>
        <v>1</v>
      </c>
      <c r="F1912" s="2" t="str" cm="1">
        <f t="array" aca="1" ref="F1912" ca="1">IF(G1912&lt;&gt;"",INDIRECT("'"&amp;G1912&amp;"'!"&amp;H1912),"")</f>
        <v/>
      </c>
      <c r="G1912" s="1533"/>
      <c r="I1912" s="4"/>
      <c r="J1912" s="4"/>
      <c r="K1912" s="4"/>
    </row>
    <row r="1913" spans="1:11" x14ac:dyDescent="0.2">
      <c r="A1913" s="1">
        <v>1908</v>
      </c>
      <c r="D1913" s="4"/>
      <c r="E1913" s="2" t="b">
        <f t="shared" ca="1" si="53"/>
        <v>1</v>
      </c>
      <c r="F1913" s="2" t="str" cm="1">
        <f t="array" aca="1" ref="F1913" ca="1">IF(G1913&lt;&gt;"",INDIRECT("'"&amp;G1913&amp;"'!"&amp;H1913),"")</f>
        <v/>
      </c>
      <c r="G1913" s="1533"/>
      <c r="I1913" s="4"/>
      <c r="J1913" s="4"/>
      <c r="K1913" s="4"/>
    </row>
    <row r="1914" spans="1:11" x14ac:dyDescent="0.2">
      <c r="A1914" s="1">
        <v>1909</v>
      </c>
      <c r="D1914" s="4"/>
      <c r="E1914" s="2" t="b">
        <f t="shared" ca="1" si="53"/>
        <v>1</v>
      </c>
      <c r="F1914" s="2" t="str" cm="1">
        <f t="array" aca="1" ref="F1914" ca="1">IF(G1914&lt;&gt;"",INDIRECT("'"&amp;G1914&amp;"'!"&amp;H1914),"")</f>
        <v/>
      </c>
      <c r="G1914" s="1533"/>
      <c r="I1914" s="4"/>
      <c r="J1914" s="4"/>
      <c r="K1914" s="4"/>
    </row>
    <row r="1915" spans="1:11" x14ac:dyDescent="0.2">
      <c r="A1915" s="1">
        <v>1910</v>
      </c>
      <c r="E1915" s="2" t="b">
        <f t="shared" ca="1" si="53"/>
        <v>1</v>
      </c>
      <c r="F1915" s="2" t="str" cm="1">
        <f t="array" aca="1" ref="F1915" ca="1">IF(G1915&lt;&gt;"",INDIRECT("'"&amp;G1915&amp;"'!"&amp;H1915),"")</f>
        <v/>
      </c>
      <c r="G1915" s="1533"/>
    </row>
    <row r="1916" spans="1:11" x14ac:dyDescent="0.2">
      <c r="A1916" s="1">
        <v>1911</v>
      </c>
      <c r="E1916" s="2" t="b">
        <f t="shared" ca="1" si="53"/>
        <v>1</v>
      </c>
      <c r="F1916" s="2" t="str" cm="1">
        <f t="array" aca="1" ref="F1916" ca="1">IF(G1916&lt;&gt;"",INDIRECT("'"&amp;G1916&amp;"'!"&amp;H1916),"")</f>
        <v/>
      </c>
      <c r="G1916" s="1533"/>
    </row>
    <row r="1917" spans="1:11" x14ac:dyDescent="0.2">
      <c r="A1917" s="1">
        <v>1912</v>
      </c>
      <c r="E1917" s="2" t="b">
        <f t="shared" ca="1" si="53"/>
        <v>1</v>
      </c>
      <c r="F1917" s="2" t="str" cm="1">
        <f t="array" aca="1" ref="F1917" ca="1">IF(G1917&lt;&gt;"",INDIRECT("'"&amp;G1917&amp;"'!"&amp;H1917),"")</f>
        <v/>
      </c>
      <c r="G1917" s="1533"/>
    </row>
    <row r="1918" spans="1:11" x14ac:dyDescent="0.2">
      <c r="A1918" s="1">
        <v>1913</v>
      </c>
      <c r="E1918" s="2" t="b">
        <f t="shared" ca="1" si="53"/>
        <v>1</v>
      </c>
      <c r="F1918" s="2" t="str" cm="1">
        <f t="array" aca="1" ref="F1918" ca="1">IF(G1918&lt;&gt;"",INDIRECT("'"&amp;G1918&amp;"'!"&amp;H1918),"")</f>
        <v/>
      </c>
      <c r="G1918" s="1533"/>
    </row>
    <row r="1919" spans="1:11" x14ac:dyDescent="0.2">
      <c r="A1919" s="1">
        <v>1914</v>
      </c>
      <c r="D1919" s="4"/>
      <c r="E1919" s="2" t="b">
        <f t="shared" ca="1" si="53"/>
        <v>1</v>
      </c>
      <c r="F1919" s="2" t="str" cm="1">
        <f t="array" aca="1" ref="F1919" ca="1">IF(G1919&lt;&gt;"",INDIRECT("'"&amp;G1919&amp;"'!"&amp;H1919),"")</f>
        <v/>
      </c>
      <c r="G1919" s="1533"/>
      <c r="I1919" s="4"/>
      <c r="J1919" s="4"/>
      <c r="K1919" s="4"/>
    </row>
    <row r="1920" spans="1:11" x14ac:dyDescent="0.2">
      <c r="A1920" s="1">
        <v>1915</v>
      </c>
      <c r="E1920" s="2" t="b">
        <f t="shared" ca="1" si="53"/>
        <v>1</v>
      </c>
      <c r="F1920" s="2" t="str" cm="1">
        <f t="array" aca="1" ref="F1920" ca="1">IF(G1920&lt;&gt;"",INDIRECT("'"&amp;G1920&amp;"'!"&amp;H1920),"")</f>
        <v/>
      </c>
      <c r="G1920" s="1533"/>
    </row>
    <row r="1921" spans="1:7" x14ac:dyDescent="0.2">
      <c r="A1921" s="1">
        <v>1916</v>
      </c>
      <c r="E1921" s="2" t="b">
        <f t="shared" ca="1" si="53"/>
        <v>1</v>
      </c>
      <c r="F1921" s="2" t="str" cm="1">
        <f t="array" aca="1" ref="F1921" ca="1">IF(G1921&lt;&gt;"",INDIRECT("'"&amp;G1921&amp;"'!"&amp;H1921),"")</f>
        <v/>
      </c>
      <c r="G1921" s="1533"/>
    </row>
    <row r="1922" spans="1:7" x14ac:dyDescent="0.2">
      <c r="A1922" s="1">
        <v>1917</v>
      </c>
      <c r="E1922" s="2" t="b">
        <f t="shared" ref="E1922:E1985" ca="1" si="54">F1922=B1922</f>
        <v>1</v>
      </c>
      <c r="F1922" s="2" t="str" cm="1">
        <f t="array" aca="1" ref="F1922" ca="1">IF(G1922&lt;&gt;"",INDIRECT("'"&amp;G1922&amp;"'!"&amp;H1922),"")</f>
        <v/>
      </c>
      <c r="G1922" s="1533"/>
    </row>
    <row r="1923" spans="1:7" x14ac:dyDescent="0.2">
      <c r="A1923" s="1">
        <v>1918</v>
      </c>
      <c r="E1923" s="2" t="b">
        <f t="shared" ca="1" si="54"/>
        <v>1</v>
      </c>
      <c r="F1923" s="2" t="str" cm="1">
        <f t="array" aca="1" ref="F1923" ca="1">IF(G1923&lt;&gt;"",INDIRECT("'"&amp;G1923&amp;"'!"&amp;H1923),"")</f>
        <v/>
      </c>
      <c r="G1923" s="1533"/>
    </row>
    <row r="1924" spans="1:7" x14ac:dyDescent="0.2">
      <c r="A1924" s="1">
        <v>1919</v>
      </c>
      <c r="E1924" s="2" t="b">
        <f t="shared" ca="1" si="54"/>
        <v>1</v>
      </c>
      <c r="F1924" s="2" t="str" cm="1">
        <f t="array" aca="1" ref="F1924" ca="1">IF(G1924&lt;&gt;"",INDIRECT("'"&amp;G1924&amp;"'!"&amp;H1924),"")</f>
        <v/>
      </c>
      <c r="G1924" s="1533"/>
    </row>
    <row r="1925" spans="1:7" x14ac:dyDescent="0.2">
      <c r="A1925" s="1">
        <v>1920</v>
      </c>
      <c r="E1925" s="2" t="b">
        <f t="shared" ca="1" si="54"/>
        <v>1</v>
      </c>
      <c r="F1925" s="2" t="str" cm="1">
        <f t="array" aca="1" ref="F1925" ca="1">IF(G1925&lt;&gt;"",INDIRECT("'"&amp;G1925&amp;"'!"&amp;H1925),"")</f>
        <v/>
      </c>
      <c r="G1925" s="1533"/>
    </row>
    <row r="1926" spans="1:7" x14ac:dyDescent="0.2">
      <c r="A1926" s="1">
        <v>1921</v>
      </c>
      <c r="E1926" s="2" t="b">
        <f t="shared" ca="1" si="54"/>
        <v>1</v>
      </c>
      <c r="F1926" s="2" t="str" cm="1">
        <f t="array" aca="1" ref="F1926" ca="1">IF(G1926&lt;&gt;"",INDIRECT("'"&amp;G1926&amp;"'!"&amp;H1926),"")</f>
        <v/>
      </c>
      <c r="G1926" s="1533"/>
    </row>
    <row r="1927" spans="1:7" x14ac:dyDescent="0.2">
      <c r="A1927" s="1">
        <v>1922</v>
      </c>
      <c r="E1927" s="2" t="b">
        <f t="shared" ca="1" si="54"/>
        <v>1</v>
      </c>
      <c r="F1927" s="2" t="str" cm="1">
        <f t="array" aca="1" ref="F1927" ca="1">IF(G1927&lt;&gt;"",INDIRECT("'"&amp;G1927&amp;"'!"&amp;H1927),"")</f>
        <v/>
      </c>
      <c r="G1927" s="1533"/>
    </row>
    <row r="1928" spans="1:7" x14ac:dyDescent="0.2">
      <c r="A1928" s="1">
        <v>1923</v>
      </c>
      <c r="E1928" s="2" t="b">
        <f t="shared" ca="1" si="54"/>
        <v>1</v>
      </c>
      <c r="F1928" s="2" t="str" cm="1">
        <f t="array" aca="1" ref="F1928" ca="1">IF(G1928&lt;&gt;"",INDIRECT("'"&amp;G1928&amp;"'!"&amp;H1928),"")</f>
        <v/>
      </c>
      <c r="G1928" s="1533"/>
    </row>
    <row r="1929" spans="1:7" x14ac:dyDescent="0.2">
      <c r="A1929" s="1">
        <v>1924</v>
      </c>
      <c r="E1929" s="2" t="b">
        <f t="shared" ca="1" si="54"/>
        <v>1</v>
      </c>
      <c r="F1929" s="2" t="str" cm="1">
        <f t="array" aca="1" ref="F1929" ca="1">IF(G1929&lt;&gt;"",INDIRECT("'"&amp;G1929&amp;"'!"&amp;H1929),"")</f>
        <v/>
      </c>
      <c r="G1929" s="1533"/>
    </row>
    <row r="1930" spans="1:7" x14ac:dyDescent="0.2">
      <c r="A1930" s="1">
        <v>1925</v>
      </c>
      <c r="E1930" s="2" t="b">
        <f t="shared" ca="1" si="54"/>
        <v>1</v>
      </c>
      <c r="F1930" s="2" t="str" cm="1">
        <f t="array" aca="1" ref="F1930" ca="1">IF(G1930&lt;&gt;"",INDIRECT("'"&amp;G1930&amp;"'!"&amp;H1930),"")</f>
        <v/>
      </c>
      <c r="G1930" s="1533"/>
    </row>
    <row r="1931" spans="1:7" x14ac:dyDescent="0.2">
      <c r="A1931" s="1">
        <v>1926</v>
      </c>
      <c r="E1931" s="2" t="b">
        <f t="shared" ca="1" si="54"/>
        <v>1</v>
      </c>
      <c r="F1931" s="2" t="str" cm="1">
        <f t="array" aca="1" ref="F1931" ca="1">IF(G1931&lt;&gt;"",INDIRECT("'"&amp;G1931&amp;"'!"&amp;H1931),"")</f>
        <v/>
      </c>
      <c r="G1931" s="1533"/>
    </row>
    <row r="1932" spans="1:7" x14ac:dyDescent="0.2">
      <c r="A1932" s="1">
        <v>1927</v>
      </c>
      <c r="E1932" s="2" t="b">
        <f t="shared" ca="1" si="54"/>
        <v>1</v>
      </c>
      <c r="F1932" s="2" t="str" cm="1">
        <f t="array" aca="1" ref="F1932" ca="1">IF(G1932&lt;&gt;"",INDIRECT("'"&amp;G1932&amp;"'!"&amp;H1932),"")</f>
        <v/>
      </c>
      <c r="G1932" s="1533"/>
    </row>
    <row r="1933" spans="1:7" x14ac:dyDescent="0.2">
      <c r="A1933" s="1">
        <v>1928</v>
      </c>
      <c r="E1933" s="2" t="b">
        <f t="shared" ca="1" si="54"/>
        <v>1</v>
      </c>
      <c r="F1933" s="2" t="str" cm="1">
        <f t="array" aca="1" ref="F1933" ca="1">IF(G1933&lt;&gt;"",INDIRECT("'"&amp;G1933&amp;"'!"&amp;H1933),"")</f>
        <v/>
      </c>
      <c r="G1933" s="1533"/>
    </row>
    <row r="1934" spans="1:7" x14ac:dyDescent="0.2">
      <c r="A1934" s="1">
        <v>1929</v>
      </c>
      <c r="E1934" s="2" t="b">
        <f t="shared" ca="1" si="54"/>
        <v>1</v>
      </c>
      <c r="F1934" s="2" t="str" cm="1">
        <f t="array" aca="1" ref="F1934" ca="1">IF(G1934&lt;&gt;"",INDIRECT("'"&amp;G1934&amp;"'!"&amp;H1934),"")</f>
        <v/>
      </c>
      <c r="G1934" s="1533"/>
    </row>
    <row r="1935" spans="1:7" x14ac:dyDescent="0.2">
      <c r="A1935" s="1">
        <v>1930</v>
      </c>
      <c r="E1935" s="2" t="b">
        <f t="shared" ca="1" si="54"/>
        <v>1</v>
      </c>
      <c r="F1935" s="2" t="str" cm="1">
        <f t="array" aca="1" ref="F1935" ca="1">IF(G1935&lt;&gt;"",INDIRECT("'"&amp;G1935&amp;"'!"&amp;H1935),"")</f>
        <v/>
      </c>
      <c r="G1935" s="1533"/>
    </row>
    <row r="1936" spans="1:7" x14ac:dyDescent="0.2">
      <c r="A1936" s="1">
        <v>1931</v>
      </c>
      <c r="E1936" s="2" t="b">
        <f t="shared" ca="1" si="54"/>
        <v>1</v>
      </c>
      <c r="F1936" s="2" t="str" cm="1">
        <f t="array" aca="1" ref="F1936" ca="1">IF(G1936&lt;&gt;"",INDIRECT("'"&amp;G1936&amp;"'!"&amp;H1936),"")</f>
        <v/>
      </c>
      <c r="G1936" s="1533"/>
    </row>
    <row r="1937" spans="1:11" x14ac:dyDescent="0.2">
      <c r="A1937" s="1">
        <v>1932</v>
      </c>
      <c r="E1937" s="2" t="b">
        <f t="shared" ca="1" si="54"/>
        <v>1</v>
      </c>
      <c r="F1937" s="2" t="str" cm="1">
        <f t="array" aca="1" ref="F1937" ca="1">IF(G1937&lt;&gt;"",INDIRECT("'"&amp;G1937&amp;"'!"&amp;H1937),"")</f>
        <v/>
      </c>
      <c r="G1937" s="1533"/>
    </row>
    <row r="1938" spans="1:11" x14ac:dyDescent="0.2">
      <c r="A1938" s="1">
        <v>1933</v>
      </c>
      <c r="E1938" s="2" t="b">
        <f t="shared" ca="1" si="54"/>
        <v>1</v>
      </c>
      <c r="F1938" s="2" t="str" cm="1">
        <f t="array" aca="1" ref="F1938" ca="1">IF(G1938&lt;&gt;"",INDIRECT("'"&amp;G1938&amp;"'!"&amp;H1938),"")</f>
        <v/>
      </c>
      <c r="G1938" s="1533"/>
    </row>
    <row r="1939" spans="1:11" x14ac:dyDescent="0.2">
      <c r="A1939" s="1">
        <v>1934</v>
      </c>
      <c r="E1939" s="2" t="b">
        <f t="shared" ca="1" si="54"/>
        <v>1</v>
      </c>
      <c r="F1939" s="2" t="str" cm="1">
        <f t="array" aca="1" ref="F1939" ca="1">IF(G1939&lt;&gt;"",INDIRECT("'"&amp;G1939&amp;"'!"&amp;H1939),"")</f>
        <v/>
      </c>
      <c r="G1939" s="1533"/>
    </row>
    <row r="1940" spans="1:11" x14ac:dyDescent="0.2">
      <c r="A1940" s="1">
        <v>1935</v>
      </c>
      <c r="E1940" s="2" t="b">
        <f t="shared" ca="1" si="54"/>
        <v>1</v>
      </c>
      <c r="F1940" s="2" t="str" cm="1">
        <f t="array" aca="1" ref="F1940" ca="1">IF(G1940&lt;&gt;"",INDIRECT("'"&amp;G1940&amp;"'!"&amp;H1940),"")</f>
        <v/>
      </c>
      <c r="G1940" s="1533"/>
    </row>
    <row r="1941" spans="1:11" x14ac:dyDescent="0.2">
      <c r="A1941" s="1">
        <v>1936</v>
      </c>
      <c r="D1941" s="4"/>
      <c r="E1941" s="2" t="b">
        <f t="shared" ca="1" si="54"/>
        <v>1</v>
      </c>
      <c r="F1941" s="2" t="str" cm="1">
        <f t="array" aca="1" ref="F1941" ca="1">IF(G1941&lt;&gt;"",INDIRECT("'"&amp;G1941&amp;"'!"&amp;H1941),"")</f>
        <v/>
      </c>
      <c r="G1941" s="1533"/>
      <c r="I1941" s="4"/>
      <c r="J1941" s="4"/>
      <c r="K1941" s="4"/>
    </row>
    <row r="1942" spans="1:11" x14ac:dyDescent="0.2">
      <c r="A1942" s="1">
        <v>1937</v>
      </c>
      <c r="D1942" s="4"/>
      <c r="E1942" s="2" t="b">
        <f t="shared" ca="1" si="54"/>
        <v>1</v>
      </c>
      <c r="F1942" s="2" t="str" cm="1">
        <f t="array" aca="1" ref="F1942" ca="1">IF(G1942&lt;&gt;"",INDIRECT("'"&amp;G1942&amp;"'!"&amp;H1942),"")</f>
        <v/>
      </c>
      <c r="G1942" s="1533"/>
      <c r="I1942" s="4"/>
      <c r="J1942" s="4"/>
      <c r="K1942" s="4"/>
    </row>
    <row r="1943" spans="1:11" x14ac:dyDescent="0.2">
      <c r="A1943" s="1">
        <v>1938</v>
      </c>
      <c r="D1943" s="4"/>
      <c r="E1943" s="2" t="b">
        <f t="shared" ca="1" si="54"/>
        <v>1</v>
      </c>
      <c r="F1943" s="2" t="str" cm="1">
        <f t="array" aca="1" ref="F1943" ca="1">IF(G1943&lt;&gt;"",INDIRECT("'"&amp;G1943&amp;"'!"&amp;H1943),"")</f>
        <v/>
      </c>
      <c r="G1943" s="1533"/>
      <c r="I1943" s="4"/>
      <c r="J1943" s="4"/>
      <c r="K1943" s="4"/>
    </row>
    <row r="1944" spans="1:11" x14ac:dyDescent="0.2">
      <c r="A1944" s="1">
        <v>1939</v>
      </c>
      <c r="D1944" s="4"/>
      <c r="E1944" s="2" t="b">
        <f t="shared" ca="1" si="54"/>
        <v>1</v>
      </c>
      <c r="F1944" s="2" t="str" cm="1">
        <f t="array" aca="1" ref="F1944" ca="1">IF(G1944&lt;&gt;"",INDIRECT("'"&amp;G1944&amp;"'!"&amp;H1944),"")</f>
        <v/>
      </c>
      <c r="G1944" s="1533"/>
      <c r="I1944" s="4"/>
      <c r="J1944" s="4"/>
      <c r="K1944" s="4"/>
    </row>
    <row r="1945" spans="1:11" x14ac:dyDescent="0.2">
      <c r="A1945" s="1">
        <v>1940</v>
      </c>
      <c r="D1945" s="4"/>
      <c r="E1945" s="2" t="b">
        <f t="shared" ca="1" si="54"/>
        <v>1</v>
      </c>
      <c r="F1945" s="2" t="str" cm="1">
        <f t="array" aca="1" ref="F1945" ca="1">IF(G1945&lt;&gt;"",INDIRECT("'"&amp;G1945&amp;"'!"&amp;H1945),"")</f>
        <v/>
      </c>
      <c r="G1945" s="1533"/>
      <c r="I1945" s="4"/>
      <c r="J1945" s="4"/>
      <c r="K1945" s="4"/>
    </row>
    <row r="1946" spans="1:11" x14ac:dyDescent="0.2">
      <c r="A1946" s="1">
        <v>1941</v>
      </c>
      <c r="D1946" s="4"/>
      <c r="E1946" s="2" t="b">
        <f t="shared" ca="1" si="54"/>
        <v>1</v>
      </c>
      <c r="F1946" s="2" t="str" cm="1">
        <f t="array" aca="1" ref="F1946" ca="1">IF(G1946&lt;&gt;"",INDIRECT("'"&amp;G1946&amp;"'!"&amp;H1946),"")</f>
        <v/>
      </c>
      <c r="G1946" s="1533"/>
      <c r="I1946" s="4"/>
      <c r="J1946" s="4"/>
      <c r="K1946" s="4"/>
    </row>
    <row r="1947" spans="1:11" x14ac:dyDescent="0.2">
      <c r="A1947" s="1">
        <v>1942</v>
      </c>
      <c r="D1947" s="4"/>
      <c r="E1947" s="2" t="b">
        <f t="shared" ca="1" si="54"/>
        <v>1</v>
      </c>
      <c r="F1947" s="2" t="str" cm="1">
        <f t="array" aca="1" ref="F1947" ca="1">IF(G1947&lt;&gt;"",INDIRECT("'"&amp;G1947&amp;"'!"&amp;H1947),"")</f>
        <v/>
      </c>
      <c r="G1947" s="1533"/>
      <c r="I1947" s="4"/>
      <c r="J1947" s="4"/>
      <c r="K1947" s="4"/>
    </row>
    <row r="1948" spans="1:11" x14ac:dyDescent="0.2">
      <c r="A1948" s="1">
        <v>1943</v>
      </c>
      <c r="D1948" s="4"/>
      <c r="E1948" s="2" t="b">
        <f t="shared" ca="1" si="54"/>
        <v>1</v>
      </c>
      <c r="F1948" s="2" t="str" cm="1">
        <f t="array" aca="1" ref="F1948" ca="1">IF(G1948&lt;&gt;"",INDIRECT("'"&amp;G1948&amp;"'!"&amp;H1948),"")</f>
        <v/>
      </c>
      <c r="G1948" s="1533"/>
      <c r="I1948" s="4"/>
      <c r="J1948" s="4"/>
      <c r="K1948" s="4"/>
    </row>
    <row r="1949" spans="1:11" x14ac:dyDescent="0.2">
      <c r="A1949" s="1">
        <v>1944</v>
      </c>
      <c r="D1949" s="4"/>
      <c r="E1949" s="2" t="b">
        <f t="shared" ca="1" si="54"/>
        <v>1</v>
      </c>
      <c r="F1949" s="2" t="str" cm="1">
        <f t="array" aca="1" ref="F1949" ca="1">IF(G1949&lt;&gt;"",INDIRECT("'"&amp;G1949&amp;"'!"&amp;H1949),"")</f>
        <v/>
      </c>
      <c r="G1949" s="1533"/>
      <c r="I1949" s="4"/>
      <c r="J1949" s="4"/>
      <c r="K1949" s="4"/>
    </row>
    <row r="1950" spans="1:11" x14ac:dyDescent="0.2">
      <c r="A1950" s="1">
        <v>1945</v>
      </c>
      <c r="D1950" s="4"/>
      <c r="E1950" s="2" t="b">
        <f t="shared" ca="1" si="54"/>
        <v>1</v>
      </c>
      <c r="F1950" s="2" t="str" cm="1">
        <f t="array" aca="1" ref="F1950" ca="1">IF(G1950&lt;&gt;"",INDIRECT("'"&amp;G1950&amp;"'!"&amp;H1950),"")</f>
        <v/>
      </c>
      <c r="G1950" s="1533"/>
      <c r="I1950" s="4"/>
      <c r="J1950" s="4"/>
      <c r="K1950" s="4"/>
    </row>
    <row r="1951" spans="1:11" x14ac:dyDescent="0.2">
      <c r="A1951" s="1">
        <v>1946</v>
      </c>
      <c r="D1951" s="4"/>
      <c r="E1951" s="2" t="b">
        <f t="shared" ca="1" si="54"/>
        <v>1</v>
      </c>
      <c r="F1951" s="2" t="str" cm="1">
        <f t="array" aca="1" ref="F1951" ca="1">IF(G1951&lt;&gt;"",INDIRECT("'"&amp;G1951&amp;"'!"&amp;H1951),"")</f>
        <v/>
      </c>
      <c r="G1951" s="1533"/>
      <c r="I1951" s="4"/>
      <c r="J1951" s="4"/>
      <c r="K1951" s="4"/>
    </row>
    <row r="1952" spans="1:11" x14ac:dyDescent="0.2">
      <c r="A1952" s="1">
        <v>1947</v>
      </c>
      <c r="E1952" s="2" t="b">
        <f t="shared" ca="1" si="54"/>
        <v>1</v>
      </c>
      <c r="F1952" s="2" t="str" cm="1">
        <f t="array" aca="1" ref="F1952" ca="1">IF(G1952&lt;&gt;"",INDIRECT("'"&amp;G1952&amp;"'!"&amp;H1952),"")</f>
        <v/>
      </c>
      <c r="G1952" s="1533"/>
    </row>
    <row r="1953" spans="1:7" x14ac:dyDescent="0.2">
      <c r="A1953" s="1">
        <v>1948</v>
      </c>
      <c r="E1953" s="2" t="b">
        <f t="shared" ca="1" si="54"/>
        <v>1</v>
      </c>
      <c r="F1953" s="2" t="str" cm="1">
        <f t="array" aca="1" ref="F1953" ca="1">IF(G1953&lt;&gt;"",INDIRECT("'"&amp;G1953&amp;"'!"&amp;H1953),"")</f>
        <v/>
      </c>
      <c r="G1953" s="1533"/>
    </row>
    <row r="1954" spans="1:7" x14ac:dyDescent="0.2">
      <c r="A1954" s="1">
        <v>1949</v>
      </c>
      <c r="E1954" s="2" t="b">
        <f t="shared" ca="1" si="54"/>
        <v>1</v>
      </c>
      <c r="F1954" s="2" t="str" cm="1">
        <f t="array" aca="1" ref="F1954" ca="1">IF(G1954&lt;&gt;"",INDIRECT("'"&amp;G1954&amp;"'!"&amp;H1954),"")</f>
        <v/>
      </c>
      <c r="G1954" s="1533"/>
    </row>
    <row r="1955" spans="1:7" x14ac:dyDescent="0.2">
      <c r="A1955" s="1">
        <v>1950</v>
      </c>
      <c r="E1955" s="2" t="b">
        <f t="shared" ca="1" si="54"/>
        <v>1</v>
      </c>
      <c r="F1955" s="2" t="str" cm="1">
        <f t="array" aca="1" ref="F1955" ca="1">IF(G1955&lt;&gt;"",INDIRECT("'"&amp;G1955&amp;"'!"&amp;H1955),"")</f>
        <v/>
      </c>
      <c r="G1955" s="1533"/>
    </row>
    <row r="1956" spans="1:7" x14ac:dyDescent="0.2">
      <c r="A1956" s="1">
        <v>1951</v>
      </c>
      <c r="E1956" s="2" t="b">
        <f t="shared" ca="1" si="54"/>
        <v>1</v>
      </c>
      <c r="F1956" s="2" t="str" cm="1">
        <f t="array" aca="1" ref="F1956" ca="1">IF(G1956&lt;&gt;"",INDIRECT("'"&amp;G1956&amp;"'!"&amp;H1956),"")</f>
        <v/>
      </c>
      <c r="G1956" s="1533"/>
    </row>
    <row r="1957" spans="1:7" x14ac:dyDescent="0.2">
      <c r="A1957" s="1">
        <v>1952</v>
      </c>
      <c r="E1957" s="2" t="b">
        <f t="shared" ca="1" si="54"/>
        <v>1</v>
      </c>
      <c r="F1957" s="2" t="str" cm="1">
        <f t="array" aca="1" ref="F1957" ca="1">IF(G1957&lt;&gt;"",INDIRECT("'"&amp;G1957&amp;"'!"&amp;H1957),"")</f>
        <v/>
      </c>
      <c r="G1957" s="1533"/>
    </row>
    <row r="1958" spans="1:7" x14ac:dyDescent="0.2">
      <c r="A1958" s="1">
        <v>1953</v>
      </c>
      <c r="E1958" s="2" t="b">
        <f t="shared" ca="1" si="54"/>
        <v>1</v>
      </c>
      <c r="F1958" s="2" t="str" cm="1">
        <f t="array" aca="1" ref="F1958" ca="1">IF(G1958&lt;&gt;"",INDIRECT("'"&amp;G1958&amp;"'!"&amp;H1958),"")</f>
        <v/>
      </c>
      <c r="G1958" s="1533"/>
    </row>
    <row r="1959" spans="1:7" x14ac:dyDescent="0.2">
      <c r="A1959" s="1">
        <v>1954</v>
      </c>
      <c r="E1959" s="2" t="b">
        <f t="shared" ca="1" si="54"/>
        <v>1</v>
      </c>
      <c r="F1959" s="2" t="str" cm="1">
        <f t="array" aca="1" ref="F1959" ca="1">IF(G1959&lt;&gt;"",INDIRECT("'"&amp;G1959&amp;"'!"&amp;H1959),"")</f>
        <v/>
      </c>
      <c r="G1959" s="1533"/>
    </row>
    <row r="1960" spans="1:7" x14ac:dyDescent="0.2">
      <c r="A1960" s="1">
        <v>1955</v>
      </c>
      <c r="E1960" s="2" t="b">
        <f t="shared" ca="1" si="54"/>
        <v>1</v>
      </c>
      <c r="F1960" s="2" t="str" cm="1">
        <f t="array" aca="1" ref="F1960" ca="1">IF(G1960&lt;&gt;"",INDIRECT("'"&amp;G1960&amp;"'!"&amp;H1960),"")</f>
        <v/>
      </c>
      <c r="G1960" s="1533"/>
    </row>
    <row r="1961" spans="1:7" x14ac:dyDescent="0.2">
      <c r="A1961" s="1">
        <v>1956</v>
      </c>
      <c r="E1961" s="2" t="b">
        <f t="shared" ca="1" si="54"/>
        <v>1</v>
      </c>
      <c r="F1961" s="2" t="str" cm="1">
        <f t="array" aca="1" ref="F1961" ca="1">IF(G1961&lt;&gt;"",INDIRECT("'"&amp;G1961&amp;"'!"&amp;H1961),"")</f>
        <v/>
      </c>
      <c r="G1961" s="1533"/>
    </row>
    <row r="1962" spans="1:7" x14ac:dyDescent="0.2">
      <c r="A1962" s="1">
        <v>1957</v>
      </c>
      <c r="E1962" s="2" t="b">
        <f t="shared" ca="1" si="54"/>
        <v>1</v>
      </c>
      <c r="F1962" s="2" t="str" cm="1">
        <f t="array" aca="1" ref="F1962" ca="1">IF(G1962&lt;&gt;"",INDIRECT("'"&amp;G1962&amp;"'!"&amp;H1962),"")</f>
        <v/>
      </c>
      <c r="G1962" s="1533"/>
    </row>
    <row r="1963" spans="1:7" x14ac:dyDescent="0.2">
      <c r="A1963" s="1">
        <v>1958</v>
      </c>
      <c r="E1963" s="2" t="b">
        <f t="shared" ca="1" si="54"/>
        <v>1</v>
      </c>
      <c r="F1963" s="2" t="str" cm="1">
        <f t="array" aca="1" ref="F1963" ca="1">IF(G1963&lt;&gt;"",INDIRECT("'"&amp;G1963&amp;"'!"&amp;H1963),"")</f>
        <v/>
      </c>
      <c r="G1963" s="1533"/>
    </row>
    <row r="1964" spans="1:7" x14ac:dyDescent="0.2">
      <c r="A1964" s="1">
        <v>1959</v>
      </c>
      <c r="E1964" s="2" t="b">
        <f t="shared" ca="1" si="54"/>
        <v>1</v>
      </c>
      <c r="F1964" s="2" t="str" cm="1">
        <f t="array" aca="1" ref="F1964" ca="1">IF(G1964&lt;&gt;"",INDIRECT("'"&amp;G1964&amp;"'!"&amp;H1964),"")</f>
        <v/>
      </c>
      <c r="G1964" s="1533"/>
    </row>
    <row r="1965" spans="1:7" x14ac:dyDescent="0.2">
      <c r="A1965" s="1">
        <v>1960</v>
      </c>
      <c r="E1965" s="2" t="b">
        <f t="shared" ca="1" si="54"/>
        <v>1</v>
      </c>
      <c r="F1965" s="2" t="str" cm="1">
        <f t="array" aca="1" ref="F1965" ca="1">IF(G1965&lt;&gt;"",INDIRECT("'"&amp;G1965&amp;"'!"&amp;H1965),"")</f>
        <v/>
      </c>
      <c r="G1965" s="1533"/>
    </row>
    <row r="1966" spans="1:7" x14ac:dyDescent="0.2">
      <c r="A1966" s="1">
        <v>1961</v>
      </c>
      <c r="E1966" s="2" t="b">
        <f t="shared" ca="1" si="54"/>
        <v>1</v>
      </c>
      <c r="F1966" s="2" t="str" cm="1">
        <f t="array" aca="1" ref="F1966" ca="1">IF(G1966&lt;&gt;"",INDIRECT("'"&amp;G1966&amp;"'!"&amp;H1966),"")</f>
        <v/>
      </c>
      <c r="G1966" s="1533"/>
    </row>
    <row r="1967" spans="1:7" x14ac:dyDescent="0.2">
      <c r="A1967" s="1">
        <v>1962</v>
      </c>
      <c r="E1967" s="2" t="b">
        <f t="shared" ca="1" si="54"/>
        <v>1</v>
      </c>
      <c r="F1967" s="2" t="str" cm="1">
        <f t="array" aca="1" ref="F1967" ca="1">IF(G1967&lt;&gt;"",INDIRECT("'"&amp;G1967&amp;"'!"&amp;H1967),"")</f>
        <v/>
      </c>
      <c r="G1967" s="1533"/>
    </row>
    <row r="1968" spans="1:7" x14ac:dyDescent="0.2">
      <c r="A1968" s="1">
        <v>1963</v>
      </c>
      <c r="E1968" s="2" t="b">
        <f t="shared" ca="1" si="54"/>
        <v>1</v>
      </c>
      <c r="F1968" s="2" t="str" cm="1">
        <f t="array" aca="1" ref="F1968" ca="1">IF(G1968&lt;&gt;"",INDIRECT("'"&amp;G1968&amp;"'!"&amp;H1968),"")</f>
        <v/>
      </c>
      <c r="G1968" s="1533"/>
    </row>
    <row r="1969" spans="1:11" x14ac:dyDescent="0.2">
      <c r="A1969" s="1">
        <v>1964</v>
      </c>
      <c r="E1969" s="2" t="b">
        <f t="shared" ca="1" si="54"/>
        <v>1</v>
      </c>
      <c r="F1969" s="2" t="str" cm="1">
        <f t="array" aca="1" ref="F1969" ca="1">IF(G1969&lt;&gt;"",INDIRECT("'"&amp;G1969&amp;"'!"&amp;H1969),"")</f>
        <v/>
      </c>
      <c r="G1969" s="1533"/>
    </row>
    <row r="1970" spans="1:11" x14ac:dyDescent="0.2">
      <c r="A1970" s="1">
        <v>1965</v>
      </c>
      <c r="E1970" s="2" t="b">
        <f t="shared" ca="1" si="54"/>
        <v>1</v>
      </c>
      <c r="F1970" s="2" t="str" cm="1">
        <f t="array" aca="1" ref="F1970" ca="1">IF(G1970&lt;&gt;"",INDIRECT("'"&amp;G1970&amp;"'!"&amp;H1970),"")</f>
        <v/>
      </c>
      <c r="G1970" s="1533"/>
    </row>
    <row r="1971" spans="1:11" x14ac:dyDescent="0.2">
      <c r="A1971" s="1">
        <v>1966</v>
      </c>
      <c r="E1971" s="2" t="b">
        <f t="shared" ca="1" si="54"/>
        <v>1</v>
      </c>
      <c r="F1971" s="2" t="str" cm="1">
        <f t="array" aca="1" ref="F1971" ca="1">IF(G1971&lt;&gt;"",INDIRECT("'"&amp;G1971&amp;"'!"&amp;H1971),"")</f>
        <v/>
      </c>
      <c r="G1971" s="1533"/>
    </row>
    <row r="1972" spans="1:11" x14ac:dyDescent="0.2">
      <c r="A1972" s="1">
        <v>1967</v>
      </c>
      <c r="E1972" s="2" t="b">
        <f t="shared" ca="1" si="54"/>
        <v>1</v>
      </c>
      <c r="F1972" s="2" t="str" cm="1">
        <f t="array" aca="1" ref="F1972" ca="1">IF(G1972&lt;&gt;"",INDIRECT("'"&amp;G1972&amp;"'!"&amp;H1972),"")</f>
        <v/>
      </c>
      <c r="G1972" s="1533"/>
    </row>
    <row r="1973" spans="1:11" x14ac:dyDescent="0.2">
      <c r="A1973" s="1">
        <v>1968</v>
      </c>
      <c r="E1973" s="2" t="b">
        <f t="shared" ca="1" si="54"/>
        <v>1</v>
      </c>
      <c r="F1973" s="2" t="str" cm="1">
        <f t="array" aca="1" ref="F1973" ca="1">IF(G1973&lt;&gt;"",INDIRECT("'"&amp;G1973&amp;"'!"&amp;H1973),"")</f>
        <v/>
      </c>
      <c r="G1973" s="1533"/>
    </row>
    <row r="1974" spans="1:11" x14ac:dyDescent="0.2">
      <c r="A1974" s="1">
        <v>1969</v>
      </c>
      <c r="E1974" s="2" t="b">
        <f t="shared" ca="1" si="54"/>
        <v>1</v>
      </c>
      <c r="F1974" s="2" t="str" cm="1">
        <f t="array" aca="1" ref="F1974" ca="1">IF(G1974&lt;&gt;"",INDIRECT("'"&amp;G1974&amp;"'!"&amp;H1974),"")</f>
        <v/>
      </c>
      <c r="G1974" s="1533"/>
    </row>
    <row r="1975" spans="1:11" x14ac:dyDescent="0.2">
      <c r="A1975" s="1">
        <v>1970</v>
      </c>
      <c r="E1975" s="2" t="b">
        <f t="shared" ca="1" si="54"/>
        <v>1</v>
      </c>
      <c r="F1975" s="2" t="str" cm="1">
        <f t="array" aca="1" ref="F1975" ca="1">IF(G1975&lt;&gt;"",INDIRECT("'"&amp;G1975&amp;"'!"&amp;H1975),"")</f>
        <v/>
      </c>
      <c r="G1975" s="1533"/>
    </row>
    <row r="1976" spans="1:11" x14ac:dyDescent="0.2">
      <c r="A1976" s="1">
        <v>1971</v>
      </c>
      <c r="D1976" s="4"/>
      <c r="E1976" s="2" t="b">
        <f t="shared" ca="1" si="54"/>
        <v>1</v>
      </c>
      <c r="F1976" s="2" t="str" cm="1">
        <f t="array" aca="1" ref="F1976" ca="1">IF(G1976&lt;&gt;"",INDIRECT("'"&amp;G1976&amp;"'!"&amp;H1976),"")</f>
        <v/>
      </c>
      <c r="G1976" s="1533"/>
      <c r="I1976" s="4"/>
      <c r="J1976" s="4"/>
      <c r="K1976" s="4"/>
    </row>
    <row r="1977" spans="1:11" x14ac:dyDescent="0.2">
      <c r="A1977" s="1">
        <v>1972</v>
      </c>
      <c r="E1977" s="2" t="b">
        <f t="shared" ca="1" si="54"/>
        <v>1</v>
      </c>
      <c r="F1977" s="2" t="str" cm="1">
        <f t="array" aca="1" ref="F1977" ca="1">IF(G1977&lt;&gt;"",INDIRECT("'"&amp;G1977&amp;"'!"&amp;H1977),"")</f>
        <v/>
      </c>
      <c r="G1977" s="1533"/>
    </row>
    <row r="1978" spans="1:11" x14ac:dyDescent="0.2">
      <c r="A1978" s="1">
        <v>1973</v>
      </c>
      <c r="E1978" s="2" t="b">
        <f t="shared" ca="1" si="54"/>
        <v>1</v>
      </c>
      <c r="F1978" s="2" t="str" cm="1">
        <f t="array" aca="1" ref="F1978" ca="1">IF(G1978&lt;&gt;"",INDIRECT("'"&amp;G1978&amp;"'!"&amp;H1978),"")</f>
        <v/>
      </c>
      <c r="G1978" s="1533"/>
    </row>
    <row r="1979" spans="1:11" x14ac:dyDescent="0.2">
      <c r="A1979" s="1">
        <v>1974</v>
      </c>
      <c r="E1979" s="2" t="b">
        <f t="shared" ca="1" si="54"/>
        <v>1</v>
      </c>
      <c r="F1979" s="2" t="str" cm="1">
        <f t="array" aca="1" ref="F1979" ca="1">IF(G1979&lt;&gt;"",INDIRECT("'"&amp;G1979&amp;"'!"&amp;H1979),"")</f>
        <v/>
      </c>
      <c r="G1979" s="1533"/>
    </row>
    <row r="1980" spans="1:11" x14ac:dyDescent="0.2">
      <c r="A1980" s="1">
        <v>1975</v>
      </c>
      <c r="E1980" s="2" t="b">
        <f t="shared" ca="1" si="54"/>
        <v>1</v>
      </c>
      <c r="F1980" s="2" t="str" cm="1">
        <f t="array" aca="1" ref="F1980" ca="1">IF(G1980&lt;&gt;"",INDIRECT("'"&amp;G1980&amp;"'!"&amp;H1980),"")</f>
        <v/>
      </c>
      <c r="G1980" s="1533"/>
    </row>
    <row r="1981" spans="1:11" x14ac:dyDescent="0.2">
      <c r="A1981" s="1">
        <v>1976</v>
      </c>
      <c r="E1981" s="2" t="b">
        <f t="shared" ca="1" si="54"/>
        <v>1</v>
      </c>
      <c r="F1981" s="2" t="str" cm="1">
        <f t="array" aca="1" ref="F1981" ca="1">IF(G1981&lt;&gt;"",INDIRECT("'"&amp;G1981&amp;"'!"&amp;H1981),"")</f>
        <v/>
      </c>
      <c r="G1981" s="1533"/>
    </row>
    <row r="1982" spans="1:11" x14ac:dyDescent="0.2">
      <c r="A1982" s="1">
        <v>1977</v>
      </c>
      <c r="D1982" s="4"/>
      <c r="E1982" s="2" t="b">
        <f t="shared" ca="1" si="54"/>
        <v>1</v>
      </c>
      <c r="F1982" s="2" t="str" cm="1">
        <f t="array" aca="1" ref="F1982" ca="1">IF(G1982&lt;&gt;"",INDIRECT("'"&amp;G1982&amp;"'!"&amp;H1982),"")</f>
        <v/>
      </c>
      <c r="G1982" s="1533"/>
      <c r="I1982" s="4"/>
      <c r="J1982" s="4"/>
      <c r="K1982" s="4"/>
    </row>
    <row r="1983" spans="1:11" x14ac:dyDescent="0.2">
      <c r="A1983" s="1">
        <v>1978</v>
      </c>
      <c r="E1983" s="2" t="b">
        <f t="shared" ca="1" si="54"/>
        <v>1</v>
      </c>
      <c r="F1983" s="2" t="str" cm="1">
        <f t="array" aca="1" ref="F1983" ca="1">IF(G1983&lt;&gt;"",INDIRECT("'"&amp;G1983&amp;"'!"&amp;H1983),"")</f>
        <v/>
      </c>
      <c r="G1983" s="1533"/>
    </row>
    <row r="1984" spans="1:11" x14ac:dyDescent="0.2">
      <c r="A1984" s="1">
        <v>1979</v>
      </c>
      <c r="E1984" s="2" t="b">
        <f t="shared" ca="1" si="54"/>
        <v>1</v>
      </c>
      <c r="F1984" s="2" t="str" cm="1">
        <f t="array" aca="1" ref="F1984" ca="1">IF(G1984&lt;&gt;"",INDIRECT("'"&amp;G1984&amp;"'!"&amp;H1984),"")</f>
        <v/>
      </c>
      <c r="G1984" s="1533"/>
    </row>
    <row r="1985" spans="1:11" x14ac:dyDescent="0.2">
      <c r="A1985" s="1">
        <v>1980</v>
      </c>
      <c r="E1985" s="2" t="b">
        <f t="shared" ca="1" si="54"/>
        <v>1</v>
      </c>
      <c r="F1985" s="2" t="str" cm="1">
        <f t="array" aca="1" ref="F1985" ca="1">IF(G1985&lt;&gt;"",INDIRECT("'"&amp;G1985&amp;"'!"&amp;H1985),"")</f>
        <v/>
      </c>
      <c r="G1985" s="1533"/>
    </row>
    <row r="1986" spans="1:11" x14ac:dyDescent="0.2">
      <c r="A1986" s="1">
        <v>1981</v>
      </c>
      <c r="E1986" s="2" t="b">
        <f t="shared" ref="E1986:E2049" ca="1" si="55">F1986=B1986</f>
        <v>1</v>
      </c>
      <c r="F1986" s="2" t="str" cm="1">
        <f t="array" aca="1" ref="F1986" ca="1">IF(G1986&lt;&gt;"",INDIRECT("'"&amp;G1986&amp;"'!"&amp;H1986),"")</f>
        <v/>
      </c>
      <c r="G1986" s="1533"/>
    </row>
    <row r="1987" spans="1:11" x14ac:dyDescent="0.2">
      <c r="A1987" s="1">
        <v>1982</v>
      </c>
      <c r="E1987" s="2" t="b">
        <f t="shared" ca="1" si="55"/>
        <v>1</v>
      </c>
      <c r="F1987" s="2" t="str" cm="1">
        <f t="array" aca="1" ref="F1987" ca="1">IF(G1987&lt;&gt;"",INDIRECT("'"&amp;G1987&amp;"'!"&amp;H1987),"")</f>
        <v/>
      </c>
      <c r="G1987" s="1533"/>
    </row>
    <row r="1988" spans="1:11" x14ac:dyDescent="0.2">
      <c r="A1988" s="1">
        <v>1983</v>
      </c>
      <c r="D1988" s="4"/>
      <c r="E1988" s="2" t="b">
        <f t="shared" ca="1" si="55"/>
        <v>1</v>
      </c>
      <c r="F1988" s="2" t="str" cm="1">
        <f t="array" aca="1" ref="F1988" ca="1">IF(G1988&lt;&gt;"",INDIRECT("'"&amp;G1988&amp;"'!"&amp;H1988),"")</f>
        <v/>
      </c>
      <c r="G1988" s="1533"/>
      <c r="I1988" s="4"/>
      <c r="J1988" s="4"/>
      <c r="K1988" s="4"/>
    </row>
    <row r="1989" spans="1:11" x14ac:dyDescent="0.2">
      <c r="A1989" s="1">
        <v>1984</v>
      </c>
      <c r="E1989" s="2" t="b">
        <f t="shared" ca="1" si="55"/>
        <v>1</v>
      </c>
      <c r="F1989" s="2" t="str" cm="1">
        <f t="array" aca="1" ref="F1989" ca="1">IF(G1989&lt;&gt;"",INDIRECT("'"&amp;G1989&amp;"'!"&amp;H1989),"")</f>
        <v/>
      </c>
      <c r="G1989" s="1533"/>
    </row>
    <row r="1990" spans="1:11" x14ac:dyDescent="0.2">
      <c r="A1990" s="1">
        <v>1985</v>
      </c>
      <c r="E1990" s="2" t="b">
        <f t="shared" ca="1" si="55"/>
        <v>1</v>
      </c>
      <c r="F1990" s="2" t="str" cm="1">
        <f t="array" aca="1" ref="F1990" ca="1">IF(G1990&lt;&gt;"",INDIRECT("'"&amp;G1990&amp;"'!"&amp;H1990),"")</f>
        <v/>
      </c>
      <c r="G1990" s="1533"/>
    </row>
    <row r="1991" spans="1:11" x14ac:dyDescent="0.2">
      <c r="A1991" s="1">
        <v>1986</v>
      </c>
      <c r="E1991" s="2" t="b">
        <f t="shared" ca="1" si="55"/>
        <v>1</v>
      </c>
      <c r="F1991" s="2" t="str" cm="1">
        <f t="array" aca="1" ref="F1991" ca="1">IF(G1991&lt;&gt;"",INDIRECT("'"&amp;G1991&amp;"'!"&amp;H1991),"")</f>
        <v/>
      </c>
      <c r="G1991" s="1533"/>
    </row>
    <row r="1992" spans="1:11" x14ac:dyDescent="0.2">
      <c r="A1992" s="1">
        <v>1987</v>
      </c>
      <c r="E1992" s="2" t="b">
        <f t="shared" ca="1" si="55"/>
        <v>1</v>
      </c>
      <c r="F1992" s="2" t="str" cm="1">
        <f t="array" aca="1" ref="F1992" ca="1">IF(G1992&lt;&gt;"",INDIRECT("'"&amp;G1992&amp;"'!"&amp;H1992),"")</f>
        <v/>
      </c>
      <c r="G1992" s="1533"/>
    </row>
    <row r="1993" spans="1:11" x14ac:dyDescent="0.2">
      <c r="A1993" s="1">
        <v>1988</v>
      </c>
      <c r="E1993" s="2" t="b">
        <f t="shared" ca="1" si="55"/>
        <v>1</v>
      </c>
      <c r="F1993" s="2" t="str" cm="1">
        <f t="array" aca="1" ref="F1993" ca="1">IF(G1993&lt;&gt;"",INDIRECT("'"&amp;G1993&amp;"'!"&amp;H1993),"")</f>
        <v/>
      </c>
      <c r="G1993" s="1533"/>
    </row>
    <row r="1994" spans="1:11" x14ac:dyDescent="0.2">
      <c r="A1994" s="1">
        <v>1989</v>
      </c>
      <c r="D1994" s="4"/>
      <c r="E1994" s="2" t="b">
        <f t="shared" ca="1" si="55"/>
        <v>1</v>
      </c>
      <c r="F1994" s="2" t="str" cm="1">
        <f t="array" aca="1" ref="F1994" ca="1">IF(G1994&lt;&gt;"",INDIRECT("'"&amp;G1994&amp;"'!"&amp;H1994),"")</f>
        <v/>
      </c>
      <c r="G1994" s="1533"/>
      <c r="I1994" s="4"/>
      <c r="J1994" s="4"/>
      <c r="K1994" s="4"/>
    </row>
    <row r="1995" spans="1:11" x14ac:dyDescent="0.2">
      <c r="A1995" s="1">
        <v>1990</v>
      </c>
      <c r="E1995" s="2" t="b">
        <f t="shared" ca="1" si="55"/>
        <v>1</v>
      </c>
      <c r="F1995" s="2" t="str" cm="1">
        <f t="array" aca="1" ref="F1995" ca="1">IF(G1995&lt;&gt;"",INDIRECT("'"&amp;G1995&amp;"'!"&amp;H1995),"")</f>
        <v/>
      </c>
      <c r="G1995" s="1533"/>
    </row>
    <row r="1996" spans="1:11" x14ac:dyDescent="0.2">
      <c r="A1996" s="1">
        <v>1991</v>
      </c>
      <c r="E1996" s="2" t="b">
        <f t="shared" ca="1" si="55"/>
        <v>1</v>
      </c>
      <c r="F1996" s="2" t="str" cm="1">
        <f t="array" aca="1" ref="F1996" ca="1">IF(G1996&lt;&gt;"",INDIRECT("'"&amp;G1996&amp;"'!"&amp;H1996),"")</f>
        <v/>
      </c>
      <c r="G1996" s="1533"/>
    </row>
    <row r="1997" spans="1:11" x14ac:dyDescent="0.2">
      <c r="A1997" s="1">
        <v>1992</v>
      </c>
      <c r="E1997" s="2" t="b">
        <f t="shared" ca="1" si="55"/>
        <v>1</v>
      </c>
      <c r="F1997" s="2" t="str" cm="1">
        <f t="array" aca="1" ref="F1997" ca="1">IF(G1997&lt;&gt;"",INDIRECT("'"&amp;G1997&amp;"'!"&amp;H1997),"")</f>
        <v/>
      </c>
      <c r="G1997" s="1533"/>
    </row>
    <row r="1998" spans="1:11" x14ac:dyDescent="0.2">
      <c r="A1998" s="1">
        <v>1993</v>
      </c>
      <c r="E1998" s="2" t="b">
        <f t="shared" ca="1" si="55"/>
        <v>1</v>
      </c>
      <c r="F1998" s="2" t="str" cm="1">
        <f t="array" aca="1" ref="F1998" ca="1">IF(G1998&lt;&gt;"",INDIRECT("'"&amp;G1998&amp;"'!"&amp;H1998),"")</f>
        <v/>
      </c>
      <c r="G1998" s="1533"/>
    </row>
    <row r="1999" spans="1:11" x14ac:dyDescent="0.2">
      <c r="A1999" s="1">
        <v>1994</v>
      </c>
      <c r="E1999" s="2" t="b">
        <f t="shared" ca="1" si="55"/>
        <v>1</v>
      </c>
      <c r="F1999" s="2" t="str" cm="1">
        <f t="array" aca="1" ref="F1999" ca="1">IF(G1999&lt;&gt;"",INDIRECT("'"&amp;G1999&amp;"'!"&amp;H1999),"")</f>
        <v/>
      </c>
      <c r="G1999" s="1533"/>
    </row>
    <row r="2000" spans="1:11" x14ac:dyDescent="0.2">
      <c r="A2000" s="1">
        <v>1995</v>
      </c>
      <c r="E2000" s="2" t="b">
        <f t="shared" ca="1" si="55"/>
        <v>1</v>
      </c>
      <c r="F2000" s="2" t="str" cm="1">
        <f t="array" aca="1" ref="F2000" ca="1">IF(G2000&lt;&gt;"",INDIRECT("'"&amp;G2000&amp;"'!"&amp;H2000),"")</f>
        <v/>
      </c>
      <c r="G2000" s="1533"/>
    </row>
    <row r="2001" spans="1:11" x14ac:dyDescent="0.2">
      <c r="A2001" s="1">
        <v>1996</v>
      </c>
      <c r="E2001" s="2" t="b">
        <f t="shared" ca="1" si="55"/>
        <v>1</v>
      </c>
      <c r="F2001" s="2" t="str" cm="1">
        <f t="array" aca="1" ref="F2001" ca="1">IF(G2001&lt;&gt;"",INDIRECT("'"&amp;G2001&amp;"'!"&amp;H2001),"")</f>
        <v/>
      </c>
      <c r="G2001" s="1533"/>
    </row>
    <row r="2002" spans="1:11" x14ac:dyDescent="0.2">
      <c r="A2002" s="1">
        <v>1997</v>
      </c>
      <c r="E2002" s="2" t="b">
        <f t="shared" ca="1" si="55"/>
        <v>1</v>
      </c>
      <c r="F2002" s="2" t="str" cm="1">
        <f t="array" aca="1" ref="F2002" ca="1">IF(G2002&lt;&gt;"",INDIRECT("'"&amp;G2002&amp;"'!"&amp;H2002),"")</f>
        <v/>
      </c>
      <c r="G2002" s="1533"/>
    </row>
    <row r="2003" spans="1:11" x14ac:dyDescent="0.2">
      <c r="A2003" s="1">
        <v>1998</v>
      </c>
      <c r="E2003" s="2" t="b">
        <f t="shared" ca="1" si="55"/>
        <v>1</v>
      </c>
      <c r="F2003" s="2" t="str" cm="1">
        <f t="array" aca="1" ref="F2003" ca="1">IF(G2003&lt;&gt;"",INDIRECT("'"&amp;G2003&amp;"'!"&amp;H2003),"")</f>
        <v/>
      </c>
      <c r="G2003" s="1533"/>
    </row>
    <row r="2004" spans="1:11" x14ac:dyDescent="0.2">
      <c r="A2004" s="1">
        <v>1999</v>
      </c>
      <c r="E2004" s="2" t="b">
        <f t="shared" ca="1" si="55"/>
        <v>1</v>
      </c>
      <c r="F2004" s="2" t="str" cm="1">
        <f t="array" aca="1" ref="F2004" ca="1">IF(G2004&lt;&gt;"",INDIRECT("'"&amp;G2004&amp;"'!"&amp;H2004),"")</f>
        <v/>
      </c>
      <c r="G2004" s="1533"/>
    </row>
    <row r="2005" spans="1:11" x14ac:dyDescent="0.2">
      <c r="A2005" s="1">
        <v>2000</v>
      </c>
      <c r="E2005" s="2" t="b">
        <f t="shared" ca="1" si="55"/>
        <v>1</v>
      </c>
      <c r="F2005" s="2" t="str" cm="1">
        <f t="array" aca="1" ref="F2005" ca="1">IF(G2005&lt;&gt;"",INDIRECT("'"&amp;G2005&amp;"'!"&amp;H2005),"")</f>
        <v/>
      </c>
      <c r="G2005" s="1533"/>
    </row>
    <row r="2006" spans="1:11" x14ac:dyDescent="0.2">
      <c r="A2006" s="1">
        <v>2001</v>
      </c>
      <c r="D2006" s="4"/>
      <c r="E2006" s="2" t="b">
        <f t="shared" ca="1" si="55"/>
        <v>1</v>
      </c>
      <c r="F2006" s="2" t="str" cm="1">
        <f t="array" aca="1" ref="F2006" ca="1">IF(G2006&lt;&gt;"",INDIRECT("'"&amp;G2006&amp;"'!"&amp;H2006),"")</f>
        <v/>
      </c>
      <c r="G2006" s="1533"/>
      <c r="I2006" s="4"/>
      <c r="J2006" s="4"/>
      <c r="K2006" s="4"/>
    </row>
    <row r="2007" spans="1:11" x14ac:dyDescent="0.2">
      <c r="A2007" s="1">
        <v>2002</v>
      </c>
      <c r="D2007" s="4"/>
      <c r="E2007" s="2" t="b">
        <f t="shared" ca="1" si="55"/>
        <v>1</v>
      </c>
      <c r="F2007" s="2" t="str" cm="1">
        <f t="array" aca="1" ref="F2007" ca="1">IF(G2007&lt;&gt;"",INDIRECT("'"&amp;G2007&amp;"'!"&amp;H2007),"")</f>
        <v/>
      </c>
      <c r="G2007" s="1533"/>
      <c r="I2007" s="4"/>
      <c r="J2007" s="4"/>
      <c r="K2007" s="4"/>
    </row>
    <row r="2008" spans="1:11" x14ac:dyDescent="0.2">
      <c r="A2008" s="1">
        <v>2003</v>
      </c>
      <c r="D2008" s="4"/>
      <c r="E2008" s="2" t="b">
        <f t="shared" ca="1" si="55"/>
        <v>1</v>
      </c>
      <c r="F2008" s="2" t="str" cm="1">
        <f t="array" aca="1" ref="F2008" ca="1">IF(G2008&lt;&gt;"",INDIRECT("'"&amp;G2008&amp;"'!"&amp;H2008),"")</f>
        <v/>
      </c>
      <c r="G2008" s="1533"/>
      <c r="I2008" s="4"/>
      <c r="J2008" s="4"/>
      <c r="K2008" s="4"/>
    </row>
    <row r="2009" spans="1:11" x14ac:dyDescent="0.2">
      <c r="A2009" s="1">
        <v>2004</v>
      </c>
      <c r="D2009" s="4"/>
      <c r="E2009" s="2" t="b">
        <f t="shared" ca="1" si="55"/>
        <v>1</v>
      </c>
      <c r="F2009" s="2" t="str" cm="1">
        <f t="array" aca="1" ref="F2009" ca="1">IF(G2009&lt;&gt;"",INDIRECT("'"&amp;G2009&amp;"'!"&amp;H2009),"")</f>
        <v/>
      </c>
      <c r="G2009" s="1533"/>
      <c r="I2009" s="4"/>
      <c r="J2009" s="4"/>
      <c r="K2009" s="4"/>
    </row>
    <row r="2010" spans="1:11" x14ac:dyDescent="0.2">
      <c r="A2010" s="1">
        <v>2005</v>
      </c>
      <c r="D2010" s="4"/>
      <c r="E2010" s="2" t="b">
        <f t="shared" ca="1" si="55"/>
        <v>1</v>
      </c>
      <c r="F2010" s="2" t="str" cm="1">
        <f t="array" aca="1" ref="F2010" ca="1">IF(G2010&lt;&gt;"",INDIRECT("'"&amp;G2010&amp;"'!"&amp;H2010),"")</f>
        <v/>
      </c>
      <c r="G2010" s="1533"/>
      <c r="I2010" s="4"/>
      <c r="J2010" s="4"/>
      <c r="K2010" s="4"/>
    </row>
    <row r="2011" spans="1:11" x14ac:dyDescent="0.2">
      <c r="A2011" s="1">
        <v>2006</v>
      </c>
      <c r="D2011" s="4"/>
      <c r="E2011" s="2" t="b">
        <f t="shared" ca="1" si="55"/>
        <v>1</v>
      </c>
      <c r="F2011" s="2" t="str" cm="1">
        <f t="array" aca="1" ref="F2011" ca="1">IF(G2011&lt;&gt;"",INDIRECT("'"&amp;G2011&amp;"'!"&amp;H2011),"")</f>
        <v/>
      </c>
      <c r="G2011" s="1533"/>
      <c r="I2011" s="4"/>
      <c r="J2011" s="4"/>
      <c r="K2011" s="4"/>
    </row>
    <row r="2012" spans="1:11" x14ac:dyDescent="0.2">
      <c r="A2012" s="1">
        <v>2007</v>
      </c>
      <c r="D2012" s="4"/>
      <c r="E2012" s="2" t="b">
        <f t="shared" ca="1" si="55"/>
        <v>1</v>
      </c>
      <c r="F2012" s="2" t="str" cm="1">
        <f t="array" aca="1" ref="F2012" ca="1">IF(G2012&lt;&gt;"",INDIRECT("'"&amp;G2012&amp;"'!"&amp;H2012),"")</f>
        <v/>
      </c>
      <c r="G2012" s="1533"/>
      <c r="I2012" s="4"/>
      <c r="J2012" s="4"/>
      <c r="K2012" s="4"/>
    </row>
    <row r="2013" spans="1:11" x14ac:dyDescent="0.2">
      <c r="A2013" s="1">
        <v>2008</v>
      </c>
      <c r="D2013" s="4"/>
      <c r="E2013" s="2" t="b">
        <f t="shared" ca="1" si="55"/>
        <v>1</v>
      </c>
      <c r="F2013" s="2" t="str" cm="1">
        <f t="array" aca="1" ref="F2013" ca="1">IF(G2013&lt;&gt;"",INDIRECT("'"&amp;G2013&amp;"'!"&amp;H2013),"")</f>
        <v/>
      </c>
      <c r="G2013" s="1533"/>
      <c r="I2013" s="4"/>
      <c r="J2013" s="4"/>
      <c r="K2013" s="4"/>
    </row>
    <row r="2014" spans="1:11" x14ac:dyDescent="0.2">
      <c r="A2014" s="1">
        <v>2009</v>
      </c>
      <c r="D2014" s="4"/>
      <c r="E2014" s="2" t="b">
        <f t="shared" ca="1" si="55"/>
        <v>1</v>
      </c>
      <c r="F2014" s="2" t="str" cm="1">
        <f t="array" aca="1" ref="F2014" ca="1">IF(G2014&lt;&gt;"",INDIRECT("'"&amp;G2014&amp;"'!"&amp;H2014),"")</f>
        <v/>
      </c>
      <c r="G2014" s="1533"/>
      <c r="I2014" s="4"/>
      <c r="J2014" s="4"/>
      <c r="K2014" s="4"/>
    </row>
    <row r="2015" spans="1:11" x14ac:dyDescent="0.2">
      <c r="A2015" s="1">
        <v>2010</v>
      </c>
      <c r="D2015" s="4"/>
      <c r="E2015" s="2" t="b">
        <f t="shared" ca="1" si="55"/>
        <v>1</v>
      </c>
      <c r="F2015" s="2" t="str" cm="1">
        <f t="array" aca="1" ref="F2015" ca="1">IF(G2015&lt;&gt;"",INDIRECT("'"&amp;G2015&amp;"'!"&amp;H2015),"")</f>
        <v/>
      </c>
      <c r="G2015" s="1533"/>
      <c r="I2015" s="4"/>
      <c r="J2015" s="4"/>
      <c r="K2015" s="4"/>
    </row>
    <row r="2016" spans="1:11" x14ac:dyDescent="0.2">
      <c r="A2016" s="1">
        <v>2011</v>
      </c>
      <c r="D2016" s="4"/>
      <c r="E2016" s="2" t="b">
        <f t="shared" ca="1" si="55"/>
        <v>1</v>
      </c>
      <c r="F2016" s="2" t="str" cm="1">
        <f t="array" aca="1" ref="F2016" ca="1">IF(G2016&lt;&gt;"",INDIRECT("'"&amp;G2016&amp;"'!"&amp;H2016),"")</f>
        <v/>
      </c>
      <c r="G2016" s="1533"/>
      <c r="I2016" s="4"/>
      <c r="J2016" s="4"/>
      <c r="K2016" s="4"/>
    </row>
    <row r="2017" spans="1:19" x14ac:dyDescent="0.2">
      <c r="A2017" s="1">
        <v>2012</v>
      </c>
      <c r="D2017" s="4"/>
      <c r="E2017" s="2" t="b">
        <f t="shared" ca="1" si="55"/>
        <v>1</v>
      </c>
      <c r="F2017" s="2" t="str" cm="1">
        <f t="array" aca="1" ref="F2017" ca="1">IF(G2017&lt;&gt;"",INDIRECT("'"&amp;G2017&amp;"'!"&amp;H2017),"")</f>
        <v/>
      </c>
      <c r="G2017" s="1533"/>
      <c r="I2017" s="4"/>
      <c r="J2017" s="4"/>
      <c r="K2017" s="4"/>
    </row>
    <row r="2018" spans="1:19" x14ac:dyDescent="0.2">
      <c r="A2018" s="1">
        <v>2013</v>
      </c>
      <c r="D2018" s="4"/>
      <c r="E2018" s="2" t="b">
        <f t="shared" ca="1" si="55"/>
        <v>1</v>
      </c>
      <c r="F2018" s="2" t="str" cm="1">
        <f t="array" aca="1" ref="F2018" ca="1">IF(G2018&lt;&gt;"",INDIRECT("'"&amp;G2018&amp;"'!"&amp;H2018),"")</f>
        <v/>
      </c>
      <c r="G2018" s="1533"/>
      <c r="I2018" s="4"/>
      <c r="J2018" s="4"/>
      <c r="K2018" s="4"/>
    </row>
    <row r="2019" spans="1:19" x14ac:dyDescent="0.2">
      <c r="A2019" s="1">
        <v>2014</v>
      </c>
      <c r="D2019" s="4"/>
      <c r="E2019" s="2" t="b">
        <f t="shared" ca="1" si="55"/>
        <v>1</v>
      </c>
      <c r="F2019" s="2" t="str" cm="1">
        <f t="array" aca="1" ref="F2019" ca="1">IF(G2019&lt;&gt;"",INDIRECT("'"&amp;G2019&amp;"'!"&amp;H2019),"")</f>
        <v/>
      </c>
      <c r="G2019" s="1533"/>
      <c r="I2019" s="4"/>
      <c r="J2019" s="4"/>
      <c r="K2019" s="4"/>
    </row>
    <row r="2020" spans="1:19" x14ac:dyDescent="0.2">
      <c r="A2020" s="1">
        <v>2015</v>
      </c>
      <c r="D2020" s="4"/>
      <c r="E2020" s="2" t="b">
        <f t="shared" ca="1" si="55"/>
        <v>1</v>
      </c>
      <c r="F2020" s="2" t="str" cm="1">
        <f t="array" aca="1" ref="F2020" ca="1">IF(G2020&lt;&gt;"",INDIRECT("'"&amp;G2020&amp;"'!"&amp;H2020),"")</f>
        <v/>
      </c>
      <c r="G2020" s="1533"/>
      <c r="I2020" s="4"/>
      <c r="J2020" s="4"/>
      <c r="K2020" s="4"/>
    </row>
    <row r="2021" spans="1:19" x14ac:dyDescent="0.2">
      <c r="A2021" s="1">
        <v>2016</v>
      </c>
      <c r="D2021" s="3" t="s">
        <v>299</v>
      </c>
      <c r="E2021" s="2" t="b">
        <f t="shared" ca="1" si="55"/>
        <v>1</v>
      </c>
      <c r="F2021" s="2" t="str" cm="1">
        <f t="array" aca="1" ref="F2021" ca="1">IF(G2021&lt;&gt;"",INDIRECT("'"&amp;G2021&amp;"'!"&amp;H2021),"")</f>
        <v/>
      </c>
      <c r="G2021" s="1533"/>
    </row>
    <row r="2022" spans="1:19" x14ac:dyDescent="0.2">
      <c r="A2022" s="1">
        <v>2017</v>
      </c>
      <c r="D2022" s="3" t="s">
        <v>299</v>
      </c>
      <c r="E2022" s="2" t="b">
        <f t="shared" ca="1" si="55"/>
        <v>1</v>
      </c>
      <c r="F2022" s="2" t="str" cm="1">
        <f t="array" aca="1" ref="F2022" ca="1">IF(G2022&lt;&gt;"",INDIRECT("'"&amp;G2022&amp;"'!"&amp;H2022),"")</f>
        <v/>
      </c>
      <c r="G2022" s="1533"/>
    </row>
    <row r="2023" spans="1:19" x14ac:dyDescent="0.2">
      <c r="A2023" s="1">
        <v>2018</v>
      </c>
      <c r="D2023" s="4"/>
      <c r="E2023" s="2" t="b">
        <f t="shared" ca="1" si="55"/>
        <v>1</v>
      </c>
      <c r="F2023" s="2" t="str" cm="1">
        <f t="array" aca="1" ref="F2023" ca="1">IF(G2023&lt;&gt;"",INDIRECT("'"&amp;G2023&amp;"'!"&amp;H2023),"")</f>
        <v/>
      </c>
      <c r="G2023" s="1533"/>
      <c r="I2023" s="4"/>
      <c r="J2023" s="4"/>
      <c r="K2023" s="4"/>
    </row>
    <row r="2024" spans="1:19" x14ac:dyDescent="0.2">
      <c r="A2024" s="1">
        <v>2019</v>
      </c>
      <c r="D2024" s="4"/>
      <c r="E2024" s="2" t="b">
        <f t="shared" ca="1" si="55"/>
        <v>1</v>
      </c>
      <c r="F2024" s="2" t="str" cm="1">
        <f t="array" aca="1" ref="F2024" ca="1">IF(G2024&lt;&gt;"",INDIRECT("'"&amp;G2024&amp;"'!"&amp;H2024),"")</f>
        <v/>
      </c>
      <c r="G2024" s="1533"/>
      <c r="I2024" s="4"/>
      <c r="J2024" s="4"/>
      <c r="K2024" s="4"/>
    </row>
    <row r="2025" spans="1:19" x14ac:dyDescent="0.2">
      <c r="A2025">
        <v>2020</v>
      </c>
      <c r="B2025" s="7">
        <f>'EstExp 12-20'!H86</f>
        <v>1653000</v>
      </c>
      <c r="C2025" s="3">
        <f t="shared" ref="C2025:C2050" si="56">A2025-B2025</f>
        <v>-1650980</v>
      </c>
      <c r="E2025" s="2" t="b">
        <f t="shared" ca="1" si="55"/>
        <v>1</v>
      </c>
      <c r="F2025" s="2" cm="1">
        <f t="array" aca="1" ref="F2025" ca="1">IF(G2025&lt;&gt;"",INDIRECT("'"&amp;G2025&amp;"'!"&amp;H2025),"")</f>
        <v>1653000</v>
      </c>
      <c r="G2025" s="1533" t="s">
        <v>6772</v>
      </c>
      <c r="H2025" s="2" t="s">
        <v>4875</v>
      </c>
    </row>
    <row r="2026" spans="1:19" x14ac:dyDescent="0.2">
      <c r="A2026" s="1">
        <v>2021</v>
      </c>
      <c r="D2026" s="3" t="s">
        <v>299</v>
      </c>
      <c r="E2026" s="2" t="b">
        <f t="shared" ca="1" si="55"/>
        <v>1</v>
      </c>
      <c r="F2026" s="2" t="str" cm="1">
        <f t="array" aca="1" ref="F2026" ca="1">IF(G2026&lt;&gt;"",INDIRECT("'"&amp;G2026&amp;"'!"&amp;H2026),"")</f>
        <v/>
      </c>
      <c r="G2026" s="1533"/>
    </row>
    <row r="2027" spans="1:19" x14ac:dyDescent="0.2">
      <c r="A2027" s="1">
        <v>2022</v>
      </c>
      <c r="D2027" s="3" t="s">
        <v>299</v>
      </c>
      <c r="E2027" s="2" t="b">
        <f t="shared" ca="1" si="55"/>
        <v>1</v>
      </c>
      <c r="F2027" s="2" t="str" cm="1">
        <f t="array" aca="1" ref="F2027" ca="1">IF(G2027&lt;&gt;"",INDIRECT("'"&amp;G2027&amp;"'!"&amp;H2027),"")</f>
        <v/>
      </c>
      <c r="G2027" s="1533"/>
    </row>
    <row r="2028" spans="1:19" x14ac:dyDescent="0.2">
      <c r="A2028" s="1">
        <v>2023</v>
      </c>
      <c r="D2028" s="3" t="s">
        <v>299</v>
      </c>
      <c r="E2028" s="2" t="b">
        <f t="shared" ca="1" si="55"/>
        <v>1</v>
      </c>
      <c r="F2028" s="2" t="str" cm="1">
        <f t="array" aca="1" ref="F2028" ca="1">IF(G2028&lt;&gt;"",INDIRECT("'"&amp;G2028&amp;"'!"&amp;H2028),"")</f>
        <v/>
      </c>
      <c r="G2028" s="1533"/>
    </row>
    <row r="2029" spans="1:19" x14ac:dyDescent="0.2">
      <c r="A2029" s="1">
        <v>2024</v>
      </c>
      <c r="D2029" s="3" t="s">
        <v>299</v>
      </c>
      <c r="E2029" s="2" t="b">
        <f t="shared" ca="1" si="55"/>
        <v>1</v>
      </c>
      <c r="F2029" s="2" t="str" cm="1">
        <f t="array" aca="1" ref="F2029" ca="1">IF(G2029&lt;&gt;"",INDIRECT("'"&amp;G2029&amp;"'!"&amp;H2029),"")</f>
        <v/>
      </c>
      <c r="G2029" s="1533"/>
    </row>
    <row r="2030" spans="1:19" x14ac:dyDescent="0.2">
      <c r="A2030" s="1">
        <v>2025</v>
      </c>
      <c r="D2030" s="3" t="s">
        <v>299</v>
      </c>
      <c r="E2030" s="2" t="b">
        <f t="shared" ca="1" si="55"/>
        <v>1</v>
      </c>
      <c r="F2030" s="2" t="str" cm="1">
        <f t="array" aca="1" ref="F2030" ca="1">IF(G2030&lt;&gt;"",INDIRECT("'"&amp;G2030&amp;"'!"&amp;H2030),"")</f>
        <v/>
      </c>
      <c r="G2030" s="1533"/>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33" t="s">
        <v>6772</v>
      </c>
      <c r="H2031" s="2" t="s">
        <v>4876</v>
      </c>
      <c r="S2031" s="8"/>
    </row>
    <row r="2032" spans="1:19" x14ac:dyDescent="0.2">
      <c r="A2032">
        <v>2027</v>
      </c>
      <c r="B2032" s="7">
        <f>'EstExp 12-20'!K86</f>
        <v>1653000</v>
      </c>
      <c r="C2032" s="3">
        <f t="shared" si="56"/>
        <v>-1650973</v>
      </c>
      <c r="E2032" s="2" t="b">
        <f t="shared" ca="1" si="55"/>
        <v>1</v>
      </c>
      <c r="F2032" s="2" cm="1">
        <f t="array" aca="1" ref="F2032" ca="1">IF(G2032&lt;&gt;"",INDIRECT("'"&amp;G2032&amp;"'!"&amp;H2032),"")</f>
        <v>1653000</v>
      </c>
      <c r="G2032" s="1533" t="s">
        <v>6772</v>
      </c>
      <c r="H2032" s="2" t="s">
        <v>4877</v>
      </c>
    </row>
    <row r="2033" spans="1:19" x14ac:dyDescent="0.2">
      <c r="A2033">
        <v>2028</v>
      </c>
      <c r="B2033" s="7">
        <f>'EstExp 12-20'!K94</f>
        <v>0</v>
      </c>
      <c r="C2033" s="3">
        <f t="shared" si="56"/>
        <v>2028</v>
      </c>
      <c r="E2033" s="2" t="b">
        <f t="shared" ca="1" si="55"/>
        <v>1</v>
      </c>
      <c r="F2033" s="2" cm="1">
        <f t="array" aca="1" ref="F2033" ca="1">IF(G2033&lt;&gt;"",INDIRECT("'"&amp;G2033&amp;"'!"&amp;H2033),"")</f>
        <v>0</v>
      </c>
      <c r="G2033" s="1533" t="s">
        <v>6772</v>
      </c>
      <c r="H2033" s="2" t="s">
        <v>4878</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33" t="s">
        <v>6772</v>
      </c>
      <c r="H2034" s="2" t="s">
        <v>4879</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33" t="s">
        <v>6772</v>
      </c>
      <c r="H2035" s="2" t="s">
        <v>4880</v>
      </c>
    </row>
    <row r="2036" spans="1:19" x14ac:dyDescent="0.2">
      <c r="A2036">
        <v>2031</v>
      </c>
      <c r="B2036" s="7">
        <f>'EstExp 12-20'!H142</f>
        <v>0</v>
      </c>
      <c r="C2036" s="3">
        <f t="shared" si="56"/>
        <v>2031</v>
      </c>
      <c r="E2036" s="2" t="b">
        <f t="shared" ca="1" si="55"/>
        <v>1</v>
      </c>
      <c r="F2036" s="2" cm="1">
        <f t="array" aca="1" ref="F2036" ca="1">IF(G2036&lt;&gt;"",INDIRECT("'"&amp;G2036&amp;"'!"&amp;H2036),"")</f>
        <v>0</v>
      </c>
      <c r="G2036" s="1533" t="s">
        <v>6772</v>
      </c>
      <c r="H2036" s="2" t="s">
        <v>4881</v>
      </c>
    </row>
    <row r="2037" spans="1:19" x14ac:dyDescent="0.2">
      <c r="A2037">
        <v>2032</v>
      </c>
      <c r="B2037" s="7">
        <f>'EstExp 12-20'!K141</f>
        <v>0</v>
      </c>
      <c r="C2037" s="3">
        <f t="shared" si="56"/>
        <v>2032</v>
      </c>
      <c r="E2037" s="2" t="b">
        <f t="shared" ca="1" si="55"/>
        <v>1</v>
      </c>
      <c r="F2037" s="2" cm="1">
        <f t="array" aca="1" ref="F2037" ca="1">IF(G2037&lt;&gt;"",INDIRECT("'"&amp;G2037&amp;"'!"&amp;H2037),"")</f>
        <v>0</v>
      </c>
      <c r="G2037" s="1533" t="s">
        <v>6772</v>
      </c>
      <c r="H2037" s="2" t="s">
        <v>4882</v>
      </c>
    </row>
    <row r="2038" spans="1:19" x14ac:dyDescent="0.2">
      <c r="A2038">
        <v>2033</v>
      </c>
      <c r="B2038" s="7">
        <f>'EstExp 12-20'!K142</f>
        <v>0</v>
      </c>
      <c r="C2038" s="3">
        <f t="shared" si="56"/>
        <v>2033</v>
      </c>
      <c r="E2038" s="2" t="b">
        <f t="shared" ca="1" si="55"/>
        <v>1</v>
      </c>
      <c r="F2038" s="2" cm="1">
        <f t="array" aca="1" ref="F2038" ca="1">IF(G2038&lt;&gt;"",INDIRECT("'"&amp;G2038&amp;"'!"&amp;H2038),"")</f>
        <v>0</v>
      </c>
      <c r="G2038" s="1533" t="s">
        <v>6772</v>
      </c>
      <c r="H2038" s="2" t="s">
        <v>4883</v>
      </c>
    </row>
    <row r="2039" spans="1:19" x14ac:dyDescent="0.2">
      <c r="A2039" s="1">
        <v>2034</v>
      </c>
      <c r="D2039" s="4"/>
      <c r="E2039" s="2" t="b">
        <f t="shared" ca="1" si="55"/>
        <v>1</v>
      </c>
      <c r="F2039" s="2" t="str" cm="1">
        <f t="array" aca="1" ref="F2039" ca="1">IF(G2039&lt;&gt;"",INDIRECT("'"&amp;G2039&amp;"'!"&amp;H2039),"")</f>
        <v/>
      </c>
      <c r="G2039" s="1533"/>
      <c r="I2039" s="4"/>
      <c r="J2039" s="4"/>
      <c r="K2039" s="4"/>
    </row>
    <row r="2040" spans="1:19" x14ac:dyDescent="0.2">
      <c r="A2040" s="1">
        <v>2035</v>
      </c>
      <c r="D2040" s="4"/>
      <c r="E2040" s="2" t="b">
        <f t="shared" ca="1" si="55"/>
        <v>1</v>
      </c>
      <c r="F2040" s="2" t="str" cm="1">
        <f t="array" aca="1" ref="F2040" ca="1">IF(G2040&lt;&gt;"",INDIRECT("'"&amp;G2040&amp;"'!"&amp;H2040),"")</f>
        <v/>
      </c>
      <c r="G2040" s="1533"/>
      <c r="I2040" s="4"/>
      <c r="J2040" s="4"/>
      <c r="K2040" s="4"/>
    </row>
    <row r="2041" spans="1:19" x14ac:dyDescent="0.2">
      <c r="A2041" s="1">
        <v>2036</v>
      </c>
      <c r="D2041" s="4"/>
      <c r="E2041" s="2" t="b">
        <f t="shared" ca="1" si="55"/>
        <v>1</v>
      </c>
      <c r="F2041" s="2" t="str" cm="1">
        <f t="array" aca="1" ref="F2041" ca="1">IF(G2041&lt;&gt;"",INDIRECT("'"&amp;G2041&amp;"'!"&amp;H2041),"")</f>
        <v/>
      </c>
      <c r="G2041" s="1533"/>
      <c r="I2041" s="4"/>
      <c r="J2041" s="4"/>
      <c r="K2041" s="4"/>
    </row>
    <row r="2042" spans="1:19" x14ac:dyDescent="0.2">
      <c r="A2042" s="1">
        <v>2037</v>
      </c>
      <c r="D2042" s="3" t="s">
        <v>299</v>
      </c>
      <c r="E2042" s="2" t="b">
        <f t="shared" ca="1" si="55"/>
        <v>1</v>
      </c>
      <c r="F2042" s="2" t="str" cm="1">
        <f t="array" aca="1" ref="F2042" ca="1">IF(G2042&lt;&gt;"",INDIRECT("'"&amp;G2042&amp;"'!"&amp;H2042),"")</f>
        <v/>
      </c>
      <c r="G2042" s="1533"/>
    </row>
    <row r="2043" spans="1:19" x14ac:dyDescent="0.2">
      <c r="A2043" s="1">
        <v>2038</v>
      </c>
      <c r="D2043" s="3" t="s">
        <v>299</v>
      </c>
      <c r="E2043" s="2" t="b">
        <f t="shared" ca="1" si="55"/>
        <v>1</v>
      </c>
      <c r="F2043" s="2" t="str" cm="1">
        <f t="array" aca="1" ref="F2043" ca="1">IF(G2043&lt;&gt;"",INDIRECT("'"&amp;G2043&amp;"'!"&amp;H2043),"")</f>
        <v/>
      </c>
      <c r="G2043" s="1533"/>
    </row>
    <row r="2044" spans="1:19" x14ac:dyDescent="0.2">
      <c r="A2044" s="1">
        <v>2039</v>
      </c>
      <c r="D2044" s="4"/>
      <c r="E2044" s="2" t="b">
        <f t="shared" ca="1" si="55"/>
        <v>1</v>
      </c>
      <c r="F2044" s="2" t="str" cm="1">
        <f t="array" aca="1" ref="F2044" ca="1">IF(G2044&lt;&gt;"",INDIRECT("'"&amp;G2044&amp;"'!"&amp;H2044),"")</f>
        <v/>
      </c>
      <c r="G2044" s="1533"/>
      <c r="I2044" s="4"/>
      <c r="J2044" s="4"/>
      <c r="K2044" s="4"/>
    </row>
    <row r="2045" spans="1:19" x14ac:dyDescent="0.2">
      <c r="A2045" s="1">
        <v>2040</v>
      </c>
      <c r="D2045" s="3" t="s">
        <v>299</v>
      </c>
      <c r="E2045" s="2" t="b">
        <f t="shared" ca="1" si="55"/>
        <v>1</v>
      </c>
      <c r="F2045" s="2" t="str" cm="1">
        <f t="array" aca="1" ref="F2045" ca="1">IF(G2045&lt;&gt;"",INDIRECT("'"&amp;G2045&amp;"'!"&amp;H2045),"")</f>
        <v/>
      </c>
      <c r="G2045" s="1533"/>
    </row>
    <row r="2046" spans="1:19" x14ac:dyDescent="0.2">
      <c r="A2046">
        <v>2041</v>
      </c>
      <c r="B2046" s="7">
        <f>'EstExp 12-20'!K307</f>
        <v>0</v>
      </c>
      <c r="C2046" s="3">
        <f t="shared" si="56"/>
        <v>2041</v>
      </c>
      <c r="E2046" s="2" t="b">
        <f t="shared" ca="1" si="55"/>
        <v>1</v>
      </c>
      <c r="F2046" s="2" cm="1">
        <f t="array" aca="1" ref="F2046" ca="1">IF(G2046&lt;&gt;"",INDIRECT("'"&amp;G2046&amp;"'!"&amp;H2046),"")</f>
        <v>0</v>
      </c>
      <c r="G2046" s="1533" t="s">
        <v>6772</v>
      </c>
      <c r="H2046" s="2" t="s">
        <v>4884</v>
      </c>
    </row>
    <row r="2047" spans="1:19" x14ac:dyDescent="0.2">
      <c r="A2047" s="1">
        <v>2042</v>
      </c>
      <c r="D2047" s="4"/>
      <c r="E2047" s="2" t="b">
        <f t="shared" ca="1" si="55"/>
        <v>1</v>
      </c>
      <c r="F2047" s="2" t="str" cm="1">
        <f t="array" aca="1" ref="F2047" ca="1">IF(G2047&lt;&gt;"",INDIRECT("'"&amp;G2047&amp;"'!"&amp;H2047),"")</f>
        <v/>
      </c>
      <c r="G2047" s="1533"/>
      <c r="I2047" s="4"/>
      <c r="J2047" s="4"/>
      <c r="K2047" s="4"/>
    </row>
    <row r="2048" spans="1:19" x14ac:dyDescent="0.2">
      <c r="A2048" s="1">
        <v>2043</v>
      </c>
      <c r="D2048" s="4"/>
      <c r="E2048" s="2" t="b">
        <f t="shared" ca="1" si="55"/>
        <v>1</v>
      </c>
      <c r="F2048" s="2" t="str" cm="1">
        <f t="array" aca="1" ref="F2048" ca="1">IF(G2048&lt;&gt;"",INDIRECT("'"&amp;G2048&amp;"'!"&amp;H2048),"")</f>
        <v/>
      </c>
      <c r="G2048" s="1533"/>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33" t="s">
        <v>6770</v>
      </c>
      <c r="H2049" s="2" t="s">
        <v>4885</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33" t="s">
        <v>6770</v>
      </c>
      <c r="H2050" s="2" t="s">
        <v>4886</v>
      </c>
    </row>
    <row r="2051" spans="1:11" x14ac:dyDescent="0.2">
      <c r="A2051" s="1">
        <v>2046</v>
      </c>
      <c r="E2051" s="2" t="b">
        <f t="shared" ca="1" si="57"/>
        <v>1</v>
      </c>
      <c r="F2051" s="2" t="str" cm="1">
        <f t="array" aca="1" ref="F2051" ca="1">IF(G2051&lt;&gt;"",INDIRECT("'"&amp;G2051&amp;"'!"&amp;H2051),"")</f>
        <v/>
      </c>
      <c r="G2051" s="1533"/>
    </row>
    <row r="2052" spans="1:11" x14ac:dyDescent="0.2">
      <c r="A2052" s="1">
        <v>2047</v>
      </c>
      <c r="D2052" s="3" t="s">
        <v>299</v>
      </c>
      <c r="E2052" s="2" t="b">
        <f t="shared" ca="1" si="57"/>
        <v>1</v>
      </c>
      <c r="F2052" s="2" t="str" cm="1">
        <f t="array" aca="1" ref="F2052" ca="1">IF(G2052&lt;&gt;"",INDIRECT("'"&amp;G2052&amp;"'!"&amp;H2052),"")</f>
        <v/>
      </c>
      <c r="G2052" s="1533"/>
    </row>
    <row r="2053" spans="1:11" x14ac:dyDescent="0.2">
      <c r="A2053" s="1">
        <v>2048</v>
      </c>
      <c r="D2053" s="3" t="s">
        <v>299</v>
      </c>
      <c r="E2053" s="2" t="b">
        <f t="shared" ca="1" si="57"/>
        <v>1</v>
      </c>
      <c r="F2053" s="2" t="str" cm="1">
        <f t="array" aca="1" ref="F2053" ca="1">IF(G2053&lt;&gt;"",INDIRECT("'"&amp;G2053&amp;"'!"&amp;H2053),"")</f>
        <v/>
      </c>
      <c r="G2053" s="1533"/>
    </row>
    <row r="2054" spans="1:11" x14ac:dyDescent="0.2">
      <c r="A2054" s="1">
        <v>2049</v>
      </c>
      <c r="D2054" s="3" t="s">
        <v>299</v>
      </c>
      <c r="E2054" s="2" t="b">
        <f t="shared" ca="1" si="57"/>
        <v>1</v>
      </c>
      <c r="F2054" s="2" t="str" cm="1">
        <f t="array" aca="1" ref="F2054" ca="1">IF(G2054&lt;&gt;"",INDIRECT("'"&amp;G2054&amp;"'!"&amp;H2054),"")</f>
        <v/>
      </c>
      <c r="G2054" s="1533"/>
    </row>
    <row r="2055" spans="1:11" x14ac:dyDescent="0.2">
      <c r="A2055" s="1">
        <v>2050</v>
      </c>
      <c r="D2055" s="3" t="s">
        <v>299</v>
      </c>
      <c r="E2055" s="2" t="b">
        <f t="shared" ca="1" si="57"/>
        <v>1</v>
      </c>
      <c r="F2055" s="2" t="str" cm="1">
        <f t="array" aca="1" ref="F2055" ca="1">IF(G2055&lt;&gt;"",INDIRECT("'"&amp;G2055&amp;"'!"&amp;H2055),"")</f>
        <v/>
      </c>
      <c r="G2055" s="1533"/>
    </row>
    <row r="2056" spans="1:11" x14ac:dyDescent="0.2">
      <c r="A2056" s="1">
        <v>2051</v>
      </c>
      <c r="D2056" s="3" t="s">
        <v>299</v>
      </c>
      <c r="E2056" s="2" t="b">
        <f t="shared" ca="1" si="57"/>
        <v>1</v>
      </c>
      <c r="F2056" s="2" t="str" cm="1">
        <f t="array" aca="1" ref="F2056" ca="1">IF(G2056&lt;&gt;"",INDIRECT("'"&amp;G2056&amp;"'!"&amp;H2056),"")</f>
        <v/>
      </c>
      <c r="G2056" s="1533"/>
    </row>
    <row r="2057" spans="1:11" x14ac:dyDescent="0.2">
      <c r="A2057" s="1">
        <v>2052</v>
      </c>
      <c r="D2057" s="4"/>
      <c r="E2057" s="2" t="b">
        <f t="shared" ca="1" si="57"/>
        <v>1</v>
      </c>
      <c r="F2057" s="2" t="str" cm="1">
        <f t="array" aca="1" ref="F2057" ca="1">IF(G2057&lt;&gt;"",INDIRECT("'"&amp;G2057&amp;"'!"&amp;H2057),"")</f>
        <v/>
      </c>
      <c r="G2057" s="1533"/>
      <c r="I2057" s="4"/>
      <c r="J2057" s="4"/>
      <c r="K2057" s="4"/>
    </row>
    <row r="2058" spans="1:11" x14ac:dyDescent="0.2">
      <c r="A2058" s="1">
        <v>2053</v>
      </c>
      <c r="D2058" s="3" t="s">
        <v>299</v>
      </c>
      <c r="E2058" s="2" t="b">
        <f t="shared" ca="1" si="57"/>
        <v>1</v>
      </c>
      <c r="F2058" s="2" t="str" cm="1">
        <f t="array" aca="1" ref="F2058" ca="1">IF(G2058&lt;&gt;"",INDIRECT("'"&amp;G2058&amp;"'!"&amp;H2058),"")</f>
        <v/>
      </c>
      <c r="G2058" s="1533"/>
    </row>
    <row r="2059" spans="1:11" x14ac:dyDescent="0.2">
      <c r="A2059" s="1">
        <v>2054</v>
      </c>
      <c r="D2059" s="4"/>
      <c r="E2059" s="2" t="b">
        <f t="shared" ca="1" si="57"/>
        <v>1</v>
      </c>
      <c r="F2059" s="2" t="str" cm="1">
        <f t="array" aca="1" ref="F2059" ca="1">IF(G2059&lt;&gt;"",INDIRECT("'"&amp;G2059&amp;"'!"&amp;H2059),"")</f>
        <v/>
      </c>
      <c r="G2059" s="1533"/>
      <c r="I2059" s="4"/>
      <c r="J2059" s="4"/>
      <c r="K2059" s="4"/>
    </row>
    <row r="2060" spans="1:11" x14ac:dyDescent="0.2">
      <c r="A2060" s="1">
        <v>2055</v>
      </c>
      <c r="D2060" s="4"/>
      <c r="E2060" s="2" t="b">
        <f t="shared" ca="1" si="57"/>
        <v>1</v>
      </c>
      <c r="F2060" s="2" t="str" cm="1">
        <f t="array" aca="1" ref="F2060" ca="1">IF(G2060&lt;&gt;"",INDIRECT("'"&amp;G2060&amp;"'!"&amp;H2060),"")</f>
        <v/>
      </c>
      <c r="G2060" s="1533"/>
      <c r="I2060" s="4"/>
      <c r="J2060" s="4"/>
      <c r="K2060" s="4"/>
    </row>
    <row r="2061" spans="1:11" x14ac:dyDescent="0.2">
      <c r="A2061" s="1">
        <v>2056</v>
      </c>
      <c r="D2061" s="4"/>
      <c r="E2061" s="2" t="b">
        <f t="shared" ca="1" si="57"/>
        <v>1</v>
      </c>
      <c r="F2061" s="2" t="str" cm="1">
        <f t="array" aca="1" ref="F2061" ca="1">IF(G2061&lt;&gt;"",INDIRECT("'"&amp;G2061&amp;"'!"&amp;H2061),"")</f>
        <v/>
      </c>
      <c r="G2061" s="1533"/>
      <c r="I2061" s="4"/>
      <c r="J2061" s="4"/>
      <c r="K2061" s="4"/>
    </row>
    <row r="2062" spans="1:11" x14ac:dyDescent="0.2">
      <c r="A2062" s="1">
        <v>2057</v>
      </c>
      <c r="D2062" s="4"/>
      <c r="E2062" s="2" t="b">
        <f t="shared" ca="1" si="57"/>
        <v>1</v>
      </c>
      <c r="F2062" s="2" t="str" cm="1">
        <f t="array" aca="1" ref="F2062" ca="1">IF(G2062&lt;&gt;"",INDIRECT("'"&amp;G2062&amp;"'!"&amp;H2062),"")</f>
        <v/>
      </c>
      <c r="G2062" s="1533"/>
      <c r="I2062" s="4"/>
      <c r="J2062" s="4"/>
      <c r="K2062" s="4"/>
    </row>
    <row r="2063" spans="1:11" x14ac:dyDescent="0.2">
      <c r="A2063" s="1">
        <v>2058</v>
      </c>
      <c r="D2063" s="4"/>
      <c r="E2063" s="2" t="b">
        <f t="shared" ca="1" si="57"/>
        <v>1</v>
      </c>
      <c r="F2063" s="2" t="str" cm="1">
        <f t="array" aca="1" ref="F2063" ca="1">IF(G2063&lt;&gt;"",INDIRECT("'"&amp;G2063&amp;"'!"&amp;H2063),"")</f>
        <v/>
      </c>
      <c r="G2063" s="1533"/>
      <c r="I2063" s="4"/>
      <c r="J2063" s="4"/>
      <c r="K2063" s="4"/>
    </row>
    <row r="2064" spans="1:11" x14ac:dyDescent="0.2">
      <c r="A2064" s="1">
        <v>2059</v>
      </c>
      <c r="D2064" s="4"/>
      <c r="E2064" s="2" t="b">
        <f t="shared" ca="1" si="57"/>
        <v>1</v>
      </c>
      <c r="F2064" s="2" t="str" cm="1">
        <f t="array" aca="1" ref="F2064" ca="1">IF(G2064&lt;&gt;"",INDIRECT("'"&amp;G2064&amp;"'!"&amp;H2064),"")</f>
        <v/>
      </c>
      <c r="G2064" s="1533"/>
      <c r="I2064" s="4"/>
      <c r="J2064" s="4"/>
      <c r="K2064" s="4"/>
    </row>
    <row r="2065" spans="1:11" x14ac:dyDescent="0.2">
      <c r="A2065" s="1">
        <v>2060</v>
      </c>
      <c r="D2065" s="4"/>
      <c r="E2065" s="2" t="b">
        <f t="shared" ca="1" si="57"/>
        <v>1</v>
      </c>
      <c r="F2065" s="2" t="str" cm="1">
        <f t="array" aca="1" ref="F2065" ca="1">IF(G2065&lt;&gt;"",INDIRECT("'"&amp;G2065&amp;"'!"&amp;H2065),"")</f>
        <v/>
      </c>
      <c r="G2065" s="1533"/>
      <c r="I2065" s="4"/>
      <c r="J2065" s="4"/>
      <c r="K2065" s="4"/>
    </row>
    <row r="2066" spans="1:11" x14ac:dyDescent="0.2">
      <c r="A2066" s="1">
        <v>2061</v>
      </c>
      <c r="D2066" s="4"/>
      <c r="E2066" s="2" t="b">
        <f t="shared" ca="1" si="57"/>
        <v>1</v>
      </c>
      <c r="F2066" s="2" t="str" cm="1">
        <f t="array" aca="1" ref="F2066" ca="1">IF(G2066&lt;&gt;"",INDIRECT("'"&amp;G2066&amp;"'!"&amp;H2066),"")</f>
        <v/>
      </c>
      <c r="G2066" s="1533"/>
      <c r="I2066" s="4"/>
      <c r="J2066" s="4"/>
      <c r="K2066" s="4"/>
    </row>
    <row r="2067" spans="1:11" x14ac:dyDescent="0.2">
      <c r="A2067" s="1">
        <v>2062</v>
      </c>
      <c r="D2067" s="4"/>
      <c r="E2067" s="2" t="b">
        <f t="shared" ca="1" si="57"/>
        <v>1</v>
      </c>
      <c r="F2067" s="2" t="str" cm="1">
        <f t="array" aca="1" ref="F2067" ca="1">IF(G2067&lt;&gt;"",INDIRECT("'"&amp;G2067&amp;"'!"&amp;H2067),"")</f>
        <v/>
      </c>
      <c r="G2067" s="1533"/>
      <c r="I2067" s="4"/>
      <c r="J2067" s="4"/>
      <c r="K2067" s="4"/>
    </row>
    <row r="2068" spans="1:11" x14ac:dyDescent="0.2">
      <c r="A2068" s="1">
        <v>2063</v>
      </c>
      <c r="D2068" s="4"/>
      <c r="E2068" s="2" t="b">
        <f t="shared" ca="1" si="57"/>
        <v>1</v>
      </c>
      <c r="F2068" s="2" t="str" cm="1">
        <f t="array" aca="1" ref="F2068" ca="1">IF(G2068&lt;&gt;"",INDIRECT("'"&amp;G2068&amp;"'!"&amp;H2068),"")</f>
        <v/>
      </c>
      <c r="G2068" s="1533"/>
      <c r="I2068" s="4"/>
      <c r="J2068" s="4"/>
      <c r="K2068" s="4"/>
    </row>
    <row r="2069" spans="1:11" x14ac:dyDescent="0.2">
      <c r="A2069" s="1">
        <v>2064</v>
      </c>
      <c r="D2069" s="4"/>
      <c r="E2069" s="2" t="b">
        <f t="shared" ca="1" si="57"/>
        <v>1</v>
      </c>
      <c r="F2069" s="2" t="str" cm="1">
        <f t="array" aca="1" ref="F2069" ca="1">IF(G2069&lt;&gt;"",INDIRECT("'"&amp;G2069&amp;"'!"&amp;H2069),"")</f>
        <v/>
      </c>
      <c r="G2069" s="1533"/>
      <c r="I2069" s="4"/>
      <c r="J2069" s="4"/>
      <c r="K2069" s="4"/>
    </row>
    <row r="2070" spans="1:11" x14ac:dyDescent="0.2">
      <c r="A2070" s="1">
        <v>2065</v>
      </c>
      <c r="D2070" s="4"/>
      <c r="E2070" s="2" t="b">
        <f t="shared" ca="1" si="57"/>
        <v>1</v>
      </c>
      <c r="F2070" s="2" t="str" cm="1">
        <f t="array" aca="1" ref="F2070" ca="1">IF(G2070&lt;&gt;"",INDIRECT("'"&amp;G2070&amp;"'!"&amp;H2070),"")</f>
        <v/>
      </c>
      <c r="G2070" s="1533"/>
      <c r="I2070" s="4"/>
      <c r="J2070" s="4"/>
      <c r="K2070" s="4"/>
    </row>
    <row r="2071" spans="1:11" x14ac:dyDescent="0.2">
      <c r="A2071" s="1">
        <v>2066</v>
      </c>
      <c r="D2071" s="4"/>
      <c r="E2071" s="2" t="b">
        <f t="shared" ca="1" si="57"/>
        <v>1</v>
      </c>
      <c r="F2071" s="2" t="str" cm="1">
        <f t="array" aca="1" ref="F2071" ca="1">IF(G2071&lt;&gt;"",INDIRECT("'"&amp;G2071&amp;"'!"&amp;H2071),"")</f>
        <v/>
      </c>
      <c r="G2071" s="1533"/>
      <c r="I2071" s="4"/>
      <c r="J2071" s="4"/>
      <c r="K2071" s="4"/>
    </row>
    <row r="2072" spans="1:11" x14ac:dyDescent="0.2">
      <c r="A2072" s="1">
        <v>2067</v>
      </c>
      <c r="D2072" s="4"/>
      <c r="E2072" s="2" t="b">
        <f t="shared" ca="1" si="57"/>
        <v>1</v>
      </c>
      <c r="F2072" s="2" t="str" cm="1">
        <f t="array" aca="1" ref="F2072" ca="1">IF(G2072&lt;&gt;"",INDIRECT("'"&amp;G2072&amp;"'!"&amp;H2072),"")</f>
        <v/>
      </c>
      <c r="G2072" s="1533"/>
      <c r="I2072" s="4"/>
      <c r="J2072" s="4"/>
      <c r="K2072" s="4"/>
    </row>
    <row r="2073" spans="1:11" x14ac:dyDescent="0.2">
      <c r="A2073" s="1">
        <v>2068</v>
      </c>
      <c r="D2073" s="4"/>
      <c r="E2073" s="2" t="b">
        <f t="shared" ca="1" si="57"/>
        <v>1</v>
      </c>
      <c r="F2073" s="2" t="str" cm="1">
        <f t="array" aca="1" ref="F2073" ca="1">IF(G2073&lt;&gt;"",INDIRECT("'"&amp;G2073&amp;"'!"&amp;H2073),"")</f>
        <v/>
      </c>
      <c r="G2073" s="1533"/>
      <c r="I2073" s="4"/>
      <c r="J2073" s="4"/>
      <c r="K2073" s="4"/>
    </row>
    <row r="2074" spans="1:11" x14ac:dyDescent="0.2">
      <c r="A2074" s="1">
        <v>2069</v>
      </c>
      <c r="D2074" s="4"/>
      <c r="E2074" s="2" t="b">
        <f t="shared" ca="1" si="57"/>
        <v>1</v>
      </c>
      <c r="F2074" s="2" t="str" cm="1">
        <f t="array" aca="1" ref="F2074" ca="1">IF(G2074&lt;&gt;"",INDIRECT("'"&amp;G2074&amp;"'!"&amp;H2074),"")</f>
        <v/>
      </c>
      <c r="G2074" s="1533"/>
      <c r="I2074" s="4"/>
      <c r="J2074" s="4"/>
      <c r="K2074" s="4"/>
    </row>
    <row r="2075" spans="1:11" x14ac:dyDescent="0.2">
      <c r="A2075" s="1">
        <v>2070</v>
      </c>
      <c r="D2075" s="3" t="s">
        <v>299</v>
      </c>
      <c r="E2075" s="2" t="b">
        <f t="shared" ca="1" si="57"/>
        <v>1</v>
      </c>
      <c r="F2075" s="2" t="str" cm="1">
        <f t="array" aca="1" ref="F2075" ca="1">IF(G2075&lt;&gt;"",INDIRECT("'"&amp;G2075&amp;"'!"&amp;H2075),"")</f>
        <v/>
      </c>
      <c r="G2075" s="1533"/>
    </row>
    <row r="2076" spans="1:11" x14ac:dyDescent="0.2">
      <c r="A2076" s="1">
        <v>2071</v>
      </c>
      <c r="D2076" s="4"/>
      <c r="E2076" s="2" t="b">
        <f t="shared" ca="1" si="57"/>
        <v>1</v>
      </c>
      <c r="F2076" s="2" t="str" cm="1">
        <f t="array" aca="1" ref="F2076" ca="1">IF(G2076&lt;&gt;"",INDIRECT("'"&amp;G2076&amp;"'!"&amp;H2076),"")</f>
        <v/>
      </c>
      <c r="G2076" s="1533"/>
      <c r="I2076" s="4"/>
      <c r="J2076" s="4"/>
      <c r="K2076" s="4"/>
    </row>
    <row r="2077" spans="1:11" x14ac:dyDescent="0.2">
      <c r="A2077" s="1">
        <v>2072</v>
      </c>
      <c r="D2077" s="4"/>
      <c r="E2077" s="2" t="b">
        <f t="shared" ca="1" si="57"/>
        <v>1</v>
      </c>
      <c r="F2077" s="2" t="str" cm="1">
        <f t="array" aca="1" ref="F2077" ca="1">IF(G2077&lt;&gt;"",INDIRECT("'"&amp;G2077&amp;"'!"&amp;H2077),"")</f>
        <v/>
      </c>
      <c r="G2077" s="1533"/>
      <c r="I2077" s="4"/>
      <c r="J2077" s="4"/>
      <c r="K2077" s="4"/>
    </row>
    <row r="2078" spans="1:11" x14ac:dyDescent="0.2">
      <c r="A2078" s="1">
        <v>2073</v>
      </c>
      <c r="D2078" s="4"/>
      <c r="E2078" s="2" t="b">
        <f t="shared" ca="1" si="57"/>
        <v>1</v>
      </c>
      <c r="F2078" s="2" t="str" cm="1">
        <f t="array" aca="1" ref="F2078" ca="1">IF(G2078&lt;&gt;"",INDIRECT("'"&amp;G2078&amp;"'!"&amp;H2078),"")</f>
        <v/>
      </c>
      <c r="G2078" s="1533"/>
      <c r="I2078" s="4"/>
      <c r="J2078" s="4"/>
      <c r="K2078" s="4"/>
    </row>
    <row r="2079" spans="1:11" x14ac:dyDescent="0.2">
      <c r="A2079" s="1">
        <v>2074</v>
      </c>
      <c r="D2079" s="4"/>
      <c r="E2079" s="2" t="b">
        <f t="shared" ca="1" si="57"/>
        <v>1</v>
      </c>
      <c r="F2079" s="2" t="str" cm="1">
        <f t="array" aca="1" ref="F2079" ca="1">IF(G2079&lt;&gt;"",INDIRECT("'"&amp;G2079&amp;"'!"&amp;H2079),"")</f>
        <v/>
      </c>
      <c r="G2079" s="1533"/>
      <c r="I2079" s="4"/>
      <c r="J2079" s="4"/>
      <c r="K2079" s="4"/>
    </row>
    <row r="2080" spans="1:11" x14ac:dyDescent="0.2">
      <c r="A2080" s="1">
        <v>2075</v>
      </c>
      <c r="D2080" s="4"/>
      <c r="E2080" s="2" t="b">
        <f t="shared" ca="1" si="57"/>
        <v>1</v>
      </c>
      <c r="F2080" s="2" t="str" cm="1">
        <f t="array" aca="1" ref="F2080" ca="1">IF(G2080&lt;&gt;"",INDIRECT("'"&amp;G2080&amp;"'!"&amp;H2080),"")</f>
        <v/>
      </c>
      <c r="G2080" s="1533"/>
      <c r="I2080" s="4"/>
      <c r="J2080" s="4"/>
      <c r="K2080" s="4"/>
    </row>
    <row r="2081" spans="1:11" x14ac:dyDescent="0.2">
      <c r="A2081" s="1">
        <v>2076</v>
      </c>
      <c r="D2081" s="4"/>
      <c r="E2081" s="2" t="b">
        <f t="shared" ca="1" si="57"/>
        <v>1</v>
      </c>
      <c r="F2081" s="2" t="str" cm="1">
        <f t="array" aca="1" ref="F2081" ca="1">IF(G2081&lt;&gt;"",INDIRECT("'"&amp;G2081&amp;"'!"&amp;H2081),"")</f>
        <v/>
      </c>
      <c r="G2081" s="1533"/>
      <c r="I2081" s="4"/>
      <c r="J2081" s="4"/>
      <c r="K2081" s="4"/>
    </row>
    <row r="2082" spans="1:11" x14ac:dyDescent="0.2">
      <c r="A2082" s="1">
        <v>2077</v>
      </c>
      <c r="D2082" s="4"/>
      <c r="E2082" s="2" t="b">
        <f t="shared" ca="1" si="57"/>
        <v>1</v>
      </c>
      <c r="F2082" s="2" t="str" cm="1">
        <f t="array" aca="1" ref="F2082" ca="1">IF(G2082&lt;&gt;"",INDIRECT("'"&amp;G2082&amp;"'!"&amp;H2082),"")</f>
        <v/>
      </c>
      <c r="G2082" s="1533"/>
      <c r="I2082" s="4"/>
      <c r="J2082" s="4"/>
      <c r="K2082" s="4"/>
    </row>
    <row r="2083" spans="1:11" x14ac:dyDescent="0.2">
      <c r="A2083" s="1">
        <v>2078</v>
      </c>
      <c r="D2083" s="4"/>
      <c r="E2083" s="2" t="b">
        <f t="shared" ca="1" si="57"/>
        <v>1</v>
      </c>
      <c r="F2083" s="2" t="str" cm="1">
        <f t="array" aca="1" ref="F2083" ca="1">IF(G2083&lt;&gt;"",INDIRECT("'"&amp;G2083&amp;"'!"&amp;H2083),"")</f>
        <v/>
      </c>
      <c r="G2083" s="1533"/>
      <c r="I2083" s="4"/>
      <c r="J2083" s="4"/>
      <c r="K2083" s="4"/>
    </row>
    <row r="2084" spans="1:11" x14ac:dyDescent="0.2">
      <c r="A2084" s="1">
        <v>2079</v>
      </c>
      <c r="D2084" s="4"/>
      <c r="E2084" s="2" t="b">
        <f t="shared" ca="1" si="57"/>
        <v>1</v>
      </c>
      <c r="F2084" s="2" t="str" cm="1">
        <f t="array" aca="1" ref="F2084" ca="1">IF(G2084&lt;&gt;"",INDIRECT("'"&amp;G2084&amp;"'!"&amp;H2084),"")</f>
        <v/>
      </c>
      <c r="G2084" s="1533"/>
      <c r="I2084" s="4"/>
      <c r="J2084" s="4"/>
      <c r="K2084" s="4"/>
    </row>
    <row r="2085" spans="1:11" x14ac:dyDescent="0.2">
      <c r="A2085" s="1">
        <v>2080</v>
      </c>
      <c r="D2085" s="4"/>
      <c r="E2085" s="2" t="b">
        <f t="shared" ca="1" si="57"/>
        <v>1</v>
      </c>
      <c r="F2085" s="2" t="str" cm="1">
        <f t="array" aca="1" ref="F2085" ca="1">IF(G2085&lt;&gt;"",INDIRECT("'"&amp;G2085&amp;"'!"&amp;H2085),"")</f>
        <v/>
      </c>
      <c r="G2085" s="1533"/>
      <c r="I2085" s="4"/>
      <c r="J2085" s="4"/>
      <c r="K2085" s="4"/>
    </row>
    <row r="2086" spans="1:11" x14ac:dyDescent="0.2">
      <c r="A2086" s="1">
        <v>2081</v>
      </c>
      <c r="D2086" s="4"/>
      <c r="E2086" s="2" t="b">
        <f t="shared" ca="1" si="57"/>
        <v>1</v>
      </c>
      <c r="F2086" s="2" t="str" cm="1">
        <f t="array" aca="1" ref="F2086" ca="1">IF(G2086&lt;&gt;"",INDIRECT("'"&amp;G2086&amp;"'!"&amp;H2086),"")</f>
        <v/>
      </c>
      <c r="G2086" s="1533"/>
      <c r="I2086" s="4"/>
      <c r="J2086" s="4"/>
      <c r="K2086" s="4"/>
    </row>
    <row r="2087" spans="1:11" x14ac:dyDescent="0.2">
      <c r="A2087" s="1">
        <v>2082</v>
      </c>
      <c r="D2087" s="4"/>
      <c r="E2087" s="2" t="b">
        <f t="shared" ca="1" si="57"/>
        <v>1</v>
      </c>
      <c r="F2087" s="2" t="str" cm="1">
        <f t="array" aca="1" ref="F2087" ca="1">IF(G2087&lt;&gt;"",INDIRECT("'"&amp;G2087&amp;"'!"&amp;H2087),"")</f>
        <v/>
      </c>
      <c r="G2087" s="1533"/>
      <c r="I2087" s="4"/>
      <c r="J2087" s="4"/>
      <c r="K2087" s="4"/>
    </row>
    <row r="2088" spans="1:11" x14ac:dyDescent="0.2">
      <c r="A2088" s="1">
        <v>2083</v>
      </c>
      <c r="D2088" s="4"/>
      <c r="E2088" s="2" t="b">
        <f t="shared" ca="1" si="57"/>
        <v>1</v>
      </c>
      <c r="F2088" s="2" t="str" cm="1">
        <f t="array" aca="1" ref="F2088" ca="1">IF(G2088&lt;&gt;"",INDIRECT("'"&amp;G2088&amp;"'!"&amp;H2088),"")</f>
        <v/>
      </c>
      <c r="G2088" s="1533"/>
      <c r="I2088" s="4"/>
      <c r="J2088" s="4"/>
      <c r="K2088" s="4"/>
    </row>
    <row r="2089" spans="1:11" x14ac:dyDescent="0.2">
      <c r="A2089" s="1">
        <v>2084</v>
      </c>
      <c r="D2089" s="4"/>
      <c r="E2089" s="2" t="b">
        <f t="shared" ca="1" si="57"/>
        <v>1</v>
      </c>
      <c r="F2089" s="2" t="str" cm="1">
        <f t="array" aca="1" ref="F2089" ca="1">IF(G2089&lt;&gt;"",INDIRECT("'"&amp;G2089&amp;"'!"&amp;H2089),"")</f>
        <v/>
      </c>
      <c r="G2089" s="1533"/>
      <c r="I2089" s="4"/>
      <c r="J2089" s="4"/>
      <c r="K2089" s="4"/>
    </row>
    <row r="2090" spans="1:11" x14ac:dyDescent="0.2">
      <c r="A2090" s="1">
        <v>2085</v>
      </c>
      <c r="D2090" s="4"/>
      <c r="E2090" s="2" t="b">
        <f t="shared" ca="1" si="57"/>
        <v>1</v>
      </c>
      <c r="F2090" s="2" t="str" cm="1">
        <f t="array" aca="1" ref="F2090" ca="1">IF(G2090&lt;&gt;"",INDIRECT("'"&amp;G2090&amp;"'!"&amp;H2090),"")</f>
        <v/>
      </c>
      <c r="G2090" s="1533"/>
      <c r="I2090" s="4"/>
      <c r="J2090" s="4"/>
      <c r="K2090" s="4"/>
    </row>
    <row r="2091" spans="1:11" x14ac:dyDescent="0.2">
      <c r="A2091" s="1">
        <v>2086</v>
      </c>
      <c r="D2091" s="4"/>
      <c r="E2091" s="2" t="b">
        <f t="shared" ca="1" si="57"/>
        <v>1</v>
      </c>
      <c r="F2091" s="2" t="str" cm="1">
        <f t="array" aca="1" ref="F2091" ca="1">IF(G2091&lt;&gt;"",INDIRECT("'"&amp;G2091&amp;"'!"&amp;H2091),"")</f>
        <v/>
      </c>
      <c r="G2091" s="1533"/>
      <c r="I2091" s="4"/>
      <c r="J2091" s="4"/>
      <c r="K2091" s="4"/>
    </row>
    <row r="2092" spans="1:11" x14ac:dyDescent="0.2">
      <c r="A2092" s="1">
        <v>2087</v>
      </c>
      <c r="D2092" s="4"/>
      <c r="E2092" s="2" t="b">
        <f t="shared" ca="1" si="57"/>
        <v>1</v>
      </c>
      <c r="F2092" s="2" t="str" cm="1">
        <f t="array" aca="1" ref="F2092" ca="1">IF(G2092&lt;&gt;"",INDIRECT("'"&amp;G2092&amp;"'!"&amp;H2092),"")</f>
        <v/>
      </c>
      <c r="G2092" s="1533"/>
      <c r="I2092" s="4"/>
      <c r="J2092" s="4"/>
      <c r="K2092" s="4"/>
    </row>
    <row r="2093" spans="1:11" x14ac:dyDescent="0.2">
      <c r="A2093" s="1">
        <v>2088</v>
      </c>
      <c r="D2093" s="4"/>
      <c r="E2093" s="2" t="b">
        <f t="shared" ca="1" si="57"/>
        <v>1</v>
      </c>
      <c r="F2093" s="2" t="str" cm="1">
        <f t="array" aca="1" ref="F2093" ca="1">IF(G2093&lt;&gt;"",INDIRECT("'"&amp;G2093&amp;"'!"&amp;H2093),"")</f>
        <v/>
      </c>
      <c r="G2093" s="1533"/>
      <c r="I2093" s="4"/>
      <c r="J2093" s="4"/>
      <c r="K2093" s="4"/>
    </row>
    <row r="2094" spans="1:11" x14ac:dyDescent="0.2">
      <c r="A2094" s="1">
        <v>2089</v>
      </c>
      <c r="D2094" s="4"/>
      <c r="E2094" s="2" t="b">
        <f t="shared" ca="1" si="57"/>
        <v>1</v>
      </c>
      <c r="F2094" s="2" t="str" cm="1">
        <f t="array" aca="1" ref="F2094" ca="1">IF(G2094&lt;&gt;"",INDIRECT("'"&amp;G2094&amp;"'!"&amp;H2094),"")</f>
        <v/>
      </c>
      <c r="G2094" s="1533"/>
      <c r="I2094" s="4"/>
      <c r="J2094" s="4"/>
      <c r="K2094" s="4"/>
    </row>
    <row r="2095" spans="1:11" x14ac:dyDescent="0.2">
      <c r="A2095" s="1">
        <v>2090</v>
      </c>
      <c r="D2095" s="4"/>
      <c r="E2095" s="2" t="b">
        <f t="shared" ca="1" si="57"/>
        <v>1</v>
      </c>
      <c r="F2095" s="2" t="str" cm="1">
        <f t="array" aca="1" ref="F2095" ca="1">IF(G2095&lt;&gt;"",INDIRECT("'"&amp;G2095&amp;"'!"&amp;H2095),"")</f>
        <v/>
      </c>
      <c r="G2095" s="1533"/>
      <c r="I2095" s="4"/>
      <c r="J2095" s="4"/>
      <c r="K2095" s="4"/>
    </row>
    <row r="2096" spans="1:11" x14ac:dyDescent="0.2">
      <c r="A2096" s="1">
        <v>2091</v>
      </c>
      <c r="D2096" s="4"/>
      <c r="E2096" s="2" t="b">
        <f t="shared" ca="1" si="57"/>
        <v>1</v>
      </c>
      <c r="F2096" s="2" t="str" cm="1">
        <f t="array" aca="1" ref="F2096" ca="1">IF(G2096&lt;&gt;"",INDIRECT("'"&amp;G2096&amp;"'!"&amp;H2096),"")</f>
        <v/>
      </c>
      <c r="G2096" s="1533"/>
      <c r="I2096" s="4"/>
      <c r="J2096" s="4"/>
      <c r="K2096" s="4"/>
    </row>
    <row r="2097" spans="1:11" x14ac:dyDescent="0.2">
      <c r="A2097" s="1">
        <v>2092</v>
      </c>
      <c r="D2097" s="4"/>
      <c r="E2097" s="2" t="b">
        <f t="shared" ca="1" si="57"/>
        <v>1</v>
      </c>
      <c r="F2097" s="2" t="str" cm="1">
        <f t="array" aca="1" ref="F2097" ca="1">IF(G2097&lt;&gt;"",INDIRECT("'"&amp;G2097&amp;"'!"&amp;H2097),"")</f>
        <v/>
      </c>
      <c r="G2097" s="1533"/>
      <c r="I2097" s="4"/>
      <c r="J2097" s="4"/>
      <c r="K2097" s="4"/>
    </row>
    <row r="2098" spans="1:11" x14ac:dyDescent="0.2">
      <c r="A2098" s="1">
        <v>2093</v>
      </c>
      <c r="D2098" s="4"/>
      <c r="E2098" s="2" t="b">
        <f t="shared" ca="1" si="57"/>
        <v>1</v>
      </c>
      <c r="F2098" s="2" t="str" cm="1">
        <f t="array" aca="1" ref="F2098" ca="1">IF(G2098&lt;&gt;"",INDIRECT("'"&amp;G2098&amp;"'!"&amp;H2098),"")</f>
        <v/>
      </c>
      <c r="G2098" s="1533"/>
      <c r="I2098" s="4"/>
      <c r="J2098" s="4"/>
      <c r="K2098" s="4"/>
    </row>
    <row r="2099" spans="1:11" x14ac:dyDescent="0.2">
      <c r="A2099" s="1">
        <v>2094</v>
      </c>
      <c r="D2099" s="4"/>
      <c r="E2099" s="2" t="b">
        <f t="shared" ca="1" si="57"/>
        <v>1</v>
      </c>
      <c r="F2099" s="2" t="str" cm="1">
        <f t="array" aca="1" ref="F2099" ca="1">IF(G2099&lt;&gt;"",INDIRECT("'"&amp;G2099&amp;"'!"&amp;H2099),"")</f>
        <v/>
      </c>
      <c r="G2099" s="1533"/>
      <c r="I2099" s="4"/>
      <c r="J2099" s="4"/>
      <c r="K2099" s="4"/>
    </row>
    <row r="2100" spans="1:11" x14ac:dyDescent="0.2">
      <c r="A2100" s="1">
        <v>2095</v>
      </c>
      <c r="D2100" s="4"/>
      <c r="E2100" s="2" t="b">
        <f t="shared" ca="1" si="57"/>
        <v>1</v>
      </c>
      <c r="F2100" s="2" t="str" cm="1">
        <f t="array" aca="1" ref="F2100" ca="1">IF(G2100&lt;&gt;"",INDIRECT("'"&amp;G2100&amp;"'!"&amp;H2100),"")</f>
        <v/>
      </c>
      <c r="G2100" s="1533"/>
      <c r="I2100" s="4"/>
      <c r="J2100" s="4"/>
      <c r="K2100" s="4"/>
    </row>
    <row r="2101" spans="1:11" x14ac:dyDescent="0.2">
      <c r="A2101" s="1">
        <v>2096</v>
      </c>
      <c r="D2101" s="4"/>
      <c r="E2101" s="2" t="b">
        <f t="shared" ca="1" si="57"/>
        <v>1</v>
      </c>
      <c r="F2101" s="2" t="str" cm="1">
        <f t="array" aca="1" ref="F2101" ca="1">IF(G2101&lt;&gt;"",INDIRECT("'"&amp;G2101&amp;"'!"&amp;H2101),"")</f>
        <v/>
      </c>
      <c r="G2101" s="1533"/>
      <c r="I2101" s="4"/>
      <c r="J2101" s="4"/>
      <c r="K2101" s="4"/>
    </row>
    <row r="2102" spans="1:11" x14ac:dyDescent="0.2">
      <c r="A2102" s="1">
        <v>2097</v>
      </c>
      <c r="D2102" s="4"/>
      <c r="E2102" s="2" t="b">
        <f t="shared" ca="1" si="57"/>
        <v>1</v>
      </c>
      <c r="F2102" s="2" t="str" cm="1">
        <f t="array" aca="1" ref="F2102" ca="1">IF(G2102&lt;&gt;"",INDIRECT("'"&amp;G2102&amp;"'!"&amp;H2102),"")</f>
        <v/>
      </c>
      <c r="G2102" s="1533"/>
      <c r="I2102" s="4"/>
      <c r="J2102" s="4"/>
      <c r="K2102" s="4"/>
    </row>
    <row r="2103" spans="1:11" x14ac:dyDescent="0.2">
      <c r="A2103" s="1">
        <v>2098</v>
      </c>
      <c r="D2103" s="4"/>
      <c r="E2103" s="2" t="b">
        <f t="shared" ca="1" si="57"/>
        <v>1</v>
      </c>
      <c r="F2103" s="2" t="str" cm="1">
        <f t="array" aca="1" ref="F2103" ca="1">IF(G2103&lt;&gt;"",INDIRECT("'"&amp;G2103&amp;"'!"&amp;H2103),"")</f>
        <v/>
      </c>
      <c r="G2103" s="1533"/>
      <c r="I2103" s="4"/>
      <c r="J2103" s="4"/>
      <c r="K2103" s="4"/>
    </row>
    <row r="2104" spans="1:11" x14ac:dyDescent="0.2">
      <c r="A2104" s="1">
        <v>2099</v>
      </c>
      <c r="D2104" s="4"/>
      <c r="E2104" s="2" t="b">
        <f t="shared" ca="1" si="57"/>
        <v>1</v>
      </c>
      <c r="F2104" s="2" t="str" cm="1">
        <f t="array" aca="1" ref="F2104" ca="1">IF(G2104&lt;&gt;"",INDIRECT("'"&amp;G2104&amp;"'!"&amp;H2104),"")</f>
        <v/>
      </c>
      <c r="G2104" s="1533"/>
      <c r="I2104" s="4"/>
      <c r="J2104" s="4"/>
      <c r="K2104" s="4"/>
    </row>
    <row r="2105" spans="1:11" x14ac:dyDescent="0.2">
      <c r="A2105" s="1">
        <v>2100</v>
      </c>
      <c r="D2105" s="4"/>
      <c r="E2105" s="2" t="b">
        <f t="shared" ca="1" si="57"/>
        <v>1</v>
      </c>
      <c r="F2105" s="2" t="str" cm="1">
        <f t="array" aca="1" ref="F2105" ca="1">IF(G2105&lt;&gt;"",INDIRECT("'"&amp;G2105&amp;"'!"&amp;H2105),"")</f>
        <v/>
      </c>
      <c r="G2105" s="1533"/>
      <c r="I2105" s="4"/>
      <c r="J2105" s="4"/>
      <c r="K2105" s="4"/>
    </row>
    <row r="2106" spans="1:11" x14ac:dyDescent="0.2">
      <c r="A2106" s="1">
        <v>2101</v>
      </c>
      <c r="D2106" s="4"/>
      <c r="E2106" s="2" t="b">
        <f t="shared" ca="1" si="57"/>
        <v>1</v>
      </c>
      <c r="F2106" s="2" t="str" cm="1">
        <f t="array" aca="1" ref="F2106" ca="1">IF(G2106&lt;&gt;"",INDIRECT("'"&amp;G2106&amp;"'!"&amp;H2106),"")</f>
        <v/>
      </c>
      <c r="G2106" s="1533"/>
      <c r="I2106" s="4"/>
      <c r="J2106" s="4"/>
      <c r="K2106" s="4"/>
    </row>
    <row r="2107" spans="1:11" x14ac:dyDescent="0.2">
      <c r="A2107" s="1">
        <v>2102</v>
      </c>
      <c r="D2107" s="4"/>
      <c r="E2107" s="2" t="b">
        <f t="shared" ca="1" si="57"/>
        <v>1</v>
      </c>
      <c r="F2107" s="2" t="str" cm="1">
        <f t="array" aca="1" ref="F2107" ca="1">IF(G2107&lt;&gt;"",INDIRECT("'"&amp;G2107&amp;"'!"&amp;H2107),"")</f>
        <v/>
      </c>
      <c r="G2107" s="1533"/>
      <c r="I2107" s="4"/>
      <c r="J2107" s="4"/>
      <c r="K2107" s="4"/>
    </row>
    <row r="2108" spans="1:11" x14ac:dyDescent="0.2">
      <c r="A2108" s="1">
        <v>2103</v>
      </c>
      <c r="D2108" s="4"/>
      <c r="E2108" s="2" t="b">
        <f t="shared" ca="1" si="57"/>
        <v>1</v>
      </c>
      <c r="F2108" s="2" t="str" cm="1">
        <f t="array" aca="1" ref="F2108" ca="1">IF(G2108&lt;&gt;"",INDIRECT("'"&amp;G2108&amp;"'!"&amp;H2108),"")</f>
        <v/>
      </c>
      <c r="G2108" s="1533"/>
      <c r="I2108" s="4"/>
      <c r="J2108" s="4"/>
      <c r="K2108" s="4"/>
    </row>
    <row r="2109" spans="1:11" x14ac:dyDescent="0.2">
      <c r="A2109" s="1">
        <v>2104</v>
      </c>
      <c r="D2109" s="4"/>
      <c r="E2109" s="2" t="b">
        <f t="shared" ca="1" si="57"/>
        <v>1</v>
      </c>
      <c r="F2109" s="2" t="str" cm="1">
        <f t="array" aca="1" ref="F2109" ca="1">IF(G2109&lt;&gt;"",INDIRECT("'"&amp;G2109&amp;"'!"&amp;H2109),"")</f>
        <v/>
      </c>
      <c r="G2109" s="1533"/>
      <c r="I2109" s="4"/>
      <c r="J2109" s="4"/>
      <c r="K2109" s="4"/>
    </row>
    <row r="2110" spans="1:11" x14ac:dyDescent="0.2">
      <c r="A2110" s="1">
        <v>2105</v>
      </c>
      <c r="D2110" s="4"/>
      <c r="E2110" s="2" t="b">
        <f t="shared" ca="1" si="57"/>
        <v>1</v>
      </c>
      <c r="F2110" s="2" t="str" cm="1">
        <f t="array" aca="1" ref="F2110" ca="1">IF(G2110&lt;&gt;"",INDIRECT("'"&amp;G2110&amp;"'!"&amp;H2110),"")</f>
        <v/>
      </c>
      <c r="G2110" s="1533"/>
      <c r="I2110" s="4"/>
      <c r="J2110" s="4"/>
      <c r="K2110" s="4"/>
    </row>
    <row r="2111" spans="1:11" x14ac:dyDescent="0.2">
      <c r="A2111" s="1">
        <v>2106</v>
      </c>
      <c r="D2111" s="4"/>
      <c r="E2111" s="2" t="b">
        <f t="shared" ca="1" si="57"/>
        <v>1</v>
      </c>
      <c r="F2111" s="2" t="str" cm="1">
        <f t="array" aca="1" ref="F2111" ca="1">IF(G2111&lt;&gt;"",INDIRECT("'"&amp;G2111&amp;"'!"&amp;H2111),"")</f>
        <v/>
      </c>
      <c r="G2111" s="1533"/>
      <c r="I2111" s="4"/>
      <c r="J2111" s="4"/>
      <c r="K2111" s="4"/>
    </row>
    <row r="2112" spans="1:11" x14ac:dyDescent="0.2">
      <c r="A2112" s="1">
        <v>2107</v>
      </c>
      <c r="D2112" s="4"/>
      <c r="E2112" s="2" t="b">
        <f t="shared" ca="1" si="57"/>
        <v>1</v>
      </c>
      <c r="F2112" s="2" t="str" cm="1">
        <f t="array" aca="1" ref="F2112" ca="1">IF(G2112&lt;&gt;"",INDIRECT("'"&amp;G2112&amp;"'!"&amp;H2112),"")</f>
        <v/>
      </c>
      <c r="G2112" s="1533"/>
      <c r="I2112" s="4"/>
      <c r="J2112" s="4"/>
      <c r="K2112" s="4"/>
    </row>
    <row r="2113" spans="1:11" x14ac:dyDescent="0.2">
      <c r="A2113" s="1">
        <v>2108</v>
      </c>
      <c r="D2113" s="4"/>
      <c r="E2113" s="2" t="b">
        <f t="shared" ca="1" si="57"/>
        <v>1</v>
      </c>
      <c r="F2113" s="2" t="str" cm="1">
        <f t="array" aca="1" ref="F2113" ca="1">IF(G2113&lt;&gt;"",INDIRECT("'"&amp;G2113&amp;"'!"&amp;H2113),"")</f>
        <v/>
      </c>
      <c r="G2113" s="1533"/>
      <c r="I2113" s="4"/>
      <c r="J2113" s="4"/>
      <c r="K2113" s="4"/>
    </row>
    <row r="2114" spans="1:11" x14ac:dyDescent="0.2">
      <c r="A2114" s="1">
        <v>2109</v>
      </c>
      <c r="D2114" s="4"/>
      <c r="E2114" s="2" t="b">
        <f t="shared" ref="E2114:E2177" ca="1" si="58">F2114=B2114</f>
        <v>1</v>
      </c>
      <c r="F2114" s="2" t="str" cm="1">
        <f t="array" aca="1" ref="F2114" ca="1">IF(G2114&lt;&gt;"",INDIRECT("'"&amp;G2114&amp;"'!"&amp;H2114),"")</f>
        <v/>
      </c>
      <c r="G2114" s="1533"/>
      <c r="I2114" s="4"/>
      <c r="J2114" s="4"/>
      <c r="K2114" s="4"/>
    </row>
    <row r="2115" spans="1:11" x14ac:dyDescent="0.2">
      <c r="A2115" s="1">
        <v>2110</v>
      </c>
      <c r="D2115" s="4"/>
      <c r="E2115" s="2" t="b">
        <f t="shared" ca="1" si="58"/>
        <v>1</v>
      </c>
      <c r="F2115" s="2" t="str" cm="1">
        <f t="array" aca="1" ref="F2115" ca="1">IF(G2115&lt;&gt;"",INDIRECT("'"&amp;G2115&amp;"'!"&amp;H2115),"")</f>
        <v/>
      </c>
      <c r="G2115" s="1533"/>
      <c r="I2115" s="4"/>
      <c r="J2115" s="4"/>
      <c r="K2115" s="4"/>
    </row>
    <row r="2116" spans="1:11" x14ac:dyDescent="0.2">
      <c r="A2116" s="1">
        <v>2111</v>
      </c>
      <c r="D2116" s="4"/>
      <c r="E2116" s="2" t="b">
        <f t="shared" ca="1" si="58"/>
        <v>1</v>
      </c>
      <c r="F2116" s="2" t="str" cm="1">
        <f t="array" aca="1" ref="F2116" ca="1">IF(G2116&lt;&gt;"",INDIRECT("'"&amp;G2116&amp;"'!"&amp;H2116),"")</f>
        <v/>
      </c>
      <c r="G2116" s="1533"/>
      <c r="I2116" s="4"/>
      <c r="J2116" s="4"/>
      <c r="K2116" s="4"/>
    </row>
    <row r="2117" spans="1:11" x14ac:dyDescent="0.2">
      <c r="A2117" s="1">
        <v>2112</v>
      </c>
      <c r="D2117" s="4"/>
      <c r="E2117" s="2" t="b">
        <f t="shared" ca="1" si="58"/>
        <v>1</v>
      </c>
      <c r="F2117" s="2" t="str" cm="1">
        <f t="array" aca="1" ref="F2117" ca="1">IF(G2117&lt;&gt;"",INDIRECT("'"&amp;G2117&amp;"'!"&amp;H2117),"")</f>
        <v/>
      </c>
      <c r="G2117" s="1533"/>
      <c r="I2117" s="4"/>
      <c r="J2117" s="4"/>
      <c r="K2117" s="4"/>
    </row>
    <row r="2118" spans="1:11" x14ac:dyDescent="0.2">
      <c r="A2118" s="1">
        <v>2113</v>
      </c>
      <c r="D2118" s="4"/>
      <c r="E2118" s="2" t="b">
        <f t="shared" ca="1" si="58"/>
        <v>1</v>
      </c>
      <c r="F2118" s="2" t="str" cm="1">
        <f t="array" aca="1" ref="F2118" ca="1">IF(G2118&lt;&gt;"",INDIRECT("'"&amp;G2118&amp;"'!"&amp;H2118),"")</f>
        <v/>
      </c>
      <c r="G2118" s="1533"/>
      <c r="I2118" s="4"/>
      <c r="J2118" s="4"/>
      <c r="K2118" s="4"/>
    </row>
    <row r="2119" spans="1:11" x14ac:dyDescent="0.2">
      <c r="A2119" s="1">
        <v>2114</v>
      </c>
      <c r="D2119" s="4"/>
      <c r="E2119" s="2" t="b">
        <f t="shared" ca="1" si="58"/>
        <v>1</v>
      </c>
      <c r="F2119" s="2" t="str" cm="1">
        <f t="array" aca="1" ref="F2119" ca="1">IF(G2119&lt;&gt;"",INDIRECT("'"&amp;G2119&amp;"'!"&amp;H2119),"")</f>
        <v/>
      </c>
      <c r="G2119" s="1533"/>
      <c r="I2119" s="4"/>
      <c r="J2119" s="4"/>
      <c r="K2119" s="4"/>
    </row>
    <row r="2120" spans="1:11" x14ac:dyDescent="0.2">
      <c r="A2120" s="1">
        <v>2115</v>
      </c>
      <c r="D2120" s="4"/>
      <c r="E2120" s="2" t="b">
        <f t="shared" ca="1" si="58"/>
        <v>1</v>
      </c>
      <c r="F2120" s="2" t="str" cm="1">
        <f t="array" aca="1" ref="F2120" ca="1">IF(G2120&lt;&gt;"",INDIRECT("'"&amp;G2120&amp;"'!"&amp;H2120),"")</f>
        <v/>
      </c>
      <c r="G2120" s="1533"/>
      <c r="I2120" s="4"/>
      <c r="J2120" s="4"/>
      <c r="K2120" s="4"/>
    </row>
    <row r="2121" spans="1:11" x14ac:dyDescent="0.2">
      <c r="A2121" s="1">
        <v>2116</v>
      </c>
      <c r="D2121" s="4"/>
      <c r="E2121" s="2" t="b">
        <f t="shared" ca="1" si="58"/>
        <v>1</v>
      </c>
      <c r="F2121" s="2" t="str" cm="1">
        <f t="array" aca="1" ref="F2121" ca="1">IF(G2121&lt;&gt;"",INDIRECT("'"&amp;G2121&amp;"'!"&amp;H2121),"")</f>
        <v/>
      </c>
      <c r="G2121" s="1533"/>
      <c r="I2121" s="4"/>
      <c r="J2121" s="4"/>
      <c r="K2121" s="4"/>
    </row>
    <row r="2122" spans="1:11" x14ac:dyDescent="0.2">
      <c r="A2122" s="1">
        <v>2117</v>
      </c>
      <c r="D2122" s="4"/>
      <c r="E2122" s="2" t="b">
        <f t="shared" ca="1" si="58"/>
        <v>1</v>
      </c>
      <c r="F2122" s="2" t="str" cm="1">
        <f t="array" aca="1" ref="F2122" ca="1">IF(G2122&lt;&gt;"",INDIRECT("'"&amp;G2122&amp;"'!"&amp;H2122),"")</f>
        <v/>
      </c>
      <c r="G2122" s="1533"/>
      <c r="I2122" s="4"/>
      <c r="J2122" s="4"/>
      <c r="K2122" s="4"/>
    </row>
    <row r="2123" spans="1:11" x14ac:dyDescent="0.2">
      <c r="A2123" s="1">
        <v>2118</v>
      </c>
      <c r="D2123" s="4"/>
      <c r="E2123" s="2" t="b">
        <f t="shared" ca="1" si="58"/>
        <v>1</v>
      </c>
      <c r="F2123" s="2" t="str" cm="1">
        <f t="array" aca="1" ref="F2123" ca="1">IF(G2123&lt;&gt;"",INDIRECT("'"&amp;G2123&amp;"'!"&amp;H2123),"")</f>
        <v/>
      </c>
      <c r="G2123" s="1533"/>
      <c r="I2123" s="4"/>
      <c r="J2123" s="4"/>
      <c r="K2123" s="4"/>
    </row>
    <row r="2124" spans="1:11" x14ac:dyDescent="0.2">
      <c r="A2124" s="1">
        <v>2119</v>
      </c>
      <c r="D2124" s="4"/>
      <c r="E2124" s="2" t="b">
        <f t="shared" ca="1" si="58"/>
        <v>1</v>
      </c>
      <c r="F2124" s="2" t="str" cm="1">
        <f t="array" aca="1" ref="F2124" ca="1">IF(G2124&lt;&gt;"",INDIRECT("'"&amp;G2124&amp;"'!"&amp;H2124),"")</f>
        <v/>
      </c>
      <c r="G2124" s="1533"/>
      <c r="I2124" s="4"/>
      <c r="J2124" s="4"/>
      <c r="K2124" s="4"/>
    </row>
    <row r="2125" spans="1:11" x14ac:dyDescent="0.2">
      <c r="A2125" s="1">
        <v>2120</v>
      </c>
      <c r="D2125" s="4"/>
      <c r="E2125" s="2" t="b">
        <f t="shared" ca="1" si="58"/>
        <v>1</v>
      </c>
      <c r="F2125" s="2" t="str" cm="1">
        <f t="array" aca="1" ref="F2125" ca="1">IF(G2125&lt;&gt;"",INDIRECT("'"&amp;G2125&amp;"'!"&amp;H2125),"")</f>
        <v/>
      </c>
      <c r="G2125" s="1533"/>
      <c r="I2125" s="4"/>
      <c r="J2125" s="4"/>
      <c r="K2125" s="4"/>
    </row>
    <row r="2126" spans="1:11" x14ac:dyDescent="0.2">
      <c r="A2126" s="1">
        <v>2121</v>
      </c>
      <c r="D2126" s="4"/>
      <c r="E2126" s="2" t="b">
        <f t="shared" ca="1" si="58"/>
        <v>1</v>
      </c>
      <c r="F2126" s="2" t="str" cm="1">
        <f t="array" aca="1" ref="F2126" ca="1">IF(G2126&lt;&gt;"",INDIRECT("'"&amp;G2126&amp;"'!"&amp;H2126),"")</f>
        <v/>
      </c>
      <c r="G2126" s="1533"/>
      <c r="I2126" s="4"/>
      <c r="J2126" s="4"/>
      <c r="K2126" s="4"/>
    </row>
    <row r="2127" spans="1:11" x14ac:dyDescent="0.2">
      <c r="A2127" s="1">
        <v>2122</v>
      </c>
      <c r="D2127" s="4"/>
      <c r="E2127" s="2" t="b">
        <f t="shared" ca="1" si="58"/>
        <v>1</v>
      </c>
      <c r="F2127" s="2" t="str" cm="1">
        <f t="array" aca="1" ref="F2127" ca="1">IF(G2127&lt;&gt;"",INDIRECT("'"&amp;G2127&amp;"'!"&amp;H2127),"")</f>
        <v/>
      </c>
      <c r="G2127" s="1533"/>
      <c r="I2127" s="4"/>
      <c r="J2127" s="4"/>
      <c r="K2127" s="4"/>
    </row>
    <row r="2128" spans="1:11" x14ac:dyDescent="0.2">
      <c r="A2128" s="1">
        <v>2123</v>
      </c>
      <c r="D2128" s="4"/>
      <c r="E2128" s="2" t="b">
        <f t="shared" ca="1" si="58"/>
        <v>1</v>
      </c>
      <c r="F2128" s="2" t="str" cm="1">
        <f t="array" aca="1" ref="F2128" ca="1">IF(G2128&lt;&gt;"",INDIRECT("'"&amp;G2128&amp;"'!"&amp;H2128),"")</f>
        <v/>
      </c>
      <c r="G2128" s="1533"/>
      <c r="I2128" s="4"/>
      <c r="J2128" s="4"/>
      <c r="K2128" s="4"/>
    </row>
    <row r="2129" spans="1:11" x14ac:dyDescent="0.2">
      <c r="A2129" s="1">
        <v>2124</v>
      </c>
      <c r="D2129" s="4"/>
      <c r="E2129" s="2" t="b">
        <f t="shared" ca="1" si="58"/>
        <v>1</v>
      </c>
      <c r="F2129" s="2" t="str" cm="1">
        <f t="array" aca="1" ref="F2129" ca="1">IF(G2129&lt;&gt;"",INDIRECT("'"&amp;G2129&amp;"'!"&amp;H2129),"")</f>
        <v/>
      </c>
      <c r="G2129" s="1533"/>
      <c r="I2129" s="4"/>
      <c r="J2129" s="4"/>
      <c r="K2129" s="4"/>
    </row>
    <row r="2130" spans="1:11" x14ac:dyDescent="0.2">
      <c r="A2130" s="1">
        <v>2125</v>
      </c>
      <c r="D2130" s="4"/>
      <c r="E2130" s="2" t="b">
        <f t="shared" ca="1" si="58"/>
        <v>1</v>
      </c>
      <c r="F2130" s="2" t="str" cm="1">
        <f t="array" aca="1" ref="F2130" ca="1">IF(G2130&lt;&gt;"",INDIRECT("'"&amp;G2130&amp;"'!"&amp;H2130),"")</f>
        <v/>
      </c>
      <c r="G2130" s="1533"/>
      <c r="I2130" s="4"/>
      <c r="J2130" s="4"/>
      <c r="K2130" s="4"/>
    </row>
    <row r="2131" spans="1:11" x14ac:dyDescent="0.2">
      <c r="A2131" s="1">
        <v>2126</v>
      </c>
      <c r="D2131" s="4"/>
      <c r="E2131" s="2" t="b">
        <f t="shared" ca="1" si="58"/>
        <v>1</v>
      </c>
      <c r="F2131" s="2" t="str" cm="1">
        <f t="array" aca="1" ref="F2131" ca="1">IF(G2131&lt;&gt;"",INDIRECT("'"&amp;G2131&amp;"'!"&amp;H2131),"")</f>
        <v/>
      </c>
      <c r="G2131" s="1533"/>
      <c r="I2131" s="4"/>
      <c r="J2131" s="4"/>
      <c r="K2131" s="4"/>
    </row>
    <row r="2132" spans="1:11" x14ac:dyDescent="0.2">
      <c r="A2132" s="1">
        <v>2127</v>
      </c>
      <c r="D2132" s="4"/>
      <c r="E2132" s="2" t="b">
        <f t="shared" ca="1" si="58"/>
        <v>1</v>
      </c>
      <c r="F2132" s="2" t="str" cm="1">
        <f t="array" aca="1" ref="F2132" ca="1">IF(G2132&lt;&gt;"",INDIRECT("'"&amp;G2132&amp;"'!"&amp;H2132),"")</f>
        <v/>
      </c>
      <c r="G2132" s="1533"/>
      <c r="I2132" s="4"/>
      <c r="J2132" s="4"/>
      <c r="K2132" s="4"/>
    </row>
    <row r="2133" spans="1:11" x14ac:dyDescent="0.2">
      <c r="A2133" s="1">
        <v>2128</v>
      </c>
      <c r="D2133" s="4"/>
      <c r="E2133" s="2" t="b">
        <f t="shared" ca="1" si="58"/>
        <v>1</v>
      </c>
      <c r="F2133" s="2" t="str" cm="1">
        <f t="array" aca="1" ref="F2133" ca="1">IF(G2133&lt;&gt;"",INDIRECT("'"&amp;G2133&amp;"'!"&amp;H2133),"")</f>
        <v/>
      </c>
      <c r="G2133" s="1533"/>
      <c r="I2133" s="4"/>
      <c r="J2133" s="4"/>
      <c r="K2133" s="4"/>
    </row>
    <row r="2134" spans="1:11" x14ac:dyDescent="0.2">
      <c r="A2134" s="1">
        <v>2129</v>
      </c>
      <c r="D2134" s="4"/>
      <c r="E2134" s="2" t="b">
        <f t="shared" ca="1" si="58"/>
        <v>1</v>
      </c>
      <c r="F2134" s="2" t="str" cm="1">
        <f t="array" aca="1" ref="F2134" ca="1">IF(G2134&lt;&gt;"",INDIRECT("'"&amp;G2134&amp;"'!"&amp;H2134),"")</f>
        <v/>
      </c>
      <c r="G2134" s="1533"/>
      <c r="I2134" s="4"/>
      <c r="J2134" s="4"/>
      <c r="K2134" s="4"/>
    </row>
    <row r="2135" spans="1:11" x14ac:dyDescent="0.2">
      <c r="A2135" s="1">
        <v>2130</v>
      </c>
      <c r="D2135" s="4"/>
      <c r="E2135" s="2" t="b">
        <f t="shared" ca="1" si="58"/>
        <v>1</v>
      </c>
      <c r="F2135" s="2" t="str" cm="1">
        <f t="array" aca="1" ref="F2135" ca="1">IF(G2135&lt;&gt;"",INDIRECT("'"&amp;G2135&amp;"'!"&amp;H2135),"")</f>
        <v/>
      </c>
      <c r="G2135" s="1533"/>
      <c r="I2135" s="4"/>
      <c r="J2135" s="4"/>
      <c r="K2135" s="4"/>
    </row>
    <row r="2136" spans="1:11" x14ac:dyDescent="0.2">
      <c r="A2136" s="1">
        <v>2131</v>
      </c>
      <c r="D2136" s="4"/>
      <c r="E2136" s="2" t="b">
        <f t="shared" ca="1" si="58"/>
        <v>1</v>
      </c>
      <c r="F2136" s="2" t="str" cm="1">
        <f t="array" aca="1" ref="F2136" ca="1">IF(G2136&lt;&gt;"",INDIRECT("'"&amp;G2136&amp;"'!"&amp;H2136),"")</f>
        <v/>
      </c>
      <c r="G2136" s="1533"/>
      <c r="I2136" s="4"/>
      <c r="J2136" s="4"/>
      <c r="K2136" s="4"/>
    </row>
    <row r="2137" spans="1:11" x14ac:dyDescent="0.2">
      <c r="A2137" s="1">
        <v>2132</v>
      </c>
      <c r="D2137" s="4"/>
      <c r="E2137" s="2" t="b">
        <f t="shared" ca="1" si="58"/>
        <v>1</v>
      </c>
      <c r="F2137" s="2" t="str" cm="1">
        <f t="array" aca="1" ref="F2137" ca="1">IF(G2137&lt;&gt;"",INDIRECT("'"&amp;G2137&amp;"'!"&amp;H2137),"")</f>
        <v/>
      </c>
      <c r="G2137" s="1533"/>
      <c r="I2137" s="4"/>
      <c r="J2137" s="4"/>
      <c r="K2137" s="4"/>
    </row>
    <row r="2138" spans="1:11" x14ac:dyDescent="0.2">
      <c r="A2138" s="1">
        <v>2133</v>
      </c>
      <c r="D2138" s="4"/>
      <c r="E2138" s="2" t="b">
        <f t="shared" ca="1" si="58"/>
        <v>1</v>
      </c>
      <c r="F2138" s="2" t="str" cm="1">
        <f t="array" aca="1" ref="F2138" ca="1">IF(G2138&lt;&gt;"",INDIRECT("'"&amp;G2138&amp;"'!"&amp;H2138),"")</f>
        <v/>
      </c>
      <c r="G2138" s="1533"/>
      <c r="I2138" s="4"/>
      <c r="J2138" s="4"/>
      <c r="K2138" s="4"/>
    </row>
    <row r="2139" spans="1:11" x14ac:dyDescent="0.2">
      <c r="A2139" s="1">
        <v>2134</v>
      </c>
      <c r="D2139" s="4"/>
      <c r="E2139" s="2" t="b">
        <f t="shared" ca="1" si="58"/>
        <v>1</v>
      </c>
      <c r="F2139" s="2" t="str" cm="1">
        <f t="array" aca="1" ref="F2139" ca="1">IF(G2139&lt;&gt;"",INDIRECT("'"&amp;G2139&amp;"'!"&amp;H2139),"")</f>
        <v/>
      </c>
      <c r="G2139" s="1533"/>
      <c r="I2139" s="4"/>
      <c r="J2139" s="4"/>
      <c r="K2139" s="4"/>
    </row>
    <row r="2140" spans="1:11" x14ac:dyDescent="0.2">
      <c r="A2140" s="1">
        <v>2135</v>
      </c>
      <c r="D2140" s="4"/>
      <c r="E2140" s="2" t="b">
        <f t="shared" ca="1" si="58"/>
        <v>1</v>
      </c>
      <c r="F2140" s="2" t="str" cm="1">
        <f t="array" aca="1" ref="F2140" ca="1">IF(G2140&lt;&gt;"",INDIRECT("'"&amp;G2140&amp;"'!"&amp;H2140),"")</f>
        <v/>
      </c>
      <c r="G2140" s="1533"/>
      <c r="I2140" s="4"/>
      <c r="J2140" s="4"/>
      <c r="K2140" s="4"/>
    </row>
    <row r="2141" spans="1:11" x14ac:dyDescent="0.2">
      <c r="A2141" s="1">
        <v>2136</v>
      </c>
      <c r="D2141" s="4"/>
      <c r="E2141" s="2" t="b">
        <f t="shared" ca="1" si="58"/>
        <v>1</v>
      </c>
      <c r="F2141" s="2" t="str" cm="1">
        <f t="array" aca="1" ref="F2141" ca="1">IF(G2141&lt;&gt;"",INDIRECT("'"&amp;G2141&amp;"'!"&amp;H2141),"")</f>
        <v/>
      </c>
      <c r="G2141" s="1533"/>
      <c r="I2141" s="4"/>
      <c r="J2141" s="4"/>
      <c r="K2141" s="4"/>
    </row>
    <row r="2142" spans="1:11" x14ac:dyDescent="0.2">
      <c r="A2142" s="1">
        <v>2137</v>
      </c>
      <c r="D2142" s="4"/>
      <c r="E2142" s="2" t="b">
        <f t="shared" ca="1" si="58"/>
        <v>1</v>
      </c>
      <c r="F2142" s="2" t="str" cm="1">
        <f t="array" aca="1" ref="F2142" ca="1">IF(G2142&lt;&gt;"",INDIRECT("'"&amp;G2142&amp;"'!"&amp;H2142),"")</f>
        <v/>
      </c>
      <c r="G2142" s="1533"/>
      <c r="I2142" s="4"/>
      <c r="J2142" s="4"/>
      <c r="K2142" s="4"/>
    </row>
    <row r="2143" spans="1:11" x14ac:dyDescent="0.2">
      <c r="A2143" s="1">
        <v>2138</v>
      </c>
      <c r="D2143" s="4"/>
      <c r="E2143" s="2" t="b">
        <f t="shared" ca="1" si="58"/>
        <v>1</v>
      </c>
      <c r="F2143" s="2" t="str" cm="1">
        <f t="array" aca="1" ref="F2143" ca="1">IF(G2143&lt;&gt;"",INDIRECT("'"&amp;G2143&amp;"'!"&amp;H2143),"")</f>
        <v/>
      </c>
      <c r="G2143" s="1533"/>
      <c r="I2143" s="4"/>
      <c r="J2143" s="4"/>
      <c r="K2143" s="4"/>
    </row>
    <row r="2144" spans="1:11" x14ac:dyDescent="0.2">
      <c r="A2144" s="1">
        <v>2139</v>
      </c>
      <c r="D2144" s="4"/>
      <c r="E2144" s="2" t="b">
        <f t="shared" ca="1" si="58"/>
        <v>1</v>
      </c>
      <c r="F2144" s="2" t="str" cm="1">
        <f t="array" aca="1" ref="F2144" ca="1">IF(G2144&lt;&gt;"",INDIRECT("'"&amp;G2144&amp;"'!"&amp;H2144),"")</f>
        <v/>
      </c>
      <c r="G2144" s="1533"/>
      <c r="I2144" s="4"/>
      <c r="J2144" s="4"/>
      <c r="K2144" s="4"/>
    </row>
    <row r="2145" spans="1:11" x14ac:dyDescent="0.2">
      <c r="A2145" s="1">
        <v>2140</v>
      </c>
      <c r="D2145" s="4"/>
      <c r="E2145" s="2" t="b">
        <f t="shared" ca="1" si="58"/>
        <v>1</v>
      </c>
      <c r="F2145" s="2" t="str" cm="1">
        <f t="array" aca="1" ref="F2145" ca="1">IF(G2145&lt;&gt;"",INDIRECT("'"&amp;G2145&amp;"'!"&amp;H2145),"")</f>
        <v/>
      </c>
      <c r="G2145" s="1533"/>
      <c r="I2145" s="4"/>
      <c r="J2145" s="4"/>
      <c r="K2145" s="4"/>
    </row>
    <row r="2146" spans="1:11" x14ac:dyDescent="0.2">
      <c r="A2146" s="1">
        <v>2141</v>
      </c>
      <c r="D2146" s="4"/>
      <c r="E2146" s="2" t="b">
        <f t="shared" ca="1" si="58"/>
        <v>1</v>
      </c>
      <c r="F2146" s="2" t="str" cm="1">
        <f t="array" aca="1" ref="F2146" ca="1">IF(G2146&lt;&gt;"",INDIRECT("'"&amp;G2146&amp;"'!"&amp;H2146),"")</f>
        <v/>
      </c>
      <c r="G2146" s="1533"/>
      <c r="I2146" s="4"/>
      <c r="J2146" s="4"/>
      <c r="K2146" s="4"/>
    </row>
    <row r="2147" spans="1:11" x14ac:dyDescent="0.2">
      <c r="A2147" s="1">
        <v>2142</v>
      </c>
      <c r="D2147" s="4"/>
      <c r="E2147" s="2" t="b">
        <f t="shared" ca="1" si="58"/>
        <v>1</v>
      </c>
      <c r="F2147" s="2" t="str" cm="1">
        <f t="array" aca="1" ref="F2147" ca="1">IF(G2147&lt;&gt;"",INDIRECT("'"&amp;G2147&amp;"'!"&amp;H2147),"")</f>
        <v/>
      </c>
      <c r="G2147" s="1533"/>
      <c r="I2147" s="4"/>
      <c r="J2147" s="4"/>
      <c r="K2147" s="4"/>
    </row>
    <row r="2148" spans="1:11" x14ac:dyDescent="0.2">
      <c r="A2148" s="1">
        <v>2143</v>
      </c>
      <c r="D2148" s="4"/>
      <c r="E2148" s="2" t="b">
        <f t="shared" ca="1" si="58"/>
        <v>1</v>
      </c>
      <c r="F2148" s="2" t="str" cm="1">
        <f t="array" aca="1" ref="F2148" ca="1">IF(G2148&lt;&gt;"",INDIRECT("'"&amp;G2148&amp;"'!"&amp;H2148),"")</f>
        <v/>
      </c>
      <c r="G2148" s="1533"/>
      <c r="I2148" s="4"/>
      <c r="J2148" s="4"/>
      <c r="K2148" s="4"/>
    </row>
    <row r="2149" spans="1:11" x14ac:dyDescent="0.2">
      <c r="A2149" s="1">
        <v>2144</v>
      </c>
      <c r="D2149" s="4"/>
      <c r="E2149" s="2" t="b">
        <f t="shared" ca="1" si="58"/>
        <v>1</v>
      </c>
      <c r="F2149" s="2" t="str" cm="1">
        <f t="array" aca="1" ref="F2149" ca="1">IF(G2149&lt;&gt;"",INDIRECT("'"&amp;G2149&amp;"'!"&amp;H2149),"")</f>
        <v/>
      </c>
      <c r="G2149" s="1533"/>
      <c r="I2149" s="4"/>
      <c r="J2149" s="4"/>
      <c r="K2149" s="4"/>
    </row>
    <row r="2150" spans="1:11" x14ac:dyDescent="0.2">
      <c r="A2150" s="1">
        <v>2145</v>
      </c>
      <c r="D2150" s="4"/>
      <c r="E2150" s="2" t="b">
        <f t="shared" ca="1" si="58"/>
        <v>1</v>
      </c>
      <c r="F2150" s="2" t="str" cm="1">
        <f t="array" aca="1" ref="F2150" ca="1">IF(G2150&lt;&gt;"",INDIRECT("'"&amp;G2150&amp;"'!"&amp;H2150),"")</f>
        <v/>
      </c>
      <c r="G2150" s="1533"/>
      <c r="I2150" s="4"/>
      <c r="J2150" s="4"/>
      <c r="K2150" s="4"/>
    </row>
    <row r="2151" spans="1:11" x14ac:dyDescent="0.2">
      <c r="A2151" s="1">
        <v>2146</v>
      </c>
      <c r="D2151" s="4"/>
      <c r="E2151" s="2" t="b">
        <f t="shared" ca="1" si="58"/>
        <v>1</v>
      </c>
      <c r="F2151" s="2" t="str" cm="1">
        <f t="array" aca="1" ref="F2151" ca="1">IF(G2151&lt;&gt;"",INDIRECT("'"&amp;G2151&amp;"'!"&amp;H2151),"")</f>
        <v/>
      </c>
      <c r="G2151" s="1533"/>
      <c r="I2151" s="4"/>
      <c r="J2151" s="4"/>
      <c r="K2151" s="4"/>
    </row>
    <row r="2152" spans="1:11" x14ac:dyDescent="0.2">
      <c r="A2152" s="1">
        <v>2147</v>
      </c>
      <c r="D2152" s="4"/>
      <c r="E2152" s="2" t="b">
        <f t="shared" ca="1" si="58"/>
        <v>1</v>
      </c>
      <c r="F2152" s="2" t="str" cm="1">
        <f t="array" aca="1" ref="F2152" ca="1">IF(G2152&lt;&gt;"",INDIRECT("'"&amp;G2152&amp;"'!"&amp;H2152),"")</f>
        <v/>
      </c>
      <c r="G2152" s="1533"/>
      <c r="I2152" s="4"/>
      <c r="J2152" s="4"/>
      <c r="K2152" s="4"/>
    </row>
    <row r="2153" spans="1:11" x14ac:dyDescent="0.2">
      <c r="A2153" s="1">
        <v>2148</v>
      </c>
      <c r="D2153" s="4"/>
      <c r="E2153" s="2" t="b">
        <f t="shared" ca="1" si="58"/>
        <v>1</v>
      </c>
      <c r="F2153" s="2" t="str" cm="1">
        <f t="array" aca="1" ref="F2153" ca="1">IF(G2153&lt;&gt;"",INDIRECT("'"&amp;G2153&amp;"'!"&amp;H2153),"")</f>
        <v/>
      </c>
      <c r="G2153" s="1533"/>
      <c r="I2153" s="4"/>
      <c r="J2153" s="4"/>
      <c r="K2153" s="4"/>
    </row>
    <row r="2154" spans="1:11" x14ac:dyDescent="0.2">
      <c r="A2154" s="1">
        <v>2149</v>
      </c>
      <c r="D2154" s="4"/>
      <c r="E2154" s="2" t="b">
        <f t="shared" ca="1" si="58"/>
        <v>1</v>
      </c>
      <c r="F2154" s="2" t="str" cm="1">
        <f t="array" aca="1" ref="F2154" ca="1">IF(G2154&lt;&gt;"",INDIRECT("'"&amp;G2154&amp;"'!"&amp;H2154),"")</f>
        <v/>
      </c>
      <c r="G2154" s="1533"/>
      <c r="I2154" s="4"/>
      <c r="J2154" s="4"/>
      <c r="K2154" s="4"/>
    </row>
    <row r="2155" spans="1:11" x14ac:dyDescent="0.2">
      <c r="A2155" s="1">
        <v>2150</v>
      </c>
      <c r="D2155" s="4"/>
      <c r="E2155" s="2" t="b">
        <f t="shared" ca="1" si="58"/>
        <v>1</v>
      </c>
      <c r="F2155" s="2" t="str" cm="1">
        <f t="array" aca="1" ref="F2155" ca="1">IF(G2155&lt;&gt;"",INDIRECT("'"&amp;G2155&amp;"'!"&amp;H2155),"")</f>
        <v/>
      </c>
      <c r="G2155" s="1533"/>
      <c r="I2155" s="4"/>
      <c r="J2155" s="4"/>
      <c r="K2155" s="4"/>
    </row>
    <row r="2156" spans="1:11" x14ac:dyDescent="0.2">
      <c r="A2156" s="1">
        <v>2151</v>
      </c>
      <c r="D2156" s="4"/>
      <c r="E2156" s="2" t="b">
        <f t="shared" ca="1" si="58"/>
        <v>1</v>
      </c>
      <c r="F2156" s="2" t="str" cm="1">
        <f t="array" aca="1" ref="F2156" ca="1">IF(G2156&lt;&gt;"",INDIRECT("'"&amp;G2156&amp;"'!"&amp;H2156),"")</f>
        <v/>
      </c>
      <c r="G2156" s="1533"/>
      <c r="I2156" s="4"/>
      <c r="J2156" s="4"/>
      <c r="K2156" s="4"/>
    </row>
    <row r="2157" spans="1:11" x14ac:dyDescent="0.2">
      <c r="A2157" s="1">
        <v>2152</v>
      </c>
      <c r="D2157" s="4"/>
      <c r="E2157" s="2" t="b">
        <f t="shared" ca="1" si="58"/>
        <v>1</v>
      </c>
      <c r="F2157" s="2" t="str" cm="1">
        <f t="array" aca="1" ref="F2157" ca="1">IF(G2157&lt;&gt;"",INDIRECT("'"&amp;G2157&amp;"'!"&amp;H2157),"")</f>
        <v/>
      </c>
      <c r="G2157" s="1533"/>
      <c r="I2157" s="4"/>
      <c r="J2157" s="4"/>
      <c r="K2157" s="4"/>
    </row>
    <row r="2158" spans="1:11" x14ac:dyDescent="0.2">
      <c r="A2158" s="1">
        <v>2153</v>
      </c>
      <c r="D2158" s="4"/>
      <c r="E2158" s="2" t="b">
        <f t="shared" ca="1" si="58"/>
        <v>1</v>
      </c>
      <c r="F2158" s="2" t="str" cm="1">
        <f t="array" aca="1" ref="F2158" ca="1">IF(G2158&lt;&gt;"",INDIRECT("'"&amp;G2158&amp;"'!"&amp;H2158),"")</f>
        <v/>
      </c>
      <c r="G2158" s="1533"/>
      <c r="I2158" s="4"/>
      <c r="J2158" s="4"/>
      <c r="K2158" s="4"/>
    </row>
    <row r="2159" spans="1:11" x14ac:dyDescent="0.2">
      <c r="A2159" s="1">
        <v>2154</v>
      </c>
      <c r="D2159" s="4"/>
      <c r="E2159" s="2" t="b">
        <f t="shared" ca="1" si="58"/>
        <v>1</v>
      </c>
      <c r="F2159" s="2" t="str" cm="1">
        <f t="array" aca="1" ref="F2159" ca="1">IF(G2159&lt;&gt;"",INDIRECT("'"&amp;G2159&amp;"'!"&amp;H2159),"")</f>
        <v/>
      </c>
      <c r="G2159" s="1533"/>
      <c r="I2159" s="4"/>
      <c r="J2159" s="4"/>
      <c r="K2159" s="4"/>
    </row>
    <row r="2160" spans="1:11" x14ac:dyDescent="0.2">
      <c r="A2160" s="1">
        <v>2155</v>
      </c>
      <c r="D2160" s="4"/>
      <c r="E2160" s="2" t="b">
        <f t="shared" ca="1" si="58"/>
        <v>1</v>
      </c>
      <c r="F2160" s="2" t="str" cm="1">
        <f t="array" aca="1" ref="F2160" ca="1">IF(G2160&lt;&gt;"",INDIRECT("'"&amp;G2160&amp;"'!"&amp;H2160),"")</f>
        <v/>
      </c>
      <c r="G2160" s="1533"/>
      <c r="I2160" s="4"/>
      <c r="J2160" s="4"/>
      <c r="K2160" s="4"/>
    </row>
    <row r="2161" spans="1:11" x14ac:dyDescent="0.2">
      <c r="A2161" s="1">
        <v>2156</v>
      </c>
      <c r="D2161" s="4"/>
      <c r="E2161" s="2" t="b">
        <f t="shared" ca="1" si="58"/>
        <v>1</v>
      </c>
      <c r="F2161" s="2" t="str" cm="1">
        <f t="array" aca="1" ref="F2161" ca="1">IF(G2161&lt;&gt;"",INDIRECT("'"&amp;G2161&amp;"'!"&amp;H2161),"")</f>
        <v/>
      </c>
      <c r="G2161" s="1533"/>
      <c r="I2161" s="4"/>
      <c r="J2161" s="4"/>
      <c r="K2161" s="4"/>
    </row>
    <row r="2162" spans="1:11" x14ac:dyDescent="0.2">
      <c r="A2162" s="1">
        <v>2157</v>
      </c>
      <c r="D2162" s="4"/>
      <c r="E2162" s="2" t="b">
        <f t="shared" ca="1" si="58"/>
        <v>1</v>
      </c>
      <c r="F2162" s="2" t="str" cm="1">
        <f t="array" aca="1" ref="F2162" ca="1">IF(G2162&lt;&gt;"",INDIRECT("'"&amp;G2162&amp;"'!"&amp;H2162),"")</f>
        <v/>
      </c>
      <c r="G2162" s="1533"/>
      <c r="I2162" s="4"/>
      <c r="J2162" s="4"/>
      <c r="K2162" s="4"/>
    </row>
    <row r="2163" spans="1:11" x14ac:dyDescent="0.2">
      <c r="A2163" s="1">
        <v>2158</v>
      </c>
      <c r="D2163" s="4"/>
      <c r="E2163" s="2" t="b">
        <f t="shared" ca="1" si="58"/>
        <v>1</v>
      </c>
      <c r="F2163" s="2" t="str" cm="1">
        <f t="array" aca="1" ref="F2163" ca="1">IF(G2163&lt;&gt;"",INDIRECT("'"&amp;G2163&amp;"'!"&amp;H2163),"")</f>
        <v/>
      </c>
      <c r="G2163" s="1533"/>
      <c r="I2163" s="4"/>
      <c r="J2163" s="4"/>
      <c r="K2163" s="4"/>
    </row>
    <row r="2164" spans="1:11" x14ac:dyDescent="0.2">
      <c r="A2164" s="1">
        <v>2159</v>
      </c>
      <c r="D2164" s="4"/>
      <c r="E2164" s="2" t="b">
        <f t="shared" ca="1" si="58"/>
        <v>1</v>
      </c>
      <c r="F2164" s="2" t="str" cm="1">
        <f t="array" aca="1" ref="F2164" ca="1">IF(G2164&lt;&gt;"",INDIRECT("'"&amp;G2164&amp;"'!"&amp;H2164),"")</f>
        <v/>
      </c>
      <c r="G2164" s="1533"/>
      <c r="I2164" s="4"/>
      <c r="J2164" s="4"/>
      <c r="K2164" s="4"/>
    </row>
    <row r="2165" spans="1:11" x14ac:dyDescent="0.2">
      <c r="A2165" s="1">
        <v>2160</v>
      </c>
      <c r="D2165" s="4"/>
      <c r="E2165" s="2" t="b">
        <f t="shared" ca="1" si="58"/>
        <v>1</v>
      </c>
      <c r="F2165" s="2" t="str" cm="1">
        <f t="array" aca="1" ref="F2165" ca="1">IF(G2165&lt;&gt;"",INDIRECT("'"&amp;G2165&amp;"'!"&amp;H2165),"")</f>
        <v/>
      </c>
      <c r="G2165" s="1533"/>
      <c r="I2165" s="4"/>
      <c r="J2165" s="4"/>
      <c r="K2165" s="4"/>
    </row>
    <row r="2166" spans="1:11" x14ac:dyDescent="0.2">
      <c r="A2166" s="1">
        <v>2161</v>
      </c>
      <c r="D2166" s="4"/>
      <c r="E2166" s="2" t="b">
        <f t="shared" ca="1" si="58"/>
        <v>1</v>
      </c>
      <c r="F2166" s="2" t="str" cm="1">
        <f t="array" aca="1" ref="F2166" ca="1">IF(G2166&lt;&gt;"",INDIRECT("'"&amp;G2166&amp;"'!"&amp;H2166),"")</f>
        <v/>
      </c>
      <c r="G2166" s="1533"/>
      <c r="I2166" s="4"/>
      <c r="J2166" s="4"/>
      <c r="K2166" s="4"/>
    </row>
    <row r="2167" spans="1:11" x14ac:dyDescent="0.2">
      <c r="A2167" s="1">
        <v>2162</v>
      </c>
      <c r="D2167" s="4"/>
      <c r="E2167" s="2" t="b">
        <f t="shared" ca="1" si="58"/>
        <v>1</v>
      </c>
      <c r="F2167" s="2" t="str" cm="1">
        <f t="array" aca="1" ref="F2167" ca="1">IF(G2167&lt;&gt;"",INDIRECT("'"&amp;G2167&amp;"'!"&amp;H2167),"")</f>
        <v/>
      </c>
      <c r="G2167" s="1533"/>
      <c r="I2167" s="4"/>
      <c r="J2167" s="4"/>
      <c r="K2167" s="4"/>
    </row>
    <row r="2168" spans="1:11" x14ac:dyDescent="0.2">
      <c r="A2168" s="1">
        <v>2163</v>
      </c>
      <c r="D2168" s="4"/>
      <c r="E2168" s="2" t="b">
        <f t="shared" ca="1" si="58"/>
        <v>1</v>
      </c>
      <c r="F2168" s="2" t="str" cm="1">
        <f t="array" aca="1" ref="F2168" ca="1">IF(G2168&lt;&gt;"",INDIRECT("'"&amp;G2168&amp;"'!"&amp;H2168),"")</f>
        <v/>
      </c>
      <c r="G2168" s="1533"/>
      <c r="I2168" s="4"/>
      <c r="J2168" s="4"/>
      <c r="K2168" s="4"/>
    </row>
    <row r="2169" spans="1:11" x14ac:dyDescent="0.2">
      <c r="A2169" s="1">
        <v>2164</v>
      </c>
      <c r="D2169" s="4"/>
      <c r="E2169" s="2" t="b">
        <f t="shared" ca="1" si="58"/>
        <v>1</v>
      </c>
      <c r="F2169" s="2" t="str" cm="1">
        <f t="array" aca="1" ref="F2169" ca="1">IF(G2169&lt;&gt;"",INDIRECT("'"&amp;G2169&amp;"'!"&amp;H2169),"")</f>
        <v/>
      </c>
      <c r="G2169" s="1533"/>
      <c r="I2169" s="4"/>
      <c r="J2169" s="4"/>
      <c r="K2169" s="4"/>
    </row>
    <row r="2170" spans="1:11" x14ac:dyDescent="0.2">
      <c r="A2170" s="1">
        <v>2165</v>
      </c>
      <c r="D2170" s="4"/>
      <c r="E2170" s="2" t="b">
        <f t="shared" ca="1" si="58"/>
        <v>1</v>
      </c>
      <c r="F2170" s="2" t="str" cm="1">
        <f t="array" aca="1" ref="F2170" ca="1">IF(G2170&lt;&gt;"",INDIRECT("'"&amp;G2170&amp;"'!"&amp;H2170),"")</f>
        <v/>
      </c>
      <c r="G2170" s="1533"/>
      <c r="I2170" s="4"/>
      <c r="J2170" s="4"/>
      <c r="K2170" s="4"/>
    </row>
    <row r="2171" spans="1:11" x14ac:dyDescent="0.2">
      <c r="A2171" s="1">
        <v>2166</v>
      </c>
      <c r="D2171" s="4"/>
      <c r="E2171" s="2" t="b">
        <f t="shared" ca="1" si="58"/>
        <v>1</v>
      </c>
      <c r="F2171" s="2" t="str" cm="1">
        <f t="array" aca="1" ref="F2171" ca="1">IF(G2171&lt;&gt;"",INDIRECT("'"&amp;G2171&amp;"'!"&amp;H2171),"")</f>
        <v/>
      </c>
      <c r="G2171" s="1533"/>
      <c r="I2171" s="4"/>
      <c r="J2171" s="4"/>
      <c r="K2171" s="4"/>
    </row>
    <row r="2172" spans="1:11" x14ac:dyDescent="0.2">
      <c r="A2172" s="1">
        <v>2167</v>
      </c>
      <c r="D2172" s="4"/>
      <c r="E2172" s="2" t="b">
        <f t="shared" ca="1" si="58"/>
        <v>1</v>
      </c>
      <c r="F2172" s="2" t="str" cm="1">
        <f t="array" aca="1" ref="F2172" ca="1">IF(G2172&lt;&gt;"",INDIRECT("'"&amp;G2172&amp;"'!"&amp;H2172),"")</f>
        <v/>
      </c>
      <c r="G2172" s="1533"/>
      <c r="I2172" s="4"/>
      <c r="J2172" s="4"/>
      <c r="K2172" s="4"/>
    </row>
    <row r="2173" spans="1:11" x14ac:dyDescent="0.2">
      <c r="A2173" s="1">
        <v>2168</v>
      </c>
      <c r="D2173" s="4"/>
      <c r="E2173" s="2" t="b">
        <f t="shared" ca="1" si="58"/>
        <v>1</v>
      </c>
      <c r="F2173" s="2" t="str" cm="1">
        <f t="array" aca="1" ref="F2173" ca="1">IF(G2173&lt;&gt;"",INDIRECT("'"&amp;G2173&amp;"'!"&amp;H2173),"")</f>
        <v/>
      </c>
      <c r="G2173" s="1533"/>
      <c r="I2173" s="4"/>
      <c r="J2173" s="4"/>
      <c r="K2173" s="4"/>
    </row>
    <row r="2174" spans="1:11" x14ac:dyDescent="0.2">
      <c r="A2174" s="1">
        <v>2169</v>
      </c>
      <c r="D2174" s="4"/>
      <c r="E2174" s="2" t="b">
        <f t="shared" ca="1" si="58"/>
        <v>1</v>
      </c>
      <c r="F2174" s="2" t="str" cm="1">
        <f t="array" aca="1" ref="F2174" ca="1">IF(G2174&lt;&gt;"",INDIRECT("'"&amp;G2174&amp;"'!"&amp;H2174),"")</f>
        <v/>
      </c>
      <c r="G2174" s="1533"/>
      <c r="I2174" s="4"/>
      <c r="J2174" s="4"/>
      <c r="K2174" s="4"/>
    </row>
    <row r="2175" spans="1:11" x14ac:dyDescent="0.2">
      <c r="A2175" s="1">
        <v>2170</v>
      </c>
      <c r="D2175" s="4"/>
      <c r="E2175" s="2" t="b">
        <f t="shared" ca="1" si="58"/>
        <v>1</v>
      </c>
      <c r="F2175" s="2" t="str" cm="1">
        <f t="array" aca="1" ref="F2175" ca="1">IF(G2175&lt;&gt;"",INDIRECT("'"&amp;G2175&amp;"'!"&amp;H2175),"")</f>
        <v/>
      </c>
      <c r="G2175" s="1533"/>
      <c r="I2175" s="4"/>
      <c r="J2175" s="4"/>
      <c r="K2175" s="4"/>
    </row>
    <row r="2176" spans="1:11" x14ac:dyDescent="0.2">
      <c r="A2176" s="1">
        <v>2171</v>
      </c>
      <c r="D2176" s="4"/>
      <c r="E2176" s="2" t="b">
        <f t="shared" ca="1" si="58"/>
        <v>1</v>
      </c>
      <c r="F2176" s="2" t="str" cm="1">
        <f t="array" aca="1" ref="F2176" ca="1">IF(G2176&lt;&gt;"",INDIRECT("'"&amp;G2176&amp;"'!"&amp;H2176),"")</f>
        <v/>
      </c>
      <c r="G2176" s="1533"/>
      <c r="I2176" s="4"/>
      <c r="J2176" s="4"/>
      <c r="K2176" s="4"/>
    </row>
    <row r="2177" spans="1:11" x14ac:dyDescent="0.2">
      <c r="A2177" s="1">
        <v>2172</v>
      </c>
      <c r="D2177" s="4"/>
      <c r="E2177" s="2" t="b">
        <f t="shared" ca="1" si="58"/>
        <v>1</v>
      </c>
      <c r="F2177" s="2" t="str" cm="1">
        <f t="array" aca="1" ref="F2177" ca="1">IF(G2177&lt;&gt;"",INDIRECT("'"&amp;G2177&amp;"'!"&amp;H2177),"")</f>
        <v/>
      </c>
      <c r="G2177" s="1533"/>
      <c r="I2177" s="4"/>
      <c r="J2177" s="4"/>
      <c r="K2177" s="4"/>
    </row>
    <row r="2178" spans="1:11" x14ac:dyDescent="0.2">
      <c r="A2178" s="1">
        <v>2173</v>
      </c>
      <c r="D2178" s="4"/>
      <c r="E2178" s="2" t="b">
        <f t="shared" ref="E2178:E2241" ca="1" si="59">F2178=B2178</f>
        <v>1</v>
      </c>
      <c r="F2178" s="2" t="str" cm="1">
        <f t="array" aca="1" ref="F2178" ca="1">IF(G2178&lt;&gt;"",INDIRECT("'"&amp;G2178&amp;"'!"&amp;H2178),"")</f>
        <v/>
      </c>
      <c r="G2178" s="1533"/>
      <c r="I2178" s="4"/>
      <c r="J2178" s="4"/>
      <c r="K2178" s="4"/>
    </row>
    <row r="2179" spans="1:11" x14ac:dyDescent="0.2">
      <c r="A2179" s="1">
        <v>2174</v>
      </c>
      <c r="D2179" s="4"/>
      <c r="E2179" s="2" t="b">
        <f t="shared" ca="1" si="59"/>
        <v>1</v>
      </c>
      <c r="F2179" s="2" t="str" cm="1">
        <f t="array" aca="1" ref="F2179" ca="1">IF(G2179&lt;&gt;"",INDIRECT("'"&amp;G2179&amp;"'!"&amp;H2179),"")</f>
        <v/>
      </c>
      <c r="G2179" s="1533"/>
      <c r="I2179" s="4"/>
      <c r="J2179" s="4"/>
      <c r="K2179" s="4"/>
    </row>
    <row r="2180" spans="1:11" x14ac:dyDescent="0.2">
      <c r="A2180" s="1">
        <v>2175</v>
      </c>
      <c r="D2180" s="4"/>
      <c r="E2180" s="2" t="b">
        <f t="shared" ca="1" si="59"/>
        <v>1</v>
      </c>
      <c r="F2180" s="2" t="str" cm="1">
        <f t="array" aca="1" ref="F2180" ca="1">IF(G2180&lt;&gt;"",INDIRECT("'"&amp;G2180&amp;"'!"&amp;H2180),"")</f>
        <v/>
      </c>
      <c r="G2180" s="1533"/>
      <c r="I2180" s="4"/>
      <c r="J2180" s="4"/>
      <c r="K2180" s="4"/>
    </row>
    <row r="2181" spans="1:11" x14ac:dyDescent="0.2">
      <c r="A2181" s="1">
        <v>2176</v>
      </c>
      <c r="D2181" s="4"/>
      <c r="E2181" s="2" t="b">
        <f t="shared" ca="1" si="59"/>
        <v>1</v>
      </c>
      <c r="F2181" s="2" t="str" cm="1">
        <f t="array" aca="1" ref="F2181" ca="1">IF(G2181&lt;&gt;"",INDIRECT("'"&amp;G2181&amp;"'!"&amp;H2181),"")</f>
        <v/>
      </c>
      <c r="G2181" s="1533"/>
      <c r="I2181" s="4"/>
      <c r="J2181" s="4"/>
      <c r="K2181" s="4"/>
    </row>
    <row r="2182" spans="1:11" x14ac:dyDescent="0.2">
      <c r="A2182" s="1">
        <v>2177</v>
      </c>
      <c r="D2182" s="4"/>
      <c r="E2182" s="2" t="b">
        <f t="shared" ca="1" si="59"/>
        <v>1</v>
      </c>
      <c r="F2182" s="2" t="str" cm="1">
        <f t="array" aca="1" ref="F2182" ca="1">IF(G2182&lt;&gt;"",INDIRECT("'"&amp;G2182&amp;"'!"&amp;H2182),"")</f>
        <v/>
      </c>
      <c r="G2182" s="1533"/>
      <c r="I2182" s="4"/>
      <c r="J2182" s="4"/>
      <c r="K2182" s="4"/>
    </row>
    <row r="2183" spans="1:11" x14ac:dyDescent="0.2">
      <c r="A2183" s="1">
        <v>2178</v>
      </c>
      <c r="D2183" s="4"/>
      <c r="E2183" s="2" t="b">
        <f t="shared" ca="1" si="59"/>
        <v>1</v>
      </c>
      <c r="F2183" s="2" t="str" cm="1">
        <f t="array" aca="1" ref="F2183" ca="1">IF(G2183&lt;&gt;"",INDIRECT("'"&amp;G2183&amp;"'!"&amp;H2183),"")</f>
        <v/>
      </c>
      <c r="G2183" s="1533"/>
      <c r="I2183" s="4"/>
      <c r="J2183" s="4"/>
      <c r="K2183" s="4"/>
    </row>
    <row r="2184" spans="1:11" x14ac:dyDescent="0.2">
      <c r="A2184" s="1">
        <v>2179</v>
      </c>
      <c r="D2184" s="4"/>
      <c r="E2184" s="2" t="b">
        <f t="shared" ca="1" si="59"/>
        <v>1</v>
      </c>
      <c r="F2184" s="2" t="str" cm="1">
        <f t="array" aca="1" ref="F2184" ca="1">IF(G2184&lt;&gt;"",INDIRECT("'"&amp;G2184&amp;"'!"&amp;H2184),"")</f>
        <v/>
      </c>
      <c r="G2184" s="1533"/>
      <c r="I2184" s="4"/>
      <c r="J2184" s="4"/>
      <c r="K2184" s="4"/>
    </row>
    <row r="2185" spans="1:11" x14ac:dyDescent="0.2">
      <c r="A2185" s="1">
        <v>2180</v>
      </c>
      <c r="D2185" s="4"/>
      <c r="E2185" s="2" t="b">
        <f t="shared" ca="1" si="59"/>
        <v>1</v>
      </c>
      <c r="F2185" s="2" t="str" cm="1">
        <f t="array" aca="1" ref="F2185" ca="1">IF(G2185&lt;&gt;"",INDIRECT("'"&amp;G2185&amp;"'!"&amp;H2185),"")</f>
        <v/>
      </c>
      <c r="G2185" s="1533"/>
      <c r="I2185" s="4"/>
      <c r="J2185" s="4"/>
      <c r="K2185" s="4"/>
    </row>
    <row r="2186" spans="1:11" x14ac:dyDescent="0.2">
      <c r="A2186" s="1">
        <v>2181</v>
      </c>
      <c r="D2186" s="4"/>
      <c r="E2186" s="2" t="b">
        <f t="shared" ca="1" si="59"/>
        <v>1</v>
      </c>
      <c r="F2186" s="2" t="str" cm="1">
        <f t="array" aca="1" ref="F2186" ca="1">IF(G2186&lt;&gt;"",INDIRECT("'"&amp;G2186&amp;"'!"&amp;H2186),"")</f>
        <v/>
      </c>
      <c r="G2186" s="1533"/>
      <c r="I2186" s="4"/>
      <c r="J2186" s="4"/>
      <c r="K2186" s="4"/>
    </row>
    <row r="2187" spans="1:11" x14ac:dyDescent="0.2">
      <c r="A2187" s="1">
        <v>2182</v>
      </c>
      <c r="D2187" s="4"/>
      <c r="E2187" s="2" t="b">
        <f t="shared" ca="1" si="59"/>
        <v>1</v>
      </c>
      <c r="F2187" s="2" t="str" cm="1">
        <f t="array" aca="1" ref="F2187" ca="1">IF(G2187&lt;&gt;"",INDIRECT("'"&amp;G2187&amp;"'!"&amp;H2187),"")</f>
        <v/>
      </c>
      <c r="G2187" s="1533"/>
      <c r="I2187" s="4"/>
      <c r="J2187" s="4"/>
      <c r="K2187" s="4"/>
    </row>
    <row r="2188" spans="1:11" x14ac:dyDescent="0.2">
      <c r="A2188" s="1">
        <v>2183</v>
      </c>
      <c r="D2188" s="4"/>
      <c r="E2188" s="2" t="b">
        <f t="shared" ca="1" si="59"/>
        <v>1</v>
      </c>
      <c r="F2188" s="2" t="str" cm="1">
        <f t="array" aca="1" ref="F2188" ca="1">IF(G2188&lt;&gt;"",INDIRECT("'"&amp;G2188&amp;"'!"&amp;H2188),"")</f>
        <v/>
      </c>
      <c r="G2188" s="1533"/>
      <c r="I2188" s="4"/>
      <c r="J2188" s="4"/>
      <c r="K2188" s="4"/>
    </row>
    <row r="2189" spans="1:11" x14ac:dyDescent="0.2">
      <c r="A2189" s="1">
        <v>2184</v>
      </c>
      <c r="D2189" s="4"/>
      <c r="E2189" s="2" t="b">
        <f t="shared" ca="1" si="59"/>
        <v>1</v>
      </c>
      <c r="F2189" s="2" t="str" cm="1">
        <f t="array" aca="1" ref="F2189" ca="1">IF(G2189&lt;&gt;"",INDIRECT("'"&amp;G2189&amp;"'!"&amp;H2189),"")</f>
        <v/>
      </c>
      <c r="G2189" s="1533"/>
      <c r="I2189" s="4"/>
      <c r="J2189" s="4"/>
      <c r="K2189" s="4"/>
    </row>
    <row r="2190" spans="1:11" x14ac:dyDescent="0.2">
      <c r="A2190" s="1">
        <v>2185</v>
      </c>
      <c r="D2190" s="4"/>
      <c r="E2190" s="2" t="b">
        <f t="shared" ca="1" si="59"/>
        <v>1</v>
      </c>
      <c r="F2190" s="2" t="str" cm="1">
        <f t="array" aca="1" ref="F2190" ca="1">IF(G2190&lt;&gt;"",INDIRECT("'"&amp;G2190&amp;"'!"&amp;H2190),"")</f>
        <v/>
      </c>
      <c r="G2190" s="1533"/>
      <c r="I2190" s="4"/>
      <c r="J2190" s="4"/>
      <c r="K2190" s="4"/>
    </row>
    <row r="2191" spans="1:11" x14ac:dyDescent="0.2">
      <c r="A2191" s="1">
        <v>2186</v>
      </c>
      <c r="D2191" s="4"/>
      <c r="E2191" s="2" t="b">
        <f t="shared" ca="1" si="59"/>
        <v>1</v>
      </c>
      <c r="F2191" s="2" t="str" cm="1">
        <f t="array" aca="1" ref="F2191" ca="1">IF(G2191&lt;&gt;"",INDIRECT("'"&amp;G2191&amp;"'!"&amp;H2191),"")</f>
        <v/>
      </c>
      <c r="G2191" s="1533"/>
      <c r="I2191" s="4"/>
      <c r="J2191" s="4"/>
      <c r="K2191" s="4"/>
    </row>
    <row r="2192" spans="1:11" x14ac:dyDescent="0.2">
      <c r="A2192" s="1">
        <v>2187</v>
      </c>
      <c r="D2192" s="4"/>
      <c r="E2192" s="2" t="b">
        <f t="shared" ca="1" si="59"/>
        <v>1</v>
      </c>
      <c r="F2192" s="2" t="str" cm="1">
        <f t="array" aca="1" ref="F2192" ca="1">IF(G2192&lt;&gt;"",INDIRECT("'"&amp;G2192&amp;"'!"&amp;H2192),"")</f>
        <v/>
      </c>
      <c r="G2192" s="1533"/>
      <c r="I2192" s="4"/>
      <c r="J2192" s="4"/>
      <c r="K2192" s="4"/>
    </row>
    <row r="2193" spans="1:11" x14ac:dyDescent="0.2">
      <c r="A2193" s="1">
        <v>2188</v>
      </c>
      <c r="D2193" s="4"/>
      <c r="E2193" s="2" t="b">
        <f t="shared" ca="1" si="59"/>
        <v>1</v>
      </c>
      <c r="F2193" s="2" t="str" cm="1">
        <f t="array" aca="1" ref="F2193" ca="1">IF(G2193&lt;&gt;"",INDIRECT("'"&amp;G2193&amp;"'!"&amp;H2193),"")</f>
        <v/>
      </c>
      <c r="G2193" s="1533"/>
      <c r="I2193" s="4"/>
      <c r="J2193" s="4"/>
      <c r="K2193" s="4"/>
    </row>
    <row r="2194" spans="1:11" x14ac:dyDescent="0.2">
      <c r="A2194" s="1">
        <v>2189</v>
      </c>
      <c r="D2194" s="4"/>
      <c r="E2194" s="2" t="b">
        <f t="shared" ca="1" si="59"/>
        <v>1</v>
      </c>
      <c r="F2194" s="2" t="str" cm="1">
        <f t="array" aca="1" ref="F2194" ca="1">IF(G2194&lt;&gt;"",INDIRECT("'"&amp;G2194&amp;"'!"&amp;H2194),"")</f>
        <v/>
      </c>
      <c r="G2194" s="1533"/>
      <c r="I2194" s="4"/>
      <c r="J2194" s="4"/>
      <c r="K2194" s="4"/>
    </row>
    <row r="2195" spans="1:11" x14ac:dyDescent="0.2">
      <c r="A2195" s="1">
        <v>2190</v>
      </c>
      <c r="D2195" s="4"/>
      <c r="E2195" s="2" t="b">
        <f t="shared" ca="1" si="59"/>
        <v>1</v>
      </c>
      <c r="F2195" s="2" t="str" cm="1">
        <f t="array" aca="1" ref="F2195" ca="1">IF(G2195&lt;&gt;"",INDIRECT("'"&amp;G2195&amp;"'!"&amp;H2195),"")</f>
        <v/>
      </c>
      <c r="G2195" s="1533"/>
      <c r="I2195" s="4"/>
      <c r="J2195" s="4"/>
      <c r="K2195" s="4"/>
    </row>
    <row r="2196" spans="1:11" x14ac:dyDescent="0.2">
      <c r="A2196" s="1">
        <v>2191</v>
      </c>
      <c r="D2196" s="4"/>
      <c r="E2196" s="2" t="b">
        <f t="shared" ca="1" si="59"/>
        <v>1</v>
      </c>
      <c r="F2196" s="2" t="str" cm="1">
        <f t="array" aca="1" ref="F2196" ca="1">IF(G2196&lt;&gt;"",INDIRECT("'"&amp;G2196&amp;"'!"&amp;H2196),"")</f>
        <v/>
      </c>
      <c r="G2196" s="1533"/>
      <c r="I2196" s="4"/>
      <c r="J2196" s="4"/>
      <c r="K2196" s="4"/>
    </row>
    <row r="2197" spans="1:11" x14ac:dyDescent="0.2">
      <c r="A2197" s="1">
        <v>2192</v>
      </c>
      <c r="D2197" s="4"/>
      <c r="E2197" s="2" t="b">
        <f t="shared" ca="1" si="59"/>
        <v>1</v>
      </c>
      <c r="F2197" s="2" t="str" cm="1">
        <f t="array" aca="1" ref="F2197" ca="1">IF(G2197&lt;&gt;"",INDIRECT("'"&amp;G2197&amp;"'!"&amp;H2197),"")</f>
        <v/>
      </c>
      <c r="G2197" s="1533"/>
      <c r="I2197" s="4"/>
      <c r="J2197" s="4"/>
      <c r="K2197" s="4"/>
    </row>
    <row r="2198" spans="1:11" x14ac:dyDescent="0.2">
      <c r="A2198" s="1">
        <v>2193</v>
      </c>
      <c r="D2198" s="4"/>
      <c r="E2198" s="2" t="b">
        <f t="shared" ca="1" si="59"/>
        <v>1</v>
      </c>
      <c r="F2198" s="2" t="str" cm="1">
        <f t="array" aca="1" ref="F2198" ca="1">IF(G2198&lt;&gt;"",INDIRECT("'"&amp;G2198&amp;"'!"&amp;H2198),"")</f>
        <v/>
      </c>
      <c r="G2198" s="1533"/>
      <c r="I2198" s="4"/>
      <c r="J2198" s="4"/>
      <c r="K2198" s="4"/>
    </row>
    <row r="2199" spans="1:11" x14ac:dyDescent="0.2">
      <c r="A2199" s="1">
        <v>2194</v>
      </c>
      <c r="D2199" s="4"/>
      <c r="E2199" s="2" t="b">
        <f t="shared" ca="1" si="59"/>
        <v>1</v>
      </c>
      <c r="F2199" s="2" t="str" cm="1">
        <f t="array" aca="1" ref="F2199" ca="1">IF(G2199&lt;&gt;"",INDIRECT("'"&amp;G2199&amp;"'!"&amp;H2199),"")</f>
        <v/>
      </c>
      <c r="G2199" s="1533"/>
      <c r="I2199" s="4"/>
      <c r="J2199" s="4"/>
      <c r="K2199" s="4"/>
    </row>
    <row r="2200" spans="1:11" x14ac:dyDescent="0.2">
      <c r="A2200" s="1">
        <v>2195</v>
      </c>
      <c r="D2200" s="4"/>
      <c r="E2200" s="2" t="b">
        <f t="shared" ca="1" si="59"/>
        <v>1</v>
      </c>
      <c r="F2200" s="2" t="str" cm="1">
        <f t="array" aca="1" ref="F2200" ca="1">IF(G2200&lt;&gt;"",INDIRECT("'"&amp;G2200&amp;"'!"&amp;H2200),"")</f>
        <v/>
      </c>
      <c r="G2200" s="1533"/>
      <c r="I2200" s="4"/>
      <c r="J2200" s="4"/>
      <c r="K2200" s="4"/>
    </row>
    <row r="2201" spans="1:11" x14ac:dyDescent="0.2">
      <c r="A2201" s="1">
        <v>2196</v>
      </c>
      <c r="D2201" s="4"/>
      <c r="E2201" s="2" t="b">
        <f t="shared" ca="1" si="59"/>
        <v>1</v>
      </c>
      <c r="F2201" s="2" t="str" cm="1">
        <f t="array" aca="1" ref="F2201" ca="1">IF(G2201&lt;&gt;"",INDIRECT("'"&amp;G2201&amp;"'!"&amp;H2201),"")</f>
        <v/>
      </c>
      <c r="G2201" s="1533"/>
      <c r="I2201" s="4"/>
      <c r="J2201" s="4"/>
      <c r="K2201" s="4"/>
    </row>
    <row r="2202" spans="1:11" x14ac:dyDescent="0.2">
      <c r="A2202" s="1">
        <v>2197</v>
      </c>
      <c r="D2202" s="4"/>
      <c r="E2202" s="2" t="b">
        <f t="shared" ca="1" si="59"/>
        <v>1</v>
      </c>
      <c r="F2202" s="2" t="str" cm="1">
        <f t="array" aca="1" ref="F2202" ca="1">IF(G2202&lt;&gt;"",INDIRECT("'"&amp;G2202&amp;"'!"&amp;H2202),"")</f>
        <v/>
      </c>
      <c r="G2202" s="1533"/>
      <c r="I2202" s="4"/>
      <c r="J2202" s="4"/>
      <c r="K2202" s="4"/>
    </row>
    <row r="2203" spans="1:11" x14ac:dyDescent="0.2">
      <c r="A2203" s="1">
        <v>2198</v>
      </c>
      <c r="D2203" s="4"/>
      <c r="E2203" s="2" t="b">
        <f t="shared" ca="1" si="59"/>
        <v>1</v>
      </c>
      <c r="F2203" s="2" t="str" cm="1">
        <f t="array" aca="1" ref="F2203" ca="1">IF(G2203&lt;&gt;"",INDIRECT("'"&amp;G2203&amp;"'!"&amp;H2203),"")</f>
        <v/>
      </c>
      <c r="G2203" s="1533"/>
      <c r="I2203" s="4"/>
      <c r="J2203" s="4"/>
      <c r="K2203" s="4"/>
    </row>
    <row r="2204" spans="1:11" x14ac:dyDescent="0.2">
      <c r="A2204" s="1">
        <v>2199</v>
      </c>
      <c r="D2204" s="4"/>
      <c r="E2204" s="2" t="b">
        <f t="shared" ca="1" si="59"/>
        <v>1</v>
      </c>
      <c r="F2204" s="2" t="str" cm="1">
        <f t="array" aca="1" ref="F2204" ca="1">IF(G2204&lt;&gt;"",INDIRECT("'"&amp;G2204&amp;"'!"&amp;H2204),"")</f>
        <v/>
      </c>
      <c r="G2204" s="1533"/>
      <c r="I2204" s="4"/>
      <c r="J2204" s="4"/>
      <c r="K2204" s="4"/>
    </row>
    <row r="2205" spans="1:11" x14ac:dyDescent="0.2">
      <c r="A2205" s="1">
        <v>2200</v>
      </c>
      <c r="D2205" s="4"/>
      <c r="E2205" s="2" t="b">
        <f t="shared" ca="1" si="59"/>
        <v>1</v>
      </c>
      <c r="F2205" s="2" t="str" cm="1">
        <f t="array" aca="1" ref="F2205" ca="1">IF(G2205&lt;&gt;"",INDIRECT("'"&amp;G2205&amp;"'!"&amp;H2205),"")</f>
        <v/>
      </c>
      <c r="G2205" s="1533"/>
      <c r="I2205" s="4"/>
      <c r="J2205" s="4"/>
      <c r="K2205" s="4"/>
    </row>
    <row r="2206" spans="1:11" x14ac:dyDescent="0.2">
      <c r="A2206" s="1">
        <v>2201</v>
      </c>
      <c r="D2206" s="4"/>
      <c r="E2206" s="2" t="b">
        <f t="shared" ca="1" si="59"/>
        <v>1</v>
      </c>
      <c r="F2206" s="2" t="str" cm="1">
        <f t="array" aca="1" ref="F2206" ca="1">IF(G2206&lt;&gt;"",INDIRECT("'"&amp;G2206&amp;"'!"&amp;H2206),"")</f>
        <v/>
      </c>
      <c r="G2206" s="1533"/>
      <c r="I2206" s="4"/>
      <c r="J2206" s="4"/>
      <c r="K2206" s="4"/>
    </row>
    <row r="2207" spans="1:11" x14ac:dyDescent="0.2">
      <c r="A2207" s="1">
        <v>2202</v>
      </c>
      <c r="D2207" s="4"/>
      <c r="E2207" s="2" t="b">
        <f t="shared" ca="1" si="59"/>
        <v>1</v>
      </c>
      <c r="F2207" s="2" t="str" cm="1">
        <f t="array" aca="1" ref="F2207" ca="1">IF(G2207&lt;&gt;"",INDIRECT("'"&amp;G2207&amp;"'!"&amp;H2207),"")</f>
        <v/>
      </c>
      <c r="G2207" s="1533"/>
      <c r="I2207" s="4"/>
      <c r="J2207" s="4"/>
      <c r="K2207" s="4"/>
    </row>
    <row r="2208" spans="1:11" x14ac:dyDescent="0.2">
      <c r="A2208" s="1">
        <v>2203</v>
      </c>
      <c r="D2208" s="4"/>
      <c r="E2208" s="2" t="b">
        <f t="shared" ca="1" si="59"/>
        <v>1</v>
      </c>
      <c r="F2208" s="2" t="str" cm="1">
        <f t="array" aca="1" ref="F2208" ca="1">IF(G2208&lt;&gt;"",INDIRECT("'"&amp;G2208&amp;"'!"&amp;H2208),"")</f>
        <v/>
      </c>
      <c r="G2208" s="1533"/>
      <c r="I2208" s="4"/>
      <c r="J2208" s="4"/>
      <c r="K2208" s="4"/>
    </row>
    <row r="2209" spans="1:11" x14ac:dyDescent="0.2">
      <c r="A2209" s="1">
        <v>2204</v>
      </c>
      <c r="D2209" s="4"/>
      <c r="E2209" s="2" t="b">
        <f t="shared" ca="1" si="59"/>
        <v>1</v>
      </c>
      <c r="F2209" s="2" t="str" cm="1">
        <f t="array" aca="1" ref="F2209" ca="1">IF(G2209&lt;&gt;"",INDIRECT("'"&amp;G2209&amp;"'!"&amp;H2209),"")</f>
        <v/>
      </c>
      <c r="G2209" s="1533"/>
      <c r="I2209" s="4"/>
      <c r="J2209" s="4"/>
      <c r="K2209" s="4"/>
    </row>
    <row r="2210" spans="1:11" x14ac:dyDescent="0.2">
      <c r="A2210" s="1">
        <v>2205</v>
      </c>
      <c r="D2210" s="4"/>
      <c r="E2210" s="2" t="b">
        <f t="shared" ca="1" si="59"/>
        <v>1</v>
      </c>
      <c r="F2210" s="2" t="str" cm="1">
        <f t="array" aca="1" ref="F2210" ca="1">IF(G2210&lt;&gt;"",INDIRECT("'"&amp;G2210&amp;"'!"&amp;H2210),"")</f>
        <v/>
      </c>
      <c r="G2210" s="1533"/>
      <c r="I2210" s="4"/>
      <c r="J2210" s="4"/>
      <c r="K2210" s="4"/>
    </row>
    <row r="2211" spans="1:11" x14ac:dyDescent="0.2">
      <c r="A2211" s="1">
        <v>2206</v>
      </c>
      <c r="D2211" s="4"/>
      <c r="E2211" s="2" t="b">
        <f t="shared" ca="1" si="59"/>
        <v>1</v>
      </c>
      <c r="F2211" s="2" t="str" cm="1">
        <f t="array" aca="1" ref="F2211" ca="1">IF(G2211&lt;&gt;"",INDIRECT("'"&amp;G2211&amp;"'!"&amp;H2211),"")</f>
        <v/>
      </c>
      <c r="G2211" s="1533"/>
      <c r="I2211" s="4"/>
      <c r="J2211" s="4"/>
      <c r="K2211" s="4"/>
    </row>
    <row r="2212" spans="1:11" x14ac:dyDescent="0.2">
      <c r="A2212" s="1">
        <v>2207</v>
      </c>
      <c r="D2212" s="4"/>
      <c r="E2212" s="2" t="b">
        <f t="shared" ca="1" si="59"/>
        <v>1</v>
      </c>
      <c r="F2212" s="2" t="str" cm="1">
        <f t="array" aca="1" ref="F2212" ca="1">IF(G2212&lt;&gt;"",INDIRECT("'"&amp;G2212&amp;"'!"&amp;H2212),"")</f>
        <v/>
      </c>
      <c r="G2212" s="1533"/>
      <c r="I2212" s="4"/>
      <c r="J2212" s="4"/>
      <c r="K2212" s="4"/>
    </row>
    <row r="2213" spans="1:11" x14ac:dyDescent="0.2">
      <c r="A2213" s="1">
        <v>2208</v>
      </c>
      <c r="D2213" s="4"/>
      <c r="E2213" s="2" t="b">
        <f t="shared" ca="1" si="59"/>
        <v>1</v>
      </c>
      <c r="F2213" s="2" t="str" cm="1">
        <f t="array" aca="1" ref="F2213" ca="1">IF(G2213&lt;&gt;"",INDIRECT("'"&amp;G2213&amp;"'!"&amp;H2213),"")</f>
        <v/>
      </c>
      <c r="G2213" s="1533"/>
      <c r="I2213" s="4"/>
      <c r="J2213" s="4"/>
      <c r="K2213" s="4"/>
    </row>
    <row r="2214" spans="1:11" x14ac:dyDescent="0.2">
      <c r="A2214" s="1">
        <v>2209</v>
      </c>
      <c r="D2214" s="4"/>
      <c r="E2214" s="2" t="b">
        <f t="shared" ca="1" si="59"/>
        <v>1</v>
      </c>
      <c r="F2214" s="2" t="str" cm="1">
        <f t="array" aca="1" ref="F2214" ca="1">IF(G2214&lt;&gt;"",INDIRECT("'"&amp;G2214&amp;"'!"&amp;H2214),"")</f>
        <v/>
      </c>
      <c r="G2214" s="1533"/>
      <c r="I2214" s="4"/>
      <c r="J2214" s="4"/>
      <c r="K2214" s="4"/>
    </row>
    <row r="2215" spans="1:11" x14ac:dyDescent="0.2">
      <c r="A2215" s="1">
        <v>2210</v>
      </c>
      <c r="D2215" s="4"/>
      <c r="E2215" s="2" t="b">
        <f t="shared" ca="1" si="59"/>
        <v>1</v>
      </c>
      <c r="F2215" s="2" t="str" cm="1">
        <f t="array" aca="1" ref="F2215" ca="1">IF(G2215&lt;&gt;"",INDIRECT("'"&amp;G2215&amp;"'!"&amp;H2215),"")</f>
        <v/>
      </c>
      <c r="G2215" s="1533"/>
      <c r="I2215" s="4"/>
      <c r="J2215" s="4"/>
      <c r="K2215" s="4"/>
    </row>
    <row r="2216" spans="1:11" x14ac:dyDescent="0.2">
      <c r="A2216" s="1">
        <v>2211</v>
      </c>
      <c r="D2216" s="4"/>
      <c r="E2216" s="2" t="b">
        <f t="shared" ca="1" si="59"/>
        <v>1</v>
      </c>
      <c r="F2216" s="2" t="str" cm="1">
        <f t="array" aca="1" ref="F2216" ca="1">IF(G2216&lt;&gt;"",INDIRECT("'"&amp;G2216&amp;"'!"&amp;H2216),"")</f>
        <v/>
      </c>
      <c r="G2216" s="1533"/>
      <c r="I2216" s="4"/>
      <c r="J2216" s="4"/>
      <c r="K2216" s="4"/>
    </row>
    <row r="2217" spans="1:11" x14ac:dyDescent="0.2">
      <c r="A2217" s="1">
        <v>2212</v>
      </c>
      <c r="D2217" s="4"/>
      <c r="E2217" s="2" t="b">
        <f t="shared" ca="1" si="59"/>
        <v>1</v>
      </c>
      <c r="F2217" s="2" t="str" cm="1">
        <f t="array" aca="1" ref="F2217" ca="1">IF(G2217&lt;&gt;"",INDIRECT("'"&amp;G2217&amp;"'!"&amp;H2217),"")</f>
        <v/>
      </c>
      <c r="G2217" s="1533"/>
      <c r="I2217" s="4"/>
      <c r="J2217" s="4"/>
      <c r="K2217" s="4"/>
    </row>
    <row r="2218" spans="1:11" x14ac:dyDescent="0.2">
      <c r="A2218" s="1">
        <v>2213</v>
      </c>
      <c r="D2218" s="4"/>
      <c r="E2218" s="2" t="b">
        <f t="shared" ca="1" si="59"/>
        <v>1</v>
      </c>
      <c r="F2218" s="2" t="str" cm="1">
        <f t="array" aca="1" ref="F2218" ca="1">IF(G2218&lt;&gt;"",INDIRECT("'"&amp;G2218&amp;"'!"&amp;H2218),"")</f>
        <v/>
      </c>
      <c r="G2218" s="1533"/>
      <c r="I2218" s="4"/>
      <c r="J2218" s="4"/>
      <c r="K2218" s="4"/>
    </row>
    <row r="2219" spans="1:11" x14ac:dyDescent="0.2">
      <c r="A2219" s="1">
        <v>2214</v>
      </c>
      <c r="D2219" s="4"/>
      <c r="E2219" s="2" t="b">
        <f t="shared" ca="1" si="59"/>
        <v>1</v>
      </c>
      <c r="F2219" s="2" t="str" cm="1">
        <f t="array" aca="1" ref="F2219" ca="1">IF(G2219&lt;&gt;"",INDIRECT("'"&amp;G2219&amp;"'!"&amp;H2219),"")</f>
        <v/>
      </c>
      <c r="G2219" s="1533"/>
      <c r="I2219" s="4"/>
      <c r="J2219" s="4"/>
      <c r="K2219" s="4"/>
    </row>
    <row r="2220" spans="1:11" x14ac:dyDescent="0.2">
      <c r="A2220" s="1">
        <v>2215</v>
      </c>
      <c r="D2220" s="4"/>
      <c r="E2220" s="2" t="b">
        <f t="shared" ca="1" si="59"/>
        <v>1</v>
      </c>
      <c r="F2220" s="2" t="str" cm="1">
        <f t="array" aca="1" ref="F2220" ca="1">IF(G2220&lt;&gt;"",INDIRECT("'"&amp;G2220&amp;"'!"&amp;H2220),"")</f>
        <v/>
      </c>
      <c r="G2220" s="1533"/>
      <c r="I2220" s="4"/>
      <c r="J2220" s="4"/>
      <c r="K2220" s="4"/>
    </row>
    <row r="2221" spans="1:11" x14ac:dyDescent="0.2">
      <c r="A2221" s="1">
        <v>2216</v>
      </c>
      <c r="D2221" s="4"/>
      <c r="E2221" s="2" t="b">
        <f t="shared" ca="1" si="59"/>
        <v>1</v>
      </c>
      <c r="F2221" s="2" t="str" cm="1">
        <f t="array" aca="1" ref="F2221" ca="1">IF(G2221&lt;&gt;"",INDIRECT("'"&amp;G2221&amp;"'!"&amp;H2221),"")</f>
        <v/>
      </c>
      <c r="G2221" s="1533"/>
      <c r="I2221" s="4"/>
      <c r="J2221" s="4"/>
      <c r="K2221" s="4"/>
    </row>
    <row r="2222" spans="1:11" x14ac:dyDescent="0.2">
      <c r="A2222" s="1">
        <v>2217</v>
      </c>
      <c r="D2222" s="4"/>
      <c r="E2222" s="2" t="b">
        <f t="shared" ca="1" si="59"/>
        <v>1</v>
      </c>
      <c r="F2222" s="2" t="str" cm="1">
        <f t="array" aca="1" ref="F2222" ca="1">IF(G2222&lt;&gt;"",INDIRECT("'"&amp;G2222&amp;"'!"&amp;H2222),"")</f>
        <v/>
      </c>
      <c r="G2222" s="1533"/>
      <c r="I2222" s="4"/>
      <c r="J2222" s="4"/>
      <c r="K2222" s="4"/>
    </row>
    <row r="2223" spans="1:11" x14ac:dyDescent="0.2">
      <c r="A2223" s="1">
        <v>2218</v>
      </c>
      <c r="D2223" s="4"/>
      <c r="E2223" s="2" t="b">
        <f t="shared" ca="1" si="59"/>
        <v>1</v>
      </c>
      <c r="F2223" s="2" t="str" cm="1">
        <f t="array" aca="1" ref="F2223" ca="1">IF(G2223&lt;&gt;"",INDIRECT("'"&amp;G2223&amp;"'!"&amp;H2223),"")</f>
        <v/>
      </c>
      <c r="G2223" s="1533"/>
      <c r="I2223" s="4"/>
      <c r="J2223" s="4"/>
      <c r="K2223" s="4"/>
    </row>
    <row r="2224" spans="1:11" x14ac:dyDescent="0.2">
      <c r="A2224" s="1">
        <v>2219</v>
      </c>
      <c r="D2224" s="4"/>
      <c r="E2224" s="2" t="b">
        <f t="shared" ca="1" si="59"/>
        <v>1</v>
      </c>
      <c r="F2224" s="2" t="str" cm="1">
        <f t="array" aca="1" ref="F2224" ca="1">IF(G2224&lt;&gt;"",INDIRECT("'"&amp;G2224&amp;"'!"&amp;H2224),"")</f>
        <v/>
      </c>
      <c r="G2224" s="1533"/>
      <c r="I2224" s="4"/>
      <c r="J2224" s="4"/>
      <c r="K2224" s="4"/>
    </row>
    <row r="2225" spans="1:11" x14ac:dyDescent="0.2">
      <c r="A2225" s="1">
        <v>2220</v>
      </c>
      <c r="D2225" s="4"/>
      <c r="E2225" s="2" t="b">
        <f t="shared" ca="1" si="59"/>
        <v>1</v>
      </c>
      <c r="F2225" s="2" t="str" cm="1">
        <f t="array" aca="1" ref="F2225" ca="1">IF(G2225&lt;&gt;"",INDIRECT("'"&amp;G2225&amp;"'!"&amp;H2225),"")</f>
        <v/>
      </c>
      <c r="G2225" s="1533"/>
      <c r="I2225" s="4"/>
      <c r="J2225" s="4"/>
      <c r="K2225" s="4"/>
    </row>
    <row r="2226" spans="1:11" x14ac:dyDescent="0.2">
      <c r="A2226" s="1">
        <v>2221</v>
      </c>
      <c r="D2226" s="4"/>
      <c r="E2226" s="2" t="b">
        <f t="shared" ca="1" si="59"/>
        <v>1</v>
      </c>
      <c r="F2226" s="2" t="str" cm="1">
        <f t="array" aca="1" ref="F2226" ca="1">IF(G2226&lt;&gt;"",INDIRECT("'"&amp;G2226&amp;"'!"&amp;H2226),"")</f>
        <v/>
      </c>
      <c r="G2226" s="1533"/>
      <c r="I2226" s="4"/>
      <c r="J2226" s="4"/>
      <c r="K2226" s="4"/>
    </row>
    <row r="2227" spans="1:11" x14ac:dyDescent="0.2">
      <c r="A2227" s="1">
        <v>2222</v>
      </c>
      <c r="D2227" s="4"/>
      <c r="E2227" s="2" t="b">
        <f t="shared" ca="1" si="59"/>
        <v>1</v>
      </c>
      <c r="F2227" s="2" t="str" cm="1">
        <f t="array" aca="1" ref="F2227" ca="1">IF(G2227&lt;&gt;"",INDIRECT("'"&amp;G2227&amp;"'!"&amp;H2227),"")</f>
        <v/>
      </c>
      <c r="G2227" s="1533"/>
      <c r="I2227" s="4"/>
      <c r="J2227" s="4"/>
      <c r="K2227" s="4"/>
    </row>
    <row r="2228" spans="1:11" x14ac:dyDescent="0.2">
      <c r="A2228" s="1">
        <v>2223</v>
      </c>
      <c r="D2228" s="4"/>
      <c r="E2228" s="2" t="b">
        <f t="shared" ca="1" si="59"/>
        <v>1</v>
      </c>
      <c r="F2228" s="2" t="str" cm="1">
        <f t="array" aca="1" ref="F2228" ca="1">IF(G2228&lt;&gt;"",INDIRECT("'"&amp;G2228&amp;"'!"&amp;H2228),"")</f>
        <v/>
      </c>
      <c r="G2228" s="1533"/>
      <c r="I2228" s="4"/>
      <c r="J2228" s="4"/>
      <c r="K2228" s="4"/>
    </row>
    <row r="2229" spans="1:11" x14ac:dyDescent="0.2">
      <c r="A2229" s="1">
        <v>2224</v>
      </c>
      <c r="D2229" s="4"/>
      <c r="E2229" s="2" t="b">
        <f t="shared" ca="1" si="59"/>
        <v>1</v>
      </c>
      <c r="F2229" s="2" t="str" cm="1">
        <f t="array" aca="1" ref="F2229" ca="1">IF(G2229&lt;&gt;"",INDIRECT("'"&amp;G2229&amp;"'!"&amp;H2229),"")</f>
        <v/>
      </c>
      <c r="G2229" s="1533"/>
      <c r="I2229" s="4"/>
      <c r="J2229" s="4"/>
      <c r="K2229" s="4"/>
    </row>
    <row r="2230" spans="1:11" x14ac:dyDescent="0.2">
      <c r="A2230" s="1">
        <v>2225</v>
      </c>
      <c r="D2230" s="4"/>
      <c r="E2230" s="2" t="b">
        <f t="shared" ca="1" si="59"/>
        <v>1</v>
      </c>
      <c r="F2230" s="2" t="str" cm="1">
        <f t="array" aca="1" ref="F2230" ca="1">IF(G2230&lt;&gt;"",INDIRECT("'"&amp;G2230&amp;"'!"&amp;H2230),"")</f>
        <v/>
      </c>
      <c r="G2230" s="1533"/>
      <c r="I2230" s="4"/>
      <c r="J2230" s="4"/>
      <c r="K2230" s="4"/>
    </row>
    <row r="2231" spans="1:11" x14ac:dyDescent="0.2">
      <c r="A2231" s="1">
        <v>2226</v>
      </c>
      <c r="D2231" s="4"/>
      <c r="E2231" s="2" t="b">
        <f t="shared" ca="1" si="59"/>
        <v>1</v>
      </c>
      <c r="F2231" s="2" t="str" cm="1">
        <f t="array" aca="1" ref="F2231" ca="1">IF(G2231&lt;&gt;"",INDIRECT("'"&amp;G2231&amp;"'!"&amp;H2231),"")</f>
        <v/>
      </c>
      <c r="G2231" s="1533"/>
      <c r="I2231" s="4"/>
      <c r="J2231" s="4"/>
      <c r="K2231" s="4"/>
    </row>
    <row r="2232" spans="1:11" x14ac:dyDescent="0.2">
      <c r="A2232" s="1">
        <v>2227</v>
      </c>
      <c r="D2232" s="4"/>
      <c r="E2232" s="2" t="b">
        <f t="shared" ca="1" si="59"/>
        <v>1</v>
      </c>
      <c r="F2232" s="2" t="str" cm="1">
        <f t="array" aca="1" ref="F2232" ca="1">IF(G2232&lt;&gt;"",INDIRECT("'"&amp;G2232&amp;"'!"&amp;H2232),"")</f>
        <v/>
      </c>
      <c r="G2232" s="1533"/>
      <c r="I2232" s="4"/>
      <c r="J2232" s="4"/>
      <c r="K2232" s="4"/>
    </row>
    <row r="2233" spans="1:11" x14ac:dyDescent="0.2">
      <c r="A2233" s="1">
        <v>2228</v>
      </c>
      <c r="D2233" s="4"/>
      <c r="E2233" s="2" t="b">
        <f t="shared" ca="1" si="59"/>
        <v>1</v>
      </c>
      <c r="F2233" s="2" t="str" cm="1">
        <f t="array" aca="1" ref="F2233" ca="1">IF(G2233&lt;&gt;"",INDIRECT("'"&amp;G2233&amp;"'!"&amp;H2233),"")</f>
        <v/>
      </c>
      <c r="G2233" s="1533"/>
      <c r="I2233" s="4"/>
      <c r="J2233" s="4"/>
      <c r="K2233" s="4"/>
    </row>
    <row r="2234" spans="1:11" x14ac:dyDescent="0.2">
      <c r="A2234" s="1">
        <v>2229</v>
      </c>
      <c r="D2234" s="4"/>
      <c r="E2234" s="2" t="b">
        <f t="shared" ca="1" si="59"/>
        <v>1</v>
      </c>
      <c r="F2234" s="2" t="str" cm="1">
        <f t="array" aca="1" ref="F2234" ca="1">IF(G2234&lt;&gt;"",INDIRECT("'"&amp;G2234&amp;"'!"&amp;H2234),"")</f>
        <v/>
      </c>
      <c r="G2234" s="1533"/>
      <c r="I2234" s="4"/>
      <c r="J2234" s="4"/>
      <c r="K2234" s="4"/>
    </row>
    <row r="2235" spans="1:11" x14ac:dyDescent="0.2">
      <c r="A2235" s="1">
        <v>2230</v>
      </c>
      <c r="D2235" s="4"/>
      <c r="E2235" s="2" t="b">
        <f t="shared" ca="1" si="59"/>
        <v>1</v>
      </c>
      <c r="F2235" s="2" t="str" cm="1">
        <f t="array" aca="1" ref="F2235" ca="1">IF(G2235&lt;&gt;"",INDIRECT("'"&amp;G2235&amp;"'!"&amp;H2235),"")</f>
        <v/>
      </c>
      <c r="G2235" s="1533"/>
      <c r="I2235" s="4"/>
      <c r="J2235" s="4"/>
      <c r="K2235" s="4"/>
    </row>
    <row r="2236" spans="1:11" x14ac:dyDescent="0.2">
      <c r="A2236" s="1">
        <v>2231</v>
      </c>
      <c r="D2236" s="4"/>
      <c r="E2236" s="2" t="b">
        <f t="shared" ca="1" si="59"/>
        <v>1</v>
      </c>
      <c r="F2236" s="2" t="str" cm="1">
        <f t="array" aca="1" ref="F2236" ca="1">IF(G2236&lt;&gt;"",INDIRECT("'"&amp;G2236&amp;"'!"&amp;H2236),"")</f>
        <v/>
      </c>
      <c r="G2236" s="1533"/>
      <c r="I2236" s="4"/>
      <c r="J2236" s="4"/>
      <c r="K2236" s="4"/>
    </row>
    <row r="2237" spans="1:11" x14ac:dyDescent="0.2">
      <c r="A2237" s="1">
        <v>2232</v>
      </c>
      <c r="D2237" s="4"/>
      <c r="E2237" s="2" t="b">
        <f t="shared" ca="1" si="59"/>
        <v>1</v>
      </c>
      <c r="F2237" s="2" t="str" cm="1">
        <f t="array" aca="1" ref="F2237" ca="1">IF(G2237&lt;&gt;"",INDIRECT("'"&amp;G2237&amp;"'!"&amp;H2237),"")</f>
        <v/>
      </c>
      <c r="G2237" s="1533"/>
      <c r="I2237" s="4"/>
      <c r="J2237" s="4"/>
      <c r="K2237" s="4"/>
    </row>
    <row r="2238" spans="1:11" x14ac:dyDescent="0.2">
      <c r="A2238" s="1">
        <v>2233</v>
      </c>
      <c r="D2238" s="4"/>
      <c r="E2238" s="2" t="b">
        <f t="shared" ca="1" si="59"/>
        <v>1</v>
      </c>
      <c r="F2238" s="2" t="str" cm="1">
        <f t="array" aca="1" ref="F2238" ca="1">IF(G2238&lt;&gt;"",INDIRECT("'"&amp;G2238&amp;"'!"&amp;H2238),"")</f>
        <v/>
      </c>
      <c r="G2238" s="1533"/>
      <c r="I2238" s="4"/>
      <c r="J2238" s="4"/>
      <c r="K2238" s="4"/>
    </row>
    <row r="2239" spans="1:11" x14ac:dyDescent="0.2">
      <c r="A2239" s="1">
        <v>2234</v>
      </c>
      <c r="D2239" s="4"/>
      <c r="E2239" s="2" t="b">
        <f t="shared" ca="1" si="59"/>
        <v>1</v>
      </c>
      <c r="F2239" s="2" t="str" cm="1">
        <f t="array" aca="1" ref="F2239" ca="1">IF(G2239&lt;&gt;"",INDIRECT("'"&amp;G2239&amp;"'!"&amp;H2239),"")</f>
        <v/>
      </c>
      <c r="G2239" s="1533"/>
      <c r="I2239" s="4"/>
      <c r="J2239" s="4"/>
      <c r="K2239" s="4"/>
    </row>
    <row r="2240" spans="1:11" x14ac:dyDescent="0.2">
      <c r="A2240" s="1">
        <v>2235</v>
      </c>
      <c r="D2240" s="4"/>
      <c r="E2240" s="2" t="b">
        <f t="shared" ca="1" si="59"/>
        <v>1</v>
      </c>
      <c r="F2240" s="2" t="str" cm="1">
        <f t="array" aca="1" ref="F2240" ca="1">IF(G2240&lt;&gt;"",INDIRECT("'"&amp;G2240&amp;"'!"&amp;H2240),"")</f>
        <v/>
      </c>
      <c r="G2240" s="1533"/>
      <c r="I2240" s="4"/>
      <c r="J2240" s="4"/>
      <c r="K2240" s="4"/>
    </row>
    <row r="2241" spans="1:11" x14ac:dyDescent="0.2">
      <c r="A2241" s="1">
        <v>2236</v>
      </c>
      <c r="D2241" s="4"/>
      <c r="E2241" s="2" t="b">
        <f t="shared" ca="1" si="59"/>
        <v>1</v>
      </c>
      <c r="F2241" s="2" t="str" cm="1">
        <f t="array" aca="1" ref="F2241" ca="1">IF(G2241&lt;&gt;"",INDIRECT("'"&amp;G2241&amp;"'!"&amp;H2241),"")</f>
        <v/>
      </c>
      <c r="G2241" s="1533"/>
      <c r="I2241" s="4"/>
      <c r="J2241" s="4"/>
      <c r="K2241" s="4"/>
    </row>
    <row r="2242" spans="1:11" x14ac:dyDescent="0.2">
      <c r="A2242" s="1">
        <v>2237</v>
      </c>
      <c r="D2242" s="4"/>
      <c r="E2242" s="2" t="b">
        <f t="shared" ref="E2242:E2305" ca="1" si="60">F2242=B2242</f>
        <v>1</v>
      </c>
      <c r="F2242" s="2" t="str" cm="1">
        <f t="array" aca="1" ref="F2242" ca="1">IF(G2242&lt;&gt;"",INDIRECT("'"&amp;G2242&amp;"'!"&amp;H2242),"")</f>
        <v/>
      </c>
      <c r="G2242" s="1533"/>
      <c r="I2242" s="4"/>
      <c r="J2242" s="4"/>
      <c r="K2242" s="4"/>
    </row>
    <row r="2243" spans="1:11" x14ac:dyDescent="0.2">
      <c r="A2243" s="1">
        <v>2238</v>
      </c>
      <c r="D2243" s="4"/>
      <c r="E2243" s="2" t="b">
        <f t="shared" ca="1" si="60"/>
        <v>1</v>
      </c>
      <c r="F2243" s="2" t="str" cm="1">
        <f t="array" aca="1" ref="F2243" ca="1">IF(G2243&lt;&gt;"",INDIRECT("'"&amp;G2243&amp;"'!"&amp;H2243),"")</f>
        <v/>
      </c>
      <c r="G2243" s="1533"/>
      <c r="I2243" s="4"/>
      <c r="J2243" s="4"/>
      <c r="K2243" s="4"/>
    </row>
    <row r="2244" spans="1:11" x14ac:dyDescent="0.2">
      <c r="A2244" s="1">
        <v>2239</v>
      </c>
      <c r="D2244" s="4"/>
      <c r="E2244" s="2" t="b">
        <f t="shared" ca="1" si="60"/>
        <v>1</v>
      </c>
      <c r="F2244" s="2" t="str" cm="1">
        <f t="array" aca="1" ref="F2244" ca="1">IF(G2244&lt;&gt;"",INDIRECT("'"&amp;G2244&amp;"'!"&amp;H2244),"")</f>
        <v/>
      </c>
      <c r="G2244" s="1533"/>
      <c r="I2244" s="4"/>
      <c r="J2244" s="4"/>
      <c r="K2244" s="4"/>
    </row>
    <row r="2245" spans="1:11" x14ac:dyDescent="0.2">
      <c r="A2245" s="1">
        <v>2240</v>
      </c>
      <c r="D2245" s="4"/>
      <c r="E2245" s="2" t="b">
        <f t="shared" ca="1" si="60"/>
        <v>1</v>
      </c>
      <c r="F2245" s="2" t="str" cm="1">
        <f t="array" aca="1" ref="F2245" ca="1">IF(G2245&lt;&gt;"",INDIRECT("'"&amp;G2245&amp;"'!"&amp;H2245),"")</f>
        <v/>
      </c>
      <c r="G2245" s="1533"/>
      <c r="I2245" s="4"/>
      <c r="J2245" s="4"/>
      <c r="K2245" s="4"/>
    </row>
    <row r="2246" spans="1:11" x14ac:dyDescent="0.2">
      <c r="A2246" s="1">
        <v>2241</v>
      </c>
      <c r="D2246" s="4"/>
      <c r="E2246" s="2" t="b">
        <f t="shared" ca="1" si="60"/>
        <v>1</v>
      </c>
      <c r="F2246" s="2" t="str" cm="1">
        <f t="array" aca="1" ref="F2246" ca="1">IF(G2246&lt;&gt;"",INDIRECT("'"&amp;G2246&amp;"'!"&amp;H2246),"")</f>
        <v/>
      </c>
      <c r="G2246" s="1533"/>
      <c r="I2246" s="4"/>
      <c r="J2246" s="4"/>
      <c r="K2246" s="4"/>
    </row>
    <row r="2247" spans="1:11" x14ac:dyDescent="0.2">
      <c r="A2247" s="1">
        <v>2242</v>
      </c>
      <c r="D2247" s="4"/>
      <c r="E2247" s="2" t="b">
        <f t="shared" ca="1" si="60"/>
        <v>1</v>
      </c>
      <c r="F2247" s="2" t="str" cm="1">
        <f t="array" aca="1" ref="F2247" ca="1">IF(G2247&lt;&gt;"",INDIRECT("'"&amp;G2247&amp;"'!"&amp;H2247),"")</f>
        <v/>
      </c>
      <c r="G2247" s="1533"/>
      <c r="I2247" s="4"/>
      <c r="J2247" s="4"/>
      <c r="K2247" s="4"/>
    </row>
    <row r="2248" spans="1:11" x14ac:dyDescent="0.2">
      <c r="A2248" s="1">
        <v>2243</v>
      </c>
      <c r="D2248" s="4"/>
      <c r="E2248" s="2" t="b">
        <f t="shared" ca="1" si="60"/>
        <v>1</v>
      </c>
      <c r="F2248" s="2" t="str" cm="1">
        <f t="array" aca="1" ref="F2248" ca="1">IF(G2248&lt;&gt;"",INDIRECT("'"&amp;G2248&amp;"'!"&amp;H2248),"")</f>
        <v/>
      </c>
      <c r="G2248" s="1533"/>
      <c r="I2248" s="4"/>
      <c r="J2248" s="4"/>
      <c r="K2248" s="4"/>
    </row>
    <row r="2249" spans="1:11" x14ac:dyDescent="0.2">
      <c r="A2249" s="1">
        <v>2244</v>
      </c>
      <c r="D2249" s="4"/>
      <c r="E2249" s="2" t="b">
        <f t="shared" ca="1" si="60"/>
        <v>1</v>
      </c>
      <c r="F2249" s="2" t="str" cm="1">
        <f t="array" aca="1" ref="F2249" ca="1">IF(G2249&lt;&gt;"",INDIRECT("'"&amp;G2249&amp;"'!"&amp;H2249),"")</f>
        <v/>
      </c>
      <c r="G2249" s="1533"/>
      <c r="I2249" s="4"/>
      <c r="J2249" s="4"/>
      <c r="K2249" s="4"/>
    </row>
    <row r="2250" spans="1:11" x14ac:dyDescent="0.2">
      <c r="A2250" s="1">
        <v>2245</v>
      </c>
      <c r="D2250" s="4"/>
      <c r="E2250" s="2" t="b">
        <f t="shared" ca="1" si="60"/>
        <v>1</v>
      </c>
      <c r="F2250" s="2" t="str" cm="1">
        <f t="array" aca="1" ref="F2250" ca="1">IF(G2250&lt;&gt;"",INDIRECT("'"&amp;G2250&amp;"'!"&amp;H2250),"")</f>
        <v/>
      </c>
      <c r="G2250" s="1533"/>
      <c r="I2250" s="4"/>
      <c r="J2250" s="4"/>
      <c r="K2250" s="4"/>
    </row>
    <row r="2251" spans="1:11" x14ac:dyDescent="0.2">
      <c r="A2251" s="1">
        <v>2246</v>
      </c>
      <c r="D2251" s="4"/>
      <c r="E2251" s="2" t="b">
        <f t="shared" ca="1" si="60"/>
        <v>1</v>
      </c>
      <c r="F2251" s="2" t="str" cm="1">
        <f t="array" aca="1" ref="F2251" ca="1">IF(G2251&lt;&gt;"",INDIRECT("'"&amp;G2251&amp;"'!"&amp;H2251),"")</f>
        <v/>
      </c>
      <c r="G2251" s="1533"/>
      <c r="I2251" s="4"/>
      <c r="J2251" s="4"/>
      <c r="K2251" s="4"/>
    </row>
    <row r="2252" spans="1:11" x14ac:dyDescent="0.2">
      <c r="A2252" s="1">
        <v>2247</v>
      </c>
      <c r="D2252" s="4"/>
      <c r="E2252" s="2" t="b">
        <f t="shared" ca="1" si="60"/>
        <v>1</v>
      </c>
      <c r="F2252" s="2" t="str" cm="1">
        <f t="array" aca="1" ref="F2252" ca="1">IF(G2252&lt;&gt;"",INDIRECT("'"&amp;G2252&amp;"'!"&amp;H2252),"")</f>
        <v/>
      </c>
      <c r="G2252" s="1533"/>
      <c r="I2252" s="4"/>
      <c r="J2252" s="4"/>
      <c r="K2252" s="4"/>
    </row>
    <row r="2253" spans="1:11" x14ac:dyDescent="0.2">
      <c r="A2253" s="1">
        <v>2248</v>
      </c>
      <c r="D2253" s="4"/>
      <c r="E2253" s="2" t="b">
        <f t="shared" ca="1" si="60"/>
        <v>1</v>
      </c>
      <c r="F2253" s="2" t="str" cm="1">
        <f t="array" aca="1" ref="F2253" ca="1">IF(G2253&lt;&gt;"",INDIRECT("'"&amp;G2253&amp;"'!"&amp;H2253),"")</f>
        <v/>
      </c>
      <c r="G2253" s="1533"/>
      <c r="I2253" s="4"/>
      <c r="J2253" s="4"/>
      <c r="K2253" s="4"/>
    </row>
    <row r="2254" spans="1:11" x14ac:dyDescent="0.2">
      <c r="A2254" s="1">
        <v>2249</v>
      </c>
      <c r="D2254" s="4"/>
      <c r="E2254" s="2" t="b">
        <f t="shared" ca="1" si="60"/>
        <v>1</v>
      </c>
      <c r="F2254" s="2" t="str" cm="1">
        <f t="array" aca="1" ref="F2254" ca="1">IF(G2254&lt;&gt;"",INDIRECT("'"&amp;G2254&amp;"'!"&amp;H2254),"")</f>
        <v/>
      </c>
      <c r="G2254" s="1533"/>
      <c r="I2254" s="4"/>
      <c r="J2254" s="4"/>
      <c r="K2254" s="4"/>
    </row>
    <row r="2255" spans="1:11" x14ac:dyDescent="0.2">
      <c r="A2255" s="1">
        <v>2250</v>
      </c>
      <c r="D2255" s="4"/>
      <c r="E2255" s="2" t="b">
        <f t="shared" ca="1" si="60"/>
        <v>1</v>
      </c>
      <c r="F2255" s="2" t="str" cm="1">
        <f t="array" aca="1" ref="F2255" ca="1">IF(G2255&lt;&gt;"",INDIRECT("'"&amp;G2255&amp;"'!"&amp;H2255),"")</f>
        <v/>
      </c>
      <c r="G2255" s="1533"/>
      <c r="I2255" s="4"/>
      <c r="J2255" s="4"/>
      <c r="K2255" s="4"/>
    </row>
    <row r="2256" spans="1:11" x14ac:dyDescent="0.2">
      <c r="A2256" s="1">
        <v>2251</v>
      </c>
      <c r="D2256" s="4"/>
      <c r="E2256" s="2" t="b">
        <f t="shared" ca="1" si="60"/>
        <v>1</v>
      </c>
      <c r="F2256" s="2" t="str" cm="1">
        <f t="array" aca="1" ref="F2256" ca="1">IF(G2256&lt;&gt;"",INDIRECT("'"&amp;G2256&amp;"'!"&amp;H2256),"")</f>
        <v/>
      </c>
      <c r="G2256" s="1533"/>
      <c r="I2256" s="4"/>
      <c r="J2256" s="4"/>
      <c r="K2256" s="4"/>
    </row>
    <row r="2257" spans="1:11" x14ac:dyDescent="0.2">
      <c r="A2257" s="1">
        <v>2252</v>
      </c>
      <c r="D2257" s="4"/>
      <c r="E2257" s="2" t="b">
        <f t="shared" ca="1" si="60"/>
        <v>1</v>
      </c>
      <c r="F2257" s="2" t="str" cm="1">
        <f t="array" aca="1" ref="F2257" ca="1">IF(G2257&lt;&gt;"",INDIRECT("'"&amp;G2257&amp;"'!"&amp;H2257),"")</f>
        <v/>
      </c>
      <c r="G2257" s="1533"/>
      <c r="I2257" s="4"/>
      <c r="J2257" s="4"/>
      <c r="K2257" s="4"/>
    </row>
    <row r="2258" spans="1:11" x14ac:dyDescent="0.2">
      <c r="A2258" s="1">
        <v>2253</v>
      </c>
      <c r="D2258" s="4"/>
      <c r="E2258" s="2" t="b">
        <f t="shared" ca="1" si="60"/>
        <v>1</v>
      </c>
      <c r="F2258" s="2" t="str" cm="1">
        <f t="array" aca="1" ref="F2258" ca="1">IF(G2258&lt;&gt;"",INDIRECT("'"&amp;G2258&amp;"'!"&amp;H2258),"")</f>
        <v/>
      </c>
      <c r="G2258" s="1533"/>
      <c r="I2258" s="4"/>
      <c r="J2258" s="4"/>
      <c r="K2258" s="4"/>
    </row>
    <row r="2259" spans="1:11" x14ac:dyDescent="0.2">
      <c r="A2259" s="1">
        <v>2254</v>
      </c>
      <c r="D2259" s="4"/>
      <c r="E2259" s="2" t="b">
        <f t="shared" ca="1" si="60"/>
        <v>1</v>
      </c>
      <c r="F2259" s="2" t="str" cm="1">
        <f t="array" aca="1" ref="F2259" ca="1">IF(G2259&lt;&gt;"",INDIRECT("'"&amp;G2259&amp;"'!"&amp;H2259),"")</f>
        <v/>
      </c>
      <c r="G2259" s="1533"/>
      <c r="I2259" s="4"/>
      <c r="J2259" s="4"/>
      <c r="K2259" s="4"/>
    </row>
    <row r="2260" spans="1:11" x14ac:dyDescent="0.2">
      <c r="A2260" s="1">
        <v>2255</v>
      </c>
      <c r="D2260" s="4"/>
      <c r="E2260" s="2" t="b">
        <f t="shared" ca="1" si="60"/>
        <v>1</v>
      </c>
      <c r="F2260" s="2" t="str" cm="1">
        <f t="array" aca="1" ref="F2260" ca="1">IF(G2260&lt;&gt;"",INDIRECT("'"&amp;G2260&amp;"'!"&amp;H2260),"")</f>
        <v/>
      </c>
      <c r="G2260" s="1533"/>
      <c r="I2260" s="4"/>
      <c r="J2260" s="4"/>
      <c r="K2260" s="4"/>
    </row>
    <row r="2261" spans="1:11" x14ac:dyDescent="0.2">
      <c r="A2261" s="1">
        <v>2256</v>
      </c>
      <c r="D2261" s="4"/>
      <c r="E2261" s="2" t="b">
        <f t="shared" ca="1" si="60"/>
        <v>1</v>
      </c>
      <c r="F2261" s="2" t="str" cm="1">
        <f t="array" aca="1" ref="F2261" ca="1">IF(G2261&lt;&gt;"",INDIRECT("'"&amp;G2261&amp;"'!"&amp;H2261),"")</f>
        <v/>
      </c>
      <c r="G2261" s="1533"/>
      <c r="I2261" s="4"/>
      <c r="J2261" s="4"/>
      <c r="K2261" s="4"/>
    </row>
    <row r="2262" spans="1:11" x14ac:dyDescent="0.2">
      <c r="A2262" s="1">
        <v>2257</v>
      </c>
      <c r="D2262" s="4"/>
      <c r="E2262" s="2" t="b">
        <f t="shared" ca="1" si="60"/>
        <v>1</v>
      </c>
      <c r="F2262" s="2" t="str" cm="1">
        <f t="array" aca="1" ref="F2262" ca="1">IF(G2262&lt;&gt;"",INDIRECT("'"&amp;G2262&amp;"'!"&amp;H2262),"")</f>
        <v/>
      </c>
      <c r="G2262" s="1533"/>
      <c r="I2262" s="4"/>
      <c r="J2262" s="4"/>
      <c r="K2262" s="4"/>
    </row>
    <row r="2263" spans="1:11" x14ac:dyDescent="0.2">
      <c r="A2263" s="1">
        <v>2258</v>
      </c>
      <c r="D2263" s="4"/>
      <c r="E2263" s="2" t="b">
        <f t="shared" ca="1" si="60"/>
        <v>1</v>
      </c>
      <c r="F2263" s="2" t="str" cm="1">
        <f t="array" aca="1" ref="F2263" ca="1">IF(G2263&lt;&gt;"",INDIRECT("'"&amp;G2263&amp;"'!"&amp;H2263),"")</f>
        <v/>
      </c>
      <c r="G2263" s="1533"/>
      <c r="I2263" s="4"/>
      <c r="J2263" s="4"/>
      <c r="K2263" s="4"/>
    </row>
    <row r="2264" spans="1:11" x14ac:dyDescent="0.2">
      <c r="A2264" s="1">
        <v>2259</v>
      </c>
      <c r="D2264" s="4"/>
      <c r="E2264" s="2" t="b">
        <f t="shared" ca="1" si="60"/>
        <v>1</v>
      </c>
      <c r="F2264" s="2" t="str" cm="1">
        <f t="array" aca="1" ref="F2264" ca="1">IF(G2264&lt;&gt;"",INDIRECT("'"&amp;G2264&amp;"'!"&amp;H2264),"")</f>
        <v/>
      </c>
      <c r="G2264" s="1533"/>
      <c r="I2264" s="4"/>
      <c r="J2264" s="4"/>
      <c r="K2264" s="4"/>
    </row>
    <row r="2265" spans="1:11" x14ac:dyDescent="0.2">
      <c r="A2265" s="1">
        <v>2260</v>
      </c>
      <c r="D2265" s="4"/>
      <c r="E2265" s="2" t="b">
        <f t="shared" ca="1" si="60"/>
        <v>1</v>
      </c>
      <c r="F2265" s="2" t="str" cm="1">
        <f t="array" aca="1" ref="F2265" ca="1">IF(G2265&lt;&gt;"",INDIRECT("'"&amp;G2265&amp;"'!"&amp;H2265),"")</f>
        <v/>
      </c>
      <c r="G2265" s="1533"/>
      <c r="I2265" s="4"/>
      <c r="J2265" s="4"/>
      <c r="K2265" s="4"/>
    </row>
    <row r="2266" spans="1:11" x14ac:dyDescent="0.2">
      <c r="A2266" s="1">
        <v>2261</v>
      </c>
      <c r="D2266" s="4"/>
      <c r="E2266" s="2" t="b">
        <f t="shared" ca="1" si="60"/>
        <v>1</v>
      </c>
      <c r="F2266" s="2" t="str" cm="1">
        <f t="array" aca="1" ref="F2266" ca="1">IF(G2266&lt;&gt;"",INDIRECT("'"&amp;G2266&amp;"'!"&amp;H2266),"")</f>
        <v/>
      </c>
      <c r="G2266" s="1533"/>
      <c r="I2266" s="4"/>
      <c r="J2266" s="4"/>
      <c r="K2266" s="4"/>
    </row>
    <row r="2267" spans="1:11" x14ac:dyDescent="0.2">
      <c r="A2267" s="1">
        <v>2262</v>
      </c>
      <c r="D2267" s="4"/>
      <c r="E2267" s="2" t="b">
        <f t="shared" ca="1" si="60"/>
        <v>1</v>
      </c>
      <c r="F2267" s="2" t="str" cm="1">
        <f t="array" aca="1" ref="F2267" ca="1">IF(G2267&lt;&gt;"",INDIRECT("'"&amp;G2267&amp;"'!"&amp;H2267),"")</f>
        <v/>
      </c>
      <c r="G2267" s="1533"/>
      <c r="I2267" s="4"/>
      <c r="J2267" s="4"/>
      <c r="K2267" s="4"/>
    </row>
    <row r="2268" spans="1:11" x14ac:dyDescent="0.2">
      <c r="A2268" s="1">
        <v>2263</v>
      </c>
      <c r="D2268" s="4"/>
      <c r="E2268" s="2" t="b">
        <f t="shared" ca="1" si="60"/>
        <v>1</v>
      </c>
      <c r="F2268" s="2" t="str" cm="1">
        <f t="array" aca="1" ref="F2268" ca="1">IF(G2268&lt;&gt;"",INDIRECT("'"&amp;G2268&amp;"'!"&amp;H2268),"")</f>
        <v/>
      </c>
      <c r="G2268" s="1533"/>
      <c r="I2268" s="4"/>
      <c r="J2268" s="4"/>
      <c r="K2268" s="4"/>
    </row>
    <row r="2269" spans="1:11" x14ac:dyDescent="0.2">
      <c r="A2269" s="1">
        <v>2264</v>
      </c>
      <c r="D2269" s="4"/>
      <c r="E2269" s="2" t="b">
        <f t="shared" ca="1" si="60"/>
        <v>1</v>
      </c>
      <c r="F2269" s="2" t="str" cm="1">
        <f t="array" aca="1" ref="F2269" ca="1">IF(G2269&lt;&gt;"",INDIRECT("'"&amp;G2269&amp;"'!"&amp;H2269),"")</f>
        <v/>
      </c>
      <c r="G2269" s="1533"/>
      <c r="I2269" s="4"/>
      <c r="J2269" s="4"/>
      <c r="K2269" s="4"/>
    </row>
    <row r="2270" spans="1:11" x14ac:dyDescent="0.2">
      <c r="A2270" s="1">
        <v>2265</v>
      </c>
      <c r="D2270" s="4"/>
      <c r="E2270" s="2" t="b">
        <f t="shared" ca="1" si="60"/>
        <v>1</v>
      </c>
      <c r="F2270" s="2" t="str" cm="1">
        <f t="array" aca="1" ref="F2270" ca="1">IF(G2270&lt;&gt;"",INDIRECT("'"&amp;G2270&amp;"'!"&amp;H2270),"")</f>
        <v/>
      </c>
      <c r="G2270" s="1533"/>
      <c r="I2270" s="4"/>
      <c r="J2270" s="4"/>
      <c r="K2270" s="4"/>
    </row>
    <row r="2271" spans="1:11" x14ac:dyDescent="0.2">
      <c r="A2271" s="1">
        <v>2266</v>
      </c>
      <c r="D2271" s="4"/>
      <c r="E2271" s="2" t="b">
        <f t="shared" ca="1" si="60"/>
        <v>1</v>
      </c>
      <c r="F2271" s="2" t="str" cm="1">
        <f t="array" aca="1" ref="F2271" ca="1">IF(G2271&lt;&gt;"",INDIRECT("'"&amp;G2271&amp;"'!"&amp;H2271),"")</f>
        <v/>
      </c>
      <c r="G2271" s="1533"/>
      <c r="I2271" s="4"/>
      <c r="J2271" s="4"/>
      <c r="K2271" s="4"/>
    </row>
    <row r="2272" spans="1:11" x14ac:dyDescent="0.2">
      <c r="A2272" s="1">
        <v>2267</v>
      </c>
      <c r="D2272" s="4"/>
      <c r="E2272" s="2" t="b">
        <f t="shared" ca="1" si="60"/>
        <v>1</v>
      </c>
      <c r="F2272" s="2" t="str" cm="1">
        <f t="array" aca="1" ref="F2272" ca="1">IF(G2272&lt;&gt;"",INDIRECT("'"&amp;G2272&amp;"'!"&amp;H2272),"")</f>
        <v/>
      </c>
      <c r="G2272" s="1533"/>
      <c r="I2272" s="4"/>
      <c r="J2272" s="4"/>
      <c r="K2272" s="4"/>
    </row>
    <row r="2273" spans="1:11" x14ac:dyDescent="0.2">
      <c r="A2273" s="1">
        <v>2268</v>
      </c>
      <c r="D2273" s="4"/>
      <c r="E2273" s="2" t="b">
        <f t="shared" ca="1" si="60"/>
        <v>1</v>
      </c>
      <c r="F2273" s="2" t="str" cm="1">
        <f t="array" aca="1" ref="F2273" ca="1">IF(G2273&lt;&gt;"",INDIRECT("'"&amp;G2273&amp;"'!"&amp;H2273),"")</f>
        <v/>
      </c>
      <c r="G2273" s="1533"/>
      <c r="I2273" s="4"/>
      <c r="J2273" s="4"/>
      <c r="K2273" s="4"/>
    </row>
    <row r="2274" spans="1:11" x14ac:dyDescent="0.2">
      <c r="A2274" s="1">
        <v>2269</v>
      </c>
      <c r="D2274" s="4"/>
      <c r="E2274" s="2" t="b">
        <f t="shared" ca="1" si="60"/>
        <v>1</v>
      </c>
      <c r="F2274" s="2" t="str" cm="1">
        <f t="array" aca="1" ref="F2274" ca="1">IF(G2274&lt;&gt;"",INDIRECT("'"&amp;G2274&amp;"'!"&amp;H2274),"")</f>
        <v/>
      </c>
      <c r="G2274" s="1533"/>
      <c r="I2274" s="4"/>
      <c r="J2274" s="4"/>
      <c r="K2274" s="4"/>
    </row>
    <row r="2275" spans="1:11" x14ac:dyDescent="0.2">
      <c r="A2275" s="1">
        <v>2270</v>
      </c>
      <c r="D2275" s="4"/>
      <c r="E2275" s="2" t="b">
        <f t="shared" ca="1" si="60"/>
        <v>1</v>
      </c>
      <c r="F2275" s="2" t="str" cm="1">
        <f t="array" aca="1" ref="F2275" ca="1">IF(G2275&lt;&gt;"",INDIRECT("'"&amp;G2275&amp;"'!"&amp;H2275),"")</f>
        <v/>
      </c>
      <c r="G2275" s="1533"/>
      <c r="I2275" s="4"/>
      <c r="J2275" s="4"/>
      <c r="K2275" s="4"/>
    </row>
    <row r="2276" spans="1:11" x14ac:dyDescent="0.2">
      <c r="A2276" s="1">
        <v>2271</v>
      </c>
      <c r="D2276" s="4"/>
      <c r="E2276" s="2" t="b">
        <f t="shared" ca="1" si="60"/>
        <v>1</v>
      </c>
      <c r="F2276" s="2" t="str" cm="1">
        <f t="array" aca="1" ref="F2276" ca="1">IF(G2276&lt;&gt;"",INDIRECT("'"&amp;G2276&amp;"'!"&amp;H2276),"")</f>
        <v/>
      </c>
      <c r="G2276" s="1533"/>
      <c r="I2276" s="4"/>
      <c r="J2276" s="4"/>
      <c r="K2276" s="4"/>
    </row>
    <row r="2277" spans="1:11" x14ac:dyDescent="0.2">
      <c r="A2277" s="1">
        <v>2272</v>
      </c>
      <c r="D2277" s="4"/>
      <c r="E2277" s="2" t="b">
        <f t="shared" ca="1" si="60"/>
        <v>1</v>
      </c>
      <c r="F2277" s="2" t="str" cm="1">
        <f t="array" aca="1" ref="F2277" ca="1">IF(G2277&lt;&gt;"",INDIRECT("'"&amp;G2277&amp;"'!"&amp;H2277),"")</f>
        <v/>
      </c>
      <c r="G2277" s="1533"/>
      <c r="I2277" s="4"/>
      <c r="J2277" s="4"/>
      <c r="K2277" s="4"/>
    </row>
    <row r="2278" spans="1:11" x14ac:dyDescent="0.2">
      <c r="A2278" s="1">
        <v>2273</v>
      </c>
      <c r="D2278" s="4"/>
      <c r="E2278" s="2" t="b">
        <f t="shared" ca="1" si="60"/>
        <v>1</v>
      </c>
      <c r="F2278" s="2" t="str" cm="1">
        <f t="array" aca="1" ref="F2278" ca="1">IF(G2278&lt;&gt;"",INDIRECT("'"&amp;G2278&amp;"'!"&amp;H2278),"")</f>
        <v/>
      </c>
      <c r="G2278" s="1533"/>
      <c r="I2278" s="4"/>
      <c r="J2278" s="4"/>
      <c r="K2278" s="4"/>
    </row>
    <row r="2279" spans="1:11" x14ac:dyDescent="0.2">
      <c r="A2279" s="1">
        <v>2274</v>
      </c>
      <c r="D2279" s="4"/>
      <c r="E2279" s="2" t="b">
        <f t="shared" ca="1" si="60"/>
        <v>1</v>
      </c>
      <c r="F2279" s="2" t="str" cm="1">
        <f t="array" aca="1" ref="F2279" ca="1">IF(G2279&lt;&gt;"",INDIRECT("'"&amp;G2279&amp;"'!"&amp;H2279),"")</f>
        <v/>
      </c>
      <c r="G2279" s="1533"/>
      <c r="I2279" s="4"/>
      <c r="J2279" s="4"/>
      <c r="K2279" s="4"/>
    </row>
    <row r="2280" spans="1:11" x14ac:dyDescent="0.2">
      <c r="A2280" s="1">
        <v>2275</v>
      </c>
      <c r="D2280" s="4"/>
      <c r="E2280" s="2" t="b">
        <f t="shared" ca="1" si="60"/>
        <v>1</v>
      </c>
      <c r="F2280" s="2" t="str" cm="1">
        <f t="array" aca="1" ref="F2280" ca="1">IF(G2280&lt;&gt;"",INDIRECT("'"&amp;G2280&amp;"'!"&amp;H2280),"")</f>
        <v/>
      </c>
      <c r="G2280" s="1533"/>
      <c r="I2280" s="4"/>
      <c r="J2280" s="4"/>
      <c r="K2280" s="4"/>
    </row>
    <row r="2281" spans="1:11" x14ac:dyDescent="0.2">
      <c r="A2281" s="1">
        <v>2276</v>
      </c>
      <c r="D2281" s="4"/>
      <c r="E2281" s="2" t="b">
        <f t="shared" ca="1" si="60"/>
        <v>1</v>
      </c>
      <c r="F2281" s="2" t="str" cm="1">
        <f t="array" aca="1" ref="F2281" ca="1">IF(G2281&lt;&gt;"",INDIRECT("'"&amp;G2281&amp;"'!"&amp;H2281),"")</f>
        <v/>
      </c>
      <c r="G2281" s="1533"/>
      <c r="I2281" s="4"/>
      <c r="J2281" s="4"/>
      <c r="K2281" s="4"/>
    </row>
    <row r="2282" spans="1:11" x14ac:dyDescent="0.2">
      <c r="A2282" s="1">
        <v>2277</v>
      </c>
      <c r="D2282" s="4"/>
      <c r="E2282" s="2" t="b">
        <f t="shared" ca="1" si="60"/>
        <v>1</v>
      </c>
      <c r="F2282" s="2" t="str" cm="1">
        <f t="array" aca="1" ref="F2282" ca="1">IF(G2282&lt;&gt;"",INDIRECT("'"&amp;G2282&amp;"'!"&amp;H2282),"")</f>
        <v/>
      </c>
      <c r="G2282" s="1533"/>
      <c r="I2282" s="4"/>
      <c r="J2282" s="4"/>
      <c r="K2282" s="4"/>
    </row>
    <row r="2283" spans="1:11" x14ac:dyDescent="0.2">
      <c r="A2283" s="1">
        <v>2278</v>
      </c>
      <c r="D2283" s="4"/>
      <c r="E2283" s="2" t="b">
        <f t="shared" ca="1" si="60"/>
        <v>1</v>
      </c>
      <c r="F2283" s="2" t="str" cm="1">
        <f t="array" aca="1" ref="F2283" ca="1">IF(G2283&lt;&gt;"",INDIRECT("'"&amp;G2283&amp;"'!"&amp;H2283),"")</f>
        <v/>
      </c>
      <c r="G2283" s="1533"/>
      <c r="I2283" s="4"/>
      <c r="J2283" s="4"/>
      <c r="K2283" s="4"/>
    </row>
    <row r="2284" spans="1:11" x14ac:dyDescent="0.2">
      <c r="A2284" s="1">
        <v>2279</v>
      </c>
      <c r="D2284" s="4"/>
      <c r="E2284" s="2" t="b">
        <f t="shared" ca="1" si="60"/>
        <v>1</v>
      </c>
      <c r="F2284" s="2" t="str" cm="1">
        <f t="array" aca="1" ref="F2284" ca="1">IF(G2284&lt;&gt;"",INDIRECT("'"&amp;G2284&amp;"'!"&amp;H2284),"")</f>
        <v/>
      </c>
      <c r="G2284" s="1533"/>
      <c r="I2284" s="4"/>
      <c r="J2284" s="4"/>
      <c r="K2284" s="4"/>
    </row>
    <row r="2285" spans="1:11" x14ac:dyDescent="0.2">
      <c r="A2285" s="1">
        <v>2280</v>
      </c>
      <c r="D2285" s="4"/>
      <c r="E2285" s="2" t="b">
        <f t="shared" ca="1" si="60"/>
        <v>1</v>
      </c>
      <c r="F2285" s="2" t="str" cm="1">
        <f t="array" aca="1" ref="F2285" ca="1">IF(G2285&lt;&gt;"",INDIRECT("'"&amp;G2285&amp;"'!"&amp;H2285),"")</f>
        <v/>
      </c>
      <c r="G2285" s="1533"/>
      <c r="I2285" s="4"/>
      <c r="J2285" s="4"/>
      <c r="K2285" s="4"/>
    </row>
    <row r="2286" spans="1:11" x14ac:dyDescent="0.2">
      <c r="A2286" s="1">
        <v>2281</v>
      </c>
      <c r="D2286" s="4"/>
      <c r="E2286" s="2" t="b">
        <f t="shared" ca="1" si="60"/>
        <v>1</v>
      </c>
      <c r="F2286" s="2" t="str" cm="1">
        <f t="array" aca="1" ref="F2286" ca="1">IF(G2286&lt;&gt;"",INDIRECT("'"&amp;G2286&amp;"'!"&amp;H2286),"")</f>
        <v/>
      </c>
      <c r="G2286" s="1533"/>
      <c r="I2286" s="4"/>
      <c r="J2286" s="4"/>
      <c r="K2286" s="4"/>
    </row>
    <row r="2287" spans="1:11" x14ac:dyDescent="0.2">
      <c r="A2287" s="1">
        <v>2282</v>
      </c>
      <c r="D2287" s="4"/>
      <c r="E2287" s="2" t="b">
        <f t="shared" ca="1" si="60"/>
        <v>1</v>
      </c>
      <c r="F2287" s="2" t="str" cm="1">
        <f t="array" aca="1" ref="F2287" ca="1">IF(G2287&lt;&gt;"",INDIRECT("'"&amp;G2287&amp;"'!"&amp;H2287),"")</f>
        <v/>
      </c>
      <c r="G2287" s="1533"/>
      <c r="I2287" s="4"/>
      <c r="J2287" s="4"/>
      <c r="K2287" s="4"/>
    </row>
    <row r="2288" spans="1:11" x14ac:dyDescent="0.2">
      <c r="A2288" s="1">
        <v>2283</v>
      </c>
      <c r="D2288" s="4"/>
      <c r="E2288" s="2" t="b">
        <f t="shared" ca="1" si="60"/>
        <v>1</v>
      </c>
      <c r="F2288" s="2" t="str" cm="1">
        <f t="array" aca="1" ref="F2288" ca="1">IF(G2288&lt;&gt;"",INDIRECT("'"&amp;G2288&amp;"'!"&amp;H2288),"")</f>
        <v/>
      </c>
      <c r="G2288" s="1533"/>
      <c r="I2288" s="4"/>
      <c r="J2288" s="4"/>
      <c r="K2288" s="4"/>
    </row>
    <row r="2289" spans="1:11" x14ac:dyDescent="0.2">
      <c r="A2289" s="1">
        <v>2284</v>
      </c>
      <c r="D2289" s="4"/>
      <c r="E2289" s="2" t="b">
        <f t="shared" ca="1" si="60"/>
        <v>1</v>
      </c>
      <c r="F2289" s="2" t="str" cm="1">
        <f t="array" aca="1" ref="F2289" ca="1">IF(G2289&lt;&gt;"",INDIRECT("'"&amp;G2289&amp;"'!"&amp;H2289),"")</f>
        <v/>
      </c>
      <c r="G2289" s="1533"/>
      <c r="I2289" s="4"/>
      <c r="J2289" s="4"/>
      <c r="K2289" s="4"/>
    </row>
    <row r="2290" spans="1:11" x14ac:dyDescent="0.2">
      <c r="A2290" s="1">
        <v>2285</v>
      </c>
      <c r="D2290" s="4"/>
      <c r="E2290" s="2" t="b">
        <f t="shared" ca="1" si="60"/>
        <v>1</v>
      </c>
      <c r="F2290" s="2" t="str" cm="1">
        <f t="array" aca="1" ref="F2290" ca="1">IF(G2290&lt;&gt;"",INDIRECT("'"&amp;G2290&amp;"'!"&amp;H2290),"")</f>
        <v/>
      </c>
      <c r="G2290" s="1533"/>
      <c r="I2290" s="4"/>
      <c r="J2290" s="4"/>
      <c r="K2290" s="4"/>
    </row>
    <row r="2291" spans="1:11" x14ac:dyDescent="0.2">
      <c r="A2291" s="1">
        <v>2286</v>
      </c>
      <c r="D2291" s="4"/>
      <c r="E2291" s="2" t="b">
        <f t="shared" ca="1" si="60"/>
        <v>1</v>
      </c>
      <c r="F2291" s="2" t="str" cm="1">
        <f t="array" aca="1" ref="F2291" ca="1">IF(G2291&lt;&gt;"",INDIRECT("'"&amp;G2291&amp;"'!"&amp;H2291),"")</f>
        <v/>
      </c>
      <c r="G2291" s="1533"/>
      <c r="I2291" s="4"/>
      <c r="J2291" s="4"/>
      <c r="K2291" s="4"/>
    </row>
    <row r="2292" spans="1:11" x14ac:dyDescent="0.2">
      <c r="A2292" s="1">
        <v>2287</v>
      </c>
      <c r="D2292" s="4"/>
      <c r="E2292" s="2" t="b">
        <f t="shared" ca="1" si="60"/>
        <v>1</v>
      </c>
      <c r="F2292" s="2" t="str" cm="1">
        <f t="array" aca="1" ref="F2292" ca="1">IF(G2292&lt;&gt;"",INDIRECT("'"&amp;G2292&amp;"'!"&amp;H2292),"")</f>
        <v/>
      </c>
      <c r="G2292" s="1533"/>
      <c r="I2292" s="4"/>
      <c r="J2292" s="4"/>
      <c r="K2292" s="4"/>
    </row>
    <row r="2293" spans="1:11" x14ac:dyDescent="0.2">
      <c r="A2293" s="1">
        <v>2288</v>
      </c>
      <c r="D2293" s="4"/>
      <c r="E2293" s="2" t="b">
        <f t="shared" ca="1" si="60"/>
        <v>1</v>
      </c>
      <c r="F2293" s="2" t="str" cm="1">
        <f t="array" aca="1" ref="F2293" ca="1">IF(G2293&lt;&gt;"",INDIRECT("'"&amp;G2293&amp;"'!"&amp;H2293),"")</f>
        <v/>
      </c>
      <c r="G2293" s="1533"/>
      <c r="I2293" s="4"/>
      <c r="J2293" s="4"/>
      <c r="K2293" s="4"/>
    </row>
    <row r="2294" spans="1:11" x14ac:dyDescent="0.2">
      <c r="A2294" s="1">
        <v>2289</v>
      </c>
      <c r="D2294" s="4"/>
      <c r="E2294" s="2" t="b">
        <f t="shared" ca="1" si="60"/>
        <v>1</v>
      </c>
      <c r="F2294" s="2" t="str" cm="1">
        <f t="array" aca="1" ref="F2294" ca="1">IF(G2294&lt;&gt;"",INDIRECT("'"&amp;G2294&amp;"'!"&amp;H2294),"")</f>
        <v/>
      </c>
      <c r="G2294" s="1533"/>
      <c r="I2294" s="4"/>
      <c r="J2294" s="4"/>
      <c r="K2294" s="4"/>
    </row>
    <row r="2295" spans="1:11" x14ac:dyDescent="0.2">
      <c r="A2295" s="1">
        <v>2290</v>
      </c>
      <c r="D2295" s="4"/>
      <c r="E2295" s="2" t="b">
        <f t="shared" ca="1" si="60"/>
        <v>1</v>
      </c>
      <c r="F2295" s="2" t="str" cm="1">
        <f t="array" aca="1" ref="F2295" ca="1">IF(G2295&lt;&gt;"",INDIRECT("'"&amp;G2295&amp;"'!"&amp;H2295),"")</f>
        <v/>
      </c>
      <c r="G2295" s="1533"/>
      <c r="I2295" s="4"/>
      <c r="J2295" s="4"/>
      <c r="K2295" s="4"/>
    </row>
    <row r="2296" spans="1:11" x14ac:dyDescent="0.2">
      <c r="A2296" s="1">
        <v>2291</v>
      </c>
      <c r="D2296" s="4"/>
      <c r="E2296" s="2" t="b">
        <f t="shared" ca="1" si="60"/>
        <v>1</v>
      </c>
      <c r="F2296" s="2" t="str" cm="1">
        <f t="array" aca="1" ref="F2296" ca="1">IF(G2296&lt;&gt;"",INDIRECT("'"&amp;G2296&amp;"'!"&amp;H2296),"")</f>
        <v/>
      </c>
      <c r="G2296" s="1533"/>
      <c r="I2296" s="4"/>
      <c r="J2296" s="4"/>
      <c r="K2296" s="4"/>
    </row>
    <row r="2297" spans="1:11" x14ac:dyDescent="0.2">
      <c r="A2297" s="1">
        <v>2292</v>
      </c>
      <c r="D2297" s="4"/>
      <c r="E2297" s="2" t="b">
        <f t="shared" ca="1" si="60"/>
        <v>1</v>
      </c>
      <c r="F2297" s="2" t="str" cm="1">
        <f t="array" aca="1" ref="F2297" ca="1">IF(G2297&lt;&gt;"",INDIRECT("'"&amp;G2297&amp;"'!"&amp;H2297),"")</f>
        <v/>
      </c>
      <c r="G2297" s="1533"/>
      <c r="I2297" s="4"/>
      <c r="J2297" s="4"/>
      <c r="K2297" s="4"/>
    </row>
    <row r="2298" spans="1:11" x14ac:dyDescent="0.2">
      <c r="A2298" s="1">
        <v>2293</v>
      </c>
      <c r="D2298" s="4"/>
      <c r="E2298" s="2" t="b">
        <f t="shared" ca="1" si="60"/>
        <v>1</v>
      </c>
      <c r="F2298" s="2" t="str" cm="1">
        <f t="array" aca="1" ref="F2298" ca="1">IF(G2298&lt;&gt;"",INDIRECT("'"&amp;G2298&amp;"'!"&amp;H2298),"")</f>
        <v/>
      </c>
      <c r="G2298" s="1533"/>
      <c r="I2298" s="4"/>
      <c r="J2298" s="4"/>
      <c r="K2298" s="4"/>
    </row>
    <row r="2299" spans="1:11" x14ac:dyDescent="0.2">
      <c r="A2299" s="1">
        <v>2294</v>
      </c>
      <c r="D2299" s="4"/>
      <c r="E2299" s="2" t="b">
        <f t="shared" ca="1" si="60"/>
        <v>1</v>
      </c>
      <c r="F2299" s="2" t="str" cm="1">
        <f t="array" aca="1" ref="F2299" ca="1">IF(G2299&lt;&gt;"",INDIRECT("'"&amp;G2299&amp;"'!"&amp;H2299),"")</f>
        <v/>
      </c>
      <c r="G2299" s="1533"/>
      <c r="I2299" s="4"/>
      <c r="J2299" s="4"/>
      <c r="K2299" s="4"/>
    </row>
    <row r="2300" spans="1:11" x14ac:dyDescent="0.2">
      <c r="A2300" s="1">
        <v>2295</v>
      </c>
      <c r="D2300" s="4"/>
      <c r="E2300" s="2" t="b">
        <f t="shared" ca="1" si="60"/>
        <v>1</v>
      </c>
      <c r="F2300" s="2" t="str" cm="1">
        <f t="array" aca="1" ref="F2300" ca="1">IF(G2300&lt;&gt;"",INDIRECT("'"&amp;G2300&amp;"'!"&amp;H2300),"")</f>
        <v/>
      </c>
      <c r="G2300" s="1533"/>
      <c r="I2300" s="4"/>
      <c r="J2300" s="4"/>
      <c r="K2300" s="4"/>
    </row>
    <row r="2301" spans="1:11" x14ac:dyDescent="0.2">
      <c r="A2301" s="1">
        <v>2296</v>
      </c>
      <c r="D2301" s="4"/>
      <c r="E2301" s="2" t="b">
        <f t="shared" ca="1" si="60"/>
        <v>1</v>
      </c>
      <c r="F2301" s="2" t="str" cm="1">
        <f t="array" aca="1" ref="F2301" ca="1">IF(G2301&lt;&gt;"",INDIRECT("'"&amp;G2301&amp;"'!"&amp;H2301),"")</f>
        <v/>
      </c>
      <c r="G2301" s="1533"/>
      <c r="I2301" s="4"/>
      <c r="J2301" s="4"/>
      <c r="K2301" s="4"/>
    </row>
    <row r="2302" spans="1:11" x14ac:dyDescent="0.2">
      <c r="A2302" s="1">
        <v>2297</v>
      </c>
      <c r="D2302" s="4"/>
      <c r="E2302" s="2" t="b">
        <f t="shared" ca="1" si="60"/>
        <v>1</v>
      </c>
      <c r="F2302" s="2" t="str" cm="1">
        <f t="array" aca="1" ref="F2302" ca="1">IF(G2302&lt;&gt;"",INDIRECT("'"&amp;G2302&amp;"'!"&amp;H2302),"")</f>
        <v/>
      </c>
      <c r="G2302" s="1533"/>
      <c r="I2302" s="4"/>
      <c r="J2302" s="4"/>
      <c r="K2302" s="4"/>
    </row>
    <row r="2303" spans="1:11" x14ac:dyDescent="0.2">
      <c r="A2303" s="1">
        <v>2298</v>
      </c>
      <c r="D2303" s="4"/>
      <c r="E2303" s="2" t="b">
        <f t="shared" ca="1" si="60"/>
        <v>1</v>
      </c>
      <c r="F2303" s="2" t="str" cm="1">
        <f t="array" aca="1" ref="F2303" ca="1">IF(G2303&lt;&gt;"",INDIRECT("'"&amp;G2303&amp;"'!"&amp;H2303),"")</f>
        <v/>
      </c>
      <c r="G2303" s="1533"/>
      <c r="I2303" s="4"/>
      <c r="J2303" s="4"/>
      <c r="K2303" s="4"/>
    </row>
    <row r="2304" spans="1:11" x14ac:dyDescent="0.2">
      <c r="A2304" s="1">
        <v>2299</v>
      </c>
      <c r="D2304" s="4"/>
      <c r="E2304" s="2" t="b">
        <f t="shared" ca="1" si="60"/>
        <v>1</v>
      </c>
      <c r="F2304" s="2" t="str" cm="1">
        <f t="array" aca="1" ref="F2304" ca="1">IF(G2304&lt;&gt;"",INDIRECT("'"&amp;G2304&amp;"'!"&amp;H2304),"")</f>
        <v/>
      </c>
      <c r="G2304" s="1533"/>
      <c r="I2304" s="4"/>
      <c r="J2304" s="4"/>
      <c r="K2304" s="4"/>
    </row>
    <row r="2305" spans="1:11" x14ac:dyDescent="0.2">
      <c r="A2305" s="1">
        <v>2300</v>
      </c>
      <c r="D2305" s="4"/>
      <c r="E2305" s="2" t="b">
        <f t="shared" ca="1" si="60"/>
        <v>1</v>
      </c>
      <c r="F2305" s="2" t="str" cm="1">
        <f t="array" aca="1" ref="F2305" ca="1">IF(G2305&lt;&gt;"",INDIRECT("'"&amp;G2305&amp;"'!"&amp;H2305),"")</f>
        <v/>
      </c>
      <c r="G2305" s="1533"/>
      <c r="I2305" s="4"/>
      <c r="J2305" s="4"/>
      <c r="K2305" s="4"/>
    </row>
    <row r="2306" spans="1:11" x14ac:dyDescent="0.2">
      <c r="A2306" s="1">
        <v>2301</v>
      </c>
      <c r="D2306" s="4"/>
      <c r="E2306" s="2" t="b">
        <f t="shared" ref="E2306:E2369" ca="1" si="61">F2306=B2306</f>
        <v>1</v>
      </c>
      <c r="F2306" s="2" t="str" cm="1">
        <f t="array" aca="1" ref="F2306" ca="1">IF(G2306&lt;&gt;"",INDIRECT("'"&amp;G2306&amp;"'!"&amp;H2306),"")</f>
        <v/>
      </c>
      <c r="G2306" s="1533"/>
      <c r="I2306" s="4"/>
      <c r="J2306" s="4"/>
      <c r="K2306" s="4"/>
    </row>
    <row r="2307" spans="1:11" x14ac:dyDescent="0.2">
      <c r="A2307" s="1">
        <v>2302</v>
      </c>
      <c r="D2307" s="4"/>
      <c r="E2307" s="2" t="b">
        <f t="shared" ca="1" si="61"/>
        <v>1</v>
      </c>
      <c r="F2307" s="2" t="str" cm="1">
        <f t="array" aca="1" ref="F2307" ca="1">IF(G2307&lt;&gt;"",INDIRECT("'"&amp;G2307&amp;"'!"&amp;H2307),"")</f>
        <v/>
      </c>
      <c r="G2307" s="1533"/>
      <c r="I2307" s="4"/>
      <c r="J2307" s="4"/>
      <c r="K2307" s="4"/>
    </row>
    <row r="2308" spans="1:11" x14ac:dyDescent="0.2">
      <c r="A2308" s="1">
        <v>2303</v>
      </c>
      <c r="D2308" s="4"/>
      <c r="E2308" s="2" t="b">
        <f t="shared" ca="1" si="61"/>
        <v>1</v>
      </c>
      <c r="F2308" s="2" t="str" cm="1">
        <f t="array" aca="1" ref="F2308" ca="1">IF(G2308&lt;&gt;"",INDIRECT("'"&amp;G2308&amp;"'!"&amp;H2308),"")</f>
        <v/>
      </c>
      <c r="G2308" s="1533"/>
      <c r="I2308" s="4"/>
      <c r="J2308" s="4"/>
      <c r="K2308" s="4"/>
    </row>
    <row r="2309" spans="1:11" x14ac:dyDescent="0.2">
      <c r="A2309" s="1">
        <v>2304</v>
      </c>
      <c r="D2309" s="4"/>
      <c r="E2309" s="2" t="b">
        <f t="shared" ca="1" si="61"/>
        <v>1</v>
      </c>
      <c r="F2309" s="2" t="str" cm="1">
        <f t="array" aca="1" ref="F2309" ca="1">IF(G2309&lt;&gt;"",INDIRECT("'"&amp;G2309&amp;"'!"&amp;H2309),"")</f>
        <v/>
      </c>
      <c r="G2309" s="1533"/>
      <c r="I2309" s="4"/>
      <c r="J2309" s="4"/>
      <c r="K2309" s="4"/>
    </row>
    <row r="2310" spans="1:11" x14ac:dyDescent="0.2">
      <c r="A2310" s="1">
        <v>2305</v>
      </c>
      <c r="D2310" s="4"/>
      <c r="E2310" s="2" t="b">
        <f t="shared" ca="1" si="61"/>
        <v>1</v>
      </c>
      <c r="F2310" s="2" t="str" cm="1">
        <f t="array" aca="1" ref="F2310" ca="1">IF(G2310&lt;&gt;"",INDIRECT("'"&amp;G2310&amp;"'!"&amp;H2310),"")</f>
        <v/>
      </c>
      <c r="G2310" s="1533"/>
      <c r="I2310" s="4"/>
      <c r="J2310" s="4"/>
      <c r="K2310" s="4"/>
    </row>
    <row r="2311" spans="1:11" x14ac:dyDescent="0.2">
      <c r="A2311" s="1">
        <v>2306</v>
      </c>
      <c r="D2311" s="4"/>
      <c r="E2311" s="2" t="b">
        <f t="shared" ca="1" si="61"/>
        <v>1</v>
      </c>
      <c r="F2311" s="2" t="str" cm="1">
        <f t="array" aca="1" ref="F2311" ca="1">IF(G2311&lt;&gt;"",INDIRECT("'"&amp;G2311&amp;"'!"&amp;H2311),"")</f>
        <v/>
      </c>
      <c r="G2311" s="1533"/>
      <c r="I2311" s="4"/>
      <c r="J2311" s="4"/>
      <c r="K2311" s="4"/>
    </row>
    <row r="2312" spans="1:11" x14ac:dyDescent="0.2">
      <c r="A2312" s="1">
        <v>2307</v>
      </c>
      <c r="D2312" s="4"/>
      <c r="E2312" s="2" t="b">
        <f t="shared" ca="1" si="61"/>
        <v>1</v>
      </c>
      <c r="F2312" s="2" t="str" cm="1">
        <f t="array" aca="1" ref="F2312" ca="1">IF(G2312&lt;&gt;"",INDIRECT("'"&amp;G2312&amp;"'!"&amp;H2312),"")</f>
        <v/>
      </c>
      <c r="G2312" s="1533"/>
      <c r="I2312" s="4"/>
      <c r="J2312" s="4"/>
      <c r="K2312" s="4"/>
    </row>
    <row r="2313" spans="1:11" x14ac:dyDescent="0.2">
      <c r="A2313" s="1">
        <v>2308</v>
      </c>
      <c r="D2313" s="4"/>
      <c r="E2313" s="2" t="b">
        <f t="shared" ca="1" si="61"/>
        <v>1</v>
      </c>
      <c r="F2313" s="2" t="str" cm="1">
        <f t="array" aca="1" ref="F2313" ca="1">IF(G2313&lt;&gt;"",INDIRECT("'"&amp;G2313&amp;"'!"&amp;H2313),"")</f>
        <v/>
      </c>
      <c r="G2313" s="1533"/>
      <c r="I2313" s="4"/>
      <c r="J2313" s="4"/>
      <c r="K2313" s="4"/>
    </row>
    <row r="2314" spans="1:11" x14ac:dyDescent="0.2">
      <c r="A2314" s="1">
        <v>2309</v>
      </c>
      <c r="D2314" s="4"/>
      <c r="E2314" s="2" t="b">
        <f t="shared" ca="1" si="61"/>
        <v>1</v>
      </c>
      <c r="F2314" s="2" t="str" cm="1">
        <f t="array" aca="1" ref="F2314" ca="1">IF(G2314&lt;&gt;"",INDIRECT("'"&amp;G2314&amp;"'!"&amp;H2314),"")</f>
        <v/>
      </c>
      <c r="G2314" s="1533"/>
      <c r="I2314" s="4"/>
      <c r="J2314" s="4"/>
      <c r="K2314" s="4"/>
    </row>
    <row r="2315" spans="1:11" x14ac:dyDescent="0.2">
      <c r="A2315" s="1">
        <v>2310</v>
      </c>
      <c r="D2315" s="4"/>
      <c r="E2315" s="2" t="b">
        <f t="shared" ca="1" si="61"/>
        <v>1</v>
      </c>
      <c r="F2315" s="2" t="str" cm="1">
        <f t="array" aca="1" ref="F2315" ca="1">IF(G2315&lt;&gt;"",INDIRECT("'"&amp;G2315&amp;"'!"&amp;H2315),"")</f>
        <v/>
      </c>
      <c r="G2315" s="1533"/>
      <c r="I2315" s="4"/>
      <c r="J2315" s="4"/>
      <c r="K2315" s="4"/>
    </row>
    <row r="2316" spans="1:11" x14ac:dyDescent="0.2">
      <c r="A2316" s="1">
        <v>2311</v>
      </c>
      <c r="D2316" s="4"/>
      <c r="E2316" s="2" t="b">
        <f t="shared" ca="1" si="61"/>
        <v>1</v>
      </c>
      <c r="F2316" s="2" t="str" cm="1">
        <f t="array" aca="1" ref="F2316" ca="1">IF(G2316&lt;&gt;"",INDIRECT("'"&amp;G2316&amp;"'!"&amp;H2316),"")</f>
        <v/>
      </c>
      <c r="G2316" s="1533"/>
      <c r="I2316" s="4"/>
      <c r="J2316" s="4"/>
      <c r="K2316" s="4"/>
    </row>
    <row r="2317" spans="1:11" x14ac:dyDescent="0.2">
      <c r="A2317" s="1">
        <v>2312</v>
      </c>
      <c r="D2317" s="4"/>
      <c r="E2317" s="2" t="b">
        <f t="shared" ca="1" si="61"/>
        <v>1</v>
      </c>
      <c r="F2317" s="2" t="str" cm="1">
        <f t="array" aca="1" ref="F2317" ca="1">IF(G2317&lt;&gt;"",INDIRECT("'"&amp;G2317&amp;"'!"&amp;H2317),"")</f>
        <v/>
      </c>
      <c r="G2317" s="1533"/>
      <c r="I2317" s="4"/>
      <c r="J2317" s="4"/>
      <c r="K2317" s="4"/>
    </row>
    <row r="2318" spans="1:11" x14ac:dyDescent="0.2">
      <c r="A2318" s="1">
        <v>2313</v>
      </c>
      <c r="D2318" s="4"/>
      <c r="E2318" s="2" t="b">
        <f t="shared" ca="1" si="61"/>
        <v>1</v>
      </c>
      <c r="F2318" s="2" t="str" cm="1">
        <f t="array" aca="1" ref="F2318" ca="1">IF(G2318&lt;&gt;"",INDIRECT("'"&amp;G2318&amp;"'!"&amp;H2318),"")</f>
        <v/>
      </c>
      <c r="G2318" s="1533"/>
      <c r="I2318" s="4"/>
      <c r="J2318" s="4"/>
      <c r="K2318" s="4"/>
    </row>
    <row r="2319" spans="1:11" x14ac:dyDescent="0.2">
      <c r="A2319" s="1">
        <v>2314</v>
      </c>
      <c r="D2319" s="4"/>
      <c r="E2319" s="2" t="b">
        <f t="shared" ca="1" si="61"/>
        <v>1</v>
      </c>
      <c r="F2319" s="2" t="str" cm="1">
        <f t="array" aca="1" ref="F2319" ca="1">IF(G2319&lt;&gt;"",INDIRECT("'"&amp;G2319&amp;"'!"&amp;H2319),"")</f>
        <v/>
      </c>
      <c r="G2319" s="1533"/>
      <c r="I2319" s="4"/>
      <c r="J2319" s="4"/>
      <c r="K2319" s="4"/>
    </row>
    <row r="2320" spans="1:11" x14ac:dyDescent="0.2">
      <c r="A2320" s="1">
        <v>2315</v>
      </c>
      <c r="D2320" s="4"/>
      <c r="E2320" s="2" t="b">
        <f t="shared" ca="1" si="61"/>
        <v>1</v>
      </c>
      <c r="F2320" s="2" t="str" cm="1">
        <f t="array" aca="1" ref="F2320" ca="1">IF(G2320&lt;&gt;"",INDIRECT("'"&amp;G2320&amp;"'!"&amp;H2320),"")</f>
        <v/>
      </c>
      <c r="G2320" s="1533"/>
      <c r="I2320" s="4"/>
      <c r="J2320" s="4"/>
      <c r="K2320" s="4"/>
    </row>
    <row r="2321" spans="1:11" x14ac:dyDescent="0.2">
      <c r="A2321" s="1">
        <v>2316</v>
      </c>
      <c r="D2321" s="4"/>
      <c r="E2321" s="2" t="b">
        <f t="shared" ca="1" si="61"/>
        <v>1</v>
      </c>
      <c r="F2321" s="2" t="str" cm="1">
        <f t="array" aca="1" ref="F2321" ca="1">IF(G2321&lt;&gt;"",INDIRECT("'"&amp;G2321&amp;"'!"&amp;H2321),"")</f>
        <v/>
      </c>
      <c r="G2321" s="1533"/>
      <c r="I2321" s="4"/>
      <c r="J2321" s="4"/>
      <c r="K2321" s="4"/>
    </row>
    <row r="2322" spans="1:11" x14ac:dyDescent="0.2">
      <c r="A2322" s="1">
        <v>2317</v>
      </c>
      <c r="D2322" s="4"/>
      <c r="E2322" s="2" t="b">
        <f t="shared" ca="1" si="61"/>
        <v>1</v>
      </c>
      <c r="F2322" s="2" t="str" cm="1">
        <f t="array" aca="1" ref="F2322" ca="1">IF(G2322&lt;&gt;"",INDIRECT("'"&amp;G2322&amp;"'!"&amp;H2322),"")</f>
        <v/>
      </c>
      <c r="G2322" s="1533"/>
      <c r="I2322" s="4"/>
      <c r="J2322" s="4"/>
      <c r="K2322" s="4"/>
    </row>
    <row r="2323" spans="1:11" x14ac:dyDescent="0.2">
      <c r="A2323" s="1">
        <v>2318</v>
      </c>
      <c r="D2323" s="4"/>
      <c r="E2323" s="2" t="b">
        <f t="shared" ca="1" si="61"/>
        <v>1</v>
      </c>
      <c r="F2323" s="2" t="str" cm="1">
        <f t="array" aca="1" ref="F2323" ca="1">IF(G2323&lt;&gt;"",INDIRECT("'"&amp;G2323&amp;"'!"&amp;H2323),"")</f>
        <v/>
      </c>
      <c r="G2323" s="1533"/>
      <c r="I2323" s="4"/>
      <c r="J2323" s="4"/>
      <c r="K2323" s="4"/>
    </row>
    <row r="2324" spans="1:11" x14ac:dyDescent="0.2">
      <c r="A2324" s="1">
        <v>2319</v>
      </c>
      <c r="D2324" s="4"/>
      <c r="E2324" s="2" t="b">
        <f t="shared" ca="1" si="61"/>
        <v>1</v>
      </c>
      <c r="F2324" s="2" t="str" cm="1">
        <f t="array" aca="1" ref="F2324" ca="1">IF(G2324&lt;&gt;"",INDIRECT("'"&amp;G2324&amp;"'!"&amp;H2324),"")</f>
        <v/>
      </c>
      <c r="G2324" s="1533"/>
      <c r="I2324" s="4"/>
      <c r="J2324" s="4"/>
      <c r="K2324" s="4"/>
    </row>
    <row r="2325" spans="1:11" x14ac:dyDescent="0.2">
      <c r="A2325" s="1">
        <v>2320</v>
      </c>
      <c r="D2325" s="4"/>
      <c r="E2325" s="2" t="b">
        <f t="shared" ca="1" si="61"/>
        <v>1</v>
      </c>
      <c r="F2325" s="2" t="str" cm="1">
        <f t="array" aca="1" ref="F2325" ca="1">IF(G2325&lt;&gt;"",INDIRECT("'"&amp;G2325&amp;"'!"&amp;H2325),"")</f>
        <v/>
      </c>
      <c r="G2325" s="1533"/>
      <c r="I2325" s="4"/>
      <c r="J2325" s="4"/>
      <c r="K2325" s="4"/>
    </row>
    <row r="2326" spans="1:11" x14ac:dyDescent="0.2">
      <c r="A2326" s="1">
        <v>2321</v>
      </c>
      <c r="D2326" s="4"/>
      <c r="E2326" s="2" t="b">
        <f t="shared" ca="1" si="61"/>
        <v>1</v>
      </c>
      <c r="F2326" s="2" t="str" cm="1">
        <f t="array" aca="1" ref="F2326" ca="1">IF(G2326&lt;&gt;"",INDIRECT("'"&amp;G2326&amp;"'!"&amp;H2326),"")</f>
        <v/>
      </c>
      <c r="G2326" s="1533"/>
      <c r="I2326" s="4"/>
      <c r="J2326" s="4"/>
      <c r="K2326" s="4"/>
    </row>
    <row r="2327" spans="1:11" x14ac:dyDescent="0.2">
      <c r="A2327" s="1">
        <v>2322</v>
      </c>
      <c r="D2327" s="4"/>
      <c r="E2327" s="2" t="b">
        <f t="shared" ca="1" si="61"/>
        <v>1</v>
      </c>
      <c r="F2327" s="2" t="str" cm="1">
        <f t="array" aca="1" ref="F2327" ca="1">IF(G2327&lt;&gt;"",INDIRECT("'"&amp;G2327&amp;"'!"&amp;H2327),"")</f>
        <v/>
      </c>
      <c r="G2327" s="1533"/>
      <c r="I2327" s="4"/>
      <c r="J2327" s="4"/>
      <c r="K2327" s="4"/>
    </row>
    <row r="2328" spans="1:11" x14ac:dyDescent="0.2">
      <c r="A2328" s="1">
        <v>2323</v>
      </c>
      <c r="D2328" s="4"/>
      <c r="E2328" s="2" t="b">
        <f t="shared" ca="1" si="61"/>
        <v>1</v>
      </c>
      <c r="F2328" s="2" t="str" cm="1">
        <f t="array" aca="1" ref="F2328" ca="1">IF(G2328&lt;&gt;"",INDIRECT("'"&amp;G2328&amp;"'!"&amp;H2328),"")</f>
        <v/>
      </c>
      <c r="G2328" s="1533"/>
      <c r="I2328" s="4"/>
      <c r="J2328" s="4"/>
      <c r="K2328" s="4"/>
    </row>
    <row r="2329" spans="1:11" x14ac:dyDescent="0.2">
      <c r="A2329" s="1">
        <v>2324</v>
      </c>
      <c r="D2329" s="4"/>
      <c r="E2329" s="2" t="b">
        <f t="shared" ca="1" si="61"/>
        <v>1</v>
      </c>
      <c r="F2329" s="2" t="str" cm="1">
        <f t="array" aca="1" ref="F2329" ca="1">IF(G2329&lt;&gt;"",INDIRECT("'"&amp;G2329&amp;"'!"&amp;H2329),"")</f>
        <v/>
      </c>
      <c r="G2329" s="1533"/>
      <c r="I2329" s="4"/>
      <c r="J2329" s="4"/>
      <c r="K2329" s="4"/>
    </row>
    <row r="2330" spans="1:11" x14ac:dyDescent="0.2">
      <c r="A2330" s="1">
        <v>2325</v>
      </c>
      <c r="D2330" s="4"/>
      <c r="E2330" s="2" t="b">
        <f t="shared" ca="1" si="61"/>
        <v>1</v>
      </c>
      <c r="F2330" s="2" t="str" cm="1">
        <f t="array" aca="1" ref="F2330" ca="1">IF(G2330&lt;&gt;"",INDIRECT("'"&amp;G2330&amp;"'!"&amp;H2330),"")</f>
        <v/>
      </c>
      <c r="G2330" s="1533"/>
      <c r="I2330" s="4"/>
      <c r="J2330" s="4"/>
      <c r="K2330" s="4"/>
    </row>
    <row r="2331" spans="1:11" x14ac:dyDescent="0.2">
      <c r="A2331" s="1">
        <v>2326</v>
      </c>
      <c r="D2331" s="4"/>
      <c r="E2331" s="2" t="b">
        <f t="shared" ca="1" si="61"/>
        <v>1</v>
      </c>
      <c r="F2331" s="2" t="str" cm="1">
        <f t="array" aca="1" ref="F2331" ca="1">IF(G2331&lt;&gt;"",INDIRECT("'"&amp;G2331&amp;"'!"&amp;H2331),"")</f>
        <v/>
      </c>
      <c r="G2331" s="1533"/>
      <c r="I2331" s="4"/>
      <c r="J2331" s="4"/>
      <c r="K2331" s="4"/>
    </row>
    <row r="2332" spans="1:11" x14ac:dyDescent="0.2">
      <c r="A2332" s="1">
        <v>2327</v>
      </c>
      <c r="D2332" s="4"/>
      <c r="E2332" s="2" t="b">
        <f t="shared" ca="1" si="61"/>
        <v>1</v>
      </c>
      <c r="F2332" s="2" t="str" cm="1">
        <f t="array" aca="1" ref="F2332" ca="1">IF(G2332&lt;&gt;"",INDIRECT("'"&amp;G2332&amp;"'!"&amp;H2332),"")</f>
        <v/>
      </c>
      <c r="G2332" s="1533"/>
      <c r="I2332" s="4"/>
      <c r="J2332" s="4"/>
      <c r="K2332" s="4"/>
    </row>
    <row r="2333" spans="1:11" x14ac:dyDescent="0.2">
      <c r="A2333" s="1">
        <v>2328</v>
      </c>
      <c r="D2333" s="4"/>
      <c r="E2333" s="2" t="b">
        <f t="shared" ca="1" si="61"/>
        <v>1</v>
      </c>
      <c r="F2333" s="2" t="str" cm="1">
        <f t="array" aca="1" ref="F2333" ca="1">IF(G2333&lt;&gt;"",INDIRECT("'"&amp;G2333&amp;"'!"&amp;H2333),"")</f>
        <v/>
      </c>
      <c r="G2333" s="1533"/>
      <c r="I2333" s="4"/>
      <c r="J2333" s="4"/>
      <c r="K2333" s="4"/>
    </row>
    <row r="2334" spans="1:11" x14ac:dyDescent="0.2">
      <c r="A2334" s="1">
        <v>2329</v>
      </c>
      <c r="D2334" s="4"/>
      <c r="E2334" s="2" t="b">
        <f t="shared" ca="1" si="61"/>
        <v>1</v>
      </c>
      <c r="F2334" s="2" t="str" cm="1">
        <f t="array" aca="1" ref="F2334" ca="1">IF(G2334&lt;&gt;"",INDIRECT("'"&amp;G2334&amp;"'!"&amp;H2334),"")</f>
        <v/>
      </c>
      <c r="G2334" s="1533"/>
      <c r="I2334" s="4"/>
      <c r="J2334" s="4"/>
      <c r="K2334" s="4"/>
    </row>
    <row r="2335" spans="1:11" x14ac:dyDescent="0.2">
      <c r="A2335" s="1">
        <v>2330</v>
      </c>
      <c r="D2335" s="4"/>
      <c r="E2335" s="2" t="b">
        <f t="shared" ca="1" si="61"/>
        <v>1</v>
      </c>
      <c r="F2335" s="2" t="str" cm="1">
        <f t="array" aca="1" ref="F2335" ca="1">IF(G2335&lt;&gt;"",INDIRECT("'"&amp;G2335&amp;"'!"&amp;H2335),"")</f>
        <v/>
      </c>
      <c r="G2335" s="1533"/>
      <c r="I2335" s="4"/>
      <c r="J2335" s="4"/>
      <c r="K2335" s="4"/>
    </row>
    <row r="2336" spans="1:11" x14ac:dyDescent="0.2">
      <c r="A2336" s="1">
        <v>2331</v>
      </c>
      <c r="D2336" s="4"/>
      <c r="E2336" s="2" t="b">
        <f t="shared" ca="1" si="61"/>
        <v>1</v>
      </c>
      <c r="F2336" s="2" t="str" cm="1">
        <f t="array" aca="1" ref="F2336" ca="1">IF(G2336&lt;&gt;"",INDIRECT("'"&amp;G2336&amp;"'!"&amp;H2336),"")</f>
        <v/>
      </c>
      <c r="G2336" s="1533"/>
      <c r="I2336" s="4"/>
      <c r="J2336" s="4"/>
      <c r="K2336" s="4"/>
    </row>
    <row r="2337" spans="1:11" x14ac:dyDescent="0.2">
      <c r="A2337" s="1">
        <v>2332</v>
      </c>
      <c r="D2337" s="4"/>
      <c r="E2337" s="2" t="b">
        <f t="shared" ca="1" si="61"/>
        <v>1</v>
      </c>
      <c r="F2337" s="2" t="str" cm="1">
        <f t="array" aca="1" ref="F2337" ca="1">IF(G2337&lt;&gt;"",INDIRECT("'"&amp;G2337&amp;"'!"&amp;H2337),"")</f>
        <v/>
      </c>
      <c r="G2337" s="1533"/>
      <c r="I2337" s="4"/>
      <c r="J2337" s="4"/>
      <c r="K2337" s="4"/>
    </row>
    <row r="2338" spans="1:11" x14ac:dyDescent="0.2">
      <c r="A2338" s="1">
        <v>2333</v>
      </c>
      <c r="D2338" s="4"/>
      <c r="E2338" s="2" t="b">
        <f t="shared" ca="1" si="61"/>
        <v>1</v>
      </c>
      <c r="F2338" s="2" t="str" cm="1">
        <f t="array" aca="1" ref="F2338" ca="1">IF(G2338&lt;&gt;"",INDIRECT("'"&amp;G2338&amp;"'!"&amp;H2338),"")</f>
        <v/>
      </c>
      <c r="G2338" s="1533"/>
      <c r="I2338" s="4"/>
      <c r="J2338" s="4"/>
      <c r="K2338" s="4"/>
    </row>
    <row r="2339" spans="1:11" x14ac:dyDescent="0.2">
      <c r="A2339" s="1">
        <v>2334</v>
      </c>
      <c r="D2339" s="4"/>
      <c r="E2339" s="2" t="b">
        <f t="shared" ca="1" si="61"/>
        <v>1</v>
      </c>
      <c r="F2339" s="2" t="str" cm="1">
        <f t="array" aca="1" ref="F2339" ca="1">IF(G2339&lt;&gt;"",INDIRECT("'"&amp;G2339&amp;"'!"&amp;H2339),"")</f>
        <v/>
      </c>
      <c r="G2339" s="1533"/>
      <c r="I2339" s="4"/>
      <c r="J2339" s="4"/>
      <c r="K2339" s="4"/>
    </row>
    <row r="2340" spans="1:11" x14ac:dyDescent="0.2">
      <c r="A2340" s="1">
        <v>2335</v>
      </c>
      <c r="D2340" s="4"/>
      <c r="E2340" s="2" t="b">
        <f t="shared" ca="1" si="61"/>
        <v>1</v>
      </c>
      <c r="F2340" s="2" t="str" cm="1">
        <f t="array" aca="1" ref="F2340" ca="1">IF(G2340&lt;&gt;"",INDIRECT("'"&amp;G2340&amp;"'!"&amp;H2340),"")</f>
        <v/>
      </c>
      <c r="G2340" s="1533"/>
      <c r="I2340" s="4"/>
      <c r="J2340" s="4"/>
      <c r="K2340" s="4"/>
    </row>
    <row r="2341" spans="1:11" x14ac:dyDescent="0.2">
      <c r="A2341" s="1">
        <v>2336</v>
      </c>
      <c r="D2341" s="4"/>
      <c r="E2341" s="2" t="b">
        <f t="shared" ca="1" si="61"/>
        <v>1</v>
      </c>
      <c r="F2341" s="2" t="str" cm="1">
        <f t="array" aca="1" ref="F2341" ca="1">IF(G2341&lt;&gt;"",INDIRECT("'"&amp;G2341&amp;"'!"&amp;H2341),"")</f>
        <v/>
      </c>
      <c r="G2341" s="1533"/>
      <c r="I2341" s="4"/>
      <c r="J2341" s="4"/>
      <c r="K2341" s="4"/>
    </row>
    <row r="2342" spans="1:11" x14ac:dyDescent="0.2">
      <c r="A2342" s="1">
        <v>2337</v>
      </c>
      <c r="D2342" s="4"/>
      <c r="E2342" s="2" t="b">
        <f t="shared" ca="1" si="61"/>
        <v>1</v>
      </c>
      <c r="F2342" s="2" t="str" cm="1">
        <f t="array" aca="1" ref="F2342" ca="1">IF(G2342&lt;&gt;"",INDIRECT("'"&amp;G2342&amp;"'!"&amp;H2342),"")</f>
        <v/>
      </c>
      <c r="G2342" s="1533"/>
      <c r="I2342" s="4"/>
      <c r="J2342" s="4"/>
      <c r="K2342" s="4"/>
    </row>
    <row r="2343" spans="1:11" x14ac:dyDescent="0.2">
      <c r="A2343" s="1">
        <v>2338</v>
      </c>
      <c r="D2343" s="4"/>
      <c r="E2343" s="2" t="b">
        <f t="shared" ca="1" si="61"/>
        <v>1</v>
      </c>
      <c r="F2343" s="2" t="str" cm="1">
        <f t="array" aca="1" ref="F2343" ca="1">IF(G2343&lt;&gt;"",INDIRECT("'"&amp;G2343&amp;"'!"&amp;H2343),"")</f>
        <v/>
      </c>
      <c r="G2343" s="1533"/>
      <c r="I2343" s="4"/>
      <c r="J2343" s="4"/>
      <c r="K2343" s="4"/>
    </row>
    <row r="2344" spans="1:11" x14ac:dyDescent="0.2">
      <c r="A2344" s="1">
        <v>2339</v>
      </c>
      <c r="D2344" s="4"/>
      <c r="E2344" s="2" t="b">
        <f t="shared" ca="1" si="61"/>
        <v>1</v>
      </c>
      <c r="F2344" s="2" t="str" cm="1">
        <f t="array" aca="1" ref="F2344" ca="1">IF(G2344&lt;&gt;"",INDIRECT("'"&amp;G2344&amp;"'!"&amp;H2344),"")</f>
        <v/>
      </c>
      <c r="G2344" s="1533"/>
      <c r="I2344" s="4"/>
      <c r="J2344" s="4"/>
      <c r="K2344" s="4"/>
    </row>
    <row r="2345" spans="1:11" x14ac:dyDescent="0.2">
      <c r="A2345" s="1">
        <v>2340</v>
      </c>
      <c r="D2345" s="4"/>
      <c r="E2345" s="2" t="b">
        <f t="shared" ca="1" si="61"/>
        <v>1</v>
      </c>
      <c r="F2345" s="2" t="str" cm="1">
        <f t="array" aca="1" ref="F2345" ca="1">IF(G2345&lt;&gt;"",INDIRECT("'"&amp;G2345&amp;"'!"&amp;H2345),"")</f>
        <v/>
      </c>
      <c r="G2345" s="1533"/>
      <c r="I2345" s="4"/>
      <c r="J2345" s="4"/>
      <c r="K2345" s="4"/>
    </row>
    <row r="2346" spans="1:11" x14ac:dyDescent="0.2">
      <c r="A2346" s="1">
        <v>2341</v>
      </c>
      <c r="D2346" s="4"/>
      <c r="E2346" s="2" t="b">
        <f t="shared" ca="1" si="61"/>
        <v>1</v>
      </c>
      <c r="F2346" s="2" t="str" cm="1">
        <f t="array" aca="1" ref="F2346" ca="1">IF(G2346&lt;&gt;"",INDIRECT("'"&amp;G2346&amp;"'!"&amp;H2346),"")</f>
        <v/>
      </c>
      <c r="G2346" s="1533"/>
      <c r="I2346" s="4"/>
      <c r="J2346" s="4"/>
      <c r="K2346" s="4"/>
    </row>
    <row r="2347" spans="1:11" x14ac:dyDescent="0.2">
      <c r="A2347" s="1">
        <v>2342</v>
      </c>
      <c r="D2347" s="4"/>
      <c r="E2347" s="2" t="b">
        <f t="shared" ca="1" si="61"/>
        <v>1</v>
      </c>
      <c r="F2347" s="2" t="str" cm="1">
        <f t="array" aca="1" ref="F2347" ca="1">IF(G2347&lt;&gt;"",INDIRECT("'"&amp;G2347&amp;"'!"&amp;H2347),"")</f>
        <v/>
      </c>
      <c r="G2347" s="1533"/>
      <c r="I2347" s="4"/>
      <c r="J2347" s="4"/>
      <c r="K2347" s="4"/>
    </row>
    <row r="2348" spans="1:11" x14ac:dyDescent="0.2">
      <c r="A2348" s="1">
        <v>2343</v>
      </c>
      <c r="D2348" s="4"/>
      <c r="E2348" s="2" t="b">
        <f t="shared" ca="1" si="61"/>
        <v>1</v>
      </c>
      <c r="F2348" s="2" t="str" cm="1">
        <f t="array" aca="1" ref="F2348" ca="1">IF(G2348&lt;&gt;"",INDIRECT("'"&amp;G2348&amp;"'!"&amp;H2348),"")</f>
        <v/>
      </c>
      <c r="G2348" s="1533"/>
      <c r="I2348" s="4"/>
      <c r="J2348" s="4"/>
      <c r="K2348" s="4"/>
    </row>
    <row r="2349" spans="1:11" x14ac:dyDescent="0.2">
      <c r="A2349" s="1">
        <v>2344</v>
      </c>
      <c r="D2349" s="4"/>
      <c r="E2349" s="2" t="b">
        <f t="shared" ca="1" si="61"/>
        <v>1</v>
      </c>
      <c r="F2349" s="2" t="str" cm="1">
        <f t="array" aca="1" ref="F2349" ca="1">IF(G2349&lt;&gt;"",INDIRECT("'"&amp;G2349&amp;"'!"&amp;H2349),"")</f>
        <v/>
      </c>
      <c r="G2349" s="1533"/>
      <c r="I2349" s="4"/>
      <c r="J2349" s="4"/>
      <c r="K2349" s="4"/>
    </row>
    <row r="2350" spans="1:11" x14ac:dyDescent="0.2">
      <c r="A2350" s="1">
        <v>2345</v>
      </c>
      <c r="D2350" s="4"/>
      <c r="E2350" s="2" t="b">
        <f t="shared" ca="1" si="61"/>
        <v>1</v>
      </c>
      <c r="F2350" s="2" t="str" cm="1">
        <f t="array" aca="1" ref="F2350" ca="1">IF(G2350&lt;&gt;"",INDIRECT("'"&amp;G2350&amp;"'!"&amp;H2350),"")</f>
        <v/>
      </c>
      <c r="G2350" s="1533"/>
      <c r="I2350" s="4"/>
      <c r="J2350" s="4"/>
      <c r="K2350" s="4"/>
    </row>
    <row r="2351" spans="1:11" x14ac:dyDescent="0.2">
      <c r="A2351" s="1">
        <v>2346</v>
      </c>
      <c r="D2351" s="4"/>
      <c r="E2351" s="2" t="b">
        <f t="shared" ca="1" si="61"/>
        <v>1</v>
      </c>
      <c r="F2351" s="2" t="str" cm="1">
        <f t="array" aca="1" ref="F2351" ca="1">IF(G2351&lt;&gt;"",INDIRECT("'"&amp;G2351&amp;"'!"&amp;H2351),"")</f>
        <v/>
      </c>
      <c r="G2351" s="1533"/>
      <c r="I2351" s="4"/>
      <c r="J2351" s="4"/>
      <c r="K2351" s="4"/>
    </row>
    <row r="2352" spans="1:11" x14ac:dyDescent="0.2">
      <c r="A2352" s="1">
        <v>2347</v>
      </c>
      <c r="D2352" s="4"/>
      <c r="E2352" s="2" t="b">
        <f t="shared" ca="1" si="61"/>
        <v>1</v>
      </c>
      <c r="F2352" s="2" t="str" cm="1">
        <f t="array" aca="1" ref="F2352" ca="1">IF(G2352&lt;&gt;"",INDIRECT("'"&amp;G2352&amp;"'!"&amp;H2352),"")</f>
        <v/>
      </c>
      <c r="G2352" s="1533"/>
      <c r="I2352" s="4"/>
      <c r="J2352" s="4"/>
      <c r="K2352" s="4"/>
    </row>
    <row r="2353" spans="1:11" x14ac:dyDescent="0.2">
      <c r="A2353" s="1">
        <v>2348</v>
      </c>
      <c r="D2353" s="4"/>
      <c r="E2353" s="2" t="b">
        <f t="shared" ca="1" si="61"/>
        <v>1</v>
      </c>
      <c r="F2353" s="2" t="str" cm="1">
        <f t="array" aca="1" ref="F2353" ca="1">IF(G2353&lt;&gt;"",INDIRECT("'"&amp;G2353&amp;"'!"&amp;H2353),"")</f>
        <v/>
      </c>
      <c r="G2353" s="1533"/>
      <c r="I2353" s="4"/>
      <c r="J2353" s="4"/>
      <c r="K2353" s="4"/>
    </row>
    <row r="2354" spans="1:11" x14ac:dyDescent="0.2">
      <c r="A2354" s="1">
        <v>2349</v>
      </c>
      <c r="D2354" s="4"/>
      <c r="E2354" s="2" t="b">
        <f t="shared" ca="1" si="61"/>
        <v>1</v>
      </c>
      <c r="F2354" s="2" t="str" cm="1">
        <f t="array" aca="1" ref="F2354" ca="1">IF(G2354&lt;&gt;"",INDIRECT("'"&amp;G2354&amp;"'!"&amp;H2354),"")</f>
        <v/>
      </c>
      <c r="G2354" s="1533"/>
      <c r="I2354" s="4"/>
      <c r="J2354" s="4"/>
      <c r="K2354" s="4"/>
    </row>
    <row r="2355" spans="1:11" x14ac:dyDescent="0.2">
      <c r="A2355" s="1">
        <v>2350</v>
      </c>
      <c r="D2355" s="4"/>
      <c r="E2355" s="2" t="b">
        <f t="shared" ca="1" si="61"/>
        <v>1</v>
      </c>
      <c r="F2355" s="2" t="str" cm="1">
        <f t="array" aca="1" ref="F2355" ca="1">IF(G2355&lt;&gt;"",INDIRECT("'"&amp;G2355&amp;"'!"&amp;H2355),"")</f>
        <v/>
      </c>
      <c r="G2355" s="1533"/>
      <c r="I2355" s="4"/>
      <c r="J2355" s="4"/>
      <c r="K2355" s="4"/>
    </row>
    <row r="2356" spans="1:11" x14ac:dyDescent="0.2">
      <c r="A2356" s="1">
        <v>2351</v>
      </c>
      <c r="D2356" s="4"/>
      <c r="E2356" s="2" t="b">
        <f t="shared" ca="1" si="61"/>
        <v>1</v>
      </c>
      <c r="F2356" s="2" t="str" cm="1">
        <f t="array" aca="1" ref="F2356" ca="1">IF(G2356&lt;&gt;"",INDIRECT("'"&amp;G2356&amp;"'!"&amp;H2356),"")</f>
        <v/>
      </c>
      <c r="G2356" s="1533"/>
      <c r="I2356" s="4"/>
      <c r="J2356" s="4"/>
      <c r="K2356" s="4"/>
    </row>
    <row r="2357" spans="1:11" x14ac:dyDescent="0.2">
      <c r="A2357" s="1">
        <v>2352</v>
      </c>
      <c r="D2357" s="4"/>
      <c r="E2357" s="2" t="b">
        <f t="shared" ca="1" si="61"/>
        <v>1</v>
      </c>
      <c r="F2357" s="2" t="str" cm="1">
        <f t="array" aca="1" ref="F2357" ca="1">IF(G2357&lt;&gt;"",INDIRECT("'"&amp;G2357&amp;"'!"&amp;H2357),"")</f>
        <v/>
      </c>
      <c r="G2357" s="1533"/>
      <c r="I2357" s="4"/>
      <c r="J2357" s="4"/>
      <c r="K2357" s="4"/>
    </row>
    <row r="2358" spans="1:11" x14ac:dyDescent="0.2">
      <c r="A2358" s="1">
        <v>2353</v>
      </c>
      <c r="D2358" s="4"/>
      <c r="E2358" s="2" t="b">
        <f t="shared" ca="1" si="61"/>
        <v>1</v>
      </c>
      <c r="F2358" s="2" t="str" cm="1">
        <f t="array" aca="1" ref="F2358" ca="1">IF(G2358&lt;&gt;"",INDIRECT("'"&amp;G2358&amp;"'!"&amp;H2358),"")</f>
        <v/>
      </c>
      <c r="G2358" s="1533"/>
      <c r="I2358" s="4"/>
      <c r="J2358" s="4"/>
      <c r="K2358" s="4"/>
    </row>
    <row r="2359" spans="1:11" x14ac:dyDescent="0.2">
      <c r="A2359" s="1">
        <v>2354</v>
      </c>
      <c r="D2359" s="4"/>
      <c r="E2359" s="2" t="b">
        <f t="shared" ca="1" si="61"/>
        <v>1</v>
      </c>
      <c r="F2359" s="2" t="str" cm="1">
        <f t="array" aca="1" ref="F2359" ca="1">IF(G2359&lt;&gt;"",INDIRECT("'"&amp;G2359&amp;"'!"&amp;H2359),"")</f>
        <v/>
      </c>
      <c r="G2359" s="1533"/>
      <c r="I2359" s="4"/>
      <c r="J2359" s="4"/>
      <c r="K2359" s="4"/>
    </row>
    <row r="2360" spans="1:11" x14ac:dyDescent="0.2">
      <c r="A2360" s="1">
        <v>2355</v>
      </c>
      <c r="D2360" s="4"/>
      <c r="E2360" s="2" t="b">
        <f t="shared" ca="1" si="61"/>
        <v>1</v>
      </c>
      <c r="F2360" s="2" t="str" cm="1">
        <f t="array" aca="1" ref="F2360" ca="1">IF(G2360&lt;&gt;"",INDIRECT("'"&amp;G2360&amp;"'!"&amp;H2360),"")</f>
        <v/>
      </c>
      <c r="G2360" s="1533"/>
      <c r="I2360" s="4"/>
      <c r="J2360" s="4"/>
      <c r="K2360" s="4"/>
    </row>
    <row r="2361" spans="1:11" x14ac:dyDescent="0.2">
      <c r="A2361" s="1">
        <v>2356</v>
      </c>
      <c r="D2361" s="4"/>
      <c r="E2361" s="2" t="b">
        <f t="shared" ca="1" si="61"/>
        <v>1</v>
      </c>
      <c r="F2361" s="2" t="str" cm="1">
        <f t="array" aca="1" ref="F2361" ca="1">IF(G2361&lt;&gt;"",INDIRECT("'"&amp;G2361&amp;"'!"&amp;H2361),"")</f>
        <v/>
      </c>
      <c r="G2361" s="1533"/>
      <c r="I2361" s="4"/>
      <c r="J2361" s="4"/>
      <c r="K2361" s="4"/>
    </row>
    <row r="2362" spans="1:11" x14ac:dyDescent="0.2">
      <c r="A2362" s="1">
        <v>2357</v>
      </c>
      <c r="D2362" s="4"/>
      <c r="E2362" s="2" t="b">
        <f t="shared" ca="1" si="61"/>
        <v>1</v>
      </c>
      <c r="F2362" s="2" t="str" cm="1">
        <f t="array" aca="1" ref="F2362" ca="1">IF(G2362&lt;&gt;"",INDIRECT("'"&amp;G2362&amp;"'!"&amp;H2362),"")</f>
        <v/>
      </c>
      <c r="G2362" s="1533"/>
      <c r="I2362" s="4"/>
      <c r="J2362" s="4"/>
      <c r="K2362" s="4"/>
    </row>
    <row r="2363" spans="1:11" x14ac:dyDescent="0.2">
      <c r="A2363" s="1">
        <v>2358</v>
      </c>
      <c r="D2363" s="4"/>
      <c r="E2363" s="2" t="b">
        <f t="shared" ca="1" si="61"/>
        <v>1</v>
      </c>
      <c r="F2363" s="2" t="str" cm="1">
        <f t="array" aca="1" ref="F2363" ca="1">IF(G2363&lt;&gt;"",INDIRECT("'"&amp;G2363&amp;"'!"&amp;H2363),"")</f>
        <v/>
      </c>
      <c r="G2363" s="1533"/>
      <c r="I2363" s="4"/>
      <c r="J2363" s="4"/>
      <c r="K2363" s="4"/>
    </row>
    <row r="2364" spans="1:11" x14ac:dyDescent="0.2">
      <c r="A2364" s="1">
        <v>2359</v>
      </c>
      <c r="D2364" s="4"/>
      <c r="E2364" s="2" t="b">
        <f t="shared" ca="1" si="61"/>
        <v>1</v>
      </c>
      <c r="F2364" s="2" t="str" cm="1">
        <f t="array" aca="1" ref="F2364" ca="1">IF(G2364&lt;&gt;"",INDIRECT("'"&amp;G2364&amp;"'!"&amp;H2364),"")</f>
        <v/>
      </c>
      <c r="G2364" s="1533"/>
      <c r="I2364" s="4"/>
      <c r="J2364" s="4"/>
      <c r="K2364" s="4"/>
    </row>
    <row r="2365" spans="1:11" x14ac:dyDescent="0.2">
      <c r="A2365" s="1">
        <v>2360</v>
      </c>
      <c r="D2365" s="4"/>
      <c r="E2365" s="2" t="b">
        <f t="shared" ca="1" si="61"/>
        <v>1</v>
      </c>
      <c r="F2365" s="2" t="str" cm="1">
        <f t="array" aca="1" ref="F2365" ca="1">IF(G2365&lt;&gt;"",INDIRECT("'"&amp;G2365&amp;"'!"&amp;H2365),"")</f>
        <v/>
      </c>
      <c r="G2365" s="1533"/>
      <c r="I2365" s="4"/>
      <c r="J2365" s="4"/>
      <c r="K2365" s="4"/>
    </row>
    <row r="2366" spans="1:11" x14ac:dyDescent="0.2">
      <c r="A2366" s="1">
        <v>2361</v>
      </c>
      <c r="D2366" s="4"/>
      <c r="E2366" s="2" t="b">
        <f t="shared" ca="1" si="61"/>
        <v>1</v>
      </c>
      <c r="F2366" s="2" t="str" cm="1">
        <f t="array" aca="1" ref="F2366" ca="1">IF(G2366&lt;&gt;"",INDIRECT("'"&amp;G2366&amp;"'!"&amp;H2366),"")</f>
        <v/>
      </c>
      <c r="G2366" s="1533"/>
      <c r="I2366" s="4"/>
      <c r="J2366" s="4"/>
      <c r="K2366" s="4"/>
    </row>
    <row r="2367" spans="1:11" x14ac:dyDescent="0.2">
      <c r="A2367" s="1">
        <v>2362</v>
      </c>
      <c r="D2367" s="4"/>
      <c r="E2367" s="2" t="b">
        <f t="shared" ca="1" si="61"/>
        <v>1</v>
      </c>
      <c r="F2367" s="2" t="str" cm="1">
        <f t="array" aca="1" ref="F2367" ca="1">IF(G2367&lt;&gt;"",INDIRECT("'"&amp;G2367&amp;"'!"&amp;H2367),"")</f>
        <v/>
      </c>
      <c r="G2367" s="1533"/>
      <c r="I2367" s="4"/>
      <c r="J2367" s="4"/>
      <c r="K2367" s="4"/>
    </row>
    <row r="2368" spans="1:11" x14ac:dyDescent="0.2">
      <c r="A2368" s="1">
        <v>2363</v>
      </c>
      <c r="D2368" s="4"/>
      <c r="E2368" s="2" t="b">
        <f t="shared" ca="1" si="61"/>
        <v>1</v>
      </c>
      <c r="F2368" s="2" t="str" cm="1">
        <f t="array" aca="1" ref="F2368" ca="1">IF(G2368&lt;&gt;"",INDIRECT("'"&amp;G2368&amp;"'!"&amp;H2368),"")</f>
        <v/>
      </c>
      <c r="G2368" s="1533"/>
      <c r="I2368" s="4"/>
      <c r="J2368" s="4"/>
      <c r="K2368" s="4"/>
    </row>
    <row r="2369" spans="1:11" x14ac:dyDescent="0.2">
      <c r="A2369" s="1">
        <v>2364</v>
      </c>
      <c r="D2369" s="4"/>
      <c r="E2369" s="2" t="b">
        <f t="shared" ca="1" si="61"/>
        <v>1</v>
      </c>
      <c r="F2369" s="2" t="str" cm="1">
        <f t="array" aca="1" ref="F2369" ca="1">IF(G2369&lt;&gt;"",INDIRECT("'"&amp;G2369&amp;"'!"&amp;H2369),"")</f>
        <v/>
      </c>
      <c r="G2369" s="1533"/>
      <c r="I2369" s="4"/>
      <c r="J2369" s="4"/>
      <c r="K2369" s="4"/>
    </row>
    <row r="2370" spans="1:11" x14ac:dyDescent="0.2">
      <c r="A2370" s="1">
        <v>2365</v>
      </c>
      <c r="D2370" s="4"/>
      <c r="E2370" s="2" t="b">
        <f t="shared" ref="E2370:E2433" ca="1" si="62">F2370=B2370</f>
        <v>1</v>
      </c>
      <c r="F2370" s="2" t="str" cm="1">
        <f t="array" aca="1" ref="F2370" ca="1">IF(G2370&lt;&gt;"",INDIRECT("'"&amp;G2370&amp;"'!"&amp;H2370),"")</f>
        <v/>
      </c>
      <c r="G2370" s="1533"/>
      <c r="I2370" s="4"/>
      <c r="J2370" s="4"/>
      <c r="K2370" s="4"/>
    </row>
    <row r="2371" spans="1:11" x14ac:dyDescent="0.2">
      <c r="A2371" s="1">
        <v>2366</v>
      </c>
      <c r="D2371" s="4"/>
      <c r="E2371" s="2" t="b">
        <f t="shared" ca="1" si="62"/>
        <v>1</v>
      </c>
      <c r="F2371" s="2" t="str" cm="1">
        <f t="array" aca="1" ref="F2371" ca="1">IF(G2371&lt;&gt;"",INDIRECT("'"&amp;G2371&amp;"'!"&amp;H2371),"")</f>
        <v/>
      </c>
      <c r="G2371" s="1533"/>
      <c r="I2371" s="4"/>
      <c r="J2371" s="4"/>
      <c r="K2371" s="4"/>
    </row>
    <row r="2372" spans="1:11" x14ac:dyDescent="0.2">
      <c r="A2372" s="1">
        <v>2367</v>
      </c>
      <c r="D2372" s="4"/>
      <c r="E2372" s="2" t="b">
        <f t="shared" ca="1" si="62"/>
        <v>1</v>
      </c>
      <c r="F2372" s="2" t="str" cm="1">
        <f t="array" aca="1" ref="F2372" ca="1">IF(G2372&lt;&gt;"",INDIRECT("'"&amp;G2372&amp;"'!"&amp;H2372),"")</f>
        <v/>
      </c>
      <c r="G2372" s="1533"/>
      <c r="I2372" s="4"/>
      <c r="J2372" s="4"/>
      <c r="K2372" s="4"/>
    </row>
    <row r="2373" spans="1:11" x14ac:dyDescent="0.2">
      <c r="A2373" s="1">
        <v>2368</v>
      </c>
      <c r="D2373" s="4"/>
      <c r="E2373" s="2" t="b">
        <f t="shared" ca="1" si="62"/>
        <v>1</v>
      </c>
      <c r="F2373" s="2" t="str" cm="1">
        <f t="array" aca="1" ref="F2373" ca="1">IF(G2373&lt;&gt;"",INDIRECT("'"&amp;G2373&amp;"'!"&amp;H2373),"")</f>
        <v/>
      </c>
      <c r="G2373" s="1533"/>
      <c r="I2373" s="4"/>
      <c r="J2373" s="4"/>
      <c r="K2373" s="4"/>
    </row>
    <row r="2374" spans="1:11" x14ac:dyDescent="0.2">
      <c r="A2374" s="1">
        <v>2369</v>
      </c>
      <c r="D2374" s="4"/>
      <c r="E2374" s="2" t="b">
        <f t="shared" ca="1" si="62"/>
        <v>1</v>
      </c>
      <c r="F2374" s="2" t="str" cm="1">
        <f t="array" aca="1" ref="F2374" ca="1">IF(G2374&lt;&gt;"",INDIRECT("'"&amp;G2374&amp;"'!"&amp;H2374),"")</f>
        <v/>
      </c>
      <c r="G2374" s="1533"/>
      <c r="I2374" s="4"/>
      <c r="J2374" s="4"/>
      <c r="K2374" s="4"/>
    </row>
    <row r="2375" spans="1:11" x14ac:dyDescent="0.2">
      <c r="A2375" s="1">
        <v>2370</v>
      </c>
      <c r="D2375" s="4"/>
      <c r="E2375" s="2" t="b">
        <f t="shared" ca="1" si="62"/>
        <v>1</v>
      </c>
      <c r="F2375" s="2" t="str" cm="1">
        <f t="array" aca="1" ref="F2375" ca="1">IF(G2375&lt;&gt;"",INDIRECT("'"&amp;G2375&amp;"'!"&amp;H2375),"")</f>
        <v/>
      </c>
      <c r="G2375" s="1533"/>
      <c r="I2375" s="4"/>
      <c r="J2375" s="4"/>
      <c r="K2375" s="4"/>
    </row>
    <row r="2376" spans="1:11" x14ac:dyDescent="0.2">
      <c r="A2376" s="1">
        <v>2371</v>
      </c>
      <c r="D2376" s="4"/>
      <c r="E2376" s="2" t="b">
        <f t="shared" ca="1" si="62"/>
        <v>1</v>
      </c>
      <c r="F2376" s="2" t="str" cm="1">
        <f t="array" aca="1" ref="F2376" ca="1">IF(G2376&lt;&gt;"",INDIRECT("'"&amp;G2376&amp;"'!"&amp;H2376),"")</f>
        <v/>
      </c>
      <c r="G2376" s="1533"/>
      <c r="I2376" s="4"/>
      <c r="J2376" s="4"/>
      <c r="K2376" s="4"/>
    </row>
    <row r="2377" spans="1:11" x14ac:dyDescent="0.2">
      <c r="A2377" s="1">
        <v>2372</v>
      </c>
      <c r="D2377" s="4"/>
      <c r="E2377" s="2" t="b">
        <f t="shared" ca="1" si="62"/>
        <v>1</v>
      </c>
      <c r="F2377" s="2" t="str" cm="1">
        <f t="array" aca="1" ref="F2377" ca="1">IF(G2377&lt;&gt;"",INDIRECT("'"&amp;G2377&amp;"'!"&amp;H2377),"")</f>
        <v/>
      </c>
      <c r="G2377" s="1533"/>
      <c r="I2377" s="4"/>
      <c r="J2377" s="4"/>
      <c r="K2377" s="4"/>
    </row>
    <row r="2378" spans="1:11" x14ac:dyDescent="0.2">
      <c r="A2378" s="1">
        <v>2373</v>
      </c>
      <c r="D2378" s="3" t="s">
        <v>298</v>
      </c>
      <c r="E2378" s="2" t="b">
        <f t="shared" ca="1" si="62"/>
        <v>1</v>
      </c>
      <c r="F2378" s="2" t="str" cm="1">
        <f t="array" aca="1" ref="F2378" ca="1">IF(G2378&lt;&gt;"",INDIRECT("'"&amp;G2378&amp;"'!"&amp;H2378),"")</f>
        <v/>
      </c>
      <c r="G2378" s="1533"/>
    </row>
    <row r="2379" spans="1:11" x14ac:dyDescent="0.2">
      <c r="A2379">
        <v>2374</v>
      </c>
      <c r="E2379" s="2" t="b">
        <f t="shared" ca="1" si="62"/>
        <v>1</v>
      </c>
      <c r="F2379" s="2" t="str" cm="1">
        <f t="array" aca="1" ref="F2379" ca="1">IF(G2379&lt;&gt;"",INDIRECT("'"&amp;G2379&amp;"'!"&amp;H2379),"")</f>
        <v/>
      </c>
      <c r="G2379" s="1533"/>
    </row>
    <row r="2380" spans="1:11" x14ac:dyDescent="0.2">
      <c r="A2380" s="1">
        <v>2375</v>
      </c>
      <c r="D2380" s="3" t="s">
        <v>298</v>
      </c>
      <c r="E2380" s="2" t="b">
        <f t="shared" ca="1" si="62"/>
        <v>1</v>
      </c>
      <c r="F2380" s="2" t="str" cm="1">
        <f t="array" aca="1" ref="F2380" ca="1">IF(G2380&lt;&gt;"",INDIRECT("'"&amp;G2380&amp;"'!"&amp;H2380),"")</f>
        <v/>
      </c>
      <c r="G2380" s="1533"/>
    </row>
    <row r="2381" spans="1:11" x14ac:dyDescent="0.2">
      <c r="A2381">
        <v>2376</v>
      </c>
      <c r="E2381" s="2" t="b">
        <f t="shared" ca="1" si="62"/>
        <v>1</v>
      </c>
      <c r="F2381" s="2" t="str" cm="1">
        <f t="array" aca="1" ref="F2381" ca="1">IF(G2381&lt;&gt;"",INDIRECT("'"&amp;G2381&amp;"'!"&amp;H2381),"")</f>
        <v/>
      </c>
      <c r="G2381" s="1533"/>
    </row>
    <row r="2382" spans="1:11" x14ac:dyDescent="0.2">
      <c r="A2382" s="1">
        <v>2377</v>
      </c>
      <c r="D2382" s="4"/>
      <c r="E2382" s="2" t="b">
        <f t="shared" ca="1" si="62"/>
        <v>1</v>
      </c>
      <c r="F2382" s="2" t="str" cm="1">
        <f t="array" aca="1" ref="F2382" ca="1">IF(G2382&lt;&gt;"",INDIRECT("'"&amp;G2382&amp;"'!"&amp;H2382),"")</f>
        <v/>
      </c>
      <c r="G2382" s="1533"/>
      <c r="I2382" s="4"/>
      <c r="J2382" s="4"/>
      <c r="K2382" s="4"/>
    </row>
    <row r="2383" spans="1:11" x14ac:dyDescent="0.2">
      <c r="A2383" s="1">
        <v>2378</v>
      </c>
      <c r="D2383" s="4"/>
      <c r="E2383" s="2" t="b">
        <f t="shared" ca="1" si="62"/>
        <v>1</v>
      </c>
      <c r="F2383" s="2" t="str" cm="1">
        <f t="array" aca="1" ref="F2383" ca="1">IF(G2383&lt;&gt;"",INDIRECT("'"&amp;G2383&amp;"'!"&amp;H2383),"")</f>
        <v/>
      </c>
      <c r="G2383" s="1533"/>
      <c r="I2383" s="4"/>
      <c r="J2383" s="4"/>
      <c r="K2383" s="4"/>
    </row>
    <row r="2384" spans="1:11" x14ac:dyDescent="0.2">
      <c r="A2384" s="1">
        <v>2379</v>
      </c>
      <c r="D2384" s="4"/>
      <c r="E2384" s="2" t="b">
        <f t="shared" ca="1" si="62"/>
        <v>1</v>
      </c>
      <c r="F2384" s="2" t="str" cm="1">
        <f t="array" aca="1" ref="F2384" ca="1">IF(G2384&lt;&gt;"",INDIRECT("'"&amp;G2384&amp;"'!"&amp;H2384),"")</f>
        <v/>
      </c>
      <c r="G2384" s="1533"/>
      <c r="I2384" s="4"/>
      <c r="J2384" s="4"/>
      <c r="K2384" s="4"/>
    </row>
    <row r="2385" spans="1:11" x14ac:dyDescent="0.2">
      <c r="A2385" s="1">
        <v>2380</v>
      </c>
      <c r="D2385" s="4"/>
      <c r="E2385" s="2" t="b">
        <f t="shared" ca="1" si="62"/>
        <v>1</v>
      </c>
      <c r="F2385" s="2" t="str" cm="1">
        <f t="array" aca="1" ref="F2385" ca="1">IF(G2385&lt;&gt;"",INDIRECT("'"&amp;G2385&amp;"'!"&amp;H2385),"")</f>
        <v/>
      </c>
      <c r="G2385" s="1533"/>
      <c r="I2385" s="4"/>
      <c r="J2385" s="4"/>
      <c r="K2385" s="4"/>
    </row>
    <row r="2386" spans="1:11" x14ac:dyDescent="0.2">
      <c r="A2386" s="1">
        <v>2381</v>
      </c>
      <c r="D2386" s="4"/>
      <c r="E2386" s="2" t="b">
        <f t="shared" ca="1" si="62"/>
        <v>1</v>
      </c>
      <c r="F2386" s="2" t="str" cm="1">
        <f t="array" aca="1" ref="F2386" ca="1">IF(G2386&lt;&gt;"",INDIRECT("'"&amp;G2386&amp;"'!"&amp;H2386),"")</f>
        <v/>
      </c>
      <c r="G2386" s="1533"/>
      <c r="I2386" s="4"/>
      <c r="J2386" s="4"/>
      <c r="K2386" s="4"/>
    </row>
    <row r="2387" spans="1:11" x14ac:dyDescent="0.2">
      <c r="A2387" s="1">
        <v>2382</v>
      </c>
      <c r="D2387" s="4"/>
      <c r="E2387" s="2" t="b">
        <f t="shared" ca="1" si="62"/>
        <v>1</v>
      </c>
      <c r="F2387" s="2" t="str" cm="1">
        <f t="array" aca="1" ref="F2387" ca="1">IF(G2387&lt;&gt;"",INDIRECT("'"&amp;G2387&amp;"'!"&amp;H2387),"")</f>
        <v/>
      </c>
      <c r="G2387" s="1533"/>
      <c r="I2387" s="4"/>
      <c r="J2387" s="4"/>
      <c r="K2387" s="4"/>
    </row>
    <row r="2388" spans="1:11" x14ac:dyDescent="0.2">
      <c r="A2388" s="1">
        <v>2383</v>
      </c>
      <c r="D2388" s="4"/>
      <c r="E2388" s="2" t="b">
        <f t="shared" ca="1" si="62"/>
        <v>1</v>
      </c>
      <c r="F2388" s="2" t="str" cm="1">
        <f t="array" aca="1" ref="F2388" ca="1">IF(G2388&lt;&gt;"",INDIRECT("'"&amp;G2388&amp;"'!"&amp;H2388),"")</f>
        <v/>
      </c>
      <c r="G2388" s="1533"/>
      <c r="I2388" s="4"/>
      <c r="J2388" s="4"/>
      <c r="K2388" s="4"/>
    </row>
    <row r="2389" spans="1:11" x14ac:dyDescent="0.2">
      <c r="A2389" s="1">
        <v>2384</v>
      </c>
      <c r="D2389" s="4"/>
      <c r="E2389" s="2" t="b">
        <f t="shared" ca="1" si="62"/>
        <v>1</v>
      </c>
      <c r="F2389" s="2" t="str" cm="1">
        <f t="array" aca="1" ref="F2389" ca="1">IF(G2389&lt;&gt;"",INDIRECT("'"&amp;G2389&amp;"'!"&amp;H2389),"")</f>
        <v/>
      </c>
      <c r="G2389" s="1533"/>
      <c r="I2389" s="4"/>
      <c r="J2389" s="4"/>
      <c r="K2389" s="4"/>
    </row>
    <row r="2390" spans="1:11" x14ac:dyDescent="0.2">
      <c r="A2390" s="1">
        <v>2385</v>
      </c>
      <c r="D2390" s="4"/>
      <c r="E2390" s="2" t="b">
        <f t="shared" ca="1" si="62"/>
        <v>1</v>
      </c>
      <c r="F2390" s="2" t="str" cm="1">
        <f t="array" aca="1" ref="F2390" ca="1">IF(G2390&lt;&gt;"",INDIRECT("'"&amp;G2390&amp;"'!"&amp;H2390),"")</f>
        <v/>
      </c>
      <c r="G2390" s="1533"/>
      <c r="I2390" s="4"/>
      <c r="J2390" s="4"/>
      <c r="K2390" s="4"/>
    </row>
    <row r="2391" spans="1:11" x14ac:dyDescent="0.2">
      <c r="A2391" s="1">
        <v>2386</v>
      </c>
      <c r="D2391" s="4"/>
      <c r="E2391" s="2" t="b">
        <f t="shared" ca="1" si="62"/>
        <v>1</v>
      </c>
      <c r="F2391" s="2" t="str" cm="1">
        <f t="array" aca="1" ref="F2391" ca="1">IF(G2391&lt;&gt;"",INDIRECT("'"&amp;G2391&amp;"'!"&amp;H2391),"")</f>
        <v/>
      </c>
      <c r="G2391" s="1533"/>
      <c r="I2391" s="4"/>
      <c r="J2391" s="4"/>
      <c r="K2391" s="4"/>
    </row>
    <row r="2392" spans="1:11" x14ac:dyDescent="0.2">
      <c r="A2392" s="1">
        <v>2387</v>
      </c>
      <c r="D2392" s="4"/>
      <c r="E2392" s="2" t="b">
        <f t="shared" ca="1" si="62"/>
        <v>1</v>
      </c>
      <c r="F2392" s="2" t="str" cm="1">
        <f t="array" aca="1" ref="F2392" ca="1">IF(G2392&lt;&gt;"",INDIRECT("'"&amp;G2392&amp;"'!"&amp;H2392),"")</f>
        <v/>
      </c>
      <c r="G2392" s="1533"/>
      <c r="I2392" s="4"/>
      <c r="J2392" s="4"/>
      <c r="K2392" s="4"/>
    </row>
    <row r="2393" spans="1:11" x14ac:dyDescent="0.2">
      <c r="A2393" s="1">
        <v>2388</v>
      </c>
      <c r="D2393" s="4"/>
      <c r="E2393" s="2" t="b">
        <f t="shared" ca="1" si="62"/>
        <v>1</v>
      </c>
      <c r="F2393" s="2" t="str" cm="1">
        <f t="array" aca="1" ref="F2393" ca="1">IF(G2393&lt;&gt;"",INDIRECT("'"&amp;G2393&amp;"'!"&amp;H2393),"")</f>
        <v/>
      </c>
      <c r="G2393" s="1533"/>
      <c r="I2393" s="4"/>
      <c r="J2393" s="4"/>
      <c r="K2393" s="4"/>
    </row>
    <row r="2394" spans="1:11" x14ac:dyDescent="0.2">
      <c r="A2394" s="1">
        <v>2389</v>
      </c>
      <c r="D2394" s="4"/>
      <c r="E2394" s="2" t="b">
        <f t="shared" ca="1" si="62"/>
        <v>1</v>
      </c>
      <c r="F2394" s="2" t="str" cm="1">
        <f t="array" aca="1" ref="F2394" ca="1">IF(G2394&lt;&gt;"",INDIRECT("'"&amp;G2394&amp;"'!"&amp;H2394),"")</f>
        <v/>
      </c>
      <c r="G2394" s="1533"/>
      <c r="I2394" s="4"/>
      <c r="J2394" s="4"/>
      <c r="K2394" s="4"/>
    </row>
    <row r="2395" spans="1:11" x14ac:dyDescent="0.2">
      <c r="A2395" s="1">
        <v>2390</v>
      </c>
      <c r="D2395" s="4"/>
      <c r="E2395" s="2" t="b">
        <f t="shared" ca="1" si="62"/>
        <v>1</v>
      </c>
      <c r="F2395" s="2" t="str" cm="1">
        <f t="array" aca="1" ref="F2395" ca="1">IF(G2395&lt;&gt;"",INDIRECT("'"&amp;G2395&amp;"'!"&amp;H2395),"")</f>
        <v/>
      </c>
      <c r="G2395" s="1533"/>
      <c r="I2395" s="4"/>
      <c r="J2395" s="4"/>
      <c r="K2395" s="4"/>
    </row>
    <row r="2396" spans="1:11" x14ac:dyDescent="0.2">
      <c r="A2396" s="1">
        <v>2391</v>
      </c>
      <c r="D2396" s="4"/>
      <c r="E2396" s="2" t="b">
        <f t="shared" ca="1" si="62"/>
        <v>1</v>
      </c>
      <c r="F2396" s="2" t="str" cm="1">
        <f t="array" aca="1" ref="F2396" ca="1">IF(G2396&lt;&gt;"",INDIRECT("'"&amp;G2396&amp;"'!"&amp;H2396),"")</f>
        <v/>
      </c>
      <c r="G2396" s="1533"/>
      <c r="I2396" s="4"/>
      <c r="J2396" s="4"/>
      <c r="K2396" s="4"/>
    </row>
    <row r="2397" spans="1:11" x14ac:dyDescent="0.2">
      <c r="A2397" s="1">
        <v>2392</v>
      </c>
      <c r="D2397" s="4"/>
      <c r="E2397" s="2" t="b">
        <f t="shared" ca="1" si="62"/>
        <v>1</v>
      </c>
      <c r="F2397" s="2" t="str" cm="1">
        <f t="array" aca="1" ref="F2397" ca="1">IF(G2397&lt;&gt;"",INDIRECT("'"&amp;G2397&amp;"'!"&amp;H2397),"")</f>
        <v/>
      </c>
      <c r="G2397" s="1533"/>
      <c r="I2397" s="4"/>
      <c r="J2397" s="4"/>
      <c r="K2397" s="4"/>
    </row>
    <row r="2398" spans="1:11" x14ac:dyDescent="0.2">
      <c r="A2398" s="1">
        <v>2393</v>
      </c>
      <c r="D2398" s="4"/>
      <c r="E2398" s="2" t="b">
        <f t="shared" ca="1" si="62"/>
        <v>1</v>
      </c>
      <c r="F2398" s="2" t="str" cm="1">
        <f t="array" aca="1" ref="F2398" ca="1">IF(G2398&lt;&gt;"",INDIRECT("'"&amp;G2398&amp;"'!"&amp;H2398),"")</f>
        <v/>
      </c>
      <c r="G2398" s="1533"/>
      <c r="I2398" s="4"/>
      <c r="J2398" s="4"/>
      <c r="K2398" s="4"/>
    </row>
    <row r="2399" spans="1:11" x14ac:dyDescent="0.2">
      <c r="A2399" s="1">
        <v>2394</v>
      </c>
      <c r="D2399" s="4"/>
      <c r="E2399" s="2" t="b">
        <f t="shared" ca="1" si="62"/>
        <v>1</v>
      </c>
      <c r="F2399" s="2" t="str" cm="1">
        <f t="array" aca="1" ref="F2399" ca="1">IF(G2399&lt;&gt;"",INDIRECT("'"&amp;G2399&amp;"'!"&amp;H2399),"")</f>
        <v/>
      </c>
      <c r="G2399" s="1533"/>
      <c r="I2399" s="4"/>
      <c r="J2399" s="4"/>
      <c r="K2399" s="4"/>
    </row>
    <row r="2400" spans="1:11" x14ac:dyDescent="0.2">
      <c r="A2400" s="1">
        <v>2395</v>
      </c>
      <c r="D2400" s="4"/>
      <c r="E2400" s="2" t="b">
        <f t="shared" ca="1" si="62"/>
        <v>1</v>
      </c>
      <c r="F2400" s="2" t="str" cm="1">
        <f t="array" aca="1" ref="F2400" ca="1">IF(G2400&lt;&gt;"",INDIRECT("'"&amp;G2400&amp;"'!"&amp;H2400),"")</f>
        <v/>
      </c>
      <c r="G2400" s="1533"/>
      <c r="I2400" s="4"/>
      <c r="J2400" s="4"/>
      <c r="K2400" s="4"/>
    </row>
    <row r="2401" spans="1:11" x14ac:dyDescent="0.2">
      <c r="A2401" s="1">
        <v>2396</v>
      </c>
      <c r="D2401" s="4"/>
      <c r="E2401" s="2" t="b">
        <f t="shared" ca="1" si="62"/>
        <v>1</v>
      </c>
      <c r="F2401" s="2" t="str" cm="1">
        <f t="array" aca="1" ref="F2401" ca="1">IF(G2401&lt;&gt;"",INDIRECT("'"&amp;G2401&amp;"'!"&amp;H2401),"")</f>
        <v/>
      </c>
      <c r="G2401" s="1533"/>
      <c r="I2401" s="4"/>
      <c r="J2401" s="4"/>
      <c r="K2401" s="4"/>
    </row>
    <row r="2402" spans="1:11" x14ac:dyDescent="0.2">
      <c r="A2402" s="1">
        <v>2397</v>
      </c>
      <c r="D2402" s="4"/>
      <c r="E2402" s="2" t="b">
        <f t="shared" ca="1" si="62"/>
        <v>1</v>
      </c>
      <c r="F2402" s="2" t="str" cm="1">
        <f t="array" aca="1" ref="F2402" ca="1">IF(G2402&lt;&gt;"",INDIRECT("'"&amp;G2402&amp;"'!"&amp;H2402),"")</f>
        <v/>
      </c>
      <c r="G2402" s="1533"/>
      <c r="I2402" s="4"/>
      <c r="J2402" s="4"/>
      <c r="K2402" s="4"/>
    </row>
    <row r="2403" spans="1:11" x14ac:dyDescent="0.2">
      <c r="A2403" s="1">
        <v>2398</v>
      </c>
      <c r="D2403" s="4"/>
      <c r="E2403" s="2" t="b">
        <f t="shared" ca="1" si="62"/>
        <v>1</v>
      </c>
      <c r="F2403" s="2" t="str" cm="1">
        <f t="array" aca="1" ref="F2403" ca="1">IF(G2403&lt;&gt;"",INDIRECT("'"&amp;G2403&amp;"'!"&amp;H2403),"")</f>
        <v/>
      </c>
      <c r="G2403" s="1533"/>
      <c r="I2403" s="4"/>
      <c r="J2403" s="4"/>
      <c r="K2403" s="4"/>
    </row>
    <row r="2404" spans="1:11" x14ac:dyDescent="0.2">
      <c r="A2404" s="1">
        <v>2399</v>
      </c>
      <c r="D2404" s="4"/>
      <c r="E2404" s="2" t="b">
        <f t="shared" ca="1" si="62"/>
        <v>1</v>
      </c>
      <c r="F2404" s="2" t="str" cm="1">
        <f t="array" aca="1" ref="F2404" ca="1">IF(G2404&lt;&gt;"",INDIRECT("'"&amp;G2404&amp;"'!"&amp;H2404),"")</f>
        <v/>
      </c>
      <c r="G2404" s="1533"/>
      <c r="I2404" s="4"/>
      <c r="J2404" s="4"/>
      <c r="K2404" s="4"/>
    </row>
    <row r="2405" spans="1:11" x14ac:dyDescent="0.2">
      <c r="A2405" s="1">
        <v>2400</v>
      </c>
      <c r="D2405" s="4"/>
      <c r="E2405" s="2" t="b">
        <f t="shared" ca="1" si="62"/>
        <v>1</v>
      </c>
      <c r="F2405" s="2" t="str" cm="1">
        <f t="array" aca="1" ref="F2405" ca="1">IF(G2405&lt;&gt;"",INDIRECT("'"&amp;G2405&amp;"'!"&amp;H2405),"")</f>
        <v/>
      </c>
      <c r="G2405" s="1533"/>
      <c r="I2405" s="4"/>
      <c r="J2405" s="4"/>
      <c r="K2405" s="4"/>
    </row>
    <row r="2406" spans="1:11" x14ac:dyDescent="0.2">
      <c r="A2406" s="1">
        <v>2401</v>
      </c>
      <c r="D2406" s="4"/>
      <c r="E2406" s="2" t="b">
        <f t="shared" ca="1" si="62"/>
        <v>1</v>
      </c>
      <c r="F2406" s="2" t="str" cm="1">
        <f t="array" aca="1" ref="F2406" ca="1">IF(G2406&lt;&gt;"",INDIRECT("'"&amp;G2406&amp;"'!"&amp;H2406),"")</f>
        <v/>
      </c>
      <c r="G2406" s="1533"/>
      <c r="I2406" s="4"/>
      <c r="J2406" s="4"/>
      <c r="K2406" s="4"/>
    </row>
    <row r="2407" spans="1:11" x14ac:dyDescent="0.2">
      <c r="A2407" s="1">
        <v>2402</v>
      </c>
      <c r="D2407" s="4"/>
      <c r="E2407" s="2" t="b">
        <f t="shared" ca="1" si="62"/>
        <v>1</v>
      </c>
      <c r="F2407" s="2" t="str" cm="1">
        <f t="array" aca="1" ref="F2407" ca="1">IF(G2407&lt;&gt;"",INDIRECT("'"&amp;G2407&amp;"'!"&amp;H2407),"")</f>
        <v/>
      </c>
      <c r="G2407" s="1533"/>
      <c r="I2407" s="4"/>
      <c r="J2407" s="4"/>
      <c r="K2407" s="4"/>
    </row>
    <row r="2408" spans="1:11" x14ac:dyDescent="0.2">
      <c r="A2408" s="1">
        <v>2403</v>
      </c>
      <c r="D2408" s="4"/>
      <c r="E2408" s="2" t="b">
        <f t="shared" ca="1" si="62"/>
        <v>1</v>
      </c>
      <c r="F2408" s="2" t="str" cm="1">
        <f t="array" aca="1" ref="F2408" ca="1">IF(G2408&lt;&gt;"",INDIRECT("'"&amp;G2408&amp;"'!"&amp;H2408),"")</f>
        <v/>
      </c>
      <c r="G2408" s="1533"/>
      <c r="I2408" s="4"/>
      <c r="J2408" s="4"/>
      <c r="K2408" s="4"/>
    </row>
    <row r="2409" spans="1:11" x14ac:dyDescent="0.2">
      <c r="A2409" s="1">
        <v>2404</v>
      </c>
      <c r="D2409" s="4"/>
      <c r="E2409" s="2" t="b">
        <f t="shared" ca="1" si="62"/>
        <v>1</v>
      </c>
      <c r="F2409" s="2" t="str" cm="1">
        <f t="array" aca="1" ref="F2409" ca="1">IF(G2409&lt;&gt;"",INDIRECT("'"&amp;G2409&amp;"'!"&amp;H2409),"")</f>
        <v/>
      </c>
      <c r="G2409" s="1533"/>
      <c r="I2409" s="4"/>
      <c r="J2409" s="4"/>
      <c r="K2409" s="4"/>
    </row>
    <row r="2410" spans="1:11" x14ac:dyDescent="0.2">
      <c r="A2410" s="1">
        <v>2405</v>
      </c>
      <c r="D2410" s="4"/>
      <c r="E2410" s="2" t="b">
        <f t="shared" ca="1" si="62"/>
        <v>1</v>
      </c>
      <c r="F2410" s="2" t="str" cm="1">
        <f t="array" aca="1" ref="F2410" ca="1">IF(G2410&lt;&gt;"",INDIRECT("'"&amp;G2410&amp;"'!"&amp;H2410),"")</f>
        <v/>
      </c>
      <c r="G2410" s="1533"/>
      <c r="I2410" s="4"/>
      <c r="J2410" s="4"/>
      <c r="K2410" s="4"/>
    </row>
    <row r="2411" spans="1:11" x14ac:dyDescent="0.2">
      <c r="A2411" s="1">
        <v>2406</v>
      </c>
      <c r="D2411" s="4"/>
      <c r="E2411" s="2" t="b">
        <f t="shared" ca="1" si="62"/>
        <v>1</v>
      </c>
      <c r="F2411" s="2" t="str" cm="1">
        <f t="array" aca="1" ref="F2411" ca="1">IF(G2411&lt;&gt;"",INDIRECT("'"&amp;G2411&amp;"'!"&amp;H2411),"")</f>
        <v/>
      </c>
      <c r="G2411" s="1533"/>
      <c r="I2411" s="4"/>
      <c r="J2411" s="4"/>
      <c r="K2411" s="4"/>
    </row>
    <row r="2412" spans="1:11" x14ac:dyDescent="0.2">
      <c r="A2412" s="1">
        <v>2407</v>
      </c>
      <c r="D2412" s="4"/>
      <c r="E2412" s="2" t="b">
        <f t="shared" ca="1" si="62"/>
        <v>1</v>
      </c>
      <c r="F2412" s="2" t="str" cm="1">
        <f t="array" aca="1" ref="F2412" ca="1">IF(G2412&lt;&gt;"",INDIRECT("'"&amp;G2412&amp;"'!"&amp;H2412),"")</f>
        <v/>
      </c>
      <c r="G2412" s="1533"/>
      <c r="I2412" s="4"/>
      <c r="J2412" s="4"/>
      <c r="K2412" s="4"/>
    </row>
    <row r="2413" spans="1:11" x14ac:dyDescent="0.2">
      <c r="A2413" s="1">
        <v>2408</v>
      </c>
      <c r="D2413" s="4"/>
      <c r="E2413" s="2" t="b">
        <f t="shared" ca="1" si="62"/>
        <v>1</v>
      </c>
      <c r="F2413" s="2" t="str" cm="1">
        <f t="array" aca="1" ref="F2413" ca="1">IF(G2413&lt;&gt;"",INDIRECT("'"&amp;G2413&amp;"'!"&amp;H2413),"")</f>
        <v/>
      </c>
      <c r="G2413" s="1533"/>
      <c r="I2413" s="4"/>
      <c r="J2413" s="4"/>
      <c r="K2413" s="4"/>
    </row>
    <row r="2414" spans="1:11" x14ac:dyDescent="0.2">
      <c r="A2414" s="1">
        <v>2409</v>
      </c>
      <c r="D2414" s="4"/>
      <c r="E2414" s="2" t="b">
        <f t="shared" ca="1" si="62"/>
        <v>1</v>
      </c>
      <c r="F2414" s="2" t="str" cm="1">
        <f t="array" aca="1" ref="F2414" ca="1">IF(G2414&lt;&gt;"",INDIRECT("'"&amp;G2414&amp;"'!"&amp;H2414),"")</f>
        <v/>
      </c>
      <c r="G2414" s="1533"/>
      <c r="I2414" s="4"/>
      <c r="J2414" s="4"/>
      <c r="K2414" s="4"/>
    </row>
    <row r="2415" spans="1:11" x14ac:dyDescent="0.2">
      <c r="A2415" s="1">
        <v>2410</v>
      </c>
      <c r="D2415" s="4"/>
      <c r="E2415" s="2" t="b">
        <f t="shared" ca="1" si="62"/>
        <v>1</v>
      </c>
      <c r="F2415" s="2" t="str" cm="1">
        <f t="array" aca="1" ref="F2415" ca="1">IF(G2415&lt;&gt;"",INDIRECT("'"&amp;G2415&amp;"'!"&amp;H2415),"")</f>
        <v/>
      </c>
      <c r="G2415" s="1533"/>
      <c r="I2415" s="4"/>
      <c r="J2415" s="4"/>
      <c r="K2415" s="4"/>
    </row>
    <row r="2416" spans="1:11" x14ac:dyDescent="0.2">
      <c r="A2416" s="1">
        <v>2411</v>
      </c>
      <c r="D2416" s="4"/>
      <c r="E2416" s="2" t="b">
        <f t="shared" ca="1" si="62"/>
        <v>1</v>
      </c>
      <c r="F2416" s="2" t="str" cm="1">
        <f t="array" aca="1" ref="F2416" ca="1">IF(G2416&lt;&gt;"",INDIRECT("'"&amp;G2416&amp;"'!"&amp;H2416),"")</f>
        <v/>
      </c>
      <c r="G2416" s="1533"/>
      <c r="I2416" s="4"/>
      <c r="J2416" s="4"/>
      <c r="K2416" s="4"/>
    </row>
    <row r="2417" spans="1:11" x14ac:dyDescent="0.2">
      <c r="A2417" s="1">
        <v>2412</v>
      </c>
      <c r="D2417" s="4"/>
      <c r="E2417" s="2" t="b">
        <f t="shared" ca="1" si="62"/>
        <v>1</v>
      </c>
      <c r="F2417" s="2" t="str" cm="1">
        <f t="array" aca="1" ref="F2417" ca="1">IF(G2417&lt;&gt;"",INDIRECT("'"&amp;G2417&amp;"'!"&amp;H2417),"")</f>
        <v/>
      </c>
      <c r="G2417" s="1533"/>
      <c r="I2417" s="4"/>
      <c r="J2417" s="4"/>
      <c r="K2417" s="4"/>
    </row>
    <row r="2418" spans="1:11" x14ac:dyDescent="0.2">
      <c r="A2418" s="1">
        <v>2413</v>
      </c>
      <c r="D2418" s="3" t="s">
        <v>298</v>
      </c>
      <c r="E2418" s="2" t="b">
        <f t="shared" ca="1" si="62"/>
        <v>1</v>
      </c>
      <c r="F2418" s="2" t="str" cm="1">
        <f t="array" aca="1" ref="F2418" ca="1">IF(G2418&lt;&gt;"",INDIRECT("'"&amp;G2418&amp;"'!"&amp;H2418),"")</f>
        <v/>
      </c>
      <c r="G2418" s="1533"/>
    </row>
    <row r="2419" spans="1:11" x14ac:dyDescent="0.2">
      <c r="A2419">
        <v>2414</v>
      </c>
      <c r="E2419" s="2" t="b">
        <f t="shared" ca="1" si="62"/>
        <v>1</v>
      </c>
      <c r="F2419" s="2" t="str" cm="1">
        <f t="array" aca="1" ref="F2419" ca="1">IF(G2419&lt;&gt;"",INDIRECT("'"&amp;G2419&amp;"'!"&amp;H2419),"")</f>
        <v/>
      </c>
      <c r="G2419" s="1533"/>
    </row>
    <row r="2420" spans="1:11" x14ac:dyDescent="0.2">
      <c r="A2420" s="1">
        <v>2415</v>
      </c>
      <c r="D2420" s="3" t="s">
        <v>298</v>
      </c>
      <c r="E2420" s="2" t="b">
        <f t="shared" ca="1" si="62"/>
        <v>1</v>
      </c>
      <c r="F2420" s="2" t="str" cm="1">
        <f t="array" aca="1" ref="F2420" ca="1">IF(G2420&lt;&gt;"",INDIRECT("'"&amp;G2420&amp;"'!"&amp;H2420),"")</f>
        <v/>
      </c>
      <c r="G2420" s="1533"/>
    </row>
    <row r="2421" spans="1:11" x14ac:dyDescent="0.2">
      <c r="A2421" s="1">
        <v>2416</v>
      </c>
      <c r="E2421" s="2" t="b">
        <f t="shared" ca="1" si="62"/>
        <v>1</v>
      </c>
      <c r="F2421" s="2" t="str" cm="1">
        <f t="array" aca="1" ref="F2421" ca="1">IF(G2421&lt;&gt;"",INDIRECT("'"&amp;G2421&amp;"'!"&amp;H2421),"")</f>
        <v/>
      </c>
      <c r="G2421" s="1533"/>
    </row>
    <row r="2422" spans="1:11" x14ac:dyDescent="0.2">
      <c r="A2422" s="1">
        <v>2417</v>
      </c>
      <c r="D2422" s="4"/>
      <c r="E2422" s="2" t="b">
        <f t="shared" ca="1" si="62"/>
        <v>1</v>
      </c>
      <c r="F2422" s="2" t="str" cm="1">
        <f t="array" aca="1" ref="F2422" ca="1">IF(G2422&lt;&gt;"",INDIRECT("'"&amp;G2422&amp;"'!"&amp;H2422),"")</f>
        <v/>
      </c>
      <c r="G2422" s="1533"/>
      <c r="I2422" s="4"/>
      <c r="J2422" s="4"/>
      <c r="K2422" s="4"/>
    </row>
    <row r="2423" spans="1:11" x14ac:dyDescent="0.2">
      <c r="A2423" s="1">
        <v>2418</v>
      </c>
      <c r="D2423" s="4"/>
      <c r="E2423" s="2" t="b">
        <f t="shared" ca="1" si="62"/>
        <v>1</v>
      </c>
      <c r="F2423" s="2" t="str" cm="1">
        <f t="array" aca="1" ref="F2423" ca="1">IF(G2423&lt;&gt;"",INDIRECT("'"&amp;G2423&amp;"'!"&amp;H2423),"")</f>
        <v/>
      </c>
      <c r="G2423" s="1533"/>
      <c r="I2423" s="4"/>
      <c r="J2423" s="4"/>
      <c r="K2423" s="4"/>
    </row>
    <row r="2424" spans="1:11" x14ac:dyDescent="0.2">
      <c r="A2424" s="1">
        <v>2419</v>
      </c>
      <c r="D2424" s="4"/>
      <c r="E2424" s="2" t="b">
        <f t="shared" ca="1" si="62"/>
        <v>1</v>
      </c>
      <c r="F2424" s="2" t="str" cm="1">
        <f t="array" aca="1" ref="F2424" ca="1">IF(G2424&lt;&gt;"",INDIRECT("'"&amp;G2424&amp;"'!"&amp;H2424),"")</f>
        <v/>
      </c>
      <c r="G2424" s="1533"/>
      <c r="I2424" s="4"/>
      <c r="J2424" s="4"/>
      <c r="K2424" s="4"/>
    </row>
    <row r="2425" spans="1:11" x14ac:dyDescent="0.2">
      <c r="A2425" s="1">
        <v>2420</v>
      </c>
      <c r="D2425" s="4"/>
      <c r="E2425" s="2" t="b">
        <f t="shared" ca="1" si="62"/>
        <v>1</v>
      </c>
      <c r="F2425" s="2" t="str" cm="1">
        <f t="array" aca="1" ref="F2425" ca="1">IF(G2425&lt;&gt;"",INDIRECT("'"&amp;G2425&amp;"'!"&amp;H2425),"")</f>
        <v/>
      </c>
      <c r="G2425" s="1533"/>
      <c r="I2425" s="4"/>
      <c r="J2425" s="4"/>
      <c r="K2425" s="4"/>
    </row>
    <row r="2426" spans="1:11" x14ac:dyDescent="0.2">
      <c r="A2426" s="1">
        <v>2421</v>
      </c>
      <c r="D2426" s="4"/>
      <c r="E2426" s="2" t="b">
        <f t="shared" ca="1" si="62"/>
        <v>1</v>
      </c>
      <c r="F2426" s="2" t="str" cm="1">
        <f t="array" aca="1" ref="F2426" ca="1">IF(G2426&lt;&gt;"",INDIRECT("'"&amp;G2426&amp;"'!"&amp;H2426),"")</f>
        <v/>
      </c>
      <c r="G2426" s="1533"/>
      <c r="I2426" s="4"/>
      <c r="J2426" s="4"/>
      <c r="K2426" s="4"/>
    </row>
    <row r="2427" spans="1:11" x14ac:dyDescent="0.2">
      <c r="A2427" s="1">
        <v>2422</v>
      </c>
      <c r="D2427" s="4"/>
      <c r="E2427" s="2" t="b">
        <f t="shared" ca="1" si="62"/>
        <v>1</v>
      </c>
      <c r="F2427" s="2" t="str" cm="1">
        <f t="array" aca="1" ref="F2427" ca="1">IF(G2427&lt;&gt;"",INDIRECT("'"&amp;G2427&amp;"'!"&amp;H2427),"")</f>
        <v/>
      </c>
      <c r="G2427" s="1533"/>
      <c r="I2427" s="4"/>
      <c r="J2427" s="4"/>
      <c r="K2427" s="4"/>
    </row>
    <row r="2428" spans="1:11" x14ac:dyDescent="0.2">
      <c r="A2428" s="1">
        <v>2423</v>
      </c>
      <c r="D2428" s="4"/>
      <c r="E2428" s="2" t="b">
        <f t="shared" ca="1" si="62"/>
        <v>1</v>
      </c>
      <c r="F2428" s="2" t="str" cm="1">
        <f t="array" aca="1" ref="F2428" ca="1">IF(G2428&lt;&gt;"",INDIRECT("'"&amp;G2428&amp;"'!"&amp;H2428),"")</f>
        <v/>
      </c>
      <c r="G2428" s="1533"/>
      <c r="I2428" s="4"/>
      <c r="J2428" s="4"/>
      <c r="K2428" s="4"/>
    </row>
    <row r="2429" spans="1:11" x14ac:dyDescent="0.2">
      <c r="A2429" s="1">
        <v>2424</v>
      </c>
      <c r="D2429" s="4"/>
      <c r="E2429" s="2" t="b">
        <f t="shared" ca="1" si="62"/>
        <v>1</v>
      </c>
      <c r="F2429" s="2" t="str" cm="1">
        <f t="array" aca="1" ref="F2429" ca="1">IF(G2429&lt;&gt;"",INDIRECT("'"&amp;G2429&amp;"'!"&amp;H2429),"")</f>
        <v/>
      </c>
      <c r="G2429" s="1533"/>
      <c r="I2429" s="4"/>
      <c r="J2429" s="4"/>
      <c r="K2429" s="4"/>
    </row>
    <row r="2430" spans="1:11" x14ac:dyDescent="0.2">
      <c r="A2430" s="1">
        <v>2425</v>
      </c>
      <c r="D2430" s="4"/>
      <c r="E2430" s="2" t="b">
        <f t="shared" ca="1" si="62"/>
        <v>1</v>
      </c>
      <c r="F2430" s="2" t="str" cm="1">
        <f t="array" aca="1" ref="F2430" ca="1">IF(G2430&lt;&gt;"",INDIRECT("'"&amp;G2430&amp;"'!"&amp;H2430),"")</f>
        <v/>
      </c>
      <c r="G2430" s="1533"/>
      <c r="I2430" s="4"/>
      <c r="J2430" s="4"/>
      <c r="K2430" s="4"/>
    </row>
    <row r="2431" spans="1:11" x14ac:dyDescent="0.2">
      <c r="A2431" s="1">
        <v>2426</v>
      </c>
      <c r="D2431" s="4"/>
      <c r="E2431" s="2" t="b">
        <f t="shared" ca="1" si="62"/>
        <v>1</v>
      </c>
      <c r="F2431" s="2" t="str" cm="1">
        <f t="array" aca="1" ref="F2431" ca="1">IF(G2431&lt;&gt;"",INDIRECT("'"&amp;G2431&amp;"'!"&amp;H2431),"")</f>
        <v/>
      </c>
      <c r="G2431" s="1533"/>
      <c r="I2431" s="4"/>
      <c r="J2431" s="4"/>
      <c r="K2431" s="4"/>
    </row>
    <row r="2432" spans="1:11" x14ac:dyDescent="0.2">
      <c r="A2432" s="1">
        <v>2427</v>
      </c>
      <c r="D2432" s="4"/>
      <c r="E2432" s="2" t="b">
        <f t="shared" ca="1" si="62"/>
        <v>1</v>
      </c>
      <c r="F2432" s="2" t="str" cm="1">
        <f t="array" aca="1" ref="F2432" ca="1">IF(G2432&lt;&gt;"",INDIRECT("'"&amp;G2432&amp;"'!"&amp;H2432),"")</f>
        <v/>
      </c>
      <c r="G2432" s="1533"/>
      <c r="I2432" s="4"/>
      <c r="J2432" s="4"/>
      <c r="K2432" s="4"/>
    </row>
    <row r="2433" spans="1:11" x14ac:dyDescent="0.2">
      <c r="A2433" s="1">
        <v>2428</v>
      </c>
      <c r="D2433" s="4"/>
      <c r="E2433" s="2" t="b">
        <f t="shared" ca="1" si="62"/>
        <v>1</v>
      </c>
      <c r="F2433" s="2" t="str" cm="1">
        <f t="array" aca="1" ref="F2433" ca="1">IF(G2433&lt;&gt;"",INDIRECT("'"&amp;G2433&amp;"'!"&amp;H2433),"")</f>
        <v/>
      </c>
      <c r="G2433" s="1533"/>
      <c r="I2433" s="4"/>
      <c r="J2433" s="4"/>
      <c r="K2433" s="4"/>
    </row>
    <row r="2434" spans="1:11" x14ac:dyDescent="0.2">
      <c r="A2434" s="1">
        <v>2429</v>
      </c>
      <c r="D2434" s="4"/>
      <c r="E2434" s="2" t="b">
        <f t="shared" ref="E2434:E2497" ca="1" si="63">F2434=B2434</f>
        <v>1</v>
      </c>
      <c r="F2434" s="2" t="str" cm="1">
        <f t="array" aca="1" ref="F2434" ca="1">IF(G2434&lt;&gt;"",INDIRECT("'"&amp;G2434&amp;"'!"&amp;H2434),"")</f>
        <v/>
      </c>
      <c r="G2434" s="1533"/>
      <c r="I2434" s="4"/>
      <c r="J2434" s="4"/>
      <c r="K2434" s="4"/>
    </row>
    <row r="2435" spans="1:11" x14ac:dyDescent="0.2">
      <c r="A2435" s="1">
        <v>2430</v>
      </c>
      <c r="D2435" s="4"/>
      <c r="E2435" s="2" t="b">
        <f t="shared" ca="1" si="63"/>
        <v>1</v>
      </c>
      <c r="F2435" s="2" t="str" cm="1">
        <f t="array" aca="1" ref="F2435" ca="1">IF(G2435&lt;&gt;"",INDIRECT("'"&amp;G2435&amp;"'!"&amp;H2435),"")</f>
        <v/>
      </c>
      <c r="G2435" s="1533"/>
      <c r="I2435" s="4"/>
      <c r="J2435" s="4"/>
      <c r="K2435" s="4"/>
    </row>
    <row r="2436" spans="1:11" x14ac:dyDescent="0.2">
      <c r="A2436" s="1">
        <v>2431</v>
      </c>
      <c r="D2436" s="4"/>
      <c r="E2436" s="2" t="b">
        <f t="shared" ca="1" si="63"/>
        <v>1</v>
      </c>
      <c r="F2436" s="2" t="str" cm="1">
        <f t="array" aca="1" ref="F2436" ca="1">IF(G2436&lt;&gt;"",INDIRECT("'"&amp;G2436&amp;"'!"&amp;H2436),"")</f>
        <v/>
      </c>
      <c r="G2436" s="1533"/>
      <c r="I2436" s="4"/>
      <c r="J2436" s="4"/>
      <c r="K2436" s="4"/>
    </row>
    <row r="2437" spans="1:11" x14ac:dyDescent="0.2">
      <c r="A2437" s="1">
        <v>2432</v>
      </c>
      <c r="D2437" s="4"/>
      <c r="E2437" s="2" t="b">
        <f t="shared" ca="1" si="63"/>
        <v>1</v>
      </c>
      <c r="F2437" s="2" t="str" cm="1">
        <f t="array" aca="1" ref="F2437" ca="1">IF(G2437&lt;&gt;"",INDIRECT("'"&amp;G2437&amp;"'!"&amp;H2437),"")</f>
        <v/>
      </c>
      <c r="G2437" s="1533"/>
      <c r="I2437" s="4"/>
      <c r="J2437" s="4"/>
      <c r="K2437" s="4"/>
    </row>
    <row r="2438" spans="1:11" x14ac:dyDescent="0.2">
      <c r="A2438" s="1">
        <v>2433</v>
      </c>
      <c r="D2438" s="4"/>
      <c r="E2438" s="2" t="b">
        <f t="shared" ca="1" si="63"/>
        <v>1</v>
      </c>
      <c r="F2438" s="2" t="str" cm="1">
        <f t="array" aca="1" ref="F2438" ca="1">IF(G2438&lt;&gt;"",INDIRECT("'"&amp;G2438&amp;"'!"&amp;H2438),"")</f>
        <v/>
      </c>
      <c r="G2438" s="1533"/>
      <c r="I2438" s="4"/>
      <c r="J2438" s="4"/>
      <c r="K2438" s="4"/>
    </row>
    <row r="2439" spans="1:11" x14ac:dyDescent="0.2">
      <c r="A2439" s="1">
        <v>2434</v>
      </c>
      <c r="D2439" s="4"/>
      <c r="E2439" s="2" t="b">
        <f t="shared" ca="1" si="63"/>
        <v>1</v>
      </c>
      <c r="F2439" s="2" t="str" cm="1">
        <f t="array" aca="1" ref="F2439" ca="1">IF(G2439&lt;&gt;"",INDIRECT("'"&amp;G2439&amp;"'!"&amp;H2439),"")</f>
        <v/>
      </c>
      <c r="G2439" s="1533"/>
      <c r="I2439" s="4"/>
      <c r="J2439" s="4"/>
      <c r="K2439" s="4"/>
    </row>
    <row r="2440" spans="1:11" x14ac:dyDescent="0.2">
      <c r="A2440" s="1">
        <v>2435</v>
      </c>
      <c r="D2440" s="4"/>
      <c r="E2440" s="2" t="b">
        <f t="shared" ca="1" si="63"/>
        <v>1</v>
      </c>
      <c r="F2440" s="2" t="str" cm="1">
        <f t="array" aca="1" ref="F2440" ca="1">IF(G2440&lt;&gt;"",INDIRECT("'"&amp;G2440&amp;"'!"&amp;H2440),"")</f>
        <v/>
      </c>
      <c r="G2440" s="1533"/>
      <c r="I2440" s="4"/>
      <c r="J2440" s="4"/>
      <c r="K2440" s="4"/>
    </row>
    <row r="2441" spans="1:11" x14ac:dyDescent="0.2">
      <c r="A2441" s="1">
        <v>2436</v>
      </c>
      <c r="D2441" s="4"/>
      <c r="E2441" s="2" t="b">
        <f t="shared" ca="1" si="63"/>
        <v>1</v>
      </c>
      <c r="F2441" s="2" t="str" cm="1">
        <f t="array" aca="1" ref="F2441" ca="1">IF(G2441&lt;&gt;"",INDIRECT("'"&amp;G2441&amp;"'!"&amp;H2441),"")</f>
        <v/>
      </c>
      <c r="G2441" s="1533"/>
      <c r="I2441" s="4"/>
      <c r="J2441" s="4"/>
      <c r="K2441" s="4"/>
    </row>
    <row r="2442" spans="1:11" x14ac:dyDescent="0.2">
      <c r="A2442" s="1">
        <v>2437</v>
      </c>
      <c r="D2442" s="4"/>
      <c r="E2442" s="2" t="b">
        <f t="shared" ca="1" si="63"/>
        <v>1</v>
      </c>
      <c r="F2442" s="2" t="str" cm="1">
        <f t="array" aca="1" ref="F2442" ca="1">IF(G2442&lt;&gt;"",INDIRECT("'"&amp;G2442&amp;"'!"&amp;H2442),"")</f>
        <v/>
      </c>
      <c r="G2442" s="1533"/>
      <c r="I2442" s="4"/>
      <c r="J2442" s="4"/>
      <c r="K2442" s="4"/>
    </row>
    <row r="2443" spans="1:11" x14ac:dyDescent="0.2">
      <c r="A2443" s="1">
        <v>2438</v>
      </c>
      <c r="D2443" s="4"/>
      <c r="E2443" s="2" t="b">
        <f t="shared" ca="1" si="63"/>
        <v>1</v>
      </c>
      <c r="F2443" s="2" t="str" cm="1">
        <f t="array" aca="1" ref="F2443" ca="1">IF(G2443&lt;&gt;"",INDIRECT("'"&amp;G2443&amp;"'!"&amp;H2443),"")</f>
        <v/>
      </c>
      <c r="G2443" s="1533"/>
      <c r="I2443" s="4"/>
      <c r="J2443" s="4"/>
      <c r="K2443" s="4"/>
    </row>
    <row r="2444" spans="1:11" x14ac:dyDescent="0.2">
      <c r="A2444" s="1">
        <v>2439</v>
      </c>
      <c r="D2444" s="4"/>
      <c r="E2444" s="2" t="b">
        <f t="shared" ca="1" si="63"/>
        <v>1</v>
      </c>
      <c r="F2444" s="2" t="str" cm="1">
        <f t="array" aca="1" ref="F2444" ca="1">IF(G2444&lt;&gt;"",INDIRECT("'"&amp;G2444&amp;"'!"&amp;H2444),"")</f>
        <v/>
      </c>
      <c r="G2444" s="1533"/>
      <c r="I2444" s="4"/>
      <c r="J2444" s="4"/>
      <c r="K2444" s="4"/>
    </row>
    <row r="2445" spans="1:11" x14ac:dyDescent="0.2">
      <c r="A2445" s="1">
        <v>2440</v>
      </c>
      <c r="D2445" s="4"/>
      <c r="E2445" s="2" t="b">
        <f t="shared" ca="1" si="63"/>
        <v>1</v>
      </c>
      <c r="F2445" s="2" t="str" cm="1">
        <f t="array" aca="1" ref="F2445" ca="1">IF(G2445&lt;&gt;"",INDIRECT("'"&amp;G2445&amp;"'!"&amp;H2445),"")</f>
        <v/>
      </c>
      <c r="G2445" s="1533"/>
      <c r="I2445" s="4"/>
      <c r="J2445" s="4"/>
      <c r="K2445" s="4"/>
    </row>
    <row r="2446" spans="1:11" x14ac:dyDescent="0.2">
      <c r="A2446" s="1">
        <v>2441</v>
      </c>
      <c r="D2446" s="4"/>
      <c r="E2446" s="2" t="b">
        <f t="shared" ca="1" si="63"/>
        <v>1</v>
      </c>
      <c r="F2446" s="2" t="str" cm="1">
        <f t="array" aca="1" ref="F2446" ca="1">IF(G2446&lt;&gt;"",INDIRECT("'"&amp;G2446&amp;"'!"&amp;H2446),"")</f>
        <v/>
      </c>
      <c r="G2446" s="1533"/>
      <c r="I2446" s="4"/>
      <c r="J2446" s="4"/>
      <c r="K2446" s="4"/>
    </row>
    <row r="2447" spans="1:11" x14ac:dyDescent="0.2">
      <c r="A2447" s="1">
        <v>2442</v>
      </c>
      <c r="D2447" s="3" t="s">
        <v>298</v>
      </c>
      <c r="E2447" s="2" t="b">
        <f t="shared" ca="1" si="63"/>
        <v>1</v>
      </c>
      <c r="F2447" s="2" t="str" cm="1">
        <f t="array" aca="1" ref="F2447" ca="1">IF(G2447&lt;&gt;"",INDIRECT("'"&amp;G2447&amp;"'!"&amp;H2447),"")</f>
        <v/>
      </c>
      <c r="G2447" s="1533"/>
    </row>
    <row r="2448" spans="1:11" x14ac:dyDescent="0.2">
      <c r="A2448">
        <v>2443</v>
      </c>
      <c r="E2448" s="2" t="b">
        <f t="shared" ca="1" si="63"/>
        <v>1</v>
      </c>
      <c r="F2448" s="2" t="str" cm="1">
        <f t="array" aca="1" ref="F2448" ca="1">IF(G2448&lt;&gt;"",INDIRECT("'"&amp;G2448&amp;"'!"&amp;H2448),"")</f>
        <v/>
      </c>
      <c r="G2448" s="1533"/>
    </row>
    <row r="2449" spans="1:11" x14ac:dyDescent="0.2">
      <c r="A2449" s="1">
        <v>2444</v>
      </c>
      <c r="D2449" s="3" t="s">
        <v>298</v>
      </c>
      <c r="E2449" s="2" t="b">
        <f t="shared" ca="1" si="63"/>
        <v>1</v>
      </c>
      <c r="F2449" s="2" t="str" cm="1">
        <f t="array" aca="1" ref="F2449" ca="1">IF(G2449&lt;&gt;"",INDIRECT("'"&amp;G2449&amp;"'!"&amp;H2449),"")</f>
        <v/>
      </c>
      <c r="G2449" s="1533"/>
    </row>
    <row r="2450" spans="1:11" x14ac:dyDescent="0.2">
      <c r="A2450">
        <v>2445</v>
      </c>
      <c r="E2450" s="2" t="b">
        <f t="shared" ca="1" si="63"/>
        <v>1</v>
      </c>
      <c r="F2450" s="2" t="str" cm="1">
        <f t="array" aca="1" ref="F2450" ca="1">IF(G2450&lt;&gt;"",INDIRECT("'"&amp;G2450&amp;"'!"&amp;H2450),"")</f>
        <v/>
      </c>
      <c r="G2450" s="1533"/>
    </row>
    <row r="2451" spans="1:11" x14ac:dyDescent="0.2">
      <c r="A2451" s="1">
        <v>2446</v>
      </c>
      <c r="D2451" s="4"/>
      <c r="E2451" s="2" t="b">
        <f t="shared" ca="1" si="63"/>
        <v>1</v>
      </c>
      <c r="F2451" s="2" t="str" cm="1">
        <f t="array" aca="1" ref="F2451" ca="1">IF(G2451&lt;&gt;"",INDIRECT("'"&amp;G2451&amp;"'!"&amp;H2451),"")</f>
        <v/>
      </c>
      <c r="G2451" s="1533"/>
      <c r="I2451" s="4"/>
      <c r="J2451" s="4"/>
      <c r="K2451" s="4"/>
    </row>
    <row r="2452" spans="1:11" x14ac:dyDescent="0.2">
      <c r="A2452" s="1">
        <v>2447</v>
      </c>
      <c r="D2452" s="4"/>
      <c r="E2452" s="2" t="b">
        <f t="shared" ca="1" si="63"/>
        <v>1</v>
      </c>
      <c r="F2452" s="2" t="str" cm="1">
        <f t="array" aca="1" ref="F2452" ca="1">IF(G2452&lt;&gt;"",INDIRECT("'"&amp;G2452&amp;"'!"&amp;H2452),"")</f>
        <v/>
      </c>
      <c r="G2452" s="1533"/>
      <c r="I2452" s="4"/>
      <c r="J2452" s="4"/>
      <c r="K2452" s="4"/>
    </row>
    <row r="2453" spans="1:11" x14ac:dyDescent="0.2">
      <c r="A2453" s="1">
        <v>2448</v>
      </c>
      <c r="D2453" s="4"/>
      <c r="E2453" s="2" t="b">
        <f t="shared" ca="1" si="63"/>
        <v>1</v>
      </c>
      <c r="F2453" s="2" t="str" cm="1">
        <f t="array" aca="1" ref="F2453" ca="1">IF(G2453&lt;&gt;"",INDIRECT("'"&amp;G2453&amp;"'!"&amp;H2453),"")</f>
        <v/>
      </c>
      <c r="G2453" s="1533"/>
      <c r="I2453" s="4"/>
      <c r="J2453" s="4"/>
      <c r="K2453" s="4"/>
    </row>
    <row r="2454" spans="1:11" x14ac:dyDescent="0.2">
      <c r="A2454" s="1">
        <v>2449</v>
      </c>
      <c r="D2454" s="4"/>
      <c r="E2454" s="2" t="b">
        <f t="shared" ca="1" si="63"/>
        <v>1</v>
      </c>
      <c r="F2454" s="2" t="str" cm="1">
        <f t="array" aca="1" ref="F2454" ca="1">IF(G2454&lt;&gt;"",INDIRECT("'"&amp;G2454&amp;"'!"&amp;H2454),"")</f>
        <v/>
      </c>
      <c r="G2454" s="1533"/>
      <c r="I2454" s="4"/>
      <c r="J2454" s="4"/>
      <c r="K2454" s="4"/>
    </row>
    <row r="2455" spans="1:11" x14ac:dyDescent="0.2">
      <c r="A2455" s="1">
        <v>2450</v>
      </c>
      <c r="D2455" s="4"/>
      <c r="E2455" s="2" t="b">
        <f t="shared" ca="1" si="63"/>
        <v>1</v>
      </c>
      <c r="F2455" s="2" t="str" cm="1">
        <f t="array" aca="1" ref="F2455" ca="1">IF(G2455&lt;&gt;"",INDIRECT("'"&amp;G2455&amp;"'!"&amp;H2455),"")</f>
        <v/>
      </c>
      <c r="G2455" s="1533"/>
      <c r="I2455" s="4"/>
      <c r="J2455" s="4"/>
      <c r="K2455" s="4"/>
    </row>
    <row r="2456" spans="1:11" x14ac:dyDescent="0.2">
      <c r="A2456" s="1">
        <v>2451</v>
      </c>
      <c r="D2456" s="4"/>
      <c r="E2456" s="2" t="b">
        <f t="shared" ca="1" si="63"/>
        <v>1</v>
      </c>
      <c r="F2456" s="2" t="str" cm="1">
        <f t="array" aca="1" ref="F2456" ca="1">IF(G2456&lt;&gt;"",INDIRECT("'"&amp;G2456&amp;"'!"&amp;H2456),"")</f>
        <v/>
      </c>
      <c r="G2456" s="1533"/>
      <c r="I2456" s="4"/>
      <c r="J2456" s="4"/>
      <c r="K2456" s="4"/>
    </row>
    <row r="2457" spans="1:11" x14ac:dyDescent="0.2">
      <c r="A2457" s="1">
        <v>2452</v>
      </c>
      <c r="D2457" s="4"/>
      <c r="E2457" s="2" t="b">
        <f t="shared" ca="1" si="63"/>
        <v>1</v>
      </c>
      <c r="F2457" s="2" t="str" cm="1">
        <f t="array" aca="1" ref="F2457" ca="1">IF(G2457&lt;&gt;"",INDIRECT("'"&amp;G2457&amp;"'!"&amp;H2457),"")</f>
        <v/>
      </c>
      <c r="G2457" s="1533"/>
      <c r="I2457" s="4"/>
      <c r="J2457" s="4"/>
      <c r="K2457" s="4"/>
    </row>
    <row r="2458" spans="1:11" x14ac:dyDescent="0.2">
      <c r="A2458" s="1">
        <v>2453</v>
      </c>
      <c r="D2458" s="4"/>
      <c r="E2458" s="2" t="b">
        <f t="shared" ca="1" si="63"/>
        <v>1</v>
      </c>
      <c r="F2458" s="2" t="str" cm="1">
        <f t="array" aca="1" ref="F2458" ca="1">IF(G2458&lt;&gt;"",INDIRECT("'"&amp;G2458&amp;"'!"&amp;H2458),"")</f>
        <v/>
      </c>
      <c r="G2458" s="1533"/>
      <c r="I2458" s="4"/>
      <c r="J2458" s="4"/>
      <c r="K2458" s="4"/>
    </row>
    <row r="2459" spans="1:11" x14ac:dyDescent="0.2">
      <c r="A2459" s="1">
        <v>2454</v>
      </c>
      <c r="D2459" s="4"/>
      <c r="E2459" s="2" t="b">
        <f t="shared" ca="1" si="63"/>
        <v>1</v>
      </c>
      <c r="F2459" s="2" t="str" cm="1">
        <f t="array" aca="1" ref="F2459" ca="1">IF(G2459&lt;&gt;"",INDIRECT("'"&amp;G2459&amp;"'!"&amp;H2459),"")</f>
        <v/>
      </c>
      <c r="G2459" s="1533"/>
      <c r="I2459" s="4"/>
      <c r="J2459" s="4"/>
      <c r="K2459" s="4"/>
    </row>
    <row r="2460" spans="1:11" x14ac:dyDescent="0.2">
      <c r="A2460" s="1">
        <v>2455</v>
      </c>
      <c r="D2460" s="4"/>
      <c r="E2460" s="2" t="b">
        <f t="shared" ca="1" si="63"/>
        <v>1</v>
      </c>
      <c r="F2460" s="2" t="str" cm="1">
        <f t="array" aca="1" ref="F2460" ca="1">IF(G2460&lt;&gt;"",INDIRECT("'"&amp;G2460&amp;"'!"&amp;H2460),"")</f>
        <v/>
      </c>
      <c r="G2460" s="1533"/>
      <c r="I2460" s="4"/>
      <c r="J2460" s="4"/>
      <c r="K2460" s="4"/>
    </row>
    <row r="2461" spans="1:11" x14ac:dyDescent="0.2">
      <c r="A2461" s="1">
        <v>2456</v>
      </c>
      <c r="D2461" s="4"/>
      <c r="E2461" s="2" t="b">
        <f t="shared" ca="1" si="63"/>
        <v>1</v>
      </c>
      <c r="F2461" s="2" t="str" cm="1">
        <f t="array" aca="1" ref="F2461" ca="1">IF(G2461&lt;&gt;"",INDIRECT("'"&amp;G2461&amp;"'!"&amp;H2461),"")</f>
        <v/>
      </c>
      <c r="G2461" s="1533"/>
      <c r="I2461" s="4"/>
      <c r="J2461" s="4"/>
      <c r="K2461" s="4"/>
    </row>
    <row r="2462" spans="1:11" x14ac:dyDescent="0.2">
      <c r="A2462" s="1">
        <v>2457</v>
      </c>
      <c r="D2462" s="4"/>
      <c r="E2462" s="2" t="b">
        <f t="shared" ca="1" si="63"/>
        <v>1</v>
      </c>
      <c r="F2462" s="2" t="str" cm="1">
        <f t="array" aca="1" ref="F2462" ca="1">IF(G2462&lt;&gt;"",INDIRECT("'"&amp;G2462&amp;"'!"&amp;H2462),"")</f>
        <v/>
      </c>
      <c r="G2462" s="1533"/>
      <c r="I2462" s="4"/>
      <c r="J2462" s="4"/>
      <c r="K2462" s="4"/>
    </row>
    <row r="2463" spans="1:11" x14ac:dyDescent="0.2">
      <c r="A2463" s="1">
        <v>2458</v>
      </c>
      <c r="D2463" s="4"/>
      <c r="E2463" s="2" t="b">
        <f t="shared" ca="1" si="63"/>
        <v>1</v>
      </c>
      <c r="F2463" s="2" t="str" cm="1">
        <f t="array" aca="1" ref="F2463" ca="1">IF(G2463&lt;&gt;"",INDIRECT("'"&amp;G2463&amp;"'!"&amp;H2463),"")</f>
        <v/>
      </c>
      <c r="G2463" s="1533"/>
      <c r="I2463" s="4"/>
      <c r="J2463" s="4"/>
      <c r="K2463" s="4"/>
    </row>
    <row r="2464" spans="1:11" x14ac:dyDescent="0.2">
      <c r="A2464" s="1">
        <v>2459</v>
      </c>
      <c r="D2464" s="4"/>
      <c r="E2464" s="2" t="b">
        <f t="shared" ca="1" si="63"/>
        <v>1</v>
      </c>
      <c r="F2464" s="2" t="str" cm="1">
        <f t="array" aca="1" ref="F2464" ca="1">IF(G2464&lt;&gt;"",INDIRECT("'"&amp;G2464&amp;"'!"&amp;H2464),"")</f>
        <v/>
      </c>
      <c r="G2464" s="1533"/>
      <c r="I2464" s="4"/>
      <c r="J2464" s="4"/>
      <c r="K2464" s="4"/>
    </row>
    <row r="2465" spans="1:11" x14ac:dyDescent="0.2">
      <c r="A2465" s="1">
        <v>2460</v>
      </c>
      <c r="D2465" s="4"/>
      <c r="E2465" s="2" t="b">
        <f t="shared" ca="1" si="63"/>
        <v>1</v>
      </c>
      <c r="F2465" s="2" t="str" cm="1">
        <f t="array" aca="1" ref="F2465" ca="1">IF(G2465&lt;&gt;"",INDIRECT("'"&amp;G2465&amp;"'!"&amp;H2465),"")</f>
        <v/>
      </c>
      <c r="G2465" s="1533"/>
      <c r="I2465" s="4"/>
      <c r="J2465" s="4"/>
      <c r="K2465" s="4"/>
    </row>
    <row r="2466" spans="1:11" x14ac:dyDescent="0.2">
      <c r="A2466" s="1">
        <v>2461</v>
      </c>
      <c r="D2466" s="4"/>
      <c r="E2466" s="2" t="b">
        <f t="shared" ca="1" si="63"/>
        <v>1</v>
      </c>
      <c r="F2466" s="2" t="str" cm="1">
        <f t="array" aca="1" ref="F2466" ca="1">IF(G2466&lt;&gt;"",INDIRECT("'"&amp;G2466&amp;"'!"&amp;H2466),"")</f>
        <v/>
      </c>
      <c r="G2466" s="1533"/>
      <c r="I2466" s="4"/>
      <c r="J2466" s="4"/>
      <c r="K2466" s="4"/>
    </row>
    <row r="2467" spans="1:11" x14ac:dyDescent="0.2">
      <c r="A2467" s="1">
        <v>2462</v>
      </c>
      <c r="D2467" s="4"/>
      <c r="E2467" s="2" t="b">
        <f t="shared" ca="1" si="63"/>
        <v>1</v>
      </c>
      <c r="F2467" s="2" t="str" cm="1">
        <f t="array" aca="1" ref="F2467" ca="1">IF(G2467&lt;&gt;"",INDIRECT("'"&amp;G2467&amp;"'!"&amp;H2467),"")</f>
        <v/>
      </c>
      <c r="G2467" s="1533"/>
      <c r="I2467" s="4"/>
      <c r="J2467" s="4"/>
      <c r="K2467" s="4"/>
    </row>
    <row r="2468" spans="1:11" x14ac:dyDescent="0.2">
      <c r="A2468" s="1">
        <v>2463</v>
      </c>
      <c r="D2468" s="4"/>
      <c r="E2468" s="2" t="b">
        <f t="shared" ca="1" si="63"/>
        <v>1</v>
      </c>
      <c r="F2468" s="2" t="str" cm="1">
        <f t="array" aca="1" ref="F2468" ca="1">IF(G2468&lt;&gt;"",INDIRECT("'"&amp;G2468&amp;"'!"&amp;H2468),"")</f>
        <v/>
      </c>
      <c r="G2468" s="1533"/>
      <c r="I2468" s="4"/>
      <c r="J2468" s="4"/>
      <c r="K2468" s="4"/>
    </row>
    <row r="2469" spans="1:11" x14ac:dyDescent="0.2">
      <c r="A2469" s="1">
        <v>2464</v>
      </c>
      <c r="D2469" s="4"/>
      <c r="E2469" s="2" t="b">
        <f t="shared" ca="1" si="63"/>
        <v>1</v>
      </c>
      <c r="F2469" s="2" t="str" cm="1">
        <f t="array" aca="1" ref="F2469" ca="1">IF(G2469&lt;&gt;"",INDIRECT("'"&amp;G2469&amp;"'!"&amp;H2469),"")</f>
        <v/>
      </c>
      <c r="G2469" s="1533"/>
      <c r="I2469" s="4"/>
      <c r="J2469" s="4"/>
      <c r="K2469" s="4"/>
    </row>
    <row r="2470" spans="1:11" x14ac:dyDescent="0.2">
      <c r="A2470" s="1">
        <v>2465</v>
      </c>
      <c r="D2470" s="4"/>
      <c r="E2470" s="2" t="b">
        <f t="shared" ca="1" si="63"/>
        <v>1</v>
      </c>
      <c r="F2470" s="2" t="str" cm="1">
        <f t="array" aca="1" ref="F2470" ca="1">IF(G2470&lt;&gt;"",INDIRECT("'"&amp;G2470&amp;"'!"&amp;H2470),"")</f>
        <v/>
      </c>
      <c r="G2470" s="1533"/>
      <c r="I2470" s="4"/>
      <c r="J2470" s="4"/>
      <c r="K2470" s="4"/>
    </row>
    <row r="2471" spans="1:11" x14ac:dyDescent="0.2">
      <c r="A2471" s="1">
        <v>2466</v>
      </c>
      <c r="D2471" s="4"/>
      <c r="E2471" s="2" t="b">
        <f t="shared" ca="1" si="63"/>
        <v>1</v>
      </c>
      <c r="F2471" s="2" t="str" cm="1">
        <f t="array" aca="1" ref="F2471" ca="1">IF(G2471&lt;&gt;"",INDIRECT("'"&amp;G2471&amp;"'!"&amp;H2471),"")</f>
        <v/>
      </c>
      <c r="G2471" s="1533"/>
      <c r="I2471" s="4"/>
      <c r="J2471" s="4"/>
      <c r="K2471" s="4"/>
    </row>
    <row r="2472" spans="1:11" x14ac:dyDescent="0.2">
      <c r="A2472" s="1">
        <v>2467</v>
      </c>
      <c r="D2472" s="4"/>
      <c r="E2472" s="2" t="b">
        <f t="shared" ca="1" si="63"/>
        <v>1</v>
      </c>
      <c r="F2472" s="2" t="str" cm="1">
        <f t="array" aca="1" ref="F2472" ca="1">IF(G2472&lt;&gt;"",INDIRECT("'"&amp;G2472&amp;"'!"&amp;H2472),"")</f>
        <v/>
      </c>
      <c r="G2472" s="1533"/>
      <c r="I2472" s="4"/>
      <c r="J2472" s="4"/>
      <c r="K2472" s="4"/>
    </row>
    <row r="2473" spans="1:11" x14ac:dyDescent="0.2">
      <c r="A2473" s="1">
        <v>2468</v>
      </c>
      <c r="D2473" s="4"/>
      <c r="E2473" s="2" t="b">
        <f t="shared" ca="1" si="63"/>
        <v>1</v>
      </c>
      <c r="F2473" s="2" t="str" cm="1">
        <f t="array" aca="1" ref="F2473" ca="1">IF(G2473&lt;&gt;"",INDIRECT("'"&amp;G2473&amp;"'!"&amp;H2473),"")</f>
        <v/>
      </c>
      <c r="G2473" s="1533"/>
      <c r="I2473" s="4"/>
      <c r="J2473" s="4"/>
      <c r="K2473" s="4"/>
    </row>
    <row r="2474" spans="1:11" x14ac:dyDescent="0.2">
      <c r="A2474" s="1">
        <v>2469</v>
      </c>
      <c r="D2474" s="4"/>
      <c r="E2474" s="2" t="b">
        <f t="shared" ca="1" si="63"/>
        <v>1</v>
      </c>
      <c r="F2474" s="2" t="str" cm="1">
        <f t="array" aca="1" ref="F2474" ca="1">IF(G2474&lt;&gt;"",INDIRECT("'"&amp;G2474&amp;"'!"&amp;H2474),"")</f>
        <v/>
      </c>
      <c r="G2474" s="1533"/>
      <c r="I2474" s="4"/>
      <c r="J2474" s="4"/>
      <c r="K2474" s="4"/>
    </row>
    <row r="2475" spans="1:11" x14ac:dyDescent="0.2">
      <c r="A2475" s="1">
        <v>2470</v>
      </c>
      <c r="D2475" s="4"/>
      <c r="E2475" s="2" t="b">
        <f t="shared" ca="1" si="63"/>
        <v>1</v>
      </c>
      <c r="F2475" s="2" t="str" cm="1">
        <f t="array" aca="1" ref="F2475" ca="1">IF(G2475&lt;&gt;"",INDIRECT("'"&amp;G2475&amp;"'!"&amp;H2475),"")</f>
        <v/>
      </c>
      <c r="G2475" s="1533"/>
      <c r="I2475" s="4"/>
      <c r="J2475" s="4"/>
      <c r="K2475" s="4"/>
    </row>
    <row r="2476" spans="1:11" x14ac:dyDescent="0.2">
      <c r="A2476" s="1">
        <v>2471</v>
      </c>
      <c r="D2476" s="4"/>
      <c r="E2476" s="2" t="b">
        <f t="shared" ca="1" si="63"/>
        <v>1</v>
      </c>
      <c r="F2476" s="2" t="str" cm="1">
        <f t="array" aca="1" ref="F2476" ca="1">IF(G2476&lt;&gt;"",INDIRECT("'"&amp;G2476&amp;"'!"&amp;H2476),"")</f>
        <v/>
      </c>
      <c r="G2476" s="1533"/>
      <c r="I2476" s="4"/>
      <c r="J2476" s="4"/>
      <c r="K2476" s="4"/>
    </row>
    <row r="2477" spans="1:11" x14ac:dyDescent="0.2">
      <c r="A2477" s="1">
        <v>2472</v>
      </c>
      <c r="D2477" s="4"/>
      <c r="E2477" s="2" t="b">
        <f t="shared" ca="1" si="63"/>
        <v>1</v>
      </c>
      <c r="F2477" s="2" t="str" cm="1">
        <f t="array" aca="1" ref="F2477" ca="1">IF(G2477&lt;&gt;"",INDIRECT("'"&amp;G2477&amp;"'!"&amp;H2477),"")</f>
        <v/>
      </c>
      <c r="G2477" s="1533"/>
      <c r="I2477" s="4"/>
      <c r="J2477" s="4"/>
      <c r="K2477" s="4"/>
    </row>
    <row r="2478" spans="1:11" x14ac:dyDescent="0.2">
      <c r="A2478" s="1">
        <v>2473</v>
      </c>
      <c r="D2478" s="4"/>
      <c r="E2478" s="2" t="b">
        <f t="shared" ca="1" si="63"/>
        <v>1</v>
      </c>
      <c r="F2478" s="2" t="str" cm="1">
        <f t="array" aca="1" ref="F2478" ca="1">IF(G2478&lt;&gt;"",INDIRECT("'"&amp;G2478&amp;"'!"&amp;H2478),"")</f>
        <v/>
      </c>
      <c r="G2478" s="1533"/>
      <c r="I2478" s="4"/>
      <c r="J2478" s="4"/>
      <c r="K2478" s="4"/>
    </row>
    <row r="2479" spans="1:11" x14ac:dyDescent="0.2">
      <c r="A2479">
        <v>2474</v>
      </c>
      <c r="E2479" s="2" t="b">
        <f t="shared" ca="1" si="63"/>
        <v>1</v>
      </c>
      <c r="F2479" s="2" t="str" cm="1">
        <f t="array" aca="1" ref="F2479" ca="1">IF(G2479&lt;&gt;"",INDIRECT("'"&amp;G2479&amp;"'!"&amp;H2479),"")</f>
        <v/>
      </c>
      <c r="G2479" s="1533"/>
    </row>
    <row r="2480" spans="1:11" x14ac:dyDescent="0.2">
      <c r="A2480" s="1">
        <v>2475</v>
      </c>
      <c r="D2480" s="4"/>
      <c r="E2480" s="2" t="b">
        <f t="shared" ca="1" si="63"/>
        <v>1</v>
      </c>
      <c r="F2480" s="2" t="str" cm="1">
        <f t="array" aca="1" ref="F2480" ca="1">IF(G2480&lt;&gt;"",INDIRECT("'"&amp;G2480&amp;"'!"&amp;H2480),"")</f>
        <v/>
      </c>
      <c r="G2480" s="1533"/>
      <c r="I2480" s="4"/>
      <c r="J2480" s="4"/>
      <c r="K2480" s="4"/>
    </row>
    <row r="2481" spans="1:11" x14ac:dyDescent="0.2">
      <c r="A2481" s="1">
        <v>2476</v>
      </c>
      <c r="D2481" s="4"/>
      <c r="E2481" s="2" t="b">
        <f t="shared" ca="1" si="63"/>
        <v>1</v>
      </c>
      <c r="F2481" s="2" t="str" cm="1">
        <f t="array" aca="1" ref="F2481" ca="1">IF(G2481&lt;&gt;"",INDIRECT("'"&amp;G2481&amp;"'!"&amp;H2481),"")</f>
        <v/>
      </c>
      <c r="G2481" s="1533"/>
      <c r="I2481" s="4"/>
      <c r="J2481" s="4"/>
      <c r="K2481" s="4"/>
    </row>
    <row r="2482" spans="1:11" x14ac:dyDescent="0.2">
      <c r="A2482" s="1">
        <v>2477</v>
      </c>
      <c r="D2482" s="4"/>
      <c r="E2482" s="2" t="b">
        <f t="shared" ca="1" si="63"/>
        <v>1</v>
      </c>
      <c r="F2482" s="2" t="str" cm="1">
        <f t="array" aca="1" ref="F2482" ca="1">IF(G2482&lt;&gt;"",INDIRECT("'"&amp;G2482&amp;"'!"&amp;H2482),"")</f>
        <v/>
      </c>
      <c r="G2482" s="1533"/>
      <c r="I2482" s="4"/>
      <c r="J2482" s="4"/>
      <c r="K2482" s="4"/>
    </row>
    <row r="2483" spans="1:11" x14ac:dyDescent="0.2">
      <c r="A2483" s="1">
        <v>2478</v>
      </c>
      <c r="D2483" s="4"/>
      <c r="E2483" s="2" t="b">
        <f t="shared" ca="1" si="63"/>
        <v>1</v>
      </c>
      <c r="F2483" s="2" t="str" cm="1">
        <f t="array" aca="1" ref="F2483" ca="1">IF(G2483&lt;&gt;"",INDIRECT("'"&amp;G2483&amp;"'!"&amp;H2483),"")</f>
        <v/>
      </c>
      <c r="G2483" s="1533"/>
      <c r="I2483" s="4"/>
      <c r="J2483" s="4"/>
      <c r="K2483" s="4"/>
    </row>
    <row r="2484" spans="1:11" x14ac:dyDescent="0.2">
      <c r="A2484" s="1">
        <v>2479</v>
      </c>
      <c r="D2484" s="4"/>
      <c r="E2484" s="2" t="b">
        <f t="shared" ca="1" si="63"/>
        <v>1</v>
      </c>
      <c r="F2484" s="2" t="str" cm="1">
        <f t="array" aca="1" ref="F2484" ca="1">IF(G2484&lt;&gt;"",INDIRECT("'"&amp;G2484&amp;"'!"&amp;H2484),"")</f>
        <v/>
      </c>
      <c r="G2484" s="1533"/>
      <c r="I2484" s="4"/>
      <c r="J2484" s="4"/>
      <c r="K2484" s="4"/>
    </row>
    <row r="2485" spans="1:11" x14ac:dyDescent="0.2">
      <c r="A2485" s="1">
        <v>2480</v>
      </c>
      <c r="D2485" s="4"/>
      <c r="E2485" s="2" t="b">
        <f t="shared" ca="1" si="63"/>
        <v>1</v>
      </c>
      <c r="F2485" s="2" t="str" cm="1">
        <f t="array" aca="1" ref="F2485" ca="1">IF(G2485&lt;&gt;"",INDIRECT("'"&amp;G2485&amp;"'!"&amp;H2485),"")</f>
        <v/>
      </c>
      <c r="G2485" s="1533"/>
      <c r="I2485" s="4"/>
      <c r="J2485" s="4"/>
      <c r="K2485" s="4"/>
    </row>
    <row r="2486" spans="1:11" x14ac:dyDescent="0.2">
      <c r="A2486" s="1">
        <v>2481</v>
      </c>
      <c r="D2486" s="4"/>
      <c r="E2486" s="2" t="b">
        <f t="shared" ca="1" si="63"/>
        <v>1</v>
      </c>
      <c r="F2486" s="2" t="str" cm="1">
        <f t="array" aca="1" ref="F2486" ca="1">IF(G2486&lt;&gt;"",INDIRECT("'"&amp;G2486&amp;"'!"&amp;H2486),"")</f>
        <v/>
      </c>
      <c r="G2486" s="1533"/>
      <c r="I2486" s="4"/>
      <c r="J2486" s="4"/>
      <c r="K2486" s="4"/>
    </row>
    <row r="2487" spans="1:11" x14ac:dyDescent="0.2">
      <c r="A2487" s="1">
        <v>2482</v>
      </c>
      <c r="D2487" s="4"/>
      <c r="E2487" s="2" t="b">
        <f t="shared" ca="1" si="63"/>
        <v>1</v>
      </c>
      <c r="F2487" s="2" t="str" cm="1">
        <f t="array" aca="1" ref="F2487" ca="1">IF(G2487&lt;&gt;"",INDIRECT("'"&amp;G2487&amp;"'!"&amp;H2487),"")</f>
        <v/>
      </c>
      <c r="G2487" s="1533"/>
      <c r="I2487" s="4"/>
      <c r="J2487" s="4"/>
      <c r="K2487" s="4"/>
    </row>
    <row r="2488" spans="1:11" x14ac:dyDescent="0.2">
      <c r="A2488" s="1">
        <v>2483</v>
      </c>
      <c r="D2488" s="4"/>
      <c r="E2488" s="2" t="b">
        <f t="shared" ca="1" si="63"/>
        <v>1</v>
      </c>
      <c r="F2488" s="2" t="str" cm="1">
        <f t="array" aca="1" ref="F2488" ca="1">IF(G2488&lt;&gt;"",INDIRECT("'"&amp;G2488&amp;"'!"&amp;H2488),"")</f>
        <v/>
      </c>
      <c r="G2488" s="1533"/>
      <c r="I2488" s="4"/>
      <c r="J2488" s="4"/>
      <c r="K2488" s="4"/>
    </row>
    <row r="2489" spans="1:11" x14ac:dyDescent="0.2">
      <c r="A2489" s="1">
        <v>2484</v>
      </c>
      <c r="D2489" s="4"/>
      <c r="E2489" s="2" t="b">
        <f t="shared" ca="1" si="63"/>
        <v>1</v>
      </c>
      <c r="F2489" s="2" t="str" cm="1">
        <f t="array" aca="1" ref="F2489" ca="1">IF(G2489&lt;&gt;"",INDIRECT("'"&amp;G2489&amp;"'!"&amp;H2489),"")</f>
        <v/>
      </c>
      <c r="G2489" s="1533"/>
      <c r="I2489" s="4"/>
      <c r="J2489" s="4"/>
      <c r="K2489" s="4"/>
    </row>
    <row r="2490" spans="1:11" x14ac:dyDescent="0.2">
      <c r="A2490" s="1">
        <v>2485</v>
      </c>
      <c r="D2490" s="4"/>
      <c r="E2490" s="2" t="b">
        <f t="shared" ca="1" si="63"/>
        <v>1</v>
      </c>
      <c r="F2490" s="2" t="str" cm="1">
        <f t="array" aca="1" ref="F2490" ca="1">IF(G2490&lt;&gt;"",INDIRECT("'"&amp;G2490&amp;"'!"&amp;H2490),"")</f>
        <v/>
      </c>
      <c r="G2490" s="1533"/>
      <c r="I2490" s="4"/>
      <c r="J2490" s="4"/>
      <c r="K2490" s="4"/>
    </row>
    <row r="2491" spans="1:11" x14ac:dyDescent="0.2">
      <c r="A2491" s="1">
        <v>2486</v>
      </c>
      <c r="D2491" s="4"/>
      <c r="E2491" s="2" t="b">
        <f t="shared" ca="1" si="63"/>
        <v>1</v>
      </c>
      <c r="F2491" s="2" t="str" cm="1">
        <f t="array" aca="1" ref="F2491" ca="1">IF(G2491&lt;&gt;"",INDIRECT("'"&amp;G2491&amp;"'!"&amp;H2491),"")</f>
        <v/>
      </c>
      <c r="G2491" s="1533"/>
      <c r="I2491" s="4"/>
      <c r="J2491" s="4"/>
      <c r="K2491" s="4"/>
    </row>
    <row r="2492" spans="1:11" x14ac:dyDescent="0.2">
      <c r="A2492" s="1">
        <v>2487</v>
      </c>
      <c r="D2492" s="4"/>
      <c r="E2492" s="2" t="b">
        <f t="shared" ca="1" si="63"/>
        <v>1</v>
      </c>
      <c r="F2492" s="2" t="str" cm="1">
        <f t="array" aca="1" ref="F2492" ca="1">IF(G2492&lt;&gt;"",INDIRECT("'"&amp;G2492&amp;"'!"&amp;H2492),"")</f>
        <v/>
      </c>
      <c r="G2492" s="1533"/>
      <c r="I2492" s="4"/>
      <c r="J2492" s="4"/>
      <c r="K2492" s="4"/>
    </row>
    <row r="2493" spans="1:11" x14ac:dyDescent="0.2">
      <c r="A2493" s="1">
        <v>2488</v>
      </c>
      <c r="D2493" s="4"/>
      <c r="E2493" s="2" t="b">
        <f t="shared" ca="1" si="63"/>
        <v>1</v>
      </c>
      <c r="F2493" s="2" t="str" cm="1">
        <f t="array" aca="1" ref="F2493" ca="1">IF(G2493&lt;&gt;"",INDIRECT("'"&amp;G2493&amp;"'!"&amp;H2493),"")</f>
        <v/>
      </c>
      <c r="G2493" s="1533"/>
      <c r="I2493" s="4"/>
      <c r="J2493" s="4"/>
      <c r="K2493" s="4"/>
    </row>
    <row r="2494" spans="1:11" x14ac:dyDescent="0.2">
      <c r="A2494" s="1">
        <v>2489</v>
      </c>
      <c r="D2494" s="4"/>
      <c r="E2494" s="2" t="b">
        <f t="shared" ca="1" si="63"/>
        <v>1</v>
      </c>
      <c r="F2494" s="2" t="str" cm="1">
        <f t="array" aca="1" ref="F2494" ca="1">IF(G2494&lt;&gt;"",INDIRECT("'"&amp;G2494&amp;"'!"&amp;H2494),"")</f>
        <v/>
      </c>
      <c r="G2494" s="1533"/>
      <c r="I2494" s="4"/>
      <c r="J2494" s="4"/>
      <c r="K2494" s="4"/>
    </row>
    <row r="2495" spans="1:11" x14ac:dyDescent="0.2">
      <c r="A2495">
        <v>2490</v>
      </c>
      <c r="B2495" s="7">
        <f>'BudgetSum 2-4'!C5</f>
        <v>80999000</v>
      </c>
      <c r="C2495" s="3">
        <f t="shared" ref="C2495:C2503" si="64">A2495-B2495</f>
        <v>-80996510</v>
      </c>
      <c r="E2495" s="2" t="b">
        <f t="shared" ca="1" si="63"/>
        <v>1</v>
      </c>
      <c r="F2495" s="2" cm="1">
        <f t="array" aca="1" ref="F2495" ca="1">IF(G2495&lt;&gt;"",INDIRECT("'"&amp;G2495&amp;"'!"&amp;H2495),"")</f>
        <v>80999000</v>
      </c>
      <c r="G2495" s="1533" t="s">
        <v>6770</v>
      </c>
      <c r="H2495" s="2" t="s">
        <v>4344</v>
      </c>
    </row>
    <row r="2496" spans="1:11" x14ac:dyDescent="0.2">
      <c r="A2496" s="1">
        <v>2491</v>
      </c>
      <c r="D2496" s="4"/>
      <c r="E2496" s="2" t="b">
        <f t="shared" ca="1" si="63"/>
        <v>1</v>
      </c>
      <c r="F2496" s="2" t="str" cm="1">
        <f t="array" aca="1" ref="F2496" ca="1">IF(G2496&lt;&gt;"",INDIRECT("'"&amp;G2496&amp;"'!"&amp;H2496),"")</f>
        <v/>
      </c>
      <c r="G2496" s="1533"/>
      <c r="I2496" s="4"/>
      <c r="J2496" s="4"/>
      <c r="K2496" s="4"/>
    </row>
    <row r="2497" spans="1:11" x14ac:dyDescent="0.2">
      <c r="A2497">
        <v>2492</v>
      </c>
      <c r="B2497" s="7">
        <f>'BudgetSum 2-4'!C7</f>
        <v>3881000</v>
      </c>
      <c r="C2497" s="3">
        <f t="shared" si="64"/>
        <v>-3878508</v>
      </c>
      <c r="E2497" s="2" t="b">
        <f t="shared" ca="1" si="63"/>
        <v>1</v>
      </c>
      <c r="F2497" s="2" cm="1">
        <f t="array" aca="1" ref="F2497" ca="1">IF(G2497&lt;&gt;"",INDIRECT("'"&amp;G2497&amp;"'!"&amp;H2497),"")</f>
        <v>3881000</v>
      </c>
      <c r="G2497" s="1533" t="s">
        <v>6770</v>
      </c>
      <c r="H2497" s="2" t="s">
        <v>4231</v>
      </c>
    </row>
    <row r="2498" spans="1:11" x14ac:dyDescent="0.2">
      <c r="A2498">
        <v>2493</v>
      </c>
      <c r="B2498" s="7">
        <f>'BudgetSum 2-4'!C8</f>
        <v>4481000</v>
      </c>
      <c r="C2498" s="3">
        <f t="shared" si="64"/>
        <v>-4478507</v>
      </c>
      <c r="E2498" s="2" t="b">
        <f t="shared" ref="E2498:E2561" ca="1" si="65">F2498=B2498</f>
        <v>1</v>
      </c>
      <c r="F2498" s="2" cm="1">
        <f t="array" aca="1" ref="F2498" ca="1">IF(G2498&lt;&gt;"",INDIRECT("'"&amp;G2498&amp;"'!"&amp;H2498),"")</f>
        <v>4481000</v>
      </c>
      <c r="G2498" s="1533" t="s">
        <v>6770</v>
      </c>
      <c r="H2498" s="2" t="s">
        <v>4239</v>
      </c>
    </row>
    <row r="2499" spans="1:11" x14ac:dyDescent="0.2">
      <c r="A2499">
        <v>2494</v>
      </c>
      <c r="B2499" s="7">
        <f>'BudgetSum 2-4'!C9</f>
        <v>89361000</v>
      </c>
      <c r="C2499" s="3">
        <f t="shared" si="64"/>
        <v>-89358506</v>
      </c>
      <c r="E2499" s="2" t="b">
        <f t="shared" ca="1" si="65"/>
        <v>1</v>
      </c>
      <c r="F2499" s="2" cm="1">
        <f t="array" aca="1" ref="F2499" ca="1">IF(G2499&lt;&gt;"",INDIRECT("'"&amp;G2499&amp;"'!"&amp;H2499),"")</f>
        <v>89361000</v>
      </c>
      <c r="G2499" s="1533" t="s">
        <v>6770</v>
      </c>
      <c r="H2499" s="2" t="s">
        <v>4887</v>
      </c>
    </row>
    <row r="2500" spans="1:11" x14ac:dyDescent="0.2">
      <c r="A2500">
        <v>2495</v>
      </c>
      <c r="B2500" s="7">
        <f>'BudgetSum 2-4'!C13</f>
        <v>58180000</v>
      </c>
      <c r="C2500" s="3">
        <f t="shared" si="64"/>
        <v>-58177505</v>
      </c>
      <c r="E2500" s="2" t="b">
        <f t="shared" ca="1" si="65"/>
        <v>1</v>
      </c>
      <c r="F2500" s="2" cm="1">
        <f t="array" aca="1" ref="F2500" ca="1">IF(G2500&lt;&gt;"",INDIRECT("'"&amp;G2500&amp;"'!"&amp;H2500),"")</f>
        <v>58180000</v>
      </c>
      <c r="G2500" s="1533" t="s">
        <v>6770</v>
      </c>
      <c r="H2500" s="2" t="s">
        <v>4235</v>
      </c>
    </row>
    <row r="2501" spans="1:11" x14ac:dyDescent="0.2">
      <c r="A2501">
        <v>2496</v>
      </c>
      <c r="B2501" s="7">
        <f>'BudgetSum 2-4'!C14</f>
        <v>28558000</v>
      </c>
      <c r="C2501" s="3">
        <f t="shared" si="64"/>
        <v>-28555504</v>
      </c>
      <c r="E2501" s="2" t="b">
        <f t="shared" ca="1" si="65"/>
        <v>1</v>
      </c>
      <c r="F2501" s="2" cm="1">
        <f t="array" aca="1" ref="F2501" ca="1">IF(G2501&lt;&gt;"",INDIRECT("'"&amp;G2501&amp;"'!"&amp;H2501),"")</f>
        <v>28558000</v>
      </c>
      <c r="G2501" s="1533" t="s">
        <v>6770</v>
      </c>
      <c r="H2501" s="2" t="s">
        <v>4345</v>
      </c>
    </row>
    <row r="2502" spans="1:11" x14ac:dyDescent="0.2">
      <c r="A2502">
        <v>2497</v>
      </c>
      <c r="B2502" s="7">
        <f>'BudgetSum 2-4'!C15</f>
        <v>0</v>
      </c>
      <c r="C2502" s="3">
        <f t="shared" si="64"/>
        <v>2497</v>
      </c>
      <c r="E2502" s="2" t="b">
        <f t="shared" ca="1" si="65"/>
        <v>1</v>
      </c>
      <c r="F2502" s="2" cm="1">
        <f t="array" aca="1" ref="F2502" ca="1">IF(G2502&lt;&gt;"",INDIRECT("'"&amp;G2502&amp;"'!"&amp;H2502),"")</f>
        <v>0</v>
      </c>
      <c r="G2502" s="1533" t="s">
        <v>6770</v>
      </c>
      <c r="H2502" s="2" t="s">
        <v>4236</v>
      </c>
    </row>
    <row r="2503" spans="1:11" x14ac:dyDescent="0.2">
      <c r="A2503">
        <v>2498</v>
      </c>
      <c r="B2503" s="7">
        <f>'BudgetSum 2-4'!C16</f>
        <v>1653000</v>
      </c>
      <c r="C2503" s="3">
        <f t="shared" si="64"/>
        <v>-1650502</v>
      </c>
      <c r="E2503" s="2" t="b">
        <f t="shared" ca="1" si="65"/>
        <v>1</v>
      </c>
      <c r="F2503" s="2" cm="1">
        <f t="array" aca="1" ref="F2503" ca="1">IF(G2503&lt;&gt;"",INDIRECT("'"&amp;G2503&amp;"'!"&amp;H2503),"")</f>
        <v>1653000</v>
      </c>
      <c r="G2503" s="1533" t="s">
        <v>6770</v>
      </c>
      <c r="H2503" s="2" t="s">
        <v>4237</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33" t="s">
        <v>6770</v>
      </c>
      <c r="H2504" s="2" t="s">
        <v>4238</v>
      </c>
    </row>
    <row r="2505" spans="1:11" x14ac:dyDescent="0.2">
      <c r="A2505">
        <v>2500</v>
      </c>
      <c r="B2505" s="7">
        <f>'BudgetSum 2-4'!C19</f>
        <v>88391000</v>
      </c>
      <c r="C2505" s="3">
        <f t="shared" si="66"/>
        <v>-88388500</v>
      </c>
      <c r="E2505" s="2" t="b">
        <f t="shared" ca="1" si="65"/>
        <v>1</v>
      </c>
      <c r="F2505" s="2" cm="1">
        <f t="array" aca="1" ref="F2505" ca="1">IF(G2505&lt;&gt;"",INDIRECT("'"&amp;G2505&amp;"'!"&amp;H2505),"")</f>
        <v>88391000</v>
      </c>
      <c r="G2505" s="1533" t="s">
        <v>6770</v>
      </c>
      <c r="H2505" s="2" t="s">
        <v>4240</v>
      </c>
    </row>
    <row r="2506" spans="1:11" x14ac:dyDescent="0.2">
      <c r="A2506">
        <v>2501</v>
      </c>
      <c r="B2506" s="7">
        <f>'BudgetSum 2-4'!C22</f>
        <v>970000</v>
      </c>
      <c r="C2506" s="3">
        <f t="shared" si="66"/>
        <v>-967499</v>
      </c>
      <c r="E2506" s="2" t="b">
        <f t="shared" ca="1" si="65"/>
        <v>1</v>
      </c>
      <c r="F2506" s="2" cm="1">
        <f t="array" aca="1" ref="F2506" ca="1">IF(G2506&lt;&gt;"",INDIRECT("'"&amp;G2506&amp;"'!"&amp;H2506),"")</f>
        <v>970000</v>
      </c>
      <c r="G2506" s="1533" t="s">
        <v>6770</v>
      </c>
      <c r="H2506" s="2" t="s">
        <v>4888</v>
      </c>
    </row>
    <row r="2507" spans="1:11" x14ac:dyDescent="0.2">
      <c r="A2507" s="1">
        <v>2502</v>
      </c>
      <c r="E2507" s="2" t="b">
        <f t="shared" ca="1" si="65"/>
        <v>1</v>
      </c>
      <c r="F2507" s="2" t="str" cm="1">
        <f t="array" aca="1" ref="F2507" ca="1">IF(G2507&lt;&gt;"",INDIRECT("'"&amp;G2507&amp;"'!"&amp;H2507),"")</f>
        <v/>
      </c>
      <c r="G2507" s="1533"/>
    </row>
    <row r="2508" spans="1:11" x14ac:dyDescent="0.2">
      <c r="A2508">
        <v>2503</v>
      </c>
      <c r="B2508" s="7">
        <f>'BudgetSum 2-4'!D5</f>
        <v>9200000</v>
      </c>
      <c r="C2508" s="3">
        <f t="shared" si="66"/>
        <v>-9197497</v>
      </c>
      <c r="E2508" s="2" t="b">
        <f t="shared" ca="1" si="65"/>
        <v>1</v>
      </c>
      <c r="F2508" s="2" cm="1">
        <f t="array" aca="1" ref="F2508" ca="1">IF(G2508&lt;&gt;"",INDIRECT("'"&amp;G2508&amp;"'!"&amp;H2508),"")</f>
        <v>9200000</v>
      </c>
      <c r="G2508" s="1533" t="s">
        <v>6770</v>
      </c>
      <c r="H2508" s="2" t="s">
        <v>4381</v>
      </c>
    </row>
    <row r="2509" spans="1:11" x14ac:dyDescent="0.2">
      <c r="A2509" s="1">
        <v>2504</v>
      </c>
      <c r="D2509" s="4"/>
      <c r="E2509" s="2" t="b">
        <f t="shared" ca="1" si="65"/>
        <v>1</v>
      </c>
      <c r="F2509" s="2" t="str" cm="1">
        <f t="array" aca="1" ref="F2509" ca="1">IF(G2509&lt;&gt;"",INDIRECT("'"&amp;G2509&amp;"'!"&amp;H2509),"")</f>
        <v/>
      </c>
      <c r="G2509" s="1533"/>
      <c r="I2509" s="4"/>
      <c r="J2509" s="4"/>
      <c r="K2509" s="4"/>
    </row>
    <row r="2510" spans="1:11" x14ac:dyDescent="0.2">
      <c r="A2510">
        <v>2505</v>
      </c>
      <c r="B2510" s="7">
        <f>'BudgetSum 2-4'!D7</f>
        <v>0</v>
      </c>
      <c r="C2510" s="3">
        <f t="shared" si="66"/>
        <v>2505</v>
      </c>
      <c r="E2510" s="2" t="b">
        <f t="shared" ca="1" si="65"/>
        <v>1</v>
      </c>
      <c r="F2510" s="2" cm="1">
        <f t="array" aca="1" ref="F2510" ca="1">IF(G2510&lt;&gt;"",INDIRECT("'"&amp;G2510&amp;"'!"&amp;H2510),"")</f>
        <v>0</v>
      </c>
      <c r="G2510" s="1533" t="s">
        <v>6770</v>
      </c>
      <c r="H2510" s="2" t="s">
        <v>4244</v>
      </c>
    </row>
    <row r="2511" spans="1:11" x14ac:dyDescent="0.2">
      <c r="A2511">
        <v>2506</v>
      </c>
      <c r="B2511" s="7">
        <f>'BudgetSum 2-4'!D8</f>
        <v>0</v>
      </c>
      <c r="C2511" s="3">
        <f t="shared" si="66"/>
        <v>2506</v>
      </c>
      <c r="E2511" s="2" t="b">
        <f t="shared" ca="1" si="65"/>
        <v>1</v>
      </c>
      <c r="F2511" s="2" cm="1">
        <f t="array" aca="1" ref="F2511" ca="1">IF(G2511&lt;&gt;"",INDIRECT("'"&amp;G2511&amp;"'!"&amp;H2511),"")</f>
        <v>0</v>
      </c>
      <c r="G2511" s="1533" t="s">
        <v>6770</v>
      </c>
      <c r="H2511" s="2" t="s">
        <v>4261</v>
      </c>
    </row>
    <row r="2512" spans="1:11" x14ac:dyDescent="0.2">
      <c r="A2512">
        <v>2507</v>
      </c>
      <c r="B2512" s="7">
        <f>'BudgetSum 2-4'!D9</f>
        <v>9200000</v>
      </c>
      <c r="C2512" s="3">
        <f t="shared" si="66"/>
        <v>-9197493</v>
      </c>
      <c r="E2512" s="2" t="b">
        <f t="shared" ca="1" si="65"/>
        <v>1</v>
      </c>
      <c r="F2512" s="2" cm="1">
        <f t="array" aca="1" ref="F2512" ca="1">IF(G2512&lt;&gt;"",INDIRECT("'"&amp;G2512&amp;"'!"&amp;H2512),"")</f>
        <v>9200000</v>
      </c>
      <c r="G2512" s="1533" t="s">
        <v>6770</v>
      </c>
      <c r="H2512" s="2" t="s">
        <v>4889</v>
      </c>
    </row>
    <row r="2513" spans="1:11" x14ac:dyDescent="0.2">
      <c r="A2513">
        <v>2508</v>
      </c>
      <c r="B2513" s="7">
        <f>'BudgetSum 2-4'!D14</f>
        <v>9147500</v>
      </c>
      <c r="C2513" s="3">
        <f t="shared" si="66"/>
        <v>-9144992</v>
      </c>
      <c r="E2513" s="2" t="b">
        <f t="shared" ca="1" si="65"/>
        <v>1</v>
      </c>
      <c r="F2513" s="2" cm="1">
        <f t="array" aca="1" ref="F2513" ca="1">IF(G2513&lt;&gt;"",INDIRECT("'"&amp;G2513&amp;"'!"&amp;H2513),"")</f>
        <v>9147500</v>
      </c>
      <c r="G2513" s="1533" t="s">
        <v>6770</v>
      </c>
      <c r="H2513" s="2" t="s">
        <v>4382</v>
      </c>
    </row>
    <row r="2514" spans="1:11" x14ac:dyDescent="0.2">
      <c r="A2514">
        <v>2509</v>
      </c>
      <c r="B2514" s="7">
        <f>'BudgetSum 2-4'!D15</f>
        <v>52500</v>
      </c>
      <c r="C2514" s="3">
        <f t="shared" si="66"/>
        <v>-49991</v>
      </c>
      <c r="E2514" s="2" t="b">
        <f t="shared" ca="1" si="65"/>
        <v>1</v>
      </c>
      <c r="F2514" s="2" cm="1">
        <f t="array" aca="1" ref="F2514" ca="1">IF(G2514&lt;&gt;"",INDIRECT("'"&amp;G2514&amp;"'!"&amp;H2514),"")</f>
        <v>52500</v>
      </c>
      <c r="G2514" s="1533" t="s">
        <v>6770</v>
      </c>
      <c r="H2514" s="2" t="s">
        <v>4249</v>
      </c>
    </row>
    <row r="2515" spans="1:11" x14ac:dyDescent="0.2">
      <c r="A2515">
        <v>2510</v>
      </c>
      <c r="B2515" s="7">
        <f>'BudgetSum 2-4'!D16</f>
        <v>0</v>
      </c>
      <c r="C2515" s="3">
        <f t="shared" si="66"/>
        <v>2510</v>
      </c>
      <c r="E2515" s="2" t="b">
        <f t="shared" ca="1" si="65"/>
        <v>1</v>
      </c>
      <c r="F2515" s="2" cm="1">
        <f t="array" aca="1" ref="F2515" ca="1">IF(G2515&lt;&gt;"",INDIRECT("'"&amp;G2515&amp;"'!"&amp;H2515),"")</f>
        <v>0</v>
      </c>
      <c r="G2515" s="1533" t="s">
        <v>6770</v>
      </c>
      <c r="H2515" s="2" t="s">
        <v>4250</v>
      </c>
    </row>
    <row r="2516" spans="1:11" x14ac:dyDescent="0.2">
      <c r="A2516">
        <v>2511</v>
      </c>
      <c r="B2516" s="7">
        <f>'BudgetSum 2-4'!D17</f>
        <v>0</v>
      </c>
      <c r="C2516" s="3">
        <f t="shared" si="66"/>
        <v>2511</v>
      </c>
      <c r="E2516" s="2" t="b">
        <f t="shared" ca="1" si="65"/>
        <v>1</v>
      </c>
      <c r="F2516" s="2" cm="1">
        <f t="array" aca="1" ref="F2516" ca="1">IF(G2516&lt;&gt;"",INDIRECT("'"&amp;G2516&amp;"'!"&amp;H2516),"")</f>
        <v>0</v>
      </c>
      <c r="G2516" s="1533" t="s">
        <v>6770</v>
      </c>
      <c r="H2516" s="2" t="s">
        <v>4251</v>
      </c>
    </row>
    <row r="2517" spans="1:11" x14ac:dyDescent="0.2">
      <c r="A2517">
        <v>2512</v>
      </c>
      <c r="B2517" s="7">
        <f>'BudgetSum 2-4'!D19</f>
        <v>9200000</v>
      </c>
      <c r="C2517" s="3">
        <f t="shared" si="66"/>
        <v>-9197488</v>
      </c>
      <c r="E2517" s="2" t="b">
        <f t="shared" ca="1" si="65"/>
        <v>1</v>
      </c>
      <c r="F2517" s="2" cm="1">
        <f t="array" aca="1" ref="F2517" ca="1">IF(G2517&lt;&gt;"",INDIRECT("'"&amp;G2517&amp;"'!"&amp;H2517),"")</f>
        <v>9200000</v>
      </c>
      <c r="G2517" s="1533" t="s">
        <v>6770</v>
      </c>
      <c r="H2517" s="2" t="s">
        <v>4252</v>
      </c>
    </row>
    <row r="2518" spans="1:11" x14ac:dyDescent="0.2">
      <c r="A2518">
        <v>2513</v>
      </c>
      <c r="B2518" s="7">
        <f>'BudgetSum 2-4'!D22</f>
        <v>0</v>
      </c>
      <c r="C2518" s="3">
        <f t="shared" si="66"/>
        <v>2513</v>
      </c>
      <c r="E2518" s="2" t="b">
        <f t="shared" ca="1" si="65"/>
        <v>1</v>
      </c>
      <c r="F2518" s="2" cm="1">
        <f t="array" aca="1" ref="F2518" ca="1">IF(G2518&lt;&gt;"",INDIRECT("'"&amp;G2518&amp;"'!"&amp;H2518),"")</f>
        <v>0</v>
      </c>
      <c r="G2518" s="1533" t="s">
        <v>6770</v>
      </c>
      <c r="H2518" s="2" t="s">
        <v>4890</v>
      </c>
    </row>
    <row r="2519" spans="1:11" x14ac:dyDescent="0.2">
      <c r="A2519" s="1">
        <v>2514</v>
      </c>
      <c r="E2519" s="2" t="b">
        <f t="shared" ca="1" si="65"/>
        <v>1</v>
      </c>
      <c r="F2519" s="2" t="str" cm="1">
        <f t="array" aca="1" ref="F2519" ca="1">IF(G2519&lt;&gt;"",INDIRECT("'"&amp;G2519&amp;"'!"&amp;H2519),"")</f>
        <v/>
      </c>
      <c r="G2519" s="1533"/>
    </row>
    <row r="2520" spans="1:11" x14ac:dyDescent="0.2">
      <c r="A2520" s="1">
        <v>2515</v>
      </c>
      <c r="D2520" s="4"/>
      <c r="E2520" s="2" t="b">
        <f t="shared" ca="1" si="65"/>
        <v>1</v>
      </c>
      <c r="F2520" s="2" t="str" cm="1">
        <f t="array" aca="1" ref="F2520" ca="1">IF(G2520&lt;&gt;"",INDIRECT("'"&amp;G2520&amp;"'!"&amp;H2520),"")</f>
        <v/>
      </c>
      <c r="G2520" s="1533"/>
      <c r="I2520" s="4"/>
      <c r="J2520" s="4"/>
      <c r="K2520" s="4"/>
    </row>
    <row r="2521" spans="1:11" x14ac:dyDescent="0.2">
      <c r="A2521" s="1">
        <v>2516</v>
      </c>
      <c r="D2521" s="4"/>
      <c r="E2521" s="2" t="b">
        <f t="shared" ca="1" si="65"/>
        <v>1</v>
      </c>
      <c r="F2521" s="2" t="str" cm="1">
        <f t="array" aca="1" ref="F2521" ca="1">IF(G2521&lt;&gt;"",INDIRECT("'"&amp;G2521&amp;"'!"&amp;H2521),"")</f>
        <v/>
      </c>
      <c r="G2521" s="1533"/>
      <c r="I2521" s="4"/>
      <c r="J2521" s="4"/>
      <c r="K2521" s="4"/>
    </row>
    <row r="2522" spans="1:11" x14ac:dyDescent="0.2">
      <c r="A2522" s="1">
        <v>2517</v>
      </c>
      <c r="D2522" s="4"/>
      <c r="E2522" s="2" t="b">
        <f t="shared" ca="1" si="65"/>
        <v>1</v>
      </c>
      <c r="F2522" s="2" t="str" cm="1">
        <f t="array" aca="1" ref="F2522" ca="1">IF(G2522&lt;&gt;"",INDIRECT("'"&amp;G2522&amp;"'!"&amp;H2522),"")</f>
        <v/>
      </c>
      <c r="G2522" s="1533"/>
      <c r="I2522" s="4"/>
      <c r="J2522" s="4"/>
      <c r="K2522" s="4"/>
    </row>
    <row r="2523" spans="1:11" x14ac:dyDescent="0.2">
      <c r="A2523" s="1">
        <v>2518</v>
      </c>
      <c r="D2523" s="4"/>
      <c r="E2523" s="2" t="b">
        <f t="shared" ca="1" si="65"/>
        <v>1</v>
      </c>
      <c r="F2523" s="2" t="str" cm="1">
        <f t="array" aca="1" ref="F2523" ca="1">IF(G2523&lt;&gt;"",INDIRECT("'"&amp;G2523&amp;"'!"&amp;H2523),"")</f>
        <v/>
      </c>
      <c r="G2523" s="1533"/>
      <c r="I2523" s="4"/>
      <c r="J2523" s="4"/>
      <c r="K2523" s="4"/>
    </row>
    <row r="2524" spans="1:11" x14ac:dyDescent="0.2">
      <c r="A2524" s="1">
        <v>2519</v>
      </c>
      <c r="D2524" s="4"/>
      <c r="E2524" s="2" t="b">
        <f t="shared" ca="1" si="65"/>
        <v>1</v>
      </c>
      <c r="F2524" s="2" t="str" cm="1">
        <f t="array" aca="1" ref="F2524" ca="1">IF(G2524&lt;&gt;"",INDIRECT("'"&amp;G2524&amp;"'!"&amp;H2524),"")</f>
        <v/>
      </c>
      <c r="G2524" s="1533"/>
      <c r="I2524" s="4"/>
      <c r="J2524" s="4"/>
      <c r="K2524" s="4"/>
    </row>
    <row r="2525" spans="1:11" x14ac:dyDescent="0.2">
      <c r="A2525" s="1">
        <v>2520</v>
      </c>
      <c r="D2525" s="4"/>
      <c r="E2525" s="2" t="b">
        <f t="shared" ca="1" si="65"/>
        <v>1</v>
      </c>
      <c r="F2525" s="2" t="str" cm="1">
        <f t="array" aca="1" ref="F2525" ca="1">IF(G2525&lt;&gt;"",INDIRECT("'"&amp;G2525&amp;"'!"&amp;H2525),"")</f>
        <v/>
      </c>
      <c r="G2525" s="1533"/>
      <c r="I2525" s="4"/>
      <c r="J2525" s="4"/>
      <c r="K2525" s="4"/>
    </row>
    <row r="2526" spans="1:11" x14ac:dyDescent="0.2">
      <c r="A2526" s="1">
        <v>2521</v>
      </c>
      <c r="D2526" s="4"/>
      <c r="E2526" s="2" t="b">
        <f t="shared" ca="1" si="65"/>
        <v>1</v>
      </c>
      <c r="F2526" s="2" t="str" cm="1">
        <f t="array" aca="1" ref="F2526" ca="1">IF(G2526&lt;&gt;"",INDIRECT("'"&amp;G2526&amp;"'!"&amp;H2526),"")</f>
        <v/>
      </c>
      <c r="G2526" s="1533"/>
      <c r="I2526" s="4"/>
      <c r="J2526" s="4"/>
      <c r="K2526" s="4"/>
    </row>
    <row r="2527" spans="1:11" x14ac:dyDescent="0.2">
      <c r="A2527" s="1">
        <v>2522</v>
      </c>
      <c r="D2527" s="4"/>
      <c r="E2527" s="2" t="b">
        <f t="shared" ca="1" si="65"/>
        <v>1</v>
      </c>
      <c r="F2527" s="2" t="str" cm="1">
        <f t="array" aca="1" ref="F2527" ca="1">IF(G2527&lt;&gt;"",INDIRECT("'"&amp;G2527&amp;"'!"&amp;H2527),"")</f>
        <v/>
      </c>
      <c r="G2527" s="1533"/>
      <c r="I2527" s="4"/>
      <c r="J2527" s="4"/>
      <c r="K2527" s="4"/>
    </row>
    <row r="2528" spans="1:11" x14ac:dyDescent="0.2">
      <c r="A2528" s="1">
        <v>2523</v>
      </c>
      <c r="D2528" s="4"/>
      <c r="E2528" s="2" t="b">
        <f t="shared" ca="1" si="65"/>
        <v>1</v>
      </c>
      <c r="F2528" s="2" t="str" cm="1">
        <f t="array" aca="1" ref="F2528" ca="1">IF(G2528&lt;&gt;"",INDIRECT("'"&amp;G2528&amp;"'!"&amp;H2528),"")</f>
        <v/>
      </c>
      <c r="G2528" s="1533"/>
      <c r="I2528" s="4"/>
      <c r="J2528" s="4"/>
      <c r="K2528" s="4"/>
    </row>
    <row r="2529" spans="1:11" x14ac:dyDescent="0.2">
      <c r="A2529" s="1">
        <v>2524</v>
      </c>
      <c r="D2529" s="4"/>
      <c r="E2529" s="2" t="b">
        <f t="shared" ca="1" si="65"/>
        <v>1</v>
      </c>
      <c r="F2529" s="2" t="str" cm="1">
        <f t="array" aca="1" ref="F2529" ca="1">IF(G2529&lt;&gt;"",INDIRECT("'"&amp;G2529&amp;"'!"&amp;H2529),"")</f>
        <v/>
      </c>
      <c r="G2529" s="1533"/>
      <c r="I2529" s="4"/>
      <c r="J2529" s="4"/>
      <c r="K2529" s="4"/>
    </row>
    <row r="2530" spans="1:11" x14ac:dyDescent="0.2">
      <c r="A2530" s="1">
        <v>2525</v>
      </c>
      <c r="D2530" s="4"/>
      <c r="E2530" s="2" t="b">
        <f t="shared" ca="1" si="65"/>
        <v>1</v>
      </c>
      <c r="F2530" s="2" t="str" cm="1">
        <f t="array" aca="1" ref="F2530" ca="1">IF(G2530&lt;&gt;"",INDIRECT("'"&amp;G2530&amp;"'!"&amp;H2530),"")</f>
        <v/>
      </c>
      <c r="G2530" s="1533"/>
      <c r="I2530" s="4"/>
      <c r="J2530" s="4"/>
      <c r="K2530" s="4"/>
    </row>
    <row r="2531" spans="1:11" x14ac:dyDescent="0.2">
      <c r="A2531" s="1">
        <v>2526</v>
      </c>
      <c r="D2531" s="4"/>
      <c r="E2531" s="2" t="b">
        <f t="shared" ca="1" si="65"/>
        <v>1</v>
      </c>
      <c r="F2531" s="2" t="str" cm="1">
        <f t="array" aca="1" ref="F2531" ca="1">IF(G2531&lt;&gt;"",INDIRECT("'"&amp;G2531&amp;"'!"&amp;H2531),"")</f>
        <v/>
      </c>
      <c r="G2531" s="1533"/>
      <c r="I2531" s="4"/>
      <c r="J2531" s="4"/>
      <c r="K2531" s="4"/>
    </row>
    <row r="2532" spans="1:11" x14ac:dyDescent="0.2">
      <c r="A2532" s="1">
        <v>2527</v>
      </c>
      <c r="D2532" s="4"/>
      <c r="E2532" s="2" t="b">
        <f t="shared" ca="1" si="65"/>
        <v>1</v>
      </c>
      <c r="F2532" s="2" t="str" cm="1">
        <f t="array" aca="1" ref="F2532" ca="1">IF(G2532&lt;&gt;"",INDIRECT("'"&amp;G2532&amp;"'!"&amp;H2532),"")</f>
        <v/>
      </c>
      <c r="G2532" s="1533"/>
      <c r="I2532" s="4"/>
      <c r="J2532" s="4"/>
      <c r="K2532" s="4"/>
    </row>
    <row r="2533" spans="1:11" x14ac:dyDescent="0.2">
      <c r="A2533" s="1">
        <v>2528</v>
      </c>
      <c r="D2533" s="4"/>
      <c r="E2533" s="2" t="b">
        <f t="shared" ca="1" si="65"/>
        <v>1</v>
      </c>
      <c r="F2533" s="2" t="str" cm="1">
        <f t="array" aca="1" ref="F2533" ca="1">IF(G2533&lt;&gt;"",INDIRECT("'"&amp;G2533&amp;"'!"&amp;H2533),"")</f>
        <v/>
      </c>
      <c r="G2533" s="1533"/>
      <c r="I2533" s="4"/>
      <c r="J2533" s="4"/>
      <c r="K2533" s="4"/>
    </row>
    <row r="2534" spans="1:11" x14ac:dyDescent="0.2">
      <c r="A2534" s="1">
        <v>2529</v>
      </c>
      <c r="D2534" s="4"/>
      <c r="E2534" s="2" t="b">
        <f t="shared" ca="1" si="65"/>
        <v>1</v>
      </c>
      <c r="F2534" s="2" t="str" cm="1">
        <f t="array" aca="1" ref="F2534" ca="1">IF(G2534&lt;&gt;"",INDIRECT("'"&amp;G2534&amp;"'!"&amp;H2534),"")</f>
        <v/>
      </c>
      <c r="G2534" s="1533"/>
      <c r="I2534" s="4"/>
      <c r="J2534" s="4"/>
      <c r="K2534" s="4"/>
    </row>
    <row r="2535" spans="1:11" x14ac:dyDescent="0.2">
      <c r="A2535">
        <v>2530</v>
      </c>
      <c r="B2535" s="7">
        <f>'BudgetSum 2-4'!F5</f>
        <v>1000000</v>
      </c>
      <c r="C2535" s="3">
        <f t="shared" si="66"/>
        <v>-997470</v>
      </c>
      <c r="E2535" s="2" t="b">
        <f t="shared" ca="1" si="65"/>
        <v>1</v>
      </c>
      <c r="F2535" s="2" cm="1">
        <f t="array" aca="1" ref="F2535" ca="1">IF(G2535&lt;&gt;"",INDIRECT("'"&amp;G2535&amp;"'!"&amp;H2535),"")</f>
        <v>1000000</v>
      </c>
      <c r="G2535" s="1533" t="s">
        <v>6770</v>
      </c>
      <c r="H2535" s="2" t="s">
        <v>4456</v>
      </c>
    </row>
    <row r="2536" spans="1:11" x14ac:dyDescent="0.2">
      <c r="A2536" s="1">
        <v>2531</v>
      </c>
      <c r="D2536" s="4"/>
      <c r="E2536" s="2" t="b">
        <f t="shared" ca="1" si="65"/>
        <v>1</v>
      </c>
      <c r="F2536" s="2" t="str" cm="1">
        <f t="array" aca="1" ref="F2536" ca="1">IF(G2536&lt;&gt;"",INDIRECT("'"&amp;G2536&amp;"'!"&amp;H2536),"")</f>
        <v/>
      </c>
      <c r="G2536" s="1533"/>
      <c r="I2536" s="4"/>
      <c r="J2536" s="4"/>
      <c r="K2536" s="4"/>
    </row>
    <row r="2537" spans="1:11" x14ac:dyDescent="0.2">
      <c r="A2537">
        <v>2532</v>
      </c>
      <c r="B2537" s="7">
        <f>'BudgetSum 2-4'!F7</f>
        <v>525000</v>
      </c>
      <c r="C2537" s="3">
        <f t="shared" si="66"/>
        <v>-522468</v>
      </c>
      <c r="E2537" s="2" t="b">
        <f t="shared" ca="1" si="65"/>
        <v>1</v>
      </c>
      <c r="F2537" s="2" cm="1">
        <f t="array" aca="1" ref="F2537" ca="1">IF(G2537&lt;&gt;"",INDIRECT("'"&amp;G2537&amp;"'!"&amp;H2537),"")</f>
        <v>525000</v>
      </c>
      <c r="G2537" s="1533" t="s">
        <v>6770</v>
      </c>
      <c r="H2537" s="2" t="s">
        <v>4266</v>
      </c>
    </row>
    <row r="2538" spans="1:11" x14ac:dyDescent="0.2">
      <c r="A2538">
        <v>2533</v>
      </c>
      <c r="B2538" s="7">
        <f>'BudgetSum 2-4'!F8</f>
        <v>0</v>
      </c>
      <c r="C2538" s="3">
        <f t="shared" si="66"/>
        <v>2533</v>
      </c>
      <c r="E2538" s="2" t="b">
        <f t="shared" ca="1" si="65"/>
        <v>1</v>
      </c>
      <c r="F2538" s="2" cm="1">
        <f t="array" aca="1" ref="F2538" ca="1">IF(G2538&lt;&gt;"",INDIRECT("'"&amp;G2538&amp;"'!"&amp;H2538),"")</f>
        <v>0</v>
      </c>
      <c r="G2538" s="1533" t="s">
        <v>6770</v>
      </c>
      <c r="H2538" s="2" t="s">
        <v>4891</v>
      </c>
    </row>
    <row r="2539" spans="1:11" x14ac:dyDescent="0.2">
      <c r="A2539">
        <v>2534</v>
      </c>
      <c r="B2539" s="7">
        <f>'BudgetSum 2-4'!F9</f>
        <v>1525000</v>
      </c>
      <c r="C2539" s="3">
        <f t="shared" si="66"/>
        <v>-1522466</v>
      </c>
      <c r="E2539" s="2" t="b">
        <f t="shared" ca="1" si="65"/>
        <v>1</v>
      </c>
      <c r="F2539" s="2" cm="1">
        <f t="array" aca="1" ref="F2539" ca="1">IF(G2539&lt;&gt;"",INDIRECT("'"&amp;G2539&amp;"'!"&amp;H2539),"")</f>
        <v>1525000</v>
      </c>
      <c r="G2539" s="1533" t="s">
        <v>6770</v>
      </c>
      <c r="H2539" s="2" t="s">
        <v>4892</v>
      </c>
    </row>
    <row r="2540" spans="1:11" x14ac:dyDescent="0.2">
      <c r="A2540">
        <v>2535</v>
      </c>
      <c r="B2540" s="7">
        <f>'BudgetSum 2-4'!F14</f>
        <v>1525000</v>
      </c>
      <c r="C2540" s="3">
        <f t="shared" si="66"/>
        <v>-1522465</v>
      </c>
      <c r="E2540" s="2" t="b">
        <f t="shared" ca="1" si="65"/>
        <v>1</v>
      </c>
      <c r="F2540" s="2" cm="1">
        <f t="array" aca="1" ref="F2540" ca="1">IF(G2540&lt;&gt;"",INDIRECT("'"&amp;G2540&amp;"'!"&amp;H2540),"")</f>
        <v>1525000</v>
      </c>
      <c r="G2540" s="1533" t="s">
        <v>6770</v>
      </c>
      <c r="H2540" s="2" t="s">
        <v>4457</v>
      </c>
    </row>
    <row r="2541" spans="1:11" x14ac:dyDescent="0.2">
      <c r="A2541">
        <v>2536</v>
      </c>
      <c r="B2541" s="7">
        <f>'BudgetSum 2-4'!F15</f>
        <v>0</v>
      </c>
      <c r="C2541" s="3">
        <f t="shared" si="66"/>
        <v>2536</v>
      </c>
      <c r="E2541" s="2" t="b">
        <f t="shared" ca="1" si="65"/>
        <v>1</v>
      </c>
      <c r="F2541" s="2" cm="1">
        <f t="array" aca="1" ref="F2541" ca="1">IF(G2541&lt;&gt;"",INDIRECT("'"&amp;G2541&amp;"'!"&amp;H2541),"")</f>
        <v>0</v>
      </c>
      <c r="G2541" s="1533" t="s">
        <v>6770</v>
      </c>
      <c r="H2541" s="2" t="s">
        <v>4271</v>
      </c>
    </row>
    <row r="2542" spans="1:11" x14ac:dyDescent="0.2">
      <c r="A2542">
        <v>2537</v>
      </c>
      <c r="B2542" s="7">
        <f>'BudgetSum 2-4'!F16</f>
        <v>0</v>
      </c>
      <c r="C2542" s="3">
        <f t="shared" si="66"/>
        <v>2537</v>
      </c>
      <c r="E2542" s="2" t="b">
        <f t="shared" ca="1" si="65"/>
        <v>1</v>
      </c>
      <c r="F2542" s="2" cm="1">
        <f t="array" aca="1" ref="F2542" ca="1">IF(G2542&lt;&gt;"",INDIRECT("'"&amp;G2542&amp;"'!"&amp;H2542),"")</f>
        <v>0</v>
      </c>
      <c r="G2542" s="1533" t="s">
        <v>6770</v>
      </c>
      <c r="H2542" s="2" t="s">
        <v>4272</v>
      </c>
    </row>
    <row r="2543" spans="1:11" x14ac:dyDescent="0.2">
      <c r="A2543">
        <v>2538</v>
      </c>
      <c r="B2543" s="7">
        <f>'BudgetSum 2-4'!F17</f>
        <v>0</v>
      </c>
      <c r="C2543" s="3">
        <f t="shared" si="66"/>
        <v>2538</v>
      </c>
      <c r="E2543" s="2" t="b">
        <f t="shared" ca="1" si="65"/>
        <v>1</v>
      </c>
      <c r="F2543" s="2" cm="1">
        <f t="array" aca="1" ref="F2543" ca="1">IF(G2543&lt;&gt;"",INDIRECT("'"&amp;G2543&amp;"'!"&amp;H2543),"")</f>
        <v>0</v>
      </c>
      <c r="G2543" s="1533" t="s">
        <v>6770</v>
      </c>
      <c r="H2543" s="2" t="s">
        <v>4273</v>
      </c>
    </row>
    <row r="2544" spans="1:11" x14ac:dyDescent="0.2">
      <c r="A2544">
        <v>2539</v>
      </c>
      <c r="B2544" s="7">
        <f>'BudgetSum 2-4'!F19</f>
        <v>1525000</v>
      </c>
      <c r="C2544" s="3">
        <f t="shared" si="66"/>
        <v>-1522461</v>
      </c>
      <c r="E2544" s="2" t="b">
        <f t="shared" ca="1" si="65"/>
        <v>1</v>
      </c>
      <c r="F2544" s="2" cm="1">
        <f t="array" aca="1" ref="F2544" ca="1">IF(G2544&lt;&gt;"",INDIRECT("'"&amp;G2544&amp;"'!"&amp;H2544),"")</f>
        <v>1525000</v>
      </c>
      <c r="G2544" s="1533" t="s">
        <v>6770</v>
      </c>
      <c r="H2544" s="2" t="s">
        <v>4274</v>
      </c>
    </row>
    <row r="2545" spans="1:11" x14ac:dyDescent="0.2">
      <c r="A2545">
        <v>2540</v>
      </c>
      <c r="B2545" s="7">
        <f>'BudgetSum 2-4'!F22</f>
        <v>0</v>
      </c>
      <c r="C2545" s="3">
        <f t="shared" si="66"/>
        <v>2540</v>
      </c>
      <c r="E2545" s="2" t="b">
        <f t="shared" ca="1" si="65"/>
        <v>1</v>
      </c>
      <c r="F2545" s="2" cm="1">
        <f t="array" aca="1" ref="F2545" ca="1">IF(G2545&lt;&gt;"",INDIRECT("'"&amp;G2545&amp;"'!"&amp;H2545),"")</f>
        <v>0</v>
      </c>
      <c r="G2545" s="1533" t="s">
        <v>6770</v>
      </c>
      <c r="H2545" s="2" t="s">
        <v>4893</v>
      </c>
    </row>
    <row r="2546" spans="1:11" x14ac:dyDescent="0.2">
      <c r="A2546" s="1">
        <v>2541</v>
      </c>
      <c r="E2546" s="2" t="b">
        <f t="shared" ca="1" si="65"/>
        <v>1</v>
      </c>
      <c r="F2546" s="2" t="str" cm="1">
        <f t="array" aca="1" ref="F2546" ca="1">IF(G2546&lt;&gt;"",INDIRECT("'"&amp;G2546&amp;"'!"&amp;H2546),"")</f>
        <v/>
      </c>
      <c r="G2546" s="1533"/>
    </row>
    <row r="2547" spans="1:11" x14ac:dyDescent="0.2">
      <c r="A2547">
        <v>2542</v>
      </c>
      <c r="B2547" s="7">
        <f>'BudgetSum 2-4'!G5</f>
        <v>3770000</v>
      </c>
      <c r="C2547" s="3">
        <f t="shared" si="66"/>
        <v>-3767458</v>
      </c>
      <c r="E2547" s="2" t="b">
        <f t="shared" ca="1" si="65"/>
        <v>1</v>
      </c>
      <c r="F2547" s="2" cm="1">
        <f t="array" aca="1" ref="F2547" ca="1">IF(G2547&lt;&gt;"",INDIRECT("'"&amp;G2547&amp;"'!"&amp;H2547),"")</f>
        <v>3770000</v>
      </c>
      <c r="G2547" s="1533" t="s">
        <v>6770</v>
      </c>
      <c r="H2547" s="2" t="s">
        <v>4493</v>
      </c>
    </row>
    <row r="2548" spans="1:11" x14ac:dyDescent="0.2">
      <c r="A2548">
        <v>2543</v>
      </c>
      <c r="B2548" s="7">
        <f>'BudgetSum 2-4'!G7</f>
        <v>0</v>
      </c>
      <c r="C2548" s="3">
        <f t="shared" si="66"/>
        <v>2543</v>
      </c>
      <c r="E2548" s="2" t="b">
        <f t="shared" ca="1" si="65"/>
        <v>1</v>
      </c>
      <c r="F2548" s="2" cm="1">
        <f t="array" aca="1" ref="F2548" ca="1">IF(G2548&lt;&gt;"",INDIRECT("'"&amp;G2548&amp;"'!"&amp;H2548),"")</f>
        <v>0</v>
      </c>
      <c r="G2548" s="1533" t="s">
        <v>6770</v>
      </c>
      <c r="H2548" s="2" t="s">
        <v>4894</v>
      </c>
    </row>
    <row r="2549" spans="1:11" x14ac:dyDescent="0.2">
      <c r="A2549">
        <v>2544</v>
      </c>
      <c r="B2549" s="7">
        <f>'BudgetSum 2-4'!G8</f>
        <v>0</v>
      </c>
      <c r="C2549" s="3">
        <f t="shared" si="66"/>
        <v>2544</v>
      </c>
      <c r="E2549" s="2" t="b">
        <f t="shared" ca="1" si="65"/>
        <v>1</v>
      </c>
      <c r="F2549" s="2" cm="1">
        <f t="array" aca="1" ref="F2549" ca="1">IF(G2549&lt;&gt;"",INDIRECT("'"&amp;G2549&amp;"'!"&amp;H2549),"")</f>
        <v>0</v>
      </c>
      <c r="G2549" s="1533" t="s">
        <v>6770</v>
      </c>
      <c r="H2549" s="2" t="s">
        <v>4895</v>
      </c>
    </row>
    <row r="2550" spans="1:11" x14ac:dyDescent="0.2">
      <c r="A2550">
        <v>2545</v>
      </c>
      <c r="B2550" s="7">
        <f>'BudgetSum 2-4'!G9</f>
        <v>3770000</v>
      </c>
      <c r="C2550" s="3">
        <f t="shared" si="66"/>
        <v>-3767455</v>
      </c>
      <c r="E2550" s="2" t="b">
        <f t="shared" ca="1" si="65"/>
        <v>1</v>
      </c>
      <c r="F2550" s="2" cm="1">
        <f t="array" aca="1" ref="F2550" ca="1">IF(G2550&lt;&gt;"",INDIRECT("'"&amp;G2550&amp;"'!"&amp;H2550),"")</f>
        <v>3770000</v>
      </c>
      <c r="G2550" s="1533" t="s">
        <v>6770</v>
      </c>
      <c r="H2550" s="2" t="s">
        <v>4896</v>
      </c>
    </row>
    <row r="2551" spans="1:11" x14ac:dyDescent="0.2">
      <c r="A2551">
        <v>2546</v>
      </c>
      <c r="B2551" s="7">
        <f>'BudgetSum 2-4'!G13</f>
        <v>3770000</v>
      </c>
      <c r="C2551" s="3">
        <f t="shared" si="66"/>
        <v>-3767454</v>
      </c>
      <c r="E2551" s="2" t="b">
        <f t="shared" ca="1" si="65"/>
        <v>1</v>
      </c>
      <c r="F2551" s="2" cm="1">
        <f t="array" aca="1" ref="F2551" ca="1">IF(G2551&lt;&gt;"",INDIRECT("'"&amp;G2551&amp;"'!"&amp;H2551),"")</f>
        <v>3770000</v>
      </c>
      <c r="G2551" s="1533" t="s">
        <v>6770</v>
      </c>
      <c r="H2551" s="2" t="s">
        <v>4281</v>
      </c>
    </row>
    <row r="2552" spans="1:11" x14ac:dyDescent="0.2">
      <c r="A2552">
        <v>2547</v>
      </c>
      <c r="B2552" s="7">
        <f>'BudgetSum 2-4'!G14</f>
        <v>0</v>
      </c>
      <c r="C2552" s="3">
        <f t="shared" si="66"/>
        <v>2547</v>
      </c>
      <c r="E2552" s="2" t="b">
        <f t="shared" ca="1" si="65"/>
        <v>1</v>
      </c>
      <c r="F2552" s="2" cm="1">
        <f t="array" aca="1" ref="F2552" ca="1">IF(G2552&lt;&gt;"",INDIRECT("'"&amp;G2552&amp;"'!"&amp;H2552),"")</f>
        <v>0</v>
      </c>
      <c r="G2552" s="1533" t="s">
        <v>6770</v>
      </c>
      <c r="H2552" s="2" t="s">
        <v>4494</v>
      </c>
    </row>
    <row r="2553" spans="1:11" x14ac:dyDescent="0.2">
      <c r="A2553">
        <v>2548</v>
      </c>
      <c r="B2553" s="7">
        <f>'BudgetSum 2-4'!G15</f>
        <v>0</v>
      </c>
      <c r="C2553" s="3">
        <f t="shared" si="66"/>
        <v>2548</v>
      </c>
      <c r="E2553" s="2" t="b">
        <f t="shared" ca="1" si="65"/>
        <v>1</v>
      </c>
      <c r="F2553" s="2" cm="1">
        <f t="array" aca="1" ref="F2553" ca="1">IF(G2553&lt;&gt;"",INDIRECT("'"&amp;G2553&amp;"'!"&amp;H2553),"")</f>
        <v>0</v>
      </c>
      <c r="G2553" s="1533" t="s">
        <v>6770</v>
      </c>
      <c r="H2553" s="2" t="s">
        <v>4495</v>
      </c>
    </row>
    <row r="2554" spans="1:11" x14ac:dyDescent="0.2">
      <c r="A2554" s="1">
        <v>2549</v>
      </c>
      <c r="D2554" s="4"/>
      <c r="E2554" s="2" t="b">
        <f t="shared" ca="1" si="65"/>
        <v>1</v>
      </c>
      <c r="F2554" s="2" t="str" cm="1">
        <f t="array" aca="1" ref="F2554" ca="1">IF(G2554&lt;&gt;"",INDIRECT("'"&amp;G2554&amp;"'!"&amp;H2554),"")</f>
        <v/>
      </c>
      <c r="G2554" s="1533"/>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33" t="s">
        <v>6770</v>
      </c>
      <c r="H2555" s="2" t="s">
        <v>4283</v>
      </c>
    </row>
    <row r="2556" spans="1:11" x14ac:dyDescent="0.2">
      <c r="A2556">
        <v>2551</v>
      </c>
      <c r="B2556" s="7">
        <f>'BudgetSum 2-4'!G19</f>
        <v>3770000</v>
      </c>
      <c r="C2556" s="3">
        <f t="shared" si="66"/>
        <v>-3767449</v>
      </c>
      <c r="E2556" s="2" t="b">
        <f t="shared" ca="1" si="65"/>
        <v>1</v>
      </c>
      <c r="F2556" s="2" cm="1">
        <f t="array" aca="1" ref="F2556" ca="1">IF(G2556&lt;&gt;"",INDIRECT("'"&amp;G2556&amp;"'!"&amp;H2556),"")</f>
        <v>3770000</v>
      </c>
      <c r="G2556" s="1533" t="s">
        <v>6770</v>
      </c>
      <c r="H2556" s="2" t="s">
        <v>4284</v>
      </c>
    </row>
    <row r="2557" spans="1:11" x14ac:dyDescent="0.2">
      <c r="A2557">
        <v>2552</v>
      </c>
      <c r="B2557" s="7">
        <f>'BudgetSum 2-4'!G22</f>
        <v>0</v>
      </c>
      <c r="C2557" s="3">
        <f t="shared" si="66"/>
        <v>2552</v>
      </c>
      <c r="E2557" s="2" t="b">
        <f t="shared" ca="1" si="65"/>
        <v>1</v>
      </c>
      <c r="F2557" s="2" cm="1">
        <f t="array" aca="1" ref="F2557" ca="1">IF(G2557&lt;&gt;"",INDIRECT("'"&amp;G2557&amp;"'!"&amp;H2557),"")</f>
        <v>0</v>
      </c>
      <c r="G2557" s="1533" t="s">
        <v>6770</v>
      </c>
      <c r="H2557" s="2" t="s">
        <v>4897</v>
      </c>
    </row>
    <row r="2558" spans="1:11" x14ac:dyDescent="0.2">
      <c r="A2558" s="1">
        <v>2553</v>
      </c>
      <c r="E2558" s="2" t="b">
        <f t="shared" ca="1" si="65"/>
        <v>1</v>
      </c>
      <c r="F2558" s="2" t="str" cm="1">
        <f t="array" aca="1" ref="F2558" ca="1">IF(G2558&lt;&gt;"",INDIRECT("'"&amp;G2558&amp;"'!"&amp;H2558),"")</f>
        <v/>
      </c>
      <c r="G2558" s="1533"/>
    </row>
    <row r="2559" spans="1:11" x14ac:dyDescent="0.2">
      <c r="A2559" s="1">
        <v>2554</v>
      </c>
      <c r="D2559" s="4"/>
      <c r="E2559" s="2" t="b">
        <f t="shared" ca="1" si="65"/>
        <v>1</v>
      </c>
      <c r="F2559" s="2" t="str" cm="1">
        <f t="array" aca="1" ref="F2559" ca="1">IF(G2559&lt;&gt;"",INDIRECT("'"&amp;G2559&amp;"'!"&amp;H2559),"")</f>
        <v/>
      </c>
      <c r="G2559" s="1533"/>
      <c r="I2559" s="4"/>
      <c r="J2559" s="4"/>
      <c r="K2559" s="4"/>
    </row>
    <row r="2560" spans="1:11" x14ac:dyDescent="0.2">
      <c r="A2560" s="1">
        <v>2555</v>
      </c>
      <c r="D2560" s="4"/>
      <c r="E2560" s="2" t="b">
        <f t="shared" ca="1" si="65"/>
        <v>1</v>
      </c>
      <c r="F2560" s="2" t="str" cm="1">
        <f t="array" aca="1" ref="F2560" ca="1">IF(G2560&lt;&gt;"",INDIRECT("'"&amp;G2560&amp;"'!"&amp;H2560),"")</f>
        <v/>
      </c>
      <c r="G2560" s="1533"/>
      <c r="I2560" s="4"/>
      <c r="J2560" s="4"/>
      <c r="K2560" s="4"/>
    </row>
    <row r="2561" spans="1:11" x14ac:dyDescent="0.2">
      <c r="A2561" s="1">
        <v>2556</v>
      </c>
      <c r="D2561" s="4"/>
      <c r="E2561" s="2" t="b">
        <f t="shared" ca="1" si="65"/>
        <v>1</v>
      </c>
      <c r="F2561" s="2" t="str" cm="1">
        <f t="array" aca="1" ref="F2561" ca="1">IF(G2561&lt;&gt;"",INDIRECT("'"&amp;G2561&amp;"'!"&amp;H2561),"")</f>
        <v/>
      </c>
      <c r="G2561" s="1533"/>
      <c r="I2561" s="4"/>
      <c r="J2561" s="4"/>
      <c r="K2561" s="4"/>
    </row>
    <row r="2562" spans="1:11" x14ac:dyDescent="0.2">
      <c r="A2562" s="1">
        <v>2557</v>
      </c>
      <c r="D2562" s="4"/>
      <c r="E2562" s="2" t="b">
        <f t="shared" ref="E2562:E2625" ca="1" si="67">F2562=B2562</f>
        <v>1</v>
      </c>
      <c r="F2562" s="2" t="str" cm="1">
        <f t="array" aca="1" ref="F2562" ca="1">IF(G2562&lt;&gt;"",INDIRECT("'"&amp;G2562&amp;"'!"&amp;H2562),"")</f>
        <v/>
      </c>
      <c r="G2562" s="1533"/>
      <c r="I2562" s="4"/>
      <c r="J2562" s="4"/>
      <c r="K2562" s="4"/>
    </row>
    <row r="2563" spans="1:11" x14ac:dyDescent="0.2">
      <c r="A2563" s="1">
        <v>2558</v>
      </c>
      <c r="D2563" s="4"/>
      <c r="E2563" s="2" t="b">
        <f t="shared" ca="1" si="67"/>
        <v>1</v>
      </c>
      <c r="F2563" s="2" t="str" cm="1">
        <f t="array" aca="1" ref="F2563" ca="1">IF(G2563&lt;&gt;"",INDIRECT("'"&amp;G2563&amp;"'!"&amp;H2563),"")</f>
        <v/>
      </c>
      <c r="G2563" s="1533"/>
      <c r="I2563" s="4"/>
      <c r="J2563" s="4"/>
      <c r="K2563" s="4"/>
    </row>
    <row r="2564" spans="1:11" x14ac:dyDescent="0.2">
      <c r="A2564" s="1">
        <v>2559</v>
      </c>
      <c r="D2564" s="4"/>
      <c r="E2564" s="2" t="b">
        <f t="shared" ca="1" si="67"/>
        <v>1</v>
      </c>
      <c r="F2564" s="2" t="str" cm="1">
        <f t="array" aca="1" ref="F2564" ca="1">IF(G2564&lt;&gt;"",INDIRECT("'"&amp;G2564&amp;"'!"&amp;H2564),"")</f>
        <v/>
      </c>
      <c r="G2564" s="1533"/>
      <c r="I2564" s="4"/>
      <c r="J2564" s="4"/>
      <c r="K2564" s="4"/>
    </row>
    <row r="2565" spans="1:11" x14ac:dyDescent="0.2">
      <c r="A2565" s="1">
        <v>2560</v>
      </c>
      <c r="D2565" s="4"/>
      <c r="E2565" s="2" t="b">
        <f t="shared" ca="1" si="67"/>
        <v>1</v>
      </c>
      <c r="F2565" s="2" t="str" cm="1">
        <f t="array" aca="1" ref="F2565" ca="1">IF(G2565&lt;&gt;"",INDIRECT("'"&amp;G2565&amp;"'!"&amp;H2565),"")</f>
        <v/>
      </c>
      <c r="G2565" s="1533"/>
      <c r="I2565" s="4"/>
      <c r="J2565" s="4"/>
      <c r="K2565" s="4"/>
    </row>
    <row r="2566" spans="1:11" x14ac:dyDescent="0.2">
      <c r="A2566" s="1">
        <v>2561</v>
      </c>
      <c r="D2566" s="4"/>
      <c r="E2566" s="2" t="b">
        <f t="shared" ca="1" si="67"/>
        <v>1</v>
      </c>
      <c r="F2566" s="2" t="str" cm="1">
        <f t="array" aca="1" ref="F2566" ca="1">IF(G2566&lt;&gt;"",INDIRECT("'"&amp;G2566&amp;"'!"&amp;H2566),"")</f>
        <v/>
      </c>
      <c r="G2566" s="1533"/>
      <c r="I2566" s="4"/>
      <c r="J2566" s="4"/>
      <c r="K2566" s="4"/>
    </row>
    <row r="2567" spans="1:11" x14ac:dyDescent="0.2">
      <c r="A2567" s="1">
        <v>2562</v>
      </c>
      <c r="D2567" s="4"/>
      <c r="E2567" s="2" t="b">
        <f t="shared" ca="1" si="67"/>
        <v>1</v>
      </c>
      <c r="F2567" s="2" t="str" cm="1">
        <f t="array" aca="1" ref="F2567" ca="1">IF(G2567&lt;&gt;"",INDIRECT("'"&amp;G2567&amp;"'!"&amp;H2567),"")</f>
        <v/>
      </c>
      <c r="G2567" s="1533"/>
      <c r="I2567" s="4"/>
      <c r="J2567" s="4"/>
      <c r="K2567" s="4"/>
    </row>
    <row r="2568" spans="1:11" x14ac:dyDescent="0.2">
      <c r="A2568" s="1">
        <v>2563</v>
      </c>
      <c r="D2568" s="4"/>
      <c r="E2568" s="2" t="b">
        <f t="shared" ca="1" si="67"/>
        <v>1</v>
      </c>
      <c r="F2568" s="2" t="str" cm="1">
        <f t="array" aca="1" ref="F2568" ca="1">IF(G2568&lt;&gt;"",INDIRECT("'"&amp;G2568&amp;"'!"&amp;H2568),"")</f>
        <v/>
      </c>
      <c r="G2568" s="1533"/>
      <c r="I2568" s="4"/>
      <c r="J2568" s="4"/>
      <c r="K2568" s="4"/>
    </row>
    <row r="2569" spans="1:11" x14ac:dyDescent="0.2">
      <c r="A2569" s="1">
        <v>2564</v>
      </c>
      <c r="D2569" s="4"/>
      <c r="E2569" s="2" t="b">
        <f t="shared" ca="1" si="67"/>
        <v>1</v>
      </c>
      <c r="F2569" s="2" t="str" cm="1">
        <f t="array" aca="1" ref="F2569" ca="1">IF(G2569&lt;&gt;"",INDIRECT("'"&amp;G2569&amp;"'!"&amp;H2569),"")</f>
        <v/>
      </c>
      <c r="G2569" s="1533"/>
      <c r="I2569" s="4"/>
      <c r="J2569" s="4"/>
      <c r="K2569" s="4"/>
    </row>
    <row r="2570" spans="1:11" x14ac:dyDescent="0.2">
      <c r="A2570" s="1">
        <v>2565</v>
      </c>
      <c r="D2570" s="4"/>
      <c r="E2570" s="2" t="b">
        <f t="shared" ca="1" si="67"/>
        <v>1</v>
      </c>
      <c r="F2570" s="2" t="str" cm="1">
        <f t="array" aca="1" ref="F2570" ca="1">IF(G2570&lt;&gt;"",INDIRECT("'"&amp;G2570&amp;"'!"&amp;H2570),"")</f>
        <v/>
      </c>
      <c r="G2570" s="1533"/>
      <c r="I2570" s="4"/>
      <c r="J2570" s="4"/>
      <c r="K2570" s="4"/>
    </row>
    <row r="2571" spans="1:11" x14ac:dyDescent="0.2">
      <c r="A2571" s="1">
        <v>2566</v>
      </c>
      <c r="D2571" s="4"/>
      <c r="E2571" s="2" t="b">
        <f t="shared" ca="1" si="67"/>
        <v>1</v>
      </c>
      <c r="F2571" s="2" t="str" cm="1">
        <f t="array" aca="1" ref="F2571" ca="1">IF(G2571&lt;&gt;"",INDIRECT("'"&amp;G2571&amp;"'!"&amp;H2571),"")</f>
        <v/>
      </c>
      <c r="G2571" s="1533"/>
      <c r="I2571" s="4"/>
      <c r="J2571" s="4"/>
      <c r="K2571" s="4"/>
    </row>
    <row r="2572" spans="1:11" x14ac:dyDescent="0.2">
      <c r="A2572" s="1">
        <v>2567</v>
      </c>
      <c r="D2572" s="4"/>
      <c r="E2572" s="2" t="b">
        <f t="shared" ca="1" si="67"/>
        <v>1</v>
      </c>
      <c r="F2572" s="2" t="str" cm="1">
        <f t="array" aca="1" ref="F2572" ca="1">IF(G2572&lt;&gt;"",INDIRECT("'"&amp;G2572&amp;"'!"&amp;H2572),"")</f>
        <v/>
      </c>
      <c r="G2572" s="1533"/>
      <c r="I2572" s="4"/>
      <c r="J2572" s="4"/>
      <c r="K2572" s="4"/>
    </row>
    <row r="2573" spans="1:11" x14ac:dyDescent="0.2">
      <c r="A2573" s="1">
        <v>2568</v>
      </c>
      <c r="D2573" s="4"/>
      <c r="E2573" s="2" t="b">
        <f t="shared" ca="1" si="67"/>
        <v>1</v>
      </c>
      <c r="F2573" s="2" t="str" cm="1">
        <f t="array" aca="1" ref="F2573" ca="1">IF(G2573&lt;&gt;"",INDIRECT("'"&amp;G2573&amp;"'!"&amp;H2573),"")</f>
        <v/>
      </c>
      <c r="G2573" s="1533"/>
      <c r="I2573" s="4"/>
      <c r="J2573" s="4"/>
      <c r="K2573" s="4"/>
    </row>
    <row r="2574" spans="1:11" x14ac:dyDescent="0.2">
      <c r="A2574">
        <v>2569</v>
      </c>
      <c r="B2574" s="7">
        <f>'BudgetSum 2-4'!E5</f>
        <v>3151000</v>
      </c>
      <c r="C2574" s="3">
        <f t="shared" ref="C2574:C2606" si="68">A2574-B2574</f>
        <v>-3148431</v>
      </c>
      <c r="E2574" s="2" t="b">
        <f t="shared" ca="1" si="67"/>
        <v>1</v>
      </c>
      <c r="F2574" s="2" cm="1">
        <f t="array" aca="1" ref="F2574" ca="1">IF(G2574&lt;&gt;"",INDIRECT("'"&amp;G2574&amp;"'!"&amp;H2574),"")</f>
        <v>3151000</v>
      </c>
      <c r="G2574" s="1533" t="s">
        <v>6770</v>
      </c>
      <c r="H2574" s="2" t="s">
        <v>4418</v>
      </c>
    </row>
    <row r="2575" spans="1:11" x14ac:dyDescent="0.2">
      <c r="A2575">
        <v>2570</v>
      </c>
      <c r="B2575" s="7">
        <f>'BudgetSum 2-4'!E7</f>
        <v>0</v>
      </c>
      <c r="C2575" s="3">
        <f t="shared" si="68"/>
        <v>2570</v>
      </c>
      <c r="E2575" s="2" t="b">
        <f t="shared" ca="1" si="67"/>
        <v>1</v>
      </c>
      <c r="F2575" s="2" cm="1">
        <f t="array" aca="1" ref="F2575" ca="1">IF(G2575&lt;&gt;"",INDIRECT("'"&amp;G2575&amp;"'!"&amp;H2575),"")</f>
        <v>0</v>
      </c>
      <c r="G2575" s="1533" t="s">
        <v>6770</v>
      </c>
      <c r="H2575" s="2" t="s">
        <v>4898</v>
      </c>
    </row>
    <row r="2576" spans="1:11" x14ac:dyDescent="0.2">
      <c r="A2576">
        <v>2571</v>
      </c>
      <c r="B2576" s="7">
        <f>'BudgetSum 2-4'!E9</f>
        <v>3151000</v>
      </c>
      <c r="C2576" s="3">
        <f t="shared" si="68"/>
        <v>-3148429</v>
      </c>
      <c r="E2576" s="2" t="b">
        <f t="shared" ca="1" si="67"/>
        <v>1</v>
      </c>
      <c r="F2576" s="2" cm="1">
        <f t="array" aca="1" ref="F2576" ca="1">IF(G2576&lt;&gt;"",INDIRECT("'"&amp;G2576&amp;"'!"&amp;H2576),"")</f>
        <v>3151000</v>
      </c>
      <c r="G2576" s="1533" t="s">
        <v>6770</v>
      </c>
      <c r="H2576" s="2" t="s">
        <v>4899</v>
      </c>
    </row>
    <row r="2577" spans="1:11" x14ac:dyDescent="0.2">
      <c r="A2577">
        <v>2572</v>
      </c>
      <c r="B2577" s="7">
        <f>'BudgetSum 2-4'!E16</f>
        <v>0</v>
      </c>
      <c r="C2577" s="3">
        <f t="shared" si="68"/>
        <v>2572</v>
      </c>
      <c r="E2577" s="2" t="b">
        <f t="shared" ca="1" si="67"/>
        <v>1</v>
      </c>
      <c r="F2577" s="2" cm="1">
        <f t="array" aca="1" ref="F2577" ca="1">IF(G2577&lt;&gt;"",INDIRECT("'"&amp;G2577&amp;"'!"&amp;H2577),"")</f>
        <v>0</v>
      </c>
      <c r="G2577" s="1533" t="s">
        <v>6770</v>
      </c>
      <c r="H2577" s="2" t="s">
        <v>4260</v>
      </c>
    </row>
    <row r="2578" spans="1:11" x14ac:dyDescent="0.2">
      <c r="A2578">
        <v>2573</v>
      </c>
      <c r="B2578" s="7">
        <f>'BudgetSum 2-4'!E17</f>
        <v>4121000</v>
      </c>
      <c r="C2578" s="3">
        <f t="shared" si="68"/>
        <v>-4118427</v>
      </c>
      <c r="E2578" s="2" t="b">
        <f t="shared" ca="1" si="67"/>
        <v>1</v>
      </c>
      <c r="F2578" s="2" cm="1">
        <f t="array" aca="1" ref="F2578" ca="1">IF(G2578&lt;&gt;"",INDIRECT("'"&amp;G2578&amp;"'!"&amp;H2578),"")</f>
        <v>4121000</v>
      </c>
      <c r="G2578" s="1533" t="s">
        <v>6770</v>
      </c>
      <c r="H2578" s="2" t="s">
        <v>4900</v>
      </c>
    </row>
    <row r="2579" spans="1:11" x14ac:dyDescent="0.2">
      <c r="A2579">
        <v>2574</v>
      </c>
      <c r="B2579" s="7">
        <f>'BudgetSum 2-4'!E19</f>
        <v>4121000</v>
      </c>
      <c r="C2579" s="3">
        <f t="shared" si="68"/>
        <v>-4118426</v>
      </c>
      <c r="E2579" s="2" t="b">
        <f t="shared" ca="1" si="67"/>
        <v>1</v>
      </c>
      <c r="F2579" s="2" cm="1">
        <f t="array" aca="1" ref="F2579" ca="1">IF(G2579&lt;&gt;"",INDIRECT("'"&amp;G2579&amp;"'!"&amp;H2579),"")</f>
        <v>4121000</v>
      </c>
      <c r="G2579" s="1533" t="s">
        <v>6770</v>
      </c>
      <c r="H2579" s="2" t="s">
        <v>4262</v>
      </c>
    </row>
    <row r="2580" spans="1:11" x14ac:dyDescent="0.2">
      <c r="A2580">
        <v>2575</v>
      </c>
      <c r="B2580" s="7">
        <f>'BudgetSum 2-4'!E22</f>
        <v>-970000</v>
      </c>
      <c r="C2580" s="3">
        <f t="shared" si="68"/>
        <v>972575</v>
      </c>
      <c r="E2580" s="2" t="b">
        <f t="shared" ca="1" si="67"/>
        <v>1</v>
      </c>
      <c r="F2580" s="2" cm="1">
        <f t="array" aca="1" ref="F2580" ca="1">IF(G2580&lt;&gt;"",INDIRECT("'"&amp;G2580&amp;"'!"&amp;H2580),"")</f>
        <v>-970000</v>
      </c>
      <c r="G2580" s="1533" t="s">
        <v>6770</v>
      </c>
      <c r="H2580" s="2" t="s">
        <v>4901</v>
      </c>
    </row>
    <row r="2581" spans="1:11" x14ac:dyDescent="0.2">
      <c r="A2581" s="1">
        <v>2576</v>
      </c>
      <c r="E2581" s="2" t="b">
        <f t="shared" ca="1" si="67"/>
        <v>1</v>
      </c>
      <c r="F2581" s="2" t="str" cm="1">
        <f t="array" aca="1" ref="F2581" ca="1">IF(G2581&lt;&gt;"",INDIRECT("'"&amp;G2581&amp;"'!"&amp;H2581),"")</f>
        <v/>
      </c>
      <c r="G2581" s="1533"/>
    </row>
    <row r="2582" spans="1:11" x14ac:dyDescent="0.2">
      <c r="A2582" s="1">
        <v>2577</v>
      </c>
      <c r="D2582" s="3" t="s">
        <v>299</v>
      </c>
      <c r="E2582" s="2" t="b">
        <f t="shared" ca="1" si="67"/>
        <v>1</v>
      </c>
      <c r="F2582" s="2" t="str" cm="1">
        <f t="array" aca="1" ref="F2582" ca="1">IF(G2582&lt;&gt;"",INDIRECT("'"&amp;G2582&amp;"'!"&amp;H2582),"")</f>
        <v/>
      </c>
      <c r="G2582" s="1533"/>
    </row>
    <row r="2583" spans="1:11" x14ac:dyDescent="0.2">
      <c r="A2583" s="1">
        <v>2578</v>
      </c>
      <c r="D2583" s="3" t="s">
        <v>299</v>
      </c>
      <c r="E2583" s="2" t="b">
        <f t="shared" ca="1" si="67"/>
        <v>1</v>
      </c>
      <c r="F2583" s="2" t="str" cm="1">
        <f t="array" aca="1" ref="F2583" ca="1">IF(G2583&lt;&gt;"",INDIRECT("'"&amp;G2583&amp;"'!"&amp;H2583),"")</f>
        <v/>
      </c>
      <c r="G2583" s="1533"/>
    </row>
    <row r="2584" spans="1:11" x14ac:dyDescent="0.2">
      <c r="A2584" s="1">
        <v>2579</v>
      </c>
      <c r="D2584" s="3" t="s">
        <v>299</v>
      </c>
      <c r="E2584" s="2" t="b">
        <f t="shared" ca="1" si="67"/>
        <v>1</v>
      </c>
      <c r="F2584" s="2" t="str" cm="1">
        <f t="array" aca="1" ref="F2584" ca="1">IF(G2584&lt;&gt;"",INDIRECT("'"&amp;G2584&amp;"'!"&amp;H2584),"")</f>
        <v/>
      </c>
      <c r="G2584" s="1533"/>
    </row>
    <row r="2585" spans="1:11" x14ac:dyDescent="0.2">
      <c r="A2585" s="1">
        <v>2580</v>
      </c>
      <c r="D2585" s="3" t="s">
        <v>299</v>
      </c>
      <c r="E2585" s="2" t="b">
        <f t="shared" ca="1" si="67"/>
        <v>1</v>
      </c>
      <c r="F2585" s="2" t="str" cm="1">
        <f t="array" aca="1" ref="F2585" ca="1">IF(G2585&lt;&gt;"",INDIRECT("'"&amp;G2585&amp;"'!"&amp;H2585),"")</f>
        <v/>
      </c>
      <c r="G2585" s="1533"/>
    </row>
    <row r="2586" spans="1:11" x14ac:dyDescent="0.2">
      <c r="A2586" s="1">
        <v>2581</v>
      </c>
      <c r="D2586" s="3" t="s">
        <v>299</v>
      </c>
      <c r="E2586" s="2" t="b">
        <f t="shared" ca="1" si="67"/>
        <v>1</v>
      </c>
      <c r="F2586" s="2" t="str" cm="1">
        <f t="array" aca="1" ref="F2586" ca="1">IF(G2586&lt;&gt;"",INDIRECT("'"&amp;G2586&amp;"'!"&amp;H2586),"")</f>
        <v/>
      </c>
      <c r="G2586" s="1533"/>
    </row>
    <row r="2587" spans="1:11" x14ac:dyDescent="0.2">
      <c r="A2587" s="1">
        <v>2582</v>
      </c>
      <c r="D2587" s="3" t="s">
        <v>299</v>
      </c>
      <c r="E2587" s="2" t="b">
        <f t="shared" ca="1" si="67"/>
        <v>1</v>
      </c>
      <c r="F2587" s="2" t="str" cm="1">
        <f t="array" aca="1" ref="F2587" ca="1">IF(G2587&lt;&gt;"",INDIRECT("'"&amp;G2587&amp;"'!"&amp;H2587),"")</f>
        <v/>
      </c>
      <c r="G2587" s="1533"/>
    </row>
    <row r="2588" spans="1:11" x14ac:dyDescent="0.2">
      <c r="A2588" s="1">
        <v>2583</v>
      </c>
      <c r="E2588" s="2" t="b">
        <f t="shared" ca="1" si="67"/>
        <v>1</v>
      </c>
      <c r="F2588" s="2" t="str" cm="1">
        <f t="array" aca="1" ref="F2588" ca="1">IF(G2588&lt;&gt;"",INDIRECT("'"&amp;G2588&amp;"'!"&amp;H2588),"")</f>
        <v/>
      </c>
      <c r="G2588" s="1533"/>
    </row>
    <row r="2589" spans="1:11" x14ac:dyDescent="0.2">
      <c r="A2589" s="1">
        <v>2584</v>
      </c>
      <c r="D2589" s="4"/>
      <c r="E2589" s="2" t="b">
        <f t="shared" ca="1" si="67"/>
        <v>1</v>
      </c>
      <c r="F2589" s="2" t="str" cm="1">
        <f t="array" aca="1" ref="F2589" ca="1">IF(G2589&lt;&gt;"",INDIRECT("'"&amp;G2589&amp;"'!"&amp;H2589),"")</f>
        <v/>
      </c>
      <c r="G2589" s="1533"/>
      <c r="I2589" s="4"/>
      <c r="J2589" s="4"/>
      <c r="K2589" s="4"/>
    </row>
    <row r="2590" spans="1:11" x14ac:dyDescent="0.2">
      <c r="A2590" s="1">
        <v>2585</v>
      </c>
      <c r="D2590" s="4"/>
      <c r="E2590" s="2" t="b">
        <f t="shared" ca="1" si="67"/>
        <v>1</v>
      </c>
      <c r="F2590" s="2" t="str" cm="1">
        <f t="array" aca="1" ref="F2590" ca="1">IF(G2590&lt;&gt;"",INDIRECT("'"&amp;G2590&amp;"'!"&amp;H2590),"")</f>
        <v/>
      </c>
      <c r="G2590" s="1533"/>
      <c r="I2590" s="4"/>
      <c r="J2590" s="4"/>
      <c r="K2590" s="4"/>
    </row>
    <row r="2591" spans="1:11" x14ac:dyDescent="0.2">
      <c r="A2591" s="1">
        <v>2586</v>
      </c>
      <c r="D2591" s="4"/>
      <c r="E2591" s="2" t="b">
        <f t="shared" ca="1" si="67"/>
        <v>1</v>
      </c>
      <c r="F2591" s="2" t="str" cm="1">
        <f t="array" aca="1" ref="F2591" ca="1">IF(G2591&lt;&gt;"",INDIRECT("'"&amp;G2591&amp;"'!"&amp;H2591),"")</f>
        <v/>
      </c>
      <c r="G2591" s="1533"/>
      <c r="I2591" s="4"/>
      <c r="J2591" s="4"/>
      <c r="K2591" s="4"/>
    </row>
    <row r="2592" spans="1:11" x14ac:dyDescent="0.2">
      <c r="A2592" s="1">
        <v>2587</v>
      </c>
      <c r="D2592" s="4"/>
      <c r="E2592" s="2" t="b">
        <f t="shared" ca="1" si="67"/>
        <v>1</v>
      </c>
      <c r="F2592" s="2" t="str" cm="1">
        <f t="array" aca="1" ref="F2592" ca="1">IF(G2592&lt;&gt;"",INDIRECT("'"&amp;G2592&amp;"'!"&amp;H2592),"")</f>
        <v/>
      </c>
      <c r="G2592" s="1533"/>
      <c r="I2592" s="4"/>
      <c r="J2592" s="4"/>
      <c r="K2592" s="4"/>
    </row>
    <row r="2593" spans="1:11" x14ac:dyDescent="0.2">
      <c r="A2593" s="1">
        <v>2588</v>
      </c>
      <c r="D2593" s="4"/>
      <c r="E2593" s="2" t="b">
        <f t="shared" ca="1" si="67"/>
        <v>1</v>
      </c>
      <c r="F2593" s="2" t="str" cm="1">
        <f t="array" aca="1" ref="F2593" ca="1">IF(G2593&lt;&gt;"",INDIRECT("'"&amp;G2593&amp;"'!"&amp;H2593),"")</f>
        <v/>
      </c>
      <c r="G2593" s="1533"/>
      <c r="I2593" s="4"/>
      <c r="J2593" s="4"/>
      <c r="K2593" s="4"/>
    </row>
    <row r="2594" spans="1:11" x14ac:dyDescent="0.2">
      <c r="A2594" s="1">
        <v>2589</v>
      </c>
      <c r="D2594" s="4"/>
      <c r="E2594" s="2" t="b">
        <f t="shared" ca="1" si="67"/>
        <v>1</v>
      </c>
      <c r="F2594" s="2" t="str" cm="1">
        <f t="array" aca="1" ref="F2594" ca="1">IF(G2594&lt;&gt;"",INDIRECT("'"&amp;G2594&amp;"'!"&amp;H2594),"")</f>
        <v/>
      </c>
      <c r="G2594" s="1533"/>
      <c r="I2594" s="4"/>
      <c r="J2594" s="4"/>
      <c r="K2594" s="4"/>
    </row>
    <row r="2595" spans="1:11" x14ac:dyDescent="0.2">
      <c r="A2595" s="1">
        <v>2590</v>
      </c>
      <c r="D2595" s="4"/>
      <c r="E2595" s="2" t="b">
        <f t="shared" ca="1" si="67"/>
        <v>1</v>
      </c>
      <c r="F2595" s="2" t="str" cm="1">
        <f t="array" aca="1" ref="F2595" ca="1">IF(G2595&lt;&gt;"",INDIRECT("'"&amp;G2595&amp;"'!"&amp;H2595),"")</f>
        <v/>
      </c>
      <c r="G2595" s="1533"/>
      <c r="I2595" s="4"/>
      <c r="J2595" s="4"/>
      <c r="K2595" s="4"/>
    </row>
    <row r="2596" spans="1:11" x14ac:dyDescent="0.2">
      <c r="A2596" s="1">
        <v>2591</v>
      </c>
      <c r="D2596" s="4"/>
      <c r="E2596" s="2" t="b">
        <f t="shared" ca="1" si="67"/>
        <v>1</v>
      </c>
      <c r="F2596" s="2" t="str" cm="1">
        <f t="array" aca="1" ref="F2596" ca="1">IF(G2596&lt;&gt;"",INDIRECT("'"&amp;G2596&amp;"'!"&amp;H2596),"")</f>
        <v/>
      </c>
      <c r="G2596" s="1533"/>
      <c r="I2596" s="4"/>
      <c r="J2596" s="4"/>
      <c r="K2596" s="4"/>
    </row>
    <row r="2597" spans="1:11" x14ac:dyDescent="0.2">
      <c r="A2597" s="1">
        <v>2592</v>
      </c>
      <c r="D2597" s="4"/>
      <c r="E2597" s="2" t="b">
        <f t="shared" ca="1" si="67"/>
        <v>1</v>
      </c>
      <c r="F2597" s="2" t="str" cm="1">
        <f t="array" aca="1" ref="F2597" ca="1">IF(G2597&lt;&gt;"",INDIRECT("'"&amp;G2597&amp;"'!"&amp;H2597),"")</f>
        <v/>
      </c>
      <c r="G2597" s="1533"/>
      <c r="I2597" s="4"/>
      <c r="J2597" s="4"/>
      <c r="K2597" s="4"/>
    </row>
    <row r="2598" spans="1:11" x14ac:dyDescent="0.2">
      <c r="A2598" s="1">
        <v>2593</v>
      </c>
      <c r="D2598" s="4"/>
      <c r="E2598" s="2" t="b">
        <f t="shared" ca="1" si="67"/>
        <v>1</v>
      </c>
      <c r="F2598" s="2" t="str" cm="1">
        <f t="array" aca="1" ref="F2598" ca="1">IF(G2598&lt;&gt;"",INDIRECT("'"&amp;G2598&amp;"'!"&amp;H2598),"")</f>
        <v/>
      </c>
      <c r="G2598" s="1533"/>
      <c r="I2598" s="4"/>
      <c r="J2598" s="4"/>
      <c r="K2598" s="4"/>
    </row>
    <row r="2599" spans="1:11" x14ac:dyDescent="0.2">
      <c r="A2599">
        <v>2594</v>
      </c>
      <c r="B2599" s="7">
        <f>'BudgetSum 2-4'!H5</f>
        <v>6000000</v>
      </c>
      <c r="C2599" s="3">
        <f t="shared" si="68"/>
        <v>-5997406</v>
      </c>
      <c r="E2599" s="2" t="b">
        <f t="shared" ca="1" si="67"/>
        <v>1</v>
      </c>
      <c r="F2599" s="2" cm="1">
        <f t="array" aca="1" ref="F2599" ca="1">IF(G2599&lt;&gt;"",INDIRECT("'"&amp;G2599&amp;"'!"&amp;H2599),"")</f>
        <v>6000000</v>
      </c>
      <c r="G2599" s="1533" t="s">
        <v>6770</v>
      </c>
      <c r="H2599" s="2" t="s">
        <v>4531</v>
      </c>
    </row>
    <row r="2600" spans="1:11" x14ac:dyDescent="0.2">
      <c r="A2600">
        <v>2595</v>
      </c>
      <c r="B2600" s="7">
        <f>'BudgetSum 2-4'!H7</f>
        <v>0</v>
      </c>
      <c r="C2600" s="3">
        <f t="shared" si="68"/>
        <v>2595</v>
      </c>
      <c r="E2600" s="2" t="b">
        <f t="shared" ca="1" si="67"/>
        <v>1</v>
      </c>
      <c r="F2600" s="2" cm="1">
        <f t="array" aca="1" ref="F2600" ca="1">IF(G2600&lt;&gt;"",INDIRECT("'"&amp;G2600&amp;"'!"&amp;H2600),"")</f>
        <v>0</v>
      </c>
      <c r="G2600" s="1533" t="s">
        <v>6770</v>
      </c>
      <c r="H2600" s="2" t="s">
        <v>4902</v>
      </c>
    </row>
    <row r="2601" spans="1:11" x14ac:dyDescent="0.2">
      <c r="A2601">
        <v>2596</v>
      </c>
      <c r="B2601" s="7">
        <f>'BudgetSum 2-4'!H8</f>
        <v>0</v>
      </c>
      <c r="C2601" s="3">
        <f t="shared" si="68"/>
        <v>2596</v>
      </c>
      <c r="E2601" s="2" t="b">
        <f t="shared" ca="1" si="67"/>
        <v>1</v>
      </c>
      <c r="F2601" s="2" cm="1">
        <f t="array" aca="1" ref="F2601" ca="1">IF(G2601&lt;&gt;"",INDIRECT("'"&amp;G2601&amp;"'!"&amp;H2601),"")</f>
        <v>0</v>
      </c>
      <c r="G2601" s="1533" t="s">
        <v>6770</v>
      </c>
      <c r="H2601" s="2" t="s">
        <v>4903</v>
      </c>
    </row>
    <row r="2602" spans="1:11" x14ac:dyDescent="0.2">
      <c r="A2602">
        <v>2597</v>
      </c>
      <c r="B2602" s="7">
        <f>'BudgetSum 2-4'!H9</f>
        <v>6000000</v>
      </c>
      <c r="C2602" s="3">
        <f t="shared" si="68"/>
        <v>-5997403</v>
      </c>
      <c r="E2602" s="2" t="b">
        <f t="shared" ca="1" si="67"/>
        <v>1</v>
      </c>
      <c r="F2602" s="2" cm="1">
        <f t="array" aca="1" ref="F2602" ca="1">IF(G2602&lt;&gt;"",INDIRECT("'"&amp;G2602&amp;"'!"&amp;H2602),"")</f>
        <v>6000000</v>
      </c>
      <c r="G2602" s="1533" t="s">
        <v>6770</v>
      </c>
      <c r="H2602" s="2" t="s">
        <v>4904</v>
      </c>
    </row>
    <row r="2603" spans="1:11" x14ac:dyDescent="0.2">
      <c r="A2603">
        <v>2598</v>
      </c>
      <c r="B2603" s="7">
        <f>'BudgetSum 2-4'!H14</f>
        <v>6000000</v>
      </c>
      <c r="C2603" s="3">
        <f t="shared" si="68"/>
        <v>-5997402</v>
      </c>
      <c r="E2603" s="2" t="b">
        <f t="shared" ca="1" si="67"/>
        <v>1</v>
      </c>
      <c r="F2603" s="2" cm="1">
        <f t="array" aca="1" ref="F2603" ca="1">IF(G2603&lt;&gt;"",INDIRECT("'"&amp;G2603&amp;"'!"&amp;H2603),"")</f>
        <v>6000000</v>
      </c>
      <c r="G2603" s="1533" t="s">
        <v>6770</v>
      </c>
      <c r="H2603" s="2" t="s">
        <v>4221</v>
      </c>
    </row>
    <row r="2604" spans="1:11" x14ac:dyDescent="0.2">
      <c r="A2604">
        <v>2599</v>
      </c>
      <c r="B2604" s="7">
        <f>'BudgetSum 2-4'!H16</f>
        <v>0</v>
      </c>
      <c r="C2604" s="3">
        <f t="shared" si="68"/>
        <v>2599</v>
      </c>
      <c r="E2604" s="2" t="b">
        <f t="shared" ca="1" si="67"/>
        <v>1</v>
      </c>
      <c r="F2604" s="2" cm="1">
        <f t="array" aca="1" ref="F2604" ca="1">IF(G2604&lt;&gt;"",INDIRECT("'"&amp;G2604&amp;"'!"&amp;H2604),"")</f>
        <v>0</v>
      </c>
      <c r="G2604" s="1533" t="s">
        <v>6770</v>
      </c>
      <c r="H2604" s="2" t="s">
        <v>4291</v>
      </c>
    </row>
    <row r="2605" spans="1:11" x14ac:dyDescent="0.2">
      <c r="A2605">
        <v>2600</v>
      </c>
      <c r="B2605" s="7">
        <f>'BudgetSum 2-4'!H19</f>
        <v>6000000</v>
      </c>
      <c r="C2605" s="3">
        <f t="shared" si="68"/>
        <v>-5997400</v>
      </c>
      <c r="E2605" s="2" t="b">
        <f t="shared" ca="1" si="67"/>
        <v>1</v>
      </c>
      <c r="F2605" s="2" cm="1">
        <f t="array" aca="1" ref="F2605" ca="1">IF(G2605&lt;&gt;"",INDIRECT("'"&amp;G2605&amp;"'!"&amp;H2605),"")</f>
        <v>6000000</v>
      </c>
      <c r="G2605" s="1533" t="s">
        <v>6770</v>
      </c>
      <c r="H2605" s="2" t="s">
        <v>4292</v>
      </c>
    </row>
    <row r="2606" spans="1:11" x14ac:dyDescent="0.2">
      <c r="A2606">
        <v>2601</v>
      </c>
      <c r="B2606" s="7">
        <f>'BudgetSum 2-4'!H22</f>
        <v>0</v>
      </c>
      <c r="C2606" s="3">
        <f t="shared" si="68"/>
        <v>2601</v>
      </c>
      <c r="E2606" s="2" t="b">
        <f t="shared" ca="1" si="67"/>
        <v>1</v>
      </c>
      <c r="F2606" s="2" cm="1">
        <f t="array" aca="1" ref="F2606" ca="1">IF(G2606&lt;&gt;"",INDIRECT("'"&amp;G2606&amp;"'!"&amp;H2606),"")</f>
        <v>0</v>
      </c>
      <c r="G2606" s="1533" t="s">
        <v>6770</v>
      </c>
      <c r="H2606" s="2" t="s">
        <v>4905</v>
      </c>
    </row>
    <row r="2607" spans="1:11" x14ac:dyDescent="0.2">
      <c r="A2607" s="1">
        <v>2602</v>
      </c>
      <c r="E2607" s="2" t="b">
        <f t="shared" ca="1" si="67"/>
        <v>1</v>
      </c>
      <c r="F2607" s="2" t="str" cm="1">
        <f t="array" aca="1" ref="F2607" ca="1">IF(G2607&lt;&gt;"",INDIRECT("'"&amp;G2607&amp;"'!"&amp;H2607),"")</f>
        <v/>
      </c>
      <c r="G2607" s="1533"/>
    </row>
    <row r="2608" spans="1:11" x14ac:dyDescent="0.2">
      <c r="A2608" s="1">
        <v>2603</v>
      </c>
      <c r="D2608" s="4"/>
      <c r="E2608" s="2" t="b">
        <f t="shared" ca="1" si="67"/>
        <v>1</v>
      </c>
      <c r="F2608" s="2" t="str" cm="1">
        <f t="array" aca="1" ref="F2608" ca="1">IF(G2608&lt;&gt;"",INDIRECT("'"&amp;G2608&amp;"'!"&amp;H2608),"")</f>
        <v/>
      </c>
      <c r="G2608" s="1533"/>
      <c r="I2608" s="4"/>
      <c r="J2608" s="4"/>
      <c r="K2608" s="4"/>
    </row>
    <row r="2609" spans="1:11" x14ac:dyDescent="0.2">
      <c r="A2609" s="1">
        <v>2604</v>
      </c>
      <c r="D2609" s="4"/>
      <c r="E2609" s="2" t="b">
        <f t="shared" ca="1" si="67"/>
        <v>1</v>
      </c>
      <c r="F2609" s="2" t="str" cm="1">
        <f t="array" aca="1" ref="F2609" ca="1">IF(G2609&lt;&gt;"",INDIRECT("'"&amp;G2609&amp;"'!"&amp;H2609),"")</f>
        <v/>
      </c>
      <c r="G2609" s="1533"/>
      <c r="I2609" s="4"/>
      <c r="J2609" s="4"/>
      <c r="K2609" s="4"/>
    </row>
    <row r="2610" spans="1:11" x14ac:dyDescent="0.2">
      <c r="A2610" s="1">
        <v>2605</v>
      </c>
      <c r="D2610" s="4"/>
      <c r="E2610" s="2" t="b">
        <f t="shared" ca="1" si="67"/>
        <v>1</v>
      </c>
      <c r="F2610" s="2" t="str" cm="1">
        <f t="array" aca="1" ref="F2610" ca="1">IF(G2610&lt;&gt;"",INDIRECT("'"&amp;G2610&amp;"'!"&amp;H2610),"")</f>
        <v/>
      </c>
      <c r="G2610" s="1533"/>
      <c r="I2610" s="4"/>
      <c r="J2610" s="4"/>
      <c r="K2610" s="4"/>
    </row>
    <row r="2611" spans="1:11" x14ac:dyDescent="0.2">
      <c r="A2611" s="1">
        <v>2606</v>
      </c>
      <c r="D2611" s="4"/>
      <c r="E2611" s="2" t="b">
        <f t="shared" ca="1" si="67"/>
        <v>1</v>
      </c>
      <c r="F2611" s="2" t="str" cm="1">
        <f t="array" aca="1" ref="F2611" ca="1">IF(G2611&lt;&gt;"",INDIRECT("'"&amp;G2611&amp;"'!"&amp;H2611),"")</f>
        <v/>
      </c>
      <c r="G2611" s="1533"/>
      <c r="I2611" s="4"/>
      <c r="J2611" s="4"/>
      <c r="K2611" s="4"/>
    </row>
    <row r="2612" spans="1:11" x14ac:dyDescent="0.2">
      <c r="A2612" s="1">
        <v>2607</v>
      </c>
      <c r="D2612" s="4"/>
      <c r="E2612" s="2" t="b">
        <f t="shared" ca="1" si="67"/>
        <v>1</v>
      </c>
      <c r="F2612" s="2" t="str" cm="1">
        <f t="array" aca="1" ref="F2612" ca="1">IF(G2612&lt;&gt;"",INDIRECT("'"&amp;G2612&amp;"'!"&amp;H2612),"")</f>
        <v/>
      </c>
      <c r="G2612" s="1533"/>
      <c r="I2612" s="4"/>
      <c r="J2612" s="4"/>
      <c r="K2612" s="4"/>
    </row>
    <row r="2613" spans="1:11" x14ac:dyDescent="0.2">
      <c r="A2613" s="1">
        <v>2608</v>
      </c>
      <c r="D2613" s="4"/>
      <c r="E2613" s="2" t="b">
        <f t="shared" ca="1" si="67"/>
        <v>1</v>
      </c>
      <c r="F2613" s="2" t="str" cm="1">
        <f t="array" aca="1" ref="F2613" ca="1">IF(G2613&lt;&gt;"",INDIRECT("'"&amp;G2613&amp;"'!"&amp;H2613),"")</f>
        <v/>
      </c>
      <c r="G2613" s="1533"/>
      <c r="I2613" s="4"/>
      <c r="J2613" s="4"/>
      <c r="K2613" s="4"/>
    </row>
    <row r="2614" spans="1:11" x14ac:dyDescent="0.2">
      <c r="A2614" s="1">
        <v>2609</v>
      </c>
      <c r="D2614" s="4"/>
      <c r="E2614" s="2" t="b">
        <f t="shared" ca="1" si="67"/>
        <v>1</v>
      </c>
      <c r="F2614" s="2" t="str" cm="1">
        <f t="array" aca="1" ref="F2614" ca="1">IF(G2614&lt;&gt;"",INDIRECT("'"&amp;G2614&amp;"'!"&amp;H2614),"")</f>
        <v/>
      </c>
      <c r="G2614" s="1533"/>
      <c r="I2614" s="4"/>
      <c r="J2614" s="4"/>
      <c r="K2614" s="4"/>
    </row>
    <row r="2615" spans="1:11" x14ac:dyDescent="0.2">
      <c r="A2615" s="1">
        <v>2610</v>
      </c>
      <c r="D2615" s="4"/>
      <c r="E2615" s="2" t="b">
        <f t="shared" ca="1" si="67"/>
        <v>1</v>
      </c>
      <c r="F2615" s="2" t="str" cm="1">
        <f t="array" aca="1" ref="F2615" ca="1">IF(G2615&lt;&gt;"",INDIRECT("'"&amp;G2615&amp;"'!"&amp;H2615),"")</f>
        <v/>
      </c>
      <c r="G2615" s="1533"/>
      <c r="I2615" s="4"/>
      <c r="J2615" s="4"/>
      <c r="K2615" s="4"/>
    </row>
    <row r="2616" spans="1:11" x14ac:dyDescent="0.2">
      <c r="A2616" s="1">
        <v>2611</v>
      </c>
      <c r="D2616" s="4"/>
      <c r="E2616" s="2" t="b">
        <f t="shared" ca="1" si="67"/>
        <v>1</v>
      </c>
      <c r="F2616" s="2" t="str" cm="1">
        <f t="array" aca="1" ref="F2616" ca="1">IF(G2616&lt;&gt;"",INDIRECT("'"&amp;G2616&amp;"'!"&amp;H2616),"")</f>
        <v/>
      </c>
      <c r="G2616" s="1533"/>
      <c r="I2616" s="4"/>
      <c r="J2616" s="4"/>
      <c r="K2616" s="4"/>
    </row>
    <row r="2617" spans="1:11" x14ac:dyDescent="0.2">
      <c r="A2617" s="1">
        <v>2612</v>
      </c>
      <c r="D2617" s="4"/>
      <c r="E2617" s="2" t="b">
        <f t="shared" ca="1" si="67"/>
        <v>1</v>
      </c>
      <c r="F2617" s="2" t="str" cm="1">
        <f t="array" aca="1" ref="F2617" ca="1">IF(G2617&lt;&gt;"",INDIRECT("'"&amp;G2617&amp;"'!"&amp;H2617),"")</f>
        <v/>
      </c>
      <c r="G2617" s="1533"/>
      <c r="I2617" s="4"/>
      <c r="J2617" s="4"/>
      <c r="K2617" s="4"/>
    </row>
    <row r="2618" spans="1:11" x14ac:dyDescent="0.2">
      <c r="A2618" s="1">
        <v>2613</v>
      </c>
      <c r="D2618" s="4"/>
      <c r="E2618" s="2" t="b">
        <f t="shared" ca="1" si="67"/>
        <v>1</v>
      </c>
      <c r="F2618" s="2" t="str" cm="1">
        <f t="array" aca="1" ref="F2618" ca="1">IF(G2618&lt;&gt;"",INDIRECT("'"&amp;G2618&amp;"'!"&amp;H2618),"")</f>
        <v/>
      </c>
      <c r="G2618" s="1533"/>
      <c r="I2618" s="4"/>
      <c r="J2618" s="4"/>
      <c r="K2618" s="4"/>
    </row>
    <row r="2619" spans="1:11" x14ac:dyDescent="0.2">
      <c r="A2619" s="1">
        <v>2614</v>
      </c>
      <c r="D2619" s="4"/>
      <c r="E2619" s="2" t="b">
        <f t="shared" ca="1" si="67"/>
        <v>1</v>
      </c>
      <c r="F2619" s="2" t="str" cm="1">
        <f t="array" aca="1" ref="F2619" ca="1">IF(G2619&lt;&gt;"",INDIRECT("'"&amp;G2619&amp;"'!"&amp;H2619),"")</f>
        <v/>
      </c>
      <c r="G2619" s="1533"/>
      <c r="I2619" s="4"/>
      <c r="J2619" s="4"/>
      <c r="K2619" s="4"/>
    </row>
    <row r="2620" spans="1:11" x14ac:dyDescent="0.2">
      <c r="A2620" s="1">
        <v>2615</v>
      </c>
      <c r="D2620" s="4"/>
      <c r="E2620" s="2" t="b">
        <f t="shared" ca="1" si="67"/>
        <v>1</v>
      </c>
      <c r="F2620" s="2" t="str" cm="1">
        <f t="array" aca="1" ref="F2620" ca="1">IF(G2620&lt;&gt;"",INDIRECT("'"&amp;G2620&amp;"'!"&amp;H2620),"")</f>
        <v/>
      </c>
      <c r="G2620" s="1533"/>
      <c r="I2620" s="4"/>
      <c r="J2620" s="4"/>
      <c r="K2620" s="4"/>
    </row>
    <row r="2621" spans="1:11" x14ac:dyDescent="0.2">
      <c r="A2621" s="1">
        <v>2616</v>
      </c>
      <c r="D2621" s="4"/>
      <c r="E2621" s="2" t="b">
        <f t="shared" ca="1" si="67"/>
        <v>1</v>
      </c>
      <c r="F2621" s="2" t="str" cm="1">
        <f t="array" aca="1" ref="F2621" ca="1">IF(G2621&lt;&gt;"",INDIRECT("'"&amp;G2621&amp;"'!"&amp;H2621),"")</f>
        <v/>
      </c>
      <c r="G2621" s="1533"/>
      <c r="I2621" s="4"/>
      <c r="J2621" s="4"/>
      <c r="K2621" s="4"/>
    </row>
    <row r="2622" spans="1:11" x14ac:dyDescent="0.2">
      <c r="A2622" s="1">
        <v>2617</v>
      </c>
      <c r="D2622" s="4"/>
      <c r="E2622" s="2" t="b">
        <f t="shared" ca="1" si="67"/>
        <v>1</v>
      </c>
      <c r="F2622" s="2" t="str" cm="1">
        <f t="array" aca="1" ref="F2622" ca="1">IF(G2622&lt;&gt;"",INDIRECT("'"&amp;G2622&amp;"'!"&amp;H2622),"")</f>
        <v/>
      </c>
      <c r="G2622" s="1533"/>
      <c r="I2622" s="4"/>
      <c r="J2622" s="4"/>
      <c r="K2622" s="4"/>
    </row>
    <row r="2623" spans="1:11" x14ac:dyDescent="0.2">
      <c r="A2623" s="1">
        <v>2618</v>
      </c>
      <c r="D2623" s="4"/>
      <c r="E2623" s="2" t="b">
        <f t="shared" ca="1" si="67"/>
        <v>1</v>
      </c>
      <c r="F2623" s="2" t="str" cm="1">
        <f t="array" aca="1" ref="F2623" ca="1">IF(G2623&lt;&gt;"",INDIRECT("'"&amp;G2623&amp;"'!"&amp;H2623),"")</f>
        <v/>
      </c>
      <c r="G2623" s="1533"/>
      <c r="I2623" s="4"/>
      <c r="J2623" s="4"/>
      <c r="K2623" s="4"/>
    </row>
    <row r="2624" spans="1:11" x14ac:dyDescent="0.2">
      <c r="A2624" s="1">
        <v>2619</v>
      </c>
      <c r="D2624" s="4"/>
      <c r="E2624" s="2" t="b">
        <f t="shared" ca="1" si="67"/>
        <v>1</v>
      </c>
      <c r="F2624" s="2" t="str" cm="1">
        <f t="array" aca="1" ref="F2624" ca="1">IF(G2624&lt;&gt;"",INDIRECT("'"&amp;G2624&amp;"'!"&amp;H2624),"")</f>
        <v/>
      </c>
      <c r="G2624" s="1533"/>
      <c r="I2624" s="4"/>
      <c r="J2624" s="4"/>
      <c r="K2624" s="4"/>
    </row>
    <row r="2625" spans="1:11" x14ac:dyDescent="0.2">
      <c r="A2625" s="1">
        <v>2620</v>
      </c>
      <c r="D2625" s="4"/>
      <c r="E2625" s="2" t="b">
        <f t="shared" ca="1" si="67"/>
        <v>1</v>
      </c>
      <c r="F2625" s="2" t="str" cm="1">
        <f t="array" aca="1" ref="F2625" ca="1">IF(G2625&lt;&gt;"",INDIRECT("'"&amp;G2625&amp;"'!"&amp;H2625),"")</f>
        <v/>
      </c>
      <c r="G2625" s="1533"/>
      <c r="I2625" s="4"/>
      <c r="J2625" s="4"/>
      <c r="K2625" s="4"/>
    </row>
    <row r="2626" spans="1:11" x14ac:dyDescent="0.2">
      <c r="A2626" s="1">
        <v>2621</v>
      </c>
      <c r="D2626" s="4"/>
      <c r="E2626" s="2" t="b">
        <f t="shared" ref="E2626:E2689" ca="1" si="69">F2626=B2626</f>
        <v>1</v>
      </c>
      <c r="F2626" s="2" t="str" cm="1">
        <f t="array" aca="1" ref="F2626" ca="1">IF(G2626&lt;&gt;"",INDIRECT("'"&amp;G2626&amp;"'!"&amp;H2626),"")</f>
        <v/>
      </c>
      <c r="G2626" s="1533"/>
      <c r="I2626" s="4"/>
      <c r="J2626" s="4"/>
      <c r="K2626" s="4"/>
    </row>
    <row r="2627" spans="1:11" x14ac:dyDescent="0.2">
      <c r="A2627" s="1">
        <v>2622</v>
      </c>
      <c r="D2627" s="4"/>
      <c r="E2627" s="2" t="b">
        <f t="shared" ca="1" si="69"/>
        <v>1</v>
      </c>
      <c r="F2627" s="2" t="str" cm="1">
        <f t="array" aca="1" ref="F2627" ca="1">IF(G2627&lt;&gt;"",INDIRECT("'"&amp;G2627&amp;"'!"&amp;H2627),"")</f>
        <v/>
      </c>
      <c r="G2627" s="1533"/>
      <c r="I2627" s="4"/>
      <c r="J2627" s="4"/>
      <c r="K2627" s="4"/>
    </row>
    <row r="2628" spans="1:11" x14ac:dyDescent="0.2">
      <c r="A2628" s="1">
        <v>2623</v>
      </c>
      <c r="D2628" s="4"/>
      <c r="E2628" s="2" t="b">
        <f t="shared" ca="1" si="69"/>
        <v>1</v>
      </c>
      <c r="F2628" s="2" t="str" cm="1">
        <f t="array" aca="1" ref="F2628" ca="1">IF(G2628&lt;&gt;"",INDIRECT("'"&amp;G2628&amp;"'!"&amp;H2628),"")</f>
        <v/>
      </c>
      <c r="G2628" s="1533"/>
      <c r="I2628" s="4"/>
      <c r="J2628" s="4"/>
      <c r="K2628" s="4"/>
    </row>
    <row r="2629" spans="1:11" x14ac:dyDescent="0.2">
      <c r="A2629" s="1">
        <v>2624</v>
      </c>
      <c r="D2629" s="4"/>
      <c r="E2629" s="2" t="b">
        <f t="shared" ca="1" si="69"/>
        <v>1</v>
      </c>
      <c r="F2629" s="2" t="str" cm="1">
        <f t="array" aca="1" ref="F2629" ca="1">IF(G2629&lt;&gt;"",INDIRECT("'"&amp;G2629&amp;"'!"&amp;H2629),"")</f>
        <v/>
      </c>
      <c r="G2629" s="1533"/>
      <c r="I2629" s="4"/>
      <c r="J2629" s="4"/>
      <c r="K2629" s="4"/>
    </row>
    <row r="2630" spans="1:11" x14ac:dyDescent="0.2">
      <c r="A2630" s="1">
        <v>2625</v>
      </c>
      <c r="D2630" s="4"/>
      <c r="E2630" s="2" t="b">
        <f t="shared" ca="1" si="69"/>
        <v>1</v>
      </c>
      <c r="F2630" s="2" t="str" cm="1">
        <f t="array" aca="1" ref="F2630" ca="1">IF(G2630&lt;&gt;"",INDIRECT("'"&amp;G2630&amp;"'!"&amp;H2630),"")</f>
        <v/>
      </c>
      <c r="G2630" s="1533"/>
      <c r="I2630" s="4"/>
      <c r="J2630" s="4"/>
      <c r="K2630" s="4"/>
    </row>
    <row r="2631" spans="1:11" x14ac:dyDescent="0.2">
      <c r="A2631" s="1">
        <v>2626</v>
      </c>
      <c r="D2631" s="4"/>
      <c r="E2631" s="2" t="b">
        <f t="shared" ca="1" si="69"/>
        <v>1</v>
      </c>
      <c r="F2631" s="2" t="str" cm="1">
        <f t="array" aca="1" ref="F2631" ca="1">IF(G2631&lt;&gt;"",INDIRECT("'"&amp;G2631&amp;"'!"&amp;H2631),"")</f>
        <v/>
      </c>
      <c r="G2631" s="1533"/>
      <c r="I2631" s="4"/>
      <c r="J2631" s="4"/>
      <c r="K2631" s="4"/>
    </row>
    <row r="2632" spans="1:11" x14ac:dyDescent="0.2">
      <c r="A2632" s="1">
        <v>2627</v>
      </c>
      <c r="D2632" s="4"/>
      <c r="E2632" s="2" t="b">
        <f t="shared" ca="1" si="69"/>
        <v>1</v>
      </c>
      <c r="F2632" s="2" t="str" cm="1">
        <f t="array" aca="1" ref="F2632" ca="1">IF(G2632&lt;&gt;"",INDIRECT("'"&amp;G2632&amp;"'!"&amp;H2632),"")</f>
        <v/>
      </c>
      <c r="G2632" s="1533"/>
      <c r="I2632" s="4"/>
      <c r="J2632" s="4"/>
      <c r="K2632" s="4"/>
    </row>
    <row r="2633" spans="1:11" x14ac:dyDescent="0.2">
      <c r="A2633" s="1">
        <v>2628</v>
      </c>
      <c r="D2633" s="4"/>
      <c r="E2633" s="2" t="b">
        <f t="shared" ca="1" si="69"/>
        <v>1</v>
      </c>
      <c r="F2633" s="2" t="str" cm="1">
        <f t="array" aca="1" ref="F2633" ca="1">IF(G2633&lt;&gt;"",INDIRECT("'"&amp;G2633&amp;"'!"&amp;H2633),"")</f>
        <v/>
      </c>
      <c r="G2633" s="1533"/>
      <c r="I2633" s="4"/>
      <c r="J2633" s="4"/>
      <c r="K2633" s="4"/>
    </row>
    <row r="2634" spans="1:11" x14ac:dyDescent="0.2">
      <c r="A2634" s="1">
        <v>2629</v>
      </c>
      <c r="D2634" s="4"/>
      <c r="E2634" s="2" t="b">
        <f t="shared" ca="1" si="69"/>
        <v>1</v>
      </c>
      <c r="F2634" s="2" t="str" cm="1">
        <f t="array" aca="1" ref="F2634" ca="1">IF(G2634&lt;&gt;"",INDIRECT("'"&amp;G2634&amp;"'!"&amp;H2634),"")</f>
        <v/>
      </c>
      <c r="G2634" s="1533"/>
      <c r="I2634" s="4"/>
      <c r="J2634" s="4"/>
      <c r="K2634" s="4"/>
    </row>
    <row r="2635" spans="1:11" x14ac:dyDescent="0.2">
      <c r="A2635" s="1">
        <v>2630</v>
      </c>
      <c r="D2635" s="4"/>
      <c r="E2635" s="2" t="b">
        <f t="shared" ca="1" si="69"/>
        <v>1</v>
      </c>
      <c r="F2635" s="2" t="str" cm="1">
        <f t="array" aca="1" ref="F2635" ca="1">IF(G2635&lt;&gt;"",INDIRECT("'"&amp;G2635&amp;"'!"&amp;H2635),"")</f>
        <v/>
      </c>
      <c r="G2635" s="1533"/>
      <c r="I2635" s="4"/>
      <c r="J2635" s="4"/>
      <c r="K2635" s="4"/>
    </row>
    <row r="2636" spans="1:11" x14ac:dyDescent="0.2">
      <c r="A2636" s="1">
        <v>2631</v>
      </c>
      <c r="D2636" s="4"/>
      <c r="E2636" s="2" t="b">
        <f t="shared" ca="1" si="69"/>
        <v>1</v>
      </c>
      <c r="F2636" s="2" t="str" cm="1">
        <f t="array" aca="1" ref="F2636" ca="1">IF(G2636&lt;&gt;"",INDIRECT("'"&amp;G2636&amp;"'!"&amp;H2636),"")</f>
        <v/>
      </c>
      <c r="G2636" s="1533"/>
      <c r="I2636" s="4"/>
      <c r="J2636" s="4"/>
      <c r="K2636" s="4"/>
    </row>
    <row r="2637" spans="1:11" x14ac:dyDescent="0.2">
      <c r="A2637" s="1">
        <v>2632</v>
      </c>
      <c r="D2637" s="4"/>
      <c r="E2637" s="2" t="b">
        <f t="shared" ca="1" si="69"/>
        <v>1</v>
      </c>
      <c r="F2637" s="2" t="str" cm="1">
        <f t="array" aca="1" ref="F2637" ca="1">IF(G2637&lt;&gt;"",INDIRECT("'"&amp;G2637&amp;"'!"&amp;H2637),"")</f>
        <v/>
      </c>
      <c r="G2637" s="1533"/>
      <c r="I2637" s="4"/>
      <c r="J2637" s="4"/>
      <c r="K2637" s="4"/>
    </row>
    <row r="2638" spans="1:11" x14ac:dyDescent="0.2">
      <c r="A2638" s="1">
        <v>2633</v>
      </c>
      <c r="D2638" s="4"/>
      <c r="E2638" s="2" t="b">
        <f t="shared" ca="1" si="69"/>
        <v>1</v>
      </c>
      <c r="F2638" s="2" t="str" cm="1">
        <f t="array" aca="1" ref="F2638" ca="1">IF(G2638&lt;&gt;"",INDIRECT("'"&amp;G2638&amp;"'!"&amp;H2638),"")</f>
        <v/>
      </c>
      <c r="G2638" s="1533"/>
      <c r="I2638" s="4"/>
      <c r="J2638" s="4"/>
      <c r="K2638" s="4"/>
    </row>
    <row r="2639" spans="1:11" x14ac:dyDescent="0.2">
      <c r="A2639" s="1">
        <v>2634</v>
      </c>
      <c r="D2639" s="4"/>
      <c r="E2639" s="2" t="b">
        <f t="shared" ca="1" si="69"/>
        <v>1</v>
      </c>
      <c r="F2639" s="2" t="str" cm="1">
        <f t="array" aca="1" ref="F2639" ca="1">IF(G2639&lt;&gt;"",INDIRECT("'"&amp;G2639&amp;"'!"&amp;H2639),"")</f>
        <v/>
      </c>
      <c r="G2639" s="1533"/>
      <c r="I2639" s="4"/>
      <c r="J2639" s="4"/>
      <c r="K2639" s="4"/>
    </row>
    <row r="2640" spans="1:11" x14ac:dyDescent="0.2">
      <c r="A2640" s="1">
        <v>2635</v>
      </c>
      <c r="D2640" s="4"/>
      <c r="E2640" s="2" t="b">
        <f t="shared" ca="1" si="69"/>
        <v>1</v>
      </c>
      <c r="F2640" s="2" t="str" cm="1">
        <f t="array" aca="1" ref="F2640" ca="1">IF(G2640&lt;&gt;"",INDIRECT("'"&amp;G2640&amp;"'!"&amp;H2640),"")</f>
        <v/>
      </c>
      <c r="G2640" s="1533"/>
      <c r="I2640" s="4"/>
      <c r="J2640" s="4"/>
      <c r="K2640" s="4"/>
    </row>
    <row r="2641" spans="1:11" x14ac:dyDescent="0.2">
      <c r="A2641" s="1">
        <v>2636</v>
      </c>
      <c r="D2641" s="4"/>
      <c r="E2641" s="2" t="b">
        <f t="shared" ca="1" si="69"/>
        <v>1</v>
      </c>
      <c r="F2641" s="2" t="str" cm="1">
        <f t="array" aca="1" ref="F2641" ca="1">IF(G2641&lt;&gt;"",INDIRECT("'"&amp;G2641&amp;"'!"&amp;H2641),"")</f>
        <v/>
      </c>
      <c r="G2641" s="1533"/>
      <c r="I2641" s="4"/>
      <c r="J2641" s="4"/>
      <c r="K2641" s="4"/>
    </row>
    <row r="2642" spans="1:11" x14ac:dyDescent="0.2">
      <c r="A2642" s="1">
        <v>2637</v>
      </c>
      <c r="D2642" s="4"/>
      <c r="E2642" s="2" t="b">
        <f t="shared" ca="1" si="69"/>
        <v>1</v>
      </c>
      <c r="F2642" s="2" t="str" cm="1">
        <f t="array" aca="1" ref="F2642" ca="1">IF(G2642&lt;&gt;"",INDIRECT("'"&amp;G2642&amp;"'!"&amp;H2642),"")</f>
        <v/>
      </c>
      <c r="G2642" s="1533"/>
      <c r="I2642" s="4"/>
      <c r="J2642" s="4"/>
      <c r="K2642" s="4"/>
    </row>
    <row r="2643" spans="1:11" x14ac:dyDescent="0.2">
      <c r="A2643" s="1">
        <v>2638</v>
      </c>
      <c r="D2643" s="4"/>
      <c r="E2643" s="2" t="b">
        <f t="shared" ca="1" si="69"/>
        <v>1</v>
      </c>
      <c r="F2643" s="2" t="str" cm="1">
        <f t="array" aca="1" ref="F2643" ca="1">IF(G2643&lt;&gt;"",INDIRECT("'"&amp;G2643&amp;"'!"&amp;H2643),"")</f>
        <v/>
      </c>
      <c r="G2643" s="1533"/>
      <c r="I2643" s="4"/>
      <c r="J2643" s="4"/>
      <c r="K2643" s="4"/>
    </row>
    <row r="2644" spans="1:11" x14ac:dyDescent="0.2">
      <c r="A2644" s="1">
        <v>2639</v>
      </c>
      <c r="D2644" s="4"/>
      <c r="E2644" s="2" t="b">
        <f t="shared" ca="1" si="69"/>
        <v>1</v>
      </c>
      <c r="F2644" s="2" t="str" cm="1">
        <f t="array" aca="1" ref="F2644" ca="1">IF(G2644&lt;&gt;"",INDIRECT("'"&amp;G2644&amp;"'!"&amp;H2644),"")</f>
        <v/>
      </c>
      <c r="G2644" s="1533"/>
      <c r="I2644" s="4"/>
      <c r="J2644" s="4"/>
      <c r="K2644" s="4"/>
    </row>
    <row r="2645" spans="1:11" x14ac:dyDescent="0.2">
      <c r="A2645" s="1">
        <v>2640</v>
      </c>
      <c r="D2645" s="4"/>
      <c r="E2645" s="2" t="b">
        <f t="shared" ca="1" si="69"/>
        <v>1</v>
      </c>
      <c r="F2645" s="2" t="str" cm="1">
        <f t="array" aca="1" ref="F2645" ca="1">IF(G2645&lt;&gt;"",INDIRECT("'"&amp;G2645&amp;"'!"&amp;H2645),"")</f>
        <v/>
      </c>
      <c r="G2645" s="1533"/>
      <c r="I2645" s="4"/>
      <c r="J2645" s="4"/>
      <c r="K2645" s="4"/>
    </row>
    <row r="2646" spans="1:11" x14ac:dyDescent="0.2">
      <c r="A2646" s="1">
        <v>2641</v>
      </c>
      <c r="D2646" s="4"/>
      <c r="E2646" s="2" t="b">
        <f t="shared" ca="1" si="69"/>
        <v>1</v>
      </c>
      <c r="F2646" s="2" t="str" cm="1">
        <f t="array" aca="1" ref="F2646" ca="1">IF(G2646&lt;&gt;"",INDIRECT("'"&amp;G2646&amp;"'!"&amp;H2646),"")</f>
        <v/>
      </c>
      <c r="G2646" s="1533"/>
      <c r="I2646" s="4"/>
      <c r="J2646" s="4"/>
      <c r="K2646" s="4"/>
    </row>
    <row r="2647" spans="1:11" x14ac:dyDescent="0.2">
      <c r="A2647" s="1">
        <v>2642</v>
      </c>
      <c r="D2647" s="4"/>
      <c r="E2647" s="2" t="b">
        <f t="shared" ca="1" si="69"/>
        <v>1</v>
      </c>
      <c r="F2647" s="2" t="str" cm="1">
        <f t="array" aca="1" ref="F2647" ca="1">IF(G2647&lt;&gt;"",INDIRECT("'"&amp;G2647&amp;"'!"&amp;H2647),"")</f>
        <v/>
      </c>
      <c r="G2647" s="1533"/>
      <c r="I2647" s="4"/>
      <c r="J2647" s="4"/>
      <c r="K2647" s="4"/>
    </row>
    <row r="2648" spans="1:11" x14ac:dyDescent="0.2">
      <c r="A2648" s="1">
        <v>2643</v>
      </c>
      <c r="D2648" s="4"/>
      <c r="E2648" s="2" t="b">
        <f t="shared" ca="1" si="69"/>
        <v>1</v>
      </c>
      <c r="F2648" s="2" t="str" cm="1">
        <f t="array" aca="1" ref="F2648" ca="1">IF(G2648&lt;&gt;"",INDIRECT("'"&amp;G2648&amp;"'!"&amp;H2648),"")</f>
        <v/>
      </c>
      <c r="G2648" s="1533"/>
      <c r="I2648" s="4"/>
      <c r="J2648" s="4"/>
      <c r="K2648" s="4"/>
    </row>
    <row r="2649" spans="1:11" x14ac:dyDescent="0.2">
      <c r="A2649" s="1">
        <v>2644</v>
      </c>
      <c r="D2649" s="4"/>
      <c r="E2649" s="2" t="b">
        <f t="shared" ca="1" si="69"/>
        <v>1</v>
      </c>
      <c r="F2649" s="2" t="str" cm="1">
        <f t="array" aca="1" ref="F2649" ca="1">IF(G2649&lt;&gt;"",INDIRECT("'"&amp;G2649&amp;"'!"&amp;H2649),"")</f>
        <v/>
      </c>
      <c r="G2649" s="1533"/>
      <c r="I2649" s="4"/>
      <c r="J2649" s="4"/>
      <c r="K2649" s="4"/>
    </row>
    <row r="2650" spans="1:11" x14ac:dyDescent="0.2">
      <c r="A2650" s="1">
        <v>2645</v>
      </c>
      <c r="D2650" s="4"/>
      <c r="E2650" s="2" t="b">
        <f t="shared" ca="1" si="69"/>
        <v>1</v>
      </c>
      <c r="F2650" s="2" t="str" cm="1">
        <f t="array" aca="1" ref="F2650" ca="1">IF(G2650&lt;&gt;"",INDIRECT("'"&amp;G2650&amp;"'!"&amp;H2650),"")</f>
        <v/>
      </c>
      <c r="G2650" s="1533"/>
      <c r="I2650" s="4"/>
      <c r="J2650" s="4"/>
      <c r="K2650" s="4"/>
    </row>
    <row r="2651" spans="1:11" x14ac:dyDescent="0.2">
      <c r="A2651" s="1">
        <v>2646</v>
      </c>
      <c r="D2651" s="4"/>
      <c r="E2651" s="2" t="b">
        <f t="shared" ca="1" si="69"/>
        <v>1</v>
      </c>
      <c r="F2651" s="2" t="str" cm="1">
        <f t="array" aca="1" ref="F2651" ca="1">IF(G2651&lt;&gt;"",INDIRECT("'"&amp;G2651&amp;"'!"&amp;H2651),"")</f>
        <v/>
      </c>
      <c r="G2651" s="1533"/>
      <c r="I2651" s="4"/>
      <c r="J2651" s="4"/>
      <c r="K2651" s="4"/>
    </row>
    <row r="2652" spans="1:11" x14ac:dyDescent="0.2">
      <c r="A2652" s="1">
        <v>2647</v>
      </c>
      <c r="D2652" s="4"/>
      <c r="E2652" s="2" t="b">
        <f t="shared" ca="1" si="69"/>
        <v>1</v>
      </c>
      <c r="F2652" s="2" t="str" cm="1">
        <f t="array" aca="1" ref="F2652" ca="1">IF(G2652&lt;&gt;"",INDIRECT("'"&amp;G2652&amp;"'!"&amp;H2652),"")</f>
        <v/>
      </c>
      <c r="G2652" s="1533"/>
      <c r="I2652" s="4"/>
      <c r="J2652" s="4"/>
      <c r="K2652" s="4"/>
    </row>
    <row r="2653" spans="1:11" x14ac:dyDescent="0.2">
      <c r="A2653" s="1">
        <v>2648</v>
      </c>
      <c r="D2653" s="4"/>
      <c r="E2653" s="2" t="b">
        <f t="shared" ca="1" si="69"/>
        <v>1</v>
      </c>
      <c r="F2653" s="2" t="str" cm="1">
        <f t="array" aca="1" ref="F2653" ca="1">IF(G2653&lt;&gt;"",INDIRECT("'"&amp;G2653&amp;"'!"&amp;H2653),"")</f>
        <v/>
      </c>
      <c r="G2653" s="1533"/>
      <c r="I2653" s="4"/>
      <c r="J2653" s="4"/>
      <c r="K2653" s="4"/>
    </row>
    <row r="2654" spans="1:11" x14ac:dyDescent="0.2">
      <c r="A2654" s="1">
        <v>2649</v>
      </c>
      <c r="D2654" s="4"/>
      <c r="E2654" s="2" t="b">
        <f t="shared" ca="1" si="69"/>
        <v>1</v>
      </c>
      <c r="F2654" s="2" t="str" cm="1">
        <f t="array" aca="1" ref="F2654" ca="1">IF(G2654&lt;&gt;"",INDIRECT("'"&amp;G2654&amp;"'!"&amp;H2654),"")</f>
        <v/>
      </c>
      <c r="G2654" s="1533"/>
      <c r="I2654" s="4"/>
      <c r="J2654" s="4"/>
      <c r="K2654" s="4"/>
    </row>
    <row r="2655" spans="1:11" x14ac:dyDescent="0.2">
      <c r="A2655" s="1">
        <v>2650</v>
      </c>
      <c r="D2655" s="4"/>
      <c r="E2655" s="2" t="b">
        <f t="shared" ca="1" si="69"/>
        <v>1</v>
      </c>
      <c r="F2655" s="2" t="str" cm="1">
        <f t="array" aca="1" ref="F2655" ca="1">IF(G2655&lt;&gt;"",INDIRECT("'"&amp;G2655&amp;"'!"&amp;H2655),"")</f>
        <v/>
      </c>
      <c r="G2655" s="1533"/>
      <c r="I2655" s="4"/>
      <c r="J2655" s="4"/>
      <c r="K2655" s="4"/>
    </row>
    <row r="2656" spans="1:11" x14ac:dyDescent="0.2">
      <c r="A2656" s="1">
        <v>2651</v>
      </c>
      <c r="D2656" s="4"/>
      <c r="E2656" s="2" t="b">
        <f t="shared" ca="1" si="69"/>
        <v>1</v>
      </c>
      <c r="F2656" s="2" t="str" cm="1">
        <f t="array" aca="1" ref="F2656" ca="1">IF(G2656&lt;&gt;"",INDIRECT("'"&amp;G2656&amp;"'!"&amp;H2656),"")</f>
        <v/>
      </c>
      <c r="G2656" s="1533"/>
      <c r="I2656" s="4"/>
      <c r="J2656" s="4"/>
      <c r="K2656" s="4"/>
    </row>
    <row r="2657" spans="1:11" x14ac:dyDescent="0.2">
      <c r="A2657" s="1">
        <v>2652</v>
      </c>
      <c r="D2657" s="4"/>
      <c r="E2657" s="2" t="b">
        <f t="shared" ca="1" si="69"/>
        <v>1</v>
      </c>
      <c r="F2657" s="2" t="str" cm="1">
        <f t="array" aca="1" ref="F2657" ca="1">IF(G2657&lt;&gt;"",INDIRECT("'"&amp;G2657&amp;"'!"&amp;H2657),"")</f>
        <v/>
      </c>
      <c r="G2657" s="1533"/>
      <c r="I2657" s="4"/>
      <c r="J2657" s="4"/>
      <c r="K2657" s="4"/>
    </row>
    <row r="2658" spans="1:11" x14ac:dyDescent="0.2">
      <c r="A2658" s="1">
        <v>2653</v>
      </c>
      <c r="D2658" s="4"/>
      <c r="E2658" s="2" t="b">
        <f t="shared" ca="1" si="69"/>
        <v>1</v>
      </c>
      <c r="F2658" s="2" t="str" cm="1">
        <f t="array" aca="1" ref="F2658" ca="1">IF(G2658&lt;&gt;"",INDIRECT("'"&amp;G2658&amp;"'!"&amp;H2658),"")</f>
        <v/>
      </c>
      <c r="G2658" s="1533"/>
      <c r="I2658" s="4"/>
      <c r="J2658" s="4"/>
      <c r="K2658" s="4"/>
    </row>
    <row r="2659" spans="1:11" x14ac:dyDescent="0.2">
      <c r="A2659" s="1">
        <v>2654</v>
      </c>
      <c r="D2659" s="4"/>
      <c r="E2659" s="2" t="b">
        <f t="shared" ca="1" si="69"/>
        <v>1</v>
      </c>
      <c r="F2659" s="2" t="str" cm="1">
        <f t="array" aca="1" ref="F2659" ca="1">IF(G2659&lt;&gt;"",INDIRECT("'"&amp;G2659&amp;"'!"&amp;H2659),"")</f>
        <v/>
      </c>
      <c r="G2659" s="1533"/>
      <c r="I2659" s="4"/>
      <c r="J2659" s="4"/>
      <c r="K2659" s="4"/>
    </row>
    <row r="2660" spans="1:11" x14ac:dyDescent="0.2">
      <c r="A2660" s="1">
        <v>2655</v>
      </c>
      <c r="D2660" s="4"/>
      <c r="E2660" s="2" t="b">
        <f t="shared" ca="1" si="69"/>
        <v>1</v>
      </c>
      <c r="F2660" s="2" t="str" cm="1">
        <f t="array" aca="1" ref="F2660" ca="1">IF(G2660&lt;&gt;"",INDIRECT("'"&amp;G2660&amp;"'!"&amp;H2660),"")</f>
        <v/>
      </c>
      <c r="G2660" s="1533"/>
      <c r="I2660" s="4"/>
      <c r="J2660" s="4"/>
      <c r="K2660" s="4"/>
    </row>
    <row r="2661" spans="1:11" x14ac:dyDescent="0.2">
      <c r="A2661" s="1">
        <v>2656</v>
      </c>
      <c r="D2661" s="4"/>
      <c r="E2661" s="2" t="b">
        <f t="shared" ca="1" si="69"/>
        <v>1</v>
      </c>
      <c r="F2661" s="2" t="str" cm="1">
        <f t="array" aca="1" ref="F2661" ca="1">IF(G2661&lt;&gt;"",INDIRECT("'"&amp;G2661&amp;"'!"&amp;H2661),"")</f>
        <v/>
      </c>
      <c r="G2661" s="1533"/>
      <c r="I2661" s="4"/>
      <c r="J2661" s="4"/>
      <c r="K2661" s="4"/>
    </row>
    <row r="2662" spans="1:11" x14ac:dyDescent="0.2">
      <c r="A2662">
        <v>2657</v>
      </c>
      <c r="B2662" s="7">
        <f>'EstExp 12-20'!C53</f>
        <v>293000</v>
      </c>
      <c r="C2662" s="3">
        <f t="shared" ref="C2662:C2670" si="70">A2662-B2662</f>
        <v>-290343</v>
      </c>
      <c r="E2662" s="2" t="b">
        <f t="shared" ca="1" si="69"/>
        <v>1</v>
      </c>
      <c r="F2662" s="2" cm="1">
        <f t="array" aca="1" ref="F2662" ca="1">IF(G2662&lt;&gt;"",INDIRECT("'"&amp;G2662&amp;"'!"&amp;H2662),"")</f>
        <v>293000</v>
      </c>
      <c r="G2662" s="1533" t="s">
        <v>6772</v>
      </c>
      <c r="H2662" s="2" t="s">
        <v>4906</v>
      </c>
    </row>
    <row r="2663" spans="1:11" x14ac:dyDescent="0.2">
      <c r="A2663">
        <v>2658</v>
      </c>
      <c r="B2663" s="7">
        <f>'EstExp 12-20'!D53</f>
        <v>16000</v>
      </c>
      <c r="C2663" s="3">
        <f t="shared" si="70"/>
        <v>-13342</v>
      </c>
      <c r="E2663" s="2" t="b">
        <f t="shared" ca="1" si="69"/>
        <v>1</v>
      </c>
      <c r="F2663" s="2" cm="1">
        <f t="array" aca="1" ref="F2663" ca="1">IF(G2663&lt;&gt;"",INDIRECT("'"&amp;G2663&amp;"'!"&amp;H2663),"")</f>
        <v>16000</v>
      </c>
      <c r="G2663" s="1533" t="s">
        <v>6772</v>
      </c>
      <c r="H2663" s="2" t="s">
        <v>4907</v>
      </c>
    </row>
    <row r="2664" spans="1:11" x14ac:dyDescent="0.2">
      <c r="A2664">
        <v>2659</v>
      </c>
      <c r="B2664" s="7">
        <f>'EstExp 12-20'!E53</f>
        <v>3000</v>
      </c>
      <c r="C2664" s="3">
        <f t="shared" si="70"/>
        <v>-341</v>
      </c>
      <c r="E2664" s="2" t="b">
        <f t="shared" ca="1" si="69"/>
        <v>1</v>
      </c>
      <c r="F2664" s="2" cm="1">
        <f t="array" aca="1" ref="F2664" ca="1">IF(G2664&lt;&gt;"",INDIRECT("'"&amp;G2664&amp;"'!"&amp;H2664),"")</f>
        <v>3000</v>
      </c>
      <c r="G2664" s="1533" t="s">
        <v>6772</v>
      </c>
      <c r="H2664" s="2" t="s">
        <v>4908</v>
      </c>
    </row>
    <row r="2665" spans="1:11" x14ac:dyDescent="0.2">
      <c r="A2665">
        <v>2660</v>
      </c>
      <c r="B2665" s="7">
        <f>'EstExp 12-20'!F53</f>
        <v>3000</v>
      </c>
      <c r="C2665" s="3">
        <f t="shared" si="70"/>
        <v>-340</v>
      </c>
      <c r="E2665" s="2" t="b">
        <f t="shared" ca="1" si="69"/>
        <v>1</v>
      </c>
      <c r="F2665" s="2" cm="1">
        <f t="array" aca="1" ref="F2665" ca="1">IF(G2665&lt;&gt;"",INDIRECT("'"&amp;G2665&amp;"'!"&amp;H2665),"")</f>
        <v>3000</v>
      </c>
      <c r="G2665" s="1533" t="s">
        <v>6772</v>
      </c>
      <c r="H2665" s="2" t="s">
        <v>4909</v>
      </c>
    </row>
    <row r="2666" spans="1:11" x14ac:dyDescent="0.2">
      <c r="A2666">
        <v>2661</v>
      </c>
      <c r="B2666" s="7">
        <f>'EstExp 12-20'!G53</f>
        <v>0</v>
      </c>
      <c r="C2666" s="3">
        <f t="shared" si="70"/>
        <v>2661</v>
      </c>
      <c r="E2666" s="2" t="b">
        <f t="shared" ca="1" si="69"/>
        <v>1</v>
      </c>
      <c r="F2666" s="2" cm="1">
        <f t="array" aca="1" ref="F2666" ca="1">IF(G2666&lt;&gt;"",INDIRECT("'"&amp;G2666&amp;"'!"&amp;H2666),"")</f>
        <v>0</v>
      </c>
      <c r="G2666" s="1533" t="s">
        <v>6772</v>
      </c>
      <c r="H2666" s="2" t="s">
        <v>4910</v>
      </c>
    </row>
    <row r="2667" spans="1:11" x14ac:dyDescent="0.2">
      <c r="A2667">
        <v>2662</v>
      </c>
      <c r="B2667" s="7">
        <f>'EstExp 12-20'!H53</f>
        <v>0</v>
      </c>
      <c r="C2667" s="3">
        <f t="shared" si="70"/>
        <v>2662</v>
      </c>
      <c r="E2667" s="2" t="b">
        <f t="shared" ca="1" si="69"/>
        <v>1</v>
      </c>
      <c r="F2667" s="2" cm="1">
        <f t="array" aca="1" ref="F2667" ca="1">IF(G2667&lt;&gt;"",INDIRECT("'"&amp;G2667&amp;"'!"&amp;H2667),"")</f>
        <v>0</v>
      </c>
      <c r="G2667" s="1533" t="s">
        <v>6772</v>
      </c>
      <c r="H2667" s="2" t="s">
        <v>4911</v>
      </c>
    </row>
    <row r="2668" spans="1:11" x14ac:dyDescent="0.2">
      <c r="A2668">
        <v>2663</v>
      </c>
      <c r="B2668" s="7">
        <f>'EstExp 12-20'!K53</f>
        <v>315000</v>
      </c>
      <c r="C2668" s="3">
        <f t="shared" si="70"/>
        <v>-312337</v>
      </c>
      <c r="E2668" s="2" t="b">
        <f t="shared" ca="1" si="69"/>
        <v>1</v>
      </c>
      <c r="F2668" s="2" cm="1">
        <f t="array" aca="1" ref="F2668" ca="1">IF(G2668&lt;&gt;"",INDIRECT("'"&amp;G2668&amp;"'!"&amp;H2668),"")</f>
        <v>315000</v>
      </c>
      <c r="G2668" s="1533" t="s">
        <v>6772</v>
      </c>
      <c r="H2668" s="2" t="s">
        <v>4912</v>
      </c>
    </row>
    <row r="2669" spans="1:11" x14ac:dyDescent="0.2">
      <c r="A2669">
        <v>2664</v>
      </c>
      <c r="B2669" s="7">
        <f>'EstExp 12-20'!D251</f>
        <v>0</v>
      </c>
      <c r="C2669" s="3">
        <f t="shared" si="70"/>
        <v>2664</v>
      </c>
      <c r="E2669" s="2" t="b">
        <f t="shared" ca="1" si="69"/>
        <v>1</v>
      </c>
      <c r="F2669" s="2" cm="1">
        <f t="array" aca="1" ref="F2669" ca="1">IF(G2669&lt;&gt;"",INDIRECT("'"&amp;G2669&amp;"'!"&amp;H2669),"")</f>
        <v>0</v>
      </c>
      <c r="G2669" s="1533" t="s">
        <v>6772</v>
      </c>
      <c r="H2669" s="2" t="s">
        <v>4913</v>
      </c>
    </row>
    <row r="2670" spans="1:11" x14ac:dyDescent="0.2">
      <c r="A2670">
        <v>2665</v>
      </c>
      <c r="B2670" s="7">
        <f>'EstExp 12-20'!K251</f>
        <v>0</v>
      </c>
      <c r="C2670" s="3">
        <f t="shared" si="70"/>
        <v>2665</v>
      </c>
      <c r="E2670" s="2" t="b">
        <f t="shared" ca="1" si="69"/>
        <v>1</v>
      </c>
      <c r="F2670" s="2" cm="1">
        <f t="array" aca="1" ref="F2670" ca="1">IF(G2670&lt;&gt;"",INDIRECT("'"&amp;G2670&amp;"'!"&amp;H2670),"")</f>
        <v>0</v>
      </c>
      <c r="G2670" s="1533" t="s">
        <v>6772</v>
      </c>
      <c r="H2670" s="2" t="s">
        <v>4914</v>
      </c>
    </row>
    <row r="2671" spans="1:11" x14ac:dyDescent="0.2">
      <c r="A2671" s="1">
        <v>2666</v>
      </c>
      <c r="E2671" s="2" t="b">
        <f t="shared" ca="1" si="69"/>
        <v>1</v>
      </c>
      <c r="F2671" s="2" t="str" cm="1">
        <f t="array" aca="1" ref="F2671" ca="1">IF(G2671&lt;&gt;"",INDIRECT("'"&amp;G2671&amp;"'!"&amp;H2671),"")</f>
        <v/>
      </c>
      <c r="G2671" s="1533"/>
    </row>
    <row r="2672" spans="1:11" x14ac:dyDescent="0.2">
      <c r="A2672" s="1">
        <v>2667</v>
      </c>
      <c r="E2672" s="2" t="b">
        <f t="shared" ca="1" si="69"/>
        <v>1</v>
      </c>
      <c r="F2672" s="2" t="str" cm="1">
        <f t="array" aca="1" ref="F2672" ca="1">IF(G2672&lt;&gt;"",INDIRECT("'"&amp;G2672&amp;"'!"&amp;H2672),"")</f>
        <v/>
      </c>
      <c r="G2672" s="1533"/>
    </row>
    <row r="2673" spans="1:11" x14ac:dyDescent="0.2">
      <c r="A2673" s="1">
        <v>2668</v>
      </c>
      <c r="E2673" s="2" t="b">
        <f t="shared" ca="1" si="69"/>
        <v>1</v>
      </c>
      <c r="F2673" s="2" t="str" cm="1">
        <f t="array" aca="1" ref="F2673" ca="1">IF(G2673&lt;&gt;"",INDIRECT("'"&amp;G2673&amp;"'!"&amp;H2673),"")</f>
        <v/>
      </c>
      <c r="G2673" s="1533"/>
    </row>
    <row r="2674" spans="1:11" x14ac:dyDescent="0.2">
      <c r="A2674" s="1">
        <v>2669</v>
      </c>
      <c r="E2674" s="2" t="b">
        <f t="shared" ca="1" si="69"/>
        <v>1</v>
      </c>
      <c r="F2674" s="2" t="str" cm="1">
        <f t="array" aca="1" ref="F2674" ca="1">IF(G2674&lt;&gt;"",INDIRECT("'"&amp;G2674&amp;"'!"&amp;H2674),"")</f>
        <v/>
      </c>
      <c r="G2674" s="1533"/>
    </row>
    <row r="2675" spans="1:11" x14ac:dyDescent="0.2">
      <c r="A2675" s="1">
        <v>2670</v>
      </c>
      <c r="E2675" s="2" t="b">
        <f t="shared" ca="1" si="69"/>
        <v>1</v>
      </c>
      <c r="F2675" s="2" t="str" cm="1">
        <f t="array" aca="1" ref="F2675" ca="1">IF(G2675&lt;&gt;"",INDIRECT("'"&amp;G2675&amp;"'!"&amp;H2675),"")</f>
        <v/>
      </c>
      <c r="G2675" s="1533"/>
    </row>
    <row r="2676" spans="1:11" x14ac:dyDescent="0.2">
      <c r="A2676" s="1">
        <v>2671</v>
      </c>
      <c r="E2676" s="2" t="b">
        <f t="shared" ca="1" si="69"/>
        <v>1</v>
      </c>
      <c r="F2676" s="2" t="str" cm="1">
        <f t="array" aca="1" ref="F2676" ca="1">IF(G2676&lt;&gt;"",INDIRECT("'"&amp;G2676&amp;"'!"&amp;H2676),"")</f>
        <v/>
      </c>
      <c r="G2676" s="1533"/>
    </row>
    <row r="2677" spans="1:11" x14ac:dyDescent="0.2">
      <c r="A2677" s="1">
        <v>2672</v>
      </c>
      <c r="E2677" s="2" t="b">
        <f t="shared" ca="1" si="69"/>
        <v>1</v>
      </c>
      <c r="F2677" s="2" t="str" cm="1">
        <f t="array" aca="1" ref="F2677" ca="1">IF(G2677&lt;&gt;"",INDIRECT("'"&amp;G2677&amp;"'!"&amp;H2677),"")</f>
        <v/>
      </c>
      <c r="G2677" s="1533"/>
    </row>
    <row r="2678" spans="1:11" x14ac:dyDescent="0.2">
      <c r="A2678" s="1">
        <v>2673</v>
      </c>
      <c r="E2678" s="2" t="b">
        <f t="shared" ca="1" si="69"/>
        <v>1</v>
      </c>
      <c r="F2678" s="2" t="str" cm="1">
        <f t="array" aca="1" ref="F2678" ca="1">IF(G2678&lt;&gt;"",INDIRECT("'"&amp;G2678&amp;"'!"&amp;H2678),"")</f>
        <v/>
      </c>
      <c r="G2678" s="1533"/>
    </row>
    <row r="2679" spans="1:11" x14ac:dyDescent="0.2">
      <c r="A2679" s="1">
        <v>2674</v>
      </c>
      <c r="D2679" s="4"/>
      <c r="E2679" s="2" t="b">
        <f t="shared" ca="1" si="69"/>
        <v>1</v>
      </c>
      <c r="F2679" s="2" t="str" cm="1">
        <f t="array" aca="1" ref="F2679" ca="1">IF(G2679&lt;&gt;"",INDIRECT("'"&amp;G2679&amp;"'!"&amp;H2679),"")</f>
        <v/>
      </c>
      <c r="G2679" s="1533"/>
      <c r="I2679" s="4"/>
      <c r="J2679" s="4"/>
      <c r="K2679" s="4"/>
    </row>
    <row r="2680" spans="1:11" x14ac:dyDescent="0.2">
      <c r="A2680" s="1">
        <v>2675</v>
      </c>
      <c r="D2680" s="4"/>
      <c r="E2680" s="2" t="b">
        <f t="shared" ca="1" si="69"/>
        <v>1</v>
      </c>
      <c r="F2680" s="2" t="str" cm="1">
        <f t="array" aca="1" ref="F2680" ca="1">IF(G2680&lt;&gt;"",INDIRECT("'"&amp;G2680&amp;"'!"&amp;H2680),"")</f>
        <v/>
      </c>
      <c r="G2680" s="1533"/>
      <c r="I2680" s="4"/>
      <c r="J2680" s="4"/>
      <c r="K2680" s="4"/>
    </row>
    <row r="2681" spans="1:11" x14ac:dyDescent="0.2">
      <c r="A2681" s="1">
        <v>2676</v>
      </c>
      <c r="D2681" s="4"/>
      <c r="E2681" s="2" t="b">
        <f t="shared" ca="1" si="69"/>
        <v>1</v>
      </c>
      <c r="F2681" s="2" t="str" cm="1">
        <f t="array" aca="1" ref="F2681" ca="1">IF(G2681&lt;&gt;"",INDIRECT("'"&amp;G2681&amp;"'!"&amp;H2681),"")</f>
        <v/>
      </c>
      <c r="G2681" s="1533"/>
      <c r="I2681" s="4"/>
      <c r="J2681" s="4"/>
      <c r="K2681" s="4"/>
    </row>
    <row r="2682" spans="1:11" x14ac:dyDescent="0.2">
      <c r="A2682" s="1">
        <v>2677</v>
      </c>
      <c r="D2682" s="4"/>
      <c r="E2682" s="2" t="b">
        <f t="shared" ca="1" si="69"/>
        <v>1</v>
      </c>
      <c r="F2682" s="2" t="str" cm="1">
        <f t="array" aca="1" ref="F2682" ca="1">IF(G2682&lt;&gt;"",INDIRECT("'"&amp;G2682&amp;"'!"&amp;H2682),"")</f>
        <v/>
      </c>
      <c r="G2682" s="1533"/>
      <c r="I2682" s="4"/>
      <c r="J2682" s="4"/>
      <c r="K2682" s="4"/>
    </row>
    <row r="2683" spans="1:11" x14ac:dyDescent="0.2">
      <c r="A2683" s="1">
        <v>2678</v>
      </c>
      <c r="D2683" s="4"/>
      <c r="E2683" s="2" t="b">
        <f t="shared" ca="1" si="69"/>
        <v>1</v>
      </c>
      <c r="F2683" s="2" t="str" cm="1">
        <f t="array" aca="1" ref="F2683" ca="1">IF(G2683&lt;&gt;"",INDIRECT("'"&amp;G2683&amp;"'!"&amp;H2683),"")</f>
        <v/>
      </c>
      <c r="G2683" s="1533"/>
      <c r="I2683" s="4"/>
      <c r="J2683" s="4"/>
      <c r="K2683" s="4"/>
    </row>
    <row r="2684" spans="1:11" x14ac:dyDescent="0.2">
      <c r="A2684" s="1">
        <v>2679</v>
      </c>
      <c r="D2684" s="4"/>
      <c r="E2684" s="2" t="b">
        <f t="shared" ca="1" si="69"/>
        <v>1</v>
      </c>
      <c r="F2684" s="2" t="str" cm="1">
        <f t="array" aca="1" ref="F2684" ca="1">IF(G2684&lt;&gt;"",INDIRECT("'"&amp;G2684&amp;"'!"&amp;H2684),"")</f>
        <v/>
      </c>
      <c r="G2684" s="1533"/>
      <c r="I2684" s="4"/>
      <c r="J2684" s="4"/>
      <c r="K2684" s="4"/>
    </row>
    <row r="2685" spans="1:11" x14ac:dyDescent="0.2">
      <c r="A2685" s="1">
        <v>2680</v>
      </c>
      <c r="D2685" s="4"/>
      <c r="E2685" s="2" t="b">
        <f t="shared" ca="1" si="69"/>
        <v>1</v>
      </c>
      <c r="F2685" s="2" t="str" cm="1">
        <f t="array" aca="1" ref="F2685" ca="1">IF(G2685&lt;&gt;"",INDIRECT("'"&amp;G2685&amp;"'!"&amp;H2685),"")</f>
        <v/>
      </c>
      <c r="G2685" s="1533"/>
      <c r="I2685" s="4"/>
      <c r="J2685" s="4"/>
      <c r="K2685" s="4"/>
    </row>
    <row r="2686" spans="1:11" x14ac:dyDescent="0.2">
      <c r="A2686" s="1">
        <v>2681</v>
      </c>
      <c r="D2686" s="4"/>
      <c r="E2686" s="2" t="b">
        <f t="shared" ca="1" si="69"/>
        <v>1</v>
      </c>
      <c r="F2686" s="2" t="str" cm="1">
        <f t="array" aca="1" ref="F2686" ca="1">IF(G2686&lt;&gt;"",INDIRECT("'"&amp;G2686&amp;"'!"&amp;H2686),"")</f>
        <v/>
      </c>
      <c r="G2686" s="1533"/>
      <c r="I2686" s="4"/>
      <c r="J2686" s="4"/>
      <c r="K2686" s="4"/>
    </row>
    <row r="2687" spans="1:11" x14ac:dyDescent="0.2">
      <c r="A2687" s="1">
        <v>2682</v>
      </c>
      <c r="D2687" s="4"/>
      <c r="E2687" s="2" t="b">
        <f t="shared" ca="1" si="69"/>
        <v>1</v>
      </c>
      <c r="F2687" s="2" t="str" cm="1">
        <f t="array" aca="1" ref="F2687" ca="1">IF(G2687&lt;&gt;"",INDIRECT("'"&amp;G2687&amp;"'!"&amp;H2687),"")</f>
        <v/>
      </c>
      <c r="G2687" s="1533"/>
      <c r="I2687" s="4"/>
      <c r="J2687" s="4"/>
      <c r="K2687" s="4"/>
    </row>
    <row r="2688" spans="1:11" x14ac:dyDescent="0.2">
      <c r="A2688" s="1">
        <v>2683</v>
      </c>
      <c r="E2688" s="2" t="b">
        <f t="shared" ca="1" si="69"/>
        <v>1</v>
      </c>
      <c r="F2688" s="2" t="str" cm="1">
        <f t="array" aca="1" ref="F2688" ca="1">IF(G2688&lt;&gt;"",INDIRECT("'"&amp;G2688&amp;"'!"&amp;H2688),"")</f>
        <v/>
      </c>
      <c r="G2688" s="1533"/>
    </row>
    <row r="2689" spans="1:11" x14ac:dyDescent="0.2">
      <c r="A2689" s="1">
        <v>2684</v>
      </c>
      <c r="D2689" s="4"/>
      <c r="E2689" s="2" t="b">
        <f t="shared" ca="1" si="69"/>
        <v>1</v>
      </c>
      <c r="F2689" s="2" t="str" cm="1">
        <f t="array" aca="1" ref="F2689" ca="1">IF(G2689&lt;&gt;"",INDIRECT("'"&amp;G2689&amp;"'!"&amp;H2689),"")</f>
        <v/>
      </c>
      <c r="G2689" s="1533"/>
      <c r="I2689" s="4"/>
      <c r="J2689" s="4"/>
      <c r="K2689" s="4"/>
    </row>
    <row r="2690" spans="1:11" x14ac:dyDescent="0.2">
      <c r="A2690" s="1">
        <v>2685</v>
      </c>
      <c r="D2690" s="4"/>
      <c r="E2690" s="2" t="b">
        <f t="shared" ref="E2690:E2753" ca="1" si="71">F2690=B2690</f>
        <v>1</v>
      </c>
      <c r="F2690" s="2" t="str" cm="1">
        <f t="array" aca="1" ref="F2690" ca="1">IF(G2690&lt;&gt;"",INDIRECT("'"&amp;G2690&amp;"'!"&amp;H2690),"")</f>
        <v/>
      </c>
      <c r="G2690" s="1533"/>
      <c r="I2690" s="4"/>
      <c r="J2690" s="4"/>
      <c r="K2690" s="4"/>
    </row>
    <row r="2691" spans="1:11" x14ac:dyDescent="0.2">
      <c r="A2691" s="1">
        <v>2686</v>
      </c>
      <c r="E2691" s="2" t="b">
        <f t="shared" ca="1" si="71"/>
        <v>1</v>
      </c>
      <c r="F2691" s="2" t="str" cm="1">
        <f t="array" aca="1" ref="F2691" ca="1">IF(G2691&lt;&gt;"",INDIRECT("'"&amp;G2691&amp;"'!"&amp;H2691),"")</f>
        <v/>
      </c>
      <c r="G2691" s="1533"/>
    </row>
    <row r="2692" spans="1:11" x14ac:dyDescent="0.2">
      <c r="A2692" s="1">
        <v>2687</v>
      </c>
      <c r="D2692" s="4"/>
      <c r="E2692" s="2" t="b">
        <f t="shared" ca="1" si="71"/>
        <v>1</v>
      </c>
      <c r="F2692" s="2" t="str" cm="1">
        <f t="array" aca="1" ref="F2692" ca="1">IF(G2692&lt;&gt;"",INDIRECT("'"&amp;G2692&amp;"'!"&amp;H2692),"")</f>
        <v/>
      </c>
      <c r="G2692" s="1533"/>
      <c r="I2692" s="4"/>
      <c r="J2692" s="4"/>
      <c r="K2692" s="4"/>
    </row>
    <row r="2693" spans="1:11" x14ac:dyDescent="0.2">
      <c r="A2693" s="1">
        <v>2688</v>
      </c>
      <c r="D2693" s="4"/>
      <c r="E2693" s="2" t="b">
        <f t="shared" ca="1" si="71"/>
        <v>1</v>
      </c>
      <c r="F2693" s="2" t="str" cm="1">
        <f t="array" aca="1" ref="F2693" ca="1">IF(G2693&lt;&gt;"",INDIRECT("'"&amp;G2693&amp;"'!"&amp;H2693),"")</f>
        <v/>
      </c>
      <c r="G2693" s="1533"/>
      <c r="I2693" s="4"/>
      <c r="J2693" s="4"/>
      <c r="K2693" s="4"/>
    </row>
    <row r="2694" spans="1:11" x14ac:dyDescent="0.2">
      <c r="A2694" s="1">
        <v>2689</v>
      </c>
      <c r="D2694" s="4"/>
      <c r="E2694" s="2" t="b">
        <f t="shared" ca="1" si="71"/>
        <v>1</v>
      </c>
      <c r="F2694" s="2" t="str" cm="1">
        <f t="array" aca="1" ref="F2694" ca="1">IF(G2694&lt;&gt;"",INDIRECT("'"&amp;G2694&amp;"'!"&amp;H2694),"")</f>
        <v/>
      </c>
      <c r="G2694" s="1533"/>
      <c r="I2694" s="4"/>
      <c r="J2694" s="4"/>
      <c r="K2694" s="4"/>
    </row>
    <row r="2695" spans="1:11" x14ac:dyDescent="0.2">
      <c r="A2695" s="1">
        <v>2690</v>
      </c>
      <c r="D2695" s="4"/>
      <c r="E2695" s="2" t="b">
        <f t="shared" ca="1" si="71"/>
        <v>1</v>
      </c>
      <c r="F2695" s="2" t="str" cm="1">
        <f t="array" aca="1" ref="F2695" ca="1">IF(G2695&lt;&gt;"",INDIRECT("'"&amp;G2695&amp;"'!"&amp;H2695),"")</f>
        <v/>
      </c>
      <c r="G2695" s="1533"/>
      <c r="I2695" s="4"/>
      <c r="J2695" s="4"/>
      <c r="K2695" s="4"/>
    </row>
    <row r="2696" spans="1:11" x14ac:dyDescent="0.2">
      <c r="A2696" s="1">
        <v>2691</v>
      </c>
      <c r="D2696" s="4"/>
      <c r="E2696" s="2" t="b">
        <f t="shared" ca="1" si="71"/>
        <v>1</v>
      </c>
      <c r="F2696" s="2" t="str" cm="1">
        <f t="array" aca="1" ref="F2696" ca="1">IF(G2696&lt;&gt;"",INDIRECT("'"&amp;G2696&amp;"'!"&amp;H2696),"")</f>
        <v/>
      </c>
      <c r="G2696" s="1533"/>
      <c r="I2696" s="4"/>
      <c r="J2696" s="4"/>
      <c r="K2696" s="4"/>
    </row>
    <row r="2697" spans="1:11" x14ac:dyDescent="0.2">
      <c r="A2697" s="1">
        <v>2692</v>
      </c>
      <c r="D2697" s="4"/>
      <c r="E2697" s="2" t="b">
        <f t="shared" ca="1" si="71"/>
        <v>1</v>
      </c>
      <c r="F2697" s="2" t="str" cm="1">
        <f t="array" aca="1" ref="F2697" ca="1">IF(G2697&lt;&gt;"",INDIRECT("'"&amp;G2697&amp;"'!"&amp;H2697),"")</f>
        <v/>
      </c>
      <c r="G2697" s="1533"/>
      <c r="I2697" s="4"/>
      <c r="J2697" s="4"/>
      <c r="K2697" s="4"/>
    </row>
    <row r="2698" spans="1:11" x14ac:dyDescent="0.2">
      <c r="A2698" s="1">
        <v>2693</v>
      </c>
      <c r="D2698" s="4"/>
      <c r="E2698" s="2" t="b">
        <f t="shared" ca="1" si="71"/>
        <v>1</v>
      </c>
      <c r="F2698" s="2" t="str" cm="1">
        <f t="array" aca="1" ref="F2698" ca="1">IF(G2698&lt;&gt;"",INDIRECT("'"&amp;G2698&amp;"'!"&amp;H2698),"")</f>
        <v/>
      </c>
      <c r="G2698" s="1533"/>
      <c r="I2698" s="4"/>
      <c r="J2698" s="4"/>
      <c r="K2698" s="4"/>
    </row>
    <row r="2699" spans="1:11" x14ac:dyDescent="0.2">
      <c r="A2699" s="1">
        <v>2694</v>
      </c>
      <c r="D2699" s="4"/>
      <c r="E2699" s="2" t="b">
        <f t="shared" ca="1" si="71"/>
        <v>1</v>
      </c>
      <c r="F2699" s="2" t="str" cm="1">
        <f t="array" aca="1" ref="F2699" ca="1">IF(G2699&lt;&gt;"",INDIRECT("'"&amp;G2699&amp;"'!"&amp;H2699),"")</f>
        <v/>
      </c>
      <c r="G2699" s="1533"/>
      <c r="I2699" s="4"/>
      <c r="J2699" s="4"/>
      <c r="K2699" s="4"/>
    </row>
    <row r="2700" spans="1:11" x14ac:dyDescent="0.2">
      <c r="A2700" s="1">
        <v>2695</v>
      </c>
      <c r="D2700" s="4"/>
      <c r="E2700" s="2" t="b">
        <f t="shared" ca="1" si="71"/>
        <v>1</v>
      </c>
      <c r="F2700" s="2" t="str" cm="1">
        <f t="array" aca="1" ref="F2700" ca="1">IF(G2700&lt;&gt;"",INDIRECT("'"&amp;G2700&amp;"'!"&amp;H2700),"")</f>
        <v/>
      </c>
      <c r="G2700" s="1533"/>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33" t="s">
        <v>6770</v>
      </c>
      <c r="H2701" s="2" t="s">
        <v>4915</v>
      </c>
    </row>
    <row r="2702" spans="1:11" x14ac:dyDescent="0.2">
      <c r="A2702">
        <v>2697</v>
      </c>
      <c r="B2702" s="7">
        <f>'BudgetSum 2-4'!D30</f>
        <v>0</v>
      </c>
      <c r="C2702" s="3">
        <f t="shared" si="72"/>
        <v>2697</v>
      </c>
      <c r="E2702" s="2" t="b">
        <f t="shared" ca="1" si="71"/>
        <v>1</v>
      </c>
      <c r="F2702" s="2" cm="1">
        <f t="array" aca="1" ref="F2702" ca="1">IF(G2702&lt;&gt;"",INDIRECT("'"&amp;G2702&amp;"'!"&amp;H2702),"")</f>
        <v>0</v>
      </c>
      <c r="G2702" s="1533" t="s">
        <v>6770</v>
      </c>
      <c r="H2702" s="2" t="s">
        <v>4916</v>
      </c>
    </row>
    <row r="2703" spans="1:11" x14ac:dyDescent="0.2">
      <c r="A2703" s="1">
        <v>2698</v>
      </c>
      <c r="D2703" s="4"/>
      <c r="E2703" s="2" t="b">
        <f t="shared" ca="1" si="71"/>
        <v>1</v>
      </c>
      <c r="F2703" s="2" t="str" cm="1">
        <f t="array" aca="1" ref="F2703" ca="1">IF(G2703&lt;&gt;"",INDIRECT("'"&amp;G2703&amp;"'!"&amp;H2703),"")</f>
        <v/>
      </c>
      <c r="G2703" s="1533"/>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33" t="s">
        <v>6770</v>
      </c>
      <c r="H2704" s="2" t="s">
        <v>4917</v>
      </c>
    </row>
    <row r="2705" spans="1:11" x14ac:dyDescent="0.2">
      <c r="A2705" s="1">
        <v>2700</v>
      </c>
      <c r="D2705" s="4"/>
      <c r="E2705" s="2" t="b">
        <f t="shared" ca="1" si="71"/>
        <v>1</v>
      </c>
      <c r="F2705" s="2" t="str" cm="1">
        <f t="array" aca="1" ref="F2705" ca="1">IF(G2705&lt;&gt;"",INDIRECT("'"&amp;G2705&amp;"'!"&amp;H2705),"")</f>
        <v/>
      </c>
      <c r="G2705" s="1533"/>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33" t="s">
        <v>6770</v>
      </c>
      <c r="H2706" s="2" t="s">
        <v>4918</v>
      </c>
    </row>
    <row r="2707" spans="1:11" x14ac:dyDescent="0.2">
      <c r="A2707">
        <v>2702</v>
      </c>
      <c r="B2707" s="7">
        <f>'BudgetSum 2-4'!F30</f>
        <v>0</v>
      </c>
      <c r="C2707" s="3">
        <f t="shared" si="72"/>
        <v>2702</v>
      </c>
      <c r="E2707" s="2" t="b">
        <f t="shared" ca="1" si="71"/>
        <v>1</v>
      </c>
      <c r="F2707" s="2" cm="1">
        <f t="array" aca="1" ref="F2707" ca="1">IF(G2707&lt;&gt;"",INDIRECT("'"&amp;G2707&amp;"'!"&amp;H2707),"")</f>
        <v>0</v>
      </c>
      <c r="G2707" s="1533" t="s">
        <v>6770</v>
      </c>
      <c r="H2707" s="2" t="s">
        <v>4919</v>
      </c>
    </row>
    <row r="2708" spans="1:11" x14ac:dyDescent="0.2">
      <c r="A2708" s="1">
        <v>2703</v>
      </c>
      <c r="D2708" s="4"/>
      <c r="E2708" s="2" t="b">
        <f t="shared" ca="1" si="71"/>
        <v>1</v>
      </c>
      <c r="F2708" s="2" t="str" cm="1">
        <f t="array" aca="1" ref="F2708" ca="1">IF(G2708&lt;&gt;"",INDIRECT("'"&amp;G2708&amp;"'!"&amp;H2708),"")</f>
        <v/>
      </c>
      <c r="G2708" s="1533"/>
      <c r="I2708" s="4"/>
      <c r="J2708" s="4"/>
      <c r="K2708" s="4"/>
    </row>
    <row r="2709" spans="1:11" x14ac:dyDescent="0.2">
      <c r="A2709" s="1">
        <v>2704</v>
      </c>
      <c r="D2709" s="4"/>
      <c r="E2709" s="2" t="b">
        <f t="shared" ca="1" si="71"/>
        <v>1</v>
      </c>
      <c r="F2709" s="2" t="str" cm="1">
        <f t="array" aca="1" ref="F2709" ca="1">IF(G2709&lt;&gt;"",INDIRECT("'"&amp;G2709&amp;"'!"&amp;H2709),"")</f>
        <v/>
      </c>
      <c r="G2709" s="1533"/>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33" t="s">
        <v>6770</v>
      </c>
      <c r="H2710" s="2" t="s">
        <v>4920</v>
      </c>
    </row>
    <row r="2711" spans="1:11" x14ac:dyDescent="0.2">
      <c r="A2711" s="1">
        <v>2706</v>
      </c>
      <c r="D2711" s="4"/>
      <c r="E2711" s="2" t="b">
        <f t="shared" ca="1" si="71"/>
        <v>1</v>
      </c>
      <c r="F2711" s="2" t="str" cm="1">
        <f t="array" aca="1" ref="F2711" ca="1">IF(G2711&lt;&gt;"",INDIRECT("'"&amp;G2711&amp;"'!"&amp;H2711),"")</f>
        <v/>
      </c>
      <c r="G2711" s="1533"/>
      <c r="I2711" s="4"/>
      <c r="J2711" s="4"/>
      <c r="K2711" s="4"/>
    </row>
    <row r="2712" spans="1:11" x14ac:dyDescent="0.2">
      <c r="A2712" s="1">
        <v>2707</v>
      </c>
      <c r="D2712" s="4"/>
      <c r="E2712" s="2" t="b">
        <f t="shared" ca="1" si="71"/>
        <v>1</v>
      </c>
      <c r="F2712" s="2" t="str" cm="1">
        <f t="array" aca="1" ref="F2712" ca="1">IF(G2712&lt;&gt;"",INDIRECT("'"&amp;G2712&amp;"'!"&amp;H2712),"")</f>
        <v/>
      </c>
      <c r="G2712" s="1533"/>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33" t="s">
        <v>6770</v>
      </c>
      <c r="H2713" s="2" t="s">
        <v>4921</v>
      </c>
    </row>
    <row r="2714" spans="1:11" x14ac:dyDescent="0.2">
      <c r="A2714" s="1">
        <v>2709</v>
      </c>
      <c r="D2714" s="4"/>
      <c r="E2714" s="2" t="b">
        <f t="shared" ca="1" si="71"/>
        <v>1</v>
      </c>
      <c r="F2714" s="2" t="str" cm="1">
        <f t="array" aca="1" ref="F2714" ca="1">IF(G2714&lt;&gt;"",INDIRECT("'"&amp;G2714&amp;"'!"&amp;H2714),"")</f>
        <v/>
      </c>
      <c r="G2714" s="1533"/>
      <c r="I2714" s="4"/>
      <c r="J2714" s="4"/>
      <c r="K2714" s="4"/>
    </row>
    <row r="2715" spans="1:11" x14ac:dyDescent="0.2">
      <c r="A2715" s="1">
        <v>2710</v>
      </c>
      <c r="D2715" s="4"/>
      <c r="E2715" s="2" t="b">
        <f t="shared" ca="1" si="71"/>
        <v>1</v>
      </c>
      <c r="F2715" s="2" t="str" cm="1">
        <f t="array" aca="1" ref="F2715" ca="1">IF(G2715&lt;&gt;"",INDIRECT("'"&amp;G2715&amp;"'!"&amp;H2715),"")</f>
        <v/>
      </c>
      <c r="G2715" s="1533"/>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33" t="s">
        <v>6770</v>
      </c>
      <c r="H2716" s="2" t="s">
        <v>4922</v>
      </c>
    </row>
    <row r="2717" spans="1:11" x14ac:dyDescent="0.2">
      <c r="A2717" s="1">
        <v>2712</v>
      </c>
      <c r="D2717" s="4"/>
      <c r="E2717" s="2" t="b">
        <f t="shared" ca="1" si="71"/>
        <v>1</v>
      </c>
      <c r="F2717" s="2" t="str" cm="1">
        <f t="array" aca="1" ref="F2717" ca="1">IF(G2717&lt;&gt;"",INDIRECT("'"&amp;G2717&amp;"'!"&amp;H2717),"")</f>
        <v/>
      </c>
      <c r="G2717" s="1533"/>
      <c r="I2717" s="4"/>
      <c r="J2717" s="4"/>
      <c r="K2717" s="4"/>
    </row>
    <row r="2718" spans="1:11" x14ac:dyDescent="0.2">
      <c r="A2718" s="1">
        <v>2713</v>
      </c>
      <c r="D2718" s="4"/>
      <c r="E2718" s="2" t="b">
        <f t="shared" ca="1" si="71"/>
        <v>1</v>
      </c>
      <c r="F2718" s="2" t="str" cm="1">
        <f t="array" aca="1" ref="F2718" ca="1">IF(G2718&lt;&gt;"",INDIRECT("'"&amp;G2718&amp;"'!"&amp;H2718),"")</f>
        <v/>
      </c>
      <c r="G2718" s="1533"/>
      <c r="I2718" s="4"/>
      <c r="J2718" s="4"/>
      <c r="K2718" s="4"/>
    </row>
    <row r="2719" spans="1:11" x14ac:dyDescent="0.2">
      <c r="A2719" s="1">
        <v>2714</v>
      </c>
      <c r="D2719" s="4"/>
      <c r="E2719" s="2" t="b">
        <f t="shared" ca="1" si="71"/>
        <v>1</v>
      </c>
      <c r="F2719" s="2" t="str" cm="1">
        <f t="array" aca="1" ref="F2719" ca="1">IF(G2719&lt;&gt;"",INDIRECT("'"&amp;G2719&amp;"'!"&amp;H2719),"")</f>
        <v/>
      </c>
      <c r="G2719" s="1533"/>
      <c r="I2719" s="4"/>
      <c r="J2719" s="4"/>
      <c r="K2719" s="4"/>
    </row>
    <row r="2720" spans="1:11" x14ac:dyDescent="0.2">
      <c r="A2720" s="1">
        <v>2715</v>
      </c>
      <c r="D2720" s="3" t="s">
        <v>299</v>
      </c>
      <c r="E2720" s="2" t="b">
        <f t="shared" ca="1" si="71"/>
        <v>1</v>
      </c>
      <c r="F2720" s="2" t="str" cm="1">
        <f t="array" aca="1" ref="F2720" ca="1">IF(G2720&lt;&gt;"",INDIRECT("'"&amp;G2720&amp;"'!"&amp;H2720),"")</f>
        <v/>
      </c>
      <c r="G2720" s="1533"/>
    </row>
    <row r="2721" spans="1:11" x14ac:dyDescent="0.2">
      <c r="A2721" s="1">
        <v>2716</v>
      </c>
      <c r="D2721" s="4"/>
      <c r="E2721" s="2" t="b">
        <f t="shared" ca="1" si="71"/>
        <v>1</v>
      </c>
      <c r="F2721" s="2" t="str" cm="1">
        <f t="array" aca="1" ref="F2721" ca="1">IF(G2721&lt;&gt;"",INDIRECT("'"&amp;G2721&amp;"'!"&amp;H2721),"")</f>
        <v/>
      </c>
      <c r="G2721" s="1533"/>
      <c r="I2721" s="4"/>
      <c r="J2721" s="4"/>
      <c r="K2721" s="4"/>
    </row>
    <row r="2722" spans="1:11" x14ac:dyDescent="0.2">
      <c r="A2722" s="1">
        <v>2717</v>
      </c>
      <c r="D2722" s="4"/>
      <c r="E2722" s="2" t="b">
        <f t="shared" ca="1" si="71"/>
        <v>1</v>
      </c>
      <c r="F2722" s="2" t="str" cm="1">
        <f t="array" aca="1" ref="F2722" ca="1">IF(G2722&lt;&gt;"",INDIRECT("'"&amp;G2722&amp;"'!"&amp;H2722),"")</f>
        <v/>
      </c>
      <c r="G2722" s="1533"/>
      <c r="I2722" s="4"/>
      <c r="J2722" s="4"/>
      <c r="K2722" s="4"/>
    </row>
    <row r="2723" spans="1:11" x14ac:dyDescent="0.2">
      <c r="A2723" s="1">
        <v>2718</v>
      </c>
      <c r="D2723" s="4"/>
      <c r="E2723" s="2" t="b">
        <f t="shared" ca="1" si="71"/>
        <v>1</v>
      </c>
      <c r="F2723" s="2" t="str" cm="1">
        <f t="array" aca="1" ref="F2723" ca="1">IF(G2723&lt;&gt;"",INDIRECT("'"&amp;G2723&amp;"'!"&amp;H2723),"")</f>
        <v/>
      </c>
      <c r="G2723" s="1533"/>
      <c r="I2723" s="4"/>
      <c r="J2723" s="4"/>
      <c r="K2723" s="4"/>
    </row>
    <row r="2724" spans="1:11" x14ac:dyDescent="0.2">
      <c r="A2724" s="1">
        <v>2719</v>
      </c>
      <c r="D2724" s="4"/>
      <c r="E2724" s="2" t="b">
        <f t="shared" ca="1" si="71"/>
        <v>1</v>
      </c>
      <c r="F2724" s="2" t="str" cm="1">
        <f t="array" aca="1" ref="F2724" ca="1">IF(G2724&lt;&gt;"",INDIRECT("'"&amp;G2724&amp;"'!"&amp;H2724),"")</f>
        <v/>
      </c>
      <c r="G2724" s="1533"/>
      <c r="I2724" s="4"/>
      <c r="J2724" s="4"/>
      <c r="K2724" s="4"/>
    </row>
    <row r="2725" spans="1:11" x14ac:dyDescent="0.2">
      <c r="A2725" s="1">
        <v>2720</v>
      </c>
      <c r="D2725" s="4"/>
      <c r="E2725" s="2" t="b">
        <f t="shared" ca="1" si="71"/>
        <v>1</v>
      </c>
      <c r="F2725" s="2" t="str" cm="1">
        <f t="array" aca="1" ref="F2725" ca="1">IF(G2725&lt;&gt;"",INDIRECT("'"&amp;G2725&amp;"'!"&amp;H2725),"")</f>
        <v/>
      </c>
      <c r="G2725" s="1533"/>
      <c r="I2725" s="4"/>
      <c r="J2725" s="4"/>
      <c r="K2725" s="4"/>
    </row>
    <row r="2726" spans="1:11" x14ac:dyDescent="0.2">
      <c r="A2726" s="1">
        <v>2721</v>
      </c>
      <c r="D2726" s="4"/>
      <c r="E2726" s="2" t="b">
        <f t="shared" ca="1" si="71"/>
        <v>1</v>
      </c>
      <c r="F2726" s="2" t="str" cm="1">
        <f t="array" aca="1" ref="F2726" ca="1">IF(G2726&lt;&gt;"",INDIRECT("'"&amp;G2726&amp;"'!"&amp;H2726),"")</f>
        <v/>
      </c>
      <c r="G2726" s="1533"/>
      <c r="I2726" s="4"/>
      <c r="J2726" s="4"/>
      <c r="K2726" s="4"/>
    </row>
    <row r="2727" spans="1:11" x14ac:dyDescent="0.2">
      <c r="A2727" s="1">
        <v>2722</v>
      </c>
      <c r="D2727" s="4"/>
      <c r="E2727" s="2" t="b">
        <f t="shared" ca="1" si="71"/>
        <v>1</v>
      </c>
      <c r="F2727" s="2" t="str" cm="1">
        <f t="array" aca="1" ref="F2727" ca="1">IF(G2727&lt;&gt;"",INDIRECT("'"&amp;G2727&amp;"'!"&amp;H2727),"")</f>
        <v/>
      </c>
      <c r="G2727" s="1533"/>
      <c r="I2727" s="4"/>
      <c r="J2727" s="4"/>
      <c r="K2727" s="4"/>
    </row>
    <row r="2728" spans="1:11" x14ac:dyDescent="0.2">
      <c r="A2728" s="1">
        <v>2723</v>
      </c>
      <c r="D2728" s="4"/>
      <c r="E2728" s="2" t="b">
        <f t="shared" ca="1" si="71"/>
        <v>1</v>
      </c>
      <c r="F2728" s="2" t="str" cm="1">
        <f t="array" aca="1" ref="F2728" ca="1">IF(G2728&lt;&gt;"",INDIRECT("'"&amp;G2728&amp;"'!"&amp;H2728),"")</f>
        <v/>
      </c>
      <c r="G2728" s="1533"/>
      <c r="I2728" s="4"/>
      <c r="J2728" s="4"/>
      <c r="K2728" s="4"/>
    </row>
    <row r="2729" spans="1:11" x14ac:dyDescent="0.2">
      <c r="A2729" s="1">
        <v>2724</v>
      </c>
      <c r="D2729" s="4"/>
      <c r="E2729" s="2" t="b">
        <f t="shared" ca="1" si="71"/>
        <v>1</v>
      </c>
      <c r="F2729" s="2" t="str" cm="1">
        <f t="array" aca="1" ref="F2729" ca="1">IF(G2729&lt;&gt;"",INDIRECT("'"&amp;G2729&amp;"'!"&amp;H2729),"")</f>
        <v/>
      </c>
      <c r="G2729" s="1533"/>
      <c r="I2729" s="4"/>
      <c r="J2729" s="4"/>
      <c r="K2729" s="4"/>
    </row>
    <row r="2730" spans="1:11" x14ac:dyDescent="0.2">
      <c r="A2730" s="1">
        <v>2725</v>
      </c>
      <c r="D2730" s="4"/>
      <c r="E2730" s="2" t="b">
        <f t="shared" ca="1" si="71"/>
        <v>1</v>
      </c>
      <c r="F2730" s="2" t="str" cm="1">
        <f t="array" aca="1" ref="F2730" ca="1">IF(G2730&lt;&gt;"",INDIRECT("'"&amp;G2730&amp;"'!"&amp;H2730),"")</f>
        <v/>
      </c>
      <c r="G2730" s="1533"/>
      <c r="I2730" s="4"/>
      <c r="J2730" s="4"/>
      <c r="K2730" s="4"/>
    </row>
    <row r="2731" spans="1:11" x14ac:dyDescent="0.2">
      <c r="A2731" s="1">
        <v>2726</v>
      </c>
      <c r="D2731" s="4"/>
      <c r="E2731" s="2" t="b">
        <f t="shared" ca="1" si="71"/>
        <v>1</v>
      </c>
      <c r="F2731" s="2" t="str" cm="1">
        <f t="array" aca="1" ref="F2731" ca="1">IF(G2731&lt;&gt;"",INDIRECT("'"&amp;G2731&amp;"'!"&amp;H2731),"")</f>
        <v/>
      </c>
      <c r="G2731" s="1533"/>
      <c r="I2731" s="4"/>
      <c r="J2731" s="4"/>
      <c r="K2731" s="4"/>
    </row>
    <row r="2732" spans="1:11" x14ac:dyDescent="0.2">
      <c r="A2732" s="1">
        <v>2727</v>
      </c>
      <c r="D2732" s="4"/>
      <c r="E2732" s="2" t="b">
        <f t="shared" ca="1" si="71"/>
        <v>1</v>
      </c>
      <c r="F2732" s="2" t="str" cm="1">
        <f t="array" aca="1" ref="F2732" ca="1">IF(G2732&lt;&gt;"",INDIRECT("'"&amp;G2732&amp;"'!"&amp;H2732),"")</f>
        <v/>
      </c>
      <c r="G2732" s="1533"/>
      <c r="I2732" s="4"/>
      <c r="J2732" s="4"/>
      <c r="K2732" s="4"/>
    </row>
    <row r="2733" spans="1:11" x14ac:dyDescent="0.2">
      <c r="A2733">
        <v>2728</v>
      </c>
      <c r="B2733" s="7">
        <f>'EstExp 12-20'!E86</f>
        <v>0</v>
      </c>
      <c r="C2733" s="3">
        <f t="shared" si="72"/>
        <v>2728</v>
      </c>
      <c r="E2733" s="2" t="b">
        <f t="shared" ca="1" si="71"/>
        <v>1</v>
      </c>
      <c r="F2733" s="2" cm="1">
        <f t="array" aca="1" ref="F2733" ca="1">IF(G2733&lt;&gt;"",INDIRECT("'"&amp;G2733&amp;"'!"&amp;H2733),"")</f>
        <v>0</v>
      </c>
      <c r="G2733" s="1533" t="s">
        <v>6772</v>
      </c>
      <c r="H2733" s="2" t="s">
        <v>4923</v>
      </c>
    </row>
    <row r="2734" spans="1:11" x14ac:dyDescent="0.2">
      <c r="A2734">
        <v>2729</v>
      </c>
      <c r="B2734" s="7">
        <f>'EstExp 12-20'!E104</f>
        <v>0</v>
      </c>
      <c r="C2734" s="3">
        <f t="shared" si="72"/>
        <v>2729</v>
      </c>
      <c r="E2734" s="2" t="b">
        <f t="shared" ca="1" si="71"/>
        <v>1</v>
      </c>
      <c r="F2734" s="2" cm="1">
        <f t="array" aca="1" ref="F2734" ca="1">IF(G2734&lt;&gt;"",INDIRECT("'"&amp;G2734&amp;"'!"&amp;H2734),"")</f>
        <v>0</v>
      </c>
      <c r="G2734" s="1533" t="s">
        <v>6772</v>
      </c>
      <c r="H2734" s="2" t="s">
        <v>4924</v>
      </c>
    </row>
    <row r="2735" spans="1:11" x14ac:dyDescent="0.2">
      <c r="A2735">
        <v>2730</v>
      </c>
      <c r="B2735" s="7">
        <f>'EstExp 12-20'!H109</f>
        <v>0</v>
      </c>
      <c r="C2735" s="3">
        <f t="shared" si="72"/>
        <v>2730</v>
      </c>
      <c r="E2735" s="2" t="b">
        <f t="shared" ca="1" si="71"/>
        <v>1</v>
      </c>
      <c r="F2735" s="2" cm="1">
        <f t="array" aca="1" ref="F2735" ca="1">IF(G2735&lt;&gt;"",INDIRECT("'"&amp;G2735&amp;"'!"&amp;H2735),"")</f>
        <v>0</v>
      </c>
      <c r="G2735" s="1533" t="s">
        <v>6772</v>
      </c>
      <c r="H2735" s="2" t="s">
        <v>4925</v>
      </c>
    </row>
    <row r="2736" spans="1:11" x14ac:dyDescent="0.2">
      <c r="A2736">
        <v>2731</v>
      </c>
      <c r="B2736" s="7">
        <f>'EstExp 12-20'!H110</f>
        <v>0</v>
      </c>
      <c r="C2736" s="3">
        <f t="shared" si="72"/>
        <v>2731</v>
      </c>
      <c r="E2736" s="2" t="b">
        <f t="shared" ca="1" si="71"/>
        <v>1</v>
      </c>
      <c r="F2736" s="2" cm="1">
        <f t="array" aca="1" ref="F2736" ca="1">IF(G2736&lt;&gt;"",INDIRECT("'"&amp;G2736&amp;"'!"&amp;H2736),"")</f>
        <v>0</v>
      </c>
      <c r="G2736" s="1533" t="s">
        <v>6772</v>
      </c>
      <c r="H2736" s="2" t="s">
        <v>4926</v>
      </c>
    </row>
    <row r="2737" spans="1:11" x14ac:dyDescent="0.2">
      <c r="A2737" s="1">
        <v>2732</v>
      </c>
      <c r="D2737" s="4"/>
      <c r="E2737" s="2" t="b">
        <f t="shared" ca="1" si="71"/>
        <v>1</v>
      </c>
      <c r="F2737" s="2" t="str" cm="1">
        <f t="array" aca="1" ref="F2737" ca="1">IF(G2737&lt;&gt;"",INDIRECT("'"&amp;G2737&amp;"'!"&amp;H2737),"")</f>
        <v/>
      </c>
      <c r="G2737" s="1533"/>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33" t="s">
        <v>6770</v>
      </c>
      <c r="H2738" s="2" t="s">
        <v>4906</v>
      </c>
    </row>
    <row r="2739" spans="1:11" x14ac:dyDescent="0.2">
      <c r="A2739">
        <v>2734</v>
      </c>
      <c r="B2739" s="7">
        <f>'EstExp 12-20'!K109</f>
        <v>0</v>
      </c>
      <c r="C2739" s="3">
        <f t="shared" si="72"/>
        <v>2734</v>
      </c>
      <c r="E2739" s="2" t="b">
        <f t="shared" ca="1" si="71"/>
        <v>1</v>
      </c>
      <c r="F2739" s="2" cm="1">
        <f t="array" aca="1" ref="F2739" ca="1">IF(G2739&lt;&gt;"",INDIRECT("'"&amp;G2739&amp;"'!"&amp;H2739),"")</f>
        <v>0</v>
      </c>
      <c r="G2739" s="1533" t="s">
        <v>6772</v>
      </c>
      <c r="H2739" s="2" t="s">
        <v>4927</v>
      </c>
    </row>
    <row r="2740" spans="1:11" x14ac:dyDescent="0.2">
      <c r="A2740">
        <v>2735</v>
      </c>
      <c r="B2740" s="7">
        <f>'EstExp 12-20'!K110</f>
        <v>0</v>
      </c>
      <c r="C2740" s="3">
        <f t="shared" si="72"/>
        <v>2735</v>
      </c>
      <c r="E2740" s="2" t="b">
        <f t="shared" ca="1" si="71"/>
        <v>1</v>
      </c>
      <c r="F2740" s="2" cm="1">
        <f t="array" aca="1" ref="F2740" ca="1">IF(G2740&lt;&gt;"",INDIRECT("'"&amp;G2740&amp;"'!"&amp;H2740),"")</f>
        <v>0</v>
      </c>
      <c r="G2740" s="1533" t="s">
        <v>6772</v>
      </c>
      <c r="H2740" s="2" t="s">
        <v>4928</v>
      </c>
    </row>
    <row r="2741" spans="1:11" x14ac:dyDescent="0.2">
      <c r="A2741">
        <v>2736</v>
      </c>
      <c r="B2741" s="7">
        <f>'EstExp 12-20'!C134</f>
        <v>48500</v>
      </c>
      <c r="C2741" s="3">
        <f t="shared" si="72"/>
        <v>-45764</v>
      </c>
      <c r="E2741" s="2" t="b">
        <f t="shared" ca="1" si="71"/>
        <v>1</v>
      </c>
      <c r="F2741" s="2" cm="1">
        <f t="array" aca="1" ref="F2741" ca="1">IF(G2741&lt;&gt;"",INDIRECT("'"&amp;G2741&amp;"'!"&amp;H2741),"")</f>
        <v>48500</v>
      </c>
      <c r="G2741" s="1533" t="s">
        <v>6772</v>
      </c>
      <c r="H2741" s="2" t="s">
        <v>4929</v>
      </c>
    </row>
    <row r="2742" spans="1:11" x14ac:dyDescent="0.2">
      <c r="A2742">
        <v>2737</v>
      </c>
      <c r="B2742" s="7">
        <f>'EstExp 12-20'!D134</f>
        <v>0</v>
      </c>
      <c r="C2742" s="3">
        <f t="shared" si="72"/>
        <v>2737</v>
      </c>
      <c r="E2742" s="2" t="b">
        <f t="shared" ca="1" si="71"/>
        <v>1</v>
      </c>
      <c r="F2742" s="2" cm="1">
        <f t="array" aca="1" ref="F2742" ca="1">IF(G2742&lt;&gt;"",INDIRECT("'"&amp;G2742&amp;"'!"&amp;H2742),"")</f>
        <v>0</v>
      </c>
      <c r="G2742" s="1533" t="s">
        <v>6772</v>
      </c>
      <c r="H2742" s="2" t="s">
        <v>4930</v>
      </c>
    </row>
    <row r="2743" spans="1:11" x14ac:dyDescent="0.2">
      <c r="A2743">
        <v>2738</v>
      </c>
      <c r="B2743" s="7">
        <f>'EstExp 12-20'!E134</f>
        <v>0</v>
      </c>
      <c r="C2743" s="3">
        <f t="shared" si="72"/>
        <v>2738</v>
      </c>
      <c r="E2743" s="2" t="b">
        <f t="shared" ca="1" si="71"/>
        <v>1</v>
      </c>
      <c r="F2743" s="2" cm="1">
        <f t="array" aca="1" ref="F2743" ca="1">IF(G2743&lt;&gt;"",INDIRECT("'"&amp;G2743&amp;"'!"&amp;H2743),"")</f>
        <v>0</v>
      </c>
      <c r="G2743" s="1533" t="s">
        <v>6772</v>
      </c>
      <c r="H2743" s="2" t="s">
        <v>4931</v>
      </c>
    </row>
    <row r="2744" spans="1:11" x14ac:dyDescent="0.2">
      <c r="A2744">
        <v>2739</v>
      </c>
      <c r="B2744" s="7">
        <f>'EstExp 12-20'!F134</f>
        <v>1000</v>
      </c>
      <c r="C2744" s="3">
        <f t="shared" si="72"/>
        <v>1739</v>
      </c>
      <c r="E2744" s="2" t="b">
        <f t="shared" ca="1" si="71"/>
        <v>1</v>
      </c>
      <c r="F2744" s="2" cm="1">
        <f t="array" aca="1" ref="F2744" ca="1">IF(G2744&lt;&gt;"",INDIRECT("'"&amp;G2744&amp;"'!"&amp;H2744),"")</f>
        <v>1000</v>
      </c>
      <c r="G2744" s="1533" t="s">
        <v>6772</v>
      </c>
      <c r="H2744" s="2" t="s">
        <v>4932</v>
      </c>
    </row>
    <row r="2745" spans="1:11" x14ac:dyDescent="0.2">
      <c r="A2745">
        <v>2740</v>
      </c>
      <c r="B2745" s="7">
        <f>'EstExp 12-20'!G134</f>
        <v>3000</v>
      </c>
      <c r="C2745" s="3">
        <f t="shared" si="72"/>
        <v>-260</v>
      </c>
      <c r="E2745" s="2" t="b">
        <f t="shared" ca="1" si="71"/>
        <v>1</v>
      </c>
      <c r="F2745" s="2" cm="1">
        <f t="array" aca="1" ref="F2745" ca="1">IF(G2745&lt;&gt;"",INDIRECT("'"&amp;G2745&amp;"'!"&amp;H2745),"")</f>
        <v>3000</v>
      </c>
      <c r="G2745" s="1533" t="s">
        <v>6772</v>
      </c>
      <c r="H2745" s="2" t="s">
        <v>4933</v>
      </c>
    </row>
    <row r="2746" spans="1:11" x14ac:dyDescent="0.2">
      <c r="A2746">
        <v>2741</v>
      </c>
      <c r="B2746" s="7">
        <f>'EstExp 12-20'!H134</f>
        <v>0</v>
      </c>
      <c r="C2746" s="3">
        <f t="shared" si="72"/>
        <v>2741</v>
      </c>
      <c r="E2746" s="2" t="b">
        <f t="shared" ca="1" si="71"/>
        <v>1</v>
      </c>
      <c r="F2746" s="2" cm="1">
        <f t="array" aca="1" ref="F2746" ca="1">IF(G2746&lt;&gt;"",INDIRECT("'"&amp;G2746&amp;"'!"&amp;H2746),"")</f>
        <v>0</v>
      </c>
      <c r="G2746" s="1533" t="s">
        <v>6772</v>
      </c>
      <c r="H2746" s="2" t="s">
        <v>4934</v>
      </c>
    </row>
    <row r="2747" spans="1:11" x14ac:dyDescent="0.2">
      <c r="A2747" s="1">
        <v>2742</v>
      </c>
      <c r="D2747" s="4"/>
      <c r="E2747" s="2" t="b">
        <f t="shared" ca="1" si="71"/>
        <v>1</v>
      </c>
      <c r="F2747" s="2" t="str" cm="1">
        <f t="array" aca="1" ref="F2747" ca="1">IF(G2747&lt;&gt;"",INDIRECT("'"&amp;G2747&amp;"'!"&amp;H2747),"")</f>
        <v/>
      </c>
      <c r="G2747" s="1533"/>
      <c r="I2747" s="4"/>
      <c r="J2747" s="4"/>
      <c r="K2747" s="4"/>
    </row>
    <row r="2748" spans="1:11" x14ac:dyDescent="0.2">
      <c r="A2748" s="1">
        <v>2743</v>
      </c>
      <c r="D2748" s="3" t="s">
        <v>299</v>
      </c>
      <c r="E2748" s="2" t="b">
        <f t="shared" ca="1" si="71"/>
        <v>1</v>
      </c>
      <c r="F2748" s="2" t="str" cm="1">
        <f t="array" aca="1" ref="F2748" ca="1">IF(G2748&lt;&gt;"",INDIRECT("'"&amp;G2748&amp;"'!"&amp;H2748),"")</f>
        <v/>
      </c>
      <c r="G2748" s="1533"/>
    </row>
    <row r="2749" spans="1:11" x14ac:dyDescent="0.2">
      <c r="A2749">
        <v>2744</v>
      </c>
      <c r="B2749" s="7">
        <f>'EstExp 12-20'!K134</f>
        <v>52500</v>
      </c>
      <c r="C2749" s="3">
        <f t="shared" si="72"/>
        <v>-49756</v>
      </c>
      <c r="E2749" s="2" t="b">
        <f t="shared" ca="1" si="71"/>
        <v>1</v>
      </c>
      <c r="F2749" s="2" cm="1">
        <f t="array" aca="1" ref="F2749" ca="1">IF(G2749&lt;&gt;"",INDIRECT("'"&amp;G2749&amp;"'!"&amp;H2749),"")</f>
        <v>52500</v>
      </c>
      <c r="G2749" s="1533" t="s">
        <v>6772</v>
      </c>
      <c r="H2749" s="2" t="s">
        <v>4935</v>
      </c>
    </row>
    <row r="2750" spans="1:11" x14ac:dyDescent="0.2">
      <c r="A2750">
        <v>2745</v>
      </c>
      <c r="B2750" s="7">
        <f>'BudgetSum 2-4'!D53</f>
        <v>0</v>
      </c>
      <c r="C2750" s="3">
        <f t="shared" si="72"/>
        <v>2745</v>
      </c>
      <c r="E2750" s="2" t="b">
        <f t="shared" ca="1" si="71"/>
        <v>1</v>
      </c>
      <c r="F2750" s="2" cm="1">
        <f t="array" aca="1" ref="F2750" ca="1">IF(G2750&lt;&gt;"",INDIRECT("'"&amp;G2750&amp;"'!"&amp;H2750),"")</f>
        <v>0</v>
      </c>
      <c r="G2750" s="1533" t="s">
        <v>6770</v>
      </c>
      <c r="H2750" s="2" t="s">
        <v>4907</v>
      </c>
    </row>
    <row r="2751" spans="1:11" x14ac:dyDescent="0.2">
      <c r="A2751">
        <v>2746</v>
      </c>
      <c r="B2751" s="7">
        <f>'EstExp 12-20'!H148</f>
        <v>0</v>
      </c>
      <c r="C2751" s="3">
        <f t="shared" si="72"/>
        <v>2746</v>
      </c>
      <c r="E2751" s="2" t="b">
        <f t="shared" ca="1" si="71"/>
        <v>1</v>
      </c>
      <c r="F2751" s="2" cm="1">
        <f t="array" aca="1" ref="F2751" ca="1">IF(G2751&lt;&gt;"",INDIRECT("'"&amp;G2751&amp;"'!"&amp;H2751),"")</f>
        <v>0</v>
      </c>
      <c r="G2751" s="1533" t="s">
        <v>6772</v>
      </c>
      <c r="H2751" s="2" t="s">
        <v>4936</v>
      </c>
    </row>
    <row r="2752" spans="1:11" x14ac:dyDescent="0.2">
      <c r="A2752">
        <v>2747</v>
      </c>
      <c r="B2752" s="7">
        <f>'EstExp 12-20'!H149</f>
        <v>0</v>
      </c>
      <c r="C2752" s="3">
        <f t="shared" si="72"/>
        <v>2747</v>
      </c>
      <c r="E2752" s="2" t="b">
        <f t="shared" ca="1" si="71"/>
        <v>1</v>
      </c>
      <c r="F2752" s="2" cm="1">
        <f t="array" aca="1" ref="F2752" ca="1">IF(G2752&lt;&gt;"",INDIRECT("'"&amp;G2752&amp;"'!"&amp;H2752),"")</f>
        <v>0</v>
      </c>
      <c r="G2752" s="1533" t="s">
        <v>6772</v>
      </c>
      <c r="H2752" s="2" t="s">
        <v>4937</v>
      </c>
    </row>
    <row r="2753" spans="1:11" x14ac:dyDescent="0.2">
      <c r="A2753" s="1">
        <v>2748</v>
      </c>
      <c r="D2753" s="3" t="s">
        <v>299</v>
      </c>
      <c r="E2753" s="2" t="b">
        <f t="shared" ca="1" si="71"/>
        <v>1</v>
      </c>
      <c r="F2753" s="2" t="str" cm="1">
        <f t="array" aca="1" ref="F2753" ca="1">IF(G2753&lt;&gt;"",INDIRECT("'"&amp;G2753&amp;"'!"&amp;H2753),"")</f>
        <v/>
      </c>
      <c r="G2753" s="1533"/>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33" t="s">
        <v>6772</v>
      </c>
      <c r="H2754" s="2" t="s">
        <v>4938</v>
      </c>
    </row>
    <row r="2755" spans="1:11" x14ac:dyDescent="0.2">
      <c r="A2755">
        <v>2750</v>
      </c>
      <c r="B2755" s="7">
        <f>'EstExp 12-20'!K149</f>
        <v>0</v>
      </c>
      <c r="C2755" s="3">
        <f t="shared" si="72"/>
        <v>2750</v>
      </c>
      <c r="E2755" s="2" t="b">
        <f t="shared" ca="1" si="73"/>
        <v>1</v>
      </c>
      <c r="F2755" s="2" cm="1">
        <f t="array" aca="1" ref="F2755" ca="1">IF(G2755&lt;&gt;"",INDIRECT("'"&amp;G2755&amp;"'!"&amp;H2755),"")</f>
        <v>0</v>
      </c>
      <c r="G2755" s="1533" t="s">
        <v>6772</v>
      </c>
      <c r="H2755" s="2" t="s">
        <v>4939</v>
      </c>
    </row>
    <row r="2756" spans="1:11" x14ac:dyDescent="0.2">
      <c r="A2756">
        <v>2751</v>
      </c>
      <c r="B2756" s="7">
        <f>'EstExp 12-20'!H169</f>
        <v>0</v>
      </c>
      <c r="C2756" s="3">
        <f t="shared" si="72"/>
        <v>2751</v>
      </c>
      <c r="E2756" s="2" t="b">
        <f t="shared" ca="1" si="73"/>
        <v>1</v>
      </c>
      <c r="F2756" s="2" cm="1">
        <f t="array" aca="1" ref="F2756" ca="1">IF(G2756&lt;&gt;"",INDIRECT("'"&amp;G2756&amp;"'!"&amp;H2756),"")</f>
        <v>0</v>
      </c>
      <c r="G2756" s="1533" t="s">
        <v>6772</v>
      </c>
      <c r="H2756" s="2" t="s">
        <v>4940</v>
      </c>
    </row>
    <row r="2757" spans="1:11" x14ac:dyDescent="0.2">
      <c r="A2757">
        <v>2752</v>
      </c>
      <c r="B2757" s="7">
        <f>'EstExp 12-20'!H170</f>
        <v>0</v>
      </c>
      <c r="C2757" s="3">
        <f t="shared" si="72"/>
        <v>2752</v>
      </c>
      <c r="E2757" s="2" t="b">
        <f t="shared" ca="1" si="73"/>
        <v>1</v>
      </c>
      <c r="F2757" s="2" cm="1">
        <f t="array" aca="1" ref="F2757" ca="1">IF(G2757&lt;&gt;"",INDIRECT("'"&amp;G2757&amp;"'!"&amp;H2757),"")</f>
        <v>0</v>
      </c>
      <c r="G2757" s="1533" t="s">
        <v>6772</v>
      </c>
      <c r="H2757" s="2" t="s">
        <v>4941</v>
      </c>
    </row>
    <row r="2758" spans="1:11" x14ac:dyDescent="0.2">
      <c r="A2758" s="1">
        <v>2753</v>
      </c>
      <c r="D2758" s="3" t="s">
        <v>299</v>
      </c>
      <c r="E2758" s="2" t="b">
        <f t="shared" ca="1" si="73"/>
        <v>1</v>
      </c>
      <c r="F2758" s="2" t="str" cm="1">
        <f t="array" aca="1" ref="F2758" ca="1">IF(G2758&lt;&gt;"",INDIRECT("'"&amp;G2758&amp;"'!"&amp;H2758),"")</f>
        <v/>
      </c>
      <c r="G2758" s="1533"/>
    </row>
    <row r="2759" spans="1:11" x14ac:dyDescent="0.2">
      <c r="A2759" s="1">
        <v>2754</v>
      </c>
      <c r="D2759" s="4"/>
      <c r="E2759" s="2" t="b">
        <f t="shared" ca="1" si="73"/>
        <v>1</v>
      </c>
      <c r="F2759" s="2" t="str" cm="1">
        <f t="array" aca="1" ref="F2759" ca="1">IF(G2759&lt;&gt;"",INDIRECT("'"&amp;G2759&amp;"'!"&amp;H2759),"")</f>
        <v/>
      </c>
      <c r="G2759" s="1533"/>
      <c r="I2759" s="4"/>
      <c r="J2759" s="4"/>
      <c r="K2759" s="4"/>
    </row>
    <row r="2760" spans="1:11" x14ac:dyDescent="0.2">
      <c r="A2760" s="1">
        <v>2755</v>
      </c>
      <c r="D2760" s="3" t="s">
        <v>299</v>
      </c>
      <c r="E2760" s="2" t="b">
        <f t="shared" ca="1" si="73"/>
        <v>1</v>
      </c>
      <c r="F2760" s="2" t="str" cm="1">
        <f t="array" aca="1" ref="F2760" ca="1">IF(G2760&lt;&gt;"",INDIRECT("'"&amp;G2760&amp;"'!"&amp;H2760),"")</f>
        <v/>
      </c>
      <c r="G2760" s="1533"/>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33" t="s">
        <v>6770</v>
      </c>
      <c r="H2761" s="2" t="s">
        <v>4908</v>
      </c>
    </row>
    <row r="2762" spans="1:11" x14ac:dyDescent="0.2">
      <c r="A2762">
        <v>2757</v>
      </c>
      <c r="B2762" s="7">
        <f>'EstExp 12-20'!K169</f>
        <v>0</v>
      </c>
      <c r="C2762" s="3">
        <f t="shared" si="74"/>
        <v>2757</v>
      </c>
      <c r="E2762" s="2" t="b">
        <f t="shared" ca="1" si="73"/>
        <v>1</v>
      </c>
      <c r="F2762" s="2" cm="1">
        <f t="array" aca="1" ref="F2762" ca="1">IF(G2762&lt;&gt;"",INDIRECT("'"&amp;G2762&amp;"'!"&amp;H2762),"")</f>
        <v>0</v>
      </c>
      <c r="G2762" s="1533" t="s">
        <v>6772</v>
      </c>
      <c r="H2762" s="2" t="s">
        <v>4942</v>
      </c>
    </row>
    <row r="2763" spans="1:11" x14ac:dyDescent="0.2">
      <c r="A2763">
        <v>2758</v>
      </c>
      <c r="B2763" s="7">
        <f>'EstExp 12-20'!K170</f>
        <v>0</v>
      </c>
      <c r="C2763" s="3">
        <f t="shared" si="74"/>
        <v>2758</v>
      </c>
      <c r="E2763" s="2" t="b">
        <f t="shared" ca="1" si="73"/>
        <v>1</v>
      </c>
      <c r="F2763" s="2" cm="1">
        <f t="array" aca="1" ref="F2763" ca="1">IF(G2763&lt;&gt;"",INDIRECT("'"&amp;G2763&amp;"'!"&amp;H2763),"")</f>
        <v>0</v>
      </c>
      <c r="G2763" s="1533" t="s">
        <v>6772</v>
      </c>
      <c r="H2763" s="2" t="s">
        <v>4943</v>
      </c>
    </row>
    <row r="2764" spans="1:11" x14ac:dyDescent="0.2">
      <c r="A2764">
        <v>2759</v>
      </c>
      <c r="B2764" s="7">
        <f>'EstExp 12-20'!C189</f>
        <v>0</v>
      </c>
      <c r="C2764" s="3">
        <f t="shared" si="74"/>
        <v>2759</v>
      </c>
      <c r="E2764" s="2" t="b">
        <f t="shared" ca="1" si="73"/>
        <v>1</v>
      </c>
      <c r="F2764" s="2" cm="1">
        <f t="array" aca="1" ref="F2764" ca="1">IF(G2764&lt;&gt;"",INDIRECT("'"&amp;G2764&amp;"'!"&amp;H2764),"")</f>
        <v>0</v>
      </c>
      <c r="G2764" s="1533" t="s">
        <v>6772</v>
      </c>
      <c r="H2764" s="2" t="s">
        <v>4944</v>
      </c>
    </row>
    <row r="2765" spans="1:11" x14ac:dyDescent="0.2">
      <c r="A2765">
        <v>2760</v>
      </c>
      <c r="B2765" s="7">
        <f>'EstExp 12-20'!D189</f>
        <v>0</v>
      </c>
      <c r="C2765" s="3">
        <f t="shared" si="74"/>
        <v>2760</v>
      </c>
      <c r="E2765" s="2" t="b">
        <f t="shared" ca="1" si="73"/>
        <v>1</v>
      </c>
      <c r="F2765" s="2" cm="1">
        <f t="array" aca="1" ref="F2765" ca="1">IF(G2765&lt;&gt;"",INDIRECT("'"&amp;G2765&amp;"'!"&amp;H2765),"")</f>
        <v>0</v>
      </c>
      <c r="G2765" s="1533" t="s">
        <v>6772</v>
      </c>
      <c r="H2765" s="2" t="s">
        <v>4945</v>
      </c>
    </row>
    <row r="2766" spans="1:11" x14ac:dyDescent="0.2">
      <c r="A2766">
        <v>2761</v>
      </c>
      <c r="B2766" s="7">
        <f>'EstExp 12-20'!E189</f>
        <v>0</v>
      </c>
      <c r="C2766" s="3">
        <f t="shared" si="74"/>
        <v>2761</v>
      </c>
      <c r="E2766" s="2" t="b">
        <f t="shared" ca="1" si="73"/>
        <v>1</v>
      </c>
      <c r="F2766" s="2" cm="1">
        <f t="array" aca="1" ref="F2766" ca="1">IF(G2766&lt;&gt;"",INDIRECT("'"&amp;G2766&amp;"'!"&amp;H2766),"")</f>
        <v>0</v>
      </c>
      <c r="G2766" s="1533" t="s">
        <v>6772</v>
      </c>
      <c r="H2766" s="2" t="s">
        <v>4946</v>
      </c>
    </row>
    <row r="2767" spans="1:11" x14ac:dyDescent="0.2">
      <c r="A2767">
        <v>2762</v>
      </c>
      <c r="B2767" s="7">
        <f>'EstExp 12-20'!E198</f>
        <v>0</v>
      </c>
      <c r="C2767" s="3">
        <f t="shared" si="74"/>
        <v>2762</v>
      </c>
      <c r="E2767" s="2" t="b">
        <f t="shared" ca="1" si="73"/>
        <v>1</v>
      </c>
      <c r="F2767" s="2" cm="1">
        <f t="array" aca="1" ref="F2767" ca="1">IF(G2767&lt;&gt;"",INDIRECT("'"&amp;G2767&amp;"'!"&amp;H2767),"")</f>
        <v>0</v>
      </c>
      <c r="G2767" s="1533" t="s">
        <v>6772</v>
      </c>
      <c r="H2767" s="2" t="s">
        <v>4947</v>
      </c>
    </row>
    <row r="2768" spans="1:11" x14ac:dyDescent="0.2">
      <c r="A2768">
        <v>2763</v>
      </c>
      <c r="B2768" s="7">
        <f>'EstExp 12-20'!E199</f>
        <v>0</v>
      </c>
      <c r="C2768" s="3">
        <f t="shared" si="74"/>
        <v>2763</v>
      </c>
      <c r="E2768" s="2" t="b">
        <f t="shared" ca="1" si="73"/>
        <v>1</v>
      </c>
      <c r="F2768" s="2" cm="1">
        <f t="array" aca="1" ref="F2768" ca="1">IF(G2768&lt;&gt;"",INDIRECT("'"&amp;G2768&amp;"'!"&amp;H2768),"")</f>
        <v>0</v>
      </c>
      <c r="G2768" s="1533" t="s">
        <v>6772</v>
      </c>
      <c r="H2768" s="2" t="s">
        <v>4948</v>
      </c>
    </row>
    <row r="2769" spans="1:11" x14ac:dyDescent="0.2">
      <c r="A2769">
        <v>2764</v>
      </c>
      <c r="B2769" s="7">
        <f>'EstExp 12-20'!F189</f>
        <v>0</v>
      </c>
      <c r="C2769" s="3">
        <f t="shared" si="74"/>
        <v>2764</v>
      </c>
      <c r="E2769" s="2" t="b">
        <f t="shared" ca="1" si="73"/>
        <v>1</v>
      </c>
      <c r="F2769" s="2" cm="1">
        <f t="array" aca="1" ref="F2769" ca="1">IF(G2769&lt;&gt;"",INDIRECT("'"&amp;G2769&amp;"'!"&amp;H2769),"")</f>
        <v>0</v>
      </c>
      <c r="G2769" s="1533" t="s">
        <v>6772</v>
      </c>
      <c r="H2769" s="2" t="s">
        <v>4949</v>
      </c>
    </row>
    <row r="2770" spans="1:11" x14ac:dyDescent="0.2">
      <c r="A2770">
        <v>2765</v>
      </c>
      <c r="B2770" s="7">
        <f>'EstExp 12-20'!G189</f>
        <v>0</v>
      </c>
      <c r="C2770" s="3">
        <f t="shared" si="74"/>
        <v>2765</v>
      </c>
      <c r="E2770" s="2" t="b">
        <f t="shared" ca="1" si="73"/>
        <v>1</v>
      </c>
      <c r="F2770" s="2" cm="1">
        <f t="array" aca="1" ref="F2770" ca="1">IF(G2770&lt;&gt;"",INDIRECT("'"&amp;G2770&amp;"'!"&amp;H2770),"")</f>
        <v>0</v>
      </c>
      <c r="G2770" s="1533" t="s">
        <v>6772</v>
      </c>
      <c r="H2770" s="2" t="s">
        <v>4950</v>
      </c>
    </row>
    <row r="2771" spans="1:11" x14ac:dyDescent="0.2">
      <c r="A2771">
        <v>2766</v>
      </c>
      <c r="B2771" s="7">
        <f>'EstExp 12-20'!H189</f>
        <v>0</v>
      </c>
      <c r="C2771" s="3">
        <f t="shared" si="74"/>
        <v>2766</v>
      </c>
      <c r="E2771" s="2" t="b">
        <f t="shared" ca="1" si="73"/>
        <v>1</v>
      </c>
      <c r="F2771" s="2" cm="1">
        <f t="array" aca="1" ref="F2771" ca="1">IF(G2771&lt;&gt;"",INDIRECT("'"&amp;G2771&amp;"'!"&amp;H2771),"")</f>
        <v>0</v>
      </c>
      <c r="G2771" s="1533" t="s">
        <v>6772</v>
      </c>
      <c r="H2771" s="2" t="s">
        <v>4951</v>
      </c>
    </row>
    <row r="2772" spans="1:11" x14ac:dyDescent="0.2">
      <c r="A2772">
        <v>2767</v>
      </c>
      <c r="B2772" s="7">
        <f>'EstExp 12-20'!H198</f>
        <v>0</v>
      </c>
      <c r="C2772" s="3">
        <f t="shared" si="74"/>
        <v>2767</v>
      </c>
      <c r="E2772" s="2" t="b">
        <f t="shared" ca="1" si="73"/>
        <v>1</v>
      </c>
      <c r="F2772" s="2" cm="1">
        <f t="array" aca="1" ref="F2772" ca="1">IF(G2772&lt;&gt;"",INDIRECT("'"&amp;G2772&amp;"'!"&amp;H2772),"")</f>
        <v>0</v>
      </c>
      <c r="G2772" s="1533" t="s">
        <v>6772</v>
      </c>
      <c r="H2772" s="2" t="s">
        <v>4952</v>
      </c>
    </row>
    <row r="2773" spans="1:11" x14ac:dyDescent="0.2">
      <c r="A2773">
        <v>2768</v>
      </c>
      <c r="B2773" s="7">
        <f>'EstExp 12-20'!H199</f>
        <v>0</v>
      </c>
      <c r="C2773" s="3">
        <f t="shared" si="74"/>
        <v>2768</v>
      </c>
      <c r="E2773" s="2" t="b">
        <f t="shared" ca="1" si="73"/>
        <v>1</v>
      </c>
      <c r="F2773" s="2" cm="1">
        <f t="array" aca="1" ref="F2773" ca="1">IF(G2773&lt;&gt;"",INDIRECT("'"&amp;G2773&amp;"'!"&amp;H2773),"")</f>
        <v>0</v>
      </c>
      <c r="G2773" s="1533" t="s">
        <v>6772</v>
      </c>
      <c r="H2773" s="2" t="s">
        <v>4953</v>
      </c>
    </row>
    <row r="2774" spans="1:11" x14ac:dyDescent="0.2">
      <c r="A2774">
        <v>2769</v>
      </c>
      <c r="B2774" s="7">
        <f>'EstExp 12-20'!H200</f>
        <v>0</v>
      </c>
      <c r="C2774" s="3">
        <f t="shared" si="74"/>
        <v>2769</v>
      </c>
      <c r="E2774" s="2" t="b">
        <f t="shared" ca="1" si="73"/>
        <v>1</v>
      </c>
      <c r="F2774" s="2" cm="1">
        <f t="array" aca="1" ref="F2774" ca="1">IF(G2774&lt;&gt;"",INDIRECT("'"&amp;G2774&amp;"'!"&amp;H2774),"")</f>
        <v>0</v>
      </c>
      <c r="G2774" s="1533" t="s">
        <v>6772</v>
      </c>
      <c r="H2774" s="2" t="s">
        <v>4954</v>
      </c>
    </row>
    <row r="2775" spans="1:11" x14ac:dyDescent="0.2">
      <c r="A2775">
        <v>2770</v>
      </c>
      <c r="B2775" s="7">
        <f>'EstExp 12-20'!H205</f>
        <v>0</v>
      </c>
      <c r="C2775" s="3">
        <f t="shared" si="74"/>
        <v>2770</v>
      </c>
      <c r="E2775" s="2" t="b">
        <f t="shared" ca="1" si="73"/>
        <v>1</v>
      </c>
      <c r="F2775" s="2" cm="1">
        <f t="array" aca="1" ref="F2775" ca="1">IF(G2775&lt;&gt;"",INDIRECT("'"&amp;G2775&amp;"'!"&amp;H2775),"")</f>
        <v>0</v>
      </c>
      <c r="G2775" s="1533" t="s">
        <v>6772</v>
      </c>
      <c r="H2775" s="2" t="s">
        <v>4955</v>
      </c>
    </row>
    <row r="2776" spans="1:11" x14ac:dyDescent="0.2">
      <c r="A2776">
        <v>2771</v>
      </c>
      <c r="B2776" s="7">
        <f>'EstExp 12-20'!H206</f>
        <v>0</v>
      </c>
      <c r="C2776" s="3">
        <f t="shared" si="74"/>
        <v>2771</v>
      </c>
      <c r="E2776" s="2" t="b">
        <f t="shared" ca="1" si="73"/>
        <v>1</v>
      </c>
      <c r="F2776" s="2" cm="1">
        <f t="array" aca="1" ref="F2776" ca="1">IF(G2776&lt;&gt;"",INDIRECT("'"&amp;G2776&amp;"'!"&amp;H2776),"")</f>
        <v>0</v>
      </c>
      <c r="G2776" s="1533" t="s">
        <v>6772</v>
      </c>
      <c r="H2776" s="2" t="s">
        <v>4956</v>
      </c>
    </row>
    <row r="2777" spans="1:11" x14ac:dyDescent="0.2">
      <c r="A2777" s="1">
        <v>2772</v>
      </c>
      <c r="D2777" s="4" t="s">
        <v>299</v>
      </c>
      <c r="E2777" s="2" t="b">
        <f t="shared" ca="1" si="73"/>
        <v>1</v>
      </c>
      <c r="F2777" s="2" t="str" cm="1">
        <f t="array" aca="1" ref="F2777" ca="1">IF(G2777&lt;&gt;"",INDIRECT("'"&amp;G2777&amp;"'!"&amp;H2777),"")</f>
        <v/>
      </c>
      <c r="G2777" s="1533"/>
      <c r="I2777" s="4"/>
      <c r="J2777" s="4"/>
      <c r="K2777" s="4"/>
    </row>
    <row r="2778" spans="1:11" x14ac:dyDescent="0.2">
      <c r="A2778" s="1">
        <v>2773</v>
      </c>
      <c r="D2778" s="3" t="s">
        <v>299</v>
      </c>
      <c r="E2778" s="2" t="b">
        <f t="shared" ca="1" si="73"/>
        <v>1</v>
      </c>
      <c r="F2778" s="2" t="str" cm="1">
        <f t="array" aca="1" ref="F2778" ca="1">IF(G2778&lt;&gt;"",INDIRECT("'"&amp;G2778&amp;"'!"&amp;H2778),"")</f>
        <v/>
      </c>
      <c r="G2778" s="1533"/>
    </row>
    <row r="2779" spans="1:11" x14ac:dyDescent="0.2">
      <c r="A2779" s="1">
        <v>2774</v>
      </c>
      <c r="D2779" s="4"/>
      <c r="E2779" s="2" t="b">
        <f t="shared" ca="1" si="73"/>
        <v>1</v>
      </c>
      <c r="F2779" s="2" t="str" cm="1">
        <f t="array" aca="1" ref="F2779" ca="1">IF(G2779&lt;&gt;"",INDIRECT("'"&amp;G2779&amp;"'!"&amp;H2779),"")</f>
        <v/>
      </c>
      <c r="G2779" s="1533"/>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33" t="s">
        <v>6772</v>
      </c>
      <c r="H2780" s="2" t="s">
        <v>4957</v>
      </c>
    </row>
    <row r="2781" spans="1:11" x14ac:dyDescent="0.2">
      <c r="A2781">
        <v>2776</v>
      </c>
      <c r="B2781" s="7">
        <f>'EstExp 12-20'!K198</f>
        <v>0</v>
      </c>
      <c r="C2781" s="3">
        <f t="shared" si="74"/>
        <v>2776</v>
      </c>
      <c r="E2781" s="2" t="b">
        <f t="shared" ca="1" si="73"/>
        <v>1</v>
      </c>
      <c r="F2781" s="2" cm="1">
        <f t="array" aca="1" ref="F2781" ca="1">IF(G2781&lt;&gt;"",INDIRECT("'"&amp;G2781&amp;"'!"&amp;H2781),"")</f>
        <v>0</v>
      </c>
      <c r="G2781" s="1533" t="s">
        <v>6772</v>
      </c>
      <c r="H2781" s="2" t="s">
        <v>4958</v>
      </c>
    </row>
    <row r="2782" spans="1:11" x14ac:dyDescent="0.2">
      <c r="A2782" s="1">
        <v>2777</v>
      </c>
      <c r="D2782" s="4"/>
      <c r="E2782" s="2" t="b">
        <f t="shared" ca="1" si="73"/>
        <v>1</v>
      </c>
      <c r="F2782" s="2" t="str" cm="1">
        <f t="array" aca="1" ref="F2782" ca="1">IF(G2782&lt;&gt;"",INDIRECT("'"&amp;G2782&amp;"'!"&amp;H2782),"")</f>
        <v/>
      </c>
      <c r="G2782" s="1533"/>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33" t="s">
        <v>6772</v>
      </c>
      <c r="H2783" s="2" t="s">
        <v>4959</v>
      </c>
    </row>
    <row r="2784" spans="1:11" x14ac:dyDescent="0.2">
      <c r="A2784">
        <v>2779</v>
      </c>
      <c r="B2784" s="7">
        <f>'BudgetSum 2-4'!F53</f>
        <v>0</v>
      </c>
      <c r="C2784" s="3">
        <f t="shared" si="74"/>
        <v>2779</v>
      </c>
      <c r="E2784" s="2" t="b">
        <f t="shared" ca="1" si="73"/>
        <v>1</v>
      </c>
      <c r="F2784" s="2" cm="1">
        <f t="array" aca="1" ref="F2784" ca="1">IF(G2784&lt;&gt;"",INDIRECT("'"&amp;G2784&amp;"'!"&amp;H2784),"")</f>
        <v>0</v>
      </c>
      <c r="G2784" s="1533" t="s">
        <v>6770</v>
      </c>
      <c r="H2784" s="2" t="s">
        <v>4909</v>
      </c>
    </row>
    <row r="2785" spans="1:11" x14ac:dyDescent="0.2">
      <c r="A2785">
        <v>2780</v>
      </c>
      <c r="B2785" s="7">
        <f>'EstExp 12-20'!K205</f>
        <v>0</v>
      </c>
      <c r="C2785" s="3">
        <f t="shared" si="74"/>
        <v>2780</v>
      </c>
      <c r="E2785" s="2" t="b">
        <f t="shared" ca="1" si="73"/>
        <v>1</v>
      </c>
      <c r="F2785" s="2" cm="1">
        <f t="array" aca="1" ref="F2785" ca="1">IF(G2785&lt;&gt;"",INDIRECT("'"&amp;G2785&amp;"'!"&amp;H2785),"")</f>
        <v>0</v>
      </c>
      <c r="G2785" s="1533" t="s">
        <v>6772</v>
      </c>
      <c r="H2785" s="2" t="s">
        <v>4960</v>
      </c>
    </row>
    <row r="2786" spans="1:11" x14ac:dyDescent="0.2">
      <c r="A2786">
        <v>2781</v>
      </c>
      <c r="B2786" s="7">
        <f>'EstExp 12-20'!K206</f>
        <v>0</v>
      </c>
      <c r="C2786" s="3">
        <f t="shared" si="74"/>
        <v>2781</v>
      </c>
      <c r="E2786" s="2" t="b">
        <f t="shared" ca="1" si="73"/>
        <v>1</v>
      </c>
      <c r="F2786" s="2" cm="1">
        <f t="array" aca="1" ref="F2786" ca="1">IF(G2786&lt;&gt;"",INDIRECT("'"&amp;G2786&amp;"'!"&amp;H2786),"")</f>
        <v>0</v>
      </c>
      <c r="G2786" s="1533" t="s">
        <v>6772</v>
      </c>
      <c r="H2786" s="2" t="s">
        <v>4961</v>
      </c>
    </row>
    <row r="2787" spans="1:11" x14ac:dyDescent="0.2">
      <c r="A2787">
        <v>2782</v>
      </c>
      <c r="B2787" s="7">
        <f>'EstExp 12-20'!H287</f>
        <v>0</v>
      </c>
      <c r="C2787" s="3">
        <f t="shared" si="74"/>
        <v>2782</v>
      </c>
      <c r="E2787" s="2" t="b">
        <f t="shared" ca="1" si="73"/>
        <v>1</v>
      </c>
      <c r="F2787" s="2" cm="1">
        <f t="array" aca="1" ref="F2787" ca="1">IF(G2787&lt;&gt;"",INDIRECT("'"&amp;G2787&amp;"'!"&amp;H2787),"")</f>
        <v>0</v>
      </c>
      <c r="G2787" s="1533" t="s">
        <v>6772</v>
      </c>
      <c r="H2787" s="2" t="s">
        <v>4962</v>
      </c>
    </row>
    <row r="2788" spans="1:11" x14ac:dyDescent="0.2">
      <c r="A2788">
        <v>2783</v>
      </c>
      <c r="B2788" s="7">
        <f>'EstExp 12-20'!H288</f>
        <v>0</v>
      </c>
      <c r="C2788" s="3">
        <f t="shared" si="74"/>
        <v>2783</v>
      </c>
      <c r="E2788" s="2" t="b">
        <f t="shared" ca="1" si="73"/>
        <v>1</v>
      </c>
      <c r="F2788" s="2" cm="1">
        <f t="array" aca="1" ref="F2788" ca="1">IF(G2788&lt;&gt;"",INDIRECT("'"&amp;G2788&amp;"'!"&amp;H2788),"")</f>
        <v>0</v>
      </c>
      <c r="G2788" s="1533" t="s">
        <v>6772</v>
      </c>
      <c r="H2788" s="2" t="s">
        <v>4963</v>
      </c>
    </row>
    <row r="2789" spans="1:11" x14ac:dyDescent="0.2">
      <c r="A2789">
        <v>2784</v>
      </c>
      <c r="B2789" s="7">
        <f>'EstExp 12-20'!K287</f>
        <v>0</v>
      </c>
      <c r="C2789" s="3">
        <f t="shared" si="74"/>
        <v>2784</v>
      </c>
      <c r="E2789" s="2" t="b">
        <f t="shared" ca="1" si="73"/>
        <v>1</v>
      </c>
      <c r="F2789" s="2" cm="1">
        <f t="array" aca="1" ref="F2789" ca="1">IF(G2789&lt;&gt;"",INDIRECT("'"&amp;G2789&amp;"'!"&amp;H2789),"")</f>
        <v>0</v>
      </c>
      <c r="G2789" s="1533" t="s">
        <v>6772</v>
      </c>
      <c r="H2789" s="2" t="s">
        <v>4964</v>
      </c>
    </row>
    <row r="2790" spans="1:11" x14ac:dyDescent="0.2">
      <c r="A2790">
        <v>2785</v>
      </c>
      <c r="B2790" s="7">
        <f>'EstExp 12-20'!K288</f>
        <v>0</v>
      </c>
      <c r="C2790" s="3">
        <f t="shared" si="74"/>
        <v>2785</v>
      </c>
      <c r="E2790" s="2" t="b">
        <f t="shared" ca="1" si="73"/>
        <v>1</v>
      </c>
      <c r="F2790" s="2" cm="1">
        <f t="array" aca="1" ref="F2790" ca="1">IF(G2790&lt;&gt;"",INDIRECT("'"&amp;G2790&amp;"'!"&amp;H2790),"")</f>
        <v>0</v>
      </c>
      <c r="G2790" s="1533" t="s">
        <v>6772</v>
      </c>
      <c r="H2790" s="2" t="s">
        <v>4965</v>
      </c>
    </row>
    <row r="2791" spans="1:11" x14ac:dyDescent="0.2">
      <c r="A2791" s="1">
        <v>2786</v>
      </c>
      <c r="D2791" s="4"/>
      <c r="E2791" s="2" t="b">
        <f t="shared" ca="1" si="73"/>
        <v>1</v>
      </c>
      <c r="F2791" s="2" t="str" cm="1">
        <f t="array" aca="1" ref="F2791" ca="1">IF(G2791&lt;&gt;"",INDIRECT("'"&amp;G2791&amp;"'!"&amp;H2791),"")</f>
        <v/>
      </c>
      <c r="G2791" s="1533"/>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33" t="s">
        <v>6770</v>
      </c>
      <c r="H2792" s="2" t="s">
        <v>4911</v>
      </c>
    </row>
    <row r="2793" spans="1:11" x14ac:dyDescent="0.2">
      <c r="A2793" s="1">
        <v>2788</v>
      </c>
      <c r="D2793" s="4"/>
      <c r="E2793" s="2" t="b">
        <f t="shared" ca="1" si="73"/>
        <v>1</v>
      </c>
      <c r="F2793" s="2" t="str" cm="1">
        <f t="array" aca="1" ref="F2793" ca="1">IF(G2793&lt;&gt;"",INDIRECT("'"&amp;G2793&amp;"'!"&amp;H2793),"")</f>
        <v/>
      </c>
      <c r="G2793" s="1533"/>
      <c r="I2793" s="4"/>
      <c r="J2793" s="4"/>
      <c r="K2793" s="4"/>
    </row>
    <row r="2794" spans="1:11" x14ac:dyDescent="0.2">
      <c r="A2794" s="1">
        <v>2789</v>
      </c>
      <c r="D2794" s="4"/>
      <c r="E2794" s="2" t="b">
        <f t="shared" ca="1" si="73"/>
        <v>1</v>
      </c>
      <c r="F2794" s="2" t="str" cm="1">
        <f t="array" aca="1" ref="F2794" ca="1">IF(G2794&lt;&gt;"",INDIRECT("'"&amp;G2794&amp;"'!"&amp;H2794),"")</f>
        <v/>
      </c>
      <c r="G2794" s="1533"/>
      <c r="I2794" s="4"/>
      <c r="J2794" s="4"/>
      <c r="K2794" s="4"/>
    </row>
    <row r="2795" spans="1:11" x14ac:dyDescent="0.2">
      <c r="A2795" s="1">
        <v>2790</v>
      </c>
      <c r="D2795" s="4"/>
      <c r="E2795" s="2" t="b">
        <f t="shared" ca="1" si="73"/>
        <v>1</v>
      </c>
      <c r="F2795" s="2" t="str" cm="1">
        <f t="array" aca="1" ref="F2795" ca="1">IF(G2795&lt;&gt;"",INDIRECT("'"&amp;G2795&amp;"'!"&amp;H2795),"")</f>
        <v/>
      </c>
      <c r="G2795" s="1533"/>
      <c r="I2795" s="4"/>
      <c r="J2795" s="4"/>
      <c r="K2795" s="4"/>
    </row>
    <row r="2796" spans="1:11" x14ac:dyDescent="0.2">
      <c r="A2796" s="1">
        <v>2791</v>
      </c>
      <c r="D2796" s="3" t="s">
        <v>299</v>
      </c>
      <c r="E2796" s="2" t="b">
        <f t="shared" ca="1" si="73"/>
        <v>1</v>
      </c>
      <c r="F2796" s="2" t="str" cm="1">
        <f t="array" aca="1" ref="F2796" ca="1">IF(G2796&lt;&gt;"",INDIRECT("'"&amp;G2796&amp;"'!"&amp;H2796),"")</f>
        <v/>
      </c>
      <c r="G2796" s="1533"/>
    </row>
    <row r="2797" spans="1:11" x14ac:dyDescent="0.2">
      <c r="A2797" s="1">
        <v>2792</v>
      </c>
      <c r="D2797" s="4"/>
      <c r="E2797" s="2" t="b">
        <f t="shared" ca="1" si="73"/>
        <v>1</v>
      </c>
      <c r="F2797" s="2" t="str" cm="1">
        <f t="array" aca="1" ref="F2797" ca="1">IF(G2797&lt;&gt;"",INDIRECT("'"&amp;G2797&amp;"'!"&amp;H2797),"")</f>
        <v/>
      </c>
      <c r="G2797" s="1533"/>
      <c r="I2797" s="4"/>
      <c r="J2797" s="4"/>
      <c r="K2797" s="4"/>
    </row>
    <row r="2798" spans="1:11" x14ac:dyDescent="0.2">
      <c r="A2798" s="1">
        <v>2793</v>
      </c>
      <c r="E2798" s="2" t="b">
        <f t="shared" ca="1" si="73"/>
        <v>1</v>
      </c>
      <c r="F2798" s="2" t="str" cm="1">
        <f t="array" aca="1" ref="F2798" ca="1">IF(G2798&lt;&gt;"",INDIRECT("'"&amp;G2798&amp;"'!"&amp;H2798),"")</f>
        <v/>
      </c>
      <c r="G2798" s="1533"/>
    </row>
    <row r="2799" spans="1:11" x14ac:dyDescent="0.2">
      <c r="A2799" s="1">
        <v>2794</v>
      </c>
      <c r="E2799" s="2" t="b">
        <f t="shared" ca="1" si="73"/>
        <v>1</v>
      </c>
      <c r="F2799" s="2" t="str" cm="1">
        <f t="array" aca="1" ref="F2799" ca="1">IF(G2799&lt;&gt;"",INDIRECT("'"&amp;G2799&amp;"'!"&amp;H2799),"")</f>
        <v/>
      </c>
      <c r="G2799" s="1533"/>
    </row>
    <row r="2800" spans="1:11" x14ac:dyDescent="0.2">
      <c r="A2800" s="1">
        <v>2795</v>
      </c>
      <c r="E2800" s="2" t="b">
        <f t="shared" ca="1" si="73"/>
        <v>1</v>
      </c>
      <c r="F2800" s="2" t="str" cm="1">
        <f t="array" aca="1" ref="F2800" ca="1">IF(G2800&lt;&gt;"",INDIRECT("'"&amp;G2800&amp;"'!"&amp;H2800),"")</f>
        <v/>
      </c>
      <c r="G2800" s="1533"/>
    </row>
    <row r="2801" spans="1:11" x14ac:dyDescent="0.2">
      <c r="A2801" s="1">
        <v>2796</v>
      </c>
      <c r="D2801" s="4"/>
      <c r="E2801" s="2" t="b">
        <f t="shared" ca="1" si="73"/>
        <v>1</v>
      </c>
      <c r="F2801" s="2" t="str" cm="1">
        <f t="array" aca="1" ref="F2801" ca="1">IF(G2801&lt;&gt;"",INDIRECT("'"&amp;G2801&amp;"'!"&amp;H2801),"")</f>
        <v/>
      </c>
      <c r="G2801" s="1533"/>
      <c r="I2801" s="4"/>
      <c r="J2801" s="4"/>
      <c r="K2801" s="4"/>
    </row>
    <row r="2802" spans="1:11" x14ac:dyDescent="0.2">
      <c r="A2802" s="1">
        <v>2797</v>
      </c>
      <c r="E2802" s="2" t="b">
        <f t="shared" ca="1" si="73"/>
        <v>1</v>
      </c>
      <c r="F2802" s="2" t="str" cm="1">
        <f t="array" aca="1" ref="F2802" ca="1">IF(G2802&lt;&gt;"",INDIRECT("'"&amp;G2802&amp;"'!"&amp;H2802),"")</f>
        <v/>
      </c>
      <c r="G2802" s="1533"/>
    </row>
    <row r="2803" spans="1:11" x14ac:dyDescent="0.2">
      <c r="A2803" s="1">
        <v>2798</v>
      </c>
      <c r="D2803" s="4"/>
      <c r="E2803" s="2" t="b">
        <f t="shared" ca="1" si="73"/>
        <v>1</v>
      </c>
      <c r="F2803" s="2" t="str" cm="1">
        <f t="array" aca="1" ref="F2803" ca="1">IF(G2803&lt;&gt;"",INDIRECT("'"&amp;G2803&amp;"'!"&amp;H2803),"")</f>
        <v/>
      </c>
      <c r="G2803" s="1533"/>
      <c r="I2803" s="4"/>
      <c r="J2803" s="4"/>
      <c r="K2803" s="4"/>
    </row>
    <row r="2804" spans="1:11" x14ac:dyDescent="0.2">
      <c r="A2804" s="1">
        <v>2799</v>
      </c>
      <c r="E2804" s="2" t="b">
        <f t="shared" ca="1" si="73"/>
        <v>1</v>
      </c>
      <c r="F2804" s="2" t="str" cm="1">
        <f t="array" aca="1" ref="F2804" ca="1">IF(G2804&lt;&gt;"",INDIRECT("'"&amp;G2804&amp;"'!"&amp;H2804),"")</f>
        <v/>
      </c>
      <c r="G2804" s="1533"/>
    </row>
    <row r="2805" spans="1:11" x14ac:dyDescent="0.2">
      <c r="A2805" s="1">
        <v>2800</v>
      </c>
      <c r="D2805" s="4"/>
      <c r="E2805" s="2" t="b">
        <f t="shared" ca="1" si="73"/>
        <v>1</v>
      </c>
      <c r="F2805" s="2" t="str" cm="1">
        <f t="array" aca="1" ref="F2805" ca="1">IF(G2805&lt;&gt;"",INDIRECT("'"&amp;G2805&amp;"'!"&amp;H2805),"")</f>
        <v/>
      </c>
      <c r="G2805" s="1533"/>
      <c r="I2805" s="4"/>
      <c r="J2805" s="4"/>
      <c r="K2805" s="4"/>
    </row>
    <row r="2806" spans="1:11" x14ac:dyDescent="0.2">
      <c r="A2806" s="1">
        <v>2801</v>
      </c>
      <c r="E2806" s="2" t="b">
        <f t="shared" ca="1" si="73"/>
        <v>1</v>
      </c>
      <c r="F2806" s="2" t="str" cm="1">
        <f t="array" aca="1" ref="F2806" ca="1">IF(G2806&lt;&gt;"",INDIRECT("'"&amp;G2806&amp;"'!"&amp;H2806),"")</f>
        <v/>
      </c>
      <c r="G2806" s="1533"/>
    </row>
    <row r="2807" spans="1:11" x14ac:dyDescent="0.2">
      <c r="A2807" s="1">
        <v>2802</v>
      </c>
      <c r="D2807" s="4"/>
      <c r="E2807" s="2" t="b">
        <f t="shared" ca="1" si="73"/>
        <v>1</v>
      </c>
      <c r="F2807" s="2" t="str" cm="1">
        <f t="array" aca="1" ref="F2807" ca="1">IF(G2807&lt;&gt;"",INDIRECT("'"&amp;G2807&amp;"'!"&amp;H2807),"")</f>
        <v/>
      </c>
      <c r="G2807" s="1533"/>
      <c r="I2807" s="4"/>
      <c r="J2807" s="4"/>
      <c r="K2807" s="4"/>
    </row>
    <row r="2808" spans="1:11" x14ac:dyDescent="0.2">
      <c r="A2808" s="1">
        <v>2803</v>
      </c>
      <c r="E2808" s="2" t="b">
        <f t="shared" ca="1" si="73"/>
        <v>1</v>
      </c>
      <c r="F2808" s="2" t="str" cm="1">
        <f t="array" aca="1" ref="F2808" ca="1">IF(G2808&lt;&gt;"",INDIRECT("'"&amp;G2808&amp;"'!"&amp;H2808),"")</f>
        <v/>
      </c>
      <c r="G2808" s="1533"/>
    </row>
    <row r="2809" spans="1:11" x14ac:dyDescent="0.2">
      <c r="A2809" s="1">
        <v>2804</v>
      </c>
      <c r="D2809" s="4"/>
      <c r="E2809" s="2" t="b">
        <f t="shared" ca="1" si="73"/>
        <v>1</v>
      </c>
      <c r="F2809" s="2" t="str" cm="1">
        <f t="array" aca="1" ref="F2809" ca="1">IF(G2809&lt;&gt;"",INDIRECT("'"&amp;G2809&amp;"'!"&amp;H2809),"")</f>
        <v/>
      </c>
      <c r="G2809" s="1533"/>
      <c r="I2809" s="4"/>
      <c r="J2809" s="4"/>
      <c r="K2809" s="4"/>
    </row>
    <row r="2810" spans="1:11" x14ac:dyDescent="0.2">
      <c r="A2810" s="1">
        <v>2805</v>
      </c>
      <c r="D2810" s="4"/>
      <c r="E2810" s="2" t="b">
        <f t="shared" ca="1" si="73"/>
        <v>1</v>
      </c>
      <c r="F2810" s="2" t="str" cm="1">
        <f t="array" aca="1" ref="F2810" ca="1">IF(G2810&lt;&gt;"",INDIRECT("'"&amp;G2810&amp;"'!"&amp;H2810),"")</f>
        <v/>
      </c>
      <c r="G2810" s="1533"/>
      <c r="I2810" s="4"/>
      <c r="J2810" s="4"/>
      <c r="K2810" s="4"/>
    </row>
    <row r="2811" spans="1:11" x14ac:dyDescent="0.2">
      <c r="A2811" s="1">
        <v>2806</v>
      </c>
      <c r="D2811" s="4"/>
      <c r="E2811" s="2" t="b">
        <f t="shared" ca="1" si="73"/>
        <v>1</v>
      </c>
      <c r="F2811" s="2" t="str" cm="1">
        <f t="array" aca="1" ref="F2811" ca="1">IF(G2811&lt;&gt;"",INDIRECT("'"&amp;G2811&amp;"'!"&amp;H2811),"")</f>
        <v/>
      </c>
      <c r="G2811" s="1533"/>
      <c r="I2811" s="4"/>
      <c r="J2811" s="4"/>
      <c r="K2811" s="4"/>
    </row>
    <row r="2812" spans="1:11" x14ac:dyDescent="0.2">
      <c r="A2812" s="1">
        <v>2807</v>
      </c>
      <c r="D2812" s="4"/>
      <c r="E2812" s="2" t="b">
        <f t="shared" ca="1" si="73"/>
        <v>1</v>
      </c>
      <c r="F2812" s="2" t="str" cm="1">
        <f t="array" aca="1" ref="F2812" ca="1">IF(G2812&lt;&gt;"",INDIRECT("'"&amp;G2812&amp;"'!"&amp;H2812),"")</f>
        <v/>
      </c>
      <c r="G2812" s="1533"/>
      <c r="I2812" s="4"/>
      <c r="J2812" s="4"/>
      <c r="K2812" s="4"/>
    </row>
    <row r="2813" spans="1:11" x14ac:dyDescent="0.2">
      <c r="A2813" s="1">
        <v>2808</v>
      </c>
      <c r="D2813" s="4"/>
      <c r="E2813" s="2" t="b">
        <f t="shared" ca="1" si="73"/>
        <v>1</v>
      </c>
      <c r="F2813" s="2" t="str" cm="1">
        <f t="array" aca="1" ref="F2813" ca="1">IF(G2813&lt;&gt;"",INDIRECT("'"&amp;G2813&amp;"'!"&amp;H2813),"")</f>
        <v/>
      </c>
      <c r="G2813" s="1533"/>
      <c r="I2813" s="4"/>
      <c r="J2813" s="4"/>
      <c r="K2813" s="4"/>
    </row>
    <row r="2814" spans="1:11" x14ac:dyDescent="0.2">
      <c r="A2814" s="1">
        <v>2809</v>
      </c>
      <c r="D2814" s="4"/>
      <c r="E2814" s="2" t="b">
        <f t="shared" ca="1" si="73"/>
        <v>1</v>
      </c>
      <c r="F2814" s="2" t="str" cm="1">
        <f t="array" aca="1" ref="F2814" ca="1">IF(G2814&lt;&gt;"",INDIRECT("'"&amp;G2814&amp;"'!"&amp;H2814),"")</f>
        <v/>
      </c>
      <c r="G2814" s="1533"/>
      <c r="I2814" s="4"/>
      <c r="J2814" s="4"/>
      <c r="K2814" s="4"/>
    </row>
    <row r="2815" spans="1:11" x14ac:dyDescent="0.2">
      <c r="A2815" s="1">
        <v>2810</v>
      </c>
      <c r="D2815" s="4"/>
      <c r="E2815" s="2" t="b">
        <f t="shared" ca="1" si="73"/>
        <v>1</v>
      </c>
      <c r="F2815" s="2" t="str" cm="1">
        <f t="array" aca="1" ref="F2815" ca="1">IF(G2815&lt;&gt;"",INDIRECT("'"&amp;G2815&amp;"'!"&amp;H2815),"")</f>
        <v/>
      </c>
      <c r="G2815" s="1533"/>
      <c r="I2815" s="4"/>
      <c r="J2815" s="4"/>
      <c r="K2815" s="4"/>
    </row>
    <row r="2816" spans="1:11" x14ac:dyDescent="0.2">
      <c r="A2816" s="1">
        <v>2811</v>
      </c>
      <c r="D2816" s="4"/>
      <c r="E2816" s="2" t="b">
        <f t="shared" ca="1" si="73"/>
        <v>1</v>
      </c>
      <c r="F2816" s="2" t="str" cm="1">
        <f t="array" aca="1" ref="F2816" ca="1">IF(G2816&lt;&gt;"",INDIRECT("'"&amp;G2816&amp;"'!"&amp;H2816),"")</f>
        <v/>
      </c>
      <c r="G2816" s="1533"/>
      <c r="I2816" s="4"/>
      <c r="J2816" s="4"/>
      <c r="K2816" s="4"/>
    </row>
    <row r="2817" spans="1:11" x14ac:dyDescent="0.2">
      <c r="A2817" s="1">
        <v>2812</v>
      </c>
      <c r="D2817" s="4"/>
      <c r="E2817" s="2" t="b">
        <f t="shared" ca="1" si="73"/>
        <v>1</v>
      </c>
      <c r="F2817" s="2" t="str" cm="1">
        <f t="array" aca="1" ref="F2817" ca="1">IF(G2817&lt;&gt;"",INDIRECT("'"&amp;G2817&amp;"'!"&amp;H2817),"")</f>
        <v/>
      </c>
      <c r="G2817" s="1533"/>
      <c r="I2817" s="4"/>
      <c r="J2817" s="4"/>
      <c r="K2817" s="4"/>
    </row>
    <row r="2818" spans="1:11" x14ac:dyDescent="0.2">
      <c r="A2818" s="1">
        <v>2813</v>
      </c>
      <c r="D2818" s="4"/>
      <c r="E2818" s="2" t="b">
        <f t="shared" ref="E2818:E2881" ca="1" si="75">F2818=B2818</f>
        <v>1</v>
      </c>
      <c r="F2818" s="2" t="str" cm="1">
        <f t="array" aca="1" ref="F2818" ca="1">IF(G2818&lt;&gt;"",INDIRECT("'"&amp;G2818&amp;"'!"&amp;H2818),"")</f>
        <v/>
      </c>
      <c r="G2818" s="1533"/>
      <c r="I2818" s="4"/>
      <c r="J2818" s="4"/>
      <c r="K2818" s="4"/>
    </row>
    <row r="2819" spans="1:11" x14ac:dyDescent="0.2">
      <c r="A2819" s="1">
        <v>2814</v>
      </c>
      <c r="D2819" s="4"/>
      <c r="E2819" s="2" t="b">
        <f t="shared" ca="1" si="75"/>
        <v>1</v>
      </c>
      <c r="F2819" s="2" t="str" cm="1">
        <f t="array" aca="1" ref="F2819" ca="1">IF(G2819&lt;&gt;"",INDIRECT("'"&amp;G2819&amp;"'!"&amp;H2819),"")</f>
        <v/>
      </c>
      <c r="G2819" s="1533"/>
      <c r="I2819" s="4"/>
      <c r="J2819" s="4"/>
      <c r="K2819" s="4"/>
    </row>
    <row r="2820" spans="1:11" x14ac:dyDescent="0.2">
      <c r="A2820" s="1">
        <v>2815</v>
      </c>
      <c r="D2820" s="4"/>
      <c r="E2820" s="2" t="b">
        <f t="shared" ca="1" si="75"/>
        <v>1</v>
      </c>
      <c r="F2820" s="2" t="str" cm="1">
        <f t="array" aca="1" ref="F2820" ca="1">IF(G2820&lt;&gt;"",INDIRECT("'"&amp;G2820&amp;"'!"&amp;H2820),"")</f>
        <v/>
      </c>
      <c r="G2820" s="1533"/>
      <c r="I2820" s="4"/>
      <c r="J2820" s="4"/>
      <c r="K2820" s="4"/>
    </row>
    <row r="2821" spans="1:11" x14ac:dyDescent="0.2">
      <c r="A2821" s="1">
        <v>2816</v>
      </c>
      <c r="D2821" s="4"/>
      <c r="E2821" s="2" t="b">
        <f t="shared" ca="1" si="75"/>
        <v>1</v>
      </c>
      <c r="F2821" s="2" t="str" cm="1">
        <f t="array" aca="1" ref="F2821" ca="1">IF(G2821&lt;&gt;"",INDIRECT("'"&amp;G2821&amp;"'!"&amp;H2821),"")</f>
        <v/>
      </c>
      <c r="G2821" s="1533"/>
      <c r="I2821" s="4"/>
      <c r="J2821" s="4"/>
      <c r="K2821" s="4"/>
    </row>
    <row r="2822" spans="1:11" x14ac:dyDescent="0.2">
      <c r="A2822" s="1">
        <v>2817</v>
      </c>
      <c r="D2822" s="4"/>
      <c r="E2822" s="2" t="b">
        <f t="shared" ca="1" si="75"/>
        <v>1</v>
      </c>
      <c r="F2822" s="2" t="str" cm="1">
        <f t="array" aca="1" ref="F2822" ca="1">IF(G2822&lt;&gt;"",INDIRECT("'"&amp;G2822&amp;"'!"&amp;H2822),"")</f>
        <v/>
      </c>
      <c r="G2822" s="1533"/>
      <c r="I2822" s="4"/>
      <c r="J2822" s="4"/>
      <c r="K2822" s="4"/>
    </row>
    <row r="2823" spans="1:11" x14ac:dyDescent="0.2">
      <c r="A2823" s="1">
        <v>2818</v>
      </c>
      <c r="D2823" s="4"/>
      <c r="E2823" s="2" t="b">
        <f t="shared" ca="1" si="75"/>
        <v>1</v>
      </c>
      <c r="F2823" s="2" t="str" cm="1">
        <f t="array" aca="1" ref="F2823" ca="1">IF(G2823&lt;&gt;"",INDIRECT("'"&amp;G2823&amp;"'!"&amp;H2823),"")</f>
        <v/>
      </c>
      <c r="G2823" s="1533"/>
      <c r="I2823" s="4"/>
      <c r="J2823" s="4"/>
      <c r="K2823" s="4"/>
    </row>
    <row r="2824" spans="1:11" x14ac:dyDescent="0.2">
      <c r="A2824" s="1">
        <v>2819</v>
      </c>
      <c r="E2824" s="2" t="b">
        <f t="shared" ca="1" si="75"/>
        <v>1</v>
      </c>
      <c r="F2824" s="2" t="str" cm="1">
        <f t="array" aca="1" ref="F2824" ca="1">IF(G2824&lt;&gt;"",INDIRECT("'"&amp;G2824&amp;"'!"&amp;H2824),"")</f>
        <v/>
      </c>
      <c r="G2824" s="1533"/>
    </row>
    <row r="2825" spans="1:11" x14ac:dyDescent="0.2">
      <c r="A2825" s="1">
        <v>2820</v>
      </c>
      <c r="E2825" s="2" t="b">
        <f t="shared" ca="1" si="75"/>
        <v>1</v>
      </c>
      <c r="F2825" s="2" t="str" cm="1">
        <f t="array" aca="1" ref="F2825" ca="1">IF(G2825&lt;&gt;"",INDIRECT("'"&amp;G2825&amp;"'!"&amp;H2825),"")</f>
        <v/>
      </c>
      <c r="G2825" s="1533"/>
    </row>
    <row r="2826" spans="1:11" x14ac:dyDescent="0.2">
      <c r="A2826" s="1">
        <v>2821</v>
      </c>
      <c r="E2826" s="2" t="b">
        <f t="shared" ca="1" si="75"/>
        <v>1</v>
      </c>
      <c r="F2826" s="2" t="str" cm="1">
        <f t="array" aca="1" ref="F2826" ca="1">IF(G2826&lt;&gt;"",INDIRECT("'"&amp;G2826&amp;"'!"&amp;H2826),"")</f>
        <v/>
      </c>
      <c r="G2826" s="1533"/>
    </row>
    <row r="2827" spans="1:11" x14ac:dyDescent="0.2">
      <c r="A2827" s="1">
        <v>2822</v>
      </c>
      <c r="E2827" s="2" t="b">
        <f t="shared" ca="1" si="75"/>
        <v>1</v>
      </c>
      <c r="F2827" s="2" t="str" cm="1">
        <f t="array" aca="1" ref="F2827" ca="1">IF(G2827&lt;&gt;"",INDIRECT("'"&amp;G2827&amp;"'!"&amp;H2827),"")</f>
        <v/>
      </c>
      <c r="G2827" s="1533"/>
    </row>
    <row r="2828" spans="1:11" x14ac:dyDescent="0.2">
      <c r="A2828" s="1">
        <v>2823</v>
      </c>
      <c r="D2828" s="4"/>
      <c r="E2828" s="2" t="b">
        <f t="shared" ca="1" si="75"/>
        <v>1</v>
      </c>
      <c r="F2828" s="2" t="str" cm="1">
        <f t="array" aca="1" ref="F2828" ca="1">IF(G2828&lt;&gt;"",INDIRECT("'"&amp;G2828&amp;"'!"&amp;H2828),"")</f>
        <v/>
      </c>
      <c r="G2828" s="1533"/>
      <c r="I2828" s="4"/>
      <c r="J2828" s="4"/>
      <c r="K2828" s="4"/>
    </row>
    <row r="2829" spans="1:11" x14ac:dyDescent="0.2">
      <c r="A2829" s="1">
        <v>2824</v>
      </c>
      <c r="E2829" s="2" t="b">
        <f t="shared" ca="1" si="75"/>
        <v>1</v>
      </c>
      <c r="F2829" s="2" t="str" cm="1">
        <f t="array" aca="1" ref="F2829" ca="1">IF(G2829&lt;&gt;"",INDIRECT("'"&amp;G2829&amp;"'!"&amp;H2829),"")</f>
        <v/>
      </c>
      <c r="G2829" s="1533"/>
    </row>
    <row r="2830" spans="1:11" x14ac:dyDescent="0.2">
      <c r="A2830" s="1">
        <v>2825</v>
      </c>
      <c r="D2830" s="4"/>
      <c r="E2830" s="2" t="b">
        <f t="shared" ca="1" si="75"/>
        <v>1</v>
      </c>
      <c r="F2830" s="2" t="str" cm="1">
        <f t="array" aca="1" ref="F2830" ca="1">IF(G2830&lt;&gt;"",INDIRECT("'"&amp;G2830&amp;"'!"&amp;H2830),"")</f>
        <v/>
      </c>
      <c r="G2830" s="1533"/>
      <c r="I2830" s="4"/>
      <c r="J2830" s="4"/>
      <c r="K2830" s="4"/>
    </row>
    <row r="2831" spans="1:11" x14ac:dyDescent="0.2">
      <c r="A2831" s="1">
        <v>2826</v>
      </c>
      <c r="E2831" s="2" t="b">
        <f t="shared" ca="1" si="75"/>
        <v>1</v>
      </c>
      <c r="F2831" s="2" t="str" cm="1">
        <f t="array" aca="1" ref="F2831" ca="1">IF(G2831&lt;&gt;"",INDIRECT("'"&amp;G2831&amp;"'!"&amp;H2831),"")</f>
        <v/>
      </c>
      <c r="G2831" s="1533"/>
    </row>
    <row r="2832" spans="1:11" x14ac:dyDescent="0.2">
      <c r="A2832" s="1">
        <v>2827</v>
      </c>
      <c r="E2832" s="2" t="b">
        <f t="shared" ca="1" si="75"/>
        <v>1</v>
      </c>
      <c r="F2832" s="2" t="str" cm="1">
        <f t="array" aca="1" ref="F2832" ca="1">IF(G2832&lt;&gt;"",INDIRECT("'"&amp;G2832&amp;"'!"&amp;H2832),"")</f>
        <v/>
      </c>
      <c r="G2832" s="1533"/>
    </row>
    <row r="2833" spans="1:11" x14ac:dyDescent="0.2">
      <c r="A2833" s="1">
        <v>2828</v>
      </c>
      <c r="D2833" s="4"/>
      <c r="E2833" s="2" t="b">
        <f t="shared" ca="1" si="75"/>
        <v>1</v>
      </c>
      <c r="F2833" s="2" t="str" cm="1">
        <f t="array" aca="1" ref="F2833" ca="1">IF(G2833&lt;&gt;"",INDIRECT("'"&amp;G2833&amp;"'!"&amp;H2833),"")</f>
        <v/>
      </c>
      <c r="G2833" s="1533"/>
      <c r="I2833" s="4"/>
      <c r="J2833" s="4"/>
      <c r="K2833" s="4"/>
    </row>
    <row r="2834" spans="1:11" x14ac:dyDescent="0.2">
      <c r="A2834" s="1">
        <v>2829</v>
      </c>
      <c r="D2834" s="4"/>
      <c r="E2834" s="2" t="b">
        <f t="shared" ca="1" si="75"/>
        <v>1</v>
      </c>
      <c r="F2834" s="2" t="str" cm="1">
        <f t="array" aca="1" ref="F2834" ca="1">IF(G2834&lt;&gt;"",INDIRECT("'"&amp;G2834&amp;"'!"&amp;H2834),"")</f>
        <v/>
      </c>
      <c r="G2834" s="1533"/>
      <c r="I2834" s="4"/>
      <c r="J2834" s="4"/>
      <c r="K2834" s="4"/>
    </row>
    <row r="2835" spans="1:11" x14ac:dyDescent="0.2">
      <c r="A2835" s="1">
        <v>2830</v>
      </c>
      <c r="E2835" s="2" t="b">
        <f t="shared" ca="1" si="75"/>
        <v>1</v>
      </c>
      <c r="F2835" s="2" t="str" cm="1">
        <f t="array" aca="1" ref="F2835" ca="1">IF(G2835&lt;&gt;"",INDIRECT("'"&amp;G2835&amp;"'!"&amp;H2835),"")</f>
        <v/>
      </c>
      <c r="G2835" s="1533"/>
    </row>
    <row r="2836" spans="1:11" x14ac:dyDescent="0.2">
      <c r="A2836" s="1">
        <v>2831</v>
      </c>
      <c r="E2836" s="2" t="b">
        <f t="shared" ca="1" si="75"/>
        <v>1</v>
      </c>
      <c r="F2836" s="2" t="str" cm="1">
        <f t="array" aca="1" ref="F2836" ca="1">IF(G2836&lt;&gt;"",INDIRECT("'"&amp;G2836&amp;"'!"&amp;H2836),"")</f>
        <v/>
      </c>
      <c r="G2836" s="1533"/>
    </row>
    <row r="2837" spans="1:11" x14ac:dyDescent="0.2">
      <c r="A2837" s="1">
        <v>2832</v>
      </c>
      <c r="D2837" s="4"/>
      <c r="E2837" s="2" t="b">
        <f t="shared" ca="1" si="75"/>
        <v>1</v>
      </c>
      <c r="F2837" s="2" t="str" cm="1">
        <f t="array" aca="1" ref="F2837" ca="1">IF(G2837&lt;&gt;"",INDIRECT("'"&amp;G2837&amp;"'!"&amp;H2837),"")</f>
        <v/>
      </c>
      <c r="G2837" s="1533"/>
      <c r="I2837" s="4"/>
      <c r="J2837" s="4"/>
      <c r="K2837" s="4"/>
    </row>
    <row r="2838" spans="1:11" x14ac:dyDescent="0.2">
      <c r="A2838" s="1">
        <v>2833</v>
      </c>
      <c r="E2838" s="2" t="b">
        <f t="shared" ca="1" si="75"/>
        <v>1</v>
      </c>
      <c r="F2838" s="2" t="str" cm="1">
        <f t="array" aca="1" ref="F2838" ca="1">IF(G2838&lt;&gt;"",INDIRECT("'"&amp;G2838&amp;"'!"&amp;H2838),"")</f>
        <v/>
      </c>
      <c r="G2838" s="1533"/>
    </row>
    <row r="2839" spans="1:11" x14ac:dyDescent="0.2">
      <c r="A2839" s="1">
        <v>2834</v>
      </c>
      <c r="E2839" s="2" t="b">
        <f t="shared" ca="1" si="75"/>
        <v>1</v>
      </c>
      <c r="F2839" s="2" t="str" cm="1">
        <f t="array" aca="1" ref="F2839" ca="1">IF(G2839&lt;&gt;"",INDIRECT("'"&amp;G2839&amp;"'!"&amp;H2839),"")</f>
        <v/>
      </c>
      <c r="G2839" s="1533"/>
    </row>
    <row r="2840" spans="1:11" x14ac:dyDescent="0.2">
      <c r="A2840" s="1">
        <v>2835</v>
      </c>
      <c r="D2840" s="4"/>
      <c r="E2840" s="2" t="b">
        <f t="shared" ca="1" si="75"/>
        <v>1</v>
      </c>
      <c r="F2840" s="2" t="str" cm="1">
        <f t="array" aca="1" ref="F2840" ca="1">IF(G2840&lt;&gt;"",INDIRECT("'"&amp;G2840&amp;"'!"&amp;H2840),"")</f>
        <v/>
      </c>
      <c r="G2840" s="1533"/>
      <c r="I2840" s="4"/>
      <c r="J2840" s="4"/>
      <c r="K2840" s="4"/>
    </row>
    <row r="2841" spans="1:11" x14ac:dyDescent="0.2">
      <c r="A2841" s="1">
        <v>2836</v>
      </c>
      <c r="D2841" s="4"/>
      <c r="E2841" s="2" t="b">
        <f t="shared" ca="1" si="75"/>
        <v>1</v>
      </c>
      <c r="F2841" s="2" t="str" cm="1">
        <f t="array" aca="1" ref="F2841" ca="1">IF(G2841&lt;&gt;"",INDIRECT("'"&amp;G2841&amp;"'!"&amp;H2841),"")</f>
        <v/>
      </c>
      <c r="G2841" s="1533"/>
      <c r="I2841" s="4"/>
      <c r="J2841" s="4"/>
      <c r="K2841" s="4"/>
    </row>
    <row r="2842" spans="1:11" x14ac:dyDescent="0.2">
      <c r="A2842" s="1">
        <v>2837</v>
      </c>
      <c r="D2842" s="4"/>
      <c r="E2842" s="2" t="b">
        <f t="shared" ca="1" si="75"/>
        <v>1</v>
      </c>
      <c r="F2842" s="2" t="str" cm="1">
        <f t="array" aca="1" ref="F2842" ca="1">IF(G2842&lt;&gt;"",INDIRECT("'"&amp;G2842&amp;"'!"&amp;H2842),"")</f>
        <v/>
      </c>
      <c r="G2842" s="1533"/>
      <c r="I2842" s="4"/>
      <c r="J2842" s="4"/>
      <c r="K2842" s="4"/>
    </row>
    <row r="2843" spans="1:11" x14ac:dyDescent="0.2">
      <c r="A2843" s="1">
        <v>2838</v>
      </c>
      <c r="D2843" s="4"/>
      <c r="E2843" s="2" t="b">
        <f t="shared" ca="1" si="75"/>
        <v>1</v>
      </c>
      <c r="F2843" s="2" t="str" cm="1">
        <f t="array" aca="1" ref="F2843" ca="1">IF(G2843&lt;&gt;"",INDIRECT("'"&amp;G2843&amp;"'!"&amp;H2843),"")</f>
        <v/>
      </c>
      <c r="G2843" s="1533"/>
      <c r="I2843" s="4"/>
      <c r="J2843" s="4"/>
      <c r="K2843" s="4"/>
    </row>
    <row r="2844" spans="1:11" x14ac:dyDescent="0.2">
      <c r="A2844" s="1">
        <v>2839</v>
      </c>
      <c r="D2844" s="4"/>
      <c r="E2844" s="2" t="b">
        <f t="shared" ca="1" si="75"/>
        <v>1</v>
      </c>
      <c r="F2844" s="2" t="str" cm="1">
        <f t="array" aca="1" ref="F2844" ca="1">IF(G2844&lt;&gt;"",INDIRECT("'"&amp;G2844&amp;"'!"&amp;H2844),"")</f>
        <v/>
      </c>
      <c r="G2844" s="1533"/>
      <c r="I2844" s="4"/>
      <c r="J2844" s="4"/>
      <c r="K2844" s="4"/>
    </row>
    <row r="2845" spans="1:11" x14ac:dyDescent="0.2">
      <c r="A2845" s="1">
        <v>2840</v>
      </c>
      <c r="D2845" s="4"/>
      <c r="E2845" s="2" t="b">
        <f t="shared" ca="1" si="75"/>
        <v>1</v>
      </c>
      <c r="F2845" s="2" t="str" cm="1">
        <f t="array" aca="1" ref="F2845" ca="1">IF(G2845&lt;&gt;"",INDIRECT("'"&amp;G2845&amp;"'!"&amp;H2845),"")</f>
        <v/>
      </c>
      <c r="G2845" s="1533"/>
      <c r="I2845" s="4"/>
      <c r="J2845" s="4"/>
      <c r="K2845" s="4"/>
    </row>
    <row r="2846" spans="1:11" x14ac:dyDescent="0.2">
      <c r="A2846" s="1">
        <v>2841</v>
      </c>
      <c r="D2846" s="4"/>
      <c r="E2846" s="2" t="b">
        <f t="shared" ca="1" si="75"/>
        <v>1</v>
      </c>
      <c r="F2846" s="2" t="str" cm="1">
        <f t="array" aca="1" ref="F2846" ca="1">IF(G2846&lt;&gt;"",INDIRECT("'"&amp;G2846&amp;"'!"&amp;H2846),"")</f>
        <v/>
      </c>
      <c r="G2846" s="1533"/>
      <c r="I2846" s="4"/>
      <c r="J2846" s="4"/>
      <c r="K2846" s="4"/>
    </row>
    <row r="2847" spans="1:11" x14ac:dyDescent="0.2">
      <c r="A2847" s="1">
        <v>2842</v>
      </c>
      <c r="D2847" s="4"/>
      <c r="E2847" s="2" t="b">
        <f t="shared" ca="1" si="75"/>
        <v>1</v>
      </c>
      <c r="F2847" s="2" t="str" cm="1">
        <f t="array" aca="1" ref="F2847" ca="1">IF(G2847&lt;&gt;"",INDIRECT("'"&amp;G2847&amp;"'!"&amp;H2847),"")</f>
        <v/>
      </c>
      <c r="G2847" s="1533"/>
      <c r="I2847" s="4"/>
      <c r="J2847" s="4"/>
      <c r="K2847" s="4"/>
    </row>
    <row r="2848" spans="1:11" x14ac:dyDescent="0.2">
      <c r="A2848" s="1">
        <v>2843</v>
      </c>
      <c r="D2848" s="4"/>
      <c r="E2848" s="2" t="b">
        <f t="shared" ca="1" si="75"/>
        <v>1</v>
      </c>
      <c r="F2848" s="2" t="str" cm="1">
        <f t="array" aca="1" ref="F2848" ca="1">IF(G2848&lt;&gt;"",INDIRECT("'"&amp;G2848&amp;"'!"&amp;H2848),"")</f>
        <v/>
      </c>
      <c r="G2848" s="1533"/>
      <c r="I2848" s="4"/>
      <c r="J2848" s="4"/>
      <c r="K2848" s="4"/>
    </row>
    <row r="2849" spans="1:11" x14ac:dyDescent="0.2">
      <c r="A2849" s="1">
        <v>2844</v>
      </c>
      <c r="D2849" s="4"/>
      <c r="E2849" s="2" t="b">
        <f t="shared" ca="1" si="75"/>
        <v>1</v>
      </c>
      <c r="F2849" s="2" t="str" cm="1">
        <f t="array" aca="1" ref="F2849" ca="1">IF(G2849&lt;&gt;"",INDIRECT("'"&amp;G2849&amp;"'!"&amp;H2849),"")</f>
        <v/>
      </c>
      <c r="G2849" s="1533"/>
      <c r="I2849" s="4"/>
      <c r="J2849" s="4"/>
      <c r="K2849" s="4"/>
    </row>
    <row r="2850" spans="1:11" x14ac:dyDescent="0.2">
      <c r="A2850" s="1">
        <v>2845</v>
      </c>
      <c r="D2850" s="4"/>
      <c r="E2850" s="2" t="b">
        <f t="shared" ca="1" si="75"/>
        <v>1</v>
      </c>
      <c r="F2850" s="2" t="str" cm="1">
        <f t="array" aca="1" ref="F2850" ca="1">IF(G2850&lt;&gt;"",INDIRECT("'"&amp;G2850&amp;"'!"&amp;H2850),"")</f>
        <v/>
      </c>
      <c r="G2850" s="1533"/>
      <c r="I2850" s="4"/>
      <c r="J2850" s="4"/>
      <c r="K2850" s="4"/>
    </row>
    <row r="2851" spans="1:11" x14ac:dyDescent="0.2">
      <c r="A2851" s="1">
        <v>2846</v>
      </c>
      <c r="D2851" s="4"/>
      <c r="E2851" s="2" t="b">
        <f t="shared" ca="1" si="75"/>
        <v>1</v>
      </c>
      <c r="F2851" s="2" t="str" cm="1">
        <f t="array" aca="1" ref="F2851" ca="1">IF(G2851&lt;&gt;"",INDIRECT("'"&amp;G2851&amp;"'!"&amp;H2851),"")</f>
        <v/>
      </c>
      <c r="G2851" s="1533"/>
      <c r="I2851" s="4"/>
      <c r="J2851" s="4"/>
      <c r="K2851" s="4"/>
    </row>
    <row r="2852" spans="1:11" x14ac:dyDescent="0.2">
      <c r="A2852" s="1">
        <v>2847</v>
      </c>
      <c r="E2852" s="2" t="b">
        <f t="shared" ca="1" si="75"/>
        <v>1</v>
      </c>
      <c r="F2852" s="2" t="str" cm="1">
        <f t="array" aca="1" ref="F2852" ca="1">IF(G2852&lt;&gt;"",INDIRECT("'"&amp;G2852&amp;"'!"&amp;H2852),"")</f>
        <v/>
      </c>
      <c r="G2852" s="1533"/>
    </row>
    <row r="2853" spans="1:11" x14ac:dyDescent="0.2">
      <c r="A2853" s="1">
        <v>2848</v>
      </c>
      <c r="D2853" s="3" t="s">
        <v>299</v>
      </c>
      <c r="E2853" s="2" t="b">
        <f t="shared" ca="1" si="75"/>
        <v>1</v>
      </c>
      <c r="F2853" s="2" t="str" cm="1">
        <f t="array" aca="1" ref="F2853" ca="1">IF(G2853&lt;&gt;"",INDIRECT("'"&amp;G2853&amp;"'!"&amp;H2853),"")</f>
        <v/>
      </c>
      <c r="G2853" s="1533"/>
    </row>
    <row r="2854" spans="1:11" x14ac:dyDescent="0.2">
      <c r="A2854" s="1">
        <v>2849</v>
      </c>
      <c r="E2854" s="2" t="b">
        <f t="shared" ca="1" si="75"/>
        <v>1</v>
      </c>
      <c r="F2854" s="2" t="str" cm="1">
        <f t="array" aca="1" ref="F2854" ca="1">IF(G2854&lt;&gt;"",INDIRECT("'"&amp;G2854&amp;"'!"&amp;H2854),"")</f>
        <v/>
      </c>
      <c r="G2854" s="1533"/>
    </row>
    <row r="2855" spans="1:11" x14ac:dyDescent="0.2">
      <c r="A2855" s="1">
        <v>2850</v>
      </c>
      <c r="E2855" s="2" t="b">
        <f t="shared" ca="1" si="75"/>
        <v>1</v>
      </c>
      <c r="F2855" s="2" t="str" cm="1">
        <f t="array" aca="1" ref="F2855" ca="1">IF(G2855&lt;&gt;"",INDIRECT("'"&amp;G2855&amp;"'!"&amp;H2855),"")</f>
        <v/>
      </c>
      <c r="G2855" s="1533"/>
    </row>
    <row r="2856" spans="1:11" x14ac:dyDescent="0.2">
      <c r="A2856" s="1">
        <v>2851</v>
      </c>
      <c r="E2856" s="2" t="b">
        <f t="shared" ca="1" si="75"/>
        <v>1</v>
      </c>
      <c r="F2856" s="2" t="str" cm="1">
        <f t="array" aca="1" ref="F2856" ca="1">IF(G2856&lt;&gt;"",INDIRECT("'"&amp;G2856&amp;"'!"&amp;H2856),"")</f>
        <v/>
      </c>
      <c r="G2856" s="1533"/>
    </row>
    <row r="2857" spans="1:11" x14ac:dyDescent="0.2">
      <c r="A2857" s="1">
        <v>2852</v>
      </c>
      <c r="E2857" s="2" t="b">
        <f t="shared" ca="1" si="75"/>
        <v>1</v>
      </c>
      <c r="F2857" s="2" t="str" cm="1">
        <f t="array" aca="1" ref="F2857" ca="1">IF(G2857&lt;&gt;"",INDIRECT("'"&amp;G2857&amp;"'!"&amp;H2857),"")</f>
        <v/>
      </c>
      <c r="G2857" s="1533"/>
    </row>
    <row r="2858" spans="1:11" x14ac:dyDescent="0.2">
      <c r="A2858" s="1">
        <v>2853</v>
      </c>
      <c r="E2858" s="2" t="b">
        <f t="shared" ca="1" si="75"/>
        <v>1</v>
      </c>
      <c r="F2858" s="2" t="str" cm="1">
        <f t="array" aca="1" ref="F2858" ca="1">IF(G2858&lt;&gt;"",INDIRECT("'"&amp;G2858&amp;"'!"&amp;H2858),"")</f>
        <v/>
      </c>
      <c r="G2858" s="1533"/>
    </row>
    <row r="2859" spans="1:11" x14ac:dyDescent="0.2">
      <c r="A2859" s="1">
        <v>2854</v>
      </c>
      <c r="E2859" s="2" t="b">
        <f t="shared" ca="1" si="75"/>
        <v>1</v>
      </c>
      <c r="F2859" s="2" t="str" cm="1">
        <f t="array" aca="1" ref="F2859" ca="1">IF(G2859&lt;&gt;"",INDIRECT("'"&amp;G2859&amp;"'!"&amp;H2859),"")</f>
        <v/>
      </c>
      <c r="G2859" s="1533"/>
    </row>
    <row r="2860" spans="1:11" x14ac:dyDescent="0.2">
      <c r="A2860" s="1">
        <v>2855</v>
      </c>
      <c r="E2860" s="2" t="b">
        <f t="shared" ca="1" si="75"/>
        <v>1</v>
      </c>
      <c r="F2860" s="2" t="str" cm="1">
        <f t="array" aca="1" ref="F2860" ca="1">IF(G2860&lt;&gt;"",INDIRECT("'"&amp;G2860&amp;"'!"&amp;H2860),"")</f>
        <v/>
      </c>
      <c r="G2860" s="1533"/>
    </row>
    <row r="2861" spans="1:11" x14ac:dyDescent="0.2">
      <c r="A2861" s="1">
        <v>2856</v>
      </c>
      <c r="E2861" s="2" t="b">
        <f t="shared" ca="1" si="75"/>
        <v>1</v>
      </c>
      <c r="F2861" s="2" t="str" cm="1">
        <f t="array" aca="1" ref="F2861" ca="1">IF(G2861&lt;&gt;"",INDIRECT("'"&amp;G2861&amp;"'!"&amp;H2861),"")</f>
        <v/>
      </c>
      <c r="G2861" s="1533"/>
    </row>
    <row r="2862" spans="1:11" x14ac:dyDescent="0.2">
      <c r="A2862" s="1">
        <v>2857</v>
      </c>
      <c r="D2862" s="4"/>
      <c r="E2862" s="2" t="b">
        <f t="shared" ca="1" si="75"/>
        <v>1</v>
      </c>
      <c r="F2862" s="2" t="str" cm="1">
        <f t="array" aca="1" ref="F2862" ca="1">IF(G2862&lt;&gt;"",INDIRECT("'"&amp;G2862&amp;"'!"&amp;H2862),"")</f>
        <v/>
      </c>
      <c r="G2862" s="1533"/>
      <c r="I2862" s="4"/>
      <c r="J2862" s="4"/>
      <c r="K2862" s="4"/>
    </row>
    <row r="2863" spans="1:11" x14ac:dyDescent="0.2">
      <c r="A2863" s="1">
        <v>2858</v>
      </c>
      <c r="D2863" s="4"/>
      <c r="E2863" s="2" t="b">
        <f t="shared" ca="1" si="75"/>
        <v>1</v>
      </c>
      <c r="F2863" s="2" t="str" cm="1">
        <f t="array" aca="1" ref="F2863" ca="1">IF(G2863&lt;&gt;"",INDIRECT("'"&amp;G2863&amp;"'!"&amp;H2863),"")</f>
        <v/>
      </c>
      <c r="G2863" s="1533"/>
      <c r="I2863" s="4"/>
      <c r="J2863" s="4"/>
      <c r="K2863" s="4"/>
    </row>
    <row r="2864" spans="1:11" x14ac:dyDescent="0.2">
      <c r="A2864" s="1">
        <v>2859</v>
      </c>
      <c r="D2864" s="4"/>
      <c r="E2864" s="2" t="b">
        <f t="shared" ca="1" si="75"/>
        <v>1</v>
      </c>
      <c r="F2864" s="2" t="str" cm="1">
        <f t="array" aca="1" ref="F2864" ca="1">IF(G2864&lt;&gt;"",INDIRECT("'"&amp;G2864&amp;"'!"&amp;H2864),"")</f>
        <v/>
      </c>
      <c r="G2864" s="1533"/>
      <c r="I2864" s="4"/>
      <c r="J2864" s="4"/>
      <c r="K2864" s="4"/>
    </row>
    <row r="2865" spans="1:11" x14ac:dyDescent="0.2">
      <c r="A2865" s="1">
        <v>2860</v>
      </c>
      <c r="D2865" s="4"/>
      <c r="E2865" s="2" t="b">
        <f t="shared" ca="1" si="75"/>
        <v>1</v>
      </c>
      <c r="F2865" s="2" t="str" cm="1">
        <f t="array" aca="1" ref="F2865" ca="1">IF(G2865&lt;&gt;"",INDIRECT("'"&amp;G2865&amp;"'!"&amp;H2865),"")</f>
        <v/>
      </c>
      <c r="G2865" s="1533"/>
      <c r="I2865" s="4"/>
      <c r="J2865" s="4"/>
      <c r="K2865" s="4"/>
    </row>
    <row r="2866" spans="1:11" x14ac:dyDescent="0.2">
      <c r="A2866" s="1">
        <v>2861</v>
      </c>
      <c r="D2866" s="4"/>
      <c r="E2866" s="2" t="b">
        <f t="shared" ca="1" si="75"/>
        <v>1</v>
      </c>
      <c r="F2866" s="2" t="str" cm="1">
        <f t="array" aca="1" ref="F2866" ca="1">IF(G2866&lt;&gt;"",INDIRECT("'"&amp;G2866&amp;"'!"&amp;H2866),"")</f>
        <v/>
      </c>
      <c r="G2866" s="1533"/>
      <c r="I2866" s="4"/>
      <c r="J2866" s="4"/>
      <c r="K2866" s="4"/>
    </row>
    <row r="2867" spans="1:11" x14ac:dyDescent="0.2">
      <c r="A2867" s="1">
        <v>2862</v>
      </c>
      <c r="D2867" s="4"/>
      <c r="E2867" s="2" t="b">
        <f t="shared" ca="1" si="75"/>
        <v>1</v>
      </c>
      <c r="F2867" s="2" t="str" cm="1">
        <f t="array" aca="1" ref="F2867" ca="1">IF(G2867&lt;&gt;"",INDIRECT("'"&amp;G2867&amp;"'!"&amp;H2867),"")</f>
        <v/>
      </c>
      <c r="G2867" s="1533"/>
      <c r="I2867" s="4"/>
      <c r="J2867" s="4"/>
      <c r="K2867" s="4"/>
    </row>
    <row r="2868" spans="1:11" x14ac:dyDescent="0.2">
      <c r="A2868" s="1">
        <v>2863</v>
      </c>
      <c r="D2868" s="4"/>
      <c r="E2868" s="2" t="b">
        <f t="shared" ca="1" si="75"/>
        <v>1</v>
      </c>
      <c r="F2868" s="2" t="str" cm="1">
        <f t="array" aca="1" ref="F2868" ca="1">IF(G2868&lt;&gt;"",INDIRECT("'"&amp;G2868&amp;"'!"&amp;H2868),"")</f>
        <v/>
      </c>
      <c r="G2868" s="1533"/>
      <c r="I2868" s="4"/>
      <c r="J2868" s="4"/>
      <c r="K2868" s="4"/>
    </row>
    <row r="2869" spans="1:11" x14ac:dyDescent="0.2">
      <c r="A2869" s="1">
        <v>2864</v>
      </c>
      <c r="D2869" s="4"/>
      <c r="E2869" s="2" t="b">
        <f t="shared" ca="1" si="75"/>
        <v>1</v>
      </c>
      <c r="F2869" s="2" t="str" cm="1">
        <f t="array" aca="1" ref="F2869" ca="1">IF(G2869&lt;&gt;"",INDIRECT("'"&amp;G2869&amp;"'!"&amp;H2869),"")</f>
        <v/>
      </c>
      <c r="G2869" s="1533"/>
      <c r="I2869" s="4"/>
      <c r="J2869" s="4"/>
      <c r="K2869" s="4"/>
    </row>
    <row r="2870" spans="1:11" x14ac:dyDescent="0.2">
      <c r="A2870" s="1">
        <v>2865</v>
      </c>
      <c r="D2870" s="4"/>
      <c r="E2870" s="2" t="b">
        <f t="shared" ca="1" si="75"/>
        <v>1</v>
      </c>
      <c r="F2870" s="2" t="str" cm="1">
        <f t="array" aca="1" ref="F2870" ca="1">IF(G2870&lt;&gt;"",INDIRECT("'"&amp;G2870&amp;"'!"&amp;H2870),"")</f>
        <v/>
      </c>
      <c r="G2870" s="1533"/>
      <c r="I2870" s="4"/>
      <c r="J2870" s="4"/>
      <c r="K2870" s="4"/>
    </row>
    <row r="2871" spans="1:11" x14ac:dyDescent="0.2">
      <c r="A2871" s="1">
        <v>2866</v>
      </c>
      <c r="D2871" s="4"/>
      <c r="E2871" s="2" t="b">
        <f t="shared" ca="1" si="75"/>
        <v>1</v>
      </c>
      <c r="F2871" s="2" t="str" cm="1">
        <f t="array" aca="1" ref="F2871" ca="1">IF(G2871&lt;&gt;"",INDIRECT("'"&amp;G2871&amp;"'!"&amp;H2871),"")</f>
        <v/>
      </c>
      <c r="G2871" s="1533"/>
      <c r="I2871" s="4"/>
      <c r="J2871" s="4"/>
      <c r="K2871" s="4"/>
    </row>
    <row r="2872" spans="1:11" x14ac:dyDescent="0.2">
      <c r="A2872" s="1">
        <v>2867</v>
      </c>
      <c r="D2872" s="4"/>
      <c r="E2872" s="2" t="b">
        <f t="shared" ca="1" si="75"/>
        <v>1</v>
      </c>
      <c r="F2872" s="2" t="str" cm="1">
        <f t="array" aca="1" ref="F2872" ca="1">IF(G2872&lt;&gt;"",INDIRECT("'"&amp;G2872&amp;"'!"&amp;H2872),"")</f>
        <v/>
      </c>
      <c r="G2872" s="1533"/>
      <c r="I2872" s="4"/>
      <c r="J2872" s="4"/>
      <c r="K2872" s="4"/>
    </row>
    <row r="2873" spans="1:11" x14ac:dyDescent="0.2">
      <c r="A2873" s="1">
        <v>2868</v>
      </c>
      <c r="D2873" s="4"/>
      <c r="E2873" s="2" t="b">
        <f t="shared" ca="1" si="75"/>
        <v>1</v>
      </c>
      <c r="F2873" s="2" t="str" cm="1">
        <f t="array" aca="1" ref="F2873" ca="1">IF(G2873&lt;&gt;"",INDIRECT("'"&amp;G2873&amp;"'!"&amp;H2873),"")</f>
        <v/>
      </c>
      <c r="G2873" s="1533"/>
      <c r="I2873" s="4"/>
      <c r="J2873" s="4"/>
      <c r="K2873" s="4"/>
    </row>
    <row r="2874" spans="1:11" x14ac:dyDescent="0.2">
      <c r="A2874" s="1">
        <v>2869</v>
      </c>
      <c r="D2874" s="4"/>
      <c r="E2874" s="2" t="b">
        <f t="shared" ca="1" si="75"/>
        <v>1</v>
      </c>
      <c r="F2874" s="2" t="str" cm="1">
        <f t="array" aca="1" ref="F2874" ca="1">IF(G2874&lt;&gt;"",INDIRECT("'"&amp;G2874&amp;"'!"&amp;H2874),"")</f>
        <v/>
      </c>
      <c r="G2874" s="1533"/>
      <c r="I2874" s="4"/>
      <c r="J2874" s="4"/>
      <c r="K2874" s="4"/>
    </row>
    <row r="2875" spans="1:11" x14ac:dyDescent="0.2">
      <c r="A2875" s="1">
        <v>2870</v>
      </c>
      <c r="D2875" s="4"/>
      <c r="E2875" s="2" t="b">
        <f t="shared" ca="1" si="75"/>
        <v>1</v>
      </c>
      <c r="F2875" s="2" t="str" cm="1">
        <f t="array" aca="1" ref="F2875" ca="1">IF(G2875&lt;&gt;"",INDIRECT("'"&amp;G2875&amp;"'!"&amp;H2875),"")</f>
        <v/>
      </c>
      <c r="G2875" s="1533"/>
      <c r="I2875" s="4"/>
      <c r="J2875" s="4"/>
      <c r="K2875" s="4"/>
    </row>
    <row r="2876" spans="1:11" x14ac:dyDescent="0.2">
      <c r="A2876" s="1">
        <v>2871</v>
      </c>
      <c r="D2876" s="4"/>
      <c r="E2876" s="2" t="b">
        <f t="shared" ca="1" si="75"/>
        <v>1</v>
      </c>
      <c r="F2876" s="2" t="str" cm="1">
        <f t="array" aca="1" ref="F2876" ca="1">IF(G2876&lt;&gt;"",INDIRECT("'"&amp;G2876&amp;"'!"&amp;H2876),"")</f>
        <v/>
      </c>
      <c r="G2876" s="1533"/>
      <c r="I2876" s="4"/>
      <c r="J2876" s="4"/>
      <c r="K2876" s="4"/>
    </row>
    <row r="2877" spans="1:11" x14ac:dyDescent="0.2">
      <c r="A2877" s="1">
        <v>2872</v>
      </c>
      <c r="D2877" s="4"/>
      <c r="E2877" s="2" t="b">
        <f t="shared" ca="1" si="75"/>
        <v>1</v>
      </c>
      <c r="F2877" s="2" t="str" cm="1">
        <f t="array" aca="1" ref="F2877" ca="1">IF(G2877&lt;&gt;"",INDIRECT("'"&amp;G2877&amp;"'!"&amp;H2877),"")</f>
        <v/>
      </c>
      <c r="G2877" s="1533"/>
      <c r="I2877" s="4"/>
      <c r="J2877" s="4"/>
      <c r="K2877" s="4"/>
    </row>
    <row r="2878" spans="1:11" x14ac:dyDescent="0.2">
      <c r="A2878" s="1">
        <v>2873</v>
      </c>
      <c r="D2878" s="4"/>
      <c r="E2878" s="2" t="b">
        <f t="shared" ca="1" si="75"/>
        <v>1</v>
      </c>
      <c r="F2878" s="2" t="str" cm="1">
        <f t="array" aca="1" ref="F2878" ca="1">IF(G2878&lt;&gt;"",INDIRECT("'"&amp;G2878&amp;"'!"&amp;H2878),"")</f>
        <v/>
      </c>
      <c r="G2878" s="1533"/>
      <c r="I2878" s="4"/>
      <c r="J2878" s="4"/>
      <c r="K2878" s="4"/>
    </row>
    <row r="2879" spans="1:11" x14ac:dyDescent="0.2">
      <c r="A2879" s="1">
        <v>2874</v>
      </c>
      <c r="D2879" s="4"/>
      <c r="E2879" s="2" t="b">
        <f t="shared" ca="1" si="75"/>
        <v>1</v>
      </c>
      <c r="F2879" s="2" t="str" cm="1">
        <f t="array" aca="1" ref="F2879" ca="1">IF(G2879&lt;&gt;"",INDIRECT("'"&amp;G2879&amp;"'!"&amp;H2879),"")</f>
        <v/>
      </c>
      <c r="G2879" s="1533"/>
      <c r="I2879" s="4"/>
      <c r="J2879" s="4"/>
      <c r="K2879" s="4"/>
    </row>
    <row r="2880" spans="1:11" x14ac:dyDescent="0.2">
      <c r="A2880" s="1">
        <v>2875</v>
      </c>
      <c r="D2880" s="4"/>
      <c r="E2880" s="2" t="b">
        <f t="shared" ca="1" si="75"/>
        <v>1</v>
      </c>
      <c r="F2880" s="2" t="str" cm="1">
        <f t="array" aca="1" ref="F2880" ca="1">IF(G2880&lt;&gt;"",INDIRECT("'"&amp;G2880&amp;"'!"&amp;H2880),"")</f>
        <v/>
      </c>
      <c r="G2880" s="1533"/>
      <c r="I2880" s="4"/>
      <c r="J2880" s="4"/>
      <c r="K2880" s="4"/>
    </row>
    <row r="2881" spans="1:11" x14ac:dyDescent="0.2">
      <c r="A2881" s="1">
        <v>2876</v>
      </c>
      <c r="D2881" s="4"/>
      <c r="E2881" s="2" t="b">
        <f t="shared" ca="1" si="75"/>
        <v>1</v>
      </c>
      <c r="F2881" s="2" t="str" cm="1">
        <f t="array" aca="1" ref="F2881" ca="1">IF(G2881&lt;&gt;"",INDIRECT("'"&amp;G2881&amp;"'!"&amp;H2881),"")</f>
        <v/>
      </c>
      <c r="G2881" s="1533"/>
      <c r="I2881" s="4"/>
      <c r="J2881" s="4"/>
      <c r="K2881" s="4"/>
    </row>
    <row r="2882" spans="1:11" x14ac:dyDescent="0.2">
      <c r="A2882" s="1">
        <v>2877</v>
      </c>
      <c r="D2882" s="4"/>
      <c r="E2882" s="2" t="b">
        <f t="shared" ref="E2882:E2945" ca="1" si="76">F2882=B2882</f>
        <v>1</v>
      </c>
      <c r="F2882" s="2" t="str" cm="1">
        <f t="array" aca="1" ref="F2882" ca="1">IF(G2882&lt;&gt;"",INDIRECT("'"&amp;G2882&amp;"'!"&amp;H2882),"")</f>
        <v/>
      </c>
      <c r="G2882" s="1533"/>
      <c r="I2882" s="4"/>
      <c r="J2882" s="4"/>
      <c r="K2882" s="4"/>
    </row>
    <row r="2883" spans="1:11" x14ac:dyDescent="0.2">
      <c r="A2883" s="1">
        <v>2878</v>
      </c>
      <c r="D2883" s="4"/>
      <c r="E2883" s="2" t="b">
        <f t="shared" ca="1" si="76"/>
        <v>1</v>
      </c>
      <c r="F2883" s="2" t="str" cm="1">
        <f t="array" aca="1" ref="F2883" ca="1">IF(G2883&lt;&gt;"",INDIRECT("'"&amp;G2883&amp;"'!"&amp;H2883),"")</f>
        <v/>
      </c>
      <c r="G2883" s="1533"/>
      <c r="I2883" s="4"/>
      <c r="J2883" s="4"/>
      <c r="K2883" s="4"/>
    </row>
    <row r="2884" spans="1:11" x14ac:dyDescent="0.2">
      <c r="A2884" s="1">
        <v>2879</v>
      </c>
      <c r="D2884" s="4"/>
      <c r="E2884" s="2" t="b">
        <f t="shared" ca="1" si="76"/>
        <v>1</v>
      </c>
      <c r="F2884" s="2" t="str" cm="1">
        <f t="array" aca="1" ref="F2884" ca="1">IF(G2884&lt;&gt;"",INDIRECT("'"&amp;G2884&amp;"'!"&amp;H2884),"")</f>
        <v/>
      </c>
      <c r="G2884" s="1533"/>
      <c r="I2884" s="4"/>
      <c r="J2884" s="4"/>
      <c r="K2884" s="4"/>
    </row>
    <row r="2885" spans="1:11" x14ac:dyDescent="0.2">
      <c r="A2885" s="1">
        <v>2880</v>
      </c>
      <c r="D2885" s="4"/>
      <c r="E2885" s="2" t="b">
        <f t="shared" ca="1" si="76"/>
        <v>1</v>
      </c>
      <c r="F2885" s="2" t="str" cm="1">
        <f t="array" aca="1" ref="F2885" ca="1">IF(G2885&lt;&gt;"",INDIRECT("'"&amp;G2885&amp;"'!"&amp;H2885),"")</f>
        <v/>
      </c>
      <c r="G2885" s="1533"/>
      <c r="I2885" s="4"/>
      <c r="J2885" s="4"/>
      <c r="K2885" s="4"/>
    </row>
    <row r="2886" spans="1:11" x14ac:dyDescent="0.2">
      <c r="A2886" s="1">
        <v>2881</v>
      </c>
      <c r="D2886" s="4"/>
      <c r="E2886" s="2" t="b">
        <f t="shared" ca="1" si="76"/>
        <v>1</v>
      </c>
      <c r="F2886" s="2" t="str" cm="1">
        <f t="array" aca="1" ref="F2886" ca="1">IF(G2886&lt;&gt;"",INDIRECT("'"&amp;G2886&amp;"'!"&amp;H2886),"")</f>
        <v/>
      </c>
      <c r="G2886" s="1533"/>
      <c r="I2886" s="4"/>
      <c r="J2886" s="4"/>
      <c r="K2886" s="4"/>
    </row>
    <row r="2887" spans="1:11" x14ac:dyDescent="0.2">
      <c r="A2887" s="1">
        <v>2882</v>
      </c>
      <c r="D2887" s="4"/>
      <c r="E2887" s="2" t="b">
        <f t="shared" ca="1" si="76"/>
        <v>1</v>
      </c>
      <c r="F2887" s="2" t="str" cm="1">
        <f t="array" aca="1" ref="F2887" ca="1">IF(G2887&lt;&gt;"",INDIRECT("'"&amp;G2887&amp;"'!"&amp;H2887),"")</f>
        <v/>
      </c>
      <c r="G2887" s="1533"/>
      <c r="I2887" s="4"/>
      <c r="J2887" s="4"/>
      <c r="K2887" s="4"/>
    </row>
    <row r="2888" spans="1:11" x14ac:dyDescent="0.2">
      <c r="A2888" s="1">
        <v>2883</v>
      </c>
      <c r="D2888" s="4"/>
      <c r="E2888" s="2" t="b">
        <f t="shared" ca="1" si="76"/>
        <v>1</v>
      </c>
      <c r="F2888" s="2" t="str" cm="1">
        <f t="array" aca="1" ref="F2888" ca="1">IF(G2888&lt;&gt;"",INDIRECT("'"&amp;G2888&amp;"'!"&amp;H2888),"")</f>
        <v/>
      </c>
      <c r="G2888" s="1533"/>
      <c r="I2888" s="4"/>
      <c r="J2888" s="4"/>
      <c r="K2888" s="4"/>
    </row>
    <row r="2889" spans="1:11" x14ac:dyDescent="0.2">
      <c r="A2889" s="1">
        <v>2884</v>
      </c>
      <c r="D2889" s="4"/>
      <c r="E2889" s="2" t="b">
        <f t="shared" ca="1" si="76"/>
        <v>1</v>
      </c>
      <c r="F2889" s="2" t="str" cm="1">
        <f t="array" aca="1" ref="F2889" ca="1">IF(G2889&lt;&gt;"",INDIRECT("'"&amp;G2889&amp;"'!"&amp;H2889),"")</f>
        <v/>
      </c>
      <c r="G2889" s="1533"/>
      <c r="I2889" s="4"/>
      <c r="J2889" s="4"/>
      <c r="K2889" s="4"/>
    </row>
    <row r="2890" spans="1:11" x14ac:dyDescent="0.2">
      <c r="A2890" s="1">
        <v>2885</v>
      </c>
      <c r="D2890" s="4"/>
      <c r="E2890" s="2" t="b">
        <f t="shared" ca="1" si="76"/>
        <v>1</v>
      </c>
      <c r="F2890" s="2" t="str" cm="1">
        <f t="array" aca="1" ref="F2890" ca="1">IF(G2890&lt;&gt;"",INDIRECT("'"&amp;G2890&amp;"'!"&amp;H2890),"")</f>
        <v/>
      </c>
      <c r="G2890" s="1533"/>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33" t="s">
        <v>6772</v>
      </c>
      <c r="H2891" s="2" t="s">
        <v>4966</v>
      </c>
    </row>
    <row r="2892" spans="1:11" x14ac:dyDescent="0.2">
      <c r="A2892" s="1">
        <v>2887</v>
      </c>
      <c r="D2892" s="4"/>
      <c r="E2892" s="2" t="b">
        <f t="shared" ca="1" si="76"/>
        <v>1</v>
      </c>
      <c r="F2892" s="2" t="str" cm="1">
        <f t="array" aca="1" ref="F2892" ca="1">IF(G2892&lt;&gt;"",INDIRECT("'"&amp;G2892&amp;"'!"&amp;H2892),"")</f>
        <v/>
      </c>
      <c r="G2892" s="1533"/>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33" t="s">
        <v>6772</v>
      </c>
      <c r="H2893" s="2" t="s">
        <v>4967</v>
      </c>
    </row>
    <row r="2894" spans="1:11" x14ac:dyDescent="0.2">
      <c r="A2894">
        <v>2889</v>
      </c>
      <c r="B2894" s="7">
        <f>'EstExp 12-20'!E81</f>
        <v>0</v>
      </c>
      <c r="C2894" s="3">
        <f t="shared" si="77"/>
        <v>2889</v>
      </c>
      <c r="E2894" s="2" t="b">
        <f t="shared" ca="1" si="76"/>
        <v>1</v>
      </c>
      <c r="F2894" s="2" cm="1">
        <f t="array" aca="1" ref="F2894" ca="1">IF(G2894&lt;&gt;"",INDIRECT("'"&amp;G2894&amp;"'!"&amp;H2894),"")</f>
        <v>0</v>
      </c>
      <c r="G2894" s="1533" t="s">
        <v>6772</v>
      </c>
      <c r="H2894" s="2" t="s">
        <v>4868</v>
      </c>
    </row>
    <row r="2895" spans="1:11" x14ac:dyDescent="0.2">
      <c r="A2895">
        <v>2890</v>
      </c>
      <c r="B2895" s="7">
        <f>'EstExp 12-20'!E82</f>
        <v>0</v>
      </c>
      <c r="C2895" s="3">
        <f t="shared" si="77"/>
        <v>2890</v>
      </c>
      <c r="E2895" s="2" t="b">
        <f t="shared" ca="1" si="76"/>
        <v>1</v>
      </c>
      <c r="F2895" s="2" cm="1">
        <f t="array" aca="1" ref="F2895" ca="1">IF(G2895&lt;&gt;"",INDIRECT("'"&amp;G2895&amp;"'!"&amp;H2895),"")</f>
        <v>0</v>
      </c>
      <c r="G2895" s="1533" t="s">
        <v>6772</v>
      </c>
      <c r="H2895" s="2" t="s">
        <v>4968</v>
      </c>
    </row>
    <row r="2896" spans="1:11" x14ac:dyDescent="0.2">
      <c r="A2896">
        <v>2891</v>
      </c>
      <c r="B2896" s="7">
        <f>'EstExp 12-20'!E83</f>
        <v>0</v>
      </c>
      <c r="C2896" s="3">
        <f t="shared" si="77"/>
        <v>2891</v>
      </c>
      <c r="E2896" s="2" t="b">
        <f t="shared" ca="1" si="76"/>
        <v>1</v>
      </c>
      <c r="F2896" s="2" cm="1">
        <f t="array" aca="1" ref="F2896" ca="1">IF(G2896&lt;&gt;"",INDIRECT("'"&amp;G2896&amp;"'!"&amp;H2896),"")</f>
        <v>0</v>
      </c>
      <c r="G2896" s="1533" t="s">
        <v>6772</v>
      </c>
      <c r="H2896" s="2" t="s">
        <v>4969</v>
      </c>
    </row>
    <row r="2897" spans="1:8" x14ac:dyDescent="0.2">
      <c r="A2897">
        <v>2892</v>
      </c>
      <c r="B2897" s="7">
        <f>'EstExp 12-20'!E84</f>
        <v>0</v>
      </c>
      <c r="C2897" s="3">
        <f t="shared" si="77"/>
        <v>2892</v>
      </c>
      <c r="E2897" s="2" t="b">
        <f t="shared" ca="1" si="76"/>
        <v>1</v>
      </c>
      <c r="F2897" s="2" cm="1">
        <f t="array" aca="1" ref="F2897" ca="1">IF(G2897&lt;&gt;"",INDIRECT("'"&amp;G2897&amp;"'!"&amp;H2897),"")</f>
        <v>0</v>
      </c>
      <c r="G2897" s="1533" t="s">
        <v>6772</v>
      </c>
      <c r="H2897" s="2" t="s">
        <v>4970</v>
      </c>
    </row>
    <row r="2898" spans="1:8" x14ac:dyDescent="0.2">
      <c r="A2898">
        <v>2893</v>
      </c>
      <c r="B2898" s="7">
        <f>'EstExp 12-20'!E85</f>
        <v>0</v>
      </c>
      <c r="C2898" s="3">
        <f t="shared" si="77"/>
        <v>2893</v>
      </c>
      <c r="E2898" s="2" t="b">
        <f t="shared" ca="1" si="76"/>
        <v>1</v>
      </c>
      <c r="F2898" s="2" cm="1">
        <f t="array" aca="1" ref="F2898" ca="1">IF(G2898&lt;&gt;"",INDIRECT("'"&amp;G2898&amp;"'!"&amp;H2898),"")</f>
        <v>0</v>
      </c>
      <c r="G2898" s="1533" t="s">
        <v>6772</v>
      </c>
      <c r="H2898" s="2" t="s">
        <v>4971</v>
      </c>
    </row>
    <row r="2899" spans="1:8" x14ac:dyDescent="0.2">
      <c r="A2899">
        <v>2894</v>
      </c>
      <c r="B2899" s="7">
        <f>'EstExp 12-20'!H80</f>
        <v>3000</v>
      </c>
      <c r="C2899" s="3">
        <f t="shared" si="77"/>
        <v>-106</v>
      </c>
      <c r="E2899" s="2" t="b">
        <f t="shared" ca="1" si="76"/>
        <v>1</v>
      </c>
      <c r="F2899" s="2" cm="1">
        <f t="array" aca="1" ref="F2899" ca="1">IF(G2899&lt;&gt;"",INDIRECT("'"&amp;G2899&amp;"'!"&amp;H2899),"")</f>
        <v>3000</v>
      </c>
      <c r="G2899" s="1533" t="s">
        <v>6772</v>
      </c>
      <c r="H2899" s="2" t="s">
        <v>4972</v>
      </c>
    </row>
    <row r="2900" spans="1:8" x14ac:dyDescent="0.2">
      <c r="A2900">
        <v>2895</v>
      </c>
      <c r="B2900" s="7">
        <f>'EstExp 12-20'!H81</f>
        <v>1650000</v>
      </c>
      <c r="C2900" s="3">
        <f t="shared" si="77"/>
        <v>-1647105</v>
      </c>
      <c r="E2900" s="2" t="b">
        <f t="shared" ca="1" si="76"/>
        <v>1</v>
      </c>
      <c r="F2900" s="2" cm="1">
        <f t="array" aca="1" ref="F2900" ca="1">IF(G2900&lt;&gt;"",INDIRECT("'"&amp;G2900&amp;"'!"&amp;H2900),"")</f>
        <v>1650000</v>
      </c>
      <c r="G2900" s="1533" t="s">
        <v>6772</v>
      </c>
      <c r="H2900" s="2" t="s">
        <v>4874</v>
      </c>
    </row>
    <row r="2901" spans="1:8" x14ac:dyDescent="0.2">
      <c r="A2901">
        <v>2896</v>
      </c>
      <c r="B2901" s="7">
        <f>'EstExp 12-20'!H82</f>
        <v>0</v>
      </c>
      <c r="C2901" s="3">
        <f t="shared" si="77"/>
        <v>2896</v>
      </c>
      <c r="E2901" s="2" t="b">
        <f t="shared" ca="1" si="76"/>
        <v>1</v>
      </c>
      <c r="F2901" s="2" cm="1">
        <f t="array" aca="1" ref="F2901" ca="1">IF(G2901&lt;&gt;"",INDIRECT("'"&amp;G2901&amp;"'!"&amp;H2901),"")</f>
        <v>0</v>
      </c>
      <c r="G2901" s="1533" t="s">
        <v>6772</v>
      </c>
      <c r="H2901" s="2" t="s">
        <v>4973</v>
      </c>
    </row>
    <row r="2902" spans="1:8" x14ac:dyDescent="0.2">
      <c r="A2902">
        <v>2897</v>
      </c>
      <c r="B2902" s="7">
        <f>'EstExp 12-20'!H83</f>
        <v>0</v>
      </c>
      <c r="C2902" s="3">
        <f t="shared" si="77"/>
        <v>2897</v>
      </c>
      <c r="E2902" s="2" t="b">
        <f t="shared" ca="1" si="76"/>
        <v>1</v>
      </c>
      <c r="F2902" s="2" cm="1">
        <f t="array" aca="1" ref="F2902" ca="1">IF(G2902&lt;&gt;"",INDIRECT("'"&amp;G2902&amp;"'!"&amp;H2902),"")</f>
        <v>0</v>
      </c>
      <c r="G2902" s="1533" t="s">
        <v>6772</v>
      </c>
      <c r="H2902" s="2" t="s">
        <v>4974</v>
      </c>
    </row>
    <row r="2903" spans="1:8" x14ac:dyDescent="0.2">
      <c r="A2903">
        <v>2898</v>
      </c>
      <c r="B2903" s="7">
        <f>'EstExp 12-20'!H84</f>
        <v>0</v>
      </c>
      <c r="C2903" s="3">
        <f t="shared" si="77"/>
        <v>2898</v>
      </c>
      <c r="E2903" s="2" t="b">
        <f t="shared" ca="1" si="76"/>
        <v>1</v>
      </c>
      <c r="F2903" s="2" cm="1">
        <f t="array" aca="1" ref="F2903" ca="1">IF(G2903&lt;&gt;"",INDIRECT("'"&amp;G2903&amp;"'!"&amp;H2903),"")</f>
        <v>0</v>
      </c>
      <c r="G2903" s="1533" t="s">
        <v>6772</v>
      </c>
      <c r="H2903" s="2" t="s">
        <v>4975</v>
      </c>
    </row>
    <row r="2904" spans="1:8" x14ac:dyDescent="0.2">
      <c r="A2904">
        <v>2899</v>
      </c>
      <c r="B2904" s="7">
        <f>'EstExp 12-20'!H85</f>
        <v>0</v>
      </c>
      <c r="C2904" s="3">
        <f t="shared" si="77"/>
        <v>2899</v>
      </c>
      <c r="E2904" s="2" t="b">
        <f t="shared" ca="1" si="76"/>
        <v>1</v>
      </c>
      <c r="F2904" s="2" cm="1">
        <f t="array" aca="1" ref="F2904" ca="1">IF(G2904&lt;&gt;"",INDIRECT("'"&amp;G2904&amp;"'!"&amp;H2904),"")</f>
        <v>0</v>
      </c>
      <c r="G2904" s="1533" t="s">
        <v>6772</v>
      </c>
      <c r="H2904" s="2" t="s">
        <v>4976</v>
      </c>
    </row>
    <row r="2905" spans="1:8" x14ac:dyDescent="0.2">
      <c r="A2905" s="1">
        <v>2900</v>
      </c>
      <c r="D2905" s="3" t="s">
        <v>299</v>
      </c>
      <c r="E2905" s="2" t="b">
        <f t="shared" ca="1" si="76"/>
        <v>1</v>
      </c>
      <c r="F2905" s="2" t="str" cm="1">
        <f t="array" aca="1" ref="F2905" ca="1">IF(G2905&lt;&gt;"",INDIRECT("'"&amp;G2905&amp;"'!"&amp;H2905),"")</f>
        <v/>
      </c>
      <c r="G2905" s="1533"/>
    </row>
    <row r="2906" spans="1:8" x14ac:dyDescent="0.2">
      <c r="A2906" s="1">
        <v>2901</v>
      </c>
      <c r="D2906" s="3" t="s">
        <v>299</v>
      </c>
      <c r="E2906" s="2" t="b">
        <f t="shared" ca="1" si="76"/>
        <v>1</v>
      </c>
      <c r="F2906" s="2" t="str" cm="1">
        <f t="array" aca="1" ref="F2906" ca="1">IF(G2906&lt;&gt;"",INDIRECT("'"&amp;G2906&amp;"'!"&amp;H2906),"")</f>
        <v/>
      </c>
      <c r="G2906" s="1533"/>
    </row>
    <row r="2907" spans="1:8" x14ac:dyDescent="0.2">
      <c r="A2907" s="1">
        <v>2902</v>
      </c>
      <c r="D2907" s="3" t="s">
        <v>299</v>
      </c>
      <c r="E2907" s="2" t="b">
        <f t="shared" ca="1" si="76"/>
        <v>1</v>
      </c>
      <c r="F2907" s="2" t="str" cm="1">
        <f t="array" aca="1" ref="F2907" ca="1">IF(G2907&lt;&gt;"",INDIRECT("'"&amp;G2907&amp;"'!"&amp;H2907),"")</f>
        <v/>
      </c>
      <c r="G2907" s="1533"/>
    </row>
    <row r="2908" spans="1:8" x14ac:dyDescent="0.2">
      <c r="A2908" s="1">
        <v>2903</v>
      </c>
      <c r="D2908" s="3" t="s">
        <v>299</v>
      </c>
      <c r="E2908" s="2" t="b">
        <f t="shared" ca="1" si="76"/>
        <v>1</v>
      </c>
      <c r="F2908" s="2" t="str" cm="1">
        <f t="array" aca="1" ref="F2908" ca="1">IF(G2908&lt;&gt;"",INDIRECT("'"&amp;G2908&amp;"'!"&amp;H2908),"")</f>
        <v/>
      </c>
      <c r="G2908" s="1533"/>
    </row>
    <row r="2909" spans="1:8" x14ac:dyDescent="0.2">
      <c r="A2909" s="1">
        <v>2904</v>
      </c>
      <c r="D2909" s="3" t="s">
        <v>299</v>
      </c>
      <c r="E2909" s="2" t="b">
        <f t="shared" ca="1" si="76"/>
        <v>1</v>
      </c>
      <c r="F2909" s="2" t="str" cm="1">
        <f t="array" aca="1" ref="F2909" ca="1">IF(G2909&lt;&gt;"",INDIRECT("'"&amp;G2909&amp;"'!"&amp;H2909),"")</f>
        <v/>
      </c>
      <c r="G2909" s="1533"/>
    </row>
    <row r="2910" spans="1:8" x14ac:dyDescent="0.2">
      <c r="A2910" s="1">
        <v>2905</v>
      </c>
      <c r="D2910" s="3" t="s">
        <v>299</v>
      </c>
      <c r="E2910" s="2" t="b">
        <f t="shared" ca="1" si="76"/>
        <v>1</v>
      </c>
      <c r="F2910" s="2" t="str" cm="1">
        <f t="array" aca="1" ref="F2910" ca="1">IF(G2910&lt;&gt;"",INDIRECT("'"&amp;G2910&amp;"'!"&amp;H2910),"")</f>
        <v/>
      </c>
      <c r="G2910" s="1533"/>
    </row>
    <row r="2911" spans="1:8" x14ac:dyDescent="0.2">
      <c r="A2911" s="1">
        <v>2906</v>
      </c>
      <c r="D2911" s="3" t="s">
        <v>299</v>
      </c>
      <c r="E2911" s="2" t="b">
        <f t="shared" ca="1" si="76"/>
        <v>1</v>
      </c>
      <c r="F2911" s="2" t="str" cm="1">
        <f t="array" aca="1" ref="F2911" ca="1">IF(G2911&lt;&gt;"",INDIRECT("'"&amp;G2911&amp;"'!"&amp;H2911),"")</f>
        <v/>
      </c>
      <c r="G2911" s="1533"/>
    </row>
    <row r="2912" spans="1:8" x14ac:dyDescent="0.2">
      <c r="A2912" s="1">
        <v>2907</v>
      </c>
      <c r="D2912" s="3" t="s">
        <v>299</v>
      </c>
      <c r="E2912" s="2" t="b">
        <f t="shared" ca="1" si="76"/>
        <v>1</v>
      </c>
      <c r="F2912" s="2" t="str" cm="1">
        <f t="array" aca="1" ref="F2912" ca="1">IF(G2912&lt;&gt;"",INDIRECT("'"&amp;G2912&amp;"'!"&amp;H2912),"")</f>
        <v/>
      </c>
      <c r="G2912" s="1533"/>
    </row>
    <row r="2913" spans="1:8" x14ac:dyDescent="0.2">
      <c r="A2913" s="1">
        <v>2908</v>
      </c>
      <c r="D2913" s="3" t="s">
        <v>299</v>
      </c>
      <c r="E2913" s="2" t="b">
        <f t="shared" ca="1" si="76"/>
        <v>1</v>
      </c>
      <c r="F2913" s="2" t="str" cm="1">
        <f t="array" aca="1" ref="F2913" ca="1">IF(G2913&lt;&gt;"",INDIRECT("'"&amp;G2913&amp;"'!"&amp;H2913),"")</f>
        <v/>
      </c>
      <c r="G2913" s="1533"/>
    </row>
    <row r="2914" spans="1:8" x14ac:dyDescent="0.2">
      <c r="A2914" s="1">
        <v>2909</v>
      </c>
      <c r="D2914" s="3" t="s">
        <v>299</v>
      </c>
      <c r="E2914" s="2" t="b">
        <f t="shared" ca="1" si="76"/>
        <v>1</v>
      </c>
      <c r="F2914" s="2" t="str" cm="1">
        <f t="array" aca="1" ref="F2914" ca="1">IF(G2914&lt;&gt;"",INDIRECT("'"&amp;G2914&amp;"'!"&amp;H2914),"")</f>
        <v/>
      </c>
      <c r="G2914" s="1533"/>
    </row>
    <row r="2915" spans="1:8" x14ac:dyDescent="0.2">
      <c r="A2915" s="1">
        <v>2910</v>
      </c>
      <c r="D2915" s="3" t="s">
        <v>299</v>
      </c>
      <c r="E2915" s="2" t="b">
        <f t="shared" ca="1" si="76"/>
        <v>1</v>
      </c>
      <c r="F2915" s="2" t="str" cm="1">
        <f t="array" aca="1" ref="F2915" ca="1">IF(G2915&lt;&gt;"",INDIRECT("'"&amp;G2915&amp;"'!"&amp;H2915),"")</f>
        <v/>
      </c>
      <c r="G2915" s="1533"/>
    </row>
    <row r="2916" spans="1:8" x14ac:dyDescent="0.2">
      <c r="A2916" s="1">
        <v>2911</v>
      </c>
      <c r="D2916" s="3" t="s">
        <v>299</v>
      </c>
      <c r="E2916" s="2" t="b">
        <f t="shared" ca="1" si="76"/>
        <v>1</v>
      </c>
      <c r="F2916" s="2" t="str" cm="1">
        <f t="array" aca="1" ref="F2916" ca="1">IF(G2916&lt;&gt;"",INDIRECT("'"&amp;G2916&amp;"'!"&amp;H2916),"")</f>
        <v/>
      </c>
      <c r="G2916" s="1533"/>
    </row>
    <row r="2917" spans="1:8" x14ac:dyDescent="0.2">
      <c r="A2917">
        <v>2912</v>
      </c>
      <c r="B2917" s="7">
        <f>'EstExp 12-20'!K80</f>
        <v>3000</v>
      </c>
      <c r="C2917" s="3">
        <f t="shared" si="77"/>
        <v>-88</v>
      </c>
      <c r="E2917" s="2" t="b">
        <f t="shared" ca="1" si="76"/>
        <v>1</v>
      </c>
      <c r="F2917" s="2" cm="1">
        <f t="array" aca="1" ref="F2917" ca="1">IF(G2917&lt;&gt;"",INDIRECT("'"&amp;G2917&amp;"'!"&amp;H2917),"")</f>
        <v>3000</v>
      </c>
      <c r="G2917" s="1533" t="s">
        <v>6772</v>
      </c>
      <c r="H2917" s="2" t="s">
        <v>4977</v>
      </c>
    </row>
    <row r="2918" spans="1:8" x14ac:dyDescent="0.2">
      <c r="A2918">
        <v>2913</v>
      </c>
      <c r="B2918" s="7">
        <f>'EstExp 12-20'!K81</f>
        <v>1650000</v>
      </c>
      <c r="C2918" s="3">
        <f t="shared" si="77"/>
        <v>-1647087</v>
      </c>
      <c r="E2918" s="2" t="b">
        <f t="shared" ca="1" si="76"/>
        <v>1</v>
      </c>
      <c r="F2918" s="2" cm="1">
        <f t="array" aca="1" ref="F2918" ca="1">IF(G2918&lt;&gt;"",INDIRECT("'"&amp;G2918&amp;"'!"&amp;H2918),"")</f>
        <v>1650000</v>
      </c>
      <c r="G2918" s="1533" t="s">
        <v>6772</v>
      </c>
      <c r="H2918" s="2" t="s">
        <v>4978</v>
      </c>
    </row>
    <row r="2919" spans="1:8" x14ac:dyDescent="0.2">
      <c r="A2919">
        <v>2914</v>
      </c>
      <c r="B2919" s="7">
        <f>'EstExp 12-20'!K82</f>
        <v>0</v>
      </c>
      <c r="C2919" s="3">
        <f t="shared" si="77"/>
        <v>2914</v>
      </c>
      <c r="E2919" s="2" t="b">
        <f t="shared" ca="1" si="76"/>
        <v>1</v>
      </c>
      <c r="F2919" s="2" cm="1">
        <f t="array" aca="1" ref="F2919" ca="1">IF(G2919&lt;&gt;"",INDIRECT("'"&amp;G2919&amp;"'!"&amp;H2919),"")</f>
        <v>0</v>
      </c>
      <c r="G2919" s="1533" t="s">
        <v>6772</v>
      </c>
      <c r="H2919" s="2" t="s">
        <v>4979</v>
      </c>
    </row>
    <row r="2920" spans="1:8" x14ac:dyDescent="0.2">
      <c r="A2920">
        <v>2915</v>
      </c>
      <c r="B2920" s="7">
        <f>'EstExp 12-20'!K83</f>
        <v>0</v>
      </c>
      <c r="C2920" s="3">
        <f t="shared" si="77"/>
        <v>2915</v>
      </c>
      <c r="E2920" s="2" t="b">
        <f t="shared" ca="1" si="76"/>
        <v>1</v>
      </c>
      <c r="F2920" s="2" cm="1">
        <f t="array" aca="1" ref="F2920" ca="1">IF(G2920&lt;&gt;"",INDIRECT("'"&amp;G2920&amp;"'!"&amp;H2920),"")</f>
        <v>0</v>
      </c>
      <c r="G2920" s="1533" t="s">
        <v>6772</v>
      </c>
      <c r="H2920" s="2" t="s">
        <v>4980</v>
      </c>
    </row>
    <row r="2921" spans="1:8" x14ac:dyDescent="0.2">
      <c r="A2921">
        <v>2916</v>
      </c>
      <c r="B2921" s="7">
        <f>'EstExp 12-20'!K84</f>
        <v>0</v>
      </c>
      <c r="C2921" s="3">
        <f t="shared" si="77"/>
        <v>2916</v>
      </c>
      <c r="E2921" s="2" t="b">
        <f t="shared" ca="1" si="76"/>
        <v>1</v>
      </c>
      <c r="F2921" s="2" cm="1">
        <f t="array" aca="1" ref="F2921" ca="1">IF(G2921&lt;&gt;"",INDIRECT("'"&amp;G2921&amp;"'!"&amp;H2921),"")</f>
        <v>0</v>
      </c>
      <c r="G2921" s="1533" t="s">
        <v>6772</v>
      </c>
      <c r="H2921" s="2" t="s">
        <v>4981</v>
      </c>
    </row>
    <row r="2922" spans="1:8" x14ac:dyDescent="0.2">
      <c r="A2922">
        <v>2917</v>
      </c>
      <c r="B2922" s="7">
        <f>'EstExp 12-20'!K85</f>
        <v>0</v>
      </c>
      <c r="C2922" s="3">
        <f t="shared" si="77"/>
        <v>2917</v>
      </c>
      <c r="E2922" s="2" t="b">
        <f t="shared" ca="1" si="76"/>
        <v>1</v>
      </c>
      <c r="F2922" s="2" cm="1">
        <f t="array" aca="1" ref="F2922" ca="1">IF(G2922&lt;&gt;"",INDIRECT("'"&amp;G2922&amp;"'!"&amp;H2922),"")</f>
        <v>0</v>
      </c>
      <c r="G2922" s="1533" t="s">
        <v>6772</v>
      </c>
      <c r="H2922" s="2" t="s">
        <v>4982</v>
      </c>
    </row>
    <row r="2923" spans="1:8" x14ac:dyDescent="0.2">
      <c r="A2923">
        <v>2918</v>
      </c>
      <c r="B2923" s="7">
        <f>'EstExp 12-20'!H138</f>
        <v>0</v>
      </c>
      <c r="C2923" s="3">
        <f t="shared" si="77"/>
        <v>2918</v>
      </c>
      <c r="E2923" s="2" t="b">
        <f t="shared" ca="1" si="76"/>
        <v>1</v>
      </c>
      <c r="F2923" s="2" cm="1">
        <f t="array" aca="1" ref="F2923" ca="1">IF(G2923&lt;&gt;"",INDIRECT("'"&amp;G2923&amp;"'!"&amp;H2923),"")</f>
        <v>0</v>
      </c>
      <c r="G2923" s="1533" t="s">
        <v>6772</v>
      </c>
      <c r="H2923" s="2" t="s">
        <v>4983</v>
      </c>
    </row>
    <row r="2924" spans="1:8" x14ac:dyDescent="0.2">
      <c r="A2924">
        <v>2919</v>
      </c>
      <c r="B2924" s="7">
        <f>'EstExp 12-20'!H139</f>
        <v>0</v>
      </c>
      <c r="C2924" s="3">
        <f t="shared" si="77"/>
        <v>2919</v>
      </c>
      <c r="E2924" s="2" t="b">
        <f t="shared" ca="1" si="76"/>
        <v>1</v>
      </c>
      <c r="F2924" s="2" cm="1">
        <f t="array" aca="1" ref="F2924" ca="1">IF(G2924&lt;&gt;"",INDIRECT("'"&amp;G2924&amp;"'!"&amp;H2924),"")</f>
        <v>0</v>
      </c>
      <c r="G2924" s="1533" t="s">
        <v>6772</v>
      </c>
      <c r="H2924" s="2" t="s">
        <v>4984</v>
      </c>
    </row>
    <row r="2925" spans="1:8" x14ac:dyDescent="0.2">
      <c r="A2925">
        <v>2920</v>
      </c>
      <c r="B2925" s="7">
        <f>'EstExp 12-20'!H140</f>
        <v>0</v>
      </c>
      <c r="C2925" s="3">
        <f t="shared" si="77"/>
        <v>2920</v>
      </c>
      <c r="E2925" s="2" t="b">
        <f t="shared" ca="1" si="76"/>
        <v>1</v>
      </c>
      <c r="F2925" s="2" cm="1">
        <f t="array" aca="1" ref="F2925" ca="1">IF(G2925&lt;&gt;"",INDIRECT("'"&amp;G2925&amp;"'!"&amp;H2925),"")</f>
        <v>0</v>
      </c>
      <c r="G2925" s="1533" t="s">
        <v>6772</v>
      </c>
      <c r="H2925" s="2" t="s">
        <v>4985</v>
      </c>
    </row>
    <row r="2926" spans="1:8" x14ac:dyDescent="0.2">
      <c r="A2926" s="1">
        <v>2921</v>
      </c>
      <c r="D2926" s="3" t="s">
        <v>299</v>
      </c>
      <c r="E2926" s="2" t="b">
        <f t="shared" ca="1" si="76"/>
        <v>1</v>
      </c>
      <c r="F2926" s="2" t="str" cm="1">
        <f t="array" aca="1" ref="F2926" ca="1">IF(G2926&lt;&gt;"",INDIRECT("'"&amp;G2926&amp;"'!"&amp;H2926),"")</f>
        <v/>
      </c>
      <c r="G2926" s="1533"/>
    </row>
    <row r="2927" spans="1:8" x14ac:dyDescent="0.2">
      <c r="A2927" s="1">
        <v>2922</v>
      </c>
      <c r="D2927" s="3" t="s">
        <v>299</v>
      </c>
      <c r="E2927" s="2" t="b">
        <f t="shared" ca="1" si="76"/>
        <v>1</v>
      </c>
      <c r="F2927" s="2" t="str" cm="1">
        <f t="array" aca="1" ref="F2927" ca="1">IF(G2927&lt;&gt;"",INDIRECT("'"&amp;G2927&amp;"'!"&amp;H2927),"")</f>
        <v/>
      </c>
      <c r="G2927" s="1533"/>
    </row>
    <row r="2928" spans="1:8" x14ac:dyDescent="0.2">
      <c r="A2928" s="1">
        <v>2923</v>
      </c>
      <c r="D2928" s="3" t="s">
        <v>299</v>
      </c>
      <c r="E2928" s="2" t="b">
        <f t="shared" ca="1" si="76"/>
        <v>1</v>
      </c>
      <c r="F2928" s="2" t="str" cm="1">
        <f t="array" aca="1" ref="F2928" ca="1">IF(G2928&lt;&gt;"",INDIRECT("'"&amp;G2928&amp;"'!"&amp;H2928),"")</f>
        <v/>
      </c>
      <c r="G2928" s="1533"/>
    </row>
    <row r="2929" spans="1:8" x14ac:dyDescent="0.2">
      <c r="A2929" s="1">
        <v>2924</v>
      </c>
      <c r="D2929" s="3" t="s">
        <v>299</v>
      </c>
      <c r="E2929" s="2" t="b">
        <f t="shared" ca="1" si="76"/>
        <v>1</v>
      </c>
      <c r="F2929" s="2" t="str" cm="1">
        <f t="array" aca="1" ref="F2929" ca="1">IF(G2929&lt;&gt;"",INDIRECT("'"&amp;G2929&amp;"'!"&amp;H2929),"")</f>
        <v/>
      </c>
      <c r="G2929" s="1533"/>
    </row>
    <row r="2930" spans="1:8" x14ac:dyDescent="0.2">
      <c r="A2930">
        <v>2925</v>
      </c>
      <c r="B2930" s="7">
        <f>'EstExp 12-20'!K138</f>
        <v>0</v>
      </c>
      <c r="C2930" s="3">
        <f t="shared" si="77"/>
        <v>2925</v>
      </c>
      <c r="E2930" s="2" t="b">
        <f t="shared" ca="1" si="76"/>
        <v>1</v>
      </c>
      <c r="F2930" s="2" cm="1">
        <f t="array" aca="1" ref="F2930" ca="1">IF(G2930&lt;&gt;"",INDIRECT("'"&amp;G2930&amp;"'!"&amp;H2930),"")</f>
        <v>0</v>
      </c>
      <c r="G2930" s="1533" t="s">
        <v>6772</v>
      </c>
      <c r="H2930" s="2" t="s">
        <v>4986</v>
      </c>
    </row>
    <row r="2931" spans="1:8" x14ac:dyDescent="0.2">
      <c r="A2931">
        <v>2926</v>
      </c>
      <c r="B2931" s="7">
        <f>'EstExp 12-20'!K139</f>
        <v>0</v>
      </c>
      <c r="C2931" s="3">
        <f t="shared" si="77"/>
        <v>2926</v>
      </c>
      <c r="E2931" s="2" t="b">
        <f t="shared" ca="1" si="76"/>
        <v>1</v>
      </c>
      <c r="F2931" s="2" cm="1">
        <f t="array" aca="1" ref="F2931" ca="1">IF(G2931&lt;&gt;"",INDIRECT("'"&amp;G2931&amp;"'!"&amp;H2931),"")</f>
        <v>0</v>
      </c>
      <c r="G2931" s="1533" t="s">
        <v>6772</v>
      </c>
      <c r="H2931" s="2" t="s">
        <v>4987</v>
      </c>
    </row>
    <row r="2932" spans="1:8" x14ac:dyDescent="0.2">
      <c r="A2932">
        <v>2927</v>
      </c>
      <c r="B2932" s="7">
        <f>'EstExp 12-20'!K140</f>
        <v>0</v>
      </c>
      <c r="C2932" s="3">
        <f t="shared" si="77"/>
        <v>2927</v>
      </c>
      <c r="E2932" s="2" t="b">
        <f t="shared" ca="1" si="76"/>
        <v>1</v>
      </c>
      <c r="F2932" s="2" cm="1">
        <f t="array" aca="1" ref="F2932" ca="1">IF(G2932&lt;&gt;"",INDIRECT("'"&amp;G2932&amp;"'!"&amp;H2932),"")</f>
        <v>0</v>
      </c>
      <c r="G2932" s="1533" t="s">
        <v>6772</v>
      </c>
      <c r="H2932" s="2" t="s">
        <v>4988</v>
      </c>
    </row>
    <row r="2933" spans="1:8" x14ac:dyDescent="0.2">
      <c r="A2933">
        <v>2928</v>
      </c>
      <c r="B2933" s="7">
        <f>'EstExp 12-20'!E192</f>
        <v>0</v>
      </c>
      <c r="C2933" s="3">
        <f t="shared" si="77"/>
        <v>2928</v>
      </c>
      <c r="E2933" s="2" t="b">
        <f t="shared" ca="1" si="76"/>
        <v>1</v>
      </c>
      <c r="F2933" s="2" cm="1">
        <f t="array" aca="1" ref="F2933" ca="1">IF(G2933&lt;&gt;"",INDIRECT("'"&amp;G2933&amp;"'!"&amp;H2933),"")</f>
        <v>0</v>
      </c>
      <c r="G2933" s="1533" t="s">
        <v>6772</v>
      </c>
      <c r="H2933" s="2" t="s">
        <v>4989</v>
      </c>
    </row>
    <row r="2934" spans="1:8" x14ac:dyDescent="0.2">
      <c r="A2934">
        <v>2929</v>
      </c>
      <c r="B2934" s="7">
        <f>'EstExp 12-20'!E193</f>
        <v>0</v>
      </c>
      <c r="C2934" s="3">
        <f t="shared" si="77"/>
        <v>2929</v>
      </c>
      <c r="E2934" s="2" t="b">
        <f t="shared" ca="1" si="76"/>
        <v>1</v>
      </c>
      <c r="F2934" s="2" cm="1">
        <f t="array" aca="1" ref="F2934" ca="1">IF(G2934&lt;&gt;"",INDIRECT("'"&amp;G2934&amp;"'!"&amp;H2934),"")</f>
        <v>0</v>
      </c>
      <c r="G2934" s="1533" t="s">
        <v>6772</v>
      </c>
      <c r="H2934" s="2" t="s">
        <v>4990</v>
      </c>
    </row>
    <row r="2935" spans="1:8" x14ac:dyDescent="0.2">
      <c r="A2935">
        <v>2930</v>
      </c>
      <c r="B2935" s="7">
        <f>'EstExp 12-20'!E194</f>
        <v>0</v>
      </c>
      <c r="C2935" s="3">
        <f t="shared" si="77"/>
        <v>2930</v>
      </c>
      <c r="E2935" s="2" t="b">
        <f t="shared" ca="1" si="76"/>
        <v>1</v>
      </c>
      <c r="F2935" s="2" cm="1">
        <f t="array" aca="1" ref="F2935" ca="1">IF(G2935&lt;&gt;"",INDIRECT("'"&amp;G2935&amp;"'!"&amp;H2935),"")</f>
        <v>0</v>
      </c>
      <c r="G2935" s="1533" t="s">
        <v>6772</v>
      </c>
      <c r="H2935" s="2" t="s">
        <v>4991</v>
      </c>
    </row>
    <row r="2936" spans="1:8" x14ac:dyDescent="0.2">
      <c r="A2936">
        <v>2931</v>
      </c>
      <c r="B2936" s="7">
        <f>'EstExp 12-20'!E195</f>
        <v>0</v>
      </c>
      <c r="C2936" s="3">
        <f t="shared" si="77"/>
        <v>2931</v>
      </c>
      <c r="E2936" s="2" t="b">
        <f t="shared" ca="1" si="76"/>
        <v>1</v>
      </c>
      <c r="F2936" s="2" cm="1">
        <f t="array" aca="1" ref="F2936" ca="1">IF(G2936&lt;&gt;"",INDIRECT("'"&amp;G2936&amp;"'!"&amp;H2936),"")</f>
        <v>0</v>
      </c>
      <c r="G2936" s="1533" t="s">
        <v>6772</v>
      </c>
      <c r="H2936" s="2" t="s">
        <v>4992</v>
      </c>
    </row>
    <row r="2937" spans="1:8" x14ac:dyDescent="0.2">
      <c r="A2937">
        <v>2932</v>
      </c>
      <c r="B2937" s="7">
        <f>'EstExp 12-20'!E196</f>
        <v>0</v>
      </c>
      <c r="C2937" s="3">
        <f t="shared" si="77"/>
        <v>2932</v>
      </c>
      <c r="E2937" s="2" t="b">
        <f t="shared" ca="1" si="76"/>
        <v>1</v>
      </c>
      <c r="F2937" s="2" cm="1">
        <f t="array" aca="1" ref="F2937" ca="1">IF(G2937&lt;&gt;"",INDIRECT("'"&amp;G2937&amp;"'!"&amp;H2937),"")</f>
        <v>0</v>
      </c>
      <c r="G2937" s="1533" t="s">
        <v>6772</v>
      </c>
      <c r="H2937" s="2" t="s">
        <v>4993</v>
      </c>
    </row>
    <row r="2938" spans="1:8" x14ac:dyDescent="0.2">
      <c r="A2938">
        <v>2933</v>
      </c>
      <c r="B2938" s="7">
        <f>'EstExp 12-20'!E197</f>
        <v>0</v>
      </c>
      <c r="C2938" s="3">
        <f t="shared" si="77"/>
        <v>2933</v>
      </c>
      <c r="E2938" s="2" t="b">
        <f t="shared" ca="1" si="76"/>
        <v>1</v>
      </c>
      <c r="F2938" s="2" cm="1">
        <f t="array" aca="1" ref="F2938" ca="1">IF(G2938&lt;&gt;"",INDIRECT("'"&amp;G2938&amp;"'!"&amp;H2938),"")</f>
        <v>0</v>
      </c>
      <c r="G2938" s="1533" t="s">
        <v>6772</v>
      </c>
      <c r="H2938" s="2" t="s">
        <v>4994</v>
      </c>
    </row>
    <row r="2939" spans="1:8" x14ac:dyDescent="0.2">
      <c r="A2939">
        <v>2934</v>
      </c>
      <c r="B2939" s="7">
        <f>'EstExp 12-20'!H192</f>
        <v>0</v>
      </c>
      <c r="C2939" s="3">
        <f t="shared" si="77"/>
        <v>2934</v>
      </c>
      <c r="E2939" s="2" t="b">
        <f t="shared" ca="1" si="76"/>
        <v>1</v>
      </c>
      <c r="F2939" s="2" cm="1">
        <f t="array" aca="1" ref="F2939" ca="1">IF(G2939&lt;&gt;"",INDIRECT("'"&amp;G2939&amp;"'!"&amp;H2939),"")</f>
        <v>0</v>
      </c>
      <c r="G2939" s="1533" t="s">
        <v>6772</v>
      </c>
      <c r="H2939" s="2" t="s">
        <v>4995</v>
      </c>
    </row>
    <row r="2940" spans="1:8" x14ac:dyDescent="0.2">
      <c r="A2940">
        <v>2935</v>
      </c>
      <c r="B2940" s="7">
        <f>'EstExp 12-20'!H193</f>
        <v>0</v>
      </c>
      <c r="C2940" s="3">
        <f t="shared" si="77"/>
        <v>2935</v>
      </c>
      <c r="E2940" s="2" t="b">
        <f t="shared" ca="1" si="76"/>
        <v>1</v>
      </c>
      <c r="F2940" s="2" cm="1">
        <f t="array" aca="1" ref="F2940" ca="1">IF(G2940&lt;&gt;"",INDIRECT("'"&amp;G2940&amp;"'!"&amp;H2940),"")</f>
        <v>0</v>
      </c>
      <c r="G2940" s="1533" t="s">
        <v>6772</v>
      </c>
      <c r="H2940" s="2" t="s">
        <v>4996</v>
      </c>
    </row>
    <row r="2941" spans="1:8" x14ac:dyDescent="0.2">
      <c r="A2941">
        <v>2936</v>
      </c>
      <c r="B2941" s="7">
        <f>'EstExp 12-20'!H194</f>
        <v>0</v>
      </c>
      <c r="C2941" s="3">
        <f t="shared" si="77"/>
        <v>2936</v>
      </c>
      <c r="E2941" s="2" t="b">
        <f t="shared" ca="1" si="76"/>
        <v>1</v>
      </c>
      <c r="F2941" s="2" cm="1">
        <f t="array" aca="1" ref="F2941" ca="1">IF(G2941&lt;&gt;"",INDIRECT("'"&amp;G2941&amp;"'!"&amp;H2941),"")</f>
        <v>0</v>
      </c>
      <c r="G2941" s="1533" t="s">
        <v>6772</v>
      </c>
      <c r="H2941" s="2" t="s">
        <v>4997</v>
      </c>
    </row>
    <row r="2942" spans="1:8" x14ac:dyDescent="0.2">
      <c r="A2942">
        <v>2937</v>
      </c>
      <c r="B2942" s="7">
        <f>'EstExp 12-20'!H195</f>
        <v>0</v>
      </c>
      <c r="C2942" s="3">
        <f t="shared" si="77"/>
        <v>2937</v>
      </c>
      <c r="E2942" s="2" t="b">
        <f t="shared" ca="1" si="76"/>
        <v>1</v>
      </c>
      <c r="F2942" s="2" cm="1">
        <f t="array" aca="1" ref="F2942" ca="1">IF(G2942&lt;&gt;"",INDIRECT("'"&amp;G2942&amp;"'!"&amp;H2942),"")</f>
        <v>0</v>
      </c>
      <c r="G2942" s="1533" t="s">
        <v>6772</v>
      </c>
      <c r="H2942" s="2" t="s">
        <v>4998</v>
      </c>
    </row>
    <row r="2943" spans="1:8" x14ac:dyDescent="0.2">
      <c r="A2943">
        <v>2938</v>
      </c>
      <c r="B2943" s="7">
        <f>'EstExp 12-20'!H196</f>
        <v>0</v>
      </c>
      <c r="C2943" s="3">
        <f t="shared" si="77"/>
        <v>2938</v>
      </c>
      <c r="E2943" s="2" t="b">
        <f t="shared" ca="1" si="76"/>
        <v>1</v>
      </c>
      <c r="F2943" s="2" cm="1">
        <f t="array" aca="1" ref="F2943" ca="1">IF(G2943&lt;&gt;"",INDIRECT("'"&amp;G2943&amp;"'!"&amp;H2943),"")</f>
        <v>0</v>
      </c>
      <c r="G2943" s="1533" t="s">
        <v>6772</v>
      </c>
      <c r="H2943" s="2" t="s">
        <v>4999</v>
      </c>
    </row>
    <row r="2944" spans="1:8" x14ac:dyDescent="0.2">
      <c r="A2944">
        <v>2939</v>
      </c>
      <c r="B2944" s="7">
        <f>'EstExp 12-20'!H197</f>
        <v>0</v>
      </c>
      <c r="C2944" s="3">
        <f t="shared" si="77"/>
        <v>2939</v>
      </c>
      <c r="E2944" s="2" t="b">
        <f t="shared" ca="1" si="76"/>
        <v>1</v>
      </c>
      <c r="F2944" s="2" cm="1">
        <f t="array" aca="1" ref="F2944" ca="1">IF(G2944&lt;&gt;"",INDIRECT("'"&amp;G2944&amp;"'!"&amp;H2944),"")</f>
        <v>0</v>
      </c>
      <c r="G2944" s="1533" t="s">
        <v>6772</v>
      </c>
      <c r="H2944" s="2" t="s">
        <v>5000</v>
      </c>
    </row>
    <row r="2945" spans="1:11" x14ac:dyDescent="0.2">
      <c r="A2945" s="1">
        <v>2940</v>
      </c>
      <c r="D2945" s="4"/>
      <c r="E2945" s="2" t="b">
        <f t="shared" ca="1" si="76"/>
        <v>1</v>
      </c>
      <c r="F2945" s="2" t="str" cm="1">
        <f t="array" aca="1" ref="F2945" ca="1">IF(G2945&lt;&gt;"",INDIRECT("'"&amp;G2945&amp;"'!"&amp;H2945),"")</f>
        <v/>
      </c>
      <c r="G2945" s="1533"/>
      <c r="I2945" s="4"/>
      <c r="J2945" s="4"/>
      <c r="K2945" s="4"/>
    </row>
    <row r="2946" spans="1:11" x14ac:dyDescent="0.2">
      <c r="A2946" s="1">
        <v>2941</v>
      </c>
      <c r="D2946" s="4"/>
      <c r="E2946" s="2" t="b">
        <f t="shared" ref="E2946:E3009" ca="1" si="78">F2946=B2946</f>
        <v>1</v>
      </c>
      <c r="F2946" s="2" t="str" cm="1">
        <f t="array" aca="1" ref="F2946" ca="1">IF(G2946&lt;&gt;"",INDIRECT("'"&amp;G2946&amp;"'!"&amp;H2946),"")</f>
        <v/>
      </c>
      <c r="G2946" s="1533"/>
      <c r="I2946" s="4"/>
      <c r="J2946" s="4"/>
      <c r="K2946" s="4"/>
    </row>
    <row r="2947" spans="1:11" x14ac:dyDescent="0.2">
      <c r="A2947" s="1">
        <v>2942</v>
      </c>
      <c r="D2947" s="4"/>
      <c r="E2947" s="2" t="b">
        <f t="shared" ca="1" si="78"/>
        <v>1</v>
      </c>
      <c r="F2947" s="2" t="str" cm="1">
        <f t="array" aca="1" ref="F2947" ca="1">IF(G2947&lt;&gt;"",INDIRECT("'"&amp;G2947&amp;"'!"&amp;H2947),"")</f>
        <v/>
      </c>
      <c r="G2947" s="1533"/>
      <c r="I2947" s="4"/>
      <c r="J2947" s="4"/>
      <c r="K2947" s="4"/>
    </row>
    <row r="2948" spans="1:11" x14ac:dyDescent="0.2">
      <c r="A2948" s="1">
        <v>2943</v>
      </c>
      <c r="D2948" s="4"/>
      <c r="E2948" s="2" t="b">
        <f t="shared" ca="1" si="78"/>
        <v>1</v>
      </c>
      <c r="F2948" s="2" t="str" cm="1">
        <f t="array" aca="1" ref="F2948" ca="1">IF(G2948&lt;&gt;"",INDIRECT("'"&amp;G2948&amp;"'!"&amp;H2948),"")</f>
        <v/>
      </c>
      <c r="G2948" s="1533"/>
      <c r="I2948" s="4"/>
      <c r="J2948" s="4"/>
      <c r="K2948" s="4"/>
    </row>
    <row r="2949" spans="1:11" x14ac:dyDescent="0.2">
      <c r="A2949" s="1">
        <v>2944</v>
      </c>
      <c r="D2949" s="4"/>
      <c r="E2949" s="2" t="b">
        <f t="shared" ca="1" si="78"/>
        <v>1</v>
      </c>
      <c r="F2949" s="2" t="str" cm="1">
        <f t="array" aca="1" ref="F2949" ca="1">IF(G2949&lt;&gt;"",INDIRECT("'"&amp;G2949&amp;"'!"&amp;H2949),"")</f>
        <v/>
      </c>
      <c r="G2949" s="1533"/>
      <c r="I2949" s="4"/>
      <c r="J2949" s="4"/>
      <c r="K2949" s="4"/>
    </row>
    <row r="2950" spans="1:11" x14ac:dyDescent="0.2">
      <c r="A2950" s="1">
        <v>2945</v>
      </c>
      <c r="D2950" s="4"/>
      <c r="E2950" s="2" t="b">
        <f t="shared" ca="1" si="78"/>
        <v>1</v>
      </c>
      <c r="F2950" s="2" t="str" cm="1">
        <f t="array" aca="1" ref="F2950" ca="1">IF(G2950&lt;&gt;"",INDIRECT("'"&amp;G2950&amp;"'!"&amp;H2950),"")</f>
        <v/>
      </c>
      <c r="G2950" s="1533"/>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33" t="s">
        <v>6772</v>
      </c>
      <c r="H2951" s="2" t="s">
        <v>5001</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33" t="s">
        <v>6772</v>
      </c>
      <c r="H2952" s="2" t="s">
        <v>5002</v>
      </c>
    </row>
    <row r="2953" spans="1:11" x14ac:dyDescent="0.2">
      <c r="A2953">
        <v>2948</v>
      </c>
      <c r="B2953" s="7">
        <f>'EstExp 12-20'!K194</f>
        <v>0</v>
      </c>
      <c r="C2953" s="3">
        <f t="shared" si="79"/>
        <v>2948</v>
      </c>
      <c r="E2953" s="2" t="b">
        <f t="shared" ca="1" si="78"/>
        <v>1</v>
      </c>
      <c r="F2953" s="2" cm="1">
        <f t="array" aca="1" ref="F2953" ca="1">IF(G2953&lt;&gt;"",INDIRECT("'"&amp;G2953&amp;"'!"&amp;H2953),"")</f>
        <v>0</v>
      </c>
      <c r="G2953" s="1533" t="s">
        <v>6772</v>
      </c>
      <c r="H2953" s="2" t="s">
        <v>5003</v>
      </c>
    </row>
    <row r="2954" spans="1:11" x14ac:dyDescent="0.2">
      <c r="A2954">
        <v>2949</v>
      </c>
      <c r="B2954" s="7">
        <f>'EstExp 12-20'!K195</f>
        <v>0</v>
      </c>
      <c r="C2954" s="3">
        <f t="shared" si="79"/>
        <v>2949</v>
      </c>
      <c r="E2954" s="2" t="b">
        <f t="shared" ca="1" si="78"/>
        <v>1</v>
      </c>
      <c r="F2954" s="2" cm="1">
        <f t="array" aca="1" ref="F2954" ca="1">IF(G2954&lt;&gt;"",INDIRECT("'"&amp;G2954&amp;"'!"&amp;H2954),"")</f>
        <v>0</v>
      </c>
      <c r="G2954" s="1533" t="s">
        <v>6772</v>
      </c>
      <c r="H2954" s="2" t="s">
        <v>5004</v>
      </c>
    </row>
    <row r="2955" spans="1:11" x14ac:dyDescent="0.2">
      <c r="A2955">
        <v>2950</v>
      </c>
      <c r="B2955" s="7">
        <f>'EstExp 12-20'!K196</f>
        <v>0</v>
      </c>
      <c r="C2955" s="3">
        <f t="shared" si="79"/>
        <v>2950</v>
      </c>
      <c r="E2955" s="2" t="b">
        <f t="shared" ca="1" si="78"/>
        <v>1</v>
      </c>
      <c r="F2955" s="2" cm="1">
        <f t="array" aca="1" ref="F2955" ca="1">IF(G2955&lt;&gt;"",INDIRECT("'"&amp;G2955&amp;"'!"&amp;H2955),"")</f>
        <v>0</v>
      </c>
      <c r="G2955" s="1533" t="s">
        <v>6772</v>
      </c>
      <c r="H2955" s="2" t="s">
        <v>5005</v>
      </c>
    </row>
    <row r="2956" spans="1:11" x14ac:dyDescent="0.2">
      <c r="A2956">
        <v>2951</v>
      </c>
      <c r="B2956" s="7">
        <f>'EstExp 12-20'!K197</f>
        <v>0</v>
      </c>
      <c r="C2956" s="3">
        <f t="shared" si="79"/>
        <v>2951</v>
      </c>
      <c r="E2956" s="2" t="b">
        <f t="shared" ca="1" si="78"/>
        <v>1</v>
      </c>
      <c r="F2956" s="2" cm="1">
        <f t="array" aca="1" ref="F2956" ca="1">IF(G2956&lt;&gt;"",INDIRECT("'"&amp;G2956&amp;"'!"&amp;H2956),"")</f>
        <v>0</v>
      </c>
      <c r="G2956" s="1533" t="s">
        <v>6772</v>
      </c>
      <c r="H2956" s="2" t="s">
        <v>5006</v>
      </c>
    </row>
    <row r="2957" spans="1:11" x14ac:dyDescent="0.2">
      <c r="A2957" s="1">
        <v>2952</v>
      </c>
      <c r="E2957" s="2" t="b">
        <f t="shared" ca="1" si="78"/>
        <v>1</v>
      </c>
      <c r="F2957" s="2" t="str" cm="1">
        <f t="array" aca="1" ref="F2957" ca="1">IF(G2957&lt;&gt;"",INDIRECT("'"&amp;G2957&amp;"'!"&amp;H2957),"")</f>
        <v/>
      </c>
      <c r="G2957" s="1533"/>
    </row>
    <row r="2958" spans="1:11" x14ac:dyDescent="0.2">
      <c r="A2958" s="1">
        <v>2953</v>
      </c>
      <c r="D2958" s="4"/>
      <c r="E2958" s="2" t="b">
        <f t="shared" ca="1" si="78"/>
        <v>1</v>
      </c>
      <c r="F2958" s="2" t="str" cm="1">
        <f t="array" aca="1" ref="F2958" ca="1">IF(G2958&lt;&gt;"",INDIRECT("'"&amp;G2958&amp;"'!"&amp;H2958),"")</f>
        <v/>
      </c>
      <c r="G2958" s="1533"/>
      <c r="I2958" s="4"/>
      <c r="J2958" s="4"/>
      <c r="K2958" s="4"/>
    </row>
    <row r="2959" spans="1:11" x14ac:dyDescent="0.2">
      <c r="A2959" s="1">
        <v>2954</v>
      </c>
      <c r="D2959" s="4"/>
      <c r="E2959" s="2" t="b">
        <f t="shared" ca="1" si="78"/>
        <v>1</v>
      </c>
      <c r="F2959" s="2" t="str" cm="1">
        <f t="array" aca="1" ref="F2959" ca="1">IF(G2959&lt;&gt;"",INDIRECT("'"&amp;G2959&amp;"'!"&amp;H2959),"")</f>
        <v/>
      </c>
      <c r="G2959" s="1533"/>
      <c r="I2959" s="4"/>
      <c r="J2959" s="4"/>
      <c r="K2959" s="4"/>
    </row>
    <row r="2960" spans="1:11" x14ac:dyDescent="0.2">
      <c r="A2960" s="1">
        <v>2955</v>
      </c>
      <c r="D2960" s="4"/>
      <c r="E2960" s="2" t="b">
        <f t="shared" ca="1" si="78"/>
        <v>1</v>
      </c>
      <c r="F2960" s="2" t="str" cm="1">
        <f t="array" aca="1" ref="F2960" ca="1">IF(G2960&lt;&gt;"",INDIRECT("'"&amp;G2960&amp;"'!"&amp;H2960),"")</f>
        <v/>
      </c>
      <c r="G2960" s="1533"/>
      <c r="I2960" s="4"/>
      <c r="J2960" s="4"/>
      <c r="K2960" s="4"/>
    </row>
    <row r="2961" spans="1:11" x14ac:dyDescent="0.2">
      <c r="A2961" s="1">
        <v>2956</v>
      </c>
      <c r="D2961" s="4"/>
      <c r="E2961" s="2" t="b">
        <f t="shared" ca="1" si="78"/>
        <v>1</v>
      </c>
      <c r="F2961" s="2" t="str" cm="1">
        <f t="array" aca="1" ref="F2961" ca="1">IF(G2961&lt;&gt;"",INDIRECT("'"&amp;G2961&amp;"'!"&amp;H2961),"")</f>
        <v/>
      </c>
      <c r="G2961" s="1533"/>
      <c r="I2961" s="4"/>
      <c r="J2961" s="4"/>
      <c r="K2961" s="4"/>
    </row>
    <row r="2962" spans="1:11" x14ac:dyDescent="0.2">
      <c r="A2962" s="1">
        <v>2957</v>
      </c>
      <c r="D2962" s="4"/>
      <c r="E2962" s="2" t="b">
        <f t="shared" ca="1" si="78"/>
        <v>1</v>
      </c>
      <c r="F2962" s="2" t="str" cm="1">
        <f t="array" aca="1" ref="F2962" ca="1">IF(G2962&lt;&gt;"",INDIRECT("'"&amp;G2962&amp;"'!"&amp;H2962),"")</f>
        <v/>
      </c>
      <c r="G2962" s="1533"/>
      <c r="I2962" s="4"/>
      <c r="J2962" s="4"/>
      <c r="K2962" s="4"/>
    </row>
    <row r="2963" spans="1:11" x14ac:dyDescent="0.2">
      <c r="A2963" s="1">
        <v>2958</v>
      </c>
      <c r="D2963" s="4"/>
      <c r="E2963" s="2" t="b">
        <f t="shared" ca="1" si="78"/>
        <v>1</v>
      </c>
      <c r="F2963" s="2" t="str" cm="1">
        <f t="array" aca="1" ref="F2963" ca="1">IF(G2963&lt;&gt;"",INDIRECT("'"&amp;G2963&amp;"'!"&amp;H2963),"")</f>
        <v/>
      </c>
      <c r="G2963" s="1533"/>
      <c r="I2963" s="4"/>
      <c r="J2963" s="4"/>
      <c r="K2963" s="4"/>
    </row>
    <row r="2964" spans="1:11" x14ac:dyDescent="0.2">
      <c r="A2964" s="1">
        <v>2959</v>
      </c>
      <c r="D2964" s="4"/>
      <c r="E2964" s="2" t="b">
        <f t="shared" ca="1" si="78"/>
        <v>1</v>
      </c>
      <c r="F2964" s="2" t="str" cm="1">
        <f t="array" aca="1" ref="F2964" ca="1">IF(G2964&lt;&gt;"",INDIRECT("'"&amp;G2964&amp;"'!"&amp;H2964),"")</f>
        <v/>
      </c>
      <c r="G2964" s="1533"/>
      <c r="I2964" s="4"/>
      <c r="J2964" s="4"/>
      <c r="K2964" s="4"/>
    </row>
    <row r="2965" spans="1:11" x14ac:dyDescent="0.2">
      <c r="A2965" s="1">
        <v>2960</v>
      </c>
      <c r="D2965" s="4"/>
      <c r="E2965" s="2" t="b">
        <f t="shared" ca="1" si="78"/>
        <v>1</v>
      </c>
      <c r="F2965" s="2" t="str" cm="1">
        <f t="array" aca="1" ref="F2965" ca="1">IF(G2965&lt;&gt;"",INDIRECT("'"&amp;G2965&amp;"'!"&amp;H2965),"")</f>
        <v/>
      </c>
      <c r="G2965" s="1533"/>
      <c r="I2965" s="4"/>
      <c r="J2965" s="4"/>
      <c r="K2965" s="4"/>
    </row>
    <row r="2966" spans="1:11" x14ac:dyDescent="0.2">
      <c r="A2966" s="1">
        <v>2961</v>
      </c>
      <c r="D2966" s="4"/>
      <c r="E2966" s="2" t="b">
        <f t="shared" ca="1" si="78"/>
        <v>1</v>
      </c>
      <c r="F2966" s="2" t="str" cm="1">
        <f t="array" aca="1" ref="F2966" ca="1">IF(G2966&lt;&gt;"",INDIRECT("'"&amp;G2966&amp;"'!"&amp;H2966),"")</f>
        <v/>
      </c>
      <c r="G2966" s="1533"/>
      <c r="I2966" s="4"/>
      <c r="J2966" s="4"/>
      <c r="K2966" s="4"/>
    </row>
    <row r="2967" spans="1:11" x14ac:dyDescent="0.2">
      <c r="A2967" s="1">
        <v>2962</v>
      </c>
      <c r="D2967" s="4"/>
      <c r="E2967" s="2" t="b">
        <f t="shared" ca="1" si="78"/>
        <v>1</v>
      </c>
      <c r="F2967" s="2" t="str" cm="1">
        <f t="array" aca="1" ref="F2967" ca="1">IF(G2967&lt;&gt;"",INDIRECT("'"&amp;G2967&amp;"'!"&amp;H2967),"")</f>
        <v/>
      </c>
      <c r="G2967" s="1533"/>
      <c r="I2967" s="4"/>
      <c r="J2967" s="4"/>
      <c r="K2967" s="4"/>
    </row>
    <row r="2968" spans="1:11" x14ac:dyDescent="0.2">
      <c r="A2968" s="1">
        <v>2963</v>
      </c>
      <c r="D2968" s="4"/>
      <c r="E2968" s="2" t="b">
        <f t="shared" ca="1" si="78"/>
        <v>1</v>
      </c>
      <c r="F2968" s="2" t="str" cm="1">
        <f t="array" aca="1" ref="F2968" ca="1">IF(G2968&lt;&gt;"",INDIRECT("'"&amp;G2968&amp;"'!"&amp;H2968),"")</f>
        <v/>
      </c>
      <c r="G2968" s="1533"/>
      <c r="I2968" s="4"/>
      <c r="J2968" s="4"/>
      <c r="K2968" s="4"/>
    </row>
    <row r="2969" spans="1:11" x14ac:dyDescent="0.2">
      <c r="A2969" s="1">
        <v>2964</v>
      </c>
      <c r="D2969" s="4"/>
      <c r="E2969" s="2" t="b">
        <f t="shared" ca="1" si="78"/>
        <v>1</v>
      </c>
      <c r="F2969" s="2" t="str" cm="1">
        <f t="array" aca="1" ref="F2969" ca="1">IF(G2969&lt;&gt;"",INDIRECT("'"&amp;G2969&amp;"'!"&amp;H2969),"")</f>
        <v/>
      </c>
      <c r="G2969" s="1533"/>
      <c r="I2969" s="4"/>
      <c r="J2969" s="4"/>
      <c r="K2969" s="4"/>
    </row>
    <row r="2970" spans="1:11" x14ac:dyDescent="0.2">
      <c r="A2970" s="1">
        <v>2965</v>
      </c>
      <c r="D2970" s="4"/>
      <c r="E2970" s="2" t="b">
        <f t="shared" ca="1" si="78"/>
        <v>1</v>
      </c>
      <c r="F2970" s="2" t="str" cm="1">
        <f t="array" aca="1" ref="F2970" ca="1">IF(G2970&lt;&gt;"",INDIRECT("'"&amp;G2970&amp;"'!"&amp;H2970),"")</f>
        <v/>
      </c>
      <c r="G2970" s="1533"/>
      <c r="I2970" s="4"/>
      <c r="J2970" s="4"/>
      <c r="K2970" s="4"/>
    </row>
    <row r="2971" spans="1:11" x14ac:dyDescent="0.2">
      <c r="A2971" s="1">
        <v>2966</v>
      </c>
      <c r="D2971" s="4"/>
      <c r="E2971" s="2" t="b">
        <f t="shared" ca="1" si="78"/>
        <v>1</v>
      </c>
      <c r="F2971" s="2" t="str" cm="1">
        <f t="array" aca="1" ref="F2971" ca="1">IF(G2971&lt;&gt;"",INDIRECT("'"&amp;G2971&amp;"'!"&amp;H2971),"")</f>
        <v/>
      </c>
      <c r="G2971" s="1533"/>
      <c r="I2971" s="4"/>
      <c r="J2971" s="4"/>
      <c r="K2971" s="4"/>
    </row>
    <row r="2972" spans="1:11" x14ac:dyDescent="0.2">
      <c r="A2972" s="1">
        <v>2967</v>
      </c>
      <c r="D2972" s="4"/>
      <c r="E2972" s="2" t="b">
        <f t="shared" ca="1" si="78"/>
        <v>1</v>
      </c>
      <c r="F2972" s="2" t="str" cm="1">
        <f t="array" aca="1" ref="F2972" ca="1">IF(G2972&lt;&gt;"",INDIRECT("'"&amp;G2972&amp;"'!"&amp;H2972),"")</f>
        <v/>
      </c>
      <c r="G2972" s="1533"/>
      <c r="I2972" s="4"/>
      <c r="J2972" s="4"/>
      <c r="K2972" s="4"/>
    </row>
    <row r="2973" spans="1:11" x14ac:dyDescent="0.2">
      <c r="A2973" s="1">
        <v>2968</v>
      </c>
      <c r="D2973" s="4"/>
      <c r="E2973" s="2" t="b">
        <f t="shared" ca="1" si="78"/>
        <v>1</v>
      </c>
      <c r="F2973" s="2" t="str" cm="1">
        <f t="array" aca="1" ref="F2973" ca="1">IF(G2973&lt;&gt;"",INDIRECT("'"&amp;G2973&amp;"'!"&amp;H2973),"")</f>
        <v/>
      </c>
      <c r="G2973" s="1533"/>
      <c r="I2973" s="4"/>
      <c r="J2973" s="4"/>
      <c r="K2973" s="4"/>
    </row>
    <row r="2974" spans="1:11" x14ac:dyDescent="0.2">
      <c r="A2974" s="1">
        <v>2969</v>
      </c>
      <c r="D2974" s="4"/>
      <c r="E2974" s="2" t="b">
        <f t="shared" ca="1" si="78"/>
        <v>1</v>
      </c>
      <c r="F2974" s="2" t="str" cm="1">
        <f t="array" aca="1" ref="F2974" ca="1">IF(G2974&lt;&gt;"",INDIRECT("'"&amp;G2974&amp;"'!"&amp;H2974),"")</f>
        <v/>
      </c>
      <c r="G2974" s="1533"/>
      <c r="I2974" s="4"/>
      <c r="J2974" s="4"/>
      <c r="K2974" s="4"/>
    </row>
    <row r="2975" spans="1:11" x14ac:dyDescent="0.2">
      <c r="A2975" s="1">
        <v>2970</v>
      </c>
      <c r="D2975" s="4"/>
      <c r="E2975" s="2" t="b">
        <f t="shared" ca="1" si="78"/>
        <v>1</v>
      </c>
      <c r="F2975" s="2" t="str" cm="1">
        <f t="array" aca="1" ref="F2975" ca="1">IF(G2975&lt;&gt;"",INDIRECT("'"&amp;G2975&amp;"'!"&amp;H2975),"")</f>
        <v/>
      </c>
      <c r="G2975" s="1533"/>
      <c r="I2975" s="4"/>
      <c r="J2975" s="4"/>
      <c r="K2975" s="4"/>
    </row>
    <row r="2976" spans="1:11" x14ac:dyDescent="0.2">
      <c r="A2976" s="1">
        <v>2971</v>
      </c>
      <c r="D2976" s="4"/>
      <c r="E2976" s="2" t="b">
        <f t="shared" ca="1" si="78"/>
        <v>1</v>
      </c>
      <c r="F2976" s="2" t="str" cm="1">
        <f t="array" aca="1" ref="F2976" ca="1">IF(G2976&lt;&gt;"",INDIRECT("'"&amp;G2976&amp;"'!"&amp;H2976),"")</f>
        <v/>
      </c>
      <c r="G2976" s="1533"/>
      <c r="I2976" s="4"/>
      <c r="J2976" s="4"/>
      <c r="K2976" s="4"/>
    </row>
    <row r="2977" spans="1:11" x14ac:dyDescent="0.2">
      <c r="A2977" s="1">
        <v>2972</v>
      </c>
      <c r="D2977" s="4"/>
      <c r="E2977" s="2" t="b">
        <f t="shared" ca="1" si="78"/>
        <v>1</v>
      </c>
      <c r="F2977" s="2" t="str" cm="1">
        <f t="array" aca="1" ref="F2977" ca="1">IF(G2977&lt;&gt;"",INDIRECT("'"&amp;G2977&amp;"'!"&amp;H2977),"")</f>
        <v/>
      </c>
      <c r="G2977" s="1533"/>
      <c r="I2977" s="4"/>
      <c r="J2977" s="4"/>
      <c r="K2977" s="4"/>
    </row>
    <row r="2978" spans="1:11" x14ac:dyDescent="0.2">
      <c r="A2978" s="1">
        <v>2973</v>
      </c>
      <c r="D2978" s="4"/>
      <c r="E2978" s="2" t="b">
        <f t="shared" ca="1" si="78"/>
        <v>1</v>
      </c>
      <c r="F2978" s="2" t="str" cm="1">
        <f t="array" aca="1" ref="F2978" ca="1">IF(G2978&lt;&gt;"",INDIRECT("'"&amp;G2978&amp;"'!"&amp;H2978),"")</f>
        <v/>
      </c>
      <c r="G2978" s="1533"/>
      <c r="I2978" s="4"/>
      <c r="J2978" s="4"/>
      <c r="K2978" s="4"/>
    </row>
    <row r="2979" spans="1:11" x14ac:dyDescent="0.2">
      <c r="A2979" s="1">
        <v>2974</v>
      </c>
      <c r="D2979" s="4"/>
      <c r="E2979" s="2" t="b">
        <f t="shared" ca="1" si="78"/>
        <v>1</v>
      </c>
      <c r="F2979" s="2" t="str" cm="1">
        <f t="array" aca="1" ref="F2979" ca="1">IF(G2979&lt;&gt;"",INDIRECT("'"&amp;G2979&amp;"'!"&amp;H2979),"")</f>
        <v/>
      </c>
      <c r="G2979" s="1533"/>
      <c r="I2979" s="4"/>
      <c r="J2979" s="4"/>
      <c r="K2979" s="4"/>
    </row>
    <row r="2980" spans="1:11" x14ac:dyDescent="0.2">
      <c r="A2980" s="1">
        <v>2975</v>
      </c>
      <c r="D2980" s="4"/>
      <c r="E2980" s="2" t="b">
        <f t="shared" ca="1" si="78"/>
        <v>1</v>
      </c>
      <c r="F2980" s="2" t="str" cm="1">
        <f t="array" aca="1" ref="F2980" ca="1">IF(G2980&lt;&gt;"",INDIRECT("'"&amp;G2980&amp;"'!"&amp;H2980),"")</f>
        <v/>
      </c>
      <c r="G2980" s="1533"/>
      <c r="I2980" s="4"/>
      <c r="J2980" s="4"/>
      <c r="K2980" s="4"/>
    </row>
    <row r="2981" spans="1:11" x14ac:dyDescent="0.2">
      <c r="A2981" s="1">
        <v>2976</v>
      </c>
      <c r="D2981" s="4"/>
      <c r="E2981" s="2" t="b">
        <f t="shared" ca="1" si="78"/>
        <v>1</v>
      </c>
      <c r="F2981" s="2" t="str" cm="1">
        <f t="array" aca="1" ref="F2981" ca="1">IF(G2981&lt;&gt;"",INDIRECT("'"&amp;G2981&amp;"'!"&amp;H2981),"")</f>
        <v/>
      </c>
      <c r="G2981" s="1533"/>
      <c r="I2981" s="4"/>
      <c r="J2981" s="4"/>
      <c r="K2981" s="4"/>
    </row>
    <row r="2982" spans="1:11" x14ac:dyDescent="0.2">
      <c r="A2982" s="1">
        <v>2977</v>
      </c>
      <c r="D2982" s="4"/>
      <c r="E2982" s="2" t="b">
        <f t="shared" ca="1" si="78"/>
        <v>1</v>
      </c>
      <c r="F2982" s="2" t="str" cm="1">
        <f t="array" aca="1" ref="F2982" ca="1">IF(G2982&lt;&gt;"",INDIRECT("'"&amp;G2982&amp;"'!"&amp;H2982),"")</f>
        <v/>
      </c>
      <c r="G2982" s="1533"/>
      <c r="I2982" s="4"/>
      <c r="J2982" s="4"/>
      <c r="K2982" s="4"/>
    </row>
    <row r="2983" spans="1:11" x14ac:dyDescent="0.2">
      <c r="A2983" s="1">
        <v>2978</v>
      </c>
      <c r="D2983" s="4"/>
      <c r="E2983" s="2" t="b">
        <f t="shared" ca="1" si="78"/>
        <v>1</v>
      </c>
      <c r="F2983" s="2" t="str" cm="1">
        <f t="array" aca="1" ref="F2983" ca="1">IF(G2983&lt;&gt;"",INDIRECT("'"&amp;G2983&amp;"'!"&amp;H2983),"")</f>
        <v/>
      </c>
      <c r="G2983" s="1533"/>
      <c r="I2983" s="4"/>
      <c r="J2983" s="4"/>
      <c r="K2983" s="4"/>
    </row>
    <row r="2984" spans="1:11" x14ac:dyDescent="0.2">
      <c r="A2984" s="1">
        <v>2979</v>
      </c>
      <c r="D2984" s="4"/>
      <c r="E2984" s="2" t="b">
        <f t="shared" ca="1" si="78"/>
        <v>1</v>
      </c>
      <c r="F2984" s="2" t="str" cm="1">
        <f t="array" aca="1" ref="F2984" ca="1">IF(G2984&lt;&gt;"",INDIRECT("'"&amp;G2984&amp;"'!"&amp;H2984),"")</f>
        <v/>
      </c>
      <c r="G2984" s="1533"/>
      <c r="I2984" s="4"/>
      <c r="J2984" s="4"/>
      <c r="K2984" s="4"/>
    </row>
    <row r="2985" spans="1:11" x14ac:dyDescent="0.2">
      <c r="A2985" s="1">
        <v>2980</v>
      </c>
      <c r="D2985" s="4"/>
      <c r="E2985" s="2" t="b">
        <f t="shared" ca="1" si="78"/>
        <v>1</v>
      </c>
      <c r="F2985" s="2" t="str" cm="1">
        <f t="array" aca="1" ref="F2985" ca="1">IF(G2985&lt;&gt;"",INDIRECT("'"&amp;G2985&amp;"'!"&amp;H2985),"")</f>
        <v/>
      </c>
      <c r="G2985" s="1533"/>
      <c r="I2985" s="4"/>
      <c r="J2985" s="4"/>
      <c r="K2985" s="4"/>
    </row>
    <row r="2986" spans="1:11" x14ac:dyDescent="0.2">
      <c r="A2986" s="1">
        <v>2981</v>
      </c>
      <c r="D2986" s="4"/>
      <c r="E2986" s="2" t="b">
        <f t="shared" ca="1" si="78"/>
        <v>1</v>
      </c>
      <c r="F2986" s="2" t="str" cm="1">
        <f t="array" aca="1" ref="F2986" ca="1">IF(G2986&lt;&gt;"",INDIRECT("'"&amp;G2986&amp;"'!"&amp;H2986),"")</f>
        <v/>
      </c>
      <c r="G2986" s="1533"/>
      <c r="I2986" s="4"/>
      <c r="J2986" s="4"/>
      <c r="K2986" s="4"/>
    </row>
    <row r="2987" spans="1:11" x14ac:dyDescent="0.2">
      <c r="A2987" s="1">
        <v>2982</v>
      </c>
      <c r="D2987" s="4"/>
      <c r="E2987" s="2" t="b">
        <f t="shared" ca="1" si="78"/>
        <v>1</v>
      </c>
      <c r="F2987" s="2" t="str" cm="1">
        <f t="array" aca="1" ref="F2987" ca="1">IF(G2987&lt;&gt;"",INDIRECT("'"&amp;G2987&amp;"'!"&amp;H2987),"")</f>
        <v/>
      </c>
      <c r="G2987" s="1533"/>
      <c r="I2987" s="4"/>
      <c r="J2987" s="4"/>
      <c r="K2987" s="4"/>
    </row>
    <row r="2988" spans="1:11" x14ac:dyDescent="0.2">
      <c r="A2988" s="1">
        <v>2983</v>
      </c>
      <c r="D2988" s="4"/>
      <c r="E2988" s="2" t="b">
        <f t="shared" ca="1" si="78"/>
        <v>1</v>
      </c>
      <c r="F2988" s="2" t="str" cm="1">
        <f t="array" aca="1" ref="F2988" ca="1">IF(G2988&lt;&gt;"",INDIRECT("'"&amp;G2988&amp;"'!"&amp;H2988),"")</f>
        <v/>
      </c>
      <c r="G2988" s="1533"/>
      <c r="I2988" s="4"/>
      <c r="J2988" s="4"/>
      <c r="K2988" s="4"/>
    </row>
    <row r="2989" spans="1:11" x14ac:dyDescent="0.2">
      <c r="A2989" s="1">
        <v>2984</v>
      </c>
      <c r="D2989" s="4"/>
      <c r="E2989" s="2" t="b">
        <f t="shared" ca="1" si="78"/>
        <v>1</v>
      </c>
      <c r="F2989" s="2" t="str" cm="1">
        <f t="array" aca="1" ref="F2989" ca="1">IF(G2989&lt;&gt;"",INDIRECT("'"&amp;G2989&amp;"'!"&amp;H2989),"")</f>
        <v/>
      </c>
      <c r="G2989" s="1533"/>
      <c r="I2989" s="4"/>
      <c r="J2989" s="4"/>
      <c r="K2989" s="4"/>
    </row>
    <row r="2990" spans="1:11" x14ac:dyDescent="0.2">
      <c r="A2990" s="1">
        <v>2985</v>
      </c>
      <c r="D2990" s="4"/>
      <c r="E2990" s="2" t="b">
        <f t="shared" ca="1" si="78"/>
        <v>1</v>
      </c>
      <c r="F2990" s="2" t="str" cm="1">
        <f t="array" aca="1" ref="F2990" ca="1">IF(G2990&lt;&gt;"",INDIRECT("'"&amp;G2990&amp;"'!"&amp;H2990),"")</f>
        <v/>
      </c>
      <c r="G2990" s="1533"/>
      <c r="I2990" s="4"/>
      <c r="J2990" s="4"/>
      <c r="K2990" s="4"/>
    </row>
    <row r="2991" spans="1:11" x14ac:dyDescent="0.2">
      <c r="A2991" s="1">
        <v>2986</v>
      </c>
      <c r="D2991" s="4"/>
      <c r="E2991" s="2" t="b">
        <f t="shared" ca="1" si="78"/>
        <v>1</v>
      </c>
      <c r="F2991" s="2" t="str" cm="1">
        <f t="array" aca="1" ref="F2991" ca="1">IF(G2991&lt;&gt;"",INDIRECT("'"&amp;G2991&amp;"'!"&amp;H2991),"")</f>
        <v/>
      </c>
      <c r="G2991" s="1533"/>
      <c r="I2991" s="4"/>
      <c r="J2991" s="4"/>
      <c r="K2991" s="4"/>
    </row>
    <row r="2992" spans="1:11" x14ac:dyDescent="0.2">
      <c r="A2992" s="1">
        <v>2987</v>
      </c>
      <c r="D2992" s="4"/>
      <c r="E2992" s="2" t="b">
        <f t="shared" ca="1" si="78"/>
        <v>1</v>
      </c>
      <c r="F2992" s="2" t="str" cm="1">
        <f t="array" aca="1" ref="F2992" ca="1">IF(G2992&lt;&gt;"",INDIRECT("'"&amp;G2992&amp;"'!"&amp;H2992),"")</f>
        <v/>
      </c>
      <c r="G2992" s="1533"/>
      <c r="I2992" s="4"/>
      <c r="J2992" s="4"/>
      <c r="K2992" s="4"/>
    </row>
    <row r="2993" spans="1:11" x14ac:dyDescent="0.2">
      <c r="A2993" s="1">
        <v>2988</v>
      </c>
      <c r="D2993" s="4"/>
      <c r="E2993" s="2" t="b">
        <f t="shared" ca="1" si="78"/>
        <v>1</v>
      </c>
      <c r="F2993" s="2" t="str" cm="1">
        <f t="array" aca="1" ref="F2993" ca="1">IF(G2993&lt;&gt;"",INDIRECT("'"&amp;G2993&amp;"'!"&amp;H2993),"")</f>
        <v/>
      </c>
      <c r="G2993" s="1533"/>
      <c r="I2993" s="4"/>
      <c r="J2993" s="4"/>
      <c r="K2993" s="4"/>
    </row>
    <row r="2994" spans="1:11" x14ac:dyDescent="0.2">
      <c r="A2994" s="1">
        <v>2989</v>
      </c>
      <c r="D2994" s="4"/>
      <c r="E2994" s="2" t="b">
        <f t="shared" ca="1" si="78"/>
        <v>1</v>
      </c>
      <c r="F2994" s="2" t="str" cm="1">
        <f t="array" aca="1" ref="F2994" ca="1">IF(G2994&lt;&gt;"",INDIRECT("'"&amp;G2994&amp;"'!"&amp;H2994),"")</f>
        <v/>
      </c>
      <c r="G2994" s="1533"/>
      <c r="I2994" s="4"/>
      <c r="J2994" s="4"/>
      <c r="K2994" s="4"/>
    </row>
    <row r="2995" spans="1:11" x14ac:dyDescent="0.2">
      <c r="A2995" s="1">
        <v>2990</v>
      </c>
      <c r="D2995" s="4"/>
      <c r="E2995" s="2" t="b">
        <f t="shared" ca="1" si="78"/>
        <v>1</v>
      </c>
      <c r="F2995" s="2" t="str" cm="1">
        <f t="array" aca="1" ref="F2995" ca="1">IF(G2995&lt;&gt;"",INDIRECT("'"&amp;G2995&amp;"'!"&amp;H2995),"")</f>
        <v/>
      </c>
      <c r="G2995" s="1533"/>
      <c r="I2995" s="4"/>
      <c r="J2995" s="4"/>
      <c r="K2995" s="4"/>
    </row>
    <row r="2996" spans="1:11" x14ac:dyDescent="0.2">
      <c r="A2996" s="1">
        <v>2991</v>
      </c>
      <c r="D2996" s="4"/>
      <c r="E2996" s="2" t="b">
        <f t="shared" ca="1" si="78"/>
        <v>1</v>
      </c>
      <c r="F2996" s="2" t="str" cm="1">
        <f t="array" aca="1" ref="F2996" ca="1">IF(G2996&lt;&gt;"",INDIRECT("'"&amp;G2996&amp;"'!"&amp;H2996),"")</f>
        <v/>
      </c>
      <c r="G2996" s="1533"/>
      <c r="I2996" s="4"/>
      <c r="J2996" s="4"/>
      <c r="K2996" s="4"/>
    </row>
    <row r="2997" spans="1:11" x14ac:dyDescent="0.2">
      <c r="A2997" s="1">
        <v>2992</v>
      </c>
      <c r="D2997" s="4"/>
      <c r="E2997" s="2" t="b">
        <f t="shared" ca="1" si="78"/>
        <v>1</v>
      </c>
      <c r="F2997" s="2" t="str" cm="1">
        <f t="array" aca="1" ref="F2997" ca="1">IF(G2997&lt;&gt;"",INDIRECT("'"&amp;G2997&amp;"'!"&amp;H2997),"")</f>
        <v/>
      </c>
      <c r="G2997" s="1533"/>
      <c r="I2997" s="4"/>
      <c r="J2997" s="4"/>
      <c r="K2997" s="4"/>
    </row>
    <row r="2998" spans="1:11" x14ac:dyDescent="0.2">
      <c r="A2998" s="1">
        <v>2993</v>
      </c>
      <c r="D2998" s="4"/>
      <c r="E2998" s="2" t="b">
        <f t="shared" ca="1" si="78"/>
        <v>1</v>
      </c>
      <c r="F2998" s="2" t="str" cm="1">
        <f t="array" aca="1" ref="F2998" ca="1">IF(G2998&lt;&gt;"",INDIRECT("'"&amp;G2998&amp;"'!"&amp;H2998),"")</f>
        <v/>
      </c>
      <c r="G2998" s="1533"/>
      <c r="I2998" s="4"/>
      <c r="J2998" s="4"/>
      <c r="K2998" s="4"/>
    </row>
    <row r="2999" spans="1:11" x14ac:dyDescent="0.2">
      <c r="A2999">
        <v>2994</v>
      </c>
      <c r="B2999" s="7">
        <f>'EstExp 12-20'!C10</f>
        <v>0</v>
      </c>
      <c r="C2999" s="3">
        <f t="shared" si="79"/>
        <v>2994</v>
      </c>
      <c r="E2999" s="2" t="b">
        <f t="shared" ca="1" si="78"/>
        <v>1</v>
      </c>
      <c r="F2999" s="2" cm="1">
        <f t="array" aca="1" ref="F2999" ca="1">IF(G2999&lt;&gt;"",INDIRECT("'"&amp;G2999&amp;"'!"&amp;H2999),"")</f>
        <v>0</v>
      </c>
      <c r="G2999" s="1533" t="s">
        <v>6772</v>
      </c>
      <c r="H2999" s="2" t="s">
        <v>4232</v>
      </c>
    </row>
    <row r="3000" spans="1:11" x14ac:dyDescent="0.2">
      <c r="A3000">
        <v>2995</v>
      </c>
      <c r="B3000" s="7">
        <f>'EstExp 12-20'!D10</f>
        <v>0</v>
      </c>
      <c r="C3000" s="3">
        <f t="shared" si="79"/>
        <v>2995</v>
      </c>
      <c r="E3000" s="2" t="b">
        <f t="shared" ca="1" si="78"/>
        <v>1</v>
      </c>
      <c r="F3000" s="2" cm="1">
        <f t="array" aca="1" ref="F3000" ca="1">IF(G3000&lt;&gt;"",INDIRECT("'"&amp;G3000&amp;"'!"&amp;H3000),"")</f>
        <v>0</v>
      </c>
      <c r="G3000" s="1533" t="s">
        <v>6772</v>
      </c>
      <c r="H3000" s="2" t="s">
        <v>4245</v>
      </c>
    </row>
    <row r="3001" spans="1:11" x14ac:dyDescent="0.2">
      <c r="A3001">
        <v>2996</v>
      </c>
      <c r="B3001" s="7">
        <f>'EstExp 12-20'!E10</f>
        <v>0</v>
      </c>
      <c r="C3001" s="3">
        <f t="shared" si="79"/>
        <v>2996</v>
      </c>
      <c r="E3001" s="2" t="b">
        <f t="shared" ca="1" si="78"/>
        <v>1</v>
      </c>
      <c r="F3001" s="2" cm="1">
        <f t="array" aca="1" ref="F3001" ca="1">IF(G3001&lt;&gt;"",INDIRECT("'"&amp;G3001&amp;"'!"&amp;H3001),"")</f>
        <v>0</v>
      </c>
      <c r="G3001" s="1533" t="s">
        <v>6772</v>
      </c>
      <c r="H3001" s="2" t="s">
        <v>4256</v>
      </c>
    </row>
    <row r="3002" spans="1:11" x14ac:dyDescent="0.2">
      <c r="A3002">
        <v>2997</v>
      </c>
      <c r="B3002" s="7">
        <f>'EstExp 12-20'!F10</f>
        <v>0</v>
      </c>
      <c r="C3002" s="3">
        <f t="shared" si="79"/>
        <v>2997</v>
      </c>
      <c r="E3002" s="2" t="b">
        <f t="shared" ca="1" si="78"/>
        <v>1</v>
      </c>
      <c r="F3002" s="2" cm="1">
        <f t="array" aca="1" ref="F3002" ca="1">IF(G3002&lt;&gt;"",INDIRECT("'"&amp;G3002&amp;"'!"&amp;H3002),"")</f>
        <v>0</v>
      </c>
      <c r="G3002" s="1533" t="s">
        <v>6772</v>
      </c>
      <c r="H3002" s="2" t="s">
        <v>4267</v>
      </c>
    </row>
    <row r="3003" spans="1:11" x14ac:dyDescent="0.2">
      <c r="A3003">
        <v>2998</v>
      </c>
      <c r="B3003" s="7">
        <f>'EstExp 12-20'!G10</f>
        <v>0</v>
      </c>
      <c r="C3003" s="3">
        <f t="shared" si="79"/>
        <v>2998</v>
      </c>
      <c r="E3003" s="2" t="b">
        <f t="shared" ca="1" si="78"/>
        <v>1</v>
      </c>
      <c r="F3003" s="2" cm="1">
        <f t="array" aca="1" ref="F3003" ca="1">IF(G3003&lt;&gt;"",INDIRECT("'"&amp;G3003&amp;"'!"&amp;H3003),"")</f>
        <v>0</v>
      </c>
      <c r="G3003" s="1533" t="s">
        <v>6772</v>
      </c>
      <c r="H3003" s="2" t="s">
        <v>4278</v>
      </c>
    </row>
    <row r="3004" spans="1:11" x14ac:dyDescent="0.2">
      <c r="A3004">
        <v>2999</v>
      </c>
      <c r="B3004" s="7">
        <f>'EstExp 12-20'!H10</f>
        <v>0</v>
      </c>
      <c r="C3004" s="3">
        <f t="shared" si="79"/>
        <v>2999</v>
      </c>
      <c r="E3004" s="2" t="b">
        <f t="shared" ca="1" si="78"/>
        <v>1</v>
      </c>
      <c r="F3004" s="2" cm="1">
        <f t="array" aca="1" ref="F3004" ca="1">IF(G3004&lt;&gt;"",INDIRECT("'"&amp;G3004&amp;"'!"&amp;H3004),"")</f>
        <v>0</v>
      </c>
      <c r="G3004" s="1533" t="s">
        <v>6772</v>
      </c>
      <c r="H3004" s="2" t="s">
        <v>4288</v>
      </c>
    </row>
    <row r="3005" spans="1:11" x14ac:dyDescent="0.2">
      <c r="A3005" s="1">
        <v>3000</v>
      </c>
      <c r="D3005" s="3" t="s">
        <v>299</v>
      </c>
      <c r="E3005" s="2" t="b">
        <f t="shared" ca="1" si="78"/>
        <v>1</v>
      </c>
      <c r="F3005" s="2" t="str" cm="1">
        <f t="array" aca="1" ref="F3005" ca="1">IF(G3005&lt;&gt;"",INDIRECT("'"&amp;G3005&amp;"'!"&amp;H3005),"")</f>
        <v/>
      </c>
      <c r="G3005" s="1533"/>
    </row>
    <row r="3006" spans="1:11" x14ac:dyDescent="0.2">
      <c r="A3006">
        <v>3001</v>
      </c>
      <c r="B3006" s="7">
        <f>'EstExp 12-20'!K10</f>
        <v>0</v>
      </c>
      <c r="C3006" s="3">
        <f t="shared" si="79"/>
        <v>3001</v>
      </c>
      <c r="E3006" s="2" t="b">
        <f t="shared" ca="1" si="78"/>
        <v>1</v>
      </c>
      <c r="F3006" s="2" cm="1">
        <f t="array" aca="1" ref="F3006" ca="1">IF(G3006&lt;&gt;"",INDIRECT("'"&amp;G3006&amp;"'!"&amp;H3006),"")</f>
        <v>0</v>
      </c>
      <c r="G3006" s="1533" t="s">
        <v>6772</v>
      </c>
      <c r="H3006" s="2" t="s">
        <v>4306</v>
      </c>
    </row>
    <row r="3007" spans="1:11" x14ac:dyDescent="0.2">
      <c r="A3007" s="1">
        <v>3002</v>
      </c>
      <c r="D3007" s="3" t="s">
        <v>299</v>
      </c>
      <c r="E3007" s="2" t="b">
        <f t="shared" ca="1" si="78"/>
        <v>1</v>
      </c>
      <c r="F3007" s="2" t="str" cm="1">
        <f t="array" aca="1" ref="F3007" ca="1">IF(G3007&lt;&gt;"",INDIRECT("'"&amp;G3007&amp;"'!"&amp;H3007),"")</f>
        <v/>
      </c>
      <c r="G3007" s="1533"/>
    </row>
    <row r="3008" spans="1:11" x14ac:dyDescent="0.2">
      <c r="A3008">
        <v>3003</v>
      </c>
      <c r="B3008" s="7">
        <f>'EstExp 12-20'!D223</f>
        <v>0</v>
      </c>
      <c r="C3008" s="3">
        <f t="shared" si="79"/>
        <v>3003</v>
      </c>
      <c r="E3008" s="2" t="b">
        <f t="shared" ca="1" si="78"/>
        <v>1</v>
      </c>
      <c r="F3008" s="2" cm="1">
        <f t="array" aca="1" ref="F3008" ca="1">IF(G3008&lt;&gt;"",INDIRECT("'"&amp;G3008&amp;"'!"&amp;H3008),"")</f>
        <v>0</v>
      </c>
      <c r="G3008" s="1533" t="s">
        <v>6772</v>
      </c>
      <c r="H3008" s="2" t="s">
        <v>5007</v>
      </c>
    </row>
    <row r="3009" spans="1:11" x14ac:dyDescent="0.2">
      <c r="A3009">
        <v>3004</v>
      </c>
      <c r="B3009" s="7">
        <f>'EstExp 12-20'!K223</f>
        <v>0</v>
      </c>
      <c r="C3009" s="3">
        <f t="shared" si="79"/>
        <v>3004</v>
      </c>
      <c r="E3009" s="2" t="b">
        <f t="shared" ca="1" si="78"/>
        <v>1</v>
      </c>
      <c r="F3009" s="2" cm="1">
        <f t="array" aca="1" ref="F3009" ca="1">IF(G3009&lt;&gt;"",INDIRECT("'"&amp;G3009&amp;"'!"&amp;H3009),"")</f>
        <v>0</v>
      </c>
      <c r="G3009" s="1533" t="s">
        <v>6772</v>
      </c>
      <c r="H3009" s="2" t="s">
        <v>5008</v>
      </c>
    </row>
    <row r="3010" spans="1:11" x14ac:dyDescent="0.2">
      <c r="A3010" s="1">
        <v>3005</v>
      </c>
      <c r="D3010" s="4"/>
      <c r="E3010" s="2" t="b">
        <f t="shared" ref="E3010:E3073" ca="1" si="80">F3010=B3010</f>
        <v>1</v>
      </c>
      <c r="F3010" s="2" t="str" cm="1">
        <f t="array" aca="1" ref="F3010" ca="1">IF(G3010&lt;&gt;"",INDIRECT("'"&amp;G3010&amp;"'!"&amp;H3010),"")</f>
        <v/>
      </c>
      <c r="G3010" s="1533"/>
      <c r="I3010" s="4"/>
      <c r="J3010" s="4"/>
      <c r="K3010" s="4"/>
    </row>
    <row r="3011" spans="1:11" x14ac:dyDescent="0.2">
      <c r="A3011" s="1">
        <v>3006</v>
      </c>
      <c r="D3011" s="4"/>
      <c r="E3011" s="2" t="b">
        <f t="shared" ca="1" si="80"/>
        <v>1</v>
      </c>
      <c r="F3011" s="2" t="str" cm="1">
        <f t="array" aca="1" ref="F3011" ca="1">IF(G3011&lt;&gt;"",INDIRECT("'"&amp;G3011&amp;"'!"&amp;H3011),"")</f>
        <v/>
      </c>
      <c r="G3011" s="1533"/>
      <c r="I3011" s="4"/>
      <c r="J3011" s="4"/>
      <c r="K3011" s="4"/>
    </row>
    <row r="3012" spans="1:11" x14ac:dyDescent="0.2">
      <c r="A3012" s="1">
        <v>3007</v>
      </c>
      <c r="D3012" s="4"/>
      <c r="E3012" s="2" t="b">
        <f t="shared" ca="1" si="80"/>
        <v>1</v>
      </c>
      <c r="F3012" s="2" t="str" cm="1">
        <f t="array" aca="1" ref="F3012" ca="1">IF(G3012&lt;&gt;"",INDIRECT("'"&amp;G3012&amp;"'!"&amp;H3012),"")</f>
        <v/>
      </c>
      <c r="G3012" s="1533"/>
      <c r="I3012" s="4"/>
      <c r="J3012" s="4"/>
      <c r="K3012" s="4"/>
    </row>
    <row r="3013" spans="1:11" x14ac:dyDescent="0.2">
      <c r="A3013" s="1">
        <v>3008</v>
      </c>
      <c r="D3013" s="4"/>
      <c r="E3013" s="2" t="b">
        <f t="shared" ca="1" si="80"/>
        <v>1</v>
      </c>
      <c r="F3013" s="2" t="str" cm="1">
        <f t="array" aca="1" ref="F3013" ca="1">IF(G3013&lt;&gt;"",INDIRECT("'"&amp;G3013&amp;"'!"&amp;H3013),"")</f>
        <v/>
      </c>
      <c r="G3013" s="1533"/>
      <c r="I3013" s="4"/>
      <c r="J3013" s="4"/>
      <c r="K3013" s="4"/>
    </row>
    <row r="3014" spans="1:11" x14ac:dyDescent="0.2">
      <c r="A3014" s="1">
        <v>3009</v>
      </c>
      <c r="D3014" s="4"/>
      <c r="E3014" s="2" t="b">
        <f t="shared" ca="1" si="80"/>
        <v>1</v>
      </c>
      <c r="F3014" s="2" t="str" cm="1">
        <f t="array" aca="1" ref="F3014" ca="1">IF(G3014&lt;&gt;"",INDIRECT("'"&amp;G3014&amp;"'!"&amp;H3014),"")</f>
        <v/>
      </c>
      <c r="G3014" s="1533"/>
      <c r="I3014" s="4"/>
      <c r="J3014" s="4"/>
      <c r="K3014" s="4"/>
    </row>
    <row r="3015" spans="1:11" x14ac:dyDescent="0.2">
      <c r="A3015" s="1">
        <v>3010</v>
      </c>
      <c r="E3015" s="2" t="b">
        <f t="shared" ca="1" si="80"/>
        <v>1</v>
      </c>
      <c r="F3015" s="2" t="str" cm="1">
        <f t="array" aca="1" ref="F3015" ca="1">IF(G3015&lt;&gt;"",INDIRECT("'"&amp;G3015&amp;"'!"&amp;H3015),"")</f>
        <v/>
      </c>
      <c r="G3015" s="1533"/>
    </row>
    <row r="3016" spans="1:11" x14ac:dyDescent="0.2">
      <c r="A3016" s="1">
        <v>3011</v>
      </c>
      <c r="E3016" s="2" t="b">
        <f t="shared" ca="1" si="80"/>
        <v>1</v>
      </c>
      <c r="F3016" s="2" t="str" cm="1">
        <f t="array" aca="1" ref="F3016" ca="1">IF(G3016&lt;&gt;"",INDIRECT("'"&amp;G3016&amp;"'!"&amp;H3016),"")</f>
        <v/>
      </c>
      <c r="G3016" s="1533"/>
    </row>
    <row r="3017" spans="1:11" x14ac:dyDescent="0.2">
      <c r="A3017" s="1">
        <v>3012</v>
      </c>
      <c r="D3017" s="4"/>
      <c r="E3017" s="2" t="b">
        <f t="shared" ca="1" si="80"/>
        <v>1</v>
      </c>
      <c r="F3017" s="2" t="str" cm="1">
        <f t="array" aca="1" ref="F3017" ca="1">IF(G3017&lt;&gt;"",INDIRECT("'"&amp;G3017&amp;"'!"&amp;H3017),"")</f>
        <v/>
      </c>
      <c r="G3017" s="1533"/>
      <c r="I3017" s="4"/>
      <c r="J3017" s="4"/>
      <c r="K3017" s="4"/>
    </row>
    <row r="3018" spans="1:11" x14ac:dyDescent="0.2">
      <c r="A3018" s="1">
        <v>3013</v>
      </c>
      <c r="D3018" s="4"/>
      <c r="E3018" s="2" t="b">
        <f t="shared" ca="1" si="80"/>
        <v>1</v>
      </c>
      <c r="F3018" s="2" t="str" cm="1">
        <f t="array" aca="1" ref="F3018" ca="1">IF(G3018&lt;&gt;"",INDIRECT("'"&amp;G3018&amp;"'!"&amp;H3018),"")</f>
        <v/>
      </c>
      <c r="G3018" s="1533"/>
      <c r="I3018" s="4"/>
      <c r="J3018" s="4"/>
      <c r="K3018" s="4"/>
    </row>
    <row r="3019" spans="1:11" x14ac:dyDescent="0.2">
      <c r="A3019" s="1">
        <v>3014</v>
      </c>
      <c r="D3019" s="4"/>
      <c r="E3019" s="2" t="b">
        <f t="shared" ca="1" si="80"/>
        <v>1</v>
      </c>
      <c r="F3019" s="2" t="str" cm="1">
        <f t="array" aca="1" ref="F3019" ca="1">IF(G3019&lt;&gt;"",INDIRECT("'"&amp;G3019&amp;"'!"&amp;H3019),"")</f>
        <v/>
      </c>
      <c r="G3019" s="1533"/>
      <c r="I3019" s="4"/>
      <c r="J3019" s="4"/>
      <c r="K3019" s="4"/>
    </row>
    <row r="3020" spans="1:11" x14ac:dyDescent="0.2">
      <c r="A3020" s="1">
        <v>3015</v>
      </c>
      <c r="D3020" s="4"/>
      <c r="E3020" s="2" t="b">
        <f t="shared" ca="1" si="80"/>
        <v>1</v>
      </c>
      <c r="F3020" s="2" t="str" cm="1">
        <f t="array" aca="1" ref="F3020" ca="1">IF(G3020&lt;&gt;"",INDIRECT("'"&amp;G3020&amp;"'!"&amp;H3020),"")</f>
        <v/>
      </c>
      <c r="G3020" s="1533"/>
      <c r="I3020" s="4"/>
      <c r="J3020" s="4"/>
      <c r="K3020" s="4"/>
    </row>
    <row r="3021" spans="1:11" x14ac:dyDescent="0.2">
      <c r="A3021" s="1">
        <v>3016</v>
      </c>
      <c r="D3021" s="4"/>
      <c r="E3021" s="2" t="b">
        <f t="shared" ca="1" si="80"/>
        <v>1</v>
      </c>
      <c r="F3021" s="2" t="str" cm="1">
        <f t="array" aca="1" ref="F3021" ca="1">IF(G3021&lt;&gt;"",INDIRECT("'"&amp;G3021&amp;"'!"&amp;H3021),"")</f>
        <v/>
      </c>
      <c r="G3021" s="1533"/>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33" t="s">
        <v>6770</v>
      </c>
      <c r="H3022" s="2" t="s">
        <v>5009</v>
      </c>
    </row>
    <row r="3023" spans="1:11" x14ac:dyDescent="0.2">
      <c r="A3023">
        <v>3018</v>
      </c>
      <c r="B3023" s="7">
        <f>'BudgetSum 2-4'!D36</f>
        <v>0</v>
      </c>
      <c r="C3023" s="3">
        <f t="shared" si="81"/>
        <v>3018</v>
      </c>
      <c r="E3023" s="2" t="b">
        <f t="shared" ca="1" si="80"/>
        <v>1</v>
      </c>
      <c r="F3023" s="2" cm="1">
        <f t="array" aca="1" ref="F3023" ca="1">IF(G3023&lt;&gt;"",INDIRECT("'"&amp;G3023&amp;"'!"&amp;H3023),"")</f>
        <v>0</v>
      </c>
      <c r="G3023" s="1533" t="s">
        <v>6770</v>
      </c>
      <c r="H3023" s="2" t="s">
        <v>5010</v>
      </c>
    </row>
    <row r="3024" spans="1:11" x14ac:dyDescent="0.2">
      <c r="A3024">
        <v>3019</v>
      </c>
      <c r="B3024" s="7">
        <f>'BudgetSum 2-4'!D37</f>
        <v>0</v>
      </c>
      <c r="C3024" s="3">
        <f t="shared" si="81"/>
        <v>3019</v>
      </c>
      <c r="E3024" s="2" t="b">
        <f t="shared" ca="1" si="80"/>
        <v>1</v>
      </c>
      <c r="F3024" s="2" cm="1">
        <f t="array" aca="1" ref="F3024" ca="1">IF(G3024&lt;&gt;"",INDIRECT("'"&amp;G3024&amp;"'!"&amp;H3024),"")</f>
        <v>0</v>
      </c>
      <c r="G3024" s="1533" t="s">
        <v>6770</v>
      </c>
      <c r="H3024" s="2" t="s">
        <v>5011</v>
      </c>
    </row>
    <row r="3025" spans="1:11" x14ac:dyDescent="0.2">
      <c r="A3025" s="1">
        <v>3020</v>
      </c>
      <c r="D3025" s="4"/>
      <c r="E3025" s="2" t="b">
        <f t="shared" ca="1" si="80"/>
        <v>1</v>
      </c>
      <c r="F3025" s="2" t="str" cm="1">
        <f t="array" aca="1" ref="F3025" ca="1">IF(G3025&lt;&gt;"",INDIRECT("'"&amp;G3025&amp;"'!"&amp;H3025),"")</f>
        <v/>
      </c>
      <c r="G3025" s="1533"/>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33" t="s">
        <v>6770</v>
      </c>
      <c r="H3026" s="2" t="s">
        <v>5012</v>
      </c>
    </row>
    <row r="3027" spans="1:11" x14ac:dyDescent="0.2">
      <c r="A3027">
        <v>3022</v>
      </c>
      <c r="B3027" s="7">
        <f>'BudgetSum 2-4'!F35</f>
        <v>0</v>
      </c>
      <c r="C3027" s="3">
        <f t="shared" si="81"/>
        <v>3022</v>
      </c>
      <c r="E3027" s="2" t="b">
        <f t="shared" ca="1" si="80"/>
        <v>1</v>
      </c>
      <c r="F3027" s="2" cm="1">
        <f t="array" aca="1" ref="F3027" ca="1">IF(G3027&lt;&gt;"",INDIRECT("'"&amp;G3027&amp;"'!"&amp;H3027),"")</f>
        <v>0</v>
      </c>
      <c r="G3027" s="1533" t="s">
        <v>6770</v>
      </c>
      <c r="H3027" s="2" t="s">
        <v>5013</v>
      </c>
    </row>
    <row r="3028" spans="1:11" x14ac:dyDescent="0.2">
      <c r="A3028">
        <v>3023</v>
      </c>
      <c r="B3028" s="7">
        <f>'BudgetSum 2-4'!F36</f>
        <v>0</v>
      </c>
      <c r="C3028" s="3">
        <f t="shared" si="81"/>
        <v>3023</v>
      </c>
      <c r="E3028" s="2" t="b">
        <f t="shared" ca="1" si="80"/>
        <v>1</v>
      </c>
      <c r="F3028" s="2" cm="1">
        <f t="array" aca="1" ref="F3028" ca="1">IF(G3028&lt;&gt;"",INDIRECT("'"&amp;G3028&amp;"'!"&amp;H3028),"")</f>
        <v>0</v>
      </c>
      <c r="G3028" s="1533" t="s">
        <v>6770</v>
      </c>
      <c r="H3028" s="2" t="s">
        <v>5014</v>
      </c>
    </row>
    <row r="3029" spans="1:11" x14ac:dyDescent="0.2">
      <c r="A3029">
        <v>3024</v>
      </c>
      <c r="B3029" s="7">
        <f>'BudgetSum 2-4'!F37</f>
        <v>0</v>
      </c>
      <c r="C3029" s="3">
        <f t="shared" si="81"/>
        <v>3024</v>
      </c>
      <c r="E3029" s="2" t="b">
        <f t="shared" ca="1" si="80"/>
        <v>1</v>
      </c>
      <c r="F3029" s="2" cm="1">
        <f t="array" aca="1" ref="F3029" ca="1">IF(G3029&lt;&gt;"",INDIRECT("'"&amp;G3029&amp;"'!"&amp;H3029),"")</f>
        <v>0</v>
      </c>
      <c r="G3029" s="1533" t="s">
        <v>6770</v>
      </c>
      <c r="H3029" s="2" t="s">
        <v>5015</v>
      </c>
    </row>
    <row r="3030" spans="1:11" x14ac:dyDescent="0.2">
      <c r="A3030" s="1">
        <v>3025</v>
      </c>
      <c r="D3030" s="4"/>
      <c r="E3030" s="2" t="b">
        <f t="shared" ca="1" si="80"/>
        <v>1</v>
      </c>
      <c r="F3030" s="2" t="str" cm="1">
        <f t="array" aca="1" ref="F3030" ca="1">IF(G3030&lt;&gt;"",INDIRECT("'"&amp;G3030&amp;"'!"&amp;H3030),"")</f>
        <v/>
      </c>
      <c r="G3030" s="1533"/>
      <c r="I3030" s="4"/>
      <c r="J3030" s="4"/>
      <c r="K3030" s="4"/>
    </row>
    <row r="3031" spans="1:11" x14ac:dyDescent="0.2">
      <c r="A3031" s="1">
        <v>3026</v>
      </c>
      <c r="D3031" s="4"/>
      <c r="E3031" s="2" t="b">
        <f t="shared" ca="1" si="80"/>
        <v>1</v>
      </c>
      <c r="F3031" s="2" t="str" cm="1">
        <f t="array" aca="1" ref="F3031" ca="1">IF(G3031&lt;&gt;"",INDIRECT("'"&amp;G3031&amp;"'!"&amp;H3031),"")</f>
        <v/>
      </c>
      <c r="G3031" s="1533"/>
      <c r="I3031" s="4"/>
      <c r="J3031" s="4"/>
      <c r="K3031" s="4"/>
    </row>
    <row r="3032" spans="1:11" x14ac:dyDescent="0.2">
      <c r="A3032" s="1">
        <v>3027</v>
      </c>
      <c r="D3032" s="4"/>
      <c r="E3032" s="2" t="b">
        <f t="shared" ca="1" si="80"/>
        <v>1</v>
      </c>
      <c r="F3032" s="2" t="str" cm="1">
        <f t="array" aca="1" ref="F3032" ca="1">IF(G3032&lt;&gt;"",INDIRECT("'"&amp;G3032&amp;"'!"&amp;H3032),"")</f>
        <v/>
      </c>
      <c r="G3032" s="1533"/>
      <c r="I3032" s="4"/>
      <c r="J3032" s="4"/>
      <c r="K3032" s="4"/>
    </row>
    <row r="3033" spans="1:11" x14ac:dyDescent="0.2">
      <c r="A3033" s="1">
        <v>3028</v>
      </c>
      <c r="D3033" s="4"/>
      <c r="E3033" s="2" t="b">
        <f t="shared" ca="1" si="80"/>
        <v>1</v>
      </c>
      <c r="F3033" s="2" t="str" cm="1">
        <f t="array" aca="1" ref="F3033" ca="1">IF(G3033&lt;&gt;"",INDIRECT("'"&amp;G3033&amp;"'!"&amp;H3033),"")</f>
        <v/>
      </c>
      <c r="G3033" s="1533"/>
      <c r="I3033" s="4"/>
      <c r="J3033" s="4"/>
      <c r="K3033" s="4"/>
    </row>
    <row r="3034" spans="1:11" x14ac:dyDescent="0.2">
      <c r="A3034" s="1">
        <v>3029</v>
      </c>
      <c r="D3034" s="4"/>
      <c r="E3034" s="2" t="b">
        <f t="shared" ca="1" si="80"/>
        <v>1</v>
      </c>
      <c r="F3034" s="2" t="str" cm="1">
        <f t="array" aca="1" ref="F3034" ca="1">IF(G3034&lt;&gt;"",INDIRECT("'"&amp;G3034&amp;"'!"&amp;H3034),"")</f>
        <v/>
      </c>
      <c r="G3034" s="1533"/>
      <c r="I3034" s="4"/>
      <c r="J3034" s="4"/>
      <c r="K3034" s="4"/>
    </row>
    <row r="3035" spans="1:11" x14ac:dyDescent="0.2">
      <c r="A3035" s="1">
        <v>3030</v>
      </c>
      <c r="D3035" s="4"/>
      <c r="E3035" s="2" t="b">
        <f t="shared" ca="1" si="80"/>
        <v>1</v>
      </c>
      <c r="F3035" s="2" t="str" cm="1">
        <f t="array" aca="1" ref="F3035" ca="1">IF(G3035&lt;&gt;"",INDIRECT("'"&amp;G3035&amp;"'!"&amp;H3035),"")</f>
        <v/>
      </c>
      <c r="G3035" s="1533"/>
      <c r="I3035" s="4"/>
      <c r="J3035" s="4"/>
      <c r="K3035" s="4"/>
    </row>
    <row r="3036" spans="1:11" x14ac:dyDescent="0.2">
      <c r="A3036" s="1">
        <v>3031</v>
      </c>
      <c r="D3036" s="4"/>
      <c r="E3036" s="2" t="b">
        <f t="shared" ca="1" si="80"/>
        <v>1</v>
      </c>
      <c r="F3036" s="2" t="str" cm="1">
        <f t="array" aca="1" ref="F3036" ca="1">IF(G3036&lt;&gt;"",INDIRECT("'"&amp;G3036&amp;"'!"&amp;H3036),"")</f>
        <v/>
      </c>
      <c r="G3036" s="1533"/>
      <c r="I3036" s="4"/>
      <c r="J3036" s="4"/>
      <c r="K3036" s="4"/>
    </row>
    <row r="3037" spans="1:11" x14ac:dyDescent="0.2">
      <c r="A3037" s="1">
        <v>3032</v>
      </c>
      <c r="D3037" s="4"/>
      <c r="E3037" s="2" t="b">
        <f t="shared" ca="1" si="80"/>
        <v>1</v>
      </c>
      <c r="F3037" s="2" t="str" cm="1">
        <f t="array" aca="1" ref="F3037" ca="1">IF(G3037&lt;&gt;"",INDIRECT("'"&amp;G3037&amp;"'!"&amp;H3037),"")</f>
        <v/>
      </c>
      <c r="G3037" s="1533"/>
      <c r="I3037" s="4"/>
      <c r="J3037" s="4"/>
      <c r="K3037" s="4"/>
    </row>
    <row r="3038" spans="1:11" x14ac:dyDescent="0.2">
      <c r="A3038" s="1">
        <v>3033</v>
      </c>
      <c r="D3038" s="4"/>
      <c r="E3038" s="2" t="b">
        <f t="shared" ca="1" si="80"/>
        <v>1</v>
      </c>
      <c r="F3038" s="2" t="str" cm="1">
        <f t="array" aca="1" ref="F3038" ca="1">IF(G3038&lt;&gt;"",INDIRECT("'"&amp;G3038&amp;"'!"&amp;H3038),"")</f>
        <v/>
      </c>
      <c r="G3038" s="1533"/>
      <c r="I3038" s="4"/>
      <c r="J3038" s="4"/>
      <c r="K3038" s="4"/>
    </row>
    <row r="3039" spans="1:11" x14ac:dyDescent="0.2">
      <c r="A3039" s="1">
        <v>3034</v>
      </c>
      <c r="D3039" s="4"/>
      <c r="E3039" s="2" t="b">
        <f t="shared" ca="1" si="80"/>
        <v>1</v>
      </c>
      <c r="F3039" s="2" t="str" cm="1">
        <f t="array" aca="1" ref="F3039" ca="1">IF(G3039&lt;&gt;"",INDIRECT("'"&amp;G3039&amp;"'!"&amp;H3039),"")</f>
        <v/>
      </c>
      <c r="G3039" s="1533"/>
      <c r="I3039" s="4"/>
      <c r="J3039" s="4"/>
      <c r="K3039" s="4"/>
    </row>
    <row r="3040" spans="1:11" x14ac:dyDescent="0.2">
      <c r="A3040" s="1">
        <v>3035</v>
      </c>
      <c r="D3040" s="4"/>
      <c r="E3040" s="2" t="b">
        <f t="shared" ca="1" si="80"/>
        <v>1</v>
      </c>
      <c r="F3040" s="2" t="str" cm="1">
        <f t="array" aca="1" ref="F3040" ca="1">IF(G3040&lt;&gt;"",INDIRECT("'"&amp;G3040&amp;"'!"&amp;H3040),"")</f>
        <v/>
      </c>
      <c r="G3040" s="1533"/>
      <c r="I3040" s="4"/>
      <c r="J3040" s="4"/>
      <c r="K3040" s="4"/>
    </row>
    <row r="3041" spans="1:11" x14ac:dyDescent="0.2">
      <c r="A3041" s="1">
        <v>3036</v>
      </c>
      <c r="D3041" s="4"/>
      <c r="E3041" s="2" t="b">
        <f t="shared" ca="1" si="80"/>
        <v>1</v>
      </c>
      <c r="F3041" s="2" t="str" cm="1">
        <f t="array" aca="1" ref="F3041" ca="1">IF(G3041&lt;&gt;"",INDIRECT("'"&amp;G3041&amp;"'!"&amp;H3041),"")</f>
        <v/>
      </c>
      <c r="G3041" s="1533"/>
      <c r="I3041" s="4"/>
      <c r="J3041" s="4"/>
      <c r="K3041" s="4"/>
    </row>
    <row r="3042" spans="1:11" x14ac:dyDescent="0.2">
      <c r="A3042" s="1">
        <v>3037</v>
      </c>
      <c r="D3042" s="4"/>
      <c r="E3042" s="2" t="b">
        <f t="shared" ca="1" si="80"/>
        <v>1</v>
      </c>
      <c r="F3042" s="2" t="str" cm="1">
        <f t="array" aca="1" ref="F3042" ca="1">IF(G3042&lt;&gt;"",INDIRECT("'"&amp;G3042&amp;"'!"&amp;H3042),"")</f>
        <v/>
      </c>
      <c r="G3042" s="1533"/>
      <c r="I3042" s="4"/>
      <c r="J3042" s="4"/>
      <c r="K3042" s="4"/>
    </row>
    <row r="3043" spans="1:11" x14ac:dyDescent="0.2">
      <c r="A3043" s="1">
        <v>3038</v>
      </c>
      <c r="D3043" s="4"/>
      <c r="E3043" s="2" t="b">
        <f t="shared" ca="1" si="80"/>
        <v>1</v>
      </c>
      <c r="F3043" s="2" t="str" cm="1">
        <f t="array" aca="1" ref="F3043" ca="1">IF(G3043&lt;&gt;"",INDIRECT("'"&amp;G3043&amp;"'!"&amp;H3043),"")</f>
        <v/>
      </c>
      <c r="G3043" s="1533"/>
      <c r="I3043" s="4"/>
      <c r="J3043" s="4"/>
      <c r="K3043" s="4"/>
    </row>
    <row r="3044" spans="1:11" x14ac:dyDescent="0.2">
      <c r="A3044" s="1">
        <v>3039</v>
      </c>
      <c r="D3044" s="4"/>
      <c r="E3044" s="2" t="b">
        <f t="shared" ca="1" si="80"/>
        <v>1</v>
      </c>
      <c r="F3044" s="2" t="str" cm="1">
        <f t="array" aca="1" ref="F3044" ca="1">IF(G3044&lt;&gt;"",INDIRECT("'"&amp;G3044&amp;"'!"&amp;H3044),"")</f>
        <v/>
      </c>
      <c r="G3044" s="1533"/>
      <c r="I3044" s="4"/>
      <c r="J3044" s="4"/>
      <c r="K3044" s="4"/>
    </row>
    <row r="3045" spans="1:11" x14ac:dyDescent="0.2">
      <c r="A3045" s="1">
        <v>3040</v>
      </c>
      <c r="D3045" s="4"/>
      <c r="E3045" s="2" t="b">
        <f t="shared" ca="1" si="80"/>
        <v>1</v>
      </c>
      <c r="F3045" s="2" t="str" cm="1">
        <f t="array" aca="1" ref="F3045" ca="1">IF(G3045&lt;&gt;"",INDIRECT("'"&amp;G3045&amp;"'!"&amp;H3045),"")</f>
        <v/>
      </c>
      <c r="G3045" s="1533"/>
      <c r="I3045" s="4"/>
      <c r="J3045" s="4"/>
      <c r="K3045" s="4"/>
    </row>
    <row r="3046" spans="1:11" x14ac:dyDescent="0.2">
      <c r="A3046" s="1">
        <v>3041</v>
      </c>
      <c r="D3046" s="4"/>
      <c r="E3046" s="2" t="b">
        <f t="shared" ca="1" si="80"/>
        <v>1</v>
      </c>
      <c r="F3046" s="2" t="str" cm="1">
        <f t="array" aca="1" ref="F3046" ca="1">IF(G3046&lt;&gt;"",INDIRECT("'"&amp;G3046&amp;"'!"&amp;H3046),"")</f>
        <v/>
      </c>
      <c r="G3046" s="1533"/>
      <c r="I3046" s="4"/>
      <c r="J3046" s="4"/>
      <c r="K3046" s="4"/>
    </row>
    <row r="3047" spans="1:11" x14ac:dyDescent="0.2">
      <c r="A3047" s="1">
        <v>3042</v>
      </c>
      <c r="D3047" s="4"/>
      <c r="E3047" s="2" t="b">
        <f t="shared" ca="1" si="80"/>
        <v>1</v>
      </c>
      <c r="F3047" s="2" t="str" cm="1">
        <f t="array" aca="1" ref="F3047" ca="1">IF(G3047&lt;&gt;"",INDIRECT("'"&amp;G3047&amp;"'!"&amp;H3047),"")</f>
        <v/>
      </c>
      <c r="G3047" s="1533"/>
      <c r="I3047" s="4"/>
      <c r="J3047" s="4"/>
      <c r="K3047" s="4"/>
    </row>
    <row r="3048" spans="1:11" x14ac:dyDescent="0.2">
      <c r="A3048" s="1">
        <v>3043</v>
      </c>
      <c r="D3048" s="4"/>
      <c r="E3048" s="2" t="b">
        <f t="shared" ca="1" si="80"/>
        <v>1</v>
      </c>
      <c r="F3048" s="2" t="str" cm="1">
        <f t="array" aca="1" ref="F3048" ca="1">IF(G3048&lt;&gt;"",INDIRECT("'"&amp;G3048&amp;"'!"&amp;H3048),"")</f>
        <v/>
      </c>
      <c r="G3048" s="1533"/>
      <c r="I3048" s="4"/>
      <c r="J3048" s="4"/>
      <c r="K3048" s="4"/>
    </row>
    <row r="3049" spans="1:11" x14ac:dyDescent="0.2">
      <c r="A3049" s="1">
        <v>3044</v>
      </c>
      <c r="D3049" s="4"/>
      <c r="E3049" s="2" t="b">
        <f t="shared" ca="1" si="80"/>
        <v>1</v>
      </c>
      <c r="F3049" s="2" t="str" cm="1">
        <f t="array" aca="1" ref="F3049" ca="1">IF(G3049&lt;&gt;"",INDIRECT("'"&amp;G3049&amp;"'!"&amp;H3049),"")</f>
        <v/>
      </c>
      <c r="G3049" s="1533"/>
      <c r="I3049" s="4"/>
      <c r="J3049" s="4"/>
      <c r="K3049" s="4"/>
    </row>
    <row r="3050" spans="1:11" x14ac:dyDescent="0.2">
      <c r="A3050" s="1">
        <v>3045</v>
      </c>
      <c r="D3050" s="4"/>
      <c r="E3050" s="2" t="b">
        <f t="shared" ca="1" si="80"/>
        <v>1</v>
      </c>
      <c r="F3050" s="2" t="str" cm="1">
        <f t="array" aca="1" ref="F3050" ca="1">IF(G3050&lt;&gt;"",INDIRECT("'"&amp;G3050&amp;"'!"&amp;H3050),"")</f>
        <v/>
      </c>
      <c r="G3050" s="1533"/>
      <c r="I3050" s="4"/>
      <c r="J3050" s="4"/>
      <c r="K3050" s="4"/>
    </row>
    <row r="3051" spans="1:11" x14ac:dyDescent="0.2">
      <c r="A3051" s="1">
        <v>3046</v>
      </c>
      <c r="D3051" s="4"/>
      <c r="E3051" s="2" t="b">
        <f t="shared" ca="1" si="80"/>
        <v>1</v>
      </c>
      <c r="F3051" s="2" t="str" cm="1">
        <f t="array" aca="1" ref="F3051" ca="1">IF(G3051&lt;&gt;"",INDIRECT("'"&amp;G3051&amp;"'!"&amp;H3051),"")</f>
        <v/>
      </c>
      <c r="G3051" s="1533"/>
      <c r="I3051" s="4"/>
      <c r="J3051" s="4"/>
      <c r="K3051" s="4"/>
    </row>
    <row r="3052" spans="1:11" x14ac:dyDescent="0.2">
      <c r="A3052" s="1">
        <v>3047</v>
      </c>
      <c r="D3052" s="4"/>
      <c r="E3052" s="2" t="b">
        <f t="shared" ca="1" si="80"/>
        <v>1</v>
      </c>
      <c r="F3052" s="2" t="str" cm="1">
        <f t="array" aca="1" ref="F3052" ca="1">IF(G3052&lt;&gt;"",INDIRECT("'"&amp;G3052&amp;"'!"&amp;H3052),"")</f>
        <v/>
      </c>
      <c r="G3052" s="1533"/>
      <c r="I3052" s="4"/>
      <c r="J3052" s="4"/>
      <c r="K3052" s="4"/>
    </row>
    <row r="3053" spans="1:11" x14ac:dyDescent="0.2">
      <c r="A3053" s="1">
        <v>3048</v>
      </c>
      <c r="D3053" s="4"/>
      <c r="E3053" s="2" t="b">
        <f t="shared" ca="1" si="80"/>
        <v>1</v>
      </c>
      <c r="F3053" s="2" t="str" cm="1">
        <f t="array" aca="1" ref="F3053" ca="1">IF(G3053&lt;&gt;"",INDIRECT("'"&amp;G3053&amp;"'!"&amp;H3053),"")</f>
        <v/>
      </c>
      <c r="G3053" s="1533"/>
      <c r="I3053" s="4"/>
      <c r="J3053" s="4"/>
      <c r="K3053" s="4"/>
    </row>
    <row r="3054" spans="1:11" x14ac:dyDescent="0.2">
      <c r="A3054" s="1">
        <v>3049</v>
      </c>
      <c r="D3054" s="4"/>
      <c r="E3054" s="2" t="b">
        <f t="shared" ca="1" si="80"/>
        <v>1</v>
      </c>
      <c r="F3054" s="2" t="str" cm="1">
        <f t="array" aca="1" ref="F3054" ca="1">IF(G3054&lt;&gt;"",INDIRECT("'"&amp;G3054&amp;"'!"&amp;H3054),"")</f>
        <v/>
      </c>
      <c r="G3054" s="1533"/>
      <c r="I3054" s="4"/>
      <c r="J3054" s="4"/>
      <c r="K3054" s="4"/>
    </row>
    <row r="3055" spans="1:11" x14ac:dyDescent="0.2">
      <c r="A3055" s="1">
        <v>3050</v>
      </c>
      <c r="D3055" s="4"/>
      <c r="E3055" s="2" t="b">
        <f t="shared" ca="1" si="80"/>
        <v>1</v>
      </c>
      <c r="F3055" s="2" t="str" cm="1">
        <f t="array" aca="1" ref="F3055" ca="1">IF(G3055&lt;&gt;"",INDIRECT("'"&amp;G3055&amp;"'!"&amp;H3055),"")</f>
        <v/>
      </c>
      <c r="G3055" s="1533"/>
      <c r="I3055" s="4"/>
      <c r="J3055" s="4"/>
      <c r="K3055" s="4"/>
    </row>
    <row r="3056" spans="1:11" x14ac:dyDescent="0.2">
      <c r="A3056" s="1">
        <v>3051</v>
      </c>
      <c r="D3056" s="4"/>
      <c r="E3056" s="2" t="b">
        <f t="shared" ca="1" si="80"/>
        <v>1</v>
      </c>
      <c r="F3056" s="2" t="str" cm="1">
        <f t="array" aca="1" ref="F3056" ca="1">IF(G3056&lt;&gt;"",INDIRECT("'"&amp;G3056&amp;"'!"&amp;H3056),"")</f>
        <v/>
      </c>
      <c r="G3056" s="1533"/>
      <c r="I3056" s="4"/>
      <c r="J3056" s="4"/>
      <c r="K3056" s="4"/>
    </row>
    <row r="3057" spans="1:11" x14ac:dyDescent="0.2">
      <c r="A3057" s="1">
        <v>3052</v>
      </c>
      <c r="D3057" s="4"/>
      <c r="E3057" s="2" t="b">
        <f t="shared" ca="1" si="80"/>
        <v>1</v>
      </c>
      <c r="F3057" s="2" t="str" cm="1">
        <f t="array" aca="1" ref="F3057" ca="1">IF(G3057&lt;&gt;"",INDIRECT("'"&amp;G3057&amp;"'!"&amp;H3057),"")</f>
        <v/>
      </c>
      <c r="G3057" s="1533"/>
      <c r="I3057" s="4"/>
      <c r="J3057" s="4"/>
      <c r="K3057" s="4"/>
    </row>
    <row r="3058" spans="1:11" x14ac:dyDescent="0.2">
      <c r="A3058" s="1">
        <v>3053</v>
      </c>
      <c r="D3058" s="4"/>
      <c r="E3058" s="2" t="b">
        <f t="shared" ca="1" si="80"/>
        <v>1</v>
      </c>
      <c r="F3058" s="2" t="str" cm="1">
        <f t="array" aca="1" ref="F3058" ca="1">IF(G3058&lt;&gt;"",INDIRECT("'"&amp;G3058&amp;"'!"&amp;H3058),"")</f>
        <v/>
      </c>
      <c r="G3058" s="1533"/>
      <c r="I3058" s="4"/>
      <c r="J3058" s="4"/>
      <c r="K3058" s="4"/>
    </row>
    <row r="3059" spans="1:11" x14ac:dyDescent="0.2">
      <c r="A3059" s="1">
        <v>3054</v>
      </c>
      <c r="D3059" s="4"/>
      <c r="E3059" s="2" t="b">
        <f t="shared" ca="1" si="80"/>
        <v>1</v>
      </c>
      <c r="F3059" s="2" t="str" cm="1">
        <f t="array" aca="1" ref="F3059" ca="1">IF(G3059&lt;&gt;"",INDIRECT("'"&amp;G3059&amp;"'!"&amp;H3059),"")</f>
        <v/>
      </c>
      <c r="G3059" s="1533"/>
      <c r="I3059" s="4"/>
      <c r="J3059" s="4"/>
      <c r="K3059" s="4"/>
    </row>
    <row r="3060" spans="1:11" x14ac:dyDescent="0.2">
      <c r="A3060" s="1">
        <v>3055</v>
      </c>
      <c r="D3060" s="4"/>
      <c r="E3060" s="2" t="b">
        <f t="shared" ca="1" si="80"/>
        <v>1</v>
      </c>
      <c r="F3060" s="2" t="str" cm="1">
        <f t="array" aca="1" ref="F3060" ca="1">IF(G3060&lt;&gt;"",INDIRECT("'"&amp;G3060&amp;"'!"&amp;H3060),"")</f>
        <v/>
      </c>
      <c r="G3060" s="1533"/>
      <c r="I3060" s="4"/>
      <c r="J3060" s="4"/>
      <c r="K3060" s="4"/>
    </row>
    <row r="3061" spans="1:11" x14ac:dyDescent="0.2">
      <c r="A3061" s="1">
        <v>3056</v>
      </c>
      <c r="D3061" s="4"/>
      <c r="E3061" s="2" t="b">
        <f t="shared" ca="1" si="80"/>
        <v>1</v>
      </c>
      <c r="F3061" s="2" t="str" cm="1">
        <f t="array" aca="1" ref="F3061" ca="1">IF(G3061&lt;&gt;"",INDIRECT("'"&amp;G3061&amp;"'!"&amp;H3061),"")</f>
        <v/>
      </c>
      <c r="G3061" s="1533"/>
      <c r="I3061" s="4"/>
      <c r="J3061" s="4"/>
      <c r="K3061" s="4"/>
    </row>
    <row r="3062" spans="1:11" x14ac:dyDescent="0.2">
      <c r="A3062" s="1">
        <v>3057</v>
      </c>
      <c r="D3062" s="4"/>
      <c r="E3062" s="2" t="b">
        <f t="shared" ca="1" si="80"/>
        <v>1</v>
      </c>
      <c r="F3062" s="2" t="str" cm="1">
        <f t="array" aca="1" ref="F3062" ca="1">IF(G3062&lt;&gt;"",INDIRECT("'"&amp;G3062&amp;"'!"&amp;H3062),"")</f>
        <v/>
      </c>
      <c r="G3062" s="1533"/>
      <c r="I3062" s="4"/>
      <c r="J3062" s="4"/>
      <c r="K3062" s="4"/>
    </row>
    <row r="3063" spans="1:11" x14ac:dyDescent="0.2">
      <c r="A3063" s="1">
        <v>3058</v>
      </c>
      <c r="D3063" s="4"/>
      <c r="E3063" s="2" t="b">
        <f t="shared" ca="1" si="80"/>
        <v>1</v>
      </c>
      <c r="F3063" s="2" t="str" cm="1">
        <f t="array" aca="1" ref="F3063" ca="1">IF(G3063&lt;&gt;"",INDIRECT("'"&amp;G3063&amp;"'!"&amp;H3063),"")</f>
        <v/>
      </c>
      <c r="G3063" s="1533"/>
      <c r="I3063" s="4"/>
      <c r="J3063" s="4"/>
      <c r="K3063" s="4"/>
    </row>
    <row r="3064" spans="1:11" x14ac:dyDescent="0.2">
      <c r="A3064" s="1">
        <v>3059</v>
      </c>
      <c r="D3064" s="4"/>
      <c r="E3064" s="2" t="b">
        <f t="shared" ca="1" si="80"/>
        <v>1</v>
      </c>
      <c r="F3064" s="2" t="str" cm="1">
        <f t="array" aca="1" ref="F3064" ca="1">IF(G3064&lt;&gt;"",INDIRECT("'"&amp;G3064&amp;"'!"&amp;H3064),"")</f>
        <v/>
      </c>
      <c r="G3064" s="1533"/>
      <c r="I3064" s="4"/>
      <c r="J3064" s="4"/>
      <c r="K3064" s="4"/>
    </row>
    <row r="3065" spans="1:11" x14ac:dyDescent="0.2">
      <c r="A3065" s="1">
        <v>3060</v>
      </c>
      <c r="D3065" s="4"/>
      <c r="E3065" s="2" t="b">
        <f t="shared" ca="1" si="80"/>
        <v>1</v>
      </c>
      <c r="F3065" s="2" t="str" cm="1">
        <f t="array" aca="1" ref="F3065" ca="1">IF(G3065&lt;&gt;"",INDIRECT("'"&amp;G3065&amp;"'!"&amp;H3065),"")</f>
        <v/>
      </c>
      <c r="G3065" s="1533"/>
      <c r="I3065" s="4"/>
      <c r="J3065" s="4"/>
      <c r="K3065" s="4"/>
    </row>
    <row r="3066" spans="1:11" x14ac:dyDescent="0.2">
      <c r="A3066" s="1">
        <v>3061</v>
      </c>
      <c r="D3066" s="4"/>
      <c r="E3066" s="2" t="b">
        <f t="shared" ca="1" si="80"/>
        <v>1</v>
      </c>
      <c r="F3066" s="2" t="str" cm="1">
        <f t="array" aca="1" ref="F3066" ca="1">IF(G3066&lt;&gt;"",INDIRECT("'"&amp;G3066&amp;"'!"&amp;H3066),"")</f>
        <v/>
      </c>
      <c r="G3066" s="1533"/>
      <c r="I3066" s="4"/>
      <c r="J3066" s="4"/>
      <c r="K3066" s="4"/>
    </row>
    <row r="3067" spans="1:11" x14ac:dyDescent="0.2">
      <c r="A3067" s="1">
        <v>3062</v>
      </c>
      <c r="D3067" s="4"/>
      <c r="E3067" s="2" t="b">
        <f t="shared" ca="1" si="80"/>
        <v>1</v>
      </c>
      <c r="F3067" s="2" t="str" cm="1">
        <f t="array" aca="1" ref="F3067" ca="1">IF(G3067&lt;&gt;"",INDIRECT("'"&amp;G3067&amp;"'!"&amp;H3067),"")</f>
        <v/>
      </c>
      <c r="G3067" s="1533"/>
      <c r="I3067" s="4"/>
      <c r="J3067" s="4"/>
      <c r="K3067" s="4"/>
    </row>
    <row r="3068" spans="1:11" x14ac:dyDescent="0.2">
      <c r="A3068" s="1">
        <v>3063</v>
      </c>
      <c r="D3068" s="4"/>
      <c r="E3068" s="2" t="b">
        <f t="shared" ca="1" si="80"/>
        <v>1</v>
      </c>
      <c r="F3068" s="2" t="str" cm="1">
        <f t="array" aca="1" ref="F3068" ca="1">IF(G3068&lt;&gt;"",INDIRECT("'"&amp;G3068&amp;"'!"&amp;H3068),"")</f>
        <v/>
      </c>
      <c r="G3068" s="1533"/>
      <c r="I3068" s="4"/>
      <c r="J3068" s="4"/>
      <c r="K3068" s="4"/>
    </row>
    <row r="3069" spans="1:11" x14ac:dyDescent="0.2">
      <c r="A3069" s="1">
        <v>3064</v>
      </c>
      <c r="D3069" s="4"/>
      <c r="E3069" s="2" t="b">
        <f t="shared" ca="1" si="80"/>
        <v>1</v>
      </c>
      <c r="F3069" s="2" t="str" cm="1">
        <f t="array" aca="1" ref="F3069" ca="1">IF(G3069&lt;&gt;"",INDIRECT("'"&amp;G3069&amp;"'!"&amp;H3069),"")</f>
        <v/>
      </c>
      <c r="G3069" s="1533"/>
      <c r="I3069" s="4"/>
      <c r="J3069" s="4"/>
      <c r="K3069" s="4"/>
    </row>
    <row r="3070" spans="1:11" x14ac:dyDescent="0.2">
      <c r="A3070" s="1">
        <v>3065</v>
      </c>
      <c r="D3070" s="4"/>
      <c r="E3070" s="2" t="b">
        <f t="shared" ca="1" si="80"/>
        <v>1</v>
      </c>
      <c r="F3070" s="2" t="str" cm="1">
        <f t="array" aca="1" ref="F3070" ca="1">IF(G3070&lt;&gt;"",INDIRECT("'"&amp;G3070&amp;"'!"&amp;H3070),"")</f>
        <v/>
      </c>
      <c r="G3070" s="1533"/>
      <c r="I3070" s="4"/>
      <c r="J3070" s="4"/>
      <c r="K3070" s="4"/>
    </row>
    <row r="3071" spans="1:11" x14ac:dyDescent="0.2">
      <c r="A3071" s="1">
        <v>3066</v>
      </c>
      <c r="D3071" s="4"/>
      <c r="E3071" s="2" t="b">
        <f t="shared" ca="1" si="80"/>
        <v>1</v>
      </c>
      <c r="F3071" s="2" t="str" cm="1">
        <f t="array" aca="1" ref="F3071" ca="1">IF(G3071&lt;&gt;"",INDIRECT("'"&amp;G3071&amp;"'!"&amp;H3071),"")</f>
        <v/>
      </c>
      <c r="G3071" s="1533"/>
      <c r="I3071" s="4"/>
      <c r="J3071" s="4"/>
      <c r="K3071" s="4"/>
    </row>
    <row r="3072" spans="1:11" x14ac:dyDescent="0.2">
      <c r="A3072" s="1">
        <v>3067</v>
      </c>
      <c r="D3072" s="4"/>
      <c r="E3072" s="2" t="b">
        <f t="shared" ca="1" si="80"/>
        <v>1</v>
      </c>
      <c r="F3072" s="2" t="str" cm="1">
        <f t="array" aca="1" ref="F3072" ca="1">IF(G3072&lt;&gt;"",INDIRECT("'"&amp;G3072&amp;"'!"&amp;H3072),"")</f>
        <v/>
      </c>
      <c r="G3072" s="1533"/>
      <c r="I3072" s="4"/>
      <c r="J3072" s="4"/>
      <c r="K3072" s="4"/>
    </row>
    <row r="3073" spans="1:11" x14ac:dyDescent="0.2">
      <c r="A3073" s="1">
        <v>3068</v>
      </c>
      <c r="D3073" s="4"/>
      <c r="E3073" s="2" t="b">
        <f t="shared" ca="1" si="80"/>
        <v>1</v>
      </c>
      <c r="F3073" s="2" t="str" cm="1">
        <f t="array" aca="1" ref="F3073" ca="1">IF(G3073&lt;&gt;"",INDIRECT("'"&amp;G3073&amp;"'!"&amp;H3073),"")</f>
        <v/>
      </c>
      <c r="G3073" s="1533"/>
      <c r="I3073" s="4"/>
      <c r="J3073" s="4"/>
      <c r="K3073" s="4"/>
    </row>
    <row r="3074" spans="1:11" x14ac:dyDescent="0.2">
      <c r="A3074" s="1">
        <v>3069</v>
      </c>
      <c r="D3074" s="4"/>
      <c r="E3074" s="2" t="b">
        <f t="shared" ref="E3074:E3137" ca="1" si="82">F3074=B3074</f>
        <v>1</v>
      </c>
      <c r="F3074" s="2" t="str" cm="1">
        <f t="array" aca="1" ref="F3074" ca="1">IF(G3074&lt;&gt;"",INDIRECT("'"&amp;G3074&amp;"'!"&amp;H3074),"")</f>
        <v/>
      </c>
      <c r="G3074" s="1533"/>
      <c r="I3074" s="4"/>
      <c r="J3074" s="4"/>
      <c r="K3074" s="4"/>
    </row>
    <row r="3075" spans="1:11" x14ac:dyDescent="0.2">
      <c r="A3075" s="1">
        <v>3070</v>
      </c>
      <c r="D3075" s="4"/>
      <c r="E3075" s="2" t="b">
        <f t="shared" ca="1" si="82"/>
        <v>1</v>
      </c>
      <c r="F3075" s="2" t="str" cm="1">
        <f t="array" aca="1" ref="F3075" ca="1">IF(G3075&lt;&gt;"",INDIRECT("'"&amp;G3075&amp;"'!"&amp;H3075),"")</f>
        <v/>
      </c>
      <c r="G3075" s="1533"/>
      <c r="I3075" s="4"/>
      <c r="J3075" s="4"/>
      <c r="K3075" s="4"/>
    </row>
    <row r="3076" spans="1:11" x14ac:dyDescent="0.2">
      <c r="A3076" s="1">
        <v>3071</v>
      </c>
      <c r="D3076" s="4"/>
      <c r="E3076" s="2" t="b">
        <f t="shared" ca="1" si="82"/>
        <v>1</v>
      </c>
      <c r="F3076" s="2" t="str" cm="1">
        <f t="array" aca="1" ref="F3076" ca="1">IF(G3076&lt;&gt;"",INDIRECT("'"&amp;G3076&amp;"'!"&amp;H3076),"")</f>
        <v/>
      </c>
      <c r="G3076" s="1533"/>
      <c r="I3076" s="4"/>
      <c r="J3076" s="4"/>
      <c r="K3076" s="4"/>
    </row>
    <row r="3077" spans="1:11" x14ac:dyDescent="0.2">
      <c r="A3077" s="1">
        <v>3072</v>
      </c>
      <c r="D3077" s="4"/>
      <c r="E3077" s="2" t="b">
        <f t="shared" ca="1" si="82"/>
        <v>1</v>
      </c>
      <c r="F3077" s="2" t="str" cm="1">
        <f t="array" aca="1" ref="F3077" ca="1">IF(G3077&lt;&gt;"",INDIRECT("'"&amp;G3077&amp;"'!"&amp;H3077),"")</f>
        <v/>
      </c>
      <c r="G3077" s="1533"/>
      <c r="I3077" s="4"/>
      <c r="J3077" s="4"/>
      <c r="K3077" s="4"/>
    </row>
    <row r="3078" spans="1:11" x14ac:dyDescent="0.2">
      <c r="A3078" s="1">
        <v>3073</v>
      </c>
      <c r="D3078" s="4"/>
      <c r="E3078" s="2" t="b">
        <f t="shared" ca="1" si="82"/>
        <v>1</v>
      </c>
      <c r="F3078" s="2" t="str" cm="1">
        <f t="array" aca="1" ref="F3078" ca="1">IF(G3078&lt;&gt;"",INDIRECT("'"&amp;G3078&amp;"'!"&amp;H3078),"")</f>
        <v/>
      </c>
      <c r="G3078" s="1533"/>
      <c r="I3078" s="4"/>
      <c r="J3078" s="4"/>
      <c r="K3078" s="4"/>
    </row>
    <row r="3079" spans="1:11" x14ac:dyDescent="0.2">
      <c r="A3079" s="1">
        <v>3074</v>
      </c>
      <c r="D3079" s="4"/>
      <c r="E3079" s="2" t="b">
        <f t="shared" ca="1" si="82"/>
        <v>1</v>
      </c>
      <c r="F3079" s="2" t="str" cm="1">
        <f t="array" aca="1" ref="F3079" ca="1">IF(G3079&lt;&gt;"",INDIRECT("'"&amp;G3079&amp;"'!"&amp;H3079),"")</f>
        <v/>
      </c>
      <c r="G3079" s="1533"/>
      <c r="I3079" s="4"/>
      <c r="J3079" s="4"/>
      <c r="K3079" s="4"/>
    </row>
    <row r="3080" spans="1:11" x14ac:dyDescent="0.2">
      <c r="A3080" s="1">
        <v>3075</v>
      </c>
      <c r="D3080" s="4"/>
      <c r="E3080" s="2" t="b">
        <f t="shared" ca="1" si="82"/>
        <v>1</v>
      </c>
      <c r="F3080" s="2" t="str" cm="1">
        <f t="array" aca="1" ref="F3080" ca="1">IF(G3080&lt;&gt;"",INDIRECT("'"&amp;G3080&amp;"'!"&amp;H3080),"")</f>
        <v/>
      </c>
      <c r="G3080" s="1533"/>
      <c r="I3080" s="4"/>
      <c r="J3080" s="4"/>
      <c r="K3080" s="4"/>
    </row>
    <row r="3081" spans="1:11" x14ac:dyDescent="0.2">
      <c r="A3081" s="1">
        <v>3076</v>
      </c>
      <c r="D3081" s="4"/>
      <c r="E3081" s="2" t="b">
        <f t="shared" ca="1" si="82"/>
        <v>1</v>
      </c>
      <c r="F3081" s="2" t="str" cm="1">
        <f t="array" aca="1" ref="F3081" ca="1">IF(G3081&lt;&gt;"",INDIRECT("'"&amp;G3081&amp;"'!"&amp;H3081),"")</f>
        <v/>
      </c>
      <c r="G3081" s="1533"/>
      <c r="I3081" s="4"/>
      <c r="J3081" s="4"/>
      <c r="K3081" s="4"/>
    </row>
    <row r="3082" spans="1:11" x14ac:dyDescent="0.2">
      <c r="A3082" s="1">
        <v>3077</v>
      </c>
      <c r="D3082" s="4"/>
      <c r="E3082" s="2" t="b">
        <f t="shared" ca="1" si="82"/>
        <v>1</v>
      </c>
      <c r="F3082" s="2" t="str" cm="1">
        <f t="array" aca="1" ref="F3082" ca="1">IF(G3082&lt;&gt;"",INDIRECT("'"&amp;G3082&amp;"'!"&amp;H3082),"")</f>
        <v/>
      </c>
      <c r="G3082" s="1533"/>
      <c r="I3082" s="4"/>
      <c r="J3082" s="4"/>
      <c r="K3082" s="4"/>
    </row>
    <row r="3083" spans="1:11" x14ac:dyDescent="0.2">
      <c r="A3083" s="1">
        <v>3078</v>
      </c>
      <c r="D3083" s="4"/>
      <c r="E3083" s="2" t="b">
        <f t="shared" ca="1" si="82"/>
        <v>1</v>
      </c>
      <c r="F3083" s="2" t="str" cm="1">
        <f t="array" aca="1" ref="F3083" ca="1">IF(G3083&lt;&gt;"",INDIRECT("'"&amp;G3083&amp;"'!"&amp;H3083),"")</f>
        <v/>
      </c>
      <c r="G3083" s="1533"/>
      <c r="I3083" s="4"/>
      <c r="J3083" s="4"/>
      <c r="K3083" s="4"/>
    </row>
    <row r="3084" spans="1:11" x14ac:dyDescent="0.2">
      <c r="A3084" s="1">
        <v>3079</v>
      </c>
      <c r="D3084" s="4"/>
      <c r="E3084" s="2" t="b">
        <f t="shared" ca="1" si="82"/>
        <v>1</v>
      </c>
      <c r="F3084" s="2" t="str" cm="1">
        <f t="array" aca="1" ref="F3084" ca="1">IF(G3084&lt;&gt;"",INDIRECT("'"&amp;G3084&amp;"'!"&amp;H3084),"")</f>
        <v/>
      </c>
      <c r="G3084" s="1533"/>
      <c r="I3084" s="4"/>
      <c r="J3084" s="4"/>
      <c r="K3084" s="4"/>
    </row>
    <row r="3085" spans="1:11" x14ac:dyDescent="0.2">
      <c r="A3085" s="1">
        <v>3080</v>
      </c>
      <c r="D3085" s="4"/>
      <c r="E3085" s="2" t="b">
        <f t="shared" ca="1" si="82"/>
        <v>1</v>
      </c>
      <c r="F3085" s="2" t="str" cm="1">
        <f t="array" aca="1" ref="F3085" ca="1">IF(G3085&lt;&gt;"",INDIRECT("'"&amp;G3085&amp;"'!"&amp;H3085),"")</f>
        <v/>
      </c>
      <c r="G3085" s="1533"/>
      <c r="I3085" s="4"/>
      <c r="J3085" s="4"/>
      <c r="K3085" s="4"/>
    </row>
    <row r="3086" spans="1:11" x14ac:dyDescent="0.2">
      <c r="A3086" s="1">
        <v>3081</v>
      </c>
      <c r="D3086" s="4"/>
      <c r="E3086" s="2" t="b">
        <f t="shared" ca="1" si="82"/>
        <v>1</v>
      </c>
      <c r="F3086" s="2" t="str" cm="1">
        <f t="array" aca="1" ref="F3086" ca="1">IF(G3086&lt;&gt;"",INDIRECT("'"&amp;G3086&amp;"'!"&amp;H3086),"")</f>
        <v/>
      </c>
      <c r="G3086" s="1533"/>
      <c r="I3086" s="4"/>
      <c r="J3086" s="4"/>
      <c r="K3086" s="4"/>
    </row>
    <row r="3087" spans="1:11" x14ac:dyDescent="0.2">
      <c r="A3087" s="1">
        <v>3082</v>
      </c>
      <c r="D3087" s="4"/>
      <c r="E3087" s="2" t="b">
        <f t="shared" ca="1" si="82"/>
        <v>1</v>
      </c>
      <c r="F3087" s="2" t="str" cm="1">
        <f t="array" aca="1" ref="F3087" ca="1">IF(G3087&lt;&gt;"",INDIRECT("'"&amp;G3087&amp;"'!"&amp;H3087),"")</f>
        <v/>
      </c>
      <c r="G3087" s="1533"/>
      <c r="I3087" s="4"/>
      <c r="J3087" s="4"/>
      <c r="K3087" s="4"/>
    </row>
    <row r="3088" spans="1:11" x14ac:dyDescent="0.2">
      <c r="A3088" s="1">
        <v>3083</v>
      </c>
      <c r="D3088" s="4"/>
      <c r="E3088" s="2" t="b">
        <f t="shared" ca="1" si="82"/>
        <v>1</v>
      </c>
      <c r="F3088" s="2" t="str" cm="1">
        <f t="array" aca="1" ref="F3088" ca="1">IF(G3088&lt;&gt;"",INDIRECT("'"&amp;G3088&amp;"'!"&amp;H3088),"")</f>
        <v/>
      </c>
      <c r="G3088" s="1533"/>
      <c r="I3088" s="4"/>
      <c r="J3088" s="4"/>
      <c r="K3088" s="4"/>
    </row>
    <row r="3089" spans="1:11" x14ac:dyDescent="0.2">
      <c r="A3089" s="1">
        <v>3084</v>
      </c>
      <c r="D3089" s="4"/>
      <c r="E3089" s="2" t="b">
        <f t="shared" ca="1" si="82"/>
        <v>1</v>
      </c>
      <c r="F3089" s="2" t="str" cm="1">
        <f t="array" aca="1" ref="F3089" ca="1">IF(G3089&lt;&gt;"",INDIRECT("'"&amp;G3089&amp;"'!"&amp;H3089),"")</f>
        <v/>
      </c>
      <c r="G3089" s="1533"/>
      <c r="I3089" s="4"/>
      <c r="J3089" s="4"/>
      <c r="K3089" s="4"/>
    </row>
    <row r="3090" spans="1:11" x14ac:dyDescent="0.2">
      <c r="A3090" s="1">
        <v>3085</v>
      </c>
      <c r="D3090" s="4"/>
      <c r="E3090" s="2" t="b">
        <f t="shared" ca="1" si="82"/>
        <v>1</v>
      </c>
      <c r="F3090" s="2" t="str" cm="1">
        <f t="array" aca="1" ref="F3090" ca="1">IF(G3090&lt;&gt;"",INDIRECT("'"&amp;G3090&amp;"'!"&amp;H3090),"")</f>
        <v/>
      </c>
      <c r="G3090" s="1533"/>
      <c r="I3090" s="4"/>
      <c r="J3090" s="4"/>
      <c r="K3090" s="4"/>
    </row>
    <row r="3091" spans="1:11" x14ac:dyDescent="0.2">
      <c r="A3091" s="1">
        <v>3086</v>
      </c>
      <c r="D3091" s="4"/>
      <c r="E3091" s="2" t="b">
        <f t="shared" ca="1" si="82"/>
        <v>1</v>
      </c>
      <c r="F3091" s="2" t="str" cm="1">
        <f t="array" aca="1" ref="F3091" ca="1">IF(G3091&lt;&gt;"",INDIRECT("'"&amp;G3091&amp;"'!"&amp;H3091),"")</f>
        <v/>
      </c>
      <c r="G3091" s="1533"/>
      <c r="I3091" s="4"/>
      <c r="J3091" s="4"/>
      <c r="K3091" s="4"/>
    </row>
    <row r="3092" spans="1:11" x14ac:dyDescent="0.2">
      <c r="A3092" s="1">
        <v>3087</v>
      </c>
      <c r="D3092" s="4"/>
      <c r="E3092" s="2" t="b">
        <f t="shared" ca="1" si="82"/>
        <v>1</v>
      </c>
      <c r="F3092" s="2" t="str" cm="1">
        <f t="array" aca="1" ref="F3092" ca="1">IF(G3092&lt;&gt;"",INDIRECT("'"&amp;G3092&amp;"'!"&amp;H3092),"")</f>
        <v/>
      </c>
      <c r="G3092" s="1533"/>
      <c r="I3092" s="4"/>
      <c r="J3092" s="4"/>
      <c r="K3092" s="4"/>
    </row>
    <row r="3093" spans="1:11" x14ac:dyDescent="0.2">
      <c r="A3093" s="1">
        <v>3088</v>
      </c>
      <c r="D3093" s="4"/>
      <c r="E3093" s="2" t="b">
        <f t="shared" ca="1" si="82"/>
        <v>1</v>
      </c>
      <c r="F3093" s="2" t="str" cm="1">
        <f t="array" aca="1" ref="F3093" ca="1">IF(G3093&lt;&gt;"",INDIRECT("'"&amp;G3093&amp;"'!"&amp;H3093),"")</f>
        <v/>
      </c>
      <c r="G3093" s="1533"/>
      <c r="I3093" s="4"/>
      <c r="J3093" s="4"/>
      <c r="K3093" s="4"/>
    </row>
    <row r="3094" spans="1:11" x14ac:dyDescent="0.2">
      <c r="A3094" s="1">
        <v>3089</v>
      </c>
      <c r="D3094" s="4"/>
      <c r="E3094" s="2" t="b">
        <f t="shared" ca="1" si="82"/>
        <v>1</v>
      </c>
      <c r="F3094" s="2" t="str" cm="1">
        <f t="array" aca="1" ref="F3094" ca="1">IF(G3094&lt;&gt;"",INDIRECT("'"&amp;G3094&amp;"'!"&amp;H3094),"")</f>
        <v/>
      </c>
      <c r="G3094" s="1533"/>
      <c r="I3094" s="4"/>
      <c r="J3094" s="4"/>
      <c r="K3094" s="4"/>
    </row>
    <row r="3095" spans="1:11" x14ac:dyDescent="0.2">
      <c r="A3095" s="1">
        <v>3090</v>
      </c>
      <c r="D3095" s="4"/>
      <c r="E3095" s="2" t="b">
        <f t="shared" ca="1" si="82"/>
        <v>1</v>
      </c>
      <c r="F3095" s="2" t="str" cm="1">
        <f t="array" aca="1" ref="F3095" ca="1">IF(G3095&lt;&gt;"",INDIRECT("'"&amp;G3095&amp;"'!"&amp;H3095),"")</f>
        <v/>
      </c>
      <c r="G3095" s="1533"/>
      <c r="I3095" s="4"/>
      <c r="J3095" s="4"/>
      <c r="K3095" s="4"/>
    </row>
    <row r="3096" spans="1:11" x14ac:dyDescent="0.2">
      <c r="A3096" s="1">
        <v>3091</v>
      </c>
      <c r="D3096" s="4"/>
      <c r="E3096" s="2" t="b">
        <f t="shared" ca="1" si="82"/>
        <v>1</v>
      </c>
      <c r="F3096" s="2" t="str" cm="1">
        <f t="array" aca="1" ref="F3096" ca="1">IF(G3096&lt;&gt;"",INDIRECT("'"&amp;G3096&amp;"'!"&amp;H3096),"")</f>
        <v/>
      </c>
      <c r="G3096" s="1533"/>
      <c r="I3096" s="4"/>
      <c r="J3096" s="4"/>
      <c r="K3096" s="4"/>
    </row>
    <row r="3097" spans="1:11" x14ac:dyDescent="0.2">
      <c r="A3097" s="1">
        <v>3092</v>
      </c>
      <c r="D3097" s="4"/>
      <c r="E3097" s="2" t="b">
        <f t="shared" ca="1" si="82"/>
        <v>1</v>
      </c>
      <c r="F3097" s="2" t="str" cm="1">
        <f t="array" aca="1" ref="F3097" ca="1">IF(G3097&lt;&gt;"",INDIRECT("'"&amp;G3097&amp;"'!"&amp;H3097),"")</f>
        <v/>
      </c>
      <c r="G3097" s="1533"/>
      <c r="I3097" s="4"/>
      <c r="J3097" s="4"/>
      <c r="K3097" s="4"/>
    </row>
    <row r="3098" spans="1:11" x14ac:dyDescent="0.2">
      <c r="A3098" s="1">
        <v>3093</v>
      </c>
      <c r="D3098" s="4"/>
      <c r="E3098" s="2" t="b">
        <f t="shared" ca="1" si="82"/>
        <v>1</v>
      </c>
      <c r="F3098" s="2" t="str" cm="1">
        <f t="array" aca="1" ref="F3098" ca="1">IF(G3098&lt;&gt;"",INDIRECT("'"&amp;G3098&amp;"'!"&amp;H3098),"")</f>
        <v/>
      </c>
      <c r="G3098" s="1533"/>
      <c r="I3098" s="4"/>
      <c r="J3098" s="4"/>
      <c r="K3098" s="4"/>
    </row>
    <row r="3099" spans="1:11" x14ac:dyDescent="0.2">
      <c r="A3099" s="1">
        <v>3094</v>
      </c>
      <c r="D3099" s="4"/>
      <c r="E3099" s="2" t="b">
        <f t="shared" ca="1" si="82"/>
        <v>1</v>
      </c>
      <c r="F3099" s="2" t="str" cm="1">
        <f t="array" aca="1" ref="F3099" ca="1">IF(G3099&lt;&gt;"",INDIRECT("'"&amp;G3099&amp;"'!"&amp;H3099),"")</f>
        <v/>
      </c>
      <c r="G3099" s="1533"/>
      <c r="I3099" s="4"/>
      <c r="J3099" s="4"/>
      <c r="K3099" s="4"/>
    </row>
    <row r="3100" spans="1:11" x14ac:dyDescent="0.2">
      <c r="A3100" s="1">
        <v>3095</v>
      </c>
      <c r="D3100" s="4"/>
      <c r="E3100" s="2" t="b">
        <f t="shared" ca="1" si="82"/>
        <v>1</v>
      </c>
      <c r="F3100" s="2" t="str" cm="1">
        <f t="array" aca="1" ref="F3100" ca="1">IF(G3100&lt;&gt;"",INDIRECT("'"&amp;G3100&amp;"'!"&amp;H3100),"")</f>
        <v/>
      </c>
      <c r="G3100" s="1533"/>
      <c r="I3100" s="4"/>
      <c r="J3100" s="4"/>
      <c r="K3100" s="4"/>
    </row>
    <row r="3101" spans="1:11" x14ac:dyDescent="0.2">
      <c r="A3101" s="1">
        <v>3096</v>
      </c>
      <c r="D3101" s="4"/>
      <c r="E3101" s="2" t="b">
        <f t="shared" ca="1" si="82"/>
        <v>1</v>
      </c>
      <c r="F3101" s="2" t="str" cm="1">
        <f t="array" aca="1" ref="F3101" ca="1">IF(G3101&lt;&gt;"",INDIRECT("'"&amp;G3101&amp;"'!"&amp;H3101),"")</f>
        <v/>
      </c>
      <c r="G3101" s="1533"/>
      <c r="I3101" s="4"/>
      <c r="J3101" s="4"/>
      <c r="K3101" s="4"/>
    </row>
    <row r="3102" spans="1:11" x14ac:dyDescent="0.2">
      <c r="A3102" s="1">
        <v>3097</v>
      </c>
      <c r="D3102" s="4"/>
      <c r="E3102" s="2" t="b">
        <f t="shared" ca="1" si="82"/>
        <v>1</v>
      </c>
      <c r="F3102" s="2" t="str" cm="1">
        <f t="array" aca="1" ref="F3102" ca="1">IF(G3102&lt;&gt;"",INDIRECT("'"&amp;G3102&amp;"'!"&amp;H3102),"")</f>
        <v/>
      </c>
      <c r="G3102" s="1533"/>
      <c r="I3102" s="4"/>
      <c r="J3102" s="4"/>
      <c r="K3102" s="4"/>
    </row>
    <row r="3103" spans="1:11" x14ac:dyDescent="0.2">
      <c r="A3103" s="1">
        <v>3098</v>
      </c>
      <c r="D3103" s="4"/>
      <c r="E3103" s="2" t="b">
        <f t="shared" ca="1" si="82"/>
        <v>1</v>
      </c>
      <c r="F3103" s="2" t="str" cm="1">
        <f t="array" aca="1" ref="F3103" ca="1">IF(G3103&lt;&gt;"",INDIRECT("'"&amp;G3103&amp;"'!"&amp;H3103),"")</f>
        <v/>
      </c>
      <c r="G3103" s="1533"/>
      <c r="I3103" s="4"/>
      <c r="J3103" s="4"/>
      <c r="K3103" s="4"/>
    </row>
    <row r="3104" spans="1:11" x14ac:dyDescent="0.2">
      <c r="A3104" s="1">
        <v>3099</v>
      </c>
      <c r="D3104" s="4"/>
      <c r="E3104" s="2" t="b">
        <f t="shared" ca="1" si="82"/>
        <v>1</v>
      </c>
      <c r="F3104" s="2" t="str" cm="1">
        <f t="array" aca="1" ref="F3104" ca="1">IF(G3104&lt;&gt;"",INDIRECT("'"&amp;G3104&amp;"'!"&amp;H3104),"")</f>
        <v/>
      </c>
      <c r="G3104" s="1533"/>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33" t="s">
        <v>6770</v>
      </c>
      <c r="H3105" s="2" t="s">
        <v>5016</v>
      </c>
    </row>
    <row r="3106" spans="1:11" x14ac:dyDescent="0.2">
      <c r="A3106" s="1">
        <v>3101</v>
      </c>
      <c r="D3106" s="3" t="s">
        <v>299</v>
      </c>
      <c r="E3106" s="2" t="b">
        <f t="shared" ca="1" si="82"/>
        <v>1</v>
      </c>
      <c r="F3106" s="2" t="str" cm="1">
        <f t="array" aca="1" ref="F3106" ca="1">IF(G3106&lt;&gt;"",INDIRECT("'"&amp;G3106&amp;"'!"&amp;H3106),"")</f>
        <v/>
      </c>
      <c r="G3106" s="1533"/>
    </row>
    <row r="3107" spans="1:11" x14ac:dyDescent="0.2">
      <c r="A3107" s="1">
        <v>3102</v>
      </c>
      <c r="D3107" s="4"/>
      <c r="E3107" s="2" t="b">
        <f t="shared" ca="1" si="82"/>
        <v>1</v>
      </c>
      <c r="F3107" s="2" t="str" cm="1">
        <f t="array" aca="1" ref="F3107" ca="1">IF(G3107&lt;&gt;"",INDIRECT("'"&amp;G3107&amp;"'!"&amp;H3107),"")</f>
        <v/>
      </c>
      <c r="G3107" s="1533"/>
      <c r="I3107" s="4"/>
      <c r="J3107" s="4"/>
      <c r="K3107" s="4"/>
    </row>
    <row r="3108" spans="1:11" x14ac:dyDescent="0.2">
      <c r="A3108" s="1">
        <v>3103</v>
      </c>
      <c r="D3108" s="4"/>
      <c r="E3108" s="2" t="b">
        <f t="shared" ca="1" si="82"/>
        <v>1</v>
      </c>
      <c r="F3108" s="2" t="str" cm="1">
        <f t="array" aca="1" ref="F3108" ca="1">IF(G3108&lt;&gt;"",INDIRECT("'"&amp;G3108&amp;"'!"&amp;H3108),"")</f>
        <v/>
      </c>
      <c r="G3108" s="1533"/>
      <c r="I3108" s="4"/>
      <c r="J3108" s="4"/>
      <c r="K3108" s="4"/>
    </row>
    <row r="3109" spans="1:11" x14ac:dyDescent="0.2">
      <c r="A3109" s="1">
        <v>3104</v>
      </c>
      <c r="D3109" s="4"/>
      <c r="E3109" s="2" t="b">
        <f t="shared" ca="1" si="82"/>
        <v>1</v>
      </c>
      <c r="F3109" s="2" t="str" cm="1">
        <f t="array" aca="1" ref="F3109" ca="1">IF(G3109&lt;&gt;"",INDIRECT("'"&amp;G3109&amp;"'!"&amp;H3109),"")</f>
        <v/>
      </c>
      <c r="G3109" s="1533"/>
      <c r="I3109" s="4"/>
      <c r="J3109" s="4"/>
      <c r="K3109" s="4"/>
    </row>
    <row r="3110" spans="1:11" x14ac:dyDescent="0.2">
      <c r="A3110" s="1">
        <v>3105</v>
      </c>
      <c r="D3110" s="4"/>
      <c r="E3110" s="2" t="b">
        <f t="shared" ca="1" si="82"/>
        <v>1</v>
      </c>
      <c r="F3110" s="2" t="str" cm="1">
        <f t="array" aca="1" ref="F3110" ca="1">IF(G3110&lt;&gt;"",INDIRECT("'"&amp;G3110&amp;"'!"&amp;H3110),"")</f>
        <v/>
      </c>
      <c r="G3110" s="1533"/>
      <c r="I3110" s="4"/>
      <c r="J3110" s="4"/>
      <c r="K3110" s="4"/>
    </row>
    <row r="3111" spans="1:11" x14ac:dyDescent="0.2">
      <c r="A3111" s="1">
        <v>3106</v>
      </c>
      <c r="D3111" s="4"/>
      <c r="E3111" s="2" t="b">
        <f t="shared" ca="1" si="82"/>
        <v>1</v>
      </c>
      <c r="F3111" s="2" t="str" cm="1">
        <f t="array" aca="1" ref="F3111" ca="1">IF(G3111&lt;&gt;"",INDIRECT("'"&amp;G3111&amp;"'!"&amp;H3111),"")</f>
        <v/>
      </c>
      <c r="G3111" s="1533"/>
      <c r="I3111" s="4"/>
      <c r="J3111" s="4"/>
      <c r="K3111" s="4"/>
    </row>
    <row r="3112" spans="1:11" x14ac:dyDescent="0.2">
      <c r="A3112" s="1">
        <v>3107</v>
      </c>
      <c r="D3112" s="3" t="s">
        <v>299</v>
      </c>
      <c r="E3112" s="2" t="b">
        <f t="shared" ca="1" si="82"/>
        <v>1</v>
      </c>
      <c r="F3112" s="2" t="str" cm="1">
        <f t="array" aca="1" ref="F3112" ca="1">IF(G3112&lt;&gt;"",INDIRECT("'"&amp;G3112&amp;"'!"&amp;H3112),"")</f>
        <v/>
      </c>
      <c r="G3112" s="1533"/>
    </row>
    <row r="3113" spans="1:11" x14ac:dyDescent="0.2">
      <c r="A3113" s="1">
        <v>3108</v>
      </c>
      <c r="D3113" s="4"/>
      <c r="E3113" s="2" t="b">
        <f t="shared" ca="1" si="82"/>
        <v>1</v>
      </c>
      <c r="F3113" s="2" t="str" cm="1">
        <f t="array" aca="1" ref="F3113" ca="1">IF(G3113&lt;&gt;"",INDIRECT("'"&amp;G3113&amp;"'!"&amp;H3113),"")</f>
        <v/>
      </c>
      <c r="G3113" s="1533"/>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33" t="s">
        <v>6770</v>
      </c>
      <c r="H3114" s="2" t="s">
        <v>5017</v>
      </c>
    </row>
    <row r="3115" spans="1:11" x14ac:dyDescent="0.2">
      <c r="A3115" s="1">
        <v>3110</v>
      </c>
      <c r="D3115" s="4"/>
      <c r="E3115" s="2" t="b">
        <f t="shared" ca="1" si="82"/>
        <v>1</v>
      </c>
      <c r="F3115" s="2" t="str" cm="1">
        <f t="array" aca="1" ref="F3115" ca="1">IF(G3115&lt;&gt;"",INDIRECT("'"&amp;G3115&amp;"'!"&amp;H3115),"")</f>
        <v/>
      </c>
      <c r="G3115" s="1533"/>
      <c r="I3115" s="4"/>
      <c r="J3115" s="4"/>
      <c r="K3115" s="4"/>
    </row>
    <row r="3116" spans="1:11" x14ac:dyDescent="0.2">
      <c r="A3116" s="1">
        <v>3111</v>
      </c>
      <c r="D3116" s="4"/>
      <c r="E3116" s="2" t="b">
        <f t="shared" ca="1" si="82"/>
        <v>1</v>
      </c>
      <c r="F3116" s="2" t="str" cm="1">
        <f t="array" aca="1" ref="F3116" ca="1">IF(G3116&lt;&gt;"",INDIRECT("'"&amp;G3116&amp;"'!"&amp;H3116),"")</f>
        <v/>
      </c>
      <c r="G3116" s="1533"/>
      <c r="I3116" s="4"/>
      <c r="J3116" s="4"/>
      <c r="K3116" s="4"/>
    </row>
    <row r="3117" spans="1:11" x14ac:dyDescent="0.2">
      <c r="A3117" s="1">
        <v>3112</v>
      </c>
      <c r="D3117" s="4"/>
      <c r="E3117" s="2" t="b">
        <f t="shared" ca="1" si="82"/>
        <v>1</v>
      </c>
      <c r="F3117" s="2" t="str" cm="1">
        <f t="array" aca="1" ref="F3117" ca="1">IF(G3117&lt;&gt;"",INDIRECT("'"&amp;G3117&amp;"'!"&amp;H3117),"")</f>
        <v/>
      </c>
      <c r="G3117" s="1533"/>
      <c r="I3117" s="4"/>
      <c r="J3117" s="4"/>
      <c r="K3117" s="4"/>
    </row>
    <row r="3118" spans="1:11" x14ac:dyDescent="0.2">
      <c r="A3118" s="1">
        <v>3113</v>
      </c>
      <c r="D3118" s="4"/>
      <c r="E3118" s="2" t="b">
        <f t="shared" ca="1" si="82"/>
        <v>1</v>
      </c>
      <c r="F3118" s="2" t="str" cm="1">
        <f t="array" aca="1" ref="F3118" ca="1">IF(G3118&lt;&gt;"",INDIRECT("'"&amp;G3118&amp;"'!"&amp;H3118),"")</f>
        <v/>
      </c>
      <c r="G3118" s="1533"/>
      <c r="I3118" s="4"/>
      <c r="J3118" s="4"/>
      <c r="K3118" s="4"/>
    </row>
    <row r="3119" spans="1:11" x14ac:dyDescent="0.2">
      <c r="A3119" s="1">
        <v>3114</v>
      </c>
      <c r="D3119" s="4"/>
      <c r="E3119" s="2" t="b">
        <f t="shared" ca="1" si="82"/>
        <v>1</v>
      </c>
      <c r="F3119" s="2" t="str" cm="1">
        <f t="array" aca="1" ref="F3119" ca="1">IF(G3119&lt;&gt;"",INDIRECT("'"&amp;G3119&amp;"'!"&amp;H3119),"")</f>
        <v/>
      </c>
      <c r="G3119" s="1533"/>
      <c r="I3119" s="4"/>
      <c r="J3119" s="4"/>
      <c r="K3119" s="4"/>
    </row>
    <row r="3120" spans="1:11" x14ac:dyDescent="0.2">
      <c r="A3120" s="1">
        <v>3115</v>
      </c>
      <c r="D3120" s="4"/>
      <c r="E3120" s="2" t="b">
        <f t="shared" ca="1" si="82"/>
        <v>1</v>
      </c>
      <c r="F3120" s="2" t="str" cm="1">
        <f t="array" aca="1" ref="F3120" ca="1">IF(G3120&lt;&gt;"",INDIRECT("'"&amp;G3120&amp;"'!"&amp;H3120),"")</f>
        <v/>
      </c>
      <c r="G3120" s="1533"/>
      <c r="I3120" s="4"/>
      <c r="J3120" s="4"/>
      <c r="K3120" s="4"/>
    </row>
    <row r="3121" spans="1:11" x14ac:dyDescent="0.2">
      <c r="A3121" s="1">
        <v>3116</v>
      </c>
      <c r="D3121" s="4"/>
      <c r="E3121" s="2" t="b">
        <f t="shared" ca="1" si="82"/>
        <v>1</v>
      </c>
      <c r="F3121" s="2" t="str" cm="1">
        <f t="array" aca="1" ref="F3121" ca="1">IF(G3121&lt;&gt;"",INDIRECT("'"&amp;G3121&amp;"'!"&amp;H3121),"")</f>
        <v/>
      </c>
      <c r="G3121" s="1533"/>
      <c r="I3121" s="4"/>
      <c r="J3121" s="4"/>
      <c r="K3121" s="4"/>
    </row>
    <row r="3122" spans="1:11" x14ac:dyDescent="0.2">
      <c r="A3122" s="1">
        <v>3117</v>
      </c>
      <c r="D3122" s="4"/>
      <c r="E3122" s="2" t="b">
        <f t="shared" ca="1" si="82"/>
        <v>1</v>
      </c>
      <c r="F3122" s="2" t="str" cm="1">
        <f t="array" aca="1" ref="F3122" ca="1">IF(G3122&lt;&gt;"",INDIRECT("'"&amp;G3122&amp;"'!"&amp;H3122),"")</f>
        <v/>
      </c>
      <c r="G3122" s="1533"/>
      <c r="I3122" s="4"/>
      <c r="J3122" s="4"/>
      <c r="K3122" s="4"/>
    </row>
    <row r="3123" spans="1:11" x14ac:dyDescent="0.2">
      <c r="A3123" s="1">
        <v>3118</v>
      </c>
      <c r="D3123" s="4"/>
      <c r="E3123" s="2" t="b">
        <f t="shared" ca="1" si="82"/>
        <v>1</v>
      </c>
      <c r="F3123" s="2" t="str" cm="1">
        <f t="array" aca="1" ref="F3123" ca="1">IF(G3123&lt;&gt;"",INDIRECT("'"&amp;G3123&amp;"'!"&amp;H3123),"")</f>
        <v/>
      </c>
      <c r="G3123" s="1533"/>
      <c r="I3123" s="4"/>
      <c r="J3123" s="4"/>
      <c r="K3123" s="4"/>
    </row>
    <row r="3124" spans="1:11" x14ac:dyDescent="0.2">
      <c r="A3124" s="1">
        <v>3119</v>
      </c>
      <c r="D3124" s="4"/>
      <c r="E3124" s="2" t="b">
        <f t="shared" ca="1" si="82"/>
        <v>1</v>
      </c>
      <c r="F3124" s="2" t="str" cm="1">
        <f t="array" aca="1" ref="F3124" ca="1">IF(G3124&lt;&gt;"",INDIRECT("'"&amp;G3124&amp;"'!"&amp;H3124),"")</f>
        <v/>
      </c>
      <c r="G3124" s="1533"/>
      <c r="I3124" s="4"/>
      <c r="J3124" s="4"/>
      <c r="K3124" s="4"/>
    </row>
    <row r="3125" spans="1:11" x14ac:dyDescent="0.2">
      <c r="A3125" s="1">
        <v>3120</v>
      </c>
      <c r="D3125" s="4"/>
      <c r="E3125" s="2" t="b">
        <f t="shared" ca="1" si="82"/>
        <v>1</v>
      </c>
      <c r="F3125" s="2" t="str" cm="1">
        <f t="array" aca="1" ref="F3125" ca="1">IF(G3125&lt;&gt;"",INDIRECT("'"&amp;G3125&amp;"'!"&amp;H3125),"")</f>
        <v/>
      </c>
      <c r="G3125" s="1533"/>
      <c r="I3125" s="4"/>
      <c r="J3125" s="4"/>
      <c r="K3125" s="4"/>
    </row>
    <row r="3126" spans="1:11" x14ac:dyDescent="0.2">
      <c r="A3126" s="1">
        <v>3121</v>
      </c>
      <c r="D3126" s="4"/>
      <c r="E3126" s="2" t="b">
        <f t="shared" ca="1" si="82"/>
        <v>1</v>
      </c>
      <c r="F3126" s="2" t="str" cm="1">
        <f t="array" aca="1" ref="F3126" ca="1">IF(G3126&lt;&gt;"",INDIRECT("'"&amp;G3126&amp;"'!"&amp;H3126),"")</f>
        <v/>
      </c>
      <c r="G3126" s="1533"/>
      <c r="I3126" s="4"/>
      <c r="J3126" s="4"/>
      <c r="K3126" s="4"/>
    </row>
    <row r="3127" spans="1:11" x14ac:dyDescent="0.2">
      <c r="A3127" s="1">
        <v>3122</v>
      </c>
      <c r="D3127" s="4"/>
      <c r="E3127" s="2" t="b">
        <f t="shared" ca="1" si="82"/>
        <v>1</v>
      </c>
      <c r="F3127" s="2" t="str" cm="1">
        <f t="array" aca="1" ref="F3127" ca="1">IF(G3127&lt;&gt;"",INDIRECT("'"&amp;G3127&amp;"'!"&amp;H3127),"")</f>
        <v/>
      </c>
      <c r="G3127" s="1533"/>
      <c r="I3127" s="4"/>
      <c r="J3127" s="4"/>
      <c r="K3127" s="4"/>
    </row>
    <row r="3128" spans="1:11" x14ac:dyDescent="0.2">
      <c r="A3128" s="1">
        <v>3123</v>
      </c>
      <c r="D3128" s="4"/>
      <c r="E3128" s="2" t="b">
        <f t="shared" ca="1" si="82"/>
        <v>1</v>
      </c>
      <c r="F3128" s="2" t="str" cm="1">
        <f t="array" aca="1" ref="F3128" ca="1">IF(G3128&lt;&gt;"",INDIRECT("'"&amp;G3128&amp;"'!"&amp;H3128),"")</f>
        <v/>
      </c>
      <c r="G3128" s="1533"/>
      <c r="I3128" s="4"/>
      <c r="J3128" s="4"/>
      <c r="K3128" s="4"/>
    </row>
    <row r="3129" spans="1:11" x14ac:dyDescent="0.2">
      <c r="A3129" s="1">
        <v>3124</v>
      </c>
      <c r="D3129" s="4"/>
      <c r="E3129" s="2" t="b">
        <f t="shared" ca="1" si="82"/>
        <v>1</v>
      </c>
      <c r="F3129" s="2" t="str" cm="1">
        <f t="array" aca="1" ref="F3129" ca="1">IF(G3129&lt;&gt;"",INDIRECT("'"&amp;G3129&amp;"'!"&amp;H3129),"")</f>
        <v/>
      </c>
      <c r="G3129" s="1533"/>
      <c r="I3129" s="4"/>
      <c r="J3129" s="4"/>
      <c r="K3129" s="4"/>
    </row>
    <row r="3130" spans="1:11" x14ac:dyDescent="0.2">
      <c r="A3130" s="1">
        <v>3125</v>
      </c>
      <c r="D3130" s="4"/>
      <c r="E3130" s="2" t="b">
        <f t="shared" ca="1" si="82"/>
        <v>1</v>
      </c>
      <c r="F3130" s="2" t="str" cm="1">
        <f t="array" aca="1" ref="F3130" ca="1">IF(G3130&lt;&gt;"",INDIRECT("'"&amp;G3130&amp;"'!"&amp;H3130),"")</f>
        <v/>
      </c>
      <c r="G3130" s="1533"/>
      <c r="I3130" s="4"/>
      <c r="J3130" s="4"/>
      <c r="K3130" s="4"/>
    </row>
    <row r="3131" spans="1:11" x14ac:dyDescent="0.2">
      <c r="A3131" s="1">
        <v>3126</v>
      </c>
      <c r="D3131" s="4"/>
      <c r="E3131" s="2" t="b">
        <f t="shared" ca="1" si="82"/>
        <v>1</v>
      </c>
      <c r="F3131" s="2" t="str" cm="1">
        <f t="array" aca="1" ref="F3131" ca="1">IF(G3131&lt;&gt;"",INDIRECT("'"&amp;G3131&amp;"'!"&amp;H3131),"")</f>
        <v/>
      </c>
      <c r="G3131" s="1533"/>
      <c r="I3131" s="4"/>
      <c r="J3131" s="4"/>
      <c r="K3131" s="4"/>
    </row>
    <row r="3132" spans="1:11" x14ac:dyDescent="0.2">
      <c r="A3132" s="1">
        <v>3127</v>
      </c>
      <c r="D3132" s="4"/>
      <c r="E3132" s="2" t="b">
        <f t="shared" ca="1" si="82"/>
        <v>1</v>
      </c>
      <c r="F3132" s="2" t="str" cm="1">
        <f t="array" aca="1" ref="F3132" ca="1">IF(G3132&lt;&gt;"",INDIRECT("'"&amp;G3132&amp;"'!"&amp;H3132),"")</f>
        <v/>
      </c>
      <c r="G3132" s="1533"/>
      <c r="I3132" s="4"/>
      <c r="J3132" s="4"/>
      <c r="K3132" s="4"/>
    </row>
    <row r="3133" spans="1:11" x14ac:dyDescent="0.2">
      <c r="A3133" s="1">
        <v>3128</v>
      </c>
      <c r="D3133" s="4"/>
      <c r="E3133" s="2" t="b">
        <f t="shared" ca="1" si="82"/>
        <v>1</v>
      </c>
      <c r="F3133" s="2" t="str" cm="1">
        <f t="array" aca="1" ref="F3133" ca="1">IF(G3133&lt;&gt;"",INDIRECT("'"&amp;G3133&amp;"'!"&amp;H3133),"")</f>
        <v/>
      </c>
      <c r="G3133" s="1533"/>
      <c r="I3133" s="4"/>
      <c r="J3133" s="4"/>
      <c r="K3133" s="4"/>
    </row>
    <row r="3134" spans="1:11" x14ac:dyDescent="0.2">
      <c r="A3134" s="1">
        <v>3129</v>
      </c>
      <c r="D3134" s="4"/>
      <c r="E3134" s="2" t="b">
        <f t="shared" ca="1" si="82"/>
        <v>1</v>
      </c>
      <c r="F3134" s="2" t="str" cm="1">
        <f t="array" aca="1" ref="F3134" ca="1">IF(G3134&lt;&gt;"",INDIRECT("'"&amp;G3134&amp;"'!"&amp;H3134),"")</f>
        <v/>
      </c>
      <c r="G3134" s="1533"/>
      <c r="I3134" s="4"/>
      <c r="J3134" s="4"/>
      <c r="K3134" s="4"/>
    </row>
    <row r="3135" spans="1:11" x14ac:dyDescent="0.2">
      <c r="A3135" s="1">
        <v>3130</v>
      </c>
      <c r="D3135" s="4"/>
      <c r="E3135" s="2" t="b">
        <f t="shared" ca="1" si="82"/>
        <v>1</v>
      </c>
      <c r="F3135" s="2" t="str" cm="1">
        <f t="array" aca="1" ref="F3135" ca="1">IF(G3135&lt;&gt;"",INDIRECT("'"&amp;G3135&amp;"'!"&amp;H3135),"")</f>
        <v/>
      </c>
      <c r="G3135" s="1533"/>
      <c r="I3135" s="4"/>
      <c r="J3135" s="4"/>
      <c r="K3135" s="4"/>
    </row>
    <row r="3136" spans="1:11" x14ac:dyDescent="0.2">
      <c r="A3136" s="1">
        <v>3131</v>
      </c>
      <c r="D3136" s="4"/>
      <c r="E3136" s="2" t="b">
        <f t="shared" ca="1" si="82"/>
        <v>1</v>
      </c>
      <c r="F3136" s="2" t="str" cm="1">
        <f t="array" aca="1" ref="F3136" ca="1">IF(G3136&lt;&gt;"",INDIRECT("'"&amp;G3136&amp;"'!"&amp;H3136),"")</f>
        <v/>
      </c>
      <c r="G3136" s="1533"/>
      <c r="I3136" s="4"/>
      <c r="J3136" s="4"/>
      <c r="K3136" s="4"/>
    </row>
    <row r="3137" spans="1:11" x14ac:dyDescent="0.2">
      <c r="A3137" s="1">
        <v>3132</v>
      </c>
      <c r="D3137" s="4"/>
      <c r="E3137" s="2" t="b">
        <f t="shared" ca="1" si="82"/>
        <v>1</v>
      </c>
      <c r="F3137" s="2" t="str" cm="1">
        <f t="array" aca="1" ref="F3137" ca="1">IF(G3137&lt;&gt;"",INDIRECT("'"&amp;G3137&amp;"'!"&amp;H3137),"")</f>
        <v/>
      </c>
      <c r="G3137" s="1533"/>
      <c r="I3137" s="4"/>
      <c r="J3137" s="4"/>
      <c r="K3137" s="4"/>
    </row>
    <row r="3138" spans="1:11" x14ac:dyDescent="0.2">
      <c r="A3138" s="1">
        <v>3133</v>
      </c>
      <c r="D3138" s="4"/>
      <c r="E3138" s="2" t="b">
        <f t="shared" ref="E3138:E3201" ca="1" si="84">F3138=B3138</f>
        <v>1</v>
      </c>
      <c r="F3138" s="2" t="str" cm="1">
        <f t="array" aca="1" ref="F3138" ca="1">IF(G3138&lt;&gt;"",INDIRECT("'"&amp;G3138&amp;"'!"&amp;H3138),"")</f>
        <v/>
      </c>
      <c r="G3138" s="1533"/>
      <c r="I3138" s="4"/>
      <c r="J3138" s="4"/>
      <c r="K3138" s="4"/>
    </row>
    <row r="3139" spans="1:11" x14ac:dyDescent="0.2">
      <c r="A3139" s="1">
        <v>3134</v>
      </c>
      <c r="D3139" s="4"/>
      <c r="E3139" s="2" t="b">
        <f t="shared" ca="1" si="84"/>
        <v>1</v>
      </c>
      <c r="F3139" s="2" t="str" cm="1">
        <f t="array" aca="1" ref="F3139" ca="1">IF(G3139&lt;&gt;"",INDIRECT("'"&amp;G3139&amp;"'!"&amp;H3139),"")</f>
        <v/>
      </c>
      <c r="G3139" s="1533"/>
      <c r="I3139" s="4"/>
      <c r="J3139" s="4"/>
      <c r="K3139" s="4"/>
    </row>
    <row r="3140" spans="1:11" x14ac:dyDescent="0.2">
      <c r="A3140" s="1">
        <v>3135</v>
      </c>
      <c r="D3140" s="4"/>
      <c r="E3140" s="2" t="b">
        <f t="shared" ca="1" si="84"/>
        <v>1</v>
      </c>
      <c r="F3140" s="2" t="str" cm="1">
        <f t="array" aca="1" ref="F3140" ca="1">IF(G3140&lt;&gt;"",INDIRECT("'"&amp;G3140&amp;"'!"&amp;H3140),"")</f>
        <v/>
      </c>
      <c r="G3140" s="1533"/>
      <c r="I3140" s="4"/>
      <c r="J3140" s="4"/>
      <c r="K3140" s="4"/>
    </row>
    <row r="3141" spans="1:11" x14ac:dyDescent="0.2">
      <c r="A3141" s="1">
        <v>3136</v>
      </c>
      <c r="D3141" s="4"/>
      <c r="E3141" s="2" t="b">
        <f t="shared" ca="1" si="84"/>
        <v>1</v>
      </c>
      <c r="F3141" s="2" t="str" cm="1">
        <f t="array" aca="1" ref="F3141" ca="1">IF(G3141&lt;&gt;"",INDIRECT("'"&amp;G3141&amp;"'!"&amp;H3141),"")</f>
        <v/>
      </c>
      <c r="G3141" s="1533"/>
      <c r="I3141" s="4"/>
      <c r="J3141" s="4"/>
      <c r="K3141" s="4"/>
    </row>
    <row r="3142" spans="1:11" x14ac:dyDescent="0.2">
      <c r="A3142" s="1">
        <v>3137</v>
      </c>
      <c r="D3142" s="4"/>
      <c r="E3142" s="2" t="b">
        <f t="shared" ca="1" si="84"/>
        <v>1</v>
      </c>
      <c r="F3142" s="2" t="str" cm="1">
        <f t="array" aca="1" ref="F3142" ca="1">IF(G3142&lt;&gt;"",INDIRECT("'"&amp;G3142&amp;"'!"&amp;H3142),"")</f>
        <v/>
      </c>
      <c r="G3142" s="1533"/>
      <c r="I3142" s="4"/>
      <c r="J3142" s="4"/>
      <c r="K3142" s="4"/>
    </row>
    <row r="3143" spans="1:11" x14ac:dyDescent="0.2">
      <c r="A3143" s="1">
        <v>3138</v>
      </c>
      <c r="D3143" s="4"/>
      <c r="E3143" s="2" t="b">
        <f t="shared" ca="1" si="84"/>
        <v>1</v>
      </c>
      <c r="F3143" s="2" t="str" cm="1">
        <f t="array" aca="1" ref="F3143" ca="1">IF(G3143&lt;&gt;"",INDIRECT("'"&amp;G3143&amp;"'!"&amp;H3143),"")</f>
        <v/>
      </c>
      <c r="G3143" s="1533"/>
      <c r="I3143" s="4"/>
      <c r="J3143" s="4"/>
      <c r="K3143" s="4"/>
    </row>
    <row r="3144" spans="1:11" x14ac:dyDescent="0.2">
      <c r="A3144" s="1">
        <v>3139</v>
      </c>
      <c r="D3144" s="4"/>
      <c r="E3144" s="2" t="b">
        <f t="shared" ca="1" si="84"/>
        <v>1</v>
      </c>
      <c r="F3144" s="2" t="str" cm="1">
        <f t="array" aca="1" ref="F3144" ca="1">IF(G3144&lt;&gt;"",INDIRECT("'"&amp;G3144&amp;"'!"&amp;H3144),"")</f>
        <v/>
      </c>
      <c r="G3144" s="1533"/>
      <c r="I3144" s="4"/>
      <c r="J3144" s="4"/>
      <c r="K3144" s="4"/>
    </row>
    <row r="3145" spans="1:11" x14ac:dyDescent="0.2">
      <c r="A3145" s="1">
        <v>3140</v>
      </c>
      <c r="D3145" s="4"/>
      <c r="E3145" s="2" t="b">
        <f t="shared" ca="1" si="84"/>
        <v>1</v>
      </c>
      <c r="F3145" s="2" t="str" cm="1">
        <f t="array" aca="1" ref="F3145" ca="1">IF(G3145&lt;&gt;"",INDIRECT("'"&amp;G3145&amp;"'!"&amp;H3145),"")</f>
        <v/>
      </c>
      <c r="G3145" s="1533"/>
      <c r="I3145" s="4"/>
      <c r="J3145" s="4"/>
      <c r="K3145" s="4"/>
    </row>
    <row r="3146" spans="1:11" x14ac:dyDescent="0.2">
      <c r="A3146" s="1">
        <v>3141</v>
      </c>
      <c r="D3146" s="4"/>
      <c r="E3146" s="2" t="b">
        <f t="shared" ca="1" si="84"/>
        <v>1</v>
      </c>
      <c r="F3146" s="2" t="str" cm="1">
        <f t="array" aca="1" ref="F3146" ca="1">IF(G3146&lt;&gt;"",INDIRECT("'"&amp;G3146&amp;"'!"&amp;H3146),"")</f>
        <v/>
      </c>
      <c r="G3146" s="1533"/>
      <c r="I3146" s="4"/>
      <c r="J3146" s="4"/>
      <c r="K3146" s="4"/>
    </row>
    <row r="3147" spans="1:11" x14ac:dyDescent="0.2">
      <c r="A3147" s="1">
        <v>3142</v>
      </c>
      <c r="D3147" s="4"/>
      <c r="E3147" s="2" t="b">
        <f t="shared" ca="1" si="84"/>
        <v>1</v>
      </c>
      <c r="F3147" s="2" t="str" cm="1">
        <f t="array" aca="1" ref="F3147" ca="1">IF(G3147&lt;&gt;"",INDIRECT("'"&amp;G3147&amp;"'!"&amp;H3147),"")</f>
        <v/>
      </c>
      <c r="G3147" s="1533"/>
      <c r="I3147" s="4"/>
      <c r="J3147" s="4"/>
      <c r="K3147" s="4"/>
    </row>
    <row r="3148" spans="1:11" x14ac:dyDescent="0.2">
      <c r="A3148" s="1">
        <v>3143</v>
      </c>
      <c r="D3148" s="4"/>
      <c r="E3148" s="2" t="b">
        <f t="shared" ca="1" si="84"/>
        <v>1</v>
      </c>
      <c r="F3148" s="2" t="str" cm="1">
        <f t="array" aca="1" ref="F3148" ca="1">IF(G3148&lt;&gt;"",INDIRECT("'"&amp;G3148&amp;"'!"&amp;H3148),"")</f>
        <v/>
      </c>
      <c r="G3148" s="1533"/>
      <c r="I3148" s="4"/>
      <c r="J3148" s="4"/>
      <c r="K3148" s="4"/>
    </row>
    <row r="3149" spans="1:11" x14ac:dyDescent="0.2">
      <c r="A3149" s="1">
        <v>3144</v>
      </c>
      <c r="D3149" s="4"/>
      <c r="E3149" s="2" t="b">
        <f t="shared" ca="1" si="84"/>
        <v>1</v>
      </c>
      <c r="F3149" s="2" t="str" cm="1">
        <f t="array" aca="1" ref="F3149" ca="1">IF(G3149&lt;&gt;"",INDIRECT("'"&amp;G3149&amp;"'!"&amp;H3149),"")</f>
        <v/>
      </c>
      <c r="G3149" s="1533"/>
      <c r="I3149" s="4"/>
      <c r="J3149" s="4"/>
      <c r="K3149" s="4"/>
    </row>
    <row r="3150" spans="1:11" x14ac:dyDescent="0.2">
      <c r="A3150" s="1">
        <v>3145</v>
      </c>
      <c r="D3150" s="4"/>
      <c r="E3150" s="2" t="b">
        <f t="shared" ca="1" si="84"/>
        <v>1</v>
      </c>
      <c r="F3150" s="2" t="str" cm="1">
        <f t="array" aca="1" ref="F3150" ca="1">IF(G3150&lt;&gt;"",INDIRECT("'"&amp;G3150&amp;"'!"&amp;H3150),"")</f>
        <v/>
      </c>
      <c r="G3150" s="1533"/>
      <c r="I3150" s="4"/>
      <c r="J3150" s="4"/>
      <c r="K3150" s="4"/>
    </row>
    <row r="3151" spans="1:11" x14ac:dyDescent="0.2">
      <c r="A3151" s="1">
        <v>3146</v>
      </c>
      <c r="D3151" s="4"/>
      <c r="E3151" s="2" t="b">
        <f t="shared" ca="1" si="84"/>
        <v>1</v>
      </c>
      <c r="F3151" s="2" t="str" cm="1">
        <f t="array" aca="1" ref="F3151" ca="1">IF(G3151&lt;&gt;"",INDIRECT("'"&amp;G3151&amp;"'!"&amp;H3151),"")</f>
        <v/>
      </c>
      <c r="G3151" s="1533"/>
      <c r="I3151" s="4"/>
      <c r="J3151" s="4"/>
      <c r="K3151" s="4"/>
    </row>
    <row r="3152" spans="1:11" x14ac:dyDescent="0.2">
      <c r="A3152" s="1">
        <v>3147</v>
      </c>
      <c r="D3152" s="4"/>
      <c r="E3152" s="2" t="b">
        <f t="shared" ca="1" si="84"/>
        <v>1</v>
      </c>
      <c r="F3152" s="2" t="str" cm="1">
        <f t="array" aca="1" ref="F3152" ca="1">IF(G3152&lt;&gt;"",INDIRECT("'"&amp;G3152&amp;"'!"&amp;H3152),"")</f>
        <v/>
      </c>
      <c r="G3152" s="1533"/>
      <c r="I3152" s="4"/>
      <c r="J3152" s="4"/>
      <c r="K3152" s="4"/>
    </row>
    <row r="3153" spans="1:11" x14ac:dyDescent="0.2">
      <c r="A3153" s="1">
        <v>3148</v>
      </c>
      <c r="D3153" s="4"/>
      <c r="E3153" s="2" t="b">
        <f t="shared" ca="1" si="84"/>
        <v>1</v>
      </c>
      <c r="F3153" s="2" t="str" cm="1">
        <f t="array" aca="1" ref="F3153" ca="1">IF(G3153&lt;&gt;"",INDIRECT("'"&amp;G3153&amp;"'!"&amp;H3153),"")</f>
        <v/>
      </c>
      <c r="G3153" s="1533"/>
      <c r="I3153" s="4"/>
      <c r="J3153" s="4"/>
      <c r="K3153" s="4"/>
    </row>
    <row r="3154" spans="1:11" x14ac:dyDescent="0.2">
      <c r="A3154" s="1">
        <v>3149</v>
      </c>
      <c r="D3154" s="4"/>
      <c r="E3154" s="2" t="b">
        <f t="shared" ca="1" si="84"/>
        <v>1</v>
      </c>
      <c r="F3154" s="2" t="str" cm="1">
        <f t="array" aca="1" ref="F3154" ca="1">IF(G3154&lt;&gt;"",INDIRECT("'"&amp;G3154&amp;"'!"&amp;H3154),"")</f>
        <v/>
      </c>
      <c r="G3154" s="1533"/>
      <c r="I3154" s="4"/>
      <c r="J3154" s="4"/>
      <c r="K3154" s="4"/>
    </row>
    <row r="3155" spans="1:11" x14ac:dyDescent="0.2">
      <c r="A3155" s="1">
        <v>3150</v>
      </c>
      <c r="D3155" s="4"/>
      <c r="E3155" s="2" t="b">
        <f t="shared" ca="1" si="84"/>
        <v>1</v>
      </c>
      <c r="F3155" s="2" t="str" cm="1">
        <f t="array" aca="1" ref="F3155" ca="1">IF(G3155&lt;&gt;"",INDIRECT("'"&amp;G3155&amp;"'!"&amp;H3155),"")</f>
        <v/>
      </c>
      <c r="G3155" s="1533"/>
      <c r="I3155" s="4"/>
      <c r="J3155" s="4"/>
      <c r="K3155" s="4"/>
    </row>
    <row r="3156" spans="1:11" x14ac:dyDescent="0.2">
      <c r="A3156" s="1">
        <v>3151</v>
      </c>
      <c r="D3156" s="4"/>
      <c r="E3156" s="2" t="b">
        <f t="shared" ca="1" si="84"/>
        <v>1</v>
      </c>
      <c r="F3156" s="2" t="str" cm="1">
        <f t="array" aca="1" ref="F3156" ca="1">IF(G3156&lt;&gt;"",INDIRECT("'"&amp;G3156&amp;"'!"&amp;H3156),"")</f>
        <v/>
      </c>
      <c r="G3156" s="1533"/>
      <c r="I3156" s="4"/>
      <c r="J3156" s="4"/>
      <c r="K3156" s="4"/>
    </row>
    <row r="3157" spans="1:11" x14ac:dyDescent="0.2">
      <c r="A3157" s="1">
        <v>3152</v>
      </c>
      <c r="D3157" s="4"/>
      <c r="E3157" s="2" t="b">
        <f t="shared" ca="1" si="84"/>
        <v>1</v>
      </c>
      <c r="F3157" s="2" t="str" cm="1">
        <f t="array" aca="1" ref="F3157" ca="1">IF(G3157&lt;&gt;"",INDIRECT("'"&amp;G3157&amp;"'!"&amp;H3157),"")</f>
        <v/>
      </c>
      <c r="G3157" s="1533"/>
      <c r="I3157" s="4"/>
      <c r="J3157" s="4"/>
      <c r="K3157" s="4"/>
    </row>
    <row r="3158" spans="1:11" x14ac:dyDescent="0.2">
      <c r="A3158" s="1">
        <v>3153</v>
      </c>
      <c r="D3158" s="4"/>
      <c r="E3158" s="2" t="b">
        <f t="shared" ca="1" si="84"/>
        <v>1</v>
      </c>
      <c r="F3158" s="2" t="str" cm="1">
        <f t="array" aca="1" ref="F3158" ca="1">IF(G3158&lt;&gt;"",INDIRECT("'"&amp;G3158&amp;"'!"&amp;H3158),"")</f>
        <v/>
      </c>
      <c r="G3158" s="1533"/>
      <c r="I3158" s="4"/>
      <c r="J3158" s="4"/>
      <c r="K3158" s="4"/>
    </row>
    <row r="3159" spans="1:11" x14ac:dyDescent="0.2">
      <c r="A3159" s="1">
        <v>3154</v>
      </c>
      <c r="D3159" s="4"/>
      <c r="E3159" s="2" t="b">
        <f t="shared" ca="1" si="84"/>
        <v>1</v>
      </c>
      <c r="F3159" s="2" t="str" cm="1">
        <f t="array" aca="1" ref="F3159" ca="1">IF(G3159&lt;&gt;"",INDIRECT("'"&amp;G3159&amp;"'!"&amp;H3159),"")</f>
        <v/>
      </c>
      <c r="G3159" s="1533"/>
      <c r="I3159" s="4"/>
      <c r="J3159" s="4"/>
      <c r="K3159" s="4"/>
    </row>
    <row r="3160" spans="1:11" x14ac:dyDescent="0.2">
      <c r="A3160" s="1">
        <v>3155</v>
      </c>
      <c r="D3160" s="4"/>
      <c r="E3160" s="2" t="b">
        <f t="shared" ca="1" si="84"/>
        <v>1</v>
      </c>
      <c r="F3160" s="2" t="str" cm="1">
        <f t="array" aca="1" ref="F3160" ca="1">IF(G3160&lt;&gt;"",INDIRECT("'"&amp;G3160&amp;"'!"&amp;H3160),"")</f>
        <v/>
      </c>
      <c r="G3160" s="1533"/>
      <c r="I3160" s="4"/>
      <c r="J3160" s="4"/>
      <c r="K3160" s="4"/>
    </row>
    <row r="3161" spans="1:11" x14ac:dyDescent="0.2">
      <c r="A3161" s="1">
        <v>3156</v>
      </c>
      <c r="D3161" s="4"/>
      <c r="E3161" s="2" t="b">
        <f t="shared" ca="1" si="84"/>
        <v>1</v>
      </c>
      <c r="F3161" s="2" t="str" cm="1">
        <f t="array" aca="1" ref="F3161" ca="1">IF(G3161&lt;&gt;"",INDIRECT("'"&amp;G3161&amp;"'!"&amp;H3161),"")</f>
        <v/>
      </c>
      <c r="G3161" s="1533"/>
      <c r="I3161" s="4"/>
      <c r="J3161" s="4"/>
      <c r="K3161" s="4"/>
    </row>
    <row r="3162" spans="1:11" x14ac:dyDescent="0.2">
      <c r="A3162" s="1">
        <v>3157</v>
      </c>
      <c r="D3162" s="4"/>
      <c r="E3162" s="2" t="b">
        <f t="shared" ca="1" si="84"/>
        <v>1</v>
      </c>
      <c r="F3162" s="2" t="str" cm="1">
        <f t="array" aca="1" ref="F3162" ca="1">IF(G3162&lt;&gt;"",INDIRECT("'"&amp;G3162&amp;"'!"&amp;H3162),"")</f>
        <v/>
      </c>
      <c r="G3162" s="1533"/>
      <c r="I3162" s="4"/>
      <c r="J3162" s="4"/>
      <c r="K3162" s="4"/>
    </row>
    <row r="3163" spans="1:11" x14ac:dyDescent="0.2">
      <c r="A3163" s="1">
        <v>3158</v>
      </c>
      <c r="D3163" s="4"/>
      <c r="E3163" s="2" t="b">
        <f t="shared" ca="1" si="84"/>
        <v>1</v>
      </c>
      <c r="F3163" s="2" t="str" cm="1">
        <f t="array" aca="1" ref="F3163" ca="1">IF(G3163&lt;&gt;"",INDIRECT("'"&amp;G3163&amp;"'!"&amp;H3163),"")</f>
        <v/>
      </c>
      <c r="G3163" s="1533"/>
      <c r="I3163" s="4"/>
      <c r="J3163" s="4"/>
      <c r="K3163" s="4"/>
    </row>
    <row r="3164" spans="1:11" x14ac:dyDescent="0.2">
      <c r="A3164" s="1">
        <v>3159</v>
      </c>
      <c r="D3164" s="4"/>
      <c r="E3164" s="2" t="b">
        <f t="shared" ca="1" si="84"/>
        <v>1</v>
      </c>
      <c r="F3164" s="2" t="str" cm="1">
        <f t="array" aca="1" ref="F3164" ca="1">IF(G3164&lt;&gt;"",INDIRECT("'"&amp;G3164&amp;"'!"&amp;H3164),"")</f>
        <v/>
      </c>
      <c r="G3164" s="1533"/>
      <c r="I3164" s="4"/>
      <c r="J3164" s="4"/>
      <c r="K3164" s="4"/>
    </row>
    <row r="3165" spans="1:11" x14ac:dyDescent="0.2">
      <c r="A3165" s="1">
        <v>3160</v>
      </c>
      <c r="D3165" s="4"/>
      <c r="E3165" s="2" t="b">
        <f t="shared" ca="1" si="84"/>
        <v>1</v>
      </c>
      <c r="F3165" s="2" t="str" cm="1">
        <f t="array" aca="1" ref="F3165" ca="1">IF(G3165&lt;&gt;"",INDIRECT("'"&amp;G3165&amp;"'!"&amp;H3165),"")</f>
        <v/>
      </c>
      <c r="G3165" s="1533"/>
      <c r="I3165" s="4"/>
      <c r="J3165" s="4"/>
      <c r="K3165" s="4"/>
    </row>
    <row r="3166" spans="1:11" x14ac:dyDescent="0.2">
      <c r="A3166" s="1">
        <v>3161</v>
      </c>
      <c r="D3166" s="4"/>
      <c r="E3166" s="2" t="b">
        <f t="shared" ca="1" si="84"/>
        <v>1</v>
      </c>
      <c r="F3166" s="2" t="str" cm="1">
        <f t="array" aca="1" ref="F3166" ca="1">IF(G3166&lt;&gt;"",INDIRECT("'"&amp;G3166&amp;"'!"&amp;H3166),"")</f>
        <v/>
      </c>
      <c r="G3166" s="1533"/>
      <c r="I3166" s="4"/>
      <c r="J3166" s="4"/>
      <c r="K3166" s="4"/>
    </row>
    <row r="3167" spans="1:11" x14ac:dyDescent="0.2">
      <c r="A3167" s="1">
        <v>3162</v>
      </c>
      <c r="D3167" s="4"/>
      <c r="E3167" s="2" t="b">
        <f t="shared" ca="1" si="84"/>
        <v>1</v>
      </c>
      <c r="F3167" s="2" t="str" cm="1">
        <f t="array" aca="1" ref="F3167" ca="1">IF(G3167&lt;&gt;"",INDIRECT("'"&amp;G3167&amp;"'!"&amp;H3167),"")</f>
        <v/>
      </c>
      <c r="G3167" s="1533"/>
      <c r="I3167" s="4"/>
      <c r="J3167" s="4"/>
      <c r="K3167" s="4"/>
    </row>
    <row r="3168" spans="1:11" x14ac:dyDescent="0.2">
      <c r="A3168" s="1">
        <v>3163</v>
      </c>
      <c r="D3168" s="4"/>
      <c r="E3168" s="2" t="b">
        <f t="shared" ca="1" si="84"/>
        <v>1</v>
      </c>
      <c r="F3168" s="2" t="str" cm="1">
        <f t="array" aca="1" ref="F3168" ca="1">IF(G3168&lt;&gt;"",INDIRECT("'"&amp;G3168&amp;"'!"&amp;H3168),"")</f>
        <v/>
      </c>
      <c r="G3168" s="1533"/>
      <c r="I3168" s="4"/>
      <c r="J3168" s="4"/>
      <c r="K3168" s="4"/>
    </row>
    <row r="3169" spans="1:11" x14ac:dyDescent="0.2">
      <c r="A3169">
        <v>3164</v>
      </c>
      <c r="B3169" s="7">
        <f>'BudgetSum 2-4'!I5</f>
        <v>0</v>
      </c>
      <c r="C3169" s="3">
        <f t="shared" ref="C3169:C3205" si="85">A3169-B3169</f>
        <v>3164</v>
      </c>
      <c r="E3169" s="2" t="b">
        <f t="shared" ca="1" si="84"/>
        <v>1</v>
      </c>
      <c r="F3169" s="2" cm="1">
        <f t="array" aca="1" ref="F3169" ca="1">IF(G3169&lt;&gt;"",INDIRECT("'"&amp;G3169&amp;"'!"&amp;H3169),"")</f>
        <v>0</v>
      </c>
      <c r="G3169" s="1533" t="s">
        <v>6770</v>
      </c>
      <c r="H3169" s="2" t="s">
        <v>5018</v>
      </c>
    </row>
    <row r="3170" spans="1:11" x14ac:dyDescent="0.2">
      <c r="A3170">
        <v>3165</v>
      </c>
      <c r="B3170" s="7">
        <f>'BudgetSum 2-4'!I9</f>
        <v>0</v>
      </c>
      <c r="C3170" s="3">
        <f t="shared" si="85"/>
        <v>3165</v>
      </c>
      <c r="E3170" s="2" t="b">
        <f t="shared" ca="1" si="84"/>
        <v>1</v>
      </c>
      <c r="F3170" s="2" cm="1">
        <f t="array" aca="1" ref="F3170" ca="1">IF(G3170&lt;&gt;"",INDIRECT("'"&amp;G3170&amp;"'!"&amp;H3170),"")</f>
        <v>0</v>
      </c>
      <c r="G3170" s="1533" t="s">
        <v>6770</v>
      </c>
      <c r="H3170" s="2" t="s">
        <v>5019</v>
      </c>
    </row>
    <row r="3171" spans="1:11" x14ac:dyDescent="0.2">
      <c r="A3171">
        <v>3166</v>
      </c>
      <c r="B3171" s="7">
        <f>'BudgetSum 2-4'!I22</f>
        <v>0</v>
      </c>
      <c r="C3171" s="3">
        <f t="shared" si="85"/>
        <v>3166</v>
      </c>
      <c r="E3171" s="2" t="b">
        <f t="shared" ca="1" si="84"/>
        <v>1</v>
      </c>
      <c r="F3171" s="2" cm="1">
        <f t="array" aca="1" ref="F3171" ca="1">IF(G3171&lt;&gt;"",INDIRECT("'"&amp;G3171&amp;"'!"&amp;H3171),"")</f>
        <v>0</v>
      </c>
      <c r="G3171" s="1533" t="s">
        <v>6770</v>
      </c>
      <c r="H3171" s="2" t="s">
        <v>5020</v>
      </c>
    </row>
    <row r="3172" spans="1:11" x14ac:dyDescent="0.2">
      <c r="A3172">
        <v>3167</v>
      </c>
      <c r="B3172" s="7">
        <f>'BudgetSum 2-4'!C45</f>
        <v>0</v>
      </c>
      <c r="C3172" s="3">
        <f t="shared" si="85"/>
        <v>3167</v>
      </c>
      <c r="E3172" s="2" t="b">
        <f t="shared" ca="1" si="84"/>
        <v>1</v>
      </c>
      <c r="F3172" s="2" cm="1">
        <f t="array" aca="1" ref="F3172" ca="1">IF(G3172&lt;&gt;"",INDIRECT("'"&amp;G3172&amp;"'!"&amp;H3172),"")</f>
        <v>0</v>
      </c>
      <c r="G3172" s="1533" t="s">
        <v>6770</v>
      </c>
      <c r="H3172" s="2" t="s">
        <v>5021</v>
      </c>
    </row>
    <row r="3173" spans="1:11" x14ac:dyDescent="0.2">
      <c r="A3173">
        <v>3168</v>
      </c>
      <c r="B3173" s="7">
        <f>'BudgetSum 2-4'!C46</f>
        <v>0</v>
      </c>
      <c r="C3173" s="3">
        <f t="shared" si="85"/>
        <v>3168</v>
      </c>
      <c r="E3173" s="2" t="b">
        <f t="shared" ca="1" si="84"/>
        <v>1</v>
      </c>
      <c r="F3173" s="2" cm="1">
        <f t="array" aca="1" ref="F3173" ca="1">IF(G3173&lt;&gt;"",INDIRECT("'"&amp;G3173&amp;"'!"&amp;H3173),"")</f>
        <v>0</v>
      </c>
      <c r="G3173" s="1533" t="s">
        <v>6770</v>
      </c>
      <c r="H3173" s="2" t="s">
        <v>4354</v>
      </c>
    </row>
    <row r="3174" spans="1:11" x14ac:dyDescent="0.2">
      <c r="A3174">
        <v>3169</v>
      </c>
      <c r="B3174" s="7">
        <f>'BudgetSum 2-4'!C78</f>
        <v>0</v>
      </c>
      <c r="C3174" s="3">
        <f t="shared" si="85"/>
        <v>3169</v>
      </c>
      <c r="E3174" s="2" t="b">
        <f t="shared" ca="1" si="84"/>
        <v>1</v>
      </c>
      <c r="F3174" s="2" cm="1">
        <f t="array" aca="1" ref="F3174" ca="1">IF(G3174&lt;&gt;"",INDIRECT("'"&amp;G3174&amp;"'!"&amp;H3174),"")</f>
        <v>0</v>
      </c>
      <c r="G3174" s="1533" t="s">
        <v>6770</v>
      </c>
      <c r="H3174" s="2" t="s">
        <v>5022</v>
      </c>
    </row>
    <row r="3175" spans="1:11" x14ac:dyDescent="0.2">
      <c r="A3175">
        <v>3170</v>
      </c>
      <c r="B3175" s="7">
        <f>'BudgetSum 2-4'!C79</f>
        <v>970000</v>
      </c>
      <c r="C3175" s="3">
        <f t="shared" si="85"/>
        <v>-966830</v>
      </c>
      <c r="E3175" s="2" t="b">
        <f t="shared" ca="1" si="84"/>
        <v>1</v>
      </c>
      <c r="F3175" s="2" cm="1">
        <f t="array" aca="1" ref="F3175" ca="1">IF(G3175&lt;&gt;"",INDIRECT("'"&amp;G3175&amp;"'!"&amp;H3175),"")</f>
        <v>970000</v>
      </c>
      <c r="G3175" s="1533" t="s">
        <v>6770</v>
      </c>
      <c r="H3175" s="2" t="s">
        <v>5023</v>
      </c>
    </row>
    <row r="3176" spans="1:11" x14ac:dyDescent="0.2">
      <c r="A3176">
        <v>3171</v>
      </c>
      <c r="B3176" s="7">
        <f>'BudgetSum 2-4'!C80</f>
        <v>-970000</v>
      </c>
      <c r="C3176" s="3">
        <f t="shared" si="85"/>
        <v>973171</v>
      </c>
      <c r="E3176" s="2" t="b">
        <f t="shared" ca="1" si="84"/>
        <v>1</v>
      </c>
      <c r="F3176" s="2" cm="1">
        <f t="array" aca="1" ref="F3176" ca="1">IF(G3176&lt;&gt;"",INDIRECT("'"&amp;G3176&amp;"'!"&amp;H3176),"")</f>
        <v>-970000</v>
      </c>
      <c r="G3176" s="1533" t="s">
        <v>6770</v>
      </c>
      <c r="H3176" s="2" t="s">
        <v>5024</v>
      </c>
    </row>
    <row r="3177" spans="1:11" x14ac:dyDescent="0.2">
      <c r="A3177" s="1">
        <v>3172</v>
      </c>
      <c r="E3177" s="2" t="b">
        <f t="shared" ca="1" si="84"/>
        <v>1</v>
      </c>
      <c r="F3177" s="2" t="str" cm="1">
        <f t="array" aca="1" ref="F3177" ca="1">IF(G3177&lt;&gt;"",INDIRECT("'"&amp;G3177&amp;"'!"&amp;H3177),"")</f>
        <v/>
      </c>
      <c r="G3177" s="1533"/>
    </row>
    <row r="3178" spans="1:11" x14ac:dyDescent="0.2">
      <c r="A3178">
        <v>3173</v>
      </c>
      <c r="B3178" s="7">
        <f>'BudgetSum 2-4'!D45</f>
        <v>0</v>
      </c>
      <c r="C3178" s="3">
        <f t="shared" si="85"/>
        <v>3173</v>
      </c>
      <c r="E3178" s="2" t="b">
        <f t="shared" ca="1" si="84"/>
        <v>1</v>
      </c>
      <c r="F3178" s="2" cm="1">
        <f t="array" aca="1" ref="F3178" ca="1">IF(G3178&lt;&gt;"",INDIRECT("'"&amp;G3178&amp;"'!"&amp;H3178),"")</f>
        <v>0</v>
      </c>
      <c r="G3178" s="1533" t="s">
        <v>6770</v>
      </c>
      <c r="H3178" s="2" t="s">
        <v>5025</v>
      </c>
    </row>
    <row r="3179" spans="1:11" x14ac:dyDescent="0.2">
      <c r="A3179">
        <v>3174</v>
      </c>
      <c r="B3179" s="7">
        <f>'BudgetSum 2-4'!D46</f>
        <v>0</v>
      </c>
      <c r="C3179" s="3">
        <f t="shared" si="85"/>
        <v>3174</v>
      </c>
      <c r="E3179" s="2" t="b">
        <f t="shared" ca="1" si="84"/>
        <v>1</v>
      </c>
      <c r="F3179" s="2" cm="1">
        <f t="array" aca="1" ref="F3179" ca="1">IF(G3179&lt;&gt;"",INDIRECT("'"&amp;G3179&amp;"'!"&amp;H3179),"")</f>
        <v>0</v>
      </c>
      <c r="G3179" s="1533" t="s">
        <v>6770</v>
      </c>
      <c r="H3179" s="2" t="s">
        <v>4391</v>
      </c>
    </row>
    <row r="3180" spans="1:11" x14ac:dyDescent="0.2">
      <c r="A3180">
        <v>3175</v>
      </c>
      <c r="B3180" s="7">
        <f>'BudgetSum 2-4'!D78</f>
        <v>0</v>
      </c>
      <c r="C3180" s="3">
        <f t="shared" si="85"/>
        <v>3175</v>
      </c>
      <c r="E3180" s="2" t="b">
        <f t="shared" ca="1" si="84"/>
        <v>1</v>
      </c>
      <c r="F3180" s="2" cm="1">
        <f t="array" aca="1" ref="F3180" ca="1">IF(G3180&lt;&gt;"",INDIRECT("'"&amp;G3180&amp;"'!"&amp;H3180),"")</f>
        <v>0</v>
      </c>
      <c r="G3180" s="1533" t="s">
        <v>6770</v>
      </c>
      <c r="H3180" s="2" t="s">
        <v>5026</v>
      </c>
    </row>
    <row r="3181" spans="1:11" x14ac:dyDescent="0.2">
      <c r="A3181">
        <v>3176</v>
      </c>
      <c r="B3181" s="7">
        <f>'BudgetSum 2-4'!D79</f>
        <v>0</v>
      </c>
      <c r="C3181" s="3">
        <f t="shared" si="85"/>
        <v>3176</v>
      </c>
      <c r="E3181" s="2" t="b">
        <f t="shared" ca="1" si="84"/>
        <v>1</v>
      </c>
      <c r="F3181" s="2" cm="1">
        <f t="array" aca="1" ref="F3181" ca="1">IF(G3181&lt;&gt;"",INDIRECT("'"&amp;G3181&amp;"'!"&amp;H3181),"")</f>
        <v>0</v>
      </c>
      <c r="G3181" s="1533" t="s">
        <v>6770</v>
      </c>
      <c r="H3181" s="2" t="s">
        <v>5027</v>
      </c>
    </row>
    <row r="3182" spans="1:11" x14ac:dyDescent="0.2">
      <c r="A3182">
        <v>3177</v>
      </c>
      <c r="B3182" s="7">
        <f>'BudgetSum 2-4'!D80</f>
        <v>0</v>
      </c>
      <c r="C3182" s="3">
        <f t="shared" si="85"/>
        <v>3177</v>
      </c>
      <c r="E3182" s="2" t="b">
        <f t="shared" ca="1" si="84"/>
        <v>1</v>
      </c>
      <c r="F3182" s="2" cm="1">
        <f t="array" aca="1" ref="F3182" ca="1">IF(G3182&lt;&gt;"",INDIRECT("'"&amp;G3182&amp;"'!"&amp;H3182),"")</f>
        <v>0</v>
      </c>
      <c r="G3182" s="1533" t="s">
        <v>6770</v>
      </c>
      <c r="H3182" s="2" t="s">
        <v>5028</v>
      </c>
    </row>
    <row r="3183" spans="1:11" x14ac:dyDescent="0.2">
      <c r="A3183" s="1">
        <v>3178</v>
      </c>
      <c r="E3183" s="2" t="b">
        <f t="shared" ca="1" si="84"/>
        <v>1</v>
      </c>
      <c r="F3183" s="2" t="str" cm="1">
        <f t="array" aca="1" ref="F3183" ca="1">IF(G3183&lt;&gt;"",INDIRECT("'"&amp;G3183&amp;"'!"&amp;H3183),"")</f>
        <v/>
      </c>
      <c r="G3183" s="1533"/>
    </row>
    <row r="3184" spans="1:11" x14ac:dyDescent="0.2">
      <c r="A3184" s="1">
        <v>3179</v>
      </c>
      <c r="D3184" s="4"/>
      <c r="E3184" s="2" t="b">
        <f t="shared" ca="1" si="84"/>
        <v>1</v>
      </c>
      <c r="F3184" s="2" t="str" cm="1">
        <f t="array" aca="1" ref="F3184" ca="1">IF(G3184&lt;&gt;"",INDIRECT("'"&amp;G3184&amp;"'!"&amp;H3184),"")</f>
        <v/>
      </c>
      <c r="G3184" s="1533"/>
      <c r="I3184" s="4"/>
      <c r="J3184" s="4"/>
      <c r="K3184" s="4"/>
    </row>
    <row r="3185" spans="1:11" x14ac:dyDescent="0.2">
      <c r="A3185" s="1">
        <v>3180</v>
      </c>
      <c r="D3185" s="4"/>
      <c r="E3185" s="2" t="b">
        <f t="shared" ca="1" si="84"/>
        <v>1</v>
      </c>
      <c r="F3185" s="2" t="str" cm="1">
        <f t="array" aca="1" ref="F3185" ca="1">IF(G3185&lt;&gt;"",INDIRECT("'"&amp;G3185&amp;"'!"&amp;H3185),"")</f>
        <v/>
      </c>
      <c r="G3185" s="1533"/>
      <c r="I3185" s="4"/>
      <c r="J3185" s="4"/>
      <c r="K3185" s="4"/>
    </row>
    <row r="3186" spans="1:11" x14ac:dyDescent="0.2">
      <c r="A3186" s="1">
        <v>3181</v>
      </c>
      <c r="D3186" s="4"/>
      <c r="E3186" s="2" t="b">
        <f t="shared" ca="1" si="84"/>
        <v>1</v>
      </c>
      <c r="F3186" s="2" t="str" cm="1">
        <f t="array" aca="1" ref="F3186" ca="1">IF(G3186&lt;&gt;"",INDIRECT("'"&amp;G3186&amp;"'!"&amp;H3186),"")</f>
        <v/>
      </c>
      <c r="G3186" s="1533"/>
      <c r="I3186" s="4"/>
      <c r="J3186" s="4"/>
      <c r="K3186" s="4"/>
    </row>
    <row r="3187" spans="1:11" x14ac:dyDescent="0.2">
      <c r="A3187" s="1">
        <v>3182</v>
      </c>
      <c r="D3187" s="4"/>
      <c r="E3187" s="2" t="b">
        <f t="shared" ca="1" si="84"/>
        <v>1</v>
      </c>
      <c r="F3187" s="2" t="str" cm="1">
        <f t="array" aca="1" ref="F3187" ca="1">IF(G3187&lt;&gt;"",INDIRECT("'"&amp;G3187&amp;"'!"&amp;H3187),"")</f>
        <v/>
      </c>
      <c r="G3187" s="1533"/>
      <c r="I3187" s="4"/>
      <c r="J3187" s="4"/>
      <c r="K3187" s="4"/>
    </row>
    <row r="3188" spans="1:11" x14ac:dyDescent="0.2">
      <c r="A3188" s="1">
        <v>3183</v>
      </c>
      <c r="D3188" s="4"/>
      <c r="E3188" s="2" t="b">
        <f t="shared" ca="1" si="84"/>
        <v>1</v>
      </c>
      <c r="F3188" s="2" t="str" cm="1">
        <f t="array" aca="1" ref="F3188" ca="1">IF(G3188&lt;&gt;"",INDIRECT("'"&amp;G3188&amp;"'!"&amp;H3188),"")</f>
        <v/>
      </c>
      <c r="G3188" s="1533"/>
      <c r="I3188" s="4"/>
      <c r="J3188" s="4"/>
      <c r="K3188" s="4"/>
    </row>
    <row r="3189" spans="1:11" x14ac:dyDescent="0.2">
      <c r="A3189" s="1">
        <v>3184</v>
      </c>
      <c r="D3189" s="4"/>
      <c r="E3189" s="2" t="b">
        <f t="shared" ca="1" si="84"/>
        <v>1</v>
      </c>
      <c r="F3189" s="2" t="str" cm="1">
        <f t="array" aca="1" ref="F3189" ca="1">IF(G3189&lt;&gt;"",INDIRECT("'"&amp;G3189&amp;"'!"&amp;H3189),"")</f>
        <v/>
      </c>
      <c r="G3189" s="1533"/>
      <c r="I3189" s="4"/>
      <c r="J3189" s="4"/>
      <c r="K3189" s="4"/>
    </row>
    <row r="3190" spans="1:11" x14ac:dyDescent="0.2">
      <c r="A3190" s="1">
        <v>3185</v>
      </c>
      <c r="D3190" s="4"/>
      <c r="E3190" s="2" t="b">
        <f t="shared" ca="1" si="84"/>
        <v>1</v>
      </c>
      <c r="F3190" s="2" t="str" cm="1">
        <f t="array" aca="1" ref="F3190" ca="1">IF(G3190&lt;&gt;"",INDIRECT("'"&amp;G3190&amp;"'!"&amp;H3190),"")</f>
        <v/>
      </c>
      <c r="G3190" s="1533"/>
      <c r="I3190" s="4"/>
      <c r="J3190" s="4"/>
      <c r="K3190" s="4"/>
    </row>
    <row r="3191" spans="1:11" x14ac:dyDescent="0.2">
      <c r="A3191" s="1">
        <v>3186</v>
      </c>
      <c r="D3191" s="4"/>
      <c r="E3191" s="2" t="b">
        <f t="shared" ca="1" si="84"/>
        <v>1</v>
      </c>
      <c r="F3191" s="2" t="str" cm="1">
        <f t="array" aca="1" ref="F3191" ca="1">IF(G3191&lt;&gt;"",INDIRECT("'"&amp;G3191&amp;"'!"&amp;H3191),"")</f>
        <v/>
      </c>
      <c r="G3191" s="1533"/>
      <c r="I3191" s="4"/>
      <c r="J3191" s="4"/>
      <c r="K3191" s="4"/>
    </row>
    <row r="3192" spans="1:11" x14ac:dyDescent="0.2">
      <c r="A3192" s="1">
        <v>3187</v>
      </c>
      <c r="D3192" s="4"/>
      <c r="E3192" s="2" t="b">
        <f t="shared" ca="1" si="84"/>
        <v>1</v>
      </c>
      <c r="F3192" s="2" t="str" cm="1">
        <f t="array" aca="1" ref="F3192" ca="1">IF(G3192&lt;&gt;"",INDIRECT("'"&amp;G3192&amp;"'!"&amp;H3192),"")</f>
        <v/>
      </c>
      <c r="G3192" s="1533"/>
      <c r="I3192" s="4"/>
      <c r="J3192" s="4"/>
      <c r="K3192" s="4"/>
    </row>
    <row r="3193" spans="1:11" x14ac:dyDescent="0.2">
      <c r="A3193" s="1">
        <v>3188</v>
      </c>
      <c r="D3193" s="4"/>
      <c r="E3193" s="2" t="b">
        <f t="shared" ca="1" si="84"/>
        <v>1</v>
      </c>
      <c r="F3193" s="2" t="str" cm="1">
        <f t="array" aca="1" ref="F3193" ca="1">IF(G3193&lt;&gt;"",INDIRECT("'"&amp;G3193&amp;"'!"&amp;H3193),"")</f>
        <v/>
      </c>
      <c r="G3193" s="1533"/>
      <c r="I3193" s="4"/>
      <c r="J3193" s="4"/>
      <c r="K3193" s="4"/>
    </row>
    <row r="3194" spans="1:11" x14ac:dyDescent="0.2">
      <c r="A3194" s="1">
        <v>3189</v>
      </c>
      <c r="D3194" s="4"/>
      <c r="E3194" s="2" t="b">
        <f t="shared" ca="1" si="84"/>
        <v>1</v>
      </c>
      <c r="F3194" s="2" t="str" cm="1">
        <f t="array" aca="1" ref="F3194" ca="1">IF(G3194&lt;&gt;"",INDIRECT("'"&amp;G3194&amp;"'!"&amp;H3194),"")</f>
        <v/>
      </c>
      <c r="G3194" s="1533"/>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33" t="s">
        <v>6770</v>
      </c>
      <c r="H3195" s="2" t="s">
        <v>5029</v>
      </c>
    </row>
    <row r="3196" spans="1:11" x14ac:dyDescent="0.2">
      <c r="A3196">
        <v>3191</v>
      </c>
      <c r="B3196" s="7">
        <f>'BudgetSum 2-4'!F46</f>
        <v>0</v>
      </c>
      <c r="C3196" s="3">
        <f t="shared" si="85"/>
        <v>3191</v>
      </c>
      <c r="E3196" s="2" t="b">
        <f t="shared" ca="1" si="84"/>
        <v>1</v>
      </c>
      <c r="F3196" s="2" cm="1">
        <f t="array" aca="1" ref="F3196" ca="1">IF(G3196&lt;&gt;"",INDIRECT("'"&amp;G3196&amp;"'!"&amp;H3196),"")</f>
        <v>0</v>
      </c>
      <c r="G3196" s="1533" t="s">
        <v>6770</v>
      </c>
      <c r="H3196" s="2" t="s">
        <v>4466</v>
      </c>
    </row>
    <row r="3197" spans="1:11" x14ac:dyDescent="0.2">
      <c r="A3197">
        <v>3192</v>
      </c>
      <c r="B3197" s="7">
        <f>'BudgetSum 2-4'!F78</f>
        <v>0</v>
      </c>
      <c r="C3197" s="3">
        <f t="shared" si="85"/>
        <v>3192</v>
      </c>
      <c r="E3197" s="2" t="b">
        <f t="shared" ca="1" si="84"/>
        <v>1</v>
      </c>
      <c r="F3197" s="2" cm="1">
        <f t="array" aca="1" ref="F3197" ca="1">IF(G3197&lt;&gt;"",INDIRECT("'"&amp;G3197&amp;"'!"&amp;H3197),"")</f>
        <v>0</v>
      </c>
      <c r="G3197" s="1533" t="s">
        <v>6770</v>
      </c>
      <c r="H3197" s="2" t="s">
        <v>5030</v>
      </c>
    </row>
    <row r="3198" spans="1:11" x14ac:dyDescent="0.2">
      <c r="A3198">
        <v>3193</v>
      </c>
      <c r="B3198" s="7">
        <f>'BudgetSum 2-4'!F79</f>
        <v>0</v>
      </c>
      <c r="C3198" s="3">
        <f t="shared" si="85"/>
        <v>3193</v>
      </c>
      <c r="E3198" s="2" t="b">
        <f t="shared" ca="1" si="84"/>
        <v>1</v>
      </c>
      <c r="F3198" s="2" cm="1">
        <f t="array" aca="1" ref="F3198" ca="1">IF(G3198&lt;&gt;"",INDIRECT("'"&amp;G3198&amp;"'!"&amp;H3198),"")</f>
        <v>0</v>
      </c>
      <c r="G3198" s="1533" t="s">
        <v>6770</v>
      </c>
      <c r="H3198" s="2" t="s">
        <v>5031</v>
      </c>
    </row>
    <row r="3199" spans="1:11" x14ac:dyDescent="0.2">
      <c r="A3199">
        <v>3194</v>
      </c>
      <c r="B3199" s="7">
        <f>'BudgetSum 2-4'!F80</f>
        <v>0</v>
      </c>
      <c r="C3199" s="3">
        <f t="shared" si="85"/>
        <v>3194</v>
      </c>
      <c r="E3199" s="2" t="b">
        <f t="shared" ca="1" si="84"/>
        <v>1</v>
      </c>
      <c r="F3199" s="2" cm="1">
        <f t="array" aca="1" ref="F3199" ca="1">IF(G3199&lt;&gt;"",INDIRECT("'"&amp;G3199&amp;"'!"&amp;H3199),"")</f>
        <v>0</v>
      </c>
      <c r="G3199" s="1533" t="s">
        <v>6770</v>
      </c>
      <c r="H3199" s="2" t="s">
        <v>5032</v>
      </c>
    </row>
    <row r="3200" spans="1:11" x14ac:dyDescent="0.2">
      <c r="A3200" s="1">
        <v>3195</v>
      </c>
      <c r="E3200" s="2" t="b">
        <f t="shared" ca="1" si="84"/>
        <v>1</v>
      </c>
      <c r="F3200" s="2" t="str" cm="1">
        <f t="array" aca="1" ref="F3200" ca="1">IF(G3200&lt;&gt;"",INDIRECT("'"&amp;G3200&amp;"'!"&amp;H3200),"")</f>
        <v/>
      </c>
      <c r="G3200" s="1533"/>
    </row>
    <row r="3201" spans="1:11" x14ac:dyDescent="0.2">
      <c r="A3201">
        <v>3196</v>
      </c>
      <c r="B3201" s="7">
        <f>'BudgetSum 2-4'!G45</f>
        <v>0</v>
      </c>
      <c r="C3201" s="3">
        <f t="shared" si="85"/>
        <v>3196</v>
      </c>
      <c r="E3201" s="2" t="b">
        <f t="shared" ca="1" si="84"/>
        <v>1</v>
      </c>
      <c r="F3201" s="2" cm="1">
        <f t="array" aca="1" ref="F3201" ca="1">IF(G3201&lt;&gt;"",INDIRECT("'"&amp;G3201&amp;"'!"&amp;H3201),"")</f>
        <v>0</v>
      </c>
      <c r="G3201" s="1533" t="s">
        <v>6770</v>
      </c>
      <c r="H3201" s="2" t="s">
        <v>5033</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33" t="s">
        <v>6770</v>
      </c>
      <c r="H3202" s="2" t="s">
        <v>4504</v>
      </c>
    </row>
    <row r="3203" spans="1:11" x14ac:dyDescent="0.2">
      <c r="A3203">
        <v>3198</v>
      </c>
      <c r="B3203" s="7">
        <f>'BudgetSum 2-4'!G53</f>
        <v>0</v>
      </c>
      <c r="C3203" s="3">
        <f t="shared" si="85"/>
        <v>3198</v>
      </c>
      <c r="E3203" s="2" t="b">
        <f t="shared" ca="1" si="86"/>
        <v>1</v>
      </c>
      <c r="F3203" s="2" cm="1">
        <f t="array" aca="1" ref="F3203" ca="1">IF(G3203&lt;&gt;"",INDIRECT("'"&amp;G3203&amp;"'!"&amp;H3203),"")</f>
        <v>0</v>
      </c>
      <c r="G3203" s="1533" t="s">
        <v>6770</v>
      </c>
      <c r="H3203" s="2" t="s">
        <v>4910</v>
      </c>
    </row>
    <row r="3204" spans="1:11" x14ac:dyDescent="0.2">
      <c r="A3204">
        <v>3199</v>
      </c>
      <c r="B3204" s="7">
        <f>'BudgetSum 2-4'!G79</f>
        <v>0</v>
      </c>
      <c r="C3204" s="3">
        <f t="shared" si="85"/>
        <v>3199</v>
      </c>
      <c r="E3204" s="2" t="b">
        <f t="shared" ca="1" si="86"/>
        <v>1</v>
      </c>
      <c r="F3204" s="2" cm="1">
        <f t="array" aca="1" ref="F3204" ca="1">IF(G3204&lt;&gt;"",INDIRECT("'"&amp;G3204&amp;"'!"&amp;H3204),"")</f>
        <v>0</v>
      </c>
      <c r="G3204" s="1533" t="s">
        <v>6770</v>
      </c>
      <c r="H3204" s="2" t="s">
        <v>5034</v>
      </c>
    </row>
    <row r="3205" spans="1:11" x14ac:dyDescent="0.2">
      <c r="A3205">
        <v>3200</v>
      </c>
      <c r="B3205" s="7">
        <f>'BudgetSum 2-4'!G80</f>
        <v>0</v>
      </c>
      <c r="C3205" s="3">
        <f t="shared" si="85"/>
        <v>3200</v>
      </c>
      <c r="E3205" s="2" t="b">
        <f t="shared" ca="1" si="86"/>
        <v>1</v>
      </c>
      <c r="F3205" s="2" cm="1">
        <f t="array" aca="1" ref="F3205" ca="1">IF(G3205&lt;&gt;"",INDIRECT("'"&amp;G3205&amp;"'!"&amp;H3205),"")</f>
        <v>0</v>
      </c>
      <c r="G3205" s="1533" t="s">
        <v>6770</v>
      </c>
      <c r="H3205" s="2" t="s">
        <v>5035</v>
      </c>
    </row>
    <row r="3206" spans="1:11" x14ac:dyDescent="0.2">
      <c r="A3206" s="1">
        <v>3201</v>
      </c>
      <c r="E3206" s="2" t="b">
        <f t="shared" ca="1" si="86"/>
        <v>1</v>
      </c>
      <c r="F3206" s="2" t="str" cm="1">
        <f t="array" aca="1" ref="F3206" ca="1">IF(G3206&lt;&gt;"",INDIRECT("'"&amp;G3206&amp;"'!"&amp;H3206),"")</f>
        <v/>
      </c>
      <c r="G3206" s="1533"/>
    </row>
    <row r="3207" spans="1:11" x14ac:dyDescent="0.2">
      <c r="A3207" s="1">
        <v>3202</v>
      </c>
      <c r="D3207" s="4"/>
      <c r="E3207" s="2" t="b">
        <f t="shared" ca="1" si="86"/>
        <v>1</v>
      </c>
      <c r="F3207" s="2" t="str" cm="1">
        <f t="array" aca="1" ref="F3207" ca="1">IF(G3207&lt;&gt;"",INDIRECT("'"&amp;G3207&amp;"'!"&amp;H3207),"")</f>
        <v/>
      </c>
      <c r="G3207" s="1533"/>
      <c r="I3207" s="4"/>
      <c r="J3207" s="4"/>
      <c r="K3207" s="4"/>
    </row>
    <row r="3208" spans="1:11" x14ac:dyDescent="0.2">
      <c r="A3208" s="1">
        <v>3203</v>
      </c>
      <c r="D3208" s="4"/>
      <c r="E3208" s="2" t="b">
        <f t="shared" ca="1" si="86"/>
        <v>1</v>
      </c>
      <c r="F3208" s="2" t="str" cm="1">
        <f t="array" aca="1" ref="F3208" ca="1">IF(G3208&lt;&gt;"",INDIRECT("'"&amp;G3208&amp;"'!"&amp;H3208),"")</f>
        <v/>
      </c>
      <c r="G3208" s="1533"/>
      <c r="I3208" s="4"/>
      <c r="J3208" s="4"/>
      <c r="K3208" s="4"/>
    </row>
    <row r="3209" spans="1:11" x14ac:dyDescent="0.2">
      <c r="A3209" s="1">
        <v>3204</v>
      </c>
      <c r="D3209" s="4"/>
      <c r="E3209" s="2" t="b">
        <f t="shared" ca="1" si="86"/>
        <v>1</v>
      </c>
      <c r="F3209" s="2" t="str" cm="1">
        <f t="array" aca="1" ref="F3209" ca="1">IF(G3209&lt;&gt;"",INDIRECT("'"&amp;G3209&amp;"'!"&amp;H3209),"")</f>
        <v/>
      </c>
      <c r="G3209" s="1533"/>
      <c r="I3209" s="4"/>
      <c r="J3209" s="4"/>
      <c r="K3209" s="4"/>
    </row>
    <row r="3210" spans="1:11" x14ac:dyDescent="0.2">
      <c r="A3210" s="1">
        <v>3205</v>
      </c>
      <c r="D3210" s="4"/>
      <c r="E3210" s="2" t="b">
        <f t="shared" ca="1" si="86"/>
        <v>1</v>
      </c>
      <c r="F3210" s="2" t="str" cm="1">
        <f t="array" aca="1" ref="F3210" ca="1">IF(G3210&lt;&gt;"",INDIRECT("'"&amp;G3210&amp;"'!"&amp;H3210),"")</f>
        <v/>
      </c>
      <c r="G3210" s="1533"/>
      <c r="I3210" s="4"/>
      <c r="J3210" s="4"/>
      <c r="K3210" s="4"/>
    </row>
    <row r="3211" spans="1:11" x14ac:dyDescent="0.2">
      <c r="A3211" s="1">
        <v>3206</v>
      </c>
      <c r="D3211" s="4"/>
      <c r="E3211" s="2" t="b">
        <f t="shared" ca="1" si="86"/>
        <v>1</v>
      </c>
      <c r="F3211" s="2" t="str" cm="1">
        <f t="array" aca="1" ref="F3211" ca="1">IF(G3211&lt;&gt;"",INDIRECT("'"&amp;G3211&amp;"'!"&amp;H3211),"")</f>
        <v/>
      </c>
      <c r="G3211" s="1533"/>
      <c r="I3211" s="4"/>
      <c r="J3211" s="4"/>
      <c r="K3211" s="4"/>
    </row>
    <row r="3212" spans="1:11" x14ac:dyDescent="0.2">
      <c r="A3212" s="1">
        <v>3207</v>
      </c>
      <c r="D3212" s="4"/>
      <c r="E3212" s="2" t="b">
        <f t="shared" ca="1" si="86"/>
        <v>1</v>
      </c>
      <c r="F3212" s="2" t="str" cm="1">
        <f t="array" aca="1" ref="F3212" ca="1">IF(G3212&lt;&gt;"",INDIRECT("'"&amp;G3212&amp;"'!"&amp;H3212),"")</f>
        <v/>
      </c>
      <c r="G3212" s="1533"/>
      <c r="I3212" s="4"/>
      <c r="J3212" s="4"/>
      <c r="K3212" s="4"/>
    </row>
    <row r="3213" spans="1:11" x14ac:dyDescent="0.2">
      <c r="A3213" s="1">
        <v>3208</v>
      </c>
      <c r="D3213" s="4"/>
      <c r="E3213" s="2" t="b">
        <f t="shared" ca="1" si="86"/>
        <v>1</v>
      </c>
      <c r="F3213" s="2" t="str" cm="1">
        <f t="array" aca="1" ref="F3213" ca="1">IF(G3213&lt;&gt;"",INDIRECT("'"&amp;G3213&amp;"'!"&amp;H3213),"")</f>
        <v/>
      </c>
      <c r="G3213" s="1533"/>
      <c r="I3213" s="4"/>
      <c r="J3213" s="4"/>
      <c r="K3213" s="4"/>
    </row>
    <row r="3214" spans="1:11" x14ac:dyDescent="0.2">
      <c r="A3214" s="1">
        <v>3209</v>
      </c>
      <c r="D3214" s="4"/>
      <c r="E3214" s="2" t="b">
        <f t="shared" ca="1" si="86"/>
        <v>1</v>
      </c>
      <c r="F3214" s="2" t="str" cm="1">
        <f t="array" aca="1" ref="F3214" ca="1">IF(G3214&lt;&gt;"",INDIRECT("'"&amp;G3214&amp;"'!"&amp;H3214),"")</f>
        <v/>
      </c>
      <c r="G3214" s="1533"/>
      <c r="I3214" s="4"/>
      <c r="J3214" s="4"/>
      <c r="K3214" s="4"/>
    </row>
    <row r="3215" spans="1:11" x14ac:dyDescent="0.2">
      <c r="A3215" s="1">
        <v>3210</v>
      </c>
      <c r="D3215" s="4"/>
      <c r="E3215" s="2" t="b">
        <f t="shared" ca="1" si="86"/>
        <v>1</v>
      </c>
      <c r="F3215" s="2" t="str" cm="1">
        <f t="array" aca="1" ref="F3215" ca="1">IF(G3215&lt;&gt;"",INDIRECT("'"&amp;G3215&amp;"'!"&amp;H3215),"")</f>
        <v/>
      </c>
      <c r="G3215" s="1533"/>
      <c r="I3215" s="4"/>
      <c r="J3215" s="4"/>
      <c r="K3215" s="4"/>
    </row>
    <row r="3216" spans="1:11" x14ac:dyDescent="0.2">
      <c r="A3216" s="1">
        <v>3211</v>
      </c>
      <c r="D3216" s="4"/>
      <c r="E3216" s="2" t="b">
        <f t="shared" ca="1" si="86"/>
        <v>1</v>
      </c>
      <c r="F3216" s="2" t="str" cm="1">
        <f t="array" aca="1" ref="F3216" ca="1">IF(G3216&lt;&gt;"",INDIRECT("'"&amp;G3216&amp;"'!"&amp;H3216),"")</f>
        <v/>
      </c>
      <c r="G3216" s="1533"/>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33" t="s">
        <v>6770</v>
      </c>
      <c r="H3217" s="2" t="s">
        <v>5036</v>
      </c>
    </row>
    <row r="3218" spans="1:11" x14ac:dyDescent="0.2">
      <c r="A3218">
        <v>3213</v>
      </c>
      <c r="B3218" s="7">
        <f>'BudgetSum 2-4'!E46</f>
        <v>970000</v>
      </c>
      <c r="C3218" s="3">
        <f t="shared" si="87"/>
        <v>-966787</v>
      </c>
      <c r="E3218" s="2" t="b">
        <f t="shared" ca="1" si="86"/>
        <v>1</v>
      </c>
      <c r="F3218" s="2" cm="1">
        <f t="array" aca="1" ref="F3218" ca="1">IF(G3218&lt;&gt;"",INDIRECT("'"&amp;G3218&amp;"'!"&amp;H3218),"")</f>
        <v>970000</v>
      </c>
      <c r="G3218" s="1533" t="s">
        <v>6770</v>
      </c>
      <c r="H3218" s="2" t="s">
        <v>4429</v>
      </c>
    </row>
    <row r="3219" spans="1:11" x14ac:dyDescent="0.2">
      <c r="A3219">
        <v>3214</v>
      </c>
      <c r="B3219" s="7">
        <f>'BudgetSum 2-4'!E78</f>
        <v>0</v>
      </c>
      <c r="C3219" s="3">
        <f t="shared" si="87"/>
        <v>3214</v>
      </c>
      <c r="E3219" s="2" t="b">
        <f t="shared" ca="1" si="86"/>
        <v>1</v>
      </c>
      <c r="F3219" s="2" cm="1">
        <f t="array" aca="1" ref="F3219" ca="1">IF(G3219&lt;&gt;"",INDIRECT("'"&amp;G3219&amp;"'!"&amp;H3219),"")</f>
        <v>0</v>
      </c>
      <c r="G3219" s="1533" t="s">
        <v>6770</v>
      </c>
      <c r="H3219" s="2" t="s">
        <v>5037</v>
      </c>
    </row>
    <row r="3220" spans="1:11" x14ac:dyDescent="0.2">
      <c r="A3220">
        <v>3215</v>
      </c>
      <c r="B3220" s="7">
        <f>'BudgetSum 2-4'!E79</f>
        <v>0</v>
      </c>
      <c r="C3220" s="3">
        <f t="shared" si="87"/>
        <v>3215</v>
      </c>
      <c r="E3220" s="2" t="b">
        <f t="shared" ca="1" si="86"/>
        <v>1</v>
      </c>
      <c r="F3220" s="2" cm="1">
        <f t="array" aca="1" ref="F3220" ca="1">IF(G3220&lt;&gt;"",INDIRECT("'"&amp;G3220&amp;"'!"&amp;H3220),"")</f>
        <v>0</v>
      </c>
      <c r="G3220" s="1533" t="s">
        <v>6770</v>
      </c>
      <c r="H3220" s="2" t="s">
        <v>5038</v>
      </c>
    </row>
    <row r="3221" spans="1:11" x14ac:dyDescent="0.2">
      <c r="A3221">
        <v>3216</v>
      </c>
      <c r="B3221" s="7">
        <f>'BudgetSum 2-4'!E80</f>
        <v>970000</v>
      </c>
      <c r="C3221" s="3">
        <f t="shared" si="87"/>
        <v>-966784</v>
      </c>
      <c r="E3221" s="2" t="b">
        <f t="shared" ca="1" si="86"/>
        <v>1</v>
      </c>
      <c r="F3221" s="2" cm="1">
        <f t="array" aca="1" ref="F3221" ca="1">IF(G3221&lt;&gt;"",INDIRECT("'"&amp;G3221&amp;"'!"&amp;H3221),"")</f>
        <v>970000</v>
      </c>
      <c r="G3221" s="1533" t="s">
        <v>6770</v>
      </c>
      <c r="H3221" s="2" t="s">
        <v>4967</v>
      </c>
    </row>
    <row r="3222" spans="1:11" x14ac:dyDescent="0.2">
      <c r="A3222" s="1">
        <v>3217</v>
      </c>
      <c r="E3222" s="2" t="b">
        <f t="shared" ca="1" si="86"/>
        <v>1</v>
      </c>
      <c r="F3222" s="2" t="str" cm="1">
        <f t="array" aca="1" ref="F3222" ca="1">IF(G3222&lt;&gt;"",INDIRECT("'"&amp;G3222&amp;"'!"&amp;H3222),"")</f>
        <v/>
      </c>
      <c r="G3222" s="1533"/>
    </row>
    <row r="3223" spans="1:11" x14ac:dyDescent="0.2">
      <c r="A3223" s="1">
        <v>3218</v>
      </c>
      <c r="D3223" s="3" t="s">
        <v>299</v>
      </c>
      <c r="E3223" s="2" t="b">
        <f t="shared" ca="1" si="86"/>
        <v>1</v>
      </c>
      <c r="F3223" s="2" t="str" cm="1">
        <f t="array" aca="1" ref="F3223" ca="1">IF(G3223&lt;&gt;"",INDIRECT("'"&amp;G3223&amp;"'!"&amp;H3223),"")</f>
        <v/>
      </c>
      <c r="G3223" s="1533"/>
    </row>
    <row r="3224" spans="1:11" x14ac:dyDescent="0.2">
      <c r="A3224" s="1">
        <v>3219</v>
      </c>
      <c r="D3224" s="3" t="s">
        <v>299</v>
      </c>
      <c r="E3224" s="2" t="b">
        <f t="shared" ca="1" si="86"/>
        <v>1</v>
      </c>
      <c r="F3224" s="2" t="str" cm="1">
        <f t="array" aca="1" ref="F3224" ca="1">IF(G3224&lt;&gt;"",INDIRECT("'"&amp;G3224&amp;"'!"&amp;H3224),"")</f>
        <v/>
      </c>
      <c r="G3224" s="1533"/>
    </row>
    <row r="3225" spans="1:11" x14ac:dyDescent="0.2">
      <c r="A3225" s="1">
        <v>3220</v>
      </c>
      <c r="D3225" s="3" t="s">
        <v>299</v>
      </c>
      <c r="E3225" s="2" t="b">
        <f t="shared" ca="1" si="86"/>
        <v>1</v>
      </c>
      <c r="F3225" s="2" t="str" cm="1">
        <f t="array" aca="1" ref="F3225" ca="1">IF(G3225&lt;&gt;"",INDIRECT("'"&amp;G3225&amp;"'!"&amp;H3225),"")</f>
        <v/>
      </c>
      <c r="G3225" s="1533"/>
    </row>
    <row r="3226" spans="1:11" x14ac:dyDescent="0.2">
      <c r="A3226" s="1">
        <v>3221</v>
      </c>
      <c r="D3226" s="3" t="s">
        <v>299</v>
      </c>
      <c r="E3226" s="2" t="b">
        <f t="shared" ca="1" si="86"/>
        <v>1</v>
      </c>
      <c r="F3226" s="2" t="str" cm="1">
        <f t="array" aca="1" ref="F3226" ca="1">IF(G3226&lt;&gt;"",INDIRECT("'"&amp;G3226&amp;"'!"&amp;H3226),"")</f>
        <v/>
      </c>
      <c r="G3226" s="1533"/>
    </row>
    <row r="3227" spans="1:11" x14ac:dyDescent="0.2">
      <c r="A3227" s="1">
        <v>3222</v>
      </c>
      <c r="D3227" s="3" t="s">
        <v>299</v>
      </c>
      <c r="E3227" s="2" t="b">
        <f t="shared" ca="1" si="86"/>
        <v>1</v>
      </c>
      <c r="F3227" s="2" t="str" cm="1">
        <f t="array" aca="1" ref="F3227" ca="1">IF(G3227&lt;&gt;"",INDIRECT("'"&amp;G3227&amp;"'!"&amp;H3227),"")</f>
        <v/>
      </c>
      <c r="G3227" s="1533"/>
    </row>
    <row r="3228" spans="1:11" x14ac:dyDescent="0.2">
      <c r="A3228">
        <v>3223</v>
      </c>
      <c r="E3228" s="2" t="b">
        <f t="shared" ca="1" si="86"/>
        <v>1</v>
      </c>
      <c r="F3228" s="2" t="str" cm="1">
        <f t="array" aca="1" ref="F3228" ca="1">IF(G3228&lt;&gt;"",INDIRECT("'"&amp;G3228&amp;"'!"&amp;H3228),"")</f>
        <v/>
      </c>
      <c r="G3228" s="1533"/>
    </row>
    <row r="3229" spans="1:11" x14ac:dyDescent="0.2">
      <c r="A3229" s="1">
        <v>3224</v>
      </c>
      <c r="D3229" s="4"/>
      <c r="E3229" s="2" t="b">
        <f t="shared" ca="1" si="86"/>
        <v>1</v>
      </c>
      <c r="F3229" s="2" t="str" cm="1">
        <f t="array" aca="1" ref="F3229" ca="1">IF(G3229&lt;&gt;"",INDIRECT("'"&amp;G3229&amp;"'!"&amp;H3229),"")</f>
        <v/>
      </c>
      <c r="G3229" s="1533"/>
      <c r="I3229" s="4"/>
      <c r="J3229" s="4"/>
      <c r="K3229" s="4"/>
    </row>
    <row r="3230" spans="1:11" x14ac:dyDescent="0.2">
      <c r="A3230" s="1">
        <v>3225</v>
      </c>
      <c r="D3230" s="4"/>
      <c r="E3230" s="2" t="b">
        <f t="shared" ca="1" si="86"/>
        <v>1</v>
      </c>
      <c r="F3230" s="2" t="str" cm="1">
        <f t="array" aca="1" ref="F3230" ca="1">IF(G3230&lt;&gt;"",INDIRECT("'"&amp;G3230&amp;"'!"&amp;H3230),"")</f>
        <v/>
      </c>
      <c r="G3230" s="1533"/>
      <c r="I3230" s="4"/>
      <c r="J3230" s="4"/>
      <c r="K3230" s="4"/>
    </row>
    <row r="3231" spans="1:11" x14ac:dyDescent="0.2">
      <c r="A3231" s="1">
        <v>3226</v>
      </c>
      <c r="D3231" s="4"/>
      <c r="E3231" s="2" t="b">
        <f t="shared" ca="1" si="86"/>
        <v>1</v>
      </c>
      <c r="F3231" s="2" t="str" cm="1">
        <f t="array" aca="1" ref="F3231" ca="1">IF(G3231&lt;&gt;"",INDIRECT("'"&amp;G3231&amp;"'!"&amp;H3231),"")</f>
        <v/>
      </c>
      <c r="G3231" s="1533"/>
      <c r="I3231" s="4"/>
      <c r="J3231" s="4"/>
      <c r="K3231" s="4"/>
    </row>
    <row r="3232" spans="1:11" x14ac:dyDescent="0.2">
      <c r="A3232" s="1">
        <v>3227</v>
      </c>
      <c r="D3232" s="4"/>
      <c r="E3232" s="2" t="b">
        <f t="shared" ca="1" si="86"/>
        <v>1</v>
      </c>
      <c r="F3232" s="2" t="str" cm="1">
        <f t="array" aca="1" ref="F3232" ca="1">IF(G3232&lt;&gt;"",INDIRECT("'"&amp;G3232&amp;"'!"&amp;H3232),"")</f>
        <v/>
      </c>
      <c r="G3232" s="1533"/>
      <c r="I3232" s="4"/>
      <c r="J3232" s="4"/>
      <c r="K3232" s="4"/>
    </row>
    <row r="3233" spans="1:11" x14ac:dyDescent="0.2">
      <c r="A3233" s="1">
        <v>3228</v>
      </c>
      <c r="D3233" s="4"/>
      <c r="E3233" s="2" t="b">
        <f t="shared" ca="1" si="86"/>
        <v>1</v>
      </c>
      <c r="F3233" s="2" t="str" cm="1">
        <f t="array" aca="1" ref="F3233" ca="1">IF(G3233&lt;&gt;"",INDIRECT("'"&amp;G3233&amp;"'!"&amp;H3233),"")</f>
        <v/>
      </c>
      <c r="G3233" s="1533"/>
      <c r="I3233" s="4"/>
      <c r="J3233" s="4"/>
      <c r="K3233" s="4"/>
    </row>
    <row r="3234" spans="1:11" x14ac:dyDescent="0.2">
      <c r="A3234" s="1">
        <v>3229</v>
      </c>
      <c r="D3234" s="4"/>
      <c r="E3234" s="2" t="b">
        <f t="shared" ca="1" si="86"/>
        <v>1</v>
      </c>
      <c r="F3234" s="2" t="str" cm="1">
        <f t="array" aca="1" ref="F3234" ca="1">IF(G3234&lt;&gt;"",INDIRECT("'"&amp;G3234&amp;"'!"&amp;H3234),"")</f>
        <v/>
      </c>
      <c r="G3234" s="1533"/>
      <c r="I3234" s="4"/>
      <c r="J3234" s="4"/>
      <c r="K3234" s="4"/>
    </row>
    <row r="3235" spans="1:11" x14ac:dyDescent="0.2">
      <c r="A3235" s="1">
        <v>3230</v>
      </c>
      <c r="D3235" s="4"/>
      <c r="E3235" s="2" t="b">
        <f t="shared" ca="1" si="86"/>
        <v>1</v>
      </c>
      <c r="F3235" s="2" t="str" cm="1">
        <f t="array" aca="1" ref="F3235" ca="1">IF(G3235&lt;&gt;"",INDIRECT("'"&amp;G3235&amp;"'!"&amp;H3235),"")</f>
        <v/>
      </c>
      <c r="G3235" s="1533"/>
      <c r="I3235" s="4"/>
      <c r="J3235" s="4"/>
      <c r="K3235" s="4"/>
    </row>
    <row r="3236" spans="1:11" x14ac:dyDescent="0.2">
      <c r="A3236" s="1">
        <v>3231</v>
      </c>
      <c r="D3236" s="4"/>
      <c r="E3236" s="2" t="b">
        <f t="shared" ca="1" si="86"/>
        <v>1</v>
      </c>
      <c r="F3236" s="2" t="str" cm="1">
        <f t="array" aca="1" ref="F3236" ca="1">IF(G3236&lt;&gt;"",INDIRECT("'"&amp;G3236&amp;"'!"&amp;H3236),"")</f>
        <v/>
      </c>
      <c r="G3236" s="1533"/>
      <c r="I3236" s="4"/>
      <c r="J3236" s="4"/>
      <c r="K3236" s="4"/>
    </row>
    <row r="3237" spans="1:11" x14ac:dyDescent="0.2">
      <c r="A3237" s="1">
        <v>3232</v>
      </c>
      <c r="D3237" s="4"/>
      <c r="E3237" s="2" t="b">
        <f t="shared" ca="1" si="86"/>
        <v>1</v>
      </c>
      <c r="F3237" s="2" t="str" cm="1">
        <f t="array" aca="1" ref="F3237" ca="1">IF(G3237&lt;&gt;"",INDIRECT("'"&amp;G3237&amp;"'!"&amp;H3237),"")</f>
        <v/>
      </c>
      <c r="G3237" s="1533"/>
      <c r="I3237" s="4"/>
      <c r="J3237" s="4"/>
      <c r="K3237" s="4"/>
    </row>
    <row r="3238" spans="1:11" x14ac:dyDescent="0.2">
      <c r="A3238" s="1">
        <v>3233</v>
      </c>
      <c r="D3238" s="4"/>
      <c r="E3238" s="2" t="b">
        <f t="shared" ca="1" si="86"/>
        <v>1</v>
      </c>
      <c r="F3238" s="2" t="str" cm="1">
        <f t="array" aca="1" ref="F3238" ca="1">IF(G3238&lt;&gt;"",INDIRECT("'"&amp;G3238&amp;"'!"&amp;H3238),"")</f>
        <v/>
      </c>
      <c r="G3238" s="1533"/>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33" t="s">
        <v>6770</v>
      </c>
      <c r="H3239" s="2" t="s">
        <v>5039</v>
      </c>
    </row>
    <row r="3240" spans="1:11" x14ac:dyDescent="0.2">
      <c r="A3240">
        <v>3235</v>
      </c>
      <c r="B3240" s="7">
        <f>'BudgetSum 2-4'!H46</f>
        <v>0</v>
      </c>
      <c r="C3240" s="3">
        <f t="shared" si="87"/>
        <v>3235</v>
      </c>
      <c r="E3240" s="2" t="b">
        <f t="shared" ca="1" si="86"/>
        <v>1</v>
      </c>
      <c r="F3240" s="2" cm="1">
        <f t="array" aca="1" ref="F3240" ca="1">IF(G3240&lt;&gt;"",INDIRECT("'"&amp;G3240&amp;"'!"&amp;H3240),"")</f>
        <v>0</v>
      </c>
      <c r="G3240" s="1533" t="s">
        <v>6770</v>
      </c>
      <c r="H3240" s="2" t="s">
        <v>4541</v>
      </c>
    </row>
    <row r="3241" spans="1:11" x14ac:dyDescent="0.2">
      <c r="A3241">
        <v>3236</v>
      </c>
      <c r="B3241" s="7">
        <f>'BudgetSum 2-4'!H78</f>
        <v>0</v>
      </c>
      <c r="C3241" s="3">
        <f t="shared" si="87"/>
        <v>3236</v>
      </c>
      <c r="E3241" s="2" t="b">
        <f t="shared" ca="1" si="86"/>
        <v>1</v>
      </c>
      <c r="F3241" s="2" cm="1">
        <f t="array" aca="1" ref="F3241" ca="1">IF(G3241&lt;&gt;"",INDIRECT("'"&amp;G3241&amp;"'!"&amp;H3241),"")</f>
        <v>0</v>
      </c>
      <c r="G3241" s="1533" t="s">
        <v>6770</v>
      </c>
      <c r="H3241" s="2" t="s">
        <v>5040</v>
      </c>
    </row>
    <row r="3242" spans="1:11" x14ac:dyDescent="0.2">
      <c r="A3242">
        <v>3237</v>
      </c>
      <c r="B3242" s="7">
        <f>'BudgetSum 2-4'!H79</f>
        <v>0</v>
      </c>
      <c r="C3242" s="3">
        <f t="shared" si="87"/>
        <v>3237</v>
      </c>
      <c r="E3242" s="2" t="b">
        <f t="shared" ca="1" si="86"/>
        <v>1</v>
      </c>
      <c r="F3242" s="2" cm="1">
        <f t="array" aca="1" ref="F3242" ca="1">IF(G3242&lt;&gt;"",INDIRECT("'"&amp;G3242&amp;"'!"&amp;H3242),"")</f>
        <v>0</v>
      </c>
      <c r="G3242" s="1533" t="s">
        <v>6770</v>
      </c>
      <c r="H3242" s="2" t="s">
        <v>5041</v>
      </c>
    </row>
    <row r="3243" spans="1:11" x14ac:dyDescent="0.2">
      <c r="A3243">
        <v>3238</v>
      </c>
      <c r="B3243" s="7">
        <f>'BudgetSum 2-4'!H80</f>
        <v>0</v>
      </c>
      <c r="C3243" s="3">
        <f t="shared" si="87"/>
        <v>3238</v>
      </c>
      <c r="E3243" s="2" t="b">
        <f t="shared" ca="1" si="86"/>
        <v>1</v>
      </c>
      <c r="F3243" s="2" cm="1">
        <f t="array" aca="1" ref="F3243" ca="1">IF(G3243&lt;&gt;"",INDIRECT("'"&amp;G3243&amp;"'!"&amp;H3243),"")</f>
        <v>0</v>
      </c>
      <c r="G3243" s="1533" t="s">
        <v>6770</v>
      </c>
      <c r="H3243" s="2" t="s">
        <v>4972</v>
      </c>
    </row>
    <row r="3244" spans="1:11" x14ac:dyDescent="0.2">
      <c r="A3244" s="1">
        <v>3239</v>
      </c>
      <c r="E3244" s="2" t="b">
        <f t="shared" ca="1" si="86"/>
        <v>1</v>
      </c>
      <c r="F3244" s="2" t="str" cm="1">
        <f t="array" aca="1" ref="F3244" ca="1">IF(G3244&lt;&gt;"",INDIRECT("'"&amp;G3244&amp;"'!"&amp;H3244),"")</f>
        <v/>
      </c>
      <c r="G3244" s="1533"/>
    </row>
    <row r="3245" spans="1:11" x14ac:dyDescent="0.2">
      <c r="A3245" s="1">
        <v>3240</v>
      </c>
      <c r="D3245" s="4"/>
      <c r="E3245" s="2" t="b">
        <f t="shared" ca="1" si="86"/>
        <v>1</v>
      </c>
      <c r="F3245" s="2" t="str" cm="1">
        <f t="array" aca="1" ref="F3245" ca="1">IF(G3245&lt;&gt;"",INDIRECT("'"&amp;G3245&amp;"'!"&amp;H3245),"")</f>
        <v/>
      </c>
      <c r="G3245" s="1533"/>
      <c r="I3245" s="4"/>
      <c r="J3245" s="4"/>
      <c r="K3245" s="4"/>
    </row>
    <row r="3246" spans="1:11" x14ac:dyDescent="0.2">
      <c r="A3246" s="1">
        <v>3241</v>
      </c>
      <c r="D3246" s="4"/>
      <c r="E3246" s="2" t="b">
        <f t="shared" ca="1" si="86"/>
        <v>1</v>
      </c>
      <c r="F3246" s="2" t="str" cm="1">
        <f t="array" aca="1" ref="F3246" ca="1">IF(G3246&lt;&gt;"",INDIRECT("'"&amp;G3246&amp;"'!"&amp;H3246),"")</f>
        <v/>
      </c>
      <c r="G3246" s="1533"/>
      <c r="I3246" s="4"/>
      <c r="J3246" s="4"/>
      <c r="K3246" s="4"/>
    </row>
    <row r="3247" spans="1:11" x14ac:dyDescent="0.2">
      <c r="A3247" s="1">
        <v>3242</v>
      </c>
      <c r="D3247" s="4"/>
      <c r="E3247" s="2" t="b">
        <f t="shared" ca="1" si="86"/>
        <v>1</v>
      </c>
      <c r="F3247" s="2" t="str" cm="1">
        <f t="array" aca="1" ref="F3247" ca="1">IF(G3247&lt;&gt;"",INDIRECT("'"&amp;G3247&amp;"'!"&amp;H3247),"")</f>
        <v/>
      </c>
      <c r="G3247" s="1533"/>
      <c r="I3247" s="4"/>
      <c r="J3247" s="4"/>
      <c r="K3247" s="4"/>
    </row>
    <row r="3248" spans="1:11" x14ac:dyDescent="0.2">
      <c r="A3248" s="1">
        <v>3243</v>
      </c>
      <c r="D3248" s="4"/>
      <c r="E3248" s="2" t="b">
        <f t="shared" ca="1" si="86"/>
        <v>1</v>
      </c>
      <c r="F3248" s="2" t="str" cm="1">
        <f t="array" aca="1" ref="F3248" ca="1">IF(G3248&lt;&gt;"",INDIRECT("'"&amp;G3248&amp;"'!"&amp;H3248),"")</f>
        <v/>
      </c>
      <c r="G3248" s="1533"/>
      <c r="I3248" s="4"/>
      <c r="J3248" s="4"/>
      <c r="K3248" s="4"/>
    </row>
    <row r="3249" spans="1:11" x14ac:dyDescent="0.2">
      <c r="A3249" s="1">
        <v>3244</v>
      </c>
      <c r="D3249" s="4"/>
      <c r="E3249" s="2" t="b">
        <f t="shared" ca="1" si="86"/>
        <v>1</v>
      </c>
      <c r="F3249" s="2" t="str" cm="1">
        <f t="array" aca="1" ref="F3249" ca="1">IF(G3249&lt;&gt;"",INDIRECT("'"&amp;G3249&amp;"'!"&amp;H3249),"")</f>
        <v/>
      </c>
      <c r="G3249" s="1533"/>
      <c r="I3249" s="4"/>
      <c r="J3249" s="4"/>
      <c r="K3249" s="4"/>
    </row>
    <row r="3250" spans="1:11" x14ac:dyDescent="0.2">
      <c r="A3250" s="1">
        <v>3245</v>
      </c>
      <c r="D3250" s="4"/>
      <c r="E3250" s="2" t="b">
        <f t="shared" ca="1" si="86"/>
        <v>1</v>
      </c>
      <c r="F3250" s="2" t="str" cm="1">
        <f t="array" aca="1" ref="F3250" ca="1">IF(G3250&lt;&gt;"",INDIRECT("'"&amp;G3250&amp;"'!"&amp;H3250),"")</f>
        <v/>
      </c>
      <c r="G3250" s="1533"/>
      <c r="I3250" s="4"/>
      <c r="J3250" s="4"/>
      <c r="K3250" s="4"/>
    </row>
    <row r="3251" spans="1:11" x14ac:dyDescent="0.2">
      <c r="A3251" s="1">
        <v>3246</v>
      </c>
      <c r="D3251" s="4"/>
      <c r="E3251" s="2" t="b">
        <f t="shared" ca="1" si="86"/>
        <v>1</v>
      </c>
      <c r="F3251" s="2" t="str" cm="1">
        <f t="array" aca="1" ref="F3251" ca="1">IF(G3251&lt;&gt;"",INDIRECT("'"&amp;G3251&amp;"'!"&amp;H3251),"")</f>
        <v/>
      </c>
      <c r="G3251" s="1533"/>
      <c r="I3251" s="4"/>
      <c r="J3251" s="4"/>
      <c r="K3251" s="4"/>
    </row>
    <row r="3252" spans="1:11" x14ac:dyDescent="0.2">
      <c r="A3252" s="1">
        <v>3247</v>
      </c>
      <c r="D3252" s="4"/>
      <c r="E3252" s="2" t="b">
        <f t="shared" ca="1" si="86"/>
        <v>1</v>
      </c>
      <c r="F3252" s="2" t="str" cm="1">
        <f t="array" aca="1" ref="F3252" ca="1">IF(G3252&lt;&gt;"",INDIRECT("'"&amp;G3252&amp;"'!"&amp;H3252),"")</f>
        <v/>
      </c>
      <c r="G3252" s="1533"/>
      <c r="I3252" s="4"/>
      <c r="J3252" s="4"/>
      <c r="K3252" s="4"/>
    </row>
    <row r="3253" spans="1:11" x14ac:dyDescent="0.2">
      <c r="A3253" s="1">
        <v>3248</v>
      </c>
      <c r="D3253" s="4"/>
      <c r="E3253" s="2" t="b">
        <f t="shared" ca="1" si="86"/>
        <v>1</v>
      </c>
      <c r="F3253" s="2" t="str" cm="1">
        <f t="array" aca="1" ref="F3253" ca="1">IF(G3253&lt;&gt;"",INDIRECT("'"&amp;G3253&amp;"'!"&amp;H3253),"")</f>
        <v/>
      </c>
      <c r="G3253" s="1533"/>
      <c r="I3253" s="4"/>
      <c r="J3253" s="4"/>
      <c r="K3253" s="4"/>
    </row>
    <row r="3254" spans="1:11" x14ac:dyDescent="0.2">
      <c r="A3254" s="1">
        <v>3249</v>
      </c>
      <c r="D3254" s="4"/>
      <c r="E3254" s="2" t="b">
        <f t="shared" ca="1" si="86"/>
        <v>1</v>
      </c>
      <c r="F3254" s="2" t="str" cm="1">
        <f t="array" aca="1" ref="F3254" ca="1">IF(G3254&lt;&gt;"",INDIRECT("'"&amp;G3254&amp;"'!"&amp;H3254),"")</f>
        <v/>
      </c>
      <c r="G3254" s="1533"/>
      <c r="I3254" s="4"/>
      <c r="J3254" s="4"/>
      <c r="K3254" s="4"/>
    </row>
    <row r="3255" spans="1:11" x14ac:dyDescent="0.2">
      <c r="A3255" s="1">
        <v>3250</v>
      </c>
      <c r="D3255" s="4"/>
      <c r="E3255" s="2" t="b">
        <f t="shared" ca="1" si="86"/>
        <v>1</v>
      </c>
      <c r="F3255" s="2" t="str" cm="1">
        <f t="array" aca="1" ref="F3255" ca="1">IF(G3255&lt;&gt;"",INDIRECT("'"&amp;G3255&amp;"'!"&amp;H3255),"")</f>
        <v/>
      </c>
      <c r="G3255" s="1533"/>
      <c r="I3255" s="4"/>
      <c r="J3255" s="4"/>
      <c r="K3255" s="4"/>
    </row>
    <row r="3256" spans="1:11" x14ac:dyDescent="0.2">
      <c r="A3256" s="1">
        <v>3251</v>
      </c>
      <c r="D3256" s="4"/>
      <c r="E3256" s="2" t="b">
        <f t="shared" ca="1" si="86"/>
        <v>1</v>
      </c>
      <c r="F3256" s="2" t="str" cm="1">
        <f t="array" aca="1" ref="F3256" ca="1">IF(G3256&lt;&gt;"",INDIRECT("'"&amp;G3256&amp;"'!"&amp;H3256),"")</f>
        <v/>
      </c>
      <c r="G3256" s="1533"/>
      <c r="I3256" s="4"/>
      <c r="J3256" s="4"/>
      <c r="K3256" s="4"/>
    </row>
    <row r="3257" spans="1:11" x14ac:dyDescent="0.2">
      <c r="A3257" s="1">
        <v>3252</v>
      </c>
      <c r="D3257" s="4"/>
      <c r="E3257" s="2" t="b">
        <f t="shared" ca="1" si="86"/>
        <v>1</v>
      </c>
      <c r="F3257" s="2" t="str" cm="1">
        <f t="array" aca="1" ref="F3257" ca="1">IF(G3257&lt;&gt;"",INDIRECT("'"&amp;G3257&amp;"'!"&amp;H3257),"")</f>
        <v/>
      </c>
      <c r="G3257" s="1533"/>
      <c r="I3257" s="4"/>
      <c r="J3257" s="4"/>
      <c r="K3257" s="4"/>
    </row>
    <row r="3258" spans="1:11" x14ac:dyDescent="0.2">
      <c r="A3258" s="1">
        <v>3253</v>
      </c>
      <c r="D3258" s="4"/>
      <c r="E3258" s="2" t="b">
        <f t="shared" ca="1" si="86"/>
        <v>1</v>
      </c>
      <c r="F3258" s="2" t="str" cm="1">
        <f t="array" aca="1" ref="F3258" ca="1">IF(G3258&lt;&gt;"",INDIRECT("'"&amp;G3258&amp;"'!"&amp;H3258),"")</f>
        <v/>
      </c>
      <c r="G3258" s="1533"/>
      <c r="I3258" s="4"/>
      <c r="J3258" s="4"/>
      <c r="K3258" s="4"/>
    </row>
    <row r="3259" spans="1:11" x14ac:dyDescent="0.2">
      <c r="A3259" s="1">
        <v>3254</v>
      </c>
      <c r="D3259" s="4"/>
      <c r="E3259" s="2" t="b">
        <f t="shared" ca="1" si="86"/>
        <v>1</v>
      </c>
      <c r="F3259" s="2" t="str" cm="1">
        <f t="array" aca="1" ref="F3259" ca="1">IF(G3259&lt;&gt;"",INDIRECT("'"&amp;G3259&amp;"'!"&amp;H3259),"")</f>
        <v/>
      </c>
      <c r="G3259" s="1533"/>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33" t="s">
        <v>6770</v>
      </c>
      <c r="H3260" s="2" t="s">
        <v>5042</v>
      </c>
    </row>
    <row r="3261" spans="1:11" x14ac:dyDescent="0.2">
      <c r="A3261">
        <v>3256</v>
      </c>
      <c r="B3261" s="7">
        <f>'BudgetSum 2-4'!I46</f>
        <v>0</v>
      </c>
      <c r="C3261" s="3">
        <f t="shared" si="87"/>
        <v>3256</v>
      </c>
      <c r="E3261" s="2" t="b">
        <f t="shared" ca="1" si="86"/>
        <v>1</v>
      </c>
      <c r="F3261" s="2" cm="1">
        <f t="array" aca="1" ref="F3261" ca="1">IF(G3261&lt;&gt;"",INDIRECT("'"&amp;G3261&amp;"'!"&amp;H3261),"")</f>
        <v>0</v>
      </c>
      <c r="G3261" s="1533" t="s">
        <v>6770</v>
      </c>
      <c r="H3261" s="2" t="s">
        <v>5043</v>
      </c>
    </row>
    <row r="3262" spans="1:11" x14ac:dyDescent="0.2">
      <c r="A3262">
        <v>3257</v>
      </c>
      <c r="B3262" s="7">
        <f>'BudgetSum 2-4'!I79</f>
        <v>0</v>
      </c>
      <c r="C3262" s="3">
        <f t="shared" si="87"/>
        <v>3257</v>
      </c>
      <c r="E3262" s="2" t="b">
        <f t="shared" ca="1" si="86"/>
        <v>1</v>
      </c>
      <c r="F3262" s="2" cm="1">
        <f t="array" aca="1" ref="F3262" ca="1">IF(G3262&lt;&gt;"",INDIRECT("'"&amp;G3262&amp;"'!"&amp;H3262),"")</f>
        <v>0</v>
      </c>
      <c r="G3262" s="1533" t="s">
        <v>6770</v>
      </c>
      <c r="H3262" s="2" t="s">
        <v>5044</v>
      </c>
    </row>
    <row r="3263" spans="1:11" x14ac:dyDescent="0.2">
      <c r="A3263">
        <v>3258</v>
      </c>
      <c r="B3263" s="7">
        <f>'BudgetSum 2-4'!I80</f>
        <v>0</v>
      </c>
      <c r="C3263" s="3">
        <f t="shared" si="87"/>
        <v>3258</v>
      </c>
      <c r="E3263" s="2" t="b">
        <f t="shared" ca="1" si="86"/>
        <v>1</v>
      </c>
      <c r="F3263" s="2" cm="1">
        <f t="array" aca="1" ref="F3263" ca="1">IF(G3263&lt;&gt;"",INDIRECT("'"&amp;G3263&amp;"'!"&amp;H3263),"")</f>
        <v>0</v>
      </c>
      <c r="G3263" s="1533" t="s">
        <v>6770</v>
      </c>
      <c r="H3263" s="2" t="s">
        <v>5045</v>
      </c>
    </row>
    <row r="3264" spans="1:11" x14ac:dyDescent="0.2">
      <c r="A3264" s="1">
        <v>3259</v>
      </c>
      <c r="E3264" s="2" t="b">
        <f t="shared" ca="1" si="86"/>
        <v>1</v>
      </c>
      <c r="F3264" s="2" t="str" cm="1">
        <f t="array" aca="1" ref="F3264" ca="1">IF(G3264&lt;&gt;"",INDIRECT("'"&amp;G3264&amp;"'!"&amp;H3264),"")</f>
        <v/>
      </c>
      <c r="G3264" s="1533"/>
    </row>
    <row r="3265" spans="1:11" x14ac:dyDescent="0.2">
      <c r="A3265">
        <v>3260</v>
      </c>
      <c r="B3265" s="7">
        <f>'BudgetSum 2-4'!I3</f>
        <v>3897060</v>
      </c>
      <c r="C3265" s="3">
        <f t="shared" si="87"/>
        <v>-3893800</v>
      </c>
      <c r="E3265" s="2" t="b">
        <f t="shared" ca="1" si="86"/>
        <v>1</v>
      </c>
      <c r="F3265" s="2" cm="1">
        <f t="array" aca="1" ref="F3265" ca="1">IF(G3265&lt;&gt;"",INDIRECT("'"&amp;G3265&amp;"'!"&amp;H3265),"")</f>
        <v>3897060</v>
      </c>
      <c r="G3265" s="1533" t="s">
        <v>6770</v>
      </c>
      <c r="H3265" s="2" t="s">
        <v>5046</v>
      </c>
    </row>
    <row r="3266" spans="1:11" x14ac:dyDescent="0.2">
      <c r="A3266" s="1">
        <v>3261</v>
      </c>
      <c r="E3266" s="2" t="b">
        <f t="shared" ref="E3266:E3329" ca="1" si="88">F3266=B3266</f>
        <v>1</v>
      </c>
      <c r="F3266" s="2" t="str" cm="1">
        <f t="array" aca="1" ref="F3266" ca="1">IF(G3266&lt;&gt;"",INDIRECT("'"&amp;G3266&amp;"'!"&amp;H3266),"")</f>
        <v/>
      </c>
      <c r="G3266" s="1533"/>
    </row>
    <row r="3267" spans="1:11" x14ac:dyDescent="0.2">
      <c r="A3267">
        <v>3262</v>
      </c>
      <c r="B3267" s="7">
        <f>'BudgetSum 2-4'!I81</f>
        <v>3897060</v>
      </c>
      <c r="C3267" s="3">
        <f t="shared" si="87"/>
        <v>-3893798</v>
      </c>
      <c r="E3267" s="2" t="b">
        <f t="shared" ca="1" si="88"/>
        <v>1</v>
      </c>
      <c r="F3267" s="2" cm="1">
        <f t="array" aca="1" ref="F3267" ca="1">IF(G3267&lt;&gt;"",INDIRECT("'"&amp;G3267&amp;"'!"&amp;H3267),"")</f>
        <v>3897060</v>
      </c>
      <c r="G3267" s="1533" t="s">
        <v>6770</v>
      </c>
      <c r="H3267" s="2" t="s">
        <v>5047</v>
      </c>
    </row>
    <row r="3268" spans="1:11" x14ac:dyDescent="0.2">
      <c r="A3268" s="1">
        <v>3263</v>
      </c>
      <c r="D3268" s="4"/>
      <c r="E3268" s="2" t="b">
        <f t="shared" ca="1" si="88"/>
        <v>1</v>
      </c>
      <c r="F3268" s="2" t="str" cm="1">
        <f t="array" aca="1" ref="F3268" ca="1">IF(G3268&lt;&gt;"",INDIRECT("'"&amp;G3268&amp;"'!"&amp;H3268),"")</f>
        <v/>
      </c>
      <c r="G3268" s="1533"/>
      <c r="I3268" s="4"/>
      <c r="J3268" s="4"/>
      <c r="K3268" s="4"/>
    </row>
    <row r="3269" spans="1:11" x14ac:dyDescent="0.2">
      <c r="A3269" s="1">
        <v>3264</v>
      </c>
      <c r="D3269" s="4"/>
      <c r="E3269" s="2" t="b">
        <f t="shared" ca="1" si="88"/>
        <v>1</v>
      </c>
      <c r="F3269" s="2" t="str" cm="1">
        <f t="array" aca="1" ref="F3269" ca="1">IF(G3269&lt;&gt;"",INDIRECT("'"&amp;G3269&amp;"'!"&amp;H3269),"")</f>
        <v/>
      </c>
      <c r="G3269" s="1533"/>
      <c r="I3269" s="4"/>
      <c r="J3269" s="4"/>
      <c r="K3269" s="4"/>
    </row>
    <row r="3270" spans="1:11" x14ac:dyDescent="0.2">
      <c r="A3270" s="1">
        <v>3265</v>
      </c>
      <c r="D3270" s="4"/>
      <c r="E3270" s="2" t="b">
        <f t="shared" ca="1" si="88"/>
        <v>1</v>
      </c>
      <c r="F3270" s="2" t="str" cm="1">
        <f t="array" aca="1" ref="F3270" ca="1">IF(G3270&lt;&gt;"",INDIRECT("'"&amp;G3270&amp;"'!"&amp;H3270),"")</f>
        <v/>
      </c>
      <c r="G3270" s="1533"/>
      <c r="I3270" s="4"/>
      <c r="J3270" s="4"/>
      <c r="K3270" s="4"/>
    </row>
    <row r="3271" spans="1:11" x14ac:dyDescent="0.2">
      <c r="A3271" s="1">
        <v>3266</v>
      </c>
      <c r="D3271" s="4"/>
      <c r="E3271" s="2" t="b">
        <f t="shared" ca="1" si="88"/>
        <v>1</v>
      </c>
      <c r="F3271" s="2" t="str" cm="1">
        <f t="array" aca="1" ref="F3271" ca="1">IF(G3271&lt;&gt;"",INDIRECT("'"&amp;G3271&amp;"'!"&amp;H3271),"")</f>
        <v/>
      </c>
      <c r="G3271" s="1533"/>
      <c r="I3271" s="4"/>
      <c r="J3271" s="4"/>
      <c r="K3271" s="4"/>
    </row>
    <row r="3272" spans="1:11" x14ac:dyDescent="0.2">
      <c r="A3272" s="1">
        <v>3267</v>
      </c>
      <c r="D3272" s="4"/>
      <c r="E3272" s="2" t="b">
        <f t="shared" ca="1" si="88"/>
        <v>1</v>
      </c>
      <c r="F3272" s="2" t="str" cm="1">
        <f t="array" aca="1" ref="F3272" ca="1">IF(G3272&lt;&gt;"",INDIRECT("'"&amp;G3272&amp;"'!"&amp;H3272),"")</f>
        <v/>
      </c>
      <c r="G3272" s="1533"/>
      <c r="I3272" s="4"/>
      <c r="J3272" s="4"/>
      <c r="K3272" s="4"/>
    </row>
    <row r="3273" spans="1:11" x14ac:dyDescent="0.2">
      <c r="A3273" s="1">
        <v>3268</v>
      </c>
      <c r="D3273" s="4"/>
      <c r="E3273" s="2" t="b">
        <f t="shared" ca="1" si="88"/>
        <v>1</v>
      </c>
      <c r="F3273" s="2" t="str" cm="1">
        <f t="array" aca="1" ref="F3273" ca="1">IF(G3273&lt;&gt;"",INDIRECT("'"&amp;G3273&amp;"'!"&amp;H3273),"")</f>
        <v/>
      </c>
      <c r="G3273" s="1533"/>
      <c r="I3273" s="4"/>
      <c r="J3273" s="4"/>
      <c r="K3273" s="4"/>
    </row>
    <row r="3274" spans="1:11" x14ac:dyDescent="0.2">
      <c r="A3274" s="1">
        <v>3269</v>
      </c>
      <c r="D3274" s="4"/>
      <c r="E3274" s="2" t="b">
        <f t="shared" ca="1" si="88"/>
        <v>1</v>
      </c>
      <c r="F3274" s="2" t="str" cm="1">
        <f t="array" aca="1" ref="F3274" ca="1">IF(G3274&lt;&gt;"",INDIRECT("'"&amp;G3274&amp;"'!"&amp;H3274),"")</f>
        <v/>
      </c>
      <c r="G3274" s="1533"/>
      <c r="I3274" s="4"/>
      <c r="J3274" s="4"/>
      <c r="K3274" s="4"/>
    </row>
    <row r="3275" spans="1:11" x14ac:dyDescent="0.2">
      <c r="A3275" s="1">
        <v>3270</v>
      </c>
      <c r="D3275" s="4"/>
      <c r="E3275" s="2" t="b">
        <f t="shared" ca="1" si="88"/>
        <v>1</v>
      </c>
      <c r="F3275" s="2" t="str" cm="1">
        <f t="array" aca="1" ref="F3275" ca="1">IF(G3275&lt;&gt;"",INDIRECT("'"&amp;G3275&amp;"'!"&amp;H3275),"")</f>
        <v/>
      </c>
      <c r="G3275" s="1533"/>
      <c r="I3275" s="4"/>
      <c r="J3275" s="4"/>
      <c r="K3275" s="4"/>
    </row>
    <row r="3276" spans="1:11" x14ac:dyDescent="0.2">
      <c r="A3276" s="1">
        <v>3271</v>
      </c>
      <c r="D3276" s="4"/>
      <c r="E3276" s="2" t="b">
        <f t="shared" ca="1" si="88"/>
        <v>1</v>
      </c>
      <c r="F3276" s="2" t="str" cm="1">
        <f t="array" aca="1" ref="F3276" ca="1">IF(G3276&lt;&gt;"",INDIRECT("'"&amp;G3276&amp;"'!"&amp;H3276),"")</f>
        <v/>
      </c>
      <c r="G3276" s="1533"/>
      <c r="I3276" s="4"/>
      <c r="J3276" s="4"/>
      <c r="K3276" s="4"/>
    </row>
    <row r="3277" spans="1:11" x14ac:dyDescent="0.2">
      <c r="A3277" s="1">
        <v>3272</v>
      </c>
      <c r="D3277" s="4"/>
      <c r="E3277" s="2" t="b">
        <f t="shared" ca="1" si="88"/>
        <v>1</v>
      </c>
      <c r="F3277" s="2" t="str" cm="1">
        <f t="array" aca="1" ref="F3277" ca="1">IF(G3277&lt;&gt;"",INDIRECT("'"&amp;G3277&amp;"'!"&amp;H3277),"")</f>
        <v/>
      </c>
      <c r="G3277" s="1533"/>
      <c r="I3277" s="4"/>
      <c r="J3277" s="4"/>
      <c r="K3277" s="4"/>
    </row>
    <row r="3278" spans="1:11" x14ac:dyDescent="0.2">
      <c r="A3278" s="1">
        <v>3273</v>
      </c>
      <c r="D3278" s="4"/>
      <c r="E3278" s="2" t="b">
        <f t="shared" ca="1" si="88"/>
        <v>1</v>
      </c>
      <c r="F3278" s="2" t="str" cm="1">
        <f t="array" aca="1" ref="F3278" ca="1">IF(G3278&lt;&gt;"",INDIRECT("'"&amp;G3278&amp;"'!"&amp;H3278),"")</f>
        <v/>
      </c>
      <c r="G3278" s="1533"/>
      <c r="I3278" s="4"/>
      <c r="J3278" s="4"/>
      <c r="K3278" s="4"/>
    </row>
    <row r="3279" spans="1:11" x14ac:dyDescent="0.2">
      <c r="A3279" s="1">
        <v>3274</v>
      </c>
      <c r="D3279" s="4"/>
      <c r="E3279" s="2" t="b">
        <f t="shared" ca="1" si="88"/>
        <v>1</v>
      </c>
      <c r="F3279" s="2" t="str" cm="1">
        <f t="array" aca="1" ref="F3279" ca="1">IF(G3279&lt;&gt;"",INDIRECT("'"&amp;G3279&amp;"'!"&amp;H3279),"")</f>
        <v/>
      </c>
      <c r="G3279" s="1533"/>
      <c r="I3279" s="4"/>
      <c r="J3279" s="4"/>
      <c r="K3279" s="4"/>
    </row>
    <row r="3280" spans="1:11" x14ac:dyDescent="0.2">
      <c r="A3280" s="1">
        <v>3275</v>
      </c>
      <c r="D3280" s="4"/>
      <c r="E3280" s="2" t="b">
        <f t="shared" ca="1" si="88"/>
        <v>1</v>
      </c>
      <c r="F3280" s="2" t="str" cm="1">
        <f t="array" aca="1" ref="F3280" ca="1">IF(G3280&lt;&gt;"",INDIRECT("'"&amp;G3280&amp;"'!"&amp;H3280),"")</f>
        <v/>
      </c>
      <c r="G3280" s="1533"/>
      <c r="I3280" s="4"/>
      <c r="J3280" s="4"/>
      <c r="K3280" s="4"/>
    </row>
    <row r="3281" spans="1:11" x14ac:dyDescent="0.2">
      <c r="A3281" s="1">
        <v>3276</v>
      </c>
      <c r="D3281" s="4"/>
      <c r="E3281" s="2" t="b">
        <f t="shared" ca="1" si="88"/>
        <v>1</v>
      </c>
      <c r="F3281" s="2" t="str" cm="1">
        <f t="array" aca="1" ref="F3281" ca="1">IF(G3281&lt;&gt;"",INDIRECT("'"&amp;G3281&amp;"'!"&amp;H3281),"")</f>
        <v/>
      </c>
      <c r="G3281" s="1533"/>
      <c r="I3281" s="4"/>
      <c r="J3281" s="4"/>
      <c r="K3281" s="4"/>
    </row>
    <row r="3282" spans="1:11" x14ac:dyDescent="0.2">
      <c r="A3282" s="1">
        <v>3277</v>
      </c>
      <c r="D3282" s="4"/>
      <c r="E3282" s="2" t="b">
        <f t="shared" ca="1" si="88"/>
        <v>1</v>
      </c>
      <c r="F3282" s="2" t="str" cm="1">
        <f t="array" aca="1" ref="F3282" ca="1">IF(G3282&lt;&gt;"",INDIRECT("'"&amp;G3282&amp;"'!"&amp;H3282),"")</f>
        <v/>
      </c>
      <c r="G3282" s="1533"/>
      <c r="I3282" s="4"/>
      <c r="J3282" s="4"/>
      <c r="K3282" s="4"/>
    </row>
    <row r="3283" spans="1:11" x14ac:dyDescent="0.2">
      <c r="A3283" s="1">
        <v>3278</v>
      </c>
      <c r="D3283" s="4"/>
      <c r="E3283" s="2" t="b">
        <f t="shared" ca="1" si="88"/>
        <v>1</v>
      </c>
      <c r="F3283" s="2" t="str" cm="1">
        <f t="array" aca="1" ref="F3283" ca="1">IF(G3283&lt;&gt;"",INDIRECT("'"&amp;G3283&amp;"'!"&amp;H3283),"")</f>
        <v/>
      </c>
      <c r="G3283" s="1533"/>
      <c r="I3283" s="4"/>
      <c r="J3283" s="4"/>
      <c r="K3283" s="4"/>
    </row>
    <row r="3284" spans="1:11" x14ac:dyDescent="0.2">
      <c r="A3284" s="1">
        <v>3279</v>
      </c>
      <c r="D3284" s="4"/>
      <c r="E3284" s="2" t="b">
        <f t="shared" ca="1" si="88"/>
        <v>1</v>
      </c>
      <c r="F3284" s="2" t="str" cm="1">
        <f t="array" aca="1" ref="F3284" ca="1">IF(G3284&lt;&gt;"",INDIRECT("'"&amp;G3284&amp;"'!"&amp;H3284),"")</f>
        <v/>
      </c>
      <c r="G3284" s="1533"/>
      <c r="I3284" s="4"/>
      <c r="J3284" s="4"/>
      <c r="K3284" s="4"/>
    </row>
    <row r="3285" spans="1:11" x14ac:dyDescent="0.2">
      <c r="A3285" s="1">
        <v>3280</v>
      </c>
      <c r="D3285" s="4"/>
      <c r="E3285" s="2" t="b">
        <f t="shared" ca="1" si="88"/>
        <v>1</v>
      </c>
      <c r="F3285" s="2" t="str" cm="1">
        <f t="array" aca="1" ref="F3285" ca="1">IF(G3285&lt;&gt;"",INDIRECT("'"&amp;G3285&amp;"'!"&amp;H3285),"")</f>
        <v/>
      </c>
      <c r="G3285" s="1533"/>
      <c r="I3285" s="4"/>
      <c r="J3285" s="4"/>
      <c r="K3285" s="4"/>
    </row>
    <row r="3286" spans="1:11" x14ac:dyDescent="0.2">
      <c r="A3286" s="1">
        <v>3281</v>
      </c>
      <c r="D3286" s="4"/>
      <c r="E3286" s="2" t="b">
        <f t="shared" ca="1" si="88"/>
        <v>1</v>
      </c>
      <c r="F3286" s="2" t="str" cm="1">
        <f t="array" aca="1" ref="F3286" ca="1">IF(G3286&lt;&gt;"",INDIRECT("'"&amp;G3286&amp;"'!"&amp;H3286),"")</f>
        <v/>
      </c>
      <c r="G3286" s="1533"/>
      <c r="I3286" s="4"/>
      <c r="J3286" s="4"/>
      <c r="K3286" s="4"/>
    </row>
    <row r="3287" spans="1:11" x14ac:dyDescent="0.2">
      <c r="A3287" s="1">
        <v>3282</v>
      </c>
      <c r="D3287" s="4"/>
      <c r="E3287" s="2" t="b">
        <f t="shared" ca="1" si="88"/>
        <v>1</v>
      </c>
      <c r="F3287" s="2" t="str" cm="1">
        <f t="array" aca="1" ref="F3287" ca="1">IF(G3287&lt;&gt;"",INDIRECT("'"&amp;G3287&amp;"'!"&amp;H3287),"")</f>
        <v/>
      </c>
      <c r="G3287" s="1533"/>
      <c r="I3287" s="4"/>
      <c r="J3287" s="4"/>
      <c r="K3287" s="4"/>
    </row>
    <row r="3288" spans="1:11" x14ac:dyDescent="0.2">
      <c r="A3288" s="1">
        <v>3283</v>
      </c>
      <c r="D3288" s="4"/>
      <c r="E3288" s="2" t="b">
        <f t="shared" ca="1" si="88"/>
        <v>1</v>
      </c>
      <c r="F3288" s="2" t="str" cm="1">
        <f t="array" aca="1" ref="F3288" ca="1">IF(G3288&lt;&gt;"",INDIRECT("'"&amp;G3288&amp;"'!"&amp;H3288),"")</f>
        <v/>
      </c>
      <c r="G3288" s="1533"/>
      <c r="I3288" s="4"/>
      <c r="J3288" s="4"/>
      <c r="K3288" s="4"/>
    </row>
    <row r="3289" spans="1:11" x14ac:dyDescent="0.2">
      <c r="A3289" s="1">
        <v>3284</v>
      </c>
      <c r="D3289" s="4"/>
      <c r="E3289" s="2" t="b">
        <f t="shared" ca="1" si="88"/>
        <v>1</v>
      </c>
      <c r="F3289" s="2" t="str" cm="1">
        <f t="array" aca="1" ref="F3289" ca="1">IF(G3289&lt;&gt;"",INDIRECT("'"&amp;G3289&amp;"'!"&amp;H3289),"")</f>
        <v/>
      </c>
      <c r="G3289" s="1533"/>
      <c r="I3289" s="4"/>
      <c r="J3289" s="4"/>
      <c r="K3289" s="4"/>
    </row>
    <row r="3290" spans="1:11" x14ac:dyDescent="0.2">
      <c r="A3290" s="1">
        <v>3285</v>
      </c>
      <c r="D3290" s="4"/>
      <c r="E3290" s="2" t="b">
        <f t="shared" ca="1" si="88"/>
        <v>1</v>
      </c>
      <c r="F3290" s="2" t="str" cm="1">
        <f t="array" aca="1" ref="F3290" ca="1">IF(G3290&lt;&gt;"",INDIRECT("'"&amp;G3290&amp;"'!"&amp;H3290),"")</f>
        <v/>
      </c>
      <c r="G3290" s="1533"/>
      <c r="I3290" s="4"/>
      <c r="J3290" s="4"/>
      <c r="K3290" s="4"/>
    </row>
    <row r="3291" spans="1:11" x14ac:dyDescent="0.2">
      <c r="A3291" s="1">
        <v>3286</v>
      </c>
      <c r="D3291" s="4"/>
      <c r="E3291" s="2" t="b">
        <f t="shared" ca="1" si="88"/>
        <v>1</v>
      </c>
      <c r="F3291" s="2" t="str" cm="1">
        <f t="array" aca="1" ref="F3291" ca="1">IF(G3291&lt;&gt;"",INDIRECT("'"&amp;G3291&amp;"'!"&amp;H3291),"")</f>
        <v/>
      </c>
      <c r="G3291" s="1533"/>
      <c r="I3291" s="4"/>
      <c r="J3291" s="4"/>
      <c r="K3291" s="4"/>
    </row>
    <row r="3292" spans="1:11" x14ac:dyDescent="0.2">
      <c r="A3292" s="1">
        <v>3287</v>
      </c>
      <c r="D3292" s="4"/>
      <c r="E3292" s="2" t="b">
        <f t="shared" ca="1" si="88"/>
        <v>1</v>
      </c>
      <c r="F3292" s="2" t="str" cm="1">
        <f t="array" aca="1" ref="F3292" ca="1">IF(G3292&lt;&gt;"",INDIRECT("'"&amp;G3292&amp;"'!"&amp;H3292),"")</f>
        <v/>
      </c>
      <c r="G3292" s="1533"/>
      <c r="I3292" s="4"/>
      <c r="J3292" s="4"/>
      <c r="K3292" s="4"/>
    </row>
    <row r="3293" spans="1:11" x14ac:dyDescent="0.2">
      <c r="A3293" s="1">
        <v>3288</v>
      </c>
      <c r="D3293" s="4"/>
      <c r="E3293" s="2" t="b">
        <f t="shared" ca="1" si="88"/>
        <v>1</v>
      </c>
      <c r="F3293" s="2" t="str" cm="1">
        <f t="array" aca="1" ref="F3293" ca="1">IF(G3293&lt;&gt;"",INDIRECT("'"&amp;G3293&amp;"'!"&amp;H3293),"")</f>
        <v/>
      </c>
      <c r="G3293" s="1533"/>
      <c r="I3293" s="4"/>
      <c r="J3293" s="4"/>
      <c r="K3293" s="4"/>
    </row>
    <row r="3294" spans="1:11" x14ac:dyDescent="0.2">
      <c r="A3294" s="1">
        <v>3289</v>
      </c>
      <c r="D3294" s="4"/>
      <c r="E3294" s="2" t="b">
        <f t="shared" ca="1" si="88"/>
        <v>1</v>
      </c>
      <c r="F3294" s="2" t="str" cm="1">
        <f t="array" aca="1" ref="F3294" ca="1">IF(G3294&lt;&gt;"",INDIRECT("'"&amp;G3294&amp;"'!"&amp;H3294),"")</f>
        <v/>
      </c>
      <c r="G3294" s="1533"/>
      <c r="I3294" s="4"/>
      <c r="J3294" s="4"/>
      <c r="K3294" s="4"/>
    </row>
    <row r="3295" spans="1:11" x14ac:dyDescent="0.2">
      <c r="A3295" s="1">
        <v>3290</v>
      </c>
      <c r="D3295" s="4"/>
      <c r="E3295" s="2" t="b">
        <f t="shared" ca="1" si="88"/>
        <v>1</v>
      </c>
      <c r="F3295" s="2" t="str" cm="1">
        <f t="array" aca="1" ref="F3295" ca="1">IF(G3295&lt;&gt;"",INDIRECT("'"&amp;G3295&amp;"'!"&amp;H3295),"")</f>
        <v/>
      </c>
      <c r="G3295" s="1533"/>
      <c r="I3295" s="4"/>
      <c r="J3295" s="4"/>
      <c r="K3295" s="4"/>
    </row>
    <row r="3296" spans="1:11" x14ac:dyDescent="0.2">
      <c r="A3296" s="1">
        <v>3291</v>
      </c>
      <c r="D3296" s="4"/>
      <c r="E3296" s="2" t="b">
        <f t="shared" ca="1" si="88"/>
        <v>1</v>
      </c>
      <c r="F3296" s="2" t="str" cm="1">
        <f t="array" aca="1" ref="F3296" ca="1">IF(G3296&lt;&gt;"",INDIRECT("'"&amp;G3296&amp;"'!"&amp;H3296),"")</f>
        <v/>
      </c>
      <c r="G3296" s="1533"/>
      <c r="I3296" s="4"/>
      <c r="J3296" s="4"/>
      <c r="K3296" s="4"/>
    </row>
    <row r="3297" spans="1:11" x14ac:dyDescent="0.2">
      <c r="A3297" s="1">
        <v>3292</v>
      </c>
      <c r="D3297" s="4"/>
      <c r="E3297" s="2" t="b">
        <f t="shared" ca="1" si="88"/>
        <v>1</v>
      </c>
      <c r="F3297" s="2" t="str" cm="1">
        <f t="array" aca="1" ref="F3297" ca="1">IF(G3297&lt;&gt;"",INDIRECT("'"&amp;G3297&amp;"'!"&amp;H3297),"")</f>
        <v/>
      </c>
      <c r="G3297" s="1533"/>
      <c r="I3297" s="4"/>
      <c r="J3297" s="4"/>
      <c r="K3297" s="4"/>
    </row>
    <row r="3298" spans="1:11" x14ac:dyDescent="0.2">
      <c r="A3298" s="1">
        <v>3293</v>
      </c>
      <c r="D3298" s="4"/>
      <c r="E3298" s="2" t="b">
        <f t="shared" ca="1" si="88"/>
        <v>1</v>
      </c>
      <c r="F3298" s="2" t="str" cm="1">
        <f t="array" aca="1" ref="F3298" ca="1">IF(G3298&lt;&gt;"",INDIRECT("'"&amp;G3298&amp;"'!"&amp;H3298),"")</f>
        <v/>
      </c>
      <c r="G3298" s="1533"/>
      <c r="I3298" s="4"/>
      <c r="J3298" s="4"/>
      <c r="K3298" s="4"/>
    </row>
    <row r="3299" spans="1:11" x14ac:dyDescent="0.2">
      <c r="A3299" s="1">
        <v>3294</v>
      </c>
      <c r="D3299" s="4"/>
      <c r="E3299" s="2" t="b">
        <f t="shared" ca="1" si="88"/>
        <v>1</v>
      </c>
      <c r="F3299" s="2" t="str" cm="1">
        <f t="array" aca="1" ref="F3299" ca="1">IF(G3299&lt;&gt;"",INDIRECT("'"&amp;G3299&amp;"'!"&amp;H3299),"")</f>
        <v/>
      </c>
      <c r="G3299" s="1533"/>
      <c r="I3299" s="4"/>
      <c r="J3299" s="4"/>
      <c r="K3299" s="4"/>
    </row>
    <row r="3300" spans="1:11" x14ac:dyDescent="0.2">
      <c r="A3300" s="1">
        <v>3295</v>
      </c>
      <c r="D3300" s="4"/>
      <c r="E3300" s="2" t="b">
        <f t="shared" ca="1" si="88"/>
        <v>1</v>
      </c>
      <c r="F3300" s="2" t="str" cm="1">
        <f t="array" aca="1" ref="F3300" ca="1">IF(G3300&lt;&gt;"",INDIRECT("'"&amp;G3300&amp;"'!"&amp;H3300),"")</f>
        <v/>
      </c>
      <c r="G3300" s="1533"/>
      <c r="I3300" s="4"/>
      <c r="J3300" s="4"/>
      <c r="K3300" s="4"/>
    </row>
    <row r="3301" spans="1:11" x14ac:dyDescent="0.2">
      <c r="A3301" s="1">
        <v>3296</v>
      </c>
      <c r="D3301" s="4"/>
      <c r="E3301" s="2" t="b">
        <f t="shared" ca="1" si="88"/>
        <v>1</v>
      </c>
      <c r="F3301" s="2" t="str" cm="1">
        <f t="array" aca="1" ref="F3301" ca="1">IF(G3301&lt;&gt;"",INDIRECT("'"&amp;G3301&amp;"'!"&amp;H3301),"")</f>
        <v/>
      </c>
      <c r="G3301" s="1533"/>
      <c r="I3301" s="4"/>
      <c r="J3301" s="4"/>
      <c r="K3301" s="4"/>
    </row>
    <row r="3302" spans="1:11" x14ac:dyDescent="0.2">
      <c r="A3302" s="1">
        <v>3297</v>
      </c>
      <c r="D3302" s="4"/>
      <c r="E3302" s="2" t="b">
        <f t="shared" ca="1" si="88"/>
        <v>1</v>
      </c>
      <c r="F3302" s="2" t="str" cm="1">
        <f t="array" aca="1" ref="F3302" ca="1">IF(G3302&lt;&gt;"",INDIRECT("'"&amp;G3302&amp;"'!"&amp;H3302),"")</f>
        <v/>
      </c>
      <c r="G3302" s="1533"/>
      <c r="I3302" s="4"/>
      <c r="J3302" s="4"/>
      <c r="K3302" s="4"/>
    </row>
    <row r="3303" spans="1:11" x14ac:dyDescent="0.2">
      <c r="A3303" s="1">
        <v>3298</v>
      </c>
      <c r="D3303" s="4"/>
      <c r="E3303" s="2" t="b">
        <f t="shared" ca="1" si="88"/>
        <v>1</v>
      </c>
      <c r="F3303" s="2" t="str" cm="1">
        <f t="array" aca="1" ref="F3303" ca="1">IF(G3303&lt;&gt;"",INDIRECT("'"&amp;G3303&amp;"'!"&amp;H3303),"")</f>
        <v/>
      </c>
      <c r="G3303" s="1533"/>
      <c r="I3303" s="4"/>
      <c r="J3303" s="4"/>
      <c r="K3303" s="4"/>
    </row>
    <row r="3304" spans="1:11" x14ac:dyDescent="0.2">
      <c r="A3304" s="1">
        <v>3299</v>
      </c>
      <c r="D3304" s="4"/>
      <c r="E3304" s="2" t="b">
        <f t="shared" ca="1" si="88"/>
        <v>1</v>
      </c>
      <c r="F3304" s="2" t="str" cm="1">
        <f t="array" aca="1" ref="F3304" ca="1">IF(G3304&lt;&gt;"",INDIRECT("'"&amp;G3304&amp;"'!"&amp;H3304),"")</f>
        <v/>
      </c>
      <c r="G3304" s="1533"/>
      <c r="I3304" s="4"/>
      <c r="J3304" s="4"/>
      <c r="K3304" s="4"/>
    </row>
    <row r="3305" spans="1:11" x14ac:dyDescent="0.2">
      <c r="A3305" s="1">
        <v>3300</v>
      </c>
      <c r="D3305" s="4"/>
      <c r="E3305" s="2" t="b">
        <f t="shared" ca="1" si="88"/>
        <v>1</v>
      </c>
      <c r="F3305" s="2" t="str" cm="1">
        <f t="array" aca="1" ref="F3305" ca="1">IF(G3305&lt;&gt;"",INDIRECT("'"&amp;G3305&amp;"'!"&amp;H3305),"")</f>
        <v/>
      </c>
      <c r="G3305" s="1533"/>
      <c r="I3305" s="4"/>
      <c r="J3305" s="4"/>
      <c r="K3305" s="4"/>
    </row>
    <row r="3306" spans="1:11" x14ac:dyDescent="0.2">
      <c r="A3306" s="1">
        <v>3301</v>
      </c>
      <c r="D3306" s="4"/>
      <c r="E3306" s="2" t="b">
        <f t="shared" ca="1" si="88"/>
        <v>1</v>
      </c>
      <c r="F3306" s="2" t="str" cm="1">
        <f t="array" aca="1" ref="F3306" ca="1">IF(G3306&lt;&gt;"",INDIRECT("'"&amp;G3306&amp;"'!"&amp;H3306),"")</f>
        <v/>
      </c>
      <c r="G3306" s="1533"/>
      <c r="I3306" s="4"/>
      <c r="J3306" s="4"/>
      <c r="K3306" s="4"/>
    </row>
    <row r="3307" spans="1:11" x14ac:dyDescent="0.2">
      <c r="A3307" s="1">
        <v>3302</v>
      </c>
      <c r="D3307" s="4"/>
      <c r="E3307" s="2" t="b">
        <f t="shared" ca="1" si="88"/>
        <v>1</v>
      </c>
      <c r="F3307" s="2" t="str" cm="1">
        <f t="array" aca="1" ref="F3307" ca="1">IF(G3307&lt;&gt;"",INDIRECT("'"&amp;G3307&amp;"'!"&amp;H3307),"")</f>
        <v/>
      </c>
      <c r="G3307" s="1533"/>
      <c r="I3307" s="4"/>
      <c r="J3307" s="4"/>
      <c r="K3307" s="4"/>
    </row>
    <row r="3308" spans="1:11" x14ac:dyDescent="0.2">
      <c r="A3308" s="1">
        <v>3303</v>
      </c>
      <c r="D3308" s="4"/>
      <c r="E3308" s="2" t="b">
        <f t="shared" ca="1" si="88"/>
        <v>1</v>
      </c>
      <c r="F3308" s="2" t="str" cm="1">
        <f t="array" aca="1" ref="F3308" ca="1">IF(G3308&lt;&gt;"",INDIRECT("'"&amp;G3308&amp;"'!"&amp;H3308),"")</f>
        <v/>
      </c>
      <c r="G3308" s="1533"/>
      <c r="I3308" s="4"/>
      <c r="J3308" s="4"/>
      <c r="K3308" s="4"/>
    </row>
    <row r="3309" spans="1:11" x14ac:dyDescent="0.2">
      <c r="A3309" s="1">
        <v>3304</v>
      </c>
      <c r="D3309" s="4"/>
      <c r="E3309" s="2" t="b">
        <f t="shared" ca="1" si="88"/>
        <v>1</v>
      </c>
      <c r="F3309" s="2" t="str" cm="1">
        <f t="array" aca="1" ref="F3309" ca="1">IF(G3309&lt;&gt;"",INDIRECT("'"&amp;G3309&amp;"'!"&amp;H3309),"")</f>
        <v/>
      </c>
      <c r="G3309" s="1533"/>
      <c r="I3309" s="4"/>
      <c r="J3309" s="4"/>
      <c r="K3309" s="4"/>
    </row>
    <row r="3310" spans="1:11" x14ac:dyDescent="0.2">
      <c r="A3310">
        <v>3305</v>
      </c>
      <c r="B3310" s="7">
        <f>'EstExp 12-20'!C8</f>
        <v>7600000</v>
      </c>
      <c r="C3310" s="3">
        <f t="shared" ref="C3310:C3335" si="89">A3310-B3310</f>
        <v>-7596695</v>
      </c>
      <c r="E3310" s="2" t="b">
        <f t="shared" ca="1" si="88"/>
        <v>1</v>
      </c>
      <c r="F3310" s="2" cm="1">
        <f t="array" aca="1" ref="F3310" ca="1">IF(G3310&lt;&gt;"",INDIRECT("'"&amp;G3310&amp;"'!"&amp;H3310),"")</f>
        <v>7600000</v>
      </c>
      <c r="G3310" s="1533" t="s">
        <v>6772</v>
      </c>
      <c r="H3310" s="2" t="s">
        <v>4239</v>
      </c>
    </row>
    <row r="3311" spans="1:11" x14ac:dyDescent="0.2">
      <c r="A3311">
        <v>3306</v>
      </c>
      <c r="B3311" s="7">
        <f>'EstExp 12-20'!C19</f>
        <v>726000</v>
      </c>
      <c r="C3311" s="3">
        <f t="shared" si="89"/>
        <v>-722694</v>
      </c>
      <c r="E3311" s="2" t="b">
        <f t="shared" ca="1" si="88"/>
        <v>1</v>
      </c>
      <c r="F3311" s="2" cm="1">
        <f t="array" aca="1" ref="F3311" ca="1">IF(G3311&lt;&gt;"",INDIRECT("'"&amp;G3311&amp;"'!"&amp;H3311),"")</f>
        <v>726000</v>
      </c>
      <c r="G3311" s="1533" t="s">
        <v>6772</v>
      </c>
      <c r="H3311" s="2" t="s">
        <v>4240</v>
      </c>
    </row>
    <row r="3312" spans="1:11" x14ac:dyDescent="0.2">
      <c r="A3312">
        <v>3307</v>
      </c>
      <c r="B3312" s="7">
        <f>'EstExp 12-20'!D8</f>
        <v>980100</v>
      </c>
      <c r="C3312" s="3">
        <f t="shared" si="89"/>
        <v>-976793</v>
      </c>
      <c r="E3312" s="2" t="b">
        <f t="shared" ca="1" si="88"/>
        <v>1</v>
      </c>
      <c r="F3312" s="2" cm="1">
        <f t="array" aca="1" ref="F3312" ca="1">IF(G3312&lt;&gt;"",INDIRECT("'"&amp;G3312&amp;"'!"&amp;H3312),"")</f>
        <v>980100</v>
      </c>
      <c r="G3312" s="1533" t="s">
        <v>6772</v>
      </c>
      <c r="H3312" s="2" t="s">
        <v>4261</v>
      </c>
    </row>
    <row r="3313" spans="1:11" x14ac:dyDescent="0.2">
      <c r="A3313">
        <v>3308</v>
      </c>
      <c r="B3313" s="7">
        <f>'EstExp 12-20'!D19</f>
        <v>87500</v>
      </c>
      <c r="C3313" s="3">
        <f t="shared" si="89"/>
        <v>-84192</v>
      </c>
      <c r="E3313" s="2" t="b">
        <f t="shared" ca="1" si="88"/>
        <v>1</v>
      </c>
      <c r="F3313" s="2" cm="1">
        <f t="array" aca="1" ref="F3313" ca="1">IF(G3313&lt;&gt;"",INDIRECT("'"&amp;G3313&amp;"'!"&amp;H3313),"")</f>
        <v>87500</v>
      </c>
      <c r="G3313" s="1533" t="s">
        <v>6772</v>
      </c>
      <c r="H3313" s="2" t="s">
        <v>4252</v>
      </c>
    </row>
    <row r="3314" spans="1:11" x14ac:dyDescent="0.2">
      <c r="A3314">
        <v>3309</v>
      </c>
      <c r="B3314" s="7">
        <f>'EstExp 12-20'!E8</f>
        <v>585000</v>
      </c>
      <c r="C3314" s="3">
        <f t="shared" si="89"/>
        <v>-581691</v>
      </c>
      <c r="E3314" s="2" t="b">
        <f t="shared" ca="1" si="88"/>
        <v>1</v>
      </c>
      <c r="F3314" s="2" cm="1">
        <f t="array" aca="1" ref="F3314" ca="1">IF(G3314&lt;&gt;"",INDIRECT("'"&amp;G3314&amp;"'!"&amp;H3314),"")</f>
        <v>585000</v>
      </c>
      <c r="G3314" s="1533" t="s">
        <v>6772</v>
      </c>
      <c r="H3314" s="2" t="s">
        <v>5048</v>
      </c>
    </row>
    <row r="3315" spans="1:11" x14ac:dyDescent="0.2">
      <c r="A3315">
        <v>3310</v>
      </c>
      <c r="B3315" s="7">
        <f>'EstExp 12-20'!E19</f>
        <v>23000</v>
      </c>
      <c r="C3315" s="3">
        <f t="shared" si="89"/>
        <v>-19690</v>
      </c>
      <c r="E3315" s="2" t="b">
        <f t="shared" ca="1" si="88"/>
        <v>1</v>
      </c>
      <c r="F3315" s="2" cm="1">
        <f t="array" aca="1" ref="F3315" ca="1">IF(G3315&lt;&gt;"",INDIRECT("'"&amp;G3315&amp;"'!"&amp;H3315),"")</f>
        <v>23000</v>
      </c>
      <c r="G3315" s="1533" t="s">
        <v>6772</v>
      </c>
      <c r="H3315" s="2" t="s">
        <v>4262</v>
      </c>
    </row>
    <row r="3316" spans="1:11" x14ac:dyDescent="0.2">
      <c r="A3316">
        <v>3311</v>
      </c>
      <c r="B3316" s="7">
        <f>'EstExp 12-20'!F8</f>
        <v>97000</v>
      </c>
      <c r="C3316" s="3">
        <f t="shared" si="89"/>
        <v>-93689</v>
      </c>
      <c r="E3316" s="2" t="b">
        <f t="shared" ca="1" si="88"/>
        <v>1</v>
      </c>
      <c r="F3316" s="2" cm="1">
        <f t="array" aca="1" ref="F3316" ca="1">IF(G3316&lt;&gt;"",INDIRECT("'"&amp;G3316&amp;"'!"&amp;H3316),"")</f>
        <v>97000</v>
      </c>
      <c r="G3316" s="1533" t="s">
        <v>6772</v>
      </c>
      <c r="H3316" s="2" t="s">
        <v>4891</v>
      </c>
    </row>
    <row r="3317" spans="1:11" x14ac:dyDescent="0.2">
      <c r="A3317">
        <v>3312</v>
      </c>
      <c r="B3317" s="7">
        <f>'EstExp 12-20'!F19</f>
        <v>3000</v>
      </c>
      <c r="C3317" s="3">
        <f t="shared" si="89"/>
        <v>312</v>
      </c>
      <c r="E3317" s="2" t="b">
        <f t="shared" ca="1" si="88"/>
        <v>1</v>
      </c>
      <c r="F3317" s="2" cm="1">
        <f t="array" aca="1" ref="F3317" ca="1">IF(G3317&lt;&gt;"",INDIRECT("'"&amp;G3317&amp;"'!"&amp;H3317),"")</f>
        <v>3000</v>
      </c>
      <c r="G3317" s="1533" t="s">
        <v>6772</v>
      </c>
      <c r="H3317" s="2" t="s">
        <v>4274</v>
      </c>
    </row>
    <row r="3318" spans="1:11" x14ac:dyDescent="0.2">
      <c r="A3318">
        <v>3313</v>
      </c>
      <c r="B3318" s="7">
        <f>'EstExp 12-20'!G8</f>
        <v>5000</v>
      </c>
      <c r="C3318" s="3">
        <f t="shared" si="89"/>
        <v>-1687</v>
      </c>
      <c r="E3318" s="2" t="b">
        <f t="shared" ca="1" si="88"/>
        <v>1</v>
      </c>
      <c r="F3318" s="2" cm="1">
        <f t="array" aca="1" ref="F3318" ca="1">IF(G3318&lt;&gt;"",INDIRECT("'"&amp;G3318&amp;"'!"&amp;H3318),"")</f>
        <v>5000</v>
      </c>
      <c r="G3318" s="1533" t="s">
        <v>6772</v>
      </c>
      <c r="H3318" s="2" t="s">
        <v>4895</v>
      </c>
    </row>
    <row r="3319" spans="1:11" x14ac:dyDescent="0.2">
      <c r="A3319">
        <v>3314</v>
      </c>
      <c r="B3319" s="7">
        <f>'EstExp 12-20'!G19</f>
        <v>0</v>
      </c>
      <c r="C3319" s="3">
        <f t="shared" si="89"/>
        <v>3314</v>
      </c>
      <c r="E3319" s="2" t="b">
        <f t="shared" ca="1" si="88"/>
        <v>1</v>
      </c>
      <c r="F3319" s="2" cm="1">
        <f t="array" aca="1" ref="F3319" ca="1">IF(G3319&lt;&gt;"",INDIRECT("'"&amp;G3319&amp;"'!"&amp;H3319),"")</f>
        <v>0</v>
      </c>
      <c r="G3319" s="1533" t="s">
        <v>6772</v>
      </c>
      <c r="H3319" s="2" t="s">
        <v>4284</v>
      </c>
    </row>
    <row r="3320" spans="1:11" x14ac:dyDescent="0.2">
      <c r="A3320">
        <v>3315</v>
      </c>
      <c r="B3320" s="7">
        <f>'EstExp 12-20'!H8</f>
        <v>0</v>
      </c>
      <c r="C3320" s="3">
        <f t="shared" si="89"/>
        <v>3315</v>
      </c>
      <c r="E3320" s="2" t="b">
        <f t="shared" ca="1" si="88"/>
        <v>1</v>
      </c>
      <c r="F3320" s="2" cm="1">
        <f t="array" aca="1" ref="F3320" ca="1">IF(G3320&lt;&gt;"",INDIRECT("'"&amp;G3320&amp;"'!"&amp;H3320),"")</f>
        <v>0</v>
      </c>
      <c r="G3320" s="1533" t="s">
        <v>6772</v>
      </c>
      <c r="H3320" s="2" t="s">
        <v>4903</v>
      </c>
    </row>
    <row r="3321" spans="1:11" x14ac:dyDescent="0.2">
      <c r="A3321">
        <v>3316</v>
      </c>
      <c r="B3321" s="7">
        <f>'EstExp 12-20'!H19</f>
        <v>0</v>
      </c>
      <c r="C3321" s="3">
        <f t="shared" si="89"/>
        <v>3316</v>
      </c>
      <c r="E3321" s="2" t="b">
        <f t="shared" ca="1" si="88"/>
        <v>1</v>
      </c>
      <c r="F3321" s="2" cm="1">
        <f t="array" aca="1" ref="F3321" ca="1">IF(G3321&lt;&gt;"",INDIRECT("'"&amp;G3321&amp;"'!"&amp;H3321),"")</f>
        <v>0</v>
      </c>
      <c r="G3321" s="1533" t="s">
        <v>6772</v>
      </c>
      <c r="H3321" s="2" t="s">
        <v>4292</v>
      </c>
    </row>
    <row r="3322" spans="1:11" x14ac:dyDescent="0.2">
      <c r="A3322" s="1">
        <v>3317</v>
      </c>
      <c r="D3322" s="3" t="s">
        <v>299</v>
      </c>
      <c r="E3322" s="2" t="b">
        <f t="shared" ca="1" si="88"/>
        <v>1</v>
      </c>
      <c r="F3322" s="2" t="str" cm="1">
        <f t="array" aca="1" ref="F3322" ca="1">IF(G3322&lt;&gt;"",INDIRECT("'"&amp;G3322&amp;"'!"&amp;H3322),"")</f>
        <v/>
      </c>
      <c r="G3322" s="1533"/>
    </row>
    <row r="3323" spans="1:11" x14ac:dyDescent="0.2">
      <c r="A3323" s="1">
        <v>3318</v>
      </c>
      <c r="D3323" s="3" t="s">
        <v>299</v>
      </c>
      <c r="E3323" s="2" t="b">
        <f t="shared" ca="1" si="88"/>
        <v>1</v>
      </c>
      <c r="F3323" s="2" t="str" cm="1">
        <f t="array" aca="1" ref="F3323" ca="1">IF(G3323&lt;&gt;"",INDIRECT("'"&amp;G3323&amp;"'!"&amp;H3323),"")</f>
        <v/>
      </c>
      <c r="G3323" s="1533"/>
    </row>
    <row r="3324" spans="1:11" x14ac:dyDescent="0.2">
      <c r="A3324">
        <v>3319</v>
      </c>
      <c r="B3324" s="7">
        <f>'EstExp 12-20'!K8</f>
        <v>14332100</v>
      </c>
      <c r="C3324" s="3">
        <f t="shared" si="89"/>
        <v>-14328781</v>
      </c>
      <c r="E3324" s="2" t="b">
        <f t="shared" ca="1" si="88"/>
        <v>1</v>
      </c>
      <c r="F3324" s="2" cm="1">
        <f t="array" aca="1" ref="F3324" ca="1">IF(G3324&lt;&gt;"",INDIRECT("'"&amp;G3324&amp;"'!"&amp;H3324),"")</f>
        <v>14332100</v>
      </c>
      <c r="G3324" s="1533" t="s">
        <v>6772</v>
      </c>
      <c r="H3324" s="2" t="s">
        <v>5049</v>
      </c>
    </row>
    <row r="3325" spans="1:11" x14ac:dyDescent="0.2">
      <c r="A3325">
        <v>3320</v>
      </c>
      <c r="B3325" s="7">
        <f>'EstExp 12-20'!K19</f>
        <v>889500</v>
      </c>
      <c r="C3325" s="3">
        <f t="shared" si="89"/>
        <v>-886180</v>
      </c>
      <c r="E3325" s="2" t="b">
        <f t="shared" ca="1" si="88"/>
        <v>1</v>
      </c>
      <c r="F3325" s="2" cm="1">
        <f t="array" aca="1" ref="F3325" ca="1">IF(G3325&lt;&gt;"",INDIRECT("'"&amp;G3325&amp;"'!"&amp;H3325),"")</f>
        <v>889500</v>
      </c>
      <c r="G3325" s="1533" t="s">
        <v>6772</v>
      </c>
      <c r="H3325" s="2" t="s">
        <v>4312</v>
      </c>
    </row>
    <row r="3326" spans="1:11" x14ac:dyDescent="0.2">
      <c r="A3326" s="1">
        <v>3321</v>
      </c>
      <c r="D3326" s="4"/>
      <c r="E3326" s="2" t="b">
        <f t="shared" ca="1" si="88"/>
        <v>1</v>
      </c>
      <c r="F3326" s="2" t="str" cm="1">
        <f t="array" aca="1" ref="F3326" ca="1">IF(G3326&lt;&gt;"",INDIRECT("'"&amp;G3326&amp;"'!"&amp;H3326),"")</f>
        <v/>
      </c>
      <c r="G3326" s="1533"/>
      <c r="I3326" s="4"/>
      <c r="J3326" s="4"/>
      <c r="K3326" s="4"/>
    </row>
    <row r="3327" spans="1:11" x14ac:dyDescent="0.2">
      <c r="A3327" s="1">
        <v>3322</v>
      </c>
      <c r="D3327" s="4"/>
      <c r="E3327" s="2" t="b">
        <f t="shared" ca="1" si="88"/>
        <v>1</v>
      </c>
      <c r="F3327" s="2" t="str" cm="1">
        <f t="array" aca="1" ref="F3327" ca="1">IF(G3327&lt;&gt;"",INDIRECT("'"&amp;G3327&amp;"'!"&amp;H3327),"")</f>
        <v/>
      </c>
      <c r="G3327" s="1533"/>
      <c r="I3327" s="4"/>
      <c r="J3327" s="4"/>
      <c r="K3327" s="4"/>
    </row>
    <row r="3328" spans="1:11" x14ac:dyDescent="0.2">
      <c r="A3328" s="1">
        <v>3323</v>
      </c>
      <c r="D3328" s="4"/>
      <c r="E3328" s="2" t="b">
        <f t="shared" ca="1" si="88"/>
        <v>1</v>
      </c>
      <c r="F3328" s="2" t="str" cm="1">
        <f t="array" aca="1" ref="F3328" ca="1">IF(G3328&lt;&gt;"",INDIRECT("'"&amp;G3328&amp;"'!"&amp;H3328),"")</f>
        <v/>
      </c>
      <c r="G3328" s="1533"/>
      <c r="I3328" s="4"/>
      <c r="J3328" s="4"/>
      <c r="K3328" s="4"/>
    </row>
    <row r="3329" spans="1:11" x14ac:dyDescent="0.2">
      <c r="A3329" s="1">
        <v>3324</v>
      </c>
      <c r="D3329" s="4"/>
      <c r="E3329" s="2" t="b">
        <f t="shared" ca="1" si="88"/>
        <v>1</v>
      </c>
      <c r="F3329" s="2" t="str" cm="1">
        <f t="array" aca="1" ref="F3329" ca="1">IF(G3329&lt;&gt;"",INDIRECT("'"&amp;G3329&amp;"'!"&amp;H3329),"")</f>
        <v/>
      </c>
      <c r="G3329" s="1533"/>
      <c r="I3329" s="4"/>
      <c r="J3329" s="4"/>
      <c r="K3329" s="4"/>
    </row>
    <row r="3330" spans="1:11" x14ac:dyDescent="0.2">
      <c r="A3330" s="1">
        <v>3325</v>
      </c>
      <c r="D3330" s="4"/>
      <c r="E3330" s="2" t="b">
        <f t="shared" ref="E3330:E3393" ca="1" si="90">F3330=B3330</f>
        <v>1</v>
      </c>
      <c r="F3330" s="2" t="str" cm="1">
        <f t="array" aca="1" ref="F3330" ca="1">IF(G3330&lt;&gt;"",INDIRECT("'"&amp;G3330&amp;"'!"&amp;H3330),"")</f>
        <v/>
      </c>
      <c r="G3330" s="1533"/>
      <c r="I3330" s="4"/>
      <c r="J3330" s="4"/>
      <c r="K3330" s="4"/>
    </row>
    <row r="3331" spans="1:11" x14ac:dyDescent="0.2">
      <c r="A3331">
        <v>3326</v>
      </c>
      <c r="B3331" s="7">
        <f>'EstExp 12-20'!D219</f>
        <v>0</v>
      </c>
      <c r="C3331" s="3">
        <f t="shared" si="89"/>
        <v>3326</v>
      </c>
      <c r="E3331" s="2" t="b">
        <f t="shared" ca="1" si="90"/>
        <v>1</v>
      </c>
      <c r="F3331" s="2" cm="1">
        <f t="array" aca="1" ref="F3331" ca="1">IF(G3331&lt;&gt;"",INDIRECT("'"&amp;G3331&amp;"'!"&amp;H3331),"")</f>
        <v>0</v>
      </c>
      <c r="G3331" s="1533" t="s">
        <v>6772</v>
      </c>
      <c r="H3331" s="2" t="s">
        <v>5050</v>
      </c>
    </row>
    <row r="3332" spans="1:11" x14ac:dyDescent="0.2">
      <c r="A3332">
        <v>3327</v>
      </c>
      <c r="B3332" s="7">
        <f>'EstExp 12-20'!D221</f>
        <v>0</v>
      </c>
      <c r="C3332" s="3">
        <f t="shared" si="89"/>
        <v>3327</v>
      </c>
      <c r="E3332" s="2" t="b">
        <f t="shared" ca="1" si="90"/>
        <v>1</v>
      </c>
      <c r="F3332" s="2" cm="1">
        <f t="array" aca="1" ref="F3332" ca="1">IF(G3332&lt;&gt;"",INDIRECT("'"&amp;G3332&amp;"'!"&amp;H3332),"")</f>
        <v>0</v>
      </c>
      <c r="G3332" s="1533" t="s">
        <v>6772</v>
      </c>
      <c r="H3332" s="2" t="s">
        <v>5051</v>
      </c>
    </row>
    <row r="3333" spans="1:11" x14ac:dyDescent="0.2">
      <c r="A3333">
        <v>3328</v>
      </c>
      <c r="B3333" s="7">
        <f>'EstExp 12-20'!D232</f>
        <v>0</v>
      </c>
      <c r="C3333" s="3">
        <f t="shared" si="89"/>
        <v>3328</v>
      </c>
      <c r="E3333" s="2" t="b">
        <f t="shared" ca="1" si="90"/>
        <v>1</v>
      </c>
      <c r="F3333" s="2" cm="1">
        <f t="array" aca="1" ref="F3333" ca="1">IF(G3333&lt;&gt;"",INDIRECT("'"&amp;G3333&amp;"'!"&amp;H3333),"")</f>
        <v>0</v>
      </c>
      <c r="G3333" s="1533" t="s">
        <v>6772</v>
      </c>
      <c r="H3333" s="2" t="s">
        <v>5052</v>
      </c>
    </row>
    <row r="3334" spans="1:11" x14ac:dyDescent="0.2">
      <c r="A3334">
        <v>3329</v>
      </c>
      <c r="B3334" s="7">
        <f>'EstExp 12-20'!K219</f>
        <v>0</v>
      </c>
      <c r="C3334" s="3">
        <f t="shared" si="89"/>
        <v>3329</v>
      </c>
      <c r="E3334" s="2" t="b">
        <f t="shared" ca="1" si="90"/>
        <v>1</v>
      </c>
      <c r="F3334" s="2" cm="1">
        <f t="array" aca="1" ref="F3334" ca="1">IF(G3334&lt;&gt;"",INDIRECT("'"&amp;G3334&amp;"'!"&amp;H3334),"")</f>
        <v>0</v>
      </c>
      <c r="G3334" s="1533" t="s">
        <v>6772</v>
      </c>
      <c r="H3334" s="2" t="s">
        <v>5053</v>
      </c>
    </row>
    <row r="3335" spans="1:11" x14ac:dyDescent="0.2">
      <c r="A3335">
        <v>3330</v>
      </c>
      <c r="B3335" s="7">
        <f>'EstExp 12-20'!K221</f>
        <v>0</v>
      </c>
      <c r="C3335" s="3">
        <f t="shared" si="89"/>
        <v>3330</v>
      </c>
      <c r="E3335" s="2" t="b">
        <f t="shared" ca="1" si="90"/>
        <v>1</v>
      </c>
      <c r="F3335" s="2" cm="1">
        <f t="array" aca="1" ref="F3335" ca="1">IF(G3335&lt;&gt;"",INDIRECT("'"&amp;G3335&amp;"'!"&amp;H3335),"")</f>
        <v>0</v>
      </c>
      <c r="G3335" s="1533" t="s">
        <v>6772</v>
      </c>
      <c r="H3335" s="2" t="s">
        <v>5054</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33" t="s">
        <v>6772</v>
      </c>
      <c r="H3336" s="2" t="s">
        <v>5055</v>
      </c>
    </row>
    <row r="3337" spans="1:11" x14ac:dyDescent="0.2">
      <c r="A3337" s="1">
        <v>3332</v>
      </c>
      <c r="D3337" s="4"/>
      <c r="E3337" s="2" t="b">
        <f t="shared" ca="1" si="90"/>
        <v>1</v>
      </c>
      <c r="F3337" s="2" t="str" cm="1">
        <f t="array" aca="1" ref="F3337" ca="1">IF(G3337&lt;&gt;"",INDIRECT("'"&amp;G3337&amp;"'!"&amp;H3337),"")</f>
        <v/>
      </c>
      <c r="G3337" s="1533"/>
      <c r="I3337" s="4"/>
      <c r="J3337" s="4"/>
      <c r="K3337" s="4"/>
    </row>
    <row r="3338" spans="1:11" x14ac:dyDescent="0.2">
      <c r="A3338" s="1">
        <v>3333</v>
      </c>
      <c r="D3338" s="4"/>
      <c r="E3338" s="2" t="b">
        <f t="shared" ca="1" si="90"/>
        <v>1</v>
      </c>
      <c r="F3338" s="2" t="str" cm="1">
        <f t="array" aca="1" ref="F3338" ca="1">IF(G3338&lt;&gt;"",INDIRECT("'"&amp;G3338&amp;"'!"&amp;H3338),"")</f>
        <v/>
      </c>
      <c r="G3338" s="1533"/>
      <c r="I3338" s="4"/>
      <c r="J3338" s="4"/>
      <c r="K3338" s="4"/>
    </row>
    <row r="3339" spans="1:11" x14ac:dyDescent="0.2">
      <c r="A3339" s="1">
        <v>3334</v>
      </c>
      <c r="D3339" s="4"/>
      <c r="E3339" s="2" t="b">
        <f t="shared" ca="1" si="90"/>
        <v>1</v>
      </c>
      <c r="F3339" s="2" t="str" cm="1">
        <f t="array" aca="1" ref="F3339" ca="1">IF(G3339&lt;&gt;"",INDIRECT("'"&amp;G3339&amp;"'!"&amp;H3339),"")</f>
        <v/>
      </c>
      <c r="G3339" s="1533"/>
      <c r="I3339" s="4"/>
      <c r="J3339" s="4"/>
      <c r="K3339" s="4"/>
    </row>
    <row r="3340" spans="1:11" x14ac:dyDescent="0.2">
      <c r="A3340" s="1">
        <v>3335</v>
      </c>
      <c r="D3340" s="4"/>
      <c r="E3340" s="2" t="b">
        <f t="shared" ca="1" si="90"/>
        <v>1</v>
      </c>
      <c r="F3340" s="2" t="str" cm="1">
        <f t="array" aca="1" ref="F3340" ca="1">IF(G3340&lt;&gt;"",INDIRECT("'"&amp;G3340&amp;"'!"&amp;H3340),"")</f>
        <v/>
      </c>
      <c r="G3340" s="1533"/>
      <c r="I3340" s="4"/>
      <c r="J3340" s="4"/>
      <c r="K3340" s="4"/>
    </row>
    <row r="3341" spans="1:11" x14ac:dyDescent="0.2">
      <c r="A3341" s="1">
        <v>3336</v>
      </c>
      <c r="D3341" s="4"/>
      <c r="E3341" s="2" t="b">
        <f t="shared" ca="1" si="90"/>
        <v>1</v>
      </c>
      <c r="F3341" s="2" t="str" cm="1">
        <f t="array" aca="1" ref="F3341" ca="1">IF(G3341&lt;&gt;"",INDIRECT("'"&amp;G3341&amp;"'!"&amp;H3341),"")</f>
        <v/>
      </c>
      <c r="G3341" s="1533"/>
      <c r="I3341" s="4"/>
      <c r="J3341" s="4"/>
      <c r="K3341" s="4"/>
    </row>
    <row r="3342" spans="1:11" x14ac:dyDescent="0.2">
      <c r="A3342" s="1">
        <v>3337</v>
      </c>
      <c r="D3342" s="4"/>
      <c r="E3342" s="2" t="b">
        <f t="shared" ca="1" si="90"/>
        <v>1</v>
      </c>
      <c r="F3342" s="2" t="str" cm="1">
        <f t="array" aca="1" ref="F3342" ca="1">IF(G3342&lt;&gt;"",INDIRECT("'"&amp;G3342&amp;"'!"&amp;H3342),"")</f>
        <v/>
      </c>
      <c r="G3342" s="1533"/>
      <c r="I3342" s="4"/>
      <c r="J3342" s="4"/>
      <c r="K3342" s="4"/>
    </row>
    <row r="3343" spans="1:11" x14ac:dyDescent="0.2">
      <c r="A3343" s="1">
        <v>3338</v>
      </c>
      <c r="E3343" s="2" t="b">
        <f t="shared" ca="1" si="90"/>
        <v>1</v>
      </c>
      <c r="F3343" s="2" t="str" cm="1">
        <f t="array" aca="1" ref="F3343" ca="1">IF(G3343&lt;&gt;"",INDIRECT("'"&amp;G3343&amp;"'!"&amp;H3343),"")</f>
        <v/>
      </c>
      <c r="G3343" s="1533"/>
    </row>
    <row r="3344" spans="1:11" x14ac:dyDescent="0.2">
      <c r="A3344" s="1">
        <v>3339</v>
      </c>
      <c r="D3344" s="4"/>
      <c r="E3344" s="2" t="b">
        <f t="shared" ca="1" si="90"/>
        <v>1</v>
      </c>
      <c r="F3344" s="2" t="str" cm="1">
        <f t="array" aca="1" ref="F3344" ca="1">IF(G3344&lt;&gt;"",INDIRECT("'"&amp;G3344&amp;"'!"&amp;H3344),"")</f>
        <v/>
      </c>
      <c r="G3344" s="1533"/>
      <c r="I3344" s="4"/>
      <c r="J3344" s="4"/>
      <c r="K3344" s="4"/>
    </row>
    <row r="3345" spans="1:19" x14ac:dyDescent="0.2">
      <c r="A3345" s="1">
        <v>3340</v>
      </c>
      <c r="D3345" s="4"/>
      <c r="E3345" s="2" t="b">
        <f t="shared" ca="1" si="90"/>
        <v>1</v>
      </c>
      <c r="F3345" s="2" t="str" cm="1">
        <f t="array" aca="1" ref="F3345" ca="1">IF(G3345&lt;&gt;"",INDIRECT("'"&amp;G3345&amp;"'!"&amp;H3345),"")</f>
        <v/>
      </c>
      <c r="G3345" s="1533"/>
      <c r="I3345" s="4"/>
      <c r="J3345" s="4"/>
      <c r="K3345" s="4"/>
    </row>
    <row r="3346" spans="1:19" x14ac:dyDescent="0.2">
      <c r="A3346" s="1">
        <v>3341</v>
      </c>
      <c r="D3346" s="4"/>
      <c r="E3346" s="2" t="b">
        <f t="shared" ca="1" si="90"/>
        <v>1</v>
      </c>
      <c r="F3346" s="2" t="str" cm="1">
        <f t="array" aca="1" ref="F3346" ca="1">IF(G3346&lt;&gt;"",INDIRECT("'"&amp;G3346&amp;"'!"&amp;H3346),"")</f>
        <v/>
      </c>
      <c r="G3346" s="1533"/>
      <c r="I3346" s="4"/>
      <c r="J3346" s="4"/>
      <c r="K3346" s="4"/>
    </row>
    <row r="3347" spans="1:19" x14ac:dyDescent="0.2">
      <c r="A3347" s="1">
        <v>3342</v>
      </c>
      <c r="D3347" s="4"/>
      <c r="E3347" s="2" t="b">
        <f t="shared" ca="1" si="90"/>
        <v>1</v>
      </c>
      <c r="F3347" s="2" t="str" cm="1">
        <f t="array" aca="1" ref="F3347" ca="1">IF(G3347&lt;&gt;"",INDIRECT("'"&amp;G3347&amp;"'!"&amp;H3347),"")</f>
        <v/>
      </c>
      <c r="G3347" s="1533"/>
      <c r="I3347" s="4"/>
      <c r="J3347" s="4"/>
      <c r="K3347" s="4"/>
    </row>
    <row r="3348" spans="1:19" x14ac:dyDescent="0.2">
      <c r="A3348" s="1">
        <v>3343</v>
      </c>
      <c r="D3348" s="4"/>
      <c r="E3348" s="2" t="b">
        <f t="shared" ca="1" si="90"/>
        <v>1</v>
      </c>
      <c r="F3348" s="2" t="str" cm="1">
        <f t="array" aca="1" ref="F3348" ca="1">IF(G3348&lt;&gt;"",INDIRECT("'"&amp;G3348&amp;"'!"&amp;H3348),"")</f>
        <v/>
      </c>
      <c r="G3348" s="1533"/>
      <c r="I3348" s="4"/>
      <c r="J3348" s="4"/>
      <c r="K3348" s="4"/>
    </row>
    <row r="3349" spans="1:19" x14ac:dyDescent="0.2">
      <c r="A3349">
        <v>3344</v>
      </c>
      <c r="B3349" s="7">
        <f>'BudgetSum 2-4'!C6</f>
        <v>0</v>
      </c>
      <c r="C3349" s="3">
        <f t="shared" si="91"/>
        <v>3344</v>
      </c>
      <c r="E3349" s="2" t="b">
        <f t="shared" ca="1" si="90"/>
        <v>1</v>
      </c>
      <c r="F3349" s="2" cm="1">
        <f t="array" aca="1" ref="F3349" ca="1">IF(G3349&lt;&gt;"",INDIRECT("'"&amp;G3349&amp;"'!"&amp;H3349),"")</f>
        <v>0</v>
      </c>
      <c r="G3349" s="1533" t="s">
        <v>6770</v>
      </c>
      <c r="H3349" s="2" t="s">
        <v>5056</v>
      </c>
    </row>
    <row r="3350" spans="1:19" x14ac:dyDescent="0.2">
      <c r="A3350">
        <v>3345</v>
      </c>
      <c r="B3350" s="7">
        <f>'BudgetSum 2-4'!D6</f>
        <v>0</v>
      </c>
      <c r="C3350" s="3">
        <f t="shared" si="91"/>
        <v>3345</v>
      </c>
      <c r="E3350" s="2" t="b">
        <f t="shared" ca="1" si="90"/>
        <v>1</v>
      </c>
      <c r="F3350" s="2" cm="1">
        <f t="array" aca="1" ref="F3350" ca="1">IF(G3350&lt;&gt;"",INDIRECT("'"&amp;G3350&amp;"'!"&amp;H3350),"")</f>
        <v>0</v>
      </c>
      <c r="G3350" s="1533" t="s">
        <v>6770</v>
      </c>
      <c r="H3350" s="2" t="s">
        <v>5057</v>
      </c>
    </row>
    <row r="3351" spans="1:19" x14ac:dyDescent="0.2">
      <c r="A3351" s="1">
        <v>3346</v>
      </c>
      <c r="D3351" s="4"/>
      <c r="E3351" s="2" t="b">
        <f t="shared" ca="1" si="90"/>
        <v>1</v>
      </c>
      <c r="F3351" s="2" t="str" cm="1">
        <f t="array" aca="1" ref="F3351" ca="1">IF(G3351&lt;&gt;"",INDIRECT("'"&amp;G3351&amp;"'!"&amp;H3351),"")</f>
        <v/>
      </c>
      <c r="G3351" s="1533"/>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33" t="s">
        <v>6770</v>
      </c>
      <c r="H3352" s="2" t="s">
        <v>5058</v>
      </c>
    </row>
    <row r="3353" spans="1:19" x14ac:dyDescent="0.2">
      <c r="A3353">
        <v>3348</v>
      </c>
      <c r="B3353" s="7">
        <f>'BudgetSum 2-4'!G6</f>
        <v>0</v>
      </c>
      <c r="C3353" s="3">
        <f t="shared" si="91"/>
        <v>3348</v>
      </c>
      <c r="E3353" s="2" t="b">
        <f t="shared" ca="1" si="90"/>
        <v>1</v>
      </c>
      <c r="F3353" s="2" cm="1">
        <f t="array" aca="1" ref="F3353" ca="1">IF(G3353&lt;&gt;"",INDIRECT("'"&amp;G3353&amp;"'!"&amp;H3353),"")</f>
        <v>0</v>
      </c>
      <c r="G3353" s="1533" t="s">
        <v>6770</v>
      </c>
      <c r="H3353" s="2" t="s">
        <v>5059</v>
      </c>
    </row>
    <row r="3354" spans="1:19" x14ac:dyDescent="0.2">
      <c r="A3354" s="1">
        <v>3349</v>
      </c>
      <c r="D3354" s="4"/>
      <c r="E3354" s="2" t="b">
        <f t="shared" ca="1" si="90"/>
        <v>1</v>
      </c>
      <c r="F3354" s="2" t="str" cm="1">
        <f t="array" aca="1" ref="F3354" ca="1">IF(G3354&lt;&gt;"",INDIRECT("'"&amp;G3354&amp;"'!"&amp;H3354),"")</f>
        <v/>
      </c>
      <c r="G3354" s="1533"/>
      <c r="I3354" s="4"/>
      <c r="J3354" s="4"/>
      <c r="K3354" s="4"/>
    </row>
    <row r="3355" spans="1:19" x14ac:dyDescent="0.2">
      <c r="A3355">
        <v>3350</v>
      </c>
      <c r="B3355" s="8">
        <f>'CashSum 5'!C3</f>
        <v>33026527</v>
      </c>
      <c r="C3355" s="3">
        <f t="shared" si="91"/>
        <v>-33023177</v>
      </c>
      <c r="E3355" s="2" t="b">
        <f t="shared" ca="1" si="90"/>
        <v>1</v>
      </c>
      <c r="F3355" s="2" cm="1">
        <f t="array" aca="1" ref="F3355" ca="1">IF(G3355&lt;&gt;"",INDIRECT("'"&amp;G3355&amp;"'!"&amp;H3355),"")</f>
        <v>33026527</v>
      </c>
      <c r="G3355" s="1533" t="s">
        <v>6771</v>
      </c>
      <c r="H3355" s="2" t="s">
        <v>4863</v>
      </c>
      <c r="S3355" s="8"/>
    </row>
    <row r="3356" spans="1:19" x14ac:dyDescent="0.2">
      <c r="A3356" s="1">
        <v>3351</v>
      </c>
      <c r="E3356" s="2" t="b">
        <f t="shared" ca="1" si="90"/>
        <v>1</v>
      </c>
      <c r="F3356" s="2" t="str" cm="1">
        <f t="array" aca="1" ref="F3356" ca="1">IF(G3356&lt;&gt;"",INDIRECT("'"&amp;G3356&amp;"'!"&amp;H3356),"")</f>
        <v/>
      </c>
      <c r="G3356" s="1533"/>
    </row>
    <row r="3357" spans="1:19" x14ac:dyDescent="0.2">
      <c r="A3357" s="1">
        <v>3352</v>
      </c>
      <c r="E3357" s="2" t="b">
        <f t="shared" ca="1" si="90"/>
        <v>1</v>
      </c>
      <c r="F3357" s="2" t="str" cm="1">
        <f t="array" aca="1" ref="F3357" ca="1">IF(G3357&lt;&gt;"",INDIRECT("'"&amp;G3357&amp;"'!"&amp;H3357),"")</f>
        <v/>
      </c>
      <c r="G3357" s="1533"/>
    </row>
    <row r="3358" spans="1:19" x14ac:dyDescent="0.2">
      <c r="A3358">
        <v>3353</v>
      </c>
      <c r="B3358" s="8">
        <f>'CashSum 5'!D3</f>
        <v>3096275</v>
      </c>
      <c r="C3358" s="3">
        <f t="shared" si="91"/>
        <v>-3092922</v>
      </c>
      <c r="E3358" s="2" t="b">
        <f t="shared" ca="1" si="90"/>
        <v>1</v>
      </c>
      <c r="F3358" s="2" cm="1">
        <f t="array" aca="1" ref="F3358" ca="1">IF(G3358&lt;&gt;"",INDIRECT("'"&amp;G3358&amp;"'!"&amp;H3358),"")</f>
        <v>3096275</v>
      </c>
      <c r="G3358" s="1533" t="s">
        <v>6771</v>
      </c>
      <c r="H3358" s="2" t="s">
        <v>4865</v>
      </c>
      <c r="S3358" s="8"/>
    </row>
    <row r="3359" spans="1:19" x14ac:dyDescent="0.2">
      <c r="A3359" s="1">
        <v>3354</v>
      </c>
      <c r="E3359" s="2" t="b">
        <f t="shared" ca="1" si="90"/>
        <v>1</v>
      </c>
      <c r="F3359" s="2" t="str" cm="1">
        <f t="array" aca="1" ref="F3359" ca="1">IF(G3359&lt;&gt;"",INDIRECT("'"&amp;G3359&amp;"'!"&amp;H3359),"")</f>
        <v/>
      </c>
      <c r="G3359" s="1533"/>
    </row>
    <row r="3360" spans="1:19" x14ac:dyDescent="0.2">
      <c r="A3360" s="1">
        <v>3355</v>
      </c>
      <c r="E3360" s="2" t="b">
        <f t="shared" ca="1" si="90"/>
        <v>1</v>
      </c>
      <c r="F3360" s="2" t="str" cm="1">
        <f t="array" aca="1" ref="F3360" ca="1">IF(G3360&lt;&gt;"",INDIRECT("'"&amp;G3360&amp;"'!"&amp;H3360),"")</f>
        <v/>
      </c>
      <c r="G3360" s="1533"/>
    </row>
    <row r="3361" spans="1:19" x14ac:dyDescent="0.2">
      <c r="A3361">
        <v>3356</v>
      </c>
      <c r="B3361" s="8">
        <f>'CashSum 5'!E3</f>
        <v>718960</v>
      </c>
      <c r="C3361" s="3">
        <f t="shared" si="91"/>
        <v>-715604</v>
      </c>
      <c r="E3361" s="2" t="b">
        <f t="shared" ca="1" si="90"/>
        <v>1</v>
      </c>
      <c r="F3361" s="2" cm="1">
        <f t="array" aca="1" ref="F3361" ca="1">IF(G3361&lt;&gt;"",INDIRECT("'"&amp;G3361&amp;"'!"&amp;H3361),"")</f>
        <v>718960</v>
      </c>
      <c r="G3361" s="1533" t="s">
        <v>6771</v>
      </c>
      <c r="H3361" s="2" t="s">
        <v>4867</v>
      </c>
      <c r="S3361" s="8"/>
    </row>
    <row r="3362" spans="1:19" x14ac:dyDescent="0.2">
      <c r="A3362" s="1">
        <v>3357</v>
      </c>
      <c r="E3362" s="2" t="b">
        <f t="shared" ca="1" si="90"/>
        <v>1</v>
      </c>
      <c r="F3362" s="2" t="str" cm="1">
        <f t="array" aca="1" ref="F3362" ca="1">IF(G3362&lt;&gt;"",INDIRECT("'"&amp;G3362&amp;"'!"&amp;H3362),"")</f>
        <v/>
      </c>
      <c r="G3362" s="1533"/>
    </row>
    <row r="3363" spans="1:19" x14ac:dyDescent="0.2">
      <c r="A3363">
        <v>3358</v>
      </c>
      <c r="B3363" s="8">
        <f>'CashSum 5'!F3</f>
        <v>2586310</v>
      </c>
      <c r="C3363" s="3">
        <f t="shared" si="91"/>
        <v>-2582952</v>
      </c>
      <c r="E3363" s="2" t="b">
        <f t="shared" ca="1" si="90"/>
        <v>1</v>
      </c>
      <c r="F3363" s="2" cm="1">
        <f t="array" aca="1" ref="F3363" ca="1">IF(G3363&lt;&gt;"",INDIRECT("'"&amp;G3363&amp;"'!"&amp;H3363),"")</f>
        <v>2586310</v>
      </c>
      <c r="G3363" s="1533" t="s">
        <v>6771</v>
      </c>
      <c r="H3363" s="2" t="s">
        <v>4869</v>
      </c>
      <c r="S3363" s="8"/>
    </row>
    <row r="3364" spans="1:19" x14ac:dyDescent="0.2">
      <c r="A3364" s="1">
        <v>3359</v>
      </c>
      <c r="E3364" s="2" t="b">
        <f t="shared" ca="1" si="90"/>
        <v>1</v>
      </c>
      <c r="F3364" s="2" t="str" cm="1">
        <f t="array" aca="1" ref="F3364" ca="1">IF(G3364&lt;&gt;"",INDIRECT("'"&amp;G3364&amp;"'!"&amp;H3364),"")</f>
        <v/>
      </c>
      <c r="G3364" s="1533"/>
    </row>
    <row r="3365" spans="1:19" x14ac:dyDescent="0.2">
      <c r="A3365" s="1">
        <v>3360</v>
      </c>
      <c r="E3365" s="2" t="b">
        <f t="shared" ca="1" si="90"/>
        <v>1</v>
      </c>
      <c r="F3365" s="2" t="str" cm="1">
        <f t="array" aca="1" ref="F3365" ca="1">IF(G3365&lt;&gt;"",INDIRECT("'"&amp;G3365&amp;"'!"&amp;H3365),"")</f>
        <v/>
      </c>
      <c r="G3365" s="1533"/>
    </row>
    <row r="3366" spans="1:19" x14ac:dyDescent="0.2">
      <c r="A3366">
        <v>3361</v>
      </c>
      <c r="B3366" s="8">
        <f>'CashSum 5'!G3</f>
        <v>1711453</v>
      </c>
      <c r="C3366" s="3">
        <f t="shared" si="91"/>
        <v>-1708092</v>
      </c>
      <c r="E3366" s="2" t="b">
        <f t="shared" ca="1" si="90"/>
        <v>1</v>
      </c>
      <c r="F3366" s="2" cm="1">
        <f t="array" aca="1" ref="F3366" ca="1">IF(G3366&lt;&gt;"",INDIRECT("'"&amp;G3366&amp;"'!"&amp;H3366),"")</f>
        <v>1711453</v>
      </c>
      <c r="G3366" s="1533" t="s">
        <v>6771</v>
      </c>
      <c r="H3366" s="2" t="s">
        <v>4871</v>
      </c>
      <c r="S3366" s="8"/>
    </row>
    <row r="3367" spans="1:19" x14ac:dyDescent="0.2">
      <c r="A3367" s="1">
        <v>3362</v>
      </c>
      <c r="E3367" s="2" t="b">
        <f t="shared" ca="1" si="90"/>
        <v>1</v>
      </c>
      <c r="F3367" s="2" t="str" cm="1">
        <f t="array" aca="1" ref="F3367" ca="1">IF(G3367&lt;&gt;"",INDIRECT("'"&amp;G3367&amp;"'!"&amp;H3367),"")</f>
        <v/>
      </c>
      <c r="G3367" s="1533"/>
    </row>
    <row r="3368" spans="1:19" x14ac:dyDescent="0.2">
      <c r="A3368" s="1">
        <v>3363</v>
      </c>
      <c r="E3368" s="2" t="b">
        <f t="shared" ca="1" si="90"/>
        <v>1</v>
      </c>
      <c r="F3368" s="2" t="str" cm="1">
        <f t="array" aca="1" ref="F3368" ca="1">IF(G3368&lt;&gt;"",INDIRECT("'"&amp;G3368&amp;"'!"&amp;H3368),"")</f>
        <v/>
      </c>
      <c r="G3368" s="1533"/>
    </row>
    <row r="3369" spans="1:19" x14ac:dyDescent="0.2">
      <c r="A3369">
        <v>3364</v>
      </c>
      <c r="B3369" s="8">
        <f>'CashSum 5'!H3</f>
        <v>2034364</v>
      </c>
      <c r="C3369" s="3">
        <f t="shared" si="91"/>
        <v>-2031000</v>
      </c>
      <c r="E3369" s="2" t="b">
        <f t="shared" ca="1" si="90"/>
        <v>1</v>
      </c>
      <c r="F3369" s="2" cm="1">
        <f t="array" aca="1" ref="F3369" ca="1">IF(G3369&lt;&gt;"",INDIRECT("'"&amp;G3369&amp;"'!"&amp;H3369),"")</f>
        <v>2034364</v>
      </c>
      <c r="G3369" s="1533" t="s">
        <v>6771</v>
      </c>
      <c r="H3369" s="2" t="s">
        <v>4873</v>
      </c>
      <c r="S3369" s="8"/>
    </row>
    <row r="3370" spans="1:19" x14ac:dyDescent="0.2">
      <c r="A3370" s="1">
        <v>3365</v>
      </c>
      <c r="E3370" s="2" t="b">
        <f t="shared" ca="1" si="90"/>
        <v>1</v>
      </c>
      <c r="F3370" s="2" t="str" cm="1">
        <f t="array" aca="1" ref="F3370" ca="1">IF(G3370&lt;&gt;"",INDIRECT("'"&amp;G3370&amp;"'!"&amp;H3370),"")</f>
        <v/>
      </c>
      <c r="G3370" s="1533"/>
    </row>
    <row r="3371" spans="1:19" x14ac:dyDescent="0.2">
      <c r="A3371">
        <v>3366</v>
      </c>
      <c r="B3371" s="8">
        <f>'CashSum 5'!I3</f>
        <v>3897060</v>
      </c>
      <c r="C3371" s="3">
        <f t="shared" si="91"/>
        <v>-3893694</v>
      </c>
      <c r="E3371" s="2" t="b">
        <f t="shared" ca="1" si="90"/>
        <v>1</v>
      </c>
      <c r="F3371" s="2" cm="1">
        <f t="array" aca="1" ref="F3371" ca="1">IF(G3371&lt;&gt;"",INDIRECT("'"&amp;G3371&amp;"'!"&amp;H3371),"")</f>
        <v>3897060</v>
      </c>
      <c r="G3371" s="1533" t="s">
        <v>6771</v>
      </c>
      <c r="H3371" s="2" t="s">
        <v>5046</v>
      </c>
      <c r="S3371" s="8"/>
    </row>
    <row r="3372" spans="1:19" x14ac:dyDescent="0.2">
      <c r="A3372" s="1">
        <v>3367</v>
      </c>
      <c r="E3372" s="2" t="b">
        <f t="shared" ca="1" si="90"/>
        <v>1</v>
      </c>
      <c r="F3372" s="2" t="str" cm="1">
        <f t="array" aca="1" ref="F3372" ca="1">IF(G3372&lt;&gt;"",INDIRECT("'"&amp;G3372&amp;"'!"&amp;H3372),"")</f>
        <v/>
      </c>
      <c r="G3372" s="1533"/>
    </row>
    <row r="3373" spans="1:19" x14ac:dyDescent="0.2">
      <c r="A3373" s="1">
        <v>3368</v>
      </c>
      <c r="D3373" s="4"/>
      <c r="E3373" s="2" t="b">
        <f t="shared" ca="1" si="90"/>
        <v>1</v>
      </c>
      <c r="F3373" s="2" t="str" cm="1">
        <f t="array" aca="1" ref="F3373" ca="1">IF(G3373&lt;&gt;"",INDIRECT("'"&amp;G3373&amp;"'!"&amp;H3373),"")</f>
        <v/>
      </c>
      <c r="G3373" s="1533"/>
      <c r="I3373" s="4"/>
      <c r="J3373" s="4"/>
      <c r="K3373" s="4"/>
    </row>
    <row r="3374" spans="1:19" x14ac:dyDescent="0.2">
      <c r="A3374" s="1">
        <v>3369</v>
      </c>
      <c r="D3374" s="3" t="s">
        <v>299</v>
      </c>
      <c r="E3374" s="2" t="b">
        <f t="shared" ca="1" si="90"/>
        <v>1</v>
      </c>
      <c r="F3374" s="2" t="str" cm="1">
        <f t="array" aca="1" ref="F3374" ca="1">IF(G3374&lt;&gt;"",INDIRECT("'"&amp;G3374&amp;"'!"&amp;H3374),"")</f>
        <v/>
      </c>
      <c r="G3374" s="1533"/>
    </row>
    <row r="3375" spans="1:19" x14ac:dyDescent="0.2">
      <c r="A3375" s="1">
        <v>3370</v>
      </c>
      <c r="E3375" s="2" t="b">
        <f t="shared" ca="1" si="90"/>
        <v>1</v>
      </c>
      <c r="F3375" s="2" t="str" cm="1">
        <f t="array" aca="1" ref="F3375" ca="1">IF(G3375&lt;&gt;"",INDIRECT("'"&amp;G3375&amp;"'!"&amp;H3375),"")</f>
        <v/>
      </c>
      <c r="G3375" s="1533"/>
    </row>
    <row r="3376" spans="1:19" x14ac:dyDescent="0.2">
      <c r="A3376" s="1">
        <v>3371</v>
      </c>
      <c r="D3376" s="4"/>
      <c r="E3376" s="2" t="b">
        <f t="shared" ca="1" si="90"/>
        <v>1</v>
      </c>
      <c r="F3376" s="2" t="str" cm="1">
        <f t="array" aca="1" ref="F3376" ca="1">IF(G3376&lt;&gt;"",INDIRECT("'"&amp;G3376&amp;"'!"&amp;H3376),"")</f>
        <v/>
      </c>
      <c r="G3376" s="1533"/>
      <c r="I3376" s="4"/>
      <c r="J3376" s="4"/>
      <c r="K3376" s="4"/>
    </row>
    <row r="3377" spans="1:11" x14ac:dyDescent="0.2">
      <c r="A3377" s="1">
        <v>3372</v>
      </c>
      <c r="D3377" s="4"/>
      <c r="E3377" s="2" t="b">
        <f t="shared" ca="1" si="90"/>
        <v>1</v>
      </c>
      <c r="F3377" s="2" t="str" cm="1">
        <f t="array" aca="1" ref="F3377" ca="1">IF(G3377&lt;&gt;"",INDIRECT("'"&amp;G3377&amp;"'!"&amp;H3377),"")</f>
        <v/>
      </c>
      <c r="G3377" s="1533"/>
      <c r="I3377" s="4"/>
      <c r="J3377" s="4"/>
      <c r="K3377" s="4"/>
    </row>
    <row r="3378" spans="1:11" x14ac:dyDescent="0.2">
      <c r="A3378" s="1">
        <v>3373</v>
      </c>
      <c r="D3378" s="4"/>
      <c r="E3378" s="2" t="b">
        <f t="shared" ca="1" si="90"/>
        <v>1</v>
      </c>
      <c r="F3378" s="2" t="str" cm="1">
        <f t="array" aca="1" ref="F3378" ca="1">IF(G3378&lt;&gt;"",INDIRECT("'"&amp;G3378&amp;"'!"&amp;H3378),"")</f>
        <v/>
      </c>
      <c r="G3378" s="1533"/>
      <c r="I3378" s="4"/>
      <c r="J3378" s="4"/>
      <c r="K3378" s="4"/>
    </row>
    <row r="3379" spans="1:11" x14ac:dyDescent="0.2">
      <c r="A3379" s="1">
        <v>3374</v>
      </c>
      <c r="E3379" s="2" t="b">
        <f t="shared" ca="1" si="90"/>
        <v>1</v>
      </c>
      <c r="F3379" s="2" t="str" cm="1">
        <f t="array" aca="1" ref="F3379" ca="1">IF(G3379&lt;&gt;"",INDIRECT("'"&amp;G3379&amp;"'!"&amp;H3379),"")</f>
        <v/>
      </c>
      <c r="G3379" s="1533"/>
    </row>
    <row r="3380" spans="1:11" x14ac:dyDescent="0.2">
      <c r="A3380" s="1">
        <v>3375</v>
      </c>
      <c r="E3380" s="2" t="b">
        <f t="shared" ca="1" si="90"/>
        <v>1</v>
      </c>
      <c r="F3380" s="2" t="str" cm="1">
        <f t="array" aca="1" ref="F3380" ca="1">IF(G3380&lt;&gt;"",INDIRECT("'"&amp;G3380&amp;"'!"&amp;H3380),"")</f>
        <v/>
      </c>
      <c r="G3380" s="1533"/>
    </row>
    <row r="3381" spans="1:11" x14ac:dyDescent="0.2">
      <c r="A3381" s="1">
        <v>3376</v>
      </c>
      <c r="D3381" s="4"/>
      <c r="E3381" s="2" t="b">
        <f t="shared" ca="1" si="90"/>
        <v>1</v>
      </c>
      <c r="F3381" s="2" t="str" cm="1">
        <f t="array" aca="1" ref="F3381" ca="1">IF(G3381&lt;&gt;"",INDIRECT("'"&amp;G3381&amp;"'!"&amp;H3381),"")</f>
        <v/>
      </c>
      <c r="G3381" s="1533"/>
      <c r="I3381" s="4"/>
      <c r="J3381" s="4"/>
      <c r="K3381" s="4"/>
    </row>
    <row r="3382" spans="1:11" x14ac:dyDescent="0.2">
      <c r="A3382" s="1">
        <v>3377</v>
      </c>
      <c r="D3382" s="4"/>
      <c r="E3382" s="2" t="b">
        <f t="shared" ca="1" si="90"/>
        <v>1</v>
      </c>
      <c r="F3382" s="2" t="str" cm="1">
        <f t="array" aca="1" ref="F3382" ca="1">IF(G3382&lt;&gt;"",INDIRECT("'"&amp;G3382&amp;"'!"&amp;H3382),"")</f>
        <v/>
      </c>
      <c r="G3382" s="1533"/>
      <c r="I3382" s="4"/>
      <c r="J3382" s="4"/>
      <c r="K3382" s="4"/>
    </row>
    <row r="3383" spans="1:11" x14ac:dyDescent="0.2">
      <c r="A3383" s="1">
        <v>3378</v>
      </c>
      <c r="D3383" s="4"/>
      <c r="E3383" s="2" t="b">
        <f t="shared" ca="1" si="90"/>
        <v>1</v>
      </c>
      <c r="F3383" s="2" t="str" cm="1">
        <f t="array" aca="1" ref="F3383" ca="1">IF(G3383&lt;&gt;"",INDIRECT("'"&amp;G3383&amp;"'!"&amp;H3383),"")</f>
        <v/>
      </c>
      <c r="G3383" s="1533"/>
      <c r="I3383" s="4"/>
      <c r="J3383" s="4"/>
      <c r="K3383" s="4"/>
    </row>
    <row r="3384" spans="1:11" x14ac:dyDescent="0.2">
      <c r="A3384" s="1">
        <v>3379</v>
      </c>
      <c r="D3384" s="4"/>
      <c r="E3384" s="2" t="b">
        <f t="shared" ca="1" si="90"/>
        <v>1</v>
      </c>
      <c r="F3384" s="2" t="str" cm="1">
        <f t="array" aca="1" ref="F3384" ca="1">IF(G3384&lt;&gt;"",INDIRECT("'"&amp;G3384&amp;"'!"&amp;H3384),"")</f>
        <v/>
      </c>
      <c r="G3384" s="1533"/>
      <c r="I3384" s="4"/>
      <c r="J3384" s="4"/>
      <c r="K3384" s="4"/>
    </row>
    <row r="3385" spans="1:11" x14ac:dyDescent="0.2">
      <c r="A3385" s="1">
        <v>3380</v>
      </c>
      <c r="D3385" s="4"/>
      <c r="E3385" s="2" t="b">
        <f t="shared" ca="1" si="90"/>
        <v>1</v>
      </c>
      <c r="F3385" s="2" t="str" cm="1">
        <f t="array" aca="1" ref="F3385" ca="1">IF(G3385&lt;&gt;"",INDIRECT("'"&amp;G3385&amp;"'!"&amp;H3385),"")</f>
        <v/>
      </c>
      <c r="G3385" s="1533"/>
      <c r="I3385" s="4"/>
      <c r="J3385" s="4"/>
      <c r="K3385" s="4"/>
    </row>
    <row r="3386" spans="1:11" x14ac:dyDescent="0.2">
      <c r="A3386" s="1">
        <v>3381</v>
      </c>
      <c r="D3386" s="3" t="s">
        <v>299</v>
      </c>
      <c r="E3386" s="2" t="b">
        <f t="shared" ca="1" si="90"/>
        <v>1</v>
      </c>
      <c r="F3386" s="2" t="str" cm="1">
        <f t="array" aca="1" ref="F3386" ca="1">IF(G3386&lt;&gt;"",INDIRECT("'"&amp;G3386&amp;"'!"&amp;H3386),"")</f>
        <v/>
      </c>
      <c r="G3386" s="1533"/>
    </row>
    <row r="3387" spans="1:11" x14ac:dyDescent="0.2">
      <c r="A3387" s="1">
        <v>3382</v>
      </c>
      <c r="D3387" s="3" t="s">
        <v>299</v>
      </c>
      <c r="E3387" s="2" t="b">
        <f t="shared" ca="1" si="90"/>
        <v>1</v>
      </c>
      <c r="F3387" s="2" t="str" cm="1">
        <f t="array" aca="1" ref="F3387" ca="1">IF(G3387&lt;&gt;"",INDIRECT("'"&amp;G3387&amp;"'!"&amp;H3387),"")</f>
        <v/>
      </c>
      <c r="G3387" s="1533"/>
    </row>
    <row r="3388" spans="1:11" x14ac:dyDescent="0.2">
      <c r="A3388" s="1">
        <v>3383</v>
      </c>
      <c r="D3388" s="3" t="s">
        <v>299</v>
      </c>
      <c r="E3388" s="2" t="b">
        <f t="shared" ca="1" si="90"/>
        <v>1</v>
      </c>
      <c r="F3388" s="2" t="str" cm="1">
        <f t="array" aca="1" ref="F3388" ca="1">IF(G3388&lt;&gt;"",INDIRECT("'"&amp;G3388&amp;"'!"&amp;H3388),"")</f>
        <v/>
      </c>
      <c r="G3388" s="1533"/>
    </row>
    <row r="3389" spans="1:11" x14ac:dyDescent="0.2">
      <c r="A3389" s="1">
        <v>3384</v>
      </c>
      <c r="D3389" s="3" t="s">
        <v>299</v>
      </c>
      <c r="E3389" s="2" t="b">
        <f t="shared" ca="1" si="90"/>
        <v>1</v>
      </c>
      <c r="F3389" s="2" t="str" cm="1">
        <f t="array" aca="1" ref="F3389" ca="1">IF(G3389&lt;&gt;"",INDIRECT("'"&amp;G3389&amp;"'!"&amp;H3389),"")</f>
        <v/>
      </c>
      <c r="G3389" s="1533"/>
    </row>
    <row r="3390" spans="1:11" x14ac:dyDescent="0.2">
      <c r="A3390" s="1">
        <v>3385</v>
      </c>
      <c r="E3390" s="2" t="b">
        <f t="shared" ca="1" si="90"/>
        <v>1</v>
      </c>
      <c r="F3390" s="2" t="str" cm="1">
        <f t="array" aca="1" ref="F3390" ca="1">IF(G3390&lt;&gt;"",INDIRECT("'"&amp;G3390&amp;"'!"&amp;H3390),"")</f>
        <v/>
      </c>
      <c r="G3390" s="1533"/>
    </row>
    <row r="3391" spans="1:11" x14ac:dyDescent="0.2">
      <c r="A3391" s="1">
        <v>3386</v>
      </c>
      <c r="E3391" s="2" t="b">
        <f t="shared" ca="1" si="90"/>
        <v>1</v>
      </c>
      <c r="F3391" s="2" t="str" cm="1">
        <f t="array" aca="1" ref="F3391" ca="1">IF(G3391&lt;&gt;"",INDIRECT("'"&amp;G3391&amp;"'!"&amp;H3391),"")</f>
        <v/>
      </c>
      <c r="G3391" s="1533"/>
    </row>
    <row r="3392" spans="1:11" x14ac:dyDescent="0.2">
      <c r="A3392" s="1">
        <v>3387</v>
      </c>
      <c r="E3392" s="2" t="b">
        <f t="shared" ca="1" si="90"/>
        <v>1</v>
      </c>
      <c r="F3392" s="2" t="str" cm="1">
        <f t="array" aca="1" ref="F3392" ca="1">IF(G3392&lt;&gt;"",INDIRECT("'"&amp;G3392&amp;"'!"&amp;H3392),"")</f>
        <v/>
      </c>
      <c r="G3392" s="1533"/>
    </row>
    <row r="3393" spans="1:11" x14ac:dyDescent="0.2">
      <c r="A3393" s="1">
        <v>3388</v>
      </c>
      <c r="E3393" s="2" t="b">
        <f t="shared" ca="1" si="90"/>
        <v>1</v>
      </c>
      <c r="F3393" s="2" t="str" cm="1">
        <f t="array" aca="1" ref="F3393" ca="1">IF(G3393&lt;&gt;"",INDIRECT("'"&amp;G3393&amp;"'!"&amp;H3393),"")</f>
        <v/>
      </c>
      <c r="G3393" s="1533"/>
    </row>
    <row r="3394" spans="1:11" x14ac:dyDescent="0.2">
      <c r="A3394" s="1">
        <v>3389</v>
      </c>
      <c r="E3394" s="2" t="b">
        <f t="shared" ref="E3394:E3457" ca="1" si="92">F3394=B3394</f>
        <v>1</v>
      </c>
      <c r="F3394" s="2" t="str" cm="1">
        <f t="array" aca="1" ref="F3394" ca="1">IF(G3394&lt;&gt;"",INDIRECT("'"&amp;G3394&amp;"'!"&amp;H3394),"")</f>
        <v/>
      </c>
      <c r="G3394" s="1533"/>
    </row>
    <row r="3395" spans="1:11" x14ac:dyDescent="0.2">
      <c r="A3395" s="1">
        <v>3390</v>
      </c>
      <c r="E3395" s="2" t="b">
        <f t="shared" ca="1" si="92"/>
        <v>1</v>
      </c>
      <c r="F3395" s="2" t="str" cm="1">
        <f t="array" aca="1" ref="F3395" ca="1">IF(G3395&lt;&gt;"",INDIRECT("'"&amp;G3395&amp;"'!"&amp;H3395),"")</f>
        <v/>
      </c>
      <c r="G3395" s="1533"/>
    </row>
    <row r="3396" spans="1:11" x14ac:dyDescent="0.2">
      <c r="A3396" s="1">
        <v>3391</v>
      </c>
      <c r="E3396" s="2" t="b">
        <f t="shared" ca="1" si="92"/>
        <v>1</v>
      </c>
      <c r="F3396" s="2" t="str" cm="1">
        <f t="array" aca="1" ref="F3396" ca="1">IF(G3396&lt;&gt;"",INDIRECT("'"&amp;G3396&amp;"'!"&amp;H3396),"")</f>
        <v/>
      </c>
      <c r="G3396" s="1533"/>
    </row>
    <row r="3397" spans="1:11" x14ac:dyDescent="0.2">
      <c r="A3397" s="1">
        <v>3392</v>
      </c>
      <c r="E3397" s="2" t="b">
        <f t="shared" ca="1" si="92"/>
        <v>1</v>
      </c>
      <c r="F3397" s="2" t="str" cm="1">
        <f t="array" aca="1" ref="F3397" ca="1">IF(G3397&lt;&gt;"",INDIRECT("'"&amp;G3397&amp;"'!"&amp;H3397),"")</f>
        <v/>
      </c>
      <c r="G3397" s="1533"/>
    </row>
    <row r="3398" spans="1:11" x14ac:dyDescent="0.2">
      <c r="A3398" s="1">
        <v>3393</v>
      </c>
      <c r="E3398" s="2" t="b">
        <f t="shared" ca="1" si="92"/>
        <v>1</v>
      </c>
      <c r="F3398" s="2" t="str" cm="1">
        <f t="array" aca="1" ref="F3398" ca="1">IF(G3398&lt;&gt;"",INDIRECT("'"&amp;G3398&amp;"'!"&amp;H3398),"")</f>
        <v/>
      </c>
      <c r="G3398" s="1533"/>
    </row>
    <row r="3399" spans="1:11" x14ac:dyDescent="0.2">
      <c r="A3399" s="1">
        <v>3394</v>
      </c>
      <c r="D3399" s="4"/>
      <c r="E3399" s="2" t="b">
        <f t="shared" ca="1" si="92"/>
        <v>1</v>
      </c>
      <c r="F3399" s="2" t="str" cm="1">
        <f t="array" aca="1" ref="F3399" ca="1">IF(G3399&lt;&gt;"",INDIRECT("'"&amp;G3399&amp;"'!"&amp;H3399),"")</f>
        <v/>
      </c>
      <c r="G3399" s="1533"/>
      <c r="I3399" s="4"/>
      <c r="J3399" s="4"/>
      <c r="K3399" s="4"/>
    </row>
    <row r="3400" spans="1:11" x14ac:dyDescent="0.2">
      <c r="A3400" s="1">
        <v>3395</v>
      </c>
      <c r="D3400" s="4"/>
      <c r="E3400" s="2" t="b">
        <f t="shared" ca="1" si="92"/>
        <v>1</v>
      </c>
      <c r="F3400" s="2" t="str" cm="1">
        <f t="array" aca="1" ref="F3400" ca="1">IF(G3400&lt;&gt;"",INDIRECT("'"&amp;G3400&amp;"'!"&amp;H3400),"")</f>
        <v/>
      </c>
      <c r="G3400" s="1533"/>
      <c r="I3400" s="4"/>
      <c r="J3400" s="4"/>
      <c r="K3400" s="4"/>
    </row>
    <row r="3401" spans="1:11" x14ac:dyDescent="0.2">
      <c r="A3401" s="1">
        <v>3396</v>
      </c>
      <c r="D3401" s="4"/>
      <c r="E3401" s="2" t="b">
        <f t="shared" ca="1" si="92"/>
        <v>1</v>
      </c>
      <c r="F3401" s="2" t="str" cm="1">
        <f t="array" aca="1" ref="F3401" ca="1">IF(G3401&lt;&gt;"",INDIRECT("'"&amp;G3401&amp;"'!"&amp;H3401),"")</f>
        <v/>
      </c>
      <c r="G3401" s="1533"/>
      <c r="I3401" s="4"/>
      <c r="J3401" s="4"/>
      <c r="K3401" s="4"/>
    </row>
    <row r="3402" spans="1:11" x14ac:dyDescent="0.2">
      <c r="A3402" s="1">
        <v>3397</v>
      </c>
      <c r="D3402" s="4"/>
      <c r="E3402" s="2" t="b">
        <f t="shared" ca="1" si="92"/>
        <v>1</v>
      </c>
      <c r="F3402" s="2" t="str" cm="1">
        <f t="array" aca="1" ref="F3402" ca="1">IF(G3402&lt;&gt;"",INDIRECT("'"&amp;G3402&amp;"'!"&amp;H3402),"")</f>
        <v/>
      </c>
      <c r="G3402" s="1533"/>
      <c r="I3402" s="4"/>
      <c r="J3402" s="4"/>
      <c r="K3402" s="4"/>
    </row>
    <row r="3403" spans="1:11" x14ac:dyDescent="0.2">
      <c r="A3403" s="1">
        <v>3398</v>
      </c>
      <c r="E3403" s="2" t="b">
        <f t="shared" ca="1" si="92"/>
        <v>1</v>
      </c>
      <c r="F3403" s="2" t="str" cm="1">
        <f t="array" aca="1" ref="F3403" ca="1">IF(G3403&lt;&gt;"",INDIRECT("'"&amp;G3403&amp;"'!"&amp;H3403),"")</f>
        <v/>
      </c>
      <c r="G3403" s="1533"/>
    </row>
    <row r="3404" spans="1:11" x14ac:dyDescent="0.2">
      <c r="A3404" s="1">
        <v>3399</v>
      </c>
      <c r="D3404" s="4"/>
      <c r="E3404" s="2" t="b">
        <f t="shared" ca="1" si="92"/>
        <v>1</v>
      </c>
      <c r="F3404" s="2" t="str" cm="1">
        <f t="array" aca="1" ref="F3404" ca="1">IF(G3404&lt;&gt;"",INDIRECT("'"&amp;G3404&amp;"'!"&amp;H3404),"")</f>
        <v/>
      </c>
      <c r="G3404" s="1533"/>
      <c r="I3404" s="4"/>
      <c r="J3404" s="4"/>
      <c r="K3404" s="4"/>
    </row>
    <row r="3405" spans="1:11" x14ac:dyDescent="0.2">
      <c r="A3405" s="1">
        <v>3400</v>
      </c>
      <c r="D3405" s="4"/>
      <c r="E3405" s="2" t="b">
        <f t="shared" ca="1" si="92"/>
        <v>1</v>
      </c>
      <c r="F3405" s="2" t="str" cm="1">
        <f t="array" aca="1" ref="F3405" ca="1">IF(G3405&lt;&gt;"",INDIRECT("'"&amp;G3405&amp;"'!"&amp;H3405),"")</f>
        <v/>
      </c>
      <c r="G3405" s="1533"/>
      <c r="I3405" s="4"/>
      <c r="J3405" s="4"/>
      <c r="K3405" s="4"/>
    </row>
    <row r="3406" spans="1:11" x14ac:dyDescent="0.2">
      <c r="A3406" s="1">
        <v>3401</v>
      </c>
      <c r="D3406" s="4"/>
      <c r="E3406" s="2" t="b">
        <f t="shared" ca="1" si="92"/>
        <v>1</v>
      </c>
      <c r="F3406" s="2" t="str" cm="1">
        <f t="array" aca="1" ref="F3406" ca="1">IF(G3406&lt;&gt;"",INDIRECT("'"&amp;G3406&amp;"'!"&amp;H3406),"")</f>
        <v/>
      </c>
      <c r="G3406" s="1533"/>
      <c r="I3406" s="4"/>
      <c r="J3406" s="4"/>
      <c r="K3406" s="4"/>
    </row>
    <row r="3407" spans="1:11" x14ac:dyDescent="0.2">
      <c r="A3407" s="1">
        <v>3402</v>
      </c>
      <c r="D3407" s="4"/>
      <c r="E3407" s="2" t="b">
        <f t="shared" ca="1" si="92"/>
        <v>1</v>
      </c>
      <c r="F3407" s="2" t="str" cm="1">
        <f t="array" aca="1" ref="F3407" ca="1">IF(G3407&lt;&gt;"",INDIRECT("'"&amp;G3407&amp;"'!"&amp;H3407),"")</f>
        <v/>
      </c>
      <c r="G3407" s="1533"/>
      <c r="I3407" s="4"/>
      <c r="J3407" s="4"/>
      <c r="K3407" s="4"/>
    </row>
    <row r="3408" spans="1:11" x14ac:dyDescent="0.2">
      <c r="A3408" s="1">
        <v>3403</v>
      </c>
      <c r="D3408" s="4"/>
      <c r="E3408" s="2" t="b">
        <f t="shared" ca="1" si="92"/>
        <v>1</v>
      </c>
      <c r="F3408" s="2" t="str" cm="1">
        <f t="array" aca="1" ref="F3408" ca="1">IF(G3408&lt;&gt;"",INDIRECT("'"&amp;G3408&amp;"'!"&amp;H3408),"")</f>
        <v/>
      </c>
      <c r="G3408" s="1533"/>
      <c r="I3408" s="4"/>
      <c r="J3408" s="4"/>
      <c r="K3408" s="4"/>
    </row>
    <row r="3409" spans="1:11" x14ac:dyDescent="0.2">
      <c r="A3409" s="1">
        <v>3404</v>
      </c>
      <c r="D3409" s="4"/>
      <c r="E3409" s="2" t="b">
        <f t="shared" ca="1" si="92"/>
        <v>1</v>
      </c>
      <c r="F3409" s="2" t="str" cm="1">
        <f t="array" aca="1" ref="F3409" ca="1">IF(G3409&lt;&gt;"",INDIRECT("'"&amp;G3409&amp;"'!"&amp;H3409),"")</f>
        <v/>
      </c>
      <c r="G3409" s="1533"/>
      <c r="I3409" s="4"/>
      <c r="J3409" s="4"/>
      <c r="K3409" s="4"/>
    </row>
    <row r="3410" spans="1:11" x14ac:dyDescent="0.2">
      <c r="A3410" s="1">
        <v>3405</v>
      </c>
      <c r="D3410" s="4"/>
      <c r="E3410" s="2" t="b">
        <f t="shared" ca="1" si="92"/>
        <v>1</v>
      </c>
      <c r="F3410" s="2" t="str" cm="1">
        <f t="array" aca="1" ref="F3410" ca="1">IF(G3410&lt;&gt;"",INDIRECT("'"&amp;G3410&amp;"'!"&amp;H3410),"")</f>
        <v/>
      </c>
      <c r="G3410" s="1533"/>
      <c r="I3410" s="4"/>
      <c r="J3410" s="4"/>
      <c r="K3410" s="4"/>
    </row>
    <row r="3411" spans="1:11" x14ac:dyDescent="0.2">
      <c r="A3411" s="1">
        <v>3406</v>
      </c>
      <c r="D3411" s="4"/>
      <c r="E3411" s="2" t="b">
        <f t="shared" ca="1" si="92"/>
        <v>1</v>
      </c>
      <c r="F3411" s="2" t="str" cm="1">
        <f t="array" aca="1" ref="F3411" ca="1">IF(G3411&lt;&gt;"",INDIRECT("'"&amp;G3411&amp;"'!"&amp;H3411),"")</f>
        <v/>
      </c>
      <c r="G3411" s="1533"/>
      <c r="I3411" s="4"/>
      <c r="J3411" s="4"/>
      <c r="K3411" s="4"/>
    </row>
    <row r="3412" spans="1:11" x14ac:dyDescent="0.2">
      <c r="A3412" s="1">
        <v>3407</v>
      </c>
      <c r="D3412" s="4"/>
      <c r="E3412" s="2" t="b">
        <f t="shared" ca="1" si="92"/>
        <v>1</v>
      </c>
      <c r="F3412" s="2" t="str" cm="1">
        <f t="array" aca="1" ref="F3412" ca="1">IF(G3412&lt;&gt;"",INDIRECT("'"&amp;G3412&amp;"'!"&amp;H3412),"")</f>
        <v/>
      </c>
      <c r="G3412" s="1533"/>
      <c r="I3412" s="4"/>
      <c r="J3412" s="4"/>
      <c r="K3412" s="4"/>
    </row>
    <row r="3413" spans="1:11" x14ac:dyDescent="0.2">
      <c r="A3413" s="1">
        <v>3408</v>
      </c>
      <c r="D3413" s="4"/>
      <c r="E3413" s="2" t="b">
        <f t="shared" ca="1" si="92"/>
        <v>1</v>
      </c>
      <c r="F3413" s="2" t="str" cm="1">
        <f t="array" aca="1" ref="F3413" ca="1">IF(G3413&lt;&gt;"",INDIRECT("'"&amp;G3413&amp;"'!"&amp;H3413),"")</f>
        <v/>
      </c>
      <c r="G3413" s="1533"/>
      <c r="I3413" s="4"/>
      <c r="J3413" s="4"/>
      <c r="K3413" s="4"/>
    </row>
    <row r="3414" spans="1:11" x14ac:dyDescent="0.2">
      <c r="A3414" s="1">
        <v>3409</v>
      </c>
      <c r="D3414" s="4"/>
      <c r="E3414" s="2" t="b">
        <f t="shared" ca="1" si="92"/>
        <v>1</v>
      </c>
      <c r="F3414" s="2" t="str" cm="1">
        <f t="array" aca="1" ref="F3414" ca="1">IF(G3414&lt;&gt;"",INDIRECT("'"&amp;G3414&amp;"'!"&amp;H3414),"")</f>
        <v/>
      </c>
      <c r="G3414" s="1533"/>
      <c r="I3414" s="4"/>
      <c r="J3414" s="4"/>
      <c r="K3414" s="4"/>
    </row>
    <row r="3415" spans="1:11" x14ac:dyDescent="0.2">
      <c r="A3415" s="1">
        <v>3410</v>
      </c>
      <c r="D3415" s="4"/>
      <c r="E3415" s="2" t="b">
        <f t="shared" ca="1" si="92"/>
        <v>1</v>
      </c>
      <c r="F3415" s="2" t="str" cm="1">
        <f t="array" aca="1" ref="F3415" ca="1">IF(G3415&lt;&gt;"",INDIRECT("'"&amp;G3415&amp;"'!"&amp;H3415),"")</f>
        <v/>
      </c>
      <c r="G3415" s="1533"/>
      <c r="I3415" s="4"/>
      <c r="J3415" s="4"/>
      <c r="K3415" s="4"/>
    </row>
    <row r="3416" spans="1:11" x14ac:dyDescent="0.2">
      <c r="A3416" s="1">
        <v>3411</v>
      </c>
      <c r="D3416" s="4"/>
      <c r="E3416" s="2" t="b">
        <f t="shared" ca="1" si="92"/>
        <v>1</v>
      </c>
      <c r="F3416" s="2" t="str" cm="1">
        <f t="array" aca="1" ref="F3416" ca="1">IF(G3416&lt;&gt;"",INDIRECT("'"&amp;G3416&amp;"'!"&amp;H3416),"")</f>
        <v/>
      </c>
      <c r="G3416" s="1533"/>
      <c r="I3416" s="4"/>
      <c r="J3416" s="4"/>
      <c r="K3416" s="4"/>
    </row>
    <row r="3417" spans="1:11" x14ac:dyDescent="0.2">
      <c r="A3417" s="1">
        <v>3412</v>
      </c>
      <c r="D3417" s="4"/>
      <c r="E3417" s="2" t="b">
        <f t="shared" ca="1" si="92"/>
        <v>1</v>
      </c>
      <c r="F3417" s="2" t="str" cm="1">
        <f t="array" aca="1" ref="F3417" ca="1">IF(G3417&lt;&gt;"",INDIRECT("'"&amp;G3417&amp;"'!"&amp;H3417),"")</f>
        <v/>
      </c>
      <c r="G3417" s="1533"/>
      <c r="I3417" s="4"/>
      <c r="J3417" s="4"/>
      <c r="K3417" s="4"/>
    </row>
    <row r="3418" spans="1:11" x14ac:dyDescent="0.2">
      <c r="A3418" s="1">
        <v>3413</v>
      </c>
      <c r="D3418" s="4"/>
      <c r="E3418" s="2" t="b">
        <f t="shared" ca="1" si="92"/>
        <v>1</v>
      </c>
      <c r="F3418" s="2" t="str" cm="1">
        <f t="array" aca="1" ref="F3418" ca="1">IF(G3418&lt;&gt;"",INDIRECT("'"&amp;G3418&amp;"'!"&amp;H3418),"")</f>
        <v/>
      </c>
      <c r="G3418" s="1533"/>
      <c r="I3418" s="4"/>
      <c r="J3418" s="4"/>
      <c r="K3418" s="4"/>
    </row>
    <row r="3419" spans="1:11" x14ac:dyDescent="0.2">
      <c r="A3419" s="1">
        <v>3414</v>
      </c>
      <c r="D3419" s="4"/>
      <c r="E3419" s="2" t="b">
        <f t="shared" ca="1" si="92"/>
        <v>1</v>
      </c>
      <c r="F3419" s="2" t="str" cm="1">
        <f t="array" aca="1" ref="F3419" ca="1">IF(G3419&lt;&gt;"",INDIRECT("'"&amp;G3419&amp;"'!"&amp;H3419),"")</f>
        <v/>
      </c>
      <c r="G3419" s="1533"/>
      <c r="I3419" s="4"/>
      <c r="J3419" s="4"/>
      <c r="K3419" s="4"/>
    </row>
    <row r="3420" spans="1:11" x14ac:dyDescent="0.2">
      <c r="A3420" s="1">
        <v>3415</v>
      </c>
      <c r="D3420" s="4"/>
      <c r="E3420" s="2" t="b">
        <f t="shared" ca="1" si="92"/>
        <v>1</v>
      </c>
      <c r="F3420" s="2" t="str" cm="1">
        <f t="array" aca="1" ref="F3420" ca="1">IF(G3420&lt;&gt;"",INDIRECT("'"&amp;G3420&amp;"'!"&amp;H3420),"")</f>
        <v/>
      </c>
      <c r="G3420" s="1533"/>
      <c r="I3420" s="4"/>
      <c r="J3420" s="4"/>
      <c r="K3420" s="4"/>
    </row>
    <row r="3421" spans="1:11" x14ac:dyDescent="0.2">
      <c r="A3421" s="1">
        <v>3416</v>
      </c>
      <c r="D3421" s="4"/>
      <c r="E3421" s="2" t="b">
        <f t="shared" ca="1" si="92"/>
        <v>1</v>
      </c>
      <c r="F3421" s="2" t="str" cm="1">
        <f t="array" aca="1" ref="F3421" ca="1">IF(G3421&lt;&gt;"",INDIRECT("'"&amp;G3421&amp;"'!"&amp;H3421),"")</f>
        <v/>
      </c>
      <c r="G3421" s="1533"/>
      <c r="I3421" s="4"/>
      <c r="J3421" s="4"/>
      <c r="K3421" s="4"/>
    </row>
    <row r="3422" spans="1:11" x14ac:dyDescent="0.2">
      <c r="A3422" s="1">
        <v>3417</v>
      </c>
      <c r="D3422" s="4"/>
      <c r="E3422" s="2" t="b">
        <f t="shared" ca="1" si="92"/>
        <v>1</v>
      </c>
      <c r="F3422" s="2" t="str" cm="1">
        <f t="array" aca="1" ref="F3422" ca="1">IF(G3422&lt;&gt;"",INDIRECT("'"&amp;G3422&amp;"'!"&amp;H3422),"")</f>
        <v/>
      </c>
      <c r="G3422" s="1533"/>
      <c r="I3422" s="4"/>
      <c r="J3422" s="4"/>
      <c r="K3422" s="4"/>
    </row>
    <row r="3423" spans="1:11" x14ac:dyDescent="0.2">
      <c r="A3423" s="1">
        <v>3418</v>
      </c>
      <c r="D3423" s="4"/>
      <c r="E3423" s="2" t="b">
        <f t="shared" ca="1" si="92"/>
        <v>1</v>
      </c>
      <c r="F3423" s="2" t="str" cm="1">
        <f t="array" aca="1" ref="F3423" ca="1">IF(G3423&lt;&gt;"",INDIRECT("'"&amp;G3423&amp;"'!"&amp;H3423),"")</f>
        <v/>
      </c>
      <c r="G3423" s="1533"/>
      <c r="I3423" s="4"/>
      <c r="J3423" s="4"/>
      <c r="K3423" s="4"/>
    </row>
    <row r="3424" spans="1:11" x14ac:dyDescent="0.2">
      <c r="A3424" s="1">
        <v>3419</v>
      </c>
      <c r="D3424" s="4"/>
      <c r="E3424" s="2" t="b">
        <f t="shared" ca="1" si="92"/>
        <v>1</v>
      </c>
      <c r="F3424" s="2" t="str" cm="1">
        <f t="array" aca="1" ref="F3424" ca="1">IF(G3424&lt;&gt;"",INDIRECT("'"&amp;G3424&amp;"'!"&amp;H3424),"")</f>
        <v/>
      </c>
      <c r="G3424" s="1533"/>
      <c r="I3424" s="4"/>
      <c r="J3424" s="4"/>
      <c r="K3424" s="4"/>
    </row>
    <row r="3425" spans="1:11" x14ac:dyDescent="0.2">
      <c r="A3425" s="1">
        <v>3420</v>
      </c>
      <c r="D3425" s="4"/>
      <c r="E3425" s="2" t="b">
        <f t="shared" ca="1" si="92"/>
        <v>1</v>
      </c>
      <c r="F3425" s="2" t="str" cm="1">
        <f t="array" aca="1" ref="F3425" ca="1">IF(G3425&lt;&gt;"",INDIRECT("'"&amp;G3425&amp;"'!"&amp;H3425),"")</f>
        <v/>
      </c>
      <c r="G3425" s="1533"/>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33" t="s">
        <v>6772</v>
      </c>
      <c r="H3426" s="2" t="s">
        <v>5060</v>
      </c>
    </row>
    <row r="3427" spans="1:11" x14ac:dyDescent="0.2">
      <c r="A3427">
        <v>3422</v>
      </c>
      <c r="B3427" s="7">
        <f>'EstExp 12-20'!D129</f>
        <v>0</v>
      </c>
      <c r="C3427" s="3">
        <f t="shared" si="93"/>
        <v>3422</v>
      </c>
      <c r="E3427" s="2" t="b">
        <f t="shared" ca="1" si="92"/>
        <v>1</v>
      </c>
      <c r="F3427" s="2" cm="1">
        <f t="array" aca="1" ref="F3427" ca="1">IF(G3427&lt;&gt;"",INDIRECT("'"&amp;G3427&amp;"'!"&amp;H3427),"")</f>
        <v>0</v>
      </c>
      <c r="G3427" s="1533" t="s">
        <v>6772</v>
      </c>
      <c r="H3427" s="2" t="s">
        <v>5061</v>
      </c>
    </row>
    <row r="3428" spans="1:11" x14ac:dyDescent="0.2">
      <c r="A3428">
        <v>3423</v>
      </c>
      <c r="B3428" s="7">
        <f>'EstExp 12-20'!E129</f>
        <v>0</v>
      </c>
      <c r="C3428" s="3">
        <f t="shared" si="93"/>
        <v>3423</v>
      </c>
      <c r="E3428" s="2" t="b">
        <f t="shared" ca="1" si="92"/>
        <v>1</v>
      </c>
      <c r="F3428" s="2" cm="1">
        <f t="array" aca="1" ref="F3428" ca="1">IF(G3428&lt;&gt;"",INDIRECT("'"&amp;G3428&amp;"'!"&amp;H3428),"")</f>
        <v>0</v>
      </c>
      <c r="G3428" s="1533" t="s">
        <v>6772</v>
      </c>
      <c r="H3428" s="2" t="s">
        <v>5062</v>
      </c>
    </row>
    <row r="3429" spans="1:11" x14ac:dyDescent="0.2">
      <c r="A3429">
        <v>3424</v>
      </c>
      <c r="B3429" s="7">
        <f>'EstExp 12-20'!F129</f>
        <v>0</v>
      </c>
      <c r="C3429" s="3">
        <f t="shared" si="93"/>
        <v>3424</v>
      </c>
      <c r="E3429" s="2" t="b">
        <f t="shared" ca="1" si="92"/>
        <v>1</v>
      </c>
      <c r="F3429" s="2" cm="1">
        <f t="array" aca="1" ref="F3429" ca="1">IF(G3429&lt;&gt;"",INDIRECT("'"&amp;G3429&amp;"'!"&amp;H3429),"")</f>
        <v>0</v>
      </c>
      <c r="G3429" s="1533" t="s">
        <v>6772</v>
      </c>
      <c r="H3429" s="2" t="s">
        <v>5063</v>
      </c>
    </row>
    <row r="3430" spans="1:11" x14ac:dyDescent="0.2">
      <c r="A3430">
        <v>3425</v>
      </c>
      <c r="B3430" s="7">
        <f>'EstExp 12-20'!G129</f>
        <v>0</v>
      </c>
      <c r="C3430" s="3">
        <f t="shared" si="93"/>
        <v>3425</v>
      </c>
      <c r="E3430" s="2" t="b">
        <f t="shared" ca="1" si="92"/>
        <v>1</v>
      </c>
      <c r="F3430" s="2" cm="1">
        <f t="array" aca="1" ref="F3430" ca="1">IF(G3430&lt;&gt;"",INDIRECT("'"&amp;G3430&amp;"'!"&amp;H3430),"")</f>
        <v>0</v>
      </c>
      <c r="G3430" s="1533" t="s">
        <v>6772</v>
      </c>
      <c r="H3430" s="2" t="s">
        <v>5064</v>
      </c>
    </row>
    <row r="3431" spans="1:11" x14ac:dyDescent="0.2">
      <c r="A3431">
        <v>3426</v>
      </c>
      <c r="B3431" s="7">
        <f>'EstExp 12-20'!H129</f>
        <v>0</v>
      </c>
      <c r="C3431" s="3">
        <f t="shared" si="93"/>
        <v>3426</v>
      </c>
      <c r="E3431" s="2" t="b">
        <f t="shared" ca="1" si="92"/>
        <v>1</v>
      </c>
      <c r="F3431" s="2" cm="1">
        <f t="array" aca="1" ref="F3431" ca="1">IF(G3431&lt;&gt;"",INDIRECT("'"&amp;G3431&amp;"'!"&amp;H3431),"")</f>
        <v>0</v>
      </c>
      <c r="G3431" s="1533" t="s">
        <v>6772</v>
      </c>
      <c r="H3431" s="2" t="s">
        <v>5065</v>
      </c>
    </row>
    <row r="3432" spans="1:11" x14ac:dyDescent="0.2">
      <c r="A3432">
        <v>3427</v>
      </c>
      <c r="B3432" s="7">
        <f>'EstExp 12-20'!K129</f>
        <v>0</v>
      </c>
      <c r="C3432" s="3">
        <f t="shared" si="93"/>
        <v>3427</v>
      </c>
      <c r="E3432" s="2" t="b">
        <f t="shared" ca="1" si="92"/>
        <v>1</v>
      </c>
      <c r="F3432" s="2" cm="1">
        <f t="array" aca="1" ref="F3432" ca="1">IF(G3432&lt;&gt;"",INDIRECT("'"&amp;G3432&amp;"'!"&amp;H3432),"")</f>
        <v>0</v>
      </c>
      <c r="G3432" s="1533" t="s">
        <v>6772</v>
      </c>
      <c r="H3432" s="2" t="s">
        <v>5066</v>
      </c>
    </row>
    <row r="3433" spans="1:11" x14ac:dyDescent="0.2">
      <c r="A3433" s="1">
        <v>3428</v>
      </c>
      <c r="E3433" s="2" t="b">
        <f t="shared" ca="1" si="92"/>
        <v>1</v>
      </c>
      <c r="F3433" s="2" t="str" cm="1">
        <f t="array" aca="1" ref="F3433" ca="1">IF(G3433&lt;&gt;"",INDIRECT("'"&amp;G3433&amp;"'!"&amp;H3433),"")</f>
        <v/>
      </c>
      <c r="G3433" s="1533"/>
    </row>
    <row r="3434" spans="1:11" x14ac:dyDescent="0.2">
      <c r="A3434">
        <v>3429</v>
      </c>
      <c r="B3434" s="7">
        <f>'BudgetSum 2-4'!E28</f>
        <v>0</v>
      </c>
      <c r="C3434" s="3">
        <f t="shared" si="93"/>
        <v>3429</v>
      </c>
      <c r="E3434" s="2" t="b">
        <f t="shared" ca="1" si="92"/>
        <v>1</v>
      </c>
      <c r="F3434" s="2" cm="1">
        <f t="array" aca="1" ref="F3434" ca="1">IF(G3434&lt;&gt;"",INDIRECT("'"&amp;G3434&amp;"'!"&amp;H3434),"")</f>
        <v>0</v>
      </c>
      <c r="G3434" s="1533" t="s">
        <v>6770</v>
      </c>
      <c r="H3434" s="2" t="s">
        <v>5067</v>
      </c>
    </row>
    <row r="3435" spans="1:11" x14ac:dyDescent="0.2">
      <c r="A3435" s="1">
        <v>3430</v>
      </c>
      <c r="D3435" s="4"/>
      <c r="E3435" s="2" t="b">
        <f t="shared" ca="1" si="92"/>
        <v>1</v>
      </c>
      <c r="F3435" s="2" t="str" cm="1">
        <f t="array" aca="1" ref="F3435" ca="1">IF(G3435&lt;&gt;"",INDIRECT("'"&amp;G3435&amp;"'!"&amp;H3435),"")</f>
        <v/>
      </c>
      <c r="G3435" s="1533"/>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33" t="s">
        <v>6770</v>
      </c>
      <c r="H3436" s="2" t="s">
        <v>5068</v>
      </c>
    </row>
    <row r="3437" spans="1:11" x14ac:dyDescent="0.2">
      <c r="A3437">
        <v>3432</v>
      </c>
      <c r="B3437" s="7">
        <f>'BudgetSum 2-4'!H28</f>
        <v>0</v>
      </c>
      <c r="C3437" s="3">
        <f t="shared" si="93"/>
        <v>3432</v>
      </c>
      <c r="E3437" s="2" t="b">
        <f t="shared" ca="1" si="92"/>
        <v>1</v>
      </c>
      <c r="F3437" s="2" cm="1">
        <f t="array" aca="1" ref="F3437" ca="1">IF(G3437&lt;&gt;"",INDIRECT("'"&amp;G3437&amp;"'!"&amp;H3437),"")</f>
        <v>0</v>
      </c>
      <c r="G3437" s="1533" t="s">
        <v>6770</v>
      </c>
      <c r="H3437" s="2" t="s">
        <v>5069</v>
      </c>
    </row>
    <row r="3438" spans="1:11" x14ac:dyDescent="0.2">
      <c r="A3438" s="1">
        <v>3433</v>
      </c>
      <c r="D3438" s="4"/>
      <c r="E3438" s="2" t="b">
        <f t="shared" ca="1" si="92"/>
        <v>1</v>
      </c>
      <c r="F3438" s="2" t="str" cm="1">
        <f t="array" aca="1" ref="F3438" ca="1">IF(G3438&lt;&gt;"",INDIRECT("'"&amp;G3438&amp;"'!"&amp;H3438),"")</f>
        <v/>
      </c>
      <c r="G3438" s="1533"/>
      <c r="I3438" s="4"/>
      <c r="J3438" s="4"/>
      <c r="K3438" s="4"/>
    </row>
    <row r="3439" spans="1:11" x14ac:dyDescent="0.2">
      <c r="A3439" s="1">
        <v>3434</v>
      </c>
      <c r="D3439" s="3" t="s">
        <v>299</v>
      </c>
      <c r="E3439" s="2" t="b">
        <f t="shared" ca="1" si="92"/>
        <v>1</v>
      </c>
      <c r="F3439" s="2" t="str" cm="1">
        <f t="array" aca="1" ref="F3439" ca="1">IF(G3439&lt;&gt;"",INDIRECT("'"&amp;G3439&amp;"'!"&amp;H3439),"")</f>
        <v/>
      </c>
      <c r="G3439" s="1533"/>
    </row>
    <row r="3440" spans="1:11" x14ac:dyDescent="0.2">
      <c r="A3440" s="1">
        <v>3435</v>
      </c>
      <c r="D3440" s="4"/>
      <c r="E3440" s="2" t="b">
        <f t="shared" ca="1" si="92"/>
        <v>1</v>
      </c>
      <c r="F3440" s="2" t="str" cm="1">
        <f t="array" aca="1" ref="F3440" ca="1">IF(G3440&lt;&gt;"",INDIRECT("'"&amp;G3440&amp;"'!"&amp;H3440),"")</f>
        <v/>
      </c>
      <c r="G3440" s="1533"/>
      <c r="I3440" s="4"/>
      <c r="J3440" s="4"/>
      <c r="K3440" s="4"/>
    </row>
    <row r="3441" spans="1:11" x14ac:dyDescent="0.2">
      <c r="A3441" s="1">
        <v>3436</v>
      </c>
      <c r="D3441" s="4"/>
      <c r="E3441" s="2" t="b">
        <f t="shared" ca="1" si="92"/>
        <v>1</v>
      </c>
      <c r="F3441" s="2" t="str" cm="1">
        <f t="array" aca="1" ref="F3441" ca="1">IF(G3441&lt;&gt;"",INDIRECT("'"&amp;G3441&amp;"'!"&amp;H3441),"")</f>
        <v/>
      </c>
      <c r="G3441" s="1533"/>
      <c r="I3441" s="4"/>
      <c r="J3441" s="4"/>
      <c r="K3441" s="4"/>
    </row>
    <row r="3442" spans="1:11" x14ac:dyDescent="0.2">
      <c r="A3442" s="1">
        <v>3437</v>
      </c>
      <c r="D3442" s="4"/>
      <c r="E3442" s="2" t="b">
        <f t="shared" ca="1" si="92"/>
        <v>1</v>
      </c>
      <c r="F3442" s="2" t="str" cm="1">
        <f t="array" aca="1" ref="F3442" ca="1">IF(G3442&lt;&gt;"",INDIRECT("'"&amp;G3442&amp;"'!"&amp;H3442),"")</f>
        <v/>
      </c>
      <c r="G3442" s="1533"/>
      <c r="I3442" s="4"/>
      <c r="J3442" s="4"/>
      <c r="K3442" s="4"/>
    </row>
    <row r="3443" spans="1:11" x14ac:dyDescent="0.2">
      <c r="A3443" s="1">
        <v>3438</v>
      </c>
      <c r="D3443" s="4"/>
      <c r="E3443" s="2" t="b">
        <f t="shared" ca="1" si="92"/>
        <v>1</v>
      </c>
      <c r="F3443" s="2" t="str" cm="1">
        <f t="array" aca="1" ref="F3443" ca="1">IF(G3443&lt;&gt;"",INDIRECT("'"&amp;G3443&amp;"'!"&amp;H3443),"")</f>
        <v/>
      </c>
      <c r="G3443" s="1533"/>
      <c r="I3443" s="4"/>
      <c r="J3443" s="4"/>
      <c r="K3443" s="4"/>
    </row>
    <row r="3444" spans="1:11" x14ac:dyDescent="0.2">
      <c r="A3444" s="1">
        <v>3439</v>
      </c>
      <c r="D3444" s="4"/>
      <c r="E3444" s="2" t="b">
        <f t="shared" ca="1" si="92"/>
        <v>1</v>
      </c>
      <c r="F3444" s="2" t="str" cm="1">
        <f t="array" aca="1" ref="F3444" ca="1">IF(G3444&lt;&gt;"",INDIRECT("'"&amp;G3444&amp;"'!"&amp;H3444),"")</f>
        <v/>
      </c>
      <c r="G3444" s="1533"/>
      <c r="I3444" s="4"/>
      <c r="J3444" s="4"/>
      <c r="K3444" s="4"/>
    </row>
    <row r="3445" spans="1:11" x14ac:dyDescent="0.2">
      <c r="A3445" s="1">
        <v>3440</v>
      </c>
      <c r="D3445" s="4"/>
      <c r="E3445" s="2" t="b">
        <f t="shared" ca="1" si="92"/>
        <v>1</v>
      </c>
      <c r="F3445" s="2" t="str" cm="1">
        <f t="array" aca="1" ref="F3445" ca="1">IF(G3445&lt;&gt;"",INDIRECT("'"&amp;G3445&amp;"'!"&amp;H3445),"")</f>
        <v/>
      </c>
      <c r="G3445" s="1533"/>
      <c r="I3445" s="4"/>
      <c r="J3445" s="4"/>
      <c r="K3445" s="4"/>
    </row>
    <row r="3446" spans="1:11" x14ac:dyDescent="0.2">
      <c r="A3446" s="1">
        <v>3441</v>
      </c>
      <c r="D3446" s="4"/>
      <c r="E3446" s="2" t="b">
        <f t="shared" ca="1" si="92"/>
        <v>1</v>
      </c>
      <c r="F3446" s="2" t="str" cm="1">
        <f t="array" aca="1" ref="F3446" ca="1">IF(G3446&lt;&gt;"",INDIRECT("'"&amp;G3446&amp;"'!"&amp;H3446),"")</f>
        <v/>
      </c>
      <c r="G3446" s="1533"/>
      <c r="I3446" s="4"/>
      <c r="J3446" s="4"/>
      <c r="K3446" s="4"/>
    </row>
    <row r="3447" spans="1:11" x14ac:dyDescent="0.2">
      <c r="A3447" s="1">
        <v>3442</v>
      </c>
      <c r="D3447" s="4"/>
      <c r="E3447" s="2" t="b">
        <f t="shared" ca="1" si="92"/>
        <v>1</v>
      </c>
      <c r="F3447" s="2" t="str" cm="1">
        <f t="array" aca="1" ref="F3447" ca="1">IF(G3447&lt;&gt;"",INDIRECT("'"&amp;G3447&amp;"'!"&amp;H3447),"")</f>
        <v/>
      </c>
      <c r="G3447" s="1533"/>
      <c r="I3447" s="4"/>
      <c r="J3447" s="4"/>
      <c r="K3447" s="4"/>
    </row>
    <row r="3448" spans="1:11" x14ac:dyDescent="0.2">
      <c r="A3448" s="1">
        <v>3443</v>
      </c>
      <c r="D3448" s="4"/>
      <c r="E3448" s="2" t="b">
        <f t="shared" ca="1" si="92"/>
        <v>1</v>
      </c>
      <c r="F3448" s="2" t="str" cm="1">
        <f t="array" aca="1" ref="F3448" ca="1">IF(G3448&lt;&gt;"",INDIRECT("'"&amp;G3448&amp;"'!"&amp;H3448),"")</f>
        <v/>
      </c>
      <c r="G3448" s="1533"/>
      <c r="I3448" s="4"/>
      <c r="J3448" s="4"/>
      <c r="K3448" s="4"/>
    </row>
    <row r="3449" spans="1:11" x14ac:dyDescent="0.2">
      <c r="A3449" s="1">
        <v>3444</v>
      </c>
      <c r="D3449" s="4"/>
      <c r="E3449" s="2" t="b">
        <f t="shared" ca="1" si="92"/>
        <v>1</v>
      </c>
      <c r="F3449" s="2" t="str" cm="1">
        <f t="array" aca="1" ref="F3449" ca="1">IF(G3449&lt;&gt;"",INDIRECT("'"&amp;G3449&amp;"'!"&amp;H3449),"")</f>
        <v/>
      </c>
      <c r="G3449" s="1533"/>
      <c r="I3449" s="4"/>
      <c r="J3449" s="4"/>
      <c r="K3449" s="4"/>
    </row>
    <row r="3450" spans="1:11" x14ac:dyDescent="0.2">
      <c r="A3450" s="1">
        <v>3445</v>
      </c>
      <c r="D3450" s="4"/>
      <c r="E3450" s="2" t="b">
        <f t="shared" ca="1" si="92"/>
        <v>1</v>
      </c>
      <c r="F3450" s="2" t="str" cm="1">
        <f t="array" aca="1" ref="F3450" ca="1">IF(G3450&lt;&gt;"",INDIRECT("'"&amp;G3450&amp;"'!"&amp;H3450),"")</f>
        <v/>
      </c>
      <c r="G3450" s="1533"/>
      <c r="I3450" s="4"/>
      <c r="J3450" s="4"/>
      <c r="K3450" s="4"/>
    </row>
    <row r="3451" spans="1:11" x14ac:dyDescent="0.2">
      <c r="A3451" s="1">
        <v>3446</v>
      </c>
      <c r="D3451" s="4"/>
      <c r="E3451" s="2" t="b">
        <f t="shared" ca="1" si="92"/>
        <v>1</v>
      </c>
      <c r="F3451" s="2" t="str" cm="1">
        <f t="array" aca="1" ref="F3451" ca="1">IF(G3451&lt;&gt;"",INDIRECT("'"&amp;G3451&amp;"'!"&amp;H3451),"")</f>
        <v/>
      </c>
      <c r="G3451" s="1533"/>
      <c r="I3451" s="4"/>
      <c r="J3451" s="4"/>
      <c r="K3451" s="4"/>
    </row>
    <row r="3452" spans="1:11" x14ac:dyDescent="0.2">
      <c r="A3452" s="1">
        <v>3447</v>
      </c>
      <c r="D3452" s="4"/>
      <c r="E3452" s="2" t="b">
        <f t="shared" ca="1" si="92"/>
        <v>1</v>
      </c>
      <c r="F3452" s="2" t="str" cm="1">
        <f t="array" aca="1" ref="F3452" ca="1">IF(G3452&lt;&gt;"",INDIRECT("'"&amp;G3452&amp;"'!"&amp;H3452),"")</f>
        <v/>
      </c>
      <c r="G3452" s="1533"/>
      <c r="I3452" s="4"/>
      <c r="J3452" s="4"/>
      <c r="K3452" s="4"/>
    </row>
    <row r="3453" spans="1:11" x14ac:dyDescent="0.2">
      <c r="A3453">
        <v>3448</v>
      </c>
      <c r="E3453" s="2" t="b">
        <f t="shared" ca="1" si="92"/>
        <v>1</v>
      </c>
      <c r="F3453" s="2" t="str" cm="1">
        <f t="array" aca="1" ref="F3453" ca="1">IF(G3453&lt;&gt;"",INDIRECT("'"&amp;G3453&amp;"'!"&amp;H3453),"")</f>
        <v/>
      </c>
      <c r="G3453" s="1533"/>
    </row>
    <row r="3454" spans="1:11" x14ac:dyDescent="0.2">
      <c r="A3454" s="1">
        <v>3449</v>
      </c>
      <c r="E3454" s="2" t="b">
        <f t="shared" ca="1" si="92"/>
        <v>1</v>
      </c>
      <c r="F3454" s="2" t="str" cm="1">
        <f t="array" aca="1" ref="F3454" ca="1">IF(G3454&lt;&gt;"",INDIRECT("'"&amp;G3454&amp;"'!"&amp;H3454),"")</f>
        <v/>
      </c>
      <c r="G3454" s="1533"/>
    </row>
    <row r="3455" spans="1:11" x14ac:dyDescent="0.2">
      <c r="A3455" s="1">
        <v>3450</v>
      </c>
      <c r="E3455" s="2" t="b">
        <f t="shared" ca="1" si="92"/>
        <v>1</v>
      </c>
      <c r="F3455" s="2" t="str" cm="1">
        <f t="array" aca="1" ref="F3455" ca="1">IF(G3455&lt;&gt;"",INDIRECT("'"&amp;G3455&amp;"'!"&amp;H3455),"")</f>
        <v/>
      </c>
      <c r="G3455" s="1533"/>
    </row>
    <row r="3456" spans="1:11" x14ac:dyDescent="0.2">
      <c r="A3456" s="1">
        <v>3451</v>
      </c>
      <c r="E3456" s="2" t="b">
        <f t="shared" ca="1" si="92"/>
        <v>1</v>
      </c>
      <c r="F3456" s="2" t="str" cm="1">
        <f t="array" aca="1" ref="F3456" ca="1">IF(G3456&lt;&gt;"",INDIRECT("'"&amp;G3456&amp;"'!"&amp;H3456),"")</f>
        <v/>
      </c>
      <c r="G3456" s="1533"/>
    </row>
    <row r="3457" spans="1:11" x14ac:dyDescent="0.2">
      <c r="A3457" s="1">
        <v>3452</v>
      </c>
      <c r="D3457" s="3" t="s">
        <v>299</v>
      </c>
      <c r="E3457" s="2" t="b">
        <f t="shared" ca="1" si="92"/>
        <v>1</v>
      </c>
      <c r="F3457" s="2" t="str" cm="1">
        <f t="array" aca="1" ref="F3457" ca="1">IF(G3457&lt;&gt;"",INDIRECT("'"&amp;G3457&amp;"'!"&amp;H3457),"")</f>
        <v/>
      </c>
      <c r="G3457" s="1533"/>
    </row>
    <row r="3458" spans="1:11" x14ac:dyDescent="0.2">
      <c r="A3458" s="1">
        <v>3453</v>
      </c>
      <c r="D3458" s="4"/>
      <c r="E3458" s="2" t="b">
        <f t="shared" ref="E3458:E3521" ca="1" si="94">F3458=B3458</f>
        <v>1</v>
      </c>
      <c r="F3458" s="2" t="str" cm="1">
        <f t="array" aca="1" ref="F3458" ca="1">IF(G3458&lt;&gt;"",INDIRECT("'"&amp;G3458&amp;"'!"&amp;H3458),"")</f>
        <v/>
      </c>
      <c r="G3458" s="1533"/>
      <c r="I3458" s="4"/>
      <c r="J3458" s="4"/>
      <c r="K3458" s="4"/>
    </row>
    <row r="3459" spans="1:11" x14ac:dyDescent="0.2">
      <c r="A3459" s="1">
        <v>3454</v>
      </c>
      <c r="E3459" s="2" t="b">
        <f t="shared" ca="1" si="94"/>
        <v>1</v>
      </c>
      <c r="F3459" s="2" t="str" cm="1">
        <f t="array" aca="1" ref="F3459" ca="1">IF(G3459&lt;&gt;"",INDIRECT("'"&amp;G3459&amp;"'!"&amp;H3459),"")</f>
        <v/>
      </c>
      <c r="G3459" s="1533"/>
    </row>
    <row r="3460" spans="1:11" x14ac:dyDescent="0.2">
      <c r="A3460" s="1">
        <v>3455</v>
      </c>
      <c r="E3460" s="2" t="b">
        <f t="shared" ca="1" si="94"/>
        <v>1</v>
      </c>
      <c r="F3460" s="2" t="str" cm="1">
        <f t="array" aca="1" ref="F3460" ca="1">IF(G3460&lt;&gt;"",INDIRECT("'"&amp;G3460&amp;"'!"&amp;H3460),"")</f>
        <v/>
      </c>
      <c r="G3460" s="1533"/>
    </row>
    <row r="3461" spans="1:11" x14ac:dyDescent="0.2">
      <c r="A3461" s="1">
        <v>3456</v>
      </c>
      <c r="E3461" s="2" t="b">
        <f t="shared" ca="1" si="94"/>
        <v>1</v>
      </c>
      <c r="F3461" s="2" t="str" cm="1">
        <f t="array" aca="1" ref="F3461" ca="1">IF(G3461&lt;&gt;"",INDIRECT("'"&amp;G3461&amp;"'!"&amp;H3461),"")</f>
        <v/>
      </c>
      <c r="G3461" s="1533"/>
    </row>
    <row r="3462" spans="1:11" x14ac:dyDescent="0.2">
      <c r="A3462" s="1">
        <v>3457</v>
      </c>
      <c r="E3462" s="2" t="b">
        <f t="shared" ca="1" si="94"/>
        <v>1</v>
      </c>
      <c r="F3462" s="2" t="str" cm="1">
        <f t="array" aca="1" ref="F3462" ca="1">IF(G3462&lt;&gt;"",INDIRECT("'"&amp;G3462&amp;"'!"&amp;H3462),"")</f>
        <v/>
      </c>
      <c r="G3462" s="1533"/>
    </row>
    <row r="3463" spans="1:11" x14ac:dyDescent="0.2">
      <c r="A3463" s="1">
        <v>3458</v>
      </c>
      <c r="E3463" s="2" t="b">
        <f t="shared" ca="1" si="94"/>
        <v>1</v>
      </c>
      <c r="F3463" s="2" t="str" cm="1">
        <f t="array" aca="1" ref="F3463" ca="1">IF(G3463&lt;&gt;"",INDIRECT("'"&amp;G3463&amp;"'!"&amp;H3463),"")</f>
        <v/>
      </c>
      <c r="G3463" s="1533"/>
    </row>
    <row r="3464" spans="1:11" x14ac:dyDescent="0.2">
      <c r="A3464" s="1">
        <v>3459</v>
      </c>
      <c r="E3464" s="2" t="b">
        <f t="shared" ca="1" si="94"/>
        <v>1</v>
      </c>
      <c r="F3464" s="2" t="str" cm="1">
        <f t="array" aca="1" ref="F3464" ca="1">IF(G3464&lt;&gt;"",INDIRECT("'"&amp;G3464&amp;"'!"&amp;H3464),"")</f>
        <v/>
      </c>
      <c r="G3464" s="1533"/>
    </row>
    <row r="3465" spans="1:11" x14ac:dyDescent="0.2">
      <c r="A3465" s="1">
        <v>3460</v>
      </c>
      <c r="E3465" s="2" t="b">
        <f t="shared" ca="1" si="94"/>
        <v>1</v>
      </c>
      <c r="F3465" s="2" t="str" cm="1">
        <f t="array" aca="1" ref="F3465" ca="1">IF(G3465&lt;&gt;"",INDIRECT("'"&amp;G3465&amp;"'!"&amp;H3465),"")</f>
        <v/>
      </c>
      <c r="G3465" s="1533"/>
    </row>
    <row r="3466" spans="1:11" x14ac:dyDescent="0.2">
      <c r="A3466" s="1">
        <v>3461</v>
      </c>
      <c r="E3466" s="2" t="b">
        <f t="shared" ca="1" si="94"/>
        <v>1</v>
      </c>
      <c r="F3466" s="2" t="str" cm="1">
        <f t="array" aca="1" ref="F3466" ca="1">IF(G3466&lt;&gt;"",INDIRECT("'"&amp;G3466&amp;"'!"&amp;H3466),"")</f>
        <v/>
      </c>
      <c r="G3466" s="1533"/>
    </row>
    <row r="3467" spans="1:11" x14ac:dyDescent="0.2">
      <c r="A3467" s="1">
        <v>3462</v>
      </c>
      <c r="E3467" s="2" t="b">
        <f t="shared" ca="1" si="94"/>
        <v>1</v>
      </c>
      <c r="F3467" s="2" t="str" cm="1">
        <f t="array" aca="1" ref="F3467" ca="1">IF(G3467&lt;&gt;"",INDIRECT("'"&amp;G3467&amp;"'!"&amp;H3467),"")</f>
        <v/>
      </c>
      <c r="G3467" s="1533"/>
    </row>
    <row r="3468" spans="1:11" x14ac:dyDescent="0.2">
      <c r="A3468" s="1">
        <v>3463</v>
      </c>
      <c r="E3468" s="2" t="b">
        <f t="shared" ca="1" si="94"/>
        <v>1</v>
      </c>
      <c r="F3468" s="2" t="str" cm="1">
        <f t="array" aca="1" ref="F3468" ca="1">IF(G3468&lt;&gt;"",INDIRECT("'"&amp;G3468&amp;"'!"&amp;H3468),"")</f>
        <v/>
      </c>
      <c r="G3468" s="1533"/>
    </row>
    <row r="3469" spans="1:11" x14ac:dyDescent="0.2">
      <c r="A3469" s="1">
        <v>3464</v>
      </c>
      <c r="E3469" s="2" t="b">
        <f t="shared" ca="1" si="94"/>
        <v>1</v>
      </c>
      <c r="F3469" s="2" t="str" cm="1">
        <f t="array" aca="1" ref="F3469" ca="1">IF(G3469&lt;&gt;"",INDIRECT("'"&amp;G3469&amp;"'!"&amp;H3469),"")</f>
        <v/>
      </c>
      <c r="G3469" s="1533"/>
    </row>
    <row r="3470" spans="1:11" x14ac:dyDescent="0.2">
      <c r="A3470" s="1">
        <v>3465</v>
      </c>
      <c r="E3470" s="2" t="b">
        <f t="shared" ca="1" si="94"/>
        <v>1</v>
      </c>
      <c r="F3470" s="2" t="str" cm="1">
        <f t="array" aca="1" ref="F3470" ca="1">IF(G3470&lt;&gt;"",INDIRECT("'"&amp;G3470&amp;"'!"&amp;H3470),"")</f>
        <v/>
      </c>
      <c r="G3470" s="1533"/>
    </row>
    <row r="3471" spans="1:11" x14ac:dyDescent="0.2">
      <c r="A3471" s="1">
        <v>3466</v>
      </c>
      <c r="E3471" s="2" t="b">
        <f t="shared" ca="1" si="94"/>
        <v>1</v>
      </c>
      <c r="F3471" s="2" t="str" cm="1">
        <f t="array" aca="1" ref="F3471" ca="1">IF(G3471&lt;&gt;"",INDIRECT("'"&amp;G3471&amp;"'!"&amp;H3471),"")</f>
        <v/>
      </c>
      <c r="G3471" s="1533"/>
    </row>
    <row r="3472" spans="1:11" x14ac:dyDescent="0.2">
      <c r="A3472" s="1">
        <v>3467</v>
      </c>
      <c r="D3472" s="4"/>
      <c r="E3472" s="2" t="b">
        <f t="shared" ca="1" si="94"/>
        <v>1</v>
      </c>
      <c r="F3472" s="2" t="str" cm="1">
        <f t="array" aca="1" ref="F3472" ca="1">IF(G3472&lt;&gt;"",INDIRECT("'"&amp;G3472&amp;"'!"&amp;H3472),"")</f>
        <v/>
      </c>
      <c r="G3472" s="1533"/>
      <c r="I3472" s="4"/>
      <c r="J3472" s="4"/>
      <c r="K3472" s="4"/>
    </row>
    <row r="3473" spans="1:11" x14ac:dyDescent="0.2">
      <c r="A3473" s="1">
        <v>3468</v>
      </c>
      <c r="E3473" s="2" t="b">
        <f t="shared" ca="1" si="94"/>
        <v>1</v>
      </c>
      <c r="F3473" s="2" t="str" cm="1">
        <f t="array" aca="1" ref="F3473" ca="1">IF(G3473&lt;&gt;"",INDIRECT("'"&amp;G3473&amp;"'!"&amp;H3473),"")</f>
        <v/>
      </c>
      <c r="G3473" s="1533"/>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33" t="s">
        <v>6770</v>
      </c>
      <c r="H3474" s="2" t="s">
        <v>4347</v>
      </c>
    </row>
    <row r="3475" spans="1:11" x14ac:dyDescent="0.2">
      <c r="A3475">
        <v>3470</v>
      </c>
      <c r="B3475" s="7">
        <f>'BudgetSum 2-4'!D38</f>
        <v>0</v>
      </c>
      <c r="C3475" s="3">
        <f t="shared" si="95"/>
        <v>3470</v>
      </c>
      <c r="E3475" s="2" t="b">
        <f t="shared" ca="1" si="94"/>
        <v>1</v>
      </c>
      <c r="F3475" s="2" cm="1">
        <f t="array" aca="1" ref="F3475" ca="1">IF(G3475&lt;&gt;"",INDIRECT("'"&amp;G3475&amp;"'!"&amp;H3475),"")</f>
        <v>0</v>
      </c>
      <c r="G3475" s="1533" t="s">
        <v>6770</v>
      </c>
      <c r="H3475" s="2" t="s">
        <v>4384</v>
      </c>
    </row>
    <row r="3476" spans="1:11" x14ac:dyDescent="0.2">
      <c r="A3476">
        <v>3471</v>
      </c>
      <c r="B3476" s="7">
        <f>'BudgetSum 2-4'!F38</f>
        <v>0</v>
      </c>
      <c r="C3476" s="3">
        <f t="shared" si="95"/>
        <v>3471</v>
      </c>
      <c r="E3476" s="2" t="b">
        <f t="shared" ca="1" si="94"/>
        <v>1</v>
      </c>
      <c r="F3476" s="2" cm="1">
        <f t="array" aca="1" ref="F3476" ca="1">IF(G3476&lt;&gt;"",INDIRECT("'"&amp;G3476&amp;"'!"&amp;H3476),"")</f>
        <v>0</v>
      </c>
      <c r="G3476" s="1533" t="s">
        <v>6770</v>
      </c>
      <c r="H3476" s="2" t="s">
        <v>4459</v>
      </c>
    </row>
    <row r="3477" spans="1:11" x14ac:dyDescent="0.2">
      <c r="A3477">
        <v>3472</v>
      </c>
      <c r="B3477" s="7">
        <f>'BudgetSum 2-4'!G38</f>
        <v>0</v>
      </c>
      <c r="C3477" s="3">
        <f t="shared" si="95"/>
        <v>3472</v>
      </c>
      <c r="E3477" s="2" t="b">
        <f t="shared" ca="1" si="94"/>
        <v>1</v>
      </c>
      <c r="F3477" s="2" cm="1">
        <f t="array" aca="1" ref="F3477" ca="1">IF(G3477&lt;&gt;"",INDIRECT("'"&amp;G3477&amp;"'!"&amp;H3477),"")</f>
        <v>0</v>
      </c>
      <c r="G3477" s="1533" t="s">
        <v>6770</v>
      </c>
      <c r="H3477" s="2" t="s">
        <v>4497</v>
      </c>
    </row>
    <row r="3478" spans="1:11" x14ac:dyDescent="0.2">
      <c r="A3478">
        <v>3473</v>
      </c>
      <c r="B3478" s="7">
        <f>'BudgetSum 2-4'!H38</f>
        <v>0</v>
      </c>
      <c r="C3478" s="3">
        <f t="shared" si="95"/>
        <v>3473</v>
      </c>
      <c r="E3478" s="2" t="b">
        <f t="shared" ca="1" si="94"/>
        <v>1</v>
      </c>
      <c r="F3478" s="2" cm="1">
        <f t="array" aca="1" ref="F3478" ca="1">IF(G3478&lt;&gt;"",INDIRECT("'"&amp;G3478&amp;"'!"&amp;H3478),"")</f>
        <v>0</v>
      </c>
      <c r="G3478" s="1533" t="s">
        <v>6770</v>
      </c>
      <c r="H3478" s="2" t="s">
        <v>4534</v>
      </c>
    </row>
    <row r="3479" spans="1:11" x14ac:dyDescent="0.2">
      <c r="A3479" s="1">
        <v>3474</v>
      </c>
      <c r="D3479" s="4"/>
      <c r="E3479" s="2" t="b">
        <f t="shared" ca="1" si="94"/>
        <v>1</v>
      </c>
      <c r="F3479" s="2" t="str" cm="1">
        <f t="array" aca="1" ref="F3479" ca="1">IF(G3479&lt;&gt;"",INDIRECT("'"&amp;G3479&amp;"'!"&amp;H3479),"")</f>
        <v/>
      </c>
      <c r="G3479" s="1533"/>
      <c r="I3479" s="4"/>
      <c r="J3479" s="4"/>
      <c r="K3479" s="4"/>
    </row>
    <row r="3480" spans="1:11" x14ac:dyDescent="0.2">
      <c r="A3480" s="1">
        <v>3475</v>
      </c>
      <c r="D3480" s="3" t="s">
        <v>299</v>
      </c>
      <c r="E3480" s="2" t="b">
        <f t="shared" ca="1" si="94"/>
        <v>1</v>
      </c>
      <c r="F3480" s="2" t="str" cm="1">
        <f t="array" aca="1" ref="F3480" ca="1">IF(G3480&lt;&gt;"",INDIRECT("'"&amp;G3480&amp;"'!"&amp;H3480),"")</f>
        <v/>
      </c>
      <c r="G3480" s="1533"/>
    </row>
    <row r="3481" spans="1:11" x14ac:dyDescent="0.2">
      <c r="A3481" s="1">
        <v>3476</v>
      </c>
      <c r="D3481" s="4"/>
      <c r="E3481" s="2" t="b">
        <f t="shared" ca="1" si="94"/>
        <v>1</v>
      </c>
      <c r="F3481" s="2" t="str" cm="1">
        <f t="array" aca="1" ref="F3481" ca="1">IF(G3481&lt;&gt;"",INDIRECT("'"&amp;G3481&amp;"'!"&amp;H3481),"")</f>
        <v/>
      </c>
      <c r="G3481" s="1533"/>
      <c r="I3481" s="4"/>
      <c r="J3481" s="4"/>
      <c r="K3481" s="4"/>
    </row>
    <row r="3482" spans="1:11" x14ac:dyDescent="0.2">
      <c r="A3482" s="1">
        <v>3477</v>
      </c>
      <c r="D3482" s="4"/>
      <c r="E3482" s="2" t="b">
        <f t="shared" ca="1" si="94"/>
        <v>1</v>
      </c>
      <c r="F3482" s="2" t="str" cm="1">
        <f t="array" aca="1" ref="F3482" ca="1">IF(G3482&lt;&gt;"",INDIRECT("'"&amp;G3482&amp;"'!"&amp;H3482),"")</f>
        <v/>
      </c>
      <c r="G3482" s="1533"/>
      <c r="I3482" s="4"/>
      <c r="J3482" s="4"/>
      <c r="K3482" s="4"/>
    </row>
    <row r="3483" spans="1:11" x14ac:dyDescent="0.2">
      <c r="A3483" s="1">
        <v>3478</v>
      </c>
      <c r="D3483" s="4"/>
      <c r="E3483" s="2" t="b">
        <f t="shared" ca="1" si="94"/>
        <v>1</v>
      </c>
      <c r="F3483" s="2" t="str" cm="1">
        <f t="array" aca="1" ref="F3483" ca="1">IF(G3483&lt;&gt;"",INDIRECT("'"&amp;G3483&amp;"'!"&amp;H3483),"")</f>
        <v/>
      </c>
      <c r="G3483" s="1533"/>
      <c r="I3483" s="4"/>
      <c r="J3483" s="4"/>
      <c r="K3483" s="4"/>
    </row>
    <row r="3484" spans="1:11" x14ac:dyDescent="0.2">
      <c r="A3484" s="1">
        <v>3479</v>
      </c>
      <c r="D3484" s="4"/>
      <c r="E3484" s="2" t="b">
        <f t="shared" ca="1" si="94"/>
        <v>1</v>
      </c>
      <c r="F3484" s="2" t="str" cm="1">
        <f t="array" aca="1" ref="F3484" ca="1">IF(G3484&lt;&gt;"",INDIRECT("'"&amp;G3484&amp;"'!"&amp;H3484),"")</f>
        <v/>
      </c>
      <c r="G3484" s="1533"/>
      <c r="I3484" s="4"/>
      <c r="J3484" s="4"/>
      <c r="K3484" s="4"/>
    </row>
    <row r="3485" spans="1:11" x14ac:dyDescent="0.2">
      <c r="A3485" s="1">
        <v>3480</v>
      </c>
      <c r="D3485" s="4"/>
      <c r="E3485" s="2" t="b">
        <f t="shared" ca="1" si="94"/>
        <v>1</v>
      </c>
      <c r="F3485" s="2" t="str" cm="1">
        <f t="array" aca="1" ref="F3485" ca="1">IF(G3485&lt;&gt;"",INDIRECT("'"&amp;G3485&amp;"'!"&amp;H3485),"")</f>
        <v/>
      </c>
      <c r="G3485" s="1533"/>
      <c r="I3485" s="4"/>
      <c r="J3485" s="4"/>
      <c r="K3485" s="4"/>
    </row>
    <row r="3486" spans="1:11" x14ac:dyDescent="0.2">
      <c r="A3486" s="1">
        <v>3481</v>
      </c>
      <c r="D3486" s="4"/>
      <c r="E3486" s="2" t="b">
        <f t="shared" ca="1" si="94"/>
        <v>1</v>
      </c>
      <c r="F3486" s="2" t="str" cm="1">
        <f t="array" aca="1" ref="F3486" ca="1">IF(G3486&lt;&gt;"",INDIRECT("'"&amp;G3486&amp;"'!"&amp;H3486),"")</f>
        <v/>
      </c>
      <c r="G3486" s="1533"/>
      <c r="I3486" s="4"/>
      <c r="J3486" s="4"/>
      <c r="K3486" s="4"/>
    </row>
    <row r="3487" spans="1:11" x14ac:dyDescent="0.2">
      <c r="A3487" s="1">
        <v>3482</v>
      </c>
      <c r="D3487" s="4"/>
      <c r="E3487" s="2" t="b">
        <f t="shared" ca="1" si="94"/>
        <v>1</v>
      </c>
      <c r="F3487" s="2" t="str" cm="1">
        <f t="array" aca="1" ref="F3487" ca="1">IF(G3487&lt;&gt;"",INDIRECT("'"&amp;G3487&amp;"'!"&amp;H3487),"")</f>
        <v/>
      </c>
      <c r="G3487" s="1533"/>
      <c r="I3487" s="4"/>
      <c r="J3487" s="4"/>
      <c r="K3487" s="4"/>
    </row>
    <row r="3488" spans="1:11" x14ac:dyDescent="0.2">
      <c r="A3488" s="1">
        <v>3483</v>
      </c>
      <c r="D3488" s="4"/>
      <c r="E3488" s="2" t="b">
        <f t="shared" ca="1" si="94"/>
        <v>1</v>
      </c>
      <c r="F3488" s="2" t="str" cm="1">
        <f t="array" aca="1" ref="F3488" ca="1">IF(G3488&lt;&gt;"",INDIRECT("'"&amp;G3488&amp;"'!"&amp;H3488),"")</f>
        <v/>
      </c>
      <c r="G3488" s="1533"/>
      <c r="I3488" s="4"/>
      <c r="J3488" s="4"/>
      <c r="K3488" s="4"/>
    </row>
    <row r="3489" spans="1:19" x14ac:dyDescent="0.2">
      <c r="A3489" s="1">
        <v>3484</v>
      </c>
      <c r="D3489" s="4"/>
      <c r="E3489" s="2" t="b">
        <f t="shared" ca="1" si="94"/>
        <v>1</v>
      </c>
      <c r="F3489" s="2" t="str" cm="1">
        <f t="array" aca="1" ref="F3489" ca="1">IF(G3489&lt;&gt;"",INDIRECT("'"&amp;G3489&amp;"'!"&amp;H3489),"")</f>
        <v/>
      </c>
      <c r="G3489" s="1533"/>
      <c r="I3489" s="4"/>
      <c r="J3489" s="4"/>
      <c r="K3489" s="4"/>
    </row>
    <row r="3490" spans="1:19" x14ac:dyDescent="0.2">
      <c r="A3490">
        <v>3485</v>
      </c>
      <c r="B3490" s="8">
        <f>'CashSum 5'!K3</f>
        <v>0</v>
      </c>
      <c r="C3490" s="3">
        <f t="shared" si="95"/>
        <v>3485</v>
      </c>
      <c r="E3490" s="2" t="b">
        <f t="shared" ca="1" si="94"/>
        <v>1</v>
      </c>
      <c r="F3490" s="2" cm="1">
        <f t="array" aca="1" ref="F3490" ca="1">IF(G3490&lt;&gt;"",INDIRECT("'"&amp;G3490&amp;"'!"&amp;H3490),"")</f>
        <v>0</v>
      </c>
      <c r="G3490" s="1533" t="s">
        <v>6771</v>
      </c>
      <c r="H3490" s="2" t="s">
        <v>5070</v>
      </c>
      <c r="S3490" s="8"/>
    </row>
    <row r="3491" spans="1:19" x14ac:dyDescent="0.2">
      <c r="A3491" s="1">
        <v>3486</v>
      </c>
      <c r="E3491" s="2" t="b">
        <f t="shared" ca="1" si="94"/>
        <v>1</v>
      </c>
      <c r="F3491" s="2" t="str" cm="1">
        <f t="array" aca="1" ref="F3491" ca="1">IF(G3491&lt;&gt;"",INDIRECT("'"&amp;G3491&amp;"'!"&amp;H3491),"")</f>
        <v/>
      </c>
      <c r="G3491" s="1533"/>
    </row>
    <row r="3492" spans="1:19" x14ac:dyDescent="0.2">
      <c r="A3492" s="1">
        <v>3487</v>
      </c>
      <c r="E3492" s="2" t="b">
        <f t="shared" ca="1" si="94"/>
        <v>1</v>
      </c>
      <c r="F3492" s="2" t="str" cm="1">
        <f t="array" aca="1" ref="F3492" ca="1">IF(G3492&lt;&gt;"",INDIRECT("'"&amp;G3492&amp;"'!"&amp;H3492),"")</f>
        <v/>
      </c>
      <c r="G3492" s="1533"/>
    </row>
    <row r="3493" spans="1:19" x14ac:dyDescent="0.2">
      <c r="A3493" s="1">
        <v>3488</v>
      </c>
      <c r="E3493" s="2" t="b">
        <f t="shared" ca="1" si="94"/>
        <v>1</v>
      </c>
      <c r="F3493" s="2" t="str" cm="1">
        <f t="array" aca="1" ref="F3493" ca="1">IF(G3493&lt;&gt;"",INDIRECT("'"&amp;G3493&amp;"'!"&amp;H3493),"")</f>
        <v/>
      </c>
      <c r="G3493" s="1533"/>
    </row>
    <row r="3494" spans="1:19" x14ac:dyDescent="0.2">
      <c r="A3494" s="1">
        <v>3489</v>
      </c>
      <c r="E3494" s="2" t="b">
        <f t="shared" ca="1" si="94"/>
        <v>1</v>
      </c>
      <c r="F3494" s="2" t="str" cm="1">
        <f t="array" aca="1" ref="F3494" ca="1">IF(G3494&lt;&gt;"",INDIRECT("'"&amp;G3494&amp;"'!"&amp;H3494),"")</f>
        <v/>
      </c>
      <c r="G3494" s="1533"/>
    </row>
    <row r="3495" spans="1:19" x14ac:dyDescent="0.2">
      <c r="A3495" s="1">
        <v>3490</v>
      </c>
      <c r="E3495" s="2" t="b">
        <f t="shared" ca="1" si="94"/>
        <v>1</v>
      </c>
      <c r="F3495" s="2" t="str" cm="1">
        <f t="array" aca="1" ref="F3495" ca="1">IF(G3495&lt;&gt;"",INDIRECT("'"&amp;G3495&amp;"'!"&amp;H3495),"")</f>
        <v/>
      </c>
      <c r="G3495" s="1533"/>
    </row>
    <row r="3496" spans="1:19" x14ac:dyDescent="0.2">
      <c r="A3496" s="1">
        <v>3491</v>
      </c>
      <c r="E3496" s="2" t="b">
        <f t="shared" ca="1" si="94"/>
        <v>1</v>
      </c>
      <c r="F3496" s="2" t="str" cm="1">
        <f t="array" aca="1" ref="F3496" ca="1">IF(G3496&lt;&gt;"",INDIRECT("'"&amp;G3496&amp;"'!"&amp;H3496),"")</f>
        <v/>
      </c>
      <c r="G3496" s="1533"/>
    </row>
    <row r="3497" spans="1:19" x14ac:dyDescent="0.2">
      <c r="A3497" s="1">
        <v>3492</v>
      </c>
      <c r="E3497" s="2" t="b">
        <f t="shared" ca="1" si="94"/>
        <v>1</v>
      </c>
      <c r="F3497" s="2" t="str" cm="1">
        <f t="array" aca="1" ref="F3497" ca="1">IF(G3497&lt;&gt;"",INDIRECT("'"&amp;G3497&amp;"'!"&amp;H3497),"")</f>
        <v/>
      </c>
      <c r="G3497" s="1533"/>
    </row>
    <row r="3498" spans="1:19" x14ac:dyDescent="0.2">
      <c r="A3498" s="1">
        <v>3493</v>
      </c>
      <c r="D3498" s="3" t="s">
        <v>299</v>
      </c>
      <c r="E3498" s="2" t="b">
        <f t="shared" ca="1" si="94"/>
        <v>1</v>
      </c>
      <c r="F3498" s="2" t="str" cm="1">
        <f t="array" aca="1" ref="F3498" ca="1">IF(G3498&lt;&gt;"",INDIRECT("'"&amp;G3498&amp;"'!"&amp;H3498),"")</f>
        <v/>
      </c>
      <c r="G3498" s="1533"/>
    </row>
    <row r="3499" spans="1:19" x14ac:dyDescent="0.2">
      <c r="A3499" s="1">
        <v>3494</v>
      </c>
      <c r="E3499" s="2" t="b">
        <f t="shared" ca="1" si="94"/>
        <v>1</v>
      </c>
      <c r="F3499" s="2" t="str" cm="1">
        <f t="array" aca="1" ref="F3499" ca="1">IF(G3499&lt;&gt;"",INDIRECT("'"&amp;G3499&amp;"'!"&amp;H3499),"")</f>
        <v/>
      </c>
      <c r="G3499" s="1533"/>
    </row>
    <row r="3500" spans="1:19" x14ac:dyDescent="0.2">
      <c r="A3500" s="1">
        <v>3495</v>
      </c>
      <c r="D3500" s="3" t="s">
        <v>299</v>
      </c>
      <c r="E3500" s="2" t="b">
        <f t="shared" ca="1" si="94"/>
        <v>1</v>
      </c>
      <c r="F3500" s="2" t="str" cm="1">
        <f t="array" aca="1" ref="F3500" ca="1">IF(G3500&lt;&gt;"",INDIRECT("'"&amp;G3500&amp;"'!"&amp;H3500),"")</f>
        <v/>
      </c>
      <c r="G3500" s="1533"/>
    </row>
    <row r="3501" spans="1:19" x14ac:dyDescent="0.2">
      <c r="A3501" s="1">
        <v>3496</v>
      </c>
      <c r="E3501" s="2" t="b">
        <f t="shared" ca="1" si="94"/>
        <v>1</v>
      </c>
      <c r="F3501" s="2" t="str" cm="1">
        <f t="array" aca="1" ref="F3501" ca="1">IF(G3501&lt;&gt;"",INDIRECT("'"&amp;G3501&amp;"'!"&amp;H3501),"")</f>
        <v/>
      </c>
      <c r="G3501" s="1533"/>
    </row>
    <row r="3502" spans="1:19" x14ac:dyDescent="0.2">
      <c r="A3502" s="1">
        <v>3497</v>
      </c>
      <c r="E3502" s="2" t="b">
        <f t="shared" ca="1" si="94"/>
        <v>1</v>
      </c>
      <c r="F3502" s="2" t="str" cm="1">
        <f t="array" aca="1" ref="F3502" ca="1">IF(G3502&lt;&gt;"",INDIRECT("'"&amp;G3502&amp;"'!"&amp;H3502),"")</f>
        <v/>
      </c>
      <c r="G3502" s="1533"/>
    </row>
    <row r="3503" spans="1:19" x14ac:dyDescent="0.2">
      <c r="A3503" s="1">
        <v>3498</v>
      </c>
      <c r="E3503" s="2" t="b">
        <f t="shared" ca="1" si="94"/>
        <v>1</v>
      </c>
      <c r="F3503" s="2" t="str" cm="1">
        <f t="array" aca="1" ref="F3503" ca="1">IF(G3503&lt;&gt;"",INDIRECT("'"&amp;G3503&amp;"'!"&amp;H3503),"")</f>
        <v/>
      </c>
      <c r="G3503" s="1533"/>
    </row>
    <row r="3504" spans="1:19" x14ac:dyDescent="0.2">
      <c r="A3504" s="1">
        <v>3499</v>
      </c>
      <c r="E3504" s="2" t="b">
        <f t="shared" ca="1" si="94"/>
        <v>1</v>
      </c>
      <c r="F3504" s="2" t="str" cm="1">
        <f t="array" aca="1" ref="F3504" ca="1">IF(G3504&lt;&gt;"",INDIRECT("'"&amp;G3504&amp;"'!"&amp;H3504),"")</f>
        <v/>
      </c>
      <c r="G3504" s="1533"/>
    </row>
    <row r="3505" spans="1:8" x14ac:dyDescent="0.2">
      <c r="A3505" s="1">
        <v>3500</v>
      </c>
      <c r="E3505" s="2" t="b">
        <f t="shared" ca="1" si="94"/>
        <v>1</v>
      </c>
      <c r="F3505" s="2" t="str" cm="1">
        <f t="array" aca="1" ref="F3505" ca="1">IF(G3505&lt;&gt;"",INDIRECT("'"&amp;G3505&amp;"'!"&amp;H3505),"")</f>
        <v/>
      </c>
      <c r="G3505" s="1533"/>
    </row>
    <row r="3506" spans="1:8" x14ac:dyDescent="0.2">
      <c r="A3506" s="1">
        <v>3501</v>
      </c>
      <c r="E3506" s="2" t="b">
        <f t="shared" ca="1" si="94"/>
        <v>1</v>
      </c>
      <c r="F3506" s="2" t="str" cm="1">
        <f t="array" aca="1" ref="F3506" ca="1">IF(G3506&lt;&gt;"",INDIRECT("'"&amp;G3506&amp;"'!"&amp;H3506),"")</f>
        <v/>
      </c>
      <c r="G3506" s="1533"/>
    </row>
    <row r="3507" spans="1:8" x14ac:dyDescent="0.2">
      <c r="A3507" s="1">
        <v>3502</v>
      </c>
      <c r="E3507" s="2" t="b">
        <f t="shared" ca="1" si="94"/>
        <v>1</v>
      </c>
      <c r="F3507" s="2" t="str" cm="1">
        <f t="array" aca="1" ref="F3507" ca="1">IF(G3507&lt;&gt;"",INDIRECT("'"&amp;G3507&amp;"'!"&amp;H3507),"")</f>
        <v/>
      </c>
      <c r="G3507" s="1533"/>
    </row>
    <row r="3508" spans="1:8" x14ac:dyDescent="0.2">
      <c r="A3508" s="1">
        <v>3503</v>
      </c>
      <c r="E3508" s="2" t="b">
        <f t="shared" ca="1" si="94"/>
        <v>1</v>
      </c>
      <c r="F3508" s="2" t="str" cm="1">
        <f t="array" aca="1" ref="F3508" ca="1">IF(G3508&lt;&gt;"",INDIRECT("'"&amp;G3508&amp;"'!"&amp;H3508),"")</f>
        <v/>
      </c>
      <c r="G3508" s="1533"/>
    </row>
    <row r="3509" spans="1:8" x14ac:dyDescent="0.2">
      <c r="A3509" s="1">
        <v>3504</v>
      </c>
      <c r="E3509" s="2" t="b">
        <f t="shared" ca="1" si="94"/>
        <v>1</v>
      </c>
      <c r="F3509" s="2" t="str" cm="1">
        <f t="array" aca="1" ref="F3509" ca="1">IF(G3509&lt;&gt;"",INDIRECT("'"&amp;G3509&amp;"'!"&amp;H3509),"")</f>
        <v/>
      </c>
      <c r="G3509" s="1533"/>
    </row>
    <row r="3510" spans="1:8" x14ac:dyDescent="0.2">
      <c r="A3510" s="1">
        <v>3505</v>
      </c>
      <c r="E3510" s="2" t="b">
        <f t="shared" ca="1" si="94"/>
        <v>1</v>
      </c>
      <c r="F3510" s="2" t="str" cm="1">
        <f t="array" aca="1" ref="F3510" ca="1">IF(G3510&lt;&gt;"",INDIRECT("'"&amp;G3510&amp;"'!"&amp;H3510),"")</f>
        <v/>
      </c>
      <c r="G3510" s="1533"/>
    </row>
    <row r="3511" spans="1:8" x14ac:dyDescent="0.2">
      <c r="A3511" s="1">
        <v>3506</v>
      </c>
      <c r="E3511" s="2" t="b">
        <f t="shared" ca="1" si="94"/>
        <v>1</v>
      </c>
      <c r="F3511" s="2" t="str" cm="1">
        <f t="array" aca="1" ref="F3511" ca="1">IF(G3511&lt;&gt;"",INDIRECT("'"&amp;G3511&amp;"'!"&amp;H3511),"")</f>
        <v/>
      </c>
      <c r="G3511" s="1533"/>
    </row>
    <row r="3512" spans="1:8" x14ac:dyDescent="0.2">
      <c r="A3512" s="1">
        <v>3507</v>
      </c>
      <c r="E3512" s="2" t="b">
        <f t="shared" ca="1" si="94"/>
        <v>1</v>
      </c>
      <c r="F3512" s="2" t="str" cm="1">
        <f t="array" aca="1" ref="F3512" ca="1">IF(G3512&lt;&gt;"",INDIRECT("'"&amp;G3512&amp;"'!"&amp;H3512),"")</f>
        <v/>
      </c>
      <c r="G3512" s="1533"/>
    </row>
    <row r="3513" spans="1:8" x14ac:dyDescent="0.2">
      <c r="A3513">
        <v>3508</v>
      </c>
      <c r="B3513" s="7">
        <f>'BudgetSum 2-4'!K5</f>
        <v>0</v>
      </c>
      <c r="C3513" s="3">
        <f t="shared" si="95"/>
        <v>3508</v>
      </c>
      <c r="E3513" s="2" t="b">
        <f t="shared" ca="1" si="94"/>
        <v>1</v>
      </c>
      <c r="F3513" s="2" cm="1">
        <f t="array" aca="1" ref="F3513" ca="1">IF(G3513&lt;&gt;"",INDIRECT("'"&amp;G3513&amp;"'!"&amp;H3513),"")</f>
        <v>0</v>
      </c>
      <c r="G3513" s="1533" t="s">
        <v>6770</v>
      </c>
      <c r="H3513" s="2" t="s">
        <v>4573</v>
      </c>
    </row>
    <row r="3514" spans="1:8" x14ac:dyDescent="0.2">
      <c r="A3514">
        <v>3509</v>
      </c>
      <c r="B3514" s="7">
        <f>'BudgetSum 2-4'!K7</f>
        <v>0</v>
      </c>
      <c r="C3514" s="3">
        <f t="shared" si="95"/>
        <v>3509</v>
      </c>
      <c r="E3514" s="2" t="b">
        <f t="shared" ca="1" si="94"/>
        <v>1</v>
      </c>
      <c r="F3514" s="2" cm="1">
        <f t="array" aca="1" ref="F3514" ca="1">IF(G3514&lt;&gt;"",INDIRECT("'"&amp;G3514&amp;"'!"&amp;H3514),"")</f>
        <v>0</v>
      </c>
      <c r="G3514" s="1533" t="s">
        <v>6770</v>
      </c>
      <c r="H3514" s="2" t="s">
        <v>5071</v>
      </c>
    </row>
    <row r="3515" spans="1:8" x14ac:dyDescent="0.2">
      <c r="A3515">
        <v>3510</v>
      </c>
      <c r="B3515" s="7">
        <f>'BudgetSum 2-4'!K9</f>
        <v>0</v>
      </c>
      <c r="C3515" s="3">
        <f t="shared" si="95"/>
        <v>3510</v>
      </c>
      <c r="E3515" s="2" t="b">
        <f t="shared" ca="1" si="94"/>
        <v>1</v>
      </c>
      <c r="F3515" s="2" cm="1">
        <f t="array" aca="1" ref="F3515" ca="1">IF(G3515&lt;&gt;"",INDIRECT("'"&amp;G3515&amp;"'!"&amp;H3515),"")</f>
        <v>0</v>
      </c>
      <c r="G3515" s="1533" t="s">
        <v>6770</v>
      </c>
      <c r="H3515" s="2" t="s">
        <v>5072</v>
      </c>
    </row>
    <row r="3516" spans="1:8" x14ac:dyDescent="0.2">
      <c r="A3516">
        <v>3511</v>
      </c>
      <c r="B3516" s="7">
        <f>'BudgetSum 2-4'!K14</f>
        <v>0</v>
      </c>
      <c r="C3516" s="3">
        <f t="shared" si="95"/>
        <v>3511</v>
      </c>
      <c r="E3516" s="2" t="b">
        <f t="shared" ca="1" si="94"/>
        <v>1</v>
      </c>
      <c r="F3516" s="2" cm="1">
        <f t="array" aca="1" ref="F3516" ca="1">IF(G3516&lt;&gt;"",INDIRECT("'"&amp;G3516&amp;"'!"&amp;H3516),"")</f>
        <v>0</v>
      </c>
      <c r="G3516" s="1533" t="s">
        <v>6770</v>
      </c>
      <c r="H3516" s="2" t="s">
        <v>4574</v>
      </c>
    </row>
    <row r="3517" spans="1:8" x14ac:dyDescent="0.2">
      <c r="A3517">
        <v>3512</v>
      </c>
      <c r="B3517" s="7">
        <f>'BudgetSum 2-4'!K16</f>
        <v>0</v>
      </c>
      <c r="C3517" s="3">
        <f t="shared" si="95"/>
        <v>3512</v>
      </c>
      <c r="E3517" s="2" t="b">
        <f t="shared" ca="1" si="94"/>
        <v>1</v>
      </c>
      <c r="F3517" s="2" cm="1">
        <f t="array" aca="1" ref="F3517" ca="1">IF(G3517&lt;&gt;"",INDIRECT("'"&amp;G3517&amp;"'!"&amp;H3517),"")</f>
        <v>0</v>
      </c>
      <c r="G3517" s="1533" t="s">
        <v>6770</v>
      </c>
      <c r="H3517" s="2" t="s">
        <v>4310</v>
      </c>
    </row>
    <row r="3518" spans="1:8" x14ac:dyDescent="0.2">
      <c r="A3518">
        <v>3513</v>
      </c>
      <c r="B3518" s="7">
        <f>'BudgetSum 2-4'!K17</f>
        <v>0</v>
      </c>
      <c r="C3518" s="3">
        <f t="shared" si="95"/>
        <v>3513</v>
      </c>
      <c r="E3518" s="2" t="b">
        <f t="shared" ca="1" si="94"/>
        <v>1</v>
      </c>
      <c r="F3518" s="2" cm="1">
        <f t="array" aca="1" ref="F3518" ca="1">IF(G3518&lt;&gt;"",INDIRECT("'"&amp;G3518&amp;"'!"&amp;H3518),"")</f>
        <v>0</v>
      </c>
      <c r="G3518" s="1533" t="s">
        <v>6770</v>
      </c>
      <c r="H3518" s="2" t="s">
        <v>4311</v>
      </c>
    </row>
    <row r="3519" spans="1:8" x14ac:dyDescent="0.2">
      <c r="A3519">
        <v>3514</v>
      </c>
      <c r="B3519" s="7">
        <f>'BudgetSum 2-4'!K19</f>
        <v>0</v>
      </c>
      <c r="C3519" s="3">
        <f t="shared" si="95"/>
        <v>3514</v>
      </c>
      <c r="E3519" s="2" t="b">
        <f t="shared" ca="1" si="94"/>
        <v>1</v>
      </c>
      <c r="F3519" s="2" cm="1">
        <f t="array" aca="1" ref="F3519" ca="1">IF(G3519&lt;&gt;"",INDIRECT("'"&amp;G3519&amp;"'!"&amp;H3519),"")</f>
        <v>0</v>
      </c>
      <c r="G3519" s="1533" t="s">
        <v>6770</v>
      </c>
      <c r="H3519" s="2" t="s">
        <v>4312</v>
      </c>
    </row>
    <row r="3520" spans="1:8" x14ac:dyDescent="0.2">
      <c r="A3520">
        <v>3515</v>
      </c>
      <c r="B3520" s="7">
        <f>'BudgetSum 2-4'!K22</f>
        <v>0</v>
      </c>
      <c r="C3520" s="3">
        <f t="shared" si="95"/>
        <v>3515</v>
      </c>
      <c r="E3520" s="2" t="b">
        <f t="shared" ca="1" si="94"/>
        <v>1</v>
      </c>
      <c r="F3520" s="2" cm="1">
        <f t="array" aca="1" ref="F3520" ca="1">IF(G3520&lt;&gt;"",INDIRECT("'"&amp;G3520&amp;"'!"&amp;H3520),"")</f>
        <v>0</v>
      </c>
      <c r="G3520" s="1533" t="s">
        <v>6770</v>
      </c>
      <c r="H3520" s="2" t="s">
        <v>5073</v>
      </c>
    </row>
    <row r="3521" spans="1:11" x14ac:dyDescent="0.2">
      <c r="A3521">
        <v>3516</v>
      </c>
      <c r="B3521" s="7">
        <f>'BudgetSum 2-4'!K28</f>
        <v>0</v>
      </c>
      <c r="C3521" s="3">
        <f t="shared" si="95"/>
        <v>3516</v>
      </c>
      <c r="E3521" s="2" t="b">
        <f t="shared" ca="1" si="94"/>
        <v>1</v>
      </c>
      <c r="F3521" s="2" cm="1">
        <f t="array" aca="1" ref="F3521" ca="1">IF(G3521&lt;&gt;"",INDIRECT("'"&amp;G3521&amp;"'!"&amp;H3521),"")</f>
        <v>0</v>
      </c>
      <c r="G3521" s="1533" t="s">
        <v>6770</v>
      </c>
      <c r="H3521" s="2" t="s">
        <v>5074</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33" t="s">
        <v>6770</v>
      </c>
      <c r="H3522" s="2" t="s">
        <v>5075</v>
      </c>
    </row>
    <row r="3523" spans="1:11" x14ac:dyDescent="0.2">
      <c r="A3523">
        <v>3518</v>
      </c>
      <c r="B3523" s="7">
        <f>'BudgetSum 2-4'!K35</f>
        <v>0</v>
      </c>
      <c r="C3523" s="3">
        <f t="shared" si="95"/>
        <v>3518</v>
      </c>
      <c r="E3523" s="2" t="b">
        <f t="shared" ca="1" si="96"/>
        <v>1</v>
      </c>
      <c r="F3523" s="2" cm="1">
        <f t="array" aca="1" ref="F3523" ca="1">IF(G3523&lt;&gt;"",INDIRECT("'"&amp;G3523&amp;"'!"&amp;H3523),"")</f>
        <v>0</v>
      </c>
      <c r="G3523" s="1533" t="s">
        <v>6770</v>
      </c>
      <c r="H3523" s="2" t="s">
        <v>5076</v>
      </c>
    </row>
    <row r="3524" spans="1:11" x14ac:dyDescent="0.2">
      <c r="A3524">
        <v>3519</v>
      </c>
      <c r="B3524" s="7">
        <f>'BudgetSum 2-4'!K36</f>
        <v>0</v>
      </c>
      <c r="C3524" s="3">
        <f t="shared" si="95"/>
        <v>3519</v>
      </c>
      <c r="E3524" s="2" t="b">
        <f t="shared" ca="1" si="96"/>
        <v>1</v>
      </c>
      <c r="F3524" s="2" cm="1">
        <f t="array" aca="1" ref="F3524" ca="1">IF(G3524&lt;&gt;"",INDIRECT("'"&amp;G3524&amp;"'!"&amp;H3524),"")</f>
        <v>0</v>
      </c>
      <c r="G3524" s="1533" t="s">
        <v>6770</v>
      </c>
      <c r="H3524" s="2" t="s">
        <v>5077</v>
      </c>
    </row>
    <row r="3525" spans="1:11" x14ac:dyDescent="0.2">
      <c r="A3525">
        <v>3520</v>
      </c>
      <c r="B3525" s="7">
        <f>'BudgetSum 2-4'!K37</f>
        <v>0</v>
      </c>
      <c r="C3525" s="3">
        <f t="shared" si="95"/>
        <v>3520</v>
      </c>
      <c r="E3525" s="2" t="b">
        <f t="shared" ca="1" si="96"/>
        <v>1</v>
      </c>
      <c r="F3525" s="2" cm="1">
        <f t="array" aca="1" ref="F3525" ca="1">IF(G3525&lt;&gt;"",INDIRECT("'"&amp;G3525&amp;"'!"&amp;H3525),"")</f>
        <v>0</v>
      </c>
      <c r="G3525" s="1533" t="s">
        <v>6770</v>
      </c>
      <c r="H3525" s="2" t="s">
        <v>5078</v>
      </c>
    </row>
    <row r="3526" spans="1:11" x14ac:dyDescent="0.2">
      <c r="A3526">
        <v>3521</v>
      </c>
      <c r="B3526" s="7">
        <f>'BudgetSum 2-4'!K38</f>
        <v>0</v>
      </c>
      <c r="C3526" s="3">
        <f t="shared" si="95"/>
        <v>3521</v>
      </c>
      <c r="E3526" s="2" t="b">
        <f t="shared" ca="1" si="96"/>
        <v>1</v>
      </c>
      <c r="F3526" s="2" cm="1">
        <f t="array" aca="1" ref="F3526" ca="1">IF(G3526&lt;&gt;"",INDIRECT("'"&amp;G3526&amp;"'!"&amp;H3526),"")</f>
        <v>0</v>
      </c>
      <c r="G3526" s="1533" t="s">
        <v>6770</v>
      </c>
      <c r="H3526" s="2" t="s">
        <v>4577</v>
      </c>
    </row>
    <row r="3527" spans="1:11" x14ac:dyDescent="0.2">
      <c r="A3527">
        <v>3522</v>
      </c>
      <c r="B3527" s="7">
        <f>'BudgetSum 2-4'!K45</f>
        <v>0</v>
      </c>
      <c r="C3527" s="3">
        <f t="shared" si="95"/>
        <v>3522</v>
      </c>
      <c r="E3527" s="2" t="b">
        <f t="shared" ca="1" si="96"/>
        <v>1</v>
      </c>
      <c r="F3527" s="2" cm="1">
        <f t="array" aca="1" ref="F3527" ca="1">IF(G3527&lt;&gt;"",INDIRECT("'"&amp;G3527&amp;"'!"&amp;H3527),"")</f>
        <v>0</v>
      </c>
      <c r="G3527" s="1533" t="s">
        <v>6770</v>
      </c>
      <c r="H3527" s="2" t="s">
        <v>5079</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33" t="s">
        <v>6770</v>
      </c>
      <c r="H3528" s="2" t="s">
        <v>4584</v>
      </c>
    </row>
    <row r="3529" spans="1:11" x14ac:dyDescent="0.2">
      <c r="A3529" s="1">
        <v>3524</v>
      </c>
      <c r="D3529" s="4"/>
      <c r="E3529" s="2" t="b">
        <f t="shared" ca="1" si="96"/>
        <v>1</v>
      </c>
      <c r="F3529" s="2" t="str" cm="1">
        <f t="array" aca="1" ref="F3529" ca="1">IF(G3529&lt;&gt;"",INDIRECT("'"&amp;G3529&amp;"'!"&amp;H3529),"")</f>
        <v/>
      </c>
      <c r="G3529" s="1533"/>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33" t="s">
        <v>6770</v>
      </c>
      <c r="H3530" s="2" t="s">
        <v>5080</v>
      </c>
    </row>
    <row r="3531" spans="1:11" x14ac:dyDescent="0.2">
      <c r="A3531">
        <v>3526</v>
      </c>
      <c r="B3531" s="7">
        <f>'BudgetSum 2-4'!K80</f>
        <v>0</v>
      </c>
      <c r="C3531" s="3">
        <f t="shared" si="97"/>
        <v>3526</v>
      </c>
      <c r="E3531" s="2" t="b">
        <f t="shared" ca="1" si="96"/>
        <v>1</v>
      </c>
      <c r="F3531" s="2" cm="1">
        <f t="array" aca="1" ref="F3531" ca="1">IF(G3531&lt;&gt;"",INDIRECT("'"&amp;G3531&amp;"'!"&amp;H3531),"")</f>
        <v>0</v>
      </c>
      <c r="G3531" s="1533" t="s">
        <v>6770</v>
      </c>
      <c r="H3531" s="2" t="s">
        <v>4977</v>
      </c>
    </row>
    <row r="3532" spans="1:11" x14ac:dyDescent="0.2">
      <c r="A3532" s="1">
        <v>3527</v>
      </c>
      <c r="E3532" s="2" t="b">
        <f t="shared" ca="1" si="96"/>
        <v>1</v>
      </c>
      <c r="F3532" s="2" t="str" cm="1">
        <f t="array" aca="1" ref="F3532" ca="1">IF(G3532&lt;&gt;"",INDIRECT("'"&amp;G3532&amp;"'!"&amp;H3532),"")</f>
        <v/>
      </c>
      <c r="G3532" s="1533"/>
    </row>
    <row r="3533" spans="1:11" x14ac:dyDescent="0.2">
      <c r="A3533">
        <v>3528</v>
      </c>
      <c r="B3533" s="7">
        <f>'BudgetSum 2-4'!K3</f>
        <v>0</v>
      </c>
      <c r="C3533" s="3">
        <f t="shared" si="97"/>
        <v>3528</v>
      </c>
      <c r="E3533" s="2" t="b">
        <f t="shared" ca="1" si="96"/>
        <v>1</v>
      </c>
      <c r="F3533" s="2" cm="1">
        <f t="array" aca="1" ref="F3533" ca="1">IF(G3533&lt;&gt;"",INDIRECT("'"&amp;G3533&amp;"'!"&amp;H3533),"")</f>
        <v>0</v>
      </c>
      <c r="G3533" s="1533" t="s">
        <v>6770</v>
      </c>
      <c r="H3533" s="2" t="s">
        <v>5070</v>
      </c>
    </row>
    <row r="3534" spans="1:11" x14ac:dyDescent="0.2">
      <c r="A3534" s="1">
        <v>3529</v>
      </c>
      <c r="E3534" s="2" t="b">
        <f t="shared" ca="1" si="96"/>
        <v>1</v>
      </c>
      <c r="F3534" s="2" t="str" cm="1">
        <f t="array" aca="1" ref="F3534" ca="1">IF(G3534&lt;&gt;"",INDIRECT("'"&amp;G3534&amp;"'!"&amp;H3534),"")</f>
        <v/>
      </c>
      <c r="G3534" s="1533"/>
    </row>
    <row r="3535" spans="1:11" x14ac:dyDescent="0.2">
      <c r="A3535">
        <v>3530</v>
      </c>
      <c r="B3535" s="7">
        <f>'BudgetSum 2-4'!K81</f>
        <v>0</v>
      </c>
      <c r="C3535" s="3">
        <f t="shared" si="97"/>
        <v>3530</v>
      </c>
      <c r="E3535" s="2" t="b">
        <f t="shared" ca="1" si="96"/>
        <v>1</v>
      </c>
      <c r="F3535" s="2" cm="1">
        <f t="array" aca="1" ref="F3535" ca="1">IF(G3535&lt;&gt;"",INDIRECT("'"&amp;G3535&amp;"'!"&amp;H3535),"")</f>
        <v>0</v>
      </c>
      <c r="G3535" s="1533" t="s">
        <v>6770</v>
      </c>
      <c r="H3535" s="2" t="s">
        <v>4978</v>
      </c>
    </row>
    <row r="3536" spans="1:11" x14ac:dyDescent="0.2">
      <c r="A3536" s="1">
        <v>3531</v>
      </c>
      <c r="D3536" s="4"/>
      <c r="E3536" s="2" t="b">
        <f t="shared" ca="1" si="96"/>
        <v>1</v>
      </c>
      <c r="F3536" s="2" t="str" cm="1">
        <f t="array" aca="1" ref="F3536" ca="1">IF(G3536&lt;&gt;"",INDIRECT("'"&amp;G3536&amp;"'!"&amp;H3536),"")</f>
        <v/>
      </c>
      <c r="G3536" s="1533"/>
      <c r="I3536" s="4"/>
      <c r="J3536" s="4"/>
      <c r="K3536" s="4"/>
    </row>
    <row r="3537" spans="1:11" x14ac:dyDescent="0.2">
      <c r="A3537" s="1">
        <v>3532</v>
      </c>
      <c r="D3537" s="4"/>
      <c r="E3537" s="2" t="b">
        <f t="shared" ca="1" si="96"/>
        <v>1</v>
      </c>
      <c r="F3537" s="2" t="str" cm="1">
        <f t="array" aca="1" ref="F3537" ca="1">IF(G3537&lt;&gt;"",INDIRECT("'"&amp;G3537&amp;"'!"&amp;H3537),"")</f>
        <v/>
      </c>
      <c r="G3537" s="1533"/>
      <c r="I3537" s="4"/>
      <c r="J3537" s="4"/>
      <c r="K3537" s="4"/>
    </row>
    <row r="3538" spans="1:11" x14ac:dyDescent="0.2">
      <c r="A3538" s="1">
        <v>3533</v>
      </c>
      <c r="D3538" s="4"/>
      <c r="E3538" s="2" t="b">
        <f t="shared" ca="1" si="96"/>
        <v>1</v>
      </c>
      <c r="F3538" s="2" t="str" cm="1">
        <f t="array" aca="1" ref="F3538" ca="1">IF(G3538&lt;&gt;"",INDIRECT("'"&amp;G3538&amp;"'!"&amp;H3538),"")</f>
        <v/>
      </c>
      <c r="G3538" s="1533"/>
      <c r="I3538" s="4"/>
      <c r="J3538" s="4"/>
      <c r="K3538" s="4"/>
    </row>
    <row r="3539" spans="1:11" x14ac:dyDescent="0.2">
      <c r="A3539" s="1">
        <v>3534</v>
      </c>
      <c r="D3539" s="4"/>
      <c r="E3539" s="2" t="b">
        <f t="shared" ca="1" si="96"/>
        <v>1</v>
      </c>
      <c r="F3539" s="2" t="str" cm="1">
        <f t="array" aca="1" ref="F3539" ca="1">IF(G3539&lt;&gt;"",INDIRECT("'"&amp;G3539&amp;"'!"&amp;H3539),"")</f>
        <v/>
      </c>
      <c r="G3539" s="1533"/>
      <c r="I3539" s="4"/>
      <c r="J3539" s="4"/>
      <c r="K3539" s="4"/>
    </row>
    <row r="3540" spans="1:11" x14ac:dyDescent="0.2">
      <c r="A3540" s="1">
        <v>3535</v>
      </c>
      <c r="D3540" s="4"/>
      <c r="E3540" s="2" t="b">
        <f t="shared" ca="1" si="96"/>
        <v>1</v>
      </c>
      <c r="F3540" s="2" t="str" cm="1">
        <f t="array" aca="1" ref="F3540" ca="1">IF(G3540&lt;&gt;"",INDIRECT("'"&amp;G3540&amp;"'!"&amp;H3540),"")</f>
        <v/>
      </c>
      <c r="G3540" s="1533"/>
      <c r="I3540" s="4"/>
      <c r="J3540" s="4"/>
      <c r="K3540" s="4"/>
    </row>
    <row r="3541" spans="1:11" x14ac:dyDescent="0.2">
      <c r="A3541" s="1">
        <v>3536</v>
      </c>
      <c r="D3541" s="4"/>
      <c r="E3541" s="2" t="b">
        <f t="shared" ca="1" si="96"/>
        <v>1</v>
      </c>
      <c r="F3541" s="2" t="str" cm="1">
        <f t="array" aca="1" ref="F3541" ca="1">IF(G3541&lt;&gt;"",INDIRECT("'"&amp;G3541&amp;"'!"&amp;H3541),"")</f>
        <v/>
      </c>
      <c r="G3541" s="1533"/>
      <c r="I3541" s="4"/>
      <c r="J3541" s="4"/>
      <c r="K3541" s="4"/>
    </row>
    <row r="3542" spans="1:11" x14ac:dyDescent="0.2">
      <c r="A3542" s="1">
        <v>3537</v>
      </c>
      <c r="D3542" s="4"/>
      <c r="E3542" s="2" t="b">
        <f t="shared" ca="1" si="96"/>
        <v>1</v>
      </c>
      <c r="F3542" s="2" t="str" cm="1">
        <f t="array" aca="1" ref="F3542" ca="1">IF(G3542&lt;&gt;"",INDIRECT("'"&amp;G3542&amp;"'!"&amp;H3542),"")</f>
        <v/>
      </c>
      <c r="G3542" s="1533"/>
      <c r="I3542" s="4"/>
      <c r="J3542" s="4"/>
      <c r="K3542" s="4"/>
    </row>
    <row r="3543" spans="1:11" x14ac:dyDescent="0.2">
      <c r="A3543" s="1">
        <v>3538</v>
      </c>
      <c r="D3543" s="4"/>
      <c r="E3543" s="2" t="b">
        <f t="shared" ca="1" si="96"/>
        <v>1</v>
      </c>
      <c r="F3543" s="2" t="str" cm="1">
        <f t="array" aca="1" ref="F3543" ca="1">IF(G3543&lt;&gt;"",INDIRECT("'"&amp;G3543&amp;"'!"&amp;H3543),"")</f>
        <v/>
      </c>
      <c r="G3543" s="1533"/>
      <c r="I3543" s="4"/>
      <c r="J3543" s="4"/>
      <c r="K3543" s="4"/>
    </row>
    <row r="3544" spans="1:11" x14ac:dyDescent="0.2">
      <c r="A3544" s="1">
        <v>3539</v>
      </c>
      <c r="D3544" s="4"/>
      <c r="E3544" s="2" t="b">
        <f t="shared" ca="1" si="96"/>
        <v>1</v>
      </c>
      <c r="F3544" s="2" t="str" cm="1">
        <f t="array" aca="1" ref="F3544" ca="1">IF(G3544&lt;&gt;"",INDIRECT("'"&amp;G3544&amp;"'!"&amp;H3544),"")</f>
        <v/>
      </c>
      <c r="G3544" s="1533"/>
      <c r="I3544" s="4"/>
      <c r="J3544" s="4"/>
      <c r="K3544" s="4"/>
    </row>
    <row r="3545" spans="1:11" x14ac:dyDescent="0.2">
      <c r="A3545" s="1">
        <v>3540</v>
      </c>
      <c r="D3545" s="4"/>
      <c r="E3545" s="2" t="b">
        <f t="shared" ca="1" si="96"/>
        <v>1</v>
      </c>
      <c r="F3545" s="2" t="str" cm="1">
        <f t="array" aca="1" ref="F3545" ca="1">IF(G3545&lt;&gt;"",INDIRECT("'"&amp;G3545&amp;"'!"&amp;H3545),"")</f>
        <v/>
      </c>
      <c r="G3545" s="1533"/>
      <c r="I3545" s="4"/>
      <c r="J3545" s="4"/>
      <c r="K3545" s="4"/>
    </row>
    <row r="3546" spans="1:11" x14ac:dyDescent="0.2">
      <c r="A3546" s="1">
        <v>3541</v>
      </c>
      <c r="D3546" s="4"/>
      <c r="E3546" s="2" t="b">
        <f t="shared" ca="1" si="96"/>
        <v>1</v>
      </c>
      <c r="F3546" s="2" t="str" cm="1">
        <f t="array" aca="1" ref="F3546" ca="1">IF(G3546&lt;&gt;"",INDIRECT("'"&amp;G3546&amp;"'!"&amp;H3546),"")</f>
        <v/>
      </c>
      <c r="G3546" s="1533"/>
      <c r="I3546" s="4"/>
      <c r="J3546" s="4"/>
      <c r="K3546" s="4"/>
    </row>
    <row r="3547" spans="1:11" x14ac:dyDescent="0.2">
      <c r="A3547" s="1">
        <v>3542</v>
      </c>
      <c r="D3547" s="4"/>
      <c r="E3547" s="2" t="b">
        <f t="shared" ca="1" si="96"/>
        <v>1</v>
      </c>
      <c r="F3547" s="2" t="str" cm="1">
        <f t="array" aca="1" ref="F3547" ca="1">IF(G3547&lt;&gt;"",INDIRECT("'"&amp;G3547&amp;"'!"&amp;H3547),"")</f>
        <v/>
      </c>
      <c r="G3547" s="1533"/>
      <c r="I3547" s="4"/>
      <c r="J3547" s="4"/>
      <c r="K3547" s="4"/>
    </row>
    <row r="3548" spans="1:11" x14ac:dyDescent="0.2">
      <c r="A3548" s="1">
        <v>3543</v>
      </c>
      <c r="D3548" s="4"/>
      <c r="E3548" s="2" t="b">
        <f t="shared" ca="1" si="96"/>
        <v>1</v>
      </c>
      <c r="F3548" s="2" t="str" cm="1">
        <f t="array" aca="1" ref="F3548" ca="1">IF(G3548&lt;&gt;"",INDIRECT("'"&amp;G3548&amp;"'!"&amp;H3548),"")</f>
        <v/>
      </c>
      <c r="G3548" s="1533"/>
      <c r="I3548" s="4"/>
      <c r="J3548" s="4"/>
      <c r="K3548" s="4"/>
    </row>
    <row r="3549" spans="1:11" x14ac:dyDescent="0.2">
      <c r="A3549" s="1">
        <v>3544</v>
      </c>
      <c r="D3549" s="4"/>
      <c r="E3549" s="2" t="b">
        <f t="shared" ca="1" si="96"/>
        <v>1</v>
      </c>
      <c r="F3549" s="2" t="str" cm="1">
        <f t="array" aca="1" ref="F3549" ca="1">IF(G3549&lt;&gt;"",INDIRECT("'"&amp;G3549&amp;"'!"&amp;H3549),"")</f>
        <v/>
      </c>
      <c r="G3549" s="1533"/>
      <c r="I3549" s="4"/>
      <c r="J3549" s="4"/>
      <c r="K3549" s="4"/>
    </row>
    <row r="3550" spans="1:11" x14ac:dyDescent="0.2">
      <c r="A3550" s="1">
        <v>3545</v>
      </c>
      <c r="D3550" s="4"/>
      <c r="E3550" s="2" t="b">
        <f t="shared" ca="1" si="96"/>
        <v>1</v>
      </c>
      <c r="F3550" s="2" t="str" cm="1">
        <f t="array" aca="1" ref="F3550" ca="1">IF(G3550&lt;&gt;"",INDIRECT("'"&amp;G3550&amp;"'!"&amp;H3550),"")</f>
        <v/>
      </c>
      <c r="G3550" s="1533"/>
      <c r="I3550" s="4"/>
      <c r="J3550" s="4"/>
      <c r="K3550" s="4"/>
    </row>
    <row r="3551" spans="1:11" x14ac:dyDescent="0.2">
      <c r="A3551" s="1">
        <v>3546</v>
      </c>
      <c r="D3551" s="4"/>
      <c r="E3551" s="2" t="b">
        <f t="shared" ca="1" si="96"/>
        <v>1</v>
      </c>
      <c r="F3551" s="2" t="str" cm="1">
        <f t="array" aca="1" ref="F3551" ca="1">IF(G3551&lt;&gt;"",INDIRECT("'"&amp;G3551&amp;"'!"&amp;H3551),"")</f>
        <v/>
      </c>
      <c r="G3551" s="1533"/>
      <c r="I3551" s="4"/>
      <c r="J3551" s="4"/>
      <c r="K3551" s="4"/>
    </row>
    <row r="3552" spans="1:11" x14ac:dyDescent="0.2">
      <c r="A3552" s="1">
        <v>3547</v>
      </c>
      <c r="D3552" s="4"/>
      <c r="E3552" s="2" t="b">
        <f t="shared" ca="1" si="96"/>
        <v>1</v>
      </c>
      <c r="F3552" s="2" t="str" cm="1">
        <f t="array" aca="1" ref="F3552" ca="1">IF(G3552&lt;&gt;"",INDIRECT("'"&amp;G3552&amp;"'!"&amp;H3552),"")</f>
        <v/>
      </c>
      <c r="G3552" s="1533"/>
      <c r="I3552" s="4"/>
      <c r="J3552" s="4"/>
      <c r="K3552" s="4"/>
    </row>
    <row r="3553" spans="1:11" x14ac:dyDescent="0.2">
      <c r="A3553" s="1">
        <v>3548</v>
      </c>
      <c r="D3553" s="4"/>
      <c r="E3553" s="2" t="b">
        <f t="shared" ca="1" si="96"/>
        <v>1</v>
      </c>
      <c r="F3553" s="2" t="str" cm="1">
        <f t="array" aca="1" ref="F3553" ca="1">IF(G3553&lt;&gt;"",INDIRECT("'"&amp;G3553&amp;"'!"&amp;H3553),"")</f>
        <v/>
      </c>
      <c r="G3553" s="1533"/>
      <c r="I3553" s="4"/>
      <c r="J3553" s="4"/>
      <c r="K3553" s="4"/>
    </row>
    <row r="3554" spans="1:11" x14ac:dyDescent="0.2">
      <c r="A3554" s="1">
        <v>3549</v>
      </c>
      <c r="D3554" s="4"/>
      <c r="E3554" s="2" t="b">
        <f t="shared" ca="1" si="96"/>
        <v>1</v>
      </c>
      <c r="F3554" s="2" t="str" cm="1">
        <f t="array" aca="1" ref="F3554" ca="1">IF(G3554&lt;&gt;"",INDIRECT("'"&amp;G3554&amp;"'!"&amp;H3554),"")</f>
        <v/>
      </c>
      <c r="G3554" s="1533"/>
      <c r="I3554" s="4"/>
      <c r="J3554" s="4"/>
      <c r="K3554" s="4"/>
    </row>
    <row r="3555" spans="1:11" x14ac:dyDescent="0.2">
      <c r="A3555" s="1">
        <v>3550</v>
      </c>
      <c r="D3555" s="4"/>
      <c r="E3555" s="2" t="b">
        <f t="shared" ca="1" si="96"/>
        <v>1</v>
      </c>
      <c r="F3555" s="2" t="str" cm="1">
        <f t="array" aca="1" ref="F3555" ca="1">IF(G3555&lt;&gt;"",INDIRECT("'"&amp;G3555&amp;"'!"&amp;H3555),"")</f>
        <v/>
      </c>
      <c r="G3555" s="1533"/>
      <c r="I3555" s="4"/>
      <c r="J3555" s="4"/>
      <c r="K3555" s="4"/>
    </row>
    <row r="3556" spans="1:11" x14ac:dyDescent="0.2">
      <c r="A3556" s="1">
        <v>3551</v>
      </c>
      <c r="D3556" s="4"/>
      <c r="E3556" s="2" t="b">
        <f t="shared" ca="1" si="96"/>
        <v>1</v>
      </c>
      <c r="F3556" s="2" t="str" cm="1">
        <f t="array" aca="1" ref="F3556" ca="1">IF(G3556&lt;&gt;"",INDIRECT("'"&amp;G3556&amp;"'!"&amp;H3556),"")</f>
        <v/>
      </c>
      <c r="G3556" s="1533"/>
      <c r="I3556" s="4"/>
      <c r="J3556" s="4"/>
      <c r="K3556" s="4"/>
    </row>
    <row r="3557" spans="1:11" x14ac:dyDescent="0.2">
      <c r="A3557" s="1">
        <v>3552</v>
      </c>
      <c r="D3557" s="4"/>
      <c r="E3557" s="2" t="b">
        <f t="shared" ca="1" si="96"/>
        <v>1</v>
      </c>
      <c r="F3557" s="2" t="str" cm="1">
        <f t="array" aca="1" ref="F3557" ca="1">IF(G3557&lt;&gt;"",INDIRECT("'"&amp;G3557&amp;"'!"&amp;H3557),"")</f>
        <v/>
      </c>
      <c r="G3557" s="1533"/>
      <c r="I3557" s="4"/>
      <c r="J3557" s="4"/>
      <c r="K3557" s="4"/>
    </row>
    <row r="3558" spans="1:11" x14ac:dyDescent="0.2">
      <c r="A3558" s="1">
        <v>3553</v>
      </c>
      <c r="D3558" s="4"/>
      <c r="E3558" s="2" t="b">
        <f t="shared" ca="1" si="96"/>
        <v>1</v>
      </c>
      <c r="F3558" s="2" t="str" cm="1">
        <f t="array" aca="1" ref="F3558" ca="1">IF(G3558&lt;&gt;"",INDIRECT("'"&amp;G3558&amp;"'!"&amp;H3558),"")</f>
        <v/>
      </c>
      <c r="G3558" s="1533"/>
      <c r="I3558" s="4"/>
      <c r="J3558" s="4"/>
      <c r="K3558" s="4"/>
    </row>
    <row r="3559" spans="1:11" x14ac:dyDescent="0.2">
      <c r="A3559" s="1">
        <v>3554</v>
      </c>
      <c r="D3559" s="4"/>
      <c r="E3559" s="2" t="b">
        <f t="shared" ca="1" si="96"/>
        <v>1</v>
      </c>
      <c r="F3559" s="2" t="str" cm="1">
        <f t="array" aca="1" ref="F3559" ca="1">IF(G3559&lt;&gt;"",INDIRECT("'"&amp;G3559&amp;"'!"&amp;H3559),"")</f>
        <v/>
      </c>
      <c r="G3559" s="1533"/>
      <c r="I3559" s="4"/>
      <c r="J3559" s="4"/>
      <c r="K3559" s="4"/>
    </row>
    <row r="3560" spans="1:11" x14ac:dyDescent="0.2">
      <c r="A3560" s="1">
        <v>3555</v>
      </c>
      <c r="D3560" s="4"/>
      <c r="E3560" s="2" t="b">
        <f t="shared" ca="1" si="96"/>
        <v>1</v>
      </c>
      <c r="F3560" s="2" t="str" cm="1">
        <f t="array" aca="1" ref="F3560" ca="1">IF(G3560&lt;&gt;"",INDIRECT("'"&amp;G3560&amp;"'!"&amp;H3560),"")</f>
        <v/>
      </c>
      <c r="G3560" s="1533"/>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33" t="s">
        <v>6772</v>
      </c>
      <c r="H3561" s="2" t="s">
        <v>5081</v>
      </c>
    </row>
    <row r="3562" spans="1:11" x14ac:dyDescent="0.2">
      <c r="A3562">
        <v>3557</v>
      </c>
      <c r="B3562" s="7">
        <f>'EstExp 12-20'!C435</f>
        <v>0</v>
      </c>
      <c r="C3562" s="3">
        <f t="shared" si="97"/>
        <v>3557</v>
      </c>
      <c r="E3562" s="2" t="b">
        <f t="shared" ca="1" si="96"/>
        <v>1</v>
      </c>
      <c r="F3562" s="2" cm="1">
        <f t="array" aca="1" ref="F3562" ca="1">IF(G3562&lt;&gt;"",INDIRECT("'"&amp;G3562&amp;"'!"&amp;H3562),"")</f>
        <v>0</v>
      </c>
      <c r="G3562" s="1533" t="s">
        <v>6772</v>
      </c>
      <c r="H3562" s="2" t="s">
        <v>5082</v>
      </c>
    </row>
    <row r="3563" spans="1:11" x14ac:dyDescent="0.2">
      <c r="A3563">
        <v>3558</v>
      </c>
      <c r="B3563" s="7">
        <f>'EstExp 12-20'!C436</f>
        <v>0</v>
      </c>
      <c r="C3563" s="3">
        <f t="shared" si="97"/>
        <v>3558</v>
      </c>
      <c r="E3563" s="2" t="b">
        <f t="shared" ca="1" si="96"/>
        <v>1</v>
      </c>
      <c r="F3563" s="2" cm="1">
        <f t="array" aca="1" ref="F3563" ca="1">IF(G3563&lt;&gt;"",INDIRECT("'"&amp;G3563&amp;"'!"&amp;H3563),"")</f>
        <v>0</v>
      </c>
      <c r="G3563" s="1533" t="s">
        <v>6772</v>
      </c>
      <c r="H3563" s="2" t="s">
        <v>5083</v>
      </c>
    </row>
    <row r="3564" spans="1:11" x14ac:dyDescent="0.2">
      <c r="A3564">
        <v>3559</v>
      </c>
      <c r="B3564" s="7">
        <f>'EstExp 12-20'!C437</f>
        <v>0</v>
      </c>
      <c r="C3564" s="3">
        <f t="shared" si="97"/>
        <v>3559</v>
      </c>
      <c r="E3564" s="2" t="b">
        <f t="shared" ca="1" si="96"/>
        <v>1</v>
      </c>
      <c r="F3564" s="2" cm="1">
        <f t="array" aca="1" ref="F3564" ca="1">IF(G3564&lt;&gt;"",INDIRECT("'"&amp;G3564&amp;"'!"&amp;H3564),"")</f>
        <v>0</v>
      </c>
      <c r="G3564" s="1533" t="s">
        <v>6772</v>
      </c>
      <c r="H3564" s="2" t="s">
        <v>5084</v>
      </c>
    </row>
    <row r="3565" spans="1:11" x14ac:dyDescent="0.2">
      <c r="A3565">
        <v>3560</v>
      </c>
      <c r="B3565" s="7">
        <f>'EstExp 12-20'!C438</f>
        <v>0</v>
      </c>
      <c r="C3565" s="3">
        <f t="shared" si="97"/>
        <v>3560</v>
      </c>
      <c r="E3565" s="2" t="b">
        <f t="shared" ca="1" si="96"/>
        <v>1</v>
      </c>
      <c r="F3565" s="2" cm="1">
        <f t="array" aca="1" ref="F3565" ca="1">IF(G3565&lt;&gt;"",INDIRECT("'"&amp;G3565&amp;"'!"&amp;H3565),"")</f>
        <v>0</v>
      </c>
      <c r="G3565" s="1533" t="s">
        <v>6772</v>
      </c>
      <c r="H3565" s="2" t="s">
        <v>5085</v>
      </c>
    </row>
    <row r="3566" spans="1:11" x14ac:dyDescent="0.2">
      <c r="A3566">
        <v>3561</v>
      </c>
      <c r="B3566" s="7">
        <f>'EstExp 12-20'!C453</f>
        <v>0</v>
      </c>
      <c r="C3566" s="3">
        <f t="shared" si="97"/>
        <v>3561</v>
      </c>
      <c r="E3566" s="2" t="b">
        <f t="shared" ca="1" si="96"/>
        <v>1</v>
      </c>
      <c r="F3566" s="2" cm="1">
        <f t="array" aca="1" ref="F3566" ca="1">IF(G3566&lt;&gt;"",INDIRECT("'"&amp;G3566&amp;"'!"&amp;H3566),"")</f>
        <v>0</v>
      </c>
      <c r="G3566" s="1533" t="s">
        <v>6772</v>
      </c>
      <c r="H3566" s="2" t="s">
        <v>5086</v>
      </c>
    </row>
    <row r="3567" spans="1:11" x14ac:dyDescent="0.2">
      <c r="A3567" s="1">
        <v>3562</v>
      </c>
      <c r="D3567" s="4"/>
      <c r="E3567" s="2" t="b">
        <f t="shared" ca="1" si="96"/>
        <v>1</v>
      </c>
      <c r="F3567" s="2" t="str" cm="1">
        <f t="array" aca="1" ref="F3567" ca="1">IF(G3567&lt;&gt;"",INDIRECT("'"&amp;G3567&amp;"'!"&amp;H3567),"")</f>
        <v/>
      </c>
      <c r="G3567" s="1533"/>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33" t="s">
        <v>6772</v>
      </c>
      <c r="H3568" s="2" t="s">
        <v>5087</v>
      </c>
    </row>
    <row r="3569" spans="1:11" x14ac:dyDescent="0.2">
      <c r="A3569">
        <v>3564</v>
      </c>
      <c r="B3569" s="7">
        <f>'EstExp 12-20'!D435</f>
        <v>0</v>
      </c>
      <c r="C3569" s="3">
        <f t="shared" si="97"/>
        <v>3564</v>
      </c>
      <c r="E3569" s="2" t="b">
        <f t="shared" ca="1" si="96"/>
        <v>1</v>
      </c>
      <c r="F3569" s="2" cm="1">
        <f t="array" aca="1" ref="F3569" ca="1">IF(G3569&lt;&gt;"",INDIRECT("'"&amp;G3569&amp;"'!"&amp;H3569),"")</f>
        <v>0</v>
      </c>
      <c r="G3569" s="1533" t="s">
        <v>6772</v>
      </c>
      <c r="H3569" s="2" t="s">
        <v>5088</v>
      </c>
    </row>
    <row r="3570" spans="1:11" x14ac:dyDescent="0.2">
      <c r="A3570">
        <v>3565</v>
      </c>
      <c r="B3570" s="7">
        <f>'EstExp 12-20'!D436</f>
        <v>0</v>
      </c>
      <c r="C3570" s="3">
        <f t="shared" si="97"/>
        <v>3565</v>
      </c>
      <c r="E3570" s="2" t="b">
        <f t="shared" ca="1" si="96"/>
        <v>1</v>
      </c>
      <c r="F3570" s="2" cm="1">
        <f t="array" aca="1" ref="F3570" ca="1">IF(G3570&lt;&gt;"",INDIRECT("'"&amp;G3570&amp;"'!"&amp;H3570),"")</f>
        <v>0</v>
      </c>
      <c r="G3570" s="1533" t="s">
        <v>6772</v>
      </c>
      <c r="H3570" s="2" t="s">
        <v>5089</v>
      </c>
    </row>
    <row r="3571" spans="1:11" x14ac:dyDescent="0.2">
      <c r="A3571">
        <v>3566</v>
      </c>
      <c r="B3571" s="7">
        <f>'EstExp 12-20'!D437</f>
        <v>0</v>
      </c>
      <c r="C3571" s="3">
        <f t="shared" si="97"/>
        <v>3566</v>
      </c>
      <c r="E3571" s="2" t="b">
        <f t="shared" ca="1" si="96"/>
        <v>1</v>
      </c>
      <c r="F3571" s="2" cm="1">
        <f t="array" aca="1" ref="F3571" ca="1">IF(G3571&lt;&gt;"",INDIRECT("'"&amp;G3571&amp;"'!"&amp;H3571),"")</f>
        <v>0</v>
      </c>
      <c r="G3571" s="1533" t="s">
        <v>6772</v>
      </c>
      <c r="H3571" s="2" t="s">
        <v>5090</v>
      </c>
    </row>
    <row r="3572" spans="1:11" x14ac:dyDescent="0.2">
      <c r="A3572">
        <v>3567</v>
      </c>
      <c r="B3572" s="7">
        <f>'EstExp 12-20'!D438</f>
        <v>0</v>
      </c>
      <c r="C3572" s="3">
        <f t="shared" si="97"/>
        <v>3567</v>
      </c>
      <c r="E3572" s="2" t="b">
        <f t="shared" ca="1" si="96"/>
        <v>1</v>
      </c>
      <c r="F3572" s="2" cm="1">
        <f t="array" aca="1" ref="F3572" ca="1">IF(G3572&lt;&gt;"",INDIRECT("'"&amp;G3572&amp;"'!"&amp;H3572),"")</f>
        <v>0</v>
      </c>
      <c r="G3572" s="1533" t="s">
        <v>6772</v>
      </c>
      <c r="H3572" s="2" t="s">
        <v>5091</v>
      </c>
    </row>
    <row r="3573" spans="1:11" x14ac:dyDescent="0.2">
      <c r="A3573">
        <v>3568</v>
      </c>
      <c r="B3573" s="7">
        <f>'EstExp 12-20'!D453</f>
        <v>0</v>
      </c>
      <c r="C3573" s="3">
        <f t="shared" si="97"/>
        <v>3568</v>
      </c>
      <c r="E3573" s="2" t="b">
        <f t="shared" ca="1" si="96"/>
        <v>1</v>
      </c>
      <c r="F3573" s="2" cm="1">
        <f t="array" aca="1" ref="F3573" ca="1">IF(G3573&lt;&gt;"",INDIRECT("'"&amp;G3573&amp;"'!"&amp;H3573),"")</f>
        <v>0</v>
      </c>
      <c r="G3573" s="1533" t="s">
        <v>6772</v>
      </c>
      <c r="H3573" s="2" t="s">
        <v>5092</v>
      </c>
    </row>
    <row r="3574" spans="1:11" x14ac:dyDescent="0.2">
      <c r="A3574" s="1">
        <v>3569</v>
      </c>
      <c r="D3574" s="4"/>
      <c r="E3574" s="2" t="b">
        <f t="shared" ca="1" si="96"/>
        <v>1</v>
      </c>
      <c r="F3574" s="2" t="str" cm="1">
        <f t="array" aca="1" ref="F3574" ca="1">IF(G3574&lt;&gt;"",INDIRECT("'"&amp;G3574&amp;"'!"&amp;H3574),"")</f>
        <v/>
      </c>
      <c r="G3574" s="1533"/>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33" t="s">
        <v>6772</v>
      </c>
      <c r="H3575" s="2" t="s">
        <v>5093</v>
      </c>
    </row>
    <row r="3576" spans="1:11" x14ac:dyDescent="0.2">
      <c r="A3576">
        <v>3571</v>
      </c>
      <c r="B3576" s="7">
        <f>'EstExp 12-20'!E435</f>
        <v>0</v>
      </c>
      <c r="C3576" s="3">
        <f t="shared" si="97"/>
        <v>3571</v>
      </c>
      <c r="E3576" s="2" t="b">
        <f t="shared" ca="1" si="96"/>
        <v>1</v>
      </c>
      <c r="F3576" s="2" cm="1">
        <f t="array" aca="1" ref="F3576" ca="1">IF(G3576&lt;&gt;"",INDIRECT("'"&amp;G3576&amp;"'!"&amp;H3576),"")</f>
        <v>0</v>
      </c>
      <c r="G3576" s="1533" t="s">
        <v>6772</v>
      </c>
      <c r="H3576" s="2" t="s">
        <v>5094</v>
      </c>
    </row>
    <row r="3577" spans="1:11" x14ac:dyDescent="0.2">
      <c r="A3577">
        <v>3572</v>
      </c>
      <c r="B3577" s="7">
        <f>'EstExp 12-20'!E436</f>
        <v>0</v>
      </c>
      <c r="C3577" s="3">
        <f t="shared" si="97"/>
        <v>3572</v>
      </c>
      <c r="E3577" s="2" t="b">
        <f t="shared" ca="1" si="96"/>
        <v>1</v>
      </c>
      <c r="F3577" s="2" cm="1">
        <f t="array" aca="1" ref="F3577" ca="1">IF(G3577&lt;&gt;"",INDIRECT("'"&amp;G3577&amp;"'!"&amp;H3577),"")</f>
        <v>0</v>
      </c>
      <c r="G3577" s="1533" t="s">
        <v>6772</v>
      </c>
      <c r="H3577" s="2" t="s">
        <v>5095</v>
      </c>
    </row>
    <row r="3578" spans="1:11" x14ac:dyDescent="0.2">
      <c r="A3578">
        <v>3573</v>
      </c>
      <c r="B3578" s="7">
        <f>'EstExp 12-20'!E437</f>
        <v>0</v>
      </c>
      <c r="C3578" s="3">
        <f t="shared" si="97"/>
        <v>3573</v>
      </c>
      <c r="E3578" s="2" t="b">
        <f t="shared" ca="1" si="96"/>
        <v>1</v>
      </c>
      <c r="F3578" s="2" cm="1">
        <f t="array" aca="1" ref="F3578" ca="1">IF(G3578&lt;&gt;"",INDIRECT("'"&amp;G3578&amp;"'!"&amp;H3578),"")</f>
        <v>0</v>
      </c>
      <c r="G3578" s="1533" t="s">
        <v>6772</v>
      </c>
      <c r="H3578" s="2" t="s">
        <v>5096</v>
      </c>
    </row>
    <row r="3579" spans="1:11" x14ac:dyDescent="0.2">
      <c r="A3579">
        <v>3574</v>
      </c>
      <c r="B3579" s="7">
        <f>'EstExp 12-20'!E438</f>
        <v>0</v>
      </c>
      <c r="C3579" s="3">
        <f t="shared" si="97"/>
        <v>3574</v>
      </c>
      <c r="E3579" s="2" t="b">
        <f t="shared" ca="1" si="96"/>
        <v>1</v>
      </c>
      <c r="F3579" s="2" cm="1">
        <f t="array" aca="1" ref="F3579" ca="1">IF(G3579&lt;&gt;"",INDIRECT("'"&amp;G3579&amp;"'!"&amp;H3579),"")</f>
        <v>0</v>
      </c>
      <c r="G3579" s="1533" t="s">
        <v>6772</v>
      </c>
      <c r="H3579" s="2" t="s">
        <v>5097</v>
      </c>
    </row>
    <row r="3580" spans="1:11" x14ac:dyDescent="0.2">
      <c r="A3580">
        <v>3575</v>
      </c>
      <c r="B3580" s="7">
        <f>'EstExp 12-20'!E453</f>
        <v>0</v>
      </c>
      <c r="C3580" s="3">
        <f t="shared" si="97"/>
        <v>3575</v>
      </c>
      <c r="E3580" s="2" t="b">
        <f t="shared" ca="1" si="96"/>
        <v>1</v>
      </c>
      <c r="F3580" s="2" cm="1">
        <f t="array" aca="1" ref="F3580" ca="1">IF(G3580&lt;&gt;"",INDIRECT("'"&amp;G3580&amp;"'!"&amp;H3580),"")</f>
        <v>0</v>
      </c>
      <c r="G3580" s="1533" t="s">
        <v>6772</v>
      </c>
      <c r="H3580" s="2" t="s">
        <v>5098</v>
      </c>
    </row>
    <row r="3581" spans="1:11" x14ac:dyDescent="0.2">
      <c r="A3581" s="1">
        <v>3576</v>
      </c>
      <c r="D3581" s="4"/>
      <c r="E3581" s="2" t="b">
        <f t="shared" ca="1" si="96"/>
        <v>1</v>
      </c>
      <c r="F3581" s="2" t="str" cm="1">
        <f t="array" aca="1" ref="F3581" ca="1">IF(G3581&lt;&gt;"",INDIRECT("'"&amp;G3581&amp;"'!"&amp;H3581),"")</f>
        <v/>
      </c>
      <c r="G3581" s="1533"/>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33" t="s">
        <v>6772</v>
      </c>
      <c r="H3582" s="2" t="s">
        <v>5099</v>
      </c>
    </row>
    <row r="3583" spans="1:11" x14ac:dyDescent="0.2">
      <c r="A3583">
        <v>3578</v>
      </c>
      <c r="B3583" s="7">
        <f>'EstExp 12-20'!F435</f>
        <v>0</v>
      </c>
      <c r="C3583" s="3">
        <f t="shared" si="97"/>
        <v>3578</v>
      </c>
      <c r="E3583" s="2" t="b">
        <f t="shared" ca="1" si="96"/>
        <v>1</v>
      </c>
      <c r="F3583" s="2" cm="1">
        <f t="array" aca="1" ref="F3583" ca="1">IF(G3583&lt;&gt;"",INDIRECT("'"&amp;G3583&amp;"'!"&amp;H3583),"")</f>
        <v>0</v>
      </c>
      <c r="G3583" s="1533" t="s">
        <v>6772</v>
      </c>
      <c r="H3583" s="2" t="s">
        <v>5100</v>
      </c>
    </row>
    <row r="3584" spans="1:11" x14ac:dyDescent="0.2">
      <c r="A3584">
        <v>3579</v>
      </c>
      <c r="B3584" s="7">
        <f>'EstExp 12-20'!F436</f>
        <v>0</v>
      </c>
      <c r="C3584" s="3">
        <f t="shared" si="97"/>
        <v>3579</v>
      </c>
      <c r="E3584" s="2" t="b">
        <f t="shared" ca="1" si="96"/>
        <v>1</v>
      </c>
      <c r="F3584" s="2" cm="1">
        <f t="array" aca="1" ref="F3584" ca="1">IF(G3584&lt;&gt;"",INDIRECT("'"&amp;G3584&amp;"'!"&amp;H3584),"")</f>
        <v>0</v>
      </c>
      <c r="G3584" s="1533" t="s">
        <v>6772</v>
      </c>
      <c r="H3584" s="2" t="s">
        <v>5101</v>
      </c>
    </row>
    <row r="3585" spans="1:11" x14ac:dyDescent="0.2">
      <c r="A3585">
        <v>3580</v>
      </c>
      <c r="B3585" s="7">
        <f>'EstExp 12-20'!F437</f>
        <v>0</v>
      </c>
      <c r="C3585" s="3">
        <f t="shared" si="97"/>
        <v>3580</v>
      </c>
      <c r="E3585" s="2" t="b">
        <f t="shared" ca="1" si="96"/>
        <v>1</v>
      </c>
      <c r="F3585" s="2" cm="1">
        <f t="array" aca="1" ref="F3585" ca="1">IF(G3585&lt;&gt;"",INDIRECT("'"&amp;G3585&amp;"'!"&amp;H3585),"")</f>
        <v>0</v>
      </c>
      <c r="G3585" s="1533" t="s">
        <v>6772</v>
      </c>
      <c r="H3585" s="2" t="s">
        <v>5102</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33" t="s">
        <v>6772</v>
      </c>
      <c r="H3586" s="2" t="s">
        <v>5103</v>
      </c>
    </row>
    <row r="3587" spans="1:11" x14ac:dyDescent="0.2">
      <c r="A3587">
        <v>3582</v>
      </c>
      <c r="B3587" s="7">
        <f>'EstExp 12-20'!F453</f>
        <v>0</v>
      </c>
      <c r="C3587" s="3">
        <f t="shared" si="97"/>
        <v>3582</v>
      </c>
      <c r="E3587" s="2" t="b">
        <f t="shared" ca="1" si="98"/>
        <v>1</v>
      </c>
      <c r="F3587" s="2" cm="1">
        <f t="array" aca="1" ref="F3587" ca="1">IF(G3587&lt;&gt;"",INDIRECT("'"&amp;G3587&amp;"'!"&amp;H3587),"")</f>
        <v>0</v>
      </c>
      <c r="G3587" s="1533" t="s">
        <v>6772</v>
      </c>
      <c r="H3587" s="2" t="s">
        <v>5104</v>
      </c>
    </row>
    <row r="3588" spans="1:11" x14ac:dyDescent="0.2">
      <c r="A3588" s="1">
        <v>3583</v>
      </c>
      <c r="D3588" s="4"/>
      <c r="E3588" s="2" t="b">
        <f t="shared" ca="1" si="98"/>
        <v>1</v>
      </c>
      <c r="F3588" s="2" t="str" cm="1">
        <f t="array" aca="1" ref="F3588" ca="1">IF(G3588&lt;&gt;"",INDIRECT("'"&amp;G3588&amp;"'!"&amp;H3588),"")</f>
        <v/>
      </c>
      <c r="G3588" s="1533"/>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33" t="s">
        <v>6772</v>
      </c>
      <c r="H3589" s="2" t="s">
        <v>5105</v>
      </c>
    </row>
    <row r="3590" spans="1:11" x14ac:dyDescent="0.2">
      <c r="A3590">
        <v>3585</v>
      </c>
      <c r="B3590" s="7">
        <f>'EstExp 12-20'!G435</f>
        <v>0</v>
      </c>
      <c r="C3590" s="3">
        <f t="shared" si="97"/>
        <v>3585</v>
      </c>
      <c r="E3590" s="2" t="b">
        <f t="shared" ca="1" si="98"/>
        <v>1</v>
      </c>
      <c r="F3590" s="2" cm="1">
        <f t="array" aca="1" ref="F3590" ca="1">IF(G3590&lt;&gt;"",INDIRECT("'"&amp;G3590&amp;"'!"&amp;H3590),"")</f>
        <v>0</v>
      </c>
      <c r="G3590" s="1533" t="s">
        <v>6772</v>
      </c>
      <c r="H3590" s="2" t="s">
        <v>5106</v>
      </c>
    </row>
    <row r="3591" spans="1:11" x14ac:dyDescent="0.2">
      <c r="A3591">
        <v>3586</v>
      </c>
      <c r="B3591" s="7">
        <f>'EstExp 12-20'!G436</f>
        <v>0</v>
      </c>
      <c r="C3591" s="3">
        <f t="shared" si="97"/>
        <v>3586</v>
      </c>
      <c r="E3591" s="2" t="b">
        <f t="shared" ca="1" si="98"/>
        <v>1</v>
      </c>
      <c r="F3591" s="2" cm="1">
        <f t="array" aca="1" ref="F3591" ca="1">IF(G3591&lt;&gt;"",INDIRECT("'"&amp;G3591&amp;"'!"&amp;H3591),"")</f>
        <v>0</v>
      </c>
      <c r="G3591" s="1533" t="s">
        <v>6772</v>
      </c>
      <c r="H3591" s="2" t="s">
        <v>5107</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33" t="s">
        <v>6772</v>
      </c>
      <c r="H3592" s="2" t="s">
        <v>5108</v>
      </c>
    </row>
    <row r="3593" spans="1:11" x14ac:dyDescent="0.2">
      <c r="A3593">
        <v>3588</v>
      </c>
      <c r="B3593" s="7">
        <f>'EstExp 12-20'!G438</f>
        <v>0</v>
      </c>
      <c r="C3593" s="3">
        <f t="shared" si="99"/>
        <v>3588</v>
      </c>
      <c r="E3593" s="2" t="b">
        <f t="shared" ca="1" si="98"/>
        <v>1</v>
      </c>
      <c r="F3593" s="2" cm="1">
        <f t="array" aca="1" ref="F3593" ca="1">IF(G3593&lt;&gt;"",INDIRECT("'"&amp;G3593&amp;"'!"&amp;H3593),"")</f>
        <v>0</v>
      </c>
      <c r="G3593" s="1533" t="s">
        <v>6772</v>
      </c>
      <c r="H3593" s="2" t="s">
        <v>5109</v>
      </c>
    </row>
    <row r="3594" spans="1:11" x14ac:dyDescent="0.2">
      <c r="A3594">
        <v>3589</v>
      </c>
      <c r="B3594" s="7">
        <f>'EstExp 12-20'!G453</f>
        <v>0</v>
      </c>
      <c r="C3594" s="3">
        <f t="shared" si="99"/>
        <v>3589</v>
      </c>
      <c r="E3594" s="2" t="b">
        <f t="shared" ca="1" si="98"/>
        <v>1</v>
      </c>
      <c r="F3594" s="2" cm="1">
        <f t="array" aca="1" ref="F3594" ca="1">IF(G3594&lt;&gt;"",INDIRECT("'"&amp;G3594&amp;"'!"&amp;H3594),"")</f>
        <v>0</v>
      </c>
      <c r="G3594" s="1533" t="s">
        <v>6772</v>
      </c>
      <c r="H3594" s="2" t="s">
        <v>5110</v>
      </c>
    </row>
    <row r="3595" spans="1:11" x14ac:dyDescent="0.2">
      <c r="A3595" s="1">
        <v>3590</v>
      </c>
      <c r="D3595" s="4"/>
      <c r="E3595" s="2" t="b">
        <f t="shared" ca="1" si="98"/>
        <v>1</v>
      </c>
      <c r="F3595" s="2" t="str" cm="1">
        <f t="array" aca="1" ref="F3595" ca="1">IF(G3595&lt;&gt;"",INDIRECT("'"&amp;G3595&amp;"'!"&amp;H3595),"")</f>
        <v/>
      </c>
      <c r="G3595" s="1533"/>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33" t="s">
        <v>6772</v>
      </c>
      <c r="H3596" s="2" t="s">
        <v>5111</v>
      </c>
    </row>
    <row r="3597" spans="1:11" x14ac:dyDescent="0.2">
      <c r="A3597">
        <v>3592</v>
      </c>
      <c r="B3597" s="7">
        <f>'EstExp 12-20'!H435</f>
        <v>0</v>
      </c>
      <c r="C3597" s="3">
        <f t="shared" si="99"/>
        <v>3592</v>
      </c>
      <c r="E3597" s="2" t="b">
        <f t="shared" ca="1" si="98"/>
        <v>1</v>
      </c>
      <c r="F3597" s="2" cm="1">
        <f t="array" aca="1" ref="F3597" ca="1">IF(G3597&lt;&gt;"",INDIRECT("'"&amp;G3597&amp;"'!"&amp;H3597),"")</f>
        <v>0</v>
      </c>
      <c r="G3597" s="1533" t="s">
        <v>6772</v>
      </c>
      <c r="H3597" s="2" t="s">
        <v>5112</v>
      </c>
    </row>
    <row r="3598" spans="1:11" x14ac:dyDescent="0.2">
      <c r="A3598">
        <v>3593</v>
      </c>
      <c r="B3598" s="7">
        <f>'EstExp 12-20'!H436</f>
        <v>0</v>
      </c>
      <c r="C3598" s="3">
        <f t="shared" si="99"/>
        <v>3593</v>
      </c>
      <c r="E3598" s="2" t="b">
        <f t="shared" ca="1" si="98"/>
        <v>1</v>
      </c>
      <c r="F3598" s="2" cm="1">
        <f t="array" aca="1" ref="F3598" ca="1">IF(G3598&lt;&gt;"",INDIRECT("'"&amp;G3598&amp;"'!"&amp;H3598),"")</f>
        <v>0</v>
      </c>
      <c r="G3598" s="1533" t="s">
        <v>6772</v>
      </c>
      <c r="H3598" s="2" t="s">
        <v>5113</v>
      </c>
    </row>
    <row r="3599" spans="1:11" x14ac:dyDescent="0.2">
      <c r="A3599">
        <v>3594</v>
      </c>
      <c r="B3599" s="7">
        <f>'EstExp 12-20'!H437</f>
        <v>0</v>
      </c>
      <c r="C3599" s="3">
        <f t="shared" si="99"/>
        <v>3594</v>
      </c>
      <c r="E3599" s="2" t="b">
        <f t="shared" ca="1" si="98"/>
        <v>1</v>
      </c>
      <c r="F3599" s="2" cm="1">
        <f t="array" aca="1" ref="F3599" ca="1">IF(G3599&lt;&gt;"",INDIRECT("'"&amp;G3599&amp;"'!"&amp;H3599),"")</f>
        <v>0</v>
      </c>
      <c r="G3599" s="1533" t="s">
        <v>6772</v>
      </c>
      <c r="H3599" s="2" t="s">
        <v>5114</v>
      </c>
    </row>
    <row r="3600" spans="1:11" x14ac:dyDescent="0.2">
      <c r="A3600">
        <v>3595</v>
      </c>
      <c r="B3600" s="7">
        <f>'EstExp 12-20'!H438</f>
        <v>0</v>
      </c>
      <c r="C3600" s="3">
        <f t="shared" si="99"/>
        <v>3595</v>
      </c>
      <c r="E3600" s="2" t="b">
        <f t="shared" ca="1" si="98"/>
        <v>1</v>
      </c>
      <c r="F3600" s="2" cm="1">
        <f t="array" aca="1" ref="F3600" ca="1">IF(G3600&lt;&gt;"",INDIRECT("'"&amp;G3600&amp;"'!"&amp;H3600),"")</f>
        <v>0</v>
      </c>
      <c r="G3600" s="1533" t="s">
        <v>6772</v>
      </c>
      <c r="H3600" s="2" t="s">
        <v>5115</v>
      </c>
    </row>
    <row r="3601" spans="1:19" x14ac:dyDescent="0.2">
      <c r="A3601">
        <v>3596</v>
      </c>
      <c r="B3601" s="7">
        <f>'EstExp 12-20'!H446</f>
        <v>0</v>
      </c>
      <c r="C3601" s="3">
        <f t="shared" si="99"/>
        <v>3596</v>
      </c>
      <c r="E3601" s="2" t="b">
        <f t="shared" ca="1" si="98"/>
        <v>1</v>
      </c>
      <c r="F3601" s="2" cm="1">
        <f t="array" aca="1" ref="F3601" ca="1">IF(G3601&lt;&gt;"",INDIRECT("'"&amp;G3601&amp;"'!"&amp;H3601),"")</f>
        <v>0</v>
      </c>
      <c r="G3601" s="1533" t="s">
        <v>6772</v>
      </c>
      <c r="H3601" s="2" t="s">
        <v>5116</v>
      </c>
    </row>
    <row r="3602" spans="1:19" x14ac:dyDescent="0.2">
      <c r="A3602">
        <v>3597</v>
      </c>
      <c r="B3602" s="7">
        <f>'EstExp 12-20'!H451</f>
        <v>0</v>
      </c>
      <c r="C3602" s="3">
        <f t="shared" si="99"/>
        <v>3597</v>
      </c>
      <c r="E3602" s="2" t="b">
        <f t="shared" ca="1" si="98"/>
        <v>1</v>
      </c>
      <c r="F3602" s="2" cm="1">
        <f t="array" aca="1" ref="F3602" ca="1">IF(G3602&lt;&gt;"",INDIRECT("'"&amp;G3602&amp;"'!"&amp;H3602),"")</f>
        <v>0</v>
      </c>
      <c r="G3602" s="1533" t="s">
        <v>6772</v>
      </c>
      <c r="H3602" s="2" t="s">
        <v>5117</v>
      </c>
    </row>
    <row r="3603" spans="1:19" x14ac:dyDescent="0.2">
      <c r="A3603" s="1">
        <v>3598</v>
      </c>
      <c r="D3603" s="4"/>
      <c r="E3603" s="2" t="b">
        <f t="shared" ca="1" si="98"/>
        <v>1</v>
      </c>
      <c r="F3603" s="2" t="str" cm="1">
        <f t="array" aca="1" ref="F3603" ca="1">IF(G3603&lt;&gt;"",INDIRECT("'"&amp;G3603&amp;"'!"&amp;H3603),"")</f>
        <v/>
      </c>
      <c r="G3603" s="1533"/>
      <c r="I3603" s="4"/>
      <c r="J3603" s="4"/>
      <c r="K3603" s="4"/>
    </row>
    <row r="3604" spans="1:19" x14ac:dyDescent="0.2">
      <c r="A3604">
        <v>3599</v>
      </c>
      <c r="B3604" s="7">
        <f>'EstExp 12-20'!H453</f>
        <v>0</v>
      </c>
      <c r="C3604" s="3">
        <f t="shared" si="99"/>
        <v>3599</v>
      </c>
      <c r="E3604" s="2" t="b">
        <f t="shared" ca="1" si="98"/>
        <v>1</v>
      </c>
      <c r="F3604" s="2" cm="1">
        <f t="array" aca="1" ref="F3604" ca="1">IF(G3604&lt;&gt;"",INDIRECT("'"&amp;G3604&amp;"'!"&amp;H3604),"")</f>
        <v>0</v>
      </c>
      <c r="G3604" s="1533" t="s">
        <v>6772</v>
      </c>
      <c r="H3604" s="2" t="s">
        <v>5118</v>
      </c>
    </row>
    <row r="3605" spans="1:19" x14ac:dyDescent="0.2">
      <c r="A3605" s="1">
        <v>3600</v>
      </c>
      <c r="D3605" s="5"/>
      <c r="E3605" s="2" t="b">
        <f t="shared" ca="1" si="98"/>
        <v>1</v>
      </c>
      <c r="F3605" s="2" t="str" cm="1">
        <f t="array" aca="1" ref="F3605" ca="1">IF(G3605&lt;&gt;"",INDIRECT("'"&amp;G3605&amp;"'!"&amp;H3605),"")</f>
        <v/>
      </c>
      <c r="G3605" s="1533"/>
      <c r="H3605" s="1534"/>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33" t="s">
        <v>6772</v>
      </c>
      <c r="H3606" s="2" t="s">
        <v>5119</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33" t="s">
        <v>6772</v>
      </c>
      <c r="H3607" s="1534" t="s">
        <v>5120</v>
      </c>
      <c r="I3607" s="6"/>
      <c r="J3607" s="6"/>
      <c r="K3607" s="6"/>
      <c r="S3607" s="8"/>
    </row>
    <row r="3608" spans="1:19" x14ac:dyDescent="0.2">
      <c r="A3608" s="1">
        <v>3603</v>
      </c>
      <c r="D3608" s="3" t="s">
        <v>299</v>
      </c>
      <c r="E3608" s="2" t="b">
        <f t="shared" ca="1" si="98"/>
        <v>1</v>
      </c>
      <c r="F3608" s="2" t="str" cm="1">
        <f t="array" aca="1" ref="F3608" ca="1">IF(G3608&lt;&gt;"",INDIRECT("'"&amp;G3608&amp;"'!"&amp;H3608),"")</f>
        <v/>
      </c>
      <c r="G3608" s="1533"/>
    </row>
    <row r="3609" spans="1:19" x14ac:dyDescent="0.2">
      <c r="A3609" s="1">
        <v>3604</v>
      </c>
      <c r="D3609" s="4"/>
      <c r="E3609" s="2" t="b">
        <f t="shared" ca="1" si="98"/>
        <v>1</v>
      </c>
      <c r="F3609" s="2" t="str" cm="1">
        <f t="array" aca="1" ref="F3609" ca="1">IF(G3609&lt;&gt;"",INDIRECT("'"&amp;G3609&amp;"'!"&amp;H3609),"")</f>
        <v/>
      </c>
      <c r="G3609" s="1533"/>
      <c r="I3609" s="4"/>
      <c r="J3609" s="4"/>
      <c r="K3609" s="4"/>
    </row>
    <row r="3610" spans="1:19" x14ac:dyDescent="0.2">
      <c r="A3610" s="1">
        <v>3605</v>
      </c>
      <c r="D3610" s="4"/>
      <c r="E3610" s="2" t="b">
        <f t="shared" ca="1" si="98"/>
        <v>1</v>
      </c>
      <c r="F3610" s="2" t="str" cm="1">
        <f t="array" aca="1" ref="F3610" ca="1">IF(G3610&lt;&gt;"",INDIRECT("'"&amp;G3610&amp;"'!"&amp;H3610),"")</f>
        <v/>
      </c>
      <c r="G3610" s="1533"/>
      <c r="I3610" s="4"/>
      <c r="J3610" s="4"/>
      <c r="K3610" s="4"/>
    </row>
    <row r="3611" spans="1:19" x14ac:dyDescent="0.2">
      <c r="A3611" s="1">
        <v>3606</v>
      </c>
      <c r="D3611" s="4"/>
      <c r="E3611" s="2" t="b">
        <f t="shared" ca="1" si="98"/>
        <v>1</v>
      </c>
      <c r="F3611" s="2" t="str" cm="1">
        <f t="array" aca="1" ref="F3611" ca="1">IF(G3611&lt;&gt;"",INDIRECT("'"&amp;G3611&amp;"'!"&amp;H3611),"")</f>
        <v/>
      </c>
      <c r="G3611" s="1533"/>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33" t="s">
        <v>6772</v>
      </c>
      <c r="H3612" s="2" t="s">
        <v>5121</v>
      </c>
    </row>
    <row r="3613" spans="1:19" x14ac:dyDescent="0.2">
      <c r="A3613">
        <v>3608</v>
      </c>
      <c r="B3613" s="7">
        <f>'EstExp 12-20'!K435</f>
        <v>0</v>
      </c>
      <c r="C3613" s="3">
        <f t="shared" si="99"/>
        <v>3608</v>
      </c>
      <c r="E3613" s="2" t="b">
        <f t="shared" ca="1" si="98"/>
        <v>1</v>
      </c>
      <c r="F3613" s="2" cm="1">
        <f t="array" aca="1" ref="F3613" ca="1">IF(G3613&lt;&gt;"",INDIRECT("'"&amp;G3613&amp;"'!"&amp;H3613),"")</f>
        <v>0</v>
      </c>
      <c r="G3613" s="1533" t="s">
        <v>6772</v>
      </c>
      <c r="H3613" s="2" t="s">
        <v>5122</v>
      </c>
    </row>
    <row r="3614" spans="1:19" x14ac:dyDescent="0.2">
      <c r="A3614">
        <v>3609</v>
      </c>
      <c r="B3614" s="7">
        <f>'EstExp 12-20'!K436</f>
        <v>0</v>
      </c>
      <c r="C3614" s="3">
        <f t="shared" si="99"/>
        <v>3609</v>
      </c>
      <c r="E3614" s="2" t="b">
        <f t="shared" ca="1" si="98"/>
        <v>1</v>
      </c>
      <c r="F3614" s="2" cm="1">
        <f t="array" aca="1" ref="F3614" ca="1">IF(G3614&lt;&gt;"",INDIRECT("'"&amp;G3614&amp;"'!"&amp;H3614),"")</f>
        <v>0</v>
      </c>
      <c r="G3614" s="1533" t="s">
        <v>6772</v>
      </c>
      <c r="H3614" s="2" t="s">
        <v>5123</v>
      </c>
    </row>
    <row r="3615" spans="1:19" x14ac:dyDescent="0.2">
      <c r="A3615">
        <v>3610</v>
      </c>
      <c r="B3615" s="7">
        <f>'EstExp 12-20'!K437</f>
        <v>0</v>
      </c>
      <c r="C3615" s="3">
        <f t="shared" si="99"/>
        <v>3610</v>
      </c>
      <c r="E3615" s="2" t="b">
        <f t="shared" ca="1" si="98"/>
        <v>1</v>
      </c>
      <c r="F3615" s="2" cm="1">
        <f t="array" aca="1" ref="F3615" ca="1">IF(G3615&lt;&gt;"",INDIRECT("'"&amp;G3615&amp;"'!"&amp;H3615),"")</f>
        <v>0</v>
      </c>
      <c r="G3615" s="1533" t="s">
        <v>6772</v>
      </c>
      <c r="H3615" s="2" t="s">
        <v>5124</v>
      </c>
    </row>
    <row r="3616" spans="1:19" x14ac:dyDescent="0.2">
      <c r="A3616">
        <v>3611</v>
      </c>
      <c r="B3616" s="7">
        <f>'EstExp 12-20'!K438</f>
        <v>0</v>
      </c>
      <c r="C3616" s="3">
        <f t="shared" si="99"/>
        <v>3611</v>
      </c>
      <c r="E3616" s="2" t="b">
        <f t="shared" ca="1" si="98"/>
        <v>1</v>
      </c>
      <c r="F3616" s="2" cm="1">
        <f t="array" aca="1" ref="F3616" ca="1">IF(G3616&lt;&gt;"",INDIRECT("'"&amp;G3616&amp;"'!"&amp;H3616),"")</f>
        <v>0</v>
      </c>
      <c r="G3616" s="1533" t="s">
        <v>6772</v>
      </c>
      <c r="H3616" s="2" t="s">
        <v>5125</v>
      </c>
    </row>
    <row r="3617" spans="1:11" x14ac:dyDescent="0.2">
      <c r="A3617">
        <v>3612</v>
      </c>
      <c r="B3617" s="7">
        <f>'EstExp 12-20'!K442</f>
        <v>0</v>
      </c>
      <c r="C3617" s="3">
        <f t="shared" si="99"/>
        <v>3612</v>
      </c>
      <c r="E3617" s="2" t="b">
        <f t="shared" ca="1" si="98"/>
        <v>1</v>
      </c>
      <c r="F3617" s="2" cm="1">
        <f t="array" aca="1" ref="F3617" ca="1">IF(G3617&lt;&gt;"",INDIRECT("'"&amp;G3617&amp;"'!"&amp;H3617),"")</f>
        <v>0</v>
      </c>
      <c r="G3617" s="1533" t="s">
        <v>6772</v>
      </c>
      <c r="H3617" s="2" t="s">
        <v>5126</v>
      </c>
    </row>
    <row r="3618" spans="1:11" x14ac:dyDescent="0.2">
      <c r="A3618">
        <v>3613</v>
      </c>
      <c r="B3618" s="7">
        <f>'EstExp 12-20'!K443</f>
        <v>0</v>
      </c>
      <c r="C3618" s="3">
        <f t="shared" si="99"/>
        <v>3613</v>
      </c>
      <c r="E3618" s="2" t="b">
        <f t="shared" ca="1" si="98"/>
        <v>1</v>
      </c>
      <c r="F3618" s="2" cm="1">
        <f t="array" aca="1" ref="F3618" ca="1">IF(G3618&lt;&gt;"",INDIRECT("'"&amp;G3618&amp;"'!"&amp;H3618),"")</f>
        <v>0</v>
      </c>
      <c r="G3618" s="1533" t="s">
        <v>6772</v>
      </c>
      <c r="H3618" s="2" t="s">
        <v>5127</v>
      </c>
    </row>
    <row r="3619" spans="1:11" x14ac:dyDescent="0.2">
      <c r="A3619">
        <v>3614</v>
      </c>
      <c r="B3619" s="7">
        <f>'EstExp 12-20'!K446</f>
        <v>0</v>
      </c>
      <c r="C3619" s="3">
        <f t="shared" si="99"/>
        <v>3614</v>
      </c>
      <c r="E3619" s="2" t="b">
        <f t="shared" ca="1" si="98"/>
        <v>1</v>
      </c>
      <c r="F3619" s="2" cm="1">
        <f t="array" aca="1" ref="F3619" ca="1">IF(G3619&lt;&gt;"",INDIRECT("'"&amp;G3619&amp;"'!"&amp;H3619),"")</f>
        <v>0</v>
      </c>
      <c r="G3619" s="1533" t="s">
        <v>6772</v>
      </c>
      <c r="H3619" s="2" t="s">
        <v>5128</v>
      </c>
    </row>
    <row r="3620" spans="1:11" x14ac:dyDescent="0.2">
      <c r="A3620">
        <v>3615</v>
      </c>
      <c r="B3620" s="7">
        <f>'EstExp 12-20'!K451</f>
        <v>0</v>
      </c>
      <c r="C3620" s="3">
        <f t="shared" si="99"/>
        <v>3615</v>
      </c>
      <c r="E3620" s="2" t="b">
        <f t="shared" ca="1" si="98"/>
        <v>1</v>
      </c>
      <c r="F3620" s="2" cm="1">
        <f t="array" aca="1" ref="F3620" ca="1">IF(G3620&lt;&gt;"",INDIRECT("'"&amp;G3620&amp;"'!"&amp;H3620),"")</f>
        <v>0</v>
      </c>
      <c r="G3620" s="1533" t="s">
        <v>6772</v>
      </c>
      <c r="H3620" s="2" t="s">
        <v>5129</v>
      </c>
    </row>
    <row r="3621" spans="1:11" x14ac:dyDescent="0.2">
      <c r="A3621" s="1">
        <v>3616</v>
      </c>
      <c r="D3621" s="4"/>
      <c r="E3621" s="2" t="b">
        <f t="shared" ca="1" si="98"/>
        <v>1</v>
      </c>
      <c r="F3621" s="2" t="str" cm="1">
        <f t="array" aca="1" ref="F3621" ca="1">IF(G3621&lt;&gt;"",INDIRECT("'"&amp;G3621&amp;"'!"&amp;H3621),"")</f>
        <v/>
      </c>
      <c r="G3621" s="1533"/>
      <c r="I3621" s="4"/>
      <c r="J3621" s="4"/>
      <c r="K3621" s="4"/>
    </row>
    <row r="3622" spans="1:11" x14ac:dyDescent="0.2">
      <c r="A3622">
        <v>3617</v>
      </c>
      <c r="B3622" s="7">
        <f>'EstExp 12-20'!K453</f>
        <v>0</v>
      </c>
      <c r="C3622" s="3">
        <f t="shared" si="99"/>
        <v>3617</v>
      </c>
      <c r="E3622" s="2" t="b">
        <f t="shared" ca="1" si="98"/>
        <v>1</v>
      </c>
      <c r="F3622" s="2" cm="1">
        <f t="array" aca="1" ref="F3622" ca="1">IF(G3622&lt;&gt;"",INDIRECT("'"&amp;G3622&amp;"'!"&amp;H3622),"")</f>
        <v>0</v>
      </c>
      <c r="G3622" s="1533" t="s">
        <v>6772</v>
      </c>
      <c r="H3622" s="2" t="s">
        <v>5130</v>
      </c>
    </row>
    <row r="3623" spans="1:11" x14ac:dyDescent="0.2">
      <c r="A3623" s="1">
        <v>3618</v>
      </c>
      <c r="D3623" s="4"/>
      <c r="E3623" s="2" t="b">
        <f t="shared" ca="1" si="98"/>
        <v>1</v>
      </c>
      <c r="F3623" s="2" t="str" cm="1">
        <f t="array" aca="1" ref="F3623" ca="1">IF(G3623&lt;&gt;"",INDIRECT("'"&amp;G3623&amp;"'!"&amp;H3623),"")</f>
        <v/>
      </c>
      <c r="G3623" s="1533"/>
      <c r="I3623" s="4"/>
      <c r="J3623" s="4"/>
      <c r="K3623" s="4"/>
    </row>
    <row r="3624" spans="1:11" x14ac:dyDescent="0.2">
      <c r="A3624" s="1">
        <v>3619</v>
      </c>
      <c r="D3624" s="4"/>
      <c r="E3624" s="2" t="b">
        <f t="shared" ca="1" si="98"/>
        <v>1</v>
      </c>
      <c r="F3624" s="2" t="str" cm="1">
        <f t="array" aca="1" ref="F3624" ca="1">IF(G3624&lt;&gt;"",INDIRECT("'"&amp;G3624&amp;"'!"&amp;H3624),"")</f>
        <v/>
      </c>
      <c r="G3624" s="1533"/>
      <c r="I3624" s="4"/>
      <c r="J3624" s="4"/>
      <c r="K3624" s="4"/>
    </row>
    <row r="3625" spans="1:11" x14ac:dyDescent="0.2">
      <c r="A3625">
        <v>3620</v>
      </c>
      <c r="B3625" s="7">
        <f>'EstExp 12-20'!K454</f>
        <v>0</v>
      </c>
      <c r="C3625" s="3">
        <f t="shared" si="99"/>
        <v>3620</v>
      </c>
      <c r="E3625" s="2" t="b">
        <f t="shared" ca="1" si="98"/>
        <v>1</v>
      </c>
      <c r="F3625" s="2" cm="1">
        <f t="array" aca="1" ref="F3625" ca="1">IF(G3625&lt;&gt;"",INDIRECT("'"&amp;G3625&amp;"'!"&amp;H3625),"")</f>
        <v>0</v>
      </c>
      <c r="G3625" s="1533" t="s">
        <v>6772</v>
      </c>
      <c r="H3625" s="2" t="s">
        <v>5131</v>
      </c>
    </row>
    <row r="3626" spans="1:11" x14ac:dyDescent="0.2">
      <c r="A3626" s="1">
        <v>3621</v>
      </c>
      <c r="E3626" s="2" t="b">
        <f t="shared" ca="1" si="98"/>
        <v>1</v>
      </c>
      <c r="F3626" s="2" t="str" cm="1">
        <f t="array" aca="1" ref="F3626" ca="1">IF(G3626&lt;&gt;"",INDIRECT("'"&amp;G3626&amp;"'!"&amp;H3626),"")</f>
        <v/>
      </c>
      <c r="G3626" s="1533"/>
    </row>
    <row r="3627" spans="1:11" x14ac:dyDescent="0.2">
      <c r="A3627" s="1">
        <v>3622</v>
      </c>
      <c r="E3627" s="2" t="b">
        <f t="shared" ca="1" si="98"/>
        <v>1</v>
      </c>
      <c r="F3627" s="2" t="str" cm="1">
        <f t="array" aca="1" ref="F3627" ca="1">IF(G3627&lt;&gt;"",INDIRECT("'"&amp;G3627&amp;"'!"&amp;H3627),"")</f>
        <v/>
      </c>
      <c r="G3627" s="1533"/>
    </row>
    <row r="3628" spans="1:11" x14ac:dyDescent="0.2">
      <c r="A3628" s="1">
        <v>3623</v>
      </c>
      <c r="E3628" s="2" t="b">
        <f t="shared" ca="1" si="98"/>
        <v>1</v>
      </c>
      <c r="F3628" s="2" t="str" cm="1">
        <f t="array" aca="1" ref="F3628" ca="1">IF(G3628&lt;&gt;"",INDIRECT("'"&amp;G3628&amp;"'!"&amp;H3628),"")</f>
        <v/>
      </c>
      <c r="G3628" s="1533"/>
    </row>
    <row r="3629" spans="1:11" x14ac:dyDescent="0.2">
      <c r="A3629" s="1">
        <v>3624</v>
      </c>
      <c r="E3629" s="2" t="b">
        <f t="shared" ca="1" si="98"/>
        <v>1</v>
      </c>
      <c r="F3629" s="2" t="str" cm="1">
        <f t="array" aca="1" ref="F3629" ca="1">IF(G3629&lt;&gt;"",INDIRECT("'"&amp;G3629&amp;"'!"&amp;H3629),"")</f>
        <v/>
      </c>
      <c r="G3629" s="1533"/>
    </row>
    <row r="3630" spans="1:11" x14ac:dyDescent="0.2">
      <c r="A3630" s="1">
        <v>3625</v>
      </c>
      <c r="E3630" s="2" t="b">
        <f t="shared" ca="1" si="98"/>
        <v>1</v>
      </c>
      <c r="F3630" s="2" t="str" cm="1">
        <f t="array" aca="1" ref="F3630" ca="1">IF(G3630&lt;&gt;"",INDIRECT("'"&amp;G3630&amp;"'!"&amp;H3630),"")</f>
        <v/>
      </c>
      <c r="G3630" s="1533"/>
    </row>
    <row r="3631" spans="1:11" x14ac:dyDescent="0.2">
      <c r="A3631" s="1">
        <v>3626</v>
      </c>
      <c r="E3631" s="2" t="b">
        <f t="shared" ca="1" si="98"/>
        <v>1</v>
      </c>
      <c r="F3631" s="2" t="str" cm="1">
        <f t="array" aca="1" ref="F3631" ca="1">IF(G3631&lt;&gt;"",INDIRECT("'"&amp;G3631&amp;"'!"&amp;H3631),"")</f>
        <v/>
      </c>
      <c r="G3631" s="1533"/>
    </row>
    <row r="3632" spans="1:11" x14ac:dyDescent="0.2">
      <c r="A3632" s="1">
        <v>3627</v>
      </c>
      <c r="E3632" s="2" t="b">
        <f t="shared" ca="1" si="98"/>
        <v>1</v>
      </c>
      <c r="F3632" s="2" t="str" cm="1">
        <f t="array" aca="1" ref="F3632" ca="1">IF(G3632&lt;&gt;"",INDIRECT("'"&amp;G3632&amp;"'!"&amp;H3632),"")</f>
        <v/>
      </c>
      <c r="G3632" s="1533"/>
    </row>
    <row r="3633" spans="1:11" x14ac:dyDescent="0.2">
      <c r="A3633" s="1">
        <v>3628</v>
      </c>
      <c r="E3633" s="2" t="b">
        <f t="shared" ca="1" si="98"/>
        <v>1</v>
      </c>
      <c r="F3633" s="2" t="str" cm="1">
        <f t="array" aca="1" ref="F3633" ca="1">IF(G3633&lt;&gt;"",INDIRECT("'"&amp;G3633&amp;"'!"&amp;H3633),"")</f>
        <v/>
      </c>
      <c r="G3633" s="1533"/>
    </row>
    <row r="3634" spans="1:11" x14ac:dyDescent="0.2">
      <c r="A3634" s="1">
        <v>3629</v>
      </c>
      <c r="D3634" s="4"/>
      <c r="E3634" s="2" t="b">
        <f t="shared" ca="1" si="98"/>
        <v>1</v>
      </c>
      <c r="F3634" s="2" t="str" cm="1">
        <f t="array" aca="1" ref="F3634" ca="1">IF(G3634&lt;&gt;"",INDIRECT("'"&amp;G3634&amp;"'!"&amp;H3634),"")</f>
        <v/>
      </c>
      <c r="G3634" s="1533"/>
      <c r="I3634" s="4"/>
      <c r="J3634" s="4"/>
      <c r="K3634" s="4"/>
    </row>
    <row r="3635" spans="1:11" x14ac:dyDescent="0.2">
      <c r="A3635" s="1">
        <v>3630</v>
      </c>
      <c r="D3635" s="4"/>
      <c r="E3635" s="2" t="b">
        <f t="shared" ca="1" si="98"/>
        <v>1</v>
      </c>
      <c r="F3635" s="2" t="str" cm="1">
        <f t="array" aca="1" ref="F3635" ca="1">IF(G3635&lt;&gt;"",INDIRECT("'"&amp;G3635&amp;"'!"&amp;H3635),"")</f>
        <v/>
      </c>
      <c r="G3635" s="1533"/>
      <c r="I3635" s="4"/>
      <c r="J3635" s="4"/>
      <c r="K3635" s="4"/>
    </row>
    <row r="3636" spans="1:11" x14ac:dyDescent="0.2">
      <c r="A3636" s="1">
        <v>3631</v>
      </c>
      <c r="D3636" s="4"/>
      <c r="E3636" s="2" t="b">
        <f t="shared" ca="1" si="98"/>
        <v>1</v>
      </c>
      <c r="F3636" s="2" t="str" cm="1">
        <f t="array" aca="1" ref="F3636" ca="1">IF(G3636&lt;&gt;"",INDIRECT("'"&amp;G3636&amp;"'!"&amp;H3636),"")</f>
        <v/>
      </c>
      <c r="G3636" s="1533"/>
      <c r="I3636" s="4"/>
      <c r="J3636" s="4"/>
      <c r="K3636" s="4"/>
    </row>
    <row r="3637" spans="1:11" x14ac:dyDescent="0.2">
      <c r="A3637" s="1">
        <v>3632</v>
      </c>
      <c r="D3637" s="4"/>
      <c r="E3637" s="2" t="b">
        <f t="shared" ca="1" si="98"/>
        <v>1</v>
      </c>
      <c r="F3637" s="2" t="str" cm="1">
        <f t="array" aca="1" ref="F3637" ca="1">IF(G3637&lt;&gt;"",INDIRECT("'"&amp;G3637&amp;"'!"&amp;H3637),"")</f>
        <v/>
      </c>
      <c r="G3637" s="1533"/>
      <c r="I3637" s="4"/>
      <c r="J3637" s="4"/>
      <c r="K3637" s="4"/>
    </row>
    <row r="3638" spans="1:11" x14ac:dyDescent="0.2">
      <c r="A3638" s="1">
        <v>3633</v>
      </c>
      <c r="D3638" s="4"/>
      <c r="E3638" s="2" t="b">
        <f t="shared" ca="1" si="98"/>
        <v>1</v>
      </c>
      <c r="F3638" s="2" t="str" cm="1">
        <f t="array" aca="1" ref="F3638" ca="1">IF(G3638&lt;&gt;"",INDIRECT("'"&amp;G3638&amp;"'!"&amp;H3638),"")</f>
        <v/>
      </c>
      <c r="G3638" s="1533"/>
      <c r="I3638" s="4"/>
      <c r="J3638" s="4"/>
      <c r="K3638" s="4"/>
    </row>
    <row r="3639" spans="1:11" x14ac:dyDescent="0.2">
      <c r="A3639" s="1">
        <v>3634</v>
      </c>
      <c r="D3639" s="4"/>
      <c r="E3639" s="2" t="b">
        <f t="shared" ca="1" si="98"/>
        <v>1</v>
      </c>
      <c r="F3639" s="2" t="str" cm="1">
        <f t="array" aca="1" ref="F3639" ca="1">IF(G3639&lt;&gt;"",INDIRECT("'"&amp;G3639&amp;"'!"&amp;H3639),"")</f>
        <v/>
      </c>
      <c r="G3639" s="1533"/>
      <c r="I3639" s="4"/>
      <c r="J3639" s="4"/>
      <c r="K3639" s="4"/>
    </row>
    <row r="3640" spans="1:11" x14ac:dyDescent="0.2">
      <c r="A3640" s="1">
        <v>3635</v>
      </c>
      <c r="D3640" s="4"/>
      <c r="E3640" s="2" t="b">
        <f t="shared" ca="1" si="98"/>
        <v>1</v>
      </c>
      <c r="F3640" s="2" t="str" cm="1">
        <f t="array" aca="1" ref="F3640" ca="1">IF(G3640&lt;&gt;"",INDIRECT("'"&amp;G3640&amp;"'!"&amp;H3640),"")</f>
        <v/>
      </c>
      <c r="G3640" s="1533"/>
      <c r="I3640" s="4"/>
      <c r="J3640" s="4"/>
      <c r="K3640" s="4"/>
    </row>
    <row r="3641" spans="1:11" x14ac:dyDescent="0.2">
      <c r="A3641" s="1">
        <v>3636</v>
      </c>
      <c r="D3641" s="4"/>
      <c r="E3641" s="2" t="b">
        <f t="shared" ca="1" si="98"/>
        <v>1</v>
      </c>
      <c r="F3641" s="2" t="str" cm="1">
        <f t="array" aca="1" ref="F3641" ca="1">IF(G3641&lt;&gt;"",INDIRECT("'"&amp;G3641&amp;"'!"&amp;H3641),"")</f>
        <v/>
      </c>
      <c r="G3641" s="1533"/>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33" t="s">
        <v>6770</v>
      </c>
      <c r="H3642" s="2" t="s">
        <v>5132</v>
      </c>
    </row>
    <row r="3643" spans="1:11" x14ac:dyDescent="0.2">
      <c r="A3643">
        <v>3638</v>
      </c>
      <c r="B3643" s="7">
        <f>'BudgetSum 2-4'!E33</f>
        <v>0</v>
      </c>
      <c r="C3643" s="3">
        <f t="shared" si="99"/>
        <v>3638</v>
      </c>
      <c r="E3643" s="2" t="b">
        <f t="shared" ca="1" si="98"/>
        <v>1</v>
      </c>
      <c r="F3643" s="2" cm="1">
        <f t="array" aca="1" ref="F3643" ca="1">IF(G3643&lt;&gt;"",INDIRECT("'"&amp;G3643&amp;"'!"&amp;H3643),"")</f>
        <v>0</v>
      </c>
      <c r="G3643" s="1533" t="s">
        <v>6770</v>
      </c>
      <c r="H3643" s="2" t="s">
        <v>5133</v>
      </c>
    </row>
    <row r="3644" spans="1:11" x14ac:dyDescent="0.2">
      <c r="A3644" s="1">
        <v>3639</v>
      </c>
      <c r="D3644" s="4"/>
      <c r="E3644" s="2" t="b">
        <f t="shared" ca="1" si="98"/>
        <v>1</v>
      </c>
      <c r="F3644" s="2" t="str" cm="1">
        <f t="array" aca="1" ref="F3644" ca="1">IF(G3644&lt;&gt;"",INDIRECT("'"&amp;G3644&amp;"'!"&amp;H3644),"")</f>
        <v/>
      </c>
      <c r="G3644" s="1533"/>
      <c r="I3644" s="4"/>
      <c r="J3644" s="4"/>
      <c r="K3644" s="4"/>
    </row>
    <row r="3645" spans="1:11" x14ac:dyDescent="0.2">
      <c r="A3645" s="1">
        <v>3640</v>
      </c>
      <c r="D3645" s="4"/>
      <c r="E3645" s="2" t="b">
        <f t="shared" ca="1" si="98"/>
        <v>1</v>
      </c>
      <c r="F3645" s="2" t="str" cm="1">
        <f t="array" aca="1" ref="F3645" ca="1">IF(G3645&lt;&gt;"",INDIRECT("'"&amp;G3645&amp;"'!"&amp;H3645),"")</f>
        <v/>
      </c>
      <c r="G3645" s="1533"/>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33" t="s">
        <v>6770</v>
      </c>
      <c r="H3646" s="2" t="s">
        <v>4590</v>
      </c>
    </row>
    <row r="3647" spans="1:11" x14ac:dyDescent="0.2">
      <c r="A3647">
        <v>3642</v>
      </c>
      <c r="B3647" s="7">
        <f>'BudgetSum 2-4'!K56</f>
        <v>0</v>
      </c>
      <c r="C3647" s="3">
        <f t="shared" si="99"/>
        <v>3642</v>
      </c>
      <c r="E3647" s="2" t="b">
        <f t="shared" ca="1" si="98"/>
        <v>1</v>
      </c>
      <c r="F3647" s="2" cm="1">
        <f t="array" aca="1" ref="F3647" ca="1">IF(G3647&lt;&gt;"",INDIRECT("'"&amp;G3647&amp;"'!"&amp;H3647),"")</f>
        <v>0</v>
      </c>
      <c r="G3647" s="1533" t="s">
        <v>6770</v>
      </c>
      <c r="H3647" s="2" t="s">
        <v>5134</v>
      </c>
    </row>
    <row r="3648" spans="1:11" x14ac:dyDescent="0.2">
      <c r="A3648" s="1">
        <v>3643</v>
      </c>
      <c r="D3648" s="4"/>
      <c r="E3648" s="2" t="b">
        <f t="shared" ca="1" si="98"/>
        <v>1</v>
      </c>
      <c r="F3648" s="2" t="str" cm="1">
        <f t="array" aca="1" ref="F3648" ca="1">IF(G3648&lt;&gt;"",INDIRECT("'"&amp;G3648&amp;"'!"&amp;H3648),"")</f>
        <v/>
      </c>
      <c r="G3648" s="1533"/>
      <c r="I3648" s="4"/>
      <c r="J3648" s="4"/>
      <c r="K3648" s="4"/>
    </row>
    <row r="3649" spans="1:11" x14ac:dyDescent="0.2">
      <c r="A3649" s="1">
        <v>3644</v>
      </c>
      <c r="D3649" s="4"/>
      <c r="E3649" s="2" t="b">
        <f t="shared" ca="1" si="98"/>
        <v>1</v>
      </c>
      <c r="F3649" s="2" t="str" cm="1">
        <f t="array" aca="1" ref="F3649" ca="1">IF(G3649&lt;&gt;"",INDIRECT("'"&amp;G3649&amp;"'!"&amp;H3649),"")</f>
        <v/>
      </c>
      <c r="G3649" s="1533"/>
      <c r="I3649" s="4"/>
      <c r="J3649" s="4"/>
      <c r="K3649" s="4"/>
    </row>
    <row r="3650" spans="1:11" x14ac:dyDescent="0.2">
      <c r="A3650" s="1">
        <v>3645</v>
      </c>
      <c r="D3650" s="4"/>
      <c r="E3650" s="2" t="b">
        <f t="shared" ref="E3650:E3713" ca="1" si="100">F3650=B3650</f>
        <v>1</v>
      </c>
      <c r="F3650" s="2" t="str" cm="1">
        <f t="array" aca="1" ref="F3650" ca="1">IF(G3650&lt;&gt;"",INDIRECT("'"&amp;G3650&amp;"'!"&amp;H3650),"")</f>
        <v/>
      </c>
      <c r="G3650" s="1533"/>
      <c r="I3650" s="4"/>
      <c r="J3650" s="4"/>
      <c r="K3650" s="4"/>
    </row>
    <row r="3651" spans="1:11" x14ac:dyDescent="0.2">
      <c r="A3651" s="1">
        <v>3646</v>
      </c>
      <c r="D3651" s="4"/>
      <c r="E3651" s="2" t="b">
        <f t="shared" ca="1" si="100"/>
        <v>1</v>
      </c>
      <c r="F3651" s="2" t="str" cm="1">
        <f t="array" aca="1" ref="F3651" ca="1">IF(G3651&lt;&gt;"",INDIRECT("'"&amp;G3651&amp;"'!"&amp;H3651),"")</f>
        <v/>
      </c>
      <c r="G3651" s="1533"/>
      <c r="I3651" s="4"/>
      <c r="J3651" s="4"/>
      <c r="K3651" s="4"/>
    </row>
    <row r="3652" spans="1:11" x14ac:dyDescent="0.2">
      <c r="A3652" s="1">
        <v>3647</v>
      </c>
      <c r="D3652" s="4"/>
      <c r="E3652" s="2" t="b">
        <f t="shared" ca="1" si="100"/>
        <v>1</v>
      </c>
      <c r="F3652" s="2" t="str" cm="1">
        <f t="array" aca="1" ref="F3652" ca="1">IF(G3652&lt;&gt;"",INDIRECT("'"&amp;G3652&amp;"'!"&amp;H3652),"")</f>
        <v/>
      </c>
      <c r="G3652" s="1533"/>
      <c r="I3652" s="4"/>
      <c r="J3652" s="4"/>
      <c r="K3652" s="4"/>
    </row>
    <row r="3653" spans="1:11" x14ac:dyDescent="0.2">
      <c r="A3653" s="1">
        <v>3648</v>
      </c>
      <c r="D3653" s="4"/>
      <c r="E3653" s="2" t="b">
        <f t="shared" ca="1" si="100"/>
        <v>1</v>
      </c>
      <c r="F3653" s="2" t="str" cm="1">
        <f t="array" aca="1" ref="F3653" ca="1">IF(G3653&lt;&gt;"",INDIRECT("'"&amp;G3653&amp;"'!"&amp;H3653),"")</f>
        <v/>
      </c>
      <c r="G3653" s="1533"/>
      <c r="I3653" s="4"/>
      <c r="J3653" s="4"/>
      <c r="K3653" s="4"/>
    </row>
    <row r="3654" spans="1:11" x14ac:dyDescent="0.2">
      <c r="A3654" s="1">
        <v>3649</v>
      </c>
      <c r="D3654" s="4"/>
      <c r="E3654" s="2" t="b">
        <f t="shared" ca="1" si="100"/>
        <v>1</v>
      </c>
      <c r="F3654" s="2" t="str" cm="1">
        <f t="array" aca="1" ref="F3654" ca="1">IF(G3654&lt;&gt;"",INDIRECT("'"&amp;G3654&amp;"'!"&amp;H3654),"")</f>
        <v/>
      </c>
      <c r="G3654" s="1533"/>
      <c r="I3654" s="4"/>
      <c r="J3654" s="4"/>
      <c r="K3654" s="4"/>
    </row>
    <row r="3655" spans="1:11" x14ac:dyDescent="0.2">
      <c r="A3655" s="1">
        <v>3650</v>
      </c>
      <c r="D3655" s="4"/>
      <c r="E3655" s="2" t="b">
        <f t="shared" ca="1" si="100"/>
        <v>1</v>
      </c>
      <c r="F3655" s="2" t="str" cm="1">
        <f t="array" aca="1" ref="F3655" ca="1">IF(G3655&lt;&gt;"",INDIRECT("'"&amp;G3655&amp;"'!"&amp;H3655),"")</f>
        <v/>
      </c>
      <c r="G3655" s="1533"/>
      <c r="I3655" s="4"/>
      <c r="J3655" s="4"/>
      <c r="K3655" s="4"/>
    </row>
    <row r="3656" spans="1:11" x14ac:dyDescent="0.2">
      <c r="A3656" s="1">
        <v>3651</v>
      </c>
      <c r="D3656" s="4"/>
      <c r="E3656" s="2" t="b">
        <f t="shared" ca="1" si="100"/>
        <v>1</v>
      </c>
      <c r="F3656" s="2" t="str" cm="1">
        <f t="array" aca="1" ref="F3656" ca="1">IF(G3656&lt;&gt;"",INDIRECT("'"&amp;G3656&amp;"'!"&amp;H3656),"")</f>
        <v/>
      </c>
      <c r="G3656" s="1533"/>
      <c r="I3656" s="4"/>
      <c r="J3656" s="4"/>
      <c r="K3656" s="4"/>
    </row>
    <row r="3657" spans="1:11" x14ac:dyDescent="0.2">
      <c r="A3657" s="1">
        <v>3652</v>
      </c>
      <c r="D3657" s="4"/>
      <c r="E3657" s="2" t="b">
        <f t="shared" ca="1" si="100"/>
        <v>1</v>
      </c>
      <c r="F3657" s="2" t="str" cm="1">
        <f t="array" aca="1" ref="F3657" ca="1">IF(G3657&lt;&gt;"",INDIRECT("'"&amp;G3657&amp;"'!"&amp;H3657),"")</f>
        <v/>
      </c>
      <c r="G3657" s="1533"/>
      <c r="I3657" s="4"/>
      <c r="J3657" s="4"/>
      <c r="K3657" s="4"/>
    </row>
    <row r="3658" spans="1:11" x14ac:dyDescent="0.2">
      <c r="A3658" s="1">
        <v>3653</v>
      </c>
      <c r="D3658" s="4"/>
      <c r="E3658" s="2" t="b">
        <f t="shared" ca="1" si="100"/>
        <v>1</v>
      </c>
      <c r="F3658" s="2" t="str" cm="1">
        <f t="array" aca="1" ref="F3658" ca="1">IF(G3658&lt;&gt;"",INDIRECT("'"&amp;G3658&amp;"'!"&amp;H3658),"")</f>
        <v/>
      </c>
      <c r="G3658" s="1533"/>
      <c r="I3658" s="4"/>
      <c r="J3658" s="4"/>
      <c r="K3658" s="4"/>
    </row>
    <row r="3659" spans="1:11" x14ac:dyDescent="0.2">
      <c r="A3659" s="1">
        <v>3654</v>
      </c>
      <c r="D3659" s="4"/>
      <c r="E3659" s="2" t="b">
        <f t="shared" ca="1" si="100"/>
        <v>1</v>
      </c>
      <c r="F3659" s="2" t="str" cm="1">
        <f t="array" aca="1" ref="F3659" ca="1">IF(G3659&lt;&gt;"",INDIRECT("'"&amp;G3659&amp;"'!"&amp;H3659),"")</f>
        <v/>
      </c>
      <c r="G3659" s="1533"/>
      <c r="I3659" s="4"/>
      <c r="J3659" s="4"/>
      <c r="K3659" s="4"/>
    </row>
    <row r="3660" spans="1:11" x14ac:dyDescent="0.2">
      <c r="A3660" s="1">
        <v>3655</v>
      </c>
      <c r="D3660" s="3" t="s">
        <v>299</v>
      </c>
      <c r="E3660" s="2" t="b">
        <f t="shared" ca="1" si="100"/>
        <v>1</v>
      </c>
      <c r="F3660" s="2" t="str" cm="1">
        <f t="array" aca="1" ref="F3660" ca="1">IF(G3660&lt;&gt;"",INDIRECT("'"&amp;G3660&amp;"'!"&amp;H3660),"")</f>
        <v/>
      </c>
      <c r="G3660" s="1533"/>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33" t="s">
        <v>6772</v>
      </c>
      <c r="H3661" s="2" t="s">
        <v>5135</v>
      </c>
    </row>
    <row r="3662" spans="1:11" x14ac:dyDescent="0.2">
      <c r="A3662">
        <v>3657</v>
      </c>
      <c r="B3662" s="7">
        <f>'BudgetSum 2-4'!K8</f>
        <v>0</v>
      </c>
      <c r="C3662" s="3">
        <f t="shared" si="101"/>
        <v>3657</v>
      </c>
      <c r="E3662" s="2" t="b">
        <f t="shared" ca="1" si="100"/>
        <v>1</v>
      </c>
      <c r="F3662" s="2" cm="1">
        <f t="array" aca="1" ref="F3662" ca="1">IF(G3662&lt;&gt;"",INDIRECT("'"&amp;G3662&amp;"'!"&amp;H3662),"")</f>
        <v>0</v>
      </c>
      <c r="G3662" s="1533" t="s">
        <v>6770</v>
      </c>
      <c r="H3662" s="2" t="s">
        <v>5049</v>
      </c>
    </row>
    <row r="3663" spans="1:11" x14ac:dyDescent="0.2">
      <c r="A3663" s="1">
        <v>3658</v>
      </c>
      <c r="D3663" s="4"/>
      <c r="E3663" s="2" t="b">
        <f t="shared" ca="1" si="100"/>
        <v>1</v>
      </c>
      <c r="F3663" s="2" t="str" cm="1">
        <f t="array" aca="1" ref="F3663" ca="1">IF(G3663&lt;&gt;"",INDIRECT("'"&amp;G3663&amp;"'!"&amp;H3663),"")</f>
        <v/>
      </c>
      <c r="G3663" s="1533"/>
      <c r="I3663" s="4"/>
      <c r="J3663" s="4"/>
      <c r="K3663" s="4"/>
    </row>
    <row r="3664" spans="1:11" x14ac:dyDescent="0.2">
      <c r="A3664" s="1">
        <v>3659</v>
      </c>
      <c r="D3664" s="4"/>
      <c r="E3664" s="2" t="b">
        <f t="shared" ca="1" si="100"/>
        <v>1</v>
      </c>
      <c r="F3664" s="2" t="str" cm="1">
        <f t="array" aca="1" ref="F3664" ca="1">IF(G3664&lt;&gt;"",INDIRECT("'"&amp;G3664&amp;"'!"&amp;H3664),"")</f>
        <v/>
      </c>
      <c r="G3664" s="1533"/>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33" t="s">
        <v>6772</v>
      </c>
      <c r="H3665" s="2" t="s">
        <v>5136</v>
      </c>
    </row>
    <row r="3666" spans="1:11" x14ac:dyDescent="0.2">
      <c r="A3666">
        <v>3661</v>
      </c>
      <c r="B3666" s="7">
        <f>'EstExp 12-20'!D282</f>
        <v>0</v>
      </c>
      <c r="C3666" s="3">
        <f t="shared" si="101"/>
        <v>3661</v>
      </c>
      <c r="E3666" s="2" t="b">
        <f t="shared" ca="1" si="100"/>
        <v>1</v>
      </c>
      <c r="F3666" s="2" cm="1">
        <f t="array" aca="1" ref="F3666" ca="1">IF(G3666&lt;&gt;"",INDIRECT("'"&amp;G3666&amp;"'!"&amp;H3666),"")</f>
        <v>0</v>
      </c>
      <c r="G3666" s="1533" t="s">
        <v>6772</v>
      </c>
      <c r="H3666" s="2" t="s">
        <v>5137</v>
      </c>
    </row>
    <row r="3667" spans="1:11" x14ac:dyDescent="0.2">
      <c r="A3667">
        <v>3662</v>
      </c>
      <c r="B3667" s="7">
        <f>'EstExp 12-20'!K280</f>
        <v>0</v>
      </c>
      <c r="C3667" s="3">
        <f t="shared" si="101"/>
        <v>3662</v>
      </c>
      <c r="E3667" s="2" t="b">
        <f t="shared" ca="1" si="100"/>
        <v>1</v>
      </c>
      <c r="F3667" s="2" cm="1">
        <f t="array" aca="1" ref="F3667" ca="1">IF(G3667&lt;&gt;"",INDIRECT("'"&amp;G3667&amp;"'!"&amp;H3667),"")</f>
        <v>0</v>
      </c>
      <c r="G3667" s="1533" t="s">
        <v>6772</v>
      </c>
      <c r="H3667" s="2" t="s">
        <v>5138</v>
      </c>
    </row>
    <row r="3668" spans="1:11" x14ac:dyDescent="0.2">
      <c r="A3668">
        <v>3663</v>
      </c>
      <c r="B3668" s="7">
        <f>'EstExp 12-20'!K282</f>
        <v>0</v>
      </c>
      <c r="C3668" s="3">
        <f t="shared" si="101"/>
        <v>3663</v>
      </c>
      <c r="E3668" s="2" t="b">
        <f t="shared" ca="1" si="100"/>
        <v>1</v>
      </c>
      <c r="F3668" s="2" cm="1">
        <f t="array" aca="1" ref="F3668" ca="1">IF(G3668&lt;&gt;"",INDIRECT("'"&amp;G3668&amp;"'!"&amp;H3668),"")</f>
        <v>0</v>
      </c>
      <c r="G3668" s="1533" t="s">
        <v>6772</v>
      </c>
      <c r="H3668" s="2" t="s">
        <v>5139</v>
      </c>
    </row>
    <row r="3669" spans="1:11" x14ac:dyDescent="0.2">
      <c r="A3669" s="1">
        <v>3664</v>
      </c>
      <c r="E3669" s="2" t="b">
        <f t="shared" ca="1" si="100"/>
        <v>1</v>
      </c>
      <c r="F3669" s="2" t="str" cm="1">
        <f t="array" aca="1" ref="F3669" ca="1">IF(G3669&lt;&gt;"",INDIRECT("'"&amp;G3669&amp;"'!"&amp;H3669),"")</f>
        <v/>
      </c>
      <c r="G3669" s="1533"/>
    </row>
    <row r="3670" spans="1:11" x14ac:dyDescent="0.2">
      <c r="A3670" s="1">
        <v>3665</v>
      </c>
      <c r="E3670" s="2" t="b">
        <f t="shared" ca="1" si="100"/>
        <v>1</v>
      </c>
      <c r="F3670" s="2" t="str" cm="1">
        <f t="array" aca="1" ref="F3670" ca="1">IF(G3670&lt;&gt;"",INDIRECT("'"&amp;G3670&amp;"'!"&amp;H3670),"")</f>
        <v/>
      </c>
      <c r="G3670" s="1533"/>
    </row>
    <row r="3671" spans="1:11" x14ac:dyDescent="0.2">
      <c r="A3671" s="1">
        <v>3666</v>
      </c>
      <c r="E3671" s="2" t="b">
        <f t="shared" ca="1" si="100"/>
        <v>1</v>
      </c>
      <c r="F3671" s="2" t="str" cm="1">
        <f t="array" aca="1" ref="F3671" ca="1">IF(G3671&lt;&gt;"",INDIRECT("'"&amp;G3671&amp;"'!"&amp;H3671),"")</f>
        <v/>
      </c>
      <c r="G3671" s="1533"/>
    </row>
    <row r="3672" spans="1:11" x14ac:dyDescent="0.2">
      <c r="A3672" s="1">
        <v>3667</v>
      </c>
      <c r="E3672" s="2" t="b">
        <f t="shared" ca="1" si="100"/>
        <v>1</v>
      </c>
      <c r="F3672" s="2" t="str" cm="1">
        <f t="array" aca="1" ref="F3672" ca="1">IF(G3672&lt;&gt;"",INDIRECT("'"&amp;G3672&amp;"'!"&amp;H3672),"")</f>
        <v/>
      </c>
      <c r="G3672" s="1533"/>
    </row>
    <row r="3673" spans="1:11" x14ac:dyDescent="0.2">
      <c r="A3673" s="1">
        <v>3668</v>
      </c>
      <c r="E3673" s="2" t="b">
        <f t="shared" ca="1" si="100"/>
        <v>1</v>
      </c>
      <c r="F3673" s="2" t="str" cm="1">
        <f t="array" aca="1" ref="F3673" ca="1">IF(G3673&lt;&gt;"",INDIRECT("'"&amp;G3673&amp;"'!"&amp;H3673),"")</f>
        <v/>
      </c>
      <c r="G3673" s="1533"/>
    </row>
    <row r="3674" spans="1:11" x14ac:dyDescent="0.2">
      <c r="A3674" s="1">
        <v>3669</v>
      </c>
      <c r="E3674" s="2" t="b">
        <f t="shared" ca="1" si="100"/>
        <v>1</v>
      </c>
      <c r="F3674" s="2" t="str" cm="1">
        <f t="array" aca="1" ref="F3674" ca="1">IF(G3674&lt;&gt;"",INDIRECT("'"&amp;G3674&amp;"'!"&amp;H3674),"")</f>
        <v/>
      </c>
      <c r="G3674" s="1533"/>
    </row>
    <row r="3675" spans="1:11" x14ac:dyDescent="0.2">
      <c r="A3675" s="1">
        <v>3670</v>
      </c>
      <c r="D3675" s="4"/>
      <c r="E3675" s="2" t="b">
        <f t="shared" ca="1" si="100"/>
        <v>1</v>
      </c>
      <c r="F3675" s="2" t="str" cm="1">
        <f t="array" aca="1" ref="F3675" ca="1">IF(G3675&lt;&gt;"",INDIRECT("'"&amp;G3675&amp;"'!"&amp;H3675),"")</f>
        <v/>
      </c>
      <c r="G3675" s="1533"/>
      <c r="I3675" s="4"/>
      <c r="J3675" s="4"/>
      <c r="K3675" s="4"/>
    </row>
    <row r="3676" spans="1:11" x14ac:dyDescent="0.2">
      <c r="A3676" s="1">
        <v>3671</v>
      </c>
      <c r="D3676" s="4"/>
      <c r="E3676" s="2" t="b">
        <f t="shared" ca="1" si="100"/>
        <v>1</v>
      </c>
      <c r="F3676" s="2" t="str" cm="1">
        <f t="array" aca="1" ref="F3676" ca="1">IF(G3676&lt;&gt;"",INDIRECT("'"&amp;G3676&amp;"'!"&amp;H3676),"")</f>
        <v/>
      </c>
      <c r="G3676" s="1533"/>
      <c r="I3676" s="4"/>
      <c r="J3676" s="4"/>
      <c r="K3676" s="4"/>
    </row>
    <row r="3677" spans="1:11" x14ac:dyDescent="0.2">
      <c r="A3677" s="1">
        <v>3672</v>
      </c>
      <c r="D3677" s="4"/>
      <c r="E3677" s="2" t="b">
        <f t="shared" ca="1" si="100"/>
        <v>1</v>
      </c>
      <c r="F3677" s="2" t="str" cm="1">
        <f t="array" aca="1" ref="F3677" ca="1">IF(G3677&lt;&gt;"",INDIRECT("'"&amp;G3677&amp;"'!"&amp;H3677),"")</f>
        <v/>
      </c>
      <c r="G3677" s="1533"/>
      <c r="I3677" s="4"/>
      <c r="J3677" s="4"/>
      <c r="K3677" s="4"/>
    </row>
    <row r="3678" spans="1:11" x14ac:dyDescent="0.2">
      <c r="A3678" s="1">
        <v>3673</v>
      </c>
      <c r="D3678" s="4"/>
      <c r="E3678" s="2" t="b">
        <f t="shared" ca="1" si="100"/>
        <v>1</v>
      </c>
      <c r="F3678" s="2" t="str" cm="1">
        <f t="array" aca="1" ref="F3678" ca="1">IF(G3678&lt;&gt;"",INDIRECT("'"&amp;G3678&amp;"'!"&amp;H3678),"")</f>
        <v/>
      </c>
      <c r="G3678" s="1533"/>
      <c r="I3678" s="4"/>
      <c r="J3678" s="4"/>
      <c r="K3678" s="4"/>
    </row>
    <row r="3679" spans="1:11" x14ac:dyDescent="0.2">
      <c r="A3679" s="1">
        <v>3674</v>
      </c>
      <c r="D3679" s="4"/>
      <c r="E3679" s="2" t="b">
        <f t="shared" ca="1" si="100"/>
        <v>1</v>
      </c>
      <c r="F3679" s="2" t="str" cm="1">
        <f t="array" aca="1" ref="F3679" ca="1">IF(G3679&lt;&gt;"",INDIRECT("'"&amp;G3679&amp;"'!"&amp;H3679),"")</f>
        <v/>
      </c>
      <c r="G3679" s="1533"/>
      <c r="I3679" s="4"/>
      <c r="J3679" s="4"/>
      <c r="K3679" s="4"/>
    </row>
    <row r="3680" spans="1:11" x14ac:dyDescent="0.2">
      <c r="A3680" s="1">
        <v>3675</v>
      </c>
      <c r="D3680" s="4"/>
      <c r="E3680" s="2" t="b">
        <f t="shared" ca="1" si="100"/>
        <v>1</v>
      </c>
      <c r="F3680" s="2" t="str" cm="1">
        <f t="array" aca="1" ref="F3680" ca="1">IF(G3680&lt;&gt;"",INDIRECT("'"&amp;G3680&amp;"'!"&amp;H3680),"")</f>
        <v/>
      </c>
      <c r="G3680" s="1533"/>
      <c r="I3680" s="4"/>
      <c r="J3680" s="4"/>
      <c r="K3680" s="4"/>
    </row>
    <row r="3681" spans="1:11" x14ac:dyDescent="0.2">
      <c r="A3681" s="1">
        <v>3676</v>
      </c>
      <c r="D3681" s="4"/>
      <c r="E3681" s="2" t="b">
        <f t="shared" ca="1" si="100"/>
        <v>1</v>
      </c>
      <c r="F3681" s="2" t="str" cm="1">
        <f t="array" aca="1" ref="F3681" ca="1">IF(G3681&lt;&gt;"",INDIRECT("'"&amp;G3681&amp;"'!"&amp;H3681),"")</f>
        <v/>
      </c>
      <c r="G3681" s="1533"/>
      <c r="I3681" s="4"/>
      <c r="J3681" s="4"/>
      <c r="K3681" s="4"/>
    </row>
    <row r="3682" spans="1:11" x14ac:dyDescent="0.2">
      <c r="A3682" s="1">
        <v>3677</v>
      </c>
      <c r="D3682" s="4"/>
      <c r="E3682" s="2" t="b">
        <f t="shared" ca="1" si="100"/>
        <v>1</v>
      </c>
      <c r="F3682" s="2" t="str" cm="1">
        <f t="array" aca="1" ref="F3682" ca="1">IF(G3682&lt;&gt;"",INDIRECT("'"&amp;G3682&amp;"'!"&amp;H3682),"")</f>
        <v/>
      </c>
      <c r="G3682" s="1533"/>
      <c r="I3682" s="4"/>
      <c r="J3682" s="4"/>
      <c r="K3682" s="4"/>
    </row>
    <row r="3683" spans="1:11" x14ac:dyDescent="0.2">
      <c r="A3683" s="1">
        <v>3678</v>
      </c>
      <c r="D3683" s="4"/>
      <c r="E3683" s="2" t="b">
        <f t="shared" ca="1" si="100"/>
        <v>1</v>
      </c>
      <c r="F3683" s="2" t="str" cm="1">
        <f t="array" aca="1" ref="F3683" ca="1">IF(G3683&lt;&gt;"",INDIRECT("'"&amp;G3683&amp;"'!"&amp;H3683),"")</f>
        <v/>
      </c>
      <c r="G3683" s="1533"/>
      <c r="I3683" s="4"/>
      <c r="J3683" s="4"/>
      <c r="K3683" s="4"/>
    </row>
    <row r="3684" spans="1:11" x14ac:dyDescent="0.2">
      <c r="A3684" s="1">
        <v>3679</v>
      </c>
      <c r="D3684" s="4"/>
      <c r="E3684" s="2" t="b">
        <f t="shared" ca="1" si="100"/>
        <v>1</v>
      </c>
      <c r="F3684" s="2" t="str" cm="1">
        <f t="array" aca="1" ref="F3684" ca="1">IF(G3684&lt;&gt;"",INDIRECT("'"&amp;G3684&amp;"'!"&amp;H3684),"")</f>
        <v/>
      </c>
      <c r="G3684" s="1533"/>
      <c r="I3684" s="4"/>
      <c r="J3684" s="4"/>
      <c r="K3684" s="4"/>
    </row>
    <row r="3685" spans="1:11" x14ac:dyDescent="0.2">
      <c r="A3685" s="1">
        <v>3680</v>
      </c>
      <c r="D3685" s="4"/>
      <c r="E3685" s="2" t="b">
        <f t="shared" ca="1" si="100"/>
        <v>1</v>
      </c>
      <c r="F3685" s="2" t="str" cm="1">
        <f t="array" aca="1" ref="F3685" ca="1">IF(G3685&lt;&gt;"",INDIRECT("'"&amp;G3685&amp;"'!"&amp;H3685),"")</f>
        <v/>
      </c>
      <c r="G3685" s="1533"/>
      <c r="I3685" s="4"/>
      <c r="J3685" s="4"/>
      <c r="K3685" s="4"/>
    </row>
    <row r="3686" spans="1:11" x14ac:dyDescent="0.2">
      <c r="A3686" s="1">
        <v>3681</v>
      </c>
      <c r="D3686" s="4"/>
      <c r="E3686" s="2" t="b">
        <f t="shared" ca="1" si="100"/>
        <v>1</v>
      </c>
      <c r="F3686" s="2" t="str" cm="1">
        <f t="array" aca="1" ref="F3686" ca="1">IF(G3686&lt;&gt;"",INDIRECT("'"&amp;G3686&amp;"'!"&amp;H3686),"")</f>
        <v/>
      </c>
      <c r="G3686" s="1533"/>
      <c r="I3686" s="4"/>
      <c r="J3686" s="4"/>
      <c r="K3686" s="4"/>
    </row>
    <row r="3687" spans="1:11" x14ac:dyDescent="0.2">
      <c r="A3687" s="1">
        <v>3682</v>
      </c>
      <c r="D3687" s="4"/>
      <c r="E3687" s="2" t="b">
        <f t="shared" ca="1" si="100"/>
        <v>1</v>
      </c>
      <c r="F3687" s="2" t="str" cm="1">
        <f t="array" aca="1" ref="F3687" ca="1">IF(G3687&lt;&gt;"",INDIRECT("'"&amp;G3687&amp;"'!"&amp;H3687),"")</f>
        <v/>
      </c>
      <c r="G3687" s="1533"/>
      <c r="I3687" s="4"/>
      <c r="J3687" s="4"/>
      <c r="K3687" s="4"/>
    </row>
    <row r="3688" spans="1:11" x14ac:dyDescent="0.2">
      <c r="A3688" s="1">
        <v>3683</v>
      </c>
      <c r="D3688" s="4"/>
      <c r="E3688" s="2" t="b">
        <f t="shared" ca="1" si="100"/>
        <v>1</v>
      </c>
      <c r="F3688" s="2" t="str" cm="1">
        <f t="array" aca="1" ref="F3688" ca="1">IF(G3688&lt;&gt;"",INDIRECT("'"&amp;G3688&amp;"'!"&amp;H3688),"")</f>
        <v/>
      </c>
      <c r="G3688" s="1533"/>
      <c r="I3688" s="4"/>
      <c r="J3688" s="4"/>
      <c r="K3688" s="4"/>
    </row>
    <row r="3689" spans="1:11" x14ac:dyDescent="0.2">
      <c r="A3689" s="1">
        <v>3684</v>
      </c>
      <c r="D3689" s="4"/>
      <c r="E3689" s="2" t="b">
        <f t="shared" ca="1" si="100"/>
        <v>1</v>
      </c>
      <c r="F3689" s="2" t="str" cm="1">
        <f t="array" aca="1" ref="F3689" ca="1">IF(G3689&lt;&gt;"",INDIRECT("'"&amp;G3689&amp;"'!"&amp;H3689),"")</f>
        <v/>
      </c>
      <c r="G3689" s="1533"/>
      <c r="I3689" s="4"/>
      <c r="J3689" s="4"/>
      <c r="K3689" s="4"/>
    </row>
    <row r="3690" spans="1:11" x14ac:dyDescent="0.2">
      <c r="A3690" s="1">
        <v>3685</v>
      </c>
      <c r="D3690" s="4"/>
      <c r="E3690" s="2" t="b">
        <f t="shared" ca="1" si="100"/>
        <v>1</v>
      </c>
      <c r="F3690" s="2" t="str" cm="1">
        <f t="array" aca="1" ref="F3690" ca="1">IF(G3690&lt;&gt;"",INDIRECT("'"&amp;G3690&amp;"'!"&amp;H3690),"")</f>
        <v/>
      </c>
      <c r="G3690" s="1533"/>
      <c r="I3690" s="4"/>
      <c r="J3690" s="4"/>
      <c r="K3690" s="4"/>
    </row>
    <row r="3691" spans="1:11" x14ac:dyDescent="0.2">
      <c r="A3691" s="1">
        <v>3686</v>
      </c>
      <c r="D3691" s="4"/>
      <c r="E3691" s="2" t="b">
        <f t="shared" ca="1" si="100"/>
        <v>1</v>
      </c>
      <c r="F3691" s="2" t="str" cm="1">
        <f t="array" aca="1" ref="F3691" ca="1">IF(G3691&lt;&gt;"",INDIRECT("'"&amp;G3691&amp;"'!"&amp;H3691),"")</f>
        <v/>
      </c>
      <c r="G3691" s="1533"/>
      <c r="I3691" s="4"/>
      <c r="J3691" s="4"/>
      <c r="K3691" s="4"/>
    </row>
    <row r="3692" spans="1:11" x14ac:dyDescent="0.2">
      <c r="A3692" s="1">
        <v>3687</v>
      </c>
      <c r="D3692" s="4"/>
      <c r="E3692" s="2" t="b">
        <f t="shared" ca="1" si="100"/>
        <v>1</v>
      </c>
      <c r="F3692" s="2" t="str" cm="1">
        <f t="array" aca="1" ref="F3692" ca="1">IF(G3692&lt;&gt;"",INDIRECT("'"&amp;G3692&amp;"'!"&amp;H3692),"")</f>
        <v/>
      </c>
      <c r="G3692" s="1533"/>
      <c r="I3692" s="4"/>
      <c r="J3692" s="4"/>
      <c r="K3692" s="4"/>
    </row>
    <row r="3693" spans="1:11" x14ac:dyDescent="0.2">
      <c r="A3693" s="1">
        <v>3688</v>
      </c>
      <c r="D3693" s="4"/>
      <c r="E3693" s="2" t="b">
        <f t="shared" ca="1" si="100"/>
        <v>1</v>
      </c>
      <c r="F3693" s="2" t="str" cm="1">
        <f t="array" aca="1" ref="F3693" ca="1">IF(G3693&lt;&gt;"",INDIRECT("'"&amp;G3693&amp;"'!"&amp;H3693),"")</f>
        <v/>
      </c>
      <c r="G3693" s="1533"/>
      <c r="I3693" s="4"/>
      <c r="J3693" s="4"/>
      <c r="K3693" s="4"/>
    </row>
    <row r="3694" spans="1:11" x14ac:dyDescent="0.2">
      <c r="A3694" s="1">
        <v>3689</v>
      </c>
      <c r="D3694" s="4"/>
      <c r="E3694" s="2" t="b">
        <f t="shared" ca="1" si="100"/>
        <v>1</v>
      </c>
      <c r="F3694" s="2" t="str" cm="1">
        <f t="array" aca="1" ref="F3694" ca="1">IF(G3694&lt;&gt;"",INDIRECT("'"&amp;G3694&amp;"'!"&amp;H3694),"")</f>
        <v/>
      </c>
      <c r="G3694" s="1533"/>
      <c r="I3694" s="4"/>
      <c r="J3694" s="4"/>
      <c r="K3694" s="4"/>
    </row>
    <row r="3695" spans="1:11" x14ac:dyDescent="0.2">
      <c r="A3695" s="1">
        <v>3690</v>
      </c>
      <c r="D3695" s="4"/>
      <c r="E3695" s="2" t="b">
        <f t="shared" ca="1" si="100"/>
        <v>1</v>
      </c>
      <c r="F3695" s="2" t="str" cm="1">
        <f t="array" aca="1" ref="F3695" ca="1">IF(G3695&lt;&gt;"",INDIRECT("'"&amp;G3695&amp;"'!"&amp;H3695),"")</f>
        <v/>
      </c>
      <c r="G3695" s="1533"/>
      <c r="I3695" s="4"/>
      <c r="J3695" s="4"/>
      <c r="K3695" s="4"/>
    </row>
    <row r="3696" spans="1:11" x14ac:dyDescent="0.2">
      <c r="A3696" s="1">
        <v>3691</v>
      </c>
      <c r="D3696" s="4"/>
      <c r="E3696" s="2" t="b">
        <f t="shared" ca="1" si="100"/>
        <v>1</v>
      </c>
      <c r="F3696" s="2" t="str" cm="1">
        <f t="array" aca="1" ref="F3696" ca="1">IF(G3696&lt;&gt;"",INDIRECT("'"&amp;G3696&amp;"'!"&amp;H3696),"")</f>
        <v/>
      </c>
      <c r="G3696" s="1533"/>
      <c r="I3696" s="4"/>
      <c r="J3696" s="4"/>
      <c r="K3696" s="4"/>
    </row>
    <row r="3697" spans="1:11" x14ac:dyDescent="0.2">
      <c r="A3697" s="1">
        <v>3692</v>
      </c>
      <c r="D3697" s="4"/>
      <c r="E3697" s="2" t="b">
        <f t="shared" ca="1" si="100"/>
        <v>1</v>
      </c>
      <c r="F3697" s="2" t="str" cm="1">
        <f t="array" aca="1" ref="F3697" ca="1">IF(G3697&lt;&gt;"",INDIRECT("'"&amp;G3697&amp;"'!"&amp;H3697),"")</f>
        <v/>
      </c>
      <c r="G3697" s="1533"/>
      <c r="I3697" s="4"/>
      <c r="J3697" s="4"/>
      <c r="K3697" s="4"/>
    </row>
    <row r="3698" spans="1:11" x14ac:dyDescent="0.2">
      <c r="A3698" s="1">
        <v>3693</v>
      </c>
      <c r="D3698" s="4"/>
      <c r="E3698" s="2" t="b">
        <f t="shared" ca="1" si="100"/>
        <v>1</v>
      </c>
      <c r="F3698" s="2" t="str" cm="1">
        <f t="array" aca="1" ref="F3698" ca="1">IF(G3698&lt;&gt;"",INDIRECT("'"&amp;G3698&amp;"'!"&amp;H3698),"")</f>
        <v/>
      </c>
      <c r="G3698" s="1533"/>
      <c r="I3698" s="4"/>
      <c r="J3698" s="4"/>
      <c r="K3698" s="4"/>
    </row>
    <row r="3699" spans="1:11" x14ac:dyDescent="0.2">
      <c r="A3699" s="1">
        <v>3694</v>
      </c>
      <c r="D3699" s="4"/>
      <c r="E3699" s="2" t="b">
        <f t="shared" ca="1" si="100"/>
        <v>1</v>
      </c>
      <c r="F3699" s="2" t="str" cm="1">
        <f t="array" aca="1" ref="F3699" ca="1">IF(G3699&lt;&gt;"",INDIRECT("'"&amp;G3699&amp;"'!"&amp;H3699),"")</f>
        <v/>
      </c>
      <c r="G3699" s="1533"/>
      <c r="I3699" s="4"/>
      <c r="J3699" s="4"/>
      <c r="K3699" s="4"/>
    </row>
    <row r="3700" spans="1:11" x14ac:dyDescent="0.2">
      <c r="A3700" s="1">
        <v>3695</v>
      </c>
      <c r="D3700" s="4"/>
      <c r="E3700" s="2" t="b">
        <f t="shared" ca="1" si="100"/>
        <v>1</v>
      </c>
      <c r="F3700" s="2" t="str" cm="1">
        <f t="array" aca="1" ref="F3700" ca="1">IF(G3700&lt;&gt;"",INDIRECT("'"&amp;G3700&amp;"'!"&amp;H3700),"")</f>
        <v/>
      </c>
      <c r="G3700" s="1533"/>
      <c r="I3700" s="4"/>
      <c r="J3700" s="4"/>
      <c r="K3700" s="4"/>
    </row>
    <row r="3701" spans="1:11" x14ac:dyDescent="0.2">
      <c r="A3701" s="1">
        <v>3696</v>
      </c>
      <c r="D3701" s="4"/>
      <c r="E3701" s="2" t="b">
        <f t="shared" ca="1" si="100"/>
        <v>1</v>
      </c>
      <c r="F3701" s="2" t="str" cm="1">
        <f t="array" aca="1" ref="F3701" ca="1">IF(G3701&lt;&gt;"",INDIRECT("'"&amp;G3701&amp;"'!"&amp;H3701),"")</f>
        <v/>
      </c>
      <c r="G3701" s="1533"/>
      <c r="I3701" s="4"/>
      <c r="J3701" s="4"/>
      <c r="K3701" s="4"/>
    </row>
    <row r="3702" spans="1:11" x14ac:dyDescent="0.2">
      <c r="A3702" s="1">
        <v>3697</v>
      </c>
      <c r="D3702" s="4"/>
      <c r="E3702" s="2" t="b">
        <f t="shared" ca="1" si="100"/>
        <v>1</v>
      </c>
      <c r="F3702" s="2" t="str" cm="1">
        <f t="array" aca="1" ref="F3702" ca="1">IF(G3702&lt;&gt;"",INDIRECT("'"&amp;G3702&amp;"'!"&amp;H3702),"")</f>
        <v/>
      </c>
      <c r="G3702" s="1533"/>
      <c r="I3702" s="4"/>
      <c r="J3702" s="4"/>
      <c r="K3702" s="4"/>
    </row>
    <row r="3703" spans="1:11" x14ac:dyDescent="0.2">
      <c r="A3703" s="1">
        <v>3698</v>
      </c>
      <c r="D3703" s="4"/>
      <c r="E3703" s="2" t="b">
        <f t="shared" ca="1" si="100"/>
        <v>1</v>
      </c>
      <c r="F3703" s="2" t="str" cm="1">
        <f t="array" aca="1" ref="F3703" ca="1">IF(G3703&lt;&gt;"",INDIRECT("'"&amp;G3703&amp;"'!"&amp;H3703),"")</f>
        <v/>
      </c>
      <c r="G3703" s="1533"/>
      <c r="I3703" s="4"/>
      <c r="J3703" s="4"/>
      <c r="K3703" s="4"/>
    </row>
    <row r="3704" spans="1:11" x14ac:dyDescent="0.2">
      <c r="A3704" s="1">
        <v>3699</v>
      </c>
      <c r="D3704" s="4"/>
      <c r="E3704" s="2" t="b">
        <f t="shared" ca="1" si="100"/>
        <v>1</v>
      </c>
      <c r="F3704" s="2" t="str" cm="1">
        <f t="array" aca="1" ref="F3704" ca="1">IF(G3704&lt;&gt;"",INDIRECT("'"&amp;G3704&amp;"'!"&amp;H3704),"")</f>
        <v/>
      </c>
      <c r="G3704" s="1533"/>
      <c r="I3704" s="4"/>
      <c r="J3704" s="4"/>
      <c r="K3704" s="4"/>
    </row>
    <row r="3705" spans="1:11" x14ac:dyDescent="0.2">
      <c r="A3705" s="1">
        <v>3700</v>
      </c>
      <c r="D3705" s="4"/>
      <c r="E3705" s="2" t="b">
        <f t="shared" ca="1" si="100"/>
        <v>1</v>
      </c>
      <c r="F3705" s="2" t="str" cm="1">
        <f t="array" aca="1" ref="F3705" ca="1">IF(G3705&lt;&gt;"",INDIRECT("'"&amp;G3705&amp;"'!"&amp;H3705),"")</f>
        <v/>
      </c>
      <c r="G3705" s="1533"/>
      <c r="I3705" s="4"/>
      <c r="J3705" s="4"/>
      <c r="K3705" s="4"/>
    </row>
    <row r="3706" spans="1:11" x14ac:dyDescent="0.2">
      <c r="A3706" s="1">
        <v>3701</v>
      </c>
      <c r="D3706" s="4"/>
      <c r="E3706" s="2" t="b">
        <f t="shared" ca="1" si="100"/>
        <v>1</v>
      </c>
      <c r="F3706" s="2" t="str" cm="1">
        <f t="array" aca="1" ref="F3706" ca="1">IF(G3706&lt;&gt;"",INDIRECT("'"&amp;G3706&amp;"'!"&amp;H3706),"")</f>
        <v/>
      </c>
      <c r="G3706" s="1533"/>
      <c r="I3706" s="4"/>
      <c r="J3706" s="4"/>
      <c r="K3706" s="4"/>
    </row>
    <row r="3707" spans="1:11" x14ac:dyDescent="0.2">
      <c r="A3707" s="1">
        <v>3702</v>
      </c>
      <c r="D3707" s="4"/>
      <c r="E3707" s="2" t="b">
        <f t="shared" ca="1" si="100"/>
        <v>1</v>
      </c>
      <c r="F3707" s="2" t="str" cm="1">
        <f t="array" aca="1" ref="F3707" ca="1">IF(G3707&lt;&gt;"",INDIRECT("'"&amp;G3707&amp;"'!"&amp;H3707),"")</f>
        <v/>
      </c>
      <c r="G3707" s="1533"/>
      <c r="I3707" s="4"/>
      <c r="J3707" s="4"/>
      <c r="K3707" s="4"/>
    </row>
    <row r="3708" spans="1:11" x14ac:dyDescent="0.2">
      <c r="A3708" s="1">
        <v>3703</v>
      </c>
      <c r="D3708" s="4"/>
      <c r="E3708" s="2" t="b">
        <f t="shared" ca="1" si="100"/>
        <v>1</v>
      </c>
      <c r="F3708" s="2" t="str" cm="1">
        <f t="array" aca="1" ref="F3708" ca="1">IF(G3708&lt;&gt;"",INDIRECT("'"&amp;G3708&amp;"'!"&amp;H3708),"")</f>
        <v/>
      </c>
      <c r="G3708" s="1533"/>
      <c r="I3708" s="4"/>
      <c r="J3708" s="4"/>
      <c r="K3708" s="4"/>
    </row>
    <row r="3709" spans="1:11" x14ac:dyDescent="0.2">
      <c r="A3709" s="1">
        <v>3704</v>
      </c>
      <c r="D3709" s="4"/>
      <c r="E3709" s="2" t="b">
        <f t="shared" ca="1" si="100"/>
        <v>1</v>
      </c>
      <c r="F3709" s="2" t="str" cm="1">
        <f t="array" aca="1" ref="F3709" ca="1">IF(G3709&lt;&gt;"",INDIRECT("'"&amp;G3709&amp;"'!"&amp;H3709),"")</f>
        <v/>
      </c>
      <c r="G3709" s="1533"/>
      <c r="I3709" s="4"/>
      <c r="J3709" s="4"/>
      <c r="K3709" s="4"/>
    </row>
    <row r="3710" spans="1:11" x14ac:dyDescent="0.2">
      <c r="A3710" s="1">
        <v>3705</v>
      </c>
      <c r="D3710" s="4"/>
      <c r="E3710" s="2" t="b">
        <f t="shared" ca="1" si="100"/>
        <v>1</v>
      </c>
      <c r="F3710" s="2" t="str" cm="1">
        <f t="array" aca="1" ref="F3710" ca="1">IF(G3710&lt;&gt;"",INDIRECT("'"&amp;G3710&amp;"'!"&amp;H3710),"")</f>
        <v/>
      </c>
      <c r="G3710" s="1533"/>
      <c r="I3710" s="4"/>
      <c r="J3710" s="4"/>
      <c r="K3710" s="4"/>
    </row>
    <row r="3711" spans="1:11" x14ac:dyDescent="0.2">
      <c r="A3711" s="1">
        <v>3706</v>
      </c>
      <c r="D3711" s="4"/>
      <c r="E3711" s="2" t="b">
        <f t="shared" ca="1" si="100"/>
        <v>1</v>
      </c>
      <c r="F3711" s="2" t="str" cm="1">
        <f t="array" aca="1" ref="F3711" ca="1">IF(G3711&lt;&gt;"",INDIRECT("'"&amp;G3711&amp;"'!"&amp;H3711),"")</f>
        <v/>
      </c>
      <c r="G3711" s="1533"/>
      <c r="I3711" s="4"/>
      <c r="J3711" s="4"/>
      <c r="K3711" s="4"/>
    </row>
    <row r="3712" spans="1:11" x14ac:dyDescent="0.2">
      <c r="A3712" s="1">
        <v>3707</v>
      </c>
      <c r="D3712" s="4"/>
      <c r="E3712" s="2" t="b">
        <f t="shared" ca="1" si="100"/>
        <v>1</v>
      </c>
      <c r="F3712" s="2" t="str" cm="1">
        <f t="array" aca="1" ref="F3712" ca="1">IF(G3712&lt;&gt;"",INDIRECT("'"&amp;G3712&amp;"'!"&amp;H3712),"")</f>
        <v/>
      </c>
      <c r="G3712" s="1533"/>
      <c r="I3712" s="4"/>
      <c r="J3712" s="4"/>
      <c r="K3712" s="4"/>
    </row>
    <row r="3713" spans="1:11" x14ac:dyDescent="0.2">
      <c r="A3713" s="1">
        <v>3708</v>
      </c>
      <c r="D3713" s="4"/>
      <c r="E3713" s="2" t="b">
        <f t="shared" ca="1" si="100"/>
        <v>1</v>
      </c>
      <c r="F3713" s="2" t="str" cm="1">
        <f t="array" aca="1" ref="F3713" ca="1">IF(G3713&lt;&gt;"",INDIRECT("'"&amp;G3713&amp;"'!"&amp;H3713),"")</f>
        <v/>
      </c>
      <c r="G3713" s="1533"/>
      <c r="I3713" s="4"/>
      <c r="J3713" s="4"/>
      <c r="K3713" s="4"/>
    </row>
    <row r="3714" spans="1:11" x14ac:dyDescent="0.2">
      <c r="A3714" s="1">
        <v>3709</v>
      </c>
      <c r="D3714" s="4"/>
      <c r="E3714" s="2" t="b">
        <f t="shared" ref="E3714:E3777" ca="1" si="102">F3714=B3714</f>
        <v>1</v>
      </c>
      <c r="F3714" s="2" t="str" cm="1">
        <f t="array" aca="1" ref="F3714" ca="1">IF(G3714&lt;&gt;"",INDIRECT("'"&amp;G3714&amp;"'!"&amp;H3714),"")</f>
        <v/>
      </c>
      <c r="G3714" s="1533"/>
      <c r="I3714" s="4"/>
      <c r="J3714" s="4"/>
      <c r="K3714" s="4"/>
    </row>
    <row r="3715" spans="1:11" x14ac:dyDescent="0.2">
      <c r="A3715" s="1">
        <v>3710</v>
      </c>
      <c r="D3715" s="4"/>
      <c r="E3715" s="2" t="b">
        <f t="shared" ca="1" si="102"/>
        <v>1</v>
      </c>
      <c r="F3715" s="2" t="str" cm="1">
        <f t="array" aca="1" ref="F3715" ca="1">IF(G3715&lt;&gt;"",INDIRECT("'"&amp;G3715&amp;"'!"&amp;H3715),"")</f>
        <v/>
      </c>
      <c r="G3715" s="1533"/>
      <c r="I3715" s="4"/>
      <c r="J3715" s="4"/>
      <c r="K3715" s="4"/>
    </row>
    <row r="3716" spans="1:11" x14ac:dyDescent="0.2">
      <c r="A3716" s="1">
        <v>3711</v>
      </c>
      <c r="D3716" s="4"/>
      <c r="E3716" s="2" t="b">
        <f t="shared" ca="1" si="102"/>
        <v>1</v>
      </c>
      <c r="F3716" s="2" t="str" cm="1">
        <f t="array" aca="1" ref="F3716" ca="1">IF(G3716&lt;&gt;"",INDIRECT("'"&amp;G3716&amp;"'!"&amp;H3716),"")</f>
        <v/>
      </c>
      <c r="G3716" s="1533"/>
      <c r="I3716" s="4"/>
      <c r="J3716" s="4"/>
      <c r="K3716" s="4"/>
    </row>
    <row r="3717" spans="1:11" x14ac:dyDescent="0.2">
      <c r="A3717" s="1">
        <v>3712</v>
      </c>
      <c r="D3717" s="4"/>
      <c r="E3717" s="2" t="b">
        <f t="shared" ca="1" si="102"/>
        <v>1</v>
      </c>
      <c r="F3717" s="2" t="str" cm="1">
        <f t="array" aca="1" ref="F3717" ca="1">IF(G3717&lt;&gt;"",INDIRECT("'"&amp;G3717&amp;"'!"&amp;H3717),"")</f>
        <v/>
      </c>
      <c r="G3717" s="1533"/>
      <c r="I3717" s="4"/>
      <c r="J3717" s="4"/>
      <c r="K3717" s="4"/>
    </row>
    <row r="3718" spans="1:11" x14ac:dyDescent="0.2">
      <c r="A3718" s="1">
        <v>3713</v>
      </c>
      <c r="D3718" s="4"/>
      <c r="E3718" s="2" t="b">
        <f t="shared" ca="1" si="102"/>
        <v>1</v>
      </c>
      <c r="F3718" s="2" t="str" cm="1">
        <f t="array" aca="1" ref="F3718" ca="1">IF(G3718&lt;&gt;"",INDIRECT("'"&amp;G3718&amp;"'!"&amp;H3718),"")</f>
        <v/>
      </c>
      <c r="G3718" s="1533"/>
      <c r="I3718" s="4"/>
      <c r="J3718" s="4"/>
      <c r="K3718" s="4"/>
    </row>
    <row r="3719" spans="1:11" x14ac:dyDescent="0.2">
      <c r="A3719" s="1">
        <v>3714</v>
      </c>
      <c r="D3719" s="4"/>
      <c r="E3719" s="2" t="b">
        <f t="shared" ca="1" si="102"/>
        <v>1</v>
      </c>
      <c r="F3719" s="2" t="str" cm="1">
        <f t="array" aca="1" ref="F3719" ca="1">IF(G3719&lt;&gt;"",INDIRECT("'"&amp;G3719&amp;"'!"&amp;H3719),"")</f>
        <v/>
      </c>
      <c r="G3719" s="1533"/>
      <c r="I3719" s="4"/>
      <c r="J3719" s="4"/>
      <c r="K3719" s="4"/>
    </row>
    <row r="3720" spans="1:11" x14ac:dyDescent="0.2">
      <c r="A3720" s="1">
        <v>3715</v>
      </c>
      <c r="D3720" s="4"/>
      <c r="E3720" s="2" t="b">
        <f t="shared" ca="1" si="102"/>
        <v>1</v>
      </c>
      <c r="F3720" s="2" t="str" cm="1">
        <f t="array" aca="1" ref="F3720" ca="1">IF(G3720&lt;&gt;"",INDIRECT("'"&amp;G3720&amp;"'!"&amp;H3720),"")</f>
        <v/>
      </c>
      <c r="G3720" s="1533"/>
      <c r="I3720" s="4"/>
      <c r="J3720" s="4"/>
      <c r="K3720" s="4"/>
    </row>
    <row r="3721" spans="1:11" x14ac:dyDescent="0.2">
      <c r="A3721" s="1">
        <v>3716</v>
      </c>
      <c r="D3721" s="4"/>
      <c r="E3721" s="2" t="b">
        <f t="shared" ca="1" si="102"/>
        <v>1</v>
      </c>
      <c r="F3721" s="2" t="str" cm="1">
        <f t="array" aca="1" ref="F3721" ca="1">IF(G3721&lt;&gt;"",INDIRECT("'"&amp;G3721&amp;"'!"&amp;H3721),"")</f>
        <v/>
      </c>
      <c r="G3721" s="1533"/>
      <c r="I3721" s="4"/>
      <c r="J3721" s="4"/>
      <c r="K3721" s="4"/>
    </row>
    <row r="3722" spans="1:11" x14ac:dyDescent="0.2">
      <c r="A3722" s="1">
        <v>3717</v>
      </c>
      <c r="D3722" s="4"/>
      <c r="E3722" s="2" t="b">
        <f t="shared" ca="1" si="102"/>
        <v>1</v>
      </c>
      <c r="F3722" s="2" t="str" cm="1">
        <f t="array" aca="1" ref="F3722" ca="1">IF(G3722&lt;&gt;"",INDIRECT("'"&amp;G3722&amp;"'!"&amp;H3722),"")</f>
        <v/>
      </c>
      <c r="G3722" s="1533"/>
      <c r="I3722" s="4"/>
      <c r="J3722" s="4"/>
      <c r="K3722" s="4"/>
    </row>
    <row r="3723" spans="1:11" x14ac:dyDescent="0.2">
      <c r="A3723" s="1">
        <v>3718</v>
      </c>
      <c r="D3723" s="4"/>
      <c r="E3723" s="2" t="b">
        <f t="shared" ca="1" si="102"/>
        <v>1</v>
      </c>
      <c r="F3723" s="2" t="str" cm="1">
        <f t="array" aca="1" ref="F3723" ca="1">IF(G3723&lt;&gt;"",INDIRECT("'"&amp;G3723&amp;"'!"&amp;H3723),"")</f>
        <v/>
      </c>
      <c r="G3723" s="1533"/>
      <c r="I3723" s="4"/>
      <c r="J3723" s="4"/>
      <c r="K3723" s="4"/>
    </row>
    <row r="3724" spans="1:11" x14ac:dyDescent="0.2">
      <c r="A3724" s="1">
        <v>3719</v>
      </c>
      <c r="D3724" s="4"/>
      <c r="E3724" s="2" t="b">
        <f t="shared" ca="1" si="102"/>
        <v>1</v>
      </c>
      <c r="F3724" s="2" t="str" cm="1">
        <f t="array" aca="1" ref="F3724" ca="1">IF(G3724&lt;&gt;"",INDIRECT("'"&amp;G3724&amp;"'!"&amp;H3724),"")</f>
        <v/>
      </c>
      <c r="G3724" s="1533"/>
      <c r="I3724" s="4"/>
      <c r="J3724" s="4"/>
      <c r="K3724" s="4"/>
    </row>
    <row r="3725" spans="1:11" x14ac:dyDescent="0.2">
      <c r="A3725" s="1">
        <v>3720</v>
      </c>
      <c r="D3725" s="4"/>
      <c r="E3725" s="2" t="b">
        <f t="shared" ca="1" si="102"/>
        <v>1</v>
      </c>
      <c r="F3725" s="2" t="str" cm="1">
        <f t="array" aca="1" ref="F3725" ca="1">IF(G3725&lt;&gt;"",INDIRECT("'"&amp;G3725&amp;"'!"&amp;H3725),"")</f>
        <v/>
      </c>
      <c r="G3725" s="1533"/>
      <c r="I3725" s="4"/>
      <c r="J3725" s="4"/>
      <c r="K3725" s="4"/>
    </row>
    <row r="3726" spans="1:11" x14ac:dyDescent="0.2">
      <c r="A3726" s="1">
        <v>3721</v>
      </c>
      <c r="D3726" s="4"/>
      <c r="E3726" s="2" t="b">
        <f t="shared" ca="1" si="102"/>
        <v>1</v>
      </c>
      <c r="F3726" s="2" t="str" cm="1">
        <f t="array" aca="1" ref="F3726" ca="1">IF(G3726&lt;&gt;"",INDIRECT("'"&amp;G3726&amp;"'!"&amp;H3726),"")</f>
        <v/>
      </c>
      <c r="G3726" s="1533"/>
      <c r="I3726" s="4"/>
      <c r="J3726" s="4"/>
      <c r="K3726" s="4"/>
    </row>
    <row r="3727" spans="1:11" x14ac:dyDescent="0.2">
      <c r="A3727" s="1">
        <v>3722</v>
      </c>
      <c r="D3727" s="4"/>
      <c r="E3727" s="2" t="b">
        <f t="shared" ca="1" si="102"/>
        <v>1</v>
      </c>
      <c r="F3727" s="2" t="str" cm="1">
        <f t="array" aca="1" ref="F3727" ca="1">IF(G3727&lt;&gt;"",INDIRECT("'"&amp;G3727&amp;"'!"&amp;H3727),"")</f>
        <v/>
      </c>
      <c r="G3727" s="1533"/>
      <c r="I3727" s="4"/>
      <c r="J3727" s="4"/>
      <c r="K3727" s="4"/>
    </row>
    <row r="3728" spans="1:11" x14ac:dyDescent="0.2">
      <c r="A3728" s="1">
        <v>3723</v>
      </c>
      <c r="D3728" s="4"/>
      <c r="E3728" s="2" t="b">
        <f t="shared" ca="1" si="102"/>
        <v>1</v>
      </c>
      <c r="F3728" s="2" t="str" cm="1">
        <f t="array" aca="1" ref="F3728" ca="1">IF(G3728&lt;&gt;"",INDIRECT("'"&amp;G3728&amp;"'!"&amp;H3728),"")</f>
        <v/>
      </c>
      <c r="G3728" s="1533"/>
      <c r="I3728" s="4"/>
      <c r="J3728" s="4"/>
      <c r="K3728" s="4"/>
    </row>
    <row r="3729" spans="1:11" x14ac:dyDescent="0.2">
      <c r="A3729" s="1">
        <v>3724</v>
      </c>
      <c r="D3729" s="4"/>
      <c r="E3729" s="2" t="b">
        <f t="shared" ca="1" si="102"/>
        <v>1</v>
      </c>
      <c r="F3729" s="2" t="str" cm="1">
        <f t="array" aca="1" ref="F3729" ca="1">IF(G3729&lt;&gt;"",INDIRECT("'"&amp;G3729&amp;"'!"&amp;H3729),"")</f>
        <v/>
      </c>
      <c r="G3729" s="1533"/>
      <c r="I3729" s="4"/>
      <c r="J3729" s="4"/>
      <c r="K3729" s="4"/>
    </row>
    <row r="3730" spans="1:11" x14ac:dyDescent="0.2">
      <c r="A3730" s="1">
        <v>3725</v>
      </c>
      <c r="D3730" s="4"/>
      <c r="E3730" s="2" t="b">
        <f t="shared" ca="1" si="102"/>
        <v>1</v>
      </c>
      <c r="F3730" s="2" t="str" cm="1">
        <f t="array" aca="1" ref="F3730" ca="1">IF(G3730&lt;&gt;"",INDIRECT("'"&amp;G3730&amp;"'!"&amp;H3730),"")</f>
        <v/>
      </c>
      <c r="G3730" s="1533"/>
      <c r="I3730" s="4"/>
      <c r="J3730" s="4"/>
      <c r="K3730" s="4"/>
    </row>
    <row r="3731" spans="1:11" x14ac:dyDescent="0.2">
      <c r="A3731" s="1">
        <v>3726</v>
      </c>
      <c r="D3731" s="4"/>
      <c r="E3731" s="2" t="b">
        <f t="shared" ca="1" si="102"/>
        <v>1</v>
      </c>
      <c r="F3731" s="2" t="str" cm="1">
        <f t="array" aca="1" ref="F3731" ca="1">IF(G3731&lt;&gt;"",INDIRECT("'"&amp;G3731&amp;"'!"&amp;H3731),"")</f>
        <v/>
      </c>
      <c r="G3731" s="1533"/>
      <c r="I3731" s="4"/>
      <c r="J3731" s="4"/>
      <c r="K3731" s="4"/>
    </row>
    <row r="3732" spans="1:11" x14ac:dyDescent="0.2">
      <c r="A3732" s="1">
        <v>3727</v>
      </c>
      <c r="D3732" s="4"/>
      <c r="E3732" s="2" t="b">
        <f t="shared" ca="1" si="102"/>
        <v>1</v>
      </c>
      <c r="F3732" s="2" t="str" cm="1">
        <f t="array" aca="1" ref="F3732" ca="1">IF(G3732&lt;&gt;"",INDIRECT("'"&amp;G3732&amp;"'!"&amp;H3732),"")</f>
        <v/>
      </c>
      <c r="G3732" s="1533"/>
      <c r="I3732" s="4"/>
      <c r="J3732" s="4"/>
      <c r="K3732" s="4"/>
    </row>
    <row r="3733" spans="1:11" x14ac:dyDescent="0.2">
      <c r="A3733" s="1">
        <v>3728</v>
      </c>
      <c r="D3733" s="4"/>
      <c r="E3733" s="2" t="b">
        <f t="shared" ca="1" si="102"/>
        <v>1</v>
      </c>
      <c r="F3733" s="2" t="str" cm="1">
        <f t="array" aca="1" ref="F3733" ca="1">IF(G3733&lt;&gt;"",INDIRECT("'"&amp;G3733&amp;"'!"&amp;H3733),"")</f>
        <v/>
      </c>
      <c r="G3733" s="1533"/>
      <c r="I3733" s="4"/>
      <c r="J3733" s="4"/>
      <c r="K3733" s="4"/>
    </row>
    <row r="3734" spans="1:11" x14ac:dyDescent="0.2">
      <c r="A3734" s="1">
        <v>3729</v>
      </c>
      <c r="D3734" s="4"/>
      <c r="E3734" s="2" t="b">
        <f t="shared" ca="1" si="102"/>
        <v>1</v>
      </c>
      <c r="F3734" s="2" t="str" cm="1">
        <f t="array" aca="1" ref="F3734" ca="1">IF(G3734&lt;&gt;"",INDIRECT("'"&amp;G3734&amp;"'!"&amp;H3734),"")</f>
        <v/>
      </c>
      <c r="G3734" s="1533"/>
      <c r="I3734" s="4"/>
      <c r="J3734" s="4"/>
      <c r="K3734" s="4"/>
    </row>
    <row r="3735" spans="1:11" x14ac:dyDescent="0.2">
      <c r="A3735" s="1">
        <v>3730</v>
      </c>
      <c r="D3735" s="4"/>
      <c r="E3735" s="2" t="b">
        <f t="shared" ca="1" si="102"/>
        <v>1</v>
      </c>
      <c r="F3735" s="2" t="str" cm="1">
        <f t="array" aca="1" ref="F3735" ca="1">IF(G3735&lt;&gt;"",INDIRECT("'"&amp;G3735&amp;"'!"&amp;H3735),"")</f>
        <v/>
      </c>
      <c r="G3735" s="1533"/>
      <c r="I3735" s="4"/>
      <c r="J3735" s="4"/>
      <c r="K3735" s="4"/>
    </row>
    <row r="3736" spans="1:11" x14ac:dyDescent="0.2">
      <c r="A3736" s="1">
        <v>3731</v>
      </c>
      <c r="D3736" s="4"/>
      <c r="E3736" s="2" t="b">
        <f t="shared" ca="1" si="102"/>
        <v>1</v>
      </c>
      <c r="F3736" s="2" t="str" cm="1">
        <f t="array" aca="1" ref="F3736" ca="1">IF(G3736&lt;&gt;"",INDIRECT("'"&amp;G3736&amp;"'!"&amp;H3736),"")</f>
        <v/>
      </c>
      <c r="G3736" s="1533"/>
      <c r="I3736" s="4"/>
      <c r="J3736" s="4"/>
      <c r="K3736" s="4"/>
    </row>
    <row r="3737" spans="1:11" x14ac:dyDescent="0.2">
      <c r="A3737" s="1">
        <v>3732</v>
      </c>
      <c r="D3737" s="4"/>
      <c r="E3737" s="2" t="b">
        <f t="shared" ca="1" si="102"/>
        <v>1</v>
      </c>
      <c r="F3737" s="2" t="str" cm="1">
        <f t="array" aca="1" ref="F3737" ca="1">IF(G3737&lt;&gt;"",INDIRECT("'"&amp;G3737&amp;"'!"&amp;H3737),"")</f>
        <v/>
      </c>
      <c r="G3737" s="1533"/>
      <c r="I3737" s="4"/>
      <c r="J3737" s="4"/>
      <c r="K3737" s="4"/>
    </row>
    <row r="3738" spans="1:11" x14ac:dyDescent="0.2">
      <c r="A3738" s="1">
        <v>3733</v>
      </c>
      <c r="D3738" s="4"/>
      <c r="E3738" s="2" t="b">
        <f t="shared" ca="1" si="102"/>
        <v>1</v>
      </c>
      <c r="F3738" s="2" t="str" cm="1">
        <f t="array" aca="1" ref="F3738" ca="1">IF(G3738&lt;&gt;"",INDIRECT("'"&amp;G3738&amp;"'!"&amp;H3738),"")</f>
        <v/>
      </c>
      <c r="G3738" s="1533"/>
      <c r="I3738" s="4"/>
      <c r="J3738" s="4"/>
      <c r="K3738" s="4"/>
    </row>
    <row r="3739" spans="1:11" x14ac:dyDescent="0.2">
      <c r="A3739" s="1">
        <v>3734</v>
      </c>
      <c r="D3739" s="4"/>
      <c r="E3739" s="2" t="b">
        <f t="shared" ca="1" si="102"/>
        <v>1</v>
      </c>
      <c r="F3739" s="2" t="str" cm="1">
        <f t="array" aca="1" ref="F3739" ca="1">IF(G3739&lt;&gt;"",INDIRECT("'"&amp;G3739&amp;"'!"&amp;H3739),"")</f>
        <v/>
      </c>
      <c r="G3739" s="1533"/>
      <c r="I3739" s="4"/>
      <c r="J3739" s="4"/>
      <c r="K3739" s="4"/>
    </row>
    <row r="3740" spans="1:11" x14ac:dyDescent="0.2">
      <c r="A3740" s="1">
        <v>3735</v>
      </c>
      <c r="D3740" s="4"/>
      <c r="E3740" s="2" t="b">
        <f t="shared" ca="1" si="102"/>
        <v>1</v>
      </c>
      <c r="F3740" s="2" t="str" cm="1">
        <f t="array" aca="1" ref="F3740" ca="1">IF(G3740&lt;&gt;"",INDIRECT("'"&amp;G3740&amp;"'!"&amp;H3740),"")</f>
        <v/>
      </c>
      <c r="G3740" s="1533"/>
      <c r="I3740" s="4"/>
      <c r="J3740" s="4"/>
      <c r="K3740" s="4"/>
    </row>
    <row r="3741" spans="1:11" x14ac:dyDescent="0.2">
      <c r="A3741" s="1">
        <v>3736</v>
      </c>
      <c r="D3741" s="4"/>
      <c r="E3741" s="2" t="b">
        <f t="shared" ca="1" si="102"/>
        <v>1</v>
      </c>
      <c r="F3741" s="2" t="str" cm="1">
        <f t="array" aca="1" ref="F3741" ca="1">IF(G3741&lt;&gt;"",INDIRECT("'"&amp;G3741&amp;"'!"&amp;H3741),"")</f>
        <v/>
      </c>
      <c r="G3741" s="1533"/>
      <c r="I3741" s="4"/>
      <c r="J3741" s="4"/>
      <c r="K3741" s="4"/>
    </row>
    <row r="3742" spans="1:11" x14ac:dyDescent="0.2">
      <c r="A3742" s="1">
        <v>3737</v>
      </c>
      <c r="D3742" s="4"/>
      <c r="E3742" s="2" t="b">
        <f t="shared" ca="1" si="102"/>
        <v>1</v>
      </c>
      <c r="F3742" s="2" t="str" cm="1">
        <f t="array" aca="1" ref="F3742" ca="1">IF(G3742&lt;&gt;"",INDIRECT("'"&amp;G3742&amp;"'!"&amp;H3742),"")</f>
        <v/>
      </c>
      <c r="G3742" s="1533"/>
      <c r="I3742" s="4"/>
      <c r="J3742" s="4"/>
      <c r="K3742" s="4"/>
    </row>
    <row r="3743" spans="1:11" x14ac:dyDescent="0.2">
      <c r="A3743" s="1">
        <v>3738</v>
      </c>
      <c r="D3743" s="4"/>
      <c r="E3743" s="2" t="b">
        <f t="shared" ca="1" si="102"/>
        <v>1</v>
      </c>
      <c r="F3743" s="2" t="str" cm="1">
        <f t="array" aca="1" ref="F3743" ca="1">IF(G3743&lt;&gt;"",INDIRECT("'"&amp;G3743&amp;"'!"&amp;H3743),"")</f>
        <v/>
      </c>
      <c r="G3743" s="1533"/>
      <c r="I3743" s="4"/>
      <c r="J3743" s="4"/>
      <c r="K3743" s="4"/>
    </row>
    <row r="3744" spans="1:11" x14ac:dyDescent="0.2">
      <c r="A3744" s="1">
        <v>3739</v>
      </c>
      <c r="D3744" s="4"/>
      <c r="E3744" s="2" t="b">
        <f t="shared" ca="1" si="102"/>
        <v>1</v>
      </c>
      <c r="F3744" s="2" t="str" cm="1">
        <f t="array" aca="1" ref="F3744" ca="1">IF(G3744&lt;&gt;"",INDIRECT("'"&amp;G3744&amp;"'!"&amp;H3744),"")</f>
        <v/>
      </c>
      <c r="G3744" s="1533"/>
      <c r="I3744" s="4"/>
      <c r="J3744" s="4"/>
      <c r="K3744" s="4"/>
    </row>
    <row r="3745" spans="1:11" x14ac:dyDescent="0.2">
      <c r="A3745" s="1">
        <v>3740</v>
      </c>
      <c r="D3745" s="4"/>
      <c r="E3745" s="2" t="b">
        <f t="shared" ca="1" si="102"/>
        <v>1</v>
      </c>
      <c r="F3745" s="2" t="str" cm="1">
        <f t="array" aca="1" ref="F3745" ca="1">IF(G3745&lt;&gt;"",INDIRECT("'"&amp;G3745&amp;"'!"&amp;H3745),"")</f>
        <v/>
      </c>
      <c r="G3745" s="1533"/>
      <c r="I3745" s="4"/>
      <c r="J3745" s="4"/>
      <c r="K3745" s="4"/>
    </row>
    <row r="3746" spans="1:11" x14ac:dyDescent="0.2">
      <c r="A3746" s="1">
        <v>3741</v>
      </c>
      <c r="D3746" s="4"/>
      <c r="E3746" s="2" t="b">
        <f t="shared" ca="1" si="102"/>
        <v>1</v>
      </c>
      <c r="F3746" s="2" t="str" cm="1">
        <f t="array" aca="1" ref="F3746" ca="1">IF(G3746&lt;&gt;"",INDIRECT("'"&amp;G3746&amp;"'!"&amp;H3746),"")</f>
        <v/>
      </c>
      <c r="G3746" s="1533"/>
      <c r="I3746" s="4"/>
      <c r="J3746" s="4"/>
      <c r="K3746" s="4"/>
    </row>
    <row r="3747" spans="1:11" x14ac:dyDescent="0.2">
      <c r="A3747" s="1">
        <v>3742</v>
      </c>
      <c r="D3747" s="4"/>
      <c r="E3747" s="2" t="b">
        <f t="shared" ca="1" si="102"/>
        <v>1</v>
      </c>
      <c r="F3747" s="2" t="str" cm="1">
        <f t="array" aca="1" ref="F3747" ca="1">IF(G3747&lt;&gt;"",INDIRECT("'"&amp;G3747&amp;"'!"&amp;H3747),"")</f>
        <v/>
      </c>
      <c r="G3747" s="1533"/>
      <c r="I3747" s="4"/>
      <c r="J3747" s="4"/>
      <c r="K3747" s="4"/>
    </row>
    <row r="3748" spans="1:11" x14ac:dyDescent="0.2">
      <c r="A3748" s="1">
        <v>3743</v>
      </c>
      <c r="D3748" s="4"/>
      <c r="E3748" s="2" t="b">
        <f t="shared" ca="1" si="102"/>
        <v>1</v>
      </c>
      <c r="F3748" s="2" t="str" cm="1">
        <f t="array" aca="1" ref="F3748" ca="1">IF(G3748&lt;&gt;"",INDIRECT("'"&amp;G3748&amp;"'!"&amp;H3748),"")</f>
        <v/>
      </c>
      <c r="G3748" s="1533"/>
      <c r="I3748" s="4"/>
      <c r="J3748" s="4"/>
      <c r="K3748" s="4"/>
    </row>
    <row r="3749" spans="1:11" x14ac:dyDescent="0.2">
      <c r="A3749" s="1">
        <v>3744</v>
      </c>
      <c r="D3749" s="4"/>
      <c r="E3749" s="2" t="b">
        <f t="shared" ca="1" si="102"/>
        <v>1</v>
      </c>
      <c r="F3749" s="2" t="str" cm="1">
        <f t="array" aca="1" ref="F3749" ca="1">IF(G3749&lt;&gt;"",INDIRECT("'"&amp;G3749&amp;"'!"&amp;H3749),"")</f>
        <v/>
      </c>
      <c r="G3749" s="1533"/>
      <c r="I3749" s="4"/>
      <c r="J3749" s="4"/>
      <c r="K3749" s="4"/>
    </row>
    <row r="3750" spans="1:11" x14ac:dyDescent="0.2">
      <c r="A3750" s="1">
        <v>3745</v>
      </c>
      <c r="D3750" s="4"/>
      <c r="E3750" s="2" t="b">
        <f t="shared" ca="1" si="102"/>
        <v>1</v>
      </c>
      <c r="F3750" s="2" t="str" cm="1">
        <f t="array" aca="1" ref="F3750" ca="1">IF(G3750&lt;&gt;"",INDIRECT("'"&amp;G3750&amp;"'!"&amp;H3750),"")</f>
        <v/>
      </c>
      <c r="G3750" s="1533"/>
      <c r="I3750" s="4"/>
      <c r="J3750" s="4"/>
      <c r="K3750" s="4"/>
    </row>
    <row r="3751" spans="1:11" x14ac:dyDescent="0.2">
      <c r="A3751" s="1">
        <v>3746</v>
      </c>
      <c r="D3751" s="4"/>
      <c r="E3751" s="2" t="b">
        <f t="shared" ca="1" si="102"/>
        <v>1</v>
      </c>
      <c r="F3751" s="2" t="str" cm="1">
        <f t="array" aca="1" ref="F3751" ca="1">IF(G3751&lt;&gt;"",INDIRECT("'"&amp;G3751&amp;"'!"&amp;H3751),"")</f>
        <v/>
      </c>
      <c r="G3751" s="1533"/>
      <c r="I3751" s="4"/>
      <c r="J3751" s="4"/>
      <c r="K3751" s="4"/>
    </row>
    <row r="3752" spans="1:11" x14ac:dyDescent="0.2">
      <c r="A3752" s="1">
        <v>3747</v>
      </c>
      <c r="D3752" s="4"/>
      <c r="E3752" s="2" t="b">
        <f t="shared" ca="1" si="102"/>
        <v>1</v>
      </c>
      <c r="F3752" s="2" t="str" cm="1">
        <f t="array" aca="1" ref="F3752" ca="1">IF(G3752&lt;&gt;"",INDIRECT("'"&amp;G3752&amp;"'!"&amp;H3752),"")</f>
        <v/>
      </c>
      <c r="G3752" s="1533"/>
      <c r="I3752" s="4"/>
      <c r="J3752" s="4"/>
      <c r="K3752" s="4"/>
    </row>
    <row r="3753" spans="1:11" x14ac:dyDescent="0.2">
      <c r="A3753" s="1">
        <v>3748</v>
      </c>
      <c r="D3753" s="4"/>
      <c r="E3753" s="2" t="b">
        <f t="shared" ca="1" si="102"/>
        <v>1</v>
      </c>
      <c r="F3753" s="2" t="str" cm="1">
        <f t="array" aca="1" ref="F3753" ca="1">IF(G3753&lt;&gt;"",INDIRECT("'"&amp;G3753&amp;"'!"&amp;H3753),"")</f>
        <v/>
      </c>
      <c r="G3753" s="1533"/>
      <c r="I3753" s="4"/>
      <c r="J3753" s="4"/>
      <c r="K3753" s="4"/>
    </row>
    <row r="3754" spans="1:11" x14ac:dyDescent="0.2">
      <c r="A3754" s="1">
        <v>3749</v>
      </c>
      <c r="D3754" s="4"/>
      <c r="E3754" s="2" t="b">
        <f t="shared" ca="1" si="102"/>
        <v>1</v>
      </c>
      <c r="F3754" s="2" t="str" cm="1">
        <f t="array" aca="1" ref="F3754" ca="1">IF(G3754&lt;&gt;"",INDIRECT("'"&amp;G3754&amp;"'!"&amp;H3754),"")</f>
        <v/>
      </c>
      <c r="G3754" s="1533"/>
      <c r="I3754" s="4"/>
      <c r="J3754" s="4"/>
      <c r="K3754" s="4"/>
    </row>
    <row r="3755" spans="1:11" x14ac:dyDescent="0.2">
      <c r="A3755" s="1">
        <v>3750</v>
      </c>
      <c r="D3755" s="4"/>
      <c r="E3755" s="2" t="b">
        <f t="shared" ca="1" si="102"/>
        <v>1</v>
      </c>
      <c r="F3755" s="2" t="str" cm="1">
        <f t="array" aca="1" ref="F3755" ca="1">IF(G3755&lt;&gt;"",INDIRECT("'"&amp;G3755&amp;"'!"&amp;H3755),"")</f>
        <v/>
      </c>
      <c r="G3755" s="1533"/>
      <c r="I3755" s="4"/>
      <c r="J3755" s="4"/>
      <c r="K3755" s="4"/>
    </row>
    <row r="3756" spans="1:11" x14ac:dyDescent="0.2">
      <c r="A3756" s="1">
        <v>3751</v>
      </c>
      <c r="D3756" s="4"/>
      <c r="E3756" s="2" t="b">
        <f t="shared" ca="1" si="102"/>
        <v>1</v>
      </c>
      <c r="F3756" s="2" t="str" cm="1">
        <f t="array" aca="1" ref="F3756" ca="1">IF(G3756&lt;&gt;"",INDIRECT("'"&amp;G3756&amp;"'!"&amp;H3756),"")</f>
        <v/>
      </c>
      <c r="G3756" s="1533"/>
      <c r="I3756" s="4"/>
      <c r="J3756" s="4"/>
      <c r="K3756" s="4"/>
    </row>
    <row r="3757" spans="1:11" x14ac:dyDescent="0.2">
      <c r="A3757" s="1">
        <v>3752</v>
      </c>
      <c r="D3757" s="4"/>
      <c r="E3757" s="2" t="b">
        <f t="shared" ca="1" si="102"/>
        <v>1</v>
      </c>
      <c r="F3757" s="2" t="str" cm="1">
        <f t="array" aca="1" ref="F3757" ca="1">IF(G3757&lt;&gt;"",INDIRECT("'"&amp;G3757&amp;"'!"&amp;H3757),"")</f>
        <v/>
      </c>
      <c r="G3757" s="1533"/>
      <c r="I3757" s="4"/>
      <c r="J3757" s="4"/>
      <c r="K3757" s="4"/>
    </row>
    <row r="3758" spans="1:11" x14ac:dyDescent="0.2">
      <c r="A3758" s="1">
        <v>3753</v>
      </c>
      <c r="D3758" s="4"/>
      <c r="E3758" s="2" t="b">
        <f t="shared" ca="1" si="102"/>
        <v>1</v>
      </c>
      <c r="F3758" s="2" t="str" cm="1">
        <f t="array" aca="1" ref="F3758" ca="1">IF(G3758&lt;&gt;"",INDIRECT("'"&amp;G3758&amp;"'!"&amp;H3758),"")</f>
        <v/>
      </c>
      <c r="G3758" s="1533"/>
      <c r="I3758" s="4"/>
      <c r="J3758" s="4"/>
      <c r="K3758" s="4"/>
    </row>
    <row r="3759" spans="1:11" x14ac:dyDescent="0.2">
      <c r="A3759" s="1">
        <v>3754</v>
      </c>
      <c r="D3759" s="4"/>
      <c r="E3759" s="2" t="b">
        <f t="shared" ca="1" si="102"/>
        <v>1</v>
      </c>
      <c r="F3759" s="2" t="str" cm="1">
        <f t="array" aca="1" ref="F3759" ca="1">IF(G3759&lt;&gt;"",INDIRECT("'"&amp;G3759&amp;"'!"&amp;H3759),"")</f>
        <v/>
      </c>
      <c r="G3759" s="1533"/>
      <c r="I3759" s="4"/>
      <c r="J3759" s="4"/>
      <c r="K3759" s="4"/>
    </row>
    <row r="3760" spans="1:11" x14ac:dyDescent="0.2">
      <c r="A3760" s="1">
        <v>3755</v>
      </c>
      <c r="D3760" s="4"/>
      <c r="E3760" s="2" t="b">
        <f t="shared" ca="1" si="102"/>
        <v>1</v>
      </c>
      <c r="F3760" s="2" t="str" cm="1">
        <f t="array" aca="1" ref="F3760" ca="1">IF(G3760&lt;&gt;"",INDIRECT("'"&amp;G3760&amp;"'!"&amp;H3760),"")</f>
        <v/>
      </c>
      <c r="G3760" s="1533"/>
      <c r="I3760" s="4"/>
      <c r="J3760" s="4"/>
      <c r="K3760" s="4"/>
    </row>
    <row r="3761" spans="1:11" x14ac:dyDescent="0.2">
      <c r="A3761" s="1">
        <v>3756</v>
      </c>
      <c r="D3761" s="4"/>
      <c r="E3761" s="2" t="b">
        <f t="shared" ca="1" si="102"/>
        <v>1</v>
      </c>
      <c r="F3761" s="2" t="str" cm="1">
        <f t="array" aca="1" ref="F3761" ca="1">IF(G3761&lt;&gt;"",INDIRECT("'"&amp;G3761&amp;"'!"&amp;H3761),"")</f>
        <v/>
      </c>
      <c r="G3761" s="1533"/>
      <c r="I3761" s="4"/>
      <c r="J3761" s="4"/>
      <c r="K3761" s="4"/>
    </row>
    <row r="3762" spans="1:11" x14ac:dyDescent="0.2">
      <c r="A3762" s="1">
        <v>3757</v>
      </c>
      <c r="D3762" s="4"/>
      <c r="E3762" s="2" t="b">
        <f t="shared" ca="1" si="102"/>
        <v>1</v>
      </c>
      <c r="F3762" s="2" t="str" cm="1">
        <f t="array" aca="1" ref="F3762" ca="1">IF(G3762&lt;&gt;"",INDIRECT("'"&amp;G3762&amp;"'!"&amp;H3762),"")</f>
        <v/>
      </c>
      <c r="G3762" s="1533"/>
      <c r="I3762" s="4"/>
      <c r="J3762" s="4"/>
      <c r="K3762" s="4"/>
    </row>
    <row r="3763" spans="1:11" x14ac:dyDescent="0.2">
      <c r="A3763" s="1">
        <v>3758</v>
      </c>
      <c r="D3763" s="4"/>
      <c r="E3763" s="2" t="b">
        <f t="shared" ca="1" si="102"/>
        <v>1</v>
      </c>
      <c r="F3763" s="2" t="str" cm="1">
        <f t="array" aca="1" ref="F3763" ca="1">IF(G3763&lt;&gt;"",INDIRECT("'"&amp;G3763&amp;"'!"&amp;H3763),"")</f>
        <v/>
      </c>
      <c r="G3763" s="1533"/>
      <c r="I3763" s="4"/>
      <c r="J3763" s="4"/>
      <c r="K3763" s="4"/>
    </row>
    <row r="3764" spans="1:11" x14ac:dyDescent="0.2">
      <c r="A3764" s="1">
        <v>3759</v>
      </c>
      <c r="D3764" s="4"/>
      <c r="E3764" s="2" t="b">
        <f t="shared" ca="1" si="102"/>
        <v>1</v>
      </c>
      <c r="F3764" s="2" t="str" cm="1">
        <f t="array" aca="1" ref="F3764" ca="1">IF(G3764&lt;&gt;"",INDIRECT("'"&amp;G3764&amp;"'!"&amp;H3764),"")</f>
        <v/>
      </c>
      <c r="G3764" s="1533"/>
      <c r="I3764" s="4"/>
      <c r="J3764" s="4"/>
      <c r="K3764" s="4"/>
    </row>
    <row r="3765" spans="1:11" x14ac:dyDescent="0.2">
      <c r="A3765" s="1">
        <v>3760</v>
      </c>
      <c r="D3765" s="4"/>
      <c r="E3765" s="2" t="b">
        <f t="shared" ca="1" si="102"/>
        <v>1</v>
      </c>
      <c r="F3765" s="2" t="str" cm="1">
        <f t="array" aca="1" ref="F3765" ca="1">IF(G3765&lt;&gt;"",INDIRECT("'"&amp;G3765&amp;"'!"&amp;H3765),"")</f>
        <v/>
      </c>
      <c r="G3765" s="1533"/>
      <c r="I3765" s="4"/>
      <c r="J3765" s="4"/>
      <c r="K3765" s="4"/>
    </row>
    <row r="3766" spans="1:11" x14ac:dyDescent="0.2">
      <c r="A3766" s="1">
        <v>3761</v>
      </c>
      <c r="D3766" s="4"/>
      <c r="E3766" s="2" t="b">
        <f t="shared" ca="1" si="102"/>
        <v>1</v>
      </c>
      <c r="F3766" s="2" t="str" cm="1">
        <f t="array" aca="1" ref="F3766" ca="1">IF(G3766&lt;&gt;"",INDIRECT("'"&amp;G3766&amp;"'!"&amp;H3766),"")</f>
        <v/>
      </c>
      <c r="G3766" s="1533"/>
      <c r="I3766" s="4"/>
      <c r="J3766" s="4"/>
      <c r="K3766" s="4"/>
    </row>
    <row r="3767" spans="1:11" x14ac:dyDescent="0.2">
      <c r="A3767" s="1">
        <v>3762</v>
      </c>
      <c r="D3767" s="4"/>
      <c r="E3767" s="2" t="b">
        <f t="shared" ca="1" si="102"/>
        <v>1</v>
      </c>
      <c r="F3767" s="2" t="str" cm="1">
        <f t="array" aca="1" ref="F3767" ca="1">IF(G3767&lt;&gt;"",INDIRECT("'"&amp;G3767&amp;"'!"&amp;H3767),"")</f>
        <v/>
      </c>
      <c r="G3767" s="1533"/>
      <c r="I3767" s="4"/>
      <c r="J3767" s="4"/>
      <c r="K3767" s="4"/>
    </row>
    <row r="3768" spans="1:11" x14ac:dyDescent="0.2">
      <c r="A3768" s="1">
        <v>3763</v>
      </c>
      <c r="D3768" s="4"/>
      <c r="E3768" s="2" t="b">
        <f t="shared" ca="1" si="102"/>
        <v>1</v>
      </c>
      <c r="F3768" s="2" t="str" cm="1">
        <f t="array" aca="1" ref="F3768" ca="1">IF(G3768&lt;&gt;"",INDIRECT("'"&amp;G3768&amp;"'!"&amp;H3768),"")</f>
        <v/>
      </c>
      <c r="G3768" s="1533"/>
      <c r="I3768" s="4"/>
      <c r="J3768" s="4"/>
      <c r="K3768" s="4"/>
    </row>
    <row r="3769" spans="1:11" x14ac:dyDescent="0.2">
      <c r="A3769" s="1">
        <v>3764</v>
      </c>
      <c r="D3769" s="4"/>
      <c r="E3769" s="2" t="b">
        <f t="shared" ca="1" si="102"/>
        <v>1</v>
      </c>
      <c r="F3769" s="2" t="str" cm="1">
        <f t="array" aca="1" ref="F3769" ca="1">IF(G3769&lt;&gt;"",INDIRECT("'"&amp;G3769&amp;"'!"&amp;H3769),"")</f>
        <v/>
      </c>
      <c r="G3769" s="1533"/>
      <c r="I3769" s="4"/>
      <c r="J3769" s="4"/>
      <c r="K3769" s="4"/>
    </row>
    <row r="3770" spans="1:11" x14ac:dyDescent="0.2">
      <c r="A3770" s="1">
        <v>3765</v>
      </c>
      <c r="D3770" s="4"/>
      <c r="E3770" s="2" t="b">
        <f t="shared" ca="1" si="102"/>
        <v>1</v>
      </c>
      <c r="F3770" s="2" t="str" cm="1">
        <f t="array" aca="1" ref="F3770" ca="1">IF(G3770&lt;&gt;"",INDIRECT("'"&amp;G3770&amp;"'!"&amp;H3770),"")</f>
        <v/>
      </c>
      <c r="G3770" s="1533"/>
      <c r="I3770" s="4"/>
      <c r="J3770" s="4"/>
      <c r="K3770" s="4"/>
    </row>
    <row r="3771" spans="1:11" x14ac:dyDescent="0.2">
      <c r="A3771" s="1">
        <v>3766</v>
      </c>
      <c r="D3771" s="4"/>
      <c r="E3771" s="2" t="b">
        <f t="shared" ca="1" si="102"/>
        <v>1</v>
      </c>
      <c r="F3771" s="2" t="str" cm="1">
        <f t="array" aca="1" ref="F3771" ca="1">IF(G3771&lt;&gt;"",INDIRECT("'"&amp;G3771&amp;"'!"&amp;H3771),"")</f>
        <v/>
      </c>
      <c r="G3771" s="1533"/>
      <c r="I3771" s="4"/>
      <c r="J3771" s="4"/>
      <c r="K3771" s="4"/>
    </row>
    <row r="3772" spans="1:11" x14ac:dyDescent="0.2">
      <c r="A3772" s="1">
        <v>3767</v>
      </c>
      <c r="D3772" s="4"/>
      <c r="E3772" s="2" t="b">
        <f t="shared" ca="1" si="102"/>
        <v>1</v>
      </c>
      <c r="F3772" s="2" t="str" cm="1">
        <f t="array" aca="1" ref="F3772" ca="1">IF(G3772&lt;&gt;"",INDIRECT("'"&amp;G3772&amp;"'!"&amp;H3772),"")</f>
        <v/>
      </c>
      <c r="G3772" s="1533"/>
      <c r="I3772" s="4"/>
      <c r="J3772" s="4"/>
      <c r="K3772" s="4"/>
    </row>
    <row r="3773" spans="1:11" x14ac:dyDescent="0.2">
      <c r="A3773" s="1">
        <v>3768</v>
      </c>
      <c r="D3773" s="4"/>
      <c r="E3773" s="2" t="b">
        <f t="shared" ca="1" si="102"/>
        <v>1</v>
      </c>
      <c r="F3773" s="2" t="str" cm="1">
        <f t="array" aca="1" ref="F3773" ca="1">IF(G3773&lt;&gt;"",INDIRECT("'"&amp;G3773&amp;"'!"&amp;H3773),"")</f>
        <v/>
      </c>
      <c r="G3773" s="1533"/>
      <c r="I3773" s="4"/>
      <c r="J3773" s="4"/>
      <c r="K3773" s="4"/>
    </row>
    <row r="3774" spans="1:11" x14ac:dyDescent="0.2">
      <c r="A3774" s="1">
        <v>3769</v>
      </c>
      <c r="D3774" s="4"/>
      <c r="E3774" s="2" t="b">
        <f t="shared" ca="1" si="102"/>
        <v>1</v>
      </c>
      <c r="F3774" s="2" t="str" cm="1">
        <f t="array" aca="1" ref="F3774" ca="1">IF(G3774&lt;&gt;"",INDIRECT("'"&amp;G3774&amp;"'!"&amp;H3774),"")</f>
        <v/>
      </c>
      <c r="G3774" s="1533"/>
      <c r="I3774" s="4"/>
      <c r="J3774" s="4"/>
      <c r="K3774" s="4"/>
    </row>
    <row r="3775" spans="1:11" x14ac:dyDescent="0.2">
      <c r="A3775" s="1">
        <v>3770</v>
      </c>
      <c r="D3775" s="4"/>
      <c r="E3775" s="2" t="b">
        <f t="shared" ca="1" si="102"/>
        <v>1</v>
      </c>
      <c r="F3775" s="2" t="str" cm="1">
        <f t="array" aca="1" ref="F3775" ca="1">IF(G3775&lt;&gt;"",INDIRECT("'"&amp;G3775&amp;"'!"&amp;H3775),"")</f>
        <v/>
      </c>
      <c r="G3775" s="1533"/>
      <c r="I3775" s="4"/>
      <c r="J3775" s="4"/>
      <c r="K3775" s="4"/>
    </row>
    <row r="3776" spans="1:11" x14ac:dyDescent="0.2">
      <c r="A3776" s="1">
        <v>3771</v>
      </c>
      <c r="D3776" s="4"/>
      <c r="E3776" s="2" t="b">
        <f t="shared" ca="1" si="102"/>
        <v>1</v>
      </c>
      <c r="F3776" s="2" t="str" cm="1">
        <f t="array" aca="1" ref="F3776" ca="1">IF(G3776&lt;&gt;"",INDIRECT("'"&amp;G3776&amp;"'!"&amp;H3776),"")</f>
        <v/>
      </c>
      <c r="G3776" s="1533"/>
      <c r="I3776" s="4"/>
      <c r="J3776" s="4"/>
      <c r="K3776" s="4"/>
    </row>
    <row r="3777" spans="1:11" x14ac:dyDescent="0.2">
      <c r="A3777" s="1">
        <v>3772</v>
      </c>
      <c r="D3777" s="4"/>
      <c r="E3777" s="2" t="b">
        <f t="shared" ca="1" si="102"/>
        <v>1</v>
      </c>
      <c r="F3777" s="2" t="str" cm="1">
        <f t="array" aca="1" ref="F3777" ca="1">IF(G3777&lt;&gt;"",INDIRECT("'"&amp;G3777&amp;"'!"&amp;H3777),"")</f>
        <v/>
      </c>
      <c r="G3777" s="1533"/>
      <c r="I3777" s="4"/>
      <c r="J3777" s="4"/>
      <c r="K3777" s="4"/>
    </row>
    <row r="3778" spans="1:11" x14ac:dyDescent="0.2">
      <c r="A3778" s="1">
        <v>3773</v>
      </c>
      <c r="D3778" s="4"/>
      <c r="E3778" s="2" t="b">
        <f t="shared" ref="E3778:E3841" ca="1" si="103">F3778=B3778</f>
        <v>1</v>
      </c>
      <c r="F3778" s="2" t="str" cm="1">
        <f t="array" aca="1" ref="F3778" ca="1">IF(G3778&lt;&gt;"",INDIRECT("'"&amp;G3778&amp;"'!"&amp;H3778),"")</f>
        <v/>
      </c>
      <c r="G3778" s="1533"/>
      <c r="I3778" s="4"/>
      <c r="J3778" s="4"/>
      <c r="K3778" s="4"/>
    </row>
    <row r="3779" spans="1:11" x14ac:dyDescent="0.2">
      <c r="A3779" s="1">
        <v>3774</v>
      </c>
      <c r="D3779" s="4"/>
      <c r="E3779" s="2" t="b">
        <f t="shared" ca="1" si="103"/>
        <v>1</v>
      </c>
      <c r="F3779" s="2" t="str" cm="1">
        <f t="array" aca="1" ref="F3779" ca="1">IF(G3779&lt;&gt;"",INDIRECT("'"&amp;G3779&amp;"'!"&amp;H3779),"")</f>
        <v/>
      </c>
      <c r="G3779" s="1533"/>
      <c r="I3779" s="4"/>
      <c r="J3779" s="4"/>
      <c r="K3779" s="4"/>
    </row>
    <row r="3780" spans="1:11" x14ac:dyDescent="0.2">
      <c r="A3780" s="1">
        <v>3775</v>
      </c>
      <c r="D3780" s="4"/>
      <c r="E3780" s="2" t="b">
        <f t="shared" ca="1" si="103"/>
        <v>1</v>
      </c>
      <c r="F3780" s="2" t="str" cm="1">
        <f t="array" aca="1" ref="F3780" ca="1">IF(G3780&lt;&gt;"",INDIRECT("'"&amp;G3780&amp;"'!"&amp;H3780),"")</f>
        <v/>
      </c>
      <c r="G3780" s="1533"/>
      <c r="I3780" s="4"/>
      <c r="J3780" s="4"/>
      <c r="K3780" s="4"/>
    </row>
    <row r="3781" spans="1:11" x14ac:dyDescent="0.2">
      <c r="A3781" s="1">
        <v>3776</v>
      </c>
      <c r="D3781" s="4"/>
      <c r="E3781" s="2" t="b">
        <f t="shared" ca="1" si="103"/>
        <v>1</v>
      </c>
      <c r="F3781" s="2" t="str" cm="1">
        <f t="array" aca="1" ref="F3781" ca="1">IF(G3781&lt;&gt;"",INDIRECT("'"&amp;G3781&amp;"'!"&amp;H3781),"")</f>
        <v/>
      </c>
      <c r="G3781" s="1533"/>
      <c r="I3781" s="4"/>
      <c r="J3781" s="4"/>
      <c r="K3781" s="4"/>
    </row>
    <row r="3782" spans="1:11" x14ac:dyDescent="0.2">
      <c r="A3782" s="1">
        <v>3777</v>
      </c>
      <c r="D3782" s="4"/>
      <c r="E3782" s="2" t="b">
        <f t="shared" ca="1" si="103"/>
        <v>1</v>
      </c>
      <c r="F3782" s="2" t="str" cm="1">
        <f t="array" aca="1" ref="F3782" ca="1">IF(G3782&lt;&gt;"",INDIRECT("'"&amp;G3782&amp;"'!"&amp;H3782),"")</f>
        <v/>
      </c>
      <c r="G3782" s="1533"/>
      <c r="I3782" s="4"/>
      <c r="J3782" s="4"/>
      <c r="K3782" s="4"/>
    </row>
    <row r="3783" spans="1:11" x14ac:dyDescent="0.2">
      <c r="A3783" s="1">
        <v>3778</v>
      </c>
      <c r="D3783" s="4"/>
      <c r="E3783" s="2" t="b">
        <f t="shared" ca="1" si="103"/>
        <v>1</v>
      </c>
      <c r="F3783" s="2" t="str" cm="1">
        <f t="array" aca="1" ref="F3783" ca="1">IF(G3783&lt;&gt;"",INDIRECT("'"&amp;G3783&amp;"'!"&amp;H3783),"")</f>
        <v/>
      </c>
      <c r="G3783" s="1533"/>
      <c r="I3783" s="4"/>
      <c r="J3783" s="4"/>
      <c r="K3783" s="4"/>
    </row>
    <row r="3784" spans="1:11" x14ac:dyDescent="0.2">
      <c r="A3784" s="1">
        <v>3779</v>
      </c>
      <c r="D3784" s="4"/>
      <c r="E3784" s="2" t="b">
        <f t="shared" ca="1" si="103"/>
        <v>1</v>
      </c>
      <c r="F3784" s="2" t="str" cm="1">
        <f t="array" aca="1" ref="F3784" ca="1">IF(G3784&lt;&gt;"",INDIRECT("'"&amp;G3784&amp;"'!"&amp;H3784),"")</f>
        <v/>
      </c>
      <c r="G3784" s="1533"/>
      <c r="I3784" s="4"/>
      <c r="J3784" s="4"/>
      <c r="K3784" s="4"/>
    </row>
    <row r="3785" spans="1:11" x14ac:dyDescent="0.2">
      <c r="A3785" s="1">
        <v>3780</v>
      </c>
      <c r="D3785" s="4"/>
      <c r="E3785" s="2" t="b">
        <f t="shared" ca="1" si="103"/>
        <v>1</v>
      </c>
      <c r="F3785" s="2" t="str" cm="1">
        <f t="array" aca="1" ref="F3785" ca="1">IF(G3785&lt;&gt;"",INDIRECT("'"&amp;G3785&amp;"'!"&amp;H3785),"")</f>
        <v/>
      </c>
      <c r="G3785" s="1533"/>
      <c r="I3785" s="4"/>
      <c r="J3785" s="4"/>
      <c r="K3785" s="4"/>
    </row>
    <row r="3786" spans="1:11" x14ac:dyDescent="0.2">
      <c r="A3786" s="1">
        <v>3781</v>
      </c>
      <c r="D3786" s="4"/>
      <c r="E3786" s="2" t="b">
        <f t="shared" ca="1" si="103"/>
        <v>1</v>
      </c>
      <c r="F3786" s="2" t="str" cm="1">
        <f t="array" aca="1" ref="F3786" ca="1">IF(G3786&lt;&gt;"",INDIRECT("'"&amp;G3786&amp;"'!"&amp;H3786),"")</f>
        <v/>
      </c>
      <c r="G3786" s="1533"/>
      <c r="I3786" s="4"/>
      <c r="J3786" s="4"/>
      <c r="K3786" s="4"/>
    </row>
    <row r="3787" spans="1:11" x14ac:dyDescent="0.2">
      <c r="A3787" s="1">
        <v>3782</v>
      </c>
      <c r="D3787" s="4"/>
      <c r="E3787" s="2" t="b">
        <f t="shared" ca="1" si="103"/>
        <v>1</v>
      </c>
      <c r="F3787" s="2" t="str" cm="1">
        <f t="array" aca="1" ref="F3787" ca="1">IF(G3787&lt;&gt;"",INDIRECT("'"&amp;G3787&amp;"'!"&amp;H3787),"")</f>
        <v/>
      </c>
      <c r="G3787" s="1533"/>
      <c r="I3787" s="4"/>
      <c r="J3787" s="4"/>
      <c r="K3787" s="4"/>
    </row>
    <row r="3788" spans="1:11" x14ac:dyDescent="0.2">
      <c r="A3788" s="1">
        <v>3783</v>
      </c>
      <c r="D3788" s="4"/>
      <c r="E3788" s="2" t="b">
        <f t="shared" ca="1" si="103"/>
        <v>1</v>
      </c>
      <c r="F3788" s="2" t="str" cm="1">
        <f t="array" aca="1" ref="F3788" ca="1">IF(G3788&lt;&gt;"",INDIRECT("'"&amp;G3788&amp;"'!"&amp;H3788),"")</f>
        <v/>
      </c>
      <c r="G3788" s="1533"/>
      <c r="I3788" s="4"/>
      <c r="J3788" s="4"/>
      <c r="K3788" s="4"/>
    </row>
    <row r="3789" spans="1:11" x14ac:dyDescent="0.2">
      <c r="A3789" s="1">
        <v>3784</v>
      </c>
      <c r="D3789" s="4"/>
      <c r="E3789" s="2" t="b">
        <f t="shared" ca="1" si="103"/>
        <v>1</v>
      </c>
      <c r="F3789" s="2" t="str" cm="1">
        <f t="array" aca="1" ref="F3789" ca="1">IF(G3789&lt;&gt;"",INDIRECT("'"&amp;G3789&amp;"'!"&amp;H3789),"")</f>
        <v/>
      </c>
      <c r="G3789" s="1533"/>
      <c r="I3789" s="4"/>
      <c r="J3789" s="4"/>
      <c r="K3789" s="4"/>
    </row>
    <row r="3790" spans="1:11" x14ac:dyDescent="0.2">
      <c r="A3790" s="1">
        <v>3785</v>
      </c>
      <c r="D3790" s="4"/>
      <c r="E3790" s="2" t="b">
        <f t="shared" ca="1" si="103"/>
        <v>1</v>
      </c>
      <c r="F3790" s="2" t="str" cm="1">
        <f t="array" aca="1" ref="F3790" ca="1">IF(G3790&lt;&gt;"",INDIRECT("'"&amp;G3790&amp;"'!"&amp;H3790),"")</f>
        <v/>
      </c>
      <c r="G3790" s="1533"/>
      <c r="I3790" s="4"/>
      <c r="J3790" s="4"/>
      <c r="K3790" s="4"/>
    </row>
    <row r="3791" spans="1:11" x14ac:dyDescent="0.2">
      <c r="A3791" s="1">
        <v>3786</v>
      </c>
      <c r="D3791" s="4"/>
      <c r="E3791" s="2" t="b">
        <f t="shared" ca="1" si="103"/>
        <v>1</v>
      </c>
      <c r="F3791" s="2" t="str" cm="1">
        <f t="array" aca="1" ref="F3791" ca="1">IF(G3791&lt;&gt;"",INDIRECT("'"&amp;G3791&amp;"'!"&amp;H3791),"")</f>
        <v/>
      </c>
      <c r="G3791" s="1533"/>
      <c r="I3791" s="4"/>
      <c r="J3791" s="4"/>
      <c r="K3791" s="4"/>
    </row>
    <row r="3792" spans="1:11" x14ac:dyDescent="0.2">
      <c r="A3792" s="1">
        <v>3787</v>
      </c>
      <c r="D3792" s="4"/>
      <c r="E3792" s="2" t="b">
        <f t="shared" ca="1" si="103"/>
        <v>1</v>
      </c>
      <c r="F3792" s="2" t="str" cm="1">
        <f t="array" aca="1" ref="F3792" ca="1">IF(G3792&lt;&gt;"",INDIRECT("'"&amp;G3792&amp;"'!"&amp;H3792),"")</f>
        <v/>
      </c>
      <c r="G3792" s="1533"/>
      <c r="I3792" s="4"/>
      <c r="J3792" s="4"/>
      <c r="K3792" s="4"/>
    </row>
    <row r="3793" spans="1:11" x14ac:dyDescent="0.2">
      <c r="A3793" s="1">
        <v>3788</v>
      </c>
      <c r="D3793" s="4"/>
      <c r="E3793" s="2" t="b">
        <f t="shared" ca="1" si="103"/>
        <v>1</v>
      </c>
      <c r="F3793" s="2" t="str" cm="1">
        <f t="array" aca="1" ref="F3793" ca="1">IF(G3793&lt;&gt;"",INDIRECT("'"&amp;G3793&amp;"'!"&amp;H3793),"")</f>
        <v/>
      </c>
      <c r="G3793" s="1533"/>
      <c r="I3793" s="4"/>
      <c r="J3793" s="4"/>
      <c r="K3793" s="4"/>
    </row>
    <row r="3794" spans="1:11" x14ac:dyDescent="0.2">
      <c r="A3794" s="1">
        <v>3789</v>
      </c>
      <c r="D3794" s="4"/>
      <c r="E3794" s="2" t="b">
        <f t="shared" ca="1" si="103"/>
        <v>1</v>
      </c>
      <c r="F3794" s="2" t="str" cm="1">
        <f t="array" aca="1" ref="F3794" ca="1">IF(G3794&lt;&gt;"",INDIRECT("'"&amp;G3794&amp;"'!"&amp;H3794),"")</f>
        <v/>
      </c>
      <c r="G3794" s="1533"/>
      <c r="I3794" s="4"/>
      <c r="J3794" s="4"/>
      <c r="K3794" s="4"/>
    </row>
    <row r="3795" spans="1:11" x14ac:dyDescent="0.2">
      <c r="A3795" s="1">
        <v>3790</v>
      </c>
      <c r="D3795" s="4"/>
      <c r="E3795" s="2" t="b">
        <f t="shared" ca="1" si="103"/>
        <v>1</v>
      </c>
      <c r="F3795" s="2" t="str" cm="1">
        <f t="array" aca="1" ref="F3795" ca="1">IF(G3795&lt;&gt;"",INDIRECT("'"&amp;G3795&amp;"'!"&amp;H3795),"")</f>
        <v/>
      </c>
      <c r="G3795" s="1533"/>
      <c r="I3795" s="4"/>
      <c r="J3795" s="4"/>
      <c r="K3795" s="4"/>
    </row>
    <row r="3796" spans="1:11" x14ac:dyDescent="0.2">
      <c r="A3796" s="1">
        <v>3791</v>
      </c>
      <c r="D3796" s="4"/>
      <c r="E3796" s="2" t="b">
        <f t="shared" ca="1" si="103"/>
        <v>1</v>
      </c>
      <c r="F3796" s="2" t="str" cm="1">
        <f t="array" aca="1" ref="F3796" ca="1">IF(G3796&lt;&gt;"",INDIRECT("'"&amp;G3796&amp;"'!"&amp;H3796),"")</f>
        <v/>
      </c>
      <c r="G3796" s="1533"/>
      <c r="I3796" s="4"/>
      <c r="J3796" s="4"/>
      <c r="K3796" s="4"/>
    </row>
    <row r="3797" spans="1:11" x14ac:dyDescent="0.2">
      <c r="A3797" s="1">
        <v>3792</v>
      </c>
      <c r="D3797" s="4"/>
      <c r="E3797" s="2" t="b">
        <f t="shared" ca="1" si="103"/>
        <v>1</v>
      </c>
      <c r="F3797" s="2" t="str" cm="1">
        <f t="array" aca="1" ref="F3797" ca="1">IF(G3797&lt;&gt;"",INDIRECT("'"&amp;G3797&amp;"'!"&amp;H3797),"")</f>
        <v/>
      </c>
      <c r="G3797" s="1533"/>
      <c r="I3797" s="4"/>
      <c r="J3797" s="4"/>
      <c r="K3797" s="4"/>
    </row>
    <row r="3798" spans="1:11" x14ac:dyDescent="0.2">
      <c r="A3798" s="1">
        <v>3793</v>
      </c>
      <c r="D3798" s="4"/>
      <c r="E3798" s="2" t="b">
        <f t="shared" ca="1" si="103"/>
        <v>1</v>
      </c>
      <c r="F3798" s="2" t="str" cm="1">
        <f t="array" aca="1" ref="F3798" ca="1">IF(G3798&lt;&gt;"",INDIRECT("'"&amp;G3798&amp;"'!"&amp;H3798),"")</f>
        <v/>
      </c>
      <c r="G3798" s="1533"/>
      <c r="I3798" s="4"/>
      <c r="J3798" s="4"/>
      <c r="K3798" s="4"/>
    </row>
    <row r="3799" spans="1:11" x14ac:dyDescent="0.2">
      <c r="A3799" s="1">
        <v>3794</v>
      </c>
      <c r="D3799" s="4"/>
      <c r="E3799" s="2" t="b">
        <f t="shared" ca="1" si="103"/>
        <v>1</v>
      </c>
      <c r="F3799" s="2" t="str" cm="1">
        <f t="array" aca="1" ref="F3799" ca="1">IF(G3799&lt;&gt;"",INDIRECT("'"&amp;G3799&amp;"'!"&amp;H3799),"")</f>
        <v/>
      </c>
      <c r="G3799" s="1533"/>
      <c r="I3799" s="4"/>
      <c r="J3799" s="4"/>
      <c r="K3799" s="4"/>
    </row>
    <row r="3800" spans="1:11" x14ac:dyDescent="0.2">
      <c r="A3800" s="1">
        <v>3795</v>
      </c>
      <c r="D3800" s="4"/>
      <c r="E3800" s="2" t="b">
        <f t="shared" ca="1" si="103"/>
        <v>1</v>
      </c>
      <c r="F3800" s="2" t="str" cm="1">
        <f t="array" aca="1" ref="F3800" ca="1">IF(G3800&lt;&gt;"",INDIRECT("'"&amp;G3800&amp;"'!"&amp;H3800),"")</f>
        <v/>
      </c>
      <c r="G3800" s="1533"/>
      <c r="I3800" s="4"/>
      <c r="J3800" s="4"/>
      <c r="K3800" s="4"/>
    </row>
    <row r="3801" spans="1:11" x14ac:dyDescent="0.2">
      <c r="A3801" s="1">
        <v>3796</v>
      </c>
      <c r="D3801" s="4"/>
      <c r="E3801" s="2" t="b">
        <f t="shared" ca="1" si="103"/>
        <v>1</v>
      </c>
      <c r="F3801" s="2" t="str" cm="1">
        <f t="array" aca="1" ref="F3801" ca="1">IF(G3801&lt;&gt;"",INDIRECT("'"&amp;G3801&amp;"'!"&amp;H3801),"")</f>
        <v/>
      </c>
      <c r="G3801" s="1533"/>
      <c r="I3801" s="4"/>
      <c r="J3801" s="4"/>
      <c r="K3801" s="4"/>
    </row>
    <row r="3802" spans="1:11" x14ac:dyDescent="0.2">
      <c r="A3802" s="1">
        <v>3797</v>
      </c>
      <c r="D3802" s="4"/>
      <c r="E3802" s="2" t="b">
        <f t="shared" ca="1" si="103"/>
        <v>1</v>
      </c>
      <c r="F3802" s="2" t="str" cm="1">
        <f t="array" aca="1" ref="F3802" ca="1">IF(G3802&lt;&gt;"",INDIRECT("'"&amp;G3802&amp;"'!"&amp;H3802),"")</f>
        <v/>
      </c>
      <c r="G3802" s="1533"/>
      <c r="I3802" s="4"/>
      <c r="J3802" s="4"/>
      <c r="K3802" s="4"/>
    </row>
    <row r="3803" spans="1:11" x14ac:dyDescent="0.2">
      <c r="A3803" s="1">
        <v>3798</v>
      </c>
      <c r="D3803" s="4"/>
      <c r="E3803" s="2" t="b">
        <f t="shared" ca="1" si="103"/>
        <v>1</v>
      </c>
      <c r="F3803" s="2" t="str" cm="1">
        <f t="array" aca="1" ref="F3803" ca="1">IF(G3803&lt;&gt;"",INDIRECT("'"&amp;G3803&amp;"'!"&amp;H3803),"")</f>
        <v/>
      </c>
      <c r="G3803" s="1533"/>
      <c r="I3803" s="4"/>
      <c r="J3803" s="4"/>
      <c r="K3803" s="4"/>
    </row>
    <row r="3804" spans="1:11" x14ac:dyDescent="0.2">
      <c r="A3804" s="1">
        <v>3799</v>
      </c>
      <c r="D3804" s="4"/>
      <c r="E3804" s="2" t="b">
        <f t="shared" ca="1" si="103"/>
        <v>1</v>
      </c>
      <c r="F3804" s="2" t="str" cm="1">
        <f t="array" aca="1" ref="F3804" ca="1">IF(G3804&lt;&gt;"",INDIRECT("'"&amp;G3804&amp;"'!"&amp;H3804),"")</f>
        <v/>
      </c>
      <c r="G3804" s="1533"/>
      <c r="I3804" s="4"/>
      <c r="J3804" s="4"/>
      <c r="K3804" s="4"/>
    </row>
    <row r="3805" spans="1:11" x14ac:dyDescent="0.2">
      <c r="A3805" s="1">
        <v>3800</v>
      </c>
      <c r="D3805" s="4"/>
      <c r="E3805" s="2" t="b">
        <f t="shared" ca="1" si="103"/>
        <v>1</v>
      </c>
      <c r="F3805" s="2" t="str" cm="1">
        <f t="array" aca="1" ref="F3805" ca="1">IF(G3805&lt;&gt;"",INDIRECT("'"&amp;G3805&amp;"'!"&amp;H3805),"")</f>
        <v/>
      </c>
      <c r="G3805" s="1533"/>
      <c r="I3805" s="4"/>
      <c r="J3805" s="4"/>
      <c r="K3805" s="4"/>
    </row>
    <row r="3806" spans="1:11" x14ac:dyDescent="0.2">
      <c r="A3806" s="1">
        <v>3801</v>
      </c>
      <c r="D3806" s="4"/>
      <c r="E3806" s="2" t="b">
        <f t="shared" ca="1" si="103"/>
        <v>1</v>
      </c>
      <c r="F3806" s="2" t="str" cm="1">
        <f t="array" aca="1" ref="F3806" ca="1">IF(G3806&lt;&gt;"",INDIRECT("'"&amp;G3806&amp;"'!"&amp;H3806),"")</f>
        <v/>
      </c>
      <c r="G3806" s="1533"/>
      <c r="I3806" s="4"/>
      <c r="J3806" s="4"/>
      <c r="K3806" s="4"/>
    </row>
    <row r="3807" spans="1:11" x14ac:dyDescent="0.2">
      <c r="A3807" s="1">
        <v>3802</v>
      </c>
      <c r="D3807" s="4"/>
      <c r="E3807" s="2" t="b">
        <f t="shared" ca="1" si="103"/>
        <v>1</v>
      </c>
      <c r="F3807" s="2" t="str" cm="1">
        <f t="array" aca="1" ref="F3807" ca="1">IF(G3807&lt;&gt;"",INDIRECT("'"&amp;G3807&amp;"'!"&amp;H3807),"")</f>
        <v/>
      </c>
      <c r="G3807" s="1533"/>
      <c r="I3807" s="4"/>
      <c r="J3807" s="4"/>
      <c r="K3807" s="4"/>
    </row>
    <row r="3808" spans="1:11" x14ac:dyDescent="0.2">
      <c r="A3808" s="1">
        <v>3803</v>
      </c>
      <c r="D3808" s="4"/>
      <c r="E3808" s="2" t="b">
        <f t="shared" ca="1" si="103"/>
        <v>1</v>
      </c>
      <c r="F3808" s="2" t="str" cm="1">
        <f t="array" aca="1" ref="F3808" ca="1">IF(G3808&lt;&gt;"",INDIRECT("'"&amp;G3808&amp;"'!"&amp;H3808),"")</f>
        <v/>
      </c>
      <c r="G3808" s="1533"/>
      <c r="I3808" s="4"/>
      <c r="J3808" s="4"/>
      <c r="K3808" s="4"/>
    </row>
    <row r="3809" spans="1:11" x14ac:dyDescent="0.2">
      <c r="A3809" s="1">
        <v>3804</v>
      </c>
      <c r="D3809" s="4"/>
      <c r="E3809" s="2" t="b">
        <f t="shared" ca="1" si="103"/>
        <v>1</v>
      </c>
      <c r="F3809" s="2" t="str" cm="1">
        <f t="array" aca="1" ref="F3809" ca="1">IF(G3809&lt;&gt;"",INDIRECT("'"&amp;G3809&amp;"'!"&amp;H3809),"")</f>
        <v/>
      </c>
      <c r="G3809" s="1533"/>
      <c r="I3809" s="4"/>
      <c r="J3809" s="4"/>
      <c r="K3809" s="4"/>
    </row>
    <row r="3810" spans="1:11" x14ac:dyDescent="0.2">
      <c r="A3810" s="1">
        <v>3805</v>
      </c>
      <c r="D3810" s="4"/>
      <c r="E3810" s="2" t="b">
        <f t="shared" ca="1" si="103"/>
        <v>1</v>
      </c>
      <c r="F3810" s="2" t="str" cm="1">
        <f t="array" aca="1" ref="F3810" ca="1">IF(G3810&lt;&gt;"",INDIRECT("'"&amp;G3810&amp;"'!"&amp;H3810),"")</f>
        <v/>
      </c>
      <c r="G3810" s="1533"/>
      <c r="I3810" s="4"/>
      <c r="J3810" s="4"/>
      <c r="K3810" s="4"/>
    </row>
    <row r="3811" spans="1:11" x14ac:dyDescent="0.2">
      <c r="A3811" s="1">
        <v>3806</v>
      </c>
      <c r="D3811" s="4"/>
      <c r="E3811" s="2" t="b">
        <f t="shared" ca="1" si="103"/>
        <v>1</v>
      </c>
      <c r="F3811" s="2" t="str" cm="1">
        <f t="array" aca="1" ref="F3811" ca="1">IF(G3811&lt;&gt;"",INDIRECT("'"&amp;G3811&amp;"'!"&amp;H3811),"")</f>
        <v/>
      </c>
      <c r="G3811" s="1533"/>
      <c r="I3811" s="4"/>
      <c r="J3811" s="4"/>
      <c r="K3811" s="4"/>
    </row>
    <row r="3812" spans="1:11" x14ac:dyDescent="0.2">
      <c r="A3812" s="1">
        <v>3807</v>
      </c>
      <c r="D3812" s="4"/>
      <c r="E3812" s="2" t="b">
        <f t="shared" ca="1" si="103"/>
        <v>1</v>
      </c>
      <c r="F3812" s="2" t="str" cm="1">
        <f t="array" aca="1" ref="F3812" ca="1">IF(G3812&lt;&gt;"",INDIRECT("'"&amp;G3812&amp;"'!"&amp;H3812),"")</f>
        <v/>
      </c>
      <c r="G3812" s="1533"/>
      <c r="I3812" s="4"/>
      <c r="J3812" s="4"/>
      <c r="K3812" s="4"/>
    </row>
    <row r="3813" spans="1:11" x14ac:dyDescent="0.2">
      <c r="A3813" s="1">
        <v>3808</v>
      </c>
      <c r="D3813" s="4"/>
      <c r="E3813" s="2" t="b">
        <f t="shared" ca="1" si="103"/>
        <v>1</v>
      </c>
      <c r="F3813" s="2" t="str" cm="1">
        <f t="array" aca="1" ref="F3813" ca="1">IF(G3813&lt;&gt;"",INDIRECT("'"&amp;G3813&amp;"'!"&amp;H3813),"")</f>
        <v/>
      </c>
      <c r="G3813" s="1533"/>
      <c r="I3813" s="4"/>
      <c r="J3813" s="4"/>
      <c r="K3813" s="4"/>
    </row>
    <row r="3814" spans="1:11" x14ac:dyDescent="0.2">
      <c r="A3814" s="1">
        <v>3809</v>
      </c>
      <c r="D3814" s="4"/>
      <c r="E3814" s="2" t="b">
        <f t="shared" ca="1" si="103"/>
        <v>1</v>
      </c>
      <c r="F3814" s="2" t="str" cm="1">
        <f t="array" aca="1" ref="F3814" ca="1">IF(G3814&lt;&gt;"",INDIRECT("'"&amp;G3814&amp;"'!"&amp;H3814),"")</f>
        <v/>
      </c>
      <c r="G3814" s="1533"/>
      <c r="I3814" s="4"/>
      <c r="J3814" s="4"/>
      <c r="K3814" s="4"/>
    </row>
    <row r="3815" spans="1:11" x14ac:dyDescent="0.2">
      <c r="A3815" s="1">
        <v>3810</v>
      </c>
      <c r="D3815" s="4"/>
      <c r="E3815" s="2" t="b">
        <f t="shared" ca="1" si="103"/>
        <v>1</v>
      </c>
      <c r="F3815" s="2" t="str" cm="1">
        <f t="array" aca="1" ref="F3815" ca="1">IF(G3815&lt;&gt;"",INDIRECT("'"&amp;G3815&amp;"'!"&amp;H3815),"")</f>
        <v/>
      </c>
      <c r="G3815" s="1533"/>
      <c r="I3815" s="4"/>
      <c r="J3815" s="4"/>
      <c r="K3815" s="4"/>
    </row>
    <row r="3816" spans="1:11" x14ac:dyDescent="0.2">
      <c r="A3816" s="1">
        <v>3811</v>
      </c>
      <c r="D3816" s="4"/>
      <c r="E3816" s="2" t="b">
        <f t="shared" ca="1" si="103"/>
        <v>1</v>
      </c>
      <c r="F3816" s="2" t="str" cm="1">
        <f t="array" aca="1" ref="F3816" ca="1">IF(G3816&lt;&gt;"",INDIRECT("'"&amp;G3816&amp;"'!"&amp;H3816),"")</f>
        <v/>
      </c>
      <c r="G3816" s="1533"/>
      <c r="I3816" s="4"/>
      <c r="J3816" s="4"/>
      <c r="K3816" s="4"/>
    </row>
    <row r="3817" spans="1:11" x14ac:dyDescent="0.2">
      <c r="A3817" s="1">
        <v>3812</v>
      </c>
      <c r="D3817" s="4"/>
      <c r="E3817" s="2" t="b">
        <f t="shared" ca="1" si="103"/>
        <v>1</v>
      </c>
      <c r="F3817" s="2" t="str" cm="1">
        <f t="array" aca="1" ref="F3817" ca="1">IF(G3817&lt;&gt;"",INDIRECT("'"&amp;G3817&amp;"'!"&amp;H3817),"")</f>
        <v/>
      </c>
      <c r="G3817" s="1533"/>
      <c r="I3817" s="4"/>
      <c r="J3817" s="4"/>
      <c r="K3817" s="4"/>
    </row>
    <row r="3818" spans="1:11" x14ac:dyDescent="0.2">
      <c r="A3818" s="1">
        <v>3813</v>
      </c>
      <c r="D3818" s="4"/>
      <c r="E3818" s="2" t="b">
        <f t="shared" ca="1" si="103"/>
        <v>1</v>
      </c>
      <c r="F3818" s="2" t="str" cm="1">
        <f t="array" aca="1" ref="F3818" ca="1">IF(G3818&lt;&gt;"",INDIRECT("'"&amp;G3818&amp;"'!"&amp;H3818),"")</f>
        <v/>
      </c>
      <c r="G3818" s="1533"/>
      <c r="I3818" s="4"/>
      <c r="J3818" s="4"/>
      <c r="K3818" s="4"/>
    </row>
    <row r="3819" spans="1:11" x14ac:dyDescent="0.2">
      <c r="A3819" s="1">
        <v>3814</v>
      </c>
      <c r="D3819" s="4"/>
      <c r="E3819" s="2" t="b">
        <f t="shared" ca="1" si="103"/>
        <v>1</v>
      </c>
      <c r="F3819" s="2" t="str" cm="1">
        <f t="array" aca="1" ref="F3819" ca="1">IF(G3819&lt;&gt;"",INDIRECT("'"&amp;G3819&amp;"'!"&amp;H3819),"")</f>
        <v/>
      </c>
      <c r="G3819" s="1533"/>
      <c r="I3819" s="4"/>
      <c r="J3819" s="4"/>
      <c r="K3819" s="4"/>
    </row>
    <row r="3820" spans="1:11" x14ac:dyDescent="0.2">
      <c r="A3820" s="1">
        <v>3815</v>
      </c>
      <c r="D3820" s="4"/>
      <c r="E3820" s="2" t="b">
        <f t="shared" ca="1" si="103"/>
        <v>1</v>
      </c>
      <c r="F3820" s="2" t="str" cm="1">
        <f t="array" aca="1" ref="F3820" ca="1">IF(G3820&lt;&gt;"",INDIRECT("'"&amp;G3820&amp;"'!"&amp;H3820),"")</f>
        <v/>
      </c>
      <c r="G3820" s="1533"/>
      <c r="I3820" s="4"/>
      <c r="J3820" s="4"/>
      <c r="K3820" s="4"/>
    </row>
    <row r="3821" spans="1:11" x14ac:dyDescent="0.2">
      <c r="A3821" s="1">
        <v>3816</v>
      </c>
      <c r="D3821" s="4"/>
      <c r="E3821" s="2" t="b">
        <f t="shared" ca="1" si="103"/>
        <v>1</v>
      </c>
      <c r="F3821" s="2" t="str" cm="1">
        <f t="array" aca="1" ref="F3821" ca="1">IF(G3821&lt;&gt;"",INDIRECT("'"&amp;G3821&amp;"'!"&amp;H3821),"")</f>
        <v/>
      </c>
      <c r="G3821" s="1533"/>
      <c r="I3821" s="4"/>
      <c r="J3821" s="4"/>
      <c r="K3821" s="4"/>
    </row>
    <row r="3822" spans="1:11" x14ac:dyDescent="0.2">
      <c r="A3822" s="1">
        <v>3817</v>
      </c>
      <c r="D3822" s="4"/>
      <c r="E3822" s="2" t="b">
        <f t="shared" ca="1" si="103"/>
        <v>1</v>
      </c>
      <c r="F3822" s="2" t="str" cm="1">
        <f t="array" aca="1" ref="F3822" ca="1">IF(G3822&lt;&gt;"",INDIRECT("'"&amp;G3822&amp;"'!"&amp;H3822),"")</f>
        <v/>
      </c>
      <c r="G3822" s="1533"/>
      <c r="I3822" s="4"/>
      <c r="J3822" s="4"/>
      <c r="K3822" s="4"/>
    </row>
    <row r="3823" spans="1:11" x14ac:dyDescent="0.2">
      <c r="A3823" s="1">
        <v>3818</v>
      </c>
      <c r="D3823" s="4"/>
      <c r="E3823" s="2" t="b">
        <f t="shared" ca="1" si="103"/>
        <v>1</v>
      </c>
      <c r="F3823" s="2" t="str" cm="1">
        <f t="array" aca="1" ref="F3823" ca="1">IF(G3823&lt;&gt;"",INDIRECT("'"&amp;G3823&amp;"'!"&amp;H3823),"")</f>
        <v/>
      </c>
      <c r="G3823" s="1533"/>
      <c r="I3823" s="4"/>
      <c r="J3823" s="4"/>
      <c r="K3823" s="4"/>
    </row>
    <row r="3824" spans="1:11" x14ac:dyDescent="0.2">
      <c r="A3824" s="1">
        <v>3819</v>
      </c>
      <c r="D3824" s="4"/>
      <c r="E3824" s="2" t="b">
        <f t="shared" ca="1" si="103"/>
        <v>1</v>
      </c>
      <c r="F3824" s="2" t="str" cm="1">
        <f t="array" aca="1" ref="F3824" ca="1">IF(G3824&lt;&gt;"",INDIRECT("'"&amp;G3824&amp;"'!"&amp;H3824),"")</f>
        <v/>
      </c>
      <c r="G3824" s="1533"/>
      <c r="I3824" s="4"/>
      <c r="J3824" s="4"/>
      <c r="K3824" s="4"/>
    </row>
    <row r="3825" spans="1:11" x14ac:dyDescent="0.2">
      <c r="A3825" s="1">
        <v>3820</v>
      </c>
      <c r="D3825" s="4"/>
      <c r="E3825" s="2" t="b">
        <f t="shared" ca="1" si="103"/>
        <v>1</v>
      </c>
      <c r="F3825" s="2" t="str" cm="1">
        <f t="array" aca="1" ref="F3825" ca="1">IF(G3825&lt;&gt;"",INDIRECT("'"&amp;G3825&amp;"'!"&amp;H3825),"")</f>
        <v/>
      </c>
      <c r="G3825" s="1533"/>
      <c r="I3825" s="4"/>
      <c r="J3825" s="4"/>
      <c r="K3825" s="4"/>
    </row>
    <row r="3826" spans="1:11" x14ac:dyDescent="0.2">
      <c r="A3826" s="1">
        <v>3821</v>
      </c>
      <c r="D3826" s="4"/>
      <c r="E3826" s="2" t="b">
        <f t="shared" ca="1" si="103"/>
        <v>1</v>
      </c>
      <c r="F3826" s="2" t="str" cm="1">
        <f t="array" aca="1" ref="F3826" ca="1">IF(G3826&lt;&gt;"",INDIRECT("'"&amp;G3826&amp;"'!"&amp;H3826),"")</f>
        <v/>
      </c>
      <c r="G3826" s="1533"/>
      <c r="I3826" s="4"/>
      <c r="J3826" s="4"/>
      <c r="K3826" s="4"/>
    </row>
    <row r="3827" spans="1:11" x14ac:dyDescent="0.2">
      <c r="A3827" s="1">
        <v>3822</v>
      </c>
      <c r="D3827" s="4"/>
      <c r="E3827" s="2" t="b">
        <f t="shared" ca="1" si="103"/>
        <v>1</v>
      </c>
      <c r="F3827" s="2" t="str" cm="1">
        <f t="array" aca="1" ref="F3827" ca="1">IF(G3827&lt;&gt;"",INDIRECT("'"&amp;G3827&amp;"'!"&amp;H3827),"")</f>
        <v/>
      </c>
      <c r="G3827" s="1533"/>
      <c r="I3827" s="4"/>
      <c r="J3827" s="4"/>
      <c r="K3827" s="4"/>
    </row>
    <row r="3828" spans="1:11" x14ac:dyDescent="0.2">
      <c r="A3828" s="1">
        <v>3823</v>
      </c>
      <c r="D3828" s="4"/>
      <c r="E3828" s="2" t="b">
        <f t="shared" ca="1" si="103"/>
        <v>1</v>
      </c>
      <c r="F3828" s="2" t="str" cm="1">
        <f t="array" aca="1" ref="F3828" ca="1">IF(G3828&lt;&gt;"",INDIRECT("'"&amp;G3828&amp;"'!"&amp;H3828),"")</f>
        <v/>
      </c>
      <c r="G3828" s="1533"/>
      <c r="I3828" s="4"/>
      <c r="J3828" s="4"/>
      <c r="K3828" s="4"/>
    </row>
    <row r="3829" spans="1:11" x14ac:dyDescent="0.2">
      <c r="A3829" s="1">
        <v>3824</v>
      </c>
      <c r="D3829" s="4"/>
      <c r="E3829" s="2" t="b">
        <f t="shared" ca="1" si="103"/>
        <v>1</v>
      </c>
      <c r="F3829" s="2" t="str" cm="1">
        <f t="array" aca="1" ref="F3829" ca="1">IF(G3829&lt;&gt;"",INDIRECT("'"&amp;G3829&amp;"'!"&amp;H3829),"")</f>
        <v/>
      </c>
      <c r="G3829" s="1533"/>
      <c r="I3829" s="4"/>
      <c r="J3829" s="4"/>
      <c r="K3829" s="4"/>
    </row>
    <row r="3830" spans="1:11" x14ac:dyDescent="0.2">
      <c r="A3830" s="1">
        <v>3825</v>
      </c>
      <c r="D3830" s="4"/>
      <c r="E3830" s="2" t="b">
        <f t="shared" ca="1" si="103"/>
        <v>1</v>
      </c>
      <c r="F3830" s="2" t="str" cm="1">
        <f t="array" aca="1" ref="F3830" ca="1">IF(G3830&lt;&gt;"",INDIRECT("'"&amp;G3830&amp;"'!"&amp;H3830),"")</f>
        <v/>
      </c>
      <c r="G3830" s="1533"/>
      <c r="I3830" s="4"/>
      <c r="J3830" s="4"/>
      <c r="K3830" s="4"/>
    </row>
    <row r="3831" spans="1:11" x14ac:dyDescent="0.2">
      <c r="A3831" s="1">
        <v>3826</v>
      </c>
      <c r="D3831" s="4"/>
      <c r="E3831" s="2" t="b">
        <f t="shared" ca="1" si="103"/>
        <v>1</v>
      </c>
      <c r="F3831" s="2" t="str" cm="1">
        <f t="array" aca="1" ref="F3831" ca="1">IF(G3831&lt;&gt;"",INDIRECT("'"&amp;G3831&amp;"'!"&amp;H3831),"")</f>
        <v/>
      </c>
      <c r="G3831" s="1533"/>
      <c r="I3831" s="4"/>
      <c r="J3831" s="4"/>
      <c r="K3831" s="4"/>
    </row>
    <row r="3832" spans="1:11" x14ac:dyDescent="0.2">
      <c r="A3832" s="1">
        <v>3827</v>
      </c>
      <c r="D3832" s="4"/>
      <c r="E3832" s="2" t="b">
        <f t="shared" ca="1" si="103"/>
        <v>1</v>
      </c>
      <c r="F3832" s="2" t="str" cm="1">
        <f t="array" aca="1" ref="F3832" ca="1">IF(G3832&lt;&gt;"",INDIRECT("'"&amp;G3832&amp;"'!"&amp;H3832),"")</f>
        <v/>
      </c>
      <c r="G3832" s="1533"/>
      <c r="I3832" s="4"/>
      <c r="J3832" s="4"/>
      <c r="K3832" s="4"/>
    </row>
    <row r="3833" spans="1:11" x14ac:dyDescent="0.2">
      <c r="A3833" s="1">
        <v>3828</v>
      </c>
      <c r="D3833" s="4"/>
      <c r="E3833" s="2" t="b">
        <f t="shared" ca="1" si="103"/>
        <v>1</v>
      </c>
      <c r="F3833" s="2" t="str" cm="1">
        <f t="array" aca="1" ref="F3833" ca="1">IF(G3833&lt;&gt;"",INDIRECT("'"&amp;G3833&amp;"'!"&amp;H3833),"")</f>
        <v/>
      </c>
      <c r="G3833" s="1533"/>
      <c r="I3833" s="4"/>
      <c r="J3833" s="4"/>
      <c r="K3833" s="4"/>
    </row>
    <row r="3834" spans="1:11" x14ac:dyDescent="0.2">
      <c r="A3834" s="1">
        <v>3829</v>
      </c>
      <c r="D3834" s="4"/>
      <c r="E3834" s="2" t="b">
        <f t="shared" ca="1" si="103"/>
        <v>1</v>
      </c>
      <c r="F3834" s="2" t="str" cm="1">
        <f t="array" aca="1" ref="F3834" ca="1">IF(G3834&lt;&gt;"",INDIRECT("'"&amp;G3834&amp;"'!"&amp;H3834),"")</f>
        <v/>
      </c>
      <c r="G3834" s="1533"/>
      <c r="I3834" s="4"/>
      <c r="J3834" s="4"/>
      <c r="K3834" s="4"/>
    </row>
    <row r="3835" spans="1:11" x14ac:dyDescent="0.2">
      <c r="A3835" s="1">
        <v>3830</v>
      </c>
      <c r="D3835" s="4"/>
      <c r="E3835" s="2" t="b">
        <f t="shared" ca="1" si="103"/>
        <v>1</v>
      </c>
      <c r="F3835" s="2" t="str" cm="1">
        <f t="array" aca="1" ref="F3835" ca="1">IF(G3835&lt;&gt;"",INDIRECT("'"&amp;G3835&amp;"'!"&amp;H3835),"")</f>
        <v/>
      </c>
      <c r="G3835" s="1533"/>
      <c r="I3835" s="4"/>
      <c r="J3835" s="4"/>
      <c r="K3835" s="4"/>
    </row>
    <row r="3836" spans="1:11" x14ac:dyDescent="0.2">
      <c r="A3836" s="1">
        <v>3831</v>
      </c>
      <c r="D3836" s="4"/>
      <c r="E3836" s="2" t="b">
        <f t="shared" ca="1" si="103"/>
        <v>1</v>
      </c>
      <c r="F3836" s="2" t="str" cm="1">
        <f t="array" aca="1" ref="F3836" ca="1">IF(G3836&lt;&gt;"",INDIRECT("'"&amp;G3836&amp;"'!"&amp;H3836),"")</f>
        <v/>
      </c>
      <c r="G3836" s="1533"/>
      <c r="I3836" s="4"/>
      <c r="J3836" s="4"/>
      <c r="K3836" s="4"/>
    </row>
    <row r="3837" spans="1:11" x14ac:dyDescent="0.2">
      <c r="A3837" s="1">
        <v>3832</v>
      </c>
      <c r="D3837" s="4"/>
      <c r="E3837" s="2" t="b">
        <f t="shared" ca="1" si="103"/>
        <v>1</v>
      </c>
      <c r="F3837" s="2" t="str" cm="1">
        <f t="array" aca="1" ref="F3837" ca="1">IF(G3837&lt;&gt;"",INDIRECT("'"&amp;G3837&amp;"'!"&amp;H3837),"")</f>
        <v/>
      </c>
      <c r="G3837" s="1533"/>
      <c r="I3837" s="4"/>
      <c r="J3837" s="4"/>
      <c r="K3837" s="4"/>
    </row>
    <row r="3838" spans="1:11" x14ac:dyDescent="0.2">
      <c r="A3838" s="1">
        <v>3833</v>
      </c>
      <c r="D3838" s="4"/>
      <c r="E3838" s="2" t="b">
        <f t="shared" ca="1" si="103"/>
        <v>1</v>
      </c>
      <c r="F3838" s="2" t="str" cm="1">
        <f t="array" aca="1" ref="F3838" ca="1">IF(G3838&lt;&gt;"",INDIRECT("'"&amp;G3838&amp;"'!"&amp;H3838),"")</f>
        <v/>
      </c>
      <c r="G3838" s="1533"/>
      <c r="I3838" s="4"/>
      <c r="J3838" s="4"/>
      <c r="K3838" s="4"/>
    </row>
    <row r="3839" spans="1:11" x14ac:dyDescent="0.2">
      <c r="A3839" s="1">
        <v>3834</v>
      </c>
      <c r="D3839" s="4"/>
      <c r="E3839" s="2" t="b">
        <f t="shared" ca="1" si="103"/>
        <v>1</v>
      </c>
      <c r="F3839" s="2" t="str" cm="1">
        <f t="array" aca="1" ref="F3839" ca="1">IF(G3839&lt;&gt;"",INDIRECT("'"&amp;G3839&amp;"'!"&amp;H3839),"")</f>
        <v/>
      </c>
      <c r="G3839" s="1533"/>
      <c r="I3839" s="4"/>
      <c r="J3839" s="4"/>
      <c r="K3839" s="4"/>
    </row>
    <row r="3840" spans="1:11" x14ac:dyDescent="0.2">
      <c r="A3840" s="1">
        <v>3835</v>
      </c>
      <c r="D3840" s="4"/>
      <c r="E3840" s="2" t="b">
        <f t="shared" ca="1" si="103"/>
        <v>1</v>
      </c>
      <c r="F3840" s="2" t="str" cm="1">
        <f t="array" aca="1" ref="F3840" ca="1">IF(G3840&lt;&gt;"",INDIRECT("'"&amp;G3840&amp;"'!"&amp;H3840),"")</f>
        <v/>
      </c>
      <c r="G3840" s="1533"/>
      <c r="I3840" s="4"/>
      <c r="J3840" s="4"/>
      <c r="K3840" s="4"/>
    </row>
    <row r="3841" spans="1:11" x14ac:dyDescent="0.2">
      <c r="A3841" s="1">
        <v>3836</v>
      </c>
      <c r="D3841" s="4"/>
      <c r="E3841" s="2" t="b">
        <f t="shared" ca="1" si="103"/>
        <v>1</v>
      </c>
      <c r="F3841" s="2" t="str" cm="1">
        <f t="array" aca="1" ref="F3841" ca="1">IF(G3841&lt;&gt;"",INDIRECT("'"&amp;G3841&amp;"'!"&amp;H3841),"")</f>
        <v/>
      </c>
      <c r="G3841" s="1533"/>
      <c r="I3841" s="4"/>
      <c r="J3841" s="4"/>
      <c r="K3841" s="4"/>
    </row>
    <row r="3842" spans="1:11" x14ac:dyDescent="0.2">
      <c r="A3842" s="1">
        <v>3837</v>
      </c>
      <c r="D3842" s="4"/>
      <c r="E3842" s="2" t="b">
        <f t="shared" ref="E3842:E3905" ca="1" si="104">F3842=B3842</f>
        <v>1</v>
      </c>
      <c r="F3842" s="2" t="str" cm="1">
        <f t="array" aca="1" ref="F3842" ca="1">IF(G3842&lt;&gt;"",INDIRECT("'"&amp;G3842&amp;"'!"&amp;H3842),"")</f>
        <v/>
      </c>
      <c r="G3842" s="1533"/>
      <c r="I3842" s="4"/>
      <c r="J3842" s="4"/>
      <c r="K3842" s="4"/>
    </row>
    <row r="3843" spans="1:11" x14ac:dyDescent="0.2">
      <c r="A3843" s="1">
        <v>3838</v>
      </c>
      <c r="D3843" s="4"/>
      <c r="E3843" s="2" t="b">
        <f t="shared" ca="1" si="104"/>
        <v>1</v>
      </c>
      <c r="F3843" s="2" t="str" cm="1">
        <f t="array" aca="1" ref="F3843" ca="1">IF(G3843&lt;&gt;"",INDIRECT("'"&amp;G3843&amp;"'!"&amp;H3843),"")</f>
        <v/>
      </c>
      <c r="G3843" s="1533"/>
      <c r="I3843" s="4"/>
      <c r="J3843" s="4"/>
      <c r="K3843" s="4"/>
    </row>
    <row r="3844" spans="1:11" x14ac:dyDescent="0.2">
      <c r="A3844" s="1">
        <v>3839</v>
      </c>
      <c r="D3844" s="4"/>
      <c r="E3844" s="2" t="b">
        <f t="shared" ca="1" si="104"/>
        <v>1</v>
      </c>
      <c r="F3844" s="2" t="str" cm="1">
        <f t="array" aca="1" ref="F3844" ca="1">IF(G3844&lt;&gt;"",INDIRECT("'"&amp;G3844&amp;"'!"&amp;H3844),"")</f>
        <v/>
      </c>
      <c r="G3844" s="1533"/>
      <c r="I3844" s="4"/>
      <c r="J3844" s="4"/>
      <c r="K3844" s="4"/>
    </row>
    <row r="3845" spans="1:11" x14ac:dyDescent="0.2">
      <c r="A3845" s="1">
        <v>3840</v>
      </c>
      <c r="D3845" s="4"/>
      <c r="E3845" s="2" t="b">
        <f t="shared" ca="1" si="104"/>
        <v>1</v>
      </c>
      <c r="F3845" s="2" t="str" cm="1">
        <f t="array" aca="1" ref="F3845" ca="1">IF(G3845&lt;&gt;"",INDIRECT("'"&amp;G3845&amp;"'!"&amp;H3845),"")</f>
        <v/>
      </c>
      <c r="G3845" s="1533"/>
      <c r="I3845" s="4"/>
      <c r="J3845" s="4"/>
      <c r="K3845" s="4"/>
    </row>
    <row r="3846" spans="1:11" x14ac:dyDescent="0.2">
      <c r="A3846" s="1">
        <v>3841</v>
      </c>
      <c r="D3846" s="4"/>
      <c r="E3846" s="2" t="b">
        <f t="shared" ca="1" si="104"/>
        <v>1</v>
      </c>
      <c r="F3846" s="2" t="str" cm="1">
        <f t="array" aca="1" ref="F3846" ca="1">IF(G3846&lt;&gt;"",INDIRECT("'"&amp;G3846&amp;"'!"&amp;H3846),"")</f>
        <v/>
      </c>
      <c r="G3846" s="1533"/>
      <c r="I3846" s="4"/>
      <c r="J3846" s="4"/>
      <c r="K3846" s="4"/>
    </row>
    <row r="3847" spans="1:11" x14ac:dyDescent="0.2">
      <c r="A3847" s="1">
        <v>3842</v>
      </c>
      <c r="D3847" s="4"/>
      <c r="E3847" s="2" t="b">
        <f t="shared" ca="1" si="104"/>
        <v>1</v>
      </c>
      <c r="F3847" s="2" t="str" cm="1">
        <f t="array" aca="1" ref="F3847" ca="1">IF(G3847&lt;&gt;"",INDIRECT("'"&amp;G3847&amp;"'!"&amp;H3847),"")</f>
        <v/>
      </c>
      <c r="G3847" s="1533"/>
      <c r="I3847" s="4"/>
      <c r="J3847" s="4"/>
      <c r="K3847" s="4"/>
    </row>
    <row r="3848" spans="1:11" x14ac:dyDescent="0.2">
      <c r="A3848" s="1">
        <v>3843</v>
      </c>
      <c r="D3848" s="4"/>
      <c r="E3848" s="2" t="b">
        <f t="shared" ca="1" si="104"/>
        <v>1</v>
      </c>
      <c r="F3848" s="2" t="str" cm="1">
        <f t="array" aca="1" ref="F3848" ca="1">IF(G3848&lt;&gt;"",INDIRECT("'"&amp;G3848&amp;"'!"&amp;H3848),"")</f>
        <v/>
      </c>
      <c r="G3848" s="1533"/>
      <c r="I3848" s="4"/>
      <c r="J3848" s="4"/>
      <c r="K3848" s="4"/>
    </row>
    <row r="3849" spans="1:11" x14ac:dyDescent="0.2">
      <c r="A3849" s="1">
        <v>3844</v>
      </c>
      <c r="D3849" s="4"/>
      <c r="E3849" s="2" t="b">
        <f t="shared" ca="1" si="104"/>
        <v>1</v>
      </c>
      <c r="F3849" s="2" t="str" cm="1">
        <f t="array" aca="1" ref="F3849" ca="1">IF(G3849&lt;&gt;"",INDIRECT("'"&amp;G3849&amp;"'!"&amp;H3849),"")</f>
        <v/>
      </c>
      <c r="G3849" s="1533"/>
      <c r="I3849" s="4"/>
      <c r="J3849" s="4"/>
      <c r="K3849" s="4"/>
    </row>
    <row r="3850" spans="1:11" x14ac:dyDescent="0.2">
      <c r="A3850" s="1">
        <v>3845</v>
      </c>
      <c r="D3850" s="4"/>
      <c r="E3850" s="2" t="b">
        <f t="shared" ca="1" si="104"/>
        <v>1</v>
      </c>
      <c r="F3850" s="2" t="str" cm="1">
        <f t="array" aca="1" ref="F3850" ca="1">IF(G3850&lt;&gt;"",INDIRECT("'"&amp;G3850&amp;"'!"&amp;H3850),"")</f>
        <v/>
      </c>
      <c r="G3850" s="1533"/>
      <c r="I3850" s="4"/>
      <c r="J3850" s="4"/>
      <c r="K3850" s="4"/>
    </row>
    <row r="3851" spans="1:11" x14ac:dyDescent="0.2">
      <c r="A3851" s="1">
        <v>3846</v>
      </c>
      <c r="D3851" s="4"/>
      <c r="E3851" s="2" t="b">
        <f t="shared" ca="1" si="104"/>
        <v>1</v>
      </c>
      <c r="F3851" s="2" t="str" cm="1">
        <f t="array" aca="1" ref="F3851" ca="1">IF(G3851&lt;&gt;"",INDIRECT("'"&amp;G3851&amp;"'!"&amp;H3851),"")</f>
        <v/>
      </c>
      <c r="G3851" s="1533"/>
      <c r="I3851" s="4"/>
      <c r="J3851" s="4"/>
      <c r="K3851" s="4"/>
    </row>
    <row r="3852" spans="1:11" x14ac:dyDescent="0.2">
      <c r="A3852" s="1">
        <v>3847</v>
      </c>
      <c r="D3852" s="4"/>
      <c r="E3852" s="2" t="b">
        <f t="shared" ca="1" si="104"/>
        <v>1</v>
      </c>
      <c r="F3852" s="2" t="str" cm="1">
        <f t="array" aca="1" ref="F3852" ca="1">IF(G3852&lt;&gt;"",INDIRECT("'"&amp;G3852&amp;"'!"&amp;H3852),"")</f>
        <v/>
      </c>
      <c r="G3852" s="1533"/>
      <c r="I3852" s="4"/>
      <c r="J3852" s="4"/>
      <c r="K3852" s="4"/>
    </row>
    <row r="3853" spans="1:11" x14ac:dyDescent="0.2">
      <c r="A3853" s="1">
        <v>3848</v>
      </c>
      <c r="D3853" s="4"/>
      <c r="E3853" s="2" t="b">
        <f t="shared" ca="1" si="104"/>
        <v>1</v>
      </c>
      <c r="F3853" s="2" t="str" cm="1">
        <f t="array" aca="1" ref="F3853" ca="1">IF(G3853&lt;&gt;"",INDIRECT("'"&amp;G3853&amp;"'!"&amp;H3853),"")</f>
        <v/>
      </c>
      <c r="G3853" s="1533"/>
      <c r="I3853" s="4"/>
      <c r="J3853" s="4"/>
      <c r="K3853" s="4"/>
    </row>
    <row r="3854" spans="1:11" x14ac:dyDescent="0.2">
      <c r="A3854" s="1">
        <v>3849</v>
      </c>
      <c r="D3854" s="4"/>
      <c r="E3854" s="2" t="b">
        <f t="shared" ca="1" si="104"/>
        <v>1</v>
      </c>
      <c r="F3854" s="2" t="str" cm="1">
        <f t="array" aca="1" ref="F3854" ca="1">IF(G3854&lt;&gt;"",INDIRECT("'"&amp;G3854&amp;"'!"&amp;H3854),"")</f>
        <v/>
      </c>
      <c r="G3854" s="1533"/>
      <c r="I3854" s="4"/>
      <c r="J3854" s="4"/>
      <c r="K3854" s="4"/>
    </row>
    <row r="3855" spans="1:11" x14ac:dyDescent="0.2">
      <c r="A3855" s="1">
        <v>3850</v>
      </c>
      <c r="D3855" s="4"/>
      <c r="E3855" s="2" t="b">
        <f t="shared" ca="1" si="104"/>
        <v>1</v>
      </c>
      <c r="F3855" s="2" t="str" cm="1">
        <f t="array" aca="1" ref="F3855" ca="1">IF(G3855&lt;&gt;"",INDIRECT("'"&amp;G3855&amp;"'!"&amp;H3855),"")</f>
        <v/>
      </c>
      <c r="G3855" s="1533"/>
      <c r="I3855" s="4"/>
      <c r="J3855" s="4"/>
      <c r="K3855" s="4"/>
    </row>
    <row r="3856" spans="1:11" x14ac:dyDescent="0.2">
      <c r="A3856" s="1">
        <v>3851</v>
      </c>
      <c r="D3856" s="4"/>
      <c r="E3856" s="2" t="b">
        <f t="shared" ca="1" si="104"/>
        <v>1</v>
      </c>
      <c r="F3856" s="2" t="str" cm="1">
        <f t="array" aca="1" ref="F3856" ca="1">IF(G3856&lt;&gt;"",INDIRECT("'"&amp;G3856&amp;"'!"&amp;H3856),"")</f>
        <v/>
      </c>
      <c r="G3856" s="1533"/>
      <c r="I3856" s="4"/>
      <c r="J3856" s="4"/>
      <c r="K3856" s="4"/>
    </row>
    <row r="3857" spans="1:11" x14ac:dyDescent="0.2">
      <c r="A3857" s="1">
        <v>3852</v>
      </c>
      <c r="D3857" s="4"/>
      <c r="E3857" s="2" t="b">
        <f t="shared" ca="1" si="104"/>
        <v>1</v>
      </c>
      <c r="F3857" s="2" t="str" cm="1">
        <f t="array" aca="1" ref="F3857" ca="1">IF(G3857&lt;&gt;"",INDIRECT("'"&amp;G3857&amp;"'!"&amp;H3857),"")</f>
        <v/>
      </c>
      <c r="G3857" s="1533"/>
      <c r="I3857" s="4"/>
      <c r="J3857" s="4"/>
      <c r="K3857" s="4"/>
    </row>
    <row r="3858" spans="1:11" x14ac:dyDescent="0.2">
      <c r="A3858" s="1">
        <v>3853</v>
      </c>
      <c r="D3858" s="4"/>
      <c r="E3858" s="2" t="b">
        <f t="shared" ca="1" si="104"/>
        <v>1</v>
      </c>
      <c r="F3858" s="2" t="str" cm="1">
        <f t="array" aca="1" ref="F3858" ca="1">IF(G3858&lt;&gt;"",INDIRECT("'"&amp;G3858&amp;"'!"&amp;H3858),"")</f>
        <v/>
      </c>
      <c r="G3858" s="1533"/>
      <c r="I3858" s="4"/>
      <c r="J3858" s="4"/>
      <c r="K3858" s="4"/>
    </row>
    <row r="3859" spans="1:11" x14ac:dyDescent="0.2">
      <c r="A3859" s="1">
        <v>3854</v>
      </c>
      <c r="D3859" s="4"/>
      <c r="E3859" s="2" t="b">
        <f t="shared" ca="1" si="104"/>
        <v>1</v>
      </c>
      <c r="F3859" s="2" t="str" cm="1">
        <f t="array" aca="1" ref="F3859" ca="1">IF(G3859&lt;&gt;"",INDIRECT("'"&amp;G3859&amp;"'!"&amp;H3859),"")</f>
        <v/>
      </c>
      <c r="G3859" s="1533"/>
      <c r="I3859" s="4"/>
      <c r="J3859" s="4"/>
      <c r="K3859" s="4"/>
    </row>
    <row r="3860" spans="1:11" x14ac:dyDescent="0.2">
      <c r="A3860" s="1">
        <v>3855</v>
      </c>
      <c r="D3860" s="4"/>
      <c r="E3860" s="2" t="b">
        <f t="shared" ca="1" si="104"/>
        <v>1</v>
      </c>
      <c r="F3860" s="2" t="str" cm="1">
        <f t="array" aca="1" ref="F3860" ca="1">IF(G3860&lt;&gt;"",INDIRECT("'"&amp;G3860&amp;"'!"&amp;H3860),"")</f>
        <v/>
      </c>
      <c r="G3860" s="1533"/>
      <c r="I3860" s="4"/>
      <c r="J3860" s="4"/>
      <c r="K3860" s="4"/>
    </row>
    <row r="3861" spans="1:11" x14ac:dyDescent="0.2">
      <c r="A3861" s="1">
        <v>3856</v>
      </c>
      <c r="D3861" s="4"/>
      <c r="E3861" s="2" t="b">
        <f t="shared" ca="1" si="104"/>
        <v>1</v>
      </c>
      <c r="F3861" s="2" t="str" cm="1">
        <f t="array" aca="1" ref="F3861" ca="1">IF(G3861&lt;&gt;"",INDIRECT("'"&amp;G3861&amp;"'!"&amp;H3861),"")</f>
        <v/>
      </c>
      <c r="G3861" s="1533"/>
      <c r="I3861" s="4"/>
      <c r="J3861" s="4"/>
      <c r="K3861" s="4"/>
    </row>
    <row r="3862" spans="1:11" x14ac:dyDescent="0.2">
      <c r="A3862" s="1">
        <v>3857</v>
      </c>
      <c r="D3862" s="4"/>
      <c r="E3862" s="2" t="b">
        <f t="shared" ca="1" si="104"/>
        <v>1</v>
      </c>
      <c r="F3862" s="2" t="str" cm="1">
        <f t="array" aca="1" ref="F3862" ca="1">IF(G3862&lt;&gt;"",INDIRECT("'"&amp;G3862&amp;"'!"&amp;H3862),"")</f>
        <v/>
      </c>
      <c r="G3862" s="1533"/>
      <c r="I3862" s="4"/>
      <c r="J3862" s="4"/>
      <c r="K3862" s="4"/>
    </row>
    <row r="3863" spans="1:11" x14ac:dyDescent="0.2">
      <c r="A3863" s="1">
        <v>3858</v>
      </c>
      <c r="D3863" s="4"/>
      <c r="E3863" s="2" t="b">
        <f t="shared" ca="1" si="104"/>
        <v>1</v>
      </c>
      <c r="F3863" s="2" t="str" cm="1">
        <f t="array" aca="1" ref="F3863" ca="1">IF(G3863&lt;&gt;"",INDIRECT("'"&amp;G3863&amp;"'!"&amp;H3863),"")</f>
        <v/>
      </c>
      <c r="G3863" s="1533"/>
      <c r="I3863" s="4"/>
      <c r="J3863" s="4"/>
      <c r="K3863" s="4"/>
    </row>
    <row r="3864" spans="1:11" x14ac:dyDescent="0.2">
      <c r="A3864" s="1">
        <v>3859</v>
      </c>
      <c r="D3864" s="4"/>
      <c r="E3864" s="2" t="b">
        <f t="shared" ca="1" si="104"/>
        <v>1</v>
      </c>
      <c r="F3864" s="2" t="str" cm="1">
        <f t="array" aca="1" ref="F3864" ca="1">IF(G3864&lt;&gt;"",INDIRECT("'"&amp;G3864&amp;"'!"&amp;H3864),"")</f>
        <v/>
      </c>
      <c r="G3864" s="1533"/>
      <c r="I3864" s="4"/>
      <c r="J3864" s="4"/>
      <c r="K3864" s="4"/>
    </row>
    <row r="3865" spans="1:11" x14ac:dyDescent="0.2">
      <c r="A3865" s="1">
        <v>3860</v>
      </c>
      <c r="D3865" s="4"/>
      <c r="E3865" s="2" t="b">
        <f t="shared" ca="1" si="104"/>
        <v>1</v>
      </c>
      <c r="F3865" s="2" t="str" cm="1">
        <f t="array" aca="1" ref="F3865" ca="1">IF(G3865&lt;&gt;"",INDIRECT("'"&amp;G3865&amp;"'!"&amp;H3865),"")</f>
        <v/>
      </c>
      <c r="G3865" s="1533"/>
      <c r="I3865" s="4"/>
      <c r="J3865" s="4"/>
      <c r="K3865" s="4"/>
    </row>
    <row r="3866" spans="1:11" x14ac:dyDescent="0.2">
      <c r="A3866" s="1">
        <v>3861</v>
      </c>
      <c r="D3866" s="4"/>
      <c r="E3866" s="2" t="b">
        <f t="shared" ca="1" si="104"/>
        <v>1</v>
      </c>
      <c r="F3866" s="2" t="str" cm="1">
        <f t="array" aca="1" ref="F3866" ca="1">IF(G3866&lt;&gt;"",INDIRECT("'"&amp;G3866&amp;"'!"&amp;H3866),"")</f>
        <v/>
      </c>
      <c r="G3866" s="1533"/>
      <c r="I3866" s="4"/>
      <c r="J3866" s="4"/>
      <c r="K3866" s="4"/>
    </row>
    <row r="3867" spans="1:11" x14ac:dyDescent="0.2">
      <c r="A3867" s="1">
        <v>3862</v>
      </c>
      <c r="D3867" s="4"/>
      <c r="E3867" s="2" t="b">
        <f t="shared" ca="1" si="104"/>
        <v>1</v>
      </c>
      <c r="F3867" s="2" t="str" cm="1">
        <f t="array" aca="1" ref="F3867" ca="1">IF(G3867&lt;&gt;"",INDIRECT("'"&amp;G3867&amp;"'!"&amp;H3867),"")</f>
        <v/>
      </c>
      <c r="G3867" s="1533"/>
      <c r="I3867" s="4"/>
      <c r="J3867" s="4"/>
      <c r="K3867" s="4"/>
    </row>
    <row r="3868" spans="1:11" x14ac:dyDescent="0.2">
      <c r="A3868" s="1">
        <v>3863</v>
      </c>
      <c r="D3868" s="4"/>
      <c r="E3868" s="2" t="b">
        <f t="shared" ca="1" si="104"/>
        <v>1</v>
      </c>
      <c r="F3868" s="2" t="str" cm="1">
        <f t="array" aca="1" ref="F3868" ca="1">IF(G3868&lt;&gt;"",INDIRECT("'"&amp;G3868&amp;"'!"&amp;H3868),"")</f>
        <v/>
      </c>
      <c r="G3868" s="1533"/>
      <c r="I3868" s="4"/>
      <c r="J3868" s="4"/>
      <c r="K3868" s="4"/>
    </row>
    <row r="3869" spans="1:11" x14ac:dyDescent="0.2">
      <c r="A3869" s="1">
        <v>3864</v>
      </c>
      <c r="D3869" s="4"/>
      <c r="E3869" s="2" t="b">
        <f t="shared" ca="1" si="104"/>
        <v>1</v>
      </c>
      <c r="F3869" s="2" t="str" cm="1">
        <f t="array" aca="1" ref="F3869" ca="1">IF(G3869&lt;&gt;"",INDIRECT("'"&amp;G3869&amp;"'!"&amp;H3869),"")</f>
        <v/>
      </c>
      <c r="G3869" s="1533"/>
      <c r="I3869" s="4"/>
      <c r="J3869" s="4"/>
      <c r="K3869" s="4"/>
    </row>
    <row r="3870" spans="1:11" x14ac:dyDescent="0.2">
      <c r="A3870" s="1">
        <v>3865</v>
      </c>
      <c r="D3870" s="4"/>
      <c r="E3870" s="2" t="b">
        <f t="shared" ca="1" si="104"/>
        <v>1</v>
      </c>
      <c r="F3870" s="2" t="str" cm="1">
        <f t="array" aca="1" ref="F3870" ca="1">IF(G3870&lt;&gt;"",INDIRECT("'"&amp;G3870&amp;"'!"&amp;H3870),"")</f>
        <v/>
      </c>
      <c r="G3870" s="1533"/>
      <c r="I3870" s="4"/>
      <c r="J3870" s="4"/>
      <c r="K3870" s="4"/>
    </row>
    <row r="3871" spans="1:11" x14ac:dyDescent="0.2">
      <c r="A3871" s="1">
        <v>3866</v>
      </c>
      <c r="D3871" s="4"/>
      <c r="E3871" s="2" t="b">
        <f t="shared" ca="1" si="104"/>
        <v>1</v>
      </c>
      <c r="F3871" s="2" t="str" cm="1">
        <f t="array" aca="1" ref="F3871" ca="1">IF(G3871&lt;&gt;"",INDIRECT("'"&amp;G3871&amp;"'!"&amp;H3871),"")</f>
        <v/>
      </c>
      <c r="G3871" s="1533"/>
      <c r="I3871" s="4"/>
      <c r="J3871" s="4"/>
      <c r="K3871" s="4"/>
    </row>
    <row r="3872" spans="1:11" x14ac:dyDescent="0.2">
      <c r="A3872" s="1">
        <v>3867</v>
      </c>
      <c r="D3872" s="4"/>
      <c r="E3872" s="2" t="b">
        <f t="shared" ca="1" si="104"/>
        <v>1</v>
      </c>
      <c r="F3872" s="2" t="str" cm="1">
        <f t="array" aca="1" ref="F3872" ca="1">IF(G3872&lt;&gt;"",INDIRECT("'"&amp;G3872&amp;"'!"&amp;H3872),"")</f>
        <v/>
      </c>
      <c r="G3872" s="1533"/>
      <c r="I3872" s="4"/>
      <c r="J3872" s="4"/>
      <c r="K3872" s="4"/>
    </row>
    <row r="3873" spans="1:11" x14ac:dyDescent="0.2">
      <c r="A3873" s="1">
        <v>3868</v>
      </c>
      <c r="D3873" s="4"/>
      <c r="E3873" s="2" t="b">
        <f t="shared" ca="1" si="104"/>
        <v>1</v>
      </c>
      <c r="F3873" s="2" t="str" cm="1">
        <f t="array" aca="1" ref="F3873" ca="1">IF(G3873&lt;&gt;"",INDIRECT("'"&amp;G3873&amp;"'!"&amp;H3873),"")</f>
        <v/>
      </c>
      <c r="G3873" s="1533"/>
      <c r="I3873" s="4"/>
      <c r="J3873" s="4"/>
      <c r="K3873" s="4"/>
    </row>
    <row r="3874" spans="1:11" x14ac:dyDescent="0.2">
      <c r="A3874" s="1">
        <v>3869</v>
      </c>
      <c r="D3874" s="4"/>
      <c r="E3874" s="2" t="b">
        <f t="shared" ca="1" si="104"/>
        <v>1</v>
      </c>
      <c r="F3874" s="2" t="str" cm="1">
        <f t="array" aca="1" ref="F3874" ca="1">IF(G3874&lt;&gt;"",INDIRECT("'"&amp;G3874&amp;"'!"&amp;H3874),"")</f>
        <v/>
      </c>
      <c r="G3874" s="1533"/>
      <c r="I3874" s="4"/>
      <c r="J3874" s="4"/>
      <c r="K3874" s="4"/>
    </row>
    <row r="3875" spans="1:11" x14ac:dyDescent="0.2">
      <c r="A3875" s="1">
        <v>3870</v>
      </c>
      <c r="D3875" s="4"/>
      <c r="E3875" s="2" t="b">
        <f t="shared" ca="1" si="104"/>
        <v>1</v>
      </c>
      <c r="F3875" s="2" t="str" cm="1">
        <f t="array" aca="1" ref="F3875" ca="1">IF(G3875&lt;&gt;"",INDIRECT("'"&amp;G3875&amp;"'!"&amp;H3875),"")</f>
        <v/>
      </c>
      <c r="G3875" s="1533"/>
      <c r="I3875" s="4"/>
      <c r="J3875" s="4"/>
      <c r="K3875" s="4"/>
    </row>
    <row r="3876" spans="1:11" x14ac:dyDescent="0.2">
      <c r="A3876" s="1">
        <v>3871</v>
      </c>
      <c r="D3876" s="4"/>
      <c r="E3876" s="2" t="b">
        <f t="shared" ca="1" si="104"/>
        <v>1</v>
      </c>
      <c r="F3876" s="2" t="str" cm="1">
        <f t="array" aca="1" ref="F3876" ca="1">IF(G3876&lt;&gt;"",INDIRECT("'"&amp;G3876&amp;"'!"&amp;H3876),"")</f>
        <v/>
      </c>
      <c r="G3876" s="1533"/>
      <c r="I3876" s="4"/>
      <c r="J3876" s="4"/>
      <c r="K3876" s="4"/>
    </row>
    <row r="3877" spans="1:11" x14ac:dyDescent="0.2">
      <c r="A3877" s="1">
        <v>3872</v>
      </c>
      <c r="D3877" s="4"/>
      <c r="E3877" s="2" t="b">
        <f t="shared" ca="1" si="104"/>
        <v>1</v>
      </c>
      <c r="F3877" s="2" t="str" cm="1">
        <f t="array" aca="1" ref="F3877" ca="1">IF(G3877&lt;&gt;"",INDIRECT("'"&amp;G3877&amp;"'!"&amp;H3877),"")</f>
        <v/>
      </c>
      <c r="G3877" s="1533"/>
      <c r="I3877" s="4"/>
      <c r="J3877" s="4"/>
      <c r="K3877" s="4"/>
    </row>
    <row r="3878" spans="1:11" x14ac:dyDescent="0.2">
      <c r="A3878" s="1">
        <v>3873</v>
      </c>
      <c r="D3878" s="4"/>
      <c r="E3878" s="2" t="b">
        <f t="shared" ca="1" si="104"/>
        <v>1</v>
      </c>
      <c r="F3878" s="2" t="str" cm="1">
        <f t="array" aca="1" ref="F3878" ca="1">IF(G3878&lt;&gt;"",INDIRECT("'"&amp;G3878&amp;"'!"&amp;H3878),"")</f>
        <v/>
      </c>
      <c r="G3878" s="1533"/>
      <c r="I3878" s="4"/>
      <c r="J3878" s="4"/>
      <c r="K3878" s="4"/>
    </row>
    <row r="3879" spans="1:11" x14ac:dyDescent="0.2">
      <c r="A3879" s="1">
        <v>3874</v>
      </c>
      <c r="D3879" s="4"/>
      <c r="E3879" s="2" t="b">
        <f t="shared" ca="1" si="104"/>
        <v>1</v>
      </c>
      <c r="F3879" s="2" t="str" cm="1">
        <f t="array" aca="1" ref="F3879" ca="1">IF(G3879&lt;&gt;"",INDIRECT("'"&amp;G3879&amp;"'!"&amp;H3879),"")</f>
        <v/>
      </c>
      <c r="G3879" s="1533"/>
      <c r="I3879" s="4"/>
      <c r="J3879" s="4"/>
      <c r="K3879" s="4"/>
    </row>
    <row r="3880" spans="1:11" x14ac:dyDescent="0.2">
      <c r="A3880" s="1">
        <v>3875</v>
      </c>
      <c r="D3880" s="4"/>
      <c r="E3880" s="2" t="b">
        <f t="shared" ca="1" si="104"/>
        <v>1</v>
      </c>
      <c r="F3880" s="2" t="str" cm="1">
        <f t="array" aca="1" ref="F3880" ca="1">IF(G3880&lt;&gt;"",INDIRECT("'"&amp;G3880&amp;"'!"&amp;H3880),"")</f>
        <v/>
      </c>
      <c r="G3880" s="1533"/>
      <c r="I3880" s="4"/>
      <c r="J3880" s="4"/>
      <c r="K3880" s="4"/>
    </row>
    <row r="3881" spans="1:11" x14ac:dyDescent="0.2">
      <c r="A3881" s="1">
        <v>3876</v>
      </c>
      <c r="D3881" s="4"/>
      <c r="E3881" s="2" t="b">
        <f t="shared" ca="1" si="104"/>
        <v>1</v>
      </c>
      <c r="F3881" s="2" t="str" cm="1">
        <f t="array" aca="1" ref="F3881" ca="1">IF(G3881&lt;&gt;"",INDIRECT("'"&amp;G3881&amp;"'!"&amp;H3881),"")</f>
        <v/>
      </c>
      <c r="G3881" s="1533"/>
      <c r="I3881" s="4"/>
      <c r="J3881" s="4"/>
      <c r="K3881" s="4"/>
    </row>
    <row r="3882" spans="1:11" x14ac:dyDescent="0.2">
      <c r="A3882" s="1">
        <v>3877</v>
      </c>
      <c r="D3882" s="4"/>
      <c r="E3882" s="2" t="b">
        <f t="shared" ca="1" si="104"/>
        <v>1</v>
      </c>
      <c r="F3882" s="2" t="str" cm="1">
        <f t="array" aca="1" ref="F3882" ca="1">IF(G3882&lt;&gt;"",INDIRECT("'"&amp;G3882&amp;"'!"&amp;H3882),"")</f>
        <v/>
      </c>
      <c r="G3882" s="1533"/>
      <c r="I3882" s="4"/>
      <c r="J3882" s="4"/>
      <c r="K3882" s="4"/>
    </row>
    <row r="3883" spans="1:11" x14ac:dyDescent="0.2">
      <c r="A3883" s="1">
        <v>3878</v>
      </c>
      <c r="D3883" s="4"/>
      <c r="E3883" s="2" t="b">
        <f t="shared" ca="1" si="104"/>
        <v>1</v>
      </c>
      <c r="F3883" s="2" t="str" cm="1">
        <f t="array" aca="1" ref="F3883" ca="1">IF(G3883&lt;&gt;"",INDIRECT("'"&amp;G3883&amp;"'!"&amp;H3883),"")</f>
        <v/>
      </c>
      <c r="G3883" s="1533"/>
      <c r="I3883" s="4"/>
      <c r="J3883" s="4"/>
      <c r="K3883" s="4"/>
    </row>
    <row r="3884" spans="1:11" x14ac:dyDescent="0.2">
      <c r="A3884" s="1">
        <v>3879</v>
      </c>
      <c r="D3884" s="4"/>
      <c r="E3884" s="2" t="b">
        <f t="shared" ca="1" si="104"/>
        <v>1</v>
      </c>
      <c r="F3884" s="2" t="str" cm="1">
        <f t="array" aca="1" ref="F3884" ca="1">IF(G3884&lt;&gt;"",INDIRECT("'"&amp;G3884&amp;"'!"&amp;H3884),"")</f>
        <v/>
      </c>
      <c r="G3884" s="1533"/>
      <c r="I3884" s="4"/>
      <c r="J3884" s="4"/>
      <c r="K3884" s="4"/>
    </row>
    <row r="3885" spans="1:11" x14ac:dyDescent="0.2">
      <c r="A3885" s="1">
        <v>3880</v>
      </c>
      <c r="D3885" s="4"/>
      <c r="E3885" s="2" t="b">
        <f t="shared" ca="1" si="104"/>
        <v>1</v>
      </c>
      <c r="F3885" s="2" t="str" cm="1">
        <f t="array" aca="1" ref="F3885" ca="1">IF(G3885&lt;&gt;"",INDIRECT("'"&amp;G3885&amp;"'!"&amp;H3885),"")</f>
        <v/>
      </c>
      <c r="G3885" s="1533"/>
      <c r="I3885" s="4"/>
      <c r="J3885" s="4"/>
      <c r="K3885" s="4"/>
    </row>
    <row r="3886" spans="1:11" x14ac:dyDescent="0.2">
      <c r="A3886" s="1">
        <v>3881</v>
      </c>
      <c r="D3886" s="4"/>
      <c r="E3886" s="2" t="b">
        <f t="shared" ca="1" si="104"/>
        <v>1</v>
      </c>
      <c r="F3886" s="2" t="str" cm="1">
        <f t="array" aca="1" ref="F3886" ca="1">IF(G3886&lt;&gt;"",INDIRECT("'"&amp;G3886&amp;"'!"&amp;H3886),"")</f>
        <v/>
      </c>
      <c r="G3886" s="1533"/>
      <c r="I3886" s="4"/>
      <c r="J3886" s="4"/>
      <c r="K3886" s="4"/>
    </row>
    <row r="3887" spans="1:11" x14ac:dyDescent="0.2">
      <c r="A3887" s="1">
        <v>3882</v>
      </c>
      <c r="D3887" s="4"/>
      <c r="E3887" s="2" t="b">
        <f t="shared" ca="1" si="104"/>
        <v>1</v>
      </c>
      <c r="F3887" s="2" t="str" cm="1">
        <f t="array" aca="1" ref="F3887" ca="1">IF(G3887&lt;&gt;"",INDIRECT("'"&amp;G3887&amp;"'!"&amp;H3887),"")</f>
        <v/>
      </c>
      <c r="G3887" s="1533"/>
      <c r="I3887" s="4"/>
      <c r="J3887" s="4"/>
      <c r="K3887" s="4"/>
    </row>
    <row r="3888" spans="1:11" x14ac:dyDescent="0.2">
      <c r="A3888" s="1">
        <v>3883</v>
      </c>
      <c r="D3888" s="4"/>
      <c r="E3888" s="2" t="b">
        <f t="shared" ca="1" si="104"/>
        <v>1</v>
      </c>
      <c r="F3888" s="2" t="str" cm="1">
        <f t="array" aca="1" ref="F3888" ca="1">IF(G3888&lt;&gt;"",INDIRECT("'"&amp;G3888&amp;"'!"&amp;H3888),"")</f>
        <v/>
      </c>
      <c r="G3888" s="1533"/>
      <c r="I3888" s="4"/>
      <c r="J3888" s="4"/>
      <c r="K3888" s="4"/>
    </row>
    <row r="3889" spans="1:11" x14ac:dyDescent="0.2">
      <c r="A3889" s="1">
        <v>3884</v>
      </c>
      <c r="D3889" s="4"/>
      <c r="E3889" s="2" t="b">
        <f t="shared" ca="1" si="104"/>
        <v>1</v>
      </c>
      <c r="F3889" s="2" t="str" cm="1">
        <f t="array" aca="1" ref="F3889" ca="1">IF(G3889&lt;&gt;"",INDIRECT("'"&amp;G3889&amp;"'!"&amp;H3889),"")</f>
        <v/>
      </c>
      <c r="G3889" s="1533"/>
      <c r="I3889" s="4"/>
      <c r="J3889" s="4"/>
      <c r="K3889" s="4"/>
    </row>
    <row r="3890" spans="1:11" x14ac:dyDescent="0.2">
      <c r="A3890" s="1">
        <v>3885</v>
      </c>
      <c r="D3890" s="4"/>
      <c r="E3890" s="2" t="b">
        <f t="shared" ca="1" si="104"/>
        <v>1</v>
      </c>
      <c r="F3890" s="2" t="str" cm="1">
        <f t="array" aca="1" ref="F3890" ca="1">IF(G3890&lt;&gt;"",INDIRECT("'"&amp;G3890&amp;"'!"&amp;H3890),"")</f>
        <v/>
      </c>
      <c r="G3890" s="1533"/>
      <c r="I3890" s="4"/>
      <c r="J3890" s="4"/>
      <c r="K3890" s="4"/>
    </row>
    <row r="3891" spans="1:11" x14ac:dyDescent="0.2">
      <c r="A3891" s="1">
        <v>3886</v>
      </c>
      <c r="D3891" s="4"/>
      <c r="E3891" s="2" t="b">
        <f t="shared" ca="1" si="104"/>
        <v>1</v>
      </c>
      <c r="F3891" s="2" t="str" cm="1">
        <f t="array" aca="1" ref="F3891" ca="1">IF(G3891&lt;&gt;"",INDIRECT("'"&amp;G3891&amp;"'!"&amp;H3891),"")</f>
        <v/>
      </c>
      <c r="G3891" s="1533"/>
      <c r="I3891" s="4"/>
      <c r="J3891" s="4"/>
      <c r="K3891" s="4"/>
    </row>
    <row r="3892" spans="1:11" x14ac:dyDescent="0.2">
      <c r="A3892" s="1">
        <v>3887</v>
      </c>
      <c r="D3892" s="4"/>
      <c r="E3892" s="2" t="b">
        <f t="shared" ca="1" si="104"/>
        <v>1</v>
      </c>
      <c r="F3892" s="2" t="str" cm="1">
        <f t="array" aca="1" ref="F3892" ca="1">IF(G3892&lt;&gt;"",INDIRECT("'"&amp;G3892&amp;"'!"&amp;H3892),"")</f>
        <v/>
      </c>
      <c r="G3892" s="1533"/>
      <c r="I3892" s="4"/>
      <c r="J3892" s="4"/>
      <c r="K3892" s="4"/>
    </row>
    <row r="3893" spans="1:11" x14ac:dyDescent="0.2">
      <c r="A3893" s="1">
        <v>3888</v>
      </c>
      <c r="D3893" s="4"/>
      <c r="E3893" s="2" t="b">
        <f t="shared" ca="1" si="104"/>
        <v>1</v>
      </c>
      <c r="F3893" s="2" t="str" cm="1">
        <f t="array" aca="1" ref="F3893" ca="1">IF(G3893&lt;&gt;"",INDIRECT("'"&amp;G3893&amp;"'!"&amp;H3893),"")</f>
        <v/>
      </c>
      <c r="G3893" s="1533"/>
      <c r="I3893" s="4"/>
      <c r="J3893" s="4"/>
      <c r="K3893" s="4"/>
    </row>
    <row r="3894" spans="1:11" x14ac:dyDescent="0.2">
      <c r="A3894" s="1">
        <v>3889</v>
      </c>
      <c r="D3894" s="4"/>
      <c r="E3894" s="2" t="b">
        <f t="shared" ca="1" si="104"/>
        <v>1</v>
      </c>
      <c r="F3894" s="2" t="str" cm="1">
        <f t="array" aca="1" ref="F3894" ca="1">IF(G3894&lt;&gt;"",INDIRECT("'"&amp;G3894&amp;"'!"&amp;H3894),"")</f>
        <v/>
      </c>
      <c r="G3894" s="1533"/>
      <c r="I3894" s="4"/>
      <c r="J3894" s="4"/>
      <c r="K3894" s="4"/>
    </row>
    <row r="3895" spans="1:11" x14ac:dyDescent="0.2">
      <c r="A3895" s="1">
        <v>3890</v>
      </c>
      <c r="D3895" s="4"/>
      <c r="E3895" s="2" t="b">
        <f t="shared" ca="1" si="104"/>
        <v>1</v>
      </c>
      <c r="F3895" s="2" t="str" cm="1">
        <f t="array" aca="1" ref="F3895" ca="1">IF(G3895&lt;&gt;"",INDIRECT("'"&amp;G3895&amp;"'!"&amp;H3895),"")</f>
        <v/>
      </c>
      <c r="G3895" s="1533"/>
      <c r="I3895" s="4"/>
      <c r="J3895" s="4"/>
      <c r="K3895" s="4"/>
    </row>
    <row r="3896" spans="1:11" x14ac:dyDescent="0.2">
      <c r="A3896" s="1">
        <v>3891</v>
      </c>
      <c r="D3896" s="4"/>
      <c r="E3896" s="2" t="b">
        <f t="shared" ca="1" si="104"/>
        <v>1</v>
      </c>
      <c r="F3896" s="2" t="str" cm="1">
        <f t="array" aca="1" ref="F3896" ca="1">IF(G3896&lt;&gt;"",INDIRECT("'"&amp;G3896&amp;"'!"&amp;H3896),"")</f>
        <v/>
      </c>
      <c r="G3896" s="1533"/>
      <c r="I3896" s="4"/>
      <c r="J3896" s="4"/>
      <c r="K3896" s="4"/>
    </row>
    <row r="3897" spans="1:11" x14ac:dyDescent="0.2">
      <c r="A3897" s="1">
        <v>3892</v>
      </c>
      <c r="D3897" s="4"/>
      <c r="E3897" s="2" t="b">
        <f t="shared" ca="1" si="104"/>
        <v>1</v>
      </c>
      <c r="F3897" s="2" t="str" cm="1">
        <f t="array" aca="1" ref="F3897" ca="1">IF(G3897&lt;&gt;"",INDIRECT("'"&amp;G3897&amp;"'!"&amp;H3897),"")</f>
        <v/>
      </c>
      <c r="G3897" s="1533"/>
      <c r="I3897" s="4"/>
      <c r="J3897" s="4"/>
      <c r="K3897" s="4"/>
    </row>
    <row r="3898" spans="1:11" x14ac:dyDescent="0.2">
      <c r="A3898" s="1">
        <v>3893</v>
      </c>
      <c r="D3898" s="4"/>
      <c r="E3898" s="2" t="b">
        <f t="shared" ca="1" si="104"/>
        <v>1</v>
      </c>
      <c r="F3898" s="2" t="str" cm="1">
        <f t="array" aca="1" ref="F3898" ca="1">IF(G3898&lt;&gt;"",INDIRECT("'"&amp;G3898&amp;"'!"&amp;H3898),"")</f>
        <v/>
      </c>
      <c r="G3898" s="1533"/>
      <c r="I3898" s="4"/>
      <c r="J3898" s="4"/>
      <c r="K3898" s="4"/>
    </row>
    <row r="3899" spans="1:11" x14ac:dyDescent="0.2">
      <c r="A3899" s="1">
        <v>3894</v>
      </c>
      <c r="D3899" s="4"/>
      <c r="E3899" s="2" t="b">
        <f t="shared" ca="1" si="104"/>
        <v>1</v>
      </c>
      <c r="F3899" s="2" t="str" cm="1">
        <f t="array" aca="1" ref="F3899" ca="1">IF(G3899&lt;&gt;"",INDIRECT("'"&amp;G3899&amp;"'!"&amp;H3899),"")</f>
        <v/>
      </c>
      <c r="G3899" s="1533"/>
      <c r="I3899" s="4"/>
      <c r="J3899" s="4"/>
      <c r="K3899" s="4"/>
    </row>
    <row r="3900" spans="1:11" x14ac:dyDescent="0.2">
      <c r="A3900" s="1">
        <v>3895</v>
      </c>
      <c r="D3900" s="4"/>
      <c r="E3900" s="2" t="b">
        <f t="shared" ca="1" si="104"/>
        <v>1</v>
      </c>
      <c r="F3900" s="2" t="str" cm="1">
        <f t="array" aca="1" ref="F3900" ca="1">IF(G3900&lt;&gt;"",INDIRECT("'"&amp;G3900&amp;"'!"&amp;H3900),"")</f>
        <v/>
      </c>
      <c r="G3900" s="1533"/>
      <c r="I3900" s="4"/>
      <c r="J3900" s="4"/>
      <c r="K3900" s="4"/>
    </row>
    <row r="3901" spans="1:11" x14ac:dyDescent="0.2">
      <c r="A3901" s="1">
        <v>3896</v>
      </c>
      <c r="D3901" s="4"/>
      <c r="E3901" s="2" t="b">
        <f t="shared" ca="1" si="104"/>
        <v>1</v>
      </c>
      <c r="F3901" s="2" t="str" cm="1">
        <f t="array" aca="1" ref="F3901" ca="1">IF(G3901&lt;&gt;"",INDIRECT("'"&amp;G3901&amp;"'!"&amp;H3901),"")</f>
        <v/>
      </c>
      <c r="G3901" s="1533"/>
      <c r="I3901" s="4"/>
      <c r="J3901" s="4"/>
      <c r="K3901" s="4"/>
    </row>
    <row r="3902" spans="1:11" x14ac:dyDescent="0.2">
      <c r="A3902" s="1">
        <v>3897</v>
      </c>
      <c r="D3902" s="4"/>
      <c r="E3902" s="2" t="b">
        <f t="shared" ca="1" si="104"/>
        <v>1</v>
      </c>
      <c r="F3902" s="2" t="str" cm="1">
        <f t="array" aca="1" ref="F3902" ca="1">IF(G3902&lt;&gt;"",INDIRECT("'"&amp;G3902&amp;"'!"&amp;H3902),"")</f>
        <v/>
      </c>
      <c r="G3902" s="1533"/>
      <c r="I3902" s="4"/>
      <c r="J3902" s="4"/>
      <c r="K3902" s="4"/>
    </row>
    <row r="3903" spans="1:11" x14ac:dyDescent="0.2">
      <c r="A3903" s="1">
        <v>3898</v>
      </c>
      <c r="D3903" s="4"/>
      <c r="E3903" s="2" t="b">
        <f t="shared" ca="1" si="104"/>
        <v>1</v>
      </c>
      <c r="F3903" s="2" t="str" cm="1">
        <f t="array" aca="1" ref="F3903" ca="1">IF(G3903&lt;&gt;"",INDIRECT("'"&amp;G3903&amp;"'!"&amp;H3903),"")</f>
        <v/>
      </c>
      <c r="G3903" s="1533"/>
      <c r="I3903" s="4"/>
      <c r="J3903" s="4"/>
      <c r="K3903" s="4"/>
    </row>
    <row r="3904" spans="1:11" x14ac:dyDescent="0.2">
      <c r="A3904" s="1">
        <v>3899</v>
      </c>
      <c r="D3904" s="4"/>
      <c r="E3904" s="2" t="b">
        <f t="shared" ca="1" si="104"/>
        <v>1</v>
      </c>
      <c r="F3904" s="2" t="str" cm="1">
        <f t="array" aca="1" ref="F3904" ca="1">IF(G3904&lt;&gt;"",INDIRECT("'"&amp;G3904&amp;"'!"&amp;H3904),"")</f>
        <v/>
      </c>
      <c r="G3904" s="1533"/>
      <c r="I3904" s="4"/>
      <c r="J3904" s="4"/>
      <c r="K3904" s="4"/>
    </row>
    <row r="3905" spans="1:11" x14ac:dyDescent="0.2">
      <c r="A3905" s="1">
        <v>3900</v>
      </c>
      <c r="D3905" s="4"/>
      <c r="E3905" s="2" t="b">
        <f t="shared" ca="1" si="104"/>
        <v>1</v>
      </c>
      <c r="F3905" s="2" t="str" cm="1">
        <f t="array" aca="1" ref="F3905" ca="1">IF(G3905&lt;&gt;"",INDIRECT("'"&amp;G3905&amp;"'!"&amp;H3905),"")</f>
        <v/>
      </c>
      <c r="G3905" s="1533"/>
      <c r="I3905" s="4"/>
      <c r="J3905" s="4"/>
      <c r="K3905" s="4"/>
    </row>
    <row r="3906" spans="1:11" x14ac:dyDescent="0.2">
      <c r="A3906" s="1">
        <v>3901</v>
      </c>
      <c r="D3906" s="4"/>
      <c r="E3906" s="2" t="b">
        <f t="shared" ref="E3906:E3969" ca="1" si="105">F3906=B3906</f>
        <v>1</v>
      </c>
      <c r="F3906" s="2" t="str" cm="1">
        <f t="array" aca="1" ref="F3906" ca="1">IF(G3906&lt;&gt;"",INDIRECT("'"&amp;G3906&amp;"'!"&amp;H3906),"")</f>
        <v/>
      </c>
      <c r="G3906" s="1533"/>
      <c r="I3906" s="4"/>
      <c r="J3906" s="4"/>
      <c r="K3906" s="4"/>
    </row>
    <row r="3907" spans="1:11" x14ac:dyDescent="0.2">
      <c r="A3907" s="1">
        <v>3902</v>
      </c>
      <c r="D3907" s="4"/>
      <c r="E3907" s="2" t="b">
        <f t="shared" ca="1" si="105"/>
        <v>1</v>
      </c>
      <c r="F3907" s="2" t="str" cm="1">
        <f t="array" aca="1" ref="F3907" ca="1">IF(G3907&lt;&gt;"",INDIRECT("'"&amp;G3907&amp;"'!"&amp;H3907),"")</f>
        <v/>
      </c>
      <c r="G3907" s="1533"/>
      <c r="I3907" s="4"/>
      <c r="J3907" s="4"/>
      <c r="K3907" s="4"/>
    </row>
    <row r="3908" spans="1:11" x14ac:dyDescent="0.2">
      <c r="A3908" s="1">
        <v>3903</v>
      </c>
      <c r="D3908" s="4"/>
      <c r="E3908" s="2" t="b">
        <f t="shared" ca="1" si="105"/>
        <v>1</v>
      </c>
      <c r="F3908" s="2" t="str" cm="1">
        <f t="array" aca="1" ref="F3908" ca="1">IF(G3908&lt;&gt;"",INDIRECT("'"&amp;G3908&amp;"'!"&amp;H3908),"")</f>
        <v/>
      </c>
      <c r="G3908" s="1533"/>
      <c r="I3908" s="4"/>
      <c r="J3908" s="4"/>
      <c r="K3908" s="4"/>
    </row>
    <row r="3909" spans="1:11" x14ac:dyDescent="0.2">
      <c r="A3909" s="1">
        <v>3904</v>
      </c>
      <c r="D3909" s="4"/>
      <c r="E3909" s="2" t="b">
        <f t="shared" ca="1" si="105"/>
        <v>1</v>
      </c>
      <c r="F3909" s="2" t="str" cm="1">
        <f t="array" aca="1" ref="F3909" ca="1">IF(G3909&lt;&gt;"",INDIRECT("'"&amp;G3909&amp;"'!"&amp;H3909),"")</f>
        <v/>
      </c>
      <c r="G3909" s="1533"/>
      <c r="I3909" s="4"/>
      <c r="J3909" s="4"/>
      <c r="K3909" s="4"/>
    </row>
    <row r="3910" spans="1:11" x14ac:dyDescent="0.2">
      <c r="A3910" s="1">
        <v>3905</v>
      </c>
      <c r="D3910" s="4"/>
      <c r="E3910" s="2" t="b">
        <f t="shared" ca="1" si="105"/>
        <v>1</v>
      </c>
      <c r="F3910" s="2" t="str" cm="1">
        <f t="array" aca="1" ref="F3910" ca="1">IF(G3910&lt;&gt;"",INDIRECT("'"&amp;G3910&amp;"'!"&amp;H3910),"")</f>
        <v/>
      </c>
      <c r="G3910" s="1533"/>
      <c r="I3910" s="4"/>
      <c r="J3910" s="4"/>
      <c r="K3910" s="4"/>
    </row>
    <row r="3911" spans="1:11" x14ac:dyDescent="0.2">
      <c r="A3911" s="1">
        <v>3906</v>
      </c>
      <c r="D3911" s="4"/>
      <c r="E3911" s="2" t="b">
        <f t="shared" ca="1" si="105"/>
        <v>1</v>
      </c>
      <c r="F3911" s="2" t="str" cm="1">
        <f t="array" aca="1" ref="F3911" ca="1">IF(G3911&lt;&gt;"",INDIRECT("'"&amp;G3911&amp;"'!"&amp;H3911),"")</f>
        <v/>
      </c>
      <c r="G3911" s="1533"/>
      <c r="I3911" s="4"/>
      <c r="J3911" s="4"/>
      <c r="K3911" s="4"/>
    </row>
    <row r="3912" spans="1:11" x14ac:dyDescent="0.2">
      <c r="A3912" s="1">
        <v>3907</v>
      </c>
      <c r="D3912" s="4"/>
      <c r="E3912" s="2" t="b">
        <f t="shared" ca="1" si="105"/>
        <v>1</v>
      </c>
      <c r="F3912" s="2" t="str" cm="1">
        <f t="array" aca="1" ref="F3912" ca="1">IF(G3912&lt;&gt;"",INDIRECT("'"&amp;G3912&amp;"'!"&amp;H3912),"")</f>
        <v/>
      </c>
      <c r="G3912" s="1533"/>
      <c r="I3912" s="4"/>
      <c r="J3912" s="4"/>
      <c r="K3912" s="4"/>
    </row>
    <row r="3913" spans="1:11" x14ac:dyDescent="0.2">
      <c r="A3913" s="1">
        <v>3908</v>
      </c>
      <c r="D3913" s="4"/>
      <c r="E3913" s="2" t="b">
        <f t="shared" ca="1" si="105"/>
        <v>1</v>
      </c>
      <c r="F3913" s="2" t="str" cm="1">
        <f t="array" aca="1" ref="F3913" ca="1">IF(G3913&lt;&gt;"",INDIRECT("'"&amp;G3913&amp;"'!"&amp;H3913),"")</f>
        <v/>
      </c>
      <c r="G3913" s="1533"/>
      <c r="I3913" s="4"/>
      <c r="J3913" s="4"/>
      <c r="K3913" s="4"/>
    </row>
    <row r="3914" spans="1:11" x14ac:dyDescent="0.2">
      <c r="A3914" s="1">
        <v>3909</v>
      </c>
      <c r="D3914" s="4"/>
      <c r="E3914" s="2" t="b">
        <f t="shared" ca="1" si="105"/>
        <v>1</v>
      </c>
      <c r="F3914" s="2" t="str" cm="1">
        <f t="array" aca="1" ref="F3914" ca="1">IF(G3914&lt;&gt;"",INDIRECT("'"&amp;G3914&amp;"'!"&amp;H3914),"")</f>
        <v/>
      </c>
      <c r="G3914" s="1533"/>
      <c r="I3914" s="4"/>
      <c r="J3914" s="4"/>
      <c r="K3914" s="4"/>
    </row>
    <row r="3915" spans="1:11" x14ac:dyDescent="0.2">
      <c r="A3915" s="1">
        <v>3910</v>
      </c>
      <c r="D3915" s="4"/>
      <c r="E3915" s="2" t="b">
        <f t="shared" ca="1" si="105"/>
        <v>1</v>
      </c>
      <c r="F3915" s="2" t="str" cm="1">
        <f t="array" aca="1" ref="F3915" ca="1">IF(G3915&lt;&gt;"",INDIRECT("'"&amp;G3915&amp;"'!"&amp;H3915),"")</f>
        <v/>
      </c>
      <c r="G3915" s="1533"/>
      <c r="I3915" s="4"/>
      <c r="J3915" s="4"/>
      <c r="K3915" s="4"/>
    </row>
    <row r="3916" spans="1:11" x14ac:dyDescent="0.2">
      <c r="A3916" s="1">
        <v>3911</v>
      </c>
      <c r="D3916" s="4"/>
      <c r="E3916" s="2" t="b">
        <f t="shared" ca="1" si="105"/>
        <v>1</v>
      </c>
      <c r="F3916" s="2" t="str" cm="1">
        <f t="array" aca="1" ref="F3916" ca="1">IF(G3916&lt;&gt;"",INDIRECT("'"&amp;G3916&amp;"'!"&amp;H3916),"")</f>
        <v/>
      </c>
      <c r="G3916" s="1533"/>
      <c r="I3916" s="4"/>
      <c r="J3916" s="4"/>
      <c r="K3916" s="4"/>
    </row>
    <row r="3917" spans="1:11" x14ac:dyDescent="0.2">
      <c r="A3917" s="1">
        <v>3912</v>
      </c>
      <c r="D3917" s="4"/>
      <c r="E3917" s="2" t="b">
        <f t="shared" ca="1" si="105"/>
        <v>1</v>
      </c>
      <c r="F3917" s="2" t="str" cm="1">
        <f t="array" aca="1" ref="F3917" ca="1">IF(G3917&lt;&gt;"",INDIRECT("'"&amp;G3917&amp;"'!"&amp;H3917),"")</f>
        <v/>
      </c>
      <c r="G3917" s="1533"/>
      <c r="I3917" s="4"/>
      <c r="J3917" s="4"/>
      <c r="K3917" s="4"/>
    </row>
    <row r="3918" spans="1:11" x14ac:dyDescent="0.2">
      <c r="A3918" s="1">
        <v>3913</v>
      </c>
      <c r="D3918" s="4"/>
      <c r="E3918" s="2" t="b">
        <f t="shared" ca="1" si="105"/>
        <v>1</v>
      </c>
      <c r="F3918" s="2" t="str" cm="1">
        <f t="array" aca="1" ref="F3918" ca="1">IF(G3918&lt;&gt;"",INDIRECT("'"&amp;G3918&amp;"'!"&amp;H3918),"")</f>
        <v/>
      </c>
      <c r="G3918" s="1533"/>
      <c r="I3918" s="4"/>
      <c r="J3918" s="4"/>
      <c r="K3918" s="4"/>
    </row>
    <row r="3919" spans="1:11" x14ac:dyDescent="0.2">
      <c r="A3919" s="1">
        <v>3914</v>
      </c>
      <c r="D3919" s="4"/>
      <c r="E3919" s="2" t="b">
        <f t="shared" ca="1" si="105"/>
        <v>1</v>
      </c>
      <c r="F3919" s="2" t="str" cm="1">
        <f t="array" aca="1" ref="F3919" ca="1">IF(G3919&lt;&gt;"",INDIRECT("'"&amp;G3919&amp;"'!"&amp;H3919),"")</f>
        <v/>
      </c>
      <c r="G3919" s="1533"/>
      <c r="I3919" s="4"/>
      <c r="J3919" s="4"/>
      <c r="K3919" s="4"/>
    </row>
    <row r="3920" spans="1:11" x14ac:dyDescent="0.2">
      <c r="A3920" s="1">
        <v>3915</v>
      </c>
      <c r="D3920" s="4"/>
      <c r="E3920" s="2" t="b">
        <f t="shared" ca="1" si="105"/>
        <v>1</v>
      </c>
      <c r="F3920" s="2" t="str" cm="1">
        <f t="array" aca="1" ref="F3920" ca="1">IF(G3920&lt;&gt;"",INDIRECT("'"&amp;G3920&amp;"'!"&amp;H3920),"")</f>
        <v/>
      </c>
      <c r="G3920" s="1533"/>
      <c r="I3920" s="4"/>
      <c r="J3920" s="4"/>
      <c r="K3920" s="4"/>
    </row>
    <row r="3921" spans="1:11" x14ac:dyDescent="0.2">
      <c r="A3921" s="1">
        <v>3916</v>
      </c>
      <c r="D3921" s="4"/>
      <c r="E3921" s="2" t="b">
        <f t="shared" ca="1" si="105"/>
        <v>1</v>
      </c>
      <c r="F3921" s="2" t="str" cm="1">
        <f t="array" aca="1" ref="F3921" ca="1">IF(G3921&lt;&gt;"",INDIRECT("'"&amp;G3921&amp;"'!"&amp;H3921),"")</f>
        <v/>
      </c>
      <c r="G3921" s="1533"/>
      <c r="I3921" s="4"/>
      <c r="J3921" s="4"/>
      <c r="K3921" s="4"/>
    </row>
    <row r="3922" spans="1:11" x14ac:dyDescent="0.2">
      <c r="A3922" s="1">
        <v>3917</v>
      </c>
      <c r="D3922" s="4"/>
      <c r="E3922" s="2" t="b">
        <f t="shared" ca="1" si="105"/>
        <v>1</v>
      </c>
      <c r="F3922" s="2" t="str" cm="1">
        <f t="array" aca="1" ref="F3922" ca="1">IF(G3922&lt;&gt;"",INDIRECT("'"&amp;G3922&amp;"'!"&amp;H3922),"")</f>
        <v/>
      </c>
      <c r="G3922" s="1533"/>
      <c r="I3922" s="4"/>
      <c r="J3922" s="4"/>
      <c r="K3922" s="4"/>
    </row>
    <row r="3923" spans="1:11" x14ac:dyDescent="0.2">
      <c r="A3923" s="1">
        <v>3918</v>
      </c>
      <c r="D3923" s="4"/>
      <c r="E3923" s="2" t="b">
        <f t="shared" ca="1" si="105"/>
        <v>1</v>
      </c>
      <c r="F3923" s="2" t="str" cm="1">
        <f t="array" aca="1" ref="F3923" ca="1">IF(G3923&lt;&gt;"",INDIRECT("'"&amp;G3923&amp;"'!"&amp;H3923),"")</f>
        <v/>
      </c>
      <c r="G3923" s="1533"/>
      <c r="I3923" s="4"/>
      <c r="J3923" s="4"/>
      <c r="K3923" s="4"/>
    </row>
    <row r="3924" spans="1:11" x14ac:dyDescent="0.2">
      <c r="A3924" s="1">
        <v>3919</v>
      </c>
      <c r="D3924" s="4"/>
      <c r="E3924" s="2" t="b">
        <f t="shared" ca="1" si="105"/>
        <v>1</v>
      </c>
      <c r="F3924" s="2" t="str" cm="1">
        <f t="array" aca="1" ref="F3924" ca="1">IF(G3924&lt;&gt;"",INDIRECT("'"&amp;G3924&amp;"'!"&amp;H3924),"")</f>
        <v/>
      </c>
      <c r="G3924" s="1533"/>
      <c r="I3924" s="4"/>
      <c r="J3924" s="4"/>
      <c r="K3924" s="4"/>
    </row>
    <row r="3925" spans="1:11" x14ac:dyDescent="0.2">
      <c r="A3925" s="1">
        <v>3920</v>
      </c>
      <c r="D3925" s="4"/>
      <c r="E3925" s="2" t="b">
        <f t="shared" ca="1" si="105"/>
        <v>1</v>
      </c>
      <c r="F3925" s="2" t="str" cm="1">
        <f t="array" aca="1" ref="F3925" ca="1">IF(G3925&lt;&gt;"",INDIRECT("'"&amp;G3925&amp;"'!"&amp;H3925),"")</f>
        <v/>
      </c>
      <c r="G3925" s="1533"/>
      <c r="I3925" s="4"/>
      <c r="J3925" s="4"/>
      <c r="K3925" s="4"/>
    </row>
    <row r="3926" spans="1:11" x14ac:dyDescent="0.2">
      <c r="A3926" s="1">
        <v>3921</v>
      </c>
      <c r="D3926" s="4"/>
      <c r="E3926" s="2" t="b">
        <f t="shared" ca="1" si="105"/>
        <v>1</v>
      </c>
      <c r="F3926" s="2" t="str" cm="1">
        <f t="array" aca="1" ref="F3926" ca="1">IF(G3926&lt;&gt;"",INDIRECT("'"&amp;G3926&amp;"'!"&amp;H3926),"")</f>
        <v/>
      </c>
      <c r="G3926" s="1533"/>
      <c r="I3926" s="4"/>
      <c r="J3926" s="4"/>
      <c r="K3926" s="4"/>
    </row>
    <row r="3927" spans="1:11" x14ac:dyDescent="0.2">
      <c r="A3927" s="1">
        <v>3922</v>
      </c>
      <c r="D3927" s="4"/>
      <c r="E3927" s="2" t="b">
        <f t="shared" ca="1" si="105"/>
        <v>1</v>
      </c>
      <c r="F3927" s="2" t="str" cm="1">
        <f t="array" aca="1" ref="F3927" ca="1">IF(G3927&lt;&gt;"",INDIRECT("'"&amp;G3927&amp;"'!"&amp;H3927),"")</f>
        <v/>
      </c>
      <c r="G3927" s="1533"/>
      <c r="I3927" s="4"/>
      <c r="J3927" s="4"/>
      <c r="K3927" s="4"/>
    </row>
    <row r="3928" spans="1:11" x14ac:dyDescent="0.2">
      <c r="A3928" s="1">
        <v>3923</v>
      </c>
      <c r="D3928" s="4"/>
      <c r="E3928" s="2" t="b">
        <f t="shared" ca="1" si="105"/>
        <v>1</v>
      </c>
      <c r="F3928" s="2" t="str" cm="1">
        <f t="array" aca="1" ref="F3928" ca="1">IF(G3928&lt;&gt;"",INDIRECT("'"&amp;G3928&amp;"'!"&amp;H3928),"")</f>
        <v/>
      </c>
      <c r="G3928" s="1533"/>
      <c r="I3928" s="4"/>
      <c r="J3928" s="4"/>
      <c r="K3928" s="4"/>
    </row>
    <row r="3929" spans="1:11" x14ac:dyDescent="0.2">
      <c r="A3929" s="1">
        <v>3924</v>
      </c>
      <c r="D3929" s="4"/>
      <c r="E3929" s="2" t="b">
        <f t="shared" ca="1" si="105"/>
        <v>1</v>
      </c>
      <c r="F3929" s="2" t="str" cm="1">
        <f t="array" aca="1" ref="F3929" ca="1">IF(G3929&lt;&gt;"",INDIRECT("'"&amp;G3929&amp;"'!"&amp;H3929),"")</f>
        <v/>
      </c>
      <c r="G3929" s="1533"/>
      <c r="I3929" s="4"/>
      <c r="J3929" s="4"/>
      <c r="K3929" s="4"/>
    </row>
    <row r="3930" spans="1:11" x14ac:dyDescent="0.2">
      <c r="A3930" s="1">
        <v>3925</v>
      </c>
      <c r="D3930" s="4"/>
      <c r="E3930" s="2" t="b">
        <f t="shared" ca="1" si="105"/>
        <v>1</v>
      </c>
      <c r="F3930" s="2" t="str" cm="1">
        <f t="array" aca="1" ref="F3930" ca="1">IF(G3930&lt;&gt;"",INDIRECT("'"&amp;G3930&amp;"'!"&amp;H3930),"")</f>
        <v/>
      </c>
      <c r="G3930" s="1533"/>
      <c r="I3930" s="4"/>
      <c r="J3930" s="4"/>
      <c r="K3930" s="4"/>
    </row>
    <row r="3931" spans="1:11" x14ac:dyDescent="0.2">
      <c r="A3931" s="1">
        <v>3926</v>
      </c>
      <c r="D3931" s="4"/>
      <c r="E3931" s="2" t="b">
        <f t="shared" ca="1" si="105"/>
        <v>1</v>
      </c>
      <c r="F3931" s="2" t="str" cm="1">
        <f t="array" aca="1" ref="F3931" ca="1">IF(G3931&lt;&gt;"",INDIRECT("'"&amp;G3931&amp;"'!"&amp;H3931),"")</f>
        <v/>
      </c>
      <c r="G3931" s="1533"/>
      <c r="I3931" s="4"/>
      <c r="J3931" s="4"/>
      <c r="K3931" s="4"/>
    </row>
    <row r="3932" spans="1:11" x14ac:dyDescent="0.2">
      <c r="A3932" s="1">
        <v>3927</v>
      </c>
      <c r="D3932" s="4"/>
      <c r="E3932" s="2" t="b">
        <f t="shared" ca="1" si="105"/>
        <v>1</v>
      </c>
      <c r="F3932" s="2" t="str" cm="1">
        <f t="array" aca="1" ref="F3932" ca="1">IF(G3932&lt;&gt;"",INDIRECT("'"&amp;G3932&amp;"'!"&amp;H3932),"")</f>
        <v/>
      </c>
      <c r="G3932" s="1533"/>
      <c r="I3932" s="4"/>
      <c r="J3932" s="4"/>
      <c r="K3932" s="4"/>
    </row>
    <row r="3933" spans="1:11" x14ac:dyDescent="0.2">
      <c r="A3933" s="1">
        <v>3928</v>
      </c>
      <c r="D3933" s="4"/>
      <c r="E3933" s="2" t="b">
        <f t="shared" ca="1" si="105"/>
        <v>1</v>
      </c>
      <c r="F3933" s="2" t="str" cm="1">
        <f t="array" aca="1" ref="F3933" ca="1">IF(G3933&lt;&gt;"",INDIRECT("'"&amp;G3933&amp;"'!"&amp;H3933),"")</f>
        <v/>
      </c>
      <c r="G3933" s="1533"/>
      <c r="I3933" s="4"/>
      <c r="J3933" s="4"/>
      <c r="K3933" s="4"/>
    </row>
    <row r="3934" spans="1:11" x14ac:dyDescent="0.2">
      <c r="A3934" s="1">
        <v>3929</v>
      </c>
      <c r="D3934" s="4"/>
      <c r="E3934" s="2" t="b">
        <f t="shared" ca="1" si="105"/>
        <v>1</v>
      </c>
      <c r="F3934" s="2" t="str" cm="1">
        <f t="array" aca="1" ref="F3934" ca="1">IF(G3934&lt;&gt;"",INDIRECT("'"&amp;G3934&amp;"'!"&amp;H3934),"")</f>
        <v/>
      </c>
      <c r="G3934" s="1533"/>
      <c r="I3934" s="4"/>
      <c r="J3934" s="4"/>
      <c r="K3934" s="4"/>
    </row>
    <row r="3935" spans="1:11" x14ac:dyDescent="0.2">
      <c r="A3935" s="1">
        <v>3930</v>
      </c>
      <c r="D3935" s="4"/>
      <c r="E3935" s="2" t="b">
        <f t="shared" ca="1" si="105"/>
        <v>1</v>
      </c>
      <c r="F3935" s="2" t="str" cm="1">
        <f t="array" aca="1" ref="F3935" ca="1">IF(G3935&lt;&gt;"",INDIRECT("'"&amp;G3935&amp;"'!"&amp;H3935),"")</f>
        <v/>
      </c>
      <c r="G3935" s="1533"/>
      <c r="I3935" s="4"/>
      <c r="J3935" s="4"/>
      <c r="K3935" s="4"/>
    </row>
    <row r="3936" spans="1:11" x14ac:dyDescent="0.2">
      <c r="A3936" s="1">
        <v>3931</v>
      </c>
      <c r="D3936" s="4"/>
      <c r="E3936" s="2" t="b">
        <f t="shared" ca="1" si="105"/>
        <v>1</v>
      </c>
      <c r="F3936" s="2" t="str" cm="1">
        <f t="array" aca="1" ref="F3936" ca="1">IF(G3936&lt;&gt;"",INDIRECT("'"&amp;G3936&amp;"'!"&amp;H3936),"")</f>
        <v/>
      </c>
      <c r="G3936" s="1533"/>
      <c r="I3936" s="4"/>
      <c r="J3936" s="4"/>
      <c r="K3936" s="4"/>
    </row>
    <row r="3937" spans="1:11" x14ac:dyDescent="0.2">
      <c r="A3937" s="1">
        <v>3932</v>
      </c>
      <c r="D3937" s="4"/>
      <c r="E3937" s="2" t="b">
        <f t="shared" ca="1" si="105"/>
        <v>1</v>
      </c>
      <c r="F3937" s="2" t="str" cm="1">
        <f t="array" aca="1" ref="F3937" ca="1">IF(G3937&lt;&gt;"",INDIRECT("'"&amp;G3937&amp;"'!"&amp;H3937),"")</f>
        <v/>
      </c>
      <c r="G3937" s="1533"/>
      <c r="I3937" s="4"/>
      <c r="J3937" s="4"/>
      <c r="K3937" s="4"/>
    </row>
    <row r="3938" spans="1:11" x14ac:dyDescent="0.2">
      <c r="A3938" s="1">
        <v>3933</v>
      </c>
      <c r="D3938" s="4"/>
      <c r="E3938" s="2" t="b">
        <f t="shared" ca="1" si="105"/>
        <v>1</v>
      </c>
      <c r="F3938" s="2" t="str" cm="1">
        <f t="array" aca="1" ref="F3938" ca="1">IF(G3938&lt;&gt;"",INDIRECT("'"&amp;G3938&amp;"'!"&amp;H3938),"")</f>
        <v/>
      </c>
      <c r="G3938" s="1533"/>
      <c r="I3938" s="4"/>
      <c r="J3938" s="4"/>
      <c r="K3938" s="4"/>
    </row>
    <row r="3939" spans="1:11" x14ac:dyDescent="0.2">
      <c r="A3939" s="1">
        <v>3934</v>
      </c>
      <c r="D3939" s="4"/>
      <c r="E3939" s="2" t="b">
        <f t="shared" ca="1" si="105"/>
        <v>1</v>
      </c>
      <c r="F3939" s="2" t="str" cm="1">
        <f t="array" aca="1" ref="F3939" ca="1">IF(G3939&lt;&gt;"",INDIRECT("'"&amp;G3939&amp;"'!"&amp;H3939),"")</f>
        <v/>
      </c>
      <c r="G3939" s="1533"/>
      <c r="I3939" s="4"/>
      <c r="J3939" s="4"/>
      <c r="K3939" s="4"/>
    </row>
    <row r="3940" spans="1:11" x14ac:dyDescent="0.2">
      <c r="A3940" s="1">
        <v>3935</v>
      </c>
      <c r="D3940" s="4"/>
      <c r="E3940" s="2" t="b">
        <f t="shared" ca="1" si="105"/>
        <v>1</v>
      </c>
      <c r="F3940" s="2" t="str" cm="1">
        <f t="array" aca="1" ref="F3940" ca="1">IF(G3940&lt;&gt;"",INDIRECT("'"&amp;G3940&amp;"'!"&amp;H3940),"")</f>
        <v/>
      </c>
      <c r="G3940" s="1533"/>
      <c r="I3940" s="4"/>
      <c r="J3940" s="4"/>
      <c r="K3940" s="4"/>
    </row>
    <row r="3941" spans="1:11" x14ac:dyDescent="0.2">
      <c r="A3941" s="1">
        <v>3936</v>
      </c>
      <c r="D3941" s="4"/>
      <c r="E3941" s="2" t="b">
        <f t="shared" ca="1" si="105"/>
        <v>1</v>
      </c>
      <c r="F3941" s="2" t="str" cm="1">
        <f t="array" aca="1" ref="F3941" ca="1">IF(G3941&lt;&gt;"",INDIRECT("'"&amp;G3941&amp;"'!"&amp;H3941),"")</f>
        <v/>
      </c>
      <c r="G3941" s="1533"/>
      <c r="I3941" s="4"/>
      <c r="J3941" s="4"/>
      <c r="K3941" s="4"/>
    </row>
    <row r="3942" spans="1:11" x14ac:dyDescent="0.2">
      <c r="A3942" s="1">
        <v>3937</v>
      </c>
      <c r="D3942" s="4"/>
      <c r="E3942" s="2" t="b">
        <f t="shared" ca="1" si="105"/>
        <v>1</v>
      </c>
      <c r="F3942" s="2" t="str" cm="1">
        <f t="array" aca="1" ref="F3942" ca="1">IF(G3942&lt;&gt;"",INDIRECT("'"&amp;G3942&amp;"'!"&amp;H3942),"")</f>
        <v/>
      </c>
      <c r="G3942" s="1533"/>
      <c r="I3942" s="4"/>
      <c r="J3942" s="4"/>
      <c r="K3942" s="4"/>
    </row>
    <row r="3943" spans="1:11" x14ac:dyDescent="0.2">
      <c r="A3943" s="1">
        <v>3938</v>
      </c>
      <c r="D3943" s="4"/>
      <c r="E3943" s="2" t="b">
        <f t="shared" ca="1" si="105"/>
        <v>1</v>
      </c>
      <c r="F3943" s="2" t="str" cm="1">
        <f t="array" aca="1" ref="F3943" ca="1">IF(G3943&lt;&gt;"",INDIRECT("'"&amp;G3943&amp;"'!"&amp;H3943),"")</f>
        <v/>
      </c>
      <c r="G3943" s="1533"/>
      <c r="I3943" s="4"/>
      <c r="J3943" s="4"/>
      <c r="K3943" s="4"/>
    </row>
    <row r="3944" spans="1:11" x14ac:dyDescent="0.2">
      <c r="A3944" s="1">
        <v>3939</v>
      </c>
      <c r="D3944" s="4"/>
      <c r="E3944" s="2" t="b">
        <f t="shared" ca="1" si="105"/>
        <v>1</v>
      </c>
      <c r="F3944" s="2" t="str" cm="1">
        <f t="array" aca="1" ref="F3944" ca="1">IF(G3944&lt;&gt;"",INDIRECT("'"&amp;G3944&amp;"'!"&amp;H3944),"")</f>
        <v/>
      </c>
      <c r="G3944" s="1533"/>
      <c r="I3944" s="4"/>
      <c r="J3944" s="4"/>
      <c r="K3944" s="4"/>
    </row>
    <row r="3945" spans="1:11" x14ac:dyDescent="0.2">
      <c r="A3945" s="1">
        <v>3940</v>
      </c>
      <c r="D3945" s="4"/>
      <c r="E3945" s="2" t="b">
        <f t="shared" ca="1" si="105"/>
        <v>1</v>
      </c>
      <c r="F3945" s="2" t="str" cm="1">
        <f t="array" aca="1" ref="F3945" ca="1">IF(G3945&lt;&gt;"",INDIRECT("'"&amp;G3945&amp;"'!"&amp;H3945),"")</f>
        <v/>
      </c>
      <c r="G3945" s="1533"/>
      <c r="I3945" s="4"/>
      <c r="J3945" s="4"/>
      <c r="K3945" s="4"/>
    </row>
    <row r="3946" spans="1:11" x14ac:dyDescent="0.2">
      <c r="A3946" s="1">
        <v>3941</v>
      </c>
      <c r="D3946" s="4"/>
      <c r="E3946" s="2" t="b">
        <f t="shared" ca="1" si="105"/>
        <v>1</v>
      </c>
      <c r="F3946" s="2" t="str" cm="1">
        <f t="array" aca="1" ref="F3946" ca="1">IF(G3946&lt;&gt;"",INDIRECT("'"&amp;G3946&amp;"'!"&amp;H3946),"")</f>
        <v/>
      </c>
      <c r="G3946" s="1533"/>
      <c r="I3946" s="4"/>
      <c r="J3946" s="4"/>
      <c r="K3946" s="4"/>
    </row>
    <row r="3947" spans="1:11" x14ac:dyDescent="0.2">
      <c r="A3947" s="1">
        <v>3942</v>
      </c>
      <c r="D3947" s="4"/>
      <c r="E3947" s="2" t="b">
        <f t="shared" ca="1" si="105"/>
        <v>1</v>
      </c>
      <c r="F3947" s="2" t="str" cm="1">
        <f t="array" aca="1" ref="F3947" ca="1">IF(G3947&lt;&gt;"",INDIRECT("'"&amp;G3947&amp;"'!"&amp;H3947),"")</f>
        <v/>
      </c>
      <c r="G3947" s="1533"/>
      <c r="I3947" s="4"/>
      <c r="J3947" s="4"/>
      <c r="K3947" s="4"/>
    </row>
    <row r="3948" spans="1:11" x14ac:dyDescent="0.2">
      <c r="A3948" s="1">
        <v>3943</v>
      </c>
      <c r="D3948" s="4"/>
      <c r="E3948" s="2" t="b">
        <f t="shared" ca="1" si="105"/>
        <v>1</v>
      </c>
      <c r="F3948" s="2" t="str" cm="1">
        <f t="array" aca="1" ref="F3948" ca="1">IF(G3948&lt;&gt;"",INDIRECT("'"&amp;G3948&amp;"'!"&amp;H3948),"")</f>
        <v/>
      </c>
      <c r="G3948" s="1533"/>
      <c r="I3948" s="4"/>
      <c r="J3948" s="4"/>
      <c r="K3948" s="4"/>
    </row>
    <row r="3949" spans="1:11" x14ac:dyDescent="0.2">
      <c r="A3949" s="1">
        <v>3944</v>
      </c>
      <c r="D3949" s="4"/>
      <c r="E3949" s="2" t="b">
        <f t="shared" ca="1" si="105"/>
        <v>1</v>
      </c>
      <c r="F3949" s="2" t="str" cm="1">
        <f t="array" aca="1" ref="F3949" ca="1">IF(G3949&lt;&gt;"",INDIRECT("'"&amp;G3949&amp;"'!"&amp;H3949),"")</f>
        <v/>
      </c>
      <c r="G3949" s="1533"/>
      <c r="I3949" s="4"/>
      <c r="J3949" s="4"/>
      <c r="K3949" s="4"/>
    </row>
    <row r="3950" spans="1:11" x14ac:dyDescent="0.2">
      <c r="A3950" s="1">
        <v>3945</v>
      </c>
      <c r="D3950" s="4"/>
      <c r="E3950" s="2" t="b">
        <f t="shared" ca="1" si="105"/>
        <v>1</v>
      </c>
      <c r="F3950" s="2" t="str" cm="1">
        <f t="array" aca="1" ref="F3950" ca="1">IF(G3950&lt;&gt;"",INDIRECT("'"&amp;G3950&amp;"'!"&amp;H3950),"")</f>
        <v/>
      </c>
      <c r="G3950" s="1533"/>
      <c r="I3950" s="4"/>
      <c r="J3950" s="4"/>
      <c r="K3950" s="4"/>
    </row>
    <row r="3951" spans="1:11" x14ac:dyDescent="0.2">
      <c r="A3951" s="1">
        <v>3946</v>
      </c>
      <c r="D3951" s="4"/>
      <c r="E3951" s="2" t="b">
        <f t="shared" ca="1" si="105"/>
        <v>1</v>
      </c>
      <c r="F3951" s="2" t="str" cm="1">
        <f t="array" aca="1" ref="F3951" ca="1">IF(G3951&lt;&gt;"",INDIRECT("'"&amp;G3951&amp;"'!"&amp;H3951),"")</f>
        <v/>
      </c>
      <c r="G3951" s="1533"/>
      <c r="I3951" s="4"/>
      <c r="J3951" s="4"/>
      <c r="K3951" s="4"/>
    </row>
    <row r="3952" spans="1:11" x14ac:dyDescent="0.2">
      <c r="A3952" s="1">
        <v>3947</v>
      </c>
      <c r="D3952" s="4"/>
      <c r="E3952" s="2" t="b">
        <f t="shared" ca="1" si="105"/>
        <v>1</v>
      </c>
      <c r="F3952" s="2" t="str" cm="1">
        <f t="array" aca="1" ref="F3952" ca="1">IF(G3952&lt;&gt;"",INDIRECT("'"&amp;G3952&amp;"'!"&amp;H3952),"")</f>
        <v/>
      </c>
      <c r="G3952" s="1533"/>
      <c r="I3952" s="4"/>
      <c r="J3952" s="4"/>
      <c r="K3952" s="4"/>
    </row>
    <row r="3953" spans="1:11" x14ac:dyDescent="0.2">
      <c r="A3953" s="1">
        <v>3948</v>
      </c>
      <c r="D3953" s="4"/>
      <c r="E3953" s="2" t="b">
        <f t="shared" ca="1" si="105"/>
        <v>1</v>
      </c>
      <c r="F3953" s="2" t="str" cm="1">
        <f t="array" aca="1" ref="F3953" ca="1">IF(G3953&lt;&gt;"",INDIRECT("'"&amp;G3953&amp;"'!"&amp;H3953),"")</f>
        <v/>
      </c>
      <c r="G3953" s="1533"/>
      <c r="I3953" s="4"/>
      <c r="J3953" s="4"/>
      <c r="K3953" s="4"/>
    </row>
    <row r="3954" spans="1:11" x14ac:dyDescent="0.2">
      <c r="A3954" s="1">
        <v>3949</v>
      </c>
      <c r="D3954" s="4"/>
      <c r="E3954" s="2" t="b">
        <f t="shared" ca="1" si="105"/>
        <v>1</v>
      </c>
      <c r="F3954" s="2" t="str" cm="1">
        <f t="array" aca="1" ref="F3954" ca="1">IF(G3954&lt;&gt;"",INDIRECT("'"&amp;G3954&amp;"'!"&amp;H3954),"")</f>
        <v/>
      </c>
      <c r="G3954" s="1533"/>
      <c r="I3954" s="4"/>
      <c r="J3954" s="4"/>
      <c r="K3954" s="4"/>
    </row>
    <row r="3955" spans="1:11" x14ac:dyDescent="0.2">
      <c r="A3955" s="1">
        <v>3950</v>
      </c>
      <c r="D3955" s="4"/>
      <c r="E3955" s="2" t="b">
        <f t="shared" ca="1" si="105"/>
        <v>1</v>
      </c>
      <c r="F3955" s="2" t="str" cm="1">
        <f t="array" aca="1" ref="F3955" ca="1">IF(G3955&lt;&gt;"",INDIRECT("'"&amp;G3955&amp;"'!"&amp;H3955),"")</f>
        <v/>
      </c>
      <c r="G3955" s="1533"/>
      <c r="I3955" s="4"/>
      <c r="J3955" s="4"/>
      <c r="K3955" s="4"/>
    </row>
    <row r="3956" spans="1:11" x14ac:dyDescent="0.2">
      <c r="A3956" s="1">
        <v>3951</v>
      </c>
      <c r="D3956" s="4"/>
      <c r="E3956" s="2" t="b">
        <f t="shared" ca="1" si="105"/>
        <v>1</v>
      </c>
      <c r="F3956" s="2" t="str" cm="1">
        <f t="array" aca="1" ref="F3956" ca="1">IF(G3956&lt;&gt;"",INDIRECT("'"&amp;G3956&amp;"'!"&amp;H3956),"")</f>
        <v/>
      </c>
      <c r="G3956" s="1533"/>
      <c r="I3956" s="4"/>
      <c r="J3956" s="4"/>
      <c r="K3956" s="4"/>
    </row>
    <row r="3957" spans="1:11" x14ac:dyDescent="0.2">
      <c r="A3957" s="1">
        <v>3952</v>
      </c>
      <c r="D3957" s="4"/>
      <c r="E3957" s="2" t="b">
        <f t="shared" ca="1" si="105"/>
        <v>1</v>
      </c>
      <c r="F3957" s="2" t="str" cm="1">
        <f t="array" aca="1" ref="F3957" ca="1">IF(G3957&lt;&gt;"",INDIRECT("'"&amp;G3957&amp;"'!"&amp;H3957),"")</f>
        <v/>
      </c>
      <c r="G3957" s="1533"/>
      <c r="I3957" s="4"/>
      <c r="J3957" s="4"/>
      <c r="K3957" s="4"/>
    </row>
    <row r="3958" spans="1:11" x14ac:dyDescent="0.2">
      <c r="A3958" s="1">
        <v>3953</v>
      </c>
      <c r="D3958" s="4"/>
      <c r="E3958" s="2" t="b">
        <f t="shared" ca="1" si="105"/>
        <v>1</v>
      </c>
      <c r="F3958" s="2" t="str" cm="1">
        <f t="array" aca="1" ref="F3958" ca="1">IF(G3958&lt;&gt;"",INDIRECT("'"&amp;G3958&amp;"'!"&amp;H3958),"")</f>
        <v/>
      </c>
      <c r="G3958" s="1533"/>
      <c r="I3958" s="4"/>
      <c r="J3958" s="4"/>
      <c r="K3958" s="4"/>
    </row>
    <row r="3959" spans="1:11" x14ac:dyDescent="0.2">
      <c r="A3959" s="1">
        <v>3954</v>
      </c>
      <c r="D3959" s="4"/>
      <c r="E3959" s="2" t="b">
        <f t="shared" ca="1" si="105"/>
        <v>1</v>
      </c>
      <c r="F3959" s="2" t="str" cm="1">
        <f t="array" aca="1" ref="F3959" ca="1">IF(G3959&lt;&gt;"",INDIRECT("'"&amp;G3959&amp;"'!"&amp;H3959),"")</f>
        <v/>
      </c>
      <c r="G3959" s="1533"/>
      <c r="I3959" s="4"/>
      <c r="J3959" s="4"/>
      <c r="K3959" s="4"/>
    </row>
    <row r="3960" spans="1:11" x14ac:dyDescent="0.2">
      <c r="A3960" s="1">
        <v>3955</v>
      </c>
      <c r="D3960" s="4"/>
      <c r="E3960" s="2" t="b">
        <f t="shared" ca="1" si="105"/>
        <v>1</v>
      </c>
      <c r="F3960" s="2" t="str" cm="1">
        <f t="array" aca="1" ref="F3960" ca="1">IF(G3960&lt;&gt;"",INDIRECT("'"&amp;G3960&amp;"'!"&amp;H3960),"")</f>
        <v/>
      </c>
      <c r="G3960" s="1533"/>
      <c r="I3960" s="4"/>
      <c r="J3960" s="4"/>
      <c r="K3960" s="4"/>
    </row>
    <row r="3961" spans="1:11" x14ac:dyDescent="0.2">
      <c r="A3961" s="1">
        <v>3956</v>
      </c>
      <c r="D3961" s="4"/>
      <c r="E3961" s="2" t="b">
        <f t="shared" ca="1" si="105"/>
        <v>1</v>
      </c>
      <c r="F3961" s="2" t="str" cm="1">
        <f t="array" aca="1" ref="F3961" ca="1">IF(G3961&lt;&gt;"",INDIRECT("'"&amp;G3961&amp;"'!"&amp;H3961),"")</f>
        <v/>
      </c>
      <c r="G3961" s="1533"/>
      <c r="I3961" s="4"/>
      <c r="J3961" s="4"/>
      <c r="K3961" s="4"/>
    </row>
    <row r="3962" spans="1:11" x14ac:dyDescent="0.2">
      <c r="A3962" s="1">
        <v>3957</v>
      </c>
      <c r="D3962" s="4"/>
      <c r="E3962" s="2" t="b">
        <f t="shared" ca="1" si="105"/>
        <v>1</v>
      </c>
      <c r="F3962" s="2" t="str" cm="1">
        <f t="array" aca="1" ref="F3962" ca="1">IF(G3962&lt;&gt;"",INDIRECT("'"&amp;G3962&amp;"'!"&amp;H3962),"")</f>
        <v/>
      </c>
      <c r="G3962" s="1533"/>
      <c r="I3962" s="4"/>
      <c r="J3962" s="4"/>
      <c r="K3962" s="4"/>
    </row>
    <row r="3963" spans="1:11" x14ac:dyDescent="0.2">
      <c r="A3963" s="1">
        <v>3958</v>
      </c>
      <c r="D3963" s="4"/>
      <c r="E3963" s="2" t="b">
        <f t="shared" ca="1" si="105"/>
        <v>1</v>
      </c>
      <c r="F3963" s="2" t="str" cm="1">
        <f t="array" aca="1" ref="F3963" ca="1">IF(G3963&lt;&gt;"",INDIRECT("'"&amp;G3963&amp;"'!"&amp;H3963),"")</f>
        <v/>
      </c>
      <c r="G3963" s="1533"/>
      <c r="I3963" s="4"/>
      <c r="J3963" s="4"/>
      <c r="K3963" s="4"/>
    </row>
    <row r="3964" spans="1:11" x14ac:dyDescent="0.2">
      <c r="A3964" s="1">
        <v>3959</v>
      </c>
      <c r="D3964" s="4"/>
      <c r="E3964" s="2" t="b">
        <f t="shared" ca="1" si="105"/>
        <v>1</v>
      </c>
      <c r="F3964" s="2" t="str" cm="1">
        <f t="array" aca="1" ref="F3964" ca="1">IF(G3964&lt;&gt;"",INDIRECT("'"&amp;G3964&amp;"'!"&amp;H3964),"")</f>
        <v/>
      </c>
      <c r="G3964" s="1533"/>
      <c r="I3964" s="4"/>
      <c r="J3964" s="4"/>
      <c r="K3964" s="4"/>
    </row>
    <row r="3965" spans="1:11" x14ac:dyDescent="0.2">
      <c r="A3965" s="1">
        <v>3960</v>
      </c>
      <c r="D3965" s="4"/>
      <c r="E3965" s="2" t="b">
        <f t="shared" ca="1" si="105"/>
        <v>1</v>
      </c>
      <c r="F3965" s="2" t="str" cm="1">
        <f t="array" aca="1" ref="F3965" ca="1">IF(G3965&lt;&gt;"",INDIRECT("'"&amp;G3965&amp;"'!"&amp;H3965),"")</f>
        <v/>
      </c>
      <c r="G3965" s="1533"/>
      <c r="I3965" s="4"/>
      <c r="J3965" s="4"/>
      <c r="K3965" s="4"/>
    </row>
    <row r="3966" spans="1:11" x14ac:dyDescent="0.2">
      <c r="A3966" s="1">
        <v>3961</v>
      </c>
      <c r="D3966" s="4"/>
      <c r="E3966" s="2" t="b">
        <f t="shared" ca="1" si="105"/>
        <v>1</v>
      </c>
      <c r="F3966" s="2" t="str" cm="1">
        <f t="array" aca="1" ref="F3966" ca="1">IF(G3966&lt;&gt;"",INDIRECT("'"&amp;G3966&amp;"'!"&amp;H3966),"")</f>
        <v/>
      </c>
      <c r="G3966" s="1533"/>
      <c r="I3966" s="4"/>
      <c r="J3966" s="4"/>
      <c r="K3966" s="4"/>
    </row>
    <row r="3967" spans="1:11" x14ac:dyDescent="0.2">
      <c r="A3967" s="1">
        <v>3962</v>
      </c>
      <c r="D3967" s="4"/>
      <c r="E3967" s="2" t="b">
        <f t="shared" ca="1" si="105"/>
        <v>1</v>
      </c>
      <c r="F3967" s="2" t="str" cm="1">
        <f t="array" aca="1" ref="F3967" ca="1">IF(G3967&lt;&gt;"",INDIRECT("'"&amp;G3967&amp;"'!"&amp;H3967),"")</f>
        <v/>
      </c>
      <c r="G3967" s="1533"/>
      <c r="I3967" s="4"/>
      <c r="J3967" s="4"/>
      <c r="K3967" s="4"/>
    </row>
    <row r="3968" spans="1:11" x14ac:dyDescent="0.2">
      <c r="A3968" s="1">
        <v>3963</v>
      </c>
      <c r="D3968" s="4"/>
      <c r="E3968" s="2" t="b">
        <f t="shared" ca="1" si="105"/>
        <v>1</v>
      </c>
      <c r="F3968" s="2" t="str" cm="1">
        <f t="array" aca="1" ref="F3968" ca="1">IF(G3968&lt;&gt;"",INDIRECT("'"&amp;G3968&amp;"'!"&amp;H3968),"")</f>
        <v/>
      </c>
      <c r="G3968" s="1533"/>
      <c r="I3968" s="4"/>
      <c r="J3968" s="4"/>
      <c r="K3968" s="4"/>
    </row>
    <row r="3969" spans="1:11" x14ac:dyDescent="0.2">
      <c r="A3969" s="1">
        <v>3964</v>
      </c>
      <c r="D3969" s="4"/>
      <c r="E3969" s="2" t="b">
        <f t="shared" ca="1" si="105"/>
        <v>1</v>
      </c>
      <c r="F3969" s="2" t="str" cm="1">
        <f t="array" aca="1" ref="F3969" ca="1">IF(G3969&lt;&gt;"",INDIRECT("'"&amp;G3969&amp;"'!"&amp;H3969),"")</f>
        <v/>
      </c>
      <c r="G3969" s="1533"/>
      <c r="I3969" s="4"/>
      <c r="J3969" s="4"/>
      <c r="K3969" s="4"/>
    </row>
    <row r="3970" spans="1:11" x14ac:dyDescent="0.2">
      <c r="A3970" s="1">
        <v>3965</v>
      </c>
      <c r="D3970" s="4"/>
      <c r="E3970" s="2" t="b">
        <f t="shared" ref="E3970:E4033" ca="1" si="106">F3970=B3970</f>
        <v>1</v>
      </c>
      <c r="F3970" s="2" t="str" cm="1">
        <f t="array" aca="1" ref="F3970" ca="1">IF(G3970&lt;&gt;"",INDIRECT("'"&amp;G3970&amp;"'!"&amp;H3970),"")</f>
        <v/>
      </c>
      <c r="G3970" s="1533"/>
      <c r="I3970" s="4"/>
      <c r="J3970" s="4"/>
      <c r="K3970" s="4"/>
    </row>
    <row r="3971" spans="1:11" x14ac:dyDescent="0.2">
      <c r="A3971" s="1">
        <v>3966</v>
      </c>
      <c r="D3971" s="4"/>
      <c r="E3971" s="2" t="b">
        <f t="shared" ca="1" si="106"/>
        <v>1</v>
      </c>
      <c r="F3971" s="2" t="str" cm="1">
        <f t="array" aca="1" ref="F3971" ca="1">IF(G3971&lt;&gt;"",INDIRECT("'"&amp;G3971&amp;"'!"&amp;H3971),"")</f>
        <v/>
      </c>
      <c r="G3971" s="1533"/>
      <c r="I3971" s="4"/>
      <c r="J3971" s="4"/>
      <c r="K3971" s="4"/>
    </row>
    <row r="3972" spans="1:11" x14ac:dyDescent="0.2">
      <c r="A3972" s="1">
        <v>3967</v>
      </c>
      <c r="D3972" s="4"/>
      <c r="E3972" s="2" t="b">
        <f t="shared" ca="1" si="106"/>
        <v>1</v>
      </c>
      <c r="F3972" s="2" t="str" cm="1">
        <f t="array" aca="1" ref="F3972" ca="1">IF(G3972&lt;&gt;"",INDIRECT("'"&amp;G3972&amp;"'!"&amp;H3972),"")</f>
        <v/>
      </c>
      <c r="G3972" s="1533"/>
      <c r="I3972" s="4"/>
      <c r="J3972" s="4"/>
      <c r="K3972" s="4"/>
    </row>
    <row r="3973" spans="1:11" x14ac:dyDescent="0.2">
      <c r="A3973" s="1">
        <v>3968</v>
      </c>
      <c r="D3973" s="4"/>
      <c r="E3973" s="2" t="b">
        <f t="shared" ca="1" si="106"/>
        <v>1</v>
      </c>
      <c r="F3973" s="2" t="str" cm="1">
        <f t="array" aca="1" ref="F3973" ca="1">IF(G3973&lt;&gt;"",INDIRECT("'"&amp;G3973&amp;"'!"&amp;H3973),"")</f>
        <v/>
      </c>
      <c r="G3973" s="1533"/>
      <c r="I3973" s="4"/>
      <c r="J3973" s="4"/>
      <c r="K3973" s="4"/>
    </row>
    <row r="3974" spans="1:11" x14ac:dyDescent="0.2">
      <c r="A3974" s="1">
        <v>3969</v>
      </c>
      <c r="D3974" s="4"/>
      <c r="E3974" s="2" t="b">
        <f t="shared" ca="1" si="106"/>
        <v>1</v>
      </c>
      <c r="F3974" s="2" t="str" cm="1">
        <f t="array" aca="1" ref="F3974" ca="1">IF(G3974&lt;&gt;"",INDIRECT("'"&amp;G3974&amp;"'!"&amp;H3974),"")</f>
        <v/>
      </c>
      <c r="G3974" s="1533"/>
      <c r="I3974" s="4"/>
      <c r="J3974" s="4"/>
      <c r="K3974" s="4"/>
    </row>
    <row r="3975" spans="1:11" x14ac:dyDescent="0.2">
      <c r="A3975" s="1">
        <v>3970</v>
      </c>
      <c r="D3975" s="4"/>
      <c r="E3975" s="2" t="b">
        <f t="shared" ca="1" si="106"/>
        <v>1</v>
      </c>
      <c r="F3975" s="2" t="str" cm="1">
        <f t="array" aca="1" ref="F3975" ca="1">IF(G3975&lt;&gt;"",INDIRECT("'"&amp;G3975&amp;"'!"&amp;H3975),"")</f>
        <v/>
      </c>
      <c r="G3975" s="1533"/>
      <c r="I3975" s="4"/>
      <c r="J3975" s="4"/>
      <c r="K3975" s="4"/>
    </row>
    <row r="3976" spans="1:11" x14ac:dyDescent="0.2">
      <c r="A3976" s="1">
        <v>3971</v>
      </c>
      <c r="D3976" s="4"/>
      <c r="E3976" s="2" t="b">
        <f t="shared" ca="1" si="106"/>
        <v>1</v>
      </c>
      <c r="F3976" s="2" t="str" cm="1">
        <f t="array" aca="1" ref="F3976" ca="1">IF(G3976&lt;&gt;"",INDIRECT("'"&amp;G3976&amp;"'!"&amp;H3976),"")</f>
        <v/>
      </c>
      <c r="G3976" s="1533"/>
      <c r="I3976" s="4"/>
      <c r="J3976" s="4"/>
      <c r="K3976" s="4"/>
    </row>
    <row r="3977" spans="1:11" x14ac:dyDescent="0.2">
      <c r="A3977" s="1">
        <v>3972</v>
      </c>
      <c r="D3977" s="4"/>
      <c r="E3977" s="2" t="b">
        <f t="shared" ca="1" si="106"/>
        <v>1</v>
      </c>
      <c r="F3977" s="2" t="str" cm="1">
        <f t="array" aca="1" ref="F3977" ca="1">IF(G3977&lt;&gt;"",INDIRECT("'"&amp;G3977&amp;"'!"&amp;H3977),"")</f>
        <v/>
      </c>
      <c r="G3977" s="1533"/>
      <c r="I3977" s="4"/>
      <c r="J3977" s="4"/>
      <c r="K3977" s="4"/>
    </row>
    <row r="3978" spans="1:11" x14ac:dyDescent="0.2">
      <c r="A3978" s="1">
        <v>3973</v>
      </c>
      <c r="D3978" s="4"/>
      <c r="E3978" s="2" t="b">
        <f t="shared" ca="1" si="106"/>
        <v>1</v>
      </c>
      <c r="F3978" s="2" t="str" cm="1">
        <f t="array" aca="1" ref="F3978" ca="1">IF(G3978&lt;&gt;"",INDIRECT("'"&amp;G3978&amp;"'!"&amp;H3978),"")</f>
        <v/>
      </c>
      <c r="G3978" s="1533"/>
      <c r="I3978" s="4"/>
      <c r="J3978" s="4"/>
      <c r="K3978" s="4"/>
    </row>
    <row r="3979" spans="1:11" x14ac:dyDescent="0.2">
      <c r="A3979" s="1">
        <v>3974</v>
      </c>
      <c r="D3979" s="4"/>
      <c r="E3979" s="2" t="b">
        <f t="shared" ca="1" si="106"/>
        <v>1</v>
      </c>
      <c r="F3979" s="2" t="str" cm="1">
        <f t="array" aca="1" ref="F3979" ca="1">IF(G3979&lt;&gt;"",INDIRECT("'"&amp;G3979&amp;"'!"&amp;H3979),"")</f>
        <v/>
      </c>
      <c r="G3979" s="1533"/>
      <c r="I3979" s="4"/>
      <c r="J3979" s="4"/>
      <c r="K3979" s="4"/>
    </row>
    <row r="3980" spans="1:11" x14ac:dyDescent="0.2">
      <c r="A3980" s="1">
        <v>3975</v>
      </c>
      <c r="D3980" s="4"/>
      <c r="E3980" s="2" t="b">
        <f t="shared" ca="1" si="106"/>
        <v>1</v>
      </c>
      <c r="F3980" s="2" t="str" cm="1">
        <f t="array" aca="1" ref="F3980" ca="1">IF(G3980&lt;&gt;"",INDIRECT("'"&amp;G3980&amp;"'!"&amp;H3980),"")</f>
        <v/>
      </c>
      <c r="G3980" s="1533"/>
      <c r="I3980" s="4"/>
      <c r="J3980" s="4"/>
      <c r="K3980" s="4"/>
    </row>
    <row r="3981" spans="1:11" x14ac:dyDescent="0.2">
      <c r="A3981" s="1">
        <v>3976</v>
      </c>
      <c r="D3981" s="4"/>
      <c r="E3981" s="2" t="b">
        <f t="shared" ca="1" si="106"/>
        <v>1</v>
      </c>
      <c r="F3981" s="2" t="str" cm="1">
        <f t="array" aca="1" ref="F3981" ca="1">IF(G3981&lt;&gt;"",INDIRECT("'"&amp;G3981&amp;"'!"&amp;H3981),"")</f>
        <v/>
      </c>
      <c r="G3981" s="1533"/>
      <c r="I3981" s="4"/>
      <c r="J3981" s="4"/>
      <c r="K3981" s="4"/>
    </row>
    <row r="3982" spans="1:11" x14ac:dyDescent="0.2">
      <c r="A3982" s="1">
        <v>3977</v>
      </c>
      <c r="D3982" s="4"/>
      <c r="E3982" s="2" t="b">
        <f t="shared" ca="1" si="106"/>
        <v>1</v>
      </c>
      <c r="F3982" s="2" t="str" cm="1">
        <f t="array" aca="1" ref="F3982" ca="1">IF(G3982&lt;&gt;"",INDIRECT("'"&amp;G3982&amp;"'!"&amp;H3982),"")</f>
        <v/>
      </c>
      <c r="G3982" s="1533"/>
      <c r="I3982" s="4"/>
      <c r="J3982" s="4"/>
      <c r="K3982" s="4"/>
    </row>
    <row r="3983" spans="1:11" x14ac:dyDescent="0.2">
      <c r="A3983" s="1">
        <v>3978</v>
      </c>
      <c r="D3983" s="4"/>
      <c r="E3983" s="2" t="b">
        <f t="shared" ca="1" si="106"/>
        <v>1</v>
      </c>
      <c r="F3983" s="2" t="str" cm="1">
        <f t="array" aca="1" ref="F3983" ca="1">IF(G3983&lt;&gt;"",INDIRECT("'"&amp;G3983&amp;"'!"&amp;H3983),"")</f>
        <v/>
      </c>
      <c r="G3983" s="1533"/>
      <c r="I3983" s="4"/>
      <c r="J3983" s="4"/>
      <c r="K3983" s="4"/>
    </row>
    <row r="3984" spans="1:11" x14ac:dyDescent="0.2">
      <c r="A3984" s="1">
        <v>3979</v>
      </c>
      <c r="D3984" s="4"/>
      <c r="E3984" s="2" t="b">
        <f t="shared" ca="1" si="106"/>
        <v>1</v>
      </c>
      <c r="F3984" s="2" t="str" cm="1">
        <f t="array" aca="1" ref="F3984" ca="1">IF(G3984&lt;&gt;"",INDIRECT("'"&amp;G3984&amp;"'!"&amp;H3984),"")</f>
        <v/>
      </c>
      <c r="G3984" s="1533"/>
      <c r="I3984" s="4"/>
      <c r="J3984" s="4"/>
      <c r="K3984" s="4"/>
    </row>
    <row r="3985" spans="1:11" x14ac:dyDescent="0.2">
      <c r="A3985" s="1">
        <v>3980</v>
      </c>
      <c r="D3985" s="4"/>
      <c r="E3985" s="2" t="b">
        <f t="shared" ca="1" si="106"/>
        <v>1</v>
      </c>
      <c r="F3985" s="2" t="str" cm="1">
        <f t="array" aca="1" ref="F3985" ca="1">IF(G3985&lt;&gt;"",INDIRECT("'"&amp;G3985&amp;"'!"&amp;H3985),"")</f>
        <v/>
      </c>
      <c r="G3985" s="1533"/>
      <c r="I3985" s="4"/>
      <c r="J3985" s="4"/>
      <c r="K3985" s="4"/>
    </row>
    <row r="3986" spans="1:11" x14ac:dyDescent="0.2">
      <c r="A3986" s="1">
        <v>3981</v>
      </c>
      <c r="D3986" s="4"/>
      <c r="E3986" s="2" t="b">
        <f t="shared" ca="1" si="106"/>
        <v>1</v>
      </c>
      <c r="F3986" s="2" t="str" cm="1">
        <f t="array" aca="1" ref="F3986" ca="1">IF(G3986&lt;&gt;"",INDIRECT("'"&amp;G3986&amp;"'!"&amp;H3986),"")</f>
        <v/>
      </c>
      <c r="G3986" s="1533"/>
      <c r="I3986" s="4"/>
      <c r="J3986" s="4"/>
      <c r="K3986" s="4"/>
    </row>
    <row r="3987" spans="1:11" x14ac:dyDescent="0.2">
      <c r="A3987" s="1">
        <v>3982</v>
      </c>
      <c r="D3987" s="4"/>
      <c r="E3987" s="2" t="b">
        <f t="shared" ca="1" si="106"/>
        <v>1</v>
      </c>
      <c r="F3987" s="2" t="str" cm="1">
        <f t="array" aca="1" ref="F3987" ca="1">IF(G3987&lt;&gt;"",INDIRECT("'"&amp;G3987&amp;"'!"&amp;H3987),"")</f>
        <v/>
      </c>
      <c r="G3987" s="1533"/>
      <c r="I3987" s="4"/>
      <c r="J3987" s="4"/>
      <c r="K3987" s="4"/>
    </row>
    <row r="3988" spans="1:11" x14ac:dyDescent="0.2">
      <c r="A3988" s="1">
        <v>3983</v>
      </c>
      <c r="D3988" s="4"/>
      <c r="E3988" s="2" t="b">
        <f t="shared" ca="1" si="106"/>
        <v>1</v>
      </c>
      <c r="F3988" s="2" t="str" cm="1">
        <f t="array" aca="1" ref="F3988" ca="1">IF(G3988&lt;&gt;"",INDIRECT("'"&amp;G3988&amp;"'!"&amp;H3988),"")</f>
        <v/>
      </c>
      <c r="G3988" s="1533"/>
      <c r="I3988" s="4"/>
      <c r="J3988" s="4"/>
      <c r="K3988" s="4"/>
    </row>
    <row r="3989" spans="1:11" x14ac:dyDescent="0.2">
      <c r="A3989" s="1">
        <v>3984</v>
      </c>
      <c r="D3989" s="4"/>
      <c r="E3989" s="2" t="b">
        <f t="shared" ca="1" si="106"/>
        <v>1</v>
      </c>
      <c r="F3989" s="2" t="str" cm="1">
        <f t="array" aca="1" ref="F3989" ca="1">IF(G3989&lt;&gt;"",INDIRECT("'"&amp;G3989&amp;"'!"&amp;H3989),"")</f>
        <v/>
      </c>
      <c r="G3989" s="1533"/>
      <c r="I3989" s="4"/>
      <c r="J3989" s="4"/>
      <c r="K3989" s="4"/>
    </row>
    <row r="3990" spans="1:11" x14ac:dyDescent="0.2">
      <c r="A3990" s="1">
        <v>3985</v>
      </c>
      <c r="D3990" s="4"/>
      <c r="E3990" s="2" t="b">
        <f t="shared" ca="1" si="106"/>
        <v>1</v>
      </c>
      <c r="F3990" s="2" t="str" cm="1">
        <f t="array" aca="1" ref="F3990" ca="1">IF(G3990&lt;&gt;"",INDIRECT("'"&amp;G3990&amp;"'!"&amp;H3990),"")</f>
        <v/>
      </c>
      <c r="G3990" s="1533"/>
      <c r="I3990" s="4"/>
      <c r="J3990" s="4"/>
      <c r="K3990" s="4"/>
    </row>
    <row r="3991" spans="1:11" x14ac:dyDescent="0.2">
      <c r="A3991" s="1">
        <v>3986</v>
      </c>
      <c r="D3991" s="4"/>
      <c r="E3991" s="2" t="b">
        <f t="shared" ca="1" si="106"/>
        <v>1</v>
      </c>
      <c r="F3991" s="2" t="str" cm="1">
        <f t="array" aca="1" ref="F3991" ca="1">IF(G3991&lt;&gt;"",INDIRECT("'"&amp;G3991&amp;"'!"&amp;H3991),"")</f>
        <v/>
      </c>
      <c r="G3991" s="1533"/>
      <c r="I3991" s="4"/>
      <c r="J3991" s="4"/>
      <c r="K3991" s="4"/>
    </row>
    <row r="3992" spans="1:11" x14ac:dyDescent="0.2">
      <c r="A3992" s="1">
        <v>3987</v>
      </c>
      <c r="D3992" s="4"/>
      <c r="E3992" s="2" t="b">
        <f t="shared" ca="1" si="106"/>
        <v>1</v>
      </c>
      <c r="F3992" s="2" t="str" cm="1">
        <f t="array" aca="1" ref="F3992" ca="1">IF(G3992&lt;&gt;"",INDIRECT("'"&amp;G3992&amp;"'!"&amp;H3992),"")</f>
        <v/>
      </c>
      <c r="G3992" s="1533"/>
      <c r="I3992" s="4"/>
      <c r="J3992" s="4"/>
      <c r="K3992" s="4"/>
    </row>
    <row r="3993" spans="1:11" x14ac:dyDescent="0.2">
      <c r="A3993" s="1">
        <v>3988</v>
      </c>
      <c r="D3993" s="4"/>
      <c r="E3993" s="2" t="b">
        <f t="shared" ca="1" si="106"/>
        <v>1</v>
      </c>
      <c r="F3993" s="2" t="str" cm="1">
        <f t="array" aca="1" ref="F3993" ca="1">IF(G3993&lt;&gt;"",INDIRECT("'"&amp;G3993&amp;"'!"&amp;H3993),"")</f>
        <v/>
      </c>
      <c r="G3993" s="1533"/>
      <c r="I3993" s="4"/>
      <c r="J3993" s="4"/>
      <c r="K3993" s="4"/>
    </row>
    <row r="3994" spans="1:11" x14ac:dyDescent="0.2">
      <c r="A3994" s="1">
        <v>3989</v>
      </c>
      <c r="D3994" s="4"/>
      <c r="E3994" s="2" t="b">
        <f t="shared" ca="1" si="106"/>
        <v>1</v>
      </c>
      <c r="F3994" s="2" t="str" cm="1">
        <f t="array" aca="1" ref="F3994" ca="1">IF(G3994&lt;&gt;"",INDIRECT("'"&amp;G3994&amp;"'!"&amp;H3994),"")</f>
        <v/>
      </c>
      <c r="G3994" s="1533"/>
      <c r="I3994" s="4"/>
      <c r="J3994" s="4"/>
      <c r="K3994" s="4"/>
    </row>
    <row r="3995" spans="1:11" x14ac:dyDescent="0.2">
      <c r="A3995" s="1">
        <v>3990</v>
      </c>
      <c r="D3995" s="4"/>
      <c r="E3995" s="2" t="b">
        <f t="shared" ca="1" si="106"/>
        <v>1</v>
      </c>
      <c r="F3995" s="2" t="str" cm="1">
        <f t="array" aca="1" ref="F3995" ca="1">IF(G3995&lt;&gt;"",INDIRECT("'"&amp;G3995&amp;"'!"&amp;H3995),"")</f>
        <v/>
      </c>
      <c r="G3995" s="1533"/>
      <c r="I3995" s="4"/>
      <c r="J3995" s="4"/>
      <c r="K3995" s="4"/>
    </row>
    <row r="3996" spans="1:11" x14ac:dyDescent="0.2">
      <c r="A3996" s="1">
        <v>3991</v>
      </c>
      <c r="D3996" s="4"/>
      <c r="E3996" s="2" t="b">
        <f t="shared" ca="1" si="106"/>
        <v>1</v>
      </c>
      <c r="F3996" s="2" t="str" cm="1">
        <f t="array" aca="1" ref="F3996" ca="1">IF(G3996&lt;&gt;"",INDIRECT("'"&amp;G3996&amp;"'!"&amp;H3996),"")</f>
        <v/>
      </c>
      <c r="G3996" s="1533"/>
      <c r="I3996" s="4"/>
      <c r="J3996" s="4"/>
      <c r="K3996" s="4"/>
    </row>
    <row r="3997" spans="1:11" x14ac:dyDescent="0.2">
      <c r="A3997" s="1">
        <v>3992</v>
      </c>
      <c r="D3997" s="4"/>
      <c r="E3997" s="2" t="b">
        <f t="shared" ca="1" si="106"/>
        <v>1</v>
      </c>
      <c r="F3997" s="2" t="str" cm="1">
        <f t="array" aca="1" ref="F3997" ca="1">IF(G3997&lt;&gt;"",INDIRECT("'"&amp;G3997&amp;"'!"&amp;H3997),"")</f>
        <v/>
      </c>
      <c r="G3997" s="1533"/>
      <c r="I3997" s="4"/>
      <c r="J3997" s="4"/>
      <c r="K3997" s="4"/>
    </row>
    <row r="3998" spans="1:11" x14ac:dyDescent="0.2">
      <c r="A3998" s="1">
        <v>3993</v>
      </c>
      <c r="D3998" s="4"/>
      <c r="E3998" s="2" t="b">
        <f t="shared" ca="1" si="106"/>
        <v>1</v>
      </c>
      <c r="F3998" s="2" t="str" cm="1">
        <f t="array" aca="1" ref="F3998" ca="1">IF(G3998&lt;&gt;"",INDIRECT("'"&amp;G3998&amp;"'!"&amp;H3998),"")</f>
        <v/>
      </c>
      <c r="G3998" s="1533"/>
      <c r="I3998" s="4"/>
      <c r="J3998" s="4"/>
      <c r="K3998" s="4"/>
    </row>
    <row r="3999" spans="1:11" x14ac:dyDescent="0.2">
      <c r="A3999" s="1">
        <v>3994</v>
      </c>
      <c r="D3999" s="4"/>
      <c r="E3999" s="2" t="b">
        <f t="shared" ca="1" si="106"/>
        <v>1</v>
      </c>
      <c r="F3999" s="2" t="str" cm="1">
        <f t="array" aca="1" ref="F3999" ca="1">IF(G3999&lt;&gt;"",INDIRECT("'"&amp;G3999&amp;"'!"&amp;H3999),"")</f>
        <v/>
      </c>
      <c r="G3999" s="1533"/>
      <c r="I3999" s="4"/>
      <c r="J3999" s="4"/>
      <c r="K3999" s="4"/>
    </row>
    <row r="4000" spans="1:11" x14ac:dyDescent="0.2">
      <c r="A4000" s="1">
        <v>3995</v>
      </c>
      <c r="D4000" s="4"/>
      <c r="E4000" s="2" t="b">
        <f t="shared" ca="1" si="106"/>
        <v>1</v>
      </c>
      <c r="F4000" s="2" t="str" cm="1">
        <f t="array" aca="1" ref="F4000" ca="1">IF(G4000&lt;&gt;"",INDIRECT("'"&amp;G4000&amp;"'!"&amp;H4000),"")</f>
        <v/>
      </c>
      <c r="G4000" s="1533"/>
      <c r="I4000" s="4"/>
      <c r="J4000" s="4"/>
      <c r="K4000" s="4"/>
    </row>
    <row r="4001" spans="1:11" x14ac:dyDescent="0.2">
      <c r="A4001" s="1">
        <v>3996</v>
      </c>
      <c r="D4001" s="4"/>
      <c r="E4001" s="2" t="b">
        <f t="shared" ca="1" si="106"/>
        <v>1</v>
      </c>
      <c r="F4001" s="2" t="str" cm="1">
        <f t="array" aca="1" ref="F4001" ca="1">IF(G4001&lt;&gt;"",INDIRECT("'"&amp;G4001&amp;"'!"&amp;H4001),"")</f>
        <v/>
      </c>
      <c r="G4001" s="1533"/>
      <c r="I4001" s="4"/>
      <c r="J4001" s="4"/>
      <c r="K4001" s="4"/>
    </row>
    <row r="4002" spans="1:11" x14ac:dyDescent="0.2">
      <c r="A4002" s="1">
        <v>3997</v>
      </c>
      <c r="D4002" s="4"/>
      <c r="E4002" s="2" t="b">
        <f t="shared" ca="1" si="106"/>
        <v>1</v>
      </c>
      <c r="F4002" s="2" t="str" cm="1">
        <f t="array" aca="1" ref="F4002" ca="1">IF(G4002&lt;&gt;"",INDIRECT("'"&amp;G4002&amp;"'!"&amp;H4002),"")</f>
        <v/>
      </c>
      <c r="G4002" s="1533"/>
      <c r="I4002" s="4"/>
      <c r="J4002" s="4"/>
      <c r="K4002" s="4"/>
    </row>
    <row r="4003" spans="1:11" x14ac:dyDescent="0.2">
      <c r="A4003" s="1">
        <v>3998</v>
      </c>
      <c r="D4003" s="4"/>
      <c r="E4003" s="2" t="b">
        <f t="shared" ca="1" si="106"/>
        <v>1</v>
      </c>
      <c r="F4003" s="2" t="str" cm="1">
        <f t="array" aca="1" ref="F4003" ca="1">IF(G4003&lt;&gt;"",INDIRECT("'"&amp;G4003&amp;"'!"&amp;H4003),"")</f>
        <v/>
      </c>
      <c r="G4003" s="1533"/>
      <c r="I4003" s="4"/>
      <c r="J4003" s="4"/>
      <c r="K4003" s="4"/>
    </row>
    <row r="4004" spans="1:11" x14ac:dyDescent="0.2">
      <c r="A4004" s="1">
        <v>3999</v>
      </c>
      <c r="D4004" s="4"/>
      <c r="E4004" s="2" t="b">
        <f t="shared" ca="1" si="106"/>
        <v>1</v>
      </c>
      <c r="F4004" s="2" t="str" cm="1">
        <f t="array" aca="1" ref="F4004" ca="1">IF(G4004&lt;&gt;"",INDIRECT("'"&amp;G4004&amp;"'!"&amp;H4004),"")</f>
        <v/>
      </c>
      <c r="G4004" s="1533"/>
      <c r="I4004" s="4"/>
      <c r="J4004" s="4"/>
      <c r="K4004" s="4"/>
    </row>
    <row r="4005" spans="1:11" x14ac:dyDescent="0.2">
      <c r="A4005" s="1">
        <v>4000</v>
      </c>
      <c r="D4005" s="4"/>
      <c r="E4005" s="2" t="b">
        <f t="shared" ca="1" si="106"/>
        <v>1</v>
      </c>
      <c r="F4005" s="2" t="str" cm="1">
        <f t="array" aca="1" ref="F4005" ca="1">IF(G4005&lt;&gt;"",INDIRECT("'"&amp;G4005&amp;"'!"&amp;H4005),"")</f>
        <v/>
      </c>
      <c r="G4005" s="1533"/>
      <c r="I4005" s="4"/>
      <c r="J4005" s="4"/>
      <c r="K4005" s="4"/>
    </row>
    <row r="4006" spans="1:11" x14ac:dyDescent="0.2">
      <c r="A4006" s="1">
        <v>4001</v>
      </c>
      <c r="D4006" s="4"/>
      <c r="E4006" s="2" t="b">
        <f t="shared" ca="1" si="106"/>
        <v>1</v>
      </c>
      <c r="F4006" s="2" t="str" cm="1">
        <f t="array" aca="1" ref="F4006" ca="1">IF(G4006&lt;&gt;"",INDIRECT("'"&amp;G4006&amp;"'!"&amp;H4006),"")</f>
        <v/>
      </c>
      <c r="G4006" s="1533"/>
      <c r="I4006" s="4"/>
      <c r="J4006" s="4"/>
      <c r="K4006" s="4"/>
    </row>
    <row r="4007" spans="1:11" x14ac:dyDescent="0.2">
      <c r="A4007" s="1">
        <v>4002</v>
      </c>
      <c r="D4007" s="4"/>
      <c r="E4007" s="2" t="b">
        <f t="shared" ca="1" si="106"/>
        <v>1</v>
      </c>
      <c r="F4007" s="2" t="str" cm="1">
        <f t="array" aca="1" ref="F4007" ca="1">IF(G4007&lt;&gt;"",INDIRECT("'"&amp;G4007&amp;"'!"&amp;H4007),"")</f>
        <v/>
      </c>
      <c r="G4007" s="1533"/>
      <c r="I4007" s="4"/>
      <c r="J4007" s="4"/>
      <c r="K4007" s="4"/>
    </row>
    <row r="4008" spans="1:11" x14ac:dyDescent="0.2">
      <c r="A4008" s="1">
        <v>4003</v>
      </c>
      <c r="D4008" s="4"/>
      <c r="E4008" s="2" t="b">
        <f t="shared" ca="1" si="106"/>
        <v>1</v>
      </c>
      <c r="F4008" s="2" t="str" cm="1">
        <f t="array" aca="1" ref="F4008" ca="1">IF(G4008&lt;&gt;"",INDIRECT("'"&amp;G4008&amp;"'!"&amp;H4008),"")</f>
        <v/>
      </c>
      <c r="G4008" s="1533"/>
      <c r="I4008" s="4"/>
      <c r="J4008" s="4"/>
      <c r="K4008" s="4"/>
    </row>
    <row r="4009" spans="1:11" x14ac:dyDescent="0.2">
      <c r="A4009" s="1">
        <v>4004</v>
      </c>
      <c r="D4009" s="4"/>
      <c r="E4009" s="2" t="b">
        <f t="shared" ca="1" si="106"/>
        <v>1</v>
      </c>
      <c r="F4009" s="2" t="str" cm="1">
        <f t="array" aca="1" ref="F4009" ca="1">IF(G4009&lt;&gt;"",INDIRECT("'"&amp;G4009&amp;"'!"&amp;H4009),"")</f>
        <v/>
      </c>
      <c r="G4009" s="1533"/>
      <c r="I4009" s="4"/>
      <c r="J4009" s="4"/>
      <c r="K4009" s="4"/>
    </row>
    <row r="4010" spans="1:11" x14ac:dyDescent="0.2">
      <c r="A4010" s="1">
        <v>4005</v>
      </c>
      <c r="D4010" s="4"/>
      <c r="E4010" s="2" t="b">
        <f t="shared" ca="1" si="106"/>
        <v>1</v>
      </c>
      <c r="F4010" s="2" t="str" cm="1">
        <f t="array" aca="1" ref="F4010" ca="1">IF(G4010&lt;&gt;"",INDIRECT("'"&amp;G4010&amp;"'!"&amp;H4010),"")</f>
        <v/>
      </c>
      <c r="G4010" s="1533"/>
      <c r="I4010" s="4"/>
      <c r="J4010" s="4"/>
      <c r="K4010" s="4"/>
    </row>
    <row r="4011" spans="1:11" x14ac:dyDescent="0.2">
      <c r="A4011" s="1">
        <v>4006</v>
      </c>
      <c r="D4011" s="4"/>
      <c r="E4011" s="2" t="b">
        <f t="shared" ca="1" si="106"/>
        <v>1</v>
      </c>
      <c r="F4011" s="2" t="str" cm="1">
        <f t="array" aca="1" ref="F4011" ca="1">IF(G4011&lt;&gt;"",INDIRECT("'"&amp;G4011&amp;"'!"&amp;H4011),"")</f>
        <v/>
      </c>
      <c r="G4011" s="1533"/>
      <c r="I4011" s="4"/>
      <c r="J4011" s="4"/>
      <c r="K4011" s="4"/>
    </row>
    <row r="4012" spans="1:11" x14ac:dyDescent="0.2">
      <c r="A4012" s="1">
        <v>4007</v>
      </c>
      <c r="D4012" s="4"/>
      <c r="E4012" s="2" t="b">
        <f t="shared" ca="1" si="106"/>
        <v>1</v>
      </c>
      <c r="F4012" s="2" t="str" cm="1">
        <f t="array" aca="1" ref="F4012" ca="1">IF(G4012&lt;&gt;"",INDIRECT("'"&amp;G4012&amp;"'!"&amp;H4012),"")</f>
        <v/>
      </c>
      <c r="G4012" s="1533"/>
      <c r="I4012" s="4"/>
      <c r="J4012" s="4"/>
      <c r="K4012" s="4"/>
    </row>
    <row r="4013" spans="1:11" x14ac:dyDescent="0.2">
      <c r="A4013" s="1">
        <v>4008</v>
      </c>
      <c r="D4013" s="4"/>
      <c r="E4013" s="2" t="b">
        <f t="shared" ca="1" si="106"/>
        <v>1</v>
      </c>
      <c r="F4013" s="2" t="str" cm="1">
        <f t="array" aca="1" ref="F4013" ca="1">IF(G4013&lt;&gt;"",INDIRECT("'"&amp;G4013&amp;"'!"&amp;H4013),"")</f>
        <v/>
      </c>
      <c r="G4013" s="1533"/>
      <c r="I4013" s="4"/>
      <c r="J4013" s="4"/>
      <c r="K4013" s="4"/>
    </row>
    <row r="4014" spans="1:11" x14ac:dyDescent="0.2">
      <c r="A4014" s="1">
        <v>4009</v>
      </c>
      <c r="D4014" s="4"/>
      <c r="E4014" s="2" t="b">
        <f t="shared" ca="1" si="106"/>
        <v>1</v>
      </c>
      <c r="F4014" s="2" t="str" cm="1">
        <f t="array" aca="1" ref="F4014" ca="1">IF(G4014&lt;&gt;"",INDIRECT("'"&amp;G4014&amp;"'!"&amp;H4014),"")</f>
        <v/>
      </c>
      <c r="G4014" s="1533"/>
      <c r="I4014" s="4"/>
      <c r="J4014" s="4"/>
      <c r="K4014" s="4"/>
    </row>
    <row r="4015" spans="1:11" x14ac:dyDescent="0.2">
      <c r="A4015" s="1">
        <v>4010</v>
      </c>
      <c r="D4015" s="4"/>
      <c r="E4015" s="2" t="b">
        <f t="shared" ca="1" si="106"/>
        <v>1</v>
      </c>
      <c r="F4015" s="2" t="str" cm="1">
        <f t="array" aca="1" ref="F4015" ca="1">IF(G4015&lt;&gt;"",INDIRECT("'"&amp;G4015&amp;"'!"&amp;H4015),"")</f>
        <v/>
      </c>
      <c r="G4015" s="1533"/>
      <c r="I4015" s="4"/>
      <c r="J4015" s="4"/>
      <c r="K4015" s="4"/>
    </row>
    <row r="4016" spans="1:11" x14ac:dyDescent="0.2">
      <c r="A4016" s="1">
        <v>4011</v>
      </c>
      <c r="D4016" s="4"/>
      <c r="E4016" s="2" t="b">
        <f t="shared" ca="1" si="106"/>
        <v>1</v>
      </c>
      <c r="F4016" s="2" t="str" cm="1">
        <f t="array" aca="1" ref="F4016" ca="1">IF(G4016&lt;&gt;"",INDIRECT("'"&amp;G4016&amp;"'!"&amp;H4016),"")</f>
        <v/>
      </c>
      <c r="G4016" s="1533"/>
      <c r="I4016" s="4"/>
      <c r="J4016" s="4"/>
      <c r="K4016" s="4"/>
    </row>
    <row r="4017" spans="1:11" x14ac:dyDescent="0.2">
      <c r="A4017" s="1">
        <v>4012</v>
      </c>
      <c r="D4017" s="4"/>
      <c r="E4017" s="2" t="b">
        <f t="shared" ca="1" si="106"/>
        <v>1</v>
      </c>
      <c r="F4017" s="2" t="str" cm="1">
        <f t="array" aca="1" ref="F4017" ca="1">IF(G4017&lt;&gt;"",INDIRECT("'"&amp;G4017&amp;"'!"&amp;H4017),"")</f>
        <v/>
      </c>
      <c r="G4017" s="1533"/>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33" t="s">
        <v>6772</v>
      </c>
      <c r="H4018" s="2" t="s">
        <v>5140</v>
      </c>
    </row>
    <row r="4019" spans="1:11" x14ac:dyDescent="0.2">
      <c r="A4019">
        <v>4014</v>
      </c>
      <c r="B4019" s="7">
        <f>'EstExp 12-20'!D124</f>
        <v>0</v>
      </c>
      <c r="C4019" s="3">
        <f t="shared" si="107"/>
        <v>4014</v>
      </c>
      <c r="E4019" s="2" t="b">
        <f t="shared" ca="1" si="106"/>
        <v>1</v>
      </c>
      <c r="F4019" s="2" cm="1">
        <f t="array" aca="1" ref="F4019" ca="1">IF(G4019&lt;&gt;"",INDIRECT("'"&amp;G4019&amp;"'!"&amp;H4019),"")</f>
        <v>0</v>
      </c>
      <c r="G4019" s="1533" t="s">
        <v>6772</v>
      </c>
      <c r="H4019" s="2" t="s">
        <v>5141</v>
      </c>
    </row>
    <row r="4020" spans="1:11" x14ac:dyDescent="0.2">
      <c r="A4020">
        <v>4015</v>
      </c>
      <c r="B4020" s="7">
        <f>'EstExp 12-20'!E124</f>
        <v>0</v>
      </c>
      <c r="C4020" s="3">
        <f t="shared" si="107"/>
        <v>4015</v>
      </c>
      <c r="E4020" s="2" t="b">
        <f t="shared" ca="1" si="106"/>
        <v>1</v>
      </c>
      <c r="F4020" s="2" cm="1">
        <f t="array" aca="1" ref="F4020" ca="1">IF(G4020&lt;&gt;"",INDIRECT("'"&amp;G4020&amp;"'!"&amp;H4020),"")</f>
        <v>0</v>
      </c>
      <c r="G4020" s="1533" t="s">
        <v>6772</v>
      </c>
      <c r="H4020" s="2" t="s">
        <v>5142</v>
      </c>
    </row>
    <row r="4021" spans="1:11" x14ac:dyDescent="0.2">
      <c r="A4021">
        <v>4016</v>
      </c>
      <c r="B4021" s="7">
        <f>'EstExp 12-20'!F124</f>
        <v>0</v>
      </c>
      <c r="C4021" s="3">
        <f t="shared" si="107"/>
        <v>4016</v>
      </c>
      <c r="E4021" s="2" t="b">
        <f t="shared" ca="1" si="106"/>
        <v>1</v>
      </c>
      <c r="F4021" s="2" cm="1">
        <f t="array" aca="1" ref="F4021" ca="1">IF(G4021&lt;&gt;"",INDIRECT("'"&amp;G4021&amp;"'!"&amp;H4021),"")</f>
        <v>0</v>
      </c>
      <c r="G4021" s="1533" t="s">
        <v>6772</v>
      </c>
      <c r="H4021" s="2" t="s">
        <v>5143</v>
      </c>
    </row>
    <row r="4022" spans="1:11" x14ac:dyDescent="0.2">
      <c r="A4022">
        <v>4017</v>
      </c>
      <c r="B4022" s="7">
        <f>'EstExp 12-20'!G124</f>
        <v>0</v>
      </c>
      <c r="C4022" s="3">
        <f t="shared" si="107"/>
        <v>4017</v>
      </c>
      <c r="E4022" s="2" t="b">
        <f t="shared" ca="1" si="106"/>
        <v>1</v>
      </c>
      <c r="F4022" s="2" cm="1">
        <f t="array" aca="1" ref="F4022" ca="1">IF(G4022&lt;&gt;"",INDIRECT("'"&amp;G4022&amp;"'!"&amp;H4022),"")</f>
        <v>0</v>
      </c>
      <c r="G4022" s="1533" t="s">
        <v>6772</v>
      </c>
      <c r="H4022" s="2" t="s">
        <v>5144</v>
      </c>
    </row>
    <row r="4023" spans="1:11" x14ac:dyDescent="0.2">
      <c r="A4023">
        <v>4018</v>
      </c>
      <c r="B4023" s="7">
        <f>'EstExp 12-20'!H124</f>
        <v>0</v>
      </c>
      <c r="C4023" s="3">
        <f t="shared" si="107"/>
        <v>4018</v>
      </c>
      <c r="E4023" s="2" t="b">
        <f t="shared" ca="1" si="106"/>
        <v>1</v>
      </c>
      <c r="F4023" s="2" cm="1">
        <f t="array" aca="1" ref="F4023" ca="1">IF(G4023&lt;&gt;"",INDIRECT("'"&amp;G4023&amp;"'!"&amp;H4023),"")</f>
        <v>0</v>
      </c>
      <c r="G4023" s="1533" t="s">
        <v>6772</v>
      </c>
      <c r="H4023" s="2" t="s">
        <v>5145</v>
      </c>
    </row>
    <row r="4024" spans="1:11" x14ac:dyDescent="0.2">
      <c r="A4024">
        <v>4019</v>
      </c>
      <c r="B4024" s="7">
        <f>'EstExp 12-20'!K124</f>
        <v>0</v>
      </c>
      <c r="C4024" s="3">
        <f t="shared" si="107"/>
        <v>4019</v>
      </c>
      <c r="E4024" s="2" t="b">
        <f t="shared" ca="1" si="106"/>
        <v>1</v>
      </c>
      <c r="F4024" s="2" cm="1">
        <f t="array" aca="1" ref="F4024" ca="1">IF(G4024&lt;&gt;"",INDIRECT("'"&amp;G4024&amp;"'!"&amp;H4024),"")</f>
        <v>0</v>
      </c>
      <c r="G4024" s="1533" t="s">
        <v>6772</v>
      </c>
      <c r="H4024" s="2" t="s">
        <v>5146</v>
      </c>
    </row>
    <row r="4025" spans="1:11" x14ac:dyDescent="0.2">
      <c r="A4025">
        <v>4020</v>
      </c>
      <c r="B4025" s="7">
        <f>'EstExp 12-20'!C184</f>
        <v>0</v>
      </c>
      <c r="C4025" s="3">
        <f t="shared" si="107"/>
        <v>4020</v>
      </c>
      <c r="E4025" s="2" t="b">
        <f t="shared" ca="1" si="106"/>
        <v>1</v>
      </c>
      <c r="F4025" s="2" cm="1">
        <f t="array" aca="1" ref="F4025" ca="1">IF(G4025&lt;&gt;"",INDIRECT("'"&amp;G4025&amp;"'!"&amp;H4025),"")</f>
        <v>0</v>
      </c>
      <c r="G4025" s="1533" t="s">
        <v>6772</v>
      </c>
      <c r="H4025" s="2" t="s">
        <v>5147</v>
      </c>
    </row>
    <row r="4026" spans="1:11" x14ac:dyDescent="0.2">
      <c r="A4026">
        <v>4021</v>
      </c>
      <c r="B4026" s="7">
        <f>'EstExp 12-20'!D184</f>
        <v>0</v>
      </c>
      <c r="C4026" s="3">
        <f t="shared" si="107"/>
        <v>4021</v>
      </c>
      <c r="E4026" s="2" t="b">
        <f t="shared" ca="1" si="106"/>
        <v>1</v>
      </c>
      <c r="F4026" s="2" cm="1">
        <f t="array" aca="1" ref="F4026" ca="1">IF(G4026&lt;&gt;"",INDIRECT("'"&amp;G4026&amp;"'!"&amp;H4026),"")</f>
        <v>0</v>
      </c>
      <c r="G4026" s="1533" t="s">
        <v>6772</v>
      </c>
      <c r="H4026" s="2" t="s">
        <v>5148</v>
      </c>
    </row>
    <row r="4027" spans="1:11" x14ac:dyDescent="0.2">
      <c r="A4027">
        <v>4022</v>
      </c>
      <c r="B4027" s="7">
        <f>'EstExp 12-20'!E184</f>
        <v>0</v>
      </c>
      <c r="C4027" s="3">
        <f t="shared" si="107"/>
        <v>4022</v>
      </c>
      <c r="E4027" s="2" t="b">
        <f t="shared" ca="1" si="106"/>
        <v>1</v>
      </c>
      <c r="F4027" s="2" cm="1">
        <f t="array" aca="1" ref="F4027" ca="1">IF(G4027&lt;&gt;"",INDIRECT("'"&amp;G4027&amp;"'!"&amp;H4027),"")</f>
        <v>0</v>
      </c>
      <c r="G4027" s="1533" t="s">
        <v>6772</v>
      </c>
      <c r="H4027" s="2" t="s">
        <v>5149</v>
      </c>
    </row>
    <row r="4028" spans="1:11" x14ac:dyDescent="0.2">
      <c r="A4028">
        <v>4023</v>
      </c>
      <c r="B4028" s="7">
        <f>'EstExp 12-20'!F184</f>
        <v>0</v>
      </c>
      <c r="C4028" s="3">
        <f t="shared" si="107"/>
        <v>4023</v>
      </c>
      <c r="E4028" s="2" t="b">
        <f t="shared" ca="1" si="106"/>
        <v>1</v>
      </c>
      <c r="F4028" s="2" cm="1">
        <f t="array" aca="1" ref="F4028" ca="1">IF(G4028&lt;&gt;"",INDIRECT("'"&amp;G4028&amp;"'!"&amp;H4028),"")</f>
        <v>0</v>
      </c>
      <c r="G4028" s="1533" t="s">
        <v>6772</v>
      </c>
      <c r="H4028" s="2" t="s">
        <v>5150</v>
      </c>
    </row>
    <row r="4029" spans="1:11" x14ac:dyDescent="0.2">
      <c r="A4029">
        <v>4024</v>
      </c>
      <c r="B4029" s="7">
        <f>'EstExp 12-20'!G184</f>
        <v>0</v>
      </c>
      <c r="C4029" s="3">
        <f t="shared" si="107"/>
        <v>4024</v>
      </c>
      <c r="E4029" s="2" t="b">
        <f t="shared" ca="1" si="106"/>
        <v>1</v>
      </c>
      <c r="F4029" s="2" cm="1">
        <f t="array" aca="1" ref="F4029" ca="1">IF(G4029&lt;&gt;"",INDIRECT("'"&amp;G4029&amp;"'!"&amp;H4029),"")</f>
        <v>0</v>
      </c>
      <c r="G4029" s="1533" t="s">
        <v>6772</v>
      </c>
      <c r="H4029" s="2" t="s">
        <v>5151</v>
      </c>
    </row>
    <row r="4030" spans="1:11" x14ac:dyDescent="0.2">
      <c r="A4030">
        <v>4025</v>
      </c>
      <c r="B4030" s="7">
        <f>'EstExp 12-20'!H184</f>
        <v>0</v>
      </c>
      <c r="C4030" s="3">
        <f t="shared" si="107"/>
        <v>4025</v>
      </c>
      <c r="E4030" s="2" t="b">
        <f t="shared" ca="1" si="106"/>
        <v>1</v>
      </c>
      <c r="F4030" s="2" cm="1">
        <f t="array" aca="1" ref="F4030" ca="1">IF(G4030&lt;&gt;"",INDIRECT("'"&amp;G4030&amp;"'!"&amp;H4030),"")</f>
        <v>0</v>
      </c>
      <c r="G4030" s="1533" t="s">
        <v>6772</v>
      </c>
      <c r="H4030" s="2" t="s">
        <v>5152</v>
      </c>
    </row>
    <row r="4031" spans="1:11" x14ac:dyDescent="0.2">
      <c r="A4031">
        <v>4026</v>
      </c>
      <c r="B4031" s="7">
        <f>'EstExp 12-20'!K184</f>
        <v>0</v>
      </c>
      <c r="C4031" s="3">
        <f t="shared" si="107"/>
        <v>4026</v>
      </c>
      <c r="E4031" s="2" t="b">
        <f t="shared" ca="1" si="106"/>
        <v>1</v>
      </c>
      <c r="F4031" s="2" cm="1">
        <f t="array" aca="1" ref="F4031" ca="1">IF(G4031&lt;&gt;"",INDIRECT("'"&amp;G4031&amp;"'!"&amp;H4031),"")</f>
        <v>0</v>
      </c>
      <c r="G4031" s="1533" t="s">
        <v>6772</v>
      </c>
      <c r="H4031" s="2" t="s">
        <v>5153</v>
      </c>
    </row>
    <row r="4032" spans="1:11" x14ac:dyDescent="0.2">
      <c r="A4032" s="1">
        <v>4027</v>
      </c>
      <c r="D4032" s="4"/>
      <c r="E4032" s="2" t="b">
        <f t="shared" ca="1" si="106"/>
        <v>1</v>
      </c>
      <c r="F4032" s="2" t="str" cm="1">
        <f t="array" aca="1" ref="F4032" ca="1">IF(G4032&lt;&gt;"",INDIRECT("'"&amp;G4032&amp;"'!"&amp;H4032),"")</f>
        <v/>
      </c>
      <c r="G4032" s="1533"/>
      <c r="I4032" s="4"/>
      <c r="J4032" s="4"/>
      <c r="K4032" s="4"/>
    </row>
    <row r="4033" spans="1:11" x14ac:dyDescent="0.2">
      <c r="A4033" s="1">
        <v>4028</v>
      </c>
      <c r="D4033" s="4"/>
      <c r="E4033" s="2" t="b">
        <f t="shared" ca="1" si="106"/>
        <v>1</v>
      </c>
      <c r="F4033" s="2" t="str" cm="1">
        <f t="array" aca="1" ref="F4033" ca="1">IF(G4033&lt;&gt;"",INDIRECT("'"&amp;G4033&amp;"'!"&amp;H4033),"")</f>
        <v/>
      </c>
      <c r="G4033" s="1533"/>
      <c r="I4033" s="4"/>
      <c r="J4033" s="4"/>
      <c r="K4033" s="4"/>
    </row>
    <row r="4034" spans="1:11" x14ac:dyDescent="0.2">
      <c r="A4034" s="1">
        <v>4029</v>
      </c>
      <c r="D4034" s="4"/>
      <c r="E4034" s="2" t="b">
        <f t="shared" ref="E4034:E4097" ca="1" si="108">F4034=B4034</f>
        <v>1</v>
      </c>
      <c r="F4034" s="2" t="str" cm="1">
        <f t="array" aca="1" ref="F4034" ca="1">IF(G4034&lt;&gt;"",INDIRECT("'"&amp;G4034&amp;"'!"&amp;H4034),"")</f>
        <v/>
      </c>
      <c r="G4034" s="1533"/>
      <c r="I4034" s="4"/>
      <c r="J4034" s="4"/>
      <c r="K4034" s="4"/>
    </row>
    <row r="4035" spans="1:11" x14ac:dyDescent="0.2">
      <c r="A4035" s="1">
        <v>4030</v>
      </c>
      <c r="D4035" s="4"/>
      <c r="E4035" s="2" t="b">
        <f t="shared" ca="1" si="108"/>
        <v>1</v>
      </c>
      <c r="F4035" s="2" t="str" cm="1">
        <f t="array" aca="1" ref="F4035" ca="1">IF(G4035&lt;&gt;"",INDIRECT("'"&amp;G4035&amp;"'!"&amp;H4035),"")</f>
        <v/>
      </c>
      <c r="G4035" s="1533"/>
      <c r="I4035" s="4"/>
      <c r="J4035" s="4"/>
      <c r="K4035" s="4"/>
    </row>
    <row r="4036" spans="1:11" x14ac:dyDescent="0.2">
      <c r="A4036" s="1">
        <v>4031</v>
      </c>
      <c r="D4036" s="4"/>
      <c r="E4036" s="2" t="b">
        <f t="shared" ca="1" si="108"/>
        <v>1</v>
      </c>
      <c r="F4036" s="2" t="str" cm="1">
        <f t="array" aca="1" ref="F4036" ca="1">IF(G4036&lt;&gt;"",INDIRECT("'"&amp;G4036&amp;"'!"&amp;H4036),"")</f>
        <v/>
      </c>
      <c r="G4036" s="1533"/>
      <c r="I4036" s="4"/>
      <c r="J4036" s="4"/>
      <c r="K4036" s="4"/>
    </row>
    <row r="4037" spans="1:11" x14ac:dyDescent="0.2">
      <c r="A4037" s="1">
        <v>4032</v>
      </c>
      <c r="D4037" s="4"/>
      <c r="E4037" s="2" t="b">
        <f t="shared" ca="1" si="108"/>
        <v>1</v>
      </c>
      <c r="F4037" s="2" t="str" cm="1">
        <f t="array" aca="1" ref="F4037" ca="1">IF(G4037&lt;&gt;"",INDIRECT("'"&amp;G4037&amp;"'!"&amp;H4037),"")</f>
        <v/>
      </c>
      <c r="G4037" s="1533"/>
      <c r="I4037" s="4"/>
      <c r="J4037" s="4"/>
      <c r="K4037" s="4"/>
    </row>
    <row r="4038" spans="1:11" x14ac:dyDescent="0.2">
      <c r="A4038" s="1">
        <v>4033</v>
      </c>
      <c r="D4038" s="4"/>
      <c r="E4038" s="2" t="b">
        <f t="shared" ca="1" si="108"/>
        <v>1</v>
      </c>
      <c r="F4038" s="2" t="str" cm="1">
        <f t="array" aca="1" ref="F4038" ca="1">IF(G4038&lt;&gt;"",INDIRECT("'"&amp;G4038&amp;"'!"&amp;H4038),"")</f>
        <v/>
      </c>
      <c r="G4038" s="1533"/>
      <c r="I4038" s="4"/>
      <c r="J4038" s="4"/>
      <c r="K4038" s="4"/>
    </row>
    <row r="4039" spans="1:11" x14ac:dyDescent="0.2">
      <c r="A4039" s="1">
        <v>4034</v>
      </c>
      <c r="D4039" s="4"/>
      <c r="E4039" s="2" t="b">
        <f t="shared" ca="1" si="108"/>
        <v>1</v>
      </c>
      <c r="F4039" s="2" t="str" cm="1">
        <f t="array" aca="1" ref="F4039" ca="1">IF(G4039&lt;&gt;"",INDIRECT("'"&amp;G4039&amp;"'!"&amp;H4039),"")</f>
        <v/>
      </c>
      <c r="G4039" s="1533"/>
      <c r="I4039" s="4"/>
      <c r="J4039" s="4"/>
      <c r="K4039" s="4"/>
    </row>
    <row r="4040" spans="1:11" x14ac:dyDescent="0.2">
      <c r="A4040" s="1">
        <v>4035</v>
      </c>
      <c r="D4040" s="3" t="s">
        <v>299</v>
      </c>
      <c r="E4040" s="2" t="b">
        <f t="shared" ca="1" si="108"/>
        <v>1</v>
      </c>
      <c r="F4040" s="2" t="str" cm="1">
        <f t="array" aca="1" ref="F4040" ca="1">IF(G4040&lt;&gt;"",INDIRECT("'"&amp;G4040&amp;"'!"&amp;H4040),"")</f>
        <v/>
      </c>
      <c r="G4040" s="1533"/>
    </row>
    <row r="4041" spans="1:11" x14ac:dyDescent="0.2">
      <c r="A4041" s="1">
        <v>4036</v>
      </c>
      <c r="D4041" s="3" t="s">
        <v>299</v>
      </c>
      <c r="E4041" s="2" t="b">
        <f t="shared" ca="1" si="108"/>
        <v>1</v>
      </c>
      <c r="F4041" s="2" t="str" cm="1">
        <f t="array" aca="1" ref="F4041" ca="1">IF(G4041&lt;&gt;"",INDIRECT("'"&amp;G4041&amp;"'!"&amp;H4041),"")</f>
        <v/>
      </c>
      <c r="G4041" s="1533"/>
    </row>
    <row r="4042" spans="1:11" x14ac:dyDescent="0.2">
      <c r="A4042" s="1">
        <v>4037</v>
      </c>
      <c r="D4042" s="3" t="s">
        <v>299</v>
      </c>
      <c r="E4042" s="2" t="b">
        <f t="shared" ca="1" si="108"/>
        <v>1</v>
      </c>
      <c r="F4042" s="2" t="str" cm="1">
        <f t="array" aca="1" ref="F4042" ca="1">IF(G4042&lt;&gt;"",INDIRECT("'"&amp;G4042&amp;"'!"&amp;H4042),"")</f>
        <v/>
      </c>
      <c r="G4042" s="1533"/>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33" t="s">
        <v>6772</v>
      </c>
      <c r="H4043" s="2" t="s">
        <v>5154</v>
      </c>
    </row>
    <row r="4044" spans="1:11" x14ac:dyDescent="0.2">
      <c r="A4044">
        <v>4039</v>
      </c>
      <c r="B4044" s="7">
        <f>'EstExp 12-20'!K305</f>
        <v>0</v>
      </c>
      <c r="C4044" s="3">
        <f t="shared" si="109"/>
        <v>4039</v>
      </c>
      <c r="E4044" s="2" t="b">
        <f t="shared" ca="1" si="108"/>
        <v>1</v>
      </c>
      <c r="F4044" s="2" cm="1">
        <f t="array" aca="1" ref="F4044" ca="1">IF(G4044&lt;&gt;"",INDIRECT("'"&amp;G4044&amp;"'!"&amp;H4044),"")</f>
        <v>0</v>
      </c>
      <c r="G4044" s="1533" t="s">
        <v>6772</v>
      </c>
      <c r="H4044" s="2" t="s">
        <v>5155</v>
      </c>
    </row>
    <row r="4045" spans="1:11" x14ac:dyDescent="0.2">
      <c r="A4045" s="1">
        <v>4040</v>
      </c>
      <c r="D4045" s="3" t="s">
        <v>163</v>
      </c>
      <c r="E4045" s="2" t="b">
        <f t="shared" ca="1" si="108"/>
        <v>1</v>
      </c>
      <c r="F4045" s="2" t="str" cm="1">
        <f t="array" aca="1" ref="F4045" ca="1">IF(G4045&lt;&gt;"",INDIRECT("'"&amp;G4045&amp;"'!"&amp;H4045),"")</f>
        <v/>
      </c>
      <c r="G4045" s="1533"/>
    </row>
    <row r="4046" spans="1:11" x14ac:dyDescent="0.2">
      <c r="A4046" s="1">
        <v>4041</v>
      </c>
      <c r="D4046" s="3" t="s">
        <v>299</v>
      </c>
      <c r="E4046" s="2" t="b">
        <f t="shared" ca="1" si="108"/>
        <v>1</v>
      </c>
      <c r="F4046" s="2" t="str" cm="1">
        <f t="array" aca="1" ref="F4046" ca="1">IF(G4046&lt;&gt;"",INDIRECT("'"&amp;G4046&amp;"'!"&amp;H4046),"")</f>
        <v/>
      </c>
      <c r="G4046" s="1533"/>
    </row>
    <row r="4047" spans="1:11" x14ac:dyDescent="0.2">
      <c r="A4047" s="1">
        <v>4042</v>
      </c>
      <c r="E4047" s="2" t="b">
        <f t="shared" ca="1" si="108"/>
        <v>1</v>
      </c>
      <c r="F4047" s="2" t="str" cm="1">
        <f t="array" aca="1" ref="F4047" ca="1">IF(G4047&lt;&gt;"",INDIRECT("'"&amp;G4047&amp;"'!"&amp;H4047),"")</f>
        <v/>
      </c>
      <c r="G4047" s="1533"/>
    </row>
    <row r="4048" spans="1:11" x14ac:dyDescent="0.2">
      <c r="A4048" s="1">
        <v>4043</v>
      </c>
      <c r="E4048" s="2" t="b">
        <f t="shared" ca="1" si="108"/>
        <v>1</v>
      </c>
      <c r="F4048" s="2" t="str" cm="1">
        <f t="array" aca="1" ref="F4048" ca="1">IF(G4048&lt;&gt;"",INDIRECT("'"&amp;G4048&amp;"'!"&amp;H4048),"")</f>
        <v/>
      </c>
      <c r="G4048" s="1533"/>
    </row>
    <row r="4049" spans="1:11" x14ac:dyDescent="0.2">
      <c r="A4049" s="1">
        <v>4044</v>
      </c>
      <c r="E4049" s="2" t="b">
        <f t="shared" ca="1" si="108"/>
        <v>1</v>
      </c>
      <c r="F4049" s="2" t="str" cm="1">
        <f t="array" aca="1" ref="F4049" ca="1">IF(G4049&lt;&gt;"",INDIRECT("'"&amp;G4049&amp;"'!"&amp;H4049),"")</f>
        <v/>
      </c>
      <c r="G4049" s="1533"/>
    </row>
    <row r="4050" spans="1:11" x14ac:dyDescent="0.2">
      <c r="A4050" s="1">
        <v>4045</v>
      </c>
      <c r="E4050" s="2" t="b">
        <f t="shared" ca="1" si="108"/>
        <v>1</v>
      </c>
      <c r="F4050" s="2" t="str" cm="1">
        <f t="array" aca="1" ref="F4050" ca="1">IF(G4050&lt;&gt;"",INDIRECT("'"&amp;G4050&amp;"'!"&amp;H4050),"")</f>
        <v/>
      </c>
      <c r="G4050" s="1533"/>
    </row>
    <row r="4051" spans="1:11" x14ac:dyDescent="0.2">
      <c r="A4051" s="1">
        <v>4046</v>
      </c>
      <c r="E4051" s="2" t="b">
        <f t="shared" ca="1" si="108"/>
        <v>1</v>
      </c>
      <c r="F4051" s="2" t="str" cm="1">
        <f t="array" aca="1" ref="F4051" ca="1">IF(G4051&lt;&gt;"",INDIRECT("'"&amp;G4051&amp;"'!"&amp;H4051),"")</f>
        <v/>
      </c>
      <c r="G4051" s="1533"/>
    </row>
    <row r="4052" spans="1:11" x14ac:dyDescent="0.2">
      <c r="A4052" s="1">
        <v>4047</v>
      </c>
      <c r="E4052" s="2" t="b">
        <f t="shared" ca="1" si="108"/>
        <v>1</v>
      </c>
      <c r="F4052" s="2" t="str" cm="1">
        <f t="array" aca="1" ref="F4052" ca="1">IF(G4052&lt;&gt;"",INDIRECT("'"&amp;G4052&amp;"'!"&amp;H4052),"")</f>
        <v/>
      </c>
      <c r="G4052" s="1533"/>
    </row>
    <row r="4053" spans="1:11" x14ac:dyDescent="0.2">
      <c r="A4053" s="1">
        <v>4048</v>
      </c>
      <c r="E4053" s="2" t="b">
        <f t="shared" ca="1" si="108"/>
        <v>1</v>
      </c>
      <c r="F4053" s="2" t="str" cm="1">
        <f t="array" aca="1" ref="F4053" ca="1">IF(G4053&lt;&gt;"",INDIRECT("'"&amp;G4053&amp;"'!"&amp;H4053),"")</f>
        <v/>
      </c>
      <c r="G4053" s="1533"/>
    </row>
    <row r="4054" spans="1:11" x14ac:dyDescent="0.2">
      <c r="A4054" s="1">
        <v>4049</v>
      </c>
      <c r="E4054" s="2" t="b">
        <f t="shared" ca="1" si="108"/>
        <v>1</v>
      </c>
      <c r="F4054" s="2" t="str" cm="1">
        <f t="array" aca="1" ref="F4054" ca="1">IF(G4054&lt;&gt;"",INDIRECT("'"&amp;G4054&amp;"'!"&amp;H4054),"")</f>
        <v/>
      </c>
      <c r="G4054" s="1533"/>
    </row>
    <row r="4055" spans="1:11" x14ac:dyDescent="0.2">
      <c r="A4055" s="1">
        <v>4050</v>
      </c>
      <c r="E4055" s="2" t="b">
        <f t="shared" ca="1" si="108"/>
        <v>1</v>
      </c>
      <c r="F4055" s="2" t="str" cm="1">
        <f t="array" aca="1" ref="F4055" ca="1">IF(G4055&lt;&gt;"",INDIRECT("'"&amp;G4055&amp;"'!"&amp;H4055),"")</f>
        <v/>
      </c>
      <c r="G4055" s="1533"/>
    </row>
    <row r="4056" spans="1:11" x14ac:dyDescent="0.2">
      <c r="A4056" s="1">
        <v>4051</v>
      </c>
      <c r="E4056" s="2" t="b">
        <f t="shared" ca="1" si="108"/>
        <v>1</v>
      </c>
      <c r="F4056" s="2" t="str" cm="1">
        <f t="array" aca="1" ref="F4056" ca="1">IF(G4056&lt;&gt;"",INDIRECT("'"&amp;G4056&amp;"'!"&amp;H4056),"")</f>
        <v/>
      </c>
      <c r="G4056" s="1533"/>
    </row>
    <row r="4057" spans="1:11" x14ac:dyDescent="0.2">
      <c r="A4057">
        <v>4052</v>
      </c>
      <c r="B4057" s="7">
        <f>'BudgetSum 2-4'!C10</f>
        <v>0</v>
      </c>
      <c r="C4057" s="3">
        <f t="shared" si="109"/>
        <v>4052</v>
      </c>
      <c r="E4057" s="2" t="b">
        <f t="shared" ca="1" si="108"/>
        <v>1</v>
      </c>
      <c r="F4057" s="2" cm="1">
        <f t="array" aca="1" ref="F4057" ca="1">IF(G4057&lt;&gt;"",INDIRECT("'"&amp;G4057&amp;"'!"&amp;H4057),"")</f>
        <v>0</v>
      </c>
      <c r="G4057" s="1533" t="s">
        <v>6770</v>
      </c>
      <c r="H4057" s="2" t="s">
        <v>4232</v>
      </c>
    </row>
    <row r="4058" spans="1:11" x14ac:dyDescent="0.2">
      <c r="A4058">
        <v>4053</v>
      </c>
      <c r="B4058" s="7">
        <f>'BudgetSum 2-4'!D10</f>
        <v>0</v>
      </c>
      <c r="C4058" s="3">
        <f t="shared" si="109"/>
        <v>4053</v>
      </c>
      <c r="E4058" s="2" t="b">
        <f t="shared" ca="1" si="108"/>
        <v>1</v>
      </c>
      <c r="F4058" s="2" cm="1">
        <f t="array" aca="1" ref="F4058" ca="1">IF(G4058&lt;&gt;"",INDIRECT("'"&amp;G4058&amp;"'!"&amp;H4058),"")</f>
        <v>0</v>
      </c>
      <c r="G4058" s="1533" t="s">
        <v>6770</v>
      </c>
      <c r="H4058" s="2" t="s">
        <v>4245</v>
      </c>
    </row>
    <row r="4059" spans="1:11" x14ac:dyDescent="0.2">
      <c r="A4059">
        <v>4054</v>
      </c>
      <c r="B4059" s="7">
        <f>'BudgetSum 2-4'!E10</f>
        <v>0</v>
      </c>
      <c r="C4059" s="3">
        <f t="shared" si="109"/>
        <v>4054</v>
      </c>
      <c r="E4059" s="2" t="b">
        <f t="shared" ca="1" si="108"/>
        <v>1</v>
      </c>
      <c r="F4059" s="2" cm="1">
        <f t="array" aca="1" ref="F4059" ca="1">IF(G4059&lt;&gt;"",INDIRECT("'"&amp;G4059&amp;"'!"&amp;H4059),"")</f>
        <v>0</v>
      </c>
      <c r="G4059" s="1533" t="s">
        <v>6770</v>
      </c>
      <c r="H4059" s="2" t="s">
        <v>4256</v>
      </c>
    </row>
    <row r="4060" spans="1:11" x14ac:dyDescent="0.2">
      <c r="A4060">
        <v>4055</v>
      </c>
      <c r="B4060" s="7">
        <f>'BudgetSum 2-4'!F10</f>
        <v>0</v>
      </c>
      <c r="C4060" s="3">
        <f t="shared" si="109"/>
        <v>4055</v>
      </c>
      <c r="E4060" s="2" t="b">
        <f t="shared" ca="1" si="108"/>
        <v>1</v>
      </c>
      <c r="F4060" s="2" cm="1">
        <f t="array" aca="1" ref="F4060" ca="1">IF(G4060&lt;&gt;"",INDIRECT("'"&amp;G4060&amp;"'!"&amp;H4060),"")</f>
        <v>0</v>
      </c>
      <c r="G4060" s="1533" t="s">
        <v>6770</v>
      </c>
      <c r="H4060" s="2" t="s">
        <v>4267</v>
      </c>
    </row>
    <row r="4061" spans="1:11" x14ac:dyDescent="0.2">
      <c r="A4061">
        <v>4056</v>
      </c>
      <c r="B4061" s="7">
        <f>'BudgetSum 2-4'!G10</f>
        <v>0</v>
      </c>
      <c r="C4061" s="3">
        <f t="shared" si="109"/>
        <v>4056</v>
      </c>
      <c r="E4061" s="2" t="b">
        <f t="shared" ca="1" si="108"/>
        <v>1</v>
      </c>
      <c r="F4061" s="2" cm="1">
        <f t="array" aca="1" ref="F4061" ca="1">IF(G4061&lt;&gt;"",INDIRECT("'"&amp;G4061&amp;"'!"&amp;H4061),"")</f>
        <v>0</v>
      </c>
      <c r="G4061" s="1533" t="s">
        <v>6770</v>
      </c>
      <c r="H4061" s="2" t="s">
        <v>4278</v>
      </c>
    </row>
    <row r="4062" spans="1:11" x14ac:dyDescent="0.2">
      <c r="A4062">
        <v>4057</v>
      </c>
      <c r="B4062" s="7">
        <f>'BudgetSum 2-4'!H10</f>
        <v>0</v>
      </c>
      <c r="C4062" s="3">
        <f t="shared" si="109"/>
        <v>4057</v>
      </c>
      <c r="E4062" s="2" t="b">
        <f t="shared" ca="1" si="108"/>
        <v>1</v>
      </c>
      <c r="F4062" s="2" cm="1">
        <f t="array" aca="1" ref="F4062" ca="1">IF(G4062&lt;&gt;"",INDIRECT("'"&amp;G4062&amp;"'!"&amp;H4062),"")</f>
        <v>0</v>
      </c>
      <c r="G4062" s="1533" t="s">
        <v>6770</v>
      </c>
      <c r="H4062" s="2" t="s">
        <v>4288</v>
      </c>
    </row>
    <row r="4063" spans="1:11" x14ac:dyDescent="0.2">
      <c r="A4063" s="1">
        <v>4058</v>
      </c>
      <c r="D4063" s="4"/>
      <c r="E4063" s="2" t="b">
        <f t="shared" ca="1" si="108"/>
        <v>1</v>
      </c>
      <c r="F4063" s="2" t="str" cm="1">
        <f t="array" aca="1" ref="F4063" ca="1">IF(G4063&lt;&gt;"",INDIRECT("'"&amp;G4063&amp;"'!"&amp;H4063),"")</f>
        <v/>
      </c>
      <c r="G4063" s="1533"/>
      <c r="I4063" s="4"/>
      <c r="J4063" s="4"/>
      <c r="K4063" s="4"/>
    </row>
    <row r="4064" spans="1:11" x14ac:dyDescent="0.2">
      <c r="A4064" s="1">
        <v>4059</v>
      </c>
      <c r="E4064" s="2" t="b">
        <f t="shared" ca="1" si="108"/>
        <v>1</v>
      </c>
      <c r="F4064" s="2" t="str" cm="1">
        <f t="array" aca="1" ref="F4064" ca="1">IF(G4064&lt;&gt;"",INDIRECT("'"&amp;G4064&amp;"'!"&amp;H4064),"")</f>
        <v/>
      </c>
      <c r="G4064" s="1533"/>
    </row>
    <row r="4065" spans="1:8" x14ac:dyDescent="0.2">
      <c r="A4065">
        <v>4060</v>
      </c>
      <c r="B4065" s="7">
        <f>'BudgetSum 2-4'!K10</f>
        <v>0</v>
      </c>
      <c r="C4065" s="3">
        <f t="shared" si="109"/>
        <v>4060</v>
      </c>
      <c r="E4065" s="2" t="b">
        <f t="shared" ca="1" si="108"/>
        <v>1</v>
      </c>
      <c r="F4065" s="2" cm="1">
        <f t="array" aca="1" ref="F4065" ca="1">IF(G4065&lt;&gt;"",INDIRECT("'"&amp;G4065&amp;"'!"&amp;H4065),"")</f>
        <v>0</v>
      </c>
      <c r="G4065" s="1533" t="s">
        <v>6770</v>
      </c>
      <c r="H4065" s="2" t="s">
        <v>4306</v>
      </c>
    </row>
    <row r="4066" spans="1:8" x14ac:dyDescent="0.2">
      <c r="A4066">
        <v>4061</v>
      </c>
      <c r="B4066" s="7">
        <f>'BudgetSum 2-4'!C11</f>
        <v>89361000</v>
      </c>
      <c r="C4066" s="3">
        <f t="shared" si="109"/>
        <v>-89356939</v>
      </c>
      <c r="E4066" s="2" t="b">
        <f t="shared" ca="1" si="108"/>
        <v>1</v>
      </c>
      <c r="F4066" s="2" cm="1">
        <f t="array" aca="1" ref="F4066" ca="1">IF(G4066&lt;&gt;"",INDIRECT("'"&amp;G4066&amp;"'!"&amp;H4066),"")</f>
        <v>89361000</v>
      </c>
      <c r="G4066" s="1533" t="s">
        <v>6770</v>
      </c>
      <c r="H4066" s="2" t="s">
        <v>4233</v>
      </c>
    </row>
    <row r="4067" spans="1:8" x14ac:dyDescent="0.2">
      <c r="A4067">
        <v>4062</v>
      </c>
      <c r="B4067" s="7">
        <f>'BudgetSum 2-4'!D11</f>
        <v>9200000</v>
      </c>
      <c r="C4067" s="3">
        <f t="shared" si="109"/>
        <v>-9195938</v>
      </c>
      <c r="E4067" s="2" t="b">
        <f t="shared" ca="1" si="108"/>
        <v>1</v>
      </c>
      <c r="F4067" s="2" cm="1">
        <f t="array" aca="1" ref="F4067" ca="1">IF(G4067&lt;&gt;"",INDIRECT("'"&amp;G4067&amp;"'!"&amp;H4067),"")</f>
        <v>9200000</v>
      </c>
      <c r="G4067" s="1533" t="s">
        <v>6770</v>
      </c>
      <c r="H4067" s="2" t="s">
        <v>4246</v>
      </c>
    </row>
    <row r="4068" spans="1:8" x14ac:dyDescent="0.2">
      <c r="A4068">
        <v>4063</v>
      </c>
      <c r="B4068" s="7">
        <f>'BudgetSum 2-4'!E11</f>
        <v>3151000</v>
      </c>
      <c r="C4068" s="3">
        <f t="shared" si="109"/>
        <v>-3146937</v>
      </c>
      <c r="E4068" s="2" t="b">
        <f t="shared" ca="1" si="108"/>
        <v>1</v>
      </c>
      <c r="F4068" s="2" cm="1">
        <f t="array" aca="1" ref="F4068" ca="1">IF(G4068&lt;&gt;"",INDIRECT("'"&amp;G4068&amp;"'!"&amp;H4068),"")</f>
        <v>3151000</v>
      </c>
      <c r="G4068" s="1533" t="s">
        <v>6770</v>
      </c>
      <c r="H4068" s="2" t="s">
        <v>4257</v>
      </c>
    </row>
    <row r="4069" spans="1:8" x14ac:dyDescent="0.2">
      <c r="A4069">
        <v>4064</v>
      </c>
      <c r="B4069" s="7">
        <f>'BudgetSum 2-4'!F11</f>
        <v>1525000</v>
      </c>
      <c r="C4069" s="3">
        <f t="shared" si="109"/>
        <v>-1520936</v>
      </c>
      <c r="E4069" s="2" t="b">
        <f t="shared" ca="1" si="108"/>
        <v>1</v>
      </c>
      <c r="F4069" s="2" cm="1">
        <f t="array" aca="1" ref="F4069" ca="1">IF(G4069&lt;&gt;"",INDIRECT("'"&amp;G4069&amp;"'!"&amp;H4069),"")</f>
        <v>1525000</v>
      </c>
      <c r="G4069" s="1533" t="s">
        <v>6770</v>
      </c>
      <c r="H4069" s="2" t="s">
        <v>4268</v>
      </c>
    </row>
    <row r="4070" spans="1:8" x14ac:dyDescent="0.2">
      <c r="A4070">
        <v>4065</v>
      </c>
      <c r="B4070" s="7">
        <f>'BudgetSum 2-4'!G11</f>
        <v>3770000</v>
      </c>
      <c r="C4070" s="3">
        <f t="shared" si="109"/>
        <v>-3765935</v>
      </c>
      <c r="E4070" s="2" t="b">
        <f t="shared" ca="1" si="108"/>
        <v>1</v>
      </c>
      <c r="F4070" s="2" cm="1">
        <f t="array" aca="1" ref="F4070" ca="1">IF(G4070&lt;&gt;"",INDIRECT("'"&amp;G4070&amp;"'!"&amp;H4070),"")</f>
        <v>3770000</v>
      </c>
      <c r="G4070" s="1533" t="s">
        <v>6770</v>
      </c>
      <c r="H4070" s="2" t="s">
        <v>4279</v>
      </c>
    </row>
    <row r="4071" spans="1:8" x14ac:dyDescent="0.2">
      <c r="A4071">
        <v>4066</v>
      </c>
      <c r="B4071" s="7">
        <f>'BudgetSum 2-4'!H11</f>
        <v>6000000</v>
      </c>
      <c r="C4071" s="3">
        <f t="shared" si="109"/>
        <v>-5995934</v>
      </c>
      <c r="E4071" s="2" t="b">
        <f t="shared" ca="1" si="108"/>
        <v>1</v>
      </c>
      <c r="F4071" s="2" cm="1">
        <f t="array" aca="1" ref="F4071" ca="1">IF(G4071&lt;&gt;"",INDIRECT("'"&amp;G4071&amp;"'!"&amp;H4071),"")</f>
        <v>6000000</v>
      </c>
      <c r="G4071" s="1533" t="s">
        <v>6770</v>
      </c>
      <c r="H4071" s="2" t="s">
        <v>4289</v>
      </c>
    </row>
    <row r="4072" spans="1:8" x14ac:dyDescent="0.2">
      <c r="A4072">
        <v>4067</v>
      </c>
      <c r="B4072" s="7">
        <f>'BudgetSum 2-4'!I11</f>
        <v>0</v>
      </c>
      <c r="C4072" s="3">
        <f t="shared" si="109"/>
        <v>4067</v>
      </c>
      <c r="E4072" s="2" t="b">
        <f t="shared" ca="1" si="108"/>
        <v>1</v>
      </c>
      <c r="F4072" s="2" cm="1">
        <f t="array" aca="1" ref="F4072" ca="1">IF(G4072&lt;&gt;"",INDIRECT("'"&amp;G4072&amp;"'!"&amp;H4072),"")</f>
        <v>0</v>
      </c>
      <c r="G4072" s="1533" t="s">
        <v>6770</v>
      </c>
      <c r="H4072" s="2" t="s">
        <v>4298</v>
      </c>
    </row>
    <row r="4073" spans="1:8" x14ac:dyDescent="0.2">
      <c r="A4073" s="1">
        <v>4068</v>
      </c>
      <c r="D4073" s="3" t="s">
        <v>299</v>
      </c>
      <c r="E4073" s="2" t="b">
        <f t="shared" ca="1" si="108"/>
        <v>1</v>
      </c>
      <c r="F4073" s="2" t="str" cm="1">
        <f t="array" aca="1" ref="F4073" ca="1">IF(G4073&lt;&gt;"",INDIRECT("'"&amp;G4073&amp;"'!"&amp;H4073),"")</f>
        <v/>
      </c>
      <c r="G4073" s="1533"/>
    </row>
    <row r="4074" spans="1:8" x14ac:dyDescent="0.2">
      <c r="A4074">
        <v>4069</v>
      </c>
      <c r="B4074" s="7">
        <f>'BudgetSum 2-4'!K11</f>
        <v>0</v>
      </c>
      <c r="C4074" s="3">
        <f t="shared" si="109"/>
        <v>4069</v>
      </c>
      <c r="E4074" s="2" t="b">
        <f t="shared" ca="1" si="108"/>
        <v>1</v>
      </c>
      <c r="F4074" s="2" cm="1">
        <f t="array" aca="1" ref="F4074" ca="1">IF(G4074&lt;&gt;"",INDIRECT("'"&amp;G4074&amp;"'!"&amp;H4074),"")</f>
        <v>0</v>
      </c>
      <c r="G4074" s="1533" t="s">
        <v>6770</v>
      </c>
      <c r="H4074" s="2" t="s">
        <v>4307</v>
      </c>
    </row>
    <row r="4075" spans="1:8" x14ac:dyDescent="0.2">
      <c r="A4075">
        <v>4070</v>
      </c>
      <c r="B4075" s="7">
        <f>'BudgetSum 2-4'!C20</f>
        <v>0</v>
      </c>
      <c r="C4075" s="3">
        <f t="shared" si="109"/>
        <v>4070</v>
      </c>
      <c r="E4075" s="2" t="b">
        <f t="shared" ca="1" si="108"/>
        <v>1</v>
      </c>
      <c r="F4075" s="2" cm="1">
        <f t="array" aca="1" ref="F4075" ca="1">IF(G4075&lt;&gt;"",INDIRECT("'"&amp;G4075&amp;"'!"&amp;H4075),"")</f>
        <v>0</v>
      </c>
      <c r="G4075" s="1533" t="s">
        <v>6770</v>
      </c>
      <c r="H4075" s="2" t="s">
        <v>4241</v>
      </c>
    </row>
    <row r="4076" spans="1:8" x14ac:dyDescent="0.2">
      <c r="A4076">
        <v>4071</v>
      </c>
      <c r="B4076" s="7">
        <f>'BudgetSum 2-4'!D20</f>
        <v>0</v>
      </c>
      <c r="C4076" s="3">
        <f t="shared" si="109"/>
        <v>4071</v>
      </c>
      <c r="E4076" s="2" t="b">
        <f t="shared" ca="1" si="108"/>
        <v>1</v>
      </c>
      <c r="F4076" s="2" cm="1">
        <f t="array" aca="1" ref="F4076" ca="1">IF(G4076&lt;&gt;"",INDIRECT("'"&amp;G4076&amp;"'!"&amp;H4076),"")</f>
        <v>0</v>
      </c>
      <c r="G4076" s="1533" t="s">
        <v>6770</v>
      </c>
      <c r="H4076" s="2" t="s">
        <v>4253</v>
      </c>
    </row>
    <row r="4077" spans="1:8" x14ac:dyDescent="0.2">
      <c r="A4077">
        <v>4072</v>
      </c>
      <c r="B4077" s="7">
        <f>'BudgetSum 2-4'!F20</f>
        <v>0</v>
      </c>
      <c r="C4077" s="3">
        <f t="shared" si="109"/>
        <v>4072</v>
      </c>
      <c r="E4077" s="2" t="b">
        <f t="shared" ca="1" si="108"/>
        <v>1</v>
      </c>
      <c r="F4077" s="2" cm="1">
        <f t="array" aca="1" ref="F4077" ca="1">IF(G4077&lt;&gt;"",INDIRECT("'"&amp;G4077&amp;"'!"&amp;H4077),"")</f>
        <v>0</v>
      </c>
      <c r="G4077" s="1533" t="s">
        <v>6770</v>
      </c>
      <c r="H4077" s="2" t="s">
        <v>4275</v>
      </c>
    </row>
    <row r="4078" spans="1:8" x14ac:dyDescent="0.2">
      <c r="A4078">
        <v>4073</v>
      </c>
      <c r="B4078" s="7">
        <f>'BudgetSum 2-4'!H20</f>
        <v>0</v>
      </c>
      <c r="C4078" s="3">
        <f t="shared" si="109"/>
        <v>4073</v>
      </c>
      <c r="E4078" s="2" t="b">
        <f t="shared" ca="1" si="108"/>
        <v>1</v>
      </c>
      <c r="F4078" s="2" cm="1">
        <f t="array" aca="1" ref="F4078" ca="1">IF(G4078&lt;&gt;"",INDIRECT("'"&amp;G4078&amp;"'!"&amp;H4078),"")</f>
        <v>0</v>
      </c>
      <c r="G4078" s="1533" t="s">
        <v>6770</v>
      </c>
      <c r="H4078" s="2" t="s">
        <v>4293</v>
      </c>
    </row>
    <row r="4079" spans="1:8" x14ac:dyDescent="0.2">
      <c r="A4079">
        <v>4074</v>
      </c>
      <c r="B4079" s="7">
        <f>'BudgetSum 2-4'!K20</f>
        <v>0</v>
      </c>
      <c r="C4079" s="3">
        <f t="shared" si="109"/>
        <v>4074</v>
      </c>
      <c r="E4079" s="2" t="b">
        <f t="shared" ca="1" si="108"/>
        <v>1</v>
      </c>
      <c r="F4079" s="2" cm="1">
        <f t="array" aca="1" ref="F4079" ca="1">IF(G4079&lt;&gt;"",INDIRECT("'"&amp;G4079&amp;"'!"&amp;H4079),"")</f>
        <v>0</v>
      </c>
      <c r="G4079" s="1533" t="s">
        <v>6770</v>
      </c>
      <c r="H4079" s="2" t="s">
        <v>4313</v>
      </c>
    </row>
    <row r="4080" spans="1:8" x14ac:dyDescent="0.2">
      <c r="A4080">
        <v>4075</v>
      </c>
      <c r="B4080" s="7">
        <f>'BudgetSum 2-4'!C21</f>
        <v>88391000</v>
      </c>
      <c r="C4080" s="3">
        <f t="shared" si="109"/>
        <v>-88386925</v>
      </c>
      <c r="E4080" s="2" t="b">
        <f t="shared" ca="1" si="108"/>
        <v>1</v>
      </c>
      <c r="F4080" s="2" cm="1">
        <f t="array" aca="1" ref="F4080" ca="1">IF(G4080&lt;&gt;"",INDIRECT("'"&amp;G4080&amp;"'!"&amp;H4080),"")</f>
        <v>88391000</v>
      </c>
      <c r="G4080" s="1533" t="s">
        <v>6770</v>
      </c>
      <c r="H4080" s="2" t="s">
        <v>4242</v>
      </c>
    </row>
    <row r="4081" spans="1:11" x14ac:dyDescent="0.2">
      <c r="A4081">
        <v>4076</v>
      </c>
      <c r="B4081" s="7">
        <f>'BudgetSum 2-4'!D21</f>
        <v>9200000</v>
      </c>
      <c r="C4081" s="3">
        <f t="shared" si="109"/>
        <v>-9195924</v>
      </c>
      <c r="E4081" s="2" t="b">
        <f t="shared" ca="1" si="108"/>
        <v>1</v>
      </c>
      <c r="F4081" s="2" cm="1">
        <f t="array" aca="1" ref="F4081" ca="1">IF(G4081&lt;&gt;"",INDIRECT("'"&amp;G4081&amp;"'!"&amp;H4081),"")</f>
        <v>9200000</v>
      </c>
      <c r="G4081" s="1533" t="s">
        <v>6770</v>
      </c>
      <c r="H4081" s="2" t="s">
        <v>4254</v>
      </c>
    </row>
    <row r="4082" spans="1:11" x14ac:dyDescent="0.2">
      <c r="A4082">
        <v>4077</v>
      </c>
      <c r="B4082" s="7">
        <f>'BudgetSum 2-4'!E21</f>
        <v>4121000</v>
      </c>
      <c r="C4082" s="3">
        <f t="shared" si="109"/>
        <v>-4116923</v>
      </c>
      <c r="E4082" s="2" t="b">
        <f t="shared" ca="1" si="108"/>
        <v>1</v>
      </c>
      <c r="F4082" s="2" cm="1">
        <f t="array" aca="1" ref="F4082" ca="1">IF(G4082&lt;&gt;"",INDIRECT("'"&amp;G4082&amp;"'!"&amp;H4082),"")</f>
        <v>4121000</v>
      </c>
      <c r="G4082" s="1533" t="s">
        <v>6770</v>
      </c>
      <c r="H4082" s="2" t="s">
        <v>4264</v>
      </c>
    </row>
    <row r="4083" spans="1:11" x14ac:dyDescent="0.2">
      <c r="A4083">
        <v>4078</v>
      </c>
      <c r="B4083" s="7">
        <f>'BudgetSum 2-4'!F21</f>
        <v>1525000</v>
      </c>
      <c r="C4083" s="3">
        <f t="shared" si="109"/>
        <v>-1520922</v>
      </c>
      <c r="E4083" s="2" t="b">
        <f t="shared" ca="1" si="108"/>
        <v>1</v>
      </c>
      <c r="F4083" s="2" cm="1">
        <f t="array" aca="1" ref="F4083" ca="1">IF(G4083&lt;&gt;"",INDIRECT("'"&amp;G4083&amp;"'!"&amp;H4083),"")</f>
        <v>1525000</v>
      </c>
      <c r="G4083" s="1533" t="s">
        <v>6770</v>
      </c>
      <c r="H4083" s="2" t="s">
        <v>4276</v>
      </c>
    </row>
    <row r="4084" spans="1:11" x14ac:dyDescent="0.2">
      <c r="A4084">
        <v>4079</v>
      </c>
      <c r="B4084" s="7">
        <f>'BudgetSum 2-4'!G21</f>
        <v>3770000</v>
      </c>
      <c r="C4084" s="3">
        <f t="shared" si="109"/>
        <v>-3765921</v>
      </c>
      <c r="E4084" s="2" t="b">
        <f t="shared" ca="1" si="108"/>
        <v>1</v>
      </c>
      <c r="F4084" s="2" cm="1">
        <f t="array" aca="1" ref="F4084" ca="1">IF(G4084&lt;&gt;"",INDIRECT("'"&amp;G4084&amp;"'!"&amp;H4084),"")</f>
        <v>3770000</v>
      </c>
      <c r="G4084" s="1533" t="s">
        <v>6770</v>
      </c>
      <c r="H4084" s="2" t="s">
        <v>4286</v>
      </c>
    </row>
    <row r="4085" spans="1:11" x14ac:dyDescent="0.2">
      <c r="A4085">
        <v>4080</v>
      </c>
      <c r="B4085" s="7">
        <f>'BudgetSum 2-4'!H21</f>
        <v>6000000</v>
      </c>
      <c r="C4085" s="3">
        <f t="shared" si="109"/>
        <v>-5995920</v>
      </c>
      <c r="E4085" s="2" t="b">
        <f t="shared" ca="1" si="108"/>
        <v>1</v>
      </c>
      <c r="F4085" s="2" cm="1">
        <f t="array" aca="1" ref="F4085" ca="1">IF(G4085&lt;&gt;"",INDIRECT("'"&amp;G4085&amp;"'!"&amp;H4085),"")</f>
        <v>6000000</v>
      </c>
      <c r="G4085" s="1533" t="s">
        <v>6770</v>
      </c>
      <c r="H4085" s="2" t="s">
        <v>4294</v>
      </c>
    </row>
    <row r="4086" spans="1:11" x14ac:dyDescent="0.2">
      <c r="A4086" s="1">
        <v>4081</v>
      </c>
      <c r="D4086" s="4"/>
      <c r="E4086" s="2" t="b">
        <f t="shared" ca="1" si="108"/>
        <v>1</v>
      </c>
      <c r="F4086" s="2" t="str" cm="1">
        <f t="array" aca="1" ref="F4086" ca="1">IF(G4086&lt;&gt;"",INDIRECT("'"&amp;G4086&amp;"'!"&amp;H4086),"")</f>
        <v/>
      </c>
      <c r="G4086" s="1533"/>
      <c r="I4086" s="4"/>
      <c r="J4086" s="4"/>
      <c r="K4086" s="4"/>
    </row>
    <row r="4087" spans="1:11" x14ac:dyDescent="0.2">
      <c r="A4087" s="1">
        <v>4082</v>
      </c>
      <c r="D4087" s="3" t="s">
        <v>299</v>
      </c>
      <c r="E4087" s="2" t="b">
        <f t="shared" ca="1" si="108"/>
        <v>1</v>
      </c>
      <c r="F4087" s="2" t="str" cm="1">
        <f t="array" aca="1" ref="F4087" ca="1">IF(G4087&lt;&gt;"",INDIRECT("'"&amp;G4087&amp;"'!"&amp;H4087),"")</f>
        <v/>
      </c>
      <c r="G4087" s="1533"/>
    </row>
    <row r="4088" spans="1:11" x14ac:dyDescent="0.2">
      <c r="A4088">
        <v>4083</v>
      </c>
      <c r="B4088" s="7">
        <f>'BudgetSum 2-4'!K21</f>
        <v>0</v>
      </c>
      <c r="C4088" s="3">
        <f t="shared" si="109"/>
        <v>4083</v>
      </c>
      <c r="E4088" s="2" t="b">
        <f t="shared" ca="1" si="108"/>
        <v>1</v>
      </c>
      <c r="F4088" s="2" cm="1">
        <f t="array" aca="1" ref="F4088" ca="1">IF(G4088&lt;&gt;"",INDIRECT("'"&amp;G4088&amp;"'!"&amp;H4088),"")</f>
        <v>0</v>
      </c>
      <c r="G4088" s="1533" t="s">
        <v>6770</v>
      </c>
      <c r="H4088" s="2" t="s">
        <v>4314</v>
      </c>
    </row>
    <row r="4089" spans="1:11" x14ac:dyDescent="0.2">
      <c r="A4089" s="1">
        <v>4084</v>
      </c>
      <c r="D4089" s="3" t="s">
        <v>299</v>
      </c>
      <c r="E4089" s="2" t="b">
        <f t="shared" ca="1" si="108"/>
        <v>1</v>
      </c>
      <c r="F4089" s="2" t="str" cm="1">
        <f t="array" aca="1" ref="F4089" ca="1">IF(G4089&lt;&gt;"",INDIRECT("'"&amp;G4089&amp;"'!"&amp;H4089),"")</f>
        <v/>
      </c>
      <c r="G4089" s="1533"/>
    </row>
    <row r="4090" spans="1:11" x14ac:dyDescent="0.2">
      <c r="A4090" s="1">
        <v>4085</v>
      </c>
      <c r="D4090" s="4"/>
      <c r="E4090" s="2" t="b">
        <f t="shared" ca="1" si="108"/>
        <v>1</v>
      </c>
      <c r="F4090" s="2" t="str" cm="1">
        <f t="array" aca="1" ref="F4090" ca="1">IF(G4090&lt;&gt;"",INDIRECT("'"&amp;G4090&amp;"'!"&amp;H4090),"")</f>
        <v/>
      </c>
      <c r="G4090" s="1533"/>
      <c r="I4090" s="4"/>
      <c r="J4090" s="4"/>
      <c r="K4090" s="4"/>
    </row>
    <row r="4091" spans="1:11" x14ac:dyDescent="0.2">
      <c r="A4091" s="1">
        <v>4086</v>
      </c>
      <c r="D4091" s="4"/>
      <c r="E4091" s="2" t="b">
        <f t="shared" ca="1" si="108"/>
        <v>1</v>
      </c>
      <c r="F4091" s="2" t="str" cm="1">
        <f t="array" aca="1" ref="F4091" ca="1">IF(G4091&lt;&gt;"",INDIRECT("'"&amp;G4091&amp;"'!"&amp;H4091),"")</f>
        <v/>
      </c>
      <c r="G4091" s="1533"/>
      <c r="I4091" s="4"/>
      <c r="J4091" s="4"/>
      <c r="K4091" s="4"/>
    </row>
    <row r="4092" spans="1:11" x14ac:dyDescent="0.2">
      <c r="A4092" s="1">
        <v>4087</v>
      </c>
      <c r="D4092" s="4"/>
      <c r="E4092" s="2" t="b">
        <f t="shared" ca="1" si="108"/>
        <v>1</v>
      </c>
      <c r="F4092" s="2" t="str" cm="1">
        <f t="array" aca="1" ref="F4092" ca="1">IF(G4092&lt;&gt;"",INDIRECT("'"&amp;G4092&amp;"'!"&amp;H4092),"")</f>
        <v/>
      </c>
      <c r="G4092" s="1533"/>
      <c r="I4092" s="4"/>
      <c r="J4092" s="4"/>
      <c r="K4092" s="4"/>
    </row>
    <row r="4093" spans="1:11" x14ac:dyDescent="0.2">
      <c r="A4093" s="1">
        <v>4088</v>
      </c>
      <c r="D4093" s="4"/>
      <c r="E4093" s="2" t="b">
        <f t="shared" ca="1" si="108"/>
        <v>1</v>
      </c>
      <c r="F4093" s="2" t="str" cm="1">
        <f t="array" aca="1" ref="F4093" ca="1">IF(G4093&lt;&gt;"",INDIRECT("'"&amp;G4093&amp;"'!"&amp;H4093),"")</f>
        <v/>
      </c>
      <c r="G4093" s="1533"/>
      <c r="I4093" s="4"/>
      <c r="J4093" s="4"/>
      <c r="K4093" s="4"/>
    </row>
    <row r="4094" spans="1:11" x14ac:dyDescent="0.2">
      <c r="A4094" s="1">
        <v>4089</v>
      </c>
      <c r="D4094" s="3" t="s">
        <v>299</v>
      </c>
      <c r="E4094" s="2" t="b">
        <f t="shared" ca="1" si="108"/>
        <v>1</v>
      </c>
      <c r="F4094" s="2" t="str" cm="1">
        <f t="array" aca="1" ref="F4094" ca="1">IF(G4094&lt;&gt;"",INDIRECT("'"&amp;G4094&amp;"'!"&amp;H4094),"")</f>
        <v/>
      </c>
      <c r="G4094" s="1533"/>
    </row>
    <row r="4095" spans="1:11" x14ac:dyDescent="0.2">
      <c r="A4095" s="1">
        <v>4090</v>
      </c>
      <c r="D4095" s="3" t="s">
        <v>299</v>
      </c>
      <c r="E4095" s="2" t="b">
        <f t="shared" ca="1" si="108"/>
        <v>1</v>
      </c>
      <c r="F4095" s="2" t="str" cm="1">
        <f t="array" aca="1" ref="F4095" ca="1">IF(G4095&lt;&gt;"",INDIRECT("'"&amp;G4095&amp;"'!"&amp;H4095),"")</f>
        <v/>
      </c>
      <c r="G4095" s="1533"/>
    </row>
    <row r="4096" spans="1:11" x14ac:dyDescent="0.2">
      <c r="A4096" s="1">
        <v>4091</v>
      </c>
      <c r="D4096" s="4"/>
      <c r="E4096" s="2" t="b">
        <f t="shared" ca="1" si="108"/>
        <v>1</v>
      </c>
      <c r="F4096" s="2" t="str" cm="1">
        <f t="array" aca="1" ref="F4096" ca="1">IF(G4096&lt;&gt;"",INDIRECT("'"&amp;G4096&amp;"'!"&amp;H4096),"")</f>
        <v/>
      </c>
      <c r="G4096" s="1533"/>
      <c r="I4096" s="4"/>
      <c r="J4096" s="4"/>
      <c r="K4096" s="4"/>
    </row>
    <row r="4097" spans="1:11" x14ac:dyDescent="0.2">
      <c r="A4097" s="1">
        <v>4092</v>
      </c>
      <c r="D4097" s="4"/>
      <c r="E4097" s="2" t="b">
        <f t="shared" ca="1" si="108"/>
        <v>1</v>
      </c>
      <c r="F4097" s="2" t="str" cm="1">
        <f t="array" aca="1" ref="F4097" ca="1">IF(G4097&lt;&gt;"",INDIRECT("'"&amp;G4097&amp;"'!"&amp;H4097),"")</f>
        <v/>
      </c>
      <c r="G4097" s="1533"/>
      <c r="I4097" s="4"/>
      <c r="J4097" s="4"/>
      <c r="K4097" s="4"/>
    </row>
    <row r="4098" spans="1:11" x14ac:dyDescent="0.2">
      <c r="A4098" s="1">
        <v>4093</v>
      </c>
      <c r="D4098" s="4"/>
      <c r="E4098" s="2" t="b">
        <f t="shared" ref="E4098:E4161" ca="1" si="110">F4098=B4098</f>
        <v>1</v>
      </c>
      <c r="F4098" s="2" t="str" cm="1">
        <f t="array" aca="1" ref="F4098" ca="1">IF(G4098&lt;&gt;"",INDIRECT("'"&amp;G4098&amp;"'!"&amp;H4098),"")</f>
        <v/>
      </c>
      <c r="G4098" s="1533"/>
      <c r="I4098" s="4"/>
      <c r="J4098" s="4"/>
      <c r="K4098" s="4"/>
    </row>
    <row r="4099" spans="1:11" x14ac:dyDescent="0.2">
      <c r="A4099" s="1">
        <v>4094</v>
      </c>
      <c r="D4099" s="4"/>
      <c r="E4099" s="2" t="b">
        <f t="shared" ca="1" si="110"/>
        <v>1</v>
      </c>
      <c r="F4099" s="2" t="str" cm="1">
        <f t="array" aca="1" ref="F4099" ca="1">IF(G4099&lt;&gt;"",INDIRECT("'"&amp;G4099&amp;"'!"&amp;H4099),"")</f>
        <v/>
      </c>
      <c r="G4099" s="1533"/>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33" t="s">
        <v>6772</v>
      </c>
      <c r="H4100" s="2" t="s">
        <v>5156</v>
      </c>
    </row>
    <row r="4101" spans="1:11" x14ac:dyDescent="0.2">
      <c r="A4101">
        <v>4096</v>
      </c>
      <c r="B4101" s="7">
        <f>'EstExp 12-20'!K208</f>
        <v>0</v>
      </c>
      <c r="C4101" s="3">
        <f t="shared" si="109"/>
        <v>4096</v>
      </c>
      <c r="E4101" s="2" t="b">
        <f t="shared" ca="1" si="110"/>
        <v>1</v>
      </c>
      <c r="F4101" s="2" cm="1">
        <f t="array" aca="1" ref="F4101" ca="1">IF(G4101&lt;&gt;"",INDIRECT("'"&amp;G4101&amp;"'!"&amp;H4101),"")</f>
        <v>0</v>
      </c>
      <c r="G4101" s="1533" t="s">
        <v>6772</v>
      </c>
      <c r="H4101" s="2" t="s">
        <v>5157</v>
      </c>
    </row>
    <row r="4102" spans="1:11" x14ac:dyDescent="0.2">
      <c r="A4102" s="1">
        <v>4097</v>
      </c>
      <c r="D4102" s="4"/>
      <c r="E4102" s="2" t="b">
        <f t="shared" ca="1" si="110"/>
        <v>1</v>
      </c>
      <c r="F4102" s="2" t="str" cm="1">
        <f t="array" aca="1" ref="F4102" ca="1">IF(G4102&lt;&gt;"",INDIRECT("'"&amp;G4102&amp;"'!"&amp;H4102),"")</f>
        <v/>
      </c>
      <c r="G4102" s="1533"/>
      <c r="I4102" s="4"/>
      <c r="J4102" s="4"/>
      <c r="K4102" s="4"/>
    </row>
    <row r="4103" spans="1:11" x14ac:dyDescent="0.2">
      <c r="A4103" s="1">
        <v>4098</v>
      </c>
      <c r="D4103" s="4"/>
      <c r="E4103" s="2" t="b">
        <f t="shared" ca="1" si="110"/>
        <v>1</v>
      </c>
      <c r="F4103" s="2" t="str" cm="1">
        <f t="array" aca="1" ref="F4103" ca="1">IF(G4103&lt;&gt;"",INDIRECT("'"&amp;G4103&amp;"'!"&amp;H4103),"")</f>
        <v/>
      </c>
      <c r="G4103" s="1533"/>
      <c r="I4103" s="4"/>
      <c r="J4103" s="4"/>
      <c r="K4103" s="4"/>
    </row>
    <row r="4104" spans="1:11" x14ac:dyDescent="0.2">
      <c r="A4104" s="1">
        <v>4099</v>
      </c>
      <c r="D4104" s="4"/>
      <c r="E4104" s="2" t="b">
        <f t="shared" ca="1" si="110"/>
        <v>1</v>
      </c>
      <c r="F4104" s="2" t="str" cm="1">
        <f t="array" aca="1" ref="F4104" ca="1">IF(G4104&lt;&gt;"",INDIRECT("'"&amp;G4104&amp;"'!"&amp;H4104),"")</f>
        <v/>
      </c>
      <c r="G4104" s="1533"/>
      <c r="I4104" s="4"/>
      <c r="J4104" s="4"/>
      <c r="K4104" s="4"/>
    </row>
    <row r="4105" spans="1:11" x14ac:dyDescent="0.2">
      <c r="A4105" s="1">
        <v>4100</v>
      </c>
      <c r="D4105" s="3" t="s">
        <v>299</v>
      </c>
      <c r="E4105" s="2" t="b">
        <f t="shared" ca="1" si="110"/>
        <v>1</v>
      </c>
      <c r="F4105" s="2" t="str" cm="1">
        <f t="array" aca="1" ref="F4105" ca="1">IF(G4105&lt;&gt;"",INDIRECT("'"&amp;G4105&amp;"'!"&amp;H4105),"")</f>
        <v/>
      </c>
      <c r="G4105" s="1533"/>
    </row>
    <row r="4106" spans="1:11" x14ac:dyDescent="0.2">
      <c r="A4106" s="1">
        <v>4101</v>
      </c>
      <c r="D4106" s="3" t="s">
        <v>299</v>
      </c>
      <c r="E4106" s="2" t="b">
        <f t="shared" ca="1" si="110"/>
        <v>1</v>
      </c>
      <c r="F4106" s="2" t="str" cm="1">
        <f t="array" aca="1" ref="F4106" ca="1">IF(G4106&lt;&gt;"",INDIRECT("'"&amp;G4106&amp;"'!"&amp;H4106),"")</f>
        <v/>
      </c>
      <c r="G4106" s="1533"/>
    </row>
    <row r="4107" spans="1:11" x14ac:dyDescent="0.2">
      <c r="A4107" s="1">
        <v>4102</v>
      </c>
      <c r="D4107" s="3" t="s">
        <v>299</v>
      </c>
      <c r="E4107" s="2" t="b">
        <f t="shared" ca="1" si="110"/>
        <v>1</v>
      </c>
      <c r="F4107" s="2" t="str" cm="1">
        <f t="array" aca="1" ref="F4107" ca="1">IF(G4107&lt;&gt;"",INDIRECT("'"&amp;G4107&amp;"'!"&amp;H4107),"")</f>
        <v/>
      </c>
      <c r="G4107" s="1533"/>
    </row>
    <row r="4108" spans="1:11" x14ac:dyDescent="0.2">
      <c r="A4108" s="1">
        <v>4103</v>
      </c>
      <c r="D4108" s="4"/>
      <c r="E4108" s="2" t="b">
        <f t="shared" ca="1" si="110"/>
        <v>1</v>
      </c>
      <c r="F4108" s="2" t="str" cm="1">
        <f t="array" aca="1" ref="F4108" ca="1">IF(G4108&lt;&gt;"",INDIRECT("'"&amp;G4108&amp;"'!"&amp;H4108),"")</f>
        <v/>
      </c>
      <c r="G4108" s="1533"/>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33" t="s">
        <v>6772</v>
      </c>
      <c r="H4109" s="2" t="s">
        <v>5158</v>
      </c>
    </row>
    <row r="4110" spans="1:11" x14ac:dyDescent="0.2">
      <c r="A4110">
        <v>4105</v>
      </c>
      <c r="B4110" s="7">
        <f>'EstExp 12-20'!K281</f>
        <v>0</v>
      </c>
      <c r="C4110" s="3">
        <f t="shared" si="111"/>
        <v>4105</v>
      </c>
      <c r="E4110" s="2" t="b">
        <f t="shared" ca="1" si="110"/>
        <v>1</v>
      </c>
      <c r="F4110" s="2" cm="1">
        <f t="array" aca="1" ref="F4110" ca="1">IF(G4110&lt;&gt;"",INDIRECT("'"&amp;G4110&amp;"'!"&amp;H4110),"")</f>
        <v>0</v>
      </c>
      <c r="G4110" s="1533" t="s">
        <v>6772</v>
      </c>
      <c r="H4110" s="2" t="s">
        <v>5159</v>
      </c>
    </row>
    <row r="4111" spans="1:11" x14ac:dyDescent="0.2">
      <c r="A4111" s="1">
        <v>4106</v>
      </c>
      <c r="D4111" s="4"/>
      <c r="E4111" s="2" t="b">
        <f t="shared" ca="1" si="110"/>
        <v>1</v>
      </c>
      <c r="F4111" s="2" t="str" cm="1">
        <f t="array" aca="1" ref="F4111" ca="1">IF(G4111&lt;&gt;"",INDIRECT("'"&amp;G4111&amp;"'!"&amp;H4111),"")</f>
        <v/>
      </c>
      <c r="G4111" s="1533"/>
      <c r="I4111" s="4"/>
      <c r="J4111" s="4"/>
      <c r="K4111" s="4"/>
    </row>
    <row r="4112" spans="1:11" x14ac:dyDescent="0.2">
      <c r="A4112" s="1">
        <v>4107</v>
      </c>
      <c r="D4112" s="4"/>
      <c r="E4112" s="2" t="b">
        <f t="shared" ca="1" si="110"/>
        <v>1</v>
      </c>
      <c r="F4112" s="2" t="str" cm="1">
        <f t="array" aca="1" ref="F4112" ca="1">IF(G4112&lt;&gt;"",INDIRECT("'"&amp;G4112&amp;"'!"&amp;H4112),"")</f>
        <v/>
      </c>
      <c r="G4112" s="1533"/>
      <c r="I4112" s="4"/>
      <c r="J4112" s="4"/>
      <c r="K4112" s="4"/>
    </row>
    <row r="4113" spans="1:11" x14ac:dyDescent="0.2">
      <c r="A4113" s="1">
        <v>4108</v>
      </c>
      <c r="D4113" s="4"/>
      <c r="E4113" s="2" t="b">
        <f t="shared" ca="1" si="110"/>
        <v>1</v>
      </c>
      <c r="F4113" s="2" t="str" cm="1">
        <f t="array" aca="1" ref="F4113" ca="1">IF(G4113&lt;&gt;"",INDIRECT("'"&amp;G4113&amp;"'!"&amp;H4113),"")</f>
        <v/>
      </c>
      <c r="G4113" s="1533"/>
      <c r="I4113" s="4"/>
      <c r="J4113" s="4"/>
      <c r="K4113" s="4"/>
    </row>
    <row r="4114" spans="1:11" x14ac:dyDescent="0.2">
      <c r="A4114" s="1">
        <v>4109</v>
      </c>
      <c r="D4114" s="3" t="s">
        <v>299</v>
      </c>
      <c r="E4114" s="2" t="b">
        <f t="shared" ca="1" si="110"/>
        <v>1</v>
      </c>
      <c r="F4114" s="2" t="str" cm="1">
        <f t="array" aca="1" ref="F4114" ca="1">IF(G4114&lt;&gt;"",INDIRECT("'"&amp;G4114&amp;"'!"&amp;H4114),"")</f>
        <v/>
      </c>
      <c r="G4114" s="1533"/>
    </row>
    <row r="4115" spans="1:11" x14ac:dyDescent="0.2">
      <c r="A4115" s="1">
        <v>4110</v>
      </c>
      <c r="E4115" s="2" t="b">
        <f t="shared" ca="1" si="110"/>
        <v>1</v>
      </c>
      <c r="F4115" s="2" t="str" cm="1">
        <f t="array" aca="1" ref="F4115" ca="1">IF(G4115&lt;&gt;"",INDIRECT("'"&amp;G4115&amp;"'!"&amp;H4115),"")</f>
        <v/>
      </c>
      <c r="G4115" s="1533"/>
    </row>
    <row r="4116" spans="1:11" x14ac:dyDescent="0.2">
      <c r="A4116" s="1">
        <v>4111</v>
      </c>
      <c r="E4116" s="2" t="b">
        <f t="shared" ca="1" si="110"/>
        <v>1</v>
      </c>
      <c r="F4116" s="2" t="str" cm="1">
        <f t="array" aca="1" ref="F4116" ca="1">IF(G4116&lt;&gt;"",INDIRECT("'"&amp;G4116&amp;"'!"&amp;H4116),"")</f>
        <v/>
      </c>
      <c r="G4116" s="1533"/>
    </row>
    <row r="4117" spans="1:11" x14ac:dyDescent="0.2">
      <c r="A4117" s="1">
        <v>4112</v>
      </c>
      <c r="E4117" s="2" t="b">
        <f t="shared" ca="1" si="110"/>
        <v>1</v>
      </c>
      <c r="F4117" s="2" t="str" cm="1">
        <f t="array" aca="1" ref="F4117" ca="1">IF(G4117&lt;&gt;"",INDIRECT("'"&amp;G4117&amp;"'!"&amp;H4117),"")</f>
        <v/>
      </c>
      <c r="G4117" s="1533"/>
    </row>
    <row r="4118" spans="1:11" x14ac:dyDescent="0.2">
      <c r="A4118" s="1">
        <v>4113</v>
      </c>
      <c r="E4118" s="2" t="b">
        <f t="shared" ca="1" si="110"/>
        <v>1</v>
      </c>
      <c r="F4118" s="2" t="str" cm="1">
        <f t="array" aca="1" ref="F4118" ca="1">IF(G4118&lt;&gt;"",INDIRECT("'"&amp;G4118&amp;"'!"&amp;H4118),"")</f>
        <v/>
      </c>
      <c r="G4118" s="1533"/>
    </row>
    <row r="4119" spans="1:11" x14ac:dyDescent="0.2">
      <c r="A4119">
        <v>4114</v>
      </c>
      <c r="B4119" s="7">
        <f>'BudgetSum 2-4'!E20</f>
        <v>0</v>
      </c>
      <c r="C4119" s="3">
        <f t="shared" si="111"/>
        <v>4114</v>
      </c>
      <c r="E4119" s="2" t="b">
        <f t="shared" ca="1" si="110"/>
        <v>1</v>
      </c>
      <c r="F4119" s="2" cm="1">
        <f t="array" aca="1" ref="F4119" ca="1">IF(G4119&lt;&gt;"",INDIRECT("'"&amp;G4119&amp;"'!"&amp;H4119),"")</f>
        <v>0</v>
      </c>
      <c r="G4119" s="1533" t="s">
        <v>6770</v>
      </c>
      <c r="H4119" s="2" t="s">
        <v>4263</v>
      </c>
    </row>
    <row r="4120" spans="1:11" x14ac:dyDescent="0.2">
      <c r="A4120">
        <v>4115</v>
      </c>
      <c r="B4120" s="7">
        <f>'BudgetSum 2-4'!G20</f>
        <v>0</v>
      </c>
      <c r="C4120" s="3">
        <f t="shared" si="111"/>
        <v>4115</v>
      </c>
      <c r="E4120" s="2" t="b">
        <f t="shared" ca="1" si="110"/>
        <v>1</v>
      </c>
      <c r="F4120" s="2" cm="1">
        <f t="array" aca="1" ref="F4120" ca="1">IF(G4120&lt;&gt;"",INDIRECT("'"&amp;G4120&amp;"'!"&amp;H4120),"")</f>
        <v>0</v>
      </c>
      <c r="G4120" s="1533" t="s">
        <v>6770</v>
      </c>
      <c r="H4120" s="2" t="s">
        <v>4285</v>
      </c>
    </row>
    <row r="4121" spans="1:11" x14ac:dyDescent="0.2">
      <c r="A4121" s="1">
        <v>4116</v>
      </c>
      <c r="E4121" s="2" t="b">
        <f t="shared" ca="1" si="110"/>
        <v>1</v>
      </c>
      <c r="F4121" s="2" t="str" cm="1">
        <f t="array" aca="1" ref="F4121" ca="1">IF(G4121&lt;&gt;"",INDIRECT("'"&amp;G4121&amp;"'!"&amp;H4121),"")</f>
        <v/>
      </c>
      <c r="G4121" s="1533"/>
    </row>
    <row r="4122" spans="1:11" x14ac:dyDescent="0.2">
      <c r="A4122" s="1">
        <v>4117</v>
      </c>
      <c r="D4122" s="3" t="s">
        <v>299</v>
      </c>
      <c r="E4122" s="2" t="b">
        <f t="shared" ca="1" si="110"/>
        <v>1</v>
      </c>
      <c r="F4122" s="2" t="str" cm="1">
        <f t="array" aca="1" ref="F4122" ca="1">IF(G4122&lt;&gt;"",INDIRECT("'"&amp;G4122&amp;"'!"&amp;H4122),"")</f>
        <v/>
      </c>
      <c r="G4122" s="1533"/>
    </row>
    <row r="4123" spans="1:11" x14ac:dyDescent="0.2">
      <c r="A4123">
        <v>4118</v>
      </c>
      <c r="B4123" s="7">
        <f>'EstRev 6-11'!D163</f>
        <v>0</v>
      </c>
      <c r="C4123" s="3">
        <f t="shared" si="111"/>
        <v>4118</v>
      </c>
      <c r="E4123" s="2" t="b">
        <f t="shared" ca="1" si="110"/>
        <v>1</v>
      </c>
      <c r="F4123" s="2" cm="1">
        <f t="array" aca="1" ref="F4123" ca="1">IF(G4123&lt;&gt;"",INDIRECT("'"&amp;G4123&amp;"'!"&amp;H4123),"")</f>
        <v>0</v>
      </c>
      <c r="G4123" s="1533" t="s">
        <v>6773</v>
      </c>
      <c r="H4123" s="2" t="s">
        <v>5160</v>
      </c>
    </row>
    <row r="4124" spans="1:11" x14ac:dyDescent="0.2">
      <c r="A4124">
        <v>4119</v>
      </c>
      <c r="B4124" s="7">
        <f>'EstRev 6-11'!F163</f>
        <v>0</v>
      </c>
      <c r="C4124" s="3">
        <f t="shared" si="111"/>
        <v>4119</v>
      </c>
      <c r="E4124" s="2" t="b">
        <f t="shared" ca="1" si="110"/>
        <v>1</v>
      </c>
      <c r="F4124" s="2" cm="1">
        <f t="array" aca="1" ref="F4124" ca="1">IF(G4124&lt;&gt;"",INDIRECT("'"&amp;G4124&amp;"'!"&amp;H4124),"")</f>
        <v>0</v>
      </c>
      <c r="G4124" s="1533" t="s">
        <v>6773</v>
      </c>
      <c r="H4124" s="2" t="s">
        <v>5161</v>
      </c>
    </row>
    <row r="4125" spans="1:11" x14ac:dyDescent="0.2">
      <c r="A4125">
        <v>4120</v>
      </c>
      <c r="B4125" s="7">
        <f>'EstRev 6-11'!G163</f>
        <v>0</v>
      </c>
      <c r="C4125" s="3">
        <f t="shared" si="111"/>
        <v>4120</v>
      </c>
      <c r="E4125" s="2" t="b">
        <f t="shared" ca="1" si="110"/>
        <v>1</v>
      </c>
      <c r="F4125" s="2" cm="1">
        <f t="array" aca="1" ref="F4125" ca="1">IF(G4125&lt;&gt;"",INDIRECT("'"&amp;G4125&amp;"'!"&amp;H4125),"")</f>
        <v>0</v>
      </c>
      <c r="G4125" s="1533" t="s">
        <v>6773</v>
      </c>
      <c r="H4125" s="2" t="s">
        <v>5162</v>
      </c>
    </row>
    <row r="4126" spans="1:11" x14ac:dyDescent="0.2">
      <c r="A4126" s="1">
        <v>4121</v>
      </c>
      <c r="D4126" s="4"/>
      <c r="E4126" s="2" t="b">
        <f t="shared" ca="1" si="110"/>
        <v>1</v>
      </c>
      <c r="F4126" s="2" t="str" cm="1">
        <f t="array" aca="1" ref="F4126" ca="1">IF(G4126&lt;&gt;"",INDIRECT("'"&amp;G4126&amp;"'!"&amp;H4126),"")</f>
        <v/>
      </c>
      <c r="G4126" s="1533"/>
      <c r="I4126" s="4"/>
      <c r="J4126" s="4"/>
      <c r="K4126" s="4"/>
    </row>
    <row r="4127" spans="1:11" x14ac:dyDescent="0.2">
      <c r="A4127" s="1">
        <v>4122</v>
      </c>
      <c r="D4127" s="4"/>
      <c r="E4127" s="2" t="b">
        <f t="shared" ca="1" si="110"/>
        <v>1</v>
      </c>
      <c r="F4127" s="2" t="str" cm="1">
        <f t="array" aca="1" ref="F4127" ca="1">IF(G4127&lt;&gt;"",INDIRECT("'"&amp;G4127&amp;"'!"&amp;H4127),"")</f>
        <v/>
      </c>
      <c r="G4127" s="1533"/>
      <c r="I4127" s="4"/>
      <c r="J4127" s="4"/>
      <c r="K4127" s="4"/>
    </row>
    <row r="4128" spans="1:11" x14ac:dyDescent="0.2">
      <c r="A4128" s="1">
        <v>4123</v>
      </c>
      <c r="D4128" s="4"/>
      <c r="E4128" s="2" t="b">
        <f t="shared" ca="1" si="110"/>
        <v>1</v>
      </c>
      <c r="F4128" s="2" t="str" cm="1">
        <f t="array" aca="1" ref="F4128" ca="1">IF(G4128&lt;&gt;"",INDIRECT("'"&amp;G4128&amp;"'!"&amp;H4128),"")</f>
        <v/>
      </c>
      <c r="G4128" s="1533"/>
      <c r="I4128" s="4"/>
      <c r="J4128" s="4"/>
      <c r="K4128" s="4"/>
    </row>
    <row r="4129" spans="1:11" x14ac:dyDescent="0.2">
      <c r="A4129" s="1">
        <v>4124</v>
      </c>
      <c r="D4129" s="4"/>
      <c r="E4129" s="2" t="b">
        <f t="shared" ca="1" si="110"/>
        <v>1</v>
      </c>
      <c r="F4129" s="2" t="str" cm="1">
        <f t="array" aca="1" ref="F4129" ca="1">IF(G4129&lt;&gt;"",INDIRECT("'"&amp;G4129&amp;"'!"&amp;H4129),"")</f>
        <v/>
      </c>
      <c r="G4129" s="1533"/>
      <c r="I4129" s="4"/>
      <c r="J4129" s="4"/>
      <c r="K4129" s="4"/>
    </row>
    <row r="4130" spans="1:11" x14ac:dyDescent="0.2">
      <c r="A4130" s="1">
        <v>4125</v>
      </c>
      <c r="D4130" s="4"/>
      <c r="E4130" s="2" t="b">
        <f t="shared" ca="1" si="110"/>
        <v>1</v>
      </c>
      <c r="F4130" s="2" t="str" cm="1">
        <f t="array" aca="1" ref="F4130" ca="1">IF(G4130&lt;&gt;"",INDIRECT("'"&amp;G4130&amp;"'!"&amp;H4130),"")</f>
        <v/>
      </c>
      <c r="G4130" s="1533"/>
      <c r="I4130" s="4"/>
      <c r="J4130" s="4"/>
      <c r="K4130" s="4"/>
    </row>
    <row r="4131" spans="1:11" x14ac:dyDescent="0.2">
      <c r="A4131" s="1">
        <v>4126</v>
      </c>
      <c r="D4131" s="4"/>
      <c r="E4131" s="2" t="b">
        <f t="shared" ca="1" si="110"/>
        <v>1</v>
      </c>
      <c r="F4131" s="2" t="str" cm="1">
        <f t="array" aca="1" ref="F4131" ca="1">IF(G4131&lt;&gt;"",INDIRECT("'"&amp;G4131&amp;"'!"&amp;H4131),"")</f>
        <v/>
      </c>
      <c r="G4131" s="1533"/>
      <c r="I4131" s="4"/>
      <c r="J4131" s="4"/>
      <c r="K4131" s="4"/>
    </row>
    <row r="4132" spans="1:11" x14ac:dyDescent="0.2">
      <c r="A4132" s="1">
        <v>4127</v>
      </c>
      <c r="E4132" s="2" t="b">
        <f t="shared" ca="1" si="110"/>
        <v>1</v>
      </c>
      <c r="F4132" s="2" t="str" cm="1">
        <f t="array" aca="1" ref="F4132" ca="1">IF(G4132&lt;&gt;"",INDIRECT("'"&amp;G4132&amp;"'!"&amp;H4132),"")</f>
        <v/>
      </c>
      <c r="G4132" s="1533"/>
    </row>
    <row r="4133" spans="1:11" x14ac:dyDescent="0.2">
      <c r="A4133">
        <v>4128</v>
      </c>
      <c r="B4133" s="7">
        <f>'EstRev 6-11'!C264</f>
        <v>0</v>
      </c>
      <c r="C4133" s="3">
        <f t="shared" si="111"/>
        <v>4128</v>
      </c>
      <c r="E4133" s="2" t="b">
        <f t="shared" ca="1" si="110"/>
        <v>1</v>
      </c>
      <c r="F4133" s="2" cm="1">
        <f t="array" aca="1" ref="F4133" ca="1">IF(G4133&lt;&gt;"",INDIRECT("'"&amp;G4133&amp;"'!"&amp;H4133),"")</f>
        <v>0</v>
      </c>
      <c r="G4133" s="1533" t="s">
        <v>6773</v>
      </c>
      <c r="H4133" s="2" t="s">
        <v>5163</v>
      </c>
    </row>
    <row r="4134" spans="1:11" x14ac:dyDescent="0.2">
      <c r="A4134">
        <v>4129</v>
      </c>
      <c r="B4134" s="7">
        <f>'EstRev 6-11'!D264</f>
        <v>0</v>
      </c>
      <c r="C4134" s="3">
        <f t="shared" si="111"/>
        <v>4129</v>
      </c>
      <c r="E4134" s="2" t="b">
        <f t="shared" ca="1" si="110"/>
        <v>1</v>
      </c>
      <c r="F4134" s="2" cm="1">
        <f t="array" aca="1" ref="F4134" ca="1">IF(G4134&lt;&gt;"",INDIRECT("'"&amp;G4134&amp;"'!"&amp;H4134),"")</f>
        <v>0</v>
      </c>
      <c r="G4134" s="1533" t="s">
        <v>6773</v>
      </c>
      <c r="H4134" s="2" t="s">
        <v>4768</v>
      </c>
    </row>
    <row r="4135" spans="1:11" x14ac:dyDescent="0.2">
      <c r="A4135">
        <v>4130</v>
      </c>
      <c r="B4135" s="7">
        <f>'EstRev 6-11'!F264</f>
        <v>0</v>
      </c>
      <c r="C4135" s="3">
        <f t="shared" si="111"/>
        <v>4130</v>
      </c>
      <c r="E4135" s="2" t="b">
        <f t="shared" ca="1" si="110"/>
        <v>1</v>
      </c>
      <c r="F4135" s="2" cm="1">
        <f t="array" aca="1" ref="F4135" ca="1">IF(G4135&lt;&gt;"",INDIRECT("'"&amp;G4135&amp;"'!"&amp;H4135),"")</f>
        <v>0</v>
      </c>
      <c r="G4135" s="1533" t="s">
        <v>6773</v>
      </c>
      <c r="H4135" s="2" t="s">
        <v>5164</v>
      </c>
    </row>
    <row r="4136" spans="1:11" x14ac:dyDescent="0.2">
      <c r="A4136">
        <v>4131</v>
      </c>
      <c r="B4136" s="7">
        <f>'EstRev 6-11'!G264</f>
        <v>0</v>
      </c>
      <c r="C4136" s="3">
        <f t="shared" si="111"/>
        <v>4131</v>
      </c>
      <c r="E4136" s="2" t="b">
        <f t="shared" ca="1" si="110"/>
        <v>1</v>
      </c>
      <c r="F4136" s="2" cm="1">
        <f t="array" aca="1" ref="F4136" ca="1">IF(G4136&lt;&gt;"",INDIRECT("'"&amp;G4136&amp;"'!"&amp;H4136),"")</f>
        <v>0</v>
      </c>
      <c r="G4136" s="1533" t="s">
        <v>6773</v>
      </c>
      <c r="H4136" s="2" t="s">
        <v>5165</v>
      </c>
    </row>
    <row r="4137" spans="1:11" x14ac:dyDescent="0.2">
      <c r="A4137" s="1">
        <v>4132</v>
      </c>
      <c r="D4137" s="4"/>
      <c r="E4137" s="2" t="b">
        <f t="shared" ca="1" si="110"/>
        <v>1</v>
      </c>
      <c r="F4137" s="2" t="str" cm="1">
        <f t="array" aca="1" ref="F4137" ca="1">IF(G4137&lt;&gt;"",INDIRECT("'"&amp;G4137&amp;"'!"&amp;H4137),"")</f>
        <v/>
      </c>
      <c r="G4137" s="1533"/>
      <c r="I4137" s="4"/>
      <c r="J4137" s="4"/>
      <c r="K4137" s="4"/>
    </row>
    <row r="4138" spans="1:11" x14ac:dyDescent="0.2">
      <c r="A4138" s="1">
        <v>4133</v>
      </c>
      <c r="D4138" s="4"/>
      <c r="E4138" s="2" t="b">
        <f t="shared" ca="1" si="110"/>
        <v>1</v>
      </c>
      <c r="F4138" s="2" t="str" cm="1">
        <f t="array" aca="1" ref="F4138" ca="1">IF(G4138&lt;&gt;"",INDIRECT("'"&amp;G4138&amp;"'!"&amp;H4138),"")</f>
        <v/>
      </c>
      <c r="G4138" s="1533"/>
      <c r="I4138" s="4"/>
      <c r="J4138" s="4"/>
      <c r="K4138" s="4"/>
    </row>
    <row r="4139" spans="1:11" x14ac:dyDescent="0.2">
      <c r="A4139" s="1">
        <v>4134</v>
      </c>
      <c r="D4139" s="4"/>
      <c r="E4139" s="2" t="b">
        <f t="shared" ca="1" si="110"/>
        <v>1</v>
      </c>
      <c r="F4139" s="2" t="str" cm="1">
        <f t="array" aca="1" ref="F4139" ca="1">IF(G4139&lt;&gt;"",INDIRECT("'"&amp;G4139&amp;"'!"&amp;H4139),"")</f>
        <v/>
      </c>
      <c r="G4139" s="1533"/>
      <c r="I4139" s="4"/>
      <c r="J4139" s="4"/>
      <c r="K4139" s="4"/>
    </row>
    <row r="4140" spans="1:11" x14ac:dyDescent="0.2">
      <c r="A4140" s="1">
        <v>4135</v>
      </c>
      <c r="D4140" s="4"/>
      <c r="E4140" s="2" t="b">
        <f t="shared" ca="1" si="110"/>
        <v>1</v>
      </c>
      <c r="F4140" s="2" t="str" cm="1">
        <f t="array" aca="1" ref="F4140" ca="1">IF(G4140&lt;&gt;"",INDIRECT("'"&amp;G4140&amp;"'!"&amp;H4140),"")</f>
        <v/>
      </c>
      <c r="G4140" s="1533"/>
      <c r="I4140" s="4"/>
      <c r="J4140" s="4"/>
      <c r="K4140" s="4"/>
    </row>
    <row r="4141" spans="1:11" x14ac:dyDescent="0.2">
      <c r="A4141" s="1">
        <v>4136</v>
      </c>
      <c r="D4141" s="3" t="s">
        <v>299</v>
      </c>
      <c r="E4141" s="2" t="b">
        <f t="shared" ca="1" si="110"/>
        <v>1</v>
      </c>
      <c r="F4141" s="2" t="str" cm="1">
        <f t="array" aca="1" ref="F4141" ca="1">IF(G4141&lt;&gt;"",INDIRECT("'"&amp;G4141&amp;"'!"&amp;H4141),"")</f>
        <v/>
      </c>
      <c r="G4141" s="1533"/>
    </row>
    <row r="4142" spans="1:11" x14ac:dyDescent="0.2">
      <c r="A4142" s="1">
        <v>4137</v>
      </c>
      <c r="D4142" s="3" t="s">
        <v>299</v>
      </c>
      <c r="E4142" s="2" t="b">
        <f t="shared" ca="1" si="110"/>
        <v>1</v>
      </c>
      <c r="F4142" s="2" t="str" cm="1">
        <f t="array" aca="1" ref="F4142" ca="1">IF(G4142&lt;&gt;"",INDIRECT("'"&amp;G4142&amp;"'!"&amp;H4142),"")</f>
        <v/>
      </c>
      <c r="G4142" s="1533"/>
    </row>
    <row r="4143" spans="1:11" x14ac:dyDescent="0.2">
      <c r="A4143">
        <v>4138</v>
      </c>
      <c r="B4143" s="7">
        <f>'EstExp 12-20'!E138</f>
        <v>0</v>
      </c>
      <c r="C4143" s="3">
        <f t="shared" si="111"/>
        <v>4138</v>
      </c>
      <c r="E4143" s="2" t="b">
        <f t="shared" ca="1" si="110"/>
        <v>1</v>
      </c>
      <c r="F4143" s="2" cm="1">
        <f t="array" aca="1" ref="F4143" ca="1">IF(G4143&lt;&gt;"",INDIRECT("'"&amp;G4143&amp;"'!"&amp;H4143),"")</f>
        <v>0</v>
      </c>
      <c r="G4143" s="1533" t="s">
        <v>6772</v>
      </c>
      <c r="H4143" s="2" t="s">
        <v>5166</v>
      </c>
    </row>
    <row r="4144" spans="1:11" x14ac:dyDescent="0.2">
      <c r="A4144">
        <v>4139</v>
      </c>
      <c r="B4144" s="7">
        <f>'EstExp 12-20'!E139</f>
        <v>0</v>
      </c>
      <c r="C4144" s="3">
        <f t="shared" si="111"/>
        <v>4139</v>
      </c>
      <c r="E4144" s="2" t="b">
        <f t="shared" ca="1" si="110"/>
        <v>1</v>
      </c>
      <c r="F4144" s="2" cm="1">
        <f t="array" aca="1" ref="F4144" ca="1">IF(G4144&lt;&gt;"",INDIRECT("'"&amp;G4144&amp;"'!"&amp;H4144),"")</f>
        <v>0</v>
      </c>
      <c r="G4144" s="1533" t="s">
        <v>6772</v>
      </c>
      <c r="H4144" s="2" t="s">
        <v>5167</v>
      </c>
    </row>
    <row r="4145" spans="1:8" x14ac:dyDescent="0.2">
      <c r="A4145">
        <v>4140</v>
      </c>
      <c r="B4145" s="7">
        <f>'EstExp 12-20'!E140</f>
        <v>0</v>
      </c>
      <c r="C4145" s="3">
        <f t="shared" si="111"/>
        <v>4140</v>
      </c>
      <c r="E4145" s="2" t="b">
        <f t="shared" ca="1" si="110"/>
        <v>1</v>
      </c>
      <c r="F4145" s="2" cm="1">
        <f t="array" aca="1" ref="F4145" ca="1">IF(G4145&lt;&gt;"",INDIRECT("'"&amp;G4145&amp;"'!"&amp;H4145),"")</f>
        <v>0</v>
      </c>
      <c r="G4145" s="1533" t="s">
        <v>6772</v>
      </c>
      <c r="H4145" s="2" t="s">
        <v>5168</v>
      </c>
    </row>
    <row r="4146" spans="1:8" x14ac:dyDescent="0.2">
      <c r="A4146">
        <v>4141</v>
      </c>
      <c r="B4146" s="7">
        <f>'EstExp 12-20'!E141</f>
        <v>0</v>
      </c>
      <c r="C4146" s="3">
        <f t="shared" si="111"/>
        <v>4141</v>
      </c>
      <c r="E4146" s="2" t="b">
        <f t="shared" ca="1" si="110"/>
        <v>1</v>
      </c>
      <c r="F4146" s="2" cm="1">
        <f t="array" aca="1" ref="F4146" ca="1">IF(G4146&lt;&gt;"",INDIRECT("'"&amp;G4146&amp;"'!"&amp;H4146),"")</f>
        <v>0</v>
      </c>
      <c r="G4146" s="1533" t="s">
        <v>6772</v>
      </c>
      <c r="H4146" s="2" t="s">
        <v>5169</v>
      </c>
    </row>
    <row r="4147" spans="1:8" x14ac:dyDescent="0.2">
      <c r="A4147">
        <v>4142</v>
      </c>
      <c r="B4147" s="7">
        <f>'EstExp 12-20'!E143</f>
        <v>0</v>
      </c>
      <c r="C4147" s="3">
        <f t="shared" si="111"/>
        <v>4142</v>
      </c>
      <c r="E4147" s="2" t="b">
        <f t="shared" ca="1" si="110"/>
        <v>1</v>
      </c>
      <c r="F4147" s="2" cm="1">
        <f t="array" aca="1" ref="F4147" ca="1">IF(G4147&lt;&gt;"",INDIRECT("'"&amp;G4147&amp;"'!"&amp;H4147),"")</f>
        <v>0</v>
      </c>
      <c r="G4147" s="1533" t="s">
        <v>6772</v>
      </c>
      <c r="H4147" s="2" t="s">
        <v>5170</v>
      </c>
    </row>
    <row r="4148" spans="1:8" x14ac:dyDescent="0.2">
      <c r="A4148" s="1">
        <v>4143</v>
      </c>
      <c r="D4148" s="3" t="s">
        <v>299</v>
      </c>
      <c r="E4148" s="2" t="b">
        <f t="shared" ca="1" si="110"/>
        <v>1</v>
      </c>
      <c r="F4148" s="2" t="str" cm="1">
        <f t="array" aca="1" ref="F4148" ca="1">IF(G4148&lt;&gt;"",INDIRECT("'"&amp;G4148&amp;"'!"&amp;H4148),"")</f>
        <v/>
      </c>
      <c r="G4148" s="1533"/>
    </row>
    <row r="4149" spans="1:8" x14ac:dyDescent="0.2">
      <c r="A4149" s="1">
        <v>4144</v>
      </c>
      <c r="D4149" s="3" t="s">
        <v>299</v>
      </c>
      <c r="E4149" s="2" t="b">
        <f t="shared" ca="1" si="110"/>
        <v>1</v>
      </c>
      <c r="F4149" s="2" t="str" cm="1">
        <f t="array" aca="1" ref="F4149" ca="1">IF(G4149&lt;&gt;"",INDIRECT("'"&amp;G4149&amp;"'!"&amp;H4149),"")</f>
        <v/>
      </c>
      <c r="G4149" s="1533"/>
    </row>
    <row r="4150" spans="1:8" x14ac:dyDescent="0.2">
      <c r="A4150" s="1">
        <v>4145</v>
      </c>
      <c r="D4150" s="3" t="s">
        <v>299</v>
      </c>
      <c r="E4150" s="2" t="b">
        <f t="shared" ca="1" si="110"/>
        <v>1</v>
      </c>
      <c r="F4150" s="2" t="str" cm="1">
        <f t="array" aca="1" ref="F4150" ca="1">IF(G4150&lt;&gt;"",INDIRECT("'"&amp;G4150&amp;"'!"&amp;H4150),"")</f>
        <v/>
      </c>
      <c r="G4150" s="1533"/>
    </row>
    <row r="4151" spans="1:8" x14ac:dyDescent="0.2">
      <c r="A4151" s="1">
        <v>4146</v>
      </c>
      <c r="D4151" s="3" t="s">
        <v>299</v>
      </c>
      <c r="E4151" s="2" t="b">
        <f t="shared" ca="1" si="110"/>
        <v>1</v>
      </c>
      <c r="F4151" s="2" t="str" cm="1">
        <f t="array" aca="1" ref="F4151" ca="1">IF(G4151&lt;&gt;"",INDIRECT("'"&amp;G4151&amp;"'!"&amp;H4151),"")</f>
        <v/>
      </c>
      <c r="G4151" s="1533"/>
    </row>
    <row r="4152" spans="1:8" x14ac:dyDescent="0.2">
      <c r="A4152" s="1">
        <v>4147</v>
      </c>
      <c r="D4152" s="3" t="s">
        <v>299</v>
      </c>
      <c r="E4152" s="2" t="b">
        <f t="shared" ca="1" si="110"/>
        <v>1</v>
      </c>
      <c r="F4152" s="2" t="str" cm="1">
        <f t="array" aca="1" ref="F4152" ca="1">IF(G4152&lt;&gt;"",INDIRECT("'"&amp;G4152&amp;"'!"&amp;H4152),"")</f>
        <v/>
      </c>
      <c r="G4152" s="1533"/>
    </row>
    <row r="4153" spans="1:8" x14ac:dyDescent="0.2">
      <c r="A4153" s="1">
        <v>4148</v>
      </c>
      <c r="D4153" s="3" t="s">
        <v>299</v>
      </c>
      <c r="E4153" s="2" t="b">
        <f t="shared" ca="1" si="110"/>
        <v>1</v>
      </c>
      <c r="F4153" s="2" t="str" cm="1">
        <f t="array" aca="1" ref="F4153" ca="1">IF(G4153&lt;&gt;"",INDIRECT("'"&amp;G4153&amp;"'!"&amp;H4153),"")</f>
        <v/>
      </c>
      <c r="G4153" s="1533"/>
    </row>
    <row r="4154" spans="1:8" x14ac:dyDescent="0.2">
      <c r="A4154">
        <v>4149</v>
      </c>
      <c r="B4154" s="7">
        <f>'EstExp 12-20'!H210</f>
        <v>0</v>
      </c>
      <c r="C4154" s="3">
        <f t="shared" si="111"/>
        <v>4149</v>
      </c>
      <c r="E4154" s="2" t="b">
        <f t="shared" ca="1" si="110"/>
        <v>1</v>
      </c>
      <c r="F4154" s="2" cm="1">
        <f t="array" aca="1" ref="F4154" ca="1">IF(G4154&lt;&gt;"",INDIRECT("'"&amp;G4154&amp;"'!"&amp;H4154),"")</f>
        <v>0</v>
      </c>
      <c r="G4154" s="1533" t="s">
        <v>6772</v>
      </c>
      <c r="H4154" s="2" t="s">
        <v>5171</v>
      </c>
    </row>
    <row r="4155" spans="1:8" x14ac:dyDescent="0.2">
      <c r="A4155">
        <v>4150</v>
      </c>
      <c r="B4155" s="7">
        <f>'EstExp 12-20'!K210</f>
        <v>0</v>
      </c>
      <c r="C4155" s="3">
        <f t="shared" si="111"/>
        <v>4150</v>
      </c>
      <c r="E4155" s="2" t="b">
        <f t="shared" ca="1" si="110"/>
        <v>1</v>
      </c>
      <c r="F4155" s="2" cm="1">
        <f t="array" aca="1" ref="F4155" ca="1">IF(G4155&lt;&gt;"",INDIRECT("'"&amp;G4155&amp;"'!"&amp;H4155),"")</f>
        <v>0</v>
      </c>
      <c r="G4155" s="1533" t="s">
        <v>6772</v>
      </c>
      <c r="H4155" s="2" t="s">
        <v>5172</v>
      </c>
    </row>
    <row r="4156" spans="1:8" x14ac:dyDescent="0.2">
      <c r="A4156" s="1">
        <v>4151</v>
      </c>
      <c r="D4156" s="3" t="s">
        <v>299</v>
      </c>
      <c r="E4156" s="2" t="b">
        <f t="shared" ca="1" si="110"/>
        <v>1</v>
      </c>
      <c r="F4156" s="2" t="str" cm="1">
        <f t="array" aca="1" ref="F4156" ca="1">IF(G4156&lt;&gt;"",INDIRECT("'"&amp;G4156&amp;"'!"&amp;H4156),"")</f>
        <v/>
      </c>
      <c r="G4156" s="1533"/>
    </row>
    <row r="4157" spans="1:8" x14ac:dyDescent="0.2">
      <c r="A4157" s="1">
        <v>4152</v>
      </c>
      <c r="D4157" s="3" t="s">
        <v>299</v>
      </c>
      <c r="E4157" s="2" t="b">
        <f t="shared" ca="1" si="110"/>
        <v>1</v>
      </c>
      <c r="F4157" s="2" t="str" cm="1">
        <f t="array" aca="1" ref="F4157" ca="1">IF(G4157&lt;&gt;"",INDIRECT("'"&amp;G4157&amp;"'!"&amp;H4157),"")</f>
        <v/>
      </c>
      <c r="G4157" s="1533"/>
    </row>
    <row r="4158" spans="1:8" x14ac:dyDescent="0.2">
      <c r="A4158" s="1">
        <v>4153</v>
      </c>
      <c r="D4158" s="3" t="s">
        <v>299</v>
      </c>
      <c r="E4158" s="2" t="b">
        <f t="shared" ca="1" si="110"/>
        <v>1</v>
      </c>
      <c r="F4158" s="2" t="str" cm="1">
        <f t="array" aca="1" ref="F4158" ca="1">IF(G4158&lt;&gt;"",INDIRECT("'"&amp;G4158&amp;"'!"&amp;H4158),"")</f>
        <v/>
      </c>
      <c r="G4158" s="1533"/>
    </row>
    <row r="4159" spans="1:8" x14ac:dyDescent="0.2">
      <c r="A4159">
        <v>4154</v>
      </c>
      <c r="B4159" s="7">
        <f>'EstRev 6-11'!I170</f>
        <v>0</v>
      </c>
      <c r="C4159" s="3">
        <f t="shared" si="111"/>
        <v>4154</v>
      </c>
      <c r="E4159" s="2" t="b">
        <f t="shared" ca="1" si="110"/>
        <v>1</v>
      </c>
      <c r="F4159" s="2" cm="1">
        <f t="array" aca="1" ref="F4159" ca="1">IF(G4159&lt;&gt;"",INDIRECT("'"&amp;G4159&amp;"'!"&amp;H4159),"")</f>
        <v>0</v>
      </c>
      <c r="G4159" s="1533" t="s">
        <v>6773</v>
      </c>
      <c r="H4159" s="2" t="s">
        <v>5173</v>
      </c>
    </row>
    <row r="4160" spans="1:8" x14ac:dyDescent="0.2">
      <c r="A4160">
        <v>4155</v>
      </c>
      <c r="B4160" s="7">
        <f>'EstRev 6-11'!I172</f>
        <v>0</v>
      </c>
      <c r="C4160" s="3">
        <f t="shared" si="111"/>
        <v>4155</v>
      </c>
      <c r="E4160" s="2" t="b">
        <f t="shared" ca="1" si="110"/>
        <v>1</v>
      </c>
      <c r="F4160" s="2" cm="1">
        <f t="array" aca="1" ref="F4160" ca="1">IF(G4160&lt;&gt;"",INDIRECT("'"&amp;G4160&amp;"'!"&amp;H4160),"")</f>
        <v>0</v>
      </c>
      <c r="G4160" s="1533" t="s">
        <v>6773</v>
      </c>
      <c r="H4160" s="2" t="s">
        <v>5174</v>
      </c>
    </row>
    <row r="4161" spans="1:11" x14ac:dyDescent="0.2">
      <c r="A4161">
        <v>4156</v>
      </c>
      <c r="B4161" s="7">
        <f>'BudgetSum 2-4'!E38</f>
        <v>0</v>
      </c>
      <c r="C4161" s="3">
        <f t="shared" si="111"/>
        <v>4156</v>
      </c>
      <c r="E4161" s="2" t="b">
        <f t="shared" ca="1" si="110"/>
        <v>1</v>
      </c>
      <c r="F4161" s="2" cm="1">
        <f t="array" aca="1" ref="F4161" ca="1">IF(G4161&lt;&gt;"",INDIRECT("'"&amp;G4161&amp;"'!"&amp;H4161),"")</f>
        <v>0</v>
      </c>
      <c r="G4161" s="1533" t="s">
        <v>6770</v>
      </c>
      <c r="H4161" s="2" t="s">
        <v>4422</v>
      </c>
    </row>
    <row r="4162" spans="1:11" x14ac:dyDescent="0.2">
      <c r="A4162" s="1">
        <v>4157</v>
      </c>
      <c r="D4162" s="3" t="s">
        <v>299</v>
      </c>
      <c r="E4162" s="2" t="b">
        <f t="shared" ref="E4162:E4225" ca="1" si="112">F4162=B4162</f>
        <v>1</v>
      </c>
      <c r="F4162" s="2" t="str" cm="1">
        <f t="array" aca="1" ref="F4162" ca="1">IF(G4162&lt;&gt;"",INDIRECT("'"&amp;G4162&amp;"'!"&amp;H4162),"")</f>
        <v/>
      </c>
      <c r="G4162" s="1533"/>
    </row>
    <row r="4163" spans="1:11" x14ac:dyDescent="0.2">
      <c r="A4163" s="1">
        <v>4158</v>
      </c>
      <c r="D4163" s="3" t="s">
        <v>299</v>
      </c>
      <c r="E4163" s="2" t="b">
        <f t="shared" ca="1" si="112"/>
        <v>1</v>
      </c>
      <c r="F4163" s="2" t="str" cm="1">
        <f t="array" aca="1" ref="F4163" ca="1">IF(G4163&lt;&gt;"",INDIRECT("'"&amp;G4163&amp;"'!"&amp;H4163),"")</f>
        <v/>
      </c>
      <c r="G4163" s="1533"/>
    </row>
    <row r="4164" spans="1:11" x14ac:dyDescent="0.2">
      <c r="A4164" s="1">
        <v>4159</v>
      </c>
      <c r="D4164" s="4"/>
      <c r="E4164" s="2" t="b">
        <f t="shared" ca="1" si="112"/>
        <v>1</v>
      </c>
      <c r="F4164" s="2" t="str" cm="1">
        <f t="array" aca="1" ref="F4164" ca="1">IF(G4164&lt;&gt;"",INDIRECT("'"&amp;G4164&amp;"'!"&amp;H4164),"")</f>
        <v/>
      </c>
      <c r="G4164" s="1533"/>
      <c r="I4164" s="4"/>
      <c r="J4164" s="4"/>
      <c r="K4164" s="4"/>
    </row>
    <row r="4165" spans="1:11" x14ac:dyDescent="0.2">
      <c r="A4165" s="1">
        <v>4160</v>
      </c>
      <c r="D4165" s="4"/>
      <c r="E4165" s="2" t="b">
        <f t="shared" ca="1" si="112"/>
        <v>1</v>
      </c>
      <c r="F4165" s="2" t="str" cm="1">
        <f t="array" aca="1" ref="F4165" ca="1">IF(G4165&lt;&gt;"",INDIRECT("'"&amp;G4165&amp;"'!"&amp;H4165),"")</f>
        <v/>
      </c>
      <c r="G4165" s="1533"/>
      <c r="I4165" s="4"/>
      <c r="J4165" s="4"/>
      <c r="K4165" s="4"/>
    </row>
    <row r="4166" spans="1:11" x14ac:dyDescent="0.2">
      <c r="A4166" s="1">
        <v>4161</v>
      </c>
      <c r="D4166" s="4"/>
      <c r="E4166" s="2" t="b">
        <f t="shared" ca="1" si="112"/>
        <v>1</v>
      </c>
      <c r="F4166" s="2" t="str" cm="1">
        <f t="array" aca="1" ref="F4166" ca="1">IF(G4166&lt;&gt;"",INDIRECT("'"&amp;G4166&amp;"'!"&amp;H4166),"")</f>
        <v/>
      </c>
      <c r="G4166" s="1533"/>
      <c r="I4166" s="4"/>
      <c r="J4166" s="4"/>
      <c r="K4166" s="4"/>
    </row>
    <row r="4167" spans="1:11" x14ac:dyDescent="0.2">
      <c r="A4167" s="1">
        <v>4162</v>
      </c>
      <c r="D4167" s="4"/>
      <c r="E4167" s="2" t="b">
        <f t="shared" ca="1" si="112"/>
        <v>1</v>
      </c>
      <c r="F4167" s="2" t="str" cm="1">
        <f t="array" aca="1" ref="F4167" ca="1">IF(G4167&lt;&gt;"",INDIRECT("'"&amp;G4167&amp;"'!"&amp;H4167),"")</f>
        <v/>
      </c>
      <c r="G4167" s="1533"/>
      <c r="I4167" s="4"/>
      <c r="J4167" s="4"/>
      <c r="K4167" s="4"/>
    </row>
    <row r="4168" spans="1:11" x14ac:dyDescent="0.2">
      <c r="A4168" s="1">
        <v>4163</v>
      </c>
      <c r="D4168" s="4"/>
      <c r="E4168" s="2" t="b">
        <f t="shared" ca="1" si="112"/>
        <v>1</v>
      </c>
      <c r="F4168" s="2" t="str" cm="1">
        <f t="array" aca="1" ref="F4168" ca="1">IF(G4168&lt;&gt;"",INDIRECT("'"&amp;G4168&amp;"'!"&amp;H4168),"")</f>
        <v/>
      </c>
      <c r="G4168" s="1533"/>
      <c r="I4168" s="4"/>
      <c r="J4168" s="4"/>
      <c r="K4168" s="4"/>
    </row>
    <row r="4169" spans="1:11" x14ac:dyDescent="0.2">
      <c r="A4169" s="1">
        <v>4164</v>
      </c>
      <c r="D4169" s="4"/>
      <c r="E4169" s="2" t="b">
        <f t="shared" ca="1" si="112"/>
        <v>1</v>
      </c>
      <c r="F4169" s="2" t="str" cm="1">
        <f t="array" aca="1" ref="F4169" ca="1">IF(G4169&lt;&gt;"",INDIRECT("'"&amp;G4169&amp;"'!"&amp;H4169),"")</f>
        <v/>
      </c>
      <c r="G4169" s="1533"/>
      <c r="I4169" s="4"/>
      <c r="J4169" s="4"/>
      <c r="K4169" s="4"/>
    </row>
    <row r="4170" spans="1:11" x14ac:dyDescent="0.2">
      <c r="A4170" s="1">
        <v>4165</v>
      </c>
      <c r="D4170" s="4"/>
      <c r="E4170" s="2" t="b">
        <f t="shared" ca="1" si="112"/>
        <v>1</v>
      </c>
      <c r="F4170" s="2" t="str" cm="1">
        <f t="array" aca="1" ref="F4170" ca="1">IF(G4170&lt;&gt;"",INDIRECT("'"&amp;G4170&amp;"'!"&amp;H4170),"")</f>
        <v/>
      </c>
      <c r="G4170" s="1533"/>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33" t="s">
        <v>6773</v>
      </c>
      <c r="H4171" s="2" t="s">
        <v>5175</v>
      </c>
    </row>
    <row r="4172" spans="1:11" x14ac:dyDescent="0.2">
      <c r="A4172">
        <v>4167</v>
      </c>
      <c r="B4172" s="7">
        <f>'EstRev 6-11'!D142</f>
        <v>0</v>
      </c>
      <c r="C4172" s="3">
        <f t="shared" si="113"/>
        <v>4167</v>
      </c>
      <c r="E4172" s="2" t="b">
        <f t="shared" ca="1" si="112"/>
        <v>1</v>
      </c>
      <c r="F4172" s="2" cm="1">
        <f t="array" aca="1" ref="F4172" ca="1">IF(G4172&lt;&gt;"",INDIRECT("'"&amp;G4172&amp;"'!"&amp;H4172),"")</f>
        <v>0</v>
      </c>
      <c r="G4172" s="1533" t="s">
        <v>6773</v>
      </c>
      <c r="H4172" s="2" t="s">
        <v>5176</v>
      </c>
    </row>
    <row r="4173" spans="1:11" x14ac:dyDescent="0.2">
      <c r="A4173" s="1">
        <v>4168</v>
      </c>
      <c r="D4173" s="3" t="s">
        <v>299</v>
      </c>
      <c r="E4173" s="2" t="b">
        <f t="shared" ca="1" si="112"/>
        <v>1</v>
      </c>
      <c r="F4173" s="2" t="str" cm="1">
        <f t="array" aca="1" ref="F4173" ca="1">IF(G4173&lt;&gt;"",INDIRECT("'"&amp;G4173&amp;"'!"&amp;H4173),"")</f>
        <v/>
      </c>
      <c r="G4173" s="1533"/>
    </row>
    <row r="4174" spans="1:11" x14ac:dyDescent="0.2">
      <c r="A4174">
        <v>4169</v>
      </c>
      <c r="B4174" s="7">
        <f>'EstRev 6-11'!G142</f>
        <v>0</v>
      </c>
      <c r="C4174" s="3">
        <f t="shared" si="113"/>
        <v>4169</v>
      </c>
      <c r="E4174" s="2" t="b">
        <f t="shared" ca="1" si="112"/>
        <v>1</v>
      </c>
      <c r="F4174" s="2" cm="1">
        <f t="array" aca="1" ref="F4174" ca="1">IF(G4174&lt;&gt;"",INDIRECT("'"&amp;G4174&amp;"'!"&amp;H4174),"")</f>
        <v>0</v>
      </c>
      <c r="G4174" s="1533" t="s">
        <v>6773</v>
      </c>
      <c r="H4174" s="2" t="s">
        <v>5177</v>
      </c>
    </row>
    <row r="4175" spans="1:11" x14ac:dyDescent="0.2">
      <c r="A4175" s="1">
        <v>4170</v>
      </c>
      <c r="D4175" s="4"/>
      <c r="E4175" s="2" t="b">
        <f t="shared" ca="1" si="112"/>
        <v>1</v>
      </c>
      <c r="F4175" s="2" t="str" cm="1">
        <f t="array" aca="1" ref="F4175" ca="1">IF(G4175&lt;&gt;"",INDIRECT("'"&amp;G4175&amp;"'!"&amp;H4175),"")</f>
        <v/>
      </c>
      <c r="G4175" s="1533"/>
      <c r="I4175" s="4"/>
      <c r="J4175" s="4"/>
      <c r="K4175" s="4"/>
    </row>
    <row r="4176" spans="1:11" x14ac:dyDescent="0.2">
      <c r="A4176" s="1">
        <v>4171</v>
      </c>
      <c r="D4176" s="4"/>
      <c r="E4176" s="2" t="b">
        <f t="shared" ca="1" si="112"/>
        <v>1</v>
      </c>
      <c r="F4176" s="2" t="str" cm="1">
        <f t="array" aca="1" ref="F4176" ca="1">IF(G4176&lt;&gt;"",INDIRECT("'"&amp;G4176&amp;"'!"&amp;H4176),"")</f>
        <v/>
      </c>
      <c r="G4176" s="1533"/>
      <c r="I4176" s="4"/>
      <c r="J4176" s="4"/>
      <c r="K4176" s="4"/>
    </row>
    <row r="4177" spans="1:11" x14ac:dyDescent="0.2">
      <c r="A4177" s="1">
        <v>4172</v>
      </c>
      <c r="D4177" s="4"/>
      <c r="E4177" s="2" t="b">
        <f t="shared" ca="1" si="112"/>
        <v>1</v>
      </c>
      <c r="F4177" s="2" t="str" cm="1">
        <f t="array" aca="1" ref="F4177" ca="1">IF(G4177&lt;&gt;"",INDIRECT("'"&amp;G4177&amp;"'!"&amp;H4177),"")</f>
        <v/>
      </c>
      <c r="G4177" s="1533"/>
      <c r="I4177" s="4"/>
      <c r="J4177" s="4"/>
      <c r="K4177" s="4"/>
    </row>
    <row r="4178" spans="1:11" x14ac:dyDescent="0.2">
      <c r="A4178" s="1">
        <v>4173</v>
      </c>
      <c r="D4178" s="4"/>
      <c r="E4178" s="2" t="b">
        <f t="shared" ca="1" si="112"/>
        <v>1</v>
      </c>
      <c r="F4178" s="2" t="str" cm="1">
        <f t="array" aca="1" ref="F4178" ca="1">IF(G4178&lt;&gt;"",INDIRECT("'"&amp;G4178&amp;"'!"&amp;H4178),"")</f>
        <v/>
      </c>
      <c r="G4178" s="1533"/>
      <c r="I4178" s="4"/>
      <c r="J4178" s="4"/>
      <c r="K4178" s="4"/>
    </row>
    <row r="4179" spans="1:11" x14ac:dyDescent="0.2">
      <c r="A4179" s="1">
        <v>4174</v>
      </c>
      <c r="E4179" s="2" t="b">
        <f t="shared" ca="1" si="112"/>
        <v>1</v>
      </c>
      <c r="F4179" s="2" t="str" cm="1">
        <f t="array" aca="1" ref="F4179" ca="1">IF(G4179&lt;&gt;"",INDIRECT("'"&amp;G4179&amp;"'!"&amp;H4179),"")</f>
        <v/>
      </c>
      <c r="G4179" s="1533"/>
    </row>
    <row r="4180" spans="1:11" x14ac:dyDescent="0.2">
      <c r="A4180" s="1">
        <v>4175</v>
      </c>
      <c r="E4180" s="2" t="b">
        <f t="shared" ca="1" si="112"/>
        <v>1</v>
      </c>
      <c r="F4180" s="2" t="str" cm="1">
        <f t="array" aca="1" ref="F4180" ca="1">IF(G4180&lt;&gt;"",INDIRECT("'"&amp;G4180&amp;"'!"&amp;H4180),"")</f>
        <v/>
      </c>
      <c r="G4180" s="1533"/>
    </row>
    <row r="4181" spans="1:11" x14ac:dyDescent="0.2">
      <c r="A4181" s="1">
        <v>4176</v>
      </c>
      <c r="E4181" s="2" t="b">
        <f t="shared" ca="1" si="112"/>
        <v>1</v>
      </c>
      <c r="F4181" s="2" t="str" cm="1">
        <f t="array" aca="1" ref="F4181" ca="1">IF(G4181&lt;&gt;"",INDIRECT("'"&amp;G4181&amp;"'!"&amp;H4181),"")</f>
        <v/>
      </c>
      <c r="G4181" s="1533"/>
    </row>
    <row r="4182" spans="1:11" x14ac:dyDescent="0.2">
      <c r="A4182" s="1">
        <v>4177</v>
      </c>
      <c r="E4182" s="2" t="b">
        <f t="shared" ca="1" si="112"/>
        <v>1</v>
      </c>
      <c r="F4182" s="2" t="str" cm="1">
        <f t="array" aca="1" ref="F4182" ca="1">IF(G4182&lt;&gt;"",INDIRECT("'"&amp;G4182&amp;"'!"&amp;H4182),"")</f>
        <v/>
      </c>
      <c r="G4182" s="1533"/>
    </row>
    <row r="4183" spans="1:11" x14ac:dyDescent="0.2">
      <c r="A4183" s="1">
        <v>4178</v>
      </c>
      <c r="D4183" s="4"/>
      <c r="E4183" s="2" t="b">
        <f t="shared" ca="1" si="112"/>
        <v>1</v>
      </c>
      <c r="F4183" s="2" t="str" cm="1">
        <f t="array" aca="1" ref="F4183" ca="1">IF(G4183&lt;&gt;"",INDIRECT("'"&amp;G4183&amp;"'!"&amp;H4183),"")</f>
        <v/>
      </c>
      <c r="G4183" s="1533"/>
      <c r="I4183" s="4"/>
      <c r="J4183" s="4"/>
      <c r="K4183" s="4"/>
    </row>
    <row r="4184" spans="1:11" x14ac:dyDescent="0.2">
      <c r="A4184" s="1">
        <v>4179</v>
      </c>
      <c r="D4184" s="4"/>
      <c r="E4184" s="2" t="b">
        <f t="shared" ca="1" si="112"/>
        <v>1</v>
      </c>
      <c r="F4184" s="2" t="str" cm="1">
        <f t="array" aca="1" ref="F4184" ca="1">IF(G4184&lt;&gt;"",INDIRECT("'"&amp;G4184&amp;"'!"&amp;H4184),"")</f>
        <v/>
      </c>
      <c r="G4184" s="1533"/>
      <c r="I4184" s="4"/>
      <c r="J4184" s="4"/>
      <c r="K4184" s="4"/>
    </row>
    <row r="4185" spans="1:11" x14ac:dyDescent="0.2">
      <c r="A4185" s="1">
        <v>4180</v>
      </c>
      <c r="D4185" s="4"/>
      <c r="E4185" s="2" t="b">
        <f t="shared" ca="1" si="112"/>
        <v>1</v>
      </c>
      <c r="F4185" s="2" t="str" cm="1">
        <f t="array" aca="1" ref="F4185" ca="1">IF(G4185&lt;&gt;"",INDIRECT("'"&amp;G4185&amp;"'!"&amp;H4185),"")</f>
        <v/>
      </c>
      <c r="G4185" s="1533"/>
      <c r="I4185" s="4"/>
      <c r="J4185" s="4"/>
      <c r="K4185" s="4"/>
    </row>
    <row r="4186" spans="1:11" x14ac:dyDescent="0.2">
      <c r="A4186" s="1">
        <v>4181</v>
      </c>
      <c r="D4186" s="4"/>
      <c r="E4186" s="2" t="b">
        <f t="shared" ca="1" si="112"/>
        <v>1</v>
      </c>
      <c r="F4186" s="2" t="str" cm="1">
        <f t="array" aca="1" ref="F4186" ca="1">IF(G4186&lt;&gt;"",INDIRECT("'"&amp;G4186&amp;"'!"&amp;H4186),"")</f>
        <v/>
      </c>
      <c r="G4186" s="1533"/>
      <c r="I4186" s="4"/>
      <c r="J4186" s="4"/>
      <c r="K4186" s="4"/>
    </row>
    <row r="4187" spans="1:11" x14ac:dyDescent="0.2">
      <c r="A4187" s="1">
        <v>4182</v>
      </c>
      <c r="D4187" s="4"/>
      <c r="E4187" s="2" t="b">
        <f t="shared" ca="1" si="112"/>
        <v>1</v>
      </c>
      <c r="F4187" s="2" t="str" cm="1">
        <f t="array" aca="1" ref="F4187" ca="1">IF(G4187&lt;&gt;"",INDIRECT("'"&amp;G4187&amp;"'!"&amp;H4187),"")</f>
        <v/>
      </c>
      <c r="G4187" s="1533"/>
      <c r="I4187" s="4"/>
      <c r="J4187" s="4"/>
      <c r="K4187" s="4"/>
    </row>
    <row r="4188" spans="1:11" x14ac:dyDescent="0.2">
      <c r="A4188" s="1">
        <v>4183</v>
      </c>
      <c r="D4188" s="4"/>
      <c r="E4188" s="2" t="b">
        <f t="shared" ca="1" si="112"/>
        <v>1</v>
      </c>
      <c r="F4188" s="2" t="str" cm="1">
        <f t="array" aca="1" ref="F4188" ca="1">IF(G4188&lt;&gt;"",INDIRECT("'"&amp;G4188&amp;"'!"&amp;H4188),"")</f>
        <v/>
      </c>
      <c r="G4188" s="1533"/>
      <c r="I4188" s="4"/>
      <c r="J4188" s="4"/>
      <c r="K4188" s="4"/>
    </row>
    <row r="4189" spans="1:11" x14ac:dyDescent="0.2">
      <c r="A4189" s="1">
        <v>4184</v>
      </c>
      <c r="D4189" s="4"/>
      <c r="E4189" s="2" t="b">
        <f t="shared" ca="1" si="112"/>
        <v>1</v>
      </c>
      <c r="F4189" s="2" t="str" cm="1">
        <f t="array" aca="1" ref="F4189" ca="1">IF(G4189&lt;&gt;"",INDIRECT("'"&amp;G4189&amp;"'!"&amp;H4189),"")</f>
        <v/>
      </c>
      <c r="G4189" s="1533"/>
      <c r="I4189" s="4"/>
      <c r="J4189" s="4"/>
      <c r="K4189" s="4"/>
    </row>
    <row r="4190" spans="1:11" x14ac:dyDescent="0.2">
      <c r="A4190" s="1">
        <v>4185</v>
      </c>
      <c r="D4190" s="4"/>
      <c r="E4190" s="2" t="b">
        <f t="shared" ca="1" si="112"/>
        <v>1</v>
      </c>
      <c r="F4190" s="2" t="str" cm="1">
        <f t="array" aca="1" ref="F4190" ca="1">IF(G4190&lt;&gt;"",INDIRECT("'"&amp;G4190&amp;"'!"&amp;H4190),"")</f>
        <v/>
      </c>
      <c r="G4190" s="1533"/>
      <c r="I4190" s="4"/>
      <c r="J4190" s="4"/>
      <c r="K4190" s="4"/>
    </row>
    <row r="4191" spans="1:11" x14ac:dyDescent="0.2">
      <c r="A4191" s="1">
        <v>4186</v>
      </c>
      <c r="D4191" s="4"/>
      <c r="E4191" s="2" t="b">
        <f t="shared" ca="1" si="112"/>
        <v>1</v>
      </c>
      <c r="F4191" s="2" t="str" cm="1">
        <f t="array" aca="1" ref="F4191" ca="1">IF(G4191&lt;&gt;"",INDIRECT("'"&amp;G4191&amp;"'!"&amp;H4191),"")</f>
        <v/>
      </c>
      <c r="G4191" s="1533"/>
      <c r="I4191" s="4"/>
      <c r="J4191" s="4"/>
      <c r="K4191" s="4"/>
    </row>
    <row r="4192" spans="1:11" x14ac:dyDescent="0.2">
      <c r="A4192" s="1">
        <v>4187</v>
      </c>
      <c r="D4192" s="4"/>
      <c r="E4192" s="2" t="b">
        <f t="shared" ca="1" si="112"/>
        <v>1</v>
      </c>
      <c r="F4192" s="2" t="str" cm="1">
        <f t="array" aca="1" ref="F4192" ca="1">IF(G4192&lt;&gt;"",INDIRECT("'"&amp;G4192&amp;"'!"&amp;H4192),"")</f>
        <v/>
      </c>
      <c r="G4192" s="1533"/>
      <c r="I4192" s="4"/>
      <c r="J4192" s="4"/>
      <c r="K4192" s="4"/>
    </row>
    <row r="4193" spans="1:11" x14ac:dyDescent="0.2">
      <c r="A4193" s="1">
        <v>4188</v>
      </c>
      <c r="D4193" s="4"/>
      <c r="E4193" s="2" t="b">
        <f t="shared" ca="1" si="112"/>
        <v>1</v>
      </c>
      <c r="F4193" s="2" t="str" cm="1">
        <f t="array" aca="1" ref="F4193" ca="1">IF(G4193&lt;&gt;"",INDIRECT("'"&amp;G4193&amp;"'!"&amp;H4193),"")</f>
        <v/>
      </c>
      <c r="G4193" s="1533"/>
      <c r="I4193" s="4"/>
      <c r="J4193" s="4"/>
      <c r="K4193" s="4"/>
    </row>
    <row r="4194" spans="1:11" x14ac:dyDescent="0.2">
      <c r="A4194" s="1">
        <v>4189</v>
      </c>
      <c r="D4194" s="4"/>
      <c r="E4194" s="2" t="b">
        <f t="shared" ca="1" si="112"/>
        <v>1</v>
      </c>
      <c r="F4194" s="2" t="str" cm="1">
        <f t="array" aca="1" ref="F4194" ca="1">IF(G4194&lt;&gt;"",INDIRECT("'"&amp;G4194&amp;"'!"&amp;H4194),"")</f>
        <v/>
      </c>
      <c r="G4194" s="1533"/>
      <c r="I4194" s="4"/>
      <c r="J4194" s="4"/>
      <c r="K4194" s="4"/>
    </row>
    <row r="4195" spans="1:11" x14ac:dyDescent="0.2">
      <c r="A4195" s="1">
        <v>4190</v>
      </c>
      <c r="D4195" s="3" t="s">
        <v>299</v>
      </c>
      <c r="E4195" s="2" t="b">
        <f t="shared" ca="1" si="112"/>
        <v>1</v>
      </c>
      <c r="F4195" s="2" t="str" cm="1">
        <f t="array" aca="1" ref="F4195" ca="1">IF(G4195&lt;&gt;"",INDIRECT("'"&amp;G4195&amp;"'!"&amp;H4195),"")</f>
        <v/>
      </c>
      <c r="G4195" s="1533"/>
    </row>
    <row r="4196" spans="1:11" x14ac:dyDescent="0.2">
      <c r="A4196" s="1">
        <v>4191</v>
      </c>
      <c r="D4196" s="3" t="s">
        <v>299</v>
      </c>
      <c r="E4196" s="2" t="b">
        <f t="shared" ca="1" si="112"/>
        <v>1</v>
      </c>
      <c r="F4196" s="2" t="str" cm="1">
        <f t="array" aca="1" ref="F4196" ca="1">IF(G4196&lt;&gt;"",INDIRECT("'"&amp;G4196&amp;"'!"&amp;H4196),"")</f>
        <v/>
      </c>
      <c r="G4196" s="1533"/>
    </row>
    <row r="4197" spans="1:11" x14ac:dyDescent="0.2">
      <c r="A4197" s="1">
        <v>4192</v>
      </c>
      <c r="D4197" s="3" t="s">
        <v>299</v>
      </c>
      <c r="E4197" s="2" t="b">
        <f t="shared" ca="1" si="112"/>
        <v>1</v>
      </c>
      <c r="F4197" s="2" t="str" cm="1">
        <f t="array" aca="1" ref="F4197" ca="1">IF(G4197&lt;&gt;"",INDIRECT("'"&amp;G4197&amp;"'!"&amp;H4197),"")</f>
        <v/>
      </c>
      <c r="G4197" s="1533"/>
    </row>
    <row r="4198" spans="1:11" x14ac:dyDescent="0.2">
      <c r="A4198" s="1">
        <v>4193</v>
      </c>
      <c r="D4198" s="3" t="s">
        <v>299</v>
      </c>
      <c r="E4198" s="2" t="b">
        <f t="shared" ca="1" si="112"/>
        <v>1</v>
      </c>
      <c r="F4198" s="2" t="str" cm="1">
        <f t="array" aca="1" ref="F4198" ca="1">IF(G4198&lt;&gt;"",INDIRECT("'"&amp;G4198&amp;"'!"&amp;H4198),"")</f>
        <v/>
      </c>
      <c r="G4198" s="1533"/>
    </row>
    <row r="4199" spans="1:11" x14ac:dyDescent="0.2">
      <c r="A4199" s="1">
        <v>4194</v>
      </c>
      <c r="D4199" s="3" t="s">
        <v>299</v>
      </c>
      <c r="E4199" s="2" t="b">
        <f t="shared" ca="1" si="112"/>
        <v>1</v>
      </c>
      <c r="F4199" s="2" t="str" cm="1">
        <f t="array" aca="1" ref="F4199" ca="1">IF(G4199&lt;&gt;"",INDIRECT("'"&amp;G4199&amp;"'!"&amp;H4199),"")</f>
        <v/>
      </c>
      <c r="G4199" s="1533"/>
    </row>
    <row r="4200" spans="1:11" x14ac:dyDescent="0.2">
      <c r="A4200" s="1">
        <v>4195</v>
      </c>
      <c r="D4200" s="3" t="s">
        <v>299</v>
      </c>
      <c r="E4200" s="2" t="b">
        <f t="shared" ca="1" si="112"/>
        <v>1</v>
      </c>
      <c r="F4200" s="2" t="str" cm="1">
        <f t="array" aca="1" ref="F4200" ca="1">IF(G4200&lt;&gt;"",INDIRECT("'"&amp;G4200&amp;"'!"&amp;H4200),"")</f>
        <v/>
      </c>
      <c r="G4200" s="1533"/>
    </row>
    <row r="4201" spans="1:11" x14ac:dyDescent="0.2">
      <c r="A4201" s="1">
        <v>4196</v>
      </c>
      <c r="D4201" s="3" t="s">
        <v>299</v>
      </c>
      <c r="E4201" s="2" t="b">
        <f t="shared" ca="1" si="112"/>
        <v>1</v>
      </c>
      <c r="F4201" s="2" t="str" cm="1">
        <f t="array" aca="1" ref="F4201" ca="1">IF(G4201&lt;&gt;"",INDIRECT("'"&amp;G4201&amp;"'!"&amp;H4201),"")</f>
        <v/>
      </c>
      <c r="G4201" s="1533"/>
    </row>
    <row r="4202" spans="1:11" x14ac:dyDescent="0.2">
      <c r="A4202" s="1">
        <v>4197</v>
      </c>
      <c r="D4202" s="4"/>
      <c r="E4202" s="2" t="b">
        <f t="shared" ca="1" si="112"/>
        <v>1</v>
      </c>
      <c r="F4202" s="2" t="str" cm="1">
        <f t="array" aca="1" ref="F4202" ca="1">IF(G4202&lt;&gt;"",INDIRECT("'"&amp;G4202&amp;"'!"&amp;H4202),"")</f>
        <v/>
      </c>
      <c r="G4202" s="1533"/>
      <c r="I4202" s="4"/>
      <c r="J4202" s="4"/>
      <c r="K4202" s="4"/>
    </row>
    <row r="4203" spans="1:11" x14ac:dyDescent="0.2">
      <c r="A4203" s="1">
        <v>4198</v>
      </c>
      <c r="D4203" s="4"/>
      <c r="E4203" s="2" t="b">
        <f t="shared" ca="1" si="112"/>
        <v>1</v>
      </c>
      <c r="F4203" s="2" t="str" cm="1">
        <f t="array" aca="1" ref="F4203" ca="1">IF(G4203&lt;&gt;"",INDIRECT("'"&amp;G4203&amp;"'!"&amp;H4203),"")</f>
        <v/>
      </c>
      <c r="G4203" s="1533"/>
      <c r="I4203" s="4"/>
      <c r="J4203" s="4"/>
      <c r="K4203" s="4"/>
    </row>
    <row r="4204" spans="1:11" x14ac:dyDescent="0.2">
      <c r="A4204" s="1">
        <v>4199</v>
      </c>
      <c r="D4204" s="4"/>
      <c r="E4204" s="2" t="b">
        <f t="shared" ca="1" si="112"/>
        <v>1</v>
      </c>
      <c r="F4204" s="2" t="str" cm="1">
        <f t="array" aca="1" ref="F4204" ca="1">IF(G4204&lt;&gt;"",INDIRECT("'"&amp;G4204&amp;"'!"&amp;H4204),"")</f>
        <v/>
      </c>
      <c r="G4204" s="1533"/>
      <c r="I4204" s="4"/>
      <c r="J4204" s="4"/>
      <c r="K4204" s="4"/>
    </row>
    <row r="4205" spans="1:11" x14ac:dyDescent="0.2">
      <c r="A4205" s="1">
        <v>4200</v>
      </c>
      <c r="D4205" s="4"/>
      <c r="E4205" s="2" t="b">
        <f t="shared" ca="1" si="112"/>
        <v>1</v>
      </c>
      <c r="F4205" s="2" t="str" cm="1">
        <f t="array" aca="1" ref="F4205" ca="1">IF(G4205&lt;&gt;"",INDIRECT("'"&amp;G4205&amp;"'!"&amp;H4205),"")</f>
        <v/>
      </c>
      <c r="G4205" s="1533"/>
      <c r="I4205" s="4"/>
      <c r="J4205" s="4"/>
      <c r="K4205" s="4"/>
    </row>
    <row r="4206" spans="1:11" x14ac:dyDescent="0.2">
      <c r="A4206" s="1">
        <v>4201</v>
      </c>
      <c r="D4206" s="3" t="s">
        <v>299</v>
      </c>
      <c r="E4206" s="2" t="b">
        <f t="shared" ca="1" si="112"/>
        <v>1</v>
      </c>
      <c r="F4206" s="2" t="str" cm="1">
        <f t="array" aca="1" ref="F4206" ca="1">IF(G4206&lt;&gt;"",INDIRECT("'"&amp;G4206&amp;"'!"&amp;H4206),"")</f>
        <v/>
      </c>
      <c r="G4206" s="1533"/>
    </row>
    <row r="4207" spans="1:11" x14ac:dyDescent="0.2">
      <c r="A4207" s="1">
        <v>4202</v>
      </c>
      <c r="D4207" s="3" t="s">
        <v>299</v>
      </c>
      <c r="E4207" s="2" t="b">
        <f t="shared" ca="1" si="112"/>
        <v>1</v>
      </c>
      <c r="F4207" s="2" t="str" cm="1">
        <f t="array" aca="1" ref="F4207" ca="1">IF(G4207&lt;&gt;"",INDIRECT("'"&amp;G4207&amp;"'!"&amp;H4207),"")</f>
        <v/>
      </c>
      <c r="G4207" s="1533"/>
    </row>
    <row r="4208" spans="1:11" x14ac:dyDescent="0.2">
      <c r="A4208" s="1">
        <v>4203</v>
      </c>
      <c r="D4208" s="4"/>
      <c r="E4208" s="2" t="b">
        <f t="shared" ca="1" si="112"/>
        <v>1</v>
      </c>
      <c r="F4208" s="2" t="str" cm="1">
        <f t="array" aca="1" ref="F4208" ca="1">IF(G4208&lt;&gt;"",INDIRECT("'"&amp;G4208&amp;"'!"&amp;H4208),"")</f>
        <v/>
      </c>
      <c r="G4208" s="1533"/>
      <c r="I4208" s="4"/>
      <c r="J4208" s="4"/>
      <c r="K4208" s="4"/>
    </row>
    <row r="4209" spans="1:11" x14ac:dyDescent="0.2">
      <c r="A4209" s="1">
        <v>4204</v>
      </c>
      <c r="E4209" s="2" t="b">
        <f t="shared" ca="1" si="112"/>
        <v>1</v>
      </c>
      <c r="F4209" s="2" t="str" cm="1">
        <f t="array" aca="1" ref="F4209" ca="1">IF(G4209&lt;&gt;"",INDIRECT("'"&amp;G4209&amp;"'!"&amp;H4209),"")</f>
        <v/>
      </c>
      <c r="G4209" s="1533"/>
    </row>
    <row r="4210" spans="1:11" x14ac:dyDescent="0.2">
      <c r="A4210" s="1">
        <v>4205</v>
      </c>
      <c r="E4210" s="2" t="b">
        <f t="shared" ca="1" si="112"/>
        <v>1</v>
      </c>
      <c r="F4210" s="2" t="str" cm="1">
        <f t="array" aca="1" ref="F4210" ca="1">IF(G4210&lt;&gt;"",INDIRECT("'"&amp;G4210&amp;"'!"&amp;H4210),"")</f>
        <v/>
      </c>
      <c r="G4210" s="1533"/>
    </row>
    <row r="4211" spans="1:11" x14ac:dyDescent="0.2">
      <c r="A4211" s="1">
        <v>4206</v>
      </c>
      <c r="E4211" s="2" t="b">
        <f t="shared" ca="1" si="112"/>
        <v>1</v>
      </c>
      <c r="F4211" s="2" t="str" cm="1">
        <f t="array" aca="1" ref="F4211" ca="1">IF(G4211&lt;&gt;"",INDIRECT("'"&amp;G4211&amp;"'!"&amp;H4211),"")</f>
        <v/>
      </c>
      <c r="G4211" s="1533"/>
    </row>
    <row r="4212" spans="1:11" x14ac:dyDescent="0.2">
      <c r="A4212" s="1">
        <v>4207</v>
      </c>
      <c r="E4212" s="2" t="b">
        <f t="shared" ca="1" si="112"/>
        <v>1</v>
      </c>
      <c r="F4212" s="2" t="str" cm="1">
        <f t="array" aca="1" ref="F4212" ca="1">IF(G4212&lt;&gt;"",INDIRECT("'"&amp;G4212&amp;"'!"&amp;H4212),"")</f>
        <v/>
      </c>
      <c r="G4212" s="1533"/>
    </row>
    <row r="4213" spans="1:11" x14ac:dyDescent="0.2">
      <c r="A4213" s="1">
        <v>4208</v>
      </c>
      <c r="E4213" s="2" t="b">
        <f t="shared" ca="1" si="112"/>
        <v>1</v>
      </c>
      <c r="F4213" s="2" t="str" cm="1">
        <f t="array" aca="1" ref="F4213" ca="1">IF(G4213&lt;&gt;"",INDIRECT("'"&amp;G4213&amp;"'!"&amp;H4213),"")</f>
        <v/>
      </c>
      <c r="G4213" s="1533"/>
    </row>
    <row r="4214" spans="1:11" x14ac:dyDescent="0.2">
      <c r="A4214" s="1">
        <v>4209</v>
      </c>
      <c r="E4214" s="2" t="b">
        <f t="shared" ca="1" si="112"/>
        <v>1</v>
      </c>
      <c r="F4214" s="2" t="str" cm="1">
        <f t="array" aca="1" ref="F4214" ca="1">IF(G4214&lt;&gt;"",INDIRECT("'"&amp;G4214&amp;"'!"&amp;H4214),"")</f>
        <v/>
      </c>
      <c r="G4214" s="1533"/>
    </row>
    <row r="4215" spans="1:11" x14ac:dyDescent="0.2">
      <c r="A4215" s="1">
        <v>4210</v>
      </c>
      <c r="E4215" s="2" t="b">
        <f t="shared" ca="1" si="112"/>
        <v>1</v>
      </c>
      <c r="F4215" s="2" t="str" cm="1">
        <f t="array" aca="1" ref="F4215" ca="1">IF(G4215&lt;&gt;"",INDIRECT("'"&amp;G4215&amp;"'!"&amp;H4215),"")</f>
        <v/>
      </c>
      <c r="G4215" s="1533"/>
    </row>
    <row r="4216" spans="1:11" x14ac:dyDescent="0.2">
      <c r="A4216" s="1">
        <v>4211</v>
      </c>
      <c r="E4216" s="2" t="b">
        <f t="shared" ca="1" si="112"/>
        <v>1</v>
      </c>
      <c r="F4216" s="2" t="str" cm="1">
        <f t="array" aca="1" ref="F4216" ca="1">IF(G4216&lt;&gt;"",INDIRECT("'"&amp;G4216&amp;"'!"&amp;H4216),"")</f>
        <v/>
      </c>
      <c r="G4216" s="1533"/>
    </row>
    <row r="4217" spans="1:11" x14ac:dyDescent="0.2">
      <c r="A4217" s="1">
        <v>4212</v>
      </c>
      <c r="E4217" s="2" t="b">
        <f t="shared" ca="1" si="112"/>
        <v>1</v>
      </c>
      <c r="F4217" s="2" t="str" cm="1">
        <f t="array" aca="1" ref="F4217" ca="1">IF(G4217&lt;&gt;"",INDIRECT("'"&amp;G4217&amp;"'!"&amp;H4217),"")</f>
        <v/>
      </c>
      <c r="G4217" s="1533"/>
    </row>
    <row r="4218" spans="1:11" x14ac:dyDescent="0.2">
      <c r="A4218" s="1">
        <v>4213</v>
      </c>
      <c r="D4218" s="4"/>
      <c r="E4218" s="2" t="b">
        <f t="shared" ca="1" si="112"/>
        <v>1</v>
      </c>
      <c r="F4218" s="2" t="str" cm="1">
        <f t="array" aca="1" ref="F4218" ca="1">IF(G4218&lt;&gt;"",INDIRECT("'"&amp;G4218&amp;"'!"&amp;H4218),"")</f>
        <v/>
      </c>
      <c r="G4218" s="1533"/>
      <c r="I4218" s="4"/>
      <c r="J4218" s="4"/>
      <c r="K4218" s="4"/>
    </row>
    <row r="4219" spans="1:11" x14ac:dyDescent="0.2">
      <c r="A4219" s="1">
        <v>4214</v>
      </c>
      <c r="D4219" s="4"/>
      <c r="E4219" s="2" t="b">
        <f t="shared" ca="1" si="112"/>
        <v>1</v>
      </c>
      <c r="F4219" s="2" t="str" cm="1">
        <f t="array" aca="1" ref="F4219" ca="1">IF(G4219&lt;&gt;"",INDIRECT("'"&amp;G4219&amp;"'!"&amp;H4219),"")</f>
        <v/>
      </c>
      <c r="G4219" s="1533"/>
      <c r="I4219" s="4"/>
      <c r="J4219" s="4"/>
      <c r="K4219" s="4"/>
    </row>
    <row r="4220" spans="1:11" x14ac:dyDescent="0.2">
      <c r="A4220" s="1">
        <v>4215</v>
      </c>
      <c r="D4220" s="4"/>
      <c r="E4220" s="2" t="b">
        <f t="shared" ca="1" si="112"/>
        <v>1</v>
      </c>
      <c r="F4220" s="2" t="str" cm="1">
        <f t="array" aca="1" ref="F4220" ca="1">IF(G4220&lt;&gt;"",INDIRECT("'"&amp;G4220&amp;"'!"&amp;H4220),"")</f>
        <v/>
      </c>
      <c r="G4220" s="1533"/>
      <c r="I4220" s="4"/>
      <c r="J4220" s="4"/>
      <c r="K4220" s="4"/>
    </row>
    <row r="4221" spans="1:11" x14ac:dyDescent="0.2">
      <c r="A4221" s="1">
        <v>4216</v>
      </c>
      <c r="D4221" s="4"/>
      <c r="E4221" s="2" t="b">
        <f t="shared" ca="1" si="112"/>
        <v>1</v>
      </c>
      <c r="F4221" s="2" t="str" cm="1">
        <f t="array" aca="1" ref="F4221" ca="1">IF(G4221&lt;&gt;"",INDIRECT("'"&amp;G4221&amp;"'!"&amp;H4221),"")</f>
        <v/>
      </c>
      <c r="G4221" s="1533"/>
      <c r="I4221" s="4"/>
      <c r="J4221" s="4"/>
      <c r="K4221" s="4"/>
    </row>
    <row r="4222" spans="1:11" x14ac:dyDescent="0.2">
      <c r="A4222" s="1">
        <v>4217</v>
      </c>
      <c r="D4222" s="4"/>
      <c r="E4222" s="2" t="b">
        <f t="shared" ca="1" si="112"/>
        <v>1</v>
      </c>
      <c r="F4222" s="2" t="str" cm="1">
        <f t="array" aca="1" ref="F4222" ca="1">IF(G4222&lt;&gt;"",INDIRECT("'"&amp;G4222&amp;"'!"&amp;H4222),"")</f>
        <v/>
      </c>
      <c r="G4222" s="1533"/>
      <c r="I4222" s="4"/>
      <c r="J4222" s="4"/>
      <c r="K4222" s="4"/>
    </row>
    <row r="4223" spans="1:11" x14ac:dyDescent="0.2">
      <c r="A4223" s="1">
        <v>4218</v>
      </c>
      <c r="D4223" s="4"/>
      <c r="E4223" s="2" t="b">
        <f t="shared" ca="1" si="112"/>
        <v>1</v>
      </c>
      <c r="F4223" s="2" t="str" cm="1">
        <f t="array" aca="1" ref="F4223" ca="1">IF(G4223&lt;&gt;"",INDIRECT("'"&amp;G4223&amp;"'!"&amp;H4223),"")</f>
        <v/>
      </c>
      <c r="G4223" s="1533"/>
      <c r="I4223" s="4"/>
      <c r="J4223" s="4"/>
      <c r="K4223" s="4"/>
    </row>
    <row r="4224" spans="1:11" x14ac:dyDescent="0.2">
      <c r="A4224" s="1">
        <v>4219</v>
      </c>
      <c r="D4224" s="4"/>
      <c r="E4224" s="2" t="b">
        <f t="shared" ca="1" si="112"/>
        <v>1</v>
      </c>
      <c r="F4224" s="2" t="str" cm="1">
        <f t="array" aca="1" ref="F4224" ca="1">IF(G4224&lt;&gt;"",INDIRECT("'"&amp;G4224&amp;"'!"&amp;H4224),"")</f>
        <v/>
      </c>
      <c r="G4224" s="1533"/>
      <c r="I4224" s="4"/>
      <c r="J4224" s="4"/>
      <c r="K4224" s="4"/>
    </row>
    <row r="4225" spans="1:11" x14ac:dyDescent="0.2">
      <c r="A4225" s="1">
        <v>4220</v>
      </c>
      <c r="D4225" s="4"/>
      <c r="E4225" s="2" t="b">
        <f t="shared" ca="1" si="112"/>
        <v>1</v>
      </c>
      <c r="F4225" s="2" t="str" cm="1">
        <f t="array" aca="1" ref="F4225" ca="1">IF(G4225&lt;&gt;"",INDIRECT("'"&amp;G4225&amp;"'!"&amp;H4225),"")</f>
        <v/>
      </c>
      <c r="G4225" s="1533"/>
      <c r="I4225" s="4"/>
      <c r="J4225" s="4"/>
      <c r="K4225" s="4"/>
    </row>
    <row r="4226" spans="1:11" x14ac:dyDescent="0.2">
      <c r="A4226" s="1">
        <v>4221</v>
      </c>
      <c r="D4226" s="4"/>
      <c r="E4226" s="2" t="b">
        <f t="shared" ref="E4226:E4289" ca="1" si="114">F4226=B4226</f>
        <v>1</v>
      </c>
      <c r="F4226" s="2" t="str" cm="1">
        <f t="array" aca="1" ref="F4226" ca="1">IF(G4226&lt;&gt;"",INDIRECT("'"&amp;G4226&amp;"'!"&amp;H4226),"")</f>
        <v/>
      </c>
      <c r="G4226" s="1533"/>
      <c r="I4226" s="4"/>
      <c r="J4226" s="4"/>
      <c r="K4226" s="4"/>
    </row>
    <row r="4227" spans="1:11" x14ac:dyDescent="0.2">
      <c r="A4227" s="1">
        <v>4222</v>
      </c>
      <c r="D4227" s="4"/>
      <c r="E4227" s="2" t="b">
        <f t="shared" ca="1" si="114"/>
        <v>1</v>
      </c>
      <c r="F4227" s="2" t="str" cm="1">
        <f t="array" aca="1" ref="F4227" ca="1">IF(G4227&lt;&gt;"",INDIRECT("'"&amp;G4227&amp;"'!"&amp;H4227),"")</f>
        <v/>
      </c>
      <c r="G4227" s="1533"/>
      <c r="I4227" s="4"/>
      <c r="J4227" s="4"/>
      <c r="K4227" s="4"/>
    </row>
    <row r="4228" spans="1:11" x14ac:dyDescent="0.2">
      <c r="A4228" s="1">
        <v>4223</v>
      </c>
      <c r="D4228" s="4"/>
      <c r="E4228" s="2" t="b">
        <f t="shared" ca="1" si="114"/>
        <v>1</v>
      </c>
      <c r="F4228" s="2" t="str" cm="1">
        <f t="array" aca="1" ref="F4228" ca="1">IF(G4228&lt;&gt;"",INDIRECT("'"&amp;G4228&amp;"'!"&amp;H4228),"")</f>
        <v/>
      </c>
      <c r="G4228" s="1533"/>
      <c r="I4228" s="4"/>
      <c r="J4228" s="4"/>
      <c r="K4228" s="4"/>
    </row>
    <row r="4229" spans="1:11" x14ac:dyDescent="0.2">
      <c r="A4229" s="1">
        <v>4224</v>
      </c>
      <c r="D4229" s="4"/>
      <c r="E4229" s="2" t="b">
        <f t="shared" ca="1" si="114"/>
        <v>1</v>
      </c>
      <c r="F4229" s="2" t="str" cm="1">
        <f t="array" aca="1" ref="F4229" ca="1">IF(G4229&lt;&gt;"",INDIRECT("'"&amp;G4229&amp;"'!"&amp;H4229),"")</f>
        <v/>
      </c>
      <c r="G4229" s="1533"/>
      <c r="I4229" s="4"/>
      <c r="J4229" s="4"/>
      <c r="K4229" s="4"/>
    </row>
    <row r="4230" spans="1:11" x14ac:dyDescent="0.2">
      <c r="A4230" s="1">
        <v>4225</v>
      </c>
      <c r="D4230" s="4"/>
      <c r="E4230" s="2" t="b">
        <f t="shared" ca="1" si="114"/>
        <v>1</v>
      </c>
      <c r="F4230" s="2" t="str" cm="1">
        <f t="array" aca="1" ref="F4230" ca="1">IF(G4230&lt;&gt;"",INDIRECT("'"&amp;G4230&amp;"'!"&amp;H4230),"")</f>
        <v/>
      </c>
      <c r="G4230" s="1533"/>
      <c r="I4230" s="4"/>
      <c r="J4230" s="4"/>
      <c r="K4230" s="4"/>
    </row>
    <row r="4231" spans="1:11" x14ac:dyDescent="0.2">
      <c r="A4231" s="1">
        <v>4226</v>
      </c>
      <c r="D4231" s="4"/>
      <c r="E4231" s="2" t="b">
        <f t="shared" ca="1" si="114"/>
        <v>1</v>
      </c>
      <c r="F4231" s="2" t="str" cm="1">
        <f t="array" aca="1" ref="F4231" ca="1">IF(G4231&lt;&gt;"",INDIRECT("'"&amp;G4231&amp;"'!"&amp;H4231),"")</f>
        <v/>
      </c>
      <c r="G4231" s="1533"/>
      <c r="I4231" s="4"/>
      <c r="J4231" s="4"/>
      <c r="K4231" s="4"/>
    </row>
    <row r="4232" spans="1:11" x14ac:dyDescent="0.2">
      <c r="A4232" s="1">
        <v>4227</v>
      </c>
      <c r="D4232" s="4"/>
      <c r="E4232" s="2" t="b">
        <f t="shared" ca="1" si="114"/>
        <v>1</v>
      </c>
      <c r="F4232" s="2" t="str" cm="1">
        <f t="array" aca="1" ref="F4232" ca="1">IF(G4232&lt;&gt;"",INDIRECT("'"&amp;G4232&amp;"'!"&amp;H4232),"")</f>
        <v/>
      </c>
      <c r="G4232" s="1533"/>
      <c r="I4232" s="4"/>
      <c r="J4232" s="4"/>
      <c r="K4232" s="4"/>
    </row>
    <row r="4233" spans="1:11" x14ac:dyDescent="0.2">
      <c r="A4233" s="1">
        <v>4228</v>
      </c>
      <c r="D4233" s="4"/>
      <c r="E4233" s="2" t="b">
        <f t="shared" ca="1" si="114"/>
        <v>1</v>
      </c>
      <c r="F4233" s="2" t="str" cm="1">
        <f t="array" aca="1" ref="F4233" ca="1">IF(G4233&lt;&gt;"",INDIRECT("'"&amp;G4233&amp;"'!"&amp;H4233),"")</f>
        <v/>
      </c>
      <c r="G4233" s="1533"/>
      <c r="I4233" s="4"/>
      <c r="J4233" s="4"/>
      <c r="K4233" s="4"/>
    </row>
    <row r="4234" spans="1:11" x14ac:dyDescent="0.2">
      <c r="A4234" s="1">
        <v>4229</v>
      </c>
      <c r="D4234" s="4"/>
      <c r="E4234" s="2" t="b">
        <f t="shared" ca="1" si="114"/>
        <v>1</v>
      </c>
      <c r="F4234" s="2" t="str" cm="1">
        <f t="array" aca="1" ref="F4234" ca="1">IF(G4234&lt;&gt;"",INDIRECT("'"&amp;G4234&amp;"'!"&amp;H4234),"")</f>
        <v/>
      </c>
      <c r="G4234" s="1533"/>
      <c r="I4234" s="4"/>
      <c r="J4234" s="4"/>
      <c r="K4234" s="4"/>
    </row>
    <row r="4235" spans="1:11" x14ac:dyDescent="0.2">
      <c r="A4235" s="1">
        <v>4230</v>
      </c>
      <c r="D4235" s="4"/>
      <c r="E4235" s="2" t="b">
        <f t="shared" ca="1" si="114"/>
        <v>1</v>
      </c>
      <c r="F4235" s="2" t="str" cm="1">
        <f t="array" aca="1" ref="F4235" ca="1">IF(G4235&lt;&gt;"",INDIRECT("'"&amp;G4235&amp;"'!"&amp;H4235),"")</f>
        <v/>
      </c>
      <c r="G4235" s="1533"/>
      <c r="I4235" s="4"/>
      <c r="J4235" s="4"/>
      <c r="K4235" s="4"/>
    </row>
    <row r="4236" spans="1:11" x14ac:dyDescent="0.2">
      <c r="A4236" s="1">
        <v>4231</v>
      </c>
      <c r="D4236" s="4"/>
      <c r="E4236" s="2" t="b">
        <f t="shared" ca="1" si="114"/>
        <v>1</v>
      </c>
      <c r="F4236" s="2" t="str" cm="1">
        <f t="array" aca="1" ref="F4236" ca="1">IF(G4236&lt;&gt;"",INDIRECT("'"&amp;G4236&amp;"'!"&amp;H4236),"")</f>
        <v/>
      </c>
      <c r="G4236" s="1533"/>
      <c r="I4236" s="4"/>
      <c r="J4236" s="4"/>
      <c r="K4236" s="4"/>
    </row>
    <row r="4237" spans="1:11" x14ac:dyDescent="0.2">
      <c r="A4237" s="1">
        <v>4232</v>
      </c>
      <c r="D4237" s="4"/>
      <c r="E4237" s="2" t="b">
        <f t="shared" ca="1" si="114"/>
        <v>1</v>
      </c>
      <c r="F4237" s="2" t="str" cm="1">
        <f t="array" aca="1" ref="F4237" ca="1">IF(G4237&lt;&gt;"",INDIRECT("'"&amp;G4237&amp;"'!"&amp;H4237),"")</f>
        <v/>
      </c>
      <c r="G4237" s="1533"/>
      <c r="I4237" s="4"/>
      <c r="J4237" s="4"/>
      <c r="K4237" s="4"/>
    </row>
    <row r="4238" spans="1:11" x14ac:dyDescent="0.2">
      <c r="A4238" s="1">
        <v>4233</v>
      </c>
      <c r="D4238" s="4"/>
      <c r="E4238" s="2" t="b">
        <f t="shared" ca="1" si="114"/>
        <v>1</v>
      </c>
      <c r="F4238" s="2" t="str" cm="1">
        <f t="array" aca="1" ref="F4238" ca="1">IF(G4238&lt;&gt;"",INDIRECT("'"&amp;G4238&amp;"'!"&amp;H4238),"")</f>
        <v/>
      </c>
      <c r="G4238" s="1533"/>
      <c r="I4238" s="4"/>
      <c r="J4238" s="4"/>
      <c r="K4238" s="4"/>
    </row>
    <row r="4239" spans="1:11" x14ac:dyDescent="0.2">
      <c r="A4239" s="1">
        <v>4234</v>
      </c>
      <c r="D4239" s="4"/>
      <c r="E4239" s="2" t="b">
        <f t="shared" ca="1" si="114"/>
        <v>1</v>
      </c>
      <c r="F4239" s="2" t="str" cm="1">
        <f t="array" aca="1" ref="F4239" ca="1">IF(G4239&lt;&gt;"",INDIRECT("'"&amp;G4239&amp;"'!"&amp;H4239),"")</f>
        <v/>
      </c>
      <c r="G4239" s="1533"/>
      <c r="I4239" s="4"/>
      <c r="J4239" s="4"/>
      <c r="K4239" s="4"/>
    </row>
    <row r="4240" spans="1:11" x14ac:dyDescent="0.2">
      <c r="A4240" s="1">
        <v>4235</v>
      </c>
      <c r="D4240" s="4"/>
      <c r="E4240" s="2" t="b">
        <f t="shared" ca="1" si="114"/>
        <v>1</v>
      </c>
      <c r="F4240" s="2" t="str" cm="1">
        <f t="array" aca="1" ref="F4240" ca="1">IF(G4240&lt;&gt;"",INDIRECT("'"&amp;G4240&amp;"'!"&amp;H4240),"")</f>
        <v/>
      </c>
      <c r="G4240" s="1533"/>
      <c r="I4240" s="4"/>
      <c r="J4240" s="4"/>
      <c r="K4240" s="4"/>
    </row>
    <row r="4241" spans="1:11" x14ac:dyDescent="0.2">
      <c r="A4241" s="1">
        <v>4236</v>
      </c>
      <c r="D4241" s="4"/>
      <c r="E4241" s="2" t="b">
        <f t="shared" ca="1" si="114"/>
        <v>1</v>
      </c>
      <c r="F4241" s="2" t="str" cm="1">
        <f t="array" aca="1" ref="F4241" ca="1">IF(G4241&lt;&gt;"",INDIRECT("'"&amp;G4241&amp;"'!"&amp;H4241),"")</f>
        <v/>
      </c>
      <c r="G4241" s="1533"/>
      <c r="I4241" s="4"/>
      <c r="J4241" s="4"/>
      <c r="K4241" s="4"/>
    </row>
    <row r="4242" spans="1:11" x14ac:dyDescent="0.2">
      <c r="A4242" s="1">
        <v>4237</v>
      </c>
      <c r="E4242" s="2" t="b">
        <f t="shared" ca="1" si="114"/>
        <v>1</v>
      </c>
      <c r="F4242" s="2" t="str" cm="1">
        <f t="array" aca="1" ref="F4242" ca="1">IF(G4242&lt;&gt;"",INDIRECT("'"&amp;G4242&amp;"'!"&amp;H4242),"")</f>
        <v/>
      </c>
      <c r="G4242" s="1533"/>
    </row>
    <row r="4243" spans="1:11" x14ac:dyDescent="0.2">
      <c r="A4243" s="1">
        <v>4238</v>
      </c>
      <c r="E4243" s="2" t="b">
        <f t="shared" ca="1" si="114"/>
        <v>1</v>
      </c>
      <c r="F4243" s="2" t="str" cm="1">
        <f t="array" aca="1" ref="F4243" ca="1">IF(G4243&lt;&gt;"",INDIRECT("'"&amp;G4243&amp;"'!"&amp;H4243),"")</f>
        <v/>
      </c>
      <c r="G4243" s="1533"/>
    </row>
    <row r="4244" spans="1:11" x14ac:dyDescent="0.2">
      <c r="A4244" s="1">
        <v>4239</v>
      </c>
      <c r="E4244" s="2" t="b">
        <f t="shared" ca="1" si="114"/>
        <v>1</v>
      </c>
      <c r="F4244" s="2" t="str" cm="1">
        <f t="array" aca="1" ref="F4244" ca="1">IF(G4244&lt;&gt;"",INDIRECT("'"&amp;G4244&amp;"'!"&amp;H4244),"")</f>
        <v/>
      </c>
      <c r="G4244" s="1533"/>
    </row>
    <row r="4245" spans="1:11" x14ac:dyDescent="0.2">
      <c r="A4245" s="1">
        <v>4240</v>
      </c>
      <c r="E4245" s="2" t="b">
        <f t="shared" ca="1" si="114"/>
        <v>1</v>
      </c>
      <c r="F4245" s="2" t="str" cm="1">
        <f t="array" aca="1" ref="F4245" ca="1">IF(G4245&lt;&gt;"",INDIRECT("'"&amp;G4245&amp;"'!"&amp;H4245),"")</f>
        <v/>
      </c>
      <c r="G4245" s="1533"/>
    </row>
    <row r="4246" spans="1:11" x14ac:dyDescent="0.2">
      <c r="A4246" s="1">
        <v>4241</v>
      </c>
      <c r="E4246" s="2" t="b">
        <f t="shared" ca="1" si="114"/>
        <v>1</v>
      </c>
      <c r="F4246" s="2" t="str" cm="1">
        <f t="array" aca="1" ref="F4246" ca="1">IF(G4246&lt;&gt;"",INDIRECT("'"&amp;G4246&amp;"'!"&amp;H4246),"")</f>
        <v/>
      </c>
      <c r="G4246" s="1533"/>
    </row>
    <row r="4247" spans="1:11" x14ac:dyDescent="0.2">
      <c r="A4247" s="1">
        <v>4242</v>
      </c>
      <c r="E4247" s="2" t="b">
        <f t="shared" ca="1" si="114"/>
        <v>1</v>
      </c>
      <c r="F4247" s="2" t="str" cm="1">
        <f t="array" aca="1" ref="F4247" ca="1">IF(G4247&lt;&gt;"",INDIRECT("'"&amp;G4247&amp;"'!"&amp;H4247),"")</f>
        <v/>
      </c>
      <c r="G4247" s="1533"/>
    </row>
    <row r="4248" spans="1:11" x14ac:dyDescent="0.2">
      <c r="A4248" s="1">
        <v>4243</v>
      </c>
      <c r="E4248" s="2" t="b">
        <f t="shared" ca="1" si="114"/>
        <v>1</v>
      </c>
      <c r="F4248" s="2" t="str" cm="1">
        <f t="array" aca="1" ref="F4248" ca="1">IF(G4248&lt;&gt;"",INDIRECT("'"&amp;G4248&amp;"'!"&amp;H4248),"")</f>
        <v/>
      </c>
      <c r="G4248" s="1533"/>
    </row>
    <row r="4249" spans="1:11" x14ac:dyDescent="0.2">
      <c r="A4249" s="1">
        <v>4244</v>
      </c>
      <c r="E4249" s="2" t="b">
        <f t="shared" ca="1" si="114"/>
        <v>1</v>
      </c>
      <c r="F4249" s="2" t="str" cm="1">
        <f t="array" aca="1" ref="F4249" ca="1">IF(G4249&lt;&gt;"",INDIRECT("'"&amp;G4249&amp;"'!"&amp;H4249),"")</f>
        <v/>
      </c>
      <c r="G4249" s="1533"/>
    </row>
    <row r="4250" spans="1:11" x14ac:dyDescent="0.2">
      <c r="A4250" s="1">
        <v>4245</v>
      </c>
      <c r="E4250" s="2" t="b">
        <f t="shared" ca="1" si="114"/>
        <v>1</v>
      </c>
      <c r="F4250" s="2" t="str" cm="1">
        <f t="array" aca="1" ref="F4250" ca="1">IF(G4250&lt;&gt;"",INDIRECT("'"&amp;G4250&amp;"'!"&amp;H4250),"")</f>
        <v/>
      </c>
      <c r="G4250" s="1533"/>
    </row>
    <row r="4251" spans="1:11" x14ac:dyDescent="0.2">
      <c r="A4251" s="1">
        <v>4246</v>
      </c>
      <c r="E4251" s="2" t="b">
        <f t="shared" ca="1" si="114"/>
        <v>1</v>
      </c>
      <c r="F4251" s="2" t="str" cm="1">
        <f t="array" aca="1" ref="F4251" ca="1">IF(G4251&lt;&gt;"",INDIRECT("'"&amp;G4251&amp;"'!"&amp;H4251),"")</f>
        <v/>
      </c>
      <c r="G4251" s="1533"/>
    </row>
    <row r="4252" spans="1:11" x14ac:dyDescent="0.2">
      <c r="A4252" s="1">
        <v>4247</v>
      </c>
      <c r="E4252" s="2" t="b">
        <f t="shared" ca="1" si="114"/>
        <v>1</v>
      </c>
      <c r="F4252" s="2" t="str" cm="1">
        <f t="array" aca="1" ref="F4252" ca="1">IF(G4252&lt;&gt;"",INDIRECT("'"&amp;G4252&amp;"'!"&amp;H4252),"")</f>
        <v/>
      </c>
      <c r="G4252" s="1533"/>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33" t="s">
        <v>6773</v>
      </c>
      <c r="H4253" s="2" t="s">
        <v>4622</v>
      </c>
    </row>
    <row r="4254" spans="1:11" x14ac:dyDescent="0.2">
      <c r="A4254">
        <v>4249</v>
      </c>
      <c r="B4254" s="7">
        <f>'EstRev 6-11'!D133</f>
        <v>0</v>
      </c>
      <c r="C4254" s="3">
        <f t="shared" si="115"/>
        <v>4249</v>
      </c>
      <c r="E4254" s="2" t="b">
        <f t="shared" ca="1" si="114"/>
        <v>1</v>
      </c>
      <c r="F4254" s="2" cm="1">
        <f t="array" aca="1" ref="F4254" ca="1">IF(G4254&lt;&gt;"",INDIRECT("'"&amp;G4254&amp;"'!"&amp;H4254),"")</f>
        <v>0</v>
      </c>
      <c r="G4254" s="1533" t="s">
        <v>6773</v>
      </c>
      <c r="H4254" s="2" t="s">
        <v>4629</v>
      </c>
    </row>
    <row r="4255" spans="1:11" x14ac:dyDescent="0.2">
      <c r="A4255">
        <v>4250</v>
      </c>
      <c r="B4255" s="7">
        <f>'EstRev 6-11'!F133</f>
        <v>0</v>
      </c>
      <c r="C4255" s="3">
        <f t="shared" si="115"/>
        <v>4250</v>
      </c>
      <c r="E4255" s="2" t="b">
        <f t="shared" ca="1" si="114"/>
        <v>1</v>
      </c>
      <c r="F4255" s="2" cm="1">
        <f t="array" aca="1" ref="F4255" ca="1">IF(G4255&lt;&gt;"",INDIRECT("'"&amp;G4255&amp;"'!"&amp;H4255),"")</f>
        <v>0</v>
      </c>
      <c r="G4255" s="1533" t="s">
        <v>6773</v>
      </c>
      <c r="H4255" s="2" t="s">
        <v>4643</v>
      </c>
    </row>
    <row r="4256" spans="1:11" x14ac:dyDescent="0.2">
      <c r="A4256">
        <v>4251</v>
      </c>
      <c r="B4256" s="7">
        <f>'EstRev 6-11'!C152</f>
        <v>0</v>
      </c>
      <c r="C4256" s="3">
        <f t="shared" si="115"/>
        <v>4251</v>
      </c>
      <c r="E4256" s="2" t="b">
        <f t="shared" ca="1" si="114"/>
        <v>1</v>
      </c>
      <c r="F4256" s="2" cm="1">
        <f t="array" aca="1" ref="F4256" ca="1">IF(G4256&lt;&gt;"",INDIRECT("'"&amp;G4256&amp;"'!"&amp;H4256),"")</f>
        <v>0</v>
      </c>
      <c r="G4256" s="1533" t="s">
        <v>6773</v>
      </c>
      <c r="H4256" s="2" t="s">
        <v>5178</v>
      </c>
    </row>
    <row r="4257" spans="1:11" x14ac:dyDescent="0.2">
      <c r="A4257">
        <v>4252</v>
      </c>
      <c r="B4257" s="7">
        <f>'EstRev 6-11'!D152</f>
        <v>0</v>
      </c>
      <c r="C4257" s="3">
        <f t="shared" si="115"/>
        <v>4252</v>
      </c>
      <c r="E4257" s="2" t="b">
        <f t="shared" ca="1" si="114"/>
        <v>1</v>
      </c>
      <c r="F4257" s="2" cm="1">
        <f t="array" aca="1" ref="F4257" ca="1">IF(G4257&lt;&gt;"",INDIRECT("'"&amp;G4257&amp;"'!"&amp;H4257),"")</f>
        <v>0</v>
      </c>
      <c r="G4257" s="1533" t="s">
        <v>6773</v>
      </c>
      <c r="H4257" s="2" t="s">
        <v>5179</v>
      </c>
    </row>
    <row r="4258" spans="1:11" x14ac:dyDescent="0.2">
      <c r="A4258">
        <v>4253</v>
      </c>
      <c r="B4258" s="7">
        <f>'EstRev 6-11'!C156</f>
        <v>0</v>
      </c>
      <c r="C4258" s="3">
        <f t="shared" si="115"/>
        <v>4253</v>
      </c>
      <c r="E4258" s="2" t="b">
        <f t="shared" ca="1" si="114"/>
        <v>1</v>
      </c>
      <c r="F4258" s="2" cm="1">
        <f t="array" aca="1" ref="F4258" ca="1">IF(G4258&lt;&gt;"",INDIRECT("'"&amp;G4258&amp;"'!"&amp;H4258),"")</f>
        <v>0</v>
      </c>
      <c r="G4258" s="1533" t="s">
        <v>6773</v>
      </c>
      <c r="H4258" s="2" t="s">
        <v>5180</v>
      </c>
    </row>
    <row r="4259" spans="1:11" x14ac:dyDescent="0.2">
      <c r="A4259">
        <v>4254</v>
      </c>
      <c r="B4259" s="7">
        <f>'EstRev 6-11'!D156</f>
        <v>0</v>
      </c>
      <c r="C4259" s="3">
        <f t="shared" si="115"/>
        <v>4254</v>
      </c>
      <c r="E4259" s="2" t="b">
        <f t="shared" ca="1" si="114"/>
        <v>1</v>
      </c>
      <c r="F4259" s="2" cm="1">
        <f t="array" aca="1" ref="F4259" ca="1">IF(G4259&lt;&gt;"",INDIRECT("'"&amp;G4259&amp;"'!"&amp;H4259),"")</f>
        <v>0</v>
      </c>
      <c r="G4259" s="1533" t="s">
        <v>6773</v>
      </c>
      <c r="H4259" s="2" t="s">
        <v>5181</v>
      </c>
    </row>
    <row r="4260" spans="1:11" x14ac:dyDescent="0.2">
      <c r="A4260">
        <v>4255</v>
      </c>
      <c r="B4260" s="7">
        <f>'EstRev 6-11'!F156</f>
        <v>0</v>
      </c>
      <c r="C4260" s="3">
        <f t="shared" si="115"/>
        <v>4255</v>
      </c>
      <c r="E4260" s="2" t="b">
        <f t="shared" ca="1" si="114"/>
        <v>1</v>
      </c>
      <c r="F4260" s="2" cm="1">
        <f t="array" aca="1" ref="F4260" ca="1">IF(G4260&lt;&gt;"",INDIRECT("'"&amp;G4260&amp;"'!"&amp;H4260),"")</f>
        <v>0</v>
      </c>
      <c r="G4260" s="1533" t="s">
        <v>6773</v>
      </c>
      <c r="H4260" s="2" t="s">
        <v>5182</v>
      </c>
    </row>
    <row r="4261" spans="1:11" x14ac:dyDescent="0.2">
      <c r="A4261">
        <v>4256</v>
      </c>
      <c r="B4261" s="7">
        <f>'EstRev 6-11'!C166</f>
        <v>0</v>
      </c>
      <c r="C4261" s="3">
        <f t="shared" si="115"/>
        <v>4256</v>
      </c>
      <c r="E4261" s="2" t="b">
        <f t="shared" ca="1" si="114"/>
        <v>1</v>
      </c>
      <c r="F4261" s="2" cm="1">
        <f t="array" aca="1" ref="F4261" ca="1">IF(G4261&lt;&gt;"",INDIRECT("'"&amp;G4261&amp;"'!"&amp;H4261),"")</f>
        <v>0</v>
      </c>
      <c r="G4261" s="1533" t="s">
        <v>6773</v>
      </c>
      <c r="H4261" s="2" t="s">
        <v>5183</v>
      </c>
    </row>
    <row r="4262" spans="1:11" x14ac:dyDescent="0.2">
      <c r="A4262">
        <v>4257</v>
      </c>
      <c r="B4262" s="7">
        <f>'EstRev 6-11'!F166</f>
        <v>0</v>
      </c>
      <c r="C4262" s="3">
        <f t="shared" si="115"/>
        <v>4257</v>
      </c>
      <c r="E4262" s="2" t="b">
        <f t="shared" ca="1" si="114"/>
        <v>1</v>
      </c>
      <c r="F4262" s="2" cm="1">
        <f t="array" aca="1" ref="F4262" ca="1">IF(G4262&lt;&gt;"",INDIRECT("'"&amp;G4262&amp;"'!"&amp;H4262),"")</f>
        <v>0</v>
      </c>
      <c r="G4262" s="1533" t="s">
        <v>6773</v>
      </c>
      <c r="H4262" s="2" t="s">
        <v>5184</v>
      </c>
    </row>
    <row r="4263" spans="1:11" x14ac:dyDescent="0.2">
      <c r="A4263" s="1">
        <v>4258</v>
      </c>
      <c r="D4263" s="4"/>
      <c r="E4263" s="2" t="b">
        <f t="shared" ca="1" si="114"/>
        <v>1</v>
      </c>
      <c r="F4263" s="2" t="str" cm="1">
        <f t="array" aca="1" ref="F4263" ca="1">IF(G4263&lt;&gt;"",INDIRECT("'"&amp;G4263&amp;"'!"&amp;H4263),"")</f>
        <v/>
      </c>
      <c r="G4263" s="1533"/>
      <c r="I4263" s="4"/>
      <c r="J4263" s="4"/>
      <c r="K4263" s="4"/>
    </row>
    <row r="4264" spans="1:11" x14ac:dyDescent="0.2">
      <c r="A4264" s="1">
        <v>4259</v>
      </c>
      <c r="D4264" s="4"/>
      <c r="E4264" s="2" t="b">
        <f t="shared" ca="1" si="114"/>
        <v>1</v>
      </c>
      <c r="F4264" s="2" t="str" cm="1">
        <f t="array" aca="1" ref="F4264" ca="1">IF(G4264&lt;&gt;"",INDIRECT("'"&amp;G4264&amp;"'!"&amp;H4264),"")</f>
        <v/>
      </c>
      <c r="G4264" s="1533"/>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33" t="s">
        <v>6773</v>
      </c>
      <c r="H4265" s="2" t="s">
        <v>5185</v>
      </c>
    </row>
    <row r="4266" spans="1:11" x14ac:dyDescent="0.2">
      <c r="A4266">
        <v>4261</v>
      </c>
      <c r="B4266" s="7">
        <f>'EstRev 6-11'!F167</f>
        <v>0</v>
      </c>
      <c r="C4266" s="3">
        <f t="shared" si="115"/>
        <v>4261</v>
      </c>
      <c r="E4266" s="2" t="b">
        <f t="shared" ca="1" si="114"/>
        <v>1</v>
      </c>
      <c r="F4266" s="2" cm="1">
        <f t="array" aca="1" ref="F4266" ca="1">IF(G4266&lt;&gt;"",INDIRECT("'"&amp;G4266&amp;"'!"&amp;H4266),"")</f>
        <v>0</v>
      </c>
      <c r="G4266" s="1533" t="s">
        <v>6773</v>
      </c>
      <c r="H4266" s="2" t="s">
        <v>5186</v>
      </c>
    </row>
    <row r="4267" spans="1:11" x14ac:dyDescent="0.2">
      <c r="A4267" s="1">
        <v>4262</v>
      </c>
      <c r="D4267" s="3" t="s">
        <v>299</v>
      </c>
      <c r="E4267" s="2" t="b">
        <f t="shared" ca="1" si="114"/>
        <v>1</v>
      </c>
      <c r="F4267" s="2" t="str" cm="1">
        <f t="array" aca="1" ref="F4267" ca="1">IF(G4267&lt;&gt;"",INDIRECT("'"&amp;G4267&amp;"'!"&amp;H4267),"")</f>
        <v/>
      </c>
      <c r="G4267" s="1533"/>
    </row>
    <row r="4268" spans="1:11" x14ac:dyDescent="0.2">
      <c r="A4268" s="1">
        <v>4263</v>
      </c>
      <c r="D4268" s="3" t="s">
        <v>299</v>
      </c>
      <c r="E4268" s="2" t="b">
        <f t="shared" ca="1" si="114"/>
        <v>1</v>
      </c>
      <c r="F4268" s="2" t="str" cm="1">
        <f t="array" aca="1" ref="F4268" ca="1">IF(G4268&lt;&gt;"",INDIRECT("'"&amp;G4268&amp;"'!"&amp;H4268),"")</f>
        <v/>
      </c>
      <c r="G4268" s="1533"/>
    </row>
    <row r="4269" spans="1:11" x14ac:dyDescent="0.2">
      <c r="A4269" s="1">
        <v>4264</v>
      </c>
      <c r="D4269" s="4"/>
      <c r="E4269" s="2" t="b">
        <f t="shared" ca="1" si="114"/>
        <v>1</v>
      </c>
      <c r="F4269" s="2" t="str" cm="1">
        <f t="array" aca="1" ref="F4269" ca="1">IF(G4269&lt;&gt;"",INDIRECT("'"&amp;G4269&amp;"'!"&amp;H4269),"")</f>
        <v/>
      </c>
      <c r="G4269" s="1533"/>
      <c r="I4269" s="4"/>
      <c r="J4269" s="4"/>
      <c r="K4269" s="4"/>
    </row>
    <row r="4270" spans="1:11" x14ac:dyDescent="0.2">
      <c r="A4270" s="1">
        <v>4265</v>
      </c>
      <c r="D4270" s="4"/>
      <c r="E4270" s="2" t="b">
        <f t="shared" ca="1" si="114"/>
        <v>1</v>
      </c>
      <c r="F4270" s="2" t="str" cm="1">
        <f t="array" aca="1" ref="F4270" ca="1">IF(G4270&lt;&gt;"",INDIRECT("'"&amp;G4270&amp;"'!"&amp;H4270),"")</f>
        <v/>
      </c>
      <c r="G4270" s="1533"/>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33" t="s">
        <v>6773</v>
      </c>
      <c r="H4271" s="2" t="s">
        <v>5187</v>
      </c>
    </row>
    <row r="4272" spans="1:11" x14ac:dyDescent="0.2">
      <c r="A4272">
        <v>4267</v>
      </c>
      <c r="B4272" s="7">
        <f>'EstRev 6-11'!H168</f>
        <v>0</v>
      </c>
      <c r="C4272" s="3">
        <f t="shared" si="115"/>
        <v>4267</v>
      </c>
      <c r="E4272" s="2" t="b">
        <f t="shared" ca="1" si="114"/>
        <v>1</v>
      </c>
      <c r="F4272" s="2" cm="1">
        <f t="array" aca="1" ref="F4272" ca="1">IF(G4272&lt;&gt;"",INDIRECT("'"&amp;G4272&amp;"'!"&amp;H4272),"")</f>
        <v>0</v>
      </c>
      <c r="G4272" s="1533" t="s">
        <v>6773</v>
      </c>
      <c r="H4272" s="2" t="s">
        <v>4683</v>
      </c>
    </row>
    <row r="4273" spans="1:8" x14ac:dyDescent="0.2">
      <c r="A4273">
        <v>4268</v>
      </c>
      <c r="B4273" s="7">
        <f>'EstRev 6-11'!D169</f>
        <v>0</v>
      </c>
      <c r="C4273" s="3">
        <f t="shared" si="115"/>
        <v>4268</v>
      </c>
      <c r="E4273" s="2" t="b">
        <f t="shared" ca="1" si="114"/>
        <v>1</v>
      </c>
      <c r="F4273" s="2" cm="1">
        <f t="array" aca="1" ref="F4273" ca="1">IF(G4273&lt;&gt;"",INDIRECT("'"&amp;G4273&amp;"'!"&amp;H4273),"")</f>
        <v>0</v>
      </c>
      <c r="G4273" s="1533" t="s">
        <v>6773</v>
      </c>
      <c r="H4273" s="2" t="s">
        <v>5188</v>
      </c>
    </row>
    <row r="4274" spans="1:8" x14ac:dyDescent="0.2">
      <c r="A4274">
        <v>4269</v>
      </c>
      <c r="B4274" s="7">
        <f>'EstRev 6-11'!K169</f>
        <v>0</v>
      </c>
      <c r="C4274" s="3">
        <f t="shared" si="115"/>
        <v>4269</v>
      </c>
      <c r="E4274" s="2" t="b">
        <f t="shared" ca="1" si="114"/>
        <v>1</v>
      </c>
      <c r="F4274" s="2" cm="1">
        <f t="array" aca="1" ref="F4274" ca="1">IF(G4274&lt;&gt;"",INDIRECT("'"&amp;G4274&amp;"'!"&amp;H4274),"")</f>
        <v>0</v>
      </c>
      <c r="G4274" s="1533" t="s">
        <v>6773</v>
      </c>
      <c r="H4274" s="2" t="s">
        <v>4942</v>
      </c>
    </row>
    <row r="4275" spans="1:8" x14ac:dyDescent="0.2">
      <c r="A4275">
        <v>4270</v>
      </c>
      <c r="B4275" s="7">
        <f>'EstRev 6-11'!C199</f>
        <v>0</v>
      </c>
      <c r="C4275" s="3">
        <f t="shared" si="115"/>
        <v>4270</v>
      </c>
      <c r="E4275" s="2" t="b">
        <f t="shared" ca="1" si="114"/>
        <v>1</v>
      </c>
      <c r="F4275" s="2" cm="1">
        <f t="array" aca="1" ref="F4275" ca="1">IF(G4275&lt;&gt;"",INDIRECT("'"&amp;G4275&amp;"'!"&amp;H4275),"")</f>
        <v>0</v>
      </c>
      <c r="G4275" s="1533" t="s">
        <v>6773</v>
      </c>
      <c r="H4275" s="2" t="s">
        <v>5189</v>
      </c>
    </row>
    <row r="4276" spans="1:8" x14ac:dyDescent="0.2">
      <c r="A4276">
        <v>4271</v>
      </c>
      <c r="B4276" s="7">
        <f>'EstRev 6-11'!C205</f>
        <v>0</v>
      </c>
      <c r="C4276" s="3">
        <f t="shared" si="115"/>
        <v>4271</v>
      </c>
      <c r="E4276" s="2" t="b">
        <f t="shared" ca="1" si="114"/>
        <v>1</v>
      </c>
      <c r="F4276" s="2" cm="1">
        <f t="array" aca="1" ref="F4276" ca="1">IF(G4276&lt;&gt;"",INDIRECT("'"&amp;G4276&amp;"'!"&amp;H4276),"")</f>
        <v>0</v>
      </c>
      <c r="G4276" s="1533" t="s">
        <v>6773</v>
      </c>
      <c r="H4276" s="2" t="s">
        <v>5190</v>
      </c>
    </row>
    <row r="4277" spans="1:8" x14ac:dyDescent="0.2">
      <c r="A4277">
        <v>4272</v>
      </c>
      <c r="B4277" s="7">
        <f>'EstRev 6-11'!D205</f>
        <v>0</v>
      </c>
      <c r="C4277" s="3">
        <f t="shared" si="115"/>
        <v>4272</v>
      </c>
      <c r="E4277" s="2" t="b">
        <f t="shared" ca="1" si="114"/>
        <v>1</v>
      </c>
      <c r="F4277" s="2" cm="1">
        <f t="array" aca="1" ref="F4277" ca="1">IF(G4277&lt;&gt;"",INDIRECT("'"&amp;G4277&amp;"'!"&amp;H4277),"")</f>
        <v>0</v>
      </c>
      <c r="G4277" s="1533" t="s">
        <v>6773</v>
      </c>
      <c r="H4277" s="2" t="s">
        <v>5191</v>
      </c>
    </row>
    <row r="4278" spans="1:8" x14ac:dyDescent="0.2">
      <c r="A4278">
        <v>4273</v>
      </c>
      <c r="B4278" s="7">
        <f>'EstRev 6-11'!F205</f>
        <v>0</v>
      </c>
      <c r="C4278" s="3">
        <f t="shared" si="115"/>
        <v>4273</v>
      </c>
      <c r="E4278" s="2" t="b">
        <f t="shared" ca="1" si="114"/>
        <v>1</v>
      </c>
      <c r="F4278" s="2" cm="1">
        <f t="array" aca="1" ref="F4278" ca="1">IF(G4278&lt;&gt;"",INDIRECT("'"&amp;G4278&amp;"'!"&amp;H4278),"")</f>
        <v>0</v>
      </c>
      <c r="G4278" s="1533" t="s">
        <v>6773</v>
      </c>
      <c r="H4278" s="2" t="s">
        <v>5192</v>
      </c>
    </row>
    <row r="4279" spans="1:8" x14ac:dyDescent="0.2">
      <c r="A4279">
        <v>4274</v>
      </c>
      <c r="B4279" s="7">
        <f>'EstRev 6-11'!G205</f>
        <v>0</v>
      </c>
      <c r="C4279" s="3">
        <f t="shared" si="115"/>
        <v>4274</v>
      </c>
      <c r="E4279" s="2" t="b">
        <f t="shared" ca="1" si="114"/>
        <v>1</v>
      </c>
      <c r="F4279" s="2" cm="1">
        <f t="array" aca="1" ref="F4279" ca="1">IF(G4279&lt;&gt;"",INDIRECT("'"&amp;G4279&amp;"'!"&amp;H4279),"")</f>
        <v>0</v>
      </c>
      <c r="G4279" s="1533" t="s">
        <v>6773</v>
      </c>
      <c r="H4279" s="2" t="s">
        <v>5193</v>
      </c>
    </row>
    <row r="4280" spans="1:8" x14ac:dyDescent="0.2">
      <c r="A4280">
        <v>4275</v>
      </c>
      <c r="B4280" s="7">
        <f>'EstRev 6-11'!C211</f>
        <v>0</v>
      </c>
      <c r="C4280" s="3">
        <f t="shared" si="115"/>
        <v>4275</v>
      </c>
      <c r="E4280" s="2" t="b">
        <f t="shared" ca="1" si="114"/>
        <v>1</v>
      </c>
      <c r="F4280" s="2" cm="1">
        <f t="array" aca="1" ref="F4280" ca="1">IF(G4280&lt;&gt;"",INDIRECT("'"&amp;G4280&amp;"'!"&amp;H4280),"")</f>
        <v>0</v>
      </c>
      <c r="G4280" s="1533" t="s">
        <v>6773</v>
      </c>
      <c r="H4280" s="2" t="s">
        <v>5194</v>
      </c>
    </row>
    <row r="4281" spans="1:8" x14ac:dyDescent="0.2">
      <c r="A4281">
        <v>4276</v>
      </c>
      <c r="B4281" s="7">
        <f>'EstRev 6-11'!D211</f>
        <v>0</v>
      </c>
      <c r="C4281" s="3">
        <f t="shared" si="115"/>
        <v>4276</v>
      </c>
      <c r="E4281" s="2" t="b">
        <f t="shared" ca="1" si="114"/>
        <v>1</v>
      </c>
      <c r="F4281" s="2" cm="1">
        <f t="array" aca="1" ref="F4281" ca="1">IF(G4281&lt;&gt;"",INDIRECT("'"&amp;G4281&amp;"'!"&amp;H4281),"")</f>
        <v>0</v>
      </c>
      <c r="G4281" s="1533" t="s">
        <v>6773</v>
      </c>
      <c r="H4281" s="2" t="s">
        <v>5195</v>
      </c>
    </row>
    <row r="4282" spans="1:8" x14ac:dyDescent="0.2">
      <c r="A4282">
        <v>4277</v>
      </c>
      <c r="B4282" s="7">
        <f>'EstRev 6-11'!F211</f>
        <v>0</v>
      </c>
      <c r="C4282" s="3">
        <f t="shared" si="115"/>
        <v>4277</v>
      </c>
      <c r="E4282" s="2" t="b">
        <f t="shared" ca="1" si="114"/>
        <v>1</v>
      </c>
      <c r="F4282" s="2" cm="1">
        <f t="array" aca="1" ref="F4282" ca="1">IF(G4282&lt;&gt;"",INDIRECT("'"&amp;G4282&amp;"'!"&amp;H4282),"")</f>
        <v>0</v>
      </c>
      <c r="G4282" s="1533" t="s">
        <v>6773</v>
      </c>
      <c r="H4282" s="2" t="s">
        <v>5196</v>
      </c>
    </row>
    <row r="4283" spans="1:8" x14ac:dyDescent="0.2">
      <c r="A4283">
        <v>4278</v>
      </c>
      <c r="B4283" s="7">
        <f>'EstRev 6-11'!G211</f>
        <v>0</v>
      </c>
      <c r="C4283" s="3">
        <f t="shared" si="115"/>
        <v>4278</v>
      </c>
      <c r="E4283" s="2" t="b">
        <f t="shared" ca="1" si="114"/>
        <v>1</v>
      </c>
      <c r="F4283" s="2" cm="1">
        <f t="array" aca="1" ref="F4283" ca="1">IF(G4283&lt;&gt;"",INDIRECT("'"&amp;G4283&amp;"'!"&amp;H4283),"")</f>
        <v>0</v>
      </c>
      <c r="G4283" s="1533" t="s">
        <v>6773</v>
      </c>
      <c r="H4283" s="2" t="s">
        <v>5197</v>
      </c>
    </row>
    <row r="4284" spans="1:8" x14ac:dyDescent="0.2">
      <c r="A4284">
        <v>4279</v>
      </c>
      <c r="B4284" s="7">
        <f>'EstRev 6-11'!C219</f>
        <v>0</v>
      </c>
      <c r="C4284" s="3">
        <f t="shared" si="115"/>
        <v>4279</v>
      </c>
      <c r="E4284" s="2" t="b">
        <f t="shared" ca="1" si="114"/>
        <v>1</v>
      </c>
      <c r="F4284" s="2" cm="1">
        <f t="array" aca="1" ref="F4284" ca="1">IF(G4284&lt;&gt;"",INDIRECT("'"&amp;G4284&amp;"'!"&amp;H4284),"")</f>
        <v>0</v>
      </c>
      <c r="G4284" s="1533" t="s">
        <v>6773</v>
      </c>
      <c r="H4284" s="2" t="s">
        <v>5198</v>
      </c>
    </row>
    <row r="4285" spans="1:8" x14ac:dyDescent="0.2">
      <c r="A4285">
        <v>4280</v>
      </c>
      <c r="B4285" s="7">
        <f>'EstRev 6-11'!D219</f>
        <v>0</v>
      </c>
      <c r="C4285" s="3">
        <f t="shared" si="115"/>
        <v>4280</v>
      </c>
      <c r="E4285" s="2" t="b">
        <f t="shared" ca="1" si="114"/>
        <v>1</v>
      </c>
      <c r="F4285" s="2" cm="1">
        <f t="array" aca="1" ref="F4285" ca="1">IF(G4285&lt;&gt;"",INDIRECT("'"&amp;G4285&amp;"'!"&amp;H4285),"")</f>
        <v>0</v>
      </c>
      <c r="G4285" s="1533" t="s">
        <v>6773</v>
      </c>
      <c r="H4285" s="2" t="s">
        <v>5050</v>
      </c>
    </row>
    <row r="4286" spans="1:8" x14ac:dyDescent="0.2">
      <c r="A4286">
        <v>4281</v>
      </c>
      <c r="B4286" s="7">
        <f>'EstRev 6-11'!F219</f>
        <v>0</v>
      </c>
      <c r="C4286" s="3">
        <f t="shared" si="115"/>
        <v>4281</v>
      </c>
      <c r="E4286" s="2" t="b">
        <f t="shared" ca="1" si="114"/>
        <v>1</v>
      </c>
      <c r="F4286" s="2" cm="1">
        <f t="array" aca="1" ref="F4286" ca="1">IF(G4286&lt;&gt;"",INDIRECT("'"&amp;G4286&amp;"'!"&amp;H4286),"")</f>
        <v>0</v>
      </c>
      <c r="G4286" s="1533" t="s">
        <v>6773</v>
      </c>
      <c r="H4286" s="2" t="s">
        <v>5199</v>
      </c>
    </row>
    <row r="4287" spans="1:8" x14ac:dyDescent="0.2">
      <c r="A4287">
        <v>4282</v>
      </c>
      <c r="B4287" s="7">
        <f>'EstRev 6-11'!G219</f>
        <v>0</v>
      </c>
      <c r="C4287" s="3">
        <f t="shared" si="115"/>
        <v>4282</v>
      </c>
      <c r="E4287" s="2" t="b">
        <f t="shared" ca="1" si="114"/>
        <v>1</v>
      </c>
      <c r="F4287" s="2" cm="1">
        <f t="array" aca="1" ref="F4287" ca="1">IF(G4287&lt;&gt;"",INDIRECT("'"&amp;G4287&amp;"'!"&amp;H4287),"")</f>
        <v>0</v>
      </c>
      <c r="G4287" s="1533" t="s">
        <v>6773</v>
      </c>
      <c r="H4287" s="2" t="s">
        <v>5200</v>
      </c>
    </row>
    <row r="4288" spans="1:8" x14ac:dyDescent="0.2">
      <c r="A4288">
        <v>4283</v>
      </c>
      <c r="B4288" s="7">
        <f>'EstRev 6-11'!C223</f>
        <v>0</v>
      </c>
      <c r="C4288" s="3">
        <f t="shared" si="115"/>
        <v>4283</v>
      </c>
      <c r="E4288" s="2" t="b">
        <f t="shared" ca="1" si="114"/>
        <v>1</v>
      </c>
      <c r="F4288" s="2" cm="1">
        <f t="array" aca="1" ref="F4288" ca="1">IF(G4288&lt;&gt;"",INDIRECT("'"&amp;G4288&amp;"'!"&amp;H4288),"")</f>
        <v>0</v>
      </c>
      <c r="G4288" s="1533" t="s">
        <v>6773</v>
      </c>
      <c r="H4288" s="2" t="s">
        <v>5201</v>
      </c>
    </row>
    <row r="4289" spans="1:11" x14ac:dyDescent="0.2">
      <c r="A4289">
        <v>4284</v>
      </c>
      <c r="B4289" s="7">
        <f>'EstRev 6-11'!D223</f>
        <v>0</v>
      </c>
      <c r="C4289" s="3">
        <f t="shared" si="115"/>
        <v>4284</v>
      </c>
      <c r="E4289" s="2" t="b">
        <f t="shared" ca="1" si="114"/>
        <v>1</v>
      </c>
      <c r="F4289" s="2" cm="1">
        <f t="array" aca="1" ref="F4289" ca="1">IF(G4289&lt;&gt;"",INDIRECT("'"&amp;G4289&amp;"'!"&amp;H4289),"")</f>
        <v>0</v>
      </c>
      <c r="G4289" s="1533" t="s">
        <v>6773</v>
      </c>
      <c r="H4289" s="2" t="s">
        <v>5007</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33" t="s">
        <v>6773</v>
      </c>
      <c r="H4290" s="2" t="s">
        <v>5202</v>
      </c>
    </row>
    <row r="4291" spans="1:11" x14ac:dyDescent="0.2">
      <c r="A4291" s="1">
        <v>4286</v>
      </c>
      <c r="D4291" s="4"/>
      <c r="E4291" s="2" t="b">
        <f t="shared" ca="1" si="116"/>
        <v>1</v>
      </c>
      <c r="F4291" s="2" t="str" cm="1">
        <f t="array" aca="1" ref="F4291" ca="1">IF(G4291&lt;&gt;"",INDIRECT("'"&amp;G4291&amp;"'!"&amp;H4291),"")</f>
        <v/>
      </c>
      <c r="G4291" s="1533"/>
      <c r="I4291" s="4"/>
      <c r="J4291" s="4"/>
      <c r="K4291" s="4"/>
    </row>
    <row r="4292" spans="1:11" x14ac:dyDescent="0.2">
      <c r="A4292" s="1">
        <v>4287</v>
      </c>
      <c r="D4292" s="4"/>
      <c r="E4292" s="2" t="b">
        <f t="shared" ca="1" si="116"/>
        <v>1</v>
      </c>
      <c r="F4292" s="2" t="str" cm="1">
        <f t="array" aca="1" ref="F4292" ca="1">IF(G4292&lt;&gt;"",INDIRECT("'"&amp;G4292&amp;"'!"&amp;H4292),"")</f>
        <v/>
      </c>
      <c r="G4292" s="1533"/>
      <c r="I4292" s="4"/>
      <c r="J4292" s="4"/>
      <c r="K4292" s="4"/>
    </row>
    <row r="4293" spans="1:11" x14ac:dyDescent="0.2">
      <c r="A4293" s="1">
        <v>4288</v>
      </c>
      <c r="D4293" s="4"/>
      <c r="E4293" s="2" t="b">
        <f t="shared" ca="1" si="116"/>
        <v>1</v>
      </c>
      <c r="F4293" s="2" t="str" cm="1">
        <f t="array" aca="1" ref="F4293" ca="1">IF(G4293&lt;&gt;"",INDIRECT("'"&amp;G4293&amp;"'!"&amp;H4293),"")</f>
        <v/>
      </c>
      <c r="G4293" s="1533"/>
      <c r="I4293" s="4"/>
      <c r="J4293" s="4"/>
      <c r="K4293" s="4"/>
    </row>
    <row r="4294" spans="1:11" x14ac:dyDescent="0.2">
      <c r="A4294" s="1">
        <v>4289</v>
      </c>
      <c r="D4294" s="4"/>
      <c r="E4294" s="2" t="b">
        <f t="shared" ca="1" si="116"/>
        <v>1</v>
      </c>
      <c r="F4294" s="2" t="str" cm="1">
        <f t="array" aca="1" ref="F4294" ca="1">IF(G4294&lt;&gt;"",INDIRECT("'"&amp;G4294&amp;"'!"&amp;H4294),"")</f>
        <v/>
      </c>
      <c r="G4294" s="1533"/>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33" t="s">
        <v>6773</v>
      </c>
      <c r="H4295" s="2" t="s">
        <v>5203</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33" t="s">
        <v>6773</v>
      </c>
      <c r="H4296" s="2" t="s">
        <v>5204</v>
      </c>
    </row>
    <row r="4297" spans="1:11" x14ac:dyDescent="0.2">
      <c r="A4297">
        <v>4292</v>
      </c>
      <c r="B4297" s="7">
        <f>'EstRev 6-11'!G149</f>
        <v>0</v>
      </c>
      <c r="C4297" s="3">
        <f t="shared" si="117"/>
        <v>4292</v>
      </c>
      <c r="E4297" s="2" t="b">
        <f t="shared" ca="1" si="116"/>
        <v>1</v>
      </c>
      <c r="F4297" s="2" cm="1">
        <f t="array" aca="1" ref="F4297" ca="1">IF(G4297&lt;&gt;"",INDIRECT("'"&amp;G4297&amp;"'!"&amp;H4297),"")</f>
        <v>0</v>
      </c>
      <c r="G4297" s="1533" t="s">
        <v>6773</v>
      </c>
      <c r="H4297" s="2" t="s">
        <v>5205</v>
      </c>
    </row>
    <row r="4298" spans="1:11" x14ac:dyDescent="0.2">
      <c r="A4298">
        <v>4293</v>
      </c>
      <c r="B4298" s="7">
        <f>'EstRev 6-11'!F152</f>
        <v>0</v>
      </c>
      <c r="C4298" s="3">
        <f t="shared" si="117"/>
        <v>4293</v>
      </c>
      <c r="E4298" s="2" t="b">
        <f t="shared" ca="1" si="116"/>
        <v>1</v>
      </c>
      <c r="F4298" s="2" cm="1">
        <f t="array" aca="1" ref="F4298" ca="1">IF(G4298&lt;&gt;"",INDIRECT("'"&amp;G4298&amp;"'!"&amp;H4298),"")</f>
        <v>0</v>
      </c>
      <c r="G4298" s="1533" t="s">
        <v>6773</v>
      </c>
      <c r="H4298" s="2" t="s">
        <v>5206</v>
      </c>
    </row>
    <row r="4299" spans="1:11" x14ac:dyDescent="0.2">
      <c r="A4299">
        <v>4294</v>
      </c>
      <c r="B4299" s="7">
        <f>'EstRev 6-11'!G152</f>
        <v>0</v>
      </c>
      <c r="C4299" s="3">
        <f t="shared" si="117"/>
        <v>4294</v>
      </c>
      <c r="E4299" s="2" t="b">
        <f t="shared" ca="1" si="116"/>
        <v>1</v>
      </c>
      <c r="F4299" s="2" cm="1">
        <f t="array" aca="1" ref="F4299" ca="1">IF(G4299&lt;&gt;"",INDIRECT("'"&amp;G4299&amp;"'!"&amp;H4299),"")</f>
        <v>0</v>
      </c>
      <c r="G4299" s="1533" t="s">
        <v>6773</v>
      </c>
      <c r="H4299" s="2" t="s">
        <v>5207</v>
      </c>
    </row>
    <row r="4300" spans="1:11" x14ac:dyDescent="0.2">
      <c r="A4300">
        <v>4295</v>
      </c>
      <c r="B4300" s="7">
        <f>'EstRev 6-11'!G156</f>
        <v>0</v>
      </c>
      <c r="C4300" s="3">
        <f t="shared" si="117"/>
        <v>4295</v>
      </c>
      <c r="E4300" s="2" t="b">
        <f t="shared" ca="1" si="116"/>
        <v>1</v>
      </c>
      <c r="F4300" s="2" cm="1">
        <f t="array" aca="1" ref="F4300" ca="1">IF(G4300&lt;&gt;"",INDIRECT("'"&amp;G4300&amp;"'!"&amp;H4300),"")</f>
        <v>0</v>
      </c>
      <c r="G4300" s="1533" t="s">
        <v>6773</v>
      </c>
      <c r="H4300" s="2" t="s">
        <v>5208</v>
      </c>
    </row>
    <row r="4301" spans="1:11" x14ac:dyDescent="0.2">
      <c r="A4301">
        <v>4296</v>
      </c>
      <c r="B4301" s="7">
        <f>'EstRev 6-11'!G157</f>
        <v>0</v>
      </c>
      <c r="C4301" s="3">
        <f t="shared" si="117"/>
        <v>4296</v>
      </c>
      <c r="E4301" s="2" t="b">
        <f t="shared" ca="1" si="116"/>
        <v>1</v>
      </c>
      <c r="F4301" s="2" cm="1">
        <f t="array" aca="1" ref="F4301" ca="1">IF(G4301&lt;&gt;"",INDIRECT("'"&amp;G4301&amp;"'!"&amp;H4301),"")</f>
        <v>0</v>
      </c>
      <c r="G4301" s="1533" t="s">
        <v>6773</v>
      </c>
      <c r="H4301" s="2" t="s">
        <v>5209</v>
      </c>
    </row>
    <row r="4302" spans="1:11" x14ac:dyDescent="0.2">
      <c r="A4302">
        <v>4297</v>
      </c>
      <c r="B4302" s="7">
        <f>'EstRev 6-11'!C267</f>
        <v>50000</v>
      </c>
      <c r="C4302" s="3">
        <f t="shared" si="117"/>
        <v>-45703</v>
      </c>
      <c r="E4302" s="2" t="b">
        <f t="shared" ca="1" si="116"/>
        <v>1</v>
      </c>
      <c r="F4302" s="2" cm="1">
        <f t="array" aca="1" ref="F4302" ca="1">IF(G4302&lt;&gt;"",INDIRECT("'"&amp;G4302&amp;"'!"&amp;H4302),"")</f>
        <v>50000</v>
      </c>
      <c r="G4302" s="1533" t="s">
        <v>6773</v>
      </c>
      <c r="H4302" s="2" t="s">
        <v>5210</v>
      </c>
    </row>
    <row r="4303" spans="1:11" x14ac:dyDescent="0.2">
      <c r="A4303">
        <v>4298</v>
      </c>
      <c r="B4303" s="7">
        <f>'EstRev 6-11'!D267</f>
        <v>0</v>
      </c>
      <c r="C4303" s="3">
        <f t="shared" si="117"/>
        <v>4298</v>
      </c>
      <c r="E4303" s="2" t="b">
        <f t="shared" ca="1" si="116"/>
        <v>1</v>
      </c>
      <c r="F4303" s="2" cm="1">
        <f t="array" aca="1" ref="F4303" ca="1">IF(G4303&lt;&gt;"",INDIRECT("'"&amp;G4303&amp;"'!"&amp;H4303),"")</f>
        <v>0</v>
      </c>
      <c r="G4303" s="1533" t="s">
        <v>6773</v>
      </c>
      <c r="H4303" s="2" t="s">
        <v>4771</v>
      </c>
    </row>
    <row r="4304" spans="1:11" x14ac:dyDescent="0.2">
      <c r="A4304">
        <v>4299</v>
      </c>
      <c r="B4304" s="7">
        <f>'EstRev 6-11'!F267</f>
        <v>0</v>
      </c>
      <c r="C4304" s="3">
        <f t="shared" si="117"/>
        <v>4299</v>
      </c>
      <c r="E4304" s="2" t="b">
        <f t="shared" ca="1" si="116"/>
        <v>1</v>
      </c>
      <c r="F4304" s="2" cm="1">
        <f t="array" aca="1" ref="F4304" ca="1">IF(G4304&lt;&gt;"",INDIRECT("'"&amp;G4304&amp;"'!"&amp;H4304),"")</f>
        <v>0</v>
      </c>
      <c r="G4304" s="1533" t="s">
        <v>6773</v>
      </c>
      <c r="H4304" s="2" t="s">
        <v>5211</v>
      </c>
    </row>
    <row r="4305" spans="1:8" x14ac:dyDescent="0.2">
      <c r="A4305">
        <v>4300</v>
      </c>
      <c r="B4305" s="7">
        <f>'EstRev 6-11'!G267</f>
        <v>0</v>
      </c>
      <c r="C4305" s="3">
        <f t="shared" si="117"/>
        <v>4300</v>
      </c>
      <c r="E4305" s="2" t="b">
        <f t="shared" ca="1" si="116"/>
        <v>1</v>
      </c>
      <c r="F4305" s="2" cm="1">
        <f t="array" aca="1" ref="F4305" ca="1">IF(G4305&lt;&gt;"",INDIRECT("'"&amp;G4305&amp;"'!"&amp;H4305),"")</f>
        <v>0</v>
      </c>
      <c r="G4305" s="1533" t="s">
        <v>6773</v>
      </c>
      <c r="H4305" s="2" t="s">
        <v>5212</v>
      </c>
    </row>
    <row r="4306" spans="1:8" x14ac:dyDescent="0.2">
      <c r="A4306">
        <v>4301</v>
      </c>
      <c r="B4306" s="7">
        <f>'EstRev 6-11'!C268</f>
        <v>121000</v>
      </c>
      <c r="C4306" s="3">
        <f t="shared" si="117"/>
        <v>-116699</v>
      </c>
      <c r="E4306" s="2" t="b">
        <f t="shared" ca="1" si="116"/>
        <v>1</v>
      </c>
      <c r="F4306" s="2" cm="1">
        <f t="array" aca="1" ref="F4306" ca="1">IF(G4306&lt;&gt;"",INDIRECT("'"&amp;G4306&amp;"'!"&amp;H4306),"")</f>
        <v>121000</v>
      </c>
      <c r="G4306" s="1533" t="s">
        <v>6773</v>
      </c>
      <c r="H4306" s="2" t="s">
        <v>5213</v>
      </c>
    </row>
    <row r="4307" spans="1:8" x14ac:dyDescent="0.2">
      <c r="A4307">
        <v>4302</v>
      </c>
      <c r="B4307" s="7">
        <f>'EstRev 6-11'!I171</f>
        <v>0</v>
      </c>
      <c r="C4307" s="3">
        <f t="shared" si="117"/>
        <v>4302</v>
      </c>
      <c r="E4307" s="2" t="b">
        <f t="shared" ca="1" si="116"/>
        <v>1</v>
      </c>
      <c r="F4307" s="2" cm="1">
        <f t="array" aca="1" ref="F4307" ca="1">IF(G4307&lt;&gt;"",INDIRECT("'"&amp;G4307&amp;"'!"&amp;H4307),"")</f>
        <v>0</v>
      </c>
      <c r="G4307" s="1533" t="s">
        <v>6773</v>
      </c>
      <c r="H4307" s="2" t="s">
        <v>5214</v>
      </c>
    </row>
    <row r="4308" spans="1:8" x14ac:dyDescent="0.2">
      <c r="A4308">
        <v>4303</v>
      </c>
      <c r="B4308" s="7">
        <f>'EstRev 6-11'!E175</f>
        <v>0</v>
      </c>
      <c r="C4308" s="3">
        <f t="shared" si="117"/>
        <v>4303</v>
      </c>
      <c r="E4308" s="2" t="b">
        <f t="shared" ca="1" si="116"/>
        <v>1</v>
      </c>
      <c r="F4308" s="2" cm="1">
        <f t="array" aca="1" ref="F4308" ca="1">IF(G4308&lt;&gt;"",INDIRECT("'"&amp;G4308&amp;"'!"&amp;H4308),"")</f>
        <v>0</v>
      </c>
      <c r="G4308" s="1533" t="s">
        <v>6773</v>
      </c>
      <c r="H4308" s="2" t="s">
        <v>4679</v>
      </c>
    </row>
    <row r="4309" spans="1:8" x14ac:dyDescent="0.2">
      <c r="A4309">
        <v>4304</v>
      </c>
      <c r="B4309" s="7">
        <f>'EstRev 6-11'!H175</f>
        <v>0</v>
      </c>
      <c r="C4309" s="3">
        <f t="shared" si="117"/>
        <v>4304</v>
      </c>
      <c r="E4309" s="2" t="b">
        <f t="shared" ca="1" si="116"/>
        <v>1</v>
      </c>
      <c r="F4309" s="2" cm="1">
        <f t="array" aca="1" ref="F4309" ca="1">IF(G4309&lt;&gt;"",INDIRECT("'"&amp;G4309&amp;"'!"&amp;H4309),"")</f>
        <v>0</v>
      </c>
      <c r="G4309" s="1533" t="s">
        <v>6773</v>
      </c>
      <c r="H4309" s="2" t="s">
        <v>4688</v>
      </c>
    </row>
    <row r="4310" spans="1:8" x14ac:dyDescent="0.2">
      <c r="A4310">
        <v>4305</v>
      </c>
      <c r="B4310" s="7">
        <f>'EstRev 6-11'!I175</f>
        <v>0</v>
      </c>
      <c r="C4310" s="3">
        <f t="shared" si="117"/>
        <v>4305</v>
      </c>
      <c r="E4310" s="2" t="b">
        <f t="shared" ca="1" si="116"/>
        <v>1</v>
      </c>
      <c r="F4310" s="2" cm="1">
        <f t="array" aca="1" ref="F4310" ca="1">IF(G4310&lt;&gt;"",INDIRECT("'"&amp;G4310&amp;"'!"&amp;H4310),"")</f>
        <v>0</v>
      </c>
      <c r="G4310" s="1533" t="s">
        <v>6773</v>
      </c>
      <c r="H4310" s="2" t="s">
        <v>5215</v>
      </c>
    </row>
    <row r="4311" spans="1:8" x14ac:dyDescent="0.2">
      <c r="A4311" s="1">
        <v>4306</v>
      </c>
      <c r="D4311" s="3" t="s">
        <v>299</v>
      </c>
      <c r="E4311" s="2" t="b">
        <f t="shared" ca="1" si="116"/>
        <v>1</v>
      </c>
      <c r="F4311" s="2" t="str" cm="1">
        <f t="array" aca="1" ref="F4311" ca="1">IF(G4311&lt;&gt;"",INDIRECT("'"&amp;G4311&amp;"'!"&amp;H4311),"")</f>
        <v/>
      </c>
      <c r="G4311" s="1533"/>
    </row>
    <row r="4312" spans="1:8" x14ac:dyDescent="0.2">
      <c r="A4312">
        <v>4307</v>
      </c>
      <c r="B4312" s="7">
        <f>'EstRev 6-11'!K175</f>
        <v>0</v>
      </c>
      <c r="C4312" s="3">
        <f t="shared" si="117"/>
        <v>4307</v>
      </c>
      <c r="E4312" s="2" t="b">
        <f t="shared" ca="1" si="116"/>
        <v>1</v>
      </c>
      <c r="F4312" s="2" cm="1">
        <f t="array" aca="1" ref="F4312" ca="1">IF(G4312&lt;&gt;"",INDIRECT("'"&amp;G4312&amp;"'!"&amp;H4312),"")</f>
        <v>0</v>
      </c>
      <c r="G4312" s="1533" t="s">
        <v>6773</v>
      </c>
      <c r="H4312" s="2" t="s">
        <v>4697</v>
      </c>
    </row>
    <row r="4313" spans="1:8" x14ac:dyDescent="0.2">
      <c r="A4313">
        <v>4308</v>
      </c>
      <c r="B4313" s="7">
        <f>'EstRev 6-11'!E176</f>
        <v>0</v>
      </c>
      <c r="C4313" s="3">
        <f t="shared" si="117"/>
        <v>4308</v>
      </c>
      <c r="E4313" s="2" t="b">
        <f t="shared" ca="1" si="116"/>
        <v>1</v>
      </c>
      <c r="F4313" s="2" cm="1">
        <f t="array" aca="1" ref="F4313" ca="1">IF(G4313&lt;&gt;"",INDIRECT("'"&amp;G4313&amp;"'!"&amp;H4313),"")</f>
        <v>0</v>
      </c>
      <c r="G4313" s="1533" t="s">
        <v>6773</v>
      </c>
      <c r="H4313" s="2" t="s">
        <v>4680</v>
      </c>
    </row>
    <row r="4314" spans="1:8" x14ac:dyDescent="0.2">
      <c r="A4314">
        <v>4309</v>
      </c>
      <c r="B4314" s="7">
        <f>'EstRev 6-11'!I176</f>
        <v>0</v>
      </c>
      <c r="C4314" s="3">
        <f t="shared" si="117"/>
        <v>4309</v>
      </c>
      <c r="E4314" s="2" t="b">
        <f t="shared" ca="1" si="116"/>
        <v>1</v>
      </c>
      <c r="F4314" s="2" cm="1">
        <f t="array" aca="1" ref="F4314" ca="1">IF(G4314&lt;&gt;"",INDIRECT("'"&amp;G4314&amp;"'!"&amp;H4314),"")</f>
        <v>0</v>
      </c>
      <c r="G4314" s="1533" t="s">
        <v>6773</v>
      </c>
      <c r="H4314" s="2" t="s">
        <v>5216</v>
      </c>
    </row>
    <row r="4315" spans="1:8" x14ac:dyDescent="0.2">
      <c r="A4315" s="1">
        <v>4310</v>
      </c>
      <c r="D4315" s="3" t="s">
        <v>299</v>
      </c>
      <c r="E4315" s="2" t="b">
        <f t="shared" ca="1" si="116"/>
        <v>1</v>
      </c>
      <c r="F4315" s="2" t="str" cm="1">
        <f t="array" aca="1" ref="F4315" ca="1">IF(G4315&lt;&gt;"",INDIRECT("'"&amp;G4315&amp;"'!"&amp;H4315),"")</f>
        <v/>
      </c>
      <c r="G4315" s="1533"/>
    </row>
    <row r="4316" spans="1:8" x14ac:dyDescent="0.2">
      <c r="A4316">
        <v>4311</v>
      </c>
      <c r="B4316" s="7">
        <f>'EstRev 6-11'!E177</f>
        <v>0</v>
      </c>
      <c r="C4316" s="3">
        <f t="shared" si="117"/>
        <v>4311</v>
      </c>
      <c r="E4316" s="2" t="b">
        <f t="shared" ca="1" si="116"/>
        <v>1</v>
      </c>
      <c r="F4316" s="2" cm="1">
        <f t="array" aca="1" ref="F4316" ca="1">IF(G4316&lt;&gt;"",INDIRECT("'"&amp;G4316&amp;"'!"&amp;H4316),"")</f>
        <v>0</v>
      </c>
      <c r="G4316" s="1533" t="s">
        <v>6773</v>
      </c>
      <c r="H4316" s="2" t="s">
        <v>5217</v>
      </c>
    </row>
    <row r="4317" spans="1:8" x14ac:dyDescent="0.2">
      <c r="A4317">
        <v>4312</v>
      </c>
      <c r="B4317" s="7">
        <f>'EstRev 6-11'!I177</f>
        <v>0</v>
      </c>
      <c r="C4317" s="3">
        <f t="shared" si="117"/>
        <v>4312</v>
      </c>
      <c r="E4317" s="2" t="b">
        <f t="shared" ca="1" si="116"/>
        <v>1</v>
      </c>
      <c r="F4317" s="2" cm="1">
        <f t="array" aca="1" ref="F4317" ca="1">IF(G4317&lt;&gt;"",INDIRECT("'"&amp;G4317&amp;"'!"&amp;H4317),"")</f>
        <v>0</v>
      </c>
      <c r="G4317" s="1533" t="s">
        <v>6773</v>
      </c>
      <c r="H4317" s="2" t="s">
        <v>5218</v>
      </c>
    </row>
    <row r="4318" spans="1:8" x14ac:dyDescent="0.2">
      <c r="A4318" s="1">
        <v>4313</v>
      </c>
      <c r="D4318" s="3" t="s">
        <v>299</v>
      </c>
      <c r="E4318" s="2" t="b">
        <f t="shared" ca="1" si="116"/>
        <v>1</v>
      </c>
      <c r="F4318" s="2" t="str" cm="1">
        <f t="array" aca="1" ref="F4318" ca="1">IF(G4318&lt;&gt;"",INDIRECT("'"&amp;G4318&amp;"'!"&amp;H4318),"")</f>
        <v/>
      </c>
      <c r="G4318" s="1533"/>
    </row>
    <row r="4319" spans="1:8" x14ac:dyDescent="0.2">
      <c r="A4319">
        <v>4314</v>
      </c>
      <c r="B4319" s="7">
        <f>'EstRev 6-11'!C187</f>
        <v>0</v>
      </c>
      <c r="C4319" s="3">
        <f t="shared" si="117"/>
        <v>4314</v>
      </c>
      <c r="E4319" s="2" t="b">
        <f t="shared" ca="1" si="116"/>
        <v>1</v>
      </c>
      <c r="F4319" s="2" cm="1">
        <f t="array" aca="1" ref="F4319" ca="1">IF(G4319&lt;&gt;"",INDIRECT("'"&amp;G4319&amp;"'!"&amp;H4319),"")</f>
        <v>0</v>
      </c>
      <c r="G4319" s="1533" t="s">
        <v>6773</v>
      </c>
      <c r="H4319" s="2" t="s">
        <v>4702</v>
      </c>
    </row>
    <row r="4320" spans="1:8" x14ac:dyDescent="0.2">
      <c r="A4320">
        <v>4315</v>
      </c>
      <c r="B4320" s="7">
        <f>'EstRev 6-11'!D187</f>
        <v>0</v>
      </c>
      <c r="C4320" s="3">
        <f t="shared" si="117"/>
        <v>4315</v>
      </c>
      <c r="E4320" s="2" t="b">
        <f t="shared" ca="1" si="116"/>
        <v>1</v>
      </c>
      <c r="F4320" s="2" cm="1">
        <f t="array" aca="1" ref="F4320" ca="1">IF(G4320&lt;&gt;"",INDIRECT("'"&amp;G4320&amp;"'!"&amp;H4320),"")</f>
        <v>0</v>
      </c>
      <c r="G4320" s="1533" t="s">
        <v>6773</v>
      </c>
      <c r="H4320" s="2" t="s">
        <v>4706</v>
      </c>
    </row>
    <row r="4321" spans="1:8" x14ac:dyDescent="0.2">
      <c r="A4321">
        <v>4316</v>
      </c>
      <c r="B4321" s="7">
        <f>'EstRev 6-11'!F187</f>
        <v>0</v>
      </c>
      <c r="C4321" s="3">
        <f t="shared" si="117"/>
        <v>4316</v>
      </c>
      <c r="E4321" s="2" t="b">
        <f t="shared" ca="1" si="116"/>
        <v>1</v>
      </c>
      <c r="F4321" s="2" cm="1">
        <f t="array" aca="1" ref="F4321" ca="1">IF(G4321&lt;&gt;"",INDIRECT("'"&amp;G4321&amp;"'!"&amp;H4321),"")</f>
        <v>0</v>
      </c>
      <c r="G4321" s="1533" t="s">
        <v>6773</v>
      </c>
      <c r="H4321" s="2" t="s">
        <v>4715</v>
      </c>
    </row>
    <row r="4322" spans="1:8" x14ac:dyDescent="0.2">
      <c r="A4322">
        <v>4317</v>
      </c>
      <c r="B4322" s="7">
        <f>'EstRev 6-11'!G187</f>
        <v>0</v>
      </c>
      <c r="C4322" s="3">
        <f t="shared" si="117"/>
        <v>4317</v>
      </c>
      <c r="E4322" s="2" t="b">
        <f t="shared" ca="1" si="116"/>
        <v>1</v>
      </c>
      <c r="F4322" s="2" cm="1">
        <f t="array" aca="1" ref="F4322" ca="1">IF(G4322&lt;&gt;"",INDIRECT("'"&amp;G4322&amp;"'!"&amp;H4322),"")</f>
        <v>0</v>
      </c>
      <c r="G4322" s="1533" t="s">
        <v>6773</v>
      </c>
      <c r="H4322" s="2" t="s">
        <v>4719</v>
      </c>
    </row>
    <row r="4323" spans="1:8" x14ac:dyDescent="0.2">
      <c r="A4323">
        <v>4318</v>
      </c>
      <c r="B4323" s="7">
        <f>'EstRev 6-11'!C188</f>
        <v>0</v>
      </c>
      <c r="C4323" s="3">
        <f t="shared" si="117"/>
        <v>4318</v>
      </c>
      <c r="E4323" s="2" t="b">
        <f t="shared" ca="1" si="116"/>
        <v>1</v>
      </c>
      <c r="F4323" s="2" cm="1">
        <f t="array" aca="1" ref="F4323" ca="1">IF(G4323&lt;&gt;"",INDIRECT("'"&amp;G4323&amp;"'!"&amp;H4323),"")</f>
        <v>0</v>
      </c>
      <c r="G4323" s="1533" t="s">
        <v>6773</v>
      </c>
      <c r="H4323" s="2" t="s">
        <v>4703</v>
      </c>
    </row>
    <row r="4324" spans="1:8" x14ac:dyDescent="0.2">
      <c r="A4324">
        <v>4319</v>
      </c>
      <c r="B4324" s="7">
        <f>'EstRev 6-11'!D188</f>
        <v>0</v>
      </c>
      <c r="C4324" s="3">
        <f t="shared" si="117"/>
        <v>4319</v>
      </c>
      <c r="E4324" s="2" t="b">
        <f t="shared" ca="1" si="116"/>
        <v>1</v>
      </c>
      <c r="F4324" s="2" cm="1">
        <f t="array" aca="1" ref="F4324" ca="1">IF(G4324&lt;&gt;"",INDIRECT("'"&amp;G4324&amp;"'!"&amp;H4324),"")</f>
        <v>0</v>
      </c>
      <c r="G4324" s="1533" t="s">
        <v>6773</v>
      </c>
      <c r="H4324" s="2" t="s">
        <v>4707</v>
      </c>
    </row>
    <row r="4325" spans="1:8" x14ac:dyDescent="0.2">
      <c r="A4325">
        <v>4320</v>
      </c>
      <c r="B4325" s="7">
        <f>'EstRev 6-11'!F188</f>
        <v>0</v>
      </c>
      <c r="C4325" s="3">
        <f t="shared" si="117"/>
        <v>4320</v>
      </c>
      <c r="E4325" s="2" t="b">
        <f t="shared" ca="1" si="116"/>
        <v>1</v>
      </c>
      <c r="F4325" s="2" cm="1">
        <f t="array" aca="1" ref="F4325" ca="1">IF(G4325&lt;&gt;"",INDIRECT("'"&amp;G4325&amp;"'!"&amp;H4325),"")</f>
        <v>0</v>
      </c>
      <c r="G4325" s="1533" t="s">
        <v>6773</v>
      </c>
      <c r="H4325" s="2" t="s">
        <v>4716</v>
      </c>
    </row>
    <row r="4326" spans="1:8" x14ac:dyDescent="0.2">
      <c r="A4326">
        <v>4321</v>
      </c>
      <c r="B4326" s="7">
        <f>'EstRev 6-11'!G188</f>
        <v>0</v>
      </c>
      <c r="C4326" s="3">
        <f t="shared" si="117"/>
        <v>4321</v>
      </c>
      <c r="E4326" s="2" t="b">
        <f t="shared" ca="1" si="116"/>
        <v>1</v>
      </c>
      <c r="F4326" s="2" cm="1">
        <f t="array" aca="1" ref="F4326" ca="1">IF(G4326&lt;&gt;"",INDIRECT("'"&amp;G4326&amp;"'!"&amp;H4326),"")</f>
        <v>0</v>
      </c>
      <c r="G4326" s="1533" t="s">
        <v>6773</v>
      </c>
      <c r="H4326" s="2" t="s">
        <v>4720</v>
      </c>
    </row>
    <row r="4327" spans="1:8" x14ac:dyDescent="0.2">
      <c r="A4327" s="1">
        <v>4322</v>
      </c>
      <c r="D4327" s="3" t="s">
        <v>299</v>
      </c>
      <c r="E4327" s="2" t="b">
        <f t="shared" ca="1" si="116"/>
        <v>1</v>
      </c>
      <c r="F4327" s="2" t="str" cm="1">
        <f t="array" aca="1" ref="F4327" ca="1">IF(G4327&lt;&gt;"",INDIRECT("'"&amp;G4327&amp;"'!"&amp;H4327),"")</f>
        <v/>
      </c>
      <c r="G4327" s="1533"/>
    </row>
    <row r="4328" spans="1:8" x14ac:dyDescent="0.2">
      <c r="A4328" s="1">
        <v>4323</v>
      </c>
      <c r="D4328" s="3" t="s">
        <v>299</v>
      </c>
      <c r="E4328" s="2" t="b">
        <f t="shared" ca="1" si="116"/>
        <v>1</v>
      </c>
      <c r="F4328" s="2" t="str" cm="1">
        <f t="array" aca="1" ref="F4328" ca="1">IF(G4328&lt;&gt;"",INDIRECT("'"&amp;G4328&amp;"'!"&amp;H4328),"")</f>
        <v/>
      </c>
      <c r="G4328" s="1533"/>
    </row>
    <row r="4329" spans="1:8" x14ac:dyDescent="0.2">
      <c r="A4329" s="1">
        <v>4324</v>
      </c>
      <c r="D4329" s="3" t="s">
        <v>299</v>
      </c>
      <c r="E4329" s="2" t="b">
        <f t="shared" ca="1" si="116"/>
        <v>1</v>
      </c>
      <c r="F4329" s="2" t="str" cm="1">
        <f t="array" aca="1" ref="F4329" ca="1">IF(G4329&lt;&gt;"",INDIRECT("'"&amp;G4329&amp;"'!"&amp;H4329),"")</f>
        <v/>
      </c>
      <c r="G4329" s="1533"/>
    </row>
    <row r="4330" spans="1:8" x14ac:dyDescent="0.2">
      <c r="A4330" s="1">
        <v>4325</v>
      </c>
      <c r="D4330" s="3" t="s">
        <v>299</v>
      </c>
      <c r="E4330" s="2" t="b">
        <f t="shared" ca="1" si="116"/>
        <v>1</v>
      </c>
      <c r="F4330" s="2" t="str" cm="1">
        <f t="array" aca="1" ref="F4330" ca="1">IF(G4330&lt;&gt;"",INDIRECT("'"&amp;G4330&amp;"'!"&amp;H4330),"")</f>
        <v/>
      </c>
      <c r="G4330" s="1533"/>
    </row>
    <row r="4331" spans="1:8" x14ac:dyDescent="0.2">
      <c r="A4331" s="1">
        <v>4326</v>
      </c>
      <c r="D4331" s="3" t="s">
        <v>299</v>
      </c>
      <c r="E4331" s="2" t="b">
        <f t="shared" ca="1" si="116"/>
        <v>1</v>
      </c>
      <c r="F4331" s="2" t="str" cm="1">
        <f t="array" aca="1" ref="F4331" ca="1">IF(G4331&lt;&gt;"",INDIRECT("'"&amp;G4331&amp;"'!"&amp;H4331),"")</f>
        <v/>
      </c>
      <c r="G4331" s="1533"/>
    </row>
    <row r="4332" spans="1:8" x14ac:dyDescent="0.2">
      <c r="A4332" s="1">
        <v>4327</v>
      </c>
      <c r="D4332" s="3" t="s">
        <v>299</v>
      </c>
      <c r="E4332" s="2" t="b">
        <f t="shared" ca="1" si="116"/>
        <v>1</v>
      </c>
      <c r="F4332" s="2" t="str" cm="1">
        <f t="array" aca="1" ref="F4332" ca="1">IF(G4332&lt;&gt;"",INDIRECT("'"&amp;G4332&amp;"'!"&amp;H4332),"")</f>
        <v/>
      </c>
      <c r="G4332" s="1533"/>
    </row>
    <row r="4333" spans="1:8" x14ac:dyDescent="0.2">
      <c r="A4333" s="1">
        <v>4328</v>
      </c>
      <c r="D4333" s="3" t="s">
        <v>299</v>
      </c>
      <c r="E4333" s="2" t="b">
        <f t="shared" ca="1" si="116"/>
        <v>1</v>
      </c>
      <c r="F4333" s="2" t="str" cm="1">
        <f t="array" aca="1" ref="F4333" ca="1">IF(G4333&lt;&gt;"",INDIRECT("'"&amp;G4333&amp;"'!"&amp;H4333),"")</f>
        <v/>
      </c>
      <c r="G4333" s="1533"/>
    </row>
    <row r="4334" spans="1:8" x14ac:dyDescent="0.2">
      <c r="A4334" s="1">
        <v>4329</v>
      </c>
      <c r="D4334" s="3" t="s">
        <v>299</v>
      </c>
      <c r="E4334" s="2" t="b">
        <f t="shared" ca="1" si="116"/>
        <v>1</v>
      </c>
      <c r="F4334" s="2" t="str" cm="1">
        <f t="array" aca="1" ref="F4334" ca="1">IF(G4334&lt;&gt;"",INDIRECT("'"&amp;G4334&amp;"'!"&amp;H4334),"")</f>
        <v/>
      </c>
      <c r="G4334" s="1533"/>
    </row>
    <row r="4335" spans="1:8" x14ac:dyDescent="0.2">
      <c r="A4335">
        <v>4330</v>
      </c>
      <c r="B4335" s="7">
        <f>'EstRev 6-11'!C189</f>
        <v>0</v>
      </c>
      <c r="C4335" s="3">
        <f t="shared" si="117"/>
        <v>4330</v>
      </c>
      <c r="E4335" s="2" t="b">
        <f t="shared" ca="1" si="116"/>
        <v>1</v>
      </c>
      <c r="F4335" s="2" cm="1">
        <f t="array" aca="1" ref="F4335" ca="1">IF(G4335&lt;&gt;"",INDIRECT("'"&amp;G4335&amp;"'!"&amp;H4335),"")</f>
        <v>0</v>
      </c>
      <c r="G4335" s="1533" t="s">
        <v>6773</v>
      </c>
      <c r="H4335" s="2" t="s">
        <v>4944</v>
      </c>
    </row>
    <row r="4336" spans="1:8" x14ac:dyDescent="0.2">
      <c r="A4336">
        <v>4331</v>
      </c>
      <c r="B4336" s="7">
        <f>'EstRev 6-11'!D189</f>
        <v>0</v>
      </c>
      <c r="C4336" s="3">
        <f t="shared" si="117"/>
        <v>4331</v>
      </c>
      <c r="E4336" s="2" t="b">
        <f t="shared" ca="1" si="116"/>
        <v>1</v>
      </c>
      <c r="F4336" s="2" cm="1">
        <f t="array" aca="1" ref="F4336" ca="1">IF(G4336&lt;&gt;"",INDIRECT("'"&amp;G4336&amp;"'!"&amp;H4336),"")</f>
        <v>0</v>
      </c>
      <c r="G4336" s="1533" t="s">
        <v>6773</v>
      </c>
      <c r="H4336" s="2" t="s">
        <v>4945</v>
      </c>
    </row>
    <row r="4337" spans="1:8" x14ac:dyDescent="0.2">
      <c r="A4337">
        <v>4332</v>
      </c>
      <c r="B4337" s="7">
        <f>'EstRev 6-11'!F189</f>
        <v>0</v>
      </c>
      <c r="C4337" s="3">
        <f t="shared" si="117"/>
        <v>4332</v>
      </c>
      <c r="E4337" s="2" t="b">
        <f t="shared" ca="1" si="116"/>
        <v>1</v>
      </c>
      <c r="F4337" s="2" cm="1">
        <f t="array" aca="1" ref="F4337" ca="1">IF(G4337&lt;&gt;"",INDIRECT("'"&amp;G4337&amp;"'!"&amp;H4337),"")</f>
        <v>0</v>
      </c>
      <c r="G4337" s="1533" t="s">
        <v>6773</v>
      </c>
      <c r="H4337" s="2" t="s">
        <v>4949</v>
      </c>
    </row>
    <row r="4338" spans="1:8" x14ac:dyDescent="0.2">
      <c r="A4338">
        <v>4333</v>
      </c>
      <c r="B4338" s="7">
        <f>'EstRev 6-11'!G189</f>
        <v>0</v>
      </c>
      <c r="C4338" s="3">
        <f t="shared" si="117"/>
        <v>4333</v>
      </c>
      <c r="E4338" s="2" t="b">
        <f t="shared" ca="1" si="116"/>
        <v>1</v>
      </c>
      <c r="F4338" s="2" cm="1">
        <f t="array" aca="1" ref="F4338" ca="1">IF(G4338&lt;&gt;"",INDIRECT("'"&amp;G4338&amp;"'!"&amp;H4338),"")</f>
        <v>0</v>
      </c>
      <c r="G4338" s="1533" t="s">
        <v>6773</v>
      </c>
      <c r="H4338" s="2" t="s">
        <v>4950</v>
      </c>
    </row>
    <row r="4339" spans="1:8" x14ac:dyDescent="0.2">
      <c r="A4339">
        <v>4334</v>
      </c>
      <c r="B4339" s="7">
        <f>'EstRev 6-11'!C190</f>
        <v>0</v>
      </c>
      <c r="C4339" s="3">
        <f t="shared" si="117"/>
        <v>4334</v>
      </c>
      <c r="E4339" s="2" t="b">
        <f t="shared" ca="1" si="116"/>
        <v>1</v>
      </c>
      <c r="F4339" s="2" cm="1">
        <f t="array" aca="1" ref="F4339" ca="1">IF(G4339&lt;&gt;"",INDIRECT("'"&amp;G4339&amp;"'!"&amp;H4339),"")</f>
        <v>0</v>
      </c>
      <c r="G4339" s="1533" t="s">
        <v>6773</v>
      </c>
      <c r="H4339" s="2" t="s">
        <v>5219</v>
      </c>
    </row>
    <row r="4340" spans="1:8" x14ac:dyDescent="0.2">
      <c r="A4340">
        <v>4335</v>
      </c>
      <c r="B4340" s="7">
        <f>'EstRev 6-11'!D190</f>
        <v>0</v>
      </c>
      <c r="C4340" s="3">
        <f t="shared" si="117"/>
        <v>4335</v>
      </c>
      <c r="E4340" s="2" t="b">
        <f t="shared" ca="1" si="116"/>
        <v>1</v>
      </c>
      <c r="F4340" s="2" cm="1">
        <f t="array" aca="1" ref="F4340" ca="1">IF(G4340&lt;&gt;"",INDIRECT("'"&amp;G4340&amp;"'!"&amp;H4340),"")</f>
        <v>0</v>
      </c>
      <c r="G4340" s="1533" t="s">
        <v>6773</v>
      </c>
      <c r="H4340" s="2" t="s">
        <v>5220</v>
      </c>
    </row>
    <row r="4341" spans="1:8" x14ac:dyDescent="0.2">
      <c r="A4341">
        <v>4336</v>
      </c>
      <c r="B4341" s="7">
        <f>'EstRev 6-11'!F190</f>
        <v>0</v>
      </c>
      <c r="C4341" s="3">
        <f t="shared" si="117"/>
        <v>4336</v>
      </c>
      <c r="E4341" s="2" t="b">
        <f t="shared" ca="1" si="116"/>
        <v>1</v>
      </c>
      <c r="F4341" s="2" cm="1">
        <f t="array" aca="1" ref="F4341" ca="1">IF(G4341&lt;&gt;"",INDIRECT("'"&amp;G4341&amp;"'!"&amp;H4341),"")</f>
        <v>0</v>
      </c>
      <c r="G4341" s="1533" t="s">
        <v>6773</v>
      </c>
      <c r="H4341" s="2" t="s">
        <v>5221</v>
      </c>
    </row>
    <row r="4342" spans="1:8" x14ac:dyDescent="0.2">
      <c r="A4342">
        <v>4337</v>
      </c>
      <c r="B4342" s="7">
        <f>'EstRev 6-11'!G190</f>
        <v>0</v>
      </c>
      <c r="C4342" s="3">
        <f t="shared" si="117"/>
        <v>4337</v>
      </c>
      <c r="E4342" s="2" t="b">
        <f t="shared" ca="1" si="116"/>
        <v>1</v>
      </c>
      <c r="F4342" s="2" cm="1">
        <f t="array" aca="1" ref="F4342" ca="1">IF(G4342&lt;&gt;"",INDIRECT("'"&amp;G4342&amp;"'!"&amp;H4342),"")</f>
        <v>0</v>
      </c>
      <c r="G4342" s="1533" t="s">
        <v>6773</v>
      </c>
      <c r="H4342" s="2" t="s">
        <v>5222</v>
      </c>
    </row>
    <row r="4343" spans="1:8" x14ac:dyDescent="0.2">
      <c r="A4343" s="1">
        <v>4338</v>
      </c>
      <c r="D4343" s="3" t="s">
        <v>653</v>
      </c>
      <c r="E4343" s="2" t="b">
        <f t="shared" ca="1" si="116"/>
        <v>1</v>
      </c>
      <c r="F4343" s="2" t="str" cm="1">
        <f t="array" aca="1" ref="F4343" ca="1">IF(G4343&lt;&gt;"",INDIRECT("'"&amp;G4343&amp;"'!"&amp;H4343),"")</f>
        <v/>
      </c>
      <c r="G4343" s="1533"/>
    </row>
    <row r="4344" spans="1:8" x14ac:dyDescent="0.2">
      <c r="A4344" s="1">
        <v>4339</v>
      </c>
      <c r="D4344" s="3" t="s">
        <v>653</v>
      </c>
      <c r="E4344" s="2" t="b">
        <f t="shared" ca="1" si="116"/>
        <v>1</v>
      </c>
      <c r="F4344" s="2" t="str" cm="1">
        <f t="array" aca="1" ref="F4344" ca="1">IF(G4344&lt;&gt;"",INDIRECT("'"&amp;G4344&amp;"'!"&amp;H4344),"")</f>
        <v/>
      </c>
      <c r="G4344" s="1533"/>
    </row>
    <row r="4345" spans="1:8" x14ac:dyDescent="0.2">
      <c r="A4345" s="1">
        <v>4340</v>
      </c>
      <c r="D4345" s="3" t="s">
        <v>653</v>
      </c>
      <c r="E4345" s="2" t="b">
        <f t="shared" ca="1" si="116"/>
        <v>1</v>
      </c>
      <c r="F4345" s="2" t="str" cm="1">
        <f t="array" aca="1" ref="F4345" ca="1">IF(G4345&lt;&gt;"",INDIRECT("'"&amp;G4345&amp;"'!"&amp;H4345),"")</f>
        <v/>
      </c>
      <c r="G4345" s="1533"/>
    </row>
    <row r="4346" spans="1:8" x14ac:dyDescent="0.2">
      <c r="A4346" s="1">
        <v>4341</v>
      </c>
      <c r="D4346" s="3" t="s">
        <v>653</v>
      </c>
      <c r="E4346" s="2" t="b">
        <f t="shared" ca="1" si="116"/>
        <v>1</v>
      </c>
      <c r="F4346" s="2" t="str" cm="1">
        <f t="array" aca="1" ref="F4346" ca="1">IF(G4346&lt;&gt;"",INDIRECT("'"&amp;G4346&amp;"'!"&amp;H4346),"")</f>
        <v/>
      </c>
      <c r="G4346" s="1533"/>
    </row>
    <row r="4347" spans="1:8" x14ac:dyDescent="0.2">
      <c r="A4347" s="1">
        <v>4342</v>
      </c>
      <c r="D4347" s="3" t="s">
        <v>299</v>
      </c>
      <c r="E4347" s="2" t="b">
        <f t="shared" ca="1" si="116"/>
        <v>1</v>
      </c>
      <c r="F4347" s="2" t="str" cm="1">
        <f t="array" aca="1" ref="F4347" ca="1">IF(G4347&lt;&gt;"",INDIRECT("'"&amp;G4347&amp;"'!"&amp;H4347),"")</f>
        <v/>
      </c>
      <c r="G4347" s="1533"/>
    </row>
    <row r="4348" spans="1:8" x14ac:dyDescent="0.2">
      <c r="A4348" s="1">
        <v>4343</v>
      </c>
      <c r="D4348" s="3" t="s">
        <v>299</v>
      </c>
      <c r="E4348" s="2" t="b">
        <f t="shared" ca="1" si="116"/>
        <v>1</v>
      </c>
      <c r="F4348" s="2" t="str" cm="1">
        <f t="array" aca="1" ref="F4348" ca="1">IF(G4348&lt;&gt;"",INDIRECT("'"&amp;G4348&amp;"'!"&amp;H4348),"")</f>
        <v/>
      </c>
      <c r="G4348" s="1533"/>
    </row>
    <row r="4349" spans="1:8" x14ac:dyDescent="0.2">
      <c r="A4349" s="1">
        <v>4344</v>
      </c>
      <c r="D4349" s="3" t="s">
        <v>299</v>
      </c>
      <c r="E4349" s="2" t="b">
        <f t="shared" ca="1" si="116"/>
        <v>1</v>
      </c>
      <c r="F4349" s="2" t="str" cm="1">
        <f t="array" aca="1" ref="F4349" ca="1">IF(G4349&lt;&gt;"",INDIRECT("'"&amp;G4349&amp;"'!"&amp;H4349),"")</f>
        <v/>
      </c>
      <c r="G4349" s="1533"/>
    </row>
    <row r="4350" spans="1:8" x14ac:dyDescent="0.2">
      <c r="A4350" s="1">
        <v>4345</v>
      </c>
      <c r="D4350" s="3" t="s">
        <v>299</v>
      </c>
      <c r="E4350" s="2" t="b">
        <f t="shared" ca="1" si="116"/>
        <v>1</v>
      </c>
      <c r="F4350" s="2" t="str" cm="1">
        <f t="array" aca="1" ref="F4350" ca="1">IF(G4350&lt;&gt;"",INDIRECT("'"&amp;G4350&amp;"'!"&amp;H4350),"")</f>
        <v/>
      </c>
      <c r="G4350" s="1533"/>
    </row>
    <row r="4351" spans="1:8" x14ac:dyDescent="0.2">
      <c r="A4351">
        <v>4346</v>
      </c>
      <c r="B4351" s="7">
        <f>'EstRev 6-11'!C210</f>
        <v>0</v>
      </c>
      <c r="C4351" s="3">
        <f t="shared" si="117"/>
        <v>4346</v>
      </c>
      <c r="E4351" s="2" t="b">
        <f t="shared" ca="1" si="116"/>
        <v>1</v>
      </c>
      <c r="F4351" s="2" cm="1">
        <f t="array" aca="1" ref="F4351" ca="1">IF(G4351&lt;&gt;"",INDIRECT("'"&amp;G4351&amp;"'!"&amp;H4351),"")</f>
        <v>0</v>
      </c>
      <c r="G4351" s="1533" t="s">
        <v>6773</v>
      </c>
      <c r="H4351" s="2" t="s">
        <v>5223</v>
      </c>
    </row>
    <row r="4352" spans="1:8" x14ac:dyDescent="0.2">
      <c r="A4352">
        <v>4347</v>
      </c>
      <c r="B4352" s="7">
        <f>'EstRev 6-11'!D210</f>
        <v>0</v>
      </c>
      <c r="C4352" s="3">
        <f t="shared" si="117"/>
        <v>4347</v>
      </c>
      <c r="E4352" s="2" t="b">
        <f t="shared" ca="1" si="116"/>
        <v>1</v>
      </c>
      <c r="F4352" s="2" cm="1">
        <f t="array" aca="1" ref="F4352" ca="1">IF(G4352&lt;&gt;"",INDIRECT("'"&amp;G4352&amp;"'!"&amp;H4352),"")</f>
        <v>0</v>
      </c>
      <c r="G4352" s="1533" t="s">
        <v>6773</v>
      </c>
      <c r="H4352" s="2" t="s">
        <v>5224</v>
      </c>
    </row>
    <row r="4353" spans="1:8" x14ac:dyDescent="0.2">
      <c r="A4353">
        <v>4348</v>
      </c>
      <c r="B4353" s="7">
        <f>'EstRev 6-11'!F210</f>
        <v>0</v>
      </c>
      <c r="C4353" s="3">
        <f t="shared" si="117"/>
        <v>4348</v>
      </c>
      <c r="E4353" s="2" t="b">
        <f t="shared" ca="1" si="116"/>
        <v>1</v>
      </c>
      <c r="F4353" s="2" cm="1">
        <f t="array" aca="1" ref="F4353" ca="1">IF(G4353&lt;&gt;"",INDIRECT("'"&amp;G4353&amp;"'!"&amp;H4353),"")</f>
        <v>0</v>
      </c>
      <c r="G4353" s="1533" t="s">
        <v>6773</v>
      </c>
      <c r="H4353" s="2" t="s">
        <v>5225</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33" t="s">
        <v>6773</v>
      </c>
      <c r="H4354" s="2" t="s">
        <v>5226</v>
      </c>
    </row>
    <row r="4355" spans="1:8" x14ac:dyDescent="0.2">
      <c r="A4355">
        <v>4350</v>
      </c>
      <c r="B4355" s="7">
        <f>'EstRev 6-11'!C212</f>
        <v>0</v>
      </c>
      <c r="C4355" s="3">
        <f t="shared" si="117"/>
        <v>4350</v>
      </c>
      <c r="E4355" s="2" t="b">
        <f t="shared" ca="1" si="118"/>
        <v>1</v>
      </c>
      <c r="F4355" s="2" cm="1">
        <f t="array" aca="1" ref="F4355" ca="1">IF(G4355&lt;&gt;"",INDIRECT("'"&amp;G4355&amp;"'!"&amp;H4355),"")</f>
        <v>0</v>
      </c>
      <c r="G4355" s="1533" t="s">
        <v>6773</v>
      </c>
      <c r="H4355" s="2" t="s">
        <v>5227</v>
      </c>
    </row>
    <row r="4356" spans="1:8" x14ac:dyDescent="0.2">
      <c r="A4356">
        <v>4351</v>
      </c>
      <c r="B4356" s="7">
        <f>'EstRev 6-11'!D212</f>
        <v>0</v>
      </c>
      <c r="C4356" s="3">
        <f t="shared" si="117"/>
        <v>4351</v>
      </c>
      <c r="E4356" s="2" t="b">
        <f t="shared" ca="1" si="118"/>
        <v>1</v>
      </c>
      <c r="F4356" s="2" cm="1">
        <f t="array" aca="1" ref="F4356" ca="1">IF(G4356&lt;&gt;"",INDIRECT("'"&amp;G4356&amp;"'!"&amp;H4356),"")</f>
        <v>0</v>
      </c>
      <c r="G4356" s="1533" t="s">
        <v>6773</v>
      </c>
      <c r="H4356" s="2" t="s">
        <v>5228</v>
      </c>
    </row>
    <row r="4357" spans="1:8" x14ac:dyDescent="0.2">
      <c r="A4357">
        <v>4352</v>
      </c>
      <c r="B4357" s="7">
        <f>'EstRev 6-11'!F212</f>
        <v>0</v>
      </c>
      <c r="C4357" s="3">
        <f t="shared" si="117"/>
        <v>4352</v>
      </c>
      <c r="E4357" s="2" t="b">
        <f t="shared" ca="1" si="118"/>
        <v>1</v>
      </c>
      <c r="F4357" s="2" cm="1">
        <f t="array" aca="1" ref="F4357" ca="1">IF(G4357&lt;&gt;"",INDIRECT("'"&amp;G4357&amp;"'!"&amp;H4357),"")</f>
        <v>0</v>
      </c>
      <c r="G4357" s="1533" t="s">
        <v>6773</v>
      </c>
      <c r="H4357" s="2" t="s">
        <v>5229</v>
      </c>
    </row>
    <row r="4358" spans="1:8" x14ac:dyDescent="0.2">
      <c r="A4358">
        <v>4353</v>
      </c>
      <c r="B4358" s="7">
        <f>'EstRev 6-11'!G212</f>
        <v>0</v>
      </c>
      <c r="C4358" s="3">
        <f t="shared" si="117"/>
        <v>4353</v>
      </c>
      <c r="E4358" s="2" t="b">
        <f t="shared" ca="1" si="118"/>
        <v>1</v>
      </c>
      <c r="F4358" s="2" cm="1">
        <f t="array" aca="1" ref="F4358" ca="1">IF(G4358&lt;&gt;"",INDIRECT("'"&amp;G4358&amp;"'!"&amp;H4358),"")</f>
        <v>0</v>
      </c>
      <c r="G4358" s="1533" t="s">
        <v>6773</v>
      </c>
      <c r="H4358" s="2" t="s">
        <v>5230</v>
      </c>
    </row>
    <row r="4359" spans="1:8" x14ac:dyDescent="0.2">
      <c r="A4359">
        <v>4354</v>
      </c>
      <c r="B4359" s="7">
        <f>'EstRev 6-11'!C259</f>
        <v>25000</v>
      </c>
      <c r="C4359" s="3">
        <f t="shared" si="117"/>
        <v>-20646</v>
      </c>
      <c r="E4359" s="2" t="b">
        <f t="shared" ca="1" si="118"/>
        <v>1</v>
      </c>
      <c r="F4359" s="2" cm="1">
        <f t="array" aca="1" ref="F4359" ca="1">IF(G4359&lt;&gt;"",INDIRECT("'"&amp;G4359&amp;"'!"&amp;H4359),"")</f>
        <v>25000</v>
      </c>
      <c r="G4359" s="1533" t="s">
        <v>6773</v>
      </c>
      <c r="H4359" s="2" t="s">
        <v>5231</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33" t="s">
        <v>6773</v>
      </c>
      <c r="H4360" s="2" t="s">
        <v>5232</v>
      </c>
    </row>
    <row r="4361" spans="1:8" x14ac:dyDescent="0.2">
      <c r="A4361">
        <v>4356</v>
      </c>
      <c r="B4361" s="7">
        <f>'EstRev 6-11'!G259</f>
        <v>0</v>
      </c>
      <c r="C4361" s="3">
        <f t="shared" si="119"/>
        <v>4356</v>
      </c>
      <c r="E4361" s="2" t="b">
        <f t="shared" ca="1" si="118"/>
        <v>1</v>
      </c>
      <c r="F4361" s="2" cm="1">
        <f t="array" aca="1" ref="F4361" ca="1">IF(G4361&lt;&gt;"",INDIRECT("'"&amp;G4361&amp;"'!"&amp;H4361),"")</f>
        <v>0</v>
      </c>
      <c r="G4361" s="1533" t="s">
        <v>6773</v>
      </c>
      <c r="H4361" s="2" t="s">
        <v>5233</v>
      </c>
    </row>
    <row r="4362" spans="1:8" x14ac:dyDescent="0.2">
      <c r="A4362">
        <v>4357</v>
      </c>
      <c r="B4362" s="7">
        <f>'EstRev 6-11'!C262</f>
        <v>85000</v>
      </c>
      <c r="C4362" s="3">
        <f t="shared" si="119"/>
        <v>-80643</v>
      </c>
      <c r="E4362" s="2" t="b">
        <f t="shared" ca="1" si="118"/>
        <v>1</v>
      </c>
      <c r="F4362" s="2" cm="1">
        <f t="array" aca="1" ref="F4362" ca="1">IF(G4362&lt;&gt;"",INDIRECT("'"&amp;G4362&amp;"'!"&amp;H4362),"")</f>
        <v>85000</v>
      </c>
      <c r="G4362" s="1533" t="s">
        <v>6773</v>
      </c>
      <c r="H4362" s="2" t="s">
        <v>5234</v>
      </c>
    </row>
    <row r="4363" spans="1:8" x14ac:dyDescent="0.2">
      <c r="A4363">
        <v>4358</v>
      </c>
      <c r="B4363" s="7">
        <f>'EstRev 6-11'!D262</f>
        <v>0</v>
      </c>
      <c r="C4363" s="3">
        <f t="shared" si="119"/>
        <v>4358</v>
      </c>
      <c r="E4363" s="2" t="b">
        <f t="shared" ca="1" si="118"/>
        <v>1</v>
      </c>
      <c r="F4363" s="2" cm="1">
        <f t="array" aca="1" ref="F4363" ca="1">IF(G4363&lt;&gt;"",INDIRECT("'"&amp;G4363&amp;"'!"&amp;H4363),"")</f>
        <v>0</v>
      </c>
      <c r="G4363" s="1533" t="s">
        <v>6773</v>
      </c>
      <c r="H4363" s="2" t="s">
        <v>4766</v>
      </c>
    </row>
    <row r="4364" spans="1:8" x14ac:dyDescent="0.2">
      <c r="A4364">
        <v>4359</v>
      </c>
      <c r="B4364" s="7">
        <f>'EstRev 6-11'!F262</f>
        <v>0</v>
      </c>
      <c r="C4364" s="3">
        <f t="shared" si="119"/>
        <v>4359</v>
      </c>
      <c r="E4364" s="2" t="b">
        <f t="shared" ca="1" si="118"/>
        <v>1</v>
      </c>
      <c r="F4364" s="2" cm="1">
        <f t="array" aca="1" ref="F4364" ca="1">IF(G4364&lt;&gt;"",INDIRECT("'"&amp;G4364&amp;"'!"&amp;H4364),"")</f>
        <v>0</v>
      </c>
      <c r="G4364" s="1533" t="s">
        <v>6773</v>
      </c>
      <c r="H4364" s="2" t="s">
        <v>5235</v>
      </c>
    </row>
    <row r="4365" spans="1:8" x14ac:dyDescent="0.2">
      <c r="A4365">
        <v>4360</v>
      </c>
      <c r="B4365" s="7">
        <f>'EstRev 6-11'!G262</f>
        <v>0</v>
      </c>
      <c r="C4365" s="3">
        <f t="shared" si="119"/>
        <v>4360</v>
      </c>
      <c r="E4365" s="2" t="b">
        <f t="shared" ca="1" si="118"/>
        <v>1</v>
      </c>
      <c r="F4365" s="2" cm="1">
        <f t="array" aca="1" ref="F4365" ca="1">IF(G4365&lt;&gt;"",INDIRECT("'"&amp;G4365&amp;"'!"&amp;H4365),"")</f>
        <v>0</v>
      </c>
      <c r="G4365" s="1533" t="s">
        <v>6773</v>
      </c>
      <c r="H4365" s="2" t="s">
        <v>5236</v>
      </c>
    </row>
    <row r="4366" spans="1:8" x14ac:dyDescent="0.2">
      <c r="A4366" s="1">
        <v>4361</v>
      </c>
      <c r="D4366" s="3" t="s">
        <v>299</v>
      </c>
      <c r="E4366" s="2" t="b">
        <f t="shared" ca="1" si="118"/>
        <v>1</v>
      </c>
      <c r="F4366" s="2" t="str" cm="1">
        <f t="array" aca="1" ref="F4366" ca="1">IF(G4366&lt;&gt;"",INDIRECT("'"&amp;G4366&amp;"'!"&amp;H4366),"")</f>
        <v/>
      </c>
      <c r="G4366" s="1533"/>
    </row>
    <row r="4367" spans="1:8" x14ac:dyDescent="0.2">
      <c r="A4367" s="1">
        <v>4362</v>
      </c>
      <c r="D4367" s="3" t="s">
        <v>299</v>
      </c>
      <c r="E4367" s="2" t="b">
        <f t="shared" ca="1" si="118"/>
        <v>1</v>
      </c>
      <c r="F4367" s="2" t="str" cm="1">
        <f t="array" aca="1" ref="F4367" ca="1">IF(G4367&lt;&gt;"",INDIRECT("'"&amp;G4367&amp;"'!"&amp;H4367),"")</f>
        <v/>
      </c>
      <c r="G4367" s="1533"/>
    </row>
    <row r="4368" spans="1:8" x14ac:dyDescent="0.2">
      <c r="A4368" s="1">
        <v>4363</v>
      </c>
      <c r="D4368" s="3" t="s">
        <v>299</v>
      </c>
      <c r="E4368" s="2" t="b">
        <f t="shared" ca="1" si="118"/>
        <v>1</v>
      </c>
      <c r="F4368" s="2" t="str" cm="1">
        <f t="array" aca="1" ref="F4368" ca="1">IF(G4368&lt;&gt;"",INDIRECT("'"&amp;G4368&amp;"'!"&amp;H4368),"")</f>
        <v/>
      </c>
      <c r="G4368" s="1533"/>
    </row>
    <row r="4369" spans="1:8" x14ac:dyDescent="0.2">
      <c r="A4369" s="1">
        <v>4364</v>
      </c>
      <c r="D4369" s="3" t="s">
        <v>299</v>
      </c>
      <c r="E4369" s="2" t="b">
        <f t="shared" ca="1" si="118"/>
        <v>1</v>
      </c>
      <c r="F4369" s="2" t="str" cm="1">
        <f t="array" aca="1" ref="F4369" ca="1">IF(G4369&lt;&gt;"",INDIRECT("'"&amp;G4369&amp;"'!"&amp;H4369),"")</f>
        <v/>
      </c>
      <c r="G4369" s="1533"/>
    </row>
    <row r="4370" spans="1:8" x14ac:dyDescent="0.2">
      <c r="A4370" s="1">
        <v>4365</v>
      </c>
      <c r="D4370" s="3" t="s">
        <v>299</v>
      </c>
      <c r="E4370" s="2" t="b">
        <f t="shared" ca="1" si="118"/>
        <v>1</v>
      </c>
      <c r="F4370" s="2" t="str" cm="1">
        <f t="array" aca="1" ref="F4370" ca="1">IF(G4370&lt;&gt;"",INDIRECT("'"&amp;G4370&amp;"'!"&amp;H4370),"")</f>
        <v/>
      </c>
      <c r="G4370" s="1533"/>
    </row>
    <row r="4371" spans="1:8" x14ac:dyDescent="0.2">
      <c r="A4371" s="1">
        <v>4366</v>
      </c>
      <c r="D4371" s="3" t="s">
        <v>299</v>
      </c>
      <c r="E4371" s="2" t="b">
        <f t="shared" ca="1" si="118"/>
        <v>1</v>
      </c>
      <c r="F4371" s="2" t="str" cm="1">
        <f t="array" aca="1" ref="F4371" ca="1">IF(G4371&lt;&gt;"",INDIRECT("'"&amp;G4371&amp;"'!"&amp;H4371),"")</f>
        <v/>
      </c>
      <c r="G4371" s="1533"/>
    </row>
    <row r="4372" spans="1:8" x14ac:dyDescent="0.2">
      <c r="A4372" s="1">
        <v>4367</v>
      </c>
      <c r="D4372" s="3" t="s">
        <v>299</v>
      </c>
      <c r="E4372" s="2" t="b">
        <f t="shared" ca="1" si="118"/>
        <v>1</v>
      </c>
      <c r="F4372" s="2" t="str" cm="1">
        <f t="array" aca="1" ref="F4372" ca="1">IF(G4372&lt;&gt;"",INDIRECT("'"&amp;G4372&amp;"'!"&amp;H4372),"")</f>
        <v/>
      </c>
      <c r="G4372" s="1533"/>
    </row>
    <row r="4373" spans="1:8" x14ac:dyDescent="0.2">
      <c r="A4373" s="1">
        <v>4368</v>
      </c>
      <c r="D4373" s="3" t="s">
        <v>299</v>
      </c>
      <c r="E4373" s="2" t="b">
        <f t="shared" ca="1" si="118"/>
        <v>1</v>
      </c>
      <c r="F4373" s="2" t="str" cm="1">
        <f t="array" aca="1" ref="F4373" ca="1">IF(G4373&lt;&gt;"",INDIRECT("'"&amp;G4373&amp;"'!"&amp;H4373),"")</f>
        <v/>
      </c>
      <c r="G4373" s="1533"/>
    </row>
    <row r="4374" spans="1:8" x14ac:dyDescent="0.2">
      <c r="A4374" s="1">
        <v>4369</v>
      </c>
      <c r="D4374" s="3" t="s">
        <v>299</v>
      </c>
      <c r="E4374" s="2" t="b">
        <f t="shared" ca="1" si="118"/>
        <v>1</v>
      </c>
      <c r="F4374" s="2" t="str" cm="1">
        <f t="array" aca="1" ref="F4374" ca="1">IF(G4374&lt;&gt;"",INDIRECT("'"&amp;G4374&amp;"'!"&amp;H4374),"")</f>
        <v/>
      </c>
      <c r="G4374" s="1533"/>
    </row>
    <row r="4375" spans="1:8" x14ac:dyDescent="0.2">
      <c r="A4375" s="1">
        <v>4370</v>
      </c>
      <c r="D4375" s="3" t="s">
        <v>299</v>
      </c>
      <c r="E4375" s="2" t="b">
        <f t="shared" ca="1" si="118"/>
        <v>1</v>
      </c>
      <c r="F4375" s="2" t="str" cm="1">
        <f t="array" aca="1" ref="F4375" ca="1">IF(G4375&lt;&gt;"",INDIRECT("'"&amp;G4375&amp;"'!"&amp;H4375),"")</f>
        <v/>
      </c>
      <c r="G4375" s="1533"/>
    </row>
    <row r="4376" spans="1:8" x14ac:dyDescent="0.2">
      <c r="A4376" s="1">
        <v>4371</v>
      </c>
      <c r="D4376" s="3" t="s">
        <v>299</v>
      </c>
      <c r="E4376" s="2" t="b">
        <f t="shared" ca="1" si="118"/>
        <v>1</v>
      </c>
      <c r="F4376" s="2" t="str" cm="1">
        <f t="array" aca="1" ref="F4376" ca="1">IF(G4376&lt;&gt;"",INDIRECT("'"&amp;G4376&amp;"'!"&amp;H4376),"")</f>
        <v/>
      </c>
      <c r="G4376" s="1533"/>
    </row>
    <row r="4377" spans="1:8" x14ac:dyDescent="0.2">
      <c r="A4377" s="1">
        <v>4372</v>
      </c>
      <c r="D4377" s="3" t="s">
        <v>299</v>
      </c>
      <c r="E4377" s="2" t="b">
        <f t="shared" ca="1" si="118"/>
        <v>1</v>
      </c>
      <c r="F4377" s="2" t="str" cm="1">
        <f t="array" aca="1" ref="F4377" ca="1">IF(G4377&lt;&gt;"",INDIRECT("'"&amp;G4377&amp;"'!"&amp;H4377),"")</f>
        <v/>
      </c>
      <c r="G4377" s="1533"/>
    </row>
    <row r="4378" spans="1:8" x14ac:dyDescent="0.2">
      <c r="A4378">
        <v>4373</v>
      </c>
      <c r="B4378" s="7">
        <f>'EstRev 6-11'!E271</f>
        <v>0</v>
      </c>
      <c r="C4378" s="3">
        <f t="shared" si="119"/>
        <v>4373</v>
      </c>
      <c r="E4378" s="2" t="b">
        <f t="shared" ca="1" si="118"/>
        <v>1</v>
      </c>
      <c r="F4378" s="2" cm="1">
        <f t="array" aca="1" ref="F4378" ca="1">IF(G4378&lt;&gt;"",INDIRECT("'"&amp;G4378&amp;"'!"&amp;H4378),"")</f>
        <v>0</v>
      </c>
      <c r="G4378" s="1533" t="s">
        <v>6773</v>
      </c>
      <c r="H4378" s="2" t="s">
        <v>5237</v>
      </c>
    </row>
    <row r="4379" spans="1:8" x14ac:dyDescent="0.2">
      <c r="A4379">
        <v>4374</v>
      </c>
      <c r="B4379" s="7">
        <f>'EstRev 6-11'!I271</f>
        <v>0</v>
      </c>
      <c r="C4379" s="3">
        <f t="shared" si="119"/>
        <v>4374</v>
      </c>
      <c r="E4379" s="2" t="b">
        <f t="shared" ca="1" si="118"/>
        <v>1</v>
      </c>
      <c r="F4379" s="2" cm="1">
        <f t="array" aca="1" ref="F4379" ca="1">IF(G4379&lt;&gt;"",INDIRECT("'"&amp;G4379&amp;"'!"&amp;H4379),"")</f>
        <v>0</v>
      </c>
      <c r="G4379" s="1533" t="s">
        <v>6773</v>
      </c>
      <c r="H4379" s="2" t="s">
        <v>5238</v>
      </c>
    </row>
    <row r="4380" spans="1:8" x14ac:dyDescent="0.2">
      <c r="A4380" s="1">
        <v>4375</v>
      </c>
      <c r="D4380" s="3" t="s">
        <v>299</v>
      </c>
      <c r="E4380" s="2" t="b">
        <f t="shared" ca="1" si="118"/>
        <v>1</v>
      </c>
      <c r="F4380" s="2" t="str" cm="1">
        <f t="array" aca="1" ref="F4380" ca="1">IF(G4380&lt;&gt;"",INDIRECT("'"&amp;G4380&amp;"'!"&amp;H4380),"")</f>
        <v/>
      </c>
      <c r="G4380" s="1533"/>
    </row>
    <row r="4381" spans="1:8" x14ac:dyDescent="0.2">
      <c r="A4381" s="1">
        <v>4376</v>
      </c>
      <c r="E4381" s="2" t="b">
        <f t="shared" ca="1" si="118"/>
        <v>1</v>
      </c>
      <c r="F4381" s="2" t="str" cm="1">
        <f t="array" aca="1" ref="F4381" ca="1">IF(G4381&lt;&gt;"",INDIRECT("'"&amp;G4381&amp;"'!"&amp;H4381),"")</f>
        <v/>
      </c>
      <c r="G4381" s="1533"/>
    </row>
    <row r="4382" spans="1:8" x14ac:dyDescent="0.2">
      <c r="A4382" s="1">
        <v>4377</v>
      </c>
      <c r="D4382" s="3" t="s">
        <v>299</v>
      </c>
      <c r="E4382" s="2" t="b">
        <f t="shared" ca="1" si="118"/>
        <v>1</v>
      </c>
      <c r="F4382" s="2" t="str" cm="1">
        <f t="array" aca="1" ref="F4382" ca="1">IF(G4382&lt;&gt;"",INDIRECT("'"&amp;G4382&amp;"'!"&amp;H4382),"")</f>
        <v/>
      </c>
      <c r="G4382" s="1533"/>
    </row>
    <row r="4383" spans="1:8" x14ac:dyDescent="0.2">
      <c r="A4383" s="1">
        <v>4378</v>
      </c>
      <c r="D4383" s="3" t="s">
        <v>299</v>
      </c>
      <c r="E4383" s="2" t="b">
        <f t="shared" ca="1" si="118"/>
        <v>1</v>
      </c>
      <c r="F4383" s="2" t="str" cm="1">
        <f t="array" aca="1" ref="F4383" ca="1">IF(G4383&lt;&gt;"",INDIRECT("'"&amp;G4383&amp;"'!"&amp;H4383),"")</f>
        <v/>
      </c>
      <c r="G4383" s="1533"/>
    </row>
    <row r="4384" spans="1:8" x14ac:dyDescent="0.2">
      <c r="A4384" s="1">
        <v>4379</v>
      </c>
      <c r="D4384" s="3" t="s">
        <v>299</v>
      </c>
      <c r="E4384" s="2" t="b">
        <f t="shared" ca="1" si="118"/>
        <v>1</v>
      </c>
      <c r="F4384" s="2" t="str" cm="1">
        <f t="array" aca="1" ref="F4384" ca="1">IF(G4384&lt;&gt;"",INDIRECT("'"&amp;G4384&amp;"'!"&amp;H4384),"")</f>
        <v/>
      </c>
      <c r="G4384" s="1533"/>
    </row>
    <row r="4385" spans="1:11" x14ac:dyDescent="0.2">
      <c r="A4385">
        <v>4380</v>
      </c>
      <c r="B4385" s="7">
        <f>'EstRev 6-11'!H270</f>
        <v>0</v>
      </c>
      <c r="C4385" s="3">
        <f t="shared" si="119"/>
        <v>4380</v>
      </c>
      <c r="E4385" s="2" t="b">
        <f t="shared" ca="1" si="118"/>
        <v>1</v>
      </c>
      <c r="F4385" s="2" cm="1">
        <f t="array" aca="1" ref="F4385" ca="1">IF(G4385&lt;&gt;"",INDIRECT("'"&amp;G4385&amp;"'!"&amp;H4385),"")</f>
        <v>0</v>
      </c>
      <c r="G4385" s="1533" t="s">
        <v>6773</v>
      </c>
      <c r="H4385" s="2" t="s">
        <v>5239</v>
      </c>
    </row>
    <row r="4386" spans="1:11" x14ac:dyDescent="0.2">
      <c r="A4386">
        <v>4381</v>
      </c>
      <c r="B4386" s="7">
        <f>'EstRev 6-11'!K270</f>
        <v>0</v>
      </c>
      <c r="C4386" s="3">
        <f t="shared" si="119"/>
        <v>4381</v>
      </c>
      <c r="E4386" s="2" t="b">
        <f t="shared" ca="1" si="118"/>
        <v>1</v>
      </c>
      <c r="F4386" s="2" cm="1">
        <f t="array" aca="1" ref="F4386" ca="1">IF(G4386&lt;&gt;"",INDIRECT("'"&amp;G4386&amp;"'!"&amp;H4386),"")</f>
        <v>0</v>
      </c>
      <c r="G4386" s="1533" t="s">
        <v>6773</v>
      </c>
      <c r="H4386" s="2" t="s">
        <v>4820</v>
      </c>
    </row>
    <row r="4387" spans="1:11" x14ac:dyDescent="0.2">
      <c r="A4387">
        <v>4382</v>
      </c>
      <c r="B4387" s="7">
        <f>'BudgetSum 2-4'!E8</f>
        <v>0</v>
      </c>
      <c r="C4387" s="3">
        <f t="shared" si="119"/>
        <v>4382</v>
      </c>
      <c r="E4387" s="2" t="b">
        <f t="shared" ca="1" si="118"/>
        <v>1</v>
      </c>
      <c r="F4387" s="2" cm="1">
        <f t="array" aca="1" ref="F4387" ca="1">IF(G4387&lt;&gt;"",INDIRECT("'"&amp;G4387&amp;"'!"&amp;H4387),"")</f>
        <v>0</v>
      </c>
      <c r="G4387" s="1533" t="s">
        <v>6770</v>
      </c>
      <c r="H4387" s="2" t="s">
        <v>5048</v>
      </c>
    </row>
    <row r="4388" spans="1:11" x14ac:dyDescent="0.2">
      <c r="A4388">
        <v>4383</v>
      </c>
      <c r="B4388" s="7">
        <f>'BudgetSum 2-4'!I8</f>
        <v>0</v>
      </c>
      <c r="C4388" s="3">
        <f t="shared" si="119"/>
        <v>4383</v>
      </c>
      <c r="E4388" s="2" t="b">
        <f t="shared" ca="1" si="118"/>
        <v>1</v>
      </c>
      <c r="F4388" s="2" cm="1">
        <f t="array" aca="1" ref="F4388" ca="1">IF(G4388&lt;&gt;"",INDIRECT("'"&amp;G4388&amp;"'!"&amp;H4388),"")</f>
        <v>0</v>
      </c>
      <c r="G4388" s="1533" t="s">
        <v>6770</v>
      </c>
      <c r="H4388" s="2" t="s">
        <v>5240</v>
      </c>
    </row>
    <row r="4389" spans="1:11" x14ac:dyDescent="0.2">
      <c r="A4389" s="1">
        <v>4384</v>
      </c>
      <c r="D4389" s="3" t="s">
        <v>299</v>
      </c>
      <c r="E4389" s="2" t="b">
        <f t="shared" ca="1" si="118"/>
        <v>1</v>
      </c>
      <c r="F4389" s="2" t="str" cm="1">
        <f t="array" aca="1" ref="F4389" ca="1">IF(G4389&lt;&gt;"",INDIRECT("'"&amp;G4389&amp;"'!"&amp;H4389),"")</f>
        <v/>
      </c>
      <c r="G4389" s="1533"/>
    </row>
    <row r="4390" spans="1:11" x14ac:dyDescent="0.2">
      <c r="A4390">
        <v>4385</v>
      </c>
      <c r="B4390" s="7">
        <f>'EstRev 6-11'!D268</f>
        <v>0</v>
      </c>
      <c r="C4390" s="3">
        <f t="shared" si="119"/>
        <v>4385</v>
      </c>
      <c r="E4390" s="2" t="b">
        <f t="shared" ca="1" si="118"/>
        <v>1</v>
      </c>
      <c r="F4390" s="2" cm="1">
        <f t="array" aca="1" ref="F4390" ca="1">IF(G4390&lt;&gt;"",INDIRECT("'"&amp;G4390&amp;"'!"&amp;H4390),"")</f>
        <v>0</v>
      </c>
      <c r="G4390" s="1533" t="s">
        <v>6773</v>
      </c>
      <c r="H4390" s="2" t="s">
        <v>5241</v>
      </c>
    </row>
    <row r="4391" spans="1:11" x14ac:dyDescent="0.2">
      <c r="A4391">
        <v>4386</v>
      </c>
      <c r="B4391" s="7">
        <f>'EstRev 6-11'!F268</f>
        <v>0</v>
      </c>
      <c r="C4391" s="3">
        <f t="shared" si="119"/>
        <v>4386</v>
      </c>
      <c r="E4391" s="2" t="b">
        <f t="shared" ca="1" si="118"/>
        <v>1</v>
      </c>
      <c r="F4391" s="2" cm="1">
        <f t="array" aca="1" ref="F4391" ca="1">IF(G4391&lt;&gt;"",INDIRECT("'"&amp;G4391&amp;"'!"&amp;H4391),"")</f>
        <v>0</v>
      </c>
      <c r="G4391" s="1533" t="s">
        <v>6773</v>
      </c>
      <c r="H4391" s="2" t="s">
        <v>5242</v>
      </c>
    </row>
    <row r="4392" spans="1:11" x14ac:dyDescent="0.2">
      <c r="A4392">
        <v>4387</v>
      </c>
      <c r="B4392" s="7">
        <f>'EstRev 6-11'!G268</f>
        <v>0</v>
      </c>
      <c r="C4392" s="3">
        <f t="shared" si="119"/>
        <v>4387</v>
      </c>
      <c r="E4392" s="2" t="b">
        <f t="shared" ca="1" si="118"/>
        <v>1</v>
      </c>
      <c r="F4392" s="2" cm="1">
        <f t="array" aca="1" ref="F4392" ca="1">IF(G4392&lt;&gt;"",INDIRECT("'"&amp;G4392&amp;"'!"&amp;H4392),"")</f>
        <v>0</v>
      </c>
      <c r="G4392" s="1533" t="s">
        <v>6773</v>
      </c>
      <c r="H4392" s="2" t="s">
        <v>5243</v>
      </c>
    </row>
    <row r="4393" spans="1:11" x14ac:dyDescent="0.2">
      <c r="A4393" s="1">
        <v>4388</v>
      </c>
      <c r="D4393" s="4"/>
      <c r="E4393" s="2" t="b">
        <f t="shared" ca="1" si="118"/>
        <v>1</v>
      </c>
      <c r="F4393" s="2" t="str" cm="1">
        <f t="array" aca="1" ref="F4393" ca="1">IF(G4393&lt;&gt;"",INDIRECT("'"&amp;G4393&amp;"'!"&amp;H4393),"")</f>
        <v/>
      </c>
      <c r="G4393" s="1533"/>
      <c r="I4393" s="4"/>
      <c r="J4393" s="4"/>
      <c r="K4393" s="4"/>
    </row>
    <row r="4394" spans="1:11" x14ac:dyDescent="0.2">
      <c r="A4394" s="1">
        <v>4389</v>
      </c>
      <c r="D4394" s="4"/>
      <c r="E4394" s="2" t="b">
        <f t="shared" ca="1" si="118"/>
        <v>1</v>
      </c>
      <c r="F4394" s="2" t="str" cm="1">
        <f t="array" aca="1" ref="F4394" ca="1">IF(G4394&lt;&gt;"",INDIRECT("'"&amp;G4394&amp;"'!"&amp;H4394),"")</f>
        <v/>
      </c>
      <c r="G4394" s="1533"/>
      <c r="I4394" s="4"/>
      <c r="J4394" s="4"/>
      <c r="K4394" s="4"/>
    </row>
    <row r="4395" spans="1:11" x14ac:dyDescent="0.2">
      <c r="A4395" s="1">
        <v>4390</v>
      </c>
      <c r="D4395" s="4"/>
      <c r="E4395" s="2" t="b">
        <f t="shared" ca="1" si="118"/>
        <v>1</v>
      </c>
      <c r="F4395" s="2" t="str" cm="1">
        <f t="array" aca="1" ref="F4395" ca="1">IF(G4395&lt;&gt;"",INDIRECT("'"&amp;G4395&amp;"'!"&amp;H4395),"")</f>
        <v/>
      </c>
      <c r="G4395" s="1533"/>
      <c r="I4395" s="4"/>
      <c r="J4395" s="4"/>
      <c r="K4395" s="4"/>
    </row>
    <row r="4396" spans="1:11" x14ac:dyDescent="0.2">
      <c r="A4396" s="1">
        <v>4391</v>
      </c>
      <c r="D4396" s="4"/>
      <c r="E4396" s="2" t="b">
        <f t="shared" ca="1" si="118"/>
        <v>1</v>
      </c>
      <c r="F4396" s="2" t="str" cm="1">
        <f t="array" aca="1" ref="F4396" ca="1">IF(G4396&lt;&gt;"",INDIRECT("'"&amp;G4396&amp;"'!"&amp;H4396),"")</f>
        <v/>
      </c>
      <c r="G4396" s="1533"/>
      <c r="I4396" s="4"/>
      <c r="J4396" s="4"/>
      <c r="K4396" s="4"/>
    </row>
    <row r="4397" spans="1:11" x14ac:dyDescent="0.2">
      <c r="A4397" s="1">
        <v>4392</v>
      </c>
      <c r="D4397" s="4"/>
      <c r="E4397" s="2" t="b">
        <f t="shared" ca="1" si="118"/>
        <v>1</v>
      </c>
      <c r="F4397" s="2" t="str" cm="1">
        <f t="array" aca="1" ref="F4397" ca="1">IF(G4397&lt;&gt;"",INDIRECT("'"&amp;G4397&amp;"'!"&amp;H4397),"")</f>
        <v/>
      </c>
      <c r="G4397" s="1533"/>
      <c r="I4397" s="4"/>
      <c r="J4397" s="4"/>
      <c r="K4397" s="4"/>
    </row>
    <row r="4398" spans="1:11" x14ac:dyDescent="0.2">
      <c r="A4398" s="1">
        <v>4393</v>
      </c>
      <c r="D4398" s="4"/>
      <c r="E4398" s="2" t="b">
        <f t="shared" ca="1" si="118"/>
        <v>1</v>
      </c>
      <c r="F4398" s="2" t="str" cm="1">
        <f t="array" aca="1" ref="F4398" ca="1">IF(G4398&lt;&gt;"",INDIRECT("'"&amp;G4398&amp;"'!"&amp;H4398),"")</f>
        <v/>
      </c>
      <c r="G4398" s="1533"/>
      <c r="I4398" s="4"/>
      <c r="J4398" s="4"/>
      <c r="K4398" s="4"/>
    </row>
    <row r="4399" spans="1:11" x14ac:dyDescent="0.2">
      <c r="A4399" s="1">
        <v>4394</v>
      </c>
      <c r="D4399" s="4"/>
      <c r="E4399" s="2" t="b">
        <f t="shared" ca="1" si="118"/>
        <v>1</v>
      </c>
      <c r="F4399" s="2" t="str" cm="1">
        <f t="array" aca="1" ref="F4399" ca="1">IF(G4399&lt;&gt;"",INDIRECT("'"&amp;G4399&amp;"'!"&amp;H4399),"")</f>
        <v/>
      </c>
      <c r="G4399" s="1533"/>
      <c r="I4399" s="4"/>
      <c r="J4399" s="4"/>
      <c r="K4399" s="4"/>
    </row>
    <row r="4400" spans="1:11" x14ac:dyDescent="0.2">
      <c r="A4400" s="1">
        <v>4395</v>
      </c>
      <c r="D4400" s="4"/>
      <c r="E4400" s="2" t="b">
        <f t="shared" ca="1" si="118"/>
        <v>1</v>
      </c>
      <c r="F4400" s="2" t="str" cm="1">
        <f t="array" aca="1" ref="F4400" ca="1">IF(G4400&lt;&gt;"",INDIRECT("'"&amp;G4400&amp;"'!"&amp;H4400),"")</f>
        <v/>
      </c>
      <c r="G4400" s="1533"/>
      <c r="I4400" s="4"/>
      <c r="J4400" s="4"/>
      <c r="K4400" s="4"/>
    </row>
    <row r="4401" spans="1:11" x14ac:dyDescent="0.2">
      <c r="A4401" s="1">
        <v>4396</v>
      </c>
      <c r="D4401" s="4"/>
      <c r="E4401" s="2" t="b">
        <f t="shared" ca="1" si="118"/>
        <v>1</v>
      </c>
      <c r="F4401" s="2" t="str" cm="1">
        <f t="array" aca="1" ref="F4401" ca="1">IF(G4401&lt;&gt;"",INDIRECT("'"&amp;G4401&amp;"'!"&amp;H4401),"")</f>
        <v/>
      </c>
      <c r="G4401" s="1533"/>
      <c r="I4401" s="4"/>
      <c r="J4401" s="4"/>
      <c r="K4401" s="4"/>
    </row>
    <row r="4402" spans="1:11" x14ac:dyDescent="0.2">
      <c r="A4402" s="1">
        <v>4397</v>
      </c>
      <c r="D4402" s="4"/>
      <c r="E4402" s="2" t="b">
        <f t="shared" ca="1" si="118"/>
        <v>1</v>
      </c>
      <c r="F4402" s="2" t="str" cm="1">
        <f t="array" aca="1" ref="F4402" ca="1">IF(G4402&lt;&gt;"",INDIRECT("'"&amp;G4402&amp;"'!"&amp;H4402),"")</f>
        <v/>
      </c>
      <c r="G4402" s="1533"/>
      <c r="I4402" s="4"/>
      <c r="J4402" s="4"/>
      <c r="K4402" s="4"/>
    </row>
    <row r="4403" spans="1:11" x14ac:dyDescent="0.2">
      <c r="A4403" s="1">
        <v>4398</v>
      </c>
      <c r="D4403" s="4"/>
      <c r="E4403" s="2" t="b">
        <f t="shared" ca="1" si="118"/>
        <v>1</v>
      </c>
      <c r="F4403" s="2" t="str" cm="1">
        <f t="array" aca="1" ref="F4403" ca="1">IF(G4403&lt;&gt;"",INDIRECT("'"&amp;G4403&amp;"'!"&amp;H4403),"")</f>
        <v/>
      </c>
      <c r="G4403" s="1533"/>
      <c r="I4403" s="4"/>
      <c r="J4403" s="4"/>
      <c r="K4403" s="4"/>
    </row>
    <row r="4404" spans="1:11" x14ac:dyDescent="0.2">
      <c r="A4404" s="1">
        <v>4399</v>
      </c>
      <c r="D4404" s="4"/>
      <c r="E4404" s="2" t="b">
        <f t="shared" ca="1" si="118"/>
        <v>1</v>
      </c>
      <c r="F4404" s="2" t="str" cm="1">
        <f t="array" aca="1" ref="F4404" ca="1">IF(G4404&lt;&gt;"",INDIRECT("'"&amp;G4404&amp;"'!"&amp;H4404),"")</f>
        <v/>
      </c>
      <c r="G4404" s="1533"/>
      <c r="I4404" s="4"/>
      <c r="J4404" s="4"/>
      <c r="K4404" s="4"/>
    </row>
    <row r="4405" spans="1:11" x14ac:dyDescent="0.2">
      <c r="A4405" s="1">
        <v>4400</v>
      </c>
      <c r="D4405" s="4"/>
      <c r="E4405" s="2" t="b">
        <f t="shared" ca="1" si="118"/>
        <v>1</v>
      </c>
      <c r="F4405" s="2" t="str" cm="1">
        <f t="array" aca="1" ref="F4405" ca="1">IF(G4405&lt;&gt;"",INDIRECT("'"&amp;G4405&amp;"'!"&amp;H4405),"")</f>
        <v/>
      </c>
      <c r="G4405" s="1533"/>
      <c r="I4405" s="4"/>
      <c r="J4405" s="4"/>
      <c r="K4405" s="4"/>
    </row>
    <row r="4406" spans="1:11" x14ac:dyDescent="0.2">
      <c r="A4406" s="1">
        <v>4401</v>
      </c>
      <c r="D4406" s="4"/>
      <c r="E4406" s="2" t="b">
        <f t="shared" ca="1" si="118"/>
        <v>1</v>
      </c>
      <c r="F4406" s="2" t="str" cm="1">
        <f t="array" aca="1" ref="F4406" ca="1">IF(G4406&lt;&gt;"",INDIRECT("'"&amp;G4406&amp;"'!"&amp;H4406),"")</f>
        <v/>
      </c>
      <c r="G4406" s="1533"/>
      <c r="I4406" s="4"/>
      <c r="J4406" s="4"/>
      <c r="K4406" s="4"/>
    </row>
    <row r="4407" spans="1:11" x14ac:dyDescent="0.2">
      <c r="A4407" s="1">
        <v>4402</v>
      </c>
      <c r="D4407" s="4"/>
      <c r="E4407" s="2" t="b">
        <f t="shared" ca="1" si="118"/>
        <v>1</v>
      </c>
      <c r="F4407" s="2" t="str" cm="1">
        <f t="array" aca="1" ref="F4407" ca="1">IF(G4407&lt;&gt;"",INDIRECT("'"&amp;G4407&amp;"'!"&amp;H4407),"")</f>
        <v/>
      </c>
      <c r="G4407" s="1533"/>
      <c r="I4407" s="4"/>
      <c r="J4407" s="4"/>
      <c r="K4407" s="4"/>
    </row>
    <row r="4408" spans="1:11" x14ac:dyDescent="0.2">
      <c r="A4408" s="1">
        <v>4403</v>
      </c>
      <c r="D4408" s="4"/>
      <c r="E4408" s="2" t="b">
        <f t="shared" ca="1" si="118"/>
        <v>1</v>
      </c>
      <c r="F4408" s="2" t="str" cm="1">
        <f t="array" aca="1" ref="F4408" ca="1">IF(G4408&lt;&gt;"",INDIRECT("'"&amp;G4408&amp;"'!"&amp;H4408),"")</f>
        <v/>
      </c>
      <c r="G4408" s="1533"/>
      <c r="I4408" s="4"/>
      <c r="J4408" s="4"/>
      <c r="K4408" s="4"/>
    </row>
    <row r="4409" spans="1:11" x14ac:dyDescent="0.2">
      <c r="A4409" s="1">
        <v>4404</v>
      </c>
      <c r="D4409" s="4"/>
      <c r="E4409" s="2" t="b">
        <f t="shared" ca="1" si="118"/>
        <v>1</v>
      </c>
      <c r="F4409" s="2" t="str" cm="1">
        <f t="array" aca="1" ref="F4409" ca="1">IF(G4409&lt;&gt;"",INDIRECT("'"&amp;G4409&amp;"'!"&amp;H4409),"")</f>
        <v/>
      </c>
      <c r="G4409" s="1533"/>
      <c r="I4409" s="4"/>
      <c r="J4409" s="4"/>
      <c r="K4409" s="4"/>
    </row>
    <row r="4410" spans="1:11" x14ac:dyDescent="0.2">
      <c r="A4410" s="1">
        <v>4405</v>
      </c>
      <c r="D4410" s="4"/>
      <c r="E4410" s="2" t="b">
        <f t="shared" ca="1" si="118"/>
        <v>1</v>
      </c>
      <c r="F4410" s="2" t="str" cm="1">
        <f t="array" aca="1" ref="F4410" ca="1">IF(G4410&lt;&gt;"",INDIRECT("'"&amp;G4410&amp;"'!"&amp;H4410),"")</f>
        <v/>
      </c>
      <c r="G4410" s="1533"/>
      <c r="I4410" s="4"/>
      <c r="J4410" s="4"/>
      <c r="K4410" s="4"/>
    </row>
    <row r="4411" spans="1:11" x14ac:dyDescent="0.2">
      <c r="A4411" s="1">
        <v>4406</v>
      </c>
      <c r="D4411" s="4"/>
      <c r="E4411" s="2" t="b">
        <f t="shared" ca="1" si="118"/>
        <v>1</v>
      </c>
      <c r="F4411" s="2" t="str" cm="1">
        <f t="array" aca="1" ref="F4411" ca="1">IF(G4411&lt;&gt;"",INDIRECT("'"&amp;G4411&amp;"'!"&amp;H4411),"")</f>
        <v/>
      </c>
      <c r="G4411" s="1533"/>
      <c r="I4411" s="4"/>
      <c r="J4411" s="4"/>
      <c r="K4411" s="4"/>
    </row>
    <row r="4412" spans="1:11" x14ac:dyDescent="0.2">
      <c r="A4412" s="1">
        <v>4407</v>
      </c>
      <c r="D4412" s="4"/>
      <c r="E4412" s="2" t="b">
        <f t="shared" ca="1" si="118"/>
        <v>1</v>
      </c>
      <c r="F4412" s="2" t="str" cm="1">
        <f t="array" aca="1" ref="F4412" ca="1">IF(G4412&lt;&gt;"",INDIRECT("'"&amp;G4412&amp;"'!"&amp;H4412),"")</f>
        <v/>
      </c>
      <c r="G4412" s="1533"/>
      <c r="I4412" s="4"/>
      <c r="J4412" s="4"/>
      <c r="K4412" s="4"/>
    </row>
    <row r="4413" spans="1:11" x14ac:dyDescent="0.2">
      <c r="A4413" s="1">
        <v>4408</v>
      </c>
      <c r="D4413" s="4"/>
      <c r="E4413" s="2" t="b">
        <f t="shared" ca="1" si="118"/>
        <v>1</v>
      </c>
      <c r="F4413" s="2" t="str" cm="1">
        <f t="array" aca="1" ref="F4413" ca="1">IF(G4413&lt;&gt;"",INDIRECT("'"&amp;G4413&amp;"'!"&amp;H4413),"")</f>
        <v/>
      </c>
      <c r="G4413" s="1533"/>
      <c r="I4413" s="4"/>
      <c r="J4413" s="4"/>
      <c r="K4413" s="4"/>
    </row>
    <row r="4414" spans="1:11" x14ac:dyDescent="0.2">
      <c r="A4414" s="1">
        <v>4409</v>
      </c>
      <c r="D4414" s="4"/>
      <c r="E4414" s="2" t="b">
        <f t="shared" ca="1" si="118"/>
        <v>1</v>
      </c>
      <c r="F4414" s="2" t="str" cm="1">
        <f t="array" aca="1" ref="F4414" ca="1">IF(G4414&lt;&gt;"",INDIRECT("'"&amp;G4414&amp;"'!"&amp;H4414),"")</f>
        <v/>
      </c>
      <c r="G4414" s="1533"/>
      <c r="I4414" s="4"/>
      <c r="J4414" s="4"/>
      <c r="K4414" s="4"/>
    </row>
    <row r="4415" spans="1:11" x14ac:dyDescent="0.2">
      <c r="A4415" s="1">
        <v>4410</v>
      </c>
      <c r="D4415" s="4"/>
      <c r="E4415" s="2" t="b">
        <f t="shared" ca="1" si="118"/>
        <v>1</v>
      </c>
      <c r="F4415" s="2" t="str" cm="1">
        <f t="array" aca="1" ref="F4415" ca="1">IF(G4415&lt;&gt;"",INDIRECT("'"&amp;G4415&amp;"'!"&amp;H4415),"")</f>
        <v/>
      </c>
      <c r="G4415" s="1533"/>
      <c r="I4415" s="4"/>
      <c r="J4415" s="4"/>
      <c r="K4415" s="4"/>
    </row>
    <row r="4416" spans="1:11" x14ac:dyDescent="0.2">
      <c r="A4416" s="1">
        <v>4411</v>
      </c>
      <c r="D4416" s="4"/>
      <c r="E4416" s="2" t="b">
        <f t="shared" ca="1" si="118"/>
        <v>1</v>
      </c>
      <c r="F4416" s="2" t="str" cm="1">
        <f t="array" aca="1" ref="F4416" ca="1">IF(G4416&lt;&gt;"",INDIRECT("'"&amp;G4416&amp;"'!"&amp;H4416),"")</f>
        <v/>
      </c>
      <c r="G4416" s="1533"/>
      <c r="I4416" s="4"/>
      <c r="J4416" s="4"/>
      <c r="K4416" s="4"/>
    </row>
    <row r="4417" spans="1:11" x14ac:dyDescent="0.2">
      <c r="A4417" s="1">
        <v>4412</v>
      </c>
      <c r="D4417" s="4"/>
      <c r="E4417" s="2" t="b">
        <f t="shared" ca="1" si="118"/>
        <v>1</v>
      </c>
      <c r="F4417" s="2" t="str" cm="1">
        <f t="array" aca="1" ref="F4417" ca="1">IF(G4417&lt;&gt;"",INDIRECT("'"&amp;G4417&amp;"'!"&amp;H4417),"")</f>
        <v/>
      </c>
      <c r="G4417" s="1533"/>
      <c r="I4417" s="4"/>
      <c r="J4417" s="4"/>
      <c r="K4417" s="4"/>
    </row>
    <row r="4418" spans="1:11" x14ac:dyDescent="0.2">
      <c r="A4418" s="1">
        <v>4413</v>
      </c>
      <c r="D4418" s="4"/>
      <c r="E4418" s="2" t="b">
        <f t="shared" ref="E4418:E4481" ca="1" si="120">F4418=B4418</f>
        <v>1</v>
      </c>
      <c r="F4418" s="2" t="str" cm="1">
        <f t="array" aca="1" ref="F4418" ca="1">IF(G4418&lt;&gt;"",INDIRECT("'"&amp;G4418&amp;"'!"&amp;H4418),"")</f>
        <v/>
      </c>
      <c r="G4418" s="1533"/>
      <c r="I4418" s="4"/>
      <c r="J4418" s="4"/>
      <c r="K4418" s="4"/>
    </row>
    <row r="4419" spans="1:11" x14ac:dyDescent="0.2">
      <c r="A4419" s="1">
        <v>4414</v>
      </c>
      <c r="D4419" s="4"/>
      <c r="E4419" s="2" t="b">
        <f t="shared" ca="1" si="120"/>
        <v>1</v>
      </c>
      <c r="F4419" s="2" t="str" cm="1">
        <f t="array" aca="1" ref="F4419" ca="1">IF(G4419&lt;&gt;"",INDIRECT("'"&amp;G4419&amp;"'!"&amp;H4419),"")</f>
        <v/>
      </c>
      <c r="G4419" s="1533"/>
      <c r="I4419" s="4"/>
      <c r="J4419" s="4"/>
      <c r="K4419" s="4"/>
    </row>
    <row r="4420" spans="1:11" x14ac:dyDescent="0.2">
      <c r="A4420" s="1">
        <v>4415</v>
      </c>
      <c r="D4420" s="4"/>
      <c r="E4420" s="2" t="b">
        <f t="shared" ca="1" si="120"/>
        <v>1</v>
      </c>
      <c r="F4420" s="2" t="str" cm="1">
        <f t="array" aca="1" ref="F4420" ca="1">IF(G4420&lt;&gt;"",INDIRECT("'"&amp;G4420&amp;"'!"&amp;H4420),"")</f>
        <v/>
      </c>
      <c r="G4420" s="1533"/>
      <c r="I4420" s="4"/>
      <c r="J4420" s="4"/>
      <c r="K4420" s="4"/>
    </row>
    <row r="4421" spans="1:11" x14ac:dyDescent="0.2">
      <c r="A4421" s="1">
        <v>4416</v>
      </c>
      <c r="D4421" s="4"/>
      <c r="E4421" s="2" t="b">
        <f t="shared" ca="1" si="120"/>
        <v>1</v>
      </c>
      <c r="F4421" s="2" t="str" cm="1">
        <f t="array" aca="1" ref="F4421" ca="1">IF(G4421&lt;&gt;"",INDIRECT("'"&amp;G4421&amp;"'!"&amp;H4421),"")</f>
        <v/>
      </c>
      <c r="G4421" s="1533"/>
      <c r="I4421" s="4"/>
      <c r="J4421" s="4"/>
      <c r="K4421" s="4"/>
    </row>
    <row r="4422" spans="1:11" x14ac:dyDescent="0.2">
      <c r="A4422" s="1">
        <v>4417</v>
      </c>
      <c r="D4422" s="4"/>
      <c r="E4422" s="2" t="b">
        <f t="shared" ca="1" si="120"/>
        <v>1</v>
      </c>
      <c r="F4422" s="2" t="str" cm="1">
        <f t="array" aca="1" ref="F4422" ca="1">IF(G4422&lt;&gt;"",INDIRECT("'"&amp;G4422&amp;"'!"&amp;H4422),"")</f>
        <v/>
      </c>
      <c r="G4422" s="1533"/>
      <c r="I4422" s="4"/>
      <c r="J4422" s="4"/>
      <c r="K4422" s="4"/>
    </row>
    <row r="4423" spans="1:11" x14ac:dyDescent="0.2">
      <c r="A4423" s="1">
        <v>4418</v>
      </c>
      <c r="D4423" s="4"/>
      <c r="E4423" s="2" t="b">
        <f t="shared" ca="1" si="120"/>
        <v>1</v>
      </c>
      <c r="F4423" s="2" t="str" cm="1">
        <f t="array" aca="1" ref="F4423" ca="1">IF(G4423&lt;&gt;"",INDIRECT("'"&amp;G4423&amp;"'!"&amp;H4423),"")</f>
        <v/>
      </c>
      <c r="G4423" s="1533"/>
      <c r="I4423" s="4"/>
      <c r="J4423" s="4"/>
      <c r="K4423" s="4"/>
    </row>
    <row r="4424" spans="1:11" x14ac:dyDescent="0.2">
      <c r="A4424" s="1">
        <v>4419</v>
      </c>
      <c r="D4424" s="4"/>
      <c r="E4424" s="2" t="b">
        <f t="shared" ca="1" si="120"/>
        <v>1</v>
      </c>
      <c r="F4424" s="2" t="str" cm="1">
        <f t="array" aca="1" ref="F4424" ca="1">IF(G4424&lt;&gt;"",INDIRECT("'"&amp;G4424&amp;"'!"&amp;H4424),"")</f>
        <v/>
      </c>
      <c r="G4424" s="1533"/>
      <c r="I4424" s="4"/>
      <c r="J4424" s="4"/>
      <c r="K4424" s="4"/>
    </row>
    <row r="4425" spans="1:11" x14ac:dyDescent="0.2">
      <c r="A4425" s="1">
        <v>4420</v>
      </c>
      <c r="D4425" s="4"/>
      <c r="E4425" s="2" t="b">
        <f t="shared" ca="1" si="120"/>
        <v>1</v>
      </c>
      <c r="F4425" s="2" t="str" cm="1">
        <f t="array" aca="1" ref="F4425" ca="1">IF(G4425&lt;&gt;"",INDIRECT("'"&amp;G4425&amp;"'!"&amp;H4425),"")</f>
        <v/>
      </c>
      <c r="G4425" s="1533"/>
      <c r="I4425" s="4"/>
      <c r="J4425" s="4"/>
      <c r="K4425" s="4"/>
    </row>
    <row r="4426" spans="1:11" x14ac:dyDescent="0.2">
      <c r="A4426" s="1">
        <v>4421</v>
      </c>
      <c r="D4426" s="4"/>
      <c r="E4426" s="2" t="b">
        <f t="shared" ca="1" si="120"/>
        <v>1</v>
      </c>
      <c r="F4426" s="2" t="str" cm="1">
        <f t="array" aca="1" ref="F4426" ca="1">IF(G4426&lt;&gt;"",INDIRECT("'"&amp;G4426&amp;"'!"&amp;H4426),"")</f>
        <v/>
      </c>
      <c r="G4426" s="1533"/>
      <c r="I4426" s="4"/>
      <c r="J4426" s="4"/>
      <c r="K4426" s="4"/>
    </row>
    <row r="4427" spans="1:11" x14ac:dyDescent="0.2">
      <c r="A4427" s="1">
        <v>4422</v>
      </c>
      <c r="D4427" s="4"/>
      <c r="E4427" s="2" t="b">
        <f t="shared" ca="1" si="120"/>
        <v>1</v>
      </c>
      <c r="F4427" s="2" t="str" cm="1">
        <f t="array" aca="1" ref="F4427" ca="1">IF(G4427&lt;&gt;"",INDIRECT("'"&amp;G4427&amp;"'!"&amp;H4427),"")</f>
        <v/>
      </c>
      <c r="G4427" s="1533"/>
      <c r="I4427" s="4"/>
      <c r="J4427" s="4"/>
      <c r="K4427" s="4"/>
    </row>
    <row r="4428" spans="1:11" x14ac:dyDescent="0.2">
      <c r="A4428" s="1">
        <v>4423</v>
      </c>
      <c r="D4428" s="4"/>
      <c r="E4428" s="2" t="b">
        <f t="shared" ca="1" si="120"/>
        <v>1</v>
      </c>
      <c r="F4428" s="2" t="str" cm="1">
        <f t="array" aca="1" ref="F4428" ca="1">IF(G4428&lt;&gt;"",INDIRECT("'"&amp;G4428&amp;"'!"&amp;H4428),"")</f>
        <v/>
      </c>
      <c r="G4428" s="1533"/>
      <c r="I4428" s="4"/>
      <c r="J4428" s="4"/>
      <c r="K4428" s="4"/>
    </row>
    <row r="4429" spans="1:11" x14ac:dyDescent="0.2">
      <c r="A4429" s="1">
        <v>4424</v>
      </c>
      <c r="D4429" s="4"/>
      <c r="E4429" s="2" t="b">
        <f t="shared" ca="1" si="120"/>
        <v>1</v>
      </c>
      <c r="F4429" s="2" t="str" cm="1">
        <f t="array" aca="1" ref="F4429" ca="1">IF(G4429&lt;&gt;"",INDIRECT("'"&amp;G4429&amp;"'!"&amp;H4429),"")</f>
        <v/>
      </c>
      <c r="G4429" s="1533"/>
      <c r="I4429" s="4"/>
      <c r="J4429" s="4"/>
      <c r="K4429" s="4"/>
    </row>
    <row r="4430" spans="1:11" x14ac:dyDescent="0.2">
      <c r="A4430" s="1">
        <v>4425</v>
      </c>
      <c r="D4430" s="4"/>
      <c r="E4430" s="2" t="b">
        <f t="shared" ca="1" si="120"/>
        <v>1</v>
      </c>
      <c r="F4430" s="2" t="str" cm="1">
        <f t="array" aca="1" ref="F4430" ca="1">IF(G4430&lt;&gt;"",INDIRECT("'"&amp;G4430&amp;"'!"&amp;H4430),"")</f>
        <v/>
      </c>
      <c r="G4430" s="1533"/>
      <c r="I4430" s="4"/>
      <c r="J4430" s="4"/>
      <c r="K4430" s="4"/>
    </row>
    <row r="4431" spans="1:11" x14ac:dyDescent="0.2">
      <c r="A4431" s="1">
        <v>4426</v>
      </c>
      <c r="D4431" s="4"/>
      <c r="E4431" s="2" t="b">
        <f t="shared" ca="1" si="120"/>
        <v>1</v>
      </c>
      <c r="F4431" s="2" t="str" cm="1">
        <f t="array" aca="1" ref="F4431" ca="1">IF(G4431&lt;&gt;"",INDIRECT("'"&amp;G4431&amp;"'!"&amp;H4431),"")</f>
        <v/>
      </c>
      <c r="G4431" s="1533"/>
      <c r="I4431" s="4"/>
      <c r="J4431" s="4"/>
      <c r="K4431" s="4"/>
    </row>
    <row r="4432" spans="1:11" x14ac:dyDescent="0.2">
      <c r="A4432" s="1">
        <v>4427</v>
      </c>
      <c r="D4432" s="4"/>
      <c r="E4432" s="2" t="b">
        <f t="shared" ca="1" si="120"/>
        <v>1</v>
      </c>
      <c r="F4432" s="2" t="str" cm="1">
        <f t="array" aca="1" ref="F4432" ca="1">IF(G4432&lt;&gt;"",INDIRECT("'"&amp;G4432&amp;"'!"&amp;H4432),"")</f>
        <v/>
      </c>
      <c r="G4432" s="1533"/>
      <c r="I4432" s="4"/>
      <c r="J4432" s="4"/>
      <c r="K4432" s="4"/>
    </row>
    <row r="4433" spans="1:11" x14ac:dyDescent="0.2">
      <c r="A4433" s="1">
        <v>4428</v>
      </c>
      <c r="D4433" s="4"/>
      <c r="E4433" s="2" t="b">
        <f t="shared" ca="1" si="120"/>
        <v>1</v>
      </c>
      <c r="F4433" s="2" t="str" cm="1">
        <f t="array" aca="1" ref="F4433" ca="1">IF(G4433&lt;&gt;"",INDIRECT("'"&amp;G4433&amp;"'!"&amp;H4433),"")</f>
        <v/>
      </c>
      <c r="G4433" s="1533"/>
      <c r="I4433" s="4"/>
      <c r="J4433" s="4"/>
      <c r="K4433" s="4"/>
    </row>
    <row r="4434" spans="1:11" x14ac:dyDescent="0.2">
      <c r="A4434" s="1">
        <v>4429</v>
      </c>
      <c r="D4434" s="4"/>
      <c r="E4434" s="2" t="b">
        <f t="shared" ca="1" si="120"/>
        <v>1</v>
      </c>
      <c r="F4434" s="2" t="str" cm="1">
        <f t="array" aca="1" ref="F4434" ca="1">IF(G4434&lt;&gt;"",INDIRECT("'"&amp;G4434&amp;"'!"&amp;H4434),"")</f>
        <v/>
      </c>
      <c r="G4434" s="1533"/>
      <c r="I4434" s="4"/>
      <c r="J4434" s="4"/>
      <c r="K4434" s="4"/>
    </row>
    <row r="4435" spans="1:11" x14ac:dyDescent="0.2">
      <c r="A4435" s="1">
        <v>4430</v>
      </c>
      <c r="D4435" s="4"/>
      <c r="E4435" s="2" t="b">
        <f t="shared" ca="1" si="120"/>
        <v>1</v>
      </c>
      <c r="F4435" s="2" t="str" cm="1">
        <f t="array" aca="1" ref="F4435" ca="1">IF(G4435&lt;&gt;"",INDIRECT("'"&amp;G4435&amp;"'!"&amp;H4435),"")</f>
        <v/>
      </c>
      <c r="G4435" s="1533"/>
      <c r="I4435" s="4"/>
      <c r="J4435" s="4"/>
      <c r="K4435" s="4"/>
    </row>
    <row r="4436" spans="1:11" x14ac:dyDescent="0.2">
      <c r="A4436" s="1">
        <v>4431</v>
      </c>
      <c r="D4436" s="4"/>
      <c r="E4436" s="2" t="b">
        <f t="shared" ca="1" si="120"/>
        <v>1</v>
      </c>
      <c r="F4436" s="2" t="str" cm="1">
        <f t="array" aca="1" ref="F4436" ca="1">IF(G4436&lt;&gt;"",INDIRECT("'"&amp;G4436&amp;"'!"&amp;H4436),"")</f>
        <v/>
      </c>
      <c r="G4436" s="1533"/>
      <c r="I4436" s="4"/>
      <c r="J4436" s="4"/>
      <c r="K4436" s="4"/>
    </row>
    <row r="4437" spans="1:11" x14ac:dyDescent="0.2">
      <c r="A4437" s="1">
        <v>4432</v>
      </c>
      <c r="D4437" s="4"/>
      <c r="E4437" s="2" t="b">
        <f t="shared" ca="1" si="120"/>
        <v>1</v>
      </c>
      <c r="F4437" s="2" t="str" cm="1">
        <f t="array" aca="1" ref="F4437" ca="1">IF(G4437&lt;&gt;"",INDIRECT("'"&amp;G4437&amp;"'!"&amp;H4437),"")</f>
        <v/>
      </c>
      <c r="G4437" s="1533"/>
      <c r="I4437" s="4"/>
      <c r="J4437" s="4"/>
      <c r="K4437" s="4"/>
    </row>
    <row r="4438" spans="1:11" x14ac:dyDescent="0.2">
      <c r="A4438" s="1">
        <v>4433</v>
      </c>
      <c r="D4438" s="4"/>
      <c r="E4438" s="2" t="b">
        <f t="shared" ca="1" si="120"/>
        <v>1</v>
      </c>
      <c r="F4438" s="2" t="str" cm="1">
        <f t="array" aca="1" ref="F4438" ca="1">IF(G4438&lt;&gt;"",INDIRECT("'"&amp;G4438&amp;"'!"&amp;H4438),"")</f>
        <v/>
      </c>
      <c r="G4438" s="1533"/>
      <c r="I4438" s="4"/>
      <c r="J4438" s="4"/>
      <c r="K4438" s="4"/>
    </row>
    <row r="4439" spans="1:11" x14ac:dyDescent="0.2">
      <c r="A4439" s="1">
        <v>4434</v>
      </c>
      <c r="D4439" s="4"/>
      <c r="E4439" s="2" t="b">
        <f t="shared" ca="1" si="120"/>
        <v>1</v>
      </c>
      <c r="F4439" s="2" t="str" cm="1">
        <f t="array" aca="1" ref="F4439" ca="1">IF(G4439&lt;&gt;"",INDIRECT("'"&amp;G4439&amp;"'!"&amp;H4439),"")</f>
        <v/>
      </c>
      <c r="G4439" s="1533"/>
      <c r="I4439" s="4"/>
      <c r="J4439" s="4"/>
      <c r="K4439" s="4"/>
    </row>
    <row r="4440" spans="1:11" x14ac:dyDescent="0.2">
      <c r="A4440" s="1">
        <v>4435</v>
      </c>
      <c r="D4440" s="4"/>
      <c r="E4440" s="2" t="b">
        <f t="shared" ca="1" si="120"/>
        <v>1</v>
      </c>
      <c r="F4440" s="2" t="str" cm="1">
        <f t="array" aca="1" ref="F4440" ca="1">IF(G4440&lt;&gt;"",INDIRECT("'"&amp;G4440&amp;"'!"&amp;H4440),"")</f>
        <v/>
      </c>
      <c r="G4440" s="1533"/>
      <c r="I4440" s="4"/>
      <c r="J4440" s="4"/>
      <c r="K4440" s="4"/>
    </row>
    <row r="4441" spans="1:11" x14ac:dyDescent="0.2">
      <c r="A4441" s="1">
        <v>4436</v>
      </c>
      <c r="D4441" s="4"/>
      <c r="E4441" s="2" t="b">
        <f t="shared" ca="1" si="120"/>
        <v>1</v>
      </c>
      <c r="F4441" s="2" t="str" cm="1">
        <f t="array" aca="1" ref="F4441" ca="1">IF(G4441&lt;&gt;"",INDIRECT("'"&amp;G4441&amp;"'!"&amp;H4441),"")</f>
        <v/>
      </c>
      <c r="G4441" s="1533"/>
      <c r="I4441" s="4"/>
      <c r="J4441" s="4"/>
      <c r="K4441" s="4"/>
    </row>
    <row r="4442" spans="1:11" x14ac:dyDescent="0.2">
      <c r="A4442" s="1">
        <v>4437</v>
      </c>
      <c r="D4442" s="4"/>
      <c r="E4442" s="2" t="b">
        <f t="shared" ca="1" si="120"/>
        <v>1</v>
      </c>
      <c r="F4442" s="2" t="str" cm="1">
        <f t="array" aca="1" ref="F4442" ca="1">IF(G4442&lt;&gt;"",INDIRECT("'"&amp;G4442&amp;"'!"&amp;H4442),"")</f>
        <v/>
      </c>
      <c r="G4442" s="1533"/>
      <c r="I4442" s="4"/>
      <c r="J4442" s="4"/>
      <c r="K4442" s="4"/>
    </row>
    <row r="4443" spans="1:11" x14ac:dyDescent="0.2">
      <c r="A4443" s="1">
        <v>4438</v>
      </c>
      <c r="D4443" s="4"/>
      <c r="E4443" s="2" t="b">
        <f t="shared" ca="1" si="120"/>
        <v>1</v>
      </c>
      <c r="F4443" s="2" t="str" cm="1">
        <f t="array" aca="1" ref="F4443" ca="1">IF(G4443&lt;&gt;"",INDIRECT("'"&amp;G4443&amp;"'!"&amp;H4443),"")</f>
        <v/>
      </c>
      <c r="G4443" s="1533"/>
      <c r="I4443" s="4"/>
      <c r="J4443" s="4"/>
      <c r="K4443" s="4"/>
    </row>
    <row r="4444" spans="1:11" x14ac:dyDescent="0.2">
      <c r="A4444" s="1">
        <v>4439</v>
      </c>
      <c r="D4444" s="4"/>
      <c r="E4444" s="2" t="b">
        <f t="shared" ca="1" si="120"/>
        <v>1</v>
      </c>
      <c r="F4444" s="2" t="str" cm="1">
        <f t="array" aca="1" ref="F4444" ca="1">IF(G4444&lt;&gt;"",INDIRECT("'"&amp;G4444&amp;"'!"&amp;H4444),"")</f>
        <v/>
      </c>
      <c r="G4444" s="1533"/>
      <c r="I4444" s="4"/>
      <c r="J4444" s="4"/>
      <c r="K4444" s="4"/>
    </row>
    <row r="4445" spans="1:11" x14ac:dyDescent="0.2">
      <c r="A4445" s="1">
        <v>4440</v>
      </c>
      <c r="D4445" s="4"/>
      <c r="E4445" s="2" t="b">
        <f t="shared" ca="1" si="120"/>
        <v>1</v>
      </c>
      <c r="F4445" s="2" t="str" cm="1">
        <f t="array" aca="1" ref="F4445" ca="1">IF(G4445&lt;&gt;"",INDIRECT("'"&amp;G4445&amp;"'!"&amp;H4445),"")</f>
        <v/>
      </c>
      <c r="G4445" s="1533"/>
      <c r="I4445" s="4"/>
      <c r="J4445" s="4"/>
      <c r="K4445" s="4"/>
    </row>
    <row r="4446" spans="1:11" x14ac:dyDescent="0.2">
      <c r="A4446" s="1">
        <v>4441</v>
      </c>
      <c r="D4446" s="4"/>
      <c r="E4446" s="2" t="b">
        <f t="shared" ca="1" si="120"/>
        <v>1</v>
      </c>
      <c r="F4446" s="2" t="str" cm="1">
        <f t="array" aca="1" ref="F4446" ca="1">IF(G4446&lt;&gt;"",INDIRECT("'"&amp;G4446&amp;"'!"&amp;H4446),"")</f>
        <v/>
      </c>
      <c r="G4446" s="1533"/>
      <c r="I4446" s="4"/>
      <c r="J4446" s="4"/>
      <c r="K4446" s="4"/>
    </row>
    <row r="4447" spans="1:11" x14ac:dyDescent="0.2">
      <c r="A4447" s="1">
        <v>4442</v>
      </c>
      <c r="D4447" s="4"/>
      <c r="E4447" s="2" t="b">
        <f t="shared" ca="1" si="120"/>
        <v>1</v>
      </c>
      <c r="F4447" s="2" t="str" cm="1">
        <f t="array" aca="1" ref="F4447" ca="1">IF(G4447&lt;&gt;"",INDIRECT("'"&amp;G4447&amp;"'!"&amp;H4447),"")</f>
        <v/>
      </c>
      <c r="G4447" s="1533"/>
      <c r="I4447" s="4"/>
      <c r="J4447" s="4"/>
      <c r="K4447" s="4"/>
    </row>
    <row r="4448" spans="1:11" x14ac:dyDescent="0.2">
      <c r="A4448" s="1">
        <v>4443</v>
      </c>
      <c r="D4448" s="4"/>
      <c r="E4448" s="2" t="b">
        <f t="shared" ca="1" si="120"/>
        <v>1</v>
      </c>
      <c r="F4448" s="2" t="str" cm="1">
        <f t="array" aca="1" ref="F4448" ca="1">IF(G4448&lt;&gt;"",INDIRECT("'"&amp;G4448&amp;"'!"&amp;H4448),"")</f>
        <v/>
      </c>
      <c r="G4448" s="1533"/>
      <c r="I4448" s="4"/>
      <c r="J4448" s="4"/>
      <c r="K4448" s="4"/>
    </row>
    <row r="4449" spans="1:11" x14ac:dyDescent="0.2">
      <c r="A4449" s="1">
        <v>4444</v>
      </c>
      <c r="D4449" s="4"/>
      <c r="E4449" s="2" t="b">
        <f t="shared" ca="1" si="120"/>
        <v>1</v>
      </c>
      <c r="F4449" s="2" t="str" cm="1">
        <f t="array" aca="1" ref="F4449" ca="1">IF(G4449&lt;&gt;"",INDIRECT("'"&amp;G4449&amp;"'!"&amp;H4449),"")</f>
        <v/>
      </c>
      <c r="G4449" s="1533"/>
      <c r="I4449" s="4"/>
      <c r="J4449" s="4"/>
      <c r="K4449" s="4"/>
    </row>
    <row r="4450" spans="1:11" x14ac:dyDescent="0.2">
      <c r="A4450" s="1">
        <v>4445</v>
      </c>
      <c r="D4450" s="4"/>
      <c r="E4450" s="2" t="b">
        <f t="shared" ca="1" si="120"/>
        <v>1</v>
      </c>
      <c r="F4450" s="2" t="str" cm="1">
        <f t="array" aca="1" ref="F4450" ca="1">IF(G4450&lt;&gt;"",INDIRECT("'"&amp;G4450&amp;"'!"&amp;H4450),"")</f>
        <v/>
      </c>
      <c r="G4450" s="1533"/>
      <c r="I4450" s="4"/>
      <c r="J4450" s="4"/>
      <c r="K4450" s="4"/>
    </row>
    <row r="4451" spans="1:11" x14ac:dyDescent="0.2">
      <c r="A4451" s="1">
        <v>4446</v>
      </c>
      <c r="D4451" s="4"/>
      <c r="E4451" s="2" t="b">
        <f t="shared" ca="1" si="120"/>
        <v>1</v>
      </c>
      <c r="F4451" s="2" t="str" cm="1">
        <f t="array" aca="1" ref="F4451" ca="1">IF(G4451&lt;&gt;"",INDIRECT("'"&amp;G4451&amp;"'!"&amp;H4451),"")</f>
        <v/>
      </c>
      <c r="G4451" s="1533"/>
      <c r="I4451" s="4"/>
      <c r="J4451" s="4"/>
      <c r="K4451" s="4"/>
    </row>
    <row r="4452" spans="1:11" x14ac:dyDescent="0.2">
      <c r="A4452" s="1">
        <v>4447</v>
      </c>
      <c r="D4452" s="4"/>
      <c r="E4452" s="2" t="b">
        <f t="shared" ca="1" si="120"/>
        <v>1</v>
      </c>
      <c r="F4452" s="2" t="str" cm="1">
        <f t="array" aca="1" ref="F4452" ca="1">IF(G4452&lt;&gt;"",INDIRECT("'"&amp;G4452&amp;"'!"&amp;H4452),"")</f>
        <v/>
      </c>
      <c r="G4452" s="1533"/>
      <c r="I4452" s="4"/>
      <c r="J4452" s="4"/>
      <c r="K4452" s="4"/>
    </row>
    <row r="4453" spans="1:11" x14ac:dyDescent="0.2">
      <c r="A4453" s="1">
        <v>4448</v>
      </c>
      <c r="D4453" s="4"/>
      <c r="E4453" s="2" t="b">
        <f t="shared" ca="1" si="120"/>
        <v>1</v>
      </c>
      <c r="F4453" s="2" t="str" cm="1">
        <f t="array" aca="1" ref="F4453" ca="1">IF(G4453&lt;&gt;"",INDIRECT("'"&amp;G4453&amp;"'!"&amp;H4453),"")</f>
        <v/>
      </c>
      <c r="G4453" s="1533"/>
      <c r="I4453" s="4"/>
      <c r="J4453" s="4"/>
      <c r="K4453" s="4"/>
    </row>
    <row r="4454" spans="1:11" x14ac:dyDescent="0.2">
      <c r="A4454" s="1">
        <v>4449</v>
      </c>
      <c r="D4454" s="4"/>
      <c r="E4454" s="2" t="b">
        <f t="shared" ca="1" si="120"/>
        <v>1</v>
      </c>
      <c r="F4454" s="2" t="str" cm="1">
        <f t="array" aca="1" ref="F4454" ca="1">IF(G4454&lt;&gt;"",INDIRECT("'"&amp;G4454&amp;"'!"&amp;H4454),"")</f>
        <v/>
      </c>
      <c r="G4454" s="1533"/>
      <c r="I4454" s="4"/>
      <c r="J4454" s="4"/>
      <c r="K4454" s="4"/>
    </row>
    <row r="4455" spans="1:11" x14ac:dyDescent="0.2">
      <c r="A4455" s="1">
        <v>4450</v>
      </c>
      <c r="D4455" s="4"/>
      <c r="E4455" s="2" t="b">
        <f t="shared" ca="1" si="120"/>
        <v>1</v>
      </c>
      <c r="F4455" s="2" t="str" cm="1">
        <f t="array" aca="1" ref="F4455" ca="1">IF(G4455&lt;&gt;"",INDIRECT("'"&amp;G4455&amp;"'!"&amp;H4455),"")</f>
        <v/>
      </c>
      <c r="G4455" s="1533"/>
      <c r="I4455" s="4"/>
      <c r="J4455" s="4"/>
      <c r="K4455" s="4"/>
    </row>
    <row r="4456" spans="1:11" x14ac:dyDescent="0.2">
      <c r="A4456" s="1">
        <v>4451</v>
      </c>
      <c r="D4456" s="4"/>
      <c r="E4456" s="2" t="b">
        <f t="shared" ca="1" si="120"/>
        <v>1</v>
      </c>
      <c r="F4456" s="2" t="str" cm="1">
        <f t="array" aca="1" ref="F4456" ca="1">IF(G4456&lt;&gt;"",INDIRECT("'"&amp;G4456&amp;"'!"&amp;H4456),"")</f>
        <v/>
      </c>
      <c r="G4456" s="1533"/>
      <c r="I4456" s="4"/>
      <c r="J4456" s="4"/>
      <c r="K4456" s="4"/>
    </row>
    <row r="4457" spans="1:11" x14ac:dyDescent="0.2">
      <c r="A4457" s="1">
        <v>4452</v>
      </c>
      <c r="D4457" s="4"/>
      <c r="E4457" s="2" t="b">
        <f t="shared" ca="1" si="120"/>
        <v>1</v>
      </c>
      <c r="F4457" s="2" t="str" cm="1">
        <f t="array" aca="1" ref="F4457" ca="1">IF(G4457&lt;&gt;"",INDIRECT("'"&amp;G4457&amp;"'!"&amp;H4457),"")</f>
        <v/>
      </c>
      <c r="G4457" s="1533"/>
      <c r="I4457" s="4"/>
      <c r="J4457" s="4"/>
      <c r="K4457" s="4"/>
    </row>
    <row r="4458" spans="1:11" x14ac:dyDescent="0.2">
      <c r="A4458" s="1">
        <v>4453</v>
      </c>
      <c r="D4458" s="4"/>
      <c r="E4458" s="2" t="b">
        <f t="shared" ca="1" si="120"/>
        <v>1</v>
      </c>
      <c r="F4458" s="2" t="str" cm="1">
        <f t="array" aca="1" ref="F4458" ca="1">IF(G4458&lt;&gt;"",INDIRECT("'"&amp;G4458&amp;"'!"&amp;H4458),"")</f>
        <v/>
      </c>
      <c r="G4458" s="1533"/>
      <c r="I4458" s="4"/>
      <c r="J4458" s="4"/>
      <c r="K4458" s="4"/>
    </row>
    <row r="4459" spans="1:11" x14ac:dyDescent="0.2">
      <c r="A4459" s="1">
        <v>4454</v>
      </c>
      <c r="D4459" s="4"/>
      <c r="E4459" s="2" t="b">
        <f t="shared" ca="1" si="120"/>
        <v>1</v>
      </c>
      <c r="F4459" s="2" t="str" cm="1">
        <f t="array" aca="1" ref="F4459" ca="1">IF(G4459&lt;&gt;"",INDIRECT("'"&amp;G4459&amp;"'!"&amp;H4459),"")</f>
        <v/>
      </c>
      <c r="G4459" s="1533"/>
      <c r="I4459" s="4"/>
      <c r="J4459" s="4"/>
      <c r="K4459" s="4"/>
    </row>
    <row r="4460" spans="1:11" x14ac:dyDescent="0.2">
      <c r="A4460" s="1">
        <v>4455</v>
      </c>
      <c r="D4460" s="4"/>
      <c r="E4460" s="2" t="b">
        <f t="shared" ca="1" si="120"/>
        <v>1</v>
      </c>
      <c r="F4460" s="2" t="str" cm="1">
        <f t="array" aca="1" ref="F4460" ca="1">IF(G4460&lt;&gt;"",INDIRECT("'"&amp;G4460&amp;"'!"&amp;H4460),"")</f>
        <v/>
      </c>
      <c r="G4460" s="1533"/>
      <c r="I4460" s="4"/>
      <c r="J4460" s="4"/>
      <c r="K4460" s="4"/>
    </row>
    <row r="4461" spans="1:11" x14ac:dyDescent="0.2">
      <c r="A4461" s="1">
        <v>4456</v>
      </c>
      <c r="D4461" s="4"/>
      <c r="E4461" s="2" t="b">
        <f t="shared" ca="1" si="120"/>
        <v>1</v>
      </c>
      <c r="F4461" s="2" t="str" cm="1">
        <f t="array" aca="1" ref="F4461" ca="1">IF(G4461&lt;&gt;"",INDIRECT("'"&amp;G4461&amp;"'!"&amp;H4461),"")</f>
        <v/>
      </c>
      <c r="G4461" s="1533"/>
      <c r="I4461" s="4"/>
      <c r="J4461" s="4"/>
      <c r="K4461" s="4"/>
    </row>
    <row r="4462" spans="1:11" x14ac:dyDescent="0.2">
      <c r="A4462" s="1">
        <v>4457</v>
      </c>
      <c r="D4462" s="4"/>
      <c r="E4462" s="2" t="b">
        <f t="shared" ca="1" si="120"/>
        <v>1</v>
      </c>
      <c r="F4462" s="2" t="str" cm="1">
        <f t="array" aca="1" ref="F4462" ca="1">IF(G4462&lt;&gt;"",INDIRECT("'"&amp;G4462&amp;"'!"&amp;H4462),"")</f>
        <v/>
      </c>
      <c r="G4462" s="1533"/>
      <c r="I4462" s="4"/>
      <c r="J4462" s="4"/>
      <c r="K4462" s="4"/>
    </row>
    <row r="4463" spans="1:11" x14ac:dyDescent="0.2">
      <c r="A4463" s="1">
        <v>4458</v>
      </c>
      <c r="D4463" s="4"/>
      <c r="E4463" s="2" t="b">
        <f t="shared" ca="1" si="120"/>
        <v>1</v>
      </c>
      <c r="F4463" s="2" t="str" cm="1">
        <f t="array" aca="1" ref="F4463" ca="1">IF(G4463&lt;&gt;"",INDIRECT("'"&amp;G4463&amp;"'!"&amp;H4463),"")</f>
        <v/>
      </c>
      <c r="G4463" s="1533"/>
      <c r="I4463" s="4"/>
      <c r="J4463" s="4"/>
      <c r="K4463" s="4"/>
    </row>
    <row r="4464" spans="1:11" x14ac:dyDescent="0.2">
      <c r="A4464" s="1">
        <v>4459</v>
      </c>
      <c r="D4464" s="4"/>
      <c r="E4464" s="2" t="b">
        <f t="shared" ca="1" si="120"/>
        <v>1</v>
      </c>
      <c r="F4464" s="2" t="str" cm="1">
        <f t="array" aca="1" ref="F4464" ca="1">IF(G4464&lt;&gt;"",INDIRECT("'"&amp;G4464&amp;"'!"&amp;H4464),"")</f>
        <v/>
      </c>
      <c r="G4464" s="1533"/>
      <c r="I4464" s="4"/>
      <c r="J4464" s="4"/>
      <c r="K4464" s="4"/>
    </row>
    <row r="4465" spans="1:11" x14ac:dyDescent="0.2">
      <c r="A4465" s="1">
        <v>4460</v>
      </c>
      <c r="D4465" s="4"/>
      <c r="E4465" s="2" t="b">
        <f t="shared" ca="1" si="120"/>
        <v>1</v>
      </c>
      <c r="F4465" s="2" t="str" cm="1">
        <f t="array" aca="1" ref="F4465" ca="1">IF(G4465&lt;&gt;"",INDIRECT("'"&amp;G4465&amp;"'!"&amp;H4465),"")</f>
        <v/>
      </c>
      <c r="G4465" s="1533"/>
      <c r="I4465" s="4"/>
      <c r="J4465" s="4"/>
      <c r="K4465" s="4"/>
    </row>
    <row r="4466" spans="1:11" x14ac:dyDescent="0.2">
      <c r="A4466" s="1">
        <v>4461</v>
      </c>
      <c r="D4466" s="4"/>
      <c r="E4466" s="2" t="b">
        <f t="shared" ca="1" si="120"/>
        <v>1</v>
      </c>
      <c r="F4466" s="2" t="str" cm="1">
        <f t="array" aca="1" ref="F4466" ca="1">IF(G4466&lt;&gt;"",INDIRECT("'"&amp;G4466&amp;"'!"&amp;H4466),"")</f>
        <v/>
      </c>
      <c r="G4466" s="1533"/>
      <c r="I4466" s="4"/>
      <c r="J4466" s="4"/>
      <c r="K4466" s="4"/>
    </row>
    <row r="4467" spans="1:11" x14ac:dyDescent="0.2">
      <c r="A4467" s="1">
        <v>4462</v>
      </c>
      <c r="D4467" s="4"/>
      <c r="E4467" s="2" t="b">
        <f t="shared" ca="1" si="120"/>
        <v>1</v>
      </c>
      <c r="F4467" s="2" t="str" cm="1">
        <f t="array" aca="1" ref="F4467" ca="1">IF(G4467&lt;&gt;"",INDIRECT("'"&amp;G4467&amp;"'!"&amp;H4467),"")</f>
        <v/>
      </c>
      <c r="G4467" s="1533"/>
      <c r="I4467" s="4"/>
      <c r="J4467" s="4"/>
      <c r="K4467" s="4"/>
    </row>
    <row r="4468" spans="1:11" x14ac:dyDescent="0.2">
      <c r="A4468" s="1">
        <v>4463</v>
      </c>
      <c r="D4468" s="4"/>
      <c r="E4468" s="2" t="b">
        <f t="shared" ca="1" si="120"/>
        <v>1</v>
      </c>
      <c r="F4468" s="2" t="str" cm="1">
        <f t="array" aca="1" ref="F4468" ca="1">IF(G4468&lt;&gt;"",INDIRECT("'"&amp;G4468&amp;"'!"&amp;H4468),"")</f>
        <v/>
      </c>
      <c r="G4468" s="1533"/>
      <c r="I4468" s="4"/>
      <c r="J4468" s="4"/>
      <c r="K4468" s="4"/>
    </row>
    <row r="4469" spans="1:11" x14ac:dyDescent="0.2">
      <c r="A4469" s="1">
        <v>4464</v>
      </c>
      <c r="D4469" s="4"/>
      <c r="E4469" s="2" t="b">
        <f t="shared" ca="1" si="120"/>
        <v>1</v>
      </c>
      <c r="F4469" s="2" t="str" cm="1">
        <f t="array" aca="1" ref="F4469" ca="1">IF(G4469&lt;&gt;"",INDIRECT("'"&amp;G4469&amp;"'!"&amp;H4469),"")</f>
        <v/>
      </c>
      <c r="G4469" s="1533"/>
      <c r="I4469" s="4"/>
      <c r="J4469" s="4"/>
      <c r="K4469" s="4"/>
    </row>
    <row r="4470" spans="1:11" x14ac:dyDescent="0.2">
      <c r="A4470" s="1">
        <v>4465</v>
      </c>
      <c r="D4470" s="4"/>
      <c r="E4470" s="2" t="b">
        <f t="shared" ca="1" si="120"/>
        <v>1</v>
      </c>
      <c r="F4470" s="2" t="str" cm="1">
        <f t="array" aca="1" ref="F4470" ca="1">IF(G4470&lt;&gt;"",INDIRECT("'"&amp;G4470&amp;"'!"&amp;H4470),"")</f>
        <v/>
      </c>
      <c r="G4470" s="1533"/>
      <c r="I4470" s="4"/>
      <c r="J4470" s="4"/>
      <c r="K4470" s="4"/>
    </row>
    <row r="4471" spans="1:11" x14ac:dyDescent="0.2">
      <c r="A4471" s="1">
        <v>4466</v>
      </c>
      <c r="D4471" s="4"/>
      <c r="E4471" s="2" t="b">
        <f t="shared" ca="1" si="120"/>
        <v>1</v>
      </c>
      <c r="F4471" s="2" t="str" cm="1">
        <f t="array" aca="1" ref="F4471" ca="1">IF(G4471&lt;&gt;"",INDIRECT("'"&amp;G4471&amp;"'!"&amp;H4471),"")</f>
        <v/>
      </c>
      <c r="G4471" s="1533"/>
      <c r="I4471" s="4"/>
      <c r="J4471" s="4"/>
      <c r="K4471" s="4"/>
    </row>
    <row r="4472" spans="1:11" x14ac:dyDescent="0.2">
      <c r="A4472" s="1">
        <v>4467</v>
      </c>
      <c r="D4472" s="4"/>
      <c r="E4472" s="2" t="b">
        <f t="shared" ca="1" si="120"/>
        <v>1</v>
      </c>
      <c r="F4472" s="2" t="str" cm="1">
        <f t="array" aca="1" ref="F4472" ca="1">IF(G4472&lt;&gt;"",INDIRECT("'"&amp;G4472&amp;"'!"&amp;H4472),"")</f>
        <v/>
      </c>
      <c r="G4472" s="1533"/>
      <c r="I4472" s="4"/>
      <c r="J4472" s="4"/>
      <c r="K4472" s="4"/>
    </row>
    <row r="4473" spans="1:11" x14ac:dyDescent="0.2">
      <c r="A4473" s="1">
        <v>4468</v>
      </c>
      <c r="D4473" s="4"/>
      <c r="E4473" s="2" t="b">
        <f t="shared" ca="1" si="120"/>
        <v>1</v>
      </c>
      <c r="F4473" s="2" t="str" cm="1">
        <f t="array" aca="1" ref="F4473" ca="1">IF(G4473&lt;&gt;"",INDIRECT("'"&amp;G4473&amp;"'!"&amp;H4473),"")</f>
        <v/>
      </c>
      <c r="G4473" s="1533"/>
      <c r="I4473" s="4"/>
      <c r="J4473" s="4"/>
      <c r="K4473" s="4"/>
    </row>
    <row r="4474" spans="1:11" x14ac:dyDescent="0.2">
      <c r="A4474" s="1">
        <v>4469</v>
      </c>
      <c r="D4474" s="4"/>
      <c r="E4474" s="2" t="b">
        <f t="shared" ca="1" si="120"/>
        <v>1</v>
      </c>
      <c r="F4474" s="2" t="str" cm="1">
        <f t="array" aca="1" ref="F4474" ca="1">IF(G4474&lt;&gt;"",INDIRECT("'"&amp;G4474&amp;"'!"&amp;H4474),"")</f>
        <v/>
      </c>
      <c r="G4474" s="1533"/>
      <c r="I4474" s="4"/>
      <c r="J4474" s="4"/>
      <c r="K4474" s="4"/>
    </row>
    <row r="4475" spans="1:11" x14ac:dyDescent="0.2">
      <c r="A4475" s="1">
        <v>4470</v>
      </c>
      <c r="D4475" s="4"/>
      <c r="E4475" s="2" t="b">
        <f t="shared" ca="1" si="120"/>
        <v>1</v>
      </c>
      <c r="F4475" s="2" t="str" cm="1">
        <f t="array" aca="1" ref="F4475" ca="1">IF(G4475&lt;&gt;"",INDIRECT("'"&amp;G4475&amp;"'!"&amp;H4475),"")</f>
        <v/>
      </c>
      <c r="G4475" s="1533"/>
      <c r="I4475" s="4"/>
      <c r="J4475" s="4"/>
      <c r="K4475" s="4"/>
    </row>
    <row r="4476" spans="1:11" x14ac:dyDescent="0.2">
      <c r="A4476" s="1">
        <v>4471</v>
      </c>
      <c r="D4476" s="4"/>
      <c r="E4476" s="2" t="b">
        <f t="shared" ca="1" si="120"/>
        <v>1</v>
      </c>
      <c r="F4476" s="2" t="str" cm="1">
        <f t="array" aca="1" ref="F4476" ca="1">IF(G4476&lt;&gt;"",INDIRECT("'"&amp;G4476&amp;"'!"&amp;H4476),"")</f>
        <v/>
      </c>
      <c r="G4476" s="1533"/>
      <c r="I4476" s="4"/>
      <c r="J4476" s="4"/>
      <c r="K4476" s="4"/>
    </row>
    <row r="4477" spans="1:11" x14ac:dyDescent="0.2">
      <c r="A4477" s="1">
        <v>4472</v>
      </c>
      <c r="D4477" s="4"/>
      <c r="E4477" s="2" t="b">
        <f t="shared" ca="1" si="120"/>
        <v>1</v>
      </c>
      <c r="F4477" s="2" t="str" cm="1">
        <f t="array" aca="1" ref="F4477" ca="1">IF(G4477&lt;&gt;"",INDIRECT("'"&amp;G4477&amp;"'!"&amp;H4477),"")</f>
        <v/>
      </c>
      <c r="G4477" s="1533"/>
      <c r="I4477" s="4"/>
      <c r="J4477" s="4"/>
      <c r="K4477" s="4"/>
    </row>
    <row r="4478" spans="1:11" x14ac:dyDescent="0.2">
      <c r="A4478" s="1">
        <v>4473</v>
      </c>
      <c r="D4478" s="4"/>
      <c r="E4478" s="2" t="b">
        <f t="shared" ca="1" si="120"/>
        <v>1</v>
      </c>
      <c r="F4478" s="2" t="str" cm="1">
        <f t="array" aca="1" ref="F4478" ca="1">IF(G4478&lt;&gt;"",INDIRECT("'"&amp;G4478&amp;"'!"&amp;H4478),"")</f>
        <v/>
      </c>
      <c r="G4478" s="1533"/>
      <c r="I4478" s="4"/>
      <c r="J4478" s="4"/>
      <c r="K4478" s="4"/>
    </row>
    <row r="4479" spans="1:11" x14ac:dyDescent="0.2">
      <c r="A4479" s="1">
        <v>4474</v>
      </c>
      <c r="D4479" s="4"/>
      <c r="E4479" s="2" t="b">
        <f t="shared" ca="1" si="120"/>
        <v>1</v>
      </c>
      <c r="F4479" s="2" t="str" cm="1">
        <f t="array" aca="1" ref="F4479" ca="1">IF(G4479&lt;&gt;"",INDIRECT("'"&amp;G4479&amp;"'!"&amp;H4479),"")</f>
        <v/>
      </c>
      <c r="G4479" s="1533"/>
      <c r="I4479" s="4"/>
      <c r="J4479" s="4"/>
      <c r="K4479" s="4"/>
    </row>
    <row r="4480" spans="1:11" x14ac:dyDescent="0.2">
      <c r="A4480" s="1">
        <v>4475</v>
      </c>
      <c r="D4480" s="4"/>
      <c r="E4480" s="2" t="b">
        <f t="shared" ca="1" si="120"/>
        <v>1</v>
      </c>
      <c r="F4480" s="2" t="str" cm="1">
        <f t="array" aca="1" ref="F4480" ca="1">IF(G4480&lt;&gt;"",INDIRECT("'"&amp;G4480&amp;"'!"&amp;H4480),"")</f>
        <v/>
      </c>
      <c r="G4480" s="1533"/>
      <c r="I4480" s="4"/>
      <c r="J4480" s="4"/>
      <c r="K4480" s="4"/>
    </row>
    <row r="4481" spans="1:11" x14ac:dyDescent="0.2">
      <c r="A4481" s="1">
        <v>4476</v>
      </c>
      <c r="D4481" s="4"/>
      <c r="E4481" s="2" t="b">
        <f t="shared" ca="1" si="120"/>
        <v>1</v>
      </c>
      <c r="F4481" s="2" t="str" cm="1">
        <f t="array" aca="1" ref="F4481" ca="1">IF(G4481&lt;&gt;"",INDIRECT("'"&amp;G4481&amp;"'!"&amp;H4481),"")</f>
        <v/>
      </c>
      <c r="G4481" s="1533"/>
      <c r="I4481" s="4"/>
      <c r="J4481" s="4"/>
      <c r="K4481" s="4"/>
    </row>
    <row r="4482" spans="1:11" x14ac:dyDescent="0.2">
      <c r="A4482" s="1">
        <v>4477</v>
      </c>
      <c r="D4482" s="4"/>
      <c r="E4482" s="2" t="b">
        <f t="shared" ref="E4482:E4545" ca="1" si="121">F4482=B4482</f>
        <v>1</v>
      </c>
      <c r="F4482" s="2" t="str" cm="1">
        <f t="array" aca="1" ref="F4482" ca="1">IF(G4482&lt;&gt;"",INDIRECT("'"&amp;G4482&amp;"'!"&amp;H4482),"")</f>
        <v/>
      </c>
      <c r="G4482" s="1533"/>
      <c r="I4482" s="4"/>
      <c r="J4482" s="4"/>
      <c r="K4482" s="4"/>
    </row>
    <row r="4483" spans="1:11" x14ac:dyDescent="0.2">
      <c r="A4483" s="1">
        <v>4478</v>
      </c>
      <c r="D4483" s="4"/>
      <c r="E4483" s="2" t="b">
        <f t="shared" ca="1" si="121"/>
        <v>1</v>
      </c>
      <c r="F4483" s="2" t="str" cm="1">
        <f t="array" aca="1" ref="F4483" ca="1">IF(G4483&lt;&gt;"",INDIRECT("'"&amp;G4483&amp;"'!"&amp;H4483),"")</f>
        <v/>
      </c>
      <c r="G4483" s="1533"/>
      <c r="I4483" s="4"/>
      <c r="J4483" s="4"/>
      <c r="K4483" s="4"/>
    </row>
    <row r="4484" spans="1:11" x14ac:dyDescent="0.2">
      <c r="A4484" s="1">
        <v>4479</v>
      </c>
      <c r="D4484" s="4"/>
      <c r="E4484" s="2" t="b">
        <f t="shared" ca="1" si="121"/>
        <v>1</v>
      </c>
      <c r="F4484" s="2" t="str" cm="1">
        <f t="array" aca="1" ref="F4484" ca="1">IF(G4484&lt;&gt;"",INDIRECT("'"&amp;G4484&amp;"'!"&amp;H4484),"")</f>
        <v/>
      </c>
      <c r="G4484" s="1533"/>
      <c r="I4484" s="4"/>
      <c r="J4484" s="4"/>
      <c r="K4484" s="4"/>
    </row>
    <row r="4485" spans="1:11" x14ac:dyDescent="0.2">
      <c r="A4485" s="1">
        <v>4480</v>
      </c>
      <c r="D4485" s="4"/>
      <c r="E4485" s="2" t="b">
        <f t="shared" ca="1" si="121"/>
        <v>1</v>
      </c>
      <c r="F4485" s="2" t="str" cm="1">
        <f t="array" aca="1" ref="F4485" ca="1">IF(G4485&lt;&gt;"",INDIRECT("'"&amp;G4485&amp;"'!"&amp;H4485),"")</f>
        <v/>
      </c>
      <c r="G4485" s="1533"/>
      <c r="I4485" s="4"/>
      <c r="J4485" s="4"/>
      <c r="K4485" s="4"/>
    </row>
    <row r="4486" spans="1:11" x14ac:dyDescent="0.2">
      <c r="A4486" s="1">
        <v>4481</v>
      </c>
      <c r="D4486" s="4"/>
      <c r="E4486" s="2" t="b">
        <f t="shared" ca="1" si="121"/>
        <v>1</v>
      </c>
      <c r="F4486" s="2" t="str" cm="1">
        <f t="array" aca="1" ref="F4486" ca="1">IF(G4486&lt;&gt;"",INDIRECT("'"&amp;G4486&amp;"'!"&amp;H4486),"")</f>
        <v/>
      </c>
      <c r="G4486" s="1533"/>
      <c r="I4486" s="4"/>
      <c r="J4486" s="4"/>
      <c r="K4486" s="4"/>
    </row>
    <row r="4487" spans="1:11" x14ac:dyDescent="0.2">
      <c r="A4487" s="1">
        <v>4482</v>
      </c>
      <c r="D4487" s="4"/>
      <c r="E4487" s="2" t="b">
        <f t="shared" ca="1" si="121"/>
        <v>1</v>
      </c>
      <c r="F4487" s="2" t="str" cm="1">
        <f t="array" aca="1" ref="F4487" ca="1">IF(G4487&lt;&gt;"",INDIRECT("'"&amp;G4487&amp;"'!"&amp;H4487),"")</f>
        <v/>
      </c>
      <c r="G4487" s="1533"/>
      <c r="I4487" s="4"/>
      <c r="J4487" s="4"/>
      <c r="K4487" s="4"/>
    </row>
    <row r="4488" spans="1:11" x14ac:dyDescent="0.2">
      <c r="A4488" s="1">
        <v>4483</v>
      </c>
      <c r="D4488" s="4"/>
      <c r="E4488" s="2" t="b">
        <f t="shared" ca="1" si="121"/>
        <v>1</v>
      </c>
      <c r="F4488" s="2" t="str" cm="1">
        <f t="array" aca="1" ref="F4488" ca="1">IF(G4488&lt;&gt;"",INDIRECT("'"&amp;G4488&amp;"'!"&amp;H4488),"")</f>
        <v/>
      </c>
      <c r="G4488" s="1533"/>
      <c r="I4488" s="4"/>
      <c r="J4488" s="4"/>
      <c r="K4488" s="4"/>
    </row>
    <row r="4489" spans="1:11" x14ac:dyDescent="0.2">
      <c r="A4489" s="1">
        <v>4484</v>
      </c>
      <c r="D4489" s="4"/>
      <c r="E4489" s="2" t="b">
        <f t="shared" ca="1" si="121"/>
        <v>1</v>
      </c>
      <c r="F4489" s="2" t="str" cm="1">
        <f t="array" aca="1" ref="F4489" ca="1">IF(G4489&lt;&gt;"",INDIRECT("'"&amp;G4489&amp;"'!"&amp;H4489),"")</f>
        <v/>
      </c>
      <c r="G4489" s="1533"/>
      <c r="I4489" s="4"/>
      <c r="J4489" s="4"/>
      <c r="K4489" s="4"/>
    </row>
    <row r="4490" spans="1:11" x14ac:dyDescent="0.2">
      <c r="A4490" s="1">
        <v>4485</v>
      </c>
      <c r="D4490" s="4"/>
      <c r="E4490" s="2" t="b">
        <f t="shared" ca="1" si="121"/>
        <v>1</v>
      </c>
      <c r="F4490" s="2" t="str" cm="1">
        <f t="array" aca="1" ref="F4490" ca="1">IF(G4490&lt;&gt;"",INDIRECT("'"&amp;G4490&amp;"'!"&amp;H4490),"")</f>
        <v/>
      </c>
      <c r="G4490" s="1533"/>
      <c r="I4490" s="4"/>
      <c r="J4490" s="4"/>
      <c r="K4490" s="4"/>
    </row>
    <row r="4491" spans="1:11" x14ac:dyDescent="0.2">
      <c r="A4491" s="1">
        <v>4486</v>
      </c>
      <c r="D4491" s="4"/>
      <c r="E4491" s="2" t="b">
        <f t="shared" ca="1" si="121"/>
        <v>1</v>
      </c>
      <c r="F4491" s="2" t="str" cm="1">
        <f t="array" aca="1" ref="F4491" ca="1">IF(G4491&lt;&gt;"",INDIRECT("'"&amp;G4491&amp;"'!"&amp;H4491),"")</f>
        <v/>
      </c>
      <c r="G4491" s="1533"/>
      <c r="I4491" s="4"/>
      <c r="J4491" s="4"/>
      <c r="K4491" s="4"/>
    </row>
    <row r="4492" spans="1:11" x14ac:dyDescent="0.2">
      <c r="A4492" s="1">
        <v>4487</v>
      </c>
      <c r="D4492" s="4"/>
      <c r="E4492" s="2" t="b">
        <f t="shared" ca="1" si="121"/>
        <v>1</v>
      </c>
      <c r="F4492" s="2" t="str" cm="1">
        <f t="array" aca="1" ref="F4492" ca="1">IF(G4492&lt;&gt;"",INDIRECT("'"&amp;G4492&amp;"'!"&amp;H4492),"")</f>
        <v/>
      </c>
      <c r="G4492" s="1533"/>
      <c r="I4492" s="4"/>
      <c r="J4492" s="4"/>
      <c r="K4492" s="4"/>
    </row>
    <row r="4493" spans="1:11" x14ac:dyDescent="0.2">
      <c r="A4493" s="1">
        <v>4488</v>
      </c>
      <c r="D4493" s="4"/>
      <c r="E4493" s="2" t="b">
        <f t="shared" ca="1" si="121"/>
        <v>1</v>
      </c>
      <c r="F4493" s="2" t="str" cm="1">
        <f t="array" aca="1" ref="F4493" ca="1">IF(G4493&lt;&gt;"",INDIRECT("'"&amp;G4493&amp;"'!"&amp;H4493),"")</f>
        <v/>
      </c>
      <c r="G4493" s="1533"/>
      <c r="I4493" s="4"/>
      <c r="J4493" s="4"/>
      <c r="K4493" s="4"/>
    </row>
    <row r="4494" spans="1:11" x14ac:dyDescent="0.2">
      <c r="A4494" s="1">
        <v>4489</v>
      </c>
      <c r="D4494" s="4"/>
      <c r="E4494" s="2" t="b">
        <f t="shared" ca="1" si="121"/>
        <v>1</v>
      </c>
      <c r="F4494" s="2" t="str" cm="1">
        <f t="array" aca="1" ref="F4494" ca="1">IF(G4494&lt;&gt;"",INDIRECT("'"&amp;G4494&amp;"'!"&amp;H4494),"")</f>
        <v/>
      </c>
      <c r="G4494" s="1533"/>
      <c r="I4494" s="4"/>
      <c r="J4494" s="4"/>
      <c r="K4494" s="4"/>
    </row>
    <row r="4495" spans="1:11" x14ac:dyDescent="0.2">
      <c r="A4495" s="1">
        <v>4490</v>
      </c>
      <c r="D4495" s="4"/>
      <c r="E4495" s="2" t="b">
        <f t="shared" ca="1" si="121"/>
        <v>1</v>
      </c>
      <c r="F4495" s="2" t="str" cm="1">
        <f t="array" aca="1" ref="F4495" ca="1">IF(G4495&lt;&gt;"",INDIRECT("'"&amp;G4495&amp;"'!"&amp;H4495),"")</f>
        <v/>
      </c>
      <c r="G4495" s="1533"/>
      <c r="I4495" s="4"/>
      <c r="J4495" s="4"/>
      <c r="K4495" s="4"/>
    </row>
    <row r="4496" spans="1:11" x14ac:dyDescent="0.2">
      <c r="A4496" s="1">
        <v>4491</v>
      </c>
      <c r="D4496" s="4"/>
      <c r="E4496" s="2" t="b">
        <f t="shared" ca="1" si="121"/>
        <v>1</v>
      </c>
      <c r="F4496" s="2" t="str" cm="1">
        <f t="array" aca="1" ref="F4496" ca="1">IF(G4496&lt;&gt;"",INDIRECT("'"&amp;G4496&amp;"'!"&amp;H4496),"")</f>
        <v/>
      </c>
      <c r="G4496" s="1533"/>
      <c r="I4496" s="4"/>
      <c r="J4496" s="4"/>
      <c r="K4496" s="4"/>
    </row>
    <row r="4497" spans="1:11" x14ac:dyDescent="0.2">
      <c r="A4497" s="1">
        <v>4492</v>
      </c>
      <c r="D4497" s="4"/>
      <c r="E4497" s="2" t="b">
        <f t="shared" ca="1" si="121"/>
        <v>1</v>
      </c>
      <c r="F4497" s="2" t="str" cm="1">
        <f t="array" aca="1" ref="F4497" ca="1">IF(G4497&lt;&gt;"",INDIRECT("'"&amp;G4497&amp;"'!"&amp;H4497),"")</f>
        <v/>
      </c>
      <c r="G4497" s="1533"/>
      <c r="I4497" s="4"/>
      <c r="J4497" s="4"/>
      <c r="K4497" s="4"/>
    </row>
    <row r="4498" spans="1:11" x14ac:dyDescent="0.2">
      <c r="A4498" s="1">
        <v>4493</v>
      </c>
      <c r="D4498" s="4"/>
      <c r="E4498" s="2" t="b">
        <f t="shared" ca="1" si="121"/>
        <v>1</v>
      </c>
      <c r="F4498" s="2" t="str" cm="1">
        <f t="array" aca="1" ref="F4498" ca="1">IF(G4498&lt;&gt;"",INDIRECT("'"&amp;G4498&amp;"'!"&amp;H4498),"")</f>
        <v/>
      </c>
      <c r="G4498" s="1533"/>
      <c r="I4498" s="4"/>
      <c r="J4498" s="4"/>
      <c r="K4498" s="4"/>
    </row>
    <row r="4499" spans="1:11" x14ac:dyDescent="0.2">
      <c r="A4499" s="1">
        <v>4494</v>
      </c>
      <c r="D4499" s="4"/>
      <c r="E4499" s="2" t="b">
        <f t="shared" ca="1" si="121"/>
        <v>1</v>
      </c>
      <c r="F4499" s="2" t="str" cm="1">
        <f t="array" aca="1" ref="F4499" ca="1">IF(G4499&lt;&gt;"",INDIRECT("'"&amp;G4499&amp;"'!"&amp;H4499),"")</f>
        <v/>
      </c>
      <c r="G4499" s="1533"/>
      <c r="I4499" s="4"/>
      <c r="J4499" s="4"/>
      <c r="K4499" s="4"/>
    </row>
    <row r="4500" spans="1:11" x14ac:dyDescent="0.2">
      <c r="A4500" s="1">
        <v>4495</v>
      </c>
      <c r="D4500" s="4"/>
      <c r="E4500" s="2" t="b">
        <f t="shared" ca="1" si="121"/>
        <v>1</v>
      </c>
      <c r="F4500" s="2" t="str" cm="1">
        <f t="array" aca="1" ref="F4500" ca="1">IF(G4500&lt;&gt;"",INDIRECT("'"&amp;G4500&amp;"'!"&amp;H4500),"")</f>
        <v/>
      </c>
      <c r="G4500" s="1533"/>
      <c r="I4500" s="4"/>
      <c r="J4500" s="4"/>
      <c r="K4500" s="4"/>
    </row>
    <row r="4501" spans="1:11" x14ac:dyDescent="0.2">
      <c r="A4501" s="1">
        <v>4496</v>
      </c>
      <c r="D4501" s="4"/>
      <c r="E4501" s="2" t="b">
        <f t="shared" ca="1" si="121"/>
        <v>1</v>
      </c>
      <c r="F4501" s="2" t="str" cm="1">
        <f t="array" aca="1" ref="F4501" ca="1">IF(G4501&lt;&gt;"",INDIRECT("'"&amp;G4501&amp;"'!"&amp;H4501),"")</f>
        <v/>
      </c>
      <c r="G4501" s="1533"/>
      <c r="I4501" s="4"/>
      <c r="J4501" s="4"/>
      <c r="K4501" s="4"/>
    </row>
    <row r="4502" spans="1:11" x14ac:dyDescent="0.2">
      <c r="A4502" s="1">
        <v>4497</v>
      </c>
      <c r="D4502" s="4"/>
      <c r="E4502" s="2" t="b">
        <f t="shared" ca="1" si="121"/>
        <v>1</v>
      </c>
      <c r="F4502" s="2" t="str" cm="1">
        <f t="array" aca="1" ref="F4502" ca="1">IF(G4502&lt;&gt;"",INDIRECT("'"&amp;G4502&amp;"'!"&amp;H4502),"")</f>
        <v/>
      </c>
      <c r="G4502" s="1533"/>
      <c r="I4502" s="4"/>
      <c r="J4502" s="4"/>
      <c r="K4502" s="4"/>
    </row>
    <row r="4503" spans="1:11" x14ac:dyDescent="0.2">
      <c r="A4503" s="1">
        <v>4498</v>
      </c>
      <c r="D4503" s="4"/>
      <c r="E4503" s="2" t="b">
        <f t="shared" ca="1" si="121"/>
        <v>1</v>
      </c>
      <c r="F4503" s="2" t="str" cm="1">
        <f t="array" aca="1" ref="F4503" ca="1">IF(G4503&lt;&gt;"",INDIRECT("'"&amp;G4503&amp;"'!"&amp;H4503),"")</f>
        <v/>
      </c>
      <c r="G4503" s="1533"/>
      <c r="I4503" s="4"/>
      <c r="J4503" s="4"/>
      <c r="K4503" s="4"/>
    </row>
    <row r="4504" spans="1:11" x14ac:dyDescent="0.2">
      <c r="A4504" s="1">
        <v>4499</v>
      </c>
      <c r="D4504" s="4"/>
      <c r="E4504" s="2" t="b">
        <f t="shared" ca="1" si="121"/>
        <v>1</v>
      </c>
      <c r="F4504" s="2" t="str" cm="1">
        <f t="array" aca="1" ref="F4504" ca="1">IF(G4504&lt;&gt;"",INDIRECT("'"&amp;G4504&amp;"'!"&amp;H4504),"")</f>
        <v/>
      </c>
      <c r="G4504" s="1533"/>
      <c r="I4504" s="4"/>
      <c r="J4504" s="4"/>
      <c r="K4504" s="4"/>
    </row>
    <row r="4505" spans="1:11" x14ac:dyDescent="0.2">
      <c r="A4505" s="1">
        <v>4500</v>
      </c>
      <c r="D4505" s="4"/>
      <c r="E4505" s="2" t="b">
        <f t="shared" ca="1" si="121"/>
        <v>1</v>
      </c>
      <c r="F4505" s="2" t="str" cm="1">
        <f t="array" aca="1" ref="F4505" ca="1">IF(G4505&lt;&gt;"",INDIRECT("'"&amp;G4505&amp;"'!"&amp;H4505),"")</f>
        <v/>
      </c>
      <c r="G4505" s="1533"/>
      <c r="I4505" s="4"/>
      <c r="J4505" s="4"/>
      <c r="K4505" s="4"/>
    </row>
    <row r="4506" spans="1:11" x14ac:dyDescent="0.2">
      <c r="A4506" s="1">
        <v>4501</v>
      </c>
      <c r="D4506" s="4"/>
      <c r="E4506" s="2" t="b">
        <f t="shared" ca="1" si="121"/>
        <v>1</v>
      </c>
      <c r="F4506" s="2" t="str" cm="1">
        <f t="array" aca="1" ref="F4506" ca="1">IF(G4506&lt;&gt;"",INDIRECT("'"&amp;G4506&amp;"'!"&amp;H4506),"")</f>
        <v/>
      </c>
      <c r="G4506" s="1533"/>
      <c r="I4506" s="4"/>
      <c r="J4506" s="4"/>
      <c r="K4506" s="4"/>
    </row>
    <row r="4507" spans="1:11" x14ac:dyDescent="0.2">
      <c r="A4507" s="1">
        <v>4502</v>
      </c>
      <c r="D4507" s="4"/>
      <c r="E4507" s="2" t="b">
        <f t="shared" ca="1" si="121"/>
        <v>1</v>
      </c>
      <c r="F4507" s="2" t="str" cm="1">
        <f t="array" aca="1" ref="F4507" ca="1">IF(G4507&lt;&gt;"",INDIRECT("'"&amp;G4507&amp;"'!"&amp;H4507),"")</f>
        <v/>
      </c>
      <c r="G4507" s="1533"/>
      <c r="I4507" s="4"/>
      <c r="J4507" s="4"/>
      <c r="K4507" s="4"/>
    </row>
    <row r="4508" spans="1:11" x14ac:dyDescent="0.2">
      <c r="A4508" s="1">
        <v>4503</v>
      </c>
      <c r="D4508" s="4"/>
      <c r="E4508" s="2" t="b">
        <f t="shared" ca="1" si="121"/>
        <v>1</v>
      </c>
      <c r="F4508" s="2" t="str" cm="1">
        <f t="array" aca="1" ref="F4508" ca="1">IF(G4508&lt;&gt;"",INDIRECT("'"&amp;G4508&amp;"'!"&amp;H4508),"")</f>
        <v/>
      </c>
      <c r="G4508" s="1533"/>
      <c r="I4508" s="4"/>
      <c r="J4508" s="4"/>
      <c r="K4508" s="4"/>
    </row>
    <row r="4509" spans="1:11" x14ac:dyDescent="0.2">
      <c r="A4509" s="1">
        <v>4504</v>
      </c>
      <c r="D4509" s="4"/>
      <c r="E4509" s="2" t="b">
        <f t="shared" ca="1" si="121"/>
        <v>1</v>
      </c>
      <c r="F4509" s="2" t="str" cm="1">
        <f t="array" aca="1" ref="F4509" ca="1">IF(G4509&lt;&gt;"",INDIRECT("'"&amp;G4509&amp;"'!"&amp;H4509),"")</f>
        <v/>
      </c>
      <c r="G4509" s="1533"/>
      <c r="I4509" s="4"/>
      <c r="J4509" s="4"/>
      <c r="K4509" s="4"/>
    </row>
    <row r="4510" spans="1:11" x14ac:dyDescent="0.2">
      <c r="A4510" s="1">
        <v>4505</v>
      </c>
      <c r="D4510" s="4"/>
      <c r="E4510" s="2" t="b">
        <f t="shared" ca="1" si="121"/>
        <v>1</v>
      </c>
      <c r="F4510" s="2" t="str" cm="1">
        <f t="array" aca="1" ref="F4510" ca="1">IF(G4510&lt;&gt;"",INDIRECT("'"&amp;G4510&amp;"'!"&amp;H4510),"")</f>
        <v/>
      </c>
      <c r="G4510" s="1533"/>
      <c r="I4510" s="4"/>
      <c r="J4510" s="4"/>
      <c r="K4510" s="4"/>
    </row>
    <row r="4511" spans="1:11" x14ac:dyDescent="0.2">
      <c r="A4511" s="1">
        <v>4506</v>
      </c>
      <c r="D4511" s="4"/>
      <c r="E4511" s="2" t="b">
        <f t="shared" ca="1" si="121"/>
        <v>1</v>
      </c>
      <c r="F4511" s="2" t="str" cm="1">
        <f t="array" aca="1" ref="F4511" ca="1">IF(G4511&lt;&gt;"",INDIRECT("'"&amp;G4511&amp;"'!"&amp;H4511),"")</f>
        <v/>
      </c>
      <c r="G4511" s="1533"/>
      <c r="I4511" s="4"/>
      <c r="J4511" s="4"/>
      <c r="K4511" s="4"/>
    </row>
    <row r="4512" spans="1:11" x14ac:dyDescent="0.2">
      <c r="A4512" s="1">
        <v>4507</v>
      </c>
      <c r="D4512" s="4"/>
      <c r="E4512" s="2" t="b">
        <f t="shared" ca="1" si="121"/>
        <v>1</v>
      </c>
      <c r="F4512" s="2" t="str" cm="1">
        <f t="array" aca="1" ref="F4512" ca="1">IF(G4512&lt;&gt;"",INDIRECT("'"&amp;G4512&amp;"'!"&amp;H4512),"")</f>
        <v/>
      </c>
      <c r="G4512" s="1533"/>
      <c r="I4512" s="4"/>
      <c r="J4512" s="4"/>
      <c r="K4512" s="4"/>
    </row>
    <row r="4513" spans="1:11" x14ac:dyDescent="0.2">
      <c r="A4513" s="1">
        <v>4508</v>
      </c>
      <c r="D4513" s="4"/>
      <c r="E4513" s="2" t="b">
        <f t="shared" ca="1" si="121"/>
        <v>1</v>
      </c>
      <c r="F4513" s="2" t="str" cm="1">
        <f t="array" aca="1" ref="F4513" ca="1">IF(G4513&lt;&gt;"",INDIRECT("'"&amp;G4513&amp;"'!"&amp;H4513),"")</f>
        <v/>
      </c>
      <c r="G4513" s="1533"/>
      <c r="I4513" s="4"/>
      <c r="J4513" s="4"/>
      <c r="K4513" s="4"/>
    </row>
    <row r="4514" spans="1:11" x14ac:dyDescent="0.2">
      <c r="A4514" s="1">
        <v>4509</v>
      </c>
      <c r="D4514" s="4"/>
      <c r="E4514" s="2" t="b">
        <f t="shared" ca="1" si="121"/>
        <v>1</v>
      </c>
      <c r="F4514" s="2" t="str" cm="1">
        <f t="array" aca="1" ref="F4514" ca="1">IF(G4514&lt;&gt;"",INDIRECT("'"&amp;G4514&amp;"'!"&amp;H4514),"")</f>
        <v/>
      </c>
      <c r="G4514" s="1533"/>
      <c r="I4514" s="4"/>
      <c r="J4514" s="4"/>
      <c r="K4514" s="4"/>
    </row>
    <row r="4515" spans="1:11" x14ac:dyDescent="0.2">
      <c r="A4515" s="1">
        <v>4510</v>
      </c>
      <c r="D4515" s="4"/>
      <c r="E4515" s="2" t="b">
        <f t="shared" ca="1" si="121"/>
        <v>1</v>
      </c>
      <c r="F4515" s="2" t="str" cm="1">
        <f t="array" aca="1" ref="F4515" ca="1">IF(G4515&lt;&gt;"",INDIRECT("'"&amp;G4515&amp;"'!"&amp;H4515),"")</f>
        <v/>
      </c>
      <c r="G4515" s="1533"/>
      <c r="I4515" s="4"/>
      <c r="J4515" s="4"/>
      <c r="K4515" s="4"/>
    </row>
    <row r="4516" spans="1:11" x14ac:dyDescent="0.2">
      <c r="A4516" s="1">
        <v>4511</v>
      </c>
      <c r="D4516" s="4"/>
      <c r="E4516" s="2" t="b">
        <f t="shared" ca="1" si="121"/>
        <v>1</v>
      </c>
      <c r="F4516" s="2" t="str" cm="1">
        <f t="array" aca="1" ref="F4516" ca="1">IF(G4516&lt;&gt;"",INDIRECT("'"&amp;G4516&amp;"'!"&amp;H4516),"")</f>
        <v/>
      </c>
      <c r="G4516" s="1533"/>
      <c r="I4516" s="4"/>
      <c r="J4516" s="4"/>
      <c r="K4516" s="4"/>
    </row>
    <row r="4517" spans="1:11" x14ac:dyDescent="0.2">
      <c r="A4517" s="1">
        <v>4512</v>
      </c>
      <c r="D4517" s="4"/>
      <c r="E4517" s="2" t="b">
        <f t="shared" ca="1" si="121"/>
        <v>1</v>
      </c>
      <c r="F4517" s="2" t="str" cm="1">
        <f t="array" aca="1" ref="F4517" ca="1">IF(G4517&lt;&gt;"",INDIRECT("'"&amp;G4517&amp;"'!"&amp;H4517),"")</f>
        <v/>
      </c>
      <c r="G4517" s="1533"/>
      <c r="I4517" s="4"/>
      <c r="J4517" s="4"/>
      <c r="K4517" s="4"/>
    </row>
    <row r="4518" spans="1:11" x14ac:dyDescent="0.2">
      <c r="A4518" s="1">
        <v>4513</v>
      </c>
      <c r="D4518" s="4"/>
      <c r="E4518" s="2" t="b">
        <f t="shared" ca="1" si="121"/>
        <v>1</v>
      </c>
      <c r="F4518" s="2" t="str" cm="1">
        <f t="array" aca="1" ref="F4518" ca="1">IF(G4518&lt;&gt;"",INDIRECT("'"&amp;G4518&amp;"'!"&amp;H4518),"")</f>
        <v/>
      </c>
      <c r="G4518" s="1533"/>
      <c r="I4518" s="4"/>
      <c r="J4518" s="4"/>
      <c r="K4518" s="4"/>
    </row>
    <row r="4519" spans="1:11" x14ac:dyDescent="0.2">
      <c r="A4519" s="1">
        <v>4514</v>
      </c>
      <c r="D4519" s="4"/>
      <c r="E4519" s="2" t="b">
        <f t="shared" ca="1" si="121"/>
        <v>1</v>
      </c>
      <c r="F4519" s="2" t="str" cm="1">
        <f t="array" aca="1" ref="F4519" ca="1">IF(G4519&lt;&gt;"",INDIRECT("'"&amp;G4519&amp;"'!"&amp;H4519),"")</f>
        <v/>
      </c>
      <c r="G4519" s="1533"/>
      <c r="I4519" s="4"/>
      <c r="J4519" s="4"/>
      <c r="K4519" s="4"/>
    </row>
    <row r="4520" spans="1:11" x14ac:dyDescent="0.2">
      <c r="A4520" s="1">
        <v>4515</v>
      </c>
      <c r="D4520" s="4"/>
      <c r="E4520" s="2" t="b">
        <f t="shared" ca="1" si="121"/>
        <v>1</v>
      </c>
      <c r="F4520" s="2" t="str" cm="1">
        <f t="array" aca="1" ref="F4520" ca="1">IF(G4520&lt;&gt;"",INDIRECT("'"&amp;G4520&amp;"'!"&amp;H4520),"")</f>
        <v/>
      </c>
      <c r="G4520" s="1533"/>
      <c r="I4520" s="4"/>
      <c r="J4520" s="4"/>
      <c r="K4520" s="4"/>
    </row>
    <row r="4521" spans="1:11" x14ac:dyDescent="0.2">
      <c r="A4521" s="1">
        <v>4516</v>
      </c>
      <c r="D4521" s="4"/>
      <c r="E4521" s="2" t="b">
        <f t="shared" ca="1" si="121"/>
        <v>1</v>
      </c>
      <c r="F4521" s="2" t="str" cm="1">
        <f t="array" aca="1" ref="F4521" ca="1">IF(G4521&lt;&gt;"",INDIRECT("'"&amp;G4521&amp;"'!"&amp;H4521),"")</f>
        <v/>
      </c>
      <c r="G4521" s="1533"/>
      <c r="I4521" s="4"/>
      <c r="J4521" s="4"/>
      <c r="K4521" s="4"/>
    </row>
    <row r="4522" spans="1:11" x14ac:dyDescent="0.2">
      <c r="A4522" s="1">
        <v>4517</v>
      </c>
      <c r="D4522" s="4"/>
      <c r="E4522" s="2" t="b">
        <f t="shared" ca="1" si="121"/>
        <v>1</v>
      </c>
      <c r="F4522" s="2" t="str" cm="1">
        <f t="array" aca="1" ref="F4522" ca="1">IF(G4522&lt;&gt;"",INDIRECT("'"&amp;G4522&amp;"'!"&amp;H4522),"")</f>
        <v/>
      </c>
      <c r="G4522" s="1533"/>
      <c r="I4522" s="4"/>
      <c r="J4522" s="4"/>
      <c r="K4522" s="4"/>
    </row>
    <row r="4523" spans="1:11" x14ac:dyDescent="0.2">
      <c r="A4523" s="1">
        <v>4518</v>
      </c>
      <c r="D4523" s="4"/>
      <c r="E4523" s="2" t="b">
        <f t="shared" ca="1" si="121"/>
        <v>1</v>
      </c>
      <c r="F4523" s="2" t="str" cm="1">
        <f t="array" aca="1" ref="F4523" ca="1">IF(G4523&lt;&gt;"",INDIRECT("'"&amp;G4523&amp;"'!"&amp;H4523),"")</f>
        <v/>
      </c>
      <c r="G4523" s="1533"/>
      <c r="I4523" s="4"/>
      <c r="J4523" s="4"/>
      <c r="K4523" s="4"/>
    </row>
    <row r="4524" spans="1:11" x14ac:dyDescent="0.2">
      <c r="A4524" s="1">
        <v>4519</v>
      </c>
      <c r="D4524" s="4"/>
      <c r="E4524" s="2" t="b">
        <f t="shared" ca="1" si="121"/>
        <v>1</v>
      </c>
      <c r="F4524" s="2" t="str" cm="1">
        <f t="array" aca="1" ref="F4524" ca="1">IF(G4524&lt;&gt;"",INDIRECT("'"&amp;G4524&amp;"'!"&amp;H4524),"")</f>
        <v/>
      </c>
      <c r="G4524" s="1533"/>
      <c r="I4524" s="4"/>
      <c r="J4524" s="4"/>
      <c r="K4524" s="4"/>
    </row>
    <row r="4525" spans="1:11" x14ac:dyDescent="0.2">
      <c r="A4525" s="1">
        <v>4520</v>
      </c>
      <c r="D4525" s="4"/>
      <c r="E4525" s="2" t="b">
        <f t="shared" ca="1" si="121"/>
        <v>1</v>
      </c>
      <c r="F4525" s="2" t="str" cm="1">
        <f t="array" aca="1" ref="F4525" ca="1">IF(G4525&lt;&gt;"",INDIRECT("'"&amp;G4525&amp;"'!"&amp;H4525),"")</f>
        <v/>
      </c>
      <c r="G4525" s="1533"/>
      <c r="I4525" s="4"/>
      <c r="J4525" s="4"/>
      <c r="K4525" s="4"/>
    </row>
    <row r="4526" spans="1:11" x14ac:dyDescent="0.2">
      <c r="A4526" s="1">
        <v>4521</v>
      </c>
      <c r="D4526" s="4"/>
      <c r="E4526" s="2" t="b">
        <f t="shared" ca="1" si="121"/>
        <v>1</v>
      </c>
      <c r="F4526" s="2" t="str" cm="1">
        <f t="array" aca="1" ref="F4526" ca="1">IF(G4526&lt;&gt;"",INDIRECT("'"&amp;G4526&amp;"'!"&amp;H4526),"")</f>
        <v/>
      </c>
      <c r="G4526" s="1533"/>
      <c r="I4526" s="4"/>
      <c r="J4526" s="4"/>
      <c r="K4526" s="4"/>
    </row>
    <row r="4527" spans="1:11" x14ac:dyDescent="0.2">
      <c r="A4527" s="1">
        <v>4522</v>
      </c>
      <c r="D4527" s="4"/>
      <c r="E4527" s="2" t="b">
        <f t="shared" ca="1" si="121"/>
        <v>1</v>
      </c>
      <c r="F4527" s="2" t="str" cm="1">
        <f t="array" aca="1" ref="F4527" ca="1">IF(G4527&lt;&gt;"",INDIRECT("'"&amp;G4527&amp;"'!"&amp;H4527),"")</f>
        <v/>
      </c>
      <c r="G4527" s="1533"/>
      <c r="I4527" s="4"/>
      <c r="J4527" s="4"/>
      <c r="K4527" s="4"/>
    </row>
    <row r="4528" spans="1:11" x14ac:dyDescent="0.2">
      <c r="A4528" s="1">
        <v>4523</v>
      </c>
      <c r="D4528" s="4"/>
      <c r="E4528" s="2" t="b">
        <f t="shared" ca="1" si="121"/>
        <v>1</v>
      </c>
      <c r="F4528" s="2" t="str" cm="1">
        <f t="array" aca="1" ref="F4528" ca="1">IF(G4528&lt;&gt;"",INDIRECT("'"&amp;G4528&amp;"'!"&amp;H4528),"")</f>
        <v/>
      </c>
      <c r="G4528" s="1533"/>
      <c r="I4528" s="4"/>
      <c r="J4528" s="4"/>
      <c r="K4528" s="4"/>
    </row>
    <row r="4529" spans="1:11" x14ac:dyDescent="0.2">
      <c r="A4529" s="1">
        <v>4524</v>
      </c>
      <c r="D4529" s="4"/>
      <c r="E4529" s="2" t="b">
        <f t="shared" ca="1" si="121"/>
        <v>1</v>
      </c>
      <c r="F4529" s="2" t="str" cm="1">
        <f t="array" aca="1" ref="F4529" ca="1">IF(G4529&lt;&gt;"",INDIRECT("'"&amp;G4529&amp;"'!"&amp;H4529),"")</f>
        <v/>
      </c>
      <c r="G4529" s="1533"/>
      <c r="I4529" s="4"/>
      <c r="J4529" s="4"/>
      <c r="K4529" s="4"/>
    </row>
    <row r="4530" spans="1:11" x14ac:dyDescent="0.2">
      <c r="A4530" s="1">
        <v>4525</v>
      </c>
      <c r="D4530" s="4"/>
      <c r="E4530" s="2" t="b">
        <f t="shared" ca="1" si="121"/>
        <v>1</v>
      </c>
      <c r="F4530" s="2" t="str" cm="1">
        <f t="array" aca="1" ref="F4530" ca="1">IF(G4530&lt;&gt;"",INDIRECT("'"&amp;G4530&amp;"'!"&amp;H4530),"")</f>
        <v/>
      </c>
      <c r="G4530" s="1533"/>
      <c r="I4530" s="4"/>
      <c r="J4530" s="4"/>
      <c r="K4530" s="4"/>
    </row>
    <row r="4531" spans="1:11" x14ac:dyDescent="0.2">
      <c r="A4531" s="1">
        <v>4526</v>
      </c>
      <c r="D4531" s="4"/>
      <c r="E4531" s="2" t="b">
        <f t="shared" ca="1" si="121"/>
        <v>1</v>
      </c>
      <c r="F4531" s="2" t="str" cm="1">
        <f t="array" aca="1" ref="F4531" ca="1">IF(G4531&lt;&gt;"",INDIRECT("'"&amp;G4531&amp;"'!"&amp;H4531),"")</f>
        <v/>
      </c>
      <c r="G4531" s="1533"/>
      <c r="I4531" s="4"/>
      <c r="J4531" s="4"/>
      <c r="K4531" s="4"/>
    </row>
    <row r="4532" spans="1:11" x14ac:dyDescent="0.2">
      <c r="A4532" s="1">
        <v>4527</v>
      </c>
      <c r="D4532" s="4"/>
      <c r="E4532" s="2" t="b">
        <f t="shared" ca="1" si="121"/>
        <v>1</v>
      </c>
      <c r="F4532" s="2" t="str" cm="1">
        <f t="array" aca="1" ref="F4532" ca="1">IF(G4532&lt;&gt;"",INDIRECT("'"&amp;G4532&amp;"'!"&amp;H4532),"")</f>
        <v/>
      </c>
      <c r="G4532" s="1533"/>
      <c r="I4532" s="4"/>
      <c r="J4532" s="4"/>
      <c r="K4532" s="4"/>
    </row>
    <row r="4533" spans="1:11" x14ac:dyDescent="0.2">
      <c r="A4533" s="1">
        <v>4528</v>
      </c>
      <c r="D4533" s="4"/>
      <c r="E4533" s="2" t="b">
        <f t="shared" ca="1" si="121"/>
        <v>1</v>
      </c>
      <c r="F4533" s="2" t="str" cm="1">
        <f t="array" aca="1" ref="F4533" ca="1">IF(G4533&lt;&gt;"",INDIRECT("'"&amp;G4533&amp;"'!"&amp;H4533),"")</f>
        <v/>
      </c>
      <c r="G4533" s="1533"/>
      <c r="I4533" s="4"/>
      <c r="J4533" s="4"/>
      <c r="K4533" s="4"/>
    </row>
    <row r="4534" spans="1:11" x14ac:dyDescent="0.2">
      <c r="A4534" s="1">
        <v>4529</v>
      </c>
      <c r="D4534" s="4"/>
      <c r="E4534" s="2" t="b">
        <f t="shared" ca="1" si="121"/>
        <v>1</v>
      </c>
      <c r="F4534" s="2" t="str" cm="1">
        <f t="array" aca="1" ref="F4534" ca="1">IF(G4534&lt;&gt;"",INDIRECT("'"&amp;G4534&amp;"'!"&amp;H4534),"")</f>
        <v/>
      </c>
      <c r="G4534" s="1533"/>
      <c r="I4534" s="4"/>
      <c r="J4534" s="4"/>
      <c r="K4534" s="4"/>
    </row>
    <row r="4535" spans="1:11" x14ac:dyDescent="0.2">
      <c r="A4535" s="1">
        <v>4530</v>
      </c>
      <c r="D4535" s="4"/>
      <c r="E4535" s="2" t="b">
        <f t="shared" ca="1" si="121"/>
        <v>1</v>
      </c>
      <c r="F4535" s="2" t="str" cm="1">
        <f t="array" aca="1" ref="F4535" ca="1">IF(G4535&lt;&gt;"",INDIRECT("'"&amp;G4535&amp;"'!"&amp;H4535),"")</f>
        <v/>
      </c>
      <c r="G4535" s="1533"/>
      <c r="I4535" s="4"/>
      <c r="J4535" s="4"/>
      <c r="K4535" s="4"/>
    </row>
    <row r="4536" spans="1:11" x14ac:dyDescent="0.2">
      <c r="A4536" s="1">
        <v>4531</v>
      </c>
      <c r="D4536" s="4"/>
      <c r="E4536" s="2" t="b">
        <f t="shared" ca="1" si="121"/>
        <v>1</v>
      </c>
      <c r="F4536" s="2" t="str" cm="1">
        <f t="array" aca="1" ref="F4536" ca="1">IF(G4536&lt;&gt;"",INDIRECT("'"&amp;G4536&amp;"'!"&amp;H4536),"")</f>
        <v/>
      </c>
      <c r="G4536" s="1533"/>
      <c r="I4536" s="4"/>
      <c r="J4536" s="4"/>
      <c r="K4536" s="4"/>
    </row>
    <row r="4537" spans="1:11" x14ac:dyDescent="0.2">
      <c r="A4537" s="1">
        <v>4532</v>
      </c>
      <c r="D4537" s="4"/>
      <c r="E4537" s="2" t="b">
        <f t="shared" ca="1" si="121"/>
        <v>1</v>
      </c>
      <c r="F4537" s="2" t="str" cm="1">
        <f t="array" aca="1" ref="F4537" ca="1">IF(G4537&lt;&gt;"",INDIRECT("'"&amp;G4537&amp;"'!"&amp;H4537),"")</f>
        <v/>
      </c>
      <c r="G4537" s="1533"/>
      <c r="I4537" s="4"/>
      <c r="J4537" s="4"/>
      <c r="K4537" s="4"/>
    </row>
    <row r="4538" spans="1:11" x14ac:dyDescent="0.2">
      <c r="A4538" s="1">
        <v>4533</v>
      </c>
      <c r="D4538" s="4"/>
      <c r="E4538" s="2" t="b">
        <f t="shared" ca="1" si="121"/>
        <v>1</v>
      </c>
      <c r="F4538" s="2" t="str" cm="1">
        <f t="array" aca="1" ref="F4538" ca="1">IF(G4538&lt;&gt;"",INDIRECT("'"&amp;G4538&amp;"'!"&amp;H4538),"")</f>
        <v/>
      </c>
      <c r="G4538" s="1533"/>
      <c r="I4538" s="4"/>
      <c r="J4538" s="4"/>
      <c r="K4538" s="4"/>
    </row>
    <row r="4539" spans="1:11" x14ac:dyDescent="0.2">
      <c r="A4539" s="1">
        <v>4534</v>
      </c>
      <c r="D4539" s="4"/>
      <c r="E4539" s="2" t="b">
        <f t="shared" ca="1" si="121"/>
        <v>1</v>
      </c>
      <c r="F4539" s="2" t="str" cm="1">
        <f t="array" aca="1" ref="F4539" ca="1">IF(G4539&lt;&gt;"",INDIRECT("'"&amp;G4539&amp;"'!"&amp;H4539),"")</f>
        <v/>
      </c>
      <c r="G4539" s="1533"/>
      <c r="I4539" s="4"/>
      <c r="J4539" s="4"/>
      <c r="K4539" s="4"/>
    </row>
    <row r="4540" spans="1:11" x14ac:dyDescent="0.2">
      <c r="A4540" s="1">
        <v>4535</v>
      </c>
      <c r="D4540" s="4"/>
      <c r="E4540" s="2" t="b">
        <f t="shared" ca="1" si="121"/>
        <v>1</v>
      </c>
      <c r="F4540" s="2" t="str" cm="1">
        <f t="array" aca="1" ref="F4540" ca="1">IF(G4540&lt;&gt;"",INDIRECT("'"&amp;G4540&amp;"'!"&amp;H4540),"")</f>
        <v/>
      </c>
      <c r="G4540" s="1533"/>
      <c r="I4540" s="4"/>
      <c r="J4540" s="4"/>
      <c r="K4540" s="4"/>
    </row>
    <row r="4541" spans="1:11" x14ac:dyDescent="0.2">
      <c r="A4541" s="1">
        <v>4536</v>
      </c>
      <c r="D4541" s="4"/>
      <c r="E4541" s="2" t="b">
        <f t="shared" ca="1" si="121"/>
        <v>1</v>
      </c>
      <c r="F4541" s="2" t="str" cm="1">
        <f t="array" aca="1" ref="F4541" ca="1">IF(G4541&lt;&gt;"",INDIRECT("'"&amp;G4541&amp;"'!"&amp;H4541),"")</f>
        <v/>
      </c>
      <c r="G4541" s="1533"/>
      <c r="I4541" s="4"/>
      <c r="J4541" s="4"/>
      <c r="K4541" s="4"/>
    </row>
    <row r="4542" spans="1:11" x14ac:dyDescent="0.2">
      <c r="A4542" s="1">
        <v>4537</v>
      </c>
      <c r="D4542" s="4"/>
      <c r="E4542" s="2" t="b">
        <f t="shared" ca="1" si="121"/>
        <v>1</v>
      </c>
      <c r="F4542" s="2" t="str" cm="1">
        <f t="array" aca="1" ref="F4542" ca="1">IF(G4542&lt;&gt;"",INDIRECT("'"&amp;G4542&amp;"'!"&amp;H4542),"")</f>
        <v/>
      </c>
      <c r="G4542" s="1533"/>
      <c r="I4542" s="4"/>
      <c r="J4542" s="4"/>
      <c r="K4542" s="4"/>
    </row>
    <row r="4543" spans="1:11" x14ac:dyDescent="0.2">
      <c r="A4543" s="1">
        <v>4538</v>
      </c>
      <c r="D4543" s="4"/>
      <c r="E4543" s="2" t="b">
        <f t="shared" ca="1" si="121"/>
        <v>1</v>
      </c>
      <c r="F4543" s="2" t="str" cm="1">
        <f t="array" aca="1" ref="F4543" ca="1">IF(G4543&lt;&gt;"",INDIRECT("'"&amp;G4543&amp;"'!"&amp;H4543),"")</f>
        <v/>
      </c>
      <c r="G4543" s="1533"/>
      <c r="I4543" s="4"/>
      <c r="J4543" s="4"/>
      <c r="K4543" s="4"/>
    </row>
    <row r="4544" spans="1:11" x14ac:dyDescent="0.2">
      <c r="A4544" s="1">
        <v>4539</v>
      </c>
      <c r="D4544" s="4"/>
      <c r="E4544" s="2" t="b">
        <f t="shared" ca="1" si="121"/>
        <v>1</v>
      </c>
      <c r="F4544" s="2" t="str" cm="1">
        <f t="array" aca="1" ref="F4544" ca="1">IF(G4544&lt;&gt;"",INDIRECT("'"&amp;G4544&amp;"'!"&amp;H4544),"")</f>
        <v/>
      </c>
      <c r="G4544" s="1533"/>
      <c r="I4544" s="4"/>
      <c r="J4544" s="4"/>
      <c r="K4544" s="4"/>
    </row>
    <row r="4545" spans="1:11" x14ac:dyDescent="0.2">
      <c r="A4545" s="1">
        <v>4540</v>
      </c>
      <c r="D4545" s="4"/>
      <c r="E4545" s="2" t="b">
        <f t="shared" ca="1" si="121"/>
        <v>1</v>
      </c>
      <c r="F4545" s="2" t="str" cm="1">
        <f t="array" aca="1" ref="F4545" ca="1">IF(G4545&lt;&gt;"",INDIRECT("'"&amp;G4545&amp;"'!"&amp;H4545),"")</f>
        <v/>
      </c>
      <c r="G4545" s="1533"/>
      <c r="I4545" s="4"/>
      <c r="J4545" s="4"/>
      <c r="K4545" s="4"/>
    </row>
    <row r="4546" spans="1:11" x14ac:dyDescent="0.2">
      <c r="A4546" s="1">
        <v>4541</v>
      </c>
      <c r="D4546" s="4"/>
      <c r="E4546" s="2" t="b">
        <f t="shared" ref="E4546:E4609" ca="1" si="122">F4546=B4546</f>
        <v>1</v>
      </c>
      <c r="F4546" s="2" t="str" cm="1">
        <f t="array" aca="1" ref="F4546" ca="1">IF(G4546&lt;&gt;"",INDIRECT("'"&amp;G4546&amp;"'!"&amp;H4546),"")</f>
        <v/>
      </c>
      <c r="G4546" s="1533"/>
      <c r="I4546" s="4"/>
      <c r="J4546" s="4"/>
      <c r="K4546" s="4"/>
    </row>
    <row r="4547" spans="1:11" x14ac:dyDescent="0.2">
      <c r="A4547" s="1">
        <v>4542</v>
      </c>
      <c r="D4547" s="4"/>
      <c r="E4547" s="2" t="b">
        <f t="shared" ca="1" si="122"/>
        <v>1</v>
      </c>
      <c r="F4547" s="2" t="str" cm="1">
        <f t="array" aca="1" ref="F4547" ca="1">IF(G4547&lt;&gt;"",INDIRECT("'"&amp;G4547&amp;"'!"&amp;H4547),"")</f>
        <v/>
      </c>
      <c r="G4547" s="1533"/>
      <c r="I4547" s="4"/>
      <c r="J4547" s="4"/>
      <c r="K4547" s="4"/>
    </row>
    <row r="4548" spans="1:11" x14ac:dyDescent="0.2">
      <c r="A4548" s="1">
        <v>4543</v>
      </c>
      <c r="D4548" s="4"/>
      <c r="E4548" s="2" t="b">
        <f t="shared" ca="1" si="122"/>
        <v>1</v>
      </c>
      <c r="F4548" s="2" t="str" cm="1">
        <f t="array" aca="1" ref="F4548" ca="1">IF(G4548&lt;&gt;"",INDIRECT("'"&amp;G4548&amp;"'!"&amp;H4548),"")</f>
        <v/>
      </c>
      <c r="G4548" s="1533"/>
      <c r="I4548" s="4"/>
      <c r="J4548" s="4"/>
      <c r="K4548" s="4"/>
    </row>
    <row r="4549" spans="1:11" x14ac:dyDescent="0.2">
      <c r="A4549" s="1">
        <v>4544</v>
      </c>
      <c r="D4549" s="4"/>
      <c r="E4549" s="2" t="b">
        <f t="shared" ca="1" si="122"/>
        <v>1</v>
      </c>
      <c r="F4549" s="2" t="str" cm="1">
        <f t="array" aca="1" ref="F4549" ca="1">IF(G4549&lt;&gt;"",INDIRECT("'"&amp;G4549&amp;"'!"&amp;H4549),"")</f>
        <v/>
      </c>
      <c r="G4549" s="1533"/>
      <c r="I4549" s="4"/>
      <c r="J4549" s="4"/>
      <c r="K4549" s="4"/>
    </row>
    <row r="4550" spans="1:11" x14ac:dyDescent="0.2">
      <c r="A4550" s="1">
        <v>4545</v>
      </c>
      <c r="D4550" s="4"/>
      <c r="E4550" s="2" t="b">
        <f t="shared" ca="1" si="122"/>
        <v>1</v>
      </c>
      <c r="F4550" s="2" t="str" cm="1">
        <f t="array" aca="1" ref="F4550" ca="1">IF(G4550&lt;&gt;"",INDIRECT("'"&amp;G4550&amp;"'!"&amp;H4550),"")</f>
        <v/>
      </c>
      <c r="G4550" s="1533"/>
      <c r="I4550" s="4"/>
      <c r="J4550" s="4"/>
      <c r="K4550" s="4"/>
    </row>
    <row r="4551" spans="1:11" x14ac:dyDescent="0.2">
      <c r="A4551" s="1">
        <v>4546</v>
      </c>
      <c r="D4551" s="4"/>
      <c r="E4551" s="2" t="b">
        <f t="shared" ca="1" si="122"/>
        <v>1</v>
      </c>
      <c r="F4551" s="2" t="str" cm="1">
        <f t="array" aca="1" ref="F4551" ca="1">IF(G4551&lt;&gt;"",INDIRECT("'"&amp;G4551&amp;"'!"&amp;H4551),"")</f>
        <v/>
      </c>
      <c r="G4551" s="1533"/>
      <c r="I4551" s="4"/>
      <c r="J4551" s="4"/>
      <c r="K4551" s="4"/>
    </row>
    <row r="4552" spans="1:11" x14ac:dyDescent="0.2">
      <c r="A4552" s="1">
        <v>4547</v>
      </c>
      <c r="D4552" s="4"/>
      <c r="E4552" s="2" t="b">
        <f t="shared" ca="1" si="122"/>
        <v>1</v>
      </c>
      <c r="F4552" s="2" t="str" cm="1">
        <f t="array" aca="1" ref="F4552" ca="1">IF(G4552&lt;&gt;"",INDIRECT("'"&amp;G4552&amp;"'!"&amp;H4552),"")</f>
        <v/>
      </c>
      <c r="G4552" s="1533"/>
      <c r="I4552" s="4"/>
      <c r="J4552" s="4"/>
      <c r="K4552" s="4"/>
    </row>
    <row r="4553" spans="1:11" x14ac:dyDescent="0.2">
      <c r="A4553" s="1">
        <v>4548</v>
      </c>
      <c r="D4553" s="4"/>
      <c r="E4553" s="2" t="b">
        <f t="shared" ca="1" si="122"/>
        <v>1</v>
      </c>
      <c r="F4553" s="2" t="str" cm="1">
        <f t="array" aca="1" ref="F4553" ca="1">IF(G4553&lt;&gt;"",INDIRECT("'"&amp;G4553&amp;"'!"&amp;H4553),"")</f>
        <v/>
      </c>
      <c r="G4553" s="1533"/>
      <c r="I4553" s="4"/>
      <c r="J4553" s="4"/>
      <c r="K4553" s="4"/>
    </row>
    <row r="4554" spans="1:11" x14ac:dyDescent="0.2">
      <c r="A4554" s="1">
        <v>4549</v>
      </c>
      <c r="D4554" s="4"/>
      <c r="E4554" s="2" t="b">
        <f t="shared" ca="1" si="122"/>
        <v>1</v>
      </c>
      <c r="F4554" s="2" t="str" cm="1">
        <f t="array" aca="1" ref="F4554" ca="1">IF(G4554&lt;&gt;"",INDIRECT("'"&amp;G4554&amp;"'!"&amp;H4554),"")</f>
        <v/>
      </c>
      <c r="G4554" s="1533"/>
      <c r="I4554" s="4"/>
      <c r="J4554" s="4"/>
      <c r="K4554" s="4"/>
    </row>
    <row r="4555" spans="1:11" x14ac:dyDescent="0.2">
      <c r="A4555" s="1">
        <v>4550</v>
      </c>
      <c r="D4555" s="4"/>
      <c r="E4555" s="2" t="b">
        <f t="shared" ca="1" si="122"/>
        <v>1</v>
      </c>
      <c r="F4555" s="2" t="str" cm="1">
        <f t="array" aca="1" ref="F4555" ca="1">IF(G4555&lt;&gt;"",INDIRECT("'"&amp;G4555&amp;"'!"&amp;H4555),"")</f>
        <v/>
      </c>
      <c r="G4555" s="1533"/>
      <c r="I4555" s="4"/>
      <c r="J4555" s="4"/>
      <c r="K4555" s="4"/>
    </row>
    <row r="4556" spans="1:11" x14ac:dyDescent="0.2">
      <c r="A4556" s="1">
        <v>4551</v>
      </c>
      <c r="D4556" s="4"/>
      <c r="E4556" s="2" t="b">
        <f t="shared" ca="1" si="122"/>
        <v>1</v>
      </c>
      <c r="F4556" s="2" t="str" cm="1">
        <f t="array" aca="1" ref="F4556" ca="1">IF(G4556&lt;&gt;"",INDIRECT("'"&amp;G4556&amp;"'!"&amp;H4556),"")</f>
        <v/>
      </c>
      <c r="G4556" s="1533"/>
      <c r="I4556" s="4"/>
      <c r="J4556" s="4"/>
      <c r="K4556" s="4"/>
    </row>
    <row r="4557" spans="1:11" x14ac:dyDescent="0.2">
      <c r="A4557" s="1">
        <v>4552</v>
      </c>
      <c r="D4557" s="4"/>
      <c r="E4557" s="2" t="b">
        <f t="shared" ca="1" si="122"/>
        <v>1</v>
      </c>
      <c r="F4557" s="2" t="str" cm="1">
        <f t="array" aca="1" ref="F4557" ca="1">IF(G4557&lt;&gt;"",INDIRECT("'"&amp;G4557&amp;"'!"&amp;H4557),"")</f>
        <v/>
      </c>
      <c r="G4557" s="1533"/>
      <c r="I4557" s="4"/>
      <c r="J4557" s="4"/>
      <c r="K4557" s="4"/>
    </row>
    <row r="4558" spans="1:11" x14ac:dyDescent="0.2">
      <c r="A4558" s="1">
        <v>4553</v>
      </c>
      <c r="D4558" s="4"/>
      <c r="E4558" s="2" t="b">
        <f t="shared" ca="1" si="122"/>
        <v>1</v>
      </c>
      <c r="F4558" s="2" t="str" cm="1">
        <f t="array" aca="1" ref="F4558" ca="1">IF(G4558&lt;&gt;"",INDIRECT("'"&amp;G4558&amp;"'!"&amp;H4558),"")</f>
        <v/>
      </c>
      <c r="G4558" s="1533"/>
      <c r="I4558" s="4"/>
      <c r="J4558" s="4"/>
      <c r="K4558" s="4"/>
    </row>
    <row r="4559" spans="1:11" x14ac:dyDescent="0.2">
      <c r="A4559" s="1">
        <v>4554</v>
      </c>
      <c r="D4559" s="4"/>
      <c r="E4559" s="2" t="b">
        <f t="shared" ca="1" si="122"/>
        <v>1</v>
      </c>
      <c r="F4559" s="2" t="str" cm="1">
        <f t="array" aca="1" ref="F4559" ca="1">IF(G4559&lt;&gt;"",INDIRECT("'"&amp;G4559&amp;"'!"&amp;H4559),"")</f>
        <v/>
      </c>
      <c r="G4559" s="1533"/>
      <c r="I4559" s="4"/>
      <c r="J4559" s="4"/>
      <c r="K4559" s="4"/>
    </row>
    <row r="4560" spans="1:11" x14ac:dyDescent="0.2">
      <c r="A4560" s="1">
        <v>4555</v>
      </c>
      <c r="D4560" s="4"/>
      <c r="E4560" s="2" t="b">
        <f t="shared" ca="1" si="122"/>
        <v>1</v>
      </c>
      <c r="F4560" s="2" t="str" cm="1">
        <f t="array" aca="1" ref="F4560" ca="1">IF(G4560&lt;&gt;"",INDIRECT("'"&amp;G4560&amp;"'!"&amp;H4560),"")</f>
        <v/>
      </c>
      <c r="G4560" s="1533"/>
      <c r="I4560" s="4"/>
      <c r="J4560" s="4"/>
      <c r="K4560" s="4"/>
    </row>
    <row r="4561" spans="1:11" x14ac:dyDescent="0.2">
      <c r="A4561" s="1">
        <v>4556</v>
      </c>
      <c r="D4561" s="4"/>
      <c r="E4561" s="2" t="b">
        <f t="shared" ca="1" si="122"/>
        <v>1</v>
      </c>
      <c r="F4561" s="2" t="str" cm="1">
        <f t="array" aca="1" ref="F4561" ca="1">IF(G4561&lt;&gt;"",INDIRECT("'"&amp;G4561&amp;"'!"&amp;H4561),"")</f>
        <v/>
      </c>
      <c r="G4561" s="1533"/>
      <c r="I4561" s="4"/>
      <c r="J4561" s="4"/>
      <c r="K4561" s="4"/>
    </row>
    <row r="4562" spans="1:11" x14ac:dyDescent="0.2">
      <c r="A4562" s="1">
        <v>4557</v>
      </c>
      <c r="D4562" s="4"/>
      <c r="E4562" s="2" t="b">
        <f t="shared" ca="1" si="122"/>
        <v>1</v>
      </c>
      <c r="F4562" s="2" t="str" cm="1">
        <f t="array" aca="1" ref="F4562" ca="1">IF(G4562&lt;&gt;"",INDIRECT("'"&amp;G4562&amp;"'!"&amp;H4562),"")</f>
        <v/>
      </c>
      <c r="G4562" s="1533"/>
      <c r="I4562" s="4"/>
      <c r="J4562" s="4"/>
      <c r="K4562" s="4"/>
    </row>
    <row r="4563" spans="1:11" x14ac:dyDescent="0.2">
      <c r="A4563" s="1">
        <v>4558</v>
      </c>
      <c r="D4563" s="4"/>
      <c r="E4563" s="2" t="b">
        <f t="shared" ca="1" si="122"/>
        <v>1</v>
      </c>
      <c r="F4563" s="2" t="str" cm="1">
        <f t="array" aca="1" ref="F4563" ca="1">IF(G4563&lt;&gt;"",INDIRECT("'"&amp;G4563&amp;"'!"&amp;H4563),"")</f>
        <v/>
      </c>
      <c r="G4563" s="1533"/>
      <c r="I4563" s="4"/>
      <c r="J4563" s="4"/>
      <c r="K4563" s="4"/>
    </row>
    <row r="4564" spans="1:11" x14ac:dyDescent="0.2">
      <c r="A4564" s="1">
        <v>4559</v>
      </c>
      <c r="D4564" s="4"/>
      <c r="E4564" s="2" t="b">
        <f t="shared" ca="1" si="122"/>
        <v>1</v>
      </c>
      <c r="F4564" s="2" t="str" cm="1">
        <f t="array" aca="1" ref="F4564" ca="1">IF(G4564&lt;&gt;"",INDIRECT("'"&amp;G4564&amp;"'!"&amp;H4564),"")</f>
        <v/>
      </c>
      <c r="G4564" s="1533"/>
      <c r="I4564" s="4"/>
      <c r="J4564" s="4"/>
      <c r="K4564" s="4"/>
    </row>
    <row r="4565" spans="1:11" x14ac:dyDescent="0.2">
      <c r="A4565" s="1">
        <v>4560</v>
      </c>
      <c r="D4565" s="4"/>
      <c r="E4565" s="2" t="b">
        <f t="shared" ca="1" si="122"/>
        <v>1</v>
      </c>
      <c r="F4565" s="2" t="str" cm="1">
        <f t="array" aca="1" ref="F4565" ca="1">IF(G4565&lt;&gt;"",INDIRECT("'"&amp;G4565&amp;"'!"&amp;H4565),"")</f>
        <v/>
      </c>
      <c r="G4565" s="1533"/>
      <c r="I4565" s="4"/>
      <c r="J4565" s="4"/>
      <c r="K4565" s="4"/>
    </row>
    <row r="4566" spans="1:11" x14ac:dyDescent="0.2">
      <c r="A4566" s="1">
        <v>4561</v>
      </c>
      <c r="D4566" s="4"/>
      <c r="E4566" s="2" t="b">
        <f t="shared" ca="1" si="122"/>
        <v>1</v>
      </c>
      <c r="F4566" s="2" t="str" cm="1">
        <f t="array" aca="1" ref="F4566" ca="1">IF(G4566&lt;&gt;"",INDIRECT("'"&amp;G4566&amp;"'!"&amp;H4566),"")</f>
        <v/>
      </c>
      <c r="G4566" s="1533"/>
      <c r="I4566" s="4"/>
      <c r="J4566" s="4"/>
      <c r="K4566" s="4"/>
    </row>
    <row r="4567" spans="1:11" x14ac:dyDescent="0.2">
      <c r="A4567" s="1">
        <v>4562</v>
      </c>
      <c r="D4567" s="4"/>
      <c r="E4567" s="2" t="b">
        <f t="shared" ca="1" si="122"/>
        <v>1</v>
      </c>
      <c r="F4567" s="2" t="str" cm="1">
        <f t="array" aca="1" ref="F4567" ca="1">IF(G4567&lt;&gt;"",INDIRECT("'"&amp;G4567&amp;"'!"&amp;H4567),"")</f>
        <v/>
      </c>
      <c r="G4567" s="1533"/>
      <c r="I4567" s="4"/>
      <c r="J4567" s="4"/>
      <c r="K4567" s="4"/>
    </row>
    <row r="4568" spans="1:11" x14ac:dyDescent="0.2">
      <c r="A4568" s="1">
        <v>4563</v>
      </c>
      <c r="D4568" s="4"/>
      <c r="E4568" s="2" t="b">
        <f t="shared" ca="1" si="122"/>
        <v>1</v>
      </c>
      <c r="F4568" s="2" t="str" cm="1">
        <f t="array" aca="1" ref="F4568" ca="1">IF(G4568&lt;&gt;"",INDIRECT("'"&amp;G4568&amp;"'!"&amp;H4568),"")</f>
        <v/>
      </c>
      <c r="G4568" s="1533"/>
      <c r="I4568" s="4"/>
      <c r="J4568" s="4"/>
      <c r="K4568" s="4"/>
    </row>
    <row r="4569" spans="1:11" x14ac:dyDescent="0.2">
      <c r="A4569" s="1">
        <v>4564</v>
      </c>
      <c r="D4569" s="4"/>
      <c r="E4569" s="2" t="b">
        <f t="shared" ca="1" si="122"/>
        <v>1</v>
      </c>
      <c r="F4569" s="2" t="str" cm="1">
        <f t="array" aca="1" ref="F4569" ca="1">IF(G4569&lt;&gt;"",INDIRECT("'"&amp;G4569&amp;"'!"&amp;H4569),"")</f>
        <v/>
      </c>
      <c r="G4569" s="1533"/>
      <c r="I4569" s="4"/>
      <c r="J4569" s="4"/>
      <c r="K4569" s="4"/>
    </row>
    <row r="4570" spans="1:11" x14ac:dyDescent="0.2">
      <c r="A4570" s="1">
        <v>4565</v>
      </c>
      <c r="D4570" s="4"/>
      <c r="E4570" s="2" t="b">
        <f t="shared" ca="1" si="122"/>
        <v>1</v>
      </c>
      <c r="F4570" s="2" t="str" cm="1">
        <f t="array" aca="1" ref="F4570" ca="1">IF(G4570&lt;&gt;"",INDIRECT("'"&amp;G4570&amp;"'!"&amp;H4570),"")</f>
        <v/>
      </c>
      <c r="G4570" s="1533"/>
      <c r="I4570" s="4"/>
      <c r="J4570" s="4"/>
      <c r="K4570" s="4"/>
    </row>
    <row r="4571" spans="1:11" x14ac:dyDescent="0.2">
      <c r="A4571" s="1">
        <v>4566</v>
      </c>
      <c r="D4571" s="4"/>
      <c r="E4571" s="2" t="b">
        <f t="shared" ca="1" si="122"/>
        <v>1</v>
      </c>
      <c r="F4571" s="2" t="str" cm="1">
        <f t="array" aca="1" ref="F4571" ca="1">IF(G4571&lt;&gt;"",INDIRECT("'"&amp;G4571&amp;"'!"&amp;H4571),"")</f>
        <v/>
      </c>
      <c r="G4571" s="1533"/>
      <c r="I4571" s="4"/>
      <c r="J4571" s="4"/>
      <c r="K4571" s="4"/>
    </row>
    <row r="4572" spans="1:11" x14ac:dyDescent="0.2">
      <c r="A4572" s="1">
        <v>4567</v>
      </c>
      <c r="D4572" s="4"/>
      <c r="E4572" s="2" t="b">
        <f t="shared" ca="1" si="122"/>
        <v>1</v>
      </c>
      <c r="F4572" s="2" t="str" cm="1">
        <f t="array" aca="1" ref="F4572" ca="1">IF(G4572&lt;&gt;"",INDIRECT("'"&amp;G4572&amp;"'!"&amp;H4572),"")</f>
        <v/>
      </c>
      <c r="G4572" s="1533"/>
      <c r="I4572" s="4"/>
      <c r="J4572" s="4"/>
      <c r="K4572" s="4"/>
    </row>
    <row r="4573" spans="1:11" x14ac:dyDescent="0.2">
      <c r="A4573" s="1">
        <v>4568</v>
      </c>
      <c r="D4573" s="4"/>
      <c r="E4573" s="2" t="b">
        <f t="shared" ca="1" si="122"/>
        <v>1</v>
      </c>
      <c r="F4573" s="2" t="str" cm="1">
        <f t="array" aca="1" ref="F4573" ca="1">IF(G4573&lt;&gt;"",INDIRECT("'"&amp;G4573&amp;"'!"&amp;H4573),"")</f>
        <v/>
      </c>
      <c r="G4573" s="1533"/>
      <c r="I4573" s="4"/>
      <c r="J4573" s="4"/>
      <c r="K4573" s="4"/>
    </row>
    <row r="4574" spans="1:11" x14ac:dyDescent="0.2">
      <c r="A4574" s="1">
        <v>4569</v>
      </c>
      <c r="D4574" s="4"/>
      <c r="E4574" s="2" t="b">
        <f t="shared" ca="1" si="122"/>
        <v>1</v>
      </c>
      <c r="F4574" s="2" t="str" cm="1">
        <f t="array" aca="1" ref="F4574" ca="1">IF(G4574&lt;&gt;"",INDIRECT("'"&amp;G4574&amp;"'!"&amp;H4574),"")</f>
        <v/>
      </c>
      <c r="G4574" s="1533"/>
      <c r="I4574" s="4"/>
      <c r="J4574" s="4"/>
      <c r="K4574" s="4"/>
    </row>
    <row r="4575" spans="1:11" x14ac:dyDescent="0.2">
      <c r="A4575" s="1">
        <v>4570</v>
      </c>
      <c r="D4575" s="4"/>
      <c r="E4575" s="2" t="b">
        <f t="shared" ca="1" si="122"/>
        <v>1</v>
      </c>
      <c r="F4575" s="2" t="str" cm="1">
        <f t="array" aca="1" ref="F4575" ca="1">IF(G4575&lt;&gt;"",INDIRECT("'"&amp;G4575&amp;"'!"&amp;H4575),"")</f>
        <v/>
      </c>
      <c r="G4575" s="1533"/>
      <c r="I4575" s="4"/>
      <c r="J4575" s="4"/>
      <c r="K4575" s="4"/>
    </row>
    <row r="4576" spans="1:11" x14ac:dyDescent="0.2">
      <c r="A4576" s="1">
        <v>4571</v>
      </c>
      <c r="D4576" s="4"/>
      <c r="E4576" s="2" t="b">
        <f t="shared" ca="1" si="122"/>
        <v>1</v>
      </c>
      <c r="F4576" s="2" t="str" cm="1">
        <f t="array" aca="1" ref="F4576" ca="1">IF(G4576&lt;&gt;"",INDIRECT("'"&amp;G4576&amp;"'!"&amp;H4576),"")</f>
        <v/>
      </c>
      <c r="G4576" s="1533"/>
      <c r="I4576" s="4"/>
      <c r="J4576" s="4"/>
      <c r="K4576" s="4"/>
    </row>
    <row r="4577" spans="1:11" x14ac:dyDescent="0.2">
      <c r="A4577" s="1">
        <v>4572</v>
      </c>
      <c r="D4577" s="4"/>
      <c r="E4577" s="2" t="b">
        <f t="shared" ca="1" si="122"/>
        <v>1</v>
      </c>
      <c r="F4577" s="2" t="str" cm="1">
        <f t="array" aca="1" ref="F4577" ca="1">IF(G4577&lt;&gt;"",INDIRECT("'"&amp;G4577&amp;"'!"&amp;H4577),"")</f>
        <v/>
      </c>
      <c r="G4577" s="1533"/>
      <c r="I4577" s="4"/>
      <c r="J4577" s="4"/>
      <c r="K4577" s="4"/>
    </row>
    <row r="4578" spans="1:11" x14ac:dyDescent="0.2">
      <c r="A4578" s="1">
        <v>4573</v>
      </c>
      <c r="D4578" s="4"/>
      <c r="E4578" s="2" t="b">
        <f t="shared" ca="1" si="122"/>
        <v>1</v>
      </c>
      <c r="F4578" s="2" t="str" cm="1">
        <f t="array" aca="1" ref="F4578" ca="1">IF(G4578&lt;&gt;"",INDIRECT("'"&amp;G4578&amp;"'!"&amp;H4578),"")</f>
        <v/>
      </c>
      <c r="G4578" s="1533"/>
      <c r="I4578" s="4"/>
      <c r="J4578" s="4"/>
      <c r="K4578" s="4"/>
    </row>
    <row r="4579" spans="1:11" x14ac:dyDescent="0.2">
      <c r="A4579" s="1">
        <v>4574</v>
      </c>
      <c r="D4579" s="4"/>
      <c r="E4579" s="2" t="b">
        <f t="shared" ca="1" si="122"/>
        <v>1</v>
      </c>
      <c r="F4579" s="2" t="str" cm="1">
        <f t="array" aca="1" ref="F4579" ca="1">IF(G4579&lt;&gt;"",INDIRECT("'"&amp;G4579&amp;"'!"&amp;H4579),"")</f>
        <v/>
      </c>
      <c r="G4579" s="1533"/>
      <c r="I4579" s="4"/>
      <c r="J4579" s="4"/>
      <c r="K4579" s="4"/>
    </row>
    <row r="4580" spans="1:11" x14ac:dyDescent="0.2">
      <c r="A4580" s="1">
        <v>4575</v>
      </c>
      <c r="D4580" s="4"/>
      <c r="E4580" s="2" t="b">
        <f t="shared" ca="1" si="122"/>
        <v>1</v>
      </c>
      <c r="F4580" s="2" t="str" cm="1">
        <f t="array" aca="1" ref="F4580" ca="1">IF(G4580&lt;&gt;"",INDIRECT("'"&amp;G4580&amp;"'!"&amp;H4580),"")</f>
        <v/>
      </c>
      <c r="G4580" s="1533"/>
      <c r="I4580" s="4"/>
      <c r="J4580" s="4"/>
      <c r="K4580" s="4"/>
    </row>
    <row r="4581" spans="1:11" x14ac:dyDescent="0.2">
      <c r="A4581" s="1">
        <v>4576</v>
      </c>
      <c r="D4581" s="4"/>
      <c r="E4581" s="2" t="b">
        <f t="shared" ca="1" si="122"/>
        <v>1</v>
      </c>
      <c r="F4581" s="2" t="str" cm="1">
        <f t="array" aca="1" ref="F4581" ca="1">IF(G4581&lt;&gt;"",INDIRECT("'"&amp;G4581&amp;"'!"&amp;H4581),"")</f>
        <v/>
      </c>
      <c r="G4581" s="1533"/>
      <c r="I4581" s="4"/>
      <c r="J4581" s="4"/>
      <c r="K4581" s="4"/>
    </row>
    <row r="4582" spans="1:11" x14ac:dyDescent="0.2">
      <c r="A4582" s="1">
        <v>4577</v>
      </c>
      <c r="D4582" s="4"/>
      <c r="E4582" s="2" t="b">
        <f t="shared" ca="1" si="122"/>
        <v>1</v>
      </c>
      <c r="F4582" s="2" t="str" cm="1">
        <f t="array" aca="1" ref="F4582" ca="1">IF(G4582&lt;&gt;"",INDIRECT("'"&amp;G4582&amp;"'!"&amp;H4582),"")</f>
        <v/>
      </c>
      <c r="G4582" s="1533"/>
      <c r="I4582" s="4"/>
      <c r="J4582" s="4"/>
      <c r="K4582" s="4"/>
    </row>
    <row r="4583" spans="1:11" x14ac:dyDescent="0.2">
      <c r="A4583" s="1">
        <v>4578</v>
      </c>
      <c r="D4583" s="4"/>
      <c r="E4583" s="2" t="b">
        <f t="shared" ca="1" si="122"/>
        <v>1</v>
      </c>
      <c r="F4583" s="2" t="str" cm="1">
        <f t="array" aca="1" ref="F4583" ca="1">IF(G4583&lt;&gt;"",INDIRECT("'"&amp;G4583&amp;"'!"&amp;H4583),"")</f>
        <v/>
      </c>
      <c r="G4583" s="1533"/>
      <c r="I4583" s="4"/>
      <c r="J4583" s="4"/>
      <c r="K4583" s="4"/>
    </row>
    <row r="4584" spans="1:11" x14ac:dyDescent="0.2">
      <c r="A4584" s="1">
        <v>4579</v>
      </c>
      <c r="D4584" s="4"/>
      <c r="E4584" s="2" t="b">
        <f t="shared" ca="1" si="122"/>
        <v>1</v>
      </c>
      <c r="F4584" s="2" t="str" cm="1">
        <f t="array" aca="1" ref="F4584" ca="1">IF(G4584&lt;&gt;"",INDIRECT("'"&amp;G4584&amp;"'!"&amp;H4584),"")</f>
        <v/>
      </c>
      <c r="G4584" s="1533"/>
      <c r="I4584" s="4"/>
      <c r="J4584" s="4"/>
      <c r="K4584" s="4"/>
    </row>
    <row r="4585" spans="1:11" x14ac:dyDescent="0.2">
      <c r="A4585" s="1">
        <v>4580</v>
      </c>
      <c r="D4585" s="4"/>
      <c r="E4585" s="2" t="b">
        <f t="shared" ca="1" si="122"/>
        <v>1</v>
      </c>
      <c r="F4585" s="2" t="str" cm="1">
        <f t="array" aca="1" ref="F4585" ca="1">IF(G4585&lt;&gt;"",INDIRECT("'"&amp;G4585&amp;"'!"&amp;H4585),"")</f>
        <v/>
      </c>
      <c r="G4585" s="1533"/>
      <c r="I4585" s="4"/>
      <c r="J4585" s="4"/>
      <c r="K4585" s="4"/>
    </row>
    <row r="4586" spans="1:11" x14ac:dyDescent="0.2">
      <c r="A4586" s="1">
        <v>4581</v>
      </c>
      <c r="D4586" s="4"/>
      <c r="E4586" s="2" t="b">
        <f t="shared" ca="1" si="122"/>
        <v>1</v>
      </c>
      <c r="F4586" s="2" t="str" cm="1">
        <f t="array" aca="1" ref="F4586" ca="1">IF(G4586&lt;&gt;"",INDIRECT("'"&amp;G4586&amp;"'!"&amp;H4586),"")</f>
        <v/>
      </c>
      <c r="G4586" s="1533"/>
      <c r="I4586" s="4"/>
      <c r="J4586" s="4"/>
      <c r="K4586" s="4"/>
    </row>
    <row r="4587" spans="1:11" x14ac:dyDescent="0.2">
      <c r="A4587" s="1">
        <v>4582</v>
      </c>
      <c r="D4587" s="4"/>
      <c r="E4587" s="2" t="b">
        <f t="shared" ca="1" si="122"/>
        <v>1</v>
      </c>
      <c r="F4587" s="2" t="str" cm="1">
        <f t="array" aca="1" ref="F4587" ca="1">IF(G4587&lt;&gt;"",INDIRECT("'"&amp;G4587&amp;"'!"&amp;H4587),"")</f>
        <v/>
      </c>
      <c r="G4587" s="1533"/>
      <c r="I4587" s="4"/>
      <c r="J4587" s="4"/>
      <c r="K4587" s="4"/>
    </row>
    <row r="4588" spans="1:11" x14ac:dyDescent="0.2">
      <c r="A4588" s="1">
        <v>4583</v>
      </c>
      <c r="D4588" s="4"/>
      <c r="E4588" s="2" t="b">
        <f t="shared" ca="1" si="122"/>
        <v>1</v>
      </c>
      <c r="F4588" s="2" t="str" cm="1">
        <f t="array" aca="1" ref="F4588" ca="1">IF(G4588&lt;&gt;"",INDIRECT("'"&amp;G4588&amp;"'!"&amp;H4588),"")</f>
        <v/>
      </c>
      <c r="G4588" s="1533"/>
      <c r="I4588" s="4"/>
      <c r="J4588" s="4"/>
      <c r="K4588" s="4"/>
    </row>
    <row r="4589" spans="1:11" x14ac:dyDescent="0.2">
      <c r="A4589" s="1">
        <v>4584</v>
      </c>
      <c r="D4589" s="4"/>
      <c r="E4589" s="2" t="b">
        <f t="shared" ca="1" si="122"/>
        <v>1</v>
      </c>
      <c r="F4589" s="2" t="str" cm="1">
        <f t="array" aca="1" ref="F4589" ca="1">IF(G4589&lt;&gt;"",INDIRECT("'"&amp;G4589&amp;"'!"&amp;H4589),"")</f>
        <v/>
      </c>
      <c r="G4589" s="1533"/>
      <c r="I4589" s="4"/>
      <c r="J4589" s="4"/>
      <c r="K4589" s="4"/>
    </row>
    <row r="4590" spans="1:11" x14ac:dyDescent="0.2">
      <c r="A4590" s="1">
        <v>4585</v>
      </c>
      <c r="D4590" s="4"/>
      <c r="E4590" s="2" t="b">
        <f t="shared" ca="1" si="122"/>
        <v>1</v>
      </c>
      <c r="F4590" s="2" t="str" cm="1">
        <f t="array" aca="1" ref="F4590" ca="1">IF(G4590&lt;&gt;"",INDIRECT("'"&amp;G4590&amp;"'!"&amp;H4590),"")</f>
        <v/>
      </c>
      <c r="G4590" s="1533"/>
      <c r="I4590" s="4"/>
      <c r="J4590" s="4"/>
      <c r="K4590" s="4"/>
    </row>
    <row r="4591" spans="1:11" x14ac:dyDescent="0.2">
      <c r="A4591" s="1">
        <v>4586</v>
      </c>
      <c r="D4591" s="4"/>
      <c r="E4591" s="2" t="b">
        <f t="shared" ca="1" si="122"/>
        <v>1</v>
      </c>
      <c r="F4591" s="2" t="str" cm="1">
        <f t="array" aca="1" ref="F4591" ca="1">IF(G4591&lt;&gt;"",INDIRECT("'"&amp;G4591&amp;"'!"&amp;H4591),"")</f>
        <v/>
      </c>
      <c r="G4591" s="1533"/>
      <c r="I4591" s="4"/>
      <c r="J4591" s="4"/>
      <c r="K4591" s="4"/>
    </row>
    <row r="4592" spans="1:11" x14ac:dyDescent="0.2">
      <c r="A4592" s="1">
        <v>4587</v>
      </c>
      <c r="D4592" s="4"/>
      <c r="E4592" s="2" t="b">
        <f t="shared" ca="1" si="122"/>
        <v>1</v>
      </c>
      <c r="F4592" s="2" t="str" cm="1">
        <f t="array" aca="1" ref="F4592" ca="1">IF(G4592&lt;&gt;"",INDIRECT("'"&amp;G4592&amp;"'!"&amp;H4592),"")</f>
        <v/>
      </c>
      <c r="G4592" s="1533"/>
      <c r="I4592" s="4"/>
      <c r="J4592" s="4"/>
      <c r="K4592" s="4"/>
    </row>
    <row r="4593" spans="1:11" x14ac:dyDescent="0.2">
      <c r="A4593" s="1">
        <v>4588</v>
      </c>
      <c r="D4593" s="4"/>
      <c r="E4593" s="2" t="b">
        <f t="shared" ca="1" si="122"/>
        <v>1</v>
      </c>
      <c r="F4593" s="2" t="str" cm="1">
        <f t="array" aca="1" ref="F4593" ca="1">IF(G4593&lt;&gt;"",INDIRECT("'"&amp;G4593&amp;"'!"&amp;H4593),"")</f>
        <v/>
      </c>
      <c r="G4593" s="1533"/>
      <c r="I4593" s="4"/>
      <c r="J4593" s="4"/>
      <c r="K4593" s="4"/>
    </row>
    <row r="4594" spans="1:11" x14ac:dyDescent="0.2">
      <c r="A4594" s="1">
        <v>4589</v>
      </c>
      <c r="D4594" s="4"/>
      <c r="E4594" s="2" t="b">
        <f t="shared" ca="1" si="122"/>
        <v>1</v>
      </c>
      <c r="F4594" s="2" t="str" cm="1">
        <f t="array" aca="1" ref="F4594" ca="1">IF(G4594&lt;&gt;"",INDIRECT("'"&amp;G4594&amp;"'!"&amp;H4594),"")</f>
        <v/>
      </c>
      <c r="G4594" s="1533"/>
      <c r="I4594" s="4"/>
      <c r="J4594" s="4"/>
      <c r="K4594" s="4"/>
    </row>
    <row r="4595" spans="1:11" x14ac:dyDescent="0.2">
      <c r="A4595" s="1">
        <v>4590</v>
      </c>
      <c r="D4595" s="4"/>
      <c r="E4595" s="2" t="b">
        <f t="shared" ca="1" si="122"/>
        <v>1</v>
      </c>
      <c r="F4595" s="2" t="str" cm="1">
        <f t="array" aca="1" ref="F4595" ca="1">IF(G4595&lt;&gt;"",INDIRECT("'"&amp;G4595&amp;"'!"&amp;H4595),"")</f>
        <v/>
      </c>
      <c r="G4595" s="1533"/>
      <c r="I4595" s="4"/>
      <c r="J4595" s="4"/>
      <c r="K4595" s="4"/>
    </row>
    <row r="4596" spans="1:11" x14ac:dyDescent="0.2">
      <c r="A4596" s="1">
        <v>4591</v>
      </c>
      <c r="D4596" s="4"/>
      <c r="E4596" s="2" t="b">
        <f t="shared" ca="1" si="122"/>
        <v>1</v>
      </c>
      <c r="F4596" s="2" t="str" cm="1">
        <f t="array" aca="1" ref="F4596" ca="1">IF(G4596&lt;&gt;"",INDIRECT("'"&amp;G4596&amp;"'!"&amp;H4596),"")</f>
        <v/>
      </c>
      <c r="G4596" s="1533"/>
      <c r="I4596" s="4"/>
      <c r="J4596" s="4"/>
      <c r="K4596" s="4"/>
    </row>
    <row r="4597" spans="1:11" x14ac:dyDescent="0.2">
      <c r="A4597" s="1">
        <v>4592</v>
      </c>
      <c r="D4597" s="4"/>
      <c r="E4597" s="2" t="b">
        <f t="shared" ca="1" si="122"/>
        <v>1</v>
      </c>
      <c r="F4597" s="2" t="str" cm="1">
        <f t="array" aca="1" ref="F4597" ca="1">IF(G4597&lt;&gt;"",INDIRECT("'"&amp;G4597&amp;"'!"&amp;H4597),"")</f>
        <v/>
      </c>
      <c r="G4597" s="1533"/>
      <c r="I4597" s="4"/>
      <c r="J4597" s="4"/>
      <c r="K4597" s="4"/>
    </row>
    <row r="4598" spans="1:11" x14ac:dyDescent="0.2">
      <c r="A4598" s="1">
        <v>4593</v>
      </c>
      <c r="D4598" s="4"/>
      <c r="E4598" s="2" t="b">
        <f t="shared" ca="1" si="122"/>
        <v>1</v>
      </c>
      <c r="F4598" s="2" t="str" cm="1">
        <f t="array" aca="1" ref="F4598" ca="1">IF(G4598&lt;&gt;"",INDIRECT("'"&amp;G4598&amp;"'!"&amp;H4598),"")</f>
        <v/>
      </c>
      <c r="G4598" s="1533"/>
      <c r="I4598" s="4"/>
      <c r="J4598" s="4"/>
      <c r="K4598" s="4"/>
    </row>
    <row r="4599" spans="1:11" x14ac:dyDescent="0.2">
      <c r="A4599" s="1">
        <v>4594</v>
      </c>
      <c r="D4599" s="4"/>
      <c r="E4599" s="2" t="b">
        <f t="shared" ca="1" si="122"/>
        <v>1</v>
      </c>
      <c r="F4599" s="2" t="str" cm="1">
        <f t="array" aca="1" ref="F4599" ca="1">IF(G4599&lt;&gt;"",INDIRECT("'"&amp;G4599&amp;"'!"&amp;H4599),"")</f>
        <v/>
      </c>
      <c r="G4599" s="1533"/>
      <c r="I4599" s="4"/>
      <c r="J4599" s="4"/>
      <c r="K4599" s="4"/>
    </row>
    <row r="4600" spans="1:11" x14ac:dyDescent="0.2">
      <c r="A4600" s="1">
        <v>4595</v>
      </c>
      <c r="D4600" s="4"/>
      <c r="E4600" s="2" t="b">
        <f t="shared" ca="1" si="122"/>
        <v>1</v>
      </c>
      <c r="F4600" s="2" t="str" cm="1">
        <f t="array" aca="1" ref="F4600" ca="1">IF(G4600&lt;&gt;"",INDIRECT("'"&amp;G4600&amp;"'!"&amp;H4600),"")</f>
        <v/>
      </c>
      <c r="G4600" s="1533"/>
      <c r="I4600" s="4"/>
      <c r="J4600" s="4"/>
      <c r="K4600" s="4"/>
    </row>
    <row r="4601" spans="1:11" x14ac:dyDescent="0.2">
      <c r="A4601" s="1">
        <v>4596</v>
      </c>
      <c r="D4601" s="4"/>
      <c r="E4601" s="2" t="b">
        <f t="shared" ca="1" si="122"/>
        <v>1</v>
      </c>
      <c r="F4601" s="2" t="str" cm="1">
        <f t="array" aca="1" ref="F4601" ca="1">IF(G4601&lt;&gt;"",INDIRECT("'"&amp;G4601&amp;"'!"&amp;H4601),"")</f>
        <v/>
      </c>
      <c r="G4601" s="1533"/>
      <c r="I4601" s="4"/>
      <c r="J4601" s="4"/>
      <c r="K4601" s="4"/>
    </row>
    <row r="4602" spans="1:11" x14ac:dyDescent="0.2">
      <c r="A4602" s="1">
        <v>4597</v>
      </c>
      <c r="D4602" s="4"/>
      <c r="E4602" s="2" t="b">
        <f t="shared" ca="1" si="122"/>
        <v>1</v>
      </c>
      <c r="F4602" s="2" t="str" cm="1">
        <f t="array" aca="1" ref="F4602" ca="1">IF(G4602&lt;&gt;"",INDIRECT("'"&amp;G4602&amp;"'!"&amp;H4602),"")</f>
        <v/>
      </c>
      <c r="G4602" s="1533"/>
      <c r="I4602" s="4"/>
      <c r="J4602" s="4"/>
      <c r="K4602" s="4"/>
    </row>
    <row r="4603" spans="1:11" x14ac:dyDescent="0.2">
      <c r="A4603" s="1">
        <v>4598</v>
      </c>
      <c r="D4603" s="4"/>
      <c r="E4603" s="2" t="b">
        <f t="shared" ca="1" si="122"/>
        <v>1</v>
      </c>
      <c r="F4603" s="2" t="str" cm="1">
        <f t="array" aca="1" ref="F4603" ca="1">IF(G4603&lt;&gt;"",INDIRECT("'"&amp;G4603&amp;"'!"&amp;H4603),"")</f>
        <v/>
      </c>
      <c r="G4603" s="1533"/>
      <c r="I4603" s="4"/>
      <c r="J4603" s="4"/>
      <c r="K4603" s="4"/>
    </row>
    <row r="4604" spans="1:11" x14ac:dyDescent="0.2">
      <c r="A4604" s="1">
        <v>4599</v>
      </c>
      <c r="D4604" s="4"/>
      <c r="E4604" s="2" t="b">
        <f t="shared" ca="1" si="122"/>
        <v>1</v>
      </c>
      <c r="F4604" s="2" t="str" cm="1">
        <f t="array" aca="1" ref="F4604" ca="1">IF(G4604&lt;&gt;"",INDIRECT("'"&amp;G4604&amp;"'!"&amp;H4604),"")</f>
        <v/>
      </c>
      <c r="G4604" s="1533"/>
      <c r="I4604" s="4"/>
      <c r="J4604" s="4"/>
      <c r="K4604" s="4"/>
    </row>
    <row r="4605" spans="1:11" x14ac:dyDescent="0.2">
      <c r="A4605" s="1">
        <v>4600</v>
      </c>
      <c r="D4605" s="4"/>
      <c r="E4605" s="2" t="b">
        <f t="shared" ca="1" si="122"/>
        <v>1</v>
      </c>
      <c r="F4605" s="2" t="str" cm="1">
        <f t="array" aca="1" ref="F4605" ca="1">IF(G4605&lt;&gt;"",INDIRECT("'"&amp;G4605&amp;"'!"&amp;H4605),"")</f>
        <v/>
      </c>
      <c r="G4605" s="1533"/>
      <c r="I4605" s="4"/>
      <c r="J4605" s="4"/>
      <c r="K4605" s="4"/>
    </row>
    <row r="4606" spans="1:11" x14ac:dyDescent="0.2">
      <c r="A4606" s="1">
        <v>4601</v>
      </c>
      <c r="D4606" s="4"/>
      <c r="E4606" s="2" t="b">
        <f t="shared" ca="1" si="122"/>
        <v>1</v>
      </c>
      <c r="F4606" s="2" t="str" cm="1">
        <f t="array" aca="1" ref="F4606" ca="1">IF(G4606&lt;&gt;"",INDIRECT("'"&amp;G4606&amp;"'!"&amp;H4606),"")</f>
        <v/>
      </c>
      <c r="G4606" s="1533"/>
      <c r="I4606" s="4"/>
      <c r="J4606" s="4"/>
      <c r="K4606" s="4"/>
    </row>
    <row r="4607" spans="1:11" x14ac:dyDescent="0.2">
      <c r="A4607" s="1">
        <v>4602</v>
      </c>
      <c r="D4607" s="4"/>
      <c r="E4607" s="2" t="b">
        <f t="shared" ca="1" si="122"/>
        <v>1</v>
      </c>
      <c r="F4607" s="2" t="str" cm="1">
        <f t="array" aca="1" ref="F4607" ca="1">IF(G4607&lt;&gt;"",INDIRECT("'"&amp;G4607&amp;"'!"&amp;H4607),"")</f>
        <v/>
      </c>
      <c r="G4607" s="1533"/>
      <c r="I4607" s="4"/>
      <c r="J4607" s="4"/>
      <c r="K4607" s="4"/>
    </row>
    <row r="4608" spans="1:11" x14ac:dyDescent="0.2">
      <c r="A4608" s="1">
        <v>4603</v>
      </c>
      <c r="D4608" s="4"/>
      <c r="E4608" s="2" t="b">
        <f t="shared" ca="1" si="122"/>
        <v>1</v>
      </c>
      <c r="F4608" s="2" t="str" cm="1">
        <f t="array" aca="1" ref="F4608" ca="1">IF(G4608&lt;&gt;"",INDIRECT("'"&amp;G4608&amp;"'!"&amp;H4608),"")</f>
        <v/>
      </c>
      <c r="G4608" s="1533"/>
      <c r="I4608" s="4"/>
      <c r="J4608" s="4"/>
      <c r="K4608" s="4"/>
    </row>
    <row r="4609" spans="1:11" x14ac:dyDescent="0.2">
      <c r="A4609" s="1">
        <v>4604</v>
      </c>
      <c r="D4609" s="4"/>
      <c r="E4609" s="2" t="b">
        <f t="shared" ca="1" si="122"/>
        <v>1</v>
      </c>
      <c r="F4609" s="2" t="str" cm="1">
        <f t="array" aca="1" ref="F4609" ca="1">IF(G4609&lt;&gt;"",INDIRECT("'"&amp;G4609&amp;"'!"&amp;H4609),"")</f>
        <v/>
      </c>
      <c r="G4609" s="1533"/>
      <c r="I4609" s="4"/>
      <c r="J4609" s="4"/>
      <c r="K4609" s="4"/>
    </row>
    <row r="4610" spans="1:11" x14ac:dyDescent="0.2">
      <c r="A4610" s="1">
        <v>4605</v>
      </c>
      <c r="D4610" s="4"/>
      <c r="E4610" s="2" t="b">
        <f t="shared" ref="E4610:E4673" ca="1" si="123">F4610=B4610</f>
        <v>1</v>
      </c>
      <c r="F4610" s="2" t="str" cm="1">
        <f t="array" aca="1" ref="F4610" ca="1">IF(G4610&lt;&gt;"",INDIRECT("'"&amp;G4610&amp;"'!"&amp;H4610),"")</f>
        <v/>
      </c>
      <c r="G4610" s="1533"/>
      <c r="I4610" s="4"/>
      <c r="J4610" s="4"/>
      <c r="K4610" s="4"/>
    </row>
    <row r="4611" spans="1:11" x14ac:dyDescent="0.2">
      <c r="A4611" s="1">
        <v>4606</v>
      </c>
      <c r="D4611" s="4"/>
      <c r="E4611" s="2" t="b">
        <f t="shared" ca="1" si="123"/>
        <v>1</v>
      </c>
      <c r="F4611" s="2" t="str" cm="1">
        <f t="array" aca="1" ref="F4611" ca="1">IF(G4611&lt;&gt;"",INDIRECT("'"&amp;G4611&amp;"'!"&amp;H4611),"")</f>
        <v/>
      </c>
      <c r="G4611" s="1533"/>
      <c r="I4611" s="4"/>
      <c r="J4611" s="4"/>
      <c r="K4611" s="4"/>
    </row>
    <row r="4612" spans="1:11" x14ac:dyDescent="0.2">
      <c r="A4612" s="1">
        <v>4607</v>
      </c>
      <c r="D4612" s="4"/>
      <c r="E4612" s="2" t="b">
        <f t="shared" ca="1" si="123"/>
        <v>1</v>
      </c>
      <c r="F4612" s="2" t="str" cm="1">
        <f t="array" aca="1" ref="F4612" ca="1">IF(G4612&lt;&gt;"",INDIRECT("'"&amp;G4612&amp;"'!"&amp;H4612),"")</f>
        <v/>
      </c>
      <c r="G4612" s="1533"/>
      <c r="I4612" s="4"/>
      <c r="J4612" s="4"/>
      <c r="K4612" s="4"/>
    </row>
    <row r="4613" spans="1:11" x14ac:dyDescent="0.2">
      <c r="A4613" s="1">
        <v>4608</v>
      </c>
      <c r="D4613" s="4"/>
      <c r="E4613" s="2" t="b">
        <f t="shared" ca="1" si="123"/>
        <v>1</v>
      </c>
      <c r="F4613" s="2" t="str" cm="1">
        <f t="array" aca="1" ref="F4613" ca="1">IF(G4613&lt;&gt;"",INDIRECT("'"&amp;G4613&amp;"'!"&amp;H4613),"")</f>
        <v/>
      </c>
      <c r="G4613" s="1533"/>
      <c r="I4613" s="4"/>
      <c r="J4613" s="4"/>
      <c r="K4613" s="4"/>
    </row>
    <row r="4614" spans="1:11" x14ac:dyDescent="0.2">
      <c r="A4614" s="1">
        <v>4609</v>
      </c>
      <c r="D4614" s="4"/>
      <c r="E4614" s="2" t="b">
        <f t="shared" ca="1" si="123"/>
        <v>1</v>
      </c>
      <c r="F4614" s="2" t="str" cm="1">
        <f t="array" aca="1" ref="F4614" ca="1">IF(G4614&lt;&gt;"",INDIRECT("'"&amp;G4614&amp;"'!"&amp;H4614),"")</f>
        <v/>
      </c>
      <c r="G4614" s="1533"/>
      <c r="I4614" s="4"/>
      <c r="J4614" s="4"/>
      <c r="K4614" s="4"/>
    </row>
    <row r="4615" spans="1:11" x14ac:dyDescent="0.2">
      <c r="A4615" s="1">
        <v>4610</v>
      </c>
      <c r="D4615" s="4"/>
      <c r="E4615" s="2" t="b">
        <f t="shared" ca="1" si="123"/>
        <v>1</v>
      </c>
      <c r="F4615" s="2" t="str" cm="1">
        <f t="array" aca="1" ref="F4615" ca="1">IF(G4615&lt;&gt;"",INDIRECT("'"&amp;G4615&amp;"'!"&amp;H4615),"")</f>
        <v/>
      </c>
      <c r="G4615" s="1533"/>
      <c r="I4615" s="4"/>
      <c r="J4615" s="4"/>
      <c r="K4615" s="4"/>
    </row>
    <row r="4616" spans="1:11" x14ac:dyDescent="0.2">
      <c r="A4616" s="1">
        <v>4611</v>
      </c>
      <c r="D4616" s="4"/>
      <c r="E4616" s="2" t="b">
        <f t="shared" ca="1" si="123"/>
        <v>1</v>
      </c>
      <c r="F4616" s="2" t="str" cm="1">
        <f t="array" aca="1" ref="F4616" ca="1">IF(G4616&lt;&gt;"",INDIRECT("'"&amp;G4616&amp;"'!"&amp;H4616),"")</f>
        <v/>
      </c>
      <c r="G4616" s="1533"/>
      <c r="I4616" s="4"/>
      <c r="J4616" s="4"/>
      <c r="K4616" s="4"/>
    </row>
    <row r="4617" spans="1:11" x14ac:dyDescent="0.2">
      <c r="A4617" s="1">
        <v>4612</v>
      </c>
      <c r="D4617" s="4"/>
      <c r="E4617" s="2" t="b">
        <f t="shared" ca="1" si="123"/>
        <v>1</v>
      </c>
      <c r="F4617" s="2" t="str" cm="1">
        <f t="array" aca="1" ref="F4617" ca="1">IF(G4617&lt;&gt;"",INDIRECT("'"&amp;G4617&amp;"'!"&amp;H4617),"")</f>
        <v/>
      </c>
      <c r="G4617" s="1533"/>
      <c r="I4617" s="4"/>
      <c r="J4617" s="4"/>
      <c r="K4617" s="4"/>
    </row>
    <row r="4618" spans="1:11" x14ac:dyDescent="0.2">
      <c r="A4618" s="1">
        <v>4613</v>
      </c>
      <c r="D4618" s="4"/>
      <c r="E4618" s="2" t="b">
        <f t="shared" ca="1" si="123"/>
        <v>1</v>
      </c>
      <c r="F4618" s="2" t="str" cm="1">
        <f t="array" aca="1" ref="F4618" ca="1">IF(G4618&lt;&gt;"",INDIRECT("'"&amp;G4618&amp;"'!"&amp;H4618),"")</f>
        <v/>
      </c>
      <c r="G4618" s="1533"/>
      <c r="I4618" s="4"/>
      <c r="J4618" s="4"/>
      <c r="K4618" s="4"/>
    </row>
    <row r="4619" spans="1:11" x14ac:dyDescent="0.2">
      <c r="A4619" s="1">
        <v>4614</v>
      </c>
      <c r="D4619" s="4"/>
      <c r="E4619" s="2" t="b">
        <f t="shared" ca="1" si="123"/>
        <v>1</v>
      </c>
      <c r="F4619" s="2" t="str" cm="1">
        <f t="array" aca="1" ref="F4619" ca="1">IF(G4619&lt;&gt;"",INDIRECT("'"&amp;G4619&amp;"'!"&amp;H4619),"")</f>
        <v/>
      </c>
      <c r="G4619" s="1533"/>
      <c r="I4619" s="4"/>
      <c r="J4619" s="4"/>
      <c r="K4619" s="4"/>
    </row>
    <row r="4620" spans="1:11" x14ac:dyDescent="0.2">
      <c r="A4620" s="1">
        <v>4615</v>
      </c>
      <c r="D4620" s="4"/>
      <c r="E4620" s="2" t="b">
        <f t="shared" ca="1" si="123"/>
        <v>1</v>
      </c>
      <c r="F4620" s="2" t="str" cm="1">
        <f t="array" aca="1" ref="F4620" ca="1">IF(G4620&lt;&gt;"",INDIRECT("'"&amp;G4620&amp;"'!"&amp;H4620),"")</f>
        <v/>
      </c>
      <c r="G4620" s="1533"/>
      <c r="I4620" s="4"/>
      <c r="J4620" s="4"/>
      <c r="K4620" s="4"/>
    </row>
    <row r="4621" spans="1:11" x14ac:dyDescent="0.2">
      <c r="A4621" s="1">
        <v>4616</v>
      </c>
      <c r="D4621" s="4"/>
      <c r="E4621" s="2" t="b">
        <f t="shared" ca="1" si="123"/>
        <v>1</v>
      </c>
      <c r="F4621" s="2" t="str" cm="1">
        <f t="array" aca="1" ref="F4621" ca="1">IF(G4621&lt;&gt;"",INDIRECT("'"&amp;G4621&amp;"'!"&amp;H4621),"")</f>
        <v/>
      </c>
      <c r="G4621" s="1533"/>
      <c r="I4621" s="4"/>
      <c r="J4621" s="4"/>
      <c r="K4621" s="4"/>
    </row>
    <row r="4622" spans="1:11" x14ac:dyDescent="0.2">
      <c r="A4622" s="1">
        <v>4617</v>
      </c>
      <c r="D4622" s="4"/>
      <c r="E4622" s="2" t="b">
        <f t="shared" ca="1" si="123"/>
        <v>1</v>
      </c>
      <c r="F4622" s="2" t="str" cm="1">
        <f t="array" aca="1" ref="F4622" ca="1">IF(G4622&lt;&gt;"",INDIRECT("'"&amp;G4622&amp;"'!"&amp;H4622),"")</f>
        <v/>
      </c>
      <c r="G4622" s="1533"/>
      <c r="I4622" s="4"/>
      <c r="J4622" s="4"/>
      <c r="K4622" s="4"/>
    </row>
    <row r="4623" spans="1:11" x14ac:dyDescent="0.2">
      <c r="A4623" s="1">
        <v>4618</v>
      </c>
      <c r="D4623" s="4"/>
      <c r="E4623" s="2" t="b">
        <f t="shared" ca="1" si="123"/>
        <v>1</v>
      </c>
      <c r="F4623" s="2" t="str" cm="1">
        <f t="array" aca="1" ref="F4623" ca="1">IF(G4623&lt;&gt;"",INDIRECT("'"&amp;G4623&amp;"'!"&amp;H4623),"")</f>
        <v/>
      </c>
      <c r="G4623" s="1533"/>
      <c r="I4623" s="4"/>
      <c r="J4623" s="4"/>
      <c r="K4623" s="4"/>
    </row>
    <row r="4624" spans="1:11" x14ac:dyDescent="0.2">
      <c r="A4624" s="1">
        <v>4619</v>
      </c>
      <c r="D4624" s="4"/>
      <c r="E4624" s="2" t="b">
        <f t="shared" ca="1" si="123"/>
        <v>1</v>
      </c>
      <c r="F4624" s="2" t="str" cm="1">
        <f t="array" aca="1" ref="F4624" ca="1">IF(G4624&lt;&gt;"",INDIRECT("'"&amp;G4624&amp;"'!"&amp;H4624),"")</f>
        <v/>
      </c>
      <c r="G4624" s="1533"/>
      <c r="I4624" s="4"/>
      <c r="J4624" s="4"/>
      <c r="K4624" s="4"/>
    </row>
    <row r="4625" spans="1:11" x14ac:dyDescent="0.2">
      <c r="A4625" s="1">
        <v>4620</v>
      </c>
      <c r="D4625" s="4"/>
      <c r="E4625" s="2" t="b">
        <f t="shared" ca="1" si="123"/>
        <v>1</v>
      </c>
      <c r="F4625" s="2" t="str" cm="1">
        <f t="array" aca="1" ref="F4625" ca="1">IF(G4625&lt;&gt;"",INDIRECT("'"&amp;G4625&amp;"'!"&amp;H4625),"")</f>
        <v/>
      </c>
      <c r="G4625" s="1533"/>
      <c r="I4625" s="4"/>
      <c r="J4625" s="4"/>
      <c r="K4625" s="4"/>
    </row>
    <row r="4626" spans="1:11" x14ac:dyDescent="0.2">
      <c r="A4626" s="1">
        <v>4621</v>
      </c>
      <c r="D4626" s="4"/>
      <c r="E4626" s="2" t="b">
        <f t="shared" ca="1" si="123"/>
        <v>1</v>
      </c>
      <c r="F4626" s="2" t="str" cm="1">
        <f t="array" aca="1" ref="F4626" ca="1">IF(G4626&lt;&gt;"",INDIRECT("'"&amp;G4626&amp;"'!"&amp;H4626),"")</f>
        <v/>
      </c>
      <c r="G4626" s="1533"/>
      <c r="I4626" s="4"/>
      <c r="J4626" s="4"/>
      <c r="K4626" s="4"/>
    </row>
    <row r="4627" spans="1:11" x14ac:dyDescent="0.2">
      <c r="A4627" s="1">
        <v>4622</v>
      </c>
      <c r="D4627" s="4"/>
      <c r="E4627" s="2" t="b">
        <f t="shared" ca="1" si="123"/>
        <v>1</v>
      </c>
      <c r="F4627" s="2" t="str" cm="1">
        <f t="array" aca="1" ref="F4627" ca="1">IF(G4627&lt;&gt;"",INDIRECT("'"&amp;G4627&amp;"'!"&amp;H4627),"")</f>
        <v/>
      </c>
      <c r="G4627" s="1533"/>
      <c r="I4627" s="4"/>
      <c r="J4627" s="4"/>
      <c r="K4627" s="4"/>
    </row>
    <row r="4628" spans="1:11" x14ac:dyDescent="0.2">
      <c r="A4628" s="1">
        <v>4623</v>
      </c>
      <c r="D4628" s="4"/>
      <c r="E4628" s="2" t="b">
        <f t="shared" ca="1" si="123"/>
        <v>1</v>
      </c>
      <c r="F4628" s="2" t="str" cm="1">
        <f t="array" aca="1" ref="F4628" ca="1">IF(G4628&lt;&gt;"",INDIRECT("'"&amp;G4628&amp;"'!"&amp;H4628),"")</f>
        <v/>
      </c>
      <c r="G4628" s="1533"/>
      <c r="I4628" s="4"/>
      <c r="J4628" s="4"/>
      <c r="K4628" s="4"/>
    </row>
    <row r="4629" spans="1:11" x14ac:dyDescent="0.2">
      <c r="A4629" s="1">
        <v>4624</v>
      </c>
      <c r="D4629" s="4"/>
      <c r="E4629" s="2" t="b">
        <f t="shared" ca="1" si="123"/>
        <v>1</v>
      </c>
      <c r="F4629" s="2" t="str" cm="1">
        <f t="array" aca="1" ref="F4629" ca="1">IF(G4629&lt;&gt;"",INDIRECT("'"&amp;G4629&amp;"'!"&amp;H4629),"")</f>
        <v/>
      </c>
      <c r="G4629" s="1533"/>
      <c r="I4629" s="4"/>
      <c r="J4629" s="4"/>
      <c r="K4629" s="4"/>
    </row>
    <row r="4630" spans="1:11" x14ac:dyDescent="0.2">
      <c r="A4630" s="1">
        <v>4625</v>
      </c>
      <c r="D4630" s="4"/>
      <c r="E4630" s="2" t="b">
        <f t="shared" ca="1" si="123"/>
        <v>1</v>
      </c>
      <c r="F4630" s="2" t="str" cm="1">
        <f t="array" aca="1" ref="F4630" ca="1">IF(G4630&lt;&gt;"",INDIRECT("'"&amp;G4630&amp;"'!"&amp;H4630),"")</f>
        <v/>
      </c>
      <c r="G4630" s="1533"/>
      <c r="I4630" s="4"/>
      <c r="J4630" s="4"/>
      <c r="K4630" s="4"/>
    </row>
    <row r="4631" spans="1:11" x14ac:dyDescent="0.2">
      <c r="A4631" s="1">
        <v>4626</v>
      </c>
      <c r="D4631" s="4"/>
      <c r="E4631" s="2" t="b">
        <f t="shared" ca="1" si="123"/>
        <v>1</v>
      </c>
      <c r="F4631" s="2" t="str" cm="1">
        <f t="array" aca="1" ref="F4631" ca="1">IF(G4631&lt;&gt;"",INDIRECT("'"&amp;G4631&amp;"'!"&amp;H4631),"")</f>
        <v/>
      </c>
      <c r="G4631" s="1533"/>
      <c r="I4631" s="4"/>
      <c r="J4631" s="4"/>
      <c r="K4631" s="4"/>
    </row>
    <row r="4632" spans="1:11" x14ac:dyDescent="0.2">
      <c r="A4632" s="1">
        <v>4627</v>
      </c>
      <c r="D4632" s="4"/>
      <c r="E4632" s="2" t="b">
        <f t="shared" ca="1" si="123"/>
        <v>1</v>
      </c>
      <c r="F4632" s="2" t="str" cm="1">
        <f t="array" aca="1" ref="F4632" ca="1">IF(G4632&lt;&gt;"",INDIRECT("'"&amp;G4632&amp;"'!"&amp;H4632),"")</f>
        <v/>
      </c>
      <c r="G4632" s="1533"/>
      <c r="I4632" s="4"/>
      <c r="J4632" s="4"/>
      <c r="K4632" s="4"/>
    </row>
    <row r="4633" spans="1:11" x14ac:dyDescent="0.2">
      <c r="A4633" s="1">
        <v>4628</v>
      </c>
      <c r="D4633" s="4"/>
      <c r="E4633" s="2" t="b">
        <f t="shared" ca="1" si="123"/>
        <v>1</v>
      </c>
      <c r="F4633" s="2" t="str" cm="1">
        <f t="array" aca="1" ref="F4633" ca="1">IF(G4633&lt;&gt;"",INDIRECT("'"&amp;G4633&amp;"'!"&amp;H4633),"")</f>
        <v/>
      </c>
      <c r="G4633" s="1533"/>
      <c r="I4633" s="4"/>
      <c r="J4633" s="4"/>
      <c r="K4633" s="4"/>
    </row>
    <row r="4634" spans="1:11" x14ac:dyDescent="0.2">
      <c r="A4634" s="1">
        <v>4629</v>
      </c>
      <c r="D4634" s="4"/>
      <c r="E4634" s="2" t="b">
        <f t="shared" ca="1" si="123"/>
        <v>1</v>
      </c>
      <c r="F4634" s="2" t="str" cm="1">
        <f t="array" aca="1" ref="F4634" ca="1">IF(G4634&lt;&gt;"",INDIRECT("'"&amp;G4634&amp;"'!"&amp;H4634),"")</f>
        <v/>
      </c>
      <c r="G4634" s="1533"/>
      <c r="I4634" s="4"/>
      <c r="J4634" s="4"/>
      <c r="K4634" s="4"/>
    </row>
    <row r="4635" spans="1:11" x14ac:dyDescent="0.2">
      <c r="A4635" s="1">
        <v>4630</v>
      </c>
      <c r="D4635" s="4"/>
      <c r="E4635" s="2" t="b">
        <f t="shared" ca="1" si="123"/>
        <v>1</v>
      </c>
      <c r="F4635" s="2" t="str" cm="1">
        <f t="array" aca="1" ref="F4635" ca="1">IF(G4635&lt;&gt;"",INDIRECT("'"&amp;G4635&amp;"'!"&amp;H4635),"")</f>
        <v/>
      </c>
      <c r="G4635" s="1533"/>
      <c r="I4635" s="4"/>
      <c r="J4635" s="4"/>
      <c r="K4635" s="4"/>
    </row>
    <row r="4636" spans="1:11" x14ac:dyDescent="0.2">
      <c r="A4636" s="1">
        <v>4631</v>
      </c>
      <c r="D4636" s="4"/>
      <c r="E4636" s="2" t="b">
        <f t="shared" ca="1" si="123"/>
        <v>1</v>
      </c>
      <c r="F4636" s="2" t="str" cm="1">
        <f t="array" aca="1" ref="F4636" ca="1">IF(G4636&lt;&gt;"",INDIRECT("'"&amp;G4636&amp;"'!"&amp;H4636),"")</f>
        <v/>
      </c>
      <c r="G4636" s="1533"/>
      <c r="I4636" s="4"/>
      <c r="J4636" s="4"/>
      <c r="K4636" s="4"/>
    </row>
    <row r="4637" spans="1:11" x14ac:dyDescent="0.2">
      <c r="A4637" s="1">
        <v>4632</v>
      </c>
      <c r="D4637" s="4"/>
      <c r="E4637" s="2" t="b">
        <f t="shared" ca="1" si="123"/>
        <v>1</v>
      </c>
      <c r="F4637" s="2" t="str" cm="1">
        <f t="array" aca="1" ref="F4637" ca="1">IF(G4637&lt;&gt;"",INDIRECT("'"&amp;G4637&amp;"'!"&amp;H4637),"")</f>
        <v/>
      </c>
      <c r="G4637" s="1533"/>
      <c r="I4637" s="4"/>
      <c r="J4637" s="4"/>
      <c r="K4637" s="4"/>
    </row>
    <row r="4638" spans="1:11" x14ac:dyDescent="0.2">
      <c r="A4638" s="1">
        <v>4633</v>
      </c>
      <c r="D4638" s="4"/>
      <c r="E4638" s="2" t="b">
        <f t="shared" ca="1" si="123"/>
        <v>1</v>
      </c>
      <c r="F4638" s="2" t="str" cm="1">
        <f t="array" aca="1" ref="F4638" ca="1">IF(G4638&lt;&gt;"",INDIRECT("'"&amp;G4638&amp;"'!"&amp;H4638),"")</f>
        <v/>
      </c>
      <c r="G4638" s="1533"/>
      <c r="I4638" s="4"/>
      <c r="J4638" s="4"/>
      <c r="K4638" s="4"/>
    </row>
    <row r="4639" spans="1:11" x14ac:dyDescent="0.2">
      <c r="A4639" s="1">
        <v>4634</v>
      </c>
      <c r="D4639" s="4"/>
      <c r="E4639" s="2" t="b">
        <f t="shared" ca="1" si="123"/>
        <v>1</v>
      </c>
      <c r="F4639" s="2" t="str" cm="1">
        <f t="array" aca="1" ref="F4639" ca="1">IF(G4639&lt;&gt;"",INDIRECT("'"&amp;G4639&amp;"'!"&amp;H4639),"")</f>
        <v/>
      </c>
      <c r="G4639" s="1533"/>
      <c r="I4639" s="4"/>
      <c r="J4639" s="4"/>
      <c r="K4639" s="4"/>
    </row>
    <row r="4640" spans="1:11" x14ac:dyDescent="0.2">
      <c r="A4640" s="1">
        <v>4635</v>
      </c>
      <c r="D4640" s="4"/>
      <c r="E4640" s="2" t="b">
        <f t="shared" ca="1" si="123"/>
        <v>1</v>
      </c>
      <c r="F4640" s="2" t="str" cm="1">
        <f t="array" aca="1" ref="F4640" ca="1">IF(G4640&lt;&gt;"",INDIRECT("'"&amp;G4640&amp;"'!"&amp;H4640),"")</f>
        <v/>
      </c>
      <c r="G4640" s="1533"/>
      <c r="I4640" s="4"/>
      <c r="J4640" s="4"/>
      <c r="K4640" s="4"/>
    </row>
    <row r="4641" spans="1:11" x14ac:dyDescent="0.2">
      <c r="A4641" s="1">
        <v>4636</v>
      </c>
      <c r="D4641" s="4"/>
      <c r="E4641" s="2" t="b">
        <f t="shared" ca="1" si="123"/>
        <v>1</v>
      </c>
      <c r="F4641" s="2" t="str" cm="1">
        <f t="array" aca="1" ref="F4641" ca="1">IF(G4641&lt;&gt;"",INDIRECT("'"&amp;G4641&amp;"'!"&amp;H4641),"")</f>
        <v/>
      </c>
      <c r="G4641" s="1533"/>
      <c r="I4641" s="4"/>
      <c r="J4641" s="4"/>
      <c r="K4641" s="4"/>
    </row>
    <row r="4642" spans="1:11" x14ac:dyDescent="0.2">
      <c r="A4642" s="1">
        <v>4637</v>
      </c>
      <c r="D4642" s="4"/>
      <c r="E4642" s="2" t="b">
        <f t="shared" ca="1" si="123"/>
        <v>1</v>
      </c>
      <c r="F4642" s="2" t="str" cm="1">
        <f t="array" aca="1" ref="F4642" ca="1">IF(G4642&lt;&gt;"",INDIRECT("'"&amp;G4642&amp;"'!"&amp;H4642),"")</f>
        <v/>
      </c>
      <c r="G4642" s="1533"/>
      <c r="I4642" s="4"/>
      <c r="J4642" s="4"/>
      <c r="K4642" s="4"/>
    </row>
    <row r="4643" spans="1:11" x14ac:dyDescent="0.2">
      <c r="A4643" s="1">
        <v>4638</v>
      </c>
      <c r="D4643" s="4"/>
      <c r="E4643" s="2" t="b">
        <f t="shared" ca="1" si="123"/>
        <v>1</v>
      </c>
      <c r="F4643" s="2" t="str" cm="1">
        <f t="array" aca="1" ref="F4643" ca="1">IF(G4643&lt;&gt;"",INDIRECT("'"&amp;G4643&amp;"'!"&amp;H4643),"")</f>
        <v/>
      </c>
      <c r="G4643" s="1533"/>
      <c r="I4643" s="4"/>
      <c r="J4643" s="4"/>
      <c r="K4643" s="4"/>
    </row>
    <row r="4644" spans="1:11" x14ac:dyDescent="0.2">
      <c r="A4644" s="1">
        <v>4639</v>
      </c>
      <c r="D4644" s="4"/>
      <c r="E4644" s="2" t="b">
        <f t="shared" ca="1" si="123"/>
        <v>1</v>
      </c>
      <c r="F4644" s="2" t="str" cm="1">
        <f t="array" aca="1" ref="F4644" ca="1">IF(G4644&lt;&gt;"",INDIRECT("'"&amp;G4644&amp;"'!"&amp;H4644),"")</f>
        <v/>
      </c>
      <c r="G4644" s="1533"/>
      <c r="I4644" s="4"/>
      <c r="J4644" s="4"/>
      <c r="K4644" s="4"/>
    </row>
    <row r="4645" spans="1:11" x14ac:dyDescent="0.2">
      <c r="A4645" s="1">
        <v>4640</v>
      </c>
      <c r="D4645" s="4"/>
      <c r="E4645" s="2" t="b">
        <f t="shared" ca="1" si="123"/>
        <v>1</v>
      </c>
      <c r="F4645" s="2" t="str" cm="1">
        <f t="array" aca="1" ref="F4645" ca="1">IF(G4645&lt;&gt;"",INDIRECT("'"&amp;G4645&amp;"'!"&amp;H4645),"")</f>
        <v/>
      </c>
      <c r="G4645" s="1533"/>
      <c r="I4645" s="4"/>
      <c r="J4645" s="4"/>
      <c r="K4645" s="4"/>
    </row>
    <row r="4646" spans="1:11" x14ac:dyDescent="0.2">
      <c r="A4646" s="1">
        <v>4641</v>
      </c>
      <c r="D4646" s="4"/>
      <c r="E4646" s="2" t="b">
        <f t="shared" ca="1" si="123"/>
        <v>1</v>
      </c>
      <c r="F4646" s="2" t="str" cm="1">
        <f t="array" aca="1" ref="F4646" ca="1">IF(G4646&lt;&gt;"",INDIRECT("'"&amp;G4646&amp;"'!"&amp;H4646),"")</f>
        <v/>
      </c>
      <c r="G4646" s="1533"/>
      <c r="I4646" s="4"/>
      <c r="J4646" s="4"/>
      <c r="K4646" s="4"/>
    </row>
    <row r="4647" spans="1:11" x14ac:dyDescent="0.2">
      <c r="A4647" s="1">
        <v>4642</v>
      </c>
      <c r="D4647" s="4"/>
      <c r="E4647" s="2" t="b">
        <f t="shared" ca="1" si="123"/>
        <v>1</v>
      </c>
      <c r="F4647" s="2" t="str" cm="1">
        <f t="array" aca="1" ref="F4647" ca="1">IF(G4647&lt;&gt;"",INDIRECT("'"&amp;G4647&amp;"'!"&amp;H4647),"")</f>
        <v/>
      </c>
      <c r="G4647" s="1533"/>
      <c r="I4647" s="4"/>
      <c r="J4647" s="4"/>
      <c r="K4647" s="4"/>
    </row>
    <row r="4648" spans="1:11" x14ac:dyDescent="0.2">
      <c r="A4648" s="1">
        <v>4643</v>
      </c>
      <c r="D4648" s="4"/>
      <c r="E4648" s="2" t="b">
        <f t="shared" ca="1" si="123"/>
        <v>1</v>
      </c>
      <c r="F4648" s="2" t="str" cm="1">
        <f t="array" aca="1" ref="F4648" ca="1">IF(G4648&lt;&gt;"",INDIRECT("'"&amp;G4648&amp;"'!"&amp;H4648),"")</f>
        <v/>
      </c>
      <c r="G4648" s="1533"/>
      <c r="I4648" s="4"/>
      <c r="J4648" s="4"/>
      <c r="K4648" s="4"/>
    </row>
    <row r="4649" spans="1:11" x14ac:dyDescent="0.2">
      <c r="A4649" s="1">
        <v>4644</v>
      </c>
      <c r="D4649" s="4"/>
      <c r="E4649" s="2" t="b">
        <f t="shared" ca="1" si="123"/>
        <v>1</v>
      </c>
      <c r="F4649" s="2" t="str" cm="1">
        <f t="array" aca="1" ref="F4649" ca="1">IF(G4649&lt;&gt;"",INDIRECT("'"&amp;G4649&amp;"'!"&amp;H4649),"")</f>
        <v/>
      </c>
      <c r="G4649" s="1533"/>
      <c r="I4649" s="4"/>
      <c r="J4649" s="4"/>
      <c r="K4649" s="4"/>
    </row>
    <row r="4650" spans="1:11" x14ac:dyDescent="0.2">
      <c r="A4650" s="1">
        <v>4645</v>
      </c>
      <c r="D4650" s="4"/>
      <c r="E4650" s="2" t="b">
        <f t="shared" ca="1" si="123"/>
        <v>1</v>
      </c>
      <c r="F4650" s="2" t="str" cm="1">
        <f t="array" aca="1" ref="F4650" ca="1">IF(G4650&lt;&gt;"",INDIRECT("'"&amp;G4650&amp;"'!"&amp;H4650),"")</f>
        <v/>
      </c>
      <c r="G4650" s="1533"/>
      <c r="I4650" s="4"/>
      <c r="J4650" s="4"/>
      <c r="K4650" s="4"/>
    </row>
    <row r="4651" spans="1:11" x14ac:dyDescent="0.2">
      <c r="A4651" s="1">
        <v>4646</v>
      </c>
      <c r="D4651" s="4"/>
      <c r="E4651" s="2" t="b">
        <f t="shared" ca="1" si="123"/>
        <v>1</v>
      </c>
      <c r="F4651" s="2" t="str" cm="1">
        <f t="array" aca="1" ref="F4651" ca="1">IF(G4651&lt;&gt;"",INDIRECT("'"&amp;G4651&amp;"'!"&amp;H4651),"")</f>
        <v/>
      </c>
      <c r="G4651" s="1533"/>
      <c r="I4651" s="4"/>
      <c r="J4651" s="4"/>
      <c r="K4651" s="4"/>
    </row>
    <row r="4652" spans="1:11" x14ac:dyDescent="0.2">
      <c r="A4652" s="1">
        <v>4647</v>
      </c>
      <c r="D4652" s="4"/>
      <c r="E4652" s="2" t="b">
        <f t="shared" ca="1" si="123"/>
        <v>1</v>
      </c>
      <c r="F4652" s="2" t="str" cm="1">
        <f t="array" aca="1" ref="F4652" ca="1">IF(G4652&lt;&gt;"",INDIRECT("'"&amp;G4652&amp;"'!"&amp;H4652),"")</f>
        <v/>
      </c>
      <c r="G4652" s="1533"/>
      <c r="I4652" s="4"/>
      <c r="J4652" s="4"/>
      <c r="K4652" s="4"/>
    </row>
    <row r="4653" spans="1:11" x14ac:dyDescent="0.2">
      <c r="A4653" s="1">
        <v>4648</v>
      </c>
      <c r="D4653" s="4"/>
      <c r="E4653" s="2" t="b">
        <f t="shared" ca="1" si="123"/>
        <v>1</v>
      </c>
      <c r="F4653" s="2" t="str" cm="1">
        <f t="array" aca="1" ref="F4653" ca="1">IF(G4653&lt;&gt;"",INDIRECT("'"&amp;G4653&amp;"'!"&amp;H4653),"")</f>
        <v/>
      </c>
      <c r="G4653" s="1533"/>
      <c r="I4653" s="4"/>
      <c r="J4653" s="4"/>
      <c r="K4653" s="4"/>
    </row>
    <row r="4654" spans="1:11" x14ac:dyDescent="0.2">
      <c r="A4654" s="1">
        <v>4649</v>
      </c>
      <c r="D4654" s="4"/>
      <c r="E4654" s="2" t="b">
        <f t="shared" ca="1" si="123"/>
        <v>1</v>
      </c>
      <c r="F4654" s="2" t="str" cm="1">
        <f t="array" aca="1" ref="F4654" ca="1">IF(G4654&lt;&gt;"",INDIRECT("'"&amp;G4654&amp;"'!"&amp;H4654),"")</f>
        <v/>
      </c>
      <c r="G4654" s="1533"/>
      <c r="I4654" s="4"/>
      <c r="J4654" s="4"/>
      <c r="K4654" s="4"/>
    </row>
    <row r="4655" spans="1:11" x14ac:dyDescent="0.2">
      <c r="A4655" s="1">
        <v>4650</v>
      </c>
      <c r="D4655" s="4"/>
      <c r="E4655" s="2" t="b">
        <f t="shared" ca="1" si="123"/>
        <v>1</v>
      </c>
      <c r="F4655" s="2" t="str" cm="1">
        <f t="array" aca="1" ref="F4655" ca="1">IF(G4655&lt;&gt;"",INDIRECT("'"&amp;G4655&amp;"'!"&amp;H4655),"")</f>
        <v/>
      </c>
      <c r="G4655" s="1533"/>
      <c r="I4655" s="4"/>
      <c r="J4655" s="4"/>
      <c r="K4655" s="4"/>
    </row>
    <row r="4656" spans="1:11" x14ac:dyDescent="0.2">
      <c r="A4656" s="1">
        <v>4651</v>
      </c>
      <c r="D4656" s="4"/>
      <c r="E4656" s="2" t="b">
        <f t="shared" ca="1" si="123"/>
        <v>1</v>
      </c>
      <c r="F4656" s="2" t="str" cm="1">
        <f t="array" aca="1" ref="F4656" ca="1">IF(G4656&lt;&gt;"",INDIRECT("'"&amp;G4656&amp;"'!"&amp;H4656),"")</f>
        <v/>
      </c>
      <c r="G4656" s="1533"/>
      <c r="I4656" s="4"/>
      <c r="J4656" s="4"/>
      <c r="K4656" s="4"/>
    </row>
    <row r="4657" spans="1:11" x14ac:dyDescent="0.2">
      <c r="A4657" s="1">
        <v>4652</v>
      </c>
      <c r="D4657" s="4"/>
      <c r="E4657" s="2" t="b">
        <f t="shared" ca="1" si="123"/>
        <v>1</v>
      </c>
      <c r="F4657" s="2" t="str" cm="1">
        <f t="array" aca="1" ref="F4657" ca="1">IF(G4657&lt;&gt;"",INDIRECT("'"&amp;G4657&amp;"'!"&amp;H4657),"")</f>
        <v/>
      </c>
      <c r="G4657" s="1533"/>
      <c r="I4657" s="4"/>
      <c r="J4657" s="4"/>
      <c r="K4657" s="4"/>
    </row>
    <row r="4658" spans="1:11" x14ac:dyDescent="0.2">
      <c r="A4658" s="1">
        <v>4653</v>
      </c>
      <c r="D4658" s="4"/>
      <c r="E4658" s="2" t="b">
        <f t="shared" ca="1" si="123"/>
        <v>1</v>
      </c>
      <c r="F4658" s="2" t="str" cm="1">
        <f t="array" aca="1" ref="F4658" ca="1">IF(G4658&lt;&gt;"",INDIRECT("'"&amp;G4658&amp;"'!"&amp;H4658),"")</f>
        <v/>
      </c>
      <c r="G4658" s="1533"/>
      <c r="I4658" s="4"/>
      <c r="J4658" s="4"/>
      <c r="K4658" s="4"/>
    </row>
    <row r="4659" spans="1:11" x14ac:dyDescent="0.2">
      <c r="A4659" s="1">
        <v>4654</v>
      </c>
      <c r="D4659" s="4"/>
      <c r="E4659" s="2" t="b">
        <f t="shared" ca="1" si="123"/>
        <v>1</v>
      </c>
      <c r="F4659" s="2" t="str" cm="1">
        <f t="array" aca="1" ref="F4659" ca="1">IF(G4659&lt;&gt;"",INDIRECT("'"&amp;G4659&amp;"'!"&amp;H4659),"")</f>
        <v/>
      </c>
      <c r="G4659" s="1533"/>
      <c r="I4659" s="4"/>
      <c r="J4659" s="4"/>
      <c r="K4659" s="4"/>
    </row>
    <row r="4660" spans="1:11" x14ac:dyDescent="0.2">
      <c r="A4660" s="1">
        <v>4655</v>
      </c>
      <c r="D4660" s="4"/>
      <c r="E4660" s="2" t="b">
        <f t="shared" ca="1" si="123"/>
        <v>1</v>
      </c>
      <c r="F4660" s="2" t="str" cm="1">
        <f t="array" aca="1" ref="F4660" ca="1">IF(G4660&lt;&gt;"",INDIRECT("'"&amp;G4660&amp;"'!"&amp;H4660),"")</f>
        <v/>
      </c>
      <c r="G4660" s="1533"/>
      <c r="I4660" s="4"/>
      <c r="J4660" s="4"/>
      <c r="K4660" s="4"/>
    </row>
    <row r="4661" spans="1:11" x14ac:dyDescent="0.2">
      <c r="A4661" s="1">
        <v>4656</v>
      </c>
      <c r="D4661" s="4"/>
      <c r="E4661" s="2" t="b">
        <f t="shared" ca="1" si="123"/>
        <v>1</v>
      </c>
      <c r="F4661" s="2" t="str" cm="1">
        <f t="array" aca="1" ref="F4661" ca="1">IF(G4661&lt;&gt;"",INDIRECT("'"&amp;G4661&amp;"'!"&amp;H4661),"")</f>
        <v/>
      </c>
      <c r="G4661" s="1533"/>
      <c r="I4661" s="4"/>
      <c r="J4661" s="4"/>
      <c r="K4661" s="4"/>
    </row>
    <row r="4662" spans="1:11" x14ac:dyDescent="0.2">
      <c r="A4662" s="1">
        <v>4657</v>
      </c>
      <c r="D4662" s="4"/>
      <c r="E4662" s="2" t="b">
        <f t="shared" ca="1" si="123"/>
        <v>1</v>
      </c>
      <c r="F4662" s="2" t="str" cm="1">
        <f t="array" aca="1" ref="F4662" ca="1">IF(G4662&lt;&gt;"",INDIRECT("'"&amp;G4662&amp;"'!"&amp;H4662),"")</f>
        <v/>
      </c>
      <c r="G4662" s="1533"/>
      <c r="I4662" s="4"/>
      <c r="J4662" s="4"/>
      <c r="K4662" s="4"/>
    </row>
    <row r="4663" spans="1:11" x14ac:dyDescent="0.2">
      <c r="A4663" s="1">
        <v>4658</v>
      </c>
      <c r="D4663" s="4"/>
      <c r="E4663" s="2" t="b">
        <f t="shared" ca="1" si="123"/>
        <v>1</v>
      </c>
      <c r="F4663" s="2" t="str" cm="1">
        <f t="array" aca="1" ref="F4663" ca="1">IF(G4663&lt;&gt;"",INDIRECT("'"&amp;G4663&amp;"'!"&amp;H4663),"")</f>
        <v/>
      </c>
      <c r="G4663" s="1533"/>
      <c r="I4663" s="4"/>
      <c r="J4663" s="4"/>
      <c r="K4663" s="4"/>
    </row>
    <row r="4664" spans="1:11" x14ac:dyDescent="0.2">
      <c r="A4664" s="1">
        <v>4659</v>
      </c>
      <c r="D4664" s="4"/>
      <c r="E4664" s="2" t="b">
        <f t="shared" ca="1" si="123"/>
        <v>1</v>
      </c>
      <c r="F4664" s="2" t="str" cm="1">
        <f t="array" aca="1" ref="F4664" ca="1">IF(G4664&lt;&gt;"",INDIRECT("'"&amp;G4664&amp;"'!"&amp;H4664),"")</f>
        <v/>
      </c>
      <c r="G4664" s="1533"/>
      <c r="I4664" s="4"/>
      <c r="J4664" s="4"/>
      <c r="K4664" s="4"/>
    </row>
    <row r="4665" spans="1:11" x14ac:dyDescent="0.2">
      <c r="A4665" s="1">
        <v>4660</v>
      </c>
      <c r="D4665" s="4"/>
      <c r="E4665" s="2" t="b">
        <f t="shared" ca="1" si="123"/>
        <v>1</v>
      </c>
      <c r="F4665" s="2" t="str" cm="1">
        <f t="array" aca="1" ref="F4665" ca="1">IF(G4665&lt;&gt;"",INDIRECT("'"&amp;G4665&amp;"'!"&amp;H4665),"")</f>
        <v/>
      </c>
      <c r="G4665" s="1533"/>
      <c r="I4665" s="4"/>
      <c r="J4665" s="4"/>
      <c r="K4665" s="4"/>
    </row>
    <row r="4666" spans="1:11" x14ac:dyDescent="0.2">
      <c r="A4666" s="1">
        <v>4661</v>
      </c>
      <c r="D4666" s="4"/>
      <c r="E4666" s="2" t="b">
        <f t="shared" ca="1" si="123"/>
        <v>1</v>
      </c>
      <c r="F4666" s="2" t="str" cm="1">
        <f t="array" aca="1" ref="F4666" ca="1">IF(G4666&lt;&gt;"",INDIRECT("'"&amp;G4666&amp;"'!"&amp;H4666),"")</f>
        <v/>
      </c>
      <c r="G4666" s="1533"/>
      <c r="I4666" s="4"/>
      <c r="J4666" s="4"/>
      <c r="K4666" s="4"/>
    </row>
    <row r="4667" spans="1:11" x14ac:dyDescent="0.2">
      <c r="A4667" s="1">
        <v>4662</v>
      </c>
      <c r="D4667" s="4"/>
      <c r="E4667" s="2" t="b">
        <f t="shared" ca="1" si="123"/>
        <v>1</v>
      </c>
      <c r="F4667" s="2" t="str" cm="1">
        <f t="array" aca="1" ref="F4667" ca="1">IF(G4667&lt;&gt;"",INDIRECT("'"&amp;G4667&amp;"'!"&amp;H4667),"")</f>
        <v/>
      </c>
      <c r="G4667" s="1533"/>
      <c r="I4667" s="4"/>
      <c r="J4667" s="4"/>
      <c r="K4667" s="4"/>
    </row>
    <row r="4668" spans="1:11" x14ac:dyDescent="0.2">
      <c r="A4668" s="1">
        <v>4663</v>
      </c>
      <c r="D4668" s="4"/>
      <c r="E4668" s="2" t="b">
        <f t="shared" ca="1" si="123"/>
        <v>1</v>
      </c>
      <c r="F4668" s="2" t="str" cm="1">
        <f t="array" aca="1" ref="F4668" ca="1">IF(G4668&lt;&gt;"",INDIRECT("'"&amp;G4668&amp;"'!"&amp;H4668),"")</f>
        <v/>
      </c>
      <c r="G4668" s="1533"/>
      <c r="I4668" s="4"/>
      <c r="J4668" s="4"/>
      <c r="K4668" s="4"/>
    </row>
    <row r="4669" spans="1:11" x14ac:dyDescent="0.2">
      <c r="A4669" s="1">
        <v>4664</v>
      </c>
      <c r="D4669" s="4"/>
      <c r="E4669" s="2" t="b">
        <f t="shared" ca="1" si="123"/>
        <v>1</v>
      </c>
      <c r="F4669" s="2" t="str" cm="1">
        <f t="array" aca="1" ref="F4669" ca="1">IF(G4669&lt;&gt;"",INDIRECT("'"&amp;G4669&amp;"'!"&amp;H4669),"")</f>
        <v/>
      </c>
      <c r="G4669" s="1533"/>
      <c r="I4669" s="4"/>
      <c r="J4669" s="4"/>
      <c r="K4669" s="4"/>
    </row>
    <row r="4670" spans="1:11" x14ac:dyDescent="0.2">
      <c r="A4670" s="1">
        <v>4665</v>
      </c>
      <c r="D4670" s="4"/>
      <c r="E4670" s="2" t="b">
        <f t="shared" ca="1" si="123"/>
        <v>1</v>
      </c>
      <c r="F4670" s="2" t="str" cm="1">
        <f t="array" aca="1" ref="F4670" ca="1">IF(G4670&lt;&gt;"",INDIRECT("'"&amp;G4670&amp;"'!"&amp;H4670),"")</f>
        <v/>
      </c>
      <c r="G4670" s="1533"/>
      <c r="I4670" s="4"/>
      <c r="J4670" s="4"/>
      <c r="K4670" s="4"/>
    </row>
    <row r="4671" spans="1:11" x14ac:dyDescent="0.2">
      <c r="A4671" s="1">
        <v>4666</v>
      </c>
      <c r="D4671" s="4"/>
      <c r="E4671" s="2" t="b">
        <f t="shared" ca="1" si="123"/>
        <v>1</v>
      </c>
      <c r="F4671" s="2" t="str" cm="1">
        <f t="array" aca="1" ref="F4671" ca="1">IF(G4671&lt;&gt;"",INDIRECT("'"&amp;G4671&amp;"'!"&amp;H4671),"")</f>
        <v/>
      </c>
      <c r="G4671" s="1533"/>
      <c r="I4671" s="4"/>
      <c r="J4671" s="4"/>
      <c r="K4671" s="4"/>
    </row>
    <row r="4672" spans="1:11" x14ac:dyDescent="0.2">
      <c r="A4672" s="1">
        <v>4667</v>
      </c>
      <c r="D4672" s="4"/>
      <c r="E4672" s="2" t="b">
        <f t="shared" ca="1" si="123"/>
        <v>1</v>
      </c>
      <c r="F4672" s="2" t="str" cm="1">
        <f t="array" aca="1" ref="F4672" ca="1">IF(G4672&lt;&gt;"",INDIRECT("'"&amp;G4672&amp;"'!"&amp;H4672),"")</f>
        <v/>
      </c>
      <c r="G4672" s="1533"/>
      <c r="I4672" s="4"/>
      <c r="J4672" s="4"/>
      <c r="K4672" s="4"/>
    </row>
    <row r="4673" spans="1:11" x14ac:dyDescent="0.2">
      <c r="A4673" s="1">
        <v>4668</v>
      </c>
      <c r="D4673" s="4"/>
      <c r="E4673" s="2" t="b">
        <f t="shared" ca="1" si="123"/>
        <v>1</v>
      </c>
      <c r="F4673" s="2" t="str" cm="1">
        <f t="array" aca="1" ref="F4673" ca="1">IF(G4673&lt;&gt;"",INDIRECT("'"&amp;G4673&amp;"'!"&amp;H4673),"")</f>
        <v/>
      </c>
      <c r="G4673" s="1533"/>
      <c r="I4673" s="4"/>
      <c r="J4673" s="4"/>
      <c r="K4673" s="4"/>
    </row>
    <row r="4674" spans="1:11" x14ac:dyDescent="0.2">
      <c r="A4674" s="1">
        <v>4669</v>
      </c>
      <c r="D4674" s="4"/>
      <c r="E4674" s="2" t="b">
        <f t="shared" ref="E4674:E4737" ca="1" si="124">F4674=B4674</f>
        <v>1</v>
      </c>
      <c r="F4674" s="2" t="str" cm="1">
        <f t="array" aca="1" ref="F4674" ca="1">IF(G4674&lt;&gt;"",INDIRECT("'"&amp;G4674&amp;"'!"&amp;H4674),"")</f>
        <v/>
      </c>
      <c r="G4674" s="1533"/>
      <c r="I4674" s="4"/>
      <c r="J4674" s="4"/>
      <c r="K4674" s="4"/>
    </row>
    <row r="4675" spans="1:11" x14ac:dyDescent="0.2">
      <c r="A4675" s="1">
        <v>4670</v>
      </c>
      <c r="D4675" s="4"/>
      <c r="E4675" s="2" t="b">
        <f t="shared" ca="1" si="124"/>
        <v>1</v>
      </c>
      <c r="F4675" s="2" t="str" cm="1">
        <f t="array" aca="1" ref="F4675" ca="1">IF(G4675&lt;&gt;"",INDIRECT("'"&amp;G4675&amp;"'!"&amp;H4675),"")</f>
        <v/>
      </c>
      <c r="G4675" s="1533"/>
      <c r="I4675" s="4"/>
      <c r="J4675" s="4"/>
      <c r="K4675" s="4"/>
    </row>
    <row r="4676" spans="1:11" x14ac:dyDescent="0.2">
      <c r="A4676" s="1">
        <v>4671</v>
      </c>
      <c r="D4676" s="4"/>
      <c r="E4676" s="2" t="b">
        <f t="shared" ca="1" si="124"/>
        <v>1</v>
      </c>
      <c r="F4676" s="2" t="str" cm="1">
        <f t="array" aca="1" ref="F4676" ca="1">IF(G4676&lt;&gt;"",INDIRECT("'"&amp;G4676&amp;"'!"&amp;H4676),"")</f>
        <v/>
      </c>
      <c r="G4676" s="1533"/>
      <c r="I4676" s="4"/>
      <c r="J4676" s="4"/>
      <c r="K4676" s="4"/>
    </row>
    <row r="4677" spans="1:11" x14ac:dyDescent="0.2">
      <c r="A4677" s="1">
        <v>4672</v>
      </c>
      <c r="D4677" s="4"/>
      <c r="E4677" s="2" t="b">
        <f t="shared" ca="1" si="124"/>
        <v>1</v>
      </c>
      <c r="F4677" s="2" t="str" cm="1">
        <f t="array" aca="1" ref="F4677" ca="1">IF(G4677&lt;&gt;"",INDIRECT("'"&amp;G4677&amp;"'!"&amp;H4677),"")</f>
        <v/>
      </c>
      <c r="G4677" s="1533"/>
      <c r="I4677" s="4"/>
      <c r="J4677" s="4"/>
      <c r="K4677" s="4"/>
    </row>
    <row r="4678" spans="1:11" x14ac:dyDescent="0.2">
      <c r="A4678" s="1">
        <v>4673</v>
      </c>
      <c r="D4678" s="4"/>
      <c r="E4678" s="2" t="b">
        <f t="shared" ca="1" si="124"/>
        <v>1</v>
      </c>
      <c r="F4678" s="2" t="str" cm="1">
        <f t="array" aca="1" ref="F4678" ca="1">IF(G4678&lt;&gt;"",INDIRECT("'"&amp;G4678&amp;"'!"&amp;H4678),"")</f>
        <v/>
      </c>
      <c r="G4678" s="1533"/>
      <c r="I4678" s="4"/>
      <c r="J4678" s="4"/>
      <c r="K4678" s="4"/>
    </row>
    <row r="4679" spans="1:11" x14ac:dyDescent="0.2">
      <c r="A4679" s="1">
        <v>4674</v>
      </c>
      <c r="D4679" s="4"/>
      <c r="E4679" s="2" t="b">
        <f t="shared" ca="1" si="124"/>
        <v>1</v>
      </c>
      <c r="F4679" s="2" t="str" cm="1">
        <f t="array" aca="1" ref="F4679" ca="1">IF(G4679&lt;&gt;"",INDIRECT("'"&amp;G4679&amp;"'!"&amp;H4679),"")</f>
        <v/>
      </c>
      <c r="G4679" s="1533"/>
      <c r="I4679" s="4"/>
      <c r="J4679" s="4"/>
      <c r="K4679" s="4"/>
    </row>
    <row r="4680" spans="1:11" x14ac:dyDescent="0.2">
      <c r="A4680" s="1">
        <v>4675</v>
      </c>
      <c r="D4680" s="4"/>
      <c r="E4680" s="2" t="b">
        <f t="shared" ca="1" si="124"/>
        <v>1</v>
      </c>
      <c r="F4680" s="2" t="str" cm="1">
        <f t="array" aca="1" ref="F4680" ca="1">IF(G4680&lt;&gt;"",INDIRECT("'"&amp;G4680&amp;"'!"&amp;H4680),"")</f>
        <v/>
      </c>
      <c r="G4680" s="1533"/>
      <c r="I4680" s="4"/>
      <c r="J4680" s="4"/>
      <c r="K4680" s="4"/>
    </row>
    <row r="4681" spans="1:11" x14ac:dyDescent="0.2">
      <c r="A4681" s="1">
        <v>4676</v>
      </c>
      <c r="D4681" s="4"/>
      <c r="E4681" s="2" t="b">
        <f t="shared" ca="1" si="124"/>
        <v>1</v>
      </c>
      <c r="F4681" s="2" t="str" cm="1">
        <f t="array" aca="1" ref="F4681" ca="1">IF(G4681&lt;&gt;"",INDIRECT("'"&amp;G4681&amp;"'!"&amp;H4681),"")</f>
        <v/>
      </c>
      <c r="G4681" s="1533"/>
      <c r="I4681" s="4"/>
      <c r="J4681" s="4"/>
      <c r="K4681" s="4"/>
    </row>
    <row r="4682" spans="1:11" x14ac:dyDescent="0.2">
      <c r="A4682" s="1">
        <v>4677</v>
      </c>
      <c r="D4682" s="4"/>
      <c r="E4682" s="2" t="b">
        <f t="shared" ca="1" si="124"/>
        <v>1</v>
      </c>
      <c r="F4682" s="2" t="str" cm="1">
        <f t="array" aca="1" ref="F4682" ca="1">IF(G4682&lt;&gt;"",INDIRECT("'"&amp;G4682&amp;"'!"&amp;H4682),"")</f>
        <v/>
      </c>
      <c r="G4682" s="1533"/>
      <c r="I4682" s="4"/>
      <c r="J4682" s="4"/>
      <c r="K4682" s="4"/>
    </row>
    <row r="4683" spans="1:11" x14ac:dyDescent="0.2">
      <c r="A4683" s="1">
        <v>4678</v>
      </c>
      <c r="D4683" s="4"/>
      <c r="E4683" s="2" t="b">
        <f t="shared" ca="1" si="124"/>
        <v>1</v>
      </c>
      <c r="F4683" s="2" t="str" cm="1">
        <f t="array" aca="1" ref="F4683" ca="1">IF(G4683&lt;&gt;"",INDIRECT("'"&amp;G4683&amp;"'!"&amp;H4683),"")</f>
        <v/>
      </c>
      <c r="G4683" s="1533"/>
      <c r="I4683" s="4"/>
      <c r="J4683" s="4"/>
      <c r="K4683" s="4"/>
    </row>
    <row r="4684" spans="1:11" x14ac:dyDescent="0.2">
      <c r="A4684" s="1">
        <v>4679</v>
      </c>
      <c r="D4684" s="4"/>
      <c r="E4684" s="2" t="b">
        <f t="shared" ca="1" si="124"/>
        <v>1</v>
      </c>
      <c r="F4684" s="2" t="str" cm="1">
        <f t="array" aca="1" ref="F4684" ca="1">IF(G4684&lt;&gt;"",INDIRECT("'"&amp;G4684&amp;"'!"&amp;H4684),"")</f>
        <v/>
      </c>
      <c r="G4684" s="1533"/>
      <c r="I4684" s="4"/>
      <c r="J4684" s="4"/>
      <c r="K4684" s="4"/>
    </row>
    <row r="4685" spans="1:11" x14ac:dyDescent="0.2">
      <c r="A4685" s="1">
        <v>4680</v>
      </c>
      <c r="D4685" s="4"/>
      <c r="E4685" s="2" t="b">
        <f t="shared" ca="1" si="124"/>
        <v>1</v>
      </c>
      <c r="F4685" s="2" t="str" cm="1">
        <f t="array" aca="1" ref="F4685" ca="1">IF(G4685&lt;&gt;"",INDIRECT("'"&amp;G4685&amp;"'!"&amp;H4685),"")</f>
        <v/>
      </c>
      <c r="G4685" s="1533"/>
      <c r="I4685" s="4"/>
      <c r="J4685" s="4"/>
      <c r="K4685" s="4"/>
    </row>
    <row r="4686" spans="1:11" x14ac:dyDescent="0.2">
      <c r="A4686" s="1">
        <v>4681</v>
      </c>
      <c r="D4686" s="4"/>
      <c r="E4686" s="2" t="b">
        <f t="shared" ca="1" si="124"/>
        <v>1</v>
      </c>
      <c r="F4686" s="2" t="str" cm="1">
        <f t="array" aca="1" ref="F4686" ca="1">IF(G4686&lt;&gt;"",INDIRECT("'"&amp;G4686&amp;"'!"&amp;H4686),"")</f>
        <v/>
      </c>
      <c r="G4686" s="1533"/>
      <c r="I4686" s="4"/>
      <c r="J4686" s="4"/>
      <c r="K4686" s="4"/>
    </row>
    <row r="4687" spans="1:11" x14ac:dyDescent="0.2">
      <c r="A4687" s="1">
        <v>4682</v>
      </c>
      <c r="D4687" s="4"/>
      <c r="E4687" s="2" t="b">
        <f t="shared" ca="1" si="124"/>
        <v>1</v>
      </c>
      <c r="F4687" s="2" t="str" cm="1">
        <f t="array" aca="1" ref="F4687" ca="1">IF(G4687&lt;&gt;"",INDIRECT("'"&amp;G4687&amp;"'!"&amp;H4687),"")</f>
        <v/>
      </c>
      <c r="G4687" s="1533"/>
      <c r="I4687" s="4"/>
      <c r="J4687" s="4"/>
      <c r="K4687" s="4"/>
    </row>
    <row r="4688" spans="1:11" x14ac:dyDescent="0.2">
      <c r="A4688" s="1">
        <v>4683</v>
      </c>
      <c r="D4688" s="4"/>
      <c r="E4688" s="2" t="b">
        <f t="shared" ca="1" si="124"/>
        <v>1</v>
      </c>
      <c r="F4688" s="2" t="str" cm="1">
        <f t="array" aca="1" ref="F4688" ca="1">IF(G4688&lt;&gt;"",INDIRECT("'"&amp;G4688&amp;"'!"&amp;H4688),"")</f>
        <v/>
      </c>
      <c r="G4688" s="1533"/>
      <c r="I4688" s="4"/>
      <c r="J4688" s="4"/>
      <c r="K4688" s="4"/>
    </row>
    <row r="4689" spans="1:11" x14ac:dyDescent="0.2">
      <c r="A4689" s="1">
        <v>4684</v>
      </c>
      <c r="D4689" s="4"/>
      <c r="E4689" s="2" t="b">
        <f t="shared" ca="1" si="124"/>
        <v>1</v>
      </c>
      <c r="F4689" s="2" t="str" cm="1">
        <f t="array" aca="1" ref="F4689" ca="1">IF(G4689&lt;&gt;"",INDIRECT("'"&amp;G4689&amp;"'!"&amp;H4689),"")</f>
        <v/>
      </c>
      <c r="G4689" s="1533"/>
      <c r="I4689" s="4"/>
      <c r="J4689" s="4"/>
      <c r="K4689" s="4"/>
    </row>
    <row r="4690" spans="1:11" x14ac:dyDescent="0.2">
      <c r="A4690" s="1">
        <v>4685</v>
      </c>
      <c r="D4690" s="4"/>
      <c r="E4690" s="2" t="b">
        <f t="shared" ca="1" si="124"/>
        <v>1</v>
      </c>
      <c r="F4690" s="2" t="str" cm="1">
        <f t="array" aca="1" ref="F4690" ca="1">IF(G4690&lt;&gt;"",INDIRECT("'"&amp;G4690&amp;"'!"&amp;H4690),"")</f>
        <v/>
      </c>
      <c r="G4690" s="1533"/>
      <c r="I4690" s="4"/>
      <c r="J4690" s="4"/>
      <c r="K4690" s="4"/>
    </row>
    <row r="4691" spans="1:11" x14ac:dyDescent="0.2">
      <c r="A4691" s="1">
        <v>4686</v>
      </c>
      <c r="D4691" s="4"/>
      <c r="E4691" s="2" t="b">
        <f t="shared" ca="1" si="124"/>
        <v>1</v>
      </c>
      <c r="F4691" s="2" t="str" cm="1">
        <f t="array" aca="1" ref="F4691" ca="1">IF(G4691&lt;&gt;"",INDIRECT("'"&amp;G4691&amp;"'!"&amp;H4691),"")</f>
        <v/>
      </c>
      <c r="G4691" s="1533"/>
      <c r="I4691" s="4"/>
      <c r="J4691" s="4"/>
      <c r="K4691" s="4"/>
    </row>
    <row r="4692" spans="1:11" x14ac:dyDescent="0.2">
      <c r="A4692" s="1">
        <v>4687</v>
      </c>
      <c r="D4692" s="4"/>
      <c r="E4692" s="2" t="b">
        <f t="shared" ca="1" si="124"/>
        <v>1</v>
      </c>
      <c r="F4692" s="2" t="str" cm="1">
        <f t="array" aca="1" ref="F4692" ca="1">IF(G4692&lt;&gt;"",INDIRECT("'"&amp;G4692&amp;"'!"&amp;H4692),"")</f>
        <v/>
      </c>
      <c r="G4692" s="1533"/>
      <c r="I4692" s="4"/>
      <c r="J4692" s="4"/>
      <c r="K4692" s="4"/>
    </row>
    <row r="4693" spans="1:11" x14ac:dyDescent="0.2">
      <c r="A4693" s="1">
        <v>4688</v>
      </c>
      <c r="D4693" s="4"/>
      <c r="E4693" s="2" t="b">
        <f t="shared" ca="1" si="124"/>
        <v>1</v>
      </c>
      <c r="F4693" s="2" t="str" cm="1">
        <f t="array" aca="1" ref="F4693" ca="1">IF(G4693&lt;&gt;"",INDIRECT("'"&amp;G4693&amp;"'!"&amp;H4693),"")</f>
        <v/>
      </c>
      <c r="G4693" s="1533"/>
      <c r="I4693" s="4"/>
      <c r="J4693" s="4"/>
      <c r="K4693" s="4"/>
    </row>
    <row r="4694" spans="1:11" x14ac:dyDescent="0.2">
      <c r="A4694" s="1">
        <v>4689</v>
      </c>
      <c r="D4694" s="4"/>
      <c r="E4694" s="2" t="b">
        <f t="shared" ca="1" si="124"/>
        <v>1</v>
      </c>
      <c r="F4694" s="2" t="str" cm="1">
        <f t="array" aca="1" ref="F4694" ca="1">IF(G4694&lt;&gt;"",INDIRECT("'"&amp;G4694&amp;"'!"&amp;H4694),"")</f>
        <v/>
      </c>
      <c r="G4694" s="1533"/>
      <c r="I4694" s="4"/>
      <c r="J4694" s="4"/>
      <c r="K4694" s="4"/>
    </row>
    <row r="4695" spans="1:11" x14ac:dyDescent="0.2">
      <c r="A4695" s="1">
        <v>4690</v>
      </c>
      <c r="D4695" s="4"/>
      <c r="E4695" s="2" t="b">
        <f t="shared" ca="1" si="124"/>
        <v>1</v>
      </c>
      <c r="F4695" s="2" t="str" cm="1">
        <f t="array" aca="1" ref="F4695" ca="1">IF(G4695&lt;&gt;"",INDIRECT("'"&amp;G4695&amp;"'!"&amp;H4695),"")</f>
        <v/>
      </c>
      <c r="G4695" s="1533"/>
      <c r="I4695" s="4"/>
      <c r="J4695" s="4"/>
      <c r="K4695" s="4"/>
    </row>
    <row r="4696" spans="1:11" x14ac:dyDescent="0.2">
      <c r="A4696" s="1">
        <v>4691</v>
      </c>
      <c r="D4696" s="4"/>
      <c r="E4696" s="2" t="b">
        <f t="shared" ca="1" si="124"/>
        <v>1</v>
      </c>
      <c r="F4696" s="2" t="str" cm="1">
        <f t="array" aca="1" ref="F4696" ca="1">IF(G4696&lt;&gt;"",INDIRECT("'"&amp;G4696&amp;"'!"&amp;H4696),"")</f>
        <v/>
      </c>
      <c r="G4696" s="1533"/>
      <c r="I4696" s="4"/>
      <c r="J4696" s="4"/>
      <c r="K4696" s="4"/>
    </row>
    <row r="4697" spans="1:11" x14ac:dyDescent="0.2">
      <c r="A4697" s="1">
        <v>4692</v>
      </c>
      <c r="D4697" s="4"/>
      <c r="E4697" s="2" t="b">
        <f t="shared" ca="1" si="124"/>
        <v>1</v>
      </c>
      <c r="F4697" s="2" t="str" cm="1">
        <f t="array" aca="1" ref="F4697" ca="1">IF(G4697&lt;&gt;"",INDIRECT("'"&amp;G4697&amp;"'!"&amp;H4697),"")</f>
        <v/>
      </c>
      <c r="G4697" s="1533"/>
      <c r="I4697" s="4"/>
      <c r="J4697" s="4"/>
      <c r="K4697" s="4"/>
    </row>
    <row r="4698" spans="1:11" x14ac:dyDescent="0.2">
      <c r="A4698" s="1">
        <v>4693</v>
      </c>
      <c r="D4698" s="4"/>
      <c r="E4698" s="2" t="b">
        <f t="shared" ca="1" si="124"/>
        <v>1</v>
      </c>
      <c r="F4698" s="2" t="str" cm="1">
        <f t="array" aca="1" ref="F4698" ca="1">IF(G4698&lt;&gt;"",INDIRECT("'"&amp;G4698&amp;"'!"&amp;H4698),"")</f>
        <v/>
      </c>
      <c r="G4698" s="1533"/>
      <c r="I4698" s="4"/>
      <c r="J4698" s="4"/>
      <c r="K4698" s="4"/>
    </row>
    <row r="4699" spans="1:11" x14ac:dyDescent="0.2">
      <c r="A4699" s="1">
        <v>4694</v>
      </c>
      <c r="D4699" s="4"/>
      <c r="E4699" s="2" t="b">
        <f t="shared" ca="1" si="124"/>
        <v>1</v>
      </c>
      <c r="F4699" s="2" t="str" cm="1">
        <f t="array" aca="1" ref="F4699" ca="1">IF(G4699&lt;&gt;"",INDIRECT("'"&amp;G4699&amp;"'!"&amp;H4699),"")</f>
        <v/>
      </c>
      <c r="G4699" s="1533"/>
      <c r="I4699" s="4"/>
      <c r="J4699" s="4"/>
      <c r="K4699" s="4"/>
    </row>
    <row r="4700" spans="1:11" x14ac:dyDescent="0.2">
      <c r="A4700" s="1">
        <v>4695</v>
      </c>
      <c r="D4700" s="4"/>
      <c r="E4700" s="2" t="b">
        <f t="shared" ca="1" si="124"/>
        <v>1</v>
      </c>
      <c r="F4700" s="2" t="str" cm="1">
        <f t="array" aca="1" ref="F4700" ca="1">IF(G4700&lt;&gt;"",INDIRECT("'"&amp;G4700&amp;"'!"&amp;H4700),"")</f>
        <v/>
      </c>
      <c r="G4700" s="1533"/>
      <c r="I4700" s="4"/>
      <c r="J4700" s="4"/>
      <c r="K4700" s="4"/>
    </row>
    <row r="4701" spans="1:11" x14ac:dyDescent="0.2">
      <c r="A4701" s="1">
        <v>4696</v>
      </c>
      <c r="D4701" s="4"/>
      <c r="E4701" s="2" t="b">
        <f t="shared" ca="1" si="124"/>
        <v>1</v>
      </c>
      <c r="F4701" s="2" t="str" cm="1">
        <f t="array" aca="1" ref="F4701" ca="1">IF(G4701&lt;&gt;"",INDIRECT("'"&amp;G4701&amp;"'!"&amp;H4701),"")</f>
        <v/>
      </c>
      <c r="G4701" s="1533"/>
      <c r="I4701" s="4"/>
      <c r="J4701" s="4"/>
      <c r="K4701" s="4"/>
    </row>
    <row r="4702" spans="1:11" x14ac:dyDescent="0.2">
      <c r="A4702" s="1">
        <v>4697</v>
      </c>
      <c r="D4702" s="4"/>
      <c r="E4702" s="2" t="b">
        <f t="shared" ca="1" si="124"/>
        <v>1</v>
      </c>
      <c r="F4702" s="2" t="str" cm="1">
        <f t="array" aca="1" ref="F4702" ca="1">IF(G4702&lt;&gt;"",INDIRECT("'"&amp;G4702&amp;"'!"&amp;H4702),"")</f>
        <v/>
      </c>
      <c r="G4702" s="1533"/>
      <c r="I4702" s="4"/>
      <c r="J4702" s="4"/>
      <c r="K4702" s="4"/>
    </row>
    <row r="4703" spans="1:11" x14ac:dyDescent="0.2">
      <c r="A4703" s="1">
        <v>4698</v>
      </c>
      <c r="D4703" s="4"/>
      <c r="E4703" s="2" t="b">
        <f t="shared" ca="1" si="124"/>
        <v>1</v>
      </c>
      <c r="F4703" s="2" t="str" cm="1">
        <f t="array" aca="1" ref="F4703" ca="1">IF(G4703&lt;&gt;"",INDIRECT("'"&amp;G4703&amp;"'!"&amp;H4703),"")</f>
        <v/>
      </c>
      <c r="G4703" s="1533"/>
      <c r="I4703" s="4"/>
      <c r="J4703" s="4"/>
      <c r="K4703" s="4"/>
    </row>
    <row r="4704" spans="1:11" x14ac:dyDescent="0.2">
      <c r="A4704" s="1">
        <v>4699</v>
      </c>
      <c r="D4704" s="4"/>
      <c r="E4704" s="2" t="b">
        <f t="shared" ca="1" si="124"/>
        <v>1</v>
      </c>
      <c r="F4704" s="2" t="str" cm="1">
        <f t="array" aca="1" ref="F4704" ca="1">IF(G4704&lt;&gt;"",INDIRECT("'"&amp;G4704&amp;"'!"&amp;H4704),"")</f>
        <v/>
      </c>
      <c r="G4704" s="1533"/>
      <c r="I4704" s="4"/>
      <c r="J4704" s="4"/>
      <c r="K4704" s="4"/>
    </row>
    <row r="4705" spans="1:11" x14ac:dyDescent="0.2">
      <c r="A4705">
        <v>4700</v>
      </c>
      <c r="B4705" s="7">
        <f>'EstRev 6-11'!C106</f>
        <v>0</v>
      </c>
      <c r="C4705" s="3">
        <f t="shared" ref="C4705:C4743" si="125">A4705-B4705</f>
        <v>4700</v>
      </c>
      <c r="E4705" s="2" t="b">
        <f t="shared" ca="1" si="124"/>
        <v>1</v>
      </c>
      <c r="F4705" s="2" cm="1">
        <f t="array" aca="1" ref="F4705" ca="1">IF(G4705&lt;&gt;"",INDIRECT("'"&amp;G4705&amp;"'!"&amp;H4705),"")</f>
        <v>0</v>
      </c>
      <c r="G4705" s="1533" t="s">
        <v>6773</v>
      </c>
      <c r="H4705" s="2" t="s">
        <v>5244</v>
      </c>
    </row>
    <row r="4706" spans="1:11" x14ac:dyDescent="0.2">
      <c r="A4706" s="1">
        <v>4701</v>
      </c>
      <c r="D4706" s="4"/>
      <c r="E4706" s="2" t="b">
        <f t="shared" ca="1" si="124"/>
        <v>1</v>
      </c>
      <c r="F4706" s="2" t="str" cm="1">
        <f t="array" aca="1" ref="F4706" ca="1">IF(G4706&lt;&gt;"",INDIRECT("'"&amp;G4706&amp;"'!"&amp;H4706),"")</f>
        <v/>
      </c>
      <c r="G4706" s="1533"/>
      <c r="I4706" s="4"/>
      <c r="J4706" s="4"/>
      <c r="K4706" s="4"/>
    </row>
    <row r="4707" spans="1:11" x14ac:dyDescent="0.2">
      <c r="A4707" s="1">
        <v>4702</v>
      </c>
      <c r="D4707" s="4"/>
      <c r="E4707" s="2" t="b">
        <f t="shared" ca="1" si="124"/>
        <v>1</v>
      </c>
      <c r="F4707" s="2" t="str" cm="1">
        <f t="array" aca="1" ref="F4707" ca="1">IF(G4707&lt;&gt;"",INDIRECT("'"&amp;G4707&amp;"'!"&amp;H4707),"")</f>
        <v/>
      </c>
      <c r="G4707" s="1533"/>
      <c r="I4707" s="4"/>
      <c r="J4707" s="4"/>
      <c r="K4707" s="4"/>
    </row>
    <row r="4708" spans="1:11" x14ac:dyDescent="0.2">
      <c r="A4708" s="1">
        <v>4703</v>
      </c>
      <c r="D4708" s="4"/>
      <c r="E4708" s="2" t="b">
        <f t="shared" ca="1" si="124"/>
        <v>1</v>
      </c>
      <c r="F4708" s="2" t="str" cm="1">
        <f t="array" aca="1" ref="F4708" ca="1">IF(G4708&lt;&gt;"",INDIRECT("'"&amp;G4708&amp;"'!"&amp;H4708),"")</f>
        <v/>
      </c>
      <c r="G4708" s="1533"/>
      <c r="I4708" s="4"/>
      <c r="J4708" s="4"/>
      <c r="K4708" s="4"/>
    </row>
    <row r="4709" spans="1:11" x14ac:dyDescent="0.2">
      <c r="A4709" s="1">
        <v>4704</v>
      </c>
      <c r="D4709" s="4"/>
      <c r="E4709" s="2" t="b">
        <f t="shared" ca="1" si="124"/>
        <v>1</v>
      </c>
      <c r="F4709" s="2" t="str" cm="1">
        <f t="array" aca="1" ref="F4709" ca="1">IF(G4709&lt;&gt;"",INDIRECT("'"&amp;G4709&amp;"'!"&amp;H4709),"")</f>
        <v/>
      </c>
      <c r="G4709" s="1533"/>
      <c r="I4709" s="4"/>
      <c r="J4709" s="4"/>
      <c r="K4709" s="4"/>
    </row>
    <row r="4710" spans="1:11" x14ac:dyDescent="0.2">
      <c r="A4710" s="1">
        <v>4705</v>
      </c>
      <c r="D4710" s="4"/>
      <c r="E4710" s="2" t="b">
        <f t="shared" ca="1" si="124"/>
        <v>1</v>
      </c>
      <c r="F4710" s="2" t="str" cm="1">
        <f t="array" aca="1" ref="F4710" ca="1">IF(G4710&lt;&gt;"",INDIRECT("'"&amp;G4710&amp;"'!"&amp;H4710),"")</f>
        <v/>
      </c>
      <c r="G4710" s="1533"/>
      <c r="I4710" s="4"/>
      <c r="J4710" s="4"/>
      <c r="K4710" s="4"/>
    </row>
    <row r="4711" spans="1:11" x14ac:dyDescent="0.2">
      <c r="A4711" s="1">
        <v>4706</v>
      </c>
      <c r="D4711" s="3" t="s">
        <v>298</v>
      </c>
      <c r="E4711" s="2" t="b">
        <f t="shared" ca="1" si="124"/>
        <v>1</v>
      </c>
      <c r="F4711" s="2" t="str" cm="1">
        <f t="array" aca="1" ref="F4711" ca="1">IF(G4711&lt;&gt;"",INDIRECT("'"&amp;G4711&amp;"'!"&amp;H4711),"")</f>
        <v/>
      </c>
      <c r="G4711" s="1533"/>
    </row>
    <row r="4712" spans="1:11" x14ac:dyDescent="0.2">
      <c r="A4712" s="1">
        <v>4707</v>
      </c>
      <c r="D4712" s="3" t="s">
        <v>298</v>
      </c>
      <c r="E4712" s="2" t="b">
        <f t="shared" ca="1" si="124"/>
        <v>1</v>
      </c>
      <c r="F4712" s="2" t="str" cm="1">
        <f t="array" aca="1" ref="F4712" ca="1">IF(G4712&lt;&gt;"",INDIRECT("'"&amp;G4712&amp;"'!"&amp;H4712),"")</f>
        <v/>
      </c>
      <c r="G4712" s="1533"/>
    </row>
    <row r="4713" spans="1:11" x14ac:dyDescent="0.2">
      <c r="A4713" s="1">
        <v>4708</v>
      </c>
      <c r="D4713" s="3" t="s">
        <v>298</v>
      </c>
      <c r="E4713" s="2" t="b">
        <f t="shared" ca="1" si="124"/>
        <v>1</v>
      </c>
      <c r="F4713" s="2" t="str" cm="1">
        <f t="array" aca="1" ref="F4713" ca="1">IF(G4713&lt;&gt;"",INDIRECT("'"&amp;G4713&amp;"'!"&amp;H4713),"")</f>
        <v/>
      </c>
      <c r="G4713" s="1533"/>
    </row>
    <row r="4714" spans="1:11" x14ac:dyDescent="0.2">
      <c r="A4714" s="1">
        <v>4709</v>
      </c>
      <c r="D4714" s="3" t="s">
        <v>298</v>
      </c>
      <c r="E4714" s="2" t="b">
        <f t="shared" ca="1" si="124"/>
        <v>1</v>
      </c>
      <c r="F4714" s="2" t="str" cm="1">
        <f t="array" aca="1" ref="F4714" ca="1">IF(G4714&lt;&gt;"",INDIRECT("'"&amp;G4714&amp;"'!"&amp;H4714),"")</f>
        <v/>
      </c>
      <c r="G4714" s="1533"/>
    </row>
    <row r="4715" spans="1:11" x14ac:dyDescent="0.2">
      <c r="A4715">
        <v>4710</v>
      </c>
      <c r="B4715" s="7">
        <f>'EstRev 6-11'!G138</f>
        <v>0</v>
      </c>
      <c r="C4715" s="3">
        <f t="shared" si="125"/>
        <v>4710</v>
      </c>
      <c r="E4715" s="2" t="b">
        <f t="shared" ca="1" si="124"/>
        <v>1</v>
      </c>
      <c r="F4715" s="2" cm="1">
        <f t="array" aca="1" ref="F4715" ca="1">IF(G4715&lt;&gt;"",INDIRECT("'"&amp;G4715&amp;"'!"&amp;H4715),"")</f>
        <v>0</v>
      </c>
      <c r="G4715" s="1533" t="s">
        <v>6773</v>
      </c>
      <c r="H4715" s="2" t="s">
        <v>5245</v>
      </c>
    </row>
    <row r="4716" spans="1:11" x14ac:dyDescent="0.2">
      <c r="A4716" s="1">
        <v>4711</v>
      </c>
      <c r="D4716" s="4"/>
      <c r="E4716" s="2" t="b">
        <f t="shared" ca="1" si="124"/>
        <v>1</v>
      </c>
      <c r="F4716" s="2" t="str" cm="1">
        <f t="array" aca="1" ref="F4716" ca="1">IF(G4716&lt;&gt;"",INDIRECT("'"&amp;G4716&amp;"'!"&amp;H4716),"")</f>
        <v/>
      </c>
      <c r="G4716" s="1533"/>
      <c r="I4716" s="4"/>
      <c r="J4716" s="4"/>
      <c r="K4716" s="4"/>
    </row>
    <row r="4717" spans="1:11" x14ac:dyDescent="0.2">
      <c r="A4717" s="1">
        <v>4712</v>
      </c>
      <c r="D4717" s="4"/>
      <c r="E4717" s="2" t="b">
        <f t="shared" ca="1" si="124"/>
        <v>1</v>
      </c>
      <c r="F4717" s="2" t="str" cm="1">
        <f t="array" aca="1" ref="F4717" ca="1">IF(G4717&lt;&gt;"",INDIRECT("'"&amp;G4717&amp;"'!"&amp;H4717),"")</f>
        <v/>
      </c>
      <c r="G4717" s="1533"/>
      <c r="I4717" s="4"/>
      <c r="J4717" s="4"/>
      <c r="K4717" s="4"/>
    </row>
    <row r="4718" spans="1:11" x14ac:dyDescent="0.2">
      <c r="A4718" s="1">
        <v>4713</v>
      </c>
      <c r="D4718" s="4"/>
      <c r="E4718" s="2" t="b">
        <f t="shared" ca="1" si="124"/>
        <v>1</v>
      </c>
      <c r="F4718" s="2" t="str" cm="1">
        <f t="array" aca="1" ref="F4718" ca="1">IF(G4718&lt;&gt;"",INDIRECT("'"&amp;G4718&amp;"'!"&amp;H4718),"")</f>
        <v/>
      </c>
      <c r="G4718" s="1533"/>
      <c r="I4718" s="4"/>
      <c r="J4718" s="4"/>
      <c r="K4718" s="4"/>
    </row>
    <row r="4719" spans="1:11" x14ac:dyDescent="0.2">
      <c r="A4719" s="1">
        <v>4714</v>
      </c>
      <c r="D4719" s="4"/>
      <c r="E4719" s="2" t="b">
        <f t="shared" ca="1" si="124"/>
        <v>1</v>
      </c>
      <c r="F4719" s="2" t="str" cm="1">
        <f t="array" aca="1" ref="F4719" ca="1">IF(G4719&lt;&gt;"",INDIRECT("'"&amp;G4719&amp;"'!"&amp;H4719),"")</f>
        <v/>
      </c>
      <c r="G4719" s="1533"/>
      <c r="I4719" s="4"/>
      <c r="J4719" s="4"/>
      <c r="K4719" s="4"/>
    </row>
    <row r="4720" spans="1:11" x14ac:dyDescent="0.2">
      <c r="A4720" s="1">
        <v>4715</v>
      </c>
      <c r="D4720" s="4"/>
      <c r="E4720" s="2" t="b">
        <f t="shared" ca="1" si="124"/>
        <v>1</v>
      </c>
      <c r="F4720" s="2" t="str" cm="1">
        <f t="array" aca="1" ref="F4720" ca="1">IF(G4720&lt;&gt;"",INDIRECT("'"&amp;G4720&amp;"'!"&amp;H4720),"")</f>
        <v/>
      </c>
      <c r="G4720" s="1533"/>
      <c r="I4720" s="4"/>
      <c r="J4720" s="4"/>
      <c r="K4720" s="4"/>
    </row>
    <row r="4721" spans="1:11" x14ac:dyDescent="0.2">
      <c r="A4721" s="1">
        <v>4716</v>
      </c>
      <c r="D4721" s="4"/>
      <c r="E4721" s="2" t="b">
        <f t="shared" ca="1" si="124"/>
        <v>1</v>
      </c>
      <c r="F4721" s="2" t="str" cm="1">
        <f t="array" aca="1" ref="F4721" ca="1">IF(G4721&lt;&gt;"",INDIRECT("'"&amp;G4721&amp;"'!"&amp;H4721),"")</f>
        <v/>
      </c>
      <c r="G4721" s="1533"/>
      <c r="I4721" s="4"/>
      <c r="J4721" s="4"/>
      <c r="K4721" s="4"/>
    </row>
    <row r="4722" spans="1:11" x14ac:dyDescent="0.2">
      <c r="A4722" s="1">
        <v>4717</v>
      </c>
      <c r="D4722" s="4"/>
      <c r="E4722" s="2" t="b">
        <f t="shared" ca="1" si="124"/>
        <v>1</v>
      </c>
      <c r="F4722" s="2" t="str" cm="1">
        <f t="array" aca="1" ref="F4722" ca="1">IF(G4722&lt;&gt;"",INDIRECT("'"&amp;G4722&amp;"'!"&amp;H4722),"")</f>
        <v/>
      </c>
      <c r="G4722" s="1533"/>
      <c r="I4722" s="4"/>
      <c r="J4722" s="4"/>
      <c r="K4722" s="4"/>
    </row>
    <row r="4723" spans="1:11" x14ac:dyDescent="0.2">
      <c r="A4723" s="1">
        <v>4718</v>
      </c>
      <c r="D4723" s="4"/>
      <c r="E4723" s="2" t="b">
        <f t="shared" ca="1" si="124"/>
        <v>1</v>
      </c>
      <c r="F4723" s="2" t="str" cm="1">
        <f t="array" aca="1" ref="F4723" ca="1">IF(G4723&lt;&gt;"",INDIRECT("'"&amp;G4723&amp;"'!"&amp;H4723),"")</f>
        <v/>
      </c>
      <c r="G4723" s="1533"/>
      <c r="I4723" s="4"/>
      <c r="J4723" s="4"/>
      <c r="K4723" s="4"/>
    </row>
    <row r="4724" spans="1:11" x14ac:dyDescent="0.2">
      <c r="A4724" s="1">
        <v>4719</v>
      </c>
      <c r="D4724" s="4"/>
      <c r="E4724" s="2" t="b">
        <f t="shared" ca="1" si="124"/>
        <v>1</v>
      </c>
      <c r="F4724" s="2" t="str" cm="1">
        <f t="array" aca="1" ref="F4724" ca="1">IF(G4724&lt;&gt;"",INDIRECT("'"&amp;G4724&amp;"'!"&amp;H4724),"")</f>
        <v/>
      </c>
      <c r="G4724" s="1533"/>
      <c r="I4724" s="4"/>
      <c r="J4724" s="4"/>
      <c r="K4724" s="4"/>
    </row>
    <row r="4725" spans="1:11" x14ac:dyDescent="0.2">
      <c r="A4725" s="1">
        <v>4720</v>
      </c>
      <c r="D4725" s="4"/>
      <c r="E4725" s="2" t="b">
        <f t="shared" ca="1" si="124"/>
        <v>1</v>
      </c>
      <c r="F4725" s="2" t="str" cm="1">
        <f t="array" aca="1" ref="F4725" ca="1">IF(G4725&lt;&gt;"",INDIRECT("'"&amp;G4725&amp;"'!"&amp;H4725),"")</f>
        <v/>
      </c>
      <c r="G4725" s="1533"/>
      <c r="I4725" s="4"/>
      <c r="J4725" s="4"/>
      <c r="K4725" s="4"/>
    </row>
    <row r="4726" spans="1:11" x14ac:dyDescent="0.2">
      <c r="A4726" s="1">
        <v>4721</v>
      </c>
      <c r="D4726" s="4"/>
      <c r="E4726" s="2" t="b">
        <f t="shared" ca="1" si="124"/>
        <v>1</v>
      </c>
      <c r="F4726" s="2" t="str" cm="1">
        <f t="array" aca="1" ref="F4726" ca="1">IF(G4726&lt;&gt;"",INDIRECT("'"&amp;G4726&amp;"'!"&amp;H4726),"")</f>
        <v/>
      </c>
      <c r="G4726" s="1533"/>
      <c r="I4726" s="4"/>
      <c r="J4726" s="4"/>
      <c r="K4726" s="4"/>
    </row>
    <row r="4727" spans="1:11" x14ac:dyDescent="0.2">
      <c r="A4727" s="1">
        <v>4722</v>
      </c>
      <c r="D4727" s="4"/>
      <c r="E4727" s="2" t="b">
        <f t="shared" ca="1" si="124"/>
        <v>1</v>
      </c>
      <c r="F4727" s="2" t="str" cm="1">
        <f t="array" aca="1" ref="F4727" ca="1">IF(G4727&lt;&gt;"",INDIRECT("'"&amp;G4727&amp;"'!"&amp;H4727),"")</f>
        <v/>
      </c>
      <c r="G4727" s="1533"/>
      <c r="I4727" s="4"/>
      <c r="J4727" s="4"/>
      <c r="K4727" s="4"/>
    </row>
    <row r="4728" spans="1:11" x14ac:dyDescent="0.2">
      <c r="A4728" s="1">
        <v>4723</v>
      </c>
      <c r="D4728" s="4"/>
      <c r="E4728" s="2" t="b">
        <f t="shared" ca="1" si="124"/>
        <v>1</v>
      </c>
      <c r="F4728" s="2" t="str" cm="1">
        <f t="array" aca="1" ref="F4728" ca="1">IF(G4728&lt;&gt;"",INDIRECT("'"&amp;G4728&amp;"'!"&amp;H4728),"")</f>
        <v/>
      </c>
      <c r="G4728" s="1533"/>
      <c r="I4728" s="4"/>
      <c r="J4728" s="4"/>
      <c r="K4728" s="4"/>
    </row>
    <row r="4729" spans="1:11" x14ac:dyDescent="0.2">
      <c r="A4729" s="1">
        <v>4724</v>
      </c>
      <c r="D4729" s="4"/>
      <c r="E4729" s="2" t="b">
        <f t="shared" ca="1" si="124"/>
        <v>1</v>
      </c>
      <c r="F4729" s="2" t="str" cm="1">
        <f t="array" aca="1" ref="F4729" ca="1">IF(G4729&lt;&gt;"",INDIRECT("'"&amp;G4729&amp;"'!"&amp;H4729),"")</f>
        <v/>
      </c>
      <c r="G4729" s="1533"/>
      <c r="I4729" s="4"/>
      <c r="J4729" s="4"/>
      <c r="K4729" s="4"/>
    </row>
    <row r="4730" spans="1:11" x14ac:dyDescent="0.2">
      <c r="A4730" s="1">
        <v>4725</v>
      </c>
      <c r="D4730" s="4"/>
      <c r="E4730" s="2" t="b">
        <f t="shared" ca="1" si="124"/>
        <v>1</v>
      </c>
      <c r="F4730" s="2" t="str" cm="1">
        <f t="array" aca="1" ref="F4730" ca="1">IF(G4730&lt;&gt;"",INDIRECT("'"&amp;G4730&amp;"'!"&amp;H4730),"")</f>
        <v/>
      </c>
      <c r="G4730" s="1533"/>
      <c r="I4730" s="4"/>
      <c r="J4730" s="4"/>
      <c r="K4730" s="4"/>
    </row>
    <row r="4731" spans="1:11" x14ac:dyDescent="0.2">
      <c r="A4731" s="1">
        <v>4726</v>
      </c>
      <c r="D4731" s="4"/>
      <c r="E4731" s="2" t="b">
        <f t="shared" ca="1" si="124"/>
        <v>1</v>
      </c>
      <c r="F4731" s="2" t="str" cm="1">
        <f t="array" aca="1" ref="F4731" ca="1">IF(G4731&lt;&gt;"",INDIRECT("'"&amp;G4731&amp;"'!"&amp;H4731),"")</f>
        <v/>
      </c>
      <c r="G4731" s="1533"/>
      <c r="I4731" s="4"/>
      <c r="J4731" s="4"/>
      <c r="K4731" s="4"/>
    </row>
    <row r="4732" spans="1:11" x14ac:dyDescent="0.2">
      <c r="A4732" s="1">
        <v>4727</v>
      </c>
      <c r="D4732" s="4"/>
      <c r="E4732" s="2" t="b">
        <f t="shared" ca="1" si="124"/>
        <v>1</v>
      </c>
      <c r="F4732" s="2" t="str" cm="1">
        <f t="array" aca="1" ref="F4732" ca="1">IF(G4732&lt;&gt;"",INDIRECT("'"&amp;G4732&amp;"'!"&amp;H4732),"")</f>
        <v/>
      </c>
      <c r="G4732" s="1533"/>
      <c r="I4732" s="4"/>
      <c r="J4732" s="4"/>
      <c r="K4732" s="4"/>
    </row>
    <row r="4733" spans="1:11" x14ac:dyDescent="0.2">
      <c r="A4733" s="1">
        <v>4728</v>
      </c>
      <c r="D4733" s="4"/>
      <c r="E4733" s="2" t="b">
        <f t="shared" ca="1" si="124"/>
        <v>1</v>
      </c>
      <c r="F4733" s="2" t="str" cm="1">
        <f t="array" aca="1" ref="F4733" ca="1">IF(G4733&lt;&gt;"",INDIRECT("'"&amp;G4733&amp;"'!"&amp;H4733),"")</f>
        <v/>
      </c>
      <c r="G4733" s="1533"/>
      <c r="I4733" s="4"/>
      <c r="J4733" s="4"/>
      <c r="K4733" s="4"/>
    </row>
    <row r="4734" spans="1:11" x14ac:dyDescent="0.2">
      <c r="A4734" s="1">
        <v>4729</v>
      </c>
      <c r="D4734" s="3" t="s">
        <v>298</v>
      </c>
      <c r="E4734" s="2" t="b">
        <f t="shared" ca="1" si="124"/>
        <v>1</v>
      </c>
      <c r="F4734" s="2" t="str" cm="1">
        <f t="array" aca="1" ref="F4734" ca="1">IF(G4734&lt;&gt;"",INDIRECT("'"&amp;G4734&amp;"'!"&amp;H4734),"")</f>
        <v/>
      </c>
      <c r="G4734" s="1533"/>
    </row>
    <row r="4735" spans="1:11" x14ac:dyDescent="0.2">
      <c r="A4735" s="1">
        <v>4730</v>
      </c>
      <c r="D4735" s="3" t="s">
        <v>298</v>
      </c>
      <c r="E4735" s="2" t="b">
        <f t="shared" ca="1" si="124"/>
        <v>1</v>
      </c>
      <c r="F4735" s="2" t="str" cm="1">
        <f t="array" aca="1" ref="F4735" ca="1">IF(G4735&lt;&gt;"",INDIRECT("'"&amp;G4735&amp;"'!"&amp;H4735),"")</f>
        <v/>
      </c>
      <c r="G4735" s="1533"/>
    </row>
    <row r="4736" spans="1:11" x14ac:dyDescent="0.2">
      <c r="A4736">
        <v>4731</v>
      </c>
      <c r="B4736" s="7">
        <f>'EstRev 6-11'!C170</f>
        <v>10000</v>
      </c>
      <c r="C4736" s="3">
        <f t="shared" si="125"/>
        <v>-5269</v>
      </c>
      <c r="E4736" s="2" t="b">
        <f t="shared" ca="1" si="124"/>
        <v>1</v>
      </c>
      <c r="F4736" s="2" cm="1">
        <f t="array" aca="1" ref="F4736" ca="1">IF(G4736&lt;&gt;"",INDIRECT("'"&amp;G4736&amp;"'!"&amp;H4736),"")</f>
        <v>10000</v>
      </c>
      <c r="G4736" s="1533" t="s">
        <v>6773</v>
      </c>
      <c r="H4736" s="2" t="s">
        <v>5246</v>
      </c>
    </row>
    <row r="4737" spans="1:11" x14ac:dyDescent="0.2">
      <c r="A4737">
        <v>4732</v>
      </c>
      <c r="B4737" s="7">
        <f>'EstRev 6-11'!D170</f>
        <v>0</v>
      </c>
      <c r="C4737" s="3">
        <f t="shared" si="125"/>
        <v>4732</v>
      </c>
      <c r="E4737" s="2" t="b">
        <f t="shared" ca="1" si="124"/>
        <v>1</v>
      </c>
      <c r="F4737" s="2" cm="1">
        <f t="array" aca="1" ref="F4737" ca="1">IF(G4737&lt;&gt;"",INDIRECT("'"&amp;G4737&amp;"'!"&amp;H4737),"")</f>
        <v>0</v>
      </c>
      <c r="G4737" s="1533" t="s">
        <v>6773</v>
      </c>
      <c r="H4737" s="2" t="s">
        <v>5247</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33" t="s">
        <v>6773</v>
      </c>
      <c r="H4738" s="2" t="s">
        <v>5248</v>
      </c>
    </row>
    <row r="4739" spans="1:11" x14ac:dyDescent="0.2">
      <c r="A4739">
        <v>4734</v>
      </c>
      <c r="B4739" s="7">
        <f>'EstRev 6-11'!F170</f>
        <v>0</v>
      </c>
      <c r="C4739" s="3">
        <f t="shared" si="125"/>
        <v>4734</v>
      </c>
      <c r="E4739" s="2" t="b">
        <f t="shared" ca="1" si="126"/>
        <v>1</v>
      </c>
      <c r="F4739" s="2" cm="1">
        <f t="array" aca="1" ref="F4739" ca="1">IF(G4739&lt;&gt;"",INDIRECT("'"&amp;G4739&amp;"'!"&amp;H4739),"")</f>
        <v>0</v>
      </c>
      <c r="G4739" s="1533" t="s">
        <v>6773</v>
      </c>
      <c r="H4739" s="2" t="s">
        <v>5249</v>
      </c>
    </row>
    <row r="4740" spans="1:11" x14ac:dyDescent="0.2">
      <c r="A4740">
        <v>4735</v>
      </c>
      <c r="B4740" s="7">
        <f>'EstRev 6-11'!G170</f>
        <v>0</v>
      </c>
      <c r="C4740" s="3">
        <f t="shared" si="125"/>
        <v>4735</v>
      </c>
      <c r="E4740" s="2" t="b">
        <f t="shared" ca="1" si="126"/>
        <v>1</v>
      </c>
      <c r="F4740" s="2" cm="1">
        <f t="array" aca="1" ref="F4740" ca="1">IF(G4740&lt;&gt;"",INDIRECT("'"&amp;G4740&amp;"'!"&amp;H4740),"")</f>
        <v>0</v>
      </c>
      <c r="G4740" s="1533" t="s">
        <v>6773</v>
      </c>
      <c r="H4740" s="2" t="s">
        <v>5250</v>
      </c>
    </row>
    <row r="4741" spans="1:11" x14ac:dyDescent="0.2">
      <c r="A4741">
        <v>4736</v>
      </c>
      <c r="B4741" s="7">
        <f>'EstRev 6-11'!H170</f>
        <v>0</v>
      </c>
      <c r="C4741" s="3">
        <f t="shared" si="125"/>
        <v>4736</v>
      </c>
      <c r="E4741" s="2" t="b">
        <f t="shared" ca="1" si="126"/>
        <v>1</v>
      </c>
      <c r="F4741" s="2" cm="1">
        <f t="array" aca="1" ref="F4741" ca="1">IF(G4741&lt;&gt;"",INDIRECT("'"&amp;G4741&amp;"'!"&amp;H4741),"")</f>
        <v>0</v>
      </c>
      <c r="G4741" s="1533" t="s">
        <v>6773</v>
      </c>
      <c r="H4741" s="2" t="s">
        <v>4941</v>
      </c>
    </row>
    <row r="4742" spans="1:11" x14ac:dyDescent="0.2">
      <c r="A4742" s="1">
        <v>4737</v>
      </c>
      <c r="D4742" s="3" t="s">
        <v>298</v>
      </c>
      <c r="E4742" s="2" t="b">
        <f t="shared" ca="1" si="126"/>
        <v>1</v>
      </c>
      <c r="F4742" s="2" t="str" cm="1">
        <f t="array" aca="1" ref="F4742" ca="1">IF(G4742&lt;&gt;"",INDIRECT("'"&amp;G4742&amp;"'!"&amp;H4742),"")</f>
        <v/>
      </c>
      <c r="G4742" s="1533"/>
    </row>
    <row r="4743" spans="1:11" x14ac:dyDescent="0.2">
      <c r="A4743">
        <v>4738</v>
      </c>
      <c r="B4743" s="7">
        <f>'EstRev 6-11'!K170</f>
        <v>0</v>
      </c>
      <c r="C4743" s="3">
        <f t="shared" si="125"/>
        <v>4738</v>
      </c>
      <c r="E4743" s="2" t="b">
        <f t="shared" ca="1" si="126"/>
        <v>1</v>
      </c>
      <c r="F4743" s="2" cm="1">
        <f t="array" aca="1" ref="F4743" ca="1">IF(G4743&lt;&gt;"",INDIRECT("'"&amp;G4743&amp;"'!"&amp;H4743),"")</f>
        <v>0</v>
      </c>
      <c r="G4743" s="1533" t="s">
        <v>6773</v>
      </c>
      <c r="H4743" s="2" t="s">
        <v>4943</v>
      </c>
    </row>
    <row r="4744" spans="1:11" x14ac:dyDescent="0.2">
      <c r="A4744" s="1">
        <v>4739</v>
      </c>
      <c r="D4744" s="3" t="s">
        <v>298</v>
      </c>
      <c r="E4744" s="2" t="b">
        <f t="shared" ca="1" si="126"/>
        <v>1</v>
      </c>
      <c r="F4744" s="2" t="str" cm="1">
        <f t="array" aca="1" ref="F4744" ca="1">IF(G4744&lt;&gt;"",INDIRECT("'"&amp;G4744&amp;"'!"&amp;H4744),"")</f>
        <v/>
      </c>
      <c r="G4744" s="1533"/>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33" t="s">
        <v>6773</v>
      </c>
      <c r="H4745" s="2" t="s">
        <v>5251</v>
      </c>
    </row>
    <row r="4746" spans="1:11" x14ac:dyDescent="0.2">
      <c r="A4746">
        <v>4741</v>
      </c>
      <c r="B4746" s="7">
        <f>'EstRev 6-11'!D181</f>
        <v>0</v>
      </c>
      <c r="C4746" s="3">
        <f t="shared" si="127"/>
        <v>4741</v>
      </c>
      <c r="E4746" s="2" t="b">
        <f t="shared" ca="1" si="126"/>
        <v>1</v>
      </c>
      <c r="F4746" s="2" cm="1">
        <f t="array" aca="1" ref="F4746" ca="1">IF(G4746&lt;&gt;"",INDIRECT("'"&amp;G4746&amp;"'!"&amp;H4746),"")</f>
        <v>0</v>
      </c>
      <c r="G4746" s="1533" t="s">
        <v>6773</v>
      </c>
      <c r="H4746" s="2" t="s">
        <v>5252</v>
      </c>
    </row>
    <row r="4747" spans="1:11" x14ac:dyDescent="0.2">
      <c r="A4747" s="1">
        <v>4742</v>
      </c>
      <c r="D4747" s="4"/>
      <c r="E4747" s="2" t="b">
        <f t="shared" ca="1" si="126"/>
        <v>1</v>
      </c>
      <c r="F4747" s="2" t="str" cm="1">
        <f t="array" aca="1" ref="F4747" ca="1">IF(G4747&lt;&gt;"",INDIRECT("'"&amp;G4747&amp;"'!"&amp;H4747),"")</f>
        <v/>
      </c>
      <c r="G4747" s="1533"/>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33" t="s">
        <v>6773</v>
      </c>
      <c r="H4748" s="2" t="s">
        <v>5253</v>
      </c>
    </row>
    <row r="4749" spans="1:11" x14ac:dyDescent="0.2">
      <c r="A4749">
        <v>4744</v>
      </c>
      <c r="B4749" s="7">
        <f>'EstRev 6-11'!C182</f>
        <v>0</v>
      </c>
      <c r="C4749" s="3">
        <f t="shared" si="127"/>
        <v>4744</v>
      </c>
      <c r="E4749" s="2" t="b">
        <f t="shared" ca="1" si="126"/>
        <v>1</v>
      </c>
      <c r="F4749" s="2" cm="1">
        <f t="array" aca="1" ref="F4749" ca="1">IF(G4749&lt;&gt;"",INDIRECT("'"&amp;G4749&amp;"'!"&amp;H4749),"")</f>
        <v>0</v>
      </c>
      <c r="G4749" s="1533" t="s">
        <v>6773</v>
      </c>
      <c r="H4749" s="2" t="s">
        <v>5254</v>
      </c>
    </row>
    <row r="4750" spans="1:11" x14ac:dyDescent="0.2">
      <c r="A4750">
        <v>4745</v>
      </c>
      <c r="B4750" s="7">
        <f>'EstRev 6-11'!D182</f>
        <v>0</v>
      </c>
      <c r="C4750" s="3">
        <f t="shared" si="127"/>
        <v>4745</v>
      </c>
      <c r="E4750" s="2" t="b">
        <f t="shared" ca="1" si="126"/>
        <v>1</v>
      </c>
      <c r="F4750" s="2" cm="1">
        <f t="array" aca="1" ref="F4750" ca="1">IF(G4750&lt;&gt;"",INDIRECT("'"&amp;G4750&amp;"'!"&amp;H4750),"")</f>
        <v>0</v>
      </c>
      <c r="G4750" s="1533" t="s">
        <v>6773</v>
      </c>
      <c r="H4750" s="2" t="s">
        <v>5255</v>
      </c>
    </row>
    <row r="4751" spans="1:11" x14ac:dyDescent="0.2">
      <c r="A4751" s="1">
        <v>4746</v>
      </c>
      <c r="D4751" s="4"/>
      <c r="E4751" s="2" t="b">
        <f t="shared" ca="1" si="126"/>
        <v>1</v>
      </c>
      <c r="F4751" s="2" t="str" cm="1">
        <f t="array" aca="1" ref="F4751" ca="1">IF(G4751&lt;&gt;"",INDIRECT("'"&amp;G4751&amp;"'!"&amp;H4751),"")</f>
        <v/>
      </c>
      <c r="G4751" s="1533"/>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33" t="s">
        <v>6773</v>
      </c>
      <c r="H4752" s="2" t="s">
        <v>5256</v>
      </c>
      <c r="I4752" s="4"/>
      <c r="J4752" s="4"/>
      <c r="K4752" s="4"/>
    </row>
    <row r="4753" spans="1:11" x14ac:dyDescent="0.2">
      <c r="A4753" s="1">
        <v>4748</v>
      </c>
      <c r="E4753" s="2" t="b">
        <f t="shared" ca="1" si="126"/>
        <v>1</v>
      </c>
      <c r="F4753" s="2" t="str" cm="1">
        <f t="array" aca="1" ref="F4753" ca="1">IF(G4753&lt;&gt;"",INDIRECT("'"&amp;G4753&amp;"'!"&amp;H4753),"")</f>
        <v/>
      </c>
      <c r="G4753" s="1533"/>
    </row>
    <row r="4754" spans="1:11" x14ac:dyDescent="0.2">
      <c r="A4754">
        <v>4749</v>
      </c>
      <c r="B4754" s="7">
        <f>'EstRev 6-11'!G181</f>
        <v>0</v>
      </c>
      <c r="C4754" s="3">
        <f t="shared" si="127"/>
        <v>4749</v>
      </c>
      <c r="E4754" s="2" t="b">
        <f t="shared" ca="1" si="126"/>
        <v>1</v>
      </c>
      <c r="F4754" s="2" cm="1">
        <f t="array" aca="1" ref="F4754" ca="1">IF(G4754&lt;&gt;"",INDIRECT("'"&amp;G4754&amp;"'!"&amp;H4754),"")</f>
        <v>0</v>
      </c>
      <c r="G4754" s="1533" t="s">
        <v>6773</v>
      </c>
      <c r="H4754" s="2" t="s">
        <v>5257</v>
      </c>
    </row>
    <row r="4755" spans="1:11" x14ac:dyDescent="0.2">
      <c r="A4755">
        <v>4750</v>
      </c>
      <c r="B4755" s="7">
        <f>'EstRev 6-11'!H181</f>
        <v>0</v>
      </c>
      <c r="C4755" s="3">
        <f t="shared" si="127"/>
        <v>4750</v>
      </c>
      <c r="E4755" s="2" t="b">
        <f t="shared" ca="1" si="126"/>
        <v>1</v>
      </c>
      <c r="F4755" s="2" cm="1">
        <f t="array" aca="1" ref="F4755" ca="1">IF(G4755&lt;&gt;"",INDIRECT("'"&amp;G4755&amp;"'!"&amp;H4755),"")</f>
        <v>0</v>
      </c>
      <c r="G4755" s="1533" t="s">
        <v>6773</v>
      </c>
      <c r="H4755" s="2" t="s">
        <v>5258</v>
      </c>
    </row>
    <row r="4756" spans="1:11" x14ac:dyDescent="0.2">
      <c r="A4756" s="1">
        <v>4751</v>
      </c>
      <c r="D4756" s="4"/>
      <c r="E4756" s="2" t="b">
        <f t="shared" ca="1" si="126"/>
        <v>1</v>
      </c>
      <c r="F4756" s="2" t="str" cm="1">
        <f t="array" aca="1" ref="F4756" ca="1">IF(G4756&lt;&gt;"",INDIRECT("'"&amp;G4756&amp;"'!"&amp;H4756),"")</f>
        <v/>
      </c>
      <c r="G4756" s="1533"/>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33" t="s">
        <v>6773</v>
      </c>
      <c r="H4757" s="2" t="s">
        <v>5259</v>
      </c>
    </row>
    <row r="4758" spans="1:11" x14ac:dyDescent="0.2">
      <c r="A4758">
        <v>4753</v>
      </c>
      <c r="B4758" s="7">
        <f>'EstRev 6-11'!H182</f>
        <v>0</v>
      </c>
      <c r="C4758" s="3">
        <f t="shared" si="127"/>
        <v>4753</v>
      </c>
      <c r="E4758" s="2" t="b">
        <f t="shared" ca="1" si="126"/>
        <v>1</v>
      </c>
      <c r="F4758" s="2" cm="1">
        <f t="array" aca="1" ref="F4758" ca="1">IF(G4758&lt;&gt;"",INDIRECT("'"&amp;G4758&amp;"'!"&amp;H4758),"")</f>
        <v>0</v>
      </c>
      <c r="G4758" s="1533" t="s">
        <v>6773</v>
      </c>
      <c r="H4758" s="2" t="s">
        <v>5260</v>
      </c>
    </row>
    <row r="4759" spans="1:11" x14ac:dyDescent="0.2">
      <c r="A4759" s="1">
        <v>4754</v>
      </c>
      <c r="D4759" s="4"/>
      <c r="E4759" s="2" t="b">
        <f t="shared" ca="1" si="126"/>
        <v>1</v>
      </c>
      <c r="F4759" s="2" t="str" cm="1">
        <f t="array" aca="1" ref="F4759" ca="1">IF(G4759&lt;&gt;"",INDIRECT("'"&amp;G4759&amp;"'!"&amp;H4759),"")</f>
        <v/>
      </c>
      <c r="G4759" s="1533"/>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33" t="s">
        <v>6773</v>
      </c>
      <c r="H4760" s="2" t="s">
        <v>5261</v>
      </c>
    </row>
    <row r="4761" spans="1:11" x14ac:dyDescent="0.2">
      <c r="A4761" s="1">
        <v>4756</v>
      </c>
      <c r="D4761" s="4"/>
      <c r="E4761" s="2" t="b">
        <f t="shared" ca="1" si="126"/>
        <v>1</v>
      </c>
      <c r="F4761" s="2" t="str" cm="1">
        <f t="array" aca="1" ref="F4761" ca="1">IF(G4761&lt;&gt;"",INDIRECT("'"&amp;G4761&amp;"'!"&amp;H4761),"")</f>
        <v/>
      </c>
      <c r="G4761" s="1533"/>
      <c r="I4761" s="4"/>
      <c r="J4761" s="4"/>
      <c r="K4761" s="4"/>
    </row>
    <row r="4762" spans="1:11" x14ac:dyDescent="0.2">
      <c r="A4762" s="1">
        <v>4757</v>
      </c>
      <c r="D4762" s="4"/>
      <c r="E4762" s="2" t="b">
        <f t="shared" ca="1" si="126"/>
        <v>1</v>
      </c>
      <c r="F4762" s="2" t="str" cm="1">
        <f t="array" aca="1" ref="F4762" ca="1">IF(G4762&lt;&gt;"",INDIRECT("'"&amp;G4762&amp;"'!"&amp;H4762),"")</f>
        <v/>
      </c>
      <c r="G4762" s="1533"/>
      <c r="I4762" s="4"/>
      <c r="J4762" s="4"/>
      <c r="K4762" s="4"/>
    </row>
    <row r="4763" spans="1:11" x14ac:dyDescent="0.2">
      <c r="A4763" s="1">
        <v>4758</v>
      </c>
      <c r="D4763" s="4"/>
      <c r="E4763" s="2" t="b">
        <f t="shared" ca="1" si="126"/>
        <v>1</v>
      </c>
      <c r="F4763" s="2" t="str" cm="1">
        <f t="array" aca="1" ref="F4763" ca="1">IF(G4763&lt;&gt;"",INDIRECT("'"&amp;G4763&amp;"'!"&amp;H4763),"")</f>
        <v/>
      </c>
      <c r="G4763" s="1533"/>
      <c r="I4763" s="4"/>
      <c r="J4763" s="4"/>
      <c r="K4763" s="4"/>
    </row>
    <row r="4764" spans="1:11" x14ac:dyDescent="0.2">
      <c r="A4764" s="1">
        <v>4759</v>
      </c>
      <c r="D4764" s="4"/>
      <c r="E4764" s="2" t="b">
        <f t="shared" ca="1" si="126"/>
        <v>1</v>
      </c>
      <c r="F4764" s="2" t="str" cm="1">
        <f t="array" aca="1" ref="F4764" ca="1">IF(G4764&lt;&gt;"",INDIRECT("'"&amp;G4764&amp;"'!"&amp;H4764),"")</f>
        <v/>
      </c>
      <c r="G4764" s="1533"/>
      <c r="I4764" s="4"/>
      <c r="J4764" s="4"/>
      <c r="K4764" s="4"/>
    </row>
    <row r="4765" spans="1:11" x14ac:dyDescent="0.2">
      <c r="A4765" s="1">
        <v>4760</v>
      </c>
      <c r="D4765" s="4"/>
      <c r="E4765" s="2" t="b">
        <f t="shared" ca="1" si="126"/>
        <v>1</v>
      </c>
      <c r="F4765" s="2" t="str" cm="1">
        <f t="array" aca="1" ref="F4765" ca="1">IF(G4765&lt;&gt;"",INDIRECT("'"&amp;G4765&amp;"'!"&amp;H4765),"")</f>
        <v/>
      </c>
      <c r="G4765" s="1533"/>
      <c r="I4765" s="4"/>
      <c r="J4765" s="4"/>
      <c r="K4765" s="4"/>
    </row>
    <row r="4766" spans="1:11" x14ac:dyDescent="0.2">
      <c r="A4766" s="1">
        <v>4761</v>
      </c>
      <c r="D4766" s="4"/>
      <c r="E4766" s="2" t="b">
        <f t="shared" ca="1" si="126"/>
        <v>1</v>
      </c>
      <c r="F4766" s="2" t="str" cm="1">
        <f t="array" aca="1" ref="F4766" ca="1">IF(G4766&lt;&gt;"",INDIRECT("'"&amp;G4766&amp;"'!"&amp;H4766),"")</f>
        <v/>
      </c>
      <c r="G4766" s="1533"/>
      <c r="I4766" s="4"/>
      <c r="J4766" s="4"/>
      <c r="K4766" s="4"/>
    </row>
    <row r="4767" spans="1:11" x14ac:dyDescent="0.2">
      <c r="A4767" s="1">
        <v>4762</v>
      </c>
      <c r="D4767" s="4"/>
      <c r="E4767" s="2" t="b">
        <f t="shared" ca="1" si="126"/>
        <v>1</v>
      </c>
      <c r="F4767" s="2" t="str" cm="1">
        <f t="array" aca="1" ref="F4767" ca="1">IF(G4767&lt;&gt;"",INDIRECT("'"&amp;G4767&amp;"'!"&amp;H4767),"")</f>
        <v/>
      </c>
      <c r="G4767" s="1533"/>
      <c r="I4767" s="4"/>
      <c r="J4767" s="4"/>
      <c r="K4767" s="4"/>
    </row>
    <row r="4768" spans="1:11" x14ac:dyDescent="0.2">
      <c r="A4768" s="1">
        <v>4763</v>
      </c>
      <c r="D4768" s="4"/>
      <c r="E4768" s="2" t="b">
        <f t="shared" ca="1" si="126"/>
        <v>1</v>
      </c>
      <c r="F4768" s="2" t="str" cm="1">
        <f t="array" aca="1" ref="F4768" ca="1">IF(G4768&lt;&gt;"",INDIRECT("'"&amp;G4768&amp;"'!"&amp;H4768),"")</f>
        <v/>
      </c>
      <c r="G4768" s="1533"/>
      <c r="I4768" s="4"/>
      <c r="J4768" s="4"/>
      <c r="K4768" s="4"/>
    </row>
    <row r="4769" spans="1:11" x14ac:dyDescent="0.2">
      <c r="A4769" s="1">
        <v>4764</v>
      </c>
      <c r="D4769" s="4"/>
      <c r="E4769" s="2" t="b">
        <f t="shared" ca="1" si="126"/>
        <v>1</v>
      </c>
      <c r="F4769" s="2" t="str" cm="1">
        <f t="array" aca="1" ref="F4769" ca="1">IF(G4769&lt;&gt;"",INDIRECT("'"&amp;G4769&amp;"'!"&amp;H4769),"")</f>
        <v/>
      </c>
      <c r="G4769" s="1533"/>
      <c r="I4769" s="4"/>
      <c r="J4769" s="4"/>
      <c r="K4769" s="4"/>
    </row>
    <row r="4770" spans="1:11" x14ac:dyDescent="0.2">
      <c r="A4770" s="1">
        <v>4765</v>
      </c>
      <c r="D4770" s="4"/>
      <c r="E4770" s="2" t="b">
        <f t="shared" ca="1" si="126"/>
        <v>1</v>
      </c>
      <c r="F4770" s="2" t="str" cm="1">
        <f t="array" aca="1" ref="F4770" ca="1">IF(G4770&lt;&gt;"",INDIRECT("'"&amp;G4770&amp;"'!"&amp;H4770),"")</f>
        <v/>
      </c>
      <c r="G4770" s="1533"/>
      <c r="I4770" s="4"/>
      <c r="J4770" s="4"/>
      <c r="K4770" s="4"/>
    </row>
    <row r="4771" spans="1:11" x14ac:dyDescent="0.2">
      <c r="A4771" s="1">
        <v>4766</v>
      </c>
      <c r="D4771" s="4"/>
      <c r="E4771" s="2" t="b">
        <f t="shared" ca="1" si="126"/>
        <v>1</v>
      </c>
      <c r="F4771" s="2" t="str" cm="1">
        <f t="array" aca="1" ref="F4771" ca="1">IF(G4771&lt;&gt;"",INDIRECT("'"&amp;G4771&amp;"'!"&amp;H4771),"")</f>
        <v/>
      </c>
      <c r="G4771" s="1533"/>
      <c r="I4771" s="4"/>
      <c r="J4771" s="4"/>
      <c r="K4771" s="4"/>
    </row>
    <row r="4772" spans="1:11" x14ac:dyDescent="0.2">
      <c r="A4772" s="1">
        <v>4767</v>
      </c>
      <c r="D4772" s="4"/>
      <c r="E4772" s="2" t="b">
        <f t="shared" ca="1" si="126"/>
        <v>1</v>
      </c>
      <c r="F4772" s="2" t="str" cm="1">
        <f t="array" aca="1" ref="F4772" ca="1">IF(G4772&lt;&gt;"",INDIRECT("'"&amp;G4772&amp;"'!"&amp;H4772),"")</f>
        <v/>
      </c>
      <c r="G4772" s="1533"/>
      <c r="I4772" s="4"/>
      <c r="J4772" s="4"/>
      <c r="K4772" s="4"/>
    </row>
    <row r="4773" spans="1:11" x14ac:dyDescent="0.2">
      <c r="A4773" s="1">
        <v>4768</v>
      </c>
      <c r="D4773" s="4"/>
      <c r="E4773" s="2" t="b">
        <f t="shared" ca="1" si="126"/>
        <v>1</v>
      </c>
      <c r="F4773" s="2" t="str" cm="1">
        <f t="array" aca="1" ref="F4773" ca="1">IF(G4773&lt;&gt;"",INDIRECT("'"&amp;G4773&amp;"'!"&amp;H4773),"")</f>
        <v/>
      </c>
      <c r="G4773" s="1533"/>
      <c r="I4773" s="4"/>
      <c r="J4773" s="4"/>
      <c r="K4773" s="4"/>
    </row>
    <row r="4774" spans="1:11" x14ac:dyDescent="0.2">
      <c r="A4774" s="1">
        <v>4769</v>
      </c>
      <c r="D4774" s="4"/>
      <c r="E4774" s="2" t="b">
        <f t="shared" ca="1" si="126"/>
        <v>1</v>
      </c>
      <c r="F4774" s="2" t="str" cm="1">
        <f t="array" aca="1" ref="F4774" ca="1">IF(G4774&lt;&gt;"",INDIRECT("'"&amp;G4774&amp;"'!"&amp;H4774),"")</f>
        <v/>
      </c>
      <c r="G4774" s="1533"/>
      <c r="I4774" s="4"/>
      <c r="J4774" s="4"/>
      <c r="K4774" s="4"/>
    </row>
    <row r="4775" spans="1:11" x14ac:dyDescent="0.2">
      <c r="A4775" s="1">
        <v>4770</v>
      </c>
      <c r="D4775" s="3" t="s">
        <v>298</v>
      </c>
      <c r="E4775" s="2" t="b">
        <f t="shared" ca="1" si="126"/>
        <v>1</v>
      </c>
      <c r="F4775" s="2" t="str" cm="1">
        <f t="array" aca="1" ref="F4775" ca="1">IF(G4775&lt;&gt;"",INDIRECT("'"&amp;G4775&amp;"'!"&amp;H4775),"")</f>
        <v/>
      </c>
      <c r="G4775" s="1533"/>
    </row>
    <row r="4776" spans="1:11" x14ac:dyDescent="0.2">
      <c r="A4776" s="1">
        <v>4771</v>
      </c>
      <c r="D4776" s="3" t="s">
        <v>298</v>
      </c>
      <c r="E4776" s="2" t="b">
        <f t="shared" ca="1" si="126"/>
        <v>1</v>
      </c>
      <c r="F4776" s="2" t="str" cm="1">
        <f t="array" aca="1" ref="F4776" ca="1">IF(G4776&lt;&gt;"",INDIRECT("'"&amp;G4776&amp;"'!"&amp;H4776),"")</f>
        <v/>
      </c>
      <c r="G4776" s="1533"/>
    </row>
    <row r="4777" spans="1:11" x14ac:dyDescent="0.2">
      <c r="A4777" s="1">
        <v>4772</v>
      </c>
      <c r="D4777" s="3" t="s">
        <v>298</v>
      </c>
      <c r="E4777" s="2" t="b">
        <f t="shared" ca="1" si="126"/>
        <v>1</v>
      </c>
      <c r="F4777" s="2" t="str" cm="1">
        <f t="array" aca="1" ref="F4777" ca="1">IF(G4777&lt;&gt;"",INDIRECT("'"&amp;G4777&amp;"'!"&amp;H4777),"")</f>
        <v/>
      </c>
      <c r="G4777" s="1533"/>
    </row>
    <row r="4778" spans="1:11" x14ac:dyDescent="0.2">
      <c r="A4778" s="1">
        <v>4773</v>
      </c>
      <c r="D4778" s="4"/>
      <c r="E4778" s="2" t="b">
        <f t="shared" ca="1" si="126"/>
        <v>1</v>
      </c>
      <c r="F4778" s="2" t="str" cm="1">
        <f t="array" aca="1" ref="F4778" ca="1">IF(G4778&lt;&gt;"",INDIRECT("'"&amp;G4778&amp;"'!"&amp;H4778),"")</f>
        <v/>
      </c>
      <c r="G4778" s="1533"/>
      <c r="I4778" s="4"/>
      <c r="J4778" s="4"/>
      <c r="K4778" s="4"/>
    </row>
    <row r="4779" spans="1:11" x14ac:dyDescent="0.2">
      <c r="A4779" s="1">
        <v>4774</v>
      </c>
      <c r="D4779" s="4"/>
      <c r="E4779" s="2" t="b">
        <f t="shared" ca="1" si="126"/>
        <v>1</v>
      </c>
      <c r="F4779" s="2" t="str" cm="1">
        <f t="array" aca="1" ref="F4779" ca="1">IF(G4779&lt;&gt;"",INDIRECT("'"&amp;G4779&amp;"'!"&amp;H4779),"")</f>
        <v/>
      </c>
      <c r="G4779" s="1533"/>
      <c r="I4779" s="4"/>
      <c r="J4779" s="4"/>
      <c r="K4779" s="4"/>
    </row>
    <row r="4780" spans="1:11" x14ac:dyDescent="0.2">
      <c r="A4780" s="1">
        <v>4775</v>
      </c>
      <c r="D4780" s="4"/>
      <c r="E4780" s="2" t="b">
        <f t="shared" ca="1" si="126"/>
        <v>1</v>
      </c>
      <c r="F4780" s="2" t="str" cm="1">
        <f t="array" aca="1" ref="F4780" ca="1">IF(G4780&lt;&gt;"",INDIRECT("'"&amp;G4780&amp;"'!"&amp;H4780),"")</f>
        <v/>
      </c>
      <c r="G4780" s="1533"/>
      <c r="I4780" s="4"/>
      <c r="J4780" s="4"/>
      <c r="K4780" s="4"/>
    </row>
    <row r="4781" spans="1:11" x14ac:dyDescent="0.2">
      <c r="A4781" s="1">
        <v>4776</v>
      </c>
      <c r="D4781" s="4"/>
      <c r="E4781" s="2" t="b">
        <f t="shared" ca="1" si="126"/>
        <v>1</v>
      </c>
      <c r="F4781" s="2" t="str" cm="1">
        <f t="array" aca="1" ref="F4781" ca="1">IF(G4781&lt;&gt;"",INDIRECT("'"&amp;G4781&amp;"'!"&amp;H4781),"")</f>
        <v/>
      </c>
      <c r="G4781" s="1533"/>
      <c r="I4781" s="4"/>
      <c r="J4781" s="4"/>
      <c r="K4781" s="4"/>
    </row>
    <row r="4782" spans="1:11" x14ac:dyDescent="0.2">
      <c r="A4782" s="1">
        <v>4777</v>
      </c>
      <c r="D4782" s="4"/>
      <c r="E4782" s="2" t="b">
        <f t="shared" ca="1" si="126"/>
        <v>1</v>
      </c>
      <c r="F4782" s="2" t="str" cm="1">
        <f t="array" aca="1" ref="F4782" ca="1">IF(G4782&lt;&gt;"",INDIRECT("'"&amp;G4782&amp;"'!"&amp;H4782),"")</f>
        <v/>
      </c>
      <c r="G4782" s="1533"/>
      <c r="I4782" s="4"/>
      <c r="J4782" s="4"/>
      <c r="K4782" s="4"/>
    </row>
    <row r="4783" spans="1:11" x14ac:dyDescent="0.2">
      <c r="A4783" s="1">
        <v>4778</v>
      </c>
      <c r="D4783" s="4"/>
      <c r="E4783" s="2" t="b">
        <f t="shared" ca="1" si="126"/>
        <v>1</v>
      </c>
      <c r="F4783" s="2" t="str" cm="1">
        <f t="array" aca="1" ref="F4783" ca="1">IF(G4783&lt;&gt;"",INDIRECT("'"&amp;G4783&amp;"'!"&amp;H4783),"")</f>
        <v/>
      </c>
      <c r="G4783" s="1533"/>
      <c r="I4783" s="4"/>
      <c r="J4783" s="4"/>
      <c r="K4783" s="4"/>
    </row>
    <row r="4784" spans="1:11" x14ac:dyDescent="0.2">
      <c r="A4784" s="1">
        <v>4779</v>
      </c>
      <c r="D4784" s="4"/>
      <c r="E4784" s="2" t="b">
        <f t="shared" ca="1" si="126"/>
        <v>1</v>
      </c>
      <c r="F4784" s="2" t="str" cm="1">
        <f t="array" aca="1" ref="F4784" ca="1">IF(G4784&lt;&gt;"",INDIRECT("'"&amp;G4784&amp;"'!"&amp;H4784),"")</f>
        <v/>
      </c>
      <c r="G4784" s="1533"/>
      <c r="I4784" s="4"/>
      <c r="J4784" s="4"/>
      <c r="K4784" s="4"/>
    </row>
    <row r="4785" spans="1:11" x14ac:dyDescent="0.2">
      <c r="A4785" s="1">
        <v>4780</v>
      </c>
      <c r="D4785" s="4"/>
      <c r="E4785" s="2" t="b">
        <f t="shared" ca="1" si="126"/>
        <v>1</v>
      </c>
      <c r="F4785" s="2" t="str" cm="1">
        <f t="array" aca="1" ref="F4785" ca="1">IF(G4785&lt;&gt;"",INDIRECT("'"&amp;G4785&amp;"'!"&amp;H4785),"")</f>
        <v/>
      </c>
      <c r="G4785" s="1533"/>
      <c r="I4785" s="4"/>
      <c r="J4785" s="4"/>
      <c r="K4785" s="4"/>
    </row>
    <row r="4786" spans="1:11" x14ac:dyDescent="0.2">
      <c r="A4786" s="1">
        <v>4781</v>
      </c>
      <c r="D4786" s="4"/>
      <c r="E4786" s="2" t="b">
        <f t="shared" ca="1" si="126"/>
        <v>1</v>
      </c>
      <c r="F4786" s="2" t="str" cm="1">
        <f t="array" aca="1" ref="F4786" ca="1">IF(G4786&lt;&gt;"",INDIRECT("'"&amp;G4786&amp;"'!"&amp;H4786),"")</f>
        <v/>
      </c>
      <c r="G4786" s="1533"/>
      <c r="I4786" s="4"/>
      <c r="J4786" s="4"/>
      <c r="K4786" s="4"/>
    </row>
    <row r="4787" spans="1:11" x14ac:dyDescent="0.2">
      <c r="A4787" s="1">
        <v>4782</v>
      </c>
      <c r="D4787" s="4"/>
      <c r="E4787" s="2" t="b">
        <f t="shared" ca="1" si="126"/>
        <v>1</v>
      </c>
      <c r="F4787" s="2" t="str" cm="1">
        <f t="array" aca="1" ref="F4787" ca="1">IF(G4787&lt;&gt;"",INDIRECT("'"&amp;G4787&amp;"'!"&amp;H4787),"")</f>
        <v/>
      </c>
      <c r="G4787" s="1533"/>
      <c r="I4787" s="4"/>
      <c r="J4787" s="4"/>
      <c r="K4787" s="4"/>
    </row>
    <row r="4788" spans="1:11" x14ac:dyDescent="0.2">
      <c r="A4788" s="1">
        <v>4783</v>
      </c>
      <c r="D4788" s="4"/>
      <c r="E4788" s="2" t="b">
        <f t="shared" ca="1" si="126"/>
        <v>1</v>
      </c>
      <c r="F4788" s="2" t="str" cm="1">
        <f t="array" aca="1" ref="F4788" ca="1">IF(G4788&lt;&gt;"",INDIRECT("'"&amp;G4788&amp;"'!"&amp;H4788),"")</f>
        <v/>
      </c>
      <c r="G4788" s="1533"/>
      <c r="I4788" s="4"/>
      <c r="J4788" s="4"/>
      <c r="K4788" s="4"/>
    </row>
    <row r="4789" spans="1:11" x14ac:dyDescent="0.2">
      <c r="A4789" s="1">
        <v>4784</v>
      </c>
      <c r="D4789" s="4"/>
      <c r="E4789" s="2" t="b">
        <f t="shared" ca="1" si="126"/>
        <v>1</v>
      </c>
      <c r="F4789" s="2" t="str" cm="1">
        <f t="array" aca="1" ref="F4789" ca="1">IF(G4789&lt;&gt;"",INDIRECT("'"&amp;G4789&amp;"'!"&amp;H4789),"")</f>
        <v/>
      </c>
      <c r="G4789" s="1533"/>
      <c r="I4789" s="4"/>
      <c r="J4789" s="4"/>
      <c r="K4789" s="4"/>
    </row>
    <row r="4790" spans="1:11" x14ac:dyDescent="0.2">
      <c r="A4790" s="1">
        <v>4785</v>
      </c>
      <c r="D4790" s="3" t="s">
        <v>298</v>
      </c>
      <c r="E4790" s="2" t="b">
        <f t="shared" ca="1" si="126"/>
        <v>1</v>
      </c>
      <c r="F4790" s="2" t="str" cm="1">
        <f t="array" aca="1" ref="F4790" ca="1">IF(G4790&lt;&gt;"",INDIRECT("'"&amp;G4790&amp;"'!"&amp;H4790),"")</f>
        <v/>
      </c>
      <c r="G4790" s="1533"/>
    </row>
    <row r="4791" spans="1:11" x14ac:dyDescent="0.2">
      <c r="A4791" s="1">
        <v>4786</v>
      </c>
      <c r="D4791" s="3" t="s">
        <v>298</v>
      </c>
      <c r="E4791" s="2" t="b">
        <f t="shared" ca="1" si="126"/>
        <v>1</v>
      </c>
      <c r="F4791" s="2" t="str" cm="1">
        <f t="array" aca="1" ref="F4791" ca="1">IF(G4791&lt;&gt;"",INDIRECT("'"&amp;G4791&amp;"'!"&amp;H4791),"")</f>
        <v/>
      </c>
      <c r="G4791" s="1533"/>
    </row>
    <row r="4792" spans="1:11" x14ac:dyDescent="0.2">
      <c r="A4792" s="1">
        <v>4787</v>
      </c>
      <c r="D4792" s="3" t="s">
        <v>298</v>
      </c>
      <c r="E4792" s="2" t="b">
        <f t="shared" ca="1" si="126"/>
        <v>1</v>
      </c>
      <c r="F4792" s="2" t="str" cm="1">
        <f t="array" aca="1" ref="F4792" ca="1">IF(G4792&lt;&gt;"",INDIRECT("'"&amp;G4792&amp;"'!"&amp;H4792),"")</f>
        <v/>
      </c>
      <c r="G4792" s="1533"/>
    </row>
    <row r="4793" spans="1:11" x14ac:dyDescent="0.2">
      <c r="A4793" s="1">
        <v>4788</v>
      </c>
      <c r="D4793" s="4"/>
      <c r="E4793" s="2" t="b">
        <f t="shared" ca="1" si="126"/>
        <v>1</v>
      </c>
      <c r="F4793" s="2" t="str" cm="1">
        <f t="array" aca="1" ref="F4793" ca="1">IF(G4793&lt;&gt;"",INDIRECT("'"&amp;G4793&amp;"'!"&amp;H4793),"")</f>
        <v/>
      </c>
      <c r="G4793" s="1533"/>
      <c r="I4793" s="4"/>
      <c r="J4793" s="4"/>
      <c r="K4793" s="4"/>
    </row>
    <row r="4794" spans="1:11" x14ac:dyDescent="0.2">
      <c r="A4794" s="1">
        <v>4789</v>
      </c>
      <c r="D4794" s="4"/>
      <c r="E4794" s="2" t="b">
        <f t="shared" ca="1" si="126"/>
        <v>1</v>
      </c>
      <c r="F4794" s="2" t="str" cm="1">
        <f t="array" aca="1" ref="F4794" ca="1">IF(G4794&lt;&gt;"",INDIRECT("'"&amp;G4794&amp;"'!"&amp;H4794),"")</f>
        <v/>
      </c>
      <c r="G4794" s="1533"/>
      <c r="I4794" s="4"/>
      <c r="J4794" s="4"/>
      <c r="K4794" s="4"/>
    </row>
    <row r="4795" spans="1:11" x14ac:dyDescent="0.2">
      <c r="A4795" s="1">
        <v>4790</v>
      </c>
      <c r="D4795" s="4"/>
      <c r="E4795" s="2" t="b">
        <f t="shared" ca="1" si="126"/>
        <v>1</v>
      </c>
      <c r="F4795" s="2" t="str" cm="1">
        <f t="array" aca="1" ref="F4795" ca="1">IF(G4795&lt;&gt;"",INDIRECT("'"&amp;G4795&amp;"'!"&amp;H4795),"")</f>
        <v/>
      </c>
      <c r="G4795" s="1533"/>
      <c r="I4795" s="4"/>
      <c r="J4795" s="4"/>
      <c r="K4795" s="4"/>
    </row>
    <row r="4796" spans="1:11" x14ac:dyDescent="0.2">
      <c r="A4796">
        <v>4791</v>
      </c>
      <c r="B4796" s="7">
        <f>'EstRev 6-11'!C269</f>
        <v>40000</v>
      </c>
      <c r="C4796" s="3">
        <f t="shared" si="127"/>
        <v>-35209</v>
      </c>
      <c r="E4796" s="2" t="b">
        <f t="shared" ca="1" si="126"/>
        <v>1</v>
      </c>
      <c r="F4796" s="2" cm="1">
        <f t="array" aca="1" ref="F4796" ca="1">IF(G4796&lt;&gt;"",INDIRECT("'"&amp;G4796&amp;"'!"&amp;H4796),"")</f>
        <v>40000</v>
      </c>
      <c r="G4796" s="1533" t="s">
        <v>6773</v>
      </c>
      <c r="H4796" s="2" t="s">
        <v>5262</v>
      </c>
    </row>
    <row r="4797" spans="1:11" x14ac:dyDescent="0.2">
      <c r="A4797">
        <v>4792</v>
      </c>
      <c r="B4797" s="7">
        <f>'EstRev 6-11'!D269</f>
        <v>0</v>
      </c>
      <c r="C4797" s="3">
        <f t="shared" si="127"/>
        <v>4792</v>
      </c>
      <c r="E4797" s="2" t="b">
        <f t="shared" ca="1" si="126"/>
        <v>1</v>
      </c>
      <c r="F4797" s="2" cm="1">
        <f t="array" aca="1" ref="F4797" ca="1">IF(G4797&lt;&gt;"",INDIRECT("'"&amp;G4797&amp;"'!"&amp;H4797),"")</f>
        <v>0</v>
      </c>
      <c r="G4797" s="1533" t="s">
        <v>6773</v>
      </c>
      <c r="H4797" s="2" t="s">
        <v>4772</v>
      </c>
    </row>
    <row r="4798" spans="1:11" x14ac:dyDescent="0.2">
      <c r="A4798" s="1">
        <v>4793</v>
      </c>
      <c r="D4798" s="4"/>
      <c r="E4798" s="2" t="b">
        <f t="shared" ca="1" si="126"/>
        <v>1</v>
      </c>
      <c r="F4798" s="2" t="str" cm="1">
        <f t="array" aca="1" ref="F4798" ca="1">IF(G4798&lt;&gt;"",INDIRECT("'"&amp;G4798&amp;"'!"&amp;H4798),"")</f>
        <v/>
      </c>
      <c r="G4798" s="1533"/>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33" t="s">
        <v>6773</v>
      </c>
      <c r="H4799" s="2" t="s">
        <v>5263</v>
      </c>
    </row>
    <row r="4800" spans="1:11" x14ac:dyDescent="0.2">
      <c r="A4800" s="1">
        <v>4795</v>
      </c>
      <c r="D4800" s="4"/>
      <c r="E4800" s="2" t="b">
        <f t="shared" ca="1" si="126"/>
        <v>1</v>
      </c>
      <c r="F4800" s="2" t="str" cm="1">
        <f t="array" aca="1" ref="F4800" ca="1">IF(G4800&lt;&gt;"",INDIRECT("'"&amp;G4800&amp;"'!"&amp;H4800),"")</f>
        <v/>
      </c>
      <c r="G4800" s="1533"/>
      <c r="I4800" s="4"/>
      <c r="J4800" s="4"/>
      <c r="K4800" s="4"/>
    </row>
    <row r="4801" spans="1:11" x14ac:dyDescent="0.2">
      <c r="A4801" s="1">
        <v>4796</v>
      </c>
      <c r="D4801" s="3" t="s">
        <v>298</v>
      </c>
      <c r="E4801" s="2" t="b">
        <f t="shared" ca="1" si="126"/>
        <v>1</v>
      </c>
      <c r="F4801" s="2" t="str" cm="1">
        <f t="array" aca="1" ref="F4801" ca="1">IF(G4801&lt;&gt;"",INDIRECT("'"&amp;G4801&amp;"'!"&amp;H4801),"")</f>
        <v/>
      </c>
      <c r="G4801" s="1533"/>
    </row>
    <row r="4802" spans="1:11" x14ac:dyDescent="0.2">
      <c r="A4802" s="1">
        <v>4797</v>
      </c>
      <c r="D4802" s="4"/>
      <c r="E4802" s="2" t="b">
        <f t="shared" ref="E4802:E4865" ca="1" si="128">F4802=B4802</f>
        <v>1</v>
      </c>
      <c r="F4802" s="2" t="str" cm="1">
        <f t="array" aca="1" ref="F4802" ca="1">IF(G4802&lt;&gt;"",INDIRECT("'"&amp;G4802&amp;"'!"&amp;H4802),"")</f>
        <v/>
      </c>
      <c r="G4802" s="1533"/>
      <c r="I4802" s="4"/>
      <c r="J4802" s="4"/>
      <c r="K4802" s="4"/>
    </row>
    <row r="4803" spans="1:11" x14ac:dyDescent="0.2">
      <c r="A4803" s="1">
        <v>4798</v>
      </c>
      <c r="D4803" s="4"/>
      <c r="E4803" s="2" t="b">
        <f t="shared" ca="1" si="128"/>
        <v>1</v>
      </c>
      <c r="F4803" s="2" t="str" cm="1">
        <f t="array" aca="1" ref="F4803" ca="1">IF(G4803&lt;&gt;"",INDIRECT("'"&amp;G4803&amp;"'!"&amp;H4803),"")</f>
        <v/>
      </c>
      <c r="G4803" s="1533"/>
      <c r="I4803" s="4"/>
      <c r="J4803" s="4"/>
      <c r="K4803" s="4"/>
    </row>
    <row r="4804" spans="1:11" x14ac:dyDescent="0.2">
      <c r="A4804" s="1">
        <v>4799</v>
      </c>
      <c r="D4804" s="4"/>
      <c r="E4804" s="2" t="b">
        <f t="shared" ca="1" si="128"/>
        <v>1</v>
      </c>
      <c r="F4804" s="2" t="str" cm="1">
        <f t="array" aca="1" ref="F4804" ca="1">IF(G4804&lt;&gt;"",INDIRECT("'"&amp;G4804&amp;"'!"&amp;H4804),"")</f>
        <v/>
      </c>
      <c r="G4804" s="1533"/>
      <c r="I4804" s="4"/>
      <c r="J4804" s="4"/>
      <c r="K4804" s="4"/>
    </row>
    <row r="4805" spans="1:11" x14ac:dyDescent="0.2">
      <c r="A4805" s="1">
        <v>4800</v>
      </c>
      <c r="D4805" s="4"/>
      <c r="E4805" s="2" t="b">
        <f t="shared" ca="1" si="128"/>
        <v>1</v>
      </c>
      <c r="F4805" s="2" t="str" cm="1">
        <f t="array" aca="1" ref="F4805" ca="1">IF(G4805&lt;&gt;"",INDIRECT("'"&amp;G4805&amp;"'!"&amp;H4805),"")</f>
        <v/>
      </c>
      <c r="G4805" s="1533"/>
      <c r="I4805" s="4"/>
      <c r="J4805" s="4"/>
      <c r="K4805" s="4"/>
    </row>
    <row r="4806" spans="1:11" x14ac:dyDescent="0.2">
      <c r="A4806" s="1">
        <v>4801</v>
      </c>
      <c r="D4806" s="3" t="s">
        <v>299</v>
      </c>
      <c r="E4806" s="2" t="b">
        <f t="shared" ca="1" si="128"/>
        <v>1</v>
      </c>
      <c r="F4806" s="2" t="str" cm="1">
        <f t="array" aca="1" ref="F4806" ca="1">IF(G4806&lt;&gt;"",INDIRECT("'"&amp;G4806&amp;"'!"&amp;H4806),"")</f>
        <v/>
      </c>
      <c r="G4806" s="1533"/>
    </row>
    <row r="4807" spans="1:11" x14ac:dyDescent="0.2">
      <c r="A4807" s="1">
        <v>4802</v>
      </c>
      <c r="D4807" s="4"/>
      <c r="E4807" s="2" t="b">
        <f t="shared" ca="1" si="128"/>
        <v>1</v>
      </c>
      <c r="F4807" s="2" t="str" cm="1">
        <f t="array" aca="1" ref="F4807" ca="1">IF(G4807&lt;&gt;"",INDIRECT("'"&amp;G4807&amp;"'!"&amp;H4807),"")</f>
        <v/>
      </c>
      <c r="G4807" s="1533"/>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33" t="s">
        <v>6773</v>
      </c>
      <c r="H4808" s="2" t="s">
        <v>5264</v>
      </c>
    </row>
    <row r="4809" spans="1:11" x14ac:dyDescent="0.2">
      <c r="A4809">
        <v>4804</v>
      </c>
      <c r="B4809" s="7">
        <f>'EstRev 6-11'!H269</f>
        <v>0</v>
      </c>
      <c r="C4809" s="3">
        <f t="shared" si="129"/>
        <v>4804</v>
      </c>
      <c r="E4809" s="2" t="b">
        <f t="shared" ca="1" si="128"/>
        <v>1</v>
      </c>
      <c r="F4809" s="2" cm="1">
        <f t="array" aca="1" ref="F4809" ca="1">IF(G4809&lt;&gt;"",INDIRECT("'"&amp;G4809&amp;"'!"&amp;H4809),"")</f>
        <v>0</v>
      </c>
      <c r="G4809" s="1533" t="s">
        <v>6773</v>
      </c>
      <c r="H4809" s="2" t="s">
        <v>5265</v>
      </c>
    </row>
    <row r="4810" spans="1:11" x14ac:dyDescent="0.2">
      <c r="A4810" s="1">
        <v>4805</v>
      </c>
      <c r="D4810" s="4"/>
      <c r="E4810" s="2" t="b">
        <f t="shared" ca="1" si="128"/>
        <v>1</v>
      </c>
      <c r="F4810" s="2" t="str" cm="1">
        <f t="array" aca="1" ref="F4810" ca="1">IF(G4810&lt;&gt;"",INDIRECT("'"&amp;G4810&amp;"'!"&amp;H4810),"")</f>
        <v/>
      </c>
      <c r="G4810" s="1533"/>
      <c r="I4810" s="4"/>
      <c r="J4810" s="4"/>
      <c r="K4810" s="4"/>
    </row>
    <row r="4811" spans="1:11" x14ac:dyDescent="0.2">
      <c r="A4811" s="1">
        <v>4806</v>
      </c>
      <c r="D4811" s="4"/>
      <c r="E4811" s="2" t="b">
        <f t="shared" ca="1" si="128"/>
        <v>1</v>
      </c>
      <c r="F4811" s="2" t="str" cm="1">
        <f t="array" aca="1" ref="F4811" ca="1">IF(G4811&lt;&gt;"",INDIRECT("'"&amp;G4811&amp;"'!"&amp;H4811),"")</f>
        <v/>
      </c>
      <c r="G4811" s="1533"/>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33" t="s">
        <v>6773</v>
      </c>
      <c r="H4812" s="2" t="s">
        <v>4819</v>
      </c>
    </row>
    <row r="4813" spans="1:11" x14ac:dyDescent="0.2">
      <c r="A4813" s="1">
        <v>4808</v>
      </c>
      <c r="D4813" s="4"/>
      <c r="E4813" s="2" t="b">
        <f t="shared" ca="1" si="128"/>
        <v>1</v>
      </c>
      <c r="F4813" s="2" t="str" cm="1">
        <f t="array" aca="1" ref="F4813" ca="1">IF(G4813&lt;&gt;"",INDIRECT("'"&amp;G4813&amp;"'!"&amp;H4813),"")</f>
        <v/>
      </c>
      <c r="G4813" s="1533"/>
      <c r="I4813" s="4"/>
      <c r="J4813" s="4"/>
      <c r="K4813" s="4"/>
    </row>
    <row r="4814" spans="1:11" x14ac:dyDescent="0.2">
      <c r="A4814" s="1">
        <v>4809</v>
      </c>
      <c r="D4814" s="4"/>
      <c r="E4814" s="2" t="b">
        <f t="shared" ca="1" si="128"/>
        <v>1</v>
      </c>
      <c r="F4814" s="2" t="str" cm="1">
        <f t="array" aca="1" ref="F4814" ca="1">IF(G4814&lt;&gt;"",INDIRECT("'"&amp;G4814&amp;"'!"&amp;H4814),"")</f>
        <v/>
      </c>
      <c r="G4814" s="1533"/>
      <c r="I4814" s="4"/>
      <c r="J4814" s="4"/>
      <c r="K4814" s="4"/>
    </row>
    <row r="4815" spans="1:11" x14ac:dyDescent="0.2">
      <c r="A4815" s="1">
        <v>4810</v>
      </c>
      <c r="D4815" s="4"/>
      <c r="E4815" s="2" t="b">
        <f t="shared" ca="1" si="128"/>
        <v>1</v>
      </c>
      <c r="F4815" s="2" t="str" cm="1">
        <f t="array" aca="1" ref="F4815" ca="1">IF(G4815&lt;&gt;"",INDIRECT("'"&amp;G4815&amp;"'!"&amp;H4815),"")</f>
        <v/>
      </c>
      <c r="G4815" s="1533"/>
      <c r="I4815" s="4"/>
      <c r="J4815" s="4"/>
      <c r="K4815" s="4"/>
    </row>
    <row r="4816" spans="1:11" x14ac:dyDescent="0.2">
      <c r="A4816" s="1">
        <v>4811</v>
      </c>
      <c r="D4816" s="3" t="s">
        <v>298</v>
      </c>
      <c r="E4816" s="2" t="b">
        <f t="shared" ca="1" si="128"/>
        <v>1</v>
      </c>
      <c r="F4816" s="2" t="str" cm="1">
        <f t="array" aca="1" ref="F4816" ca="1">IF(G4816&lt;&gt;"",INDIRECT("'"&amp;G4816&amp;"'!"&amp;H4816),"")</f>
        <v/>
      </c>
      <c r="G4816" s="1533"/>
    </row>
    <row r="4817" spans="1:11" x14ac:dyDescent="0.2">
      <c r="A4817" s="1">
        <v>4812</v>
      </c>
      <c r="D4817" s="4"/>
      <c r="E4817" s="2" t="b">
        <f t="shared" ca="1" si="128"/>
        <v>1</v>
      </c>
      <c r="F4817" s="2" t="str" cm="1">
        <f t="array" aca="1" ref="F4817" ca="1">IF(G4817&lt;&gt;"",INDIRECT("'"&amp;G4817&amp;"'!"&amp;H4817),"")</f>
        <v/>
      </c>
      <c r="G4817" s="1533"/>
      <c r="I4817" s="4"/>
      <c r="J4817" s="4"/>
      <c r="K4817" s="4"/>
    </row>
    <row r="4818" spans="1:11" x14ac:dyDescent="0.2">
      <c r="A4818" s="1">
        <v>4813</v>
      </c>
      <c r="D4818" s="3" t="s">
        <v>653</v>
      </c>
      <c r="E4818" s="2" t="b">
        <f t="shared" ca="1" si="128"/>
        <v>1</v>
      </c>
      <c r="F4818" s="2" t="str" cm="1">
        <f t="array" aca="1" ref="F4818" ca="1">IF(G4818&lt;&gt;"",INDIRECT("'"&amp;G4818&amp;"'!"&amp;H4818),"")</f>
        <v/>
      </c>
      <c r="G4818" s="1533"/>
    </row>
    <row r="4819" spans="1:11" x14ac:dyDescent="0.2">
      <c r="A4819" s="1">
        <v>4814</v>
      </c>
      <c r="D4819" s="3" t="s">
        <v>653</v>
      </c>
      <c r="E4819" s="2" t="b">
        <f t="shared" ca="1" si="128"/>
        <v>1</v>
      </c>
      <c r="F4819" s="2" t="str" cm="1">
        <f t="array" aca="1" ref="F4819" ca="1">IF(G4819&lt;&gt;"",INDIRECT("'"&amp;G4819&amp;"'!"&amp;H4819),"")</f>
        <v/>
      </c>
      <c r="G4819" s="1533"/>
    </row>
    <row r="4820" spans="1:11" x14ac:dyDescent="0.2">
      <c r="A4820" s="1">
        <v>4815</v>
      </c>
      <c r="D4820" s="3" t="s">
        <v>653</v>
      </c>
      <c r="E4820" s="2" t="b">
        <f t="shared" ca="1" si="128"/>
        <v>1</v>
      </c>
      <c r="F4820" s="2" t="str" cm="1">
        <f t="array" aca="1" ref="F4820" ca="1">IF(G4820&lt;&gt;"",INDIRECT("'"&amp;G4820&amp;"'!"&amp;H4820),"")</f>
        <v/>
      </c>
      <c r="G4820" s="1533"/>
    </row>
    <row r="4821" spans="1:11" x14ac:dyDescent="0.2">
      <c r="A4821" s="1">
        <v>4816</v>
      </c>
      <c r="D4821" s="3" t="s">
        <v>653</v>
      </c>
      <c r="E4821" s="2" t="b">
        <f t="shared" ca="1" si="128"/>
        <v>1</v>
      </c>
      <c r="F4821" s="2" t="str" cm="1">
        <f t="array" aca="1" ref="F4821" ca="1">IF(G4821&lt;&gt;"",INDIRECT("'"&amp;G4821&amp;"'!"&amp;H4821),"")</f>
        <v/>
      </c>
      <c r="G4821" s="1533"/>
    </row>
    <row r="4822" spans="1:11" x14ac:dyDescent="0.2">
      <c r="A4822" s="1">
        <v>4817</v>
      </c>
      <c r="D4822" s="3" t="s">
        <v>653</v>
      </c>
      <c r="E4822" s="2" t="b">
        <f t="shared" ca="1" si="128"/>
        <v>1</v>
      </c>
      <c r="F4822" s="2" t="str" cm="1">
        <f t="array" aca="1" ref="F4822" ca="1">IF(G4822&lt;&gt;"",INDIRECT("'"&amp;G4822&amp;"'!"&amp;H4822),"")</f>
        <v/>
      </c>
      <c r="G4822" s="1533"/>
    </row>
    <row r="4823" spans="1:11" x14ac:dyDescent="0.2">
      <c r="A4823" s="1">
        <v>4818</v>
      </c>
      <c r="D4823" s="3" t="s">
        <v>653</v>
      </c>
      <c r="E4823" s="2" t="b">
        <f t="shared" ca="1" si="128"/>
        <v>1</v>
      </c>
      <c r="F4823" s="2" t="str" cm="1">
        <f t="array" aca="1" ref="F4823" ca="1">IF(G4823&lt;&gt;"",INDIRECT("'"&amp;G4823&amp;"'!"&amp;H4823),"")</f>
        <v/>
      </c>
      <c r="G4823" s="1533"/>
    </row>
    <row r="4824" spans="1:11" x14ac:dyDescent="0.2">
      <c r="A4824" s="1">
        <v>4819</v>
      </c>
      <c r="D4824" s="3" t="s">
        <v>298</v>
      </c>
      <c r="E4824" s="2" t="b">
        <f t="shared" ca="1" si="128"/>
        <v>1</v>
      </c>
      <c r="F4824" s="2" t="str" cm="1">
        <f t="array" aca="1" ref="F4824" ca="1">IF(G4824&lt;&gt;"",INDIRECT("'"&amp;G4824&amp;"'!"&amp;H4824),"")</f>
        <v/>
      </c>
      <c r="G4824" s="1533"/>
    </row>
    <row r="4825" spans="1:11" x14ac:dyDescent="0.2">
      <c r="A4825" s="1">
        <v>4820</v>
      </c>
      <c r="D4825" s="3" t="s">
        <v>653</v>
      </c>
      <c r="E4825" s="2" t="b">
        <f t="shared" ca="1" si="128"/>
        <v>1</v>
      </c>
      <c r="F4825" s="2" t="str" cm="1">
        <f t="array" aca="1" ref="F4825" ca="1">IF(G4825&lt;&gt;"",INDIRECT("'"&amp;G4825&amp;"'!"&amp;H4825),"")</f>
        <v/>
      </c>
      <c r="G4825" s="1533"/>
    </row>
    <row r="4826" spans="1:11" x14ac:dyDescent="0.2">
      <c r="A4826">
        <v>4821</v>
      </c>
      <c r="B4826" s="7">
        <f>'EstRev 6-11'!C123</f>
        <v>0</v>
      </c>
      <c r="C4826" s="3">
        <f t="shared" si="129"/>
        <v>4821</v>
      </c>
      <c r="E4826" s="2" t="b">
        <f t="shared" ca="1" si="128"/>
        <v>1</v>
      </c>
      <c r="F4826" s="2" cm="1">
        <f t="array" aca="1" ref="F4826" ca="1">IF(G4826&lt;&gt;"",INDIRECT("'"&amp;G4826&amp;"'!"&amp;H4826),"")</f>
        <v>0</v>
      </c>
      <c r="G4826" s="1533" t="s">
        <v>6773</v>
      </c>
      <c r="H4826" s="2" t="s">
        <v>5266</v>
      </c>
    </row>
    <row r="4827" spans="1:11" x14ac:dyDescent="0.2">
      <c r="A4827">
        <v>4822</v>
      </c>
      <c r="B4827" s="7">
        <f>'EstRev 6-11'!D123</f>
        <v>0</v>
      </c>
      <c r="C4827" s="3">
        <f t="shared" si="129"/>
        <v>4822</v>
      </c>
      <c r="E4827" s="2" t="b">
        <f t="shared" ca="1" si="128"/>
        <v>1</v>
      </c>
      <c r="F4827" s="2" cm="1">
        <f t="array" aca="1" ref="F4827" ca="1">IF(G4827&lt;&gt;"",INDIRECT("'"&amp;G4827&amp;"'!"&amp;H4827),"")</f>
        <v>0</v>
      </c>
      <c r="G4827" s="1533" t="s">
        <v>6773</v>
      </c>
      <c r="H4827" s="2" t="s">
        <v>5267</v>
      </c>
    </row>
    <row r="4828" spans="1:11" x14ac:dyDescent="0.2">
      <c r="A4828">
        <v>4823</v>
      </c>
      <c r="B4828" s="7">
        <f>'EstRev 6-11'!E123</f>
        <v>0</v>
      </c>
      <c r="C4828" s="3">
        <f t="shared" si="129"/>
        <v>4823</v>
      </c>
      <c r="E4828" s="2" t="b">
        <f t="shared" ca="1" si="128"/>
        <v>1</v>
      </c>
      <c r="F4828" s="2" cm="1">
        <f t="array" aca="1" ref="F4828" ca="1">IF(G4828&lt;&gt;"",INDIRECT("'"&amp;G4828&amp;"'!"&amp;H4828),"")</f>
        <v>0</v>
      </c>
      <c r="G4828" s="1533" t="s">
        <v>6773</v>
      </c>
      <c r="H4828" s="2" t="s">
        <v>5268</v>
      </c>
    </row>
    <row r="4829" spans="1:11" x14ac:dyDescent="0.2">
      <c r="A4829">
        <v>4824</v>
      </c>
      <c r="B4829" s="7">
        <f>'EstRev 6-11'!F123</f>
        <v>0</v>
      </c>
      <c r="C4829" s="3">
        <f t="shared" si="129"/>
        <v>4824</v>
      </c>
      <c r="E4829" s="2" t="b">
        <f t="shared" ca="1" si="128"/>
        <v>1</v>
      </c>
      <c r="F4829" s="2" cm="1">
        <f t="array" aca="1" ref="F4829" ca="1">IF(G4829&lt;&gt;"",INDIRECT("'"&amp;G4829&amp;"'!"&amp;H4829),"")</f>
        <v>0</v>
      </c>
      <c r="G4829" s="1533" t="s">
        <v>6773</v>
      </c>
      <c r="H4829" s="2" t="s">
        <v>5269</v>
      </c>
    </row>
    <row r="4830" spans="1:11" x14ac:dyDescent="0.2">
      <c r="A4830">
        <v>4825</v>
      </c>
      <c r="B4830" s="7">
        <f>'EstRev 6-11'!G123</f>
        <v>0</v>
      </c>
      <c r="C4830" s="3">
        <f t="shared" si="129"/>
        <v>4825</v>
      </c>
      <c r="E4830" s="2" t="b">
        <f t="shared" ca="1" si="128"/>
        <v>1</v>
      </c>
      <c r="F4830" s="2" cm="1">
        <f t="array" aca="1" ref="F4830" ca="1">IF(G4830&lt;&gt;"",INDIRECT("'"&amp;G4830&amp;"'!"&amp;H4830),"")</f>
        <v>0</v>
      </c>
      <c r="G4830" s="1533" t="s">
        <v>6773</v>
      </c>
      <c r="H4830" s="2" t="s">
        <v>5270</v>
      </c>
    </row>
    <row r="4831" spans="1:11" x14ac:dyDescent="0.2">
      <c r="A4831">
        <v>4826</v>
      </c>
      <c r="B4831" s="7">
        <f>'EstRev 6-11'!H123</f>
        <v>0</v>
      </c>
      <c r="C4831" s="3">
        <f t="shared" si="129"/>
        <v>4826</v>
      </c>
      <c r="E4831" s="2" t="b">
        <f t="shared" ca="1" si="128"/>
        <v>1</v>
      </c>
      <c r="F4831" s="2" cm="1">
        <f t="array" aca="1" ref="F4831" ca="1">IF(G4831&lt;&gt;"",INDIRECT("'"&amp;G4831&amp;"'!"&amp;H4831),"")</f>
        <v>0</v>
      </c>
      <c r="G4831" s="1533" t="s">
        <v>6773</v>
      </c>
      <c r="H4831" s="2" t="s">
        <v>5271</v>
      </c>
    </row>
    <row r="4832" spans="1:11" x14ac:dyDescent="0.2">
      <c r="A4832" s="1">
        <v>4827</v>
      </c>
      <c r="D4832" s="3" t="s">
        <v>298</v>
      </c>
      <c r="E4832" s="2" t="b">
        <f t="shared" ca="1" si="128"/>
        <v>1</v>
      </c>
      <c r="F4832" s="2" t="str" cm="1">
        <f t="array" aca="1" ref="F4832" ca="1">IF(G4832&lt;&gt;"",INDIRECT("'"&amp;G4832&amp;"'!"&amp;H4832),"")</f>
        <v/>
      </c>
      <c r="G4832" s="1533"/>
    </row>
    <row r="4833" spans="1:11" x14ac:dyDescent="0.2">
      <c r="A4833">
        <v>4828</v>
      </c>
      <c r="B4833" s="7">
        <f>'EstRev 6-11'!K123</f>
        <v>0</v>
      </c>
      <c r="C4833" s="3">
        <f t="shared" si="129"/>
        <v>4828</v>
      </c>
      <c r="E4833" s="2" t="b">
        <f t="shared" ca="1" si="128"/>
        <v>1</v>
      </c>
      <c r="F4833" s="2" cm="1">
        <f t="array" aca="1" ref="F4833" ca="1">IF(G4833&lt;&gt;"",INDIRECT("'"&amp;G4833&amp;"'!"&amp;H4833),"")</f>
        <v>0</v>
      </c>
      <c r="G4833" s="1533" t="s">
        <v>6773</v>
      </c>
      <c r="H4833" s="2" t="s">
        <v>5272</v>
      </c>
    </row>
    <row r="4834" spans="1:11" x14ac:dyDescent="0.2">
      <c r="A4834" s="1">
        <v>4829</v>
      </c>
      <c r="D4834" s="4"/>
      <c r="E4834" s="2" t="b">
        <f t="shared" ca="1" si="128"/>
        <v>1</v>
      </c>
      <c r="F4834" s="2" t="str" cm="1">
        <f t="array" aca="1" ref="F4834" ca="1">IF(G4834&lt;&gt;"",INDIRECT("'"&amp;G4834&amp;"'!"&amp;H4834),"")</f>
        <v/>
      </c>
      <c r="G4834" s="1533"/>
      <c r="I4834" s="4"/>
      <c r="J4834" s="4"/>
      <c r="K4834" s="4"/>
    </row>
    <row r="4835" spans="1:11" x14ac:dyDescent="0.2">
      <c r="A4835" s="1">
        <v>4830</v>
      </c>
      <c r="D4835" s="4"/>
      <c r="E4835" s="2" t="b">
        <f t="shared" ca="1" si="128"/>
        <v>1</v>
      </c>
      <c r="F4835" s="2" t="str" cm="1">
        <f t="array" aca="1" ref="F4835" ca="1">IF(G4835&lt;&gt;"",INDIRECT("'"&amp;G4835&amp;"'!"&amp;H4835),"")</f>
        <v/>
      </c>
      <c r="G4835" s="1533"/>
      <c r="I4835" s="4"/>
      <c r="J4835" s="4"/>
      <c r="K4835" s="4"/>
    </row>
    <row r="4836" spans="1:11" x14ac:dyDescent="0.2">
      <c r="A4836" s="1">
        <v>4831</v>
      </c>
      <c r="D4836" s="4"/>
      <c r="E4836" s="2" t="b">
        <f t="shared" ca="1" si="128"/>
        <v>1</v>
      </c>
      <c r="F4836" s="2" t="str" cm="1">
        <f t="array" aca="1" ref="F4836" ca="1">IF(G4836&lt;&gt;"",INDIRECT("'"&amp;G4836&amp;"'!"&amp;H4836),"")</f>
        <v/>
      </c>
      <c r="G4836" s="1533"/>
      <c r="I4836" s="4"/>
      <c r="J4836" s="4"/>
      <c r="K4836" s="4"/>
    </row>
    <row r="4837" spans="1:11" x14ac:dyDescent="0.2">
      <c r="A4837" s="1">
        <v>4832</v>
      </c>
      <c r="D4837" s="4"/>
      <c r="E4837" s="2" t="b">
        <f t="shared" ca="1" si="128"/>
        <v>1</v>
      </c>
      <c r="F4837" s="2" t="str" cm="1">
        <f t="array" aca="1" ref="F4837" ca="1">IF(G4837&lt;&gt;"",INDIRECT("'"&amp;G4837&amp;"'!"&amp;H4837),"")</f>
        <v/>
      </c>
      <c r="G4837" s="1533"/>
      <c r="I4837" s="4"/>
      <c r="J4837" s="4"/>
      <c r="K4837" s="4"/>
    </row>
    <row r="4838" spans="1:11" x14ac:dyDescent="0.2">
      <c r="A4838" s="1">
        <v>4833</v>
      </c>
      <c r="D4838" s="4"/>
      <c r="E4838" s="2" t="b">
        <f t="shared" ca="1" si="128"/>
        <v>1</v>
      </c>
      <c r="F4838" s="2" t="str" cm="1">
        <f t="array" aca="1" ref="F4838" ca="1">IF(G4838&lt;&gt;"",INDIRECT("'"&amp;G4838&amp;"'!"&amp;H4838),"")</f>
        <v/>
      </c>
      <c r="G4838" s="1533"/>
      <c r="I4838" s="4"/>
      <c r="J4838" s="4"/>
      <c r="K4838" s="4"/>
    </row>
    <row r="4839" spans="1:11" x14ac:dyDescent="0.2">
      <c r="A4839" s="1">
        <v>4834</v>
      </c>
      <c r="D4839" s="4"/>
      <c r="E4839" s="2" t="b">
        <f t="shared" ca="1" si="128"/>
        <v>1</v>
      </c>
      <c r="F4839" s="2" t="str" cm="1">
        <f t="array" aca="1" ref="F4839" ca="1">IF(G4839&lt;&gt;"",INDIRECT("'"&amp;G4839&amp;"'!"&amp;H4839),"")</f>
        <v/>
      </c>
      <c r="G4839" s="1533"/>
      <c r="I4839" s="4"/>
      <c r="J4839" s="4"/>
      <c r="K4839" s="4"/>
    </row>
    <row r="4840" spans="1:11" x14ac:dyDescent="0.2">
      <c r="A4840" s="1">
        <v>4835</v>
      </c>
      <c r="D4840" s="4"/>
      <c r="E4840" s="2" t="b">
        <f t="shared" ca="1" si="128"/>
        <v>1</v>
      </c>
      <c r="F4840" s="2" t="str" cm="1">
        <f t="array" aca="1" ref="F4840" ca="1">IF(G4840&lt;&gt;"",INDIRECT("'"&amp;G4840&amp;"'!"&amp;H4840),"")</f>
        <v/>
      </c>
      <c r="G4840" s="1533"/>
      <c r="I4840" s="4"/>
      <c r="J4840" s="4"/>
      <c r="K4840" s="4"/>
    </row>
    <row r="4841" spans="1:11" x14ac:dyDescent="0.2">
      <c r="A4841" s="1">
        <v>4836</v>
      </c>
      <c r="D4841" s="4"/>
      <c r="E4841" s="2" t="b">
        <f t="shared" ca="1" si="128"/>
        <v>1</v>
      </c>
      <c r="F4841" s="2" t="str" cm="1">
        <f t="array" aca="1" ref="F4841" ca="1">IF(G4841&lt;&gt;"",INDIRECT("'"&amp;G4841&amp;"'!"&amp;H4841),"")</f>
        <v/>
      </c>
      <c r="G4841" s="1533"/>
      <c r="I4841" s="4"/>
      <c r="J4841" s="4"/>
      <c r="K4841" s="4"/>
    </row>
    <row r="4842" spans="1:11" x14ac:dyDescent="0.2">
      <c r="A4842" s="1">
        <v>4837</v>
      </c>
      <c r="D4842" s="4"/>
      <c r="E4842" s="2" t="b">
        <f t="shared" ca="1" si="128"/>
        <v>1</v>
      </c>
      <c r="F4842" s="2" t="str" cm="1">
        <f t="array" aca="1" ref="F4842" ca="1">IF(G4842&lt;&gt;"",INDIRECT("'"&amp;G4842&amp;"'!"&amp;H4842),"")</f>
        <v/>
      </c>
      <c r="G4842" s="1533"/>
      <c r="I4842" s="4"/>
      <c r="J4842" s="4"/>
      <c r="K4842" s="4"/>
    </row>
    <row r="4843" spans="1:11" x14ac:dyDescent="0.2">
      <c r="A4843" s="1">
        <v>4838</v>
      </c>
      <c r="D4843" s="3" t="s">
        <v>298</v>
      </c>
      <c r="E4843" s="2" t="b">
        <f t="shared" ca="1" si="128"/>
        <v>1</v>
      </c>
      <c r="F4843" s="2" t="str" cm="1">
        <f t="array" aca="1" ref="F4843" ca="1">IF(G4843&lt;&gt;"",INDIRECT("'"&amp;G4843&amp;"'!"&amp;H4843),"")</f>
        <v/>
      </c>
      <c r="G4843" s="1533"/>
    </row>
    <row r="4844" spans="1:11" x14ac:dyDescent="0.2">
      <c r="A4844" s="1">
        <v>4839</v>
      </c>
      <c r="D4844" s="3" t="s">
        <v>298</v>
      </c>
      <c r="E4844" s="2" t="b">
        <f t="shared" ca="1" si="128"/>
        <v>1</v>
      </c>
      <c r="F4844" s="2" t="str" cm="1">
        <f t="array" aca="1" ref="F4844" ca="1">IF(G4844&lt;&gt;"",INDIRECT("'"&amp;G4844&amp;"'!"&amp;H4844),"")</f>
        <v/>
      </c>
      <c r="G4844" s="1533"/>
    </row>
    <row r="4845" spans="1:11" x14ac:dyDescent="0.2">
      <c r="A4845" s="1">
        <v>4840</v>
      </c>
      <c r="D4845" s="3" t="s">
        <v>298</v>
      </c>
      <c r="E4845" s="2" t="b">
        <f t="shared" ca="1" si="128"/>
        <v>1</v>
      </c>
      <c r="F4845" s="2" t="str" cm="1">
        <f t="array" aca="1" ref="F4845" ca="1">IF(G4845&lt;&gt;"",INDIRECT("'"&amp;G4845&amp;"'!"&amp;H4845),"")</f>
        <v/>
      </c>
      <c r="G4845" s="1533"/>
    </row>
    <row r="4846" spans="1:11" x14ac:dyDescent="0.2">
      <c r="A4846" s="1">
        <v>4841</v>
      </c>
      <c r="D4846" s="4"/>
      <c r="E4846" s="2" t="b">
        <f t="shared" ca="1" si="128"/>
        <v>1</v>
      </c>
      <c r="F4846" s="2" t="str" cm="1">
        <f t="array" aca="1" ref="F4846" ca="1">IF(G4846&lt;&gt;"",INDIRECT("'"&amp;G4846&amp;"'!"&amp;H4846),"")</f>
        <v/>
      </c>
      <c r="G4846" s="1533"/>
      <c r="I4846" s="4"/>
      <c r="J4846" s="4"/>
      <c r="K4846" s="4"/>
    </row>
    <row r="4847" spans="1:11" x14ac:dyDescent="0.2">
      <c r="A4847" s="1">
        <v>4842</v>
      </c>
      <c r="D4847" s="4"/>
      <c r="E4847" s="2" t="b">
        <f t="shared" ca="1" si="128"/>
        <v>1</v>
      </c>
      <c r="F4847" s="2" t="str" cm="1">
        <f t="array" aca="1" ref="F4847" ca="1">IF(G4847&lt;&gt;"",INDIRECT("'"&amp;G4847&amp;"'!"&amp;H4847),"")</f>
        <v/>
      </c>
      <c r="G4847" s="1533"/>
      <c r="I4847" s="4"/>
      <c r="J4847" s="4"/>
      <c r="K4847" s="4"/>
    </row>
    <row r="4848" spans="1:11" x14ac:dyDescent="0.2">
      <c r="A4848" s="1">
        <v>4843</v>
      </c>
      <c r="D4848" s="4"/>
      <c r="E4848" s="2" t="b">
        <f t="shared" ca="1" si="128"/>
        <v>1</v>
      </c>
      <c r="F4848" s="2" t="str" cm="1">
        <f t="array" aca="1" ref="F4848" ca="1">IF(G4848&lt;&gt;"",INDIRECT("'"&amp;G4848&amp;"'!"&amp;H4848),"")</f>
        <v/>
      </c>
      <c r="G4848" s="1533"/>
      <c r="I4848" s="4"/>
      <c r="J4848" s="4"/>
      <c r="K4848" s="4"/>
    </row>
    <row r="4849" spans="1:11" x14ac:dyDescent="0.2">
      <c r="A4849" s="1">
        <v>4844</v>
      </c>
      <c r="D4849" s="4"/>
      <c r="E4849" s="2" t="b">
        <f t="shared" ca="1" si="128"/>
        <v>1</v>
      </c>
      <c r="F4849" s="2" t="str" cm="1">
        <f t="array" aca="1" ref="F4849" ca="1">IF(G4849&lt;&gt;"",INDIRECT("'"&amp;G4849&amp;"'!"&amp;H4849),"")</f>
        <v/>
      </c>
      <c r="G4849" s="1533"/>
      <c r="I4849" s="4"/>
      <c r="J4849" s="4"/>
      <c r="K4849" s="4"/>
    </row>
    <row r="4850" spans="1:11" x14ac:dyDescent="0.2">
      <c r="A4850" s="1">
        <v>4845</v>
      </c>
      <c r="D4850" s="4"/>
      <c r="E4850" s="2" t="b">
        <f t="shared" ca="1" si="128"/>
        <v>1</v>
      </c>
      <c r="F4850" s="2" t="str" cm="1">
        <f t="array" aca="1" ref="F4850" ca="1">IF(G4850&lt;&gt;"",INDIRECT("'"&amp;G4850&amp;"'!"&amp;H4850),"")</f>
        <v/>
      </c>
      <c r="G4850" s="1533"/>
      <c r="I4850" s="4"/>
      <c r="J4850" s="4"/>
      <c r="K4850" s="4"/>
    </row>
    <row r="4851" spans="1:11" x14ac:dyDescent="0.2">
      <c r="A4851" s="1">
        <v>4846</v>
      </c>
      <c r="D4851" s="4"/>
      <c r="E4851" s="2" t="b">
        <f t="shared" ca="1" si="128"/>
        <v>1</v>
      </c>
      <c r="F4851" s="2" t="str" cm="1">
        <f t="array" aca="1" ref="F4851" ca="1">IF(G4851&lt;&gt;"",INDIRECT("'"&amp;G4851&amp;"'!"&amp;H4851),"")</f>
        <v/>
      </c>
      <c r="G4851" s="1533"/>
      <c r="I4851" s="4"/>
      <c r="J4851" s="4"/>
      <c r="K4851" s="4"/>
    </row>
    <row r="4852" spans="1:11" x14ac:dyDescent="0.2">
      <c r="A4852" s="1">
        <v>4847</v>
      </c>
      <c r="D4852" s="4"/>
      <c r="E4852" s="2" t="b">
        <f t="shared" ca="1" si="128"/>
        <v>1</v>
      </c>
      <c r="F4852" s="2" t="str" cm="1">
        <f t="array" aca="1" ref="F4852" ca="1">IF(G4852&lt;&gt;"",INDIRECT("'"&amp;G4852&amp;"'!"&amp;H4852),"")</f>
        <v/>
      </c>
      <c r="G4852" s="1533"/>
      <c r="I4852" s="4"/>
      <c r="J4852" s="4"/>
      <c r="K4852" s="4"/>
    </row>
    <row r="4853" spans="1:11" x14ac:dyDescent="0.2">
      <c r="A4853" s="1">
        <v>4848</v>
      </c>
      <c r="D4853" s="4"/>
      <c r="E4853" s="2" t="b">
        <f t="shared" ca="1" si="128"/>
        <v>1</v>
      </c>
      <c r="F4853" s="2" t="str" cm="1">
        <f t="array" aca="1" ref="F4853" ca="1">IF(G4853&lt;&gt;"",INDIRECT("'"&amp;G4853&amp;"'!"&amp;H4853),"")</f>
        <v/>
      </c>
      <c r="G4853" s="1533"/>
      <c r="I4853" s="4"/>
      <c r="J4853" s="4"/>
      <c r="K4853" s="4"/>
    </row>
    <row r="4854" spans="1:11" x14ac:dyDescent="0.2">
      <c r="A4854" s="1">
        <v>4849</v>
      </c>
      <c r="D4854" s="4"/>
      <c r="E4854" s="2" t="b">
        <f t="shared" ca="1" si="128"/>
        <v>1</v>
      </c>
      <c r="F4854" s="2" t="str" cm="1">
        <f t="array" aca="1" ref="F4854" ca="1">IF(G4854&lt;&gt;"",INDIRECT("'"&amp;G4854&amp;"'!"&amp;H4854),"")</f>
        <v/>
      </c>
      <c r="G4854" s="1533"/>
      <c r="I4854" s="4"/>
      <c r="J4854" s="4"/>
      <c r="K4854" s="4"/>
    </row>
    <row r="4855" spans="1:11" x14ac:dyDescent="0.2">
      <c r="A4855" s="1">
        <v>4850</v>
      </c>
      <c r="D4855" s="4"/>
      <c r="E4855" s="2" t="b">
        <f t="shared" ca="1" si="128"/>
        <v>1</v>
      </c>
      <c r="F4855" s="2" t="str" cm="1">
        <f t="array" aca="1" ref="F4855" ca="1">IF(G4855&lt;&gt;"",INDIRECT("'"&amp;G4855&amp;"'!"&amp;H4855),"")</f>
        <v/>
      </c>
      <c r="G4855" s="1533"/>
      <c r="I4855" s="4"/>
      <c r="J4855" s="4"/>
      <c r="K4855" s="4"/>
    </row>
    <row r="4856" spans="1:11" x14ac:dyDescent="0.2">
      <c r="A4856" s="1">
        <v>4851</v>
      </c>
      <c r="D4856" s="4"/>
      <c r="E4856" s="2" t="b">
        <f t="shared" ca="1" si="128"/>
        <v>1</v>
      </c>
      <c r="F4856" s="2" t="str" cm="1">
        <f t="array" aca="1" ref="F4856" ca="1">IF(G4856&lt;&gt;"",INDIRECT("'"&amp;G4856&amp;"'!"&amp;H4856),"")</f>
        <v/>
      </c>
      <c r="G4856" s="1533"/>
      <c r="I4856" s="4"/>
      <c r="J4856" s="4"/>
      <c r="K4856" s="4"/>
    </row>
    <row r="4857" spans="1:11" x14ac:dyDescent="0.2">
      <c r="A4857" s="1">
        <v>4852</v>
      </c>
      <c r="D4857" s="4"/>
      <c r="E4857" s="2" t="b">
        <f t="shared" ca="1" si="128"/>
        <v>1</v>
      </c>
      <c r="F4857" s="2" t="str" cm="1">
        <f t="array" aca="1" ref="F4857" ca="1">IF(G4857&lt;&gt;"",INDIRECT("'"&amp;G4857&amp;"'!"&amp;H4857),"")</f>
        <v/>
      </c>
      <c r="G4857" s="1533"/>
      <c r="I4857" s="4"/>
      <c r="J4857" s="4"/>
      <c r="K4857" s="4"/>
    </row>
    <row r="4858" spans="1:11" x14ac:dyDescent="0.2">
      <c r="A4858" s="1">
        <v>4853</v>
      </c>
      <c r="D4858" s="4"/>
      <c r="E4858" s="2" t="b">
        <f t="shared" ca="1" si="128"/>
        <v>1</v>
      </c>
      <c r="F4858" s="2" t="str" cm="1">
        <f t="array" aca="1" ref="F4858" ca="1">IF(G4858&lt;&gt;"",INDIRECT("'"&amp;G4858&amp;"'!"&amp;H4858),"")</f>
        <v/>
      </c>
      <c r="G4858" s="1533"/>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33" t="s">
        <v>6773</v>
      </c>
      <c r="H4859" s="2" t="s">
        <v>5273</v>
      </c>
    </row>
    <row r="4860" spans="1:11" x14ac:dyDescent="0.2">
      <c r="A4860">
        <v>4855</v>
      </c>
      <c r="B4860" s="7">
        <f>'EstRev 6-11'!D164</f>
        <v>0</v>
      </c>
      <c r="C4860" s="3">
        <f t="shared" si="129"/>
        <v>4855</v>
      </c>
      <c r="E4860" s="2" t="b">
        <f t="shared" ca="1" si="128"/>
        <v>1</v>
      </c>
      <c r="F4860" s="2" cm="1">
        <f t="array" aca="1" ref="F4860" ca="1">IF(G4860&lt;&gt;"",INDIRECT("'"&amp;G4860&amp;"'!"&amp;H4860),"")</f>
        <v>0</v>
      </c>
      <c r="G4860" s="1533" t="s">
        <v>6773</v>
      </c>
      <c r="H4860" s="2" t="s">
        <v>5274</v>
      </c>
    </row>
    <row r="4861" spans="1:11" x14ac:dyDescent="0.2">
      <c r="A4861">
        <v>4856</v>
      </c>
      <c r="B4861" s="7">
        <f>'EstRev 6-11'!E164</f>
        <v>0</v>
      </c>
      <c r="C4861" s="3">
        <f t="shared" si="129"/>
        <v>4856</v>
      </c>
      <c r="E4861" s="2" t="b">
        <f t="shared" ca="1" si="128"/>
        <v>1</v>
      </c>
      <c r="F4861" s="2" cm="1">
        <f t="array" aca="1" ref="F4861" ca="1">IF(G4861&lt;&gt;"",INDIRECT("'"&amp;G4861&amp;"'!"&amp;H4861),"")</f>
        <v>0</v>
      </c>
      <c r="G4861" s="1533" t="s">
        <v>6773</v>
      </c>
      <c r="H4861" s="2" t="s">
        <v>5275</v>
      </c>
    </row>
    <row r="4862" spans="1:11" x14ac:dyDescent="0.2">
      <c r="A4862">
        <v>4857</v>
      </c>
      <c r="B4862" s="7">
        <f>'EstRev 6-11'!F164</f>
        <v>0</v>
      </c>
      <c r="C4862" s="3">
        <f t="shared" si="129"/>
        <v>4857</v>
      </c>
      <c r="E4862" s="2" t="b">
        <f t="shared" ca="1" si="128"/>
        <v>1</v>
      </c>
      <c r="F4862" s="2" cm="1">
        <f t="array" aca="1" ref="F4862" ca="1">IF(G4862&lt;&gt;"",INDIRECT("'"&amp;G4862&amp;"'!"&amp;H4862),"")</f>
        <v>0</v>
      </c>
      <c r="G4862" s="1533" t="s">
        <v>6773</v>
      </c>
      <c r="H4862" s="2" t="s">
        <v>5276</v>
      </c>
    </row>
    <row r="4863" spans="1:11" x14ac:dyDescent="0.2">
      <c r="A4863">
        <v>4858</v>
      </c>
      <c r="B4863" s="7">
        <f>'EstRev 6-11'!G164</f>
        <v>0</v>
      </c>
      <c r="C4863" s="3">
        <f t="shared" si="129"/>
        <v>4858</v>
      </c>
      <c r="E4863" s="2" t="b">
        <f t="shared" ca="1" si="128"/>
        <v>1</v>
      </c>
      <c r="F4863" s="2" cm="1">
        <f t="array" aca="1" ref="F4863" ca="1">IF(G4863&lt;&gt;"",INDIRECT("'"&amp;G4863&amp;"'!"&amp;H4863),"")</f>
        <v>0</v>
      </c>
      <c r="G4863" s="1533" t="s">
        <v>6773</v>
      </c>
      <c r="H4863" s="2" t="s">
        <v>5277</v>
      </c>
    </row>
    <row r="4864" spans="1:11" x14ac:dyDescent="0.2">
      <c r="A4864">
        <v>4859</v>
      </c>
      <c r="B4864" s="7">
        <f>'EstRev 6-11'!H164</f>
        <v>0</v>
      </c>
      <c r="C4864" s="3">
        <f t="shared" si="129"/>
        <v>4859</v>
      </c>
      <c r="E4864" s="2" t="b">
        <f t="shared" ca="1" si="128"/>
        <v>1</v>
      </c>
      <c r="F4864" s="2" cm="1">
        <f t="array" aca="1" ref="F4864" ca="1">IF(G4864&lt;&gt;"",INDIRECT("'"&amp;G4864&amp;"'!"&amp;H4864),"")</f>
        <v>0</v>
      </c>
      <c r="G4864" s="1533" t="s">
        <v>6773</v>
      </c>
      <c r="H4864" s="2" t="s">
        <v>5278</v>
      </c>
    </row>
    <row r="4865" spans="1:11" x14ac:dyDescent="0.2">
      <c r="A4865" s="1">
        <v>4860</v>
      </c>
      <c r="D4865" s="4"/>
      <c r="E4865" s="2" t="b">
        <f t="shared" ca="1" si="128"/>
        <v>1</v>
      </c>
      <c r="F4865" s="2" t="str" cm="1">
        <f t="array" aca="1" ref="F4865" ca="1">IF(G4865&lt;&gt;"",INDIRECT("'"&amp;G4865&amp;"'!"&amp;H4865),"")</f>
        <v/>
      </c>
      <c r="G4865" s="1533"/>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33" t="s">
        <v>6773</v>
      </c>
      <c r="H4866" s="2" t="s">
        <v>5279</v>
      </c>
    </row>
    <row r="4867" spans="1:11" x14ac:dyDescent="0.2">
      <c r="A4867" s="1">
        <v>4862</v>
      </c>
      <c r="D4867" s="4"/>
      <c r="E4867" s="2" t="b">
        <f t="shared" ca="1" si="130"/>
        <v>1</v>
      </c>
      <c r="F4867" s="2" t="str" cm="1">
        <f t="array" aca="1" ref="F4867" ca="1">IF(G4867&lt;&gt;"",INDIRECT("'"&amp;G4867&amp;"'!"&amp;H4867),"")</f>
        <v/>
      </c>
      <c r="G4867" s="1533"/>
      <c r="I4867" s="4"/>
      <c r="J4867" s="4"/>
      <c r="K4867" s="4"/>
    </row>
    <row r="4868" spans="1:11" x14ac:dyDescent="0.2">
      <c r="A4868" s="1">
        <v>4863</v>
      </c>
      <c r="D4868" s="4"/>
      <c r="E4868" s="2" t="b">
        <f t="shared" ca="1" si="130"/>
        <v>1</v>
      </c>
      <c r="F4868" s="2" t="str" cm="1">
        <f t="array" aca="1" ref="F4868" ca="1">IF(G4868&lt;&gt;"",INDIRECT("'"&amp;G4868&amp;"'!"&amp;H4868),"")</f>
        <v/>
      </c>
      <c r="G4868" s="1533"/>
      <c r="I4868" s="4"/>
      <c r="J4868" s="4"/>
      <c r="K4868" s="4"/>
    </row>
    <row r="4869" spans="1:11" x14ac:dyDescent="0.2">
      <c r="A4869" s="1">
        <v>4864</v>
      </c>
      <c r="D4869" s="4"/>
      <c r="E4869" s="2" t="b">
        <f t="shared" ca="1" si="130"/>
        <v>1</v>
      </c>
      <c r="F4869" s="2" t="str" cm="1">
        <f t="array" aca="1" ref="F4869" ca="1">IF(G4869&lt;&gt;"",INDIRECT("'"&amp;G4869&amp;"'!"&amp;H4869),"")</f>
        <v/>
      </c>
      <c r="G4869" s="1533"/>
      <c r="I4869" s="4"/>
      <c r="J4869" s="4"/>
      <c r="K4869" s="4"/>
    </row>
    <row r="4870" spans="1:11" x14ac:dyDescent="0.2">
      <c r="A4870" s="1">
        <v>4865</v>
      </c>
      <c r="D4870" s="4"/>
      <c r="E4870" s="2" t="b">
        <f t="shared" ca="1" si="130"/>
        <v>1</v>
      </c>
      <c r="F4870" s="2" t="str" cm="1">
        <f t="array" aca="1" ref="F4870" ca="1">IF(G4870&lt;&gt;"",INDIRECT("'"&amp;G4870&amp;"'!"&amp;H4870),"")</f>
        <v/>
      </c>
      <c r="G4870" s="1533"/>
      <c r="I4870" s="4"/>
      <c r="J4870" s="4"/>
      <c r="K4870" s="4"/>
    </row>
    <row r="4871" spans="1:11" x14ac:dyDescent="0.2">
      <c r="A4871" s="1">
        <v>4866</v>
      </c>
      <c r="D4871" s="4"/>
      <c r="E4871" s="2" t="b">
        <f t="shared" ca="1" si="130"/>
        <v>1</v>
      </c>
      <c r="F4871" s="2" t="str" cm="1">
        <f t="array" aca="1" ref="F4871" ca="1">IF(G4871&lt;&gt;"",INDIRECT("'"&amp;G4871&amp;"'!"&amp;H4871),"")</f>
        <v/>
      </c>
      <c r="G4871" s="1533"/>
      <c r="I4871" s="4"/>
      <c r="J4871" s="4"/>
      <c r="K4871" s="4"/>
    </row>
    <row r="4872" spans="1:11" x14ac:dyDescent="0.2">
      <c r="A4872" s="1">
        <v>4867</v>
      </c>
      <c r="D4872" s="4"/>
      <c r="E4872" s="2" t="b">
        <f t="shared" ca="1" si="130"/>
        <v>1</v>
      </c>
      <c r="F4872" s="2" t="str" cm="1">
        <f t="array" aca="1" ref="F4872" ca="1">IF(G4872&lt;&gt;"",INDIRECT("'"&amp;G4872&amp;"'!"&amp;H4872),"")</f>
        <v/>
      </c>
      <c r="G4872" s="1533"/>
      <c r="I4872" s="4"/>
      <c r="J4872" s="4"/>
      <c r="K4872" s="4"/>
    </row>
    <row r="4873" spans="1:11" x14ac:dyDescent="0.2">
      <c r="A4873" s="1">
        <v>4868</v>
      </c>
      <c r="D4873" s="4"/>
      <c r="E4873" s="2" t="b">
        <f t="shared" ca="1" si="130"/>
        <v>1</v>
      </c>
      <c r="F4873" s="2" t="str" cm="1">
        <f t="array" aca="1" ref="F4873" ca="1">IF(G4873&lt;&gt;"",INDIRECT("'"&amp;G4873&amp;"'!"&amp;H4873),"")</f>
        <v/>
      </c>
      <c r="G4873" s="1533"/>
      <c r="I4873" s="4"/>
      <c r="J4873" s="4"/>
      <c r="K4873" s="4"/>
    </row>
    <row r="4874" spans="1:11" x14ac:dyDescent="0.2">
      <c r="A4874" s="1">
        <v>4869</v>
      </c>
      <c r="D4874" s="4"/>
      <c r="E4874" s="2" t="b">
        <f t="shared" ca="1" si="130"/>
        <v>1</v>
      </c>
      <c r="F4874" s="2" t="str" cm="1">
        <f t="array" aca="1" ref="F4874" ca="1">IF(G4874&lt;&gt;"",INDIRECT("'"&amp;G4874&amp;"'!"&amp;H4874),"")</f>
        <v/>
      </c>
      <c r="G4874" s="1533"/>
      <c r="I4874" s="4"/>
      <c r="J4874" s="4"/>
      <c r="K4874" s="4"/>
    </row>
    <row r="4875" spans="1:11" x14ac:dyDescent="0.2">
      <c r="A4875" s="1">
        <v>4870</v>
      </c>
      <c r="D4875" s="4"/>
      <c r="E4875" s="2" t="b">
        <f t="shared" ca="1" si="130"/>
        <v>1</v>
      </c>
      <c r="F4875" s="2" t="str" cm="1">
        <f t="array" aca="1" ref="F4875" ca="1">IF(G4875&lt;&gt;"",INDIRECT("'"&amp;G4875&amp;"'!"&amp;H4875),"")</f>
        <v/>
      </c>
      <c r="G4875" s="1533"/>
      <c r="I4875" s="4"/>
      <c r="J4875" s="4"/>
      <c r="K4875" s="4"/>
    </row>
    <row r="4876" spans="1:11" x14ac:dyDescent="0.2">
      <c r="A4876" s="1">
        <v>4871</v>
      </c>
      <c r="D4876" s="3" t="s">
        <v>298</v>
      </c>
      <c r="E4876" s="2" t="b">
        <f t="shared" ca="1" si="130"/>
        <v>1</v>
      </c>
      <c r="F4876" s="2" t="str" cm="1">
        <f t="array" aca="1" ref="F4876" ca="1">IF(G4876&lt;&gt;"",INDIRECT("'"&amp;G4876&amp;"'!"&amp;H4876),"")</f>
        <v/>
      </c>
      <c r="G4876" s="1533"/>
    </row>
    <row r="4877" spans="1:11" x14ac:dyDescent="0.2">
      <c r="A4877" s="1">
        <v>4872</v>
      </c>
      <c r="D4877" s="3" t="s">
        <v>298</v>
      </c>
      <c r="E4877" s="2" t="b">
        <f t="shared" ca="1" si="130"/>
        <v>1</v>
      </c>
      <c r="F4877" s="2" t="str" cm="1">
        <f t="array" aca="1" ref="F4877" ca="1">IF(G4877&lt;&gt;"",INDIRECT("'"&amp;G4877&amp;"'!"&amp;H4877),"")</f>
        <v/>
      </c>
      <c r="G4877" s="1533"/>
    </row>
    <row r="4878" spans="1:11" x14ac:dyDescent="0.2">
      <c r="A4878" s="1">
        <v>4873</v>
      </c>
      <c r="D4878" s="3" t="s">
        <v>298</v>
      </c>
      <c r="E4878" s="2" t="b">
        <f t="shared" ca="1" si="130"/>
        <v>1</v>
      </c>
      <c r="F4878" s="2" t="str" cm="1">
        <f t="array" aca="1" ref="F4878" ca="1">IF(G4878&lt;&gt;"",INDIRECT("'"&amp;G4878&amp;"'!"&amp;H4878),"")</f>
        <v/>
      </c>
      <c r="G4878" s="1533"/>
    </row>
    <row r="4879" spans="1:11" x14ac:dyDescent="0.2">
      <c r="A4879" s="1">
        <v>4874</v>
      </c>
      <c r="D4879" s="4"/>
      <c r="E4879" s="2" t="b">
        <f t="shared" ca="1" si="130"/>
        <v>1</v>
      </c>
      <c r="F4879" s="2" t="str" cm="1">
        <f t="array" aca="1" ref="F4879" ca="1">IF(G4879&lt;&gt;"",INDIRECT("'"&amp;G4879&amp;"'!"&amp;H4879),"")</f>
        <v/>
      </c>
      <c r="G4879" s="1533"/>
      <c r="I4879" s="4"/>
      <c r="J4879" s="4"/>
      <c r="K4879" s="4"/>
    </row>
    <row r="4880" spans="1:11" x14ac:dyDescent="0.2">
      <c r="A4880" s="1">
        <v>4875</v>
      </c>
      <c r="D4880" s="4"/>
      <c r="E4880" s="2" t="b">
        <f t="shared" ca="1" si="130"/>
        <v>1</v>
      </c>
      <c r="F4880" s="2" t="str" cm="1">
        <f t="array" aca="1" ref="F4880" ca="1">IF(G4880&lt;&gt;"",INDIRECT("'"&amp;G4880&amp;"'!"&amp;H4880),"")</f>
        <v/>
      </c>
      <c r="G4880" s="1533"/>
      <c r="I4880" s="4"/>
      <c r="J4880" s="4"/>
      <c r="K4880" s="4"/>
    </row>
    <row r="4881" spans="1:11" x14ac:dyDescent="0.2">
      <c r="A4881" s="1">
        <v>4876</v>
      </c>
      <c r="D4881" s="4"/>
      <c r="E4881" s="2" t="b">
        <f t="shared" ca="1" si="130"/>
        <v>1</v>
      </c>
      <c r="F4881" s="2" t="str" cm="1">
        <f t="array" aca="1" ref="F4881" ca="1">IF(G4881&lt;&gt;"",INDIRECT("'"&amp;G4881&amp;"'!"&amp;H4881),"")</f>
        <v/>
      </c>
      <c r="G4881" s="1533"/>
      <c r="I4881" s="4"/>
      <c r="J4881" s="4"/>
      <c r="K4881" s="4"/>
    </row>
    <row r="4882" spans="1:11" x14ac:dyDescent="0.2">
      <c r="A4882" s="1">
        <v>4877</v>
      </c>
      <c r="D4882" s="4"/>
      <c r="E4882" s="2" t="b">
        <f t="shared" ca="1" si="130"/>
        <v>1</v>
      </c>
      <c r="F4882" s="2" t="str" cm="1">
        <f t="array" aca="1" ref="F4882" ca="1">IF(G4882&lt;&gt;"",INDIRECT("'"&amp;G4882&amp;"'!"&amp;H4882),"")</f>
        <v/>
      </c>
      <c r="G4882" s="1533"/>
      <c r="I4882" s="4"/>
      <c r="J4882" s="4"/>
      <c r="K4882" s="4"/>
    </row>
    <row r="4883" spans="1:11" x14ac:dyDescent="0.2">
      <c r="A4883" s="1">
        <v>4878</v>
      </c>
      <c r="D4883" s="4"/>
      <c r="E4883" s="2" t="b">
        <f t="shared" ca="1" si="130"/>
        <v>1</v>
      </c>
      <c r="F4883" s="2" t="str" cm="1">
        <f t="array" aca="1" ref="F4883" ca="1">IF(G4883&lt;&gt;"",INDIRECT("'"&amp;G4883&amp;"'!"&amp;H4883),"")</f>
        <v/>
      </c>
      <c r="G4883" s="1533"/>
      <c r="I4883" s="4"/>
      <c r="J4883" s="4"/>
      <c r="K4883" s="4"/>
    </row>
    <row r="4884" spans="1:11" x14ac:dyDescent="0.2">
      <c r="A4884" s="1">
        <v>4879</v>
      </c>
      <c r="D4884" s="4"/>
      <c r="E4884" s="2" t="b">
        <f t="shared" ca="1" si="130"/>
        <v>1</v>
      </c>
      <c r="F4884" s="2" t="str" cm="1">
        <f t="array" aca="1" ref="F4884" ca="1">IF(G4884&lt;&gt;"",INDIRECT("'"&amp;G4884&amp;"'!"&amp;H4884),"")</f>
        <v/>
      </c>
      <c r="G4884" s="1533"/>
      <c r="I4884" s="4"/>
      <c r="J4884" s="4"/>
      <c r="K4884" s="4"/>
    </row>
    <row r="4885" spans="1:11" x14ac:dyDescent="0.2">
      <c r="A4885" s="1">
        <v>4880</v>
      </c>
      <c r="D4885" s="4"/>
      <c r="E4885" s="2" t="b">
        <f t="shared" ca="1" si="130"/>
        <v>1</v>
      </c>
      <c r="F4885" s="2" t="str" cm="1">
        <f t="array" aca="1" ref="F4885" ca="1">IF(G4885&lt;&gt;"",INDIRECT("'"&amp;G4885&amp;"'!"&amp;H4885),"")</f>
        <v/>
      </c>
      <c r="G4885" s="1533"/>
      <c r="I4885" s="4"/>
      <c r="J4885" s="4"/>
      <c r="K4885" s="4"/>
    </row>
    <row r="4886" spans="1:11" x14ac:dyDescent="0.2">
      <c r="A4886" s="1">
        <v>4881</v>
      </c>
      <c r="D4886" s="4"/>
      <c r="E4886" s="2" t="b">
        <f t="shared" ca="1" si="130"/>
        <v>1</v>
      </c>
      <c r="F4886" s="2" t="str" cm="1">
        <f t="array" aca="1" ref="F4886" ca="1">IF(G4886&lt;&gt;"",INDIRECT("'"&amp;G4886&amp;"'!"&amp;H4886),"")</f>
        <v/>
      </c>
      <c r="G4886" s="1533"/>
      <c r="I4886" s="4"/>
      <c r="J4886" s="4"/>
      <c r="K4886" s="4"/>
    </row>
    <row r="4887" spans="1:11" x14ac:dyDescent="0.2">
      <c r="A4887" s="1">
        <v>4882</v>
      </c>
      <c r="D4887" s="4"/>
      <c r="E4887" s="2" t="b">
        <f t="shared" ca="1" si="130"/>
        <v>1</v>
      </c>
      <c r="F4887" s="2" t="str" cm="1">
        <f t="array" aca="1" ref="F4887" ca="1">IF(G4887&lt;&gt;"",INDIRECT("'"&amp;G4887&amp;"'!"&amp;H4887),"")</f>
        <v/>
      </c>
      <c r="G4887" s="1533"/>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33" t="s">
        <v>6773</v>
      </c>
      <c r="H4888" s="2" t="s">
        <v>5280</v>
      </c>
    </row>
    <row r="4889" spans="1:11" x14ac:dyDescent="0.2">
      <c r="A4889">
        <v>4884</v>
      </c>
      <c r="B4889" s="7">
        <f>'EstRev 6-11'!D176</f>
        <v>0</v>
      </c>
      <c r="C4889" s="3">
        <f t="shared" si="131"/>
        <v>4884</v>
      </c>
      <c r="E4889" s="2" t="b">
        <f t="shared" ca="1" si="130"/>
        <v>1</v>
      </c>
      <c r="F4889" s="2" cm="1">
        <f t="array" aca="1" ref="F4889" ca="1">IF(G4889&lt;&gt;"",INDIRECT("'"&amp;G4889&amp;"'!"&amp;H4889),"")</f>
        <v>0</v>
      </c>
      <c r="G4889" s="1533" t="s">
        <v>6773</v>
      </c>
      <c r="H4889" s="2" t="s">
        <v>5281</v>
      </c>
    </row>
    <row r="4890" spans="1:11" x14ac:dyDescent="0.2">
      <c r="A4890">
        <v>4885</v>
      </c>
      <c r="B4890" s="7">
        <f>'EstRev 6-11'!F176</f>
        <v>0</v>
      </c>
      <c r="C4890" s="3">
        <f t="shared" si="131"/>
        <v>4885</v>
      </c>
      <c r="E4890" s="2" t="b">
        <f t="shared" ca="1" si="130"/>
        <v>1</v>
      </c>
      <c r="F4890" s="2" cm="1">
        <f t="array" aca="1" ref="F4890" ca="1">IF(G4890&lt;&gt;"",INDIRECT("'"&amp;G4890&amp;"'!"&amp;H4890),"")</f>
        <v>0</v>
      </c>
      <c r="G4890" s="1533" t="s">
        <v>6773</v>
      </c>
      <c r="H4890" s="2" t="s">
        <v>5282</v>
      </c>
    </row>
    <row r="4891" spans="1:11" x14ac:dyDescent="0.2">
      <c r="A4891">
        <v>4886</v>
      </c>
      <c r="B4891" s="7">
        <f>'EstRev 6-11'!G176</f>
        <v>0</v>
      </c>
      <c r="C4891" s="3">
        <f t="shared" si="131"/>
        <v>4886</v>
      </c>
      <c r="E4891" s="2" t="b">
        <f t="shared" ca="1" si="130"/>
        <v>1</v>
      </c>
      <c r="F4891" s="2" cm="1">
        <f t="array" aca="1" ref="F4891" ca="1">IF(G4891&lt;&gt;"",INDIRECT("'"&amp;G4891&amp;"'!"&amp;H4891),"")</f>
        <v>0</v>
      </c>
      <c r="G4891" s="1533" t="s">
        <v>6773</v>
      </c>
      <c r="H4891" s="2" t="s">
        <v>5283</v>
      </c>
    </row>
    <row r="4892" spans="1:11" x14ac:dyDescent="0.2">
      <c r="A4892">
        <v>4887</v>
      </c>
      <c r="B4892" s="7">
        <f>'EstRev 6-11'!H176</f>
        <v>0</v>
      </c>
      <c r="C4892" s="3">
        <f t="shared" si="131"/>
        <v>4887</v>
      </c>
      <c r="E4892" s="2" t="b">
        <f t="shared" ca="1" si="130"/>
        <v>1</v>
      </c>
      <c r="F4892" s="2" cm="1">
        <f t="array" aca="1" ref="F4892" ca="1">IF(G4892&lt;&gt;"",INDIRECT("'"&amp;G4892&amp;"'!"&amp;H4892),"")</f>
        <v>0</v>
      </c>
      <c r="G4892" s="1533" t="s">
        <v>6773</v>
      </c>
      <c r="H4892" s="2" t="s">
        <v>4689</v>
      </c>
    </row>
    <row r="4893" spans="1:11" x14ac:dyDescent="0.2">
      <c r="A4893">
        <v>4888</v>
      </c>
      <c r="B4893" s="7">
        <f>'EstRev 6-11'!K176</f>
        <v>0</v>
      </c>
      <c r="C4893" s="3">
        <f t="shared" si="131"/>
        <v>4888</v>
      </c>
      <c r="E4893" s="2" t="b">
        <f t="shared" ca="1" si="130"/>
        <v>1</v>
      </c>
      <c r="F4893" s="2" cm="1">
        <f t="array" aca="1" ref="F4893" ca="1">IF(G4893&lt;&gt;"",INDIRECT("'"&amp;G4893&amp;"'!"&amp;H4893),"")</f>
        <v>0</v>
      </c>
      <c r="G4893" s="1533" t="s">
        <v>6773</v>
      </c>
      <c r="H4893" s="2" t="s">
        <v>4698</v>
      </c>
    </row>
    <row r="4894" spans="1:11" x14ac:dyDescent="0.2">
      <c r="A4894">
        <v>4889</v>
      </c>
      <c r="B4894" s="7">
        <f>'EstRev 6-11'!H177</f>
        <v>0</v>
      </c>
      <c r="C4894" s="3">
        <f t="shared" si="131"/>
        <v>4889</v>
      </c>
      <c r="E4894" s="2" t="b">
        <f t="shared" ca="1" si="130"/>
        <v>1</v>
      </c>
      <c r="F4894" s="2" cm="1">
        <f t="array" aca="1" ref="F4894" ca="1">IF(G4894&lt;&gt;"",INDIRECT("'"&amp;G4894&amp;"'!"&amp;H4894),"")</f>
        <v>0</v>
      </c>
      <c r="G4894" s="1533" t="s">
        <v>6773</v>
      </c>
      <c r="H4894" s="2" t="s">
        <v>4319</v>
      </c>
    </row>
    <row r="4895" spans="1:11" x14ac:dyDescent="0.2">
      <c r="A4895">
        <v>4890</v>
      </c>
      <c r="B4895" s="7">
        <f>'EstRev 6-11'!K177</f>
        <v>0</v>
      </c>
      <c r="C4895" s="3">
        <f t="shared" si="131"/>
        <v>4890</v>
      </c>
      <c r="E4895" s="2" t="b">
        <f t="shared" ca="1" si="130"/>
        <v>1</v>
      </c>
      <c r="F4895" s="2" cm="1">
        <f t="array" aca="1" ref="F4895" ca="1">IF(G4895&lt;&gt;"",INDIRECT("'"&amp;G4895&amp;"'!"&amp;H4895),"")</f>
        <v>0</v>
      </c>
      <c r="G4895" s="1533" t="s">
        <v>6773</v>
      </c>
      <c r="H4895" s="2" t="s">
        <v>4320</v>
      </c>
    </row>
    <row r="4896" spans="1:11" x14ac:dyDescent="0.2">
      <c r="A4896" s="1">
        <v>4891</v>
      </c>
      <c r="D4896" s="4"/>
      <c r="E4896" s="2" t="b">
        <f t="shared" ca="1" si="130"/>
        <v>1</v>
      </c>
      <c r="F4896" s="2" t="str" cm="1">
        <f t="array" aca="1" ref="F4896" ca="1">IF(G4896&lt;&gt;"",INDIRECT("'"&amp;G4896&amp;"'!"&amp;H4896),"")</f>
        <v/>
      </c>
      <c r="G4896" s="1533"/>
      <c r="I4896" s="4"/>
      <c r="J4896" s="4"/>
      <c r="K4896" s="4"/>
    </row>
    <row r="4897" spans="1:11" x14ac:dyDescent="0.2">
      <c r="A4897" s="1">
        <v>4892</v>
      </c>
      <c r="D4897" s="4"/>
      <c r="E4897" s="2" t="b">
        <f t="shared" ca="1" si="130"/>
        <v>1</v>
      </c>
      <c r="F4897" s="2" t="str" cm="1">
        <f t="array" aca="1" ref="F4897" ca="1">IF(G4897&lt;&gt;"",INDIRECT("'"&amp;G4897&amp;"'!"&amp;H4897),"")</f>
        <v/>
      </c>
      <c r="G4897" s="1533"/>
      <c r="I4897" s="4"/>
      <c r="J4897" s="4"/>
      <c r="K4897" s="4"/>
    </row>
    <row r="4898" spans="1:11" x14ac:dyDescent="0.2">
      <c r="A4898" s="1">
        <v>4893</v>
      </c>
      <c r="D4898" s="4"/>
      <c r="E4898" s="2" t="b">
        <f t="shared" ca="1" si="130"/>
        <v>1</v>
      </c>
      <c r="F4898" s="2" t="str" cm="1">
        <f t="array" aca="1" ref="F4898" ca="1">IF(G4898&lt;&gt;"",INDIRECT("'"&amp;G4898&amp;"'!"&amp;H4898),"")</f>
        <v/>
      </c>
      <c r="G4898" s="1533"/>
      <c r="I4898" s="4"/>
      <c r="J4898" s="4"/>
      <c r="K4898" s="4"/>
    </row>
    <row r="4899" spans="1:11" x14ac:dyDescent="0.2">
      <c r="A4899" s="1">
        <v>4894</v>
      </c>
      <c r="D4899" s="4"/>
      <c r="E4899" s="2" t="b">
        <f t="shared" ca="1" si="130"/>
        <v>1</v>
      </c>
      <c r="F4899" s="2" t="str" cm="1">
        <f t="array" aca="1" ref="F4899" ca="1">IF(G4899&lt;&gt;"",INDIRECT("'"&amp;G4899&amp;"'!"&amp;H4899),"")</f>
        <v/>
      </c>
      <c r="G4899" s="1533"/>
      <c r="I4899" s="4"/>
      <c r="J4899" s="4"/>
      <c r="K4899" s="4"/>
    </row>
    <row r="4900" spans="1:11" x14ac:dyDescent="0.2">
      <c r="A4900" s="1">
        <v>4895</v>
      </c>
      <c r="D4900" s="4"/>
      <c r="E4900" s="2" t="b">
        <f t="shared" ca="1" si="130"/>
        <v>1</v>
      </c>
      <c r="F4900" s="2" t="str" cm="1">
        <f t="array" aca="1" ref="F4900" ca="1">IF(G4900&lt;&gt;"",INDIRECT("'"&amp;G4900&amp;"'!"&amp;H4900),"")</f>
        <v/>
      </c>
      <c r="G4900" s="1533"/>
      <c r="I4900" s="4"/>
      <c r="J4900" s="4"/>
      <c r="K4900" s="4"/>
    </row>
    <row r="4901" spans="1:11" x14ac:dyDescent="0.2">
      <c r="A4901" s="1">
        <v>4896</v>
      </c>
      <c r="D4901" s="4"/>
      <c r="E4901" s="2" t="b">
        <f t="shared" ca="1" si="130"/>
        <v>1</v>
      </c>
      <c r="F4901" s="2" t="str" cm="1">
        <f t="array" aca="1" ref="F4901" ca="1">IF(G4901&lt;&gt;"",INDIRECT("'"&amp;G4901&amp;"'!"&amp;H4901),"")</f>
        <v/>
      </c>
      <c r="G4901" s="1533"/>
      <c r="I4901" s="4"/>
      <c r="J4901" s="4"/>
      <c r="K4901" s="4"/>
    </row>
    <row r="4902" spans="1:11" x14ac:dyDescent="0.2">
      <c r="A4902" s="1">
        <v>4897</v>
      </c>
      <c r="D4902" s="4"/>
      <c r="E4902" s="2" t="b">
        <f t="shared" ca="1" si="130"/>
        <v>1</v>
      </c>
      <c r="F4902" s="2" t="str" cm="1">
        <f t="array" aca="1" ref="F4902" ca="1">IF(G4902&lt;&gt;"",INDIRECT("'"&amp;G4902&amp;"'!"&amp;H4902),"")</f>
        <v/>
      </c>
      <c r="G4902" s="1533"/>
      <c r="I4902" s="4"/>
      <c r="J4902" s="4"/>
      <c r="K4902" s="4"/>
    </row>
    <row r="4903" spans="1:11" x14ac:dyDescent="0.2">
      <c r="A4903" s="1">
        <v>4898</v>
      </c>
      <c r="D4903" s="4"/>
      <c r="E4903" s="2" t="b">
        <f t="shared" ca="1" si="130"/>
        <v>1</v>
      </c>
      <c r="F4903" s="2" t="str" cm="1">
        <f t="array" aca="1" ref="F4903" ca="1">IF(G4903&lt;&gt;"",INDIRECT("'"&amp;G4903&amp;"'!"&amp;H4903),"")</f>
        <v/>
      </c>
      <c r="G4903" s="1533"/>
      <c r="I4903" s="4"/>
      <c r="J4903" s="4"/>
      <c r="K4903" s="4"/>
    </row>
    <row r="4904" spans="1:11" x14ac:dyDescent="0.2">
      <c r="A4904" s="1">
        <v>4899</v>
      </c>
      <c r="D4904" s="4"/>
      <c r="E4904" s="2" t="b">
        <f t="shared" ca="1" si="130"/>
        <v>1</v>
      </c>
      <c r="F4904" s="2" t="str" cm="1">
        <f t="array" aca="1" ref="F4904" ca="1">IF(G4904&lt;&gt;"",INDIRECT("'"&amp;G4904&amp;"'!"&amp;H4904),"")</f>
        <v/>
      </c>
      <c r="G4904" s="1533"/>
      <c r="I4904" s="4"/>
      <c r="J4904" s="4"/>
      <c r="K4904" s="4"/>
    </row>
    <row r="4905" spans="1:11" x14ac:dyDescent="0.2">
      <c r="A4905" s="1">
        <v>4900</v>
      </c>
      <c r="D4905" s="4"/>
      <c r="E4905" s="2" t="b">
        <f t="shared" ca="1" si="130"/>
        <v>1</v>
      </c>
      <c r="F4905" s="2" t="str" cm="1">
        <f t="array" aca="1" ref="F4905" ca="1">IF(G4905&lt;&gt;"",INDIRECT("'"&amp;G4905&amp;"'!"&amp;H4905),"")</f>
        <v/>
      </c>
      <c r="G4905" s="1533"/>
      <c r="I4905" s="4"/>
      <c r="J4905" s="4"/>
      <c r="K4905" s="4"/>
    </row>
    <row r="4906" spans="1:11" x14ac:dyDescent="0.2">
      <c r="A4906" s="1">
        <v>4901</v>
      </c>
      <c r="D4906" s="4"/>
      <c r="E4906" s="2" t="b">
        <f t="shared" ca="1" si="130"/>
        <v>1</v>
      </c>
      <c r="F4906" s="2" t="str" cm="1">
        <f t="array" aca="1" ref="F4906" ca="1">IF(G4906&lt;&gt;"",INDIRECT("'"&amp;G4906&amp;"'!"&amp;H4906),"")</f>
        <v/>
      </c>
      <c r="G4906" s="1533"/>
      <c r="I4906" s="4"/>
      <c r="J4906" s="4"/>
      <c r="K4906" s="4"/>
    </row>
    <row r="4907" spans="1:11" x14ac:dyDescent="0.2">
      <c r="A4907" s="1">
        <v>4902</v>
      </c>
      <c r="D4907" s="4"/>
      <c r="E4907" s="2" t="b">
        <f t="shared" ca="1" si="130"/>
        <v>1</v>
      </c>
      <c r="F4907" s="2" t="str" cm="1">
        <f t="array" aca="1" ref="F4907" ca="1">IF(G4907&lt;&gt;"",INDIRECT("'"&amp;G4907&amp;"'!"&amp;H4907),"")</f>
        <v/>
      </c>
      <c r="G4907" s="1533"/>
      <c r="I4907" s="4"/>
      <c r="J4907" s="4"/>
      <c r="K4907" s="4"/>
    </row>
    <row r="4908" spans="1:11" x14ac:dyDescent="0.2">
      <c r="A4908" s="1">
        <v>4903</v>
      </c>
      <c r="D4908" s="4"/>
      <c r="E4908" s="2" t="b">
        <f t="shared" ca="1" si="130"/>
        <v>1</v>
      </c>
      <c r="F4908" s="2" t="str" cm="1">
        <f t="array" aca="1" ref="F4908" ca="1">IF(G4908&lt;&gt;"",INDIRECT("'"&amp;G4908&amp;"'!"&amp;H4908),"")</f>
        <v/>
      </c>
      <c r="G4908" s="1533"/>
      <c r="I4908" s="4"/>
      <c r="J4908" s="4"/>
      <c r="K4908" s="4"/>
    </row>
    <row r="4909" spans="1:11" x14ac:dyDescent="0.2">
      <c r="A4909" s="1">
        <v>4904</v>
      </c>
      <c r="D4909" s="4"/>
      <c r="E4909" s="2" t="b">
        <f t="shared" ca="1" si="130"/>
        <v>1</v>
      </c>
      <c r="F4909" s="2" t="str" cm="1">
        <f t="array" aca="1" ref="F4909" ca="1">IF(G4909&lt;&gt;"",INDIRECT("'"&amp;G4909&amp;"'!"&amp;H4909),"")</f>
        <v/>
      </c>
      <c r="G4909" s="1533"/>
      <c r="I4909" s="4"/>
      <c r="J4909" s="4"/>
      <c r="K4909" s="4"/>
    </row>
    <row r="4910" spans="1:11" x14ac:dyDescent="0.2">
      <c r="A4910" s="1">
        <v>4905</v>
      </c>
      <c r="D4910" s="4"/>
      <c r="E4910" s="2" t="b">
        <f t="shared" ca="1" si="130"/>
        <v>1</v>
      </c>
      <c r="F4910" s="2" t="str" cm="1">
        <f t="array" aca="1" ref="F4910" ca="1">IF(G4910&lt;&gt;"",INDIRECT("'"&amp;G4910&amp;"'!"&amp;H4910),"")</f>
        <v/>
      </c>
      <c r="G4910" s="1533"/>
      <c r="I4910" s="4"/>
      <c r="J4910" s="4"/>
      <c r="K4910" s="4"/>
    </row>
    <row r="4911" spans="1:11" x14ac:dyDescent="0.2">
      <c r="A4911" s="1">
        <v>4906</v>
      </c>
      <c r="D4911" s="4"/>
      <c r="E4911" s="2" t="b">
        <f t="shared" ca="1" si="130"/>
        <v>1</v>
      </c>
      <c r="F4911" s="2" t="str" cm="1">
        <f t="array" aca="1" ref="F4911" ca="1">IF(G4911&lt;&gt;"",INDIRECT("'"&amp;G4911&amp;"'!"&amp;H4911),"")</f>
        <v/>
      </c>
      <c r="G4911" s="1533"/>
      <c r="I4911" s="4"/>
      <c r="J4911" s="4"/>
      <c r="K4911" s="4"/>
    </row>
    <row r="4912" spans="1:11" x14ac:dyDescent="0.2">
      <c r="A4912" s="1">
        <v>4907</v>
      </c>
      <c r="D4912" s="4"/>
      <c r="E4912" s="2" t="b">
        <f t="shared" ca="1" si="130"/>
        <v>1</v>
      </c>
      <c r="F4912" s="2" t="str" cm="1">
        <f t="array" aca="1" ref="F4912" ca="1">IF(G4912&lt;&gt;"",INDIRECT("'"&amp;G4912&amp;"'!"&amp;H4912),"")</f>
        <v/>
      </c>
      <c r="G4912" s="1533"/>
      <c r="I4912" s="4"/>
      <c r="J4912" s="4"/>
      <c r="K4912" s="4"/>
    </row>
    <row r="4913" spans="1:11" x14ac:dyDescent="0.2">
      <c r="A4913" s="1">
        <v>4908</v>
      </c>
      <c r="D4913" s="4"/>
      <c r="E4913" s="2" t="b">
        <f t="shared" ca="1" si="130"/>
        <v>1</v>
      </c>
      <c r="F4913" s="2" t="str" cm="1">
        <f t="array" aca="1" ref="F4913" ca="1">IF(G4913&lt;&gt;"",INDIRECT("'"&amp;G4913&amp;"'!"&amp;H4913),"")</f>
        <v/>
      </c>
      <c r="G4913" s="1533"/>
      <c r="I4913" s="4"/>
      <c r="J4913" s="4"/>
      <c r="K4913" s="4"/>
    </row>
    <row r="4914" spans="1:11" x14ac:dyDescent="0.2">
      <c r="A4914" s="1">
        <v>4909</v>
      </c>
      <c r="D4914" s="4"/>
      <c r="E4914" s="2" t="b">
        <f t="shared" ca="1" si="130"/>
        <v>1</v>
      </c>
      <c r="F4914" s="2" t="str" cm="1">
        <f t="array" aca="1" ref="F4914" ca="1">IF(G4914&lt;&gt;"",INDIRECT("'"&amp;G4914&amp;"'!"&amp;H4914),"")</f>
        <v/>
      </c>
      <c r="G4914" s="1533"/>
      <c r="I4914" s="4"/>
      <c r="J4914" s="4"/>
      <c r="K4914" s="4"/>
    </row>
    <row r="4915" spans="1:11" x14ac:dyDescent="0.2">
      <c r="A4915" s="1">
        <v>4910</v>
      </c>
      <c r="D4915" s="4"/>
      <c r="E4915" s="2" t="b">
        <f t="shared" ca="1" si="130"/>
        <v>1</v>
      </c>
      <c r="F4915" s="2" t="str" cm="1">
        <f t="array" aca="1" ref="F4915" ca="1">IF(G4915&lt;&gt;"",INDIRECT("'"&amp;G4915&amp;"'!"&amp;H4915),"")</f>
        <v/>
      </c>
      <c r="G4915" s="1533"/>
      <c r="I4915" s="4"/>
      <c r="J4915" s="4"/>
      <c r="K4915" s="4"/>
    </row>
    <row r="4916" spans="1:11" x14ac:dyDescent="0.2">
      <c r="A4916" s="1">
        <v>4911</v>
      </c>
      <c r="D4916" s="4"/>
      <c r="E4916" s="2" t="b">
        <f t="shared" ca="1" si="130"/>
        <v>1</v>
      </c>
      <c r="F4916" s="2" t="str" cm="1">
        <f t="array" aca="1" ref="F4916" ca="1">IF(G4916&lt;&gt;"",INDIRECT("'"&amp;G4916&amp;"'!"&amp;H4916),"")</f>
        <v/>
      </c>
      <c r="G4916" s="1533"/>
      <c r="I4916" s="4"/>
      <c r="J4916" s="4"/>
      <c r="K4916" s="4"/>
    </row>
    <row r="4917" spans="1:11" x14ac:dyDescent="0.2">
      <c r="A4917" s="1">
        <v>4912</v>
      </c>
      <c r="D4917" s="4"/>
      <c r="E4917" s="2" t="b">
        <f t="shared" ca="1" si="130"/>
        <v>1</v>
      </c>
      <c r="F4917" s="2" t="str" cm="1">
        <f t="array" aca="1" ref="F4917" ca="1">IF(G4917&lt;&gt;"",INDIRECT("'"&amp;G4917&amp;"'!"&amp;H4917),"")</f>
        <v/>
      </c>
      <c r="G4917" s="1533"/>
      <c r="I4917" s="4"/>
      <c r="J4917" s="4"/>
      <c r="K4917" s="4"/>
    </row>
    <row r="4918" spans="1:11" x14ac:dyDescent="0.2">
      <c r="A4918" s="1">
        <v>4913</v>
      </c>
      <c r="D4918" s="4"/>
      <c r="E4918" s="2" t="b">
        <f t="shared" ca="1" si="130"/>
        <v>1</v>
      </c>
      <c r="F4918" s="2" t="str" cm="1">
        <f t="array" aca="1" ref="F4918" ca="1">IF(G4918&lt;&gt;"",INDIRECT("'"&amp;G4918&amp;"'!"&amp;H4918),"")</f>
        <v/>
      </c>
      <c r="G4918" s="1533"/>
      <c r="I4918" s="4"/>
      <c r="J4918" s="4"/>
      <c r="K4918" s="4"/>
    </row>
    <row r="4919" spans="1:11" x14ac:dyDescent="0.2">
      <c r="A4919" s="1">
        <v>4914</v>
      </c>
      <c r="D4919" s="4"/>
      <c r="E4919" s="2" t="b">
        <f t="shared" ca="1" si="130"/>
        <v>1</v>
      </c>
      <c r="F4919" s="2" t="str" cm="1">
        <f t="array" aca="1" ref="F4919" ca="1">IF(G4919&lt;&gt;"",INDIRECT("'"&amp;G4919&amp;"'!"&amp;H4919),"")</f>
        <v/>
      </c>
      <c r="G4919" s="1533"/>
      <c r="I4919" s="4"/>
      <c r="J4919" s="4"/>
      <c r="K4919" s="4"/>
    </row>
    <row r="4920" spans="1:11" x14ac:dyDescent="0.2">
      <c r="A4920" s="1">
        <v>4915</v>
      </c>
      <c r="D4920" s="4"/>
      <c r="E4920" s="2" t="b">
        <f t="shared" ca="1" si="130"/>
        <v>1</v>
      </c>
      <c r="F4920" s="2" t="str" cm="1">
        <f t="array" aca="1" ref="F4920" ca="1">IF(G4920&lt;&gt;"",INDIRECT("'"&amp;G4920&amp;"'!"&amp;H4920),"")</f>
        <v/>
      </c>
      <c r="G4920" s="1533"/>
      <c r="I4920" s="4"/>
      <c r="J4920" s="4"/>
      <c r="K4920" s="4"/>
    </row>
    <row r="4921" spans="1:11" x14ac:dyDescent="0.2">
      <c r="A4921" s="1">
        <v>4916</v>
      </c>
      <c r="D4921" s="4"/>
      <c r="E4921" s="2" t="b">
        <f t="shared" ca="1" si="130"/>
        <v>1</v>
      </c>
      <c r="F4921" s="2" t="str" cm="1">
        <f t="array" aca="1" ref="F4921" ca="1">IF(G4921&lt;&gt;"",INDIRECT("'"&amp;G4921&amp;"'!"&amp;H4921),"")</f>
        <v/>
      </c>
      <c r="G4921" s="1533"/>
      <c r="I4921" s="4"/>
      <c r="J4921" s="4"/>
      <c r="K4921" s="4"/>
    </row>
    <row r="4922" spans="1:11" x14ac:dyDescent="0.2">
      <c r="A4922" s="1">
        <v>4917</v>
      </c>
      <c r="D4922" s="4"/>
      <c r="E4922" s="2" t="b">
        <f t="shared" ca="1" si="130"/>
        <v>1</v>
      </c>
      <c r="F4922" s="2" t="str" cm="1">
        <f t="array" aca="1" ref="F4922" ca="1">IF(G4922&lt;&gt;"",INDIRECT("'"&amp;G4922&amp;"'!"&amp;H4922),"")</f>
        <v/>
      </c>
      <c r="G4922" s="1533"/>
      <c r="I4922" s="4"/>
      <c r="J4922" s="4"/>
      <c r="K4922" s="4"/>
    </row>
    <row r="4923" spans="1:11" x14ac:dyDescent="0.2">
      <c r="A4923" s="1">
        <v>4918</v>
      </c>
      <c r="D4923" s="4"/>
      <c r="E4923" s="2" t="b">
        <f t="shared" ca="1" si="130"/>
        <v>1</v>
      </c>
      <c r="F4923" s="2" t="str" cm="1">
        <f t="array" aca="1" ref="F4923" ca="1">IF(G4923&lt;&gt;"",INDIRECT("'"&amp;G4923&amp;"'!"&amp;H4923),"")</f>
        <v/>
      </c>
      <c r="G4923" s="1533"/>
      <c r="I4923" s="4"/>
      <c r="J4923" s="4"/>
      <c r="K4923" s="4"/>
    </row>
    <row r="4924" spans="1:11" x14ac:dyDescent="0.2">
      <c r="A4924" s="1">
        <v>4919</v>
      </c>
      <c r="D4924" s="4"/>
      <c r="E4924" s="2" t="b">
        <f t="shared" ca="1" si="130"/>
        <v>1</v>
      </c>
      <c r="F4924" s="2" t="str" cm="1">
        <f t="array" aca="1" ref="F4924" ca="1">IF(G4924&lt;&gt;"",INDIRECT("'"&amp;G4924&amp;"'!"&amp;H4924),"")</f>
        <v/>
      </c>
      <c r="G4924" s="1533"/>
      <c r="I4924" s="4"/>
      <c r="J4924" s="4"/>
      <c r="K4924" s="4"/>
    </row>
    <row r="4925" spans="1:11" x14ac:dyDescent="0.2">
      <c r="A4925" s="1">
        <v>4920</v>
      </c>
      <c r="D4925" s="4"/>
      <c r="E4925" s="2" t="b">
        <f t="shared" ca="1" si="130"/>
        <v>1</v>
      </c>
      <c r="F4925" s="2" t="str" cm="1">
        <f t="array" aca="1" ref="F4925" ca="1">IF(G4925&lt;&gt;"",INDIRECT("'"&amp;G4925&amp;"'!"&amp;H4925),"")</f>
        <v/>
      </c>
      <c r="G4925" s="1533"/>
      <c r="I4925" s="4"/>
      <c r="J4925" s="4"/>
      <c r="K4925" s="4"/>
    </row>
    <row r="4926" spans="1:11" x14ac:dyDescent="0.2">
      <c r="A4926" s="1">
        <v>4921</v>
      </c>
      <c r="D4926" s="4"/>
      <c r="E4926" s="2" t="b">
        <f t="shared" ca="1" si="130"/>
        <v>1</v>
      </c>
      <c r="F4926" s="2" t="str" cm="1">
        <f t="array" aca="1" ref="F4926" ca="1">IF(G4926&lt;&gt;"",INDIRECT("'"&amp;G4926&amp;"'!"&amp;H4926),"")</f>
        <v/>
      </c>
      <c r="G4926" s="1533"/>
      <c r="I4926" s="4"/>
      <c r="J4926" s="4"/>
      <c r="K4926" s="4"/>
    </row>
    <row r="4927" spans="1:11" x14ac:dyDescent="0.2">
      <c r="A4927" s="1">
        <v>4922</v>
      </c>
      <c r="D4927" s="4"/>
      <c r="E4927" s="2" t="b">
        <f t="shared" ca="1" si="130"/>
        <v>1</v>
      </c>
      <c r="F4927" s="2" t="str" cm="1">
        <f t="array" aca="1" ref="F4927" ca="1">IF(G4927&lt;&gt;"",INDIRECT("'"&amp;G4927&amp;"'!"&amp;H4927),"")</f>
        <v/>
      </c>
      <c r="G4927" s="1533"/>
      <c r="I4927" s="4"/>
      <c r="J4927" s="4"/>
      <c r="K4927" s="4"/>
    </row>
    <row r="4928" spans="1:11" x14ac:dyDescent="0.2">
      <c r="A4928" s="1">
        <v>4923</v>
      </c>
      <c r="D4928" s="4"/>
      <c r="E4928" s="2" t="b">
        <f t="shared" ca="1" si="130"/>
        <v>1</v>
      </c>
      <c r="F4928" s="2" t="str" cm="1">
        <f t="array" aca="1" ref="F4928" ca="1">IF(G4928&lt;&gt;"",INDIRECT("'"&amp;G4928&amp;"'!"&amp;H4928),"")</f>
        <v/>
      </c>
      <c r="G4928" s="1533"/>
      <c r="I4928" s="4"/>
      <c r="J4928" s="4"/>
      <c r="K4928" s="4"/>
    </row>
    <row r="4929" spans="1:11" x14ac:dyDescent="0.2">
      <c r="A4929" s="1">
        <v>4924</v>
      </c>
      <c r="D4929" s="4"/>
      <c r="E4929" s="2" t="b">
        <f t="shared" ca="1" si="130"/>
        <v>1</v>
      </c>
      <c r="F4929" s="2" t="str" cm="1">
        <f t="array" aca="1" ref="F4929" ca="1">IF(G4929&lt;&gt;"",INDIRECT("'"&amp;G4929&amp;"'!"&amp;H4929),"")</f>
        <v/>
      </c>
      <c r="G4929" s="1533"/>
      <c r="I4929" s="4"/>
      <c r="J4929" s="4"/>
      <c r="K4929" s="4"/>
    </row>
    <row r="4930" spans="1:11" x14ac:dyDescent="0.2">
      <c r="A4930" s="1">
        <v>4925</v>
      </c>
      <c r="D4930" s="4"/>
      <c r="E4930" s="2" t="b">
        <f t="shared" ref="E4930:E4993" ca="1" si="132">F4930=B4930</f>
        <v>1</v>
      </c>
      <c r="F4930" s="2" t="str" cm="1">
        <f t="array" aca="1" ref="F4930" ca="1">IF(G4930&lt;&gt;"",INDIRECT("'"&amp;G4930&amp;"'!"&amp;H4930),"")</f>
        <v/>
      </c>
      <c r="G4930" s="1533"/>
      <c r="I4930" s="4"/>
      <c r="J4930" s="4"/>
      <c r="K4930" s="4"/>
    </row>
    <row r="4931" spans="1:11" x14ac:dyDescent="0.2">
      <c r="A4931" s="1">
        <v>4926</v>
      </c>
      <c r="D4931" s="4"/>
      <c r="E4931" s="2" t="b">
        <f t="shared" ca="1" si="132"/>
        <v>1</v>
      </c>
      <c r="F4931" s="2" t="str" cm="1">
        <f t="array" aca="1" ref="F4931" ca="1">IF(G4931&lt;&gt;"",INDIRECT("'"&amp;G4931&amp;"'!"&amp;H4931),"")</f>
        <v/>
      </c>
      <c r="G4931" s="1533"/>
      <c r="I4931" s="4"/>
      <c r="J4931" s="4"/>
      <c r="K4931" s="4"/>
    </row>
    <row r="4932" spans="1:11" x14ac:dyDescent="0.2">
      <c r="A4932" s="1">
        <v>4927</v>
      </c>
      <c r="D4932" s="4"/>
      <c r="E4932" s="2" t="b">
        <f t="shared" ca="1" si="132"/>
        <v>1</v>
      </c>
      <c r="F4932" s="2" t="str" cm="1">
        <f t="array" aca="1" ref="F4932" ca="1">IF(G4932&lt;&gt;"",INDIRECT("'"&amp;G4932&amp;"'!"&amp;H4932),"")</f>
        <v/>
      </c>
      <c r="G4932" s="1533"/>
      <c r="I4932" s="4"/>
      <c r="J4932" s="4"/>
      <c r="K4932" s="4"/>
    </row>
    <row r="4933" spans="1:11" x14ac:dyDescent="0.2">
      <c r="A4933" s="1">
        <v>4928</v>
      </c>
      <c r="D4933" s="4"/>
      <c r="E4933" s="2" t="b">
        <f t="shared" ca="1" si="132"/>
        <v>1</v>
      </c>
      <c r="F4933" s="2" t="str" cm="1">
        <f t="array" aca="1" ref="F4933" ca="1">IF(G4933&lt;&gt;"",INDIRECT("'"&amp;G4933&amp;"'!"&amp;H4933),"")</f>
        <v/>
      </c>
      <c r="G4933" s="1533"/>
      <c r="I4933" s="4"/>
      <c r="J4933" s="4"/>
      <c r="K4933" s="4"/>
    </row>
    <row r="4934" spans="1:11" x14ac:dyDescent="0.2">
      <c r="A4934" s="1">
        <v>4929</v>
      </c>
      <c r="D4934" s="4"/>
      <c r="E4934" s="2" t="b">
        <f t="shared" ca="1" si="132"/>
        <v>1</v>
      </c>
      <c r="F4934" s="2" t="str" cm="1">
        <f t="array" aca="1" ref="F4934" ca="1">IF(G4934&lt;&gt;"",INDIRECT("'"&amp;G4934&amp;"'!"&amp;H4934),"")</f>
        <v/>
      </c>
      <c r="G4934" s="1533"/>
      <c r="I4934" s="4"/>
      <c r="J4934" s="4"/>
      <c r="K4934" s="4"/>
    </row>
    <row r="4935" spans="1:11" x14ac:dyDescent="0.2">
      <c r="A4935" s="1">
        <v>4930</v>
      </c>
      <c r="D4935" s="4"/>
      <c r="E4935" s="2" t="b">
        <f t="shared" ca="1" si="132"/>
        <v>1</v>
      </c>
      <c r="F4935" s="2" t="str" cm="1">
        <f t="array" aca="1" ref="F4935" ca="1">IF(G4935&lt;&gt;"",INDIRECT("'"&amp;G4935&amp;"'!"&amp;H4935),"")</f>
        <v/>
      </c>
      <c r="G4935" s="1533"/>
      <c r="I4935" s="4"/>
      <c r="J4935" s="4"/>
      <c r="K4935" s="4"/>
    </row>
    <row r="4936" spans="1:11" x14ac:dyDescent="0.2">
      <c r="A4936" s="1">
        <v>4931</v>
      </c>
      <c r="D4936" s="4"/>
      <c r="E4936" s="2" t="b">
        <f t="shared" ca="1" si="132"/>
        <v>1</v>
      </c>
      <c r="F4936" s="2" t="str" cm="1">
        <f t="array" aca="1" ref="F4936" ca="1">IF(G4936&lt;&gt;"",INDIRECT("'"&amp;G4936&amp;"'!"&amp;H4936),"")</f>
        <v/>
      </c>
      <c r="G4936" s="1533"/>
      <c r="I4936" s="4"/>
      <c r="J4936" s="4"/>
      <c r="K4936" s="4"/>
    </row>
    <row r="4937" spans="1:11" x14ac:dyDescent="0.2">
      <c r="A4937" s="1">
        <v>4932</v>
      </c>
      <c r="D4937" s="4"/>
      <c r="E4937" s="2" t="b">
        <f t="shared" ca="1" si="132"/>
        <v>1</v>
      </c>
      <c r="F4937" s="2" t="str" cm="1">
        <f t="array" aca="1" ref="F4937" ca="1">IF(G4937&lt;&gt;"",INDIRECT("'"&amp;G4937&amp;"'!"&amp;H4937),"")</f>
        <v/>
      </c>
      <c r="G4937" s="1533"/>
      <c r="I4937" s="4"/>
      <c r="J4937" s="4"/>
      <c r="K4937" s="4"/>
    </row>
    <row r="4938" spans="1:11" x14ac:dyDescent="0.2">
      <c r="A4938" s="1">
        <v>4933</v>
      </c>
      <c r="D4938" s="4"/>
      <c r="E4938" s="2" t="b">
        <f t="shared" ca="1" si="132"/>
        <v>1</v>
      </c>
      <c r="F4938" s="2" t="str" cm="1">
        <f t="array" aca="1" ref="F4938" ca="1">IF(G4938&lt;&gt;"",INDIRECT("'"&amp;G4938&amp;"'!"&amp;H4938),"")</f>
        <v/>
      </c>
      <c r="G4938" s="1533"/>
      <c r="I4938" s="4"/>
      <c r="J4938" s="4"/>
      <c r="K4938" s="4"/>
    </row>
    <row r="4939" spans="1:11" x14ac:dyDescent="0.2">
      <c r="A4939">
        <v>4934</v>
      </c>
      <c r="E4939" s="2" t="b">
        <f t="shared" ca="1" si="132"/>
        <v>1</v>
      </c>
      <c r="F4939" s="2" t="str" cm="1">
        <f t="array" aca="1" ref="F4939" ca="1">IF(G4939&lt;&gt;"",INDIRECT("'"&amp;G4939&amp;"'!"&amp;H4939),"")</f>
        <v/>
      </c>
      <c r="G4939" s="1533"/>
    </row>
    <row r="4940" spans="1:11" x14ac:dyDescent="0.2">
      <c r="A4940">
        <v>4935</v>
      </c>
      <c r="E4940" s="2" t="b">
        <f t="shared" ca="1" si="132"/>
        <v>1</v>
      </c>
      <c r="F4940" s="2" t="str" cm="1">
        <f t="array" aca="1" ref="F4940" ca="1">IF(G4940&lt;&gt;"",INDIRECT("'"&amp;G4940&amp;"'!"&amp;H4940),"")</f>
        <v/>
      </c>
      <c r="G4940" s="1533"/>
    </row>
    <row r="4941" spans="1:11" x14ac:dyDescent="0.2">
      <c r="A4941">
        <v>4936</v>
      </c>
      <c r="E4941" s="2" t="b">
        <f t="shared" ca="1" si="132"/>
        <v>1</v>
      </c>
      <c r="F4941" s="2" t="str" cm="1">
        <f t="array" aca="1" ref="F4941" ca="1">IF(G4941&lt;&gt;"",INDIRECT("'"&amp;G4941&amp;"'!"&amp;H4941),"")</f>
        <v/>
      </c>
      <c r="G4941" s="1533"/>
    </row>
    <row r="4942" spans="1:11" x14ac:dyDescent="0.2">
      <c r="A4942" s="1">
        <v>4937</v>
      </c>
      <c r="D4942" s="4"/>
      <c r="E4942" s="2" t="b">
        <f t="shared" ca="1" si="132"/>
        <v>1</v>
      </c>
      <c r="F4942" s="2" t="str" cm="1">
        <f t="array" aca="1" ref="F4942" ca="1">IF(G4942&lt;&gt;"",INDIRECT("'"&amp;G4942&amp;"'!"&amp;H4942),"")</f>
        <v/>
      </c>
      <c r="G4942" s="1533"/>
      <c r="I4942" s="4"/>
      <c r="J4942" s="4"/>
      <c r="K4942" s="4"/>
    </row>
    <row r="4943" spans="1:11" x14ac:dyDescent="0.2">
      <c r="A4943" s="1">
        <v>4938</v>
      </c>
      <c r="D4943" s="3" t="s">
        <v>298</v>
      </c>
      <c r="E4943" s="2" t="b">
        <f t="shared" ca="1" si="132"/>
        <v>1</v>
      </c>
      <c r="F4943" s="2" t="str" cm="1">
        <f t="array" aca="1" ref="F4943" ca="1">IF(G4943&lt;&gt;"",INDIRECT("'"&amp;G4943&amp;"'!"&amp;H4943),"")</f>
        <v/>
      </c>
      <c r="G4943" s="1533"/>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33" t="s">
        <v>6773</v>
      </c>
      <c r="H4944" s="2" t="s">
        <v>4694</v>
      </c>
    </row>
    <row r="4945" spans="1:19" x14ac:dyDescent="0.2">
      <c r="A4945" s="1">
        <v>4940</v>
      </c>
      <c r="E4945" s="2" t="b">
        <f t="shared" ca="1" si="132"/>
        <v>1</v>
      </c>
      <c r="F4945" s="2" t="str" cm="1">
        <f t="array" aca="1" ref="F4945" ca="1">IF(G4945&lt;&gt;"",INDIRECT("'"&amp;G4945&amp;"'!"&amp;H4945),"")</f>
        <v/>
      </c>
      <c r="G4945" s="1533"/>
    </row>
    <row r="4946" spans="1:19" x14ac:dyDescent="0.2">
      <c r="A4946" s="1">
        <v>4941</v>
      </c>
      <c r="E4946" s="2" t="b">
        <f t="shared" ca="1" si="132"/>
        <v>1</v>
      </c>
      <c r="F4946" s="2" t="str" cm="1">
        <f t="array" aca="1" ref="F4946" ca="1">IF(G4946&lt;&gt;"",INDIRECT("'"&amp;G4946&amp;"'!"&amp;H4946),"")</f>
        <v/>
      </c>
      <c r="G4946" s="1533"/>
    </row>
    <row r="4947" spans="1:19" x14ac:dyDescent="0.2">
      <c r="A4947" s="1">
        <v>4942</v>
      </c>
      <c r="E4947" s="2" t="b">
        <f t="shared" ca="1" si="132"/>
        <v>1</v>
      </c>
      <c r="F4947" s="2" t="str" cm="1">
        <f t="array" aca="1" ref="F4947" ca="1">IF(G4947&lt;&gt;"",INDIRECT("'"&amp;G4947&amp;"'!"&amp;H4947),"")</f>
        <v/>
      </c>
      <c r="G4947" s="1533"/>
    </row>
    <row r="4948" spans="1:19" x14ac:dyDescent="0.2">
      <c r="A4948" s="1">
        <v>4943</v>
      </c>
      <c r="E4948" s="2" t="b">
        <f t="shared" ca="1" si="132"/>
        <v>1</v>
      </c>
      <c r="F4948" s="2" t="str" cm="1">
        <f t="array" aca="1" ref="F4948" ca="1">IF(G4948&lt;&gt;"",INDIRECT("'"&amp;G4948&amp;"'!"&amp;H4948),"")</f>
        <v/>
      </c>
      <c r="G4948" s="1533"/>
    </row>
    <row r="4949" spans="1:19" x14ac:dyDescent="0.2">
      <c r="A4949" s="1">
        <v>4944</v>
      </c>
      <c r="E4949" s="2" t="b">
        <f t="shared" ca="1" si="132"/>
        <v>1</v>
      </c>
      <c r="F4949" s="2" t="str" cm="1">
        <f t="array" aca="1" ref="F4949" ca="1">IF(G4949&lt;&gt;"",INDIRECT("'"&amp;G4949&amp;"'!"&amp;H4949),"")</f>
        <v/>
      </c>
      <c r="G4949" s="1533"/>
    </row>
    <row r="4950" spans="1:19" x14ac:dyDescent="0.2">
      <c r="A4950" s="1">
        <v>4945</v>
      </c>
      <c r="E4950" s="2" t="b">
        <f t="shared" ca="1" si="132"/>
        <v>1</v>
      </c>
      <c r="F4950" s="2" t="str" cm="1">
        <f t="array" aca="1" ref="F4950" ca="1">IF(G4950&lt;&gt;"",INDIRECT("'"&amp;G4950&amp;"'!"&amp;H4950),"")</f>
        <v/>
      </c>
      <c r="G4950" s="1533"/>
    </row>
    <row r="4951" spans="1:19" x14ac:dyDescent="0.2">
      <c r="A4951" s="1">
        <v>4946</v>
      </c>
      <c r="E4951" s="2" t="b">
        <f t="shared" ca="1" si="132"/>
        <v>1</v>
      </c>
      <c r="F4951" s="2" t="str" cm="1">
        <f t="array" aca="1" ref="F4951" ca="1">IF(G4951&lt;&gt;"",INDIRECT("'"&amp;G4951&amp;"'!"&amp;H4951),"")</f>
        <v/>
      </c>
      <c r="G4951" s="1533"/>
    </row>
    <row r="4952" spans="1:19" x14ac:dyDescent="0.2">
      <c r="A4952" s="1">
        <v>4947</v>
      </c>
      <c r="E4952" s="2" t="b">
        <f t="shared" ca="1" si="132"/>
        <v>1</v>
      </c>
      <c r="F4952" s="2" t="str" cm="1">
        <f t="array" aca="1" ref="F4952" ca="1">IF(G4952&lt;&gt;"",INDIRECT("'"&amp;G4952&amp;"'!"&amp;H4952),"")</f>
        <v/>
      </c>
      <c r="G4952" s="1533"/>
    </row>
    <row r="4953" spans="1:19" x14ac:dyDescent="0.2">
      <c r="A4953" s="1">
        <v>4948</v>
      </c>
      <c r="E4953" s="2" t="b">
        <f t="shared" ca="1" si="132"/>
        <v>1</v>
      </c>
      <c r="F4953" s="2" t="str" cm="1">
        <f t="array" aca="1" ref="F4953" ca="1">IF(G4953&lt;&gt;"",INDIRECT("'"&amp;G4953&amp;"'!"&amp;H4953),"")</f>
        <v/>
      </c>
      <c r="G4953" s="1533"/>
    </row>
    <row r="4954" spans="1:19" x14ac:dyDescent="0.2">
      <c r="A4954" s="1">
        <v>4949</v>
      </c>
      <c r="E4954" s="2" t="b">
        <f t="shared" ca="1" si="132"/>
        <v>1</v>
      </c>
      <c r="F4954" s="2" t="str" cm="1">
        <f t="array" aca="1" ref="F4954" ca="1">IF(G4954&lt;&gt;"",INDIRECT("'"&amp;G4954&amp;"'!"&amp;H4954),"")</f>
        <v/>
      </c>
      <c r="G4954" s="1533"/>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33" t="s">
        <v>6770</v>
      </c>
      <c r="H4955" s="2" t="s">
        <v>4296</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33" t="s">
        <v>6770</v>
      </c>
      <c r="H4956" s="2" t="s">
        <v>5284</v>
      </c>
    </row>
    <row r="4957" spans="1:19" x14ac:dyDescent="0.2">
      <c r="A4957">
        <v>4952</v>
      </c>
      <c r="B4957" s="7">
        <f>'BudgetSum 2-4'!D29</f>
        <v>0</v>
      </c>
      <c r="C4957" s="3">
        <f t="shared" si="133"/>
        <v>4952</v>
      </c>
      <c r="E4957" s="2" t="b">
        <f t="shared" ca="1" si="132"/>
        <v>1</v>
      </c>
      <c r="F4957" s="2" cm="1">
        <f t="array" aca="1" ref="F4957" ca="1">IF(G4957&lt;&gt;"",INDIRECT("'"&amp;G4957&amp;"'!"&amp;H4957),"")</f>
        <v>0</v>
      </c>
      <c r="G4957" s="1533" t="s">
        <v>6770</v>
      </c>
      <c r="H4957" s="2" t="s">
        <v>5285</v>
      </c>
    </row>
    <row r="4958" spans="1:19" x14ac:dyDescent="0.2">
      <c r="A4958">
        <v>4953</v>
      </c>
      <c r="B4958" s="7">
        <f>'BudgetSum 2-4'!F29</f>
        <v>0</v>
      </c>
      <c r="C4958" s="3">
        <f t="shared" si="133"/>
        <v>4953</v>
      </c>
      <c r="E4958" s="2" t="b">
        <f t="shared" ca="1" si="132"/>
        <v>1</v>
      </c>
      <c r="F4958" s="2" cm="1">
        <f t="array" aca="1" ref="F4958" ca="1">IF(G4958&lt;&gt;"",INDIRECT("'"&amp;G4958&amp;"'!"&amp;H4958),"")</f>
        <v>0</v>
      </c>
      <c r="G4958" s="1533" t="s">
        <v>6770</v>
      </c>
      <c r="H4958" s="2" t="s">
        <v>5286</v>
      </c>
    </row>
    <row r="4959" spans="1:19" x14ac:dyDescent="0.2">
      <c r="A4959" s="1">
        <v>4954</v>
      </c>
      <c r="D4959" s="3" t="s">
        <v>298</v>
      </c>
      <c r="E4959" s="2" t="b">
        <f t="shared" ca="1" si="132"/>
        <v>1</v>
      </c>
      <c r="F4959" s="2" t="str" cm="1">
        <f t="array" aca="1" ref="F4959" ca="1">IF(G4959&lt;&gt;"",INDIRECT("'"&amp;G4959&amp;"'!"&amp;H4959),"")</f>
        <v/>
      </c>
      <c r="G4959" s="1533"/>
    </row>
    <row r="4960" spans="1:19" x14ac:dyDescent="0.2">
      <c r="A4960" s="1">
        <v>4955</v>
      </c>
      <c r="D4960" s="3" t="s">
        <v>298</v>
      </c>
      <c r="E4960" s="2" t="b">
        <f t="shared" ca="1" si="132"/>
        <v>1</v>
      </c>
      <c r="F4960" s="2" t="str" cm="1">
        <f t="array" aca="1" ref="F4960" ca="1">IF(G4960&lt;&gt;"",INDIRECT("'"&amp;G4960&amp;"'!"&amp;H4960),"")</f>
        <v/>
      </c>
      <c r="G4960" s="1533"/>
    </row>
    <row r="4961" spans="1:11" x14ac:dyDescent="0.2">
      <c r="A4961" s="1">
        <v>4956</v>
      </c>
      <c r="D4961" s="3" t="s">
        <v>298</v>
      </c>
      <c r="E4961" s="2" t="b">
        <f t="shared" ca="1" si="132"/>
        <v>1</v>
      </c>
      <c r="F4961" s="2" t="str" cm="1">
        <f t="array" aca="1" ref="F4961" ca="1">IF(G4961&lt;&gt;"",INDIRECT("'"&amp;G4961&amp;"'!"&amp;H4961),"")</f>
        <v/>
      </c>
      <c r="G4961" s="1533"/>
    </row>
    <row r="4962" spans="1:11" x14ac:dyDescent="0.2">
      <c r="A4962" s="1">
        <v>4957</v>
      </c>
      <c r="D4962" s="3" t="s">
        <v>298</v>
      </c>
      <c r="E4962" s="2" t="b">
        <f t="shared" ca="1" si="132"/>
        <v>1</v>
      </c>
      <c r="F4962" s="2" t="str" cm="1">
        <f t="array" aca="1" ref="F4962" ca="1">IF(G4962&lt;&gt;"",INDIRECT("'"&amp;G4962&amp;"'!"&amp;H4962),"")</f>
        <v/>
      </c>
      <c r="G4962" s="1533"/>
    </row>
    <row r="4963" spans="1:11" x14ac:dyDescent="0.2">
      <c r="A4963" s="1">
        <v>4958</v>
      </c>
      <c r="D4963" s="3" t="s">
        <v>298</v>
      </c>
      <c r="E4963" s="2" t="b">
        <f t="shared" ca="1" si="132"/>
        <v>1</v>
      </c>
      <c r="F4963" s="2" t="str" cm="1">
        <f t="array" aca="1" ref="F4963" ca="1">IF(G4963&lt;&gt;"",INDIRECT("'"&amp;G4963&amp;"'!"&amp;H4963),"")</f>
        <v/>
      </c>
      <c r="G4963" s="1533"/>
    </row>
    <row r="4964" spans="1:11" x14ac:dyDescent="0.2">
      <c r="A4964" s="1">
        <v>4959</v>
      </c>
      <c r="D4964" s="3" t="s">
        <v>298</v>
      </c>
      <c r="E4964" s="2" t="b">
        <f t="shared" ca="1" si="132"/>
        <v>1</v>
      </c>
      <c r="F4964" s="2" t="str" cm="1">
        <f t="array" aca="1" ref="F4964" ca="1">IF(G4964&lt;&gt;"",INDIRECT("'"&amp;G4964&amp;"'!"&amp;H4964),"")</f>
        <v/>
      </c>
      <c r="G4964" s="1533"/>
    </row>
    <row r="4965" spans="1:11" x14ac:dyDescent="0.2">
      <c r="A4965" s="1">
        <v>4960</v>
      </c>
      <c r="D4965" s="3" t="s">
        <v>298</v>
      </c>
      <c r="E4965" s="2" t="b">
        <f t="shared" ca="1" si="132"/>
        <v>1</v>
      </c>
      <c r="F4965" s="2" t="str" cm="1">
        <f t="array" aca="1" ref="F4965" ca="1">IF(G4965&lt;&gt;"",INDIRECT("'"&amp;G4965&amp;"'!"&amp;H4965),"")</f>
        <v/>
      </c>
      <c r="G4965" s="1533"/>
    </row>
    <row r="4966" spans="1:11" x14ac:dyDescent="0.2">
      <c r="A4966">
        <v>4961</v>
      </c>
      <c r="B4966" s="7">
        <f>'BudgetSum 2-4'!C52</f>
        <v>0</v>
      </c>
      <c r="C4966" s="3">
        <f t="shared" si="133"/>
        <v>4961</v>
      </c>
      <c r="E4966" s="2" t="b">
        <f t="shared" ca="1" si="132"/>
        <v>1</v>
      </c>
      <c r="F4966" s="2" cm="1">
        <f t="array" aca="1" ref="F4966" ca="1">IF(G4966&lt;&gt;"",INDIRECT("'"&amp;G4966&amp;"'!"&amp;H4966),"")</f>
        <v>0</v>
      </c>
      <c r="G4966" s="1533" t="s">
        <v>6770</v>
      </c>
      <c r="H4966" s="2" t="s">
        <v>4359</v>
      </c>
    </row>
    <row r="4967" spans="1:11" x14ac:dyDescent="0.2">
      <c r="A4967">
        <v>4962</v>
      </c>
      <c r="B4967" s="7">
        <f>'BudgetSum 2-4'!D52</f>
        <v>0</v>
      </c>
      <c r="C4967" s="3">
        <f t="shared" si="133"/>
        <v>4962</v>
      </c>
      <c r="E4967" s="2" t="b">
        <f t="shared" ca="1" si="132"/>
        <v>1</v>
      </c>
      <c r="F4967" s="2" cm="1">
        <f t="array" aca="1" ref="F4967" ca="1">IF(G4967&lt;&gt;"",INDIRECT("'"&amp;G4967&amp;"'!"&amp;H4967),"")</f>
        <v>0</v>
      </c>
      <c r="G4967" s="1533" t="s">
        <v>6770</v>
      </c>
      <c r="H4967" s="2" t="s">
        <v>4396</v>
      </c>
    </row>
    <row r="4968" spans="1:11" x14ac:dyDescent="0.2">
      <c r="A4968">
        <v>4963</v>
      </c>
      <c r="B4968" s="7">
        <f>'BudgetSum 2-4'!F52</f>
        <v>0</v>
      </c>
      <c r="C4968" s="3">
        <f t="shared" si="133"/>
        <v>4963</v>
      </c>
      <c r="E4968" s="2" t="b">
        <f t="shared" ca="1" si="132"/>
        <v>1</v>
      </c>
      <c r="F4968" s="2" cm="1">
        <f t="array" aca="1" ref="F4968" ca="1">IF(G4968&lt;&gt;"",INDIRECT("'"&amp;G4968&amp;"'!"&amp;H4968),"")</f>
        <v>0</v>
      </c>
      <c r="G4968" s="1533" t="s">
        <v>6770</v>
      </c>
      <c r="H4968" s="2" t="s">
        <v>4471</v>
      </c>
    </row>
    <row r="4969" spans="1:11" x14ac:dyDescent="0.2">
      <c r="A4969" s="1">
        <v>4964</v>
      </c>
      <c r="D4969" s="3" t="s">
        <v>298</v>
      </c>
      <c r="E4969" s="2" t="b">
        <f t="shared" ca="1" si="132"/>
        <v>1</v>
      </c>
      <c r="F4969" s="2" t="str" cm="1">
        <f t="array" aca="1" ref="F4969" ca="1">IF(G4969&lt;&gt;"",INDIRECT("'"&amp;G4969&amp;"'!"&amp;H4969),"")</f>
        <v/>
      </c>
      <c r="G4969" s="1533"/>
    </row>
    <row r="4970" spans="1:11" x14ac:dyDescent="0.2">
      <c r="A4970">
        <v>4965</v>
      </c>
      <c r="B4970" s="7">
        <f>'EstRev 6-11'!C6</f>
        <v>0</v>
      </c>
      <c r="C4970" s="3">
        <f t="shared" si="133"/>
        <v>4965</v>
      </c>
      <c r="E4970" s="2" t="b">
        <f t="shared" ca="1" si="132"/>
        <v>1</v>
      </c>
      <c r="F4970" s="2" cm="1">
        <f t="array" aca="1" ref="F4970" ca="1">IF(G4970&lt;&gt;"",INDIRECT("'"&amp;G4970&amp;"'!"&amp;H4970),"")</f>
        <v>0</v>
      </c>
      <c r="G4970" s="1533" t="s">
        <v>6773</v>
      </c>
      <c r="H4970" s="2" t="s">
        <v>5056</v>
      </c>
    </row>
    <row r="4971" spans="1:11" x14ac:dyDescent="0.2">
      <c r="A4971">
        <v>4966</v>
      </c>
      <c r="B4971" s="7">
        <f>'EstRev 6-11'!F106</f>
        <v>0</v>
      </c>
      <c r="C4971" s="3">
        <f t="shared" si="133"/>
        <v>4966</v>
      </c>
      <c r="E4971" s="2" t="b">
        <f t="shared" ca="1" si="132"/>
        <v>1</v>
      </c>
      <c r="F4971" s="2" cm="1">
        <f t="array" aca="1" ref="F4971" ca="1">IF(G4971&lt;&gt;"",INDIRECT("'"&amp;G4971&amp;"'!"&amp;H4971),"")</f>
        <v>0</v>
      </c>
      <c r="G4971" s="1533" t="s">
        <v>6773</v>
      </c>
      <c r="H4971" s="2" t="s">
        <v>5287</v>
      </c>
    </row>
    <row r="4972" spans="1:11" x14ac:dyDescent="0.2">
      <c r="A4972" s="1">
        <v>4967</v>
      </c>
      <c r="D4972" s="4"/>
      <c r="E4972" s="2" t="b">
        <f t="shared" ca="1" si="132"/>
        <v>1</v>
      </c>
      <c r="F4972" s="2" t="str" cm="1">
        <f t="array" aca="1" ref="F4972" ca="1">IF(G4972&lt;&gt;"",INDIRECT("'"&amp;G4972&amp;"'!"&amp;H4972),"")</f>
        <v/>
      </c>
      <c r="G4972" s="1533"/>
      <c r="I4972" s="4"/>
      <c r="J4972" s="4"/>
      <c r="K4972" s="4"/>
    </row>
    <row r="4973" spans="1:11" x14ac:dyDescent="0.2">
      <c r="A4973" s="1">
        <v>4968</v>
      </c>
      <c r="D4973" s="4"/>
      <c r="E4973" s="2" t="b">
        <f t="shared" ca="1" si="132"/>
        <v>1</v>
      </c>
      <c r="F4973" s="2" t="str" cm="1">
        <f t="array" aca="1" ref="F4973" ca="1">IF(G4973&lt;&gt;"",INDIRECT("'"&amp;G4973&amp;"'!"&amp;H4973),"")</f>
        <v/>
      </c>
      <c r="G4973" s="1533"/>
      <c r="I4973" s="4"/>
      <c r="J4973" s="4"/>
      <c r="K4973" s="4"/>
    </row>
    <row r="4974" spans="1:11" x14ac:dyDescent="0.2">
      <c r="A4974" s="1">
        <v>4969</v>
      </c>
      <c r="D4974" s="4"/>
      <c r="E4974" s="2" t="b">
        <f t="shared" ca="1" si="132"/>
        <v>1</v>
      </c>
      <c r="F4974" s="2" t="str" cm="1">
        <f t="array" aca="1" ref="F4974" ca="1">IF(G4974&lt;&gt;"",INDIRECT("'"&amp;G4974&amp;"'!"&amp;H4974),"")</f>
        <v/>
      </c>
      <c r="G4974" s="1533"/>
      <c r="I4974" s="4"/>
      <c r="J4974" s="4"/>
      <c r="K4974" s="4"/>
    </row>
    <row r="4975" spans="1:11" x14ac:dyDescent="0.2">
      <c r="A4975" s="1">
        <v>4970</v>
      </c>
      <c r="D4975" s="4"/>
      <c r="E4975" s="2" t="b">
        <f t="shared" ca="1" si="132"/>
        <v>1</v>
      </c>
      <c r="F4975" s="2" t="str" cm="1">
        <f t="array" aca="1" ref="F4975" ca="1">IF(G4975&lt;&gt;"",INDIRECT("'"&amp;G4975&amp;"'!"&amp;H4975),"")</f>
        <v/>
      </c>
      <c r="G4975" s="1533"/>
      <c r="I4975" s="4"/>
      <c r="J4975" s="4"/>
      <c r="K4975" s="4"/>
    </row>
    <row r="4976" spans="1:11" x14ac:dyDescent="0.2">
      <c r="A4976" s="1">
        <v>4971</v>
      </c>
      <c r="D4976" s="4"/>
      <c r="E4976" s="2" t="b">
        <f t="shared" ca="1" si="132"/>
        <v>1</v>
      </c>
      <c r="F4976" s="2" t="str" cm="1">
        <f t="array" aca="1" ref="F4976" ca="1">IF(G4976&lt;&gt;"",INDIRECT("'"&amp;G4976&amp;"'!"&amp;H4976),"")</f>
        <v/>
      </c>
      <c r="G4976" s="1533"/>
      <c r="I4976" s="4"/>
      <c r="J4976" s="4"/>
      <c r="K4976" s="4"/>
    </row>
    <row r="4977" spans="1:11" x14ac:dyDescent="0.2">
      <c r="A4977" s="1">
        <v>4972</v>
      </c>
      <c r="D4977" s="4"/>
      <c r="E4977" s="2" t="b">
        <f t="shared" ca="1" si="132"/>
        <v>1</v>
      </c>
      <c r="F4977" s="2" t="str" cm="1">
        <f t="array" aca="1" ref="F4977" ca="1">IF(G4977&lt;&gt;"",INDIRECT("'"&amp;G4977&amp;"'!"&amp;H4977),"")</f>
        <v/>
      </c>
      <c r="G4977" s="1533"/>
      <c r="I4977" s="4"/>
      <c r="J4977" s="4"/>
      <c r="K4977" s="4"/>
    </row>
    <row r="4978" spans="1:11" x14ac:dyDescent="0.2">
      <c r="A4978" s="1">
        <v>4973</v>
      </c>
      <c r="D4978" s="4"/>
      <c r="E4978" s="2" t="b">
        <f t="shared" ca="1" si="132"/>
        <v>1</v>
      </c>
      <c r="F4978" s="2" t="str" cm="1">
        <f t="array" aca="1" ref="F4978" ca="1">IF(G4978&lt;&gt;"",INDIRECT("'"&amp;G4978&amp;"'!"&amp;H4978),"")</f>
        <v/>
      </c>
      <c r="G4978" s="1533"/>
      <c r="I4978" s="4"/>
      <c r="J4978" s="4"/>
      <c r="K4978" s="4"/>
    </row>
    <row r="4979" spans="1:11" x14ac:dyDescent="0.2">
      <c r="A4979" s="1">
        <v>4974</v>
      </c>
      <c r="D4979" s="4"/>
      <c r="E4979" s="2" t="b">
        <f t="shared" ca="1" si="132"/>
        <v>1</v>
      </c>
      <c r="F4979" s="2" t="str" cm="1">
        <f t="array" aca="1" ref="F4979" ca="1">IF(G4979&lt;&gt;"",INDIRECT("'"&amp;G4979&amp;"'!"&amp;H4979),"")</f>
        <v/>
      </c>
      <c r="G4979" s="1533"/>
      <c r="I4979" s="4"/>
      <c r="J4979" s="4"/>
      <c r="K4979" s="4"/>
    </row>
    <row r="4980" spans="1:11" x14ac:dyDescent="0.2">
      <c r="A4980" s="1">
        <v>4975</v>
      </c>
      <c r="D4980" s="4"/>
      <c r="E4980" s="2" t="b">
        <f t="shared" ca="1" si="132"/>
        <v>1</v>
      </c>
      <c r="F4980" s="2" t="str" cm="1">
        <f t="array" aca="1" ref="F4980" ca="1">IF(G4980&lt;&gt;"",INDIRECT("'"&amp;G4980&amp;"'!"&amp;H4980),"")</f>
        <v/>
      </c>
      <c r="G4980" s="1533"/>
      <c r="I4980" s="4"/>
      <c r="J4980" s="4"/>
      <c r="K4980" s="4"/>
    </row>
    <row r="4981" spans="1:11" x14ac:dyDescent="0.2">
      <c r="A4981" s="1">
        <v>4976</v>
      </c>
      <c r="D4981" s="4"/>
      <c r="E4981" s="2" t="b">
        <f t="shared" ca="1" si="132"/>
        <v>1</v>
      </c>
      <c r="F4981" s="2" t="str" cm="1">
        <f t="array" aca="1" ref="F4981" ca="1">IF(G4981&lt;&gt;"",INDIRECT("'"&amp;G4981&amp;"'!"&amp;H4981),"")</f>
        <v/>
      </c>
      <c r="G4981" s="1533"/>
      <c r="I4981" s="4"/>
      <c r="J4981" s="4"/>
      <c r="K4981" s="4"/>
    </row>
    <row r="4982" spans="1:11" x14ac:dyDescent="0.2">
      <c r="A4982" s="1">
        <v>4977</v>
      </c>
      <c r="D4982" s="4"/>
      <c r="E4982" s="2" t="b">
        <f t="shared" ca="1" si="132"/>
        <v>1</v>
      </c>
      <c r="F4982" s="2" t="str" cm="1">
        <f t="array" aca="1" ref="F4982" ca="1">IF(G4982&lt;&gt;"",INDIRECT("'"&amp;G4982&amp;"'!"&amp;H4982),"")</f>
        <v/>
      </c>
      <c r="G4982" s="1533"/>
      <c r="I4982" s="4"/>
      <c r="J4982" s="4"/>
      <c r="K4982" s="4"/>
    </row>
    <row r="4983" spans="1:11" x14ac:dyDescent="0.2">
      <c r="A4983" s="1">
        <v>4978</v>
      </c>
      <c r="D4983" s="4"/>
      <c r="E4983" s="2" t="b">
        <f t="shared" ca="1" si="132"/>
        <v>1</v>
      </c>
      <c r="F4983" s="2" t="str" cm="1">
        <f t="array" aca="1" ref="F4983" ca="1">IF(G4983&lt;&gt;"",INDIRECT("'"&amp;G4983&amp;"'!"&amp;H4983),"")</f>
        <v/>
      </c>
      <c r="G4983" s="1533"/>
      <c r="I4983" s="4"/>
      <c r="J4983" s="4"/>
      <c r="K4983" s="4"/>
    </row>
    <row r="4984" spans="1:11" x14ac:dyDescent="0.2">
      <c r="A4984" s="1">
        <v>4979</v>
      </c>
      <c r="D4984" s="4"/>
      <c r="E4984" s="2" t="b">
        <f t="shared" ca="1" si="132"/>
        <v>1</v>
      </c>
      <c r="F4984" s="2" t="str" cm="1">
        <f t="array" aca="1" ref="F4984" ca="1">IF(G4984&lt;&gt;"",INDIRECT("'"&amp;G4984&amp;"'!"&amp;H4984),"")</f>
        <v/>
      </c>
      <c r="G4984" s="1533"/>
      <c r="I4984" s="4"/>
      <c r="J4984" s="4"/>
      <c r="K4984" s="4"/>
    </row>
    <row r="4985" spans="1:11" x14ac:dyDescent="0.2">
      <c r="A4985" s="1">
        <v>4980</v>
      </c>
      <c r="D4985" s="4"/>
      <c r="E4985" s="2" t="b">
        <f t="shared" ca="1" si="132"/>
        <v>1</v>
      </c>
      <c r="F4985" s="2" t="str" cm="1">
        <f t="array" aca="1" ref="F4985" ca="1">IF(G4985&lt;&gt;"",INDIRECT("'"&amp;G4985&amp;"'!"&amp;H4985),"")</f>
        <v/>
      </c>
      <c r="G4985" s="1533"/>
      <c r="I4985" s="4"/>
      <c r="J4985" s="4"/>
      <c r="K4985" s="4"/>
    </row>
    <row r="4986" spans="1:11" x14ac:dyDescent="0.2">
      <c r="A4986" s="1">
        <v>4981</v>
      </c>
      <c r="D4986" s="4"/>
      <c r="E4986" s="2" t="b">
        <f t="shared" ca="1" si="132"/>
        <v>1</v>
      </c>
      <c r="F4986" s="2" t="str" cm="1">
        <f t="array" aca="1" ref="F4986" ca="1">IF(G4986&lt;&gt;"",INDIRECT("'"&amp;G4986&amp;"'!"&amp;H4986),"")</f>
        <v/>
      </c>
      <c r="G4986" s="1533"/>
      <c r="I4986" s="4"/>
      <c r="J4986" s="4"/>
      <c r="K4986" s="4"/>
    </row>
    <row r="4987" spans="1:11" x14ac:dyDescent="0.2">
      <c r="A4987" s="1">
        <v>4982</v>
      </c>
      <c r="D4987" s="4"/>
      <c r="E4987" s="2" t="b">
        <f t="shared" ca="1" si="132"/>
        <v>1</v>
      </c>
      <c r="F4987" s="2" t="str" cm="1">
        <f t="array" aca="1" ref="F4987" ca="1">IF(G4987&lt;&gt;"",INDIRECT("'"&amp;G4987&amp;"'!"&amp;H4987),"")</f>
        <v/>
      </c>
      <c r="G4987" s="1533"/>
      <c r="I4987" s="4"/>
      <c r="J4987" s="4"/>
      <c r="K4987" s="4"/>
    </row>
    <row r="4988" spans="1:11" x14ac:dyDescent="0.2">
      <c r="A4988" s="1">
        <v>4983</v>
      </c>
      <c r="D4988" s="4"/>
      <c r="E4988" s="2" t="b">
        <f t="shared" ca="1" si="132"/>
        <v>1</v>
      </c>
      <c r="F4988" s="2" t="str" cm="1">
        <f t="array" aca="1" ref="F4988" ca="1">IF(G4988&lt;&gt;"",INDIRECT("'"&amp;G4988&amp;"'!"&amp;H4988),"")</f>
        <v/>
      </c>
      <c r="G4988" s="1533"/>
      <c r="I4988" s="4"/>
      <c r="J4988" s="4"/>
      <c r="K4988" s="4"/>
    </row>
    <row r="4989" spans="1:11" x14ac:dyDescent="0.2">
      <c r="A4989" s="1">
        <v>4984</v>
      </c>
      <c r="D4989" s="4"/>
      <c r="E4989" s="2" t="b">
        <f t="shared" ca="1" si="132"/>
        <v>1</v>
      </c>
      <c r="F4989" s="2" t="str" cm="1">
        <f t="array" aca="1" ref="F4989" ca="1">IF(G4989&lt;&gt;"",INDIRECT("'"&amp;G4989&amp;"'!"&amp;H4989),"")</f>
        <v/>
      </c>
      <c r="G4989" s="1533"/>
      <c r="I4989" s="4"/>
      <c r="J4989" s="4"/>
      <c r="K4989" s="4"/>
    </row>
    <row r="4990" spans="1:11" x14ac:dyDescent="0.2">
      <c r="A4990" s="1">
        <v>4985</v>
      </c>
      <c r="D4990" s="4"/>
      <c r="E4990" s="2" t="b">
        <f t="shared" ca="1" si="132"/>
        <v>1</v>
      </c>
      <c r="F4990" s="2" t="str" cm="1">
        <f t="array" aca="1" ref="F4990" ca="1">IF(G4990&lt;&gt;"",INDIRECT("'"&amp;G4990&amp;"'!"&amp;H4990),"")</f>
        <v/>
      </c>
      <c r="G4990" s="1533"/>
      <c r="I4990" s="4"/>
      <c r="J4990" s="4"/>
      <c r="K4990" s="4"/>
    </row>
    <row r="4991" spans="1:11" x14ac:dyDescent="0.2">
      <c r="A4991" s="1">
        <v>4986</v>
      </c>
      <c r="D4991" s="4"/>
      <c r="E4991" s="2" t="b">
        <f t="shared" ca="1" si="132"/>
        <v>1</v>
      </c>
      <c r="F4991" s="2" t="str" cm="1">
        <f t="array" aca="1" ref="F4991" ca="1">IF(G4991&lt;&gt;"",INDIRECT("'"&amp;G4991&amp;"'!"&amp;H4991),"")</f>
        <v/>
      </c>
      <c r="G4991" s="1533"/>
      <c r="I4991" s="4"/>
      <c r="J4991" s="4"/>
      <c r="K4991" s="4"/>
    </row>
    <row r="4992" spans="1:11" x14ac:dyDescent="0.2">
      <c r="A4992" s="1">
        <v>4987</v>
      </c>
      <c r="D4992" s="4"/>
      <c r="E4992" s="2" t="b">
        <f t="shared" ca="1" si="132"/>
        <v>1</v>
      </c>
      <c r="F4992" s="2" t="str" cm="1">
        <f t="array" aca="1" ref="F4992" ca="1">IF(G4992&lt;&gt;"",INDIRECT("'"&amp;G4992&amp;"'!"&amp;H4992),"")</f>
        <v/>
      </c>
      <c r="G4992" s="1533"/>
      <c r="I4992" s="4"/>
      <c r="J4992" s="4"/>
      <c r="K4992" s="4"/>
    </row>
    <row r="4993" spans="1:11" x14ac:dyDescent="0.2">
      <c r="A4993" s="1">
        <v>4988</v>
      </c>
      <c r="D4993" s="4"/>
      <c r="E4993" s="2" t="b">
        <f t="shared" ca="1" si="132"/>
        <v>1</v>
      </c>
      <c r="F4993" s="2" t="str" cm="1">
        <f t="array" aca="1" ref="F4993" ca="1">IF(G4993&lt;&gt;"",INDIRECT("'"&amp;G4993&amp;"'!"&amp;H4993),"")</f>
        <v/>
      </c>
      <c r="G4993" s="1533"/>
      <c r="I4993" s="4"/>
      <c r="J4993" s="4"/>
      <c r="K4993" s="4"/>
    </row>
    <row r="4994" spans="1:11" x14ac:dyDescent="0.2">
      <c r="A4994" s="1">
        <v>4989</v>
      </c>
      <c r="D4994" s="4"/>
      <c r="E4994" s="2" t="b">
        <f t="shared" ref="E4994:E5057" ca="1" si="134">F4994=B4994</f>
        <v>1</v>
      </c>
      <c r="F4994" s="2" t="str" cm="1">
        <f t="array" aca="1" ref="F4994" ca="1">IF(G4994&lt;&gt;"",INDIRECT("'"&amp;G4994&amp;"'!"&amp;H4994),"")</f>
        <v/>
      </c>
      <c r="G4994" s="1533"/>
      <c r="I4994" s="4"/>
      <c r="J4994" s="4"/>
      <c r="K4994" s="4"/>
    </row>
    <row r="4995" spans="1:11" x14ac:dyDescent="0.2">
      <c r="A4995" s="1">
        <v>4990</v>
      </c>
      <c r="D4995" s="4"/>
      <c r="E4995" s="2" t="b">
        <f t="shared" ca="1" si="134"/>
        <v>1</v>
      </c>
      <c r="F4995" s="2" t="str" cm="1">
        <f t="array" aca="1" ref="F4995" ca="1">IF(G4995&lt;&gt;"",INDIRECT("'"&amp;G4995&amp;"'!"&amp;H4995),"")</f>
        <v/>
      </c>
      <c r="G4995" s="1533"/>
      <c r="I4995" s="4"/>
      <c r="J4995" s="4"/>
      <c r="K4995" s="4"/>
    </row>
    <row r="4996" spans="1:11" x14ac:dyDescent="0.2">
      <c r="A4996" s="1">
        <v>4991</v>
      </c>
      <c r="D4996" s="4"/>
      <c r="E4996" s="2" t="b">
        <f t="shared" ca="1" si="134"/>
        <v>1</v>
      </c>
      <c r="F4996" s="2" t="str" cm="1">
        <f t="array" aca="1" ref="F4996" ca="1">IF(G4996&lt;&gt;"",INDIRECT("'"&amp;G4996&amp;"'!"&amp;H4996),"")</f>
        <v/>
      </c>
      <c r="G4996" s="1533"/>
      <c r="I4996" s="4"/>
      <c r="J4996" s="4"/>
      <c r="K4996" s="4"/>
    </row>
    <row r="4997" spans="1:11" x14ac:dyDescent="0.2">
      <c r="A4997" s="1">
        <v>4992</v>
      </c>
      <c r="D4997" s="4"/>
      <c r="E4997" s="2" t="b">
        <f t="shared" ca="1" si="134"/>
        <v>1</v>
      </c>
      <c r="F4997" s="2" t="str" cm="1">
        <f t="array" aca="1" ref="F4997" ca="1">IF(G4997&lt;&gt;"",INDIRECT("'"&amp;G4997&amp;"'!"&amp;H4997),"")</f>
        <v/>
      </c>
      <c r="G4997" s="1533"/>
      <c r="I4997" s="4"/>
      <c r="J4997" s="4"/>
      <c r="K4997" s="4"/>
    </row>
    <row r="4998" spans="1:11" x14ac:dyDescent="0.2">
      <c r="A4998" s="1">
        <v>4993</v>
      </c>
      <c r="D4998" s="4"/>
      <c r="E4998" s="2" t="b">
        <f t="shared" ca="1" si="134"/>
        <v>1</v>
      </c>
      <c r="F4998" s="2" t="str" cm="1">
        <f t="array" aca="1" ref="F4998" ca="1">IF(G4998&lt;&gt;"",INDIRECT("'"&amp;G4998&amp;"'!"&amp;H4998),"")</f>
        <v/>
      </c>
      <c r="G4998" s="1533"/>
      <c r="I4998" s="4"/>
      <c r="J4998" s="4"/>
      <c r="K4998" s="4"/>
    </row>
    <row r="4999" spans="1:11" x14ac:dyDescent="0.2">
      <c r="A4999" s="1">
        <v>4994</v>
      </c>
      <c r="D4999" s="4"/>
      <c r="E4999" s="2" t="b">
        <f t="shared" ca="1" si="134"/>
        <v>1</v>
      </c>
      <c r="F4999" s="2" t="str" cm="1">
        <f t="array" aca="1" ref="F4999" ca="1">IF(G4999&lt;&gt;"",INDIRECT("'"&amp;G4999&amp;"'!"&amp;H4999),"")</f>
        <v/>
      </c>
      <c r="G4999" s="1533"/>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33" t="s">
        <v>6773</v>
      </c>
      <c r="H5000" s="2" t="s">
        <v>5288</v>
      </c>
    </row>
    <row r="5001" spans="1:11" x14ac:dyDescent="0.2">
      <c r="A5001">
        <v>4996</v>
      </c>
      <c r="B5001" s="7">
        <f>'EstRev 6-11'!D162</f>
        <v>0</v>
      </c>
      <c r="C5001" s="3">
        <f t="shared" si="135"/>
        <v>4996</v>
      </c>
      <c r="E5001" s="2" t="b">
        <f t="shared" ca="1" si="134"/>
        <v>1</v>
      </c>
      <c r="F5001" s="2" cm="1">
        <f t="array" aca="1" ref="F5001" ca="1">IF(G5001&lt;&gt;"",INDIRECT("'"&amp;G5001&amp;"'!"&amp;H5001),"")</f>
        <v>0</v>
      </c>
      <c r="G5001" s="1533" t="s">
        <v>6773</v>
      </c>
      <c r="H5001" s="2" t="s">
        <v>5289</v>
      </c>
    </row>
    <row r="5002" spans="1:11" x14ac:dyDescent="0.2">
      <c r="A5002">
        <v>4997</v>
      </c>
      <c r="B5002" s="7">
        <f>'EstRev 6-11'!F162</f>
        <v>0</v>
      </c>
      <c r="C5002" s="3">
        <f t="shared" si="135"/>
        <v>4997</v>
      </c>
      <c r="E5002" s="2" t="b">
        <f t="shared" ca="1" si="134"/>
        <v>1</v>
      </c>
      <c r="F5002" s="2" cm="1">
        <f t="array" aca="1" ref="F5002" ca="1">IF(G5002&lt;&gt;"",INDIRECT("'"&amp;G5002&amp;"'!"&amp;H5002),"")</f>
        <v>0</v>
      </c>
      <c r="G5002" s="1533" t="s">
        <v>6773</v>
      </c>
      <c r="H5002" s="2" t="s">
        <v>5290</v>
      </c>
    </row>
    <row r="5003" spans="1:11" x14ac:dyDescent="0.2">
      <c r="A5003">
        <v>4998</v>
      </c>
      <c r="B5003" s="7">
        <f>'EstRev 6-11'!G162</f>
        <v>0</v>
      </c>
      <c r="C5003" s="3">
        <f t="shared" si="135"/>
        <v>4998</v>
      </c>
      <c r="E5003" s="2" t="b">
        <f t="shared" ca="1" si="134"/>
        <v>1</v>
      </c>
      <c r="F5003" s="2" cm="1">
        <f t="array" aca="1" ref="F5003" ca="1">IF(G5003&lt;&gt;"",INDIRECT("'"&amp;G5003&amp;"'!"&amp;H5003),"")</f>
        <v>0</v>
      </c>
      <c r="G5003" s="1533" t="s">
        <v>6773</v>
      </c>
      <c r="H5003" s="2" t="s">
        <v>5291</v>
      </c>
    </row>
    <row r="5004" spans="1:11" x14ac:dyDescent="0.2">
      <c r="A5004">
        <v>4999</v>
      </c>
      <c r="B5004" s="7">
        <f>'EstRev 6-11'!C163</f>
        <v>0</v>
      </c>
      <c r="C5004" s="3">
        <f t="shared" si="135"/>
        <v>4999</v>
      </c>
      <c r="E5004" s="2" t="b">
        <f t="shared" ca="1" si="134"/>
        <v>1</v>
      </c>
      <c r="F5004" s="2" cm="1">
        <f t="array" aca="1" ref="F5004" ca="1">IF(G5004&lt;&gt;"",INDIRECT("'"&amp;G5004&amp;"'!"&amp;H5004),"")</f>
        <v>0</v>
      </c>
      <c r="G5004" s="1533" t="s">
        <v>6773</v>
      </c>
      <c r="H5004" s="2" t="s">
        <v>5292</v>
      </c>
    </row>
    <row r="5005" spans="1:11" x14ac:dyDescent="0.2">
      <c r="A5005">
        <v>5000</v>
      </c>
      <c r="B5005" s="7">
        <f>'EstRev 6-11'!C5</f>
        <v>73600000</v>
      </c>
      <c r="C5005" s="3">
        <f t="shared" si="135"/>
        <v>-73595000</v>
      </c>
      <c r="E5005" s="2" t="b">
        <f t="shared" ca="1" si="134"/>
        <v>1</v>
      </c>
      <c r="F5005" s="2" cm="1">
        <f t="array" aca="1" ref="F5005" ca="1">IF(G5005&lt;&gt;"",INDIRECT("'"&amp;G5005&amp;"'!"&amp;H5005),"")</f>
        <v>73600000</v>
      </c>
      <c r="G5005" s="1533" t="s">
        <v>6773</v>
      </c>
      <c r="H5005" s="2" t="s">
        <v>4344</v>
      </c>
    </row>
    <row r="5006" spans="1:11" x14ac:dyDescent="0.2">
      <c r="A5006" s="1">
        <v>5001</v>
      </c>
      <c r="D5006" s="3" t="s">
        <v>298</v>
      </c>
      <c r="E5006" s="2" t="b">
        <f t="shared" ca="1" si="134"/>
        <v>1</v>
      </c>
      <c r="F5006" s="2" t="str" cm="1">
        <f t="array" aca="1" ref="F5006" ca="1">IF(G5006&lt;&gt;"",INDIRECT("'"&amp;G5006&amp;"'!"&amp;H5006),"")</f>
        <v/>
      </c>
      <c r="G5006" s="1533"/>
    </row>
    <row r="5007" spans="1:11" x14ac:dyDescent="0.2">
      <c r="A5007">
        <v>5002</v>
      </c>
      <c r="B5007" s="7">
        <f>'EstRev 6-11'!C7</f>
        <v>373000</v>
      </c>
      <c r="C5007" s="3">
        <f t="shared" si="135"/>
        <v>-367998</v>
      </c>
      <c r="E5007" s="2" t="b">
        <f t="shared" ca="1" si="134"/>
        <v>1</v>
      </c>
      <c r="F5007" s="2" cm="1">
        <f t="array" aca="1" ref="F5007" ca="1">IF(G5007&lt;&gt;"",INDIRECT("'"&amp;G5007&amp;"'!"&amp;H5007),"")</f>
        <v>373000</v>
      </c>
      <c r="G5007" s="1533" t="s">
        <v>6773</v>
      </c>
      <c r="H5007" s="2" t="s">
        <v>4231</v>
      </c>
    </row>
    <row r="5008" spans="1:11" x14ac:dyDescent="0.2">
      <c r="A5008">
        <v>5003</v>
      </c>
      <c r="B5008" s="7">
        <f>'EstRev 6-11'!C10</f>
        <v>0</v>
      </c>
      <c r="C5008" s="3">
        <f t="shared" si="135"/>
        <v>5003</v>
      </c>
      <c r="E5008" s="2" t="b">
        <f t="shared" ca="1" si="134"/>
        <v>1</v>
      </c>
      <c r="F5008" s="2" cm="1">
        <f t="array" aca="1" ref="F5008" ca="1">IF(G5008&lt;&gt;"",INDIRECT("'"&amp;G5008&amp;"'!"&amp;H5008),"")</f>
        <v>0</v>
      </c>
      <c r="G5008" s="1533" t="s">
        <v>6773</v>
      </c>
      <c r="H5008" s="2" t="s">
        <v>4232</v>
      </c>
    </row>
    <row r="5009" spans="1:8" x14ac:dyDescent="0.2">
      <c r="A5009">
        <v>5004</v>
      </c>
      <c r="B5009" s="7">
        <f>'EstRev 6-11'!C11</f>
        <v>0</v>
      </c>
      <c r="C5009" s="3">
        <f t="shared" si="135"/>
        <v>5004</v>
      </c>
      <c r="E5009" s="2" t="b">
        <f t="shared" ca="1" si="134"/>
        <v>1</v>
      </c>
      <c r="F5009" s="2" cm="1">
        <f t="array" aca="1" ref="F5009" ca="1">IF(G5009&lt;&gt;"",INDIRECT("'"&amp;G5009&amp;"'!"&amp;H5009),"")</f>
        <v>0</v>
      </c>
      <c r="G5009" s="1533" t="s">
        <v>6773</v>
      </c>
      <c r="H5009" s="2" t="s">
        <v>4233</v>
      </c>
    </row>
    <row r="5010" spans="1:8" x14ac:dyDescent="0.2">
      <c r="A5010">
        <v>5005</v>
      </c>
      <c r="B5010" s="7">
        <f>'EstRev 6-11'!C12</f>
        <v>73973000</v>
      </c>
      <c r="C5010" s="3">
        <f t="shared" si="135"/>
        <v>-73967995</v>
      </c>
      <c r="E5010" s="2" t="b">
        <f t="shared" ca="1" si="134"/>
        <v>1</v>
      </c>
      <c r="F5010" s="2" cm="1">
        <f t="array" aca="1" ref="F5010" ca="1">IF(G5010&lt;&gt;"",INDIRECT("'"&amp;G5010&amp;"'!"&amp;H5010),"")</f>
        <v>73973000</v>
      </c>
      <c r="G5010" s="1533" t="s">
        <v>6773</v>
      </c>
      <c r="H5010" s="2" t="s">
        <v>4234</v>
      </c>
    </row>
    <row r="5011" spans="1:8" x14ac:dyDescent="0.2">
      <c r="A5011">
        <v>5006</v>
      </c>
      <c r="B5011" s="7">
        <f>'EstRev 6-11'!C14</f>
        <v>0</v>
      </c>
      <c r="C5011" s="3">
        <f t="shared" si="135"/>
        <v>5006</v>
      </c>
      <c r="E5011" s="2" t="b">
        <f t="shared" ca="1" si="134"/>
        <v>1</v>
      </c>
      <c r="F5011" s="2" cm="1">
        <f t="array" aca="1" ref="F5011" ca="1">IF(G5011&lt;&gt;"",INDIRECT("'"&amp;G5011&amp;"'!"&amp;H5011),"")</f>
        <v>0</v>
      </c>
      <c r="G5011" s="1533" t="s">
        <v>6773</v>
      </c>
      <c r="H5011" s="2" t="s">
        <v>4345</v>
      </c>
    </row>
    <row r="5012" spans="1:8" x14ac:dyDescent="0.2">
      <c r="A5012">
        <v>5007</v>
      </c>
      <c r="B5012" s="7">
        <f>'EstRev 6-11'!C15</f>
        <v>0</v>
      </c>
      <c r="C5012" s="3">
        <f t="shared" si="135"/>
        <v>5007</v>
      </c>
      <c r="E5012" s="2" t="b">
        <f t="shared" ca="1" si="134"/>
        <v>1</v>
      </c>
      <c r="F5012" s="2" cm="1">
        <f t="array" aca="1" ref="F5012" ca="1">IF(G5012&lt;&gt;"",INDIRECT("'"&amp;G5012&amp;"'!"&amp;H5012),"")</f>
        <v>0</v>
      </c>
      <c r="G5012" s="1533" t="s">
        <v>6773</v>
      </c>
      <c r="H5012" s="2" t="s">
        <v>4236</v>
      </c>
    </row>
    <row r="5013" spans="1:8" x14ac:dyDescent="0.2">
      <c r="A5013">
        <v>5008</v>
      </c>
      <c r="B5013" s="7">
        <f>'EstRev 6-11'!C16</f>
        <v>2700000</v>
      </c>
      <c r="C5013" s="3">
        <f t="shared" si="135"/>
        <v>-2694992</v>
      </c>
      <c r="E5013" s="2" t="b">
        <f t="shared" ca="1" si="134"/>
        <v>1</v>
      </c>
      <c r="F5013" s="2" cm="1">
        <f t="array" aca="1" ref="F5013" ca="1">IF(G5013&lt;&gt;"",INDIRECT("'"&amp;G5013&amp;"'!"&amp;H5013),"")</f>
        <v>2700000</v>
      </c>
      <c r="G5013" s="1533" t="s">
        <v>6773</v>
      </c>
      <c r="H5013" s="2" t="s">
        <v>4237</v>
      </c>
    </row>
    <row r="5014" spans="1:8" x14ac:dyDescent="0.2">
      <c r="A5014">
        <v>5009</v>
      </c>
      <c r="B5014" s="7">
        <f>'EstRev 6-11'!C17</f>
        <v>0</v>
      </c>
      <c r="C5014" s="3">
        <f t="shared" si="135"/>
        <v>5009</v>
      </c>
      <c r="E5014" s="2" t="b">
        <f t="shared" ca="1" si="134"/>
        <v>1</v>
      </c>
      <c r="F5014" s="2" cm="1">
        <f t="array" aca="1" ref="F5014" ca="1">IF(G5014&lt;&gt;"",INDIRECT("'"&amp;G5014&amp;"'!"&amp;H5014),"")</f>
        <v>0</v>
      </c>
      <c r="G5014" s="1533" t="s">
        <v>6773</v>
      </c>
      <c r="H5014" s="2" t="s">
        <v>4238</v>
      </c>
    </row>
    <row r="5015" spans="1:8" x14ac:dyDescent="0.2">
      <c r="A5015">
        <v>5010</v>
      </c>
      <c r="B5015" s="7">
        <f>'EstRev 6-11'!C18</f>
        <v>2700000</v>
      </c>
      <c r="C5015" s="3">
        <f t="shared" si="135"/>
        <v>-2694990</v>
      </c>
      <c r="E5015" s="2" t="b">
        <f t="shared" ca="1" si="134"/>
        <v>1</v>
      </c>
      <c r="F5015" s="2" cm="1">
        <f t="array" aca="1" ref="F5015" ca="1">IF(G5015&lt;&gt;"",INDIRECT("'"&amp;G5015&amp;"'!"&amp;H5015),"")</f>
        <v>2700000</v>
      </c>
      <c r="G5015" s="1533" t="s">
        <v>6773</v>
      </c>
      <c r="H5015" s="2" t="s">
        <v>4223</v>
      </c>
    </row>
    <row r="5016" spans="1:8" x14ac:dyDescent="0.2">
      <c r="A5016">
        <v>5011</v>
      </c>
      <c r="B5016" s="7">
        <f>'EstRev 6-11'!C20</f>
        <v>0</v>
      </c>
      <c r="C5016" s="3">
        <f t="shared" si="135"/>
        <v>5011</v>
      </c>
      <c r="E5016" s="2" t="b">
        <f t="shared" ca="1" si="134"/>
        <v>1</v>
      </c>
      <c r="F5016" s="2" cm="1">
        <f t="array" aca="1" ref="F5016" ca="1">IF(G5016&lt;&gt;"",INDIRECT("'"&amp;G5016&amp;"'!"&amp;H5016),"")</f>
        <v>0</v>
      </c>
      <c r="G5016" s="1533" t="s">
        <v>6773</v>
      </c>
      <c r="H5016" s="2" t="s">
        <v>4241</v>
      </c>
    </row>
    <row r="5017" spans="1:8" x14ac:dyDescent="0.2">
      <c r="A5017">
        <v>5012</v>
      </c>
      <c r="B5017" s="7">
        <f>'EstRev 6-11'!C21</f>
        <v>0</v>
      </c>
      <c r="C5017" s="3">
        <f t="shared" si="135"/>
        <v>5012</v>
      </c>
      <c r="E5017" s="2" t="b">
        <f t="shared" ca="1" si="134"/>
        <v>1</v>
      </c>
      <c r="F5017" s="2" cm="1">
        <f t="array" aca="1" ref="F5017" ca="1">IF(G5017&lt;&gt;"",INDIRECT("'"&amp;G5017&amp;"'!"&amp;H5017),"")</f>
        <v>0</v>
      </c>
      <c r="G5017" s="1533" t="s">
        <v>6773</v>
      </c>
      <c r="H5017" s="2" t="s">
        <v>4242</v>
      </c>
    </row>
    <row r="5018" spans="1:8" x14ac:dyDescent="0.2">
      <c r="A5018">
        <v>5013</v>
      </c>
      <c r="B5018" s="7">
        <f>'EstRev 6-11'!C22</f>
        <v>0</v>
      </c>
      <c r="C5018" s="3">
        <f t="shared" si="135"/>
        <v>5013</v>
      </c>
      <c r="E5018" s="2" t="b">
        <f t="shared" ca="1" si="134"/>
        <v>1</v>
      </c>
      <c r="F5018" s="2" cm="1">
        <f t="array" aca="1" ref="F5018" ca="1">IF(G5018&lt;&gt;"",INDIRECT("'"&amp;G5018&amp;"'!"&amp;H5018),"")</f>
        <v>0</v>
      </c>
      <c r="G5018" s="1533" t="s">
        <v>6773</v>
      </c>
      <c r="H5018" s="2" t="s">
        <v>4888</v>
      </c>
    </row>
    <row r="5019" spans="1:8" x14ac:dyDescent="0.2">
      <c r="A5019">
        <v>5014</v>
      </c>
      <c r="B5019" s="7">
        <f>'EstRev 6-11'!C24</f>
        <v>170000</v>
      </c>
      <c r="C5019" s="3">
        <f t="shared" si="135"/>
        <v>-164986</v>
      </c>
      <c r="E5019" s="2" t="b">
        <f t="shared" ca="1" si="134"/>
        <v>1</v>
      </c>
      <c r="F5019" s="2" cm="1">
        <f t="array" aca="1" ref="F5019" ca="1">IF(G5019&lt;&gt;"",INDIRECT("'"&amp;G5019&amp;"'!"&amp;H5019),"")</f>
        <v>170000</v>
      </c>
      <c r="G5019" s="1533" t="s">
        <v>6773</v>
      </c>
      <c r="H5019" s="2" t="s">
        <v>5293</v>
      </c>
    </row>
    <row r="5020" spans="1:8" x14ac:dyDescent="0.2">
      <c r="A5020">
        <v>5015</v>
      </c>
      <c r="B5020" s="7">
        <f>'EstRev 6-11'!C25</f>
        <v>0</v>
      </c>
      <c r="C5020" s="3">
        <f t="shared" si="135"/>
        <v>5015</v>
      </c>
      <c r="E5020" s="2" t="b">
        <f t="shared" ca="1" si="134"/>
        <v>1</v>
      </c>
      <c r="F5020" s="2" cm="1">
        <f t="array" aca="1" ref="F5020" ca="1">IF(G5020&lt;&gt;"",INDIRECT("'"&amp;G5020&amp;"'!"&amp;H5020),"")</f>
        <v>0</v>
      </c>
      <c r="G5020" s="1533" t="s">
        <v>6773</v>
      </c>
      <c r="H5020" s="2" t="s">
        <v>5294</v>
      </c>
    </row>
    <row r="5021" spans="1:8" x14ac:dyDescent="0.2">
      <c r="A5021">
        <v>5016</v>
      </c>
      <c r="B5021" s="7">
        <f>'EstRev 6-11'!C26</f>
        <v>0</v>
      </c>
      <c r="C5021" s="3">
        <f t="shared" si="135"/>
        <v>5016</v>
      </c>
      <c r="E5021" s="2" t="b">
        <f t="shared" ca="1" si="134"/>
        <v>1</v>
      </c>
      <c r="F5021" s="2" cm="1">
        <f t="array" aca="1" ref="F5021" ca="1">IF(G5021&lt;&gt;"",INDIRECT("'"&amp;G5021&amp;"'!"&amp;H5021),"")</f>
        <v>0</v>
      </c>
      <c r="G5021" s="1533" t="s">
        <v>6773</v>
      </c>
      <c r="H5021" s="2" t="s">
        <v>4330</v>
      </c>
    </row>
    <row r="5022" spans="1:8" x14ac:dyDescent="0.2">
      <c r="A5022">
        <v>5017</v>
      </c>
      <c r="B5022" s="7">
        <f>'EstRev 6-11'!C28</f>
        <v>0</v>
      </c>
      <c r="C5022" s="3">
        <f t="shared" si="135"/>
        <v>5017</v>
      </c>
      <c r="E5022" s="2" t="b">
        <f t="shared" ca="1" si="134"/>
        <v>1</v>
      </c>
      <c r="F5022" s="2" cm="1">
        <f t="array" aca="1" ref="F5022" ca="1">IF(G5022&lt;&gt;"",INDIRECT("'"&amp;G5022&amp;"'!"&amp;H5022),"")</f>
        <v>0</v>
      </c>
      <c r="G5022" s="1533" t="s">
        <v>6773</v>
      </c>
      <c r="H5022" s="2" t="s">
        <v>4331</v>
      </c>
    </row>
    <row r="5023" spans="1:8" x14ac:dyDescent="0.2">
      <c r="A5023">
        <v>5018</v>
      </c>
      <c r="B5023" s="7">
        <f>'EstRev 6-11'!C29</f>
        <v>0</v>
      </c>
      <c r="C5023" s="3">
        <f t="shared" si="135"/>
        <v>5018</v>
      </c>
      <c r="E5023" s="2" t="b">
        <f t="shared" ca="1" si="134"/>
        <v>1</v>
      </c>
      <c r="F5023" s="2" cm="1">
        <f t="array" aca="1" ref="F5023" ca="1">IF(G5023&lt;&gt;"",INDIRECT("'"&amp;G5023&amp;"'!"&amp;H5023),"")</f>
        <v>0</v>
      </c>
      <c r="G5023" s="1533" t="s">
        <v>6773</v>
      </c>
      <c r="H5023" s="2" t="s">
        <v>5284</v>
      </c>
    </row>
    <row r="5024" spans="1:8" x14ac:dyDescent="0.2">
      <c r="A5024">
        <v>5019</v>
      </c>
      <c r="B5024" s="7">
        <f>'EstRev 6-11'!C30</f>
        <v>0</v>
      </c>
      <c r="C5024" s="3">
        <f t="shared" si="135"/>
        <v>5019</v>
      </c>
      <c r="E5024" s="2" t="b">
        <f t="shared" ca="1" si="134"/>
        <v>1</v>
      </c>
      <c r="F5024" s="2" cm="1">
        <f t="array" aca="1" ref="F5024" ca="1">IF(G5024&lt;&gt;"",INDIRECT("'"&amp;G5024&amp;"'!"&amp;H5024),"")</f>
        <v>0</v>
      </c>
      <c r="G5024" s="1533" t="s">
        <v>6773</v>
      </c>
      <c r="H5024" s="2" t="s">
        <v>4915</v>
      </c>
    </row>
    <row r="5025" spans="1:8" x14ac:dyDescent="0.2">
      <c r="A5025">
        <v>5020</v>
      </c>
      <c r="B5025" s="7">
        <f>'EstRev 6-11'!C32</f>
        <v>0</v>
      </c>
      <c r="C5025" s="3">
        <f t="shared" si="135"/>
        <v>5020</v>
      </c>
      <c r="E5025" s="2" t="b">
        <f t="shared" ca="1" si="134"/>
        <v>1</v>
      </c>
      <c r="F5025" s="2" cm="1">
        <f t="array" aca="1" ref="F5025" ca="1">IF(G5025&lt;&gt;"",INDIRECT("'"&amp;G5025&amp;"'!"&amp;H5025),"")</f>
        <v>0</v>
      </c>
      <c r="G5025" s="1533" t="s">
        <v>6773</v>
      </c>
      <c r="H5025" s="2" t="s">
        <v>5295</v>
      </c>
    </row>
    <row r="5026" spans="1:8" x14ac:dyDescent="0.2">
      <c r="A5026">
        <v>5021</v>
      </c>
      <c r="B5026" s="7">
        <f>'EstRev 6-11'!C33</f>
        <v>0</v>
      </c>
      <c r="C5026" s="3">
        <f t="shared" si="135"/>
        <v>5021</v>
      </c>
      <c r="E5026" s="2" t="b">
        <f t="shared" ca="1" si="134"/>
        <v>1</v>
      </c>
      <c r="F5026" s="2" cm="1">
        <f t="array" aca="1" ref="F5026" ca="1">IF(G5026&lt;&gt;"",INDIRECT("'"&amp;G5026&amp;"'!"&amp;H5026),"")</f>
        <v>0</v>
      </c>
      <c r="G5026" s="1533" t="s">
        <v>6773</v>
      </c>
      <c r="H5026" s="2" t="s">
        <v>5296</v>
      </c>
    </row>
    <row r="5027" spans="1:8" x14ac:dyDescent="0.2">
      <c r="A5027">
        <v>5022</v>
      </c>
      <c r="B5027" s="7">
        <f>'EstRev 6-11'!C34</f>
        <v>0</v>
      </c>
      <c r="C5027" s="3">
        <f t="shared" si="135"/>
        <v>5022</v>
      </c>
      <c r="E5027" s="2" t="b">
        <f t="shared" ca="1" si="134"/>
        <v>1</v>
      </c>
      <c r="F5027" s="2" cm="1">
        <f t="array" aca="1" ref="F5027" ca="1">IF(G5027&lt;&gt;"",INDIRECT("'"&amp;G5027&amp;"'!"&amp;H5027),"")</f>
        <v>0</v>
      </c>
      <c r="G5027" s="1533" t="s">
        <v>6773</v>
      </c>
      <c r="H5027" s="2" t="s">
        <v>4346</v>
      </c>
    </row>
    <row r="5028" spans="1:8" x14ac:dyDescent="0.2">
      <c r="A5028">
        <v>5023</v>
      </c>
      <c r="B5028" s="7">
        <f>'EstRev 6-11'!C36</f>
        <v>195000</v>
      </c>
      <c r="C5028" s="3">
        <f t="shared" si="135"/>
        <v>-189977</v>
      </c>
      <c r="E5028" s="2" t="b">
        <f t="shared" ca="1" si="134"/>
        <v>1</v>
      </c>
      <c r="F5028" s="2" cm="1">
        <f t="array" aca="1" ref="F5028" ca="1">IF(G5028&lt;&gt;"",INDIRECT("'"&amp;G5028&amp;"'!"&amp;H5028),"")</f>
        <v>195000</v>
      </c>
      <c r="G5028" s="1533" t="s">
        <v>6773</v>
      </c>
      <c r="H5028" s="2" t="s">
        <v>4333</v>
      </c>
    </row>
    <row r="5029" spans="1:8" x14ac:dyDescent="0.2">
      <c r="A5029">
        <v>5024</v>
      </c>
      <c r="B5029" s="7">
        <f>'EstRev 6-11'!C37</f>
        <v>0</v>
      </c>
      <c r="C5029" s="3">
        <f t="shared" si="135"/>
        <v>5024</v>
      </c>
      <c r="E5029" s="2" t="b">
        <f t="shared" ca="1" si="134"/>
        <v>1</v>
      </c>
      <c r="F5029" s="2" cm="1">
        <f t="array" aca="1" ref="F5029" ca="1">IF(G5029&lt;&gt;"",INDIRECT("'"&amp;G5029&amp;"'!"&amp;H5029),"")</f>
        <v>0</v>
      </c>
      <c r="G5029" s="1533" t="s">
        <v>6773</v>
      </c>
      <c r="H5029" s="2" t="s">
        <v>4334</v>
      </c>
    </row>
    <row r="5030" spans="1:8" x14ac:dyDescent="0.2">
      <c r="A5030">
        <v>5025</v>
      </c>
      <c r="B5030" s="7">
        <f>'EstRev 6-11'!C38</f>
        <v>0</v>
      </c>
      <c r="C5030" s="3">
        <f t="shared" si="135"/>
        <v>5025</v>
      </c>
      <c r="E5030" s="2" t="b">
        <f t="shared" ca="1" si="134"/>
        <v>1</v>
      </c>
      <c r="F5030" s="2" cm="1">
        <f t="array" aca="1" ref="F5030" ca="1">IF(G5030&lt;&gt;"",INDIRECT("'"&amp;G5030&amp;"'!"&amp;H5030),"")</f>
        <v>0</v>
      </c>
      <c r="G5030" s="1533" t="s">
        <v>6773</v>
      </c>
      <c r="H5030" s="2" t="s">
        <v>4347</v>
      </c>
    </row>
    <row r="5031" spans="1:8" x14ac:dyDescent="0.2">
      <c r="A5031">
        <v>5026</v>
      </c>
      <c r="B5031" s="7">
        <f>'EstRev 6-11'!C40</f>
        <v>430000</v>
      </c>
      <c r="C5031" s="3">
        <f t="shared" si="135"/>
        <v>-424974</v>
      </c>
      <c r="E5031" s="2" t="b">
        <f t="shared" ca="1" si="134"/>
        <v>1</v>
      </c>
      <c r="F5031" s="2" cm="1">
        <f t="array" aca="1" ref="F5031" ca="1">IF(G5031&lt;&gt;"",INDIRECT("'"&amp;G5031&amp;"'!"&amp;H5031),"")</f>
        <v>430000</v>
      </c>
      <c r="G5031" s="1533" t="s">
        <v>6773</v>
      </c>
      <c r="H5031" s="2" t="s">
        <v>4349</v>
      </c>
    </row>
    <row r="5032" spans="1:8" x14ac:dyDescent="0.2">
      <c r="A5032">
        <v>5027</v>
      </c>
      <c r="B5032" s="7">
        <f>'EstRev 6-11'!C65</f>
        <v>900000</v>
      </c>
      <c r="C5032" s="3">
        <f t="shared" si="135"/>
        <v>-894973</v>
      </c>
      <c r="E5032" s="2" t="b">
        <f t="shared" ca="1" si="134"/>
        <v>1</v>
      </c>
      <c r="F5032" s="2" cm="1">
        <f t="array" aca="1" ref="F5032" ca="1">IF(G5032&lt;&gt;"",INDIRECT("'"&amp;G5032&amp;"'!"&amp;H5032),"")</f>
        <v>900000</v>
      </c>
      <c r="G5032" s="1533" t="s">
        <v>6773</v>
      </c>
      <c r="H5032" s="2" t="s">
        <v>4368</v>
      </c>
    </row>
    <row r="5033" spans="1:8" x14ac:dyDescent="0.2">
      <c r="A5033">
        <v>5028</v>
      </c>
      <c r="B5033" s="7">
        <f>'EstRev 6-11'!C66</f>
        <v>0</v>
      </c>
      <c r="C5033" s="3">
        <f t="shared" si="135"/>
        <v>5028</v>
      </c>
      <c r="E5033" s="2" t="b">
        <f t="shared" ca="1" si="134"/>
        <v>1</v>
      </c>
      <c r="F5033" s="2" cm="1">
        <f t="array" aca="1" ref="F5033" ca="1">IF(G5033&lt;&gt;"",INDIRECT("'"&amp;G5033&amp;"'!"&amp;H5033),"")</f>
        <v>0</v>
      </c>
      <c r="G5033" s="1533" t="s">
        <v>6773</v>
      </c>
      <c r="H5033" s="2" t="s">
        <v>4369</v>
      </c>
    </row>
    <row r="5034" spans="1:8" x14ac:dyDescent="0.2">
      <c r="A5034">
        <v>5029</v>
      </c>
      <c r="B5034" s="7">
        <f>'EstRev 6-11'!C67</f>
        <v>900000</v>
      </c>
      <c r="C5034" s="3">
        <f t="shared" si="135"/>
        <v>-894971</v>
      </c>
      <c r="E5034" s="2" t="b">
        <f t="shared" ca="1" si="134"/>
        <v>1</v>
      </c>
      <c r="F5034" s="2" cm="1">
        <f t="array" aca="1" ref="F5034" ca="1">IF(G5034&lt;&gt;"",INDIRECT("'"&amp;G5034&amp;"'!"&amp;H5034),"")</f>
        <v>900000</v>
      </c>
      <c r="G5034" s="1533" t="s">
        <v>6773</v>
      </c>
      <c r="H5034" s="2" t="s">
        <v>4370</v>
      </c>
    </row>
    <row r="5035" spans="1:8" x14ac:dyDescent="0.2">
      <c r="A5035">
        <v>5030</v>
      </c>
      <c r="B5035" s="7">
        <f>'EstRev 6-11'!C70</f>
        <v>12000</v>
      </c>
      <c r="C5035" s="3">
        <f t="shared" si="135"/>
        <v>-6970</v>
      </c>
      <c r="E5035" s="2" t="b">
        <f t="shared" ca="1" si="134"/>
        <v>1</v>
      </c>
      <c r="F5035" s="2" cm="1">
        <f t="array" aca="1" ref="F5035" ca="1">IF(G5035&lt;&gt;"",INDIRECT("'"&amp;G5035&amp;"'!"&amp;H5035),"")</f>
        <v>12000</v>
      </c>
      <c r="G5035" s="1533" t="s">
        <v>6773</v>
      </c>
      <c r="H5035" s="2" t="s">
        <v>4372</v>
      </c>
    </row>
    <row r="5036" spans="1:8" x14ac:dyDescent="0.2">
      <c r="A5036">
        <v>5031</v>
      </c>
      <c r="B5036" s="7">
        <f>'EstRev 6-11'!C71</f>
        <v>230000</v>
      </c>
      <c r="C5036" s="3">
        <f t="shared" si="135"/>
        <v>-224969</v>
      </c>
      <c r="E5036" s="2" t="b">
        <f t="shared" ca="1" si="134"/>
        <v>1</v>
      </c>
      <c r="F5036" s="2" cm="1">
        <f t="array" aca="1" ref="F5036" ca="1">IF(G5036&lt;&gt;"",INDIRECT("'"&amp;G5036&amp;"'!"&amp;H5036),"")</f>
        <v>230000</v>
      </c>
      <c r="G5036" s="1533" t="s">
        <v>6773</v>
      </c>
      <c r="H5036" s="2" t="s">
        <v>4373</v>
      </c>
    </row>
    <row r="5037" spans="1:8" x14ac:dyDescent="0.2">
      <c r="A5037">
        <v>5032</v>
      </c>
      <c r="B5037" s="7">
        <f>'EstRev 6-11'!C72</f>
        <v>30000</v>
      </c>
      <c r="C5037" s="3">
        <f t="shared" si="135"/>
        <v>-24968</v>
      </c>
      <c r="E5037" s="2" t="b">
        <f t="shared" ca="1" si="134"/>
        <v>1</v>
      </c>
      <c r="F5037" s="2" cm="1">
        <f t="array" aca="1" ref="F5037" ca="1">IF(G5037&lt;&gt;"",INDIRECT("'"&amp;G5037&amp;"'!"&amp;H5037),"")</f>
        <v>30000</v>
      </c>
      <c r="G5037" s="1533" t="s">
        <v>6773</v>
      </c>
      <c r="H5037" s="2" t="s">
        <v>4374</v>
      </c>
    </row>
    <row r="5038" spans="1:8" x14ac:dyDescent="0.2">
      <c r="A5038">
        <v>5033</v>
      </c>
      <c r="B5038" s="7">
        <f>'EstRev 6-11'!C73</f>
        <v>100000</v>
      </c>
      <c r="C5038" s="3">
        <f t="shared" si="135"/>
        <v>-94967</v>
      </c>
      <c r="E5038" s="2" t="b">
        <f t="shared" ca="1" si="134"/>
        <v>1</v>
      </c>
      <c r="F5038" s="2" cm="1">
        <f t="array" aca="1" ref="F5038" ca="1">IF(G5038&lt;&gt;"",INDIRECT("'"&amp;G5038&amp;"'!"&amp;H5038),"")</f>
        <v>100000</v>
      </c>
      <c r="G5038" s="1533" t="s">
        <v>6773</v>
      </c>
      <c r="H5038" s="2" t="s">
        <v>4375</v>
      </c>
    </row>
    <row r="5039" spans="1:8" x14ac:dyDescent="0.2">
      <c r="A5039">
        <v>5034</v>
      </c>
      <c r="B5039" s="7">
        <f>'EstRev 6-11'!C74</f>
        <v>125000</v>
      </c>
      <c r="C5039" s="3">
        <f t="shared" si="135"/>
        <v>-119966</v>
      </c>
      <c r="E5039" s="2" t="b">
        <f t="shared" ca="1" si="134"/>
        <v>1</v>
      </c>
      <c r="F5039" s="2" cm="1">
        <f t="array" aca="1" ref="F5039" ca="1">IF(G5039&lt;&gt;"",INDIRECT("'"&amp;G5039&amp;"'!"&amp;H5039),"")</f>
        <v>125000</v>
      </c>
      <c r="G5039" s="1533" t="s">
        <v>6773</v>
      </c>
      <c r="H5039" s="2" t="s">
        <v>4376</v>
      </c>
    </row>
    <row r="5040" spans="1:8" x14ac:dyDescent="0.2">
      <c r="A5040">
        <v>5035</v>
      </c>
      <c r="B5040" s="7">
        <f>'EstRev 6-11'!C75</f>
        <v>672000</v>
      </c>
      <c r="C5040" s="3">
        <f t="shared" si="135"/>
        <v>-666965</v>
      </c>
      <c r="E5040" s="2" t="b">
        <f t="shared" ca="1" si="134"/>
        <v>1</v>
      </c>
      <c r="F5040" s="2" cm="1">
        <f t="array" aca="1" ref="F5040" ca="1">IF(G5040&lt;&gt;"",INDIRECT("'"&amp;G5040&amp;"'!"&amp;H5040),"")</f>
        <v>672000</v>
      </c>
      <c r="G5040" s="1533" t="s">
        <v>6773</v>
      </c>
      <c r="H5040" s="2" t="s">
        <v>4377</v>
      </c>
    </row>
    <row r="5041" spans="1:8" x14ac:dyDescent="0.2">
      <c r="A5041">
        <v>5036</v>
      </c>
      <c r="B5041" s="7">
        <f>'EstRev 6-11'!C77</f>
        <v>35000</v>
      </c>
      <c r="C5041" s="3">
        <f t="shared" si="135"/>
        <v>-29964</v>
      </c>
      <c r="E5041" s="2" t="b">
        <f t="shared" ca="1" si="134"/>
        <v>1</v>
      </c>
      <c r="F5041" s="2" cm="1">
        <f t="array" aca="1" ref="F5041" ca="1">IF(G5041&lt;&gt;"",INDIRECT("'"&amp;G5041&amp;"'!"&amp;H5041),"")</f>
        <v>35000</v>
      </c>
      <c r="G5041" s="1533" t="s">
        <v>6773</v>
      </c>
      <c r="H5041" s="2" t="s">
        <v>4379</v>
      </c>
    </row>
    <row r="5042" spans="1:8" x14ac:dyDescent="0.2">
      <c r="A5042">
        <v>5037</v>
      </c>
      <c r="B5042" s="7">
        <f>'EstRev 6-11'!C78</f>
        <v>0</v>
      </c>
      <c r="C5042" s="3">
        <f t="shared" si="135"/>
        <v>5037</v>
      </c>
      <c r="E5042" s="2" t="b">
        <f t="shared" ca="1" si="134"/>
        <v>1</v>
      </c>
      <c r="F5042" s="2" cm="1">
        <f t="array" aca="1" ref="F5042" ca="1">IF(G5042&lt;&gt;"",INDIRECT("'"&amp;G5042&amp;"'!"&amp;H5042),"")</f>
        <v>0</v>
      </c>
      <c r="G5042" s="1533" t="s">
        <v>6773</v>
      </c>
      <c r="H5042" s="2" t="s">
        <v>5022</v>
      </c>
    </row>
    <row r="5043" spans="1:8" x14ac:dyDescent="0.2">
      <c r="A5043">
        <v>5038</v>
      </c>
      <c r="B5043" s="7">
        <f>'EstRev 6-11'!C79</f>
        <v>907000</v>
      </c>
      <c r="C5043" s="3">
        <f t="shared" si="135"/>
        <v>-901962</v>
      </c>
      <c r="E5043" s="2" t="b">
        <f t="shared" ca="1" si="134"/>
        <v>1</v>
      </c>
      <c r="F5043" s="2" cm="1">
        <f t="array" aca="1" ref="F5043" ca="1">IF(G5043&lt;&gt;"",INDIRECT("'"&amp;G5043&amp;"'!"&amp;H5043),"")</f>
        <v>907000</v>
      </c>
      <c r="G5043" s="1533" t="s">
        <v>6773</v>
      </c>
      <c r="H5043" s="2" t="s">
        <v>5023</v>
      </c>
    </row>
    <row r="5044" spans="1:8" x14ac:dyDescent="0.2">
      <c r="A5044">
        <v>5039</v>
      </c>
      <c r="B5044" s="7">
        <f>'EstRev 6-11'!C80</f>
        <v>0</v>
      </c>
      <c r="C5044" s="3">
        <f t="shared" si="135"/>
        <v>5039</v>
      </c>
      <c r="E5044" s="2" t="b">
        <f t="shared" ca="1" si="134"/>
        <v>1</v>
      </c>
      <c r="F5044" s="2" cm="1">
        <f t="array" aca="1" ref="F5044" ca="1">IF(G5044&lt;&gt;"",INDIRECT("'"&amp;G5044&amp;"'!"&amp;H5044),"")</f>
        <v>0</v>
      </c>
      <c r="G5044" s="1533" t="s">
        <v>6773</v>
      </c>
      <c r="H5044" s="2" t="s">
        <v>5024</v>
      </c>
    </row>
    <row r="5045" spans="1:8" x14ac:dyDescent="0.2">
      <c r="A5045">
        <v>5040</v>
      </c>
      <c r="B5045" s="7">
        <f>'EstRev 6-11'!C81</f>
        <v>0</v>
      </c>
      <c r="C5045" s="3">
        <f t="shared" si="135"/>
        <v>5040</v>
      </c>
      <c r="E5045" s="2" t="b">
        <f t="shared" ca="1" si="134"/>
        <v>1</v>
      </c>
      <c r="F5045" s="2" cm="1">
        <f t="array" aca="1" ref="F5045" ca="1">IF(G5045&lt;&gt;"",INDIRECT("'"&amp;G5045&amp;"'!"&amp;H5045),"")</f>
        <v>0</v>
      </c>
      <c r="G5045" s="1533" t="s">
        <v>6773</v>
      </c>
      <c r="H5045" s="2" t="s">
        <v>4864</v>
      </c>
    </row>
    <row r="5046" spans="1:8" x14ac:dyDescent="0.2">
      <c r="A5046">
        <v>5041</v>
      </c>
      <c r="B5046" s="7">
        <f>'EstRev 6-11'!C83</f>
        <v>942000</v>
      </c>
      <c r="C5046" s="3">
        <f t="shared" si="135"/>
        <v>-936959</v>
      </c>
      <c r="E5046" s="2" t="b">
        <f t="shared" ca="1" si="134"/>
        <v>1</v>
      </c>
      <c r="F5046" s="2" cm="1">
        <f t="array" aca="1" ref="F5046" ca="1">IF(G5046&lt;&gt;"",INDIRECT("'"&amp;G5046&amp;"'!"&amp;H5046),"")</f>
        <v>942000</v>
      </c>
      <c r="G5046" s="1533" t="s">
        <v>6773</v>
      </c>
      <c r="H5046" s="2" t="s">
        <v>5297</v>
      </c>
    </row>
    <row r="5047" spans="1:8" x14ac:dyDescent="0.2">
      <c r="A5047">
        <v>5042</v>
      </c>
      <c r="B5047" s="7">
        <f>'EstRev 6-11'!C86</f>
        <v>0</v>
      </c>
      <c r="C5047" s="3">
        <f t="shared" si="135"/>
        <v>5042</v>
      </c>
      <c r="E5047" s="2" t="b">
        <f t="shared" ca="1" si="134"/>
        <v>1</v>
      </c>
      <c r="F5047" s="2" cm="1">
        <f t="array" aca="1" ref="F5047" ca="1">IF(G5047&lt;&gt;"",INDIRECT("'"&amp;G5047&amp;"'!"&amp;H5047),"")</f>
        <v>0</v>
      </c>
      <c r="G5047" s="1533" t="s">
        <v>6773</v>
      </c>
      <c r="H5047" s="2" t="s">
        <v>5298</v>
      </c>
    </row>
    <row r="5048" spans="1:8" x14ac:dyDescent="0.2">
      <c r="A5048">
        <v>5043</v>
      </c>
      <c r="B5048" s="7">
        <f>'EstRev 6-11'!C87</f>
        <v>0</v>
      </c>
      <c r="C5048" s="3">
        <f t="shared" si="135"/>
        <v>5043</v>
      </c>
      <c r="E5048" s="2" t="b">
        <f t="shared" ca="1" si="134"/>
        <v>1</v>
      </c>
      <c r="F5048" s="2" cm="1">
        <f t="array" aca="1" ref="F5048" ca="1">IF(G5048&lt;&gt;"",INDIRECT("'"&amp;G5048&amp;"'!"&amp;H5048),"")</f>
        <v>0</v>
      </c>
      <c r="G5048" s="1533" t="s">
        <v>6773</v>
      </c>
      <c r="H5048" s="2" t="s">
        <v>5299</v>
      </c>
    </row>
    <row r="5049" spans="1:8" x14ac:dyDescent="0.2">
      <c r="A5049">
        <v>5044</v>
      </c>
      <c r="B5049" s="7">
        <f>'EstRev 6-11'!C88</f>
        <v>0</v>
      </c>
      <c r="C5049" s="3">
        <f t="shared" si="135"/>
        <v>5044</v>
      </c>
      <c r="E5049" s="2" t="b">
        <f t="shared" ca="1" si="134"/>
        <v>1</v>
      </c>
      <c r="F5049" s="2" cm="1">
        <f t="array" aca="1" ref="F5049" ca="1">IF(G5049&lt;&gt;"",INDIRECT("'"&amp;G5049&amp;"'!"&amp;H5049),"")</f>
        <v>0</v>
      </c>
      <c r="G5049" s="1533" t="s">
        <v>6773</v>
      </c>
      <c r="H5049" s="2" t="s">
        <v>5300</v>
      </c>
    </row>
    <row r="5050" spans="1:8" x14ac:dyDescent="0.2">
      <c r="A5050">
        <v>5045</v>
      </c>
      <c r="B5050" s="7">
        <f>'EstRev 6-11'!C89</f>
        <v>0</v>
      </c>
      <c r="C5050" s="3">
        <f t="shared" si="135"/>
        <v>5045</v>
      </c>
      <c r="E5050" s="2" t="b">
        <f t="shared" ca="1" si="134"/>
        <v>1</v>
      </c>
      <c r="F5050" s="2" cm="1">
        <f t="array" aca="1" ref="F5050" ca="1">IF(G5050&lt;&gt;"",INDIRECT("'"&amp;G5050&amp;"'!"&amp;H5050),"")</f>
        <v>0</v>
      </c>
      <c r="G5050" s="1533" t="s">
        <v>6773</v>
      </c>
      <c r="H5050" s="2" t="s">
        <v>5301</v>
      </c>
    </row>
    <row r="5051" spans="1:8" x14ac:dyDescent="0.2">
      <c r="A5051">
        <v>5046</v>
      </c>
      <c r="B5051" s="7">
        <f>'EstRev 6-11'!C90</f>
        <v>0</v>
      </c>
      <c r="C5051" s="3">
        <f t="shared" si="135"/>
        <v>5046</v>
      </c>
      <c r="E5051" s="2" t="b">
        <f t="shared" ca="1" si="134"/>
        <v>1</v>
      </c>
      <c r="F5051" s="2" cm="1">
        <f t="array" aca="1" ref="F5051" ca="1">IF(G5051&lt;&gt;"",INDIRECT("'"&amp;G5051&amp;"'!"&amp;H5051),"")</f>
        <v>0</v>
      </c>
      <c r="G5051" s="1533" t="s">
        <v>6773</v>
      </c>
      <c r="H5051" s="2" t="s">
        <v>5302</v>
      </c>
    </row>
    <row r="5052" spans="1:8" x14ac:dyDescent="0.2">
      <c r="A5052">
        <v>5047</v>
      </c>
      <c r="B5052" s="7">
        <f>'EstRev 6-11'!C91</f>
        <v>0</v>
      </c>
      <c r="C5052" s="3">
        <f t="shared" si="135"/>
        <v>5047</v>
      </c>
      <c r="E5052" s="2" t="b">
        <f t="shared" ca="1" si="134"/>
        <v>1</v>
      </c>
      <c r="F5052" s="2" cm="1">
        <f t="array" aca="1" ref="F5052" ca="1">IF(G5052&lt;&gt;"",INDIRECT("'"&amp;G5052&amp;"'!"&amp;H5052),"")</f>
        <v>0</v>
      </c>
      <c r="G5052" s="1533" t="s">
        <v>6773</v>
      </c>
      <c r="H5052" s="2" t="s">
        <v>5303</v>
      </c>
    </row>
    <row r="5053" spans="1:8" x14ac:dyDescent="0.2">
      <c r="A5053">
        <v>5048</v>
      </c>
      <c r="B5053" s="7">
        <f>'EstRev 6-11'!C92</f>
        <v>0</v>
      </c>
      <c r="C5053" s="3">
        <f t="shared" si="135"/>
        <v>5048</v>
      </c>
      <c r="E5053" s="2" t="b">
        <f t="shared" ca="1" si="134"/>
        <v>1</v>
      </c>
      <c r="F5053" s="2" cm="1">
        <f t="array" aca="1" ref="F5053" ca="1">IF(G5053&lt;&gt;"",INDIRECT("'"&amp;G5053&amp;"'!"&amp;H5053),"")</f>
        <v>0</v>
      </c>
      <c r="G5053" s="1533" t="s">
        <v>6773</v>
      </c>
      <c r="H5053" s="2" t="s">
        <v>5304</v>
      </c>
    </row>
    <row r="5054" spans="1:8" x14ac:dyDescent="0.2">
      <c r="A5054">
        <v>5049</v>
      </c>
      <c r="B5054" s="7">
        <f>'EstRev 6-11'!C93</f>
        <v>0</v>
      </c>
      <c r="C5054" s="3">
        <f t="shared" si="135"/>
        <v>5049</v>
      </c>
      <c r="E5054" s="2" t="b">
        <f t="shared" ca="1" si="134"/>
        <v>1</v>
      </c>
      <c r="F5054" s="2" cm="1">
        <f t="array" aca="1" ref="F5054" ca="1">IF(G5054&lt;&gt;"",INDIRECT("'"&amp;G5054&amp;"'!"&amp;H5054),"")</f>
        <v>0</v>
      </c>
      <c r="G5054" s="1533" t="s">
        <v>6773</v>
      </c>
      <c r="H5054" s="2" t="s">
        <v>5305</v>
      </c>
    </row>
    <row r="5055" spans="1:8" x14ac:dyDescent="0.2">
      <c r="A5055">
        <v>5050</v>
      </c>
      <c r="B5055" s="7">
        <f>'EstRev 6-11'!C94</f>
        <v>0</v>
      </c>
      <c r="C5055" s="3">
        <f t="shared" si="135"/>
        <v>5050</v>
      </c>
      <c r="E5055" s="2" t="b">
        <f t="shared" ca="1" si="134"/>
        <v>1</v>
      </c>
      <c r="F5055" s="2" cm="1">
        <f t="array" aca="1" ref="F5055" ca="1">IF(G5055&lt;&gt;"",INDIRECT("'"&amp;G5055&amp;"'!"&amp;H5055),"")</f>
        <v>0</v>
      </c>
      <c r="G5055" s="1533" t="s">
        <v>6773</v>
      </c>
      <c r="H5055" s="2" t="s">
        <v>5306</v>
      </c>
    </row>
    <row r="5056" spans="1:8" x14ac:dyDescent="0.2">
      <c r="A5056">
        <v>5051</v>
      </c>
      <c r="B5056" s="7">
        <f>'EstRev 6-11'!C95</f>
        <v>0</v>
      </c>
      <c r="C5056" s="3">
        <f t="shared" si="135"/>
        <v>5051</v>
      </c>
      <c r="E5056" s="2" t="b">
        <f t="shared" ca="1" si="134"/>
        <v>1</v>
      </c>
      <c r="F5056" s="2" cm="1">
        <f t="array" aca="1" ref="F5056" ca="1">IF(G5056&lt;&gt;"",INDIRECT("'"&amp;G5056&amp;"'!"&amp;H5056),"")</f>
        <v>0</v>
      </c>
      <c r="G5056" s="1533" t="s">
        <v>6773</v>
      </c>
      <c r="H5056" s="2" t="s">
        <v>5307</v>
      </c>
    </row>
    <row r="5057" spans="1:11" x14ac:dyDescent="0.2">
      <c r="A5057">
        <v>5052</v>
      </c>
      <c r="B5057" s="7">
        <f>'EstRev 6-11'!C97</f>
        <v>0</v>
      </c>
      <c r="C5057" s="3">
        <f t="shared" si="135"/>
        <v>5052</v>
      </c>
      <c r="E5057" s="2" t="b">
        <f t="shared" ca="1" si="134"/>
        <v>1</v>
      </c>
      <c r="F5057" s="2" cm="1">
        <f t="array" aca="1" ref="F5057" ca="1">IF(G5057&lt;&gt;"",INDIRECT("'"&amp;G5057&amp;"'!"&amp;H5057),"")</f>
        <v>0</v>
      </c>
      <c r="G5057" s="1533" t="s">
        <v>6773</v>
      </c>
      <c r="H5057" s="2" t="s">
        <v>5308</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33" t="s">
        <v>6773</v>
      </c>
      <c r="H5058" s="2" t="s">
        <v>5309</v>
      </c>
    </row>
    <row r="5059" spans="1:11" x14ac:dyDescent="0.2">
      <c r="A5059">
        <v>5054</v>
      </c>
      <c r="B5059" s="7">
        <f>'EstRev 6-11'!C100</f>
        <v>540000</v>
      </c>
      <c r="C5059" s="3">
        <f t="shared" si="135"/>
        <v>-534946</v>
      </c>
      <c r="E5059" s="2" t="b">
        <f t="shared" ca="1" si="136"/>
        <v>1</v>
      </c>
      <c r="F5059" s="2" cm="1">
        <f t="array" aca="1" ref="F5059" ca="1">IF(G5059&lt;&gt;"",INDIRECT("'"&amp;G5059&amp;"'!"&amp;H5059),"")</f>
        <v>540000</v>
      </c>
      <c r="G5059" s="1533" t="s">
        <v>6773</v>
      </c>
      <c r="H5059" s="2" t="s">
        <v>5310</v>
      </c>
    </row>
    <row r="5060" spans="1:11" x14ac:dyDescent="0.2">
      <c r="A5060">
        <v>5055</v>
      </c>
      <c r="B5060" s="7">
        <f>'EstRev 6-11'!C101</f>
        <v>0</v>
      </c>
      <c r="C5060" s="3">
        <f t="shared" si="135"/>
        <v>5055</v>
      </c>
      <c r="E5060" s="2" t="b">
        <f t="shared" ca="1" si="136"/>
        <v>1</v>
      </c>
      <c r="F5060" s="2" cm="1">
        <f t="array" aca="1" ref="F5060" ca="1">IF(G5060&lt;&gt;"",INDIRECT("'"&amp;G5060&amp;"'!"&amp;H5060),"")</f>
        <v>0</v>
      </c>
      <c r="G5060" s="1533" t="s">
        <v>6773</v>
      </c>
      <c r="H5060" s="2" t="s">
        <v>5311</v>
      </c>
    </row>
    <row r="5061" spans="1:11" x14ac:dyDescent="0.2">
      <c r="A5061">
        <v>5056</v>
      </c>
      <c r="B5061" s="7">
        <f>'EstRev 6-11'!C107</f>
        <v>0</v>
      </c>
      <c r="C5061" s="3">
        <f t="shared" si="135"/>
        <v>5056</v>
      </c>
      <c r="E5061" s="2" t="b">
        <f t="shared" ca="1" si="136"/>
        <v>1</v>
      </c>
      <c r="F5061" s="2" cm="1">
        <f t="array" aca="1" ref="F5061" ca="1">IF(G5061&lt;&gt;"",INDIRECT("'"&amp;G5061&amp;"'!"&amp;H5061),"")</f>
        <v>0</v>
      </c>
      <c r="G5061" s="1533" t="s">
        <v>6773</v>
      </c>
      <c r="H5061" s="2" t="s">
        <v>5312</v>
      </c>
    </row>
    <row r="5062" spans="1:11" x14ac:dyDescent="0.2">
      <c r="A5062">
        <v>5057</v>
      </c>
      <c r="B5062" s="7">
        <f>'EstRev 6-11'!C108</f>
        <v>0</v>
      </c>
      <c r="C5062" s="3">
        <f t="shared" si="135"/>
        <v>5057</v>
      </c>
      <c r="E5062" s="2" t="b">
        <f t="shared" ca="1" si="136"/>
        <v>1</v>
      </c>
      <c r="F5062" s="2" cm="1">
        <f t="array" aca="1" ref="F5062" ca="1">IF(G5062&lt;&gt;"",INDIRECT("'"&amp;G5062&amp;"'!"&amp;H5062),"")</f>
        <v>0</v>
      </c>
      <c r="G5062" s="1533" t="s">
        <v>6773</v>
      </c>
      <c r="H5062" s="2" t="s">
        <v>5313</v>
      </c>
    </row>
    <row r="5063" spans="1:11" x14ac:dyDescent="0.2">
      <c r="A5063">
        <v>5058</v>
      </c>
      <c r="B5063" s="7">
        <f>'EstRev 6-11'!C109</f>
        <v>552000</v>
      </c>
      <c r="C5063" s="3">
        <f t="shared" si="135"/>
        <v>-546942</v>
      </c>
      <c r="E5063" s="2" t="b">
        <f t="shared" ca="1" si="136"/>
        <v>1</v>
      </c>
      <c r="F5063" s="2" cm="1">
        <f t="array" aca="1" ref="F5063" ca="1">IF(G5063&lt;&gt;"",INDIRECT("'"&amp;G5063&amp;"'!"&amp;H5063),"")</f>
        <v>552000</v>
      </c>
      <c r="G5063" s="1533" t="s">
        <v>6773</v>
      </c>
      <c r="H5063" s="2" t="s">
        <v>5314</v>
      </c>
    </row>
    <row r="5064" spans="1:11" x14ac:dyDescent="0.2">
      <c r="A5064">
        <v>5059</v>
      </c>
      <c r="B5064" s="7">
        <f>'EstRev 6-11'!C110</f>
        <v>1382000</v>
      </c>
      <c r="C5064" s="3">
        <f t="shared" ref="C5064:C5125" si="137">A5064-B5064</f>
        <v>-1376941</v>
      </c>
      <c r="E5064" s="2" t="b">
        <f t="shared" ca="1" si="136"/>
        <v>1</v>
      </c>
      <c r="F5064" s="2" cm="1">
        <f t="array" aca="1" ref="F5064" ca="1">IF(G5064&lt;&gt;"",INDIRECT("'"&amp;G5064&amp;"'!"&amp;H5064),"")</f>
        <v>1382000</v>
      </c>
      <c r="G5064" s="1533" t="s">
        <v>6773</v>
      </c>
      <c r="H5064" s="2" t="s">
        <v>5315</v>
      </c>
    </row>
    <row r="5065" spans="1:11" x14ac:dyDescent="0.2">
      <c r="A5065">
        <v>5060</v>
      </c>
      <c r="B5065" s="7">
        <f>'EstRev 6-11'!C111</f>
        <v>80999000</v>
      </c>
      <c r="C5065" s="3">
        <f t="shared" si="137"/>
        <v>-80993940</v>
      </c>
      <c r="E5065" s="2" t="b">
        <f t="shared" ca="1" si="136"/>
        <v>1</v>
      </c>
      <c r="F5065" s="2" cm="1">
        <f t="array" aca="1" ref="F5065" ca="1">IF(G5065&lt;&gt;"",INDIRECT("'"&amp;G5065&amp;"'!"&amp;H5065),"")</f>
        <v>80999000</v>
      </c>
      <c r="G5065" s="1533" t="s">
        <v>6773</v>
      </c>
      <c r="H5065" s="2" t="s">
        <v>5316</v>
      </c>
    </row>
    <row r="5066" spans="1:11" x14ac:dyDescent="0.2">
      <c r="A5066">
        <v>5061</v>
      </c>
      <c r="B5066" s="7">
        <f>'EstRev 6-11'!C114</f>
        <v>0</v>
      </c>
      <c r="C5066" s="3">
        <f t="shared" si="137"/>
        <v>5061</v>
      </c>
      <c r="E5066" s="2" t="b">
        <f t="shared" ca="1" si="136"/>
        <v>1</v>
      </c>
      <c r="F5066" s="2" cm="1">
        <f t="array" aca="1" ref="F5066" ca="1">IF(G5066&lt;&gt;"",INDIRECT("'"&amp;G5066&amp;"'!"&amp;H5066),"")</f>
        <v>0</v>
      </c>
      <c r="G5066" s="1533" t="s">
        <v>6773</v>
      </c>
      <c r="H5066" s="2" t="s">
        <v>5317</v>
      </c>
    </row>
    <row r="5067" spans="1:11" x14ac:dyDescent="0.2">
      <c r="A5067">
        <v>5062</v>
      </c>
      <c r="B5067" s="7">
        <f>'EstRev 6-11'!C115</f>
        <v>0</v>
      </c>
      <c r="C5067" s="3">
        <f t="shared" si="137"/>
        <v>5062</v>
      </c>
      <c r="E5067" s="2" t="b">
        <f t="shared" ca="1" si="136"/>
        <v>1</v>
      </c>
      <c r="F5067" s="2" cm="1">
        <f t="array" aca="1" ref="F5067" ca="1">IF(G5067&lt;&gt;"",INDIRECT("'"&amp;G5067&amp;"'!"&amp;H5067),"")</f>
        <v>0</v>
      </c>
      <c r="G5067" s="1533" t="s">
        <v>6773</v>
      </c>
      <c r="H5067" s="2" t="s">
        <v>5318</v>
      </c>
    </row>
    <row r="5068" spans="1:11" x14ac:dyDescent="0.2">
      <c r="A5068">
        <v>5063</v>
      </c>
      <c r="B5068" s="7">
        <f>'EstRev 6-11'!C116</f>
        <v>0</v>
      </c>
      <c r="C5068" s="3">
        <f t="shared" si="137"/>
        <v>5063</v>
      </c>
      <c r="E5068" s="2" t="b">
        <f t="shared" ca="1" si="136"/>
        <v>1</v>
      </c>
      <c r="F5068" s="2" cm="1">
        <f t="array" aca="1" ref="F5068" ca="1">IF(G5068&lt;&gt;"",INDIRECT("'"&amp;G5068&amp;"'!"&amp;H5068),"")</f>
        <v>0</v>
      </c>
      <c r="G5068" s="1533" t="s">
        <v>6773</v>
      </c>
      <c r="H5068" s="2" t="s">
        <v>4380</v>
      </c>
    </row>
    <row r="5069" spans="1:11" x14ac:dyDescent="0.2">
      <c r="A5069">
        <v>5064</v>
      </c>
      <c r="B5069" s="7">
        <f>'EstRev 6-11'!C117</f>
        <v>0</v>
      </c>
      <c r="C5069" s="3">
        <f t="shared" si="137"/>
        <v>5064</v>
      </c>
      <c r="E5069" s="2" t="b">
        <f t="shared" ca="1" si="136"/>
        <v>1</v>
      </c>
      <c r="F5069" s="2" cm="1">
        <f t="array" aca="1" ref="F5069" ca="1">IF(G5069&lt;&gt;"",INDIRECT("'"&amp;G5069&amp;"'!"&amp;H5069),"")</f>
        <v>0</v>
      </c>
      <c r="G5069" s="1533" t="s">
        <v>6773</v>
      </c>
      <c r="H5069" s="2" t="s">
        <v>5319</v>
      </c>
    </row>
    <row r="5070" spans="1:11" x14ac:dyDescent="0.2">
      <c r="A5070">
        <v>5065</v>
      </c>
      <c r="B5070" s="7">
        <f>'EstRev 6-11'!C120</f>
        <v>3000000</v>
      </c>
      <c r="C5070" s="3">
        <f t="shared" si="137"/>
        <v>-2994935</v>
      </c>
      <c r="E5070" s="2" t="b">
        <f t="shared" ca="1" si="136"/>
        <v>1</v>
      </c>
      <c r="F5070" s="2" cm="1">
        <f t="array" aca="1" ref="F5070" ca="1">IF(G5070&lt;&gt;"",INDIRECT("'"&amp;G5070&amp;"'!"&amp;H5070),"")</f>
        <v>3000000</v>
      </c>
      <c r="G5070" s="1533" t="s">
        <v>6773</v>
      </c>
      <c r="H5070" s="2" t="s">
        <v>5320</v>
      </c>
    </row>
    <row r="5071" spans="1:11" x14ac:dyDescent="0.2">
      <c r="A5071">
        <v>5066</v>
      </c>
      <c r="B5071" s="7">
        <f>'EstRev 6-11'!C121</f>
        <v>0</v>
      </c>
      <c r="C5071" s="3">
        <f t="shared" si="137"/>
        <v>5066</v>
      </c>
      <c r="E5071" s="2" t="b">
        <f t="shared" ca="1" si="136"/>
        <v>1</v>
      </c>
      <c r="F5071" s="2" cm="1">
        <f t="array" aca="1" ref="F5071" ca="1">IF(G5071&lt;&gt;"",INDIRECT("'"&amp;G5071&amp;"'!"&amp;H5071),"")</f>
        <v>0</v>
      </c>
      <c r="G5071" s="1533" t="s">
        <v>6773</v>
      </c>
      <c r="H5071" s="2" t="s">
        <v>5321</v>
      </c>
    </row>
    <row r="5072" spans="1:11" x14ac:dyDescent="0.2">
      <c r="A5072" s="1">
        <v>5067</v>
      </c>
      <c r="D5072" s="4"/>
      <c r="E5072" s="2" t="b">
        <f t="shared" ca="1" si="136"/>
        <v>1</v>
      </c>
      <c r="F5072" s="2" t="str" cm="1">
        <f t="array" aca="1" ref="F5072" ca="1">IF(G5072&lt;&gt;"",INDIRECT("'"&amp;G5072&amp;"'!"&amp;H5072),"")</f>
        <v/>
      </c>
      <c r="G5072" s="1533"/>
      <c r="I5072" s="4"/>
      <c r="J5072" s="4"/>
      <c r="K5072" s="4"/>
    </row>
    <row r="5073" spans="1:11" x14ac:dyDescent="0.2">
      <c r="A5073" s="1">
        <v>5068</v>
      </c>
      <c r="D5073" s="4"/>
      <c r="E5073" s="2" t="b">
        <f t="shared" ca="1" si="136"/>
        <v>1</v>
      </c>
      <c r="F5073" s="2" t="str" cm="1">
        <f t="array" aca="1" ref="F5073" ca="1">IF(G5073&lt;&gt;"",INDIRECT("'"&amp;G5073&amp;"'!"&amp;H5073),"")</f>
        <v/>
      </c>
      <c r="G5073" s="1533"/>
      <c r="I5073" s="4"/>
      <c r="J5073" s="4"/>
      <c r="K5073" s="4"/>
    </row>
    <row r="5074" spans="1:11" x14ac:dyDescent="0.2">
      <c r="A5074" s="1">
        <v>5069</v>
      </c>
      <c r="D5074" s="4"/>
      <c r="E5074" s="2" t="b">
        <f t="shared" ca="1" si="136"/>
        <v>1</v>
      </c>
      <c r="F5074" s="2" t="str" cm="1">
        <f t="array" aca="1" ref="F5074" ca="1">IF(G5074&lt;&gt;"",INDIRECT("'"&amp;G5074&amp;"'!"&amp;H5074),"")</f>
        <v/>
      </c>
      <c r="G5074" s="1533"/>
      <c r="I5074" s="4"/>
      <c r="J5074" s="4"/>
      <c r="K5074" s="4"/>
    </row>
    <row r="5075" spans="1:11" x14ac:dyDescent="0.2">
      <c r="A5075" s="1">
        <v>5070</v>
      </c>
      <c r="D5075" s="4"/>
      <c r="E5075" s="2" t="b">
        <f t="shared" ca="1" si="136"/>
        <v>1</v>
      </c>
      <c r="F5075" s="2" t="str" cm="1">
        <f t="array" aca="1" ref="F5075" ca="1">IF(G5075&lt;&gt;"",INDIRECT("'"&amp;G5075&amp;"'!"&amp;H5075),"")</f>
        <v/>
      </c>
      <c r="G5075" s="1533"/>
      <c r="I5075" s="4"/>
      <c r="J5075" s="4"/>
      <c r="K5075" s="4"/>
    </row>
    <row r="5076" spans="1:11" x14ac:dyDescent="0.2">
      <c r="A5076">
        <v>5071</v>
      </c>
      <c r="B5076" s="7">
        <f>'EstRev 6-11'!C124</f>
        <v>3000000</v>
      </c>
      <c r="C5076" s="3">
        <f t="shared" si="137"/>
        <v>-2994929</v>
      </c>
      <c r="E5076" s="2" t="b">
        <f t="shared" ca="1" si="136"/>
        <v>1</v>
      </c>
      <c r="F5076" s="2" cm="1">
        <f t="array" aca="1" ref="F5076" ca="1">IF(G5076&lt;&gt;"",INDIRECT("'"&amp;G5076&amp;"'!"&amp;H5076),"")</f>
        <v>3000000</v>
      </c>
      <c r="G5076" s="1533" t="s">
        <v>6773</v>
      </c>
      <c r="H5076" s="2" t="s">
        <v>5140</v>
      </c>
    </row>
    <row r="5077" spans="1:11" x14ac:dyDescent="0.2">
      <c r="A5077">
        <v>5072</v>
      </c>
      <c r="B5077" s="7">
        <f>'EstRev 6-11'!C127</f>
        <v>700000</v>
      </c>
      <c r="C5077" s="3">
        <f t="shared" si="137"/>
        <v>-694928</v>
      </c>
      <c r="E5077" s="2" t="b">
        <f t="shared" ca="1" si="136"/>
        <v>1</v>
      </c>
      <c r="F5077" s="2" cm="1">
        <f t="array" aca="1" ref="F5077" ca="1">IF(G5077&lt;&gt;"",INDIRECT("'"&amp;G5077&amp;"'!"&amp;H5077),"")</f>
        <v>700000</v>
      </c>
      <c r="G5077" s="1533" t="s">
        <v>6773</v>
      </c>
      <c r="H5077" s="2" t="s">
        <v>4618</v>
      </c>
    </row>
    <row r="5078" spans="1:11" x14ac:dyDescent="0.2">
      <c r="A5078">
        <v>5073</v>
      </c>
      <c r="B5078" s="7">
        <f>'EstRev 6-11'!C128</f>
        <v>0</v>
      </c>
      <c r="C5078" s="3">
        <f t="shared" si="137"/>
        <v>5073</v>
      </c>
      <c r="E5078" s="2" t="b">
        <f t="shared" ca="1" si="136"/>
        <v>1</v>
      </c>
      <c r="F5078" s="2" cm="1">
        <f t="array" aca="1" ref="F5078" ca="1">IF(G5078&lt;&gt;"",INDIRECT("'"&amp;G5078&amp;"'!"&amp;H5078),"")</f>
        <v>0</v>
      </c>
      <c r="G5078" s="1533" t="s">
        <v>6773</v>
      </c>
      <c r="H5078" s="2" t="s">
        <v>4619</v>
      </c>
    </row>
    <row r="5079" spans="1:11" x14ac:dyDescent="0.2">
      <c r="A5079">
        <v>5074</v>
      </c>
      <c r="B5079" s="7">
        <f>'EstRev 6-11'!C129</f>
        <v>0</v>
      </c>
      <c r="C5079" s="3">
        <f t="shared" si="137"/>
        <v>5074</v>
      </c>
      <c r="E5079" s="2" t="b">
        <f t="shared" ca="1" si="136"/>
        <v>1</v>
      </c>
      <c r="F5079" s="2" cm="1">
        <f t="array" aca="1" ref="F5079" ca="1">IF(G5079&lt;&gt;"",INDIRECT("'"&amp;G5079&amp;"'!"&amp;H5079),"")</f>
        <v>0</v>
      </c>
      <c r="G5079" s="1533" t="s">
        <v>6773</v>
      </c>
      <c r="H5079" s="2" t="s">
        <v>5060</v>
      </c>
    </row>
    <row r="5080" spans="1:11" x14ac:dyDescent="0.2">
      <c r="A5080" s="1">
        <v>5075</v>
      </c>
      <c r="D5080" s="4"/>
      <c r="E5080" s="2" t="b">
        <f t="shared" ca="1" si="136"/>
        <v>1</v>
      </c>
      <c r="F5080" s="2" t="str" cm="1">
        <f t="array" aca="1" ref="F5080" ca="1">IF(G5080&lt;&gt;"",INDIRECT("'"&amp;G5080&amp;"'!"&amp;H5080),"")</f>
        <v/>
      </c>
      <c r="G5080" s="1533"/>
      <c r="I5080" s="4"/>
      <c r="J5080" s="4"/>
      <c r="K5080" s="4"/>
    </row>
    <row r="5081" spans="1:11" x14ac:dyDescent="0.2">
      <c r="A5081">
        <v>5076</v>
      </c>
      <c r="B5081" s="7">
        <f>'EstRev 6-11'!C130</f>
        <v>0</v>
      </c>
      <c r="C5081" s="3">
        <f t="shared" si="137"/>
        <v>5076</v>
      </c>
      <c r="E5081" s="2" t="b">
        <f t="shared" ca="1" si="136"/>
        <v>1</v>
      </c>
      <c r="F5081" s="2" cm="1">
        <f t="array" aca="1" ref="F5081" ca="1">IF(G5081&lt;&gt;"",INDIRECT("'"&amp;G5081&amp;"'!"&amp;H5081),"")</f>
        <v>0</v>
      </c>
      <c r="G5081" s="1533" t="s">
        <v>6773</v>
      </c>
      <c r="H5081" s="2" t="s">
        <v>5322</v>
      </c>
    </row>
    <row r="5082" spans="1:11" x14ac:dyDescent="0.2">
      <c r="A5082" s="1">
        <v>5077</v>
      </c>
      <c r="D5082" s="4"/>
      <c r="E5082" s="2" t="b">
        <f t="shared" ca="1" si="136"/>
        <v>1</v>
      </c>
      <c r="F5082" s="2" t="str" cm="1">
        <f t="array" aca="1" ref="F5082" ca="1">IF(G5082&lt;&gt;"",INDIRECT("'"&amp;G5082&amp;"'!"&amp;H5082),"")</f>
        <v/>
      </c>
      <c r="G5082" s="1533"/>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33" t="s">
        <v>6773</v>
      </c>
      <c r="H5083" s="2" t="s">
        <v>4620</v>
      </c>
    </row>
    <row r="5084" spans="1:11" x14ac:dyDescent="0.2">
      <c r="A5084" s="1">
        <v>5079</v>
      </c>
      <c r="D5084" s="4"/>
      <c r="E5084" s="2" t="b">
        <f t="shared" ca="1" si="136"/>
        <v>1</v>
      </c>
      <c r="F5084" s="2" t="str" cm="1">
        <f t="array" aca="1" ref="F5084" ca="1">IF(G5084&lt;&gt;"",INDIRECT("'"&amp;G5084&amp;"'!"&amp;H5084),"")</f>
        <v/>
      </c>
      <c r="G5084" s="1533"/>
      <c r="I5084" s="4"/>
      <c r="J5084" s="4"/>
      <c r="K5084" s="4"/>
    </row>
    <row r="5085" spans="1:11" x14ac:dyDescent="0.2">
      <c r="A5085" s="1">
        <v>5080</v>
      </c>
      <c r="D5085" s="4"/>
      <c r="E5085" s="2" t="b">
        <f t="shared" ca="1" si="136"/>
        <v>1</v>
      </c>
      <c r="F5085" s="2" t="str" cm="1">
        <f t="array" aca="1" ref="F5085" ca="1">IF(G5085&lt;&gt;"",INDIRECT("'"&amp;G5085&amp;"'!"&amp;H5085),"")</f>
        <v/>
      </c>
      <c r="G5085" s="1533"/>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33" t="s">
        <v>6773</v>
      </c>
      <c r="H5086" s="2" t="s">
        <v>4621</v>
      </c>
    </row>
    <row r="5087" spans="1:11" x14ac:dyDescent="0.2">
      <c r="A5087" s="1">
        <v>5082</v>
      </c>
      <c r="D5087" s="4"/>
      <c r="E5087" s="2" t="b">
        <f t="shared" ca="1" si="136"/>
        <v>1</v>
      </c>
      <c r="F5087" s="2" t="str" cm="1">
        <f t="array" aca="1" ref="F5087" ca="1">IF(G5087&lt;&gt;"",INDIRECT("'"&amp;G5087&amp;"'!"&amp;H5087),"")</f>
        <v/>
      </c>
      <c r="G5087" s="1533"/>
      <c r="I5087" s="4"/>
      <c r="J5087" s="4"/>
      <c r="K5087" s="4"/>
    </row>
    <row r="5088" spans="1:11" x14ac:dyDescent="0.2">
      <c r="A5088" s="1">
        <v>5083</v>
      </c>
      <c r="D5088" s="4"/>
      <c r="E5088" s="2" t="b">
        <f t="shared" ca="1" si="136"/>
        <v>1</v>
      </c>
      <c r="F5088" s="2" t="str" cm="1">
        <f t="array" aca="1" ref="F5088" ca="1">IF(G5088&lt;&gt;"",INDIRECT("'"&amp;G5088&amp;"'!"&amp;H5088),"")</f>
        <v/>
      </c>
      <c r="G5088" s="1533"/>
      <c r="I5088" s="4"/>
      <c r="J5088" s="4"/>
      <c r="K5088" s="4"/>
    </row>
    <row r="5089" spans="1:11" x14ac:dyDescent="0.2">
      <c r="A5089" s="1">
        <v>5084</v>
      </c>
      <c r="D5089" s="4"/>
      <c r="E5089" s="2" t="b">
        <f t="shared" ca="1" si="136"/>
        <v>1</v>
      </c>
      <c r="F5089" s="2" t="str" cm="1">
        <f t="array" aca="1" ref="F5089" ca="1">IF(G5089&lt;&gt;"",INDIRECT("'"&amp;G5089&amp;"'!"&amp;H5089),"")</f>
        <v/>
      </c>
      <c r="G5089" s="1533"/>
      <c r="I5089" s="4"/>
      <c r="J5089" s="4"/>
      <c r="K5089" s="4"/>
    </row>
    <row r="5090" spans="1:11" x14ac:dyDescent="0.2">
      <c r="A5090" s="1">
        <v>5085</v>
      </c>
      <c r="D5090" s="4"/>
      <c r="E5090" s="2" t="b">
        <f t="shared" ca="1" si="136"/>
        <v>1</v>
      </c>
      <c r="F5090" s="2" t="str" cm="1">
        <f t="array" aca="1" ref="F5090" ca="1">IF(G5090&lt;&gt;"",INDIRECT("'"&amp;G5090&amp;"'!"&amp;H5090),"")</f>
        <v/>
      </c>
      <c r="G5090" s="1533"/>
      <c r="I5090" s="4"/>
      <c r="J5090" s="4"/>
      <c r="K5090" s="4"/>
    </row>
    <row r="5091" spans="1:11" x14ac:dyDescent="0.2">
      <c r="A5091">
        <v>5086</v>
      </c>
      <c r="B5091" s="7">
        <f>'EstRev 6-11'!C134</f>
        <v>700000</v>
      </c>
      <c r="C5091" s="3">
        <f t="shared" si="137"/>
        <v>-694914</v>
      </c>
      <c r="E5091" s="2" t="b">
        <f t="shared" ca="1" si="136"/>
        <v>1</v>
      </c>
      <c r="F5091" s="2" cm="1">
        <f t="array" aca="1" ref="F5091" ca="1">IF(G5091&lt;&gt;"",INDIRECT("'"&amp;G5091&amp;"'!"&amp;H5091),"")</f>
        <v>700000</v>
      </c>
      <c r="G5091" s="1533" t="s">
        <v>6773</v>
      </c>
      <c r="H5091" s="2" t="s">
        <v>4929</v>
      </c>
    </row>
    <row r="5092" spans="1:11" x14ac:dyDescent="0.2">
      <c r="A5092">
        <v>5087</v>
      </c>
      <c r="B5092" s="7">
        <f>'EstRev 6-11'!C136</f>
        <v>0</v>
      </c>
      <c r="C5092" s="3">
        <f t="shared" si="137"/>
        <v>5087</v>
      </c>
      <c r="E5092" s="2" t="b">
        <f t="shared" ca="1" si="136"/>
        <v>1</v>
      </c>
      <c r="F5092" s="2" cm="1">
        <f t="array" aca="1" ref="F5092" ca="1">IF(G5092&lt;&gt;"",INDIRECT("'"&amp;G5092&amp;"'!"&amp;H5092),"")</f>
        <v>0</v>
      </c>
      <c r="G5092" s="1533" t="s">
        <v>6773</v>
      </c>
      <c r="H5092" s="2" t="s">
        <v>5323</v>
      </c>
    </row>
    <row r="5093" spans="1:11" x14ac:dyDescent="0.2">
      <c r="A5093" s="1">
        <v>5088</v>
      </c>
      <c r="D5093" s="4"/>
      <c r="E5093" s="2" t="b">
        <f t="shared" ca="1" si="136"/>
        <v>1</v>
      </c>
      <c r="F5093" s="2" t="str" cm="1">
        <f t="array" aca="1" ref="F5093" ca="1">IF(G5093&lt;&gt;"",INDIRECT("'"&amp;G5093&amp;"'!"&amp;H5093),"")</f>
        <v/>
      </c>
      <c r="G5093" s="1533"/>
      <c r="I5093" s="4"/>
      <c r="J5093" s="4"/>
      <c r="K5093" s="4"/>
    </row>
    <row r="5094" spans="1:11" x14ac:dyDescent="0.2">
      <c r="A5094" s="1">
        <v>5089</v>
      </c>
      <c r="D5094" s="3" t="s">
        <v>298</v>
      </c>
      <c r="E5094" s="2" t="b">
        <f t="shared" ca="1" si="136"/>
        <v>1</v>
      </c>
      <c r="F5094" s="2" t="str" cm="1">
        <f t="array" aca="1" ref="F5094" ca="1">IF(G5094&lt;&gt;"",INDIRECT("'"&amp;G5094&amp;"'!"&amp;H5094),"")</f>
        <v/>
      </c>
      <c r="G5094" s="1533"/>
    </row>
    <row r="5095" spans="1:11" x14ac:dyDescent="0.2">
      <c r="A5095" s="1">
        <v>5090</v>
      </c>
      <c r="D5095" s="3" t="s">
        <v>298</v>
      </c>
      <c r="E5095" s="2" t="b">
        <f t="shared" ca="1" si="136"/>
        <v>1</v>
      </c>
      <c r="F5095" s="2" t="str" cm="1">
        <f t="array" aca="1" ref="F5095" ca="1">IF(G5095&lt;&gt;"",INDIRECT("'"&amp;G5095&amp;"'!"&amp;H5095),"")</f>
        <v/>
      </c>
      <c r="G5095" s="1533"/>
    </row>
    <row r="5096" spans="1:11" x14ac:dyDescent="0.2">
      <c r="A5096">
        <v>5091</v>
      </c>
      <c r="B5096" s="7">
        <f>'EstRev 6-11'!C137</f>
        <v>150000</v>
      </c>
      <c r="C5096" s="3">
        <f t="shared" si="137"/>
        <v>-144909</v>
      </c>
      <c r="E5096" s="2" t="b">
        <f t="shared" ca="1" si="136"/>
        <v>1</v>
      </c>
      <c r="F5096" s="2" cm="1">
        <f t="array" aca="1" ref="F5096" ca="1">IF(G5096&lt;&gt;"",INDIRECT("'"&amp;G5096&amp;"'!"&amp;H5096),"")</f>
        <v>150000</v>
      </c>
      <c r="G5096" s="1533" t="s">
        <v>6773</v>
      </c>
      <c r="H5096" s="2" t="s">
        <v>5324</v>
      </c>
    </row>
    <row r="5097" spans="1:11" x14ac:dyDescent="0.2">
      <c r="A5097">
        <v>5092</v>
      </c>
      <c r="B5097" s="7">
        <f>'EstRev 6-11'!C138</f>
        <v>0</v>
      </c>
      <c r="C5097" s="3">
        <f t="shared" si="137"/>
        <v>5092</v>
      </c>
      <c r="E5097" s="2" t="b">
        <f t="shared" ca="1" si="136"/>
        <v>1</v>
      </c>
      <c r="F5097" s="2" cm="1">
        <f t="array" aca="1" ref="F5097" ca="1">IF(G5097&lt;&gt;"",INDIRECT("'"&amp;G5097&amp;"'!"&amp;H5097),"")</f>
        <v>0</v>
      </c>
      <c r="G5097" s="1533" t="s">
        <v>6773</v>
      </c>
      <c r="H5097" s="2" t="s">
        <v>5325</v>
      </c>
    </row>
    <row r="5098" spans="1:11" x14ac:dyDescent="0.2">
      <c r="A5098" s="1">
        <v>5093</v>
      </c>
      <c r="D5098" s="4"/>
      <c r="E5098" s="2" t="b">
        <f t="shared" ca="1" si="136"/>
        <v>1</v>
      </c>
      <c r="F5098" s="2" t="str" cm="1">
        <f t="array" aca="1" ref="F5098" ca="1">IF(G5098&lt;&gt;"",INDIRECT("'"&amp;G5098&amp;"'!"&amp;H5098),"")</f>
        <v/>
      </c>
      <c r="G5098" s="1533"/>
      <c r="I5098" s="4"/>
      <c r="J5098" s="4"/>
      <c r="K5098" s="4"/>
    </row>
    <row r="5099" spans="1:11" x14ac:dyDescent="0.2">
      <c r="A5099" s="1">
        <v>5094</v>
      </c>
      <c r="D5099" s="4"/>
      <c r="E5099" s="2" t="b">
        <f t="shared" ca="1" si="136"/>
        <v>1</v>
      </c>
      <c r="F5099" s="2" t="str" cm="1">
        <f t="array" aca="1" ref="F5099" ca="1">IF(G5099&lt;&gt;"",INDIRECT("'"&amp;G5099&amp;"'!"&amp;H5099),"")</f>
        <v/>
      </c>
      <c r="G5099" s="1533"/>
      <c r="I5099" s="4"/>
      <c r="J5099" s="4"/>
      <c r="K5099" s="4"/>
    </row>
    <row r="5100" spans="1:11" x14ac:dyDescent="0.2">
      <c r="A5100" s="1">
        <v>5095</v>
      </c>
      <c r="D5100" s="4"/>
      <c r="E5100" s="2" t="b">
        <f t="shared" ca="1" si="136"/>
        <v>1</v>
      </c>
      <c r="F5100" s="2" t="str" cm="1">
        <f t="array" aca="1" ref="F5100" ca="1">IF(G5100&lt;&gt;"",INDIRECT("'"&amp;G5100&amp;"'!"&amp;H5100),"")</f>
        <v/>
      </c>
      <c r="G5100" s="1533"/>
      <c r="I5100" s="4"/>
      <c r="J5100" s="4"/>
      <c r="K5100" s="4"/>
    </row>
    <row r="5101" spans="1:11" x14ac:dyDescent="0.2">
      <c r="A5101" s="1">
        <v>5096</v>
      </c>
      <c r="D5101" s="4"/>
      <c r="E5101" s="2" t="b">
        <f t="shared" ca="1" si="136"/>
        <v>1</v>
      </c>
      <c r="F5101" s="2" t="str" cm="1">
        <f t="array" aca="1" ref="F5101" ca="1">IF(G5101&lt;&gt;"",INDIRECT("'"&amp;G5101&amp;"'!"&amp;H5101),"")</f>
        <v/>
      </c>
      <c r="G5101" s="1533"/>
      <c r="I5101" s="4"/>
      <c r="J5101" s="4"/>
      <c r="K5101" s="4"/>
    </row>
    <row r="5102" spans="1:11" x14ac:dyDescent="0.2">
      <c r="A5102" s="1">
        <v>5097</v>
      </c>
      <c r="D5102" s="4"/>
      <c r="E5102" s="2" t="b">
        <f t="shared" ca="1" si="136"/>
        <v>1</v>
      </c>
      <c r="F5102" s="2" t="str" cm="1">
        <f t="array" aca="1" ref="F5102" ca="1">IF(G5102&lt;&gt;"",INDIRECT("'"&amp;G5102&amp;"'!"&amp;H5102),"")</f>
        <v/>
      </c>
      <c r="G5102" s="1533"/>
      <c r="I5102" s="4"/>
      <c r="J5102" s="4"/>
      <c r="K5102" s="4"/>
    </row>
    <row r="5103" spans="1:11" x14ac:dyDescent="0.2">
      <c r="A5103" s="1">
        <v>5098</v>
      </c>
      <c r="D5103" s="4"/>
      <c r="E5103" s="2" t="b">
        <f t="shared" ca="1" si="136"/>
        <v>1</v>
      </c>
      <c r="F5103" s="2" t="str" cm="1">
        <f t="array" aca="1" ref="F5103" ca="1">IF(G5103&lt;&gt;"",INDIRECT("'"&amp;G5103&amp;"'!"&amp;H5103),"")</f>
        <v/>
      </c>
      <c r="G5103" s="1533"/>
      <c r="I5103" s="4"/>
      <c r="J5103" s="4"/>
      <c r="K5103" s="4"/>
    </row>
    <row r="5104" spans="1:11" x14ac:dyDescent="0.2">
      <c r="A5104" s="1">
        <v>5099</v>
      </c>
      <c r="D5104" s="4"/>
      <c r="E5104" s="2" t="b">
        <f t="shared" ca="1" si="136"/>
        <v>1</v>
      </c>
      <c r="F5104" s="2" t="str" cm="1">
        <f t="array" aca="1" ref="F5104" ca="1">IF(G5104&lt;&gt;"",INDIRECT("'"&amp;G5104&amp;"'!"&amp;H5104),"")</f>
        <v/>
      </c>
      <c r="G5104" s="1533"/>
      <c r="I5104" s="4"/>
      <c r="J5104" s="4"/>
      <c r="K5104" s="4"/>
    </row>
    <row r="5105" spans="1:11" x14ac:dyDescent="0.2">
      <c r="A5105">
        <v>5100</v>
      </c>
      <c r="B5105" s="7">
        <f>'EstRev 6-11'!C143</f>
        <v>150000</v>
      </c>
      <c r="C5105" s="3">
        <f t="shared" si="137"/>
        <v>-144900</v>
      </c>
      <c r="E5105" s="2" t="b">
        <f t="shared" ca="1" si="136"/>
        <v>1</v>
      </c>
      <c r="F5105" s="2" cm="1">
        <f t="array" aca="1" ref="F5105" ca="1">IF(G5105&lt;&gt;"",INDIRECT("'"&amp;G5105&amp;"'!"&amp;H5105),"")</f>
        <v>150000</v>
      </c>
      <c r="G5105" s="1533" t="s">
        <v>6773</v>
      </c>
      <c r="H5105" s="2" t="s">
        <v>5326</v>
      </c>
    </row>
    <row r="5106" spans="1:11" x14ac:dyDescent="0.2">
      <c r="A5106" s="1">
        <v>5101</v>
      </c>
      <c r="D5106" s="4"/>
      <c r="E5106" s="2" t="b">
        <f t="shared" ca="1" si="136"/>
        <v>1</v>
      </c>
      <c r="F5106" s="2" t="str" cm="1">
        <f t="array" aca="1" ref="F5106" ca="1">IF(G5106&lt;&gt;"",INDIRECT("'"&amp;G5106&amp;"'!"&amp;H5106),"")</f>
        <v/>
      </c>
      <c r="G5106" s="1533"/>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33" t="s">
        <v>6773</v>
      </c>
      <c r="H5107" s="2" t="s">
        <v>5327</v>
      </c>
    </row>
    <row r="5108" spans="1:11" x14ac:dyDescent="0.2">
      <c r="A5108">
        <v>5103</v>
      </c>
      <c r="B5108" s="7">
        <f>'EstRev 6-11'!C146</f>
        <v>0</v>
      </c>
      <c r="C5108" s="3">
        <f t="shared" si="137"/>
        <v>5103</v>
      </c>
      <c r="E5108" s="2" t="b">
        <f t="shared" ca="1" si="136"/>
        <v>1</v>
      </c>
      <c r="F5108" s="2" cm="1">
        <f t="array" aca="1" ref="F5108" ca="1">IF(G5108&lt;&gt;"",INDIRECT("'"&amp;G5108&amp;"'!"&amp;H5108),"")</f>
        <v>0</v>
      </c>
      <c r="G5108" s="1533" t="s">
        <v>6773</v>
      </c>
      <c r="H5108" s="2" t="s">
        <v>5328</v>
      </c>
    </row>
    <row r="5109" spans="1:11" x14ac:dyDescent="0.2">
      <c r="A5109">
        <v>5104</v>
      </c>
      <c r="B5109" s="7">
        <f>'EstRev 6-11'!C147</f>
        <v>0</v>
      </c>
      <c r="C5109" s="3">
        <f t="shared" si="137"/>
        <v>5104</v>
      </c>
      <c r="E5109" s="2" t="b">
        <f t="shared" ca="1" si="136"/>
        <v>1</v>
      </c>
      <c r="F5109" s="2" cm="1">
        <f t="array" aca="1" ref="F5109" ca="1">IF(G5109&lt;&gt;"",INDIRECT("'"&amp;G5109&amp;"'!"&amp;H5109),"")</f>
        <v>0</v>
      </c>
      <c r="G5109" s="1533" t="s">
        <v>6773</v>
      </c>
      <c r="H5109" s="2" t="s">
        <v>5329</v>
      </c>
    </row>
    <row r="5110" spans="1:11" x14ac:dyDescent="0.2">
      <c r="A5110" s="1">
        <v>5105</v>
      </c>
      <c r="D5110" s="3" t="s">
        <v>298</v>
      </c>
      <c r="E5110" s="2" t="b">
        <f t="shared" ca="1" si="136"/>
        <v>1</v>
      </c>
      <c r="F5110" s="2" t="str" cm="1">
        <f t="array" aca="1" ref="F5110" ca="1">IF(G5110&lt;&gt;"",INDIRECT("'"&amp;G5110&amp;"'!"&amp;H5110),"")</f>
        <v/>
      </c>
      <c r="G5110" s="1533"/>
    </row>
    <row r="5111" spans="1:11" x14ac:dyDescent="0.2">
      <c r="A5111">
        <v>5106</v>
      </c>
      <c r="B5111" s="7">
        <f>'EstRev 6-11'!C148</f>
        <v>5000</v>
      </c>
      <c r="C5111" s="3">
        <f t="shared" si="137"/>
        <v>106</v>
      </c>
      <c r="E5111" s="2" t="b">
        <f t="shared" ca="1" si="136"/>
        <v>1</v>
      </c>
      <c r="F5111" s="2" cm="1">
        <f t="array" aca="1" ref="F5111" ca="1">IF(G5111&lt;&gt;"",INDIRECT("'"&amp;G5111&amp;"'!"&amp;H5111),"")</f>
        <v>5000</v>
      </c>
      <c r="G5111" s="1533" t="s">
        <v>6773</v>
      </c>
      <c r="H5111" s="2" t="s">
        <v>5330</v>
      </c>
    </row>
    <row r="5112" spans="1:11" x14ac:dyDescent="0.2">
      <c r="A5112">
        <v>5107</v>
      </c>
      <c r="B5112" s="7">
        <f>'EstRev 6-11'!C150</f>
        <v>13000</v>
      </c>
      <c r="C5112" s="3">
        <f t="shared" si="137"/>
        <v>-7893</v>
      </c>
      <c r="E5112" s="2" t="b">
        <f t="shared" ca="1" si="136"/>
        <v>1</v>
      </c>
      <c r="F5112" s="2" cm="1">
        <f t="array" aca="1" ref="F5112" ca="1">IF(G5112&lt;&gt;"",INDIRECT("'"&amp;G5112&amp;"'!"&amp;H5112),"")</f>
        <v>13000</v>
      </c>
      <c r="G5112" s="1533" t="s">
        <v>6773</v>
      </c>
      <c r="H5112" s="2" t="s">
        <v>5331</v>
      </c>
    </row>
    <row r="5113" spans="1:11" x14ac:dyDescent="0.2">
      <c r="A5113" s="1">
        <v>5108</v>
      </c>
      <c r="D5113" s="4"/>
      <c r="E5113" s="2" t="b">
        <f t="shared" ca="1" si="136"/>
        <v>1</v>
      </c>
      <c r="F5113" s="2" t="str" cm="1">
        <f t="array" aca="1" ref="F5113" ca="1">IF(G5113&lt;&gt;"",INDIRECT("'"&amp;G5113&amp;"'!"&amp;H5113),"")</f>
        <v/>
      </c>
      <c r="G5113" s="1533"/>
      <c r="I5113" s="4"/>
      <c r="J5113" s="4"/>
      <c r="K5113" s="4"/>
    </row>
    <row r="5114" spans="1:11" x14ac:dyDescent="0.2">
      <c r="A5114" s="1">
        <v>5109</v>
      </c>
      <c r="D5114" s="4"/>
      <c r="E5114" s="2" t="b">
        <f t="shared" ca="1" si="136"/>
        <v>1</v>
      </c>
      <c r="F5114" s="2" t="str" cm="1">
        <f t="array" aca="1" ref="F5114" ca="1">IF(G5114&lt;&gt;"",INDIRECT("'"&amp;G5114&amp;"'!"&amp;H5114),"")</f>
        <v/>
      </c>
      <c r="G5114" s="1533"/>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33" t="s">
        <v>6773</v>
      </c>
      <c r="H5115" s="2" t="s">
        <v>5332</v>
      </c>
    </row>
    <row r="5116" spans="1:11" x14ac:dyDescent="0.2">
      <c r="A5116" s="1">
        <v>5111</v>
      </c>
      <c r="D5116" s="4"/>
      <c r="E5116" s="2" t="b">
        <f t="shared" ca="1" si="136"/>
        <v>1</v>
      </c>
      <c r="F5116" s="2" t="str" cm="1">
        <f t="array" aca="1" ref="F5116" ca="1">IF(G5116&lt;&gt;"",INDIRECT("'"&amp;G5116&amp;"'!"&amp;H5116),"")</f>
        <v/>
      </c>
      <c r="G5116" s="1533"/>
      <c r="I5116" s="4"/>
      <c r="J5116" s="4"/>
      <c r="K5116" s="4"/>
    </row>
    <row r="5117" spans="1:11" x14ac:dyDescent="0.2">
      <c r="A5117" s="1">
        <v>5112</v>
      </c>
      <c r="D5117" s="4"/>
      <c r="E5117" s="2" t="b">
        <f t="shared" ca="1" si="136"/>
        <v>1</v>
      </c>
      <c r="F5117" s="2" t="str" cm="1">
        <f t="array" aca="1" ref="F5117" ca="1">IF(G5117&lt;&gt;"",INDIRECT("'"&amp;G5117&amp;"'!"&amp;H5117),"")</f>
        <v/>
      </c>
      <c r="G5117" s="1533"/>
      <c r="I5117" s="4"/>
      <c r="J5117" s="4"/>
      <c r="K5117" s="4"/>
    </row>
    <row r="5118" spans="1:11" x14ac:dyDescent="0.2">
      <c r="A5118" s="1">
        <v>5113</v>
      </c>
      <c r="D5118" s="4"/>
      <c r="E5118" s="2" t="b">
        <f t="shared" ca="1" si="136"/>
        <v>1</v>
      </c>
      <c r="F5118" s="2" t="str" cm="1">
        <f t="array" aca="1" ref="F5118" ca="1">IF(G5118&lt;&gt;"",INDIRECT("'"&amp;G5118&amp;"'!"&amp;H5118),"")</f>
        <v/>
      </c>
      <c r="G5118" s="1533"/>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33" t="s">
        <v>6773</v>
      </c>
      <c r="H5119" s="2" t="s">
        <v>5333</v>
      </c>
    </row>
    <row r="5120" spans="1:11" x14ac:dyDescent="0.2">
      <c r="A5120" s="1">
        <v>5115</v>
      </c>
      <c r="D5120" s="4"/>
      <c r="E5120" s="2" t="b">
        <f t="shared" ca="1" si="136"/>
        <v>1</v>
      </c>
      <c r="F5120" s="2" t="str" cm="1">
        <f t="array" aca="1" ref="F5120" ca="1">IF(G5120&lt;&gt;"",INDIRECT("'"&amp;G5120&amp;"'!"&amp;H5120),"")</f>
        <v/>
      </c>
      <c r="G5120" s="1533"/>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33" t="s">
        <v>6773</v>
      </c>
      <c r="H5121" s="2" t="s">
        <v>4623</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33" t="s">
        <v>6773</v>
      </c>
      <c r="H5122" s="2" t="s">
        <v>5334</v>
      </c>
    </row>
    <row r="5123" spans="1:11" x14ac:dyDescent="0.2">
      <c r="A5123" s="1">
        <v>5118</v>
      </c>
      <c r="D5123" s="4"/>
      <c r="E5123" s="2" t="b">
        <f t="shared" ca="1" si="138"/>
        <v>1</v>
      </c>
      <c r="F5123" s="2" t="str" cm="1">
        <f t="array" aca="1" ref="F5123" ca="1">IF(G5123&lt;&gt;"",INDIRECT("'"&amp;G5123&amp;"'!"&amp;H5123),"")</f>
        <v/>
      </c>
      <c r="G5123" s="1533"/>
      <c r="I5123" s="4"/>
      <c r="J5123" s="4"/>
      <c r="K5123" s="4"/>
    </row>
    <row r="5124" spans="1:11" x14ac:dyDescent="0.2">
      <c r="A5124" s="1">
        <v>5119</v>
      </c>
      <c r="D5124" s="4"/>
      <c r="E5124" s="2" t="b">
        <f t="shared" ca="1" si="138"/>
        <v>1</v>
      </c>
      <c r="F5124" s="2" t="str" cm="1">
        <f t="array" aca="1" ref="F5124" ca="1">IF(G5124&lt;&gt;"",INDIRECT("'"&amp;G5124&amp;"'!"&amp;H5124),"")</f>
        <v/>
      </c>
      <c r="G5124" s="1533"/>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33" t="s">
        <v>6773</v>
      </c>
      <c r="H5125" s="2" t="s">
        <v>5335</v>
      </c>
    </row>
    <row r="5126" spans="1:11" x14ac:dyDescent="0.2">
      <c r="A5126" s="1">
        <v>5121</v>
      </c>
      <c r="D5126" s="4"/>
      <c r="E5126" s="2" t="b">
        <f t="shared" ca="1" si="138"/>
        <v>1</v>
      </c>
      <c r="F5126" s="2" t="str" cm="1">
        <f t="array" aca="1" ref="F5126" ca="1">IF(G5126&lt;&gt;"",INDIRECT("'"&amp;G5126&amp;"'!"&amp;H5126),"")</f>
        <v/>
      </c>
      <c r="G5126" s="1533"/>
      <c r="I5126" s="4"/>
      <c r="J5126" s="4"/>
      <c r="K5126" s="4"/>
    </row>
    <row r="5127" spans="1:11" x14ac:dyDescent="0.2">
      <c r="A5127" s="1">
        <v>5122</v>
      </c>
      <c r="D5127" s="4"/>
      <c r="E5127" s="2" t="b">
        <f t="shared" ca="1" si="138"/>
        <v>1</v>
      </c>
      <c r="F5127" s="2" t="str" cm="1">
        <f t="array" aca="1" ref="F5127" ca="1">IF(G5127&lt;&gt;"",INDIRECT("'"&amp;G5127&amp;"'!"&amp;H5127),"")</f>
        <v/>
      </c>
      <c r="G5127" s="1533"/>
      <c r="I5127" s="4"/>
      <c r="J5127" s="4"/>
      <c r="K5127" s="4"/>
    </row>
    <row r="5128" spans="1:11" x14ac:dyDescent="0.2">
      <c r="A5128" s="1">
        <v>5123</v>
      </c>
      <c r="D5128" s="4"/>
      <c r="E5128" s="2" t="b">
        <f t="shared" ca="1" si="138"/>
        <v>1</v>
      </c>
      <c r="F5128" s="2" t="str" cm="1">
        <f t="array" aca="1" ref="F5128" ca="1">IF(G5128&lt;&gt;"",INDIRECT("'"&amp;G5128&amp;"'!"&amp;H5128),"")</f>
        <v/>
      </c>
      <c r="G5128" s="1533"/>
      <c r="I5128" s="4"/>
      <c r="J5128" s="4"/>
      <c r="K5128" s="4"/>
    </row>
    <row r="5129" spans="1:11" x14ac:dyDescent="0.2">
      <c r="A5129" s="1">
        <v>5124</v>
      </c>
      <c r="D5129" s="4"/>
      <c r="E5129" s="2" t="b">
        <f t="shared" ca="1" si="138"/>
        <v>1</v>
      </c>
      <c r="F5129" s="2" t="str" cm="1">
        <f t="array" aca="1" ref="F5129" ca="1">IF(G5129&lt;&gt;"",INDIRECT("'"&amp;G5129&amp;"'!"&amp;H5129),"")</f>
        <v/>
      </c>
      <c r="G5129" s="1533"/>
      <c r="I5129" s="4"/>
      <c r="J5129" s="4"/>
      <c r="K5129" s="4"/>
    </row>
    <row r="5130" spans="1:11" x14ac:dyDescent="0.2">
      <c r="A5130" s="1">
        <v>5125</v>
      </c>
      <c r="D5130" s="4"/>
      <c r="E5130" s="2" t="b">
        <f t="shared" ca="1" si="138"/>
        <v>1</v>
      </c>
      <c r="F5130" s="2" t="str" cm="1">
        <f t="array" aca="1" ref="F5130" ca="1">IF(G5130&lt;&gt;"",INDIRECT("'"&amp;G5130&amp;"'!"&amp;H5130),"")</f>
        <v/>
      </c>
      <c r="G5130" s="1533"/>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33" t="s">
        <v>6773</v>
      </c>
      <c r="H5131" s="2" t="s">
        <v>5336</v>
      </c>
    </row>
    <row r="5132" spans="1:11" x14ac:dyDescent="0.2">
      <c r="A5132" s="1">
        <v>5127</v>
      </c>
      <c r="D5132" s="4"/>
      <c r="E5132" s="2" t="b">
        <f t="shared" ca="1" si="138"/>
        <v>1</v>
      </c>
      <c r="F5132" s="2" t="str" cm="1">
        <f t="array" aca="1" ref="F5132" ca="1">IF(G5132&lt;&gt;"",INDIRECT("'"&amp;G5132&amp;"'!"&amp;H5132),"")</f>
        <v/>
      </c>
      <c r="G5132" s="1533"/>
      <c r="I5132" s="4"/>
      <c r="J5132" s="4"/>
      <c r="K5132" s="4"/>
    </row>
    <row r="5133" spans="1:11" x14ac:dyDescent="0.2">
      <c r="A5133" s="1">
        <v>5128</v>
      </c>
      <c r="D5133" s="4"/>
      <c r="E5133" s="2" t="b">
        <f t="shared" ca="1" si="138"/>
        <v>1</v>
      </c>
      <c r="F5133" s="2" t="str" cm="1">
        <f t="array" aca="1" ref="F5133" ca="1">IF(G5133&lt;&gt;"",INDIRECT("'"&amp;G5133&amp;"'!"&amp;H5133),"")</f>
        <v/>
      </c>
      <c r="G5133" s="1533"/>
      <c r="I5133" s="4"/>
      <c r="J5133" s="4"/>
      <c r="K5133" s="4"/>
    </row>
    <row r="5134" spans="1:11" x14ac:dyDescent="0.2">
      <c r="A5134" s="1">
        <v>5129</v>
      </c>
      <c r="D5134" s="4"/>
      <c r="E5134" s="2" t="b">
        <f t="shared" ca="1" si="138"/>
        <v>1</v>
      </c>
      <c r="F5134" s="2" t="str" cm="1">
        <f t="array" aca="1" ref="F5134" ca="1">IF(G5134&lt;&gt;"",INDIRECT("'"&amp;G5134&amp;"'!"&amp;H5134),"")</f>
        <v/>
      </c>
      <c r="G5134" s="1533"/>
      <c r="I5134" s="4"/>
      <c r="J5134" s="4"/>
      <c r="K5134" s="4"/>
    </row>
    <row r="5135" spans="1:11" x14ac:dyDescent="0.2">
      <c r="A5135" s="1">
        <v>5130</v>
      </c>
      <c r="D5135" s="4"/>
      <c r="E5135" s="2" t="b">
        <f t="shared" ca="1" si="138"/>
        <v>1</v>
      </c>
      <c r="F5135" s="2" t="str" cm="1">
        <f t="array" aca="1" ref="F5135" ca="1">IF(G5135&lt;&gt;"",INDIRECT("'"&amp;G5135&amp;"'!"&amp;H5135),"")</f>
        <v/>
      </c>
      <c r="G5135" s="1533"/>
      <c r="I5135" s="4"/>
      <c r="J5135" s="4"/>
      <c r="K5135" s="4"/>
    </row>
    <row r="5136" spans="1:11" x14ac:dyDescent="0.2">
      <c r="A5136" s="1">
        <v>5131</v>
      </c>
      <c r="D5136" s="4"/>
      <c r="E5136" s="2" t="b">
        <f t="shared" ca="1" si="138"/>
        <v>1</v>
      </c>
      <c r="F5136" s="2" t="str" cm="1">
        <f t="array" aca="1" ref="F5136" ca="1">IF(G5136&lt;&gt;"",INDIRECT("'"&amp;G5136&amp;"'!"&amp;H5136),"")</f>
        <v/>
      </c>
      <c r="G5136" s="1533"/>
      <c r="I5136" s="4"/>
      <c r="J5136" s="4"/>
      <c r="K5136" s="4"/>
    </row>
    <row r="5137" spans="1:11" x14ac:dyDescent="0.2">
      <c r="A5137" s="1">
        <v>5132</v>
      </c>
      <c r="D5137" s="4"/>
      <c r="E5137" s="2" t="b">
        <f t="shared" ca="1" si="138"/>
        <v>1</v>
      </c>
      <c r="F5137" s="2" t="str" cm="1">
        <f t="array" aca="1" ref="F5137" ca="1">IF(G5137&lt;&gt;"",INDIRECT("'"&amp;G5137&amp;"'!"&amp;H5137),"")</f>
        <v/>
      </c>
      <c r="G5137" s="1533"/>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33" t="s">
        <v>6773</v>
      </c>
      <c r="H5138" s="2" t="s">
        <v>5337</v>
      </c>
    </row>
    <row r="5139" spans="1:11" x14ac:dyDescent="0.2">
      <c r="A5139" s="1">
        <v>5134</v>
      </c>
      <c r="D5139" s="4"/>
      <c r="E5139" s="2" t="b">
        <f t="shared" ca="1" si="138"/>
        <v>1</v>
      </c>
      <c r="F5139" s="2" t="str" cm="1">
        <f t="array" aca="1" ref="F5139" ca="1">IF(G5139&lt;&gt;"",INDIRECT("'"&amp;G5139&amp;"'!"&amp;H5139),"")</f>
        <v/>
      </c>
      <c r="G5139" s="1533"/>
      <c r="I5139" s="4"/>
      <c r="J5139" s="4"/>
      <c r="K5139" s="4"/>
    </row>
    <row r="5140" spans="1:11" x14ac:dyDescent="0.2">
      <c r="A5140">
        <v>5135</v>
      </c>
      <c r="B5140" s="7">
        <f>'EstRev 6-11'!C161</f>
        <v>0</v>
      </c>
      <c r="C5140" s="3">
        <f t="shared" si="139"/>
        <v>5135</v>
      </c>
      <c r="E5140" s="2" t="b">
        <f t="shared" ca="1" si="138"/>
        <v>1</v>
      </c>
      <c r="F5140" s="2" cm="1">
        <f t="array" aca="1" ref="F5140" ca="1">IF(G5140&lt;&gt;"",INDIRECT("'"&amp;G5140&amp;"'!"&amp;H5140),"")</f>
        <v>0</v>
      </c>
      <c r="G5140" s="1533" t="s">
        <v>6773</v>
      </c>
      <c r="H5140" s="2" t="s">
        <v>5338</v>
      </c>
    </row>
    <row r="5141" spans="1:11" x14ac:dyDescent="0.2">
      <c r="A5141" s="1">
        <v>5136</v>
      </c>
      <c r="D5141" s="4"/>
      <c r="E5141" s="2" t="b">
        <f t="shared" ca="1" si="138"/>
        <v>1</v>
      </c>
      <c r="F5141" s="2" t="str" cm="1">
        <f t="array" aca="1" ref="F5141" ca="1">IF(G5141&lt;&gt;"",INDIRECT("'"&amp;G5141&amp;"'!"&amp;H5141),"")</f>
        <v/>
      </c>
      <c r="G5141" s="1533"/>
      <c r="I5141" s="4"/>
      <c r="J5141" s="4"/>
      <c r="K5141" s="4"/>
    </row>
    <row r="5142" spans="1:11" x14ac:dyDescent="0.2">
      <c r="A5142" s="1">
        <v>5137</v>
      </c>
      <c r="D5142" s="4"/>
      <c r="E5142" s="2" t="b">
        <f t="shared" ca="1" si="138"/>
        <v>1</v>
      </c>
      <c r="F5142" s="2" t="str" cm="1">
        <f t="array" aca="1" ref="F5142" ca="1">IF(G5142&lt;&gt;"",INDIRECT("'"&amp;G5142&amp;"'!"&amp;H5142),"")</f>
        <v/>
      </c>
      <c r="G5142" s="1533"/>
      <c r="I5142" s="4"/>
      <c r="J5142" s="4"/>
      <c r="K5142" s="4"/>
    </row>
    <row r="5143" spans="1:11" x14ac:dyDescent="0.2">
      <c r="A5143" s="1">
        <v>5138</v>
      </c>
      <c r="D5143" s="3" t="s">
        <v>653</v>
      </c>
      <c r="E5143" s="2" t="b">
        <f t="shared" ca="1" si="138"/>
        <v>1</v>
      </c>
      <c r="F5143" s="2" t="str" cm="1">
        <f t="array" aca="1" ref="F5143" ca="1">IF(G5143&lt;&gt;"",INDIRECT("'"&amp;G5143&amp;"'!"&amp;H5143),"")</f>
        <v/>
      </c>
      <c r="G5143" s="1533"/>
    </row>
    <row r="5144" spans="1:11" x14ac:dyDescent="0.2">
      <c r="A5144" s="1">
        <v>5139</v>
      </c>
      <c r="D5144" s="3" t="s">
        <v>653</v>
      </c>
      <c r="E5144" s="2" t="b">
        <f t="shared" ca="1" si="138"/>
        <v>1</v>
      </c>
      <c r="F5144" s="2" t="str" cm="1">
        <f t="array" aca="1" ref="F5144" ca="1">IF(G5144&lt;&gt;"",INDIRECT("'"&amp;G5144&amp;"'!"&amp;H5144),"")</f>
        <v/>
      </c>
      <c r="G5144" s="1533"/>
    </row>
    <row r="5145" spans="1:11" x14ac:dyDescent="0.2">
      <c r="A5145" s="1">
        <v>5140</v>
      </c>
      <c r="D5145" s="4"/>
      <c r="E5145" s="2" t="b">
        <f t="shared" ca="1" si="138"/>
        <v>1</v>
      </c>
      <c r="F5145" s="2" t="str" cm="1">
        <f t="array" aca="1" ref="F5145" ca="1">IF(G5145&lt;&gt;"",INDIRECT("'"&amp;G5145&amp;"'!"&amp;H5145),"")</f>
        <v/>
      </c>
      <c r="G5145" s="1533"/>
      <c r="I5145" s="4"/>
      <c r="J5145" s="4"/>
      <c r="K5145" s="4"/>
    </row>
    <row r="5146" spans="1:11" x14ac:dyDescent="0.2">
      <c r="A5146" s="1">
        <v>5141</v>
      </c>
      <c r="D5146" s="4"/>
      <c r="E5146" s="2" t="b">
        <f t="shared" ca="1" si="138"/>
        <v>1</v>
      </c>
      <c r="F5146" s="2" t="str" cm="1">
        <f t="array" aca="1" ref="F5146" ca="1">IF(G5146&lt;&gt;"",INDIRECT("'"&amp;G5146&amp;"'!"&amp;H5146),"")</f>
        <v/>
      </c>
      <c r="G5146" s="1533"/>
      <c r="I5146" s="4"/>
      <c r="J5146" s="4"/>
      <c r="K5146" s="4"/>
    </row>
    <row r="5147" spans="1:11" x14ac:dyDescent="0.2">
      <c r="A5147" s="1">
        <v>5142</v>
      </c>
      <c r="D5147" s="4"/>
      <c r="E5147" s="2" t="b">
        <f t="shared" ca="1" si="138"/>
        <v>1</v>
      </c>
      <c r="F5147" s="2" t="str" cm="1">
        <f t="array" aca="1" ref="F5147" ca="1">IF(G5147&lt;&gt;"",INDIRECT("'"&amp;G5147&amp;"'!"&amp;H5147),"")</f>
        <v/>
      </c>
      <c r="G5147" s="1533"/>
      <c r="I5147" s="4"/>
      <c r="J5147" s="4"/>
      <c r="K5147" s="4"/>
    </row>
    <row r="5148" spans="1:11" x14ac:dyDescent="0.2">
      <c r="A5148" s="1">
        <v>5143</v>
      </c>
      <c r="D5148" s="4"/>
      <c r="E5148" s="2" t="b">
        <f t="shared" ca="1" si="138"/>
        <v>1</v>
      </c>
      <c r="F5148" s="2" t="str" cm="1">
        <f t="array" aca="1" ref="F5148" ca="1">IF(G5148&lt;&gt;"",INDIRECT("'"&amp;G5148&amp;"'!"&amp;H5148),"")</f>
        <v/>
      </c>
      <c r="G5148" s="1533"/>
      <c r="I5148" s="4"/>
      <c r="J5148" s="4"/>
      <c r="K5148" s="4"/>
    </row>
    <row r="5149" spans="1:11" x14ac:dyDescent="0.2">
      <c r="A5149" s="1">
        <v>5144</v>
      </c>
      <c r="D5149" s="4"/>
      <c r="E5149" s="2" t="b">
        <f t="shared" ca="1" si="138"/>
        <v>1</v>
      </c>
      <c r="F5149" s="2" t="str" cm="1">
        <f t="array" aca="1" ref="F5149" ca="1">IF(G5149&lt;&gt;"",INDIRECT("'"&amp;G5149&amp;"'!"&amp;H5149),"")</f>
        <v/>
      </c>
      <c r="G5149" s="1533"/>
      <c r="I5149" s="4"/>
      <c r="J5149" s="4"/>
      <c r="K5149" s="4"/>
    </row>
    <row r="5150" spans="1:11" x14ac:dyDescent="0.2">
      <c r="A5150" s="1">
        <v>5145</v>
      </c>
      <c r="D5150" s="4"/>
      <c r="E5150" s="2" t="b">
        <f t="shared" ca="1" si="138"/>
        <v>1</v>
      </c>
      <c r="F5150" s="2" t="str" cm="1">
        <f t="array" aca="1" ref="F5150" ca="1">IF(G5150&lt;&gt;"",INDIRECT("'"&amp;G5150&amp;"'!"&amp;H5150),"")</f>
        <v/>
      </c>
      <c r="G5150" s="1533"/>
      <c r="I5150" s="4"/>
      <c r="J5150" s="4"/>
      <c r="K5150" s="4"/>
    </row>
    <row r="5151" spans="1:11" x14ac:dyDescent="0.2">
      <c r="A5151" s="1">
        <v>5146</v>
      </c>
      <c r="D5151" s="3" t="s">
        <v>298</v>
      </c>
      <c r="E5151" s="2" t="b">
        <f t="shared" ca="1" si="138"/>
        <v>1</v>
      </c>
      <c r="F5151" s="2" t="str" cm="1">
        <f t="array" aca="1" ref="F5151" ca="1">IF(G5151&lt;&gt;"",INDIRECT("'"&amp;G5151&amp;"'!"&amp;H5151),"")</f>
        <v/>
      </c>
      <c r="G5151" s="1533"/>
    </row>
    <row r="5152" spans="1:11" x14ac:dyDescent="0.2">
      <c r="A5152" s="1">
        <v>5147</v>
      </c>
      <c r="D5152" s="3" t="s">
        <v>298</v>
      </c>
      <c r="E5152" s="2" t="b">
        <f t="shared" ca="1" si="138"/>
        <v>1</v>
      </c>
      <c r="F5152" s="2" t="str" cm="1">
        <f t="array" aca="1" ref="F5152" ca="1">IF(G5152&lt;&gt;"",INDIRECT("'"&amp;G5152&amp;"'!"&amp;H5152),"")</f>
        <v/>
      </c>
      <c r="G5152" s="1533"/>
    </row>
    <row r="5153" spans="1:11" x14ac:dyDescent="0.2">
      <c r="A5153" s="1">
        <v>5148</v>
      </c>
      <c r="D5153" s="3" t="s">
        <v>298</v>
      </c>
      <c r="E5153" s="2" t="b">
        <f t="shared" ca="1" si="138"/>
        <v>1</v>
      </c>
      <c r="F5153" s="2" t="str" cm="1">
        <f t="array" aca="1" ref="F5153" ca="1">IF(G5153&lt;&gt;"",INDIRECT("'"&amp;G5153&amp;"'!"&amp;H5153),"")</f>
        <v/>
      </c>
      <c r="G5153" s="1533"/>
    </row>
    <row r="5154" spans="1:11" x14ac:dyDescent="0.2">
      <c r="A5154" s="1">
        <v>5149</v>
      </c>
      <c r="D5154" s="3" t="s">
        <v>298</v>
      </c>
      <c r="E5154" s="2" t="b">
        <f t="shared" ca="1" si="138"/>
        <v>1</v>
      </c>
      <c r="F5154" s="2" t="str" cm="1">
        <f t="array" aca="1" ref="F5154" ca="1">IF(G5154&lt;&gt;"",INDIRECT("'"&amp;G5154&amp;"'!"&amp;H5154),"")</f>
        <v/>
      </c>
      <c r="G5154" s="1533"/>
    </row>
    <row r="5155" spans="1:11" x14ac:dyDescent="0.2">
      <c r="A5155" s="1">
        <v>5150</v>
      </c>
      <c r="D5155" s="3" t="s">
        <v>298</v>
      </c>
      <c r="E5155" s="2" t="b">
        <f t="shared" ca="1" si="138"/>
        <v>1</v>
      </c>
      <c r="F5155" s="2" t="str" cm="1">
        <f t="array" aca="1" ref="F5155" ca="1">IF(G5155&lt;&gt;"",INDIRECT("'"&amp;G5155&amp;"'!"&amp;H5155),"")</f>
        <v/>
      </c>
      <c r="G5155" s="1533"/>
    </row>
    <row r="5156" spans="1:11" x14ac:dyDescent="0.2">
      <c r="A5156" s="1">
        <v>5151</v>
      </c>
      <c r="D5156" s="3" t="s">
        <v>298</v>
      </c>
      <c r="E5156" s="2" t="b">
        <f t="shared" ca="1" si="138"/>
        <v>1</v>
      </c>
      <c r="F5156" s="2" t="str" cm="1">
        <f t="array" aca="1" ref="F5156" ca="1">IF(G5156&lt;&gt;"",INDIRECT("'"&amp;G5156&amp;"'!"&amp;H5156),"")</f>
        <v/>
      </c>
      <c r="G5156" s="1533"/>
    </row>
    <row r="5157" spans="1:11" x14ac:dyDescent="0.2">
      <c r="A5157" s="1">
        <v>5152</v>
      </c>
      <c r="D5157" s="3" t="s">
        <v>298</v>
      </c>
      <c r="E5157" s="2" t="b">
        <f t="shared" ca="1" si="138"/>
        <v>1</v>
      </c>
      <c r="F5157" s="2" t="str" cm="1">
        <f t="array" aca="1" ref="F5157" ca="1">IF(G5157&lt;&gt;"",INDIRECT("'"&amp;G5157&amp;"'!"&amp;H5157),"")</f>
        <v/>
      </c>
      <c r="G5157" s="1533"/>
    </row>
    <row r="5158" spans="1:11" x14ac:dyDescent="0.2">
      <c r="A5158">
        <v>5153</v>
      </c>
      <c r="B5158" s="7">
        <f>'EstRev 6-11'!C171</f>
        <v>881000</v>
      </c>
      <c r="C5158" s="3">
        <f t="shared" si="139"/>
        <v>-875847</v>
      </c>
      <c r="E5158" s="2" t="b">
        <f t="shared" ca="1" si="138"/>
        <v>1</v>
      </c>
      <c r="F5158" s="2" cm="1">
        <f t="array" aca="1" ref="F5158" ca="1">IF(G5158&lt;&gt;"",INDIRECT("'"&amp;G5158&amp;"'!"&amp;H5158),"")</f>
        <v>881000</v>
      </c>
      <c r="G5158" s="1533" t="s">
        <v>6773</v>
      </c>
      <c r="H5158" s="2" t="s">
        <v>5339</v>
      </c>
    </row>
    <row r="5159" spans="1:11" x14ac:dyDescent="0.2">
      <c r="A5159" s="1">
        <v>5154</v>
      </c>
      <c r="D5159" s="4"/>
      <c r="E5159" s="2" t="b">
        <f t="shared" ca="1" si="138"/>
        <v>1</v>
      </c>
      <c r="F5159" s="2" t="str" cm="1">
        <f t="array" aca="1" ref="F5159" ca="1">IF(G5159&lt;&gt;"",INDIRECT("'"&amp;G5159&amp;"'!"&amp;H5159),"")</f>
        <v/>
      </c>
      <c r="G5159" s="1533"/>
      <c r="I5159" s="4"/>
      <c r="J5159" s="4"/>
      <c r="K5159" s="4"/>
    </row>
    <row r="5160" spans="1:11" x14ac:dyDescent="0.2">
      <c r="A5160" s="1">
        <v>5155</v>
      </c>
      <c r="D5160" s="4"/>
      <c r="E5160" s="2" t="b">
        <f t="shared" ca="1" si="138"/>
        <v>1</v>
      </c>
      <c r="F5160" s="2" t="str" cm="1">
        <f t="array" aca="1" ref="F5160" ca="1">IF(G5160&lt;&gt;"",INDIRECT("'"&amp;G5160&amp;"'!"&amp;H5160),"")</f>
        <v/>
      </c>
      <c r="G5160" s="1533"/>
      <c r="I5160" s="4"/>
      <c r="J5160" s="4"/>
      <c r="K5160" s="4"/>
    </row>
    <row r="5161" spans="1:11" x14ac:dyDescent="0.2">
      <c r="A5161" s="1">
        <v>5156</v>
      </c>
      <c r="D5161" s="4"/>
      <c r="E5161" s="2" t="b">
        <f t="shared" ca="1" si="138"/>
        <v>1</v>
      </c>
      <c r="F5161" s="2" t="str" cm="1">
        <f t="array" aca="1" ref="F5161" ca="1">IF(G5161&lt;&gt;"",INDIRECT("'"&amp;G5161&amp;"'!"&amp;H5161),"")</f>
        <v/>
      </c>
      <c r="G5161" s="1533"/>
      <c r="I5161" s="4"/>
      <c r="J5161" s="4"/>
      <c r="K5161" s="4"/>
    </row>
    <row r="5162" spans="1:11" x14ac:dyDescent="0.2">
      <c r="A5162" s="1">
        <v>5157</v>
      </c>
      <c r="D5162" s="4"/>
      <c r="E5162" s="2" t="b">
        <f t="shared" ca="1" si="138"/>
        <v>1</v>
      </c>
      <c r="F5162" s="2" t="str" cm="1">
        <f t="array" aca="1" ref="F5162" ca="1">IF(G5162&lt;&gt;"",INDIRECT("'"&amp;G5162&amp;"'!"&amp;H5162),"")</f>
        <v/>
      </c>
      <c r="G5162" s="1533"/>
      <c r="I5162" s="4"/>
      <c r="J5162" s="4"/>
      <c r="K5162" s="4"/>
    </row>
    <row r="5163" spans="1:11" x14ac:dyDescent="0.2">
      <c r="A5163" s="1">
        <v>5158</v>
      </c>
      <c r="D5163" s="4"/>
      <c r="E5163" s="2" t="b">
        <f t="shared" ca="1" si="138"/>
        <v>1</v>
      </c>
      <c r="F5163" s="2" t="str" cm="1">
        <f t="array" aca="1" ref="F5163" ca="1">IF(G5163&lt;&gt;"",INDIRECT("'"&amp;G5163&amp;"'!"&amp;H5163),"")</f>
        <v/>
      </c>
      <c r="G5163" s="1533"/>
      <c r="I5163" s="4"/>
      <c r="J5163" s="4"/>
      <c r="K5163" s="4"/>
    </row>
    <row r="5164" spans="1:11" x14ac:dyDescent="0.2">
      <c r="A5164" s="1">
        <v>5159</v>
      </c>
      <c r="D5164" s="4"/>
      <c r="E5164" s="2" t="b">
        <f t="shared" ca="1" si="138"/>
        <v>1</v>
      </c>
      <c r="F5164" s="2" t="str" cm="1">
        <f t="array" aca="1" ref="F5164" ca="1">IF(G5164&lt;&gt;"",INDIRECT("'"&amp;G5164&amp;"'!"&amp;H5164),"")</f>
        <v/>
      </c>
      <c r="G5164" s="1533"/>
      <c r="I5164" s="4"/>
      <c r="J5164" s="4"/>
      <c r="K5164" s="4"/>
    </row>
    <row r="5165" spans="1:11" x14ac:dyDescent="0.2">
      <c r="A5165" s="1">
        <v>5160</v>
      </c>
      <c r="D5165" s="4"/>
      <c r="E5165" s="2" t="b">
        <f t="shared" ca="1" si="138"/>
        <v>1</v>
      </c>
      <c r="F5165" s="2" t="str" cm="1">
        <f t="array" aca="1" ref="F5165" ca="1">IF(G5165&lt;&gt;"",INDIRECT("'"&amp;G5165&amp;"'!"&amp;H5165),"")</f>
        <v/>
      </c>
      <c r="G5165" s="1533"/>
      <c r="I5165" s="4"/>
      <c r="J5165" s="4"/>
      <c r="K5165" s="4"/>
    </row>
    <row r="5166" spans="1:11" x14ac:dyDescent="0.2">
      <c r="A5166" s="1">
        <v>5161</v>
      </c>
      <c r="D5166" s="4"/>
      <c r="E5166" s="2" t="b">
        <f t="shared" ca="1" si="138"/>
        <v>1</v>
      </c>
      <c r="F5166" s="2" t="str" cm="1">
        <f t="array" aca="1" ref="F5166" ca="1">IF(G5166&lt;&gt;"",INDIRECT("'"&amp;G5166&amp;"'!"&amp;H5166),"")</f>
        <v/>
      </c>
      <c r="G5166" s="1533"/>
      <c r="I5166" s="4"/>
      <c r="J5166" s="4"/>
      <c r="K5166" s="4"/>
    </row>
    <row r="5167" spans="1:11" x14ac:dyDescent="0.2">
      <c r="A5167">
        <v>5162</v>
      </c>
      <c r="B5167" s="7">
        <f>'EstRev 6-11'!C172</f>
        <v>3881000</v>
      </c>
      <c r="C5167" s="3">
        <f t="shared" si="139"/>
        <v>-3875838</v>
      </c>
      <c r="E5167" s="2" t="b">
        <f t="shared" ca="1" si="138"/>
        <v>1</v>
      </c>
      <c r="F5167" s="2" cm="1">
        <f t="array" aca="1" ref="F5167" ca="1">IF(G5167&lt;&gt;"",INDIRECT("'"&amp;G5167&amp;"'!"&amp;H5167),"")</f>
        <v>3881000</v>
      </c>
      <c r="G5167" s="1533" t="s">
        <v>6773</v>
      </c>
      <c r="H5167" s="2" t="s">
        <v>5340</v>
      </c>
    </row>
    <row r="5168" spans="1:11" x14ac:dyDescent="0.2">
      <c r="A5168">
        <v>5163</v>
      </c>
      <c r="B5168" s="7">
        <f>'EstRev 6-11'!C175</f>
        <v>0</v>
      </c>
      <c r="C5168" s="3">
        <f t="shared" si="139"/>
        <v>5163</v>
      </c>
      <c r="E5168" s="2" t="b">
        <f t="shared" ca="1" si="138"/>
        <v>1</v>
      </c>
      <c r="F5168" s="2" cm="1">
        <f t="array" aca="1" ref="F5168" ca="1">IF(G5168&lt;&gt;"",INDIRECT("'"&amp;G5168&amp;"'!"&amp;H5168),"")</f>
        <v>0</v>
      </c>
      <c r="G5168" s="1533" t="s">
        <v>6773</v>
      </c>
      <c r="H5168" s="2" t="s">
        <v>5341</v>
      </c>
    </row>
    <row r="5169" spans="1:11" x14ac:dyDescent="0.2">
      <c r="A5169">
        <v>5164</v>
      </c>
      <c r="B5169" s="7">
        <f>'EstRev 6-11'!C177</f>
        <v>0</v>
      </c>
      <c r="C5169" s="3">
        <f t="shared" si="139"/>
        <v>5164</v>
      </c>
      <c r="E5169" s="2" t="b">
        <f t="shared" ca="1" si="138"/>
        <v>1</v>
      </c>
      <c r="F5169" s="2" cm="1">
        <f t="array" aca="1" ref="F5169" ca="1">IF(G5169&lt;&gt;"",INDIRECT("'"&amp;G5169&amp;"'!"&amp;H5169),"")</f>
        <v>0</v>
      </c>
      <c r="G5169" s="1533" t="s">
        <v>6773</v>
      </c>
      <c r="H5169" s="2" t="s">
        <v>5342</v>
      </c>
    </row>
    <row r="5170" spans="1:11" x14ac:dyDescent="0.2">
      <c r="A5170" s="1">
        <v>5165</v>
      </c>
      <c r="D5170" s="3" t="s">
        <v>298</v>
      </c>
      <c r="E5170" s="2" t="b">
        <f t="shared" ca="1" si="138"/>
        <v>1</v>
      </c>
      <c r="F5170" s="2" t="str" cm="1">
        <f t="array" aca="1" ref="F5170" ca="1">IF(G5170&lt;&gt;"",INDIRECT("'"&amp;G5170&amp;"'!"&amp;H5170),"")</f>
        <v/>
      </c>
      <c r="G5170" s="1533"/>
    </row>
    <row r="5171" spans="1:11" x14ac:dyDescent="0.2">
      <c r="A5171" s="1">
        <v>5166</v>
      </c>
      <c r="D5171" s="3" t="s">
        <v>298</v>
      </c>
      <c r="E5171" s="2" t="b">
        <f t="shared" ca="1" si="138"/>
        <v>1</v>
      </c>
      <c r="F5171" s="2" t="str" cm="1">
        <f t="array" aca="1" ref="F5171" ca="1">IF(G5171&lt;&gt;"",INDIRECT("'"&amp;G5171&amp;"'!"&amp;H5171),"")</f>
        <v/>
      </c>
      <c r="G5171" s="1533"/>
    </row>
    <row r="5172" spans="1:11" x14ac:dyDescent="0.2">
      <c r="A5172" s="1">
        <v>5167</v>
      </c>
      <c r="D5172" s="3" t="s">
        <v>298</v>
      </c>
      <c r="E5172" s="2" t="b">
        <f t="shared" ca="1" si="138"/>
        <v>1</v>
      </c>
      <c r="F5172" s="2" t="str" cm="1">
        <f t="array" aca="1" ref="F5172" ca="1">IF(G5172&lt;&gt;"",INDIRECT("'"&amp;G5172&amp;"'!"&amp;H5172),"")</f>
        <v/>
      </c>
      <c r="G5172" s="1533"/>
    </row>
    <row r="5173" spans="1:11" x14ac:dyDescent="0.2">
      <c r="A5173" s="1">
        <v>5168</v>
      </c>
      <c r="D5173" s="3" t="s">
        <v>298</v>
      </c>
      <c r="E5173" s="2" t="b">
        <f t="shared" ca="1" si="138"/>
        <v>1</v>
      </c>
      <c r="F5173" s="2" t="str" cm="1">
        <f t="array" aca="1" ref="F5173" ca="1">IF(G5173&lt;&gt;"",INDIRECT("'"&amp;G5173&amp;"'!"&amp;H5173),"")</f>
        <v/>
      </c>
      <c r="G5173" s="1533"/>
    </row>
    <row r="5174" spans="1:11" x14ac:dyDescent="0.2">
      <c r="A5174" s="2">
        <v>5169</v>
      </c>
      <c r="B5174" s="7">
        <f>'EstRev 6-11'!C179</f>
        <v>0</v>
      </c>
      <c r="C5174" s="3">
        <f t="shared" si="139"/>
        <v>5169</v>
      </c>
      <c r="E5174" s="2" t="b">
        <f t="shared" ca="1" si="138"/>
        <v>1</v>
      </c>
      <c r="F5174" s="2" cm="1">
        <f t="array" aca="1" ref="F5174" ca="1">IF(G5174&lt;&gt;"",INDIRECT("'"&amp;G5174&amp;"'!"&amp;H5174),"")</f>
        <v>0</v>
      </c>
      <c r="G5174" s="1533" t="s">
        <v>6773</v>
      </c>
      <c r="H5174" s="2" t="s">
        <v>5343</v>
      </c>
    </row>
    <row r="5175" spans="1:11" x14ac:dyDescent="0.2">
      <c r="A5175" s="2">
        <v>5170</v>
      </c>
      <c r="B5175" s="7">
        <f>'EstRev 6-11'!C180</f>
        <v>0</v>
      </c>
      <c r="C5175" s="3">
        <f t="shared" si="139"/>
        <v>5170</v>
      </c>
      <c r="E5175" s="2" t="b">
        <f t="shared" ca="1" si="138"/>
        <v>1</v>
      </c>
      <c r="F5175" s="2" cm="1">
        <f t="array" aca="1" ref="F5175" ca="1">IF(G5175&lt;&gt;"",INDIRECT("'"&amp;G5175&amp;"'!"&amp;H5175),"")</f>
        <v>0</v>
      </c>
      <c r="G5175" s="1533" t="s">
        <v>6773</v>
      </c>
      <c r="H5175" s="2" t="s">
        <v>5344</v>
      </c>
    </row>
    <row r="5176" spans="1:11" x14ac:dyDescent="0.2">
      <c r="A5176">
        <v>5171</v>
      </c>
      <c r="B5176" s="7">
        <f>'EstRev 6-11'!C183</f>
        <v>0</v>
      </c>
      <c r="C5176" s="3">
        <f t="shared" si="139"/>
        <v>5171</v>
      </c>
      <c r="E5176" s="2" t="b">
        <f t="shared" ca="1" si="138"/>
        <v>1</v>
      </c>
      <c r="F5176" s="2" cm="1">
        <f t="array" aca="1" ref="F5176" ca="1">IF(G5176&lt;&gt;"",INDIRECT("'"&amp;G5176&amp;"'!"&amp;H5176),"")</f>
        <v>0</v>
      </c>
      <c r="G5176" s="1533" t="s">
        <v>6773</v>
      </c>
      <c r="H5176" s="2" t="s">
        <v>5345</v>
      </c>
    </row>
    <row r="5177" spans="1:11" x14ac:dyDescent="0.2">
      <c r="A5177">
        <v>5172</v>
      </c>
      <c r="B5177" s="7">
        <f>'EstRev 6-11'!C186</f>
        <v>0</v>
      </c>
      <c r="C5177" s="3">
        <f t="shared" si="139"/>
        <v>5172</v>
      </c>
      <c r="E5177" s="2" t="b">
        <f t="shared" ca="1" si="138"/>
        <v>1</v>
      </c>
      <c r="F5177" s="2" cm="1">
        <f t="array" aca="1" ref="F5177" ca="1">IF(G5177&lt;&gt;"",INDIRECT("'"&amp;G5177&amp;"'!"&amp;H5177),"")</f>
        <v>0</v>
      </c>
      <c r="G5177" s="1533" t="s">
        <v>6773</v>
      </c>
      <c r="H5177" s="2" t="s">
        <v>4701</v>
      </c>
    </row>
    <row r="5178" spans="1:11" x14ac:dyDescent="0.2">
      <c r="A5178" s="1">
        <v>5173</v>
      </c>
      <c r="D5178" s="4"/>
      <c r="E5178" s="2" t="b">
        <f t="shared" ca="1" si="138"/>
        <v>1</v>
      </c>
      <c r="F5178" s="2" t="str" cm="1">
        <f t="array" aca="1" ref="F5178" ca="1">IF(G5178&lt;&gt;"",INDIRECT("'"&amp;G5178&amp;"'!"&amp;H5178),"")</f>
        <v/>
      </c>
      <c r="G5178" s="1533"/>
      <c r="I5178" s="4"/>
      <c r="J5178" s="4"/>
      <c r="K5178" s="4"/>
    </row>
    <row r="5179" spans="1:11" x14ac:dyDescent="0.2">
      <c r="A5179" s="1">
        <v>5174</v>
      </c>
      <c r="D5179" s="4"/>
      <c r="E5179" s="2" t="b">
        <f t="shared" ca="1" si="138"/>
        <v>1</v>
      </c>
      <c r="F5179" s="2" t="str" cm="1">
        <f t="array" aca="1" ref="F5179" ca="1">IF(G5179&lt;&gt;"",INDIRECT("'"&amp;G5179&amp;"'!"&amp;H5179),"")</f>
        <v/>
      </c>
      <c r="G5179" s="1533"/>
      <c r="I5179" s="4"/>
      <c r="J5179" s="4"/>
      <c r="K5179" s="4"/>
    </row>
    <row r="5180" spans="1:11" x14ac:dyDescent="0.2">
      <c r="A5180" s="1">
        <v>5175</v>
      </c>
      <c r="D5180" s="4"/>
      <c r="E5180" s="2" t="b">
        <f t="shared" ca="1" si="138"/>
        <v>1</v>
      </c>
      <c r="F5180" s="2" t="str" cm="1">
        <f t="array" aca="1" ref="F5180" ca="1">IF(G5180&lt;&gt;"",INDIRECT("'"&amp;G5180&amp;"'!"&amp;H5180),"")</f>
        <v/>
      </c>
      <c r="G5180" s="1533"/>
      <c r="I5180" s="4"/>
      <c r="J5180" s="4"/>
      <c r="K5180" s="4"/>
    </row>
    <row r="5181" spans="1:11" x14ac:dyDescent="0.2">
      <c r="A5181" s="1">
        <v>5176</v>
      </c>
      <c r="D5181" s="4"/>
      <c r="E5181" s="2" t="b">
        <f t="shared" ca="1" si="138"/>
        <v>1</v>
      </c>
      <c r="F5181" s="2" t="str" cm="1">
        <f t="array" aca="1" ref="F5181" ca="1">IF(G5181&lt;&gt;"",INDIRECT("'"&amp;G5181&amp;"'!"&amp;H5181),"")</f>
        <v/>
      </c>
      <c r="G5181" s="1533"/>
      <c r="I5181" s="4"/>
      <c r="J5181" s="4"/>
      <c r="K5181" s="4"/>
    </row>
    <row r="5182" spans="1:11" x14ac:dyDescent="0.2">
      <c r="A5182" s="1">
        <v>5177</v>
      </c>
      <c r="D5182" s="4"/>
      <c r="E5182" s="2" t="b">
        <f t="shared" ca="1" si="138"/>
        <v>1</v>
      </c>
      <c r="F5182" s="2" t="str" cm="1">
        <f t="array" aca="1" ref="F5182" ca="1">IF(G5182&lt;&gt;"",INDIRECT("'"&amp;G5182&amp;"'!"&amp;H5182),"")</f>
        <v/>
      </c>
      <c r="G5182" s="1533"/>
      <c r="I5182" s="4"/>
      <c r="J5182" s="4"/>
      <c r="K5182" s="4"/>
    </row>
    <row r="5183" spans="1:11" x14ac:dyDescent="0.2">
      <c r="A5183">
        <v>5178</v>
      </c>
      <c r="B5183" s="7">
        <f>'EstRev 6-11'!C193</f>
        <v>650000</v>
      </c>
      <c r="C5183" s="3">
        <f t="shared" si="139"/>
        <v>-644822</v>
      </c>
      <c r="E5183" s="2" t="b">
        <f t="shared" ca="1" si="138"/>
        <v>1</v>
      </c>
      <c r="F5183" s="2" cm="1">
        <f t="array" aca="1" ref="F5183" ca="1">IF(G5183&lt;&gt;"",INDIRECT("'"&amp;G5183&amp;"'!"&amp;H5183),"")</f>
        <v>650000</v>
      </c>
      <c r="G5183" s="1533" t="s">
        <v>6773</v>
      </c>
      <c r="H5183" s="2" t="s">
        <v>5346</v>
      </c>
    </row>
    <row r="5184" spans="1:11" x14ac:dyDescent="0.2">
      <c r="A5184">
        <v>5179</v>
      </c>
      <c r="B5184" s="7">
        <f>'EstRev 6-11'!C194</f>
        <v>0</v>
      </c>
      <c r="C5184" s="3">
        <f t="shared" si="139"/>
        <v>5179</v>
      </c>
      <c r="E5184" s="2" t="b">
        <f t="shared" ca="1" si="138"/>
        <v>1</v>
      </c>
      <c r="F5184" s="2" cm="1">
        <f t="array" aca="1" ref="F5184" ca="1">IF(G5184&lt;&gt;"",INDIRECT("'"&amp;G5184&amp;"'!"&amp;H5184),"")</f>
        <v>0</v>
      </c>
      <c r="G5184" s="1533" t="s">
        <v>6773</v>
      </c>
      <c r="H5184" s="2" t="s">
        <v>5347</v>
      </c>
    </row>
    <row r="5185" spans="1:19" x14ac:dyDescent="0.2">
      <c r="A5185">
        <v>5180</v>
      </c>
      <c r="B5185" s="7">
        <f>'EstRev 6-11'!C195</f>
        <v>55000</v>
      </c>
      <c r="C5185" s="3">
        <f t="shared" si="139"/>
        <v>-49820</v>
      </c>
      <c r="E5185" s="2" t="b">
        <f t="shared" ca="1" si="138"/>
        <v>1</v>
      </c>
      <c r="F5185" s="2" cm="1">
        <f t="array" aca="1" ref="F5185" ca="1">IF(G5185&lt;&gt;"",INDIRECT("'"&amp;G5185&amp;"'!"&amp;H5185),"")</f>
        <v>55000</v>
      </c>
      <c r="G5185" s="1533" t="s">
        <v>6773</v>
      </c>
      <c r="H5185" s="2" t="s">
        <v>5348</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33" t="s">
        <v>6773</v>
      </c>
      <c r="H5186" s="2" t="s">
        <v>5349</v>
      </c>
    </row>
    <row r="5187" spans="1:19" x14ac:dyDescent="0.2">
      <c r="A5187">
        <v>5182</v>
      </c>
      <c r="B5187" s="7">
        <f>'EstRev 6-11'!C197</f>
        <v>100000</v>
      </c>
      <c r="C5187" s="3">
        <f t="shared" si="139"/>
        <v>-94818</v>
      </c>
      <c r="E5187" s="2" t="b">
        <f t="shared" ca="1" si="140"/>
        <v>1</v>
      </c>
      <c r="F5187" s="2" cm="1">
        <f t="array" aca="1" ref="F5187" ca="1">IF(G5187&lt;&gt;"",INDIRECT("'"&amp;G5187&amp;"'!"&amp;H5187),"")</f>
        <v>100000</v>
      </c>
      <c r="G5187" s="1533" t="s">
        <v>6773</v>
      </c>
      <c r="H5187" s="2" t="s">
        <v>5350</v>
      </c>
    </row>
    <row r="5188" spans="1:19" x14ac:dyDescent="0.2">
      <c r="A5188" s="1">
        <v>5183</v>
      </c>
      <c r="D5188" s="4"/>
      <c r="E5188" s="2" t="b">
        <f t="shared" ca="1" si="140"/>
        <v>1</v>
      </c>
      <c r="F5188" s="2" t="str" cm="1">
        <f t="array" aca="1" ref="F5188" ca="1">IF(G5188&lt;&gt;"",INDIRECT("'"&amp;G5188&amp;"'!"&amp;H5188),"")</f>
        <v/>
      </c>
      <c r="G5188" s="1533"/>
      <c r="I5188" s="4"/>
      <c r="J5188" s="4"/>
      <c r="K5188" s="4"/>
    </row>
    <row r="5189" spans="1:19" x14ac:dyDescent="0.2">
      <c r="A5189" s="1">
        <v>5184</v>
      </c>
      <c r="D5189" s="4"/>
      <c r="E5189" s="2" t="b">
        <f t="shared" ca="1" si="140"/>
        <v>1</v>
      </c>
      <c r="F5189" s="2" t="str" cm="1">
        <f t="array" aca="1" ref="F5189" ca="1">IF(G5189&lt;&gt;"",INDIRECT("'"&amp;G5189&amp;"'!"&amp;H5189),"")</f>
        <v/>
      </c>
      <c r="G5189" s="1533"/>
      <c r="I5189" s="4"/>
      <c r="J5189" s="4"/>
      <c r="K5189" s="4"/>
    </row>
    <row r="5190" spans="1:19" x14ac:dyDescent="0.2">
      <c r="A5190">
        <v>5185</v>
      </c>
      <c r="B5190" s="7">
        <f>'EstRev 6-11'!C200</f>
        <v>805000</v>
      </c>
      <c r="C5190" s="3">
        <f t="shared" si="139"/>
        <v>-799815</v>
      </c>
      <c r="E5190" s="2" t="b">
        <f t="shared" ca="1" si="140"/>
        <v>1</v>
      </c>
      <c r="F5190" s="2" cm="1">
        <f t="array" aca="1" ref="F5190" ca="1">IF(G5190&lt;&gt;"",INDIRECT("'"&amp;G5190&amp;"'!"&amp;H5190),"")</f>
        <v>805000</v>
      </c>
      <c r="G5190" s="1533" t="s">
        <v>6773</v>
      </c>
      <c r="H5190" s="2" t="s">
        <v>5351</v>
      </c>
    </row>
    <row r="5191" spans="1:19" x14ac:dyDescent="0.2">
      <c r="A5191">
        <v>5186</v>
      </c>
      <c r="B5191" s="7">
        <f>'EstRev 6-11'!C202</f>
        <v>320000</v>
      </c>
      <c r="C5191" s="3">
        <f t="shared" si="139"/>
        <v>-314814</v>
      </c>
      <c r="E5191" s="2" t="b">
        <f t="shared" ca="1" si="140"/>
        <v>1</v>
      </c>
      <c r="F5191" s="2" cm="1">
        <f t="array" aca="1" ref="F5191" ca="1">IF(G5191&lt;&gt;"",INDIRECT("'"&amp;G5191&amp;"'!"&amp;H5191),"")</f>
        <v>320000</v>
      </c>
      <c r="G5191" s="1533" t="s">
        <v>6773</v>
      </c>
      <c r="H5191" s="2" t="s">
        <v>5352</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33" t="s">
        <v>6773</v>
      </c>
      <c r="H5192" s="2" t="s">
        <v>5353</v>
      </c>
    </row>
    <row r="5193" spans="1:19" x14ac:dyDescent="0.2">
      <c r="A5193" s="1">
        <v>5188</v>
      </c>
      <c r="D5193" s="4"/>
      <c r="E5193" s="2" t="b">
        <f t="shared" ca="1" si="140"/>
        <v>1</v>
      </c>
      <c r="F5193" s="2" t="str" cm="1">
        <f t="array" aca="1" ref="F5193" ca="1">IF(G5193&lt;&gt;"",INDIRECT("'"&amp;G5193&amp;"'!"&amp;H5193),"")</f>
        <v/>
      </c>
      <c r="G5193" s="1533"/>
      <c r="I5193" s="4"/>
      <c r="J5193" s="4"/>
      <c r="K5193" s="4"/>
    </row>
    <row r="5194" spans="1:19" x14ac:dyDescent="0.2">
      <c r="A5194" s="1">
        <v>5189</v>
      </c>
      <c r="D5194" s="4"/>
      <c r="E5194" s="2" t="b">
        <f t="shared" ca="1" si="140"/>
        <v>1</v>
      </c>
      <c r="F5194" s="2" t="str" cm="1">
        <f t="array" aca="1" ref="F5194" ca="1">IF(G5194&lt;&gt;"",INDIRECT("'"&amp;G5194&amp;"'!"&amp;H5194),"")</f>
        <v/>
      </c>
      <c r="G5194" s="1533"/>
      <c r="I5194" s="4"/>
      <c r="J5194" s="4"/>
      <c r="K5194" s="4"/>
    </row>
    <row r="5195" spans="1:19" x14ac:dyDescent="0.2">
      <c r="A5195" s="1">
        <v>5190</v>
      </c>
      <c r="D5195" s="4"/>
      <c r="E5195" s="2" t="b">
        <f t="shared" ca="1" si="140"/>
        <v>1</v>
      </c>
      <c r="F5195" s="2" t="str" cm="1">
        <f t="array" aca="1" ref="F5195" ca="1">IF(G5195&lt;&gt;"",INDIRECT("'"&amp;G5195&amp;"'!"&amp;H5195),"")</f>
        <v/>
      </c>
      <c r="G5195" s="1533"/>
      <c r="I5195" s="4"/>
      <c r="J5195" s="4"/>
      <c r="K5195" s="4"/>
    </row>
    <row r="5196" spans="1:19" x14ac:dyDescent="0.2">
      <c r="A5196" s="1">
        <v>5191</v>
      </c>
      <c r="B5196" s="9"/>
      <c r="D5196" s="3" t="s">
        <v>299</v>
      </c>
      <c r="E5196" s="2" t="b">
        <f t="shared" ca="1" si="140"/>
        <v>1</v>
      </c>
      <c r="F5196" s="2" t="str" cm="1">
        <f t="array" aca="1" ref="F5196" ca="1">IF(G5196&lt;&gt;"",INDIRECT("'"&amp;G5196&amp;"'!"&amp;H5196),"")</f>
        <v/>
      </c>
      <c r="G5196" s="1533"/>
      <c r="S5196" s="9"/>
    </row>
    <row r="5197" spans="1:19" x14ac:dyDescent="0.2">
      <c r="A5197" s="1">
        <v>5192</v>
      </c>
      <c r="B5197" s="9"/>
      <c r="D5197" s="3" t="s">
        <v>299</v>
      </c>
      <c r="E5197" s="2" t="b">
        <f t="shared" ca="1" si="140"/>
        <v>1</v>
      </c>
      <c r="F5197" s="2" t="str" cm="1">
        <f t="array" aca="1" ref="F5197" ca="1">IF(G5197&lt;&gt;"",INDIRECT("'"&amp;G5197&amp;"'!"&amp;H5197),"")</f>
        <v/>
      </c>
      <c r="G5197" s="1533"/>
      <c r="S5197" s="9"/>
    </row>
    <row r="5198" spans="1:19" x14ac:dyDescent="0.2">
      <c r="A5198" s="1">
        <v>5193</v>
      </c>
      <c r="D5198" s="3" t="s">
        <v>653</v>
      </c>
      <c r="E5198" s="2" t="b">
        <f t="shared" ca="1" si="140"/>
        <v>1</v>
      </c>
      <c r="F5198" s="2" t="str" cm="1">
        <f t="array" aca="1" ref="F5198" ca="1">IF(G5198&lt;&gt;"",INDIRECT("'"&amp;G5198&amp;"'!"&amp;H5198),"")</f>
        <v/>
      </c>
      <c r="G5198" s="1533"/>
    </row>
    <row r="5199" spans="1:19" x14ac:dyDescent="0.2">
      <c r="A5199">
        <v>5194</v>
      </c>
      <c r="B5199" s="7">
        <f>'EstRev 6-11'!C204</f>
        <v>0</v>
      </c>
      <c r="C5199" s="3">
        <f t="shared" si="141"/>
        <v>5194</v>
      </c>
      <c r="E5199" s="2" t="b">
        <f t="shared" ca="1" si="140"/>
        <v>1</v>
      </c>
      <c r="F5199" s="2" cm="1">
        <f t="array" aca="1" ref="F5199" ca="1">IF(G5199&lt;&gt;"",INDIRECT("'"&amp;G5199&amp;"'!"&amp;H5199),"")</f>
        <v>0</v>
      </c>
      <c r="G5199" s="1533" t="s">
        <v>6773</v>
      </c>
      <c r="H5199" s="2" t="s">
        <v>5354</v>
      </c>
    </row>
    <row r="5200" spans="1:19" x14ac:dyDescent="0.2">
      <c r="A5200">
        <v>5195</v>
      </c>
      <c r="B5200" s="7">
        <f>'EstRev 6-11'!C208</f>
        <v>0</v>
      </c>
      <c r="C5200" s="3">
        <f t="shared" si="141"/>
        <v>5195</v>
      </c>
      <c r="E5200" s="2" t="b">
        <f t="shared" ca="1" si="140"/>
        <v>1</v>
      </c>
      <c r="F5200" s="2" cm="1">
        <f t="array" aca="1" ref="F5200" ca="1">IF(G5200&lt;&gt;"",INDIRECT("'"&amp;G5200&amp;"'!"&amp;H5200),"")</f>
        <v>0</v>
      </c>
      <c r="G5200" s="1533" t="s">
        <v>6773</v>
      </c>
      <c r="H5200" s="2" t="s">
        <v>5355</v>
      </c>
    </row>
    <row r="5201" spans="1:11" x14ac:dyDescent="0.2">
      <c r="A5201" s="1">
        <v>5196</v>
      </c>
      <c r="D5201" s="3" t="s">
        <v>299</v>
      </c>
      <c r="E5201" s="2" t="b">
        <f t="shared" ca="1" si="140"/>
        <v>1</v>
      </c>
      <c r="F5201" s="2" t="str" cm="1">
        <f t="array" aca="1" ref="F5201" ca="1">IF(G5201&lt;&gt;"",INDIRECT("'"&amp;G5201&amp;"'!"&amp;H5201),"")</f>
        <v/>
      </c>
      <c r="G5201" s="1533"/>
    </row>
    <row r="5202" spans="1:11" x14ac:dyDescent="0.2">
      <c r="A5202" s="1">
        <v>5197</v>
      </c>
      <c r="D5202" s="4"/>
      <c r="E5202" s="2" t="b">
        <f t="shared" ca="1" si="140"/>
        <v>1</v>
      </c>
      <c r="F5202" s="2" t="str" cm="1">
        <f t="array" aca="1" ref="F5202" ca="1">IF(G5202&lt;&gt;"",INDIRECT("'"&amp;G5202&amp;"'!"&amp;H5202),"")</f>
        <v/>
      </c>
      <c r="G5202" s="1533"/>
      <c r="I5202" s="4"/>
      <c r="J5202" s="4"/>
      <c r="K5202" s="4"/>
    </row>
    <row r="5203" spans="1:11" x14ac:dyDescent="0.2">
      <c r="A5203" s="1">
        <v>5198</v>
      </c>
      <c r="D5203" s="4"/>
      <c r="E5203" s="2" t="b">
        <f t="shared" ca="1" si="140"/>
        <v>1</v>
      </c>
      <c r="F5203" s="2" t="str" cm="1">
        <f t="array" aca="1" ref="F5203" ca="1">IF(G5203&lt;&gt;"",INDIRECT("'"&amp;G5203&amp;"'!"&amp;H5203),"")</f>
        <v/>
      </c>
      <c r="G5203" s="1533"/>
      <c r="I5203" s="4"/>
      <c r="J5203" s="4"/>
      <c r="K5203" s="4"/>
    </row>
    <row r="5204" spans="1:11" x14ac:dyDescent="0.2">
      <c r="A5204">
        <v>5199</v>
      </c>
      <c r="B5204" s="7">
        <f>'EstRev 6-11'!C206</f>
        <v>320000</v>
      </c>
      <c r="C5204" s="3">
        <f t="shared" si="141"/>
        <v>-314801</v>
      </c>
      <c r="E5204" s="2" t="b">
        <f t="shared" ca="1" si="140"/>
        <v>1</v>
      </c>
      <c r="F5204" s="2" cm="1">
        <f t="array" aca="1" ref="F5204" ca="1">IF(G5204&lt;&gt;"",INDIRECT("'"&amp;G5204&amp;"'!"&amp;H5204),"")</f>
        <v>320000</v>
      </c>
      <c r="G5204" s="1533" t="s">
        <v>6773</v>
      </c>
      <c r="H5204" s="2" t="s">
        <v>5356</v>
      </c>
    </row>
    <row r="5205" spans="1:11" x14ac:dyDescent="0.2">
      <c r="A5205" s="1">
        <v>5200</v>
      </c>
      <c r="D5205" s="4"/>
      <c r="E5205" s="2" t="b">
        <f t="shared" ca="1" si="140"/>
        <v>1</v>
      </c>
      <c r="F5205" s="2" t="str" cm="1">
        <f t="array" aca="1" ref="F5205" ca="1">IF(G5205&lt;&gt;"",INDIRECT("'"&amp;G5205&amp;"'!"&amp;H5205),"")</f>
        <v/>
      </c>
      <c r="G5205" s="1533"/>
      <c r="I5205" s="4"/>
      <c r="J5205" s="4"/>
      <c r="K5205" s="4"/>
    </row>
    <row r="5206" spans="1:11" x14ac:dyDescent="0.2">
      <c r="A5206" s="1">
        <v>5201</v>
      </c>
      <c r="D5206" s="4"/>
      <c r="E5206" s="2" t="b">
        <f t="shared" ca="1" si="140"/>
        <v>1</v>
      </c>
      <c r="F5206" s="2" t="str" cm="1">
        <f t="array" aca="1" ref="F5206" ca="1">IF(G5206&lt;&gt;"",INDIRECT("'"&amp;G5206&amp;"'!"&amp;H5206),"")</f>
        <v/>
      </c>
      <c r="G5206" s="1533"/>
      <c r="I5206" s="4"/>
      <c r="J5206" s="4"/>
      <c r="K5206" s="4"/>
    </row>
    <row r="5207" spans="1:11" x14ac:dyDescent="0.2">
      <c r="A5207" s="1">
        <v>5202</v>
      </c>
      <c r="D5207" s="4"/>
      <c r="E5207" s="2" t="b">
        <f t="shared" ca="1" si="140"/>
        <v>1</v>
      </c>
      <c r="F5207" s="2" t="str" cm="1">
        <f t="array" aca="1" ref="F5207" ca="1">IF(G5207&lt;&gt;"",INDIRECT("'"&amp;G5207&amp;"'!"&amp;H5207),"")</f>
        <v/>
      </c>
      <c r="G5207" s="1533"/>
      <c r="I5207" s="4"/>
      <c r="J5207" s="4"/>
      <c r="K5207" s="4"/>
    </row>
    <row r="5208" spans="1:11" x14ac:dyDescent="0.2">
      <c r="A5208" s="1">
        <v>5203</v>
      </c>
      <c r="D5208" s="4"/>
      <c r="E5208" s="2" t="b">
        <f t="shared" ca="1" si="140"/>
        <v>1</v>
      </c>
      <c r="F5208" s="2" t="str" cm="1">
        <f t="array" aca="1" ref="F5208" ca="1">IF(G5208&lt;&gt;"",INDIRECT("'"&amp;G5208&amp;"'!"&amp;H5208),"")</f>
        <v/>
      </c>
      <c r="G5208" s="1533"/>
      <c r="I5208" s="4"/>
      <c r="J5208" s="4"/>
      <c r="K5208" s="4"/>
    </row>
    <row r="5209" spans="1:11" x14ac:dyDescent="0.2">
      <c r="A5209" s="1">
        <v>5204</v>
      </c>
      <c r="D5209" s="4"/>
      <c r="E5209" s="2" t="b">
        <f t="shared" ca="1" si="140"/>
        <v>1</v>
      </c>
      <c r="F5209" s="2" t="str" cm="1">
        <f t="array" aca="1" ref="F5209" ca="1">IF(G5209&lt;&gt;"",INDIRECT("'"&amp;G5209&amp;"'!"&amp;H5209),"")</f>
        <v/>
      </c>
      <c r="G5209" s="1533"/>
      <c r="I5209" s="4"/>
      <c r="J5209" s="4"/>
      <c r="K5209" s="4"/>
    </row>
    <row r="5210" spans="1:11" x14ac:dyDescent="0.2">
      <c r="A5210" s="1">
        <v>5205</v>
      </c>
      <c r="D5210" s="4"/>
      <c r="E5210" s="2" t="b">
        <f t="shared" ca="1" si="140"/>
        <v>1</v>
      </c>
      <c r="F5210" s="2" t="str" cm="1">
        <f t="array" aca="1" ref="F5210" ca="1">IF(G5210&lt;&gt;"",INDIRECT("'"&amp;G5210&amp;"'!"&amp;H5210),"")</f>
        <v/>
      </c>
      <c r="G5210" s="1533"/>
      <c r="I5210" s="4"/>
      <c r="J5210" s="4"/>
      <c r="K5210" s="4"/>
    </row>
    <row r="5211" spans="1:11" x14ac:dyDescent="0.2">
      <c r="A5211" s="1">
        <v>5206</v>
      </c>
      <c r="D5211" s="4"/>
      <c r="E5211" s="2" t="b">
        <f t="shared" ca="1" si="140"/>
        <v>1</v>
      </c>
      <c r="F5211" s="2" t="str" cm="1">
        <f t="array" aca="1" ref="F5211" ca="1">IF(G5211&lt;&gt;"",INDIRECT("'"&amp;G5211&amp;"'!"&amp;H5211),"")</f>
        <v/>
      </c>
      <c r="G5211" s="1533"/>
      <c r="I5211" s="4"/>
      <c r="J5211" s="4"/>
      <c r="K5211" s="4"/>
    </row>
    <row r="5212" spans="1:11" x14ac:dyDescent="0.2">
      <c r="A5212" s="1">
        <v>5207</v>
      </c>
      <c r="D5212" s="4"/>
      <c r="E5212" s="2" t="b">
        <f t="shared" ca="1" si="140"/>
        <v>1</v>
      </c>
      <c r="F5212" s="2" t="str" cm="1">
        <f t="array" aca="1" ref="F5212" ca="1">IF(G5212&lt;&gt;"",INDIRECT("'"&amp;G5212&amp;"'!"&amp;H5212),"")</f>
        <v/>
      </c>
      <c r="G5212" s="1533"/>
      <c r="I5212" s="4"/>
      <c r="J5212" s="4"/>
      <c r="K5212" s="4"/>
    </row>
    <row r="5213" spans="1:11" x14ac:dyDescent="0.2">
      <c r="A5213" s="1">
        <v>5208</v>
      </c>
      <c r="D5213" s="4"/>
      <c r="E5213" s="2" t="b">
        <f t="shared" ca="1" si="140"/>
        <v>1</v>
      </c>
      <c r="F5213" s="2" t="str" cm="1">
        <f t="array" aca="1" ref="F5213" ca="1">IF(G5213&lt;&gt;"",INDIRECT("'"&amp;G5213&amp;"'!"&amp;H5213),"")</f>
        <v/>
      </c>
      <c r="G5213" s="1533"/>
      <c r="I5213" s="4"/>
      <c r="J5213" s="4"/>
      <c r="K5213" s="4"/>
    </row>
    <row r="5214" spans="1:11" x14ac:dyDescent="0.2">
      <c r="A5214" s="1">
        <v>5209</v>
      </c>
      <c r="D5214" s="4"/>
      <c r="E5214" s="2" t="b">
        <f t="shared" ca="1" si="140"/>
        <v>1</v>
      </c>
      <c r="F5214" s="2" t="str" cm="1">
        <f t="array" aca="1" ref="F5214" ca="1">IF(G5214&lt;&gt;"",INDIRECT("'"&amp;G5214&amp;"'!"&amp;H5214),"")</f>
        <v/>
      </c>
      <c r="G5214" s="1533"/>
      <c r="I5214" s="4"/>
      <c r="J5214" s="4"/>
      <c r="K5214" s="4"/>
    </row>
    <row r="5215" spans="1:11" x14ac:dyDescent="0.2">
      <c r="A5215" s="1">
        <v>5210</v>
      </c>
      <c r="D5215" s="4"/>
      <c r="E5215" s="2" t="b">
        <f t="shared" ca="1" si="140"/>
        <v>1</v>
      </c>
      <c r="F5215" s="2" t="str" cm="1">
        <f t="array" aca="1" ref="F5215" ca="1">IF(G5215&lt;&gt;"",INDIRECT("'"&amp;G5215&amp;"'!"&amp;H5215),"")</f>
        <v/>
      </c>
      <c r="G5215" s="1533"/>
      <c r="I5215" s="4"/>
      <c r="J5215" s="4"/>
      <c r="K5215" s="4"/>
    </row>
    <row r="5216" spans="1:11" x14ac:dyDescent="0.2">
      <c r="A5216" s="1">
        <v>5211</v>
      </c>
      <c r="D5216" s="4"/>
      <c r="E5216" s="2" t="b">
        <f t="shared" ca="1" si="140"/>
        <v>1</v>
      </c>
      <c r="F5216" s="2" t="str" cm="1">
        <f t="array" aca="1" ref="F5216" ca="1">IF(G5216&lt;&gt;"",INDIRECT("'"&amp;G5216&amp;"'!"&amp;H5216),"")</f>
        <v/>
      </c>
      <c r="G5216" s="1533"/>
      <c r="I5216" s="4"/>
      <c r="J5216" s="4"/>
      <c r="K5216" s="4"/>
    </row>
    <row r="5217" spans="1:11" x14ac:dyDescent="0.2">
      <c r="A5217" s="1">
        <v>5212</v>
      </c>
      <c r="D5217" s="4"/>
      <c r="E5217" s="2" t="b">
        <f t="shared" ca="1" si="140"/>
        <v>1</v>
      </c>
      <c r="F5217" s="2" t="str" cm="1">
        <f t="array" aca="1" ref="F5217" ca="1">IF(G5217&lt;&gt;"",INDIRECT("'"&amp;G5217&amp;"'!"&amp;H5217),"")</f>
        <v/>
      </c>
      <c r="G5217" s="1533"/>
      <c r="I5217" s="4"/>
      <c r="J5217" s="4"/>
      <c r="K5217" s="4"/>
    </row>
    <row r="5218" spans="1:11" x14ac:dyDescent="0.2">
      <c r="A5218">
        <v>5213</v>
      </c>
      <c r="B5218" s="7">
        <f>'EstRev 6-11'!C214</f>
        <v>0</v>
      </c>
      <c r="C5218" s="3">
        <f t="shared" si="141"/>
        <v>5213</v>
      </c>
      <c r="E5218" s="2" t="b">
        <f t="shared" ca="1" si="140"/>
        <v>1</v>
      </c>
      <c r="F5218" s="2" cm="1">
        <f t="array" aca="1" ref="F5218" ca="1">IF(G5218&lt;&gt;"",INDIRECT("'"&amp;G5218&amp;"'!"&amp;H5218),"")</f>
        <v>0</v>
      </c>
      <c r="G5218" s="1533" t="s">
        <v>6773</v>
      </c>
      <c r="H5218" s="2" t="s">
        <v>4704</v>
      </c>
    </row>
    <row r="5219" spans="1:11" x14ac:dyDescent="0.2">
      <c r="A5219">
        <v>5214</v>
      </c>
      <c r="B5219" s="7">
        <f>'EstRev 6-11'!C215</f>
        <v>0</v>
      </c>
      <c r="C5219" s="3">
        <f t="shared" si="141"/>
        <v>5214</v>
      </c>
      <c r="E5219" s="2" t="b">
        <f t="shared" ca="1" si="140"/>
        <v>1</v>
      </c>
      <c r="F5219" s="2" cm="1">
        <f t="array" aca="1" ref="F5219" ca="1">IF(G5219&lt;&gt;"",INDIRECT("'"&amp;G5219&amp;"'!"&amp;H5219),"")</f>
        <v>0</v>
      </c>
      <c r="G5219" s="1533" t="s">
        <v>6773</v>
      </c>
      <c r="H5219" s="2" t="s">
        <v>5357</v>
      </c>
    </row>
    <row r="5220" spans="1:11" x14ac:dyDescent="0.2">
      <c r="A5220" s="1">
        <v>5215</v>
      </c>
      <c r="D5220" s="4"/>
      <c r="E5220" s="2" t="b">
        <f t="shared" ca="1" si="140"/>
        <v>1</v>
      </c>
      <c r="F5220" s="2" t="str" cm="1">
        <f t="array" aca="1" ref="F5220" ca="1">IF(G5220&lt;&gt;"",INDIRECT("'"&amp;G5220&amp;"'!"&amp;H5220),"")</f>
        <v/>
      </c>
      <c r="G5220" s="1533"/>
      <c r="I5220" s="4"/>
      <c r="J5220" s="4"/>
      <c r="K5220" s="4"/>
    </row>
    <row r="5221" spans="1:11" x14ac:dyDescent="0.2">
      <c r="A5221" s="1">
        <v>5216</v>
      </c>
      <c r="D5221" s="4"/>
      <c r="E5221" s="2" t="b">
        <f t="shared" ca="1" si="140"/>
        <v>1</v>
      </c>
      <c r="F5221" s="2" t="str" cm="1">
        <f t="array" aca="1" ref="F5221" ca="1">IF(G5221&lt;&gt;"",INDIRECT("'"&amp;G5221&amp;"'!"&amp;H5221),"")</f>
        <v/>
      </c>
      <c r="G5221" s="1533"/>
      <c r="I5221" s="4"/>
      <c r="J5221" s="4"/>
      <c r="K5221" s="4"/>
    </row>
    <row r="5222" spans="1:11" x14ac:dyDescent="0.2">
      <c r="A5222">
        <v>5217</v>
      </c>
      <c r="B5222" s="7">
        <f>'EstRev 6-11'!C216</f>
        <v>860000</v>
      </c>
      <c r="C5222" s="3">
        <f t="shared" si="141"/>
        <v>-854783</v>
      </c>
      <c r="E5222" s="2" t="b">
        <f t="shared" ca="1" si="140"/>
        <v>1</v>
      </c>
      <c r="F5222" s="2" cm="1">
        <f t="array" aca="1" ref="F5222" ca="1">IF(G5222&lt;&gt;"",INDIRECT("'"&amp;G5222&amp;"'!"&amp;H5222),"")</f>
        <v>860000</v>
      </c>
      <c r="G5222" s="1533" t="s">
        <v>6773</v>
      </c>
      <c r="H5222" s="2" t="s">
        <v>5358</v>
      </c>
    </row>
    <row r="5223" spans="1:11" x14ac:dyDescent="0.2">
      <c r="A5223">
        <v>5218</v>
      </c>
      <c r="B5223" s="7">
        <f>'EstRev 6-11'!C217</f>
        <v>1700000</v>
      </c>
      <c r="C5223" s="3">
        <f t="shared" si="141"/>
        <v>-1694782</v>
      </c>
      <c r="E5223" s="2" t="b">
        <f t="shared" ca="1" si="140"/>
        <v>1</v>
      </c>
      <c r="F5223" s="2" cm="1">
        <f t="array" aca="1" ref="F5223" ca="1">IF(G5223&lt;&gt;"",INDIRECT("'"&amp;G5223&amp;"'!"&amp;H5223),"")</f>
        <v>1700000</v>
      </c>
      <c r="G5223" s="1533" t="s">
        <v>6773</v>
      </c>
      <c r="H5223" s="2" t="s">
        <v>5359</v>
      </c>
    </row>
    <row r="5224" spans="1:11" x14ac:dyDescent="0.2">
      <c r="A5224">
        <v>5219</v>
      </c>
      <c r="B5224" s="7">
        <f>'EstRev 6-11'!C218</f>
        <v>0</v>
      </c>
      <c r="C5224" s="3">
        <f t="shared" si="141"/>
        <v>5219</v>
      </c>
      <c r="E5224" s="2" t="b">
        <f t="shared" ca="1" si="140"/>
        <v>1</v>
      </c>
      <c r="F5224" s="2" cm="1">
        <f t="array" aca="1" ref="F5224" ca="1">IF(G5224&lt;&gt;"",INDIRECT("'"&amp;G5224&amp;"'!"&amp;H5224),"")</f>
        <v>0</v>
      </c>
      <c r="G5224" s="1533" t="s">
        <v>6773</v>
      </c>
      <c r="H5224" s="2" t="s">
        <v>5360</v>
      </c>
    </row>
    <row r="5225" spans="1:11" x14ac:dyDescent="0.2">
      <c r="A5225" s="1">
        <v>5220</v>
      </c>
      <c r="D5225" s="4"/>
      <c r="E5225" s="2" t="b">
        <f t="shared" ca="1" si="140"/>
        <v>1</v>
      </c>
      <c r="F5225" s="2" t="str" cm="1">
        <f t="array" aca="1" ref="F5225" ca="1">IF(G5225&lt;&gt;"",INDIRECT("'"&amp;G5225&amp;"'!"&amp;H5225),"")</f>
        <v/>
      </c>
      <c r="G5225" s="1533"/>
      <c r="I5225" s="4"/>
      <c r="J5225" s="4"/>
      <c r="K5225" s="4"/>
    </row>
    <row r="5226" spans="1:11" x14ac:dyDescent="0.2">
      <c r="A5226" s="1">
        <v>5221</v>
      </c>
      <c r="D5226" s="4"/>
      <c r="E5226" s="2" t="b">
        <f t="shared" ca="1" si="140"/>
        <v>1</v>
      </c>
      <c r="F5226" s="2" t="str" cm="1">
        <f t="array" aca="1" ref="F5226" ca="1">IF(G5226&lt;&gt;"",INDIRECT("'"&amp;G5226&amp;"'!"&amp;H5226),"")</f>
        <v/>
      </c>
      <c r="G5226" s="1533"/>
      <c r="I5226" s="4"/>
      <c r="J5226" s="4"/>
      <c r="K5226" s="4"/>
    </row>
    <row r="5227" spans="1:11" x14ac:dyDescent="0.2">
      <c r="A5227" s="1">
        <v>5222</v>
      </c>
      <c r="D5227" s="4"/>
      <c r="E5227" s="2" t="b">
        <f t="shared" ca="1" si="140"/>
        <v>1</v>
      </c>
      <c r="F5227" s="2" t="str" cm="1">
        <f t="array" aca="1" ref="F5227" ca="1">IF(G5227&lt;&gt;"",INDIRECT("'"&amp;G5227&amp;"'!"&amp;H5227),"")</f>
        <v/>
      </c>
      <c r="G5227" s="1533"/>
      <c r="I5227" s="4"/>
      <c r="J5227" s="4"/>
      <c r="K5227" s="4"/>
    </row>
    <row r="5228" spans="1:11" x14ac:dyDescent="0.2">
      <c r="A5228" s="1">
        <v>5223</v>
      </c>
      <c r="D5228" s="4"/>
      <c r="E5228" s="2" t="b">
        <f t="shared" ca="1" si="140"/>
        <v>1</v>
      </c>
      <c r="F5228" s="2" t="str" cm="1">
        <f t="array" aca="1" ref="F5228" ca="1">IF(G5228&lt;&gt;"",INDIRECT("'"&amp;G5228&amp;"'!"&amp;H5228),"")</f>
        <v/>
      </c>
      <c r="G5228" s="1533"/>
      <c r="I5228" s="4"/>
      <c r="J5228" s="4"/>
      <c r="K5228" s="4"/>
    </row>
    <row r="5229" spans="1:11" x14ac:dyDescent="0.2">
      <c r="A5229" s="1">
        <v>5224</v>
      </c>
      <c r="D5229" s="4"/>
      <c r="E5229" s="2" t="b">
        <f t="shared" ca="1" si="140"/>
        <v>1</v>
      </c>
      <c r="F5229" s="2" t="str" cm="1">
        <f t="array" aca="1" ref="F5229" ca="1">IF(G5229&lt;&gt;"",INDIRECT("'"&amp;G5229&amp;"'!"&amp;H5229),"")</f>
        <v/>
      </c>
      <c r="G5229" s="1533"/>
      <c r="I5229" s="4"/>
      <c r="J5229" s="4"/>
      <c r="K5229" s="4"/>
    </row>
    <row r="5230" spans="1:11" x14ac:dyDescent="0.2">
      <c r="A5230">
        <v>5225</v>
      </c>
      <c r="B5230" s="7">
        <f>'EstRev 6-11'!C220</f>
        <v>2560000</v>
      </c>
      <c r="C5230" s="3">
        <f t="shared" si="141"/>
        <v>-2554775</v>
      </c>
      <c r="E5230" s="2" t="b">
        <f t="shared" ca="1" si="140"/>
        <v>1</v>
      </c>
      <c r="F5230" s="2" cm="1">
        <f t="array" aca="1" ref="F5230" ca="1">IF(G5230&lt;&gt;"",INDIRECT("'"&amp;G5230&amp;"'!"&amp;H5230),"")</f>
        <v>2560000</v>
      </c>
      <c r="G5230" s="1533" t="s">
        <v>6773</v>
      </c>
      <c r="H5230" s="2" t="s">
        <v>5361</v>
      </c>
    </row>
    <row r="5231" spans="1:11" x14ac:dyDescent="0.2">
      <c r="A5231" s="1">
        <v>5226</v>
      </c>
      <c r="D5231" s="4"/>
      <c r="E5231" s="2" t="b">
        <f t="shared" ca="1" si="140"/>
        <v>1</v>
      </c>
      <c r="F5231" s="2" t="str" cm="1">
        <f t="array" aca="1" ref="F5231" ca="1">IF(G5231&lt;&gt;"",INDIRECT("'"&amp;G5231&amp;"'!"&amp;H5231),"")</f>
        <v/>
      </c>
      <c r="G5231" s="1533"/>
      <c r="I5231" s="4"/>
      <c r="J5231" s="4"/>
      <c r="K5231" s="4"/>
    </row>
    <row r="5232" spans="1:11" x14ac:dyDescent="0.2">
      <c r="A5232" s="1">
        <v>5227</v>
      </c>
      <c r="D5232" s="4"/>
      <c r="E5232" s="2" t="b">
        <f t="shared" ca="1" si="140"/>
        <v>1</v>
      </c>
      <c r="F5232" s="2" t="str" cm="1">
        <f t="array" aca="1" ref="F5232" ca="1">IF(G5232&lt;&gt;"",INDIRECT("'"&amp;G5232&amp;"'!"&amp;H5232),"")</f>
        <v/>
      </c>
      <c r="G5232" s="1533"/>
      <c r="I5232" s="4"/>
      <c r="J5232" s="4"/>
      <c r="K5232" s="4"/>
    </row>
    <row r="5233" spans="1:11" x14ac:dyDescent="0.2">
      <c r="A5233" s="1">
        <v>5228</v>
      </c>
      <c r="D5233" s="4"/>
      <c r="E5233" s="2" t="b">
        <f t="shared" ca="1" si="140"/>
        <v>1</v>
      </c>
      <c r="F5233" s="2" t="str" cm="1">
        <f t="array" aca="1" ref="F5233" ca="1">IF(G5233&lt;&gt;"",INDIRECT("'"&amp;G5233&amp;"'!"&amp;H5233),"")</f>
        <v/>
      </c>
      <c r="G5233" s="1533"/>
      <c r="I5233" s="4"/>
      <c r="J5233" s="4"/>
      <c r="K5233" s="4"/>
    </row>
    <row r="5234" spans="1:11" x14ac:dyDescent="0.2">
      <c r="A5234" s="1">
        <v>5229</v>
      </c>
      <c r="D5234" s="4"/>
      <c r="E5234" s="2" t="b">
        <f t="shared" ca="1" si="140"/>
        <v>1</v>
      </c>
      <c r="F5234" s="2" t="str" cm="1">
        <f t="array" aca="1" ref="F5234" ca="1">IF(G5234&lt;&gt;"",INDIRECT("'"&amp;G5234&amp;"'!"&amp;H5234),"")</f>
        <v/>
      </c>
      <c r="G5234" s="1533"/>
      <c r="I5234" s="4"/>
      <c r="J5234" s="4"/>
      <c r="K5234" s="4"/>
    </row>
    <row r="5235" spans="1:11" x14ac:dyDescent="0.2">
      <c r="A5235" s="1">
        <v>5230</v>
      </c>
      <c r="D5235" s="3" t="s">
        <v>299</v>
      </c>
      <c r="E5235" s="2" t="b">
        <f t="shared" ca="1" si="140"/>
        <v>1</v>
      </c>
      <c r="F5235" s="2" t="str" cm="1">
        <f t="array" aca="1" ref="F5235" ca="1">IF(G5235&lt;&gt;"",INDIRECT("'"&amp;G5235&amp;"'!"&amp;H5235),"")</f>
        <v/>
      </c>
      <c r="G5235" s="1533"/>
    </row>
    <row r="5236" spans="1:11" x14ac:dyDescent="0.2">
      <c r="A5236" s="1">
        <v>5231</v>
      </c>
      <c r="D5236" s="4"/>
      <c r="E5236" s="2" t="b">
        <f t="shared" ca="1" si="140"/>
        <v>1</v>
      </c>
      <c r="F5236" s="2" t="str" cm="1">
        <f t="array" aca="1" ref="F5236" ca="1">IF(G5236&lt;&gt;"",INDIRECT("'"&amp;G5236&amp;"'!"&amp;H5236),"")</f>
        <v/>
      </c>
      <c r="G5236" s="1533"/>
      <c r="I5236" s="4"/>
      <c r="J5236" s="4"/>
      <c r="K5236" s="4"/>
    </row>
    <row r="5237" spans="1:11" x14ac:dyDescent="0.2">
      <c r="A5237" s="1">
        <v>5232</v>
      </c>
      <c r="D5237" s="4"/>
      <c r="E5237" s="2" t="b">
        <f t="shared" ca="1" si="140"/>
        <v>1</v>
      </c>
      <c r="F5237" s="2" t="str" cm="1">
        <f t="array" aca="1" ref="F5237" ca="1">IF(G5237&lt;&gt;"",INDIRECT("'"&amp;G5237&amp;"'!"&amp;H5237),"")</f>
        <v/>
      </c>
      <c r="G5237" s="1533"/>
      <c r="I5237" s="4"/>
      <c r="J5237" s="4"/>
      <c r="K5237" s="4"/>
    </row>
    <row r="5238" spans="1:11" x14ac:dyDescent="0.2">
      <c r="A5238" s="1">
        <v>5233</v>
      </c>
      <c r="D5238" s="4"/>
      <c r="E5238" s="2" t="b">
        <f t="shared" ca="1" si="140"/>
        <v>1</v>
      </c>
      <c r="F5238" s="2" t="str" cm="1">
        <f t="array" aca="1" ref="F5238" ca="1">IF(G5238&lt;&gt;"",INDIRECT("'"&amp;G5238&amp;"'!"&amp;H5238),"")</f>
        <v/>
      </c>
      <c r="G5238" s="1533"/>
      <c r="I5238" s="4"/>
      <c r="J5238" s="4"/>
      <c r="K5238" s="4"/>
    </row>
    <row r="5239" spans="1:11" x14ac:dyDescent="0.2">
      <c r="A5239" s="1">
        <v>5234</v>
      </c>
      <c r="D5239" s="4"/>
      <c r="E5239" s="2" t="b">
        <f t="shared" ca="1" si="140"/>
        <v>1</v>
      </c>
      <c r="F5239" s="2" t="str" cm="1">
        <f t="array" aca="1" ref="F5239" ca="1">IF(G5239&lt;&gt;"",INDIRECT("'"&amp;G5239&amp;"'!"&amp;H5239),"")</f>
        <v/>
      </c>
      <c r="G5239" s="1533"/>
      <c r="I5239" s="4"/>
      <c r="J5239" s="4"/>
      <c r="K5239" s="4"/>
    </row>
    <row r="5240" spans="1:11" x14ac:dyDescent="0.2">
      <c r="A5240" s="1">
        <v>5235</v>
      </c>
      <c r="D5240" s="3" t="s">
        <v>299</v>
      </c>
      <c r="E5240" s="2" t="b">
        <f t="shared" ca="1" si="140"/>
        <v>1</v>
      </c>
      <c r="F5240" s="2" t="str" cm="1">
        <f t="array" aca="1" ref="F5240" ca="1">IF(G5240&lt;&gt;"",INDIRECT("'"&amp;G5240&amp;"'!"&amp;H5240),"")</f>
        <v/>
      </c>
      <c r="G5240" s="1533"/>
    </row>
    <row r="5241" spans="1:11" x14ac:dyDescent="0.2">
      <c r="A5241" s="1">
        <v>5236</v>
      </c>
      <c r="D5241" s="3" t="s">
        <v>299</v>
      </c>
      <c r="E5241" s="2" t="b">
        <f t="shared" ca="1" si="140"/>
        <v>1</v>
      </c>
      <c r="F5241" s="2" t="str" cm="1">
        <f t="array" aca="1" ref="F5241" ca="1">IF(G5241&lt;&gt;"",INDIRECT("'"&amp;G5241&amp;"'!"&amp;H5241),"")</f>
        <v/>
      </c>
      <c r="G5241" s="1533"/>
    </row>
    <row r="5242" spans="1:11" x14ac:dyDescent="0.2">
      <c r="A5242" s="1">
        <v>5237</v>
      </c>
      <c r="D5242" s="4"/>
      <c r="E5242" s="2" t="b">
        <f t="shared" ca="1" si="140"/>
        <v>1</v>
      </c>
      <c r="F5242" s="2" t="str" cm="1">
        <f t="array" aca="1" ref="F5242" ca="1">IF(G5242&lt;&gt;"",INDIRECT("'"&amp;G5242&amp;"'!"&amp;H5242),"")</f>
        <v/>
      </c>
      <c r="G5242" s="1533"/>
      <c r="I5242" s="4"/>
      <c r="J5242" s="4"/>
      <c r="K5242" s="4"/>
    </row>
    <row r="5243" spans="1:11" x14ac:dyDescent="0.2">
      <c r="A5243" s="1">
        <v>5238</v>
      </c>
      <c r="D5243" s="4"/>
      <c r="E5243" s="2" t="b">
        <f t="shared" ca="1" si="140"/>
        <v>1</v>
      </c>
      <c r="F5243" s="2" t="str" cm="1">
        <f t="array" aca="1" ref="F5243" ca="1">IF(G5243&lt;&gt;"",INDIRECT("'"&amp;G5243&amp;"'!"&amp;H5243),"")</f>
        <v/>
      </c>
      <c r="G5243" s="1533"/>
      <c r="I5243" s="4"/>
      <c r="J5243" s="4"/>
      <c r="K5243" s="4"/>
    </row>
    <row r="5244" spans="1:11" x14ac:dyDescent="0.2">
      <c r="A5244" s="1">
        <v>5239</v>
      </c>
      <c r="D5244" s="4"/>
      <c r="E5244" s="2" t="b">
        <f t="shared" ca="1" si="140"/>
        <v>1</v>
      </c>
      <c r="F5244" s="2" t="str" cm="1">
        <f t="array" aca="1" ref="F5244" ca="1">IF(G5244&lt;&gt;"",INDIRECT("'"&amp;G5244&amp;"'!"&amp;H5244),"")</f>
        <v/>
      </c>
      <c r="G5244" s="1533"/>
      <c r="I5244" s="4"/>
      <c r="J5244" s="4"/>
      <c r="K5244" s="4"/>
    </row>
    <row r="5245" spans="1:11" x14ac:dyDescent="0.2">
      <c r="A5245">
        <v>5240</v>
      </c>
      <c r="B5245" s="7">
        <f>'EstRev 6-11'!C222</f>
        <v>75000</v>
      </c>
      <c r="C5245" s="3">
        <f t="shared" si="141"/>
        <v>-69760</v>
      </c>
      <c r="E5245" s="2" t="b">
        <f t="shared" ca="1" si="140"/>
        <v>1</v>
      </c>
      <c r="F5245" s="2" cm="1">
        <f t="array" aca="1" ref="F5245" ca="1">IF(G5245&lt;&gt;"",INDIRECT("'"&amp;G5245&amp;"'!"&amp;H5245),"")</f>
        <v>75000</v>
      </c>
      <c r="G5245" s="1533" t="s">
        <v>6773</v>
      </c>
      <c r="H5245" s="2" t="s">
        <v>5362</v>
      </c>
    </row>
    <row r="5246" spans="1:11" x14ac:dyDescent="0.2">
      <c r="A5246" s="1">
        <v>5241</v>
      </c>
      <c r="D5246" s="4"/>
      <c r="E5246" s="2" t="b">
        <f t="shared" ca="1" si="140"/>
        <v>1</v>
      </c>
      <c r="F5246" s="2" t="str" cm="1">
        <f t="array" aca="1" ref="F5246" ca="1">IF(G5246&lt;&gt;"",INDIRECT("'"&amp;G5246&amp;"'!"&amp;H5246),"")</f>
        <v/>
      </c>
      <c r="G5246" s="1533"/>
      <c r="I5246" s="4"/>
      <c r="J5246" s="4"/>
      <c r="K5246" s="4"/>
    </row>
    <row r="5247" spans="1:11" x14ac:dyDescent="0.2">
      <c r="A5247" s="1">
        <v>5242</v>
      </c>
      <c r="D5247" s="4"/>
      <c r="E5247" s="2" t="b">
        <f t="shared" ca="1" si="140"/>
        <v>1</v>
      </c>
      <c r="F5247" s="2" t="str" cm="1">
        <f t="array" aca="1" ref="F5247" ca="1">IF(G5247&lt;&gt;"",INDIRECT("'"&amp;G5247&amp;"'!"&amp;H5247),"")</f>
        <v/>
      </c>
      <c r="G5247" s="1533"/>
      <c r="I5247" s="4"/>
      <c r="J5247" s="4"/>
      <c r="K5247" s="4"/>
    </row>
    <row r="5248" spans="1:11" x14ac:dyDescent="0.2">
      <c r="A5248">
        <v>5243</v>
      </c>
      <c r="B5248" s="7">
        <f>'EstRev 6-11'!C224</f>
        <v>75000</v>
      </c>
      <c r="C5248" s="3">
        <f t="shared" si="141"/>
        <v>-69757</v>
      </c>
      <c r="E5248" s="2" t="b">
        <f t="shared" ca="1" si="140"/>
        <v>1</v>
      </c>
      <c r="F5248" s="2" cm="1">
        <f t="array" aca="1" ref="F5248" ca="1">IF(G5248&lt;&gt;"",INDIRECT("'"&amp;G5248&amp;"'!"&amp;H5248),"")</f>
        <v>75000</v>
      </c>
      <c r="G5248" s="1533" t="s">
        <v>6773</v>
      </c>
      <c r="H5248" s="2" t="s">
        <v>5363</v>
      </c>
    </row>
    <row r="5249" spans="1:11" x14ac:dyDescent="0.2">
      <c r="A5249" s="1">
        <v>5244</v>
      </c>
      <c r="D5249" s="4"/>
      <c r="E5249" s="2" t="b">
        <f t="shared" ca="1" si="140"/>
        <v>1</v>
      </c>
      <c r="F5249" s="2" t="str" cm="1">
        <f t="array" aca="1" ref="F5249" ca="1">IF(G5249&lt;&gt;"",INDIRECT("'"&amp;G5249&amp;"'!"&amp;H5249),"")</f>
        <v/>
      </c>
      <c r="G5249" s="1533"/>
      <c r="I5249" s="4"/>
      <c r="J5249" s="4"/>
      <c r="K5249" s="4"/>
    </row>
    <row r="5250" spans="1:11" x14ac:dyDescent="0.2">
      <c r="A5250" s="1">
        <v>5245</v>
      </c>
      <c r="D5250" s="4"/>
      <c r="E5250" s="2" t="b">
        <f t="shared" ref="E5250:E5313" ca="1" si="142">F5250=B5250</f>
        <v>1</v>
      </c>
      <c r="F5250" s="2" t="str" cm="1">
        <f t="array" aca="1" ref="F5250" ca="1">IF(G5250&lt;&gt;"",INDIRECT("'"&amp;G5250&amp;"'!"&amp;H5250),"")</f>
        <v/>
      </c>
      <c r="G5250" s="1533"/>
      <c r="I5250" s="4"/>
      <c r="J5250" s="4"/>
      <c r="K5250" s="4"/>
    </row>
    <row r="5251" spans="1:11" x14ac:dyDescent="0.2">
      <c r="A5251" s="1">
        <v>5246</v>
      </c>
      <c r="D5251" s="4"/>
      <c r="E5251" s="2" t="b">
        <f t="shared" ca="1" si="142"/>
        <v>1</v>
      </c>
      <c r="F5251" s="2" t="str" cm="1">
        <f t="array" aca="1" ref="F5251" ca="1">IF(G5251&lt;&gt;"",INDIRECT("'"&amp;G5251&amp;"'!"&amp;H5251),"")</f>
        <v/>
      </c>
      <c r="G5251" s="1533"/>
      <c r="I5251" s="4"/>
      <c r="J5251" s="4"/>
      <c r="K5251" s="4"/>
    </row>
    <row r="5252" spans="1:11" x14ac:dyDescent="0.2">
      <c r="A5252" s="1">
        <v>5247</v>
      </c>
      <c r="D5252" s="4"/>
      <c r="E5252" s="2" t="b">
        <f t="shared" ca="1" si="142"/>
        <v>1</v>
      </c>
      <c r="F5252" s="2" t="str" cm="1">
        <f t="array" aca="1" ref="F5252" ca="1">IF(G5252&lt;&gt;"",INDIRECT("'"&amp;G5252&amp;"'!"&amp;H5252),"")</f>
        <v/>
      </c>
      <c r="G5252" s="1533"/>
      <c r="I5252" s="4"/>
      <c r="J5252" s="4"/>
      <c r="K5252" s="4"/>
    </row>
    <row r="5253" spans="1:11" x14ac:dyDescent="0.2">
      <c r="A5253" s="1">
        <v>5248</v>
      </c>
      <c r="D5253" s="4"/>
      <c r="E5253" s="2" t="b">
        <f t="shared" ca="1" si="142"/>
        <v>1</v>
      </c>
      <c r="F5253" s="2" t="str" cm="1">
        <f t="array" aca="1" ref="F5253" ca="1">IF(G5253&lt;&gt;"",INDIRECT("'"&amp;G5253&amp;"'!"&amp;H5253),"")</f>
        <v/>
      </c>
      <c r="G5253" s="1533"/>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33" t="s">
        <v>6773</v>
      </c>
      <c r="H5254" s="2" t="s">
        <v>5364</v>
      </c>
    </row>
    <row r="5255" spans="1:11" x14ac:dyDescent="0.2">
      <c r="A5255" s="1">
        <v>5250</v>
      </c>
      <c r="D5255" s="4"/>
      <c r="E5255" s="2" t="b">
        <f t="shared" ca="1" si="142"/>
        <v>1</v>
      </c>
      <c r="F5255" s="2" t="str" cm="1">
        <f t="array" aca="1" ref="F5255" ca="1">IF(G5255&lt;&gt;"",INDIRECT("'"&amp;G5255&amp;"'!"&amp;H5255),"")</f>
        <v/>
      </c>
      <c r="G5255" s="1533"/>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33" t="s">
        <v>6773</v>
      </c>
      <c r="H5256" s="2" t="s">
        <v>5365</v>
      </c>
    </row>
    <row r="5257" spans="1:11" x14ac:dyDescent="0.2">
      <c r="A5257" s="1">
        <v>5252</v>
      </c>
      <c r="D5257" s="3" t="s">
        <v>653</v>
      </c>
      <c r="E5257" s="2" t="b">
        <f t="shared" ca="1" si="142"/>
        <v>1</v>
      </c>
      <c r="F5257" s="2" t="str" cm="1">
        <f t="array" aca="1" ref="F5257" ca="1">IF(G5257&lt;&gt;"",INDIRECT("'"&amp;G5257&amp;"'!"&amp;H5257),"")</f>
        <v/>
      </c>
      <c r="G5257" s="1533"/>
    </row>
    <row r="5258" spans="1:11" x14ac:dyDescent="0.2">
      <c r="A5258" s="1">
        <v>5253</v>
      </c>
      <c r="D5258" s="4"/>
      <c r="E5258" s="2" t="b">
        <f t="shared" ca="1" si="142"/>
        <v>1</v>
      </c>
      <c r="F5258" s="2" t="str" cm="1">
        <f t="array" aca="1" ref="F5258" ca="1">IF(G5258&lt;&gt;"",INDIRECT("'"&amp;G5258&amp;"'!"&amp;H5258),"")</f>
        <v/>
      </c>
      <c r="G5258" s="1533"/>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33" t="s">
        <v>6773</v>
      </c>
      <c r="H5259" s="2" t="s">
        <v>5366</v>
      </c>
    </row>
    <row r="5260" spans="1:11" x14ac:dyDescent="0.2">
      <c r="A5260" s="1">
        <v>5255</v>
      </c>
      <c r="D5260" s="4"/>
      <c r="E5260" s="2" t="b">
        <f t="shared" ca="1" si="142"/>
        <v>1</v>
      </c>
      <c r="F5260" s="2" t="str" cm="1">
        <f t="array" aca="1" ref="F5260" ca="1">IF(G5260&lt;&gt;"",INDIRECT("'"&amp;G5260&amp;"'!"&amp;H5260),"")</f>
        <v/>
      </c>
      <c r="G5260" s="1533"/>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33" t="s">
        <v>6773</v>
      </c>
      <c r="H5261" s="2" t="s">
        <v>5367</v>
      </c>
    </row>
    <row r="5262" spans="1:11" x14ac:dyDescent="0.2">
      <c r="A5262" s="1">
        <v>5257</v>
      </c>
      <c r="D5262" s="4"/>
      <c r="E5262" s="2" t="b">
        <f t="shared" ca="1" si="142"/>
        <v>1</v>
      </c>
      <c r="F5262" s="2" t="str" cm="1">
        <f t="array" aca="1" ref="F5262" ca="1">IF(G5262&lt;&gt;"",INDIRECT("'"&amp;G5262&amp;"'!"&amp;H5262),"")</f>
        <v/>
      </c>
      <c r="G5262" s="1533"/>
      <c r="I5262" s="4"/>
      <c r="J5262" s="4"/>
      <c r="K5262" s="4"/>
    </row>
    <row r="5263" spans="1:11" x14ac:dyDescent="0.2">
      <c r="A5263" s="1">
        <v>5258</v>
      </c>
      <c r="D5263" s="3" t="s">
        <v>299</v>
      </c>
      <c r="E5263" s="2" t="b">
        <f t="shared" ca="1" si="142"/>
        <v>1</v>
      </c>
      <c r="F5263" s="2" t="str" cm="1">
        <f t="array" aca="1" ref="F5263" ca="1">IF(G5263&lt;&gt;"",INDIRECT("'"&amp;G5263&amp;"'!"&amp;H5263),"")</f>
        <v/>
      </c>
      <c r="G5263" s="1533"/>
    </row>
    <row r="5264" spans="1:11" x14ac:dyDescent="0.2">
      <c r="A5264">
        <v>5259</v>
      </c>
      <c r="B5264" s="7">
        <f>'EstRev 6-11'!C270</f>
        <v>4481000</v>
      </c>
      <c r="C5264" s="3">
        <f t="shared" si="143"/>
        <v>-4475741</v>
      </c>
      <c r="E5264" s="2" t="b">
        <f t="shared" ca="1" si="142"/>
        <v>1</v>
      </c>
      <c r="F5264" s="2" cm="1">
        <f t="array" aca="1" ref="F5264" ca="1">IF(G5264&lt;&gt;"",INDIRECT("'"&amp;G5264&amp;"'!"&amp;H5264),"")</f>
        <v>4481000</v>
      </c>
      <c r="G5264" s="1533" t="s">
        <v>6773</v>
      </c>
      <c r="H5264" s="2" t="s">
        <v>5368</v>
      </c>
    </row>
    <row r="5265" spans="1:11" x14ac:dyDescent="0.2">
      <c r="A5265" s="1">
        <v>5260</v>
      </c>
      <c r="D5265" s="4"/>
      <c r="E5265" s="2" t="b">
        <f t="shared" ca="1" si="142"/>
        <v>1</v>
      </c>
      <c r="F5265" s="2" t="str" cm="1">
        <f t="array" aca="1" ref="F5265" ca="1">IF(G5265&lt;&gt;"",INDIRECT("'"&amp;G5265&amp;"'!"&amp;H5265),"")</f>
        <v/>
      </c>
      <c r="G5265" s="1533"/>
      <c r="I5265" s="4"/>
      <c r="J5265" s="4"/>
      <c r="K5265" s="4"/>
    </row>
    <row r="5266" spans="1:11" x14ac:dyDescent="0.2">
      <c r="A5266" s="1">
        <v>5261</v>
      </c>
      <c r="D5266" s="4"/>
      <c r="E5266" s="2" t="b">
        <f t="shared" ca="1" si="142"/>
        <v>1</v>
      </c>
      <c r="F5266" s="2" t="str" cm="1">
        <f t="array" aca="1" ref="F5266" ca="1">IF(G5266&lt;&gt;"",INDIRECT("'"&amp;G5266&amp;"'!"&amp;H5266),"")</f>
        <v/>
      </c>
      <c r="G5266" s="1533"/>
      <c r="I5266" s="4"/>
      <c r="J5266" s="4"/>
      <c r="K5266" s="4"/>
    </row>
    <row r="5267" spans="1:11" x14ac:dyDescent="0.2">
      <c r="A5267" s="1">
        <v>5262</v>
      </c>
      <c r="D5267" s="4"/>
      <c r="E5267" s="2" t="b">
        <f t="shared" ca="1" si="142"/>
        <v>1</v>
      </c>
      <c r="F5267" s="2" t="str" cm="1">
        <f t="array" aca="1" ref="F5267" ca="1">IF(G5267&lt;&gt;"",INDIRECT("'"&amp;G5267&amp;"'!"&amp;H5267),"")</f>
        <v/>
      </c>
      <c r="G5267" s="1533"/>
      <c r="I5267" s="4"/>
      <c r="J5267" s="4"/>
      <c r="K5267" s="4"/>
    </row>
    <row r="5268" spans="1:11" x14ac:dyDescent="0.2">
      <c r="A5268" s="1">
        <v>5263</v>
      </c>
      <c r="D5268" s="4"/>
      <c r="E5268" s="2" t="b">
        <f t="shared" ca="1" si="142"/>
        <v>1</v>
      </c>
      <c r="F5268" s="2" t="str" cm="1">
        <f t="array" aca="1" ref="F5268" ca="1">IF(G5268&lt;&gt;"",INDIRECT("'"&amp;G5268&amp;"'!"&amp;H5268),"")</f>
        <v/>
      </c>
      <c r="G5268" s="1533"/>
      <c r="I5268" s="4"/>
      <c r="J5268" s="4"/>
      <c r="K5268" s="4"/>
    </row>
    <row r="5269" spans="1:11" x14ac:dyDescent="0.2">
      <c r="A5269" s="1">
        <v>5264</v>
      </c>
      <c r="D5269" s="4"/>
      <c r="E5269" s="2" t="b">
        <f t="shared" ca="1" si="142"/>
        <v>1</v>
      </c>
      <c r="F5269" s="2" t="str" cm="1">
        <f t="array" aca="1" ref="F5269" ca="1">IF(G5269&lt;&gt;"",INDIRECT("'"&amp;G5269&amp;"'!"&amp;H5269),"")</f>
        <v/>
      </c>
      <c r="G5269" s="1533"/>
      <c r="I5269" s="4"/>
      <c r="J5269" s="4"/>
      <c r="K5269" s="4"/>
    </row>
    <row r="5270" spans="1:11" x14ac:dyDescent="0.2">
      <c r="A5270">
        <v>5265</v>
      </c>
      <c r="B5270" s="7">
        <f>'EstRev 6-11'!C271</f>
        <v>4481000</v>
      </c>
      <c r="C5270" s="3">
        <f t="shared" si="143"/>
        <v>-4475735</v>
      </c>
      <c r="E5270" s="2" t="b">
        <f t="shared" ca="1" si="142"/>
        <v>1</v>
      </c>
      <c r="F5270" s="2" cm="1">
        <f t="array" aca="1" ref="F5270" ca="1">IF(G5270&lt;&gt;"",INDIRECT("'"&amp;G5270&amp;"'!"&amp;H5270),"")</f>
        <v>4481000</v>
      </c>
      <c r="G5270" s="1533" t="s">
        <v>6773</v>
      </c>
      <c r="H5270" s="2" t="s">
        <v>5369</v>
      </c>
    </row>
    <row r="5271" spans="1:11" x14ac:dyDescent="0.2">
      <c r="A5271">
        <v>5266</v>
      </c>
      <c r="B5271" s="7">
        <f>'EstRev 6-11'!C272</f>
        <v>89361000</v>
      </c>
      <c r="C5271" s="3">
        <f t="shared" si="143"/>
        <v>-89355734</v>
      </c>
      <c r="E5271" s="2" t="b">
        <f t="shared" ca="1" si="142"/>
        <v>1</v>
      </c>
      <c r="F5271" s="2" cm="1">
        <f t="array" aca="1" ref="F5271" ca="1">IF(G5271&lt;&gt;"",INDIRECT("'"&amp;G5271&amp;"'!"&amp;H5271),"")</f>
        <v>89361000</v>
      </c>
      <c r="G5271" s="1533" t="s">
        <v>6773</v>
      </c>
      <c r="H5271" s="2" t="s">
        <v>5370</v>
      </c>
    </row>
    <row r="5272" spans="1:11" x14ac:dyDescent="0.2">
      <c r="A5272">
        <v>5267</v>
      </c>
      <c r="B5272" s="7">
        <f>'EstRev 6-11'!D5</f>
        <v>8380000</v>
      </c>
      <c r="C5272" s="3">
        <f t="shared" si="143"/>
        <v>-8374733</v>
      </c>
      <c r="E5272" s="2" t="b">
        <f t="shared" ca="1" si="142"/>
        <v>1</v>
      </c>
      <c r="F5272" s="2" cm="1">
        <f t="array" aca="1" ref="F5272" ca="1">IF(G5272&lt;&gt;"",INDIRECT("'"&amp;G5272&amp;"'!"&amp;H5272),"")</f>
        <v>8380000</v>
      </c>
      <c r="G5272" s="1533" t="s">
        <v>6773</v>
      </c>
      <c r="H5272" s="2" t="s">
        <v>4381</v>
      </c>
    </row>
    <row r="5273" spans="1:11" x14ac:dyDescent="0.2">
      <c r="A5273" s="1">
        <v>5268</v>
      </c>
      <c r="D5273" s="3" t="s">
        <v>299</v>
      </c>
      <c r="E5273" s="2" t="b">
        <f t="shared" ca="1" si="142"/>
        <v>1</v>
      </c>
      <c r="F5273" s="2" t="str" cm="1">
        <f t="array" aca="1" ref="F5273" ca="1">IF(G5273&lt;&gt;"",INDIRECT("'"&amp;G5273&amp;"'!"&amp;H5273),"")</f>
        <v/>
      </c>
      <c r="G5273" s="1533"/>
    </row>
    <row r="5274" spans="1:11" x14ac:dyDescent="0.2">
      <c r="A5274">
        <v>5269</v>
      </c>
      <c r="B5274" s="7">
        <f>'EstRev 6-11'!D6</f>
        <v>0</v>
      </c>
      <c r="C5274" s="3">
        <f t="shared" si="143"/>
        <v>5269</v>
      </c>
      <c r="E5274" s="2" t="b">
        <f t="shared" ca="1" si="142"/>
        <v>1</v>
      </c>
      <c r="F5274" s="2" cm="1">
        <f t="array" aca="1" ref="F5274" ca="1">IF(G5274&lt;&gt;"",INDIRECT("'"&amp;G5274&amp;"'!"&amp;H5274),"")</f>
        <v>0</v>
      </c>
      <c r="G5274" s="1533" t="s">
        <v>6773</v>
      </c>
      <c r="H5274" s="2" t="s">
        <v>5057</v>
      </c>
    </row>
    <row r="5275" spans="1:11" x14ac:dyDescent="0.2">
      <c r="A5275">
        <v>5270</v>
      </c>
      <c r="B5275" s="7">
        <f>'EstRev 6-11'!D7</f>
        <v>0</v>
      </c>
      <c r="C5275" s="3">
        <f t="shared" si="143"/>
        <v>5270</v>
      </c>
      <c r="E5275" s="2" t="b">
        <f t="shared" ca="1" si="142"/>
        <v>1</v>
      </c>
      <c r="F5275" s="2" cm="1">
        <f t="array" aca="1" ref="F5275" ca="1">IF(G5275&lt;&gt;"",INDIRECT("'"&amp;G5275&amp;"'!"&amp;H5275),"")</f>
        <v>0</v>
      </c>
      <c r="G5275" s="1533" t="s">
        <v>6773</v>
      </c>
      <c r="H5275" s="2" t="s">
        <v>4244</v>
      </c>
    </row>
    <row r="5276" spans="1:11" x14ac:dyDescent="0.2">
      <c r="A5276">
        <v>5271</v>
      </c>
      <c r="B5276" s="7">
        <f>'EstRev 6-11'!D9</f>
        <v>0</v>
      </c>
      <c r="C5276" s="3">
        <f t="shared" si="143"/>
        <v>5271</v>
      </c>
      <c r="E5276" s="2" t="b">
        <f t="shared" ca="1" si="142"/>
        <v>1</v>
      </c>
      <c r="F5276" s="2" cm="1">
        <f t="array" aca="1" ref="F5276" ca="1">IF(G5276&lt;&gt;"",INDIRECT("'"&amp;G5276&amp;"'!"&amp;H5276),"")</f>
        <v>0</v>
      </c>
      <c r="G5276" s="1533" t="s">
        <v>6773</v>
      </c>
      <c r="H5276" s="2" t="s">
        <v>4889</v>
      </c>
    </row>
    <row r="5277" spans="1:11" x14ac:dyDescent="0.2">
      <c r="A5277">
        <v>5272</v>
      </c>
      <c r="B5277" s="7">
        <f>'EstRev 6-11'!D11</f>
        <v>0</v>
      </c>
      <c r="C5277" s="3">
        <f t="shared" si="143"/>
        <v>5272</v>
      </c>
      <c r="E5277" s="2" t="b">
        <f t="shared" ca="1" si="142"/>
        <v>1</v>
      </c>
      <c r="F5277" s="2" cm="1">
        <f t="array" aca="1" ref="F5277" ca="1">IF(G5277&lt;&gt;"",INDIRECT("'"&amp;G5277&amp;"'!"&amp;H5277),"")</f>
        <v>0</v>
      </c>
      <c r="G5277" s="1533" t="s">
        <v>6773</v>
      </c>
      <c r="H5277" s="2" t="s">
        <v>4246</v>
      </c>
    </row>
    <row r="5278" spans="1:11" x14ac:dyDescent="0.2">
      <c r="A5278">
        <v>5273</v>
      </c>
      <c r="B5278" s="7">
        <f>'EstRev 6-11'!D12</f>
        <v>8380000</v>
      </c>
      <c r="C5278" s="3">
        <f t="shared" si="143"/>
        <v>-8374727</v>
      </c>
      <c r="E5278" s="2" t="b">
        <f t="shared" ca="1" si="142"/>
        <v>1</v>
      </c>
      <c r="F5278" s="2" cm="1">
        <f t="array" aca="1" ref="F5278" ca="1">IF(G5278&lt;&gt;"",INDIRECT("'"&amp;G5278&amp;"'!"&amp;H5278),"")</f>
        <v>8380000</v>
      </c>
      <c r="G5278" s="1533" t="s">
        <v>6773</v>
      </c>
      <c r="H5278" s="2" t="s">
        <v>4247</v>
      </c>
    </row>
    <row r="5279" spans="1:11" x14ac:dyDescent="0.2">
      <c r="A5279">
        <v>5274</v>
      </c>
      <c r="B5279" s="7">
        <f>'EstRev 6-11'!D14</f>
        <v>0</v>
      </c>
      <c r="C5279" s="3">
        <f t="shared" si="143"/>
        <v>5274</v>
      </c>
      <c r="E5279" s="2" t="b">
        <f t="shared" ca="1" si="142"/>
        <v>1</v>
      </c>
      <c r="F5279" s="2" cm="1">
        <f t="array" aca="1" ref="F5279" ca="1">IF(G5279&lt;&gt;"",INDIRECT("'"&amp;G5279&amp;"'!"&amp;H5279),"")</f>
        <v>0</v>
      </c>
      <c r="G5279" s="1533" t="s">
        <v>6773</v>
      </c>
      <c r="H5279" s="2" t="s">
        <v>4382</v>
      </c>
    </row>
    <row r="5280" spans="1:11" x14ac:dyDescent="0.2">
      <c r="A5280">
        <v>5275</v>
      </c>
      <c r="B5280" s="7">
        <f>'EstRev 6-11'!D15</f>
        <v>0</v>
      </c>
      <c r="C5280" s="3">
        <f t="shared" si="143"/>
        <v>5275</v>
      </c>
      <c r="E5280" s="2" t="b">
        <f t="shared" ca="1" si="142"/>
        <v>1</v>
      </c>
      <c r="F5280" s="2" cm="1">
        <f t="array" aca="1" ref="F5280" ca="1">IF(G5280&lt;&gt;"",INDIRECT("'"&amp;G5280&amp;"'!"&amp;H5280),"")</f>
        <v>0</v>
      </c>
      <c r="G5280" s="1533" t="s">
        <v>6773</v>
      </c>
      <c r="H5280" s="2" t="s">
        <v>4249</v>
      </c>
    </row>
    <row r="5281" spans="1:8" x14ac:dyDescent="0.2">
      <c r="A5281">
        <v>5276</v>
      </c>
      <c r="B5281" s="7">
        <f>'EstRev 6-11'!D16</f>
        <v>150000</v>
      </c>
      <c r="C5281" s="3">
        <f t="shared" si="143"/>
        <v>-144724</v>
      </c>
      <c r="E5281" s="2" t="b">
        <f t="shared" ca="1" si="142"/>
        <v>1</v>
      </c>
      <c r="F5281" s="2" cm="1">
        <f t="array" aca="1" ref="F5281" ca="1">IF(G5281&lt;&gt;"",INDIRECT("'"&amp;G5281&amp;"'!"&amp;H5281),"")</f>
        <v>150000</v>
      </c>
      <c r="G5281" s="1533" t="s">
        <v>6773</v>
      </c>
      <c r="H5281" s="2" t="s">
        <v>4250</v>
      </c>
    </row>
    <row r="5282" spans="1:8" x14ac:dyDescent="0.2">
      <c r="A5282">
        <v>5277</v>
      </c>
      <c r="B5282" s="7">
        <f>'EstRev 6-11'!D17</f>
        <v>0</v>
      </c>
      <c r="C5282" s="3">
        <f t="shared" si="143"/>
        <v>5277</v>
      </c>
      <c r="E5282" s="2" t="b">
        <f t="shared" ca="1" si="142"/>
        <v>1</v>
      </c>
      <c r="F5282" s="2" cm="1">
        <f t="array" aca="1" ref="F5282" ca="1">IF(G5282&lt;&gt;"",INDIRECT("'"&amp;G5282&amp;"'!"&amp;H5282),"")</f>
        <v>0</v>
      </c>
      <c r="G5282" s="1533" t="s">
        <v>6773</v>
      </c>
      <c r="H5282" s="2" t="s">
        <v>4251</v>
      </c>
    </row>
    <row r="5283" spans="1:8" x14ac:dyDescent="0.2">
      <c r="A5283">
        <v>5278</v>
      </c>
      <c r="B5283" s="7">
        <f>'EstRev 6-11'!D18</f>
        <v>150000</v>
      </c>
      <c r="C5283" s="3">
        <f t="shared" si="143"/>
        <v>-144722</v>
      </c>
      <c r="E5283" s="2" t="b">
        <f t="shared" ca="1" si="142"/>
        <v>1</v>
      </c>
      <c r="F5283" s="2" cm="1">
        <f t="array" aca="1" ref="F5283" ca="1">IF(G5283&lt;&gt;"",INDIRECT("'"&amp;G5283&amp;"'!"&amp;H5283),"")</f>
        <v>150000</v>
      </c>
      <c r="G5283" s="1533" t="s">
        <v>6773</v>
      </c>
      <c r="H5283" s="2" t="s">
        <v>4224</v>
      </c>
    </row>
    <row r="5284" spans="1:8" x14ac:dyDescent="0.2">
      <c r="A5284">
        <v>5279</v>
      </c>
      <c r="B5284" s="7">
        <f>'EstRev 6-11'!D65</f>
        <v>60000</v>
      </c>
      <c r="C5284" s="3">
        <f t="shared" si="143"/>
        <v>-54721</v>
      </c>
      <c r="E5284" s="2" t="b">
        <f t="shared" ca="1" si="142"/>
        <v>1</v>
      </c>
      <c r="F5284" s="2" cm="1">
        <f t="array" aca="1" ref="F5284" ca="1">IF(G5284&lt;&gt;"",INDIRECT("'"&amp;G5284&amp;"'!"&amp;H5284),"")</f>
        <v>60000</v>
      </c>
      <c r="G5284" s="1533" t="s">
        <v>6773</v>
      </c>
      <c r="H5284" s="2" t="s">
        <v>4405</v>
      </c>
    </row>
    <row r="5285" spans="1:8" x14ac:dyDescent="0.2">
      <c r="A5285">
        <v>5280</v>
      </c>
      <c r="B5285" s="7">
        <f>'EstRev 6-11'!D66</f>
        <v>0</v>
      </c>
      <c r="C5285" s="3">
        <f t="shared" si="143"/>
        <v>5280</v>
      </c>
      <c r="E5285" s="2" t="b">
        <f t="shared" ca="1" si="142"/>
        <v>1</v>
      </c>
      <c r="F5285" s="2" cm="1">
        <f t="array" aca="1" ref="F5285" ca="1">IF(G5285&lt;&gt;"",INDIRECT("'"&amp;G5285&amp;"'!"&amp;H5285),"")</f>
        <v>0</v>
      </c>
      <c r="G5285" s="1533" t="s">
        <v>6773</v>
      </c>
      <c r="H5285" s="2" t="s">
        <v>4406</v>
      </c>
    </row>
    <row r="5286" spans="1:8" x14ac:dyDescent="0.2">
      <c r="A5286">
        <v>5281</v>
      </c>
      <c r="B5286" s="7">
        <f>'EstRev 6-11'!D67</f>
        <v>60000</v>
      </c>
      <c r="C5286" s="3">
        <f t="shared" si="143"/>
        <v>-54719</v>
      </c>
      <c r="E5286" s="2" t="b">
        <f t="shared" ca="1" si="142"/>
        <v>1</v>
      </c>
      <c r="F5286" s="2" cm="1">
        <f t="array" aca="1" ref="F5286" ca="1">IF(G5286&lt;&gt;"",INDIRECT("'"&amp;G5286&amp;"'!"&amp;H5286),"")</f>
        <v>60000</v>
      </c>
      <c r="G5286" s="1533" t="s">
        <v>6773</v>
      </c>
      <c r="H5286" s="2" t="s">
        <v>4407</v>
      </c>
    </row>
    <row r="5287" spans="1:8" x14ac:dyDescent="0.2">
      <c r="A5287">
        <v>5282</v>
      </c>
      <c r="B5287" s="7">
        <f>'EstRev 6-11'!D77</f>
        <v>0</v>
      </c>
      <c r="C5287" s="3">
        <f t="shared" si="143"/>
        <v>5282</v>
      </c>
      <c r="E5287" s="2" t="b">
        <f t="shared" ca="1" si="142"/>
        <v>1</v>
      </c>
      <c r="F5287" s="2" cm="1">
        <f t="array" aca="1" ref="F5287" ca="1">IF(G5287&lt;&gt;"",INDIRECT("'"&amp;G5287&amp;"'!"&amp;H5287),"")</f>
        <v>0</v>
      </c>
      <c r="G5287" s="1533" t="s">
        <v>6773</v>
      </c>
      <c r="H5287" s="2" t="s">
        <v>4416</v>
      </c>
    </row>
    <row r="5288" spans="1:8" x14ac:dyDescent="0.2">
      <c r="A5288">
        <v>5283</v>
      </c>
      <c r="B5288" s="7">
        <f>'EstRev 6-11'!D78</f>
        <v>0</v>
      </c>
      <c r="C5288" s="3">
        <f t="shared" si="143"/>
        <v>5283</v>
      </c>
      <c r="E5288" s="2" t="b">
        <f t="shared" ca="1" si="142"/>
        <v>1</v>
      </c>
      <c r="F5288" s="2" cm="1">
        <f t="array" aca="1" ref="F5288" ca="1">IF(G5288&lt;&gt;"",INDIRECT("'"&amp;G5288&amp;"'!"&amp;H5288),"")</f>
        <v>0</v>
      </c>
      <c r="G5288" s="1533" t="s">
        <v>6773</v>
      </c>
      <c r="H5288" s="2" t="s">
        <v>5026</v>
      </c>
    </row>
    <row r="5289" spans="1:8" x14ac:dyDescent="0.2">
      <c r="A5289">
        <v>5284</v>
      </c>
      <c r="B5289" s="7">
        <f>'EstRev 6-11'!D79</f>
        <v>0</v>
      </c>
      <c r="C5289" s="3">
        <f t="shared" si="143"/>
        <v>5284</v>
      </c>
      <c r="E5289" s="2" t="b">
        <f t="shared" ca="1" si="142"/>
        <v>1</v>
      </c>
      <c r="F5289" s="2" cm="1">
        <f t="array" aca="1" ref="F5289" ca="1">IF(G5289&lt;&gt;"",INDIRECT("'"&amp;G5289&amp;"'!"&amp;H5289),"")</f>
        <v>0</v>
      </c>
      <c r="G5289" s="1533" t="s">
        <v>6773</v>
      </c>
      <c r="H5289" s="2" t="s">
        <v>5027</v>
      </c>
    </row>
    <row r="5290" spans="1:8" x14ac:dyDescent="0.2">
      <c r="A5290">
        <v>5285</v>
      </c>
      <c r="B5290" s="7">
        <f>'EstRev 6-11'!D80</f>
        <v>0</v>
      </c>
      <c r="C5290" s="3">
        <f t="shared" si="143"/>
        <v>5285</v>
      </c>
      <c r="E5290" s="2" t="b">
        <f t="shared" ca="1" si="142"/>
        <v>1</v>
      </c>
      <c r="F5290" s="2" cm="1">
        <f t="array" aca="1" ref="F5290" ca="1">IF(G5290&lt;&gt;"",INDIRECT("'"&amp;G5290&amp;"'!"&amp;H5290),"")</f>
        <v>0</v>
      </c>
      <c r="G5290" s="1533" t="s">
        <v>6773</v>
      </c>
      <c r="H5290" s="2" t="s">
        <v>5028</v>
      </c>
    </row>
    <row r="5291" spans="1:8" x14ac:dyDescent="0.2">
      <c r="A5291">
        <v>5286</v>
      </c>
      <c r="B5291" s="7">
        <f>'EstRev 6-11'!D81</f>
        <v>0</v>
      </c>
      <c r="C5291" s="3">
        <f t="shared" si="143"/>
        <v>5286</v>
      </c>
      <c r="E5291" s="2" t="b">
        <f t="shared" ca="1" si="142"/>
        <v>1</v>
      </c>
      <c r="F5291" s="2" cm="1">
        <f t="array" aca="1" ref="F5291" ca="1">IF(G5291&lt;&gt;"",INDIRECT("'"&amp;G5291&amp;"'!"&amp;H5291),"")</f>
        <v>0</v>
      </c>
      <c r="G5291" s="1533" t="s">
        <v>6773</v>
      </c>
      <c r="H5291" s="2" t="s">
        <v>4866</v>
      </c>
    </row>
    <row r="5292" spans="1:8" x14ac:dyDescent="0.2">
      <c r="A5292">
        <v>5287</v>
      </c>
      <c r="B5292" s="7">
        <f>'EstRev 6-11'!D83</f>
        <v>0</v>
      </c>
      <c r="C5292" s="3">
        <f t="shared" si="143"/>
        <v>5287</v>
      </c>
      <c r="E5292" s="2" t="b">
        <f t="shared" ca="1" si="142"/>
        <v>1</v>
      </c>
      <c r="F5292" s="2" cm="1">
        <f t="array" aca="1" ref="F5292" ca="1">IF(G5292&lt;&gt;"",INDIRECT("'"&amp;G5292&amp;"'!"&amp;H5292),"")</f>
        <v>0</v>
      </c>
      <c r="G5292" s="1533" t="s">
        <v>6773</v>
      </c>
      <c r="H5292" s="2" t="s">
        <v>5371</v>
      </c>
    </row>
    <row r="5293" spans="1:8" x14ac:dyDescent="0.2">
      <c r="A5293">
        <v>5288</v>
      </c>
      <c r="B5293" s="7">
        <f>'EstRev 6-11'!D97</f>
        <v>360000</v>
      </c>
      <c r="C5293" s="3">
        <f t="shared" si="143"/>
        <v>-354712</v>
      </c>
      <c r="E5293" s="2" t="b">
        <f t="shared" ca="1" si="142"/>
        <v>1</v>
      </c>
      <c r="F5293" s="2" cm="1">
        <f t="array" aca="1" ref="F5293" ca="1">IF(G5293&lt;&gt;"",INDIRECT("'"&amp;G5293&amp;"'!"&amp;H5293),"")</f>
        <v>360000</v>
      </c>
      <c r="G5293" s="1533" t="s">
        <v>6773</v>
      </c>
      <c r="H5293" s="2" t="s">
        <v>5372</v>
      </c>
    </row>
    <row r="5294" spans="1:8" x14ac:dyDescent="0.2">
      <c r="A5294">
        <v>5289</v>
      </c>
      <c r="B5294" s="7">
        <f>'EstRev 6-11'!D98</f>
        <v>0</v>
      </c>
      <c r="C5294" s="3">
        <f t="shared" si="143"/>
        <v>5289</v>
      </c>
      <c r="E5294" s="2" t="b">
        <f t="shared" ca="1" si="142"/>
        <v>1</v>
      </c>
      <c r="F5294" s="2" cm="1">
        <f t="array" aca="1" ref="F5294" ca="1">IF(G5294&lt;&gt;"",INDIRECT("'"&amp;G5294&amp;"'!"&amp;H5294),"")</f>
        <v>0</v>
      </c>
      <c r="G5294" s="1533" t="s">
        <v>6773</v>
      </c>
      <c r="H5294" s="2" t="s">
        <v>5373</v>
      </c>
    </row>
    <row r="5295" spans="1:8" x14ac:dyDescent="0.2">
      <c r="A5295">
        <v>5290</v>
      </c>
      <c r="B5295" s="7">
        <f>'EstRev 6-11'!D100</f>
        <v>0</v>
      </c>
      <c r="C5295" s="3">
        <f t="shared" si="143"/>
        <v>5290</v>
      </c>
      <c r="E5295" s="2" t="b">
        <f t="shared" ca="1" si="142"/>
        <v>1</v>
      </c>
      <c r="F5295" s="2" cm="1">
        <f t="array" aca="1" ref="F5295" ca="1">IF(G5295&lt;&gt;"",INDIRECT("'"&amp;G5295&amp;"'!"&amp;H5295),"")</f>
        <v>0</v>
      </c>
      <c r="G5295" s="1533" t="s">
        <v>6773</v>
      </c>
      <c r="H5295" s="2" t="s">
        <v>5374</v>
      </c>
    </row>
    <row r="5296" spans="1:8" x14ac:dyDescent="0.2">
      <c r="A5296">
        <v>5291</v>
      </c>
      <c r="B5296" s="7">
        <f>'EstRev 6-11'!D101</f>
        <v>0</v>
      </c>
      <c r="C5296" s="3">
        <f t="shared" si="143"/>
        <v>5291</v>
      </c>
      <c r="E5296" s="2" t="b">
        <f t="shared" ca="1" si="142"/>
        <v>1</v>
      </c>
      <c r="F5296" s="2" cm="1">
        <f t="array" aca="1" ref="F5296" ca="1">IF(G5296&lt;&gt;"",INDIRECT("'"&amp;G5296&amp;"'!"&amp;H5296),"")</f>
        <v>0</v>
      </c>
      <c r="G5296" s="1533" t="s">
        <v>6773</v>
      </c>
      <c r="H5296" s="2" t="s">
        <v>5375</v>
      </c>
    </row>
    <row r="5297" spans="1:11" x14ac:dyDescent="0.2">
      <c r="A5297">
        <v>5292</v>
      </c>
      <c r="B5297" s="7">
        <f>'EstRev 6-11'!D106</f>
        <v>0</v>
      </c>
      <c r="C5297" s="3">
        <f t="shared" si="143"/>
        <v>5292</v>
      </c>
      <c r="E5297" s="2" t="b">
        <f t="shared" ca="1" si="142"/>
        <v>1</v>
      </c>
      <c r="F5297" s="2" cm="1">
        <f t="array" aca="1" ref="F5297" ca="1">IF(G5297&lt;&gt;"",INDIRECT("'"&amp;G5297&amp;"'!"&amp;H5297),"")</f>
        <v>0</v>
      </c>
      <c r="G5297" s="1533" t="s">
        <v>6773</v>
      </c>
      <c r="H5297" s="2" t="s">
        <v>5376</v>
      </c>
    </row>
    <row r="5298" spans="1:11" x14ac:dyDescent="0.2">
      <c r="A5298">
        <v>5293</v>
      </c>
      <c r="B5298" s="7">
        <f>'EstRev 6-11'!D109</f>
        <v>250000</v>
      </c>
      <c r="C5298" s="3">
        <f t="shared" si="143"/>
        <v>-244707</v>
      </c>
      <c r="E5298" s="2" t="b">
        <f t="shared" ca="1" si="142"/>
        <v>1</v>
      </c>
      <c r="F5298" s="2" cm="1">
        <f t="array" aca="1" ref="F5298" ca="1">IF(G5298&lt;&gt;"",INDIRECT("'"&amp;G5298&amp;"'!"&amp;H5298),"")</f>
        <v>250000</v>
      </c>
      <c r="G5298" s="1533" t="s">
        <v>6773</v>
      </c>
      <c r="H5298" s="2" t="s">
        <v>5377</v>
      </c>
    </row>
    <row r="5299" spans="1:11" x14ac:dyDescent="0.2">
      <c r="A5299">
        <v>5294</v>
      </c>
      <c r="B5299" s="7">
        <f>'EstRev 6-11'!D110</f>
        <v>610000</v>
      </c>
      <c r="C5299" s="3">
        <f t="shared" si="143"/>
        <v>-604706</v>
      </c>
      <c r="E5299" s="2" t="b">
        <f t="shared" ca="1" si="142"/>
        <v>1</v>
      </c>
      <c r="F5299" s="2" cm="1">
        <f t="array" aca="1" ref="F5299" ca="1">IF(G5299&lt;&gt;"",INDIRECT("'"&amp;G5299&amp;"'!"&amp;H5299),"")</f>
        <v>610000</v>
      </c>
      <c r="G5299" s="1533" t="s">
        <v>6773</v>
      </c>
      <c r="H5299" s="2" t="s">
        <v>5378</v>
      </c>
    </row>
    <row r="5300" spans="1:11" x14ac:dyDescent="0.2">
      <c r="A5300">
        <v>5295</v>
      </c>
      <c r="B5300" s="7">
        <f>'EstRev 6-11'!D111</f>
        <v>9200000</v>
      </c>
      <c r="C5300" s="3">
        <f t="shared" si="143"/>
        <v>-9194705</v>
      </c>
      <c r="E5300" s="2" t="b">
        <f t="shared" ca="1" si="142"/>
        <v>1</v>
      </c>
      <c r="F5300" s="2" cm="1">
        <f t="array" aca="1" ref="F5300" ca="1">IF(G5300&lt;&gt;"",INDIRECT("'"&amp;G5300&amp;"'!"&amp;H5300),"")</f>
        <v>9200000</v>
      </c>
      <c r="G5300" s="1533" t="s">
        <v>6773</v>
      </c>
      <c r="H5300" s="2" t="s">
        <v>5379</v>
      </c>
    </row>
    <row r="5301" spans="1:11" x14ac:dyDescent="0.2">
      <c r="A5301">
        <v>5296</v>
      </c>
      <c r="B5301" s="7">
        <f>'EstRev 6-11'!D114</f>
        <v>0</v>
      </c>
      <c r="C5301" s="3">
        <f t="shared" si="143"/>
        <v>5296</v>
      </c>
      <c r="E5301" s="2" t="b">
        <f t="shared" ca="1" si="142"/>
        <v>1</v>
      </c>
      <c r="F5301" s="2" cm="1">
        <f t="array" aca="1" ref="F5301" ca="1">IF(G5301&lt;&gt;"",INDIRECT("'"&amp;G5301&amp;"'!"&amp;H5301),"")</f>
        <v>0</v>
      </c>
      <c r="G5301" s="1533" t="s">
        <v>6773</v>
      </c>
      <c r="H5301" s="2" t="s">
        <v>5380</v>
      </c>
    </row>
    <row r="5302" spans="1:11" x14ac:dyDescent="0.2">
      <c r="A5302">
        <v>5297</v>
      </c>
      <c r="B5302" s="7">
        <f>'EstRev 6-11'!D115</f>
        <v>0</v>
      </c>
      <c r="C5302" s="3">
        <f t="shared" si="143"/>
        <v>5297</v>
      </c>
      <c r="E5302" s="2" t="b">
        <f t="shared" ca="1" si="142"/>
        <v>1</v>
      </c>
      <c r="F5302" s="2" cm="1">
        <f t="array" aca="1" ref="F5302" ca="1">IF(G5302&lt;&gt;"",INDIRECT("'"&amp;G5302&amp;"'!"&amp;H5302),"")</f>
        <v>0</v>
      </c>
      <c r="G5302" s="1533" t="s">
        <v>6773</v>
      </c>
      <c r="H5302" s="2" t="s">
        <v>5381</v>
      </c>
    </row>
    <row r="5303" spans="1:11" x14ac:dyDescent="0.2">
      <c r="A5303">
        <v>5298</v>
      </c>
      <c r="B5303" s="7">
        <f>'EstRev 6-11'!D116</f>
        <v>0</v>
      </c>
      <c r="C5303" s="3">
        <f t="shared" si="143"/>
        <v>5298</v>
      </c>
      <c r="E5303" s="2" t="b">
        <f t="shared" ca="1" si="142"/>
        <v>1</v>
      </c>
      <c r="F5303" s="2" cm="1">
        <f t="array" aca="1" ref="F5303" ca="1">IF(G5303&lt;&gt;"",INDIRECT("'"&amp;G5303&amp;"'!"&amp;H5303),"")</f>
        <v>0</v>
      </c>
      <c r="G5303" s="1533" t="s">
        <v>6773</v>
      </c>
      <c r="H5303" s="2" t="s">
        <v>4417</v>
      </c>
    </row>
    <row r="5304" spans="1:11" x14ac:dyDescent="0.2">
      <c r="A5304">
        <v>5299</v>
      </c>
      <c r="B5304" s="7">
        <f>'EstRev 6-11'!D117</f>
        <v>0</v>
      </c>
      <c r="C5304" s="3">
        <f t="shared" si="143"/>
        <v>5299</v>
      </c>
      <c r="E5304" s="2" t="b">
        <f t="shared" ca="1" si="142"/>
        <v>1</v>
      </c>
      <c r="F5304" s="2" cm="1">
        <f t="array" aca="1" ref="F5304" ca="1">IF(G5304&lt;&gt;"",INDIRECT("'"&amp;G5304&amp;"'!"&amp;H5304),"")</f>
        <v>0</v>
      </c>
      <c r="G5304" s="1533" t="s">
        <v>6773</v>
      </c>
      <c r="H5304" s="2" t="s">
        <v>5382</v>
      </c>
    </row>
    <row r="5305" spans="1:11" x14ac:dyDescent="0.2">
      <c r="A5305">
        <v>5300</v>
      </c>
      <c r="B5305" s="7">
        <f>'EstRev 6-11'!D120</f>
        <v>0</v>
      </c>
      <c r="C5305" s="3">
        <f t="shared" si="143"/>
        <v>5300</v>
      </c>
      <c r="E5305" s="2" t="b">
        <f t="shared" ca="1" si="142"/>
        <v>1</v>
      </c>
      <c r="F5305" s="2" cm="1">
        <f t="array" aca="1" ref="F5305" ca="1">IF(G5305&lt;&gt;"",INDIRECT("'"&amp;G5305&amp;"'!"&amp;H5305),"")</f>
        <v>0</v>
      </c>
      <c r="G5305" s="1533" t="s">
        <v>6773</v>
      </c>
      <c r="H5305" s="2" t="s">
        <v>5383</v>
      </c>
    </row>
    <row r="5306" spans="1:11" x14ac:dyDescent="0.2">
      <c r="A5306">
        <v>5301</v>
      </c>
      <c r="B5306" s="7">
        <f>'EstRev 6-11'!D121</f>
        <v>0</v>
      </c>
      <c r="C5306" s="3">
        <f t="shared" si="143"/>
        <v>5301</v>
      </c>
      <c r="E5306" s="2" t="b">
        <f t="shared" ca="1" si="142"/>
        <v>1</v>
      </c>
      <c r="F5306" s="2" cm="1">
        <f t="array" aca="1" ref="F5306" ca="1">IF(G5306&lt;&gt;"",INDIRECT("'"&amp;G5306&amp;"'!"&amp;H5306),"")</f>
        <v>0</v>
      </c>
      <c r="G5306" s="1533" t="s">
        <v>6773</v>
      </c>
      <c r="H5306" s="2" t="s">
        <v>5384</v>
      </c>
    </row>
    <row r="5307" spans="1:11" x14ac:dyDescent="0.2">
      <c r="A5307" s="1">
        <v>5302</v>
      </c>
      <c r="D5307" s="4"/>
      <c r="E5307" s="2" t="b">
        <f t="shared" ca="1" si="142"/>
        <v>1</v>
      </c>
      <c r="F5307" s="2" t="str" cm="1">
        <f t="array" aca="1" ref="F5307" ca="1">IF(G5307&lt;&gt;"",INDIRECT("'"&amp;G5307&amp;"'!"&amp;H5307),"")</f>
        <v/>
      </c>
      <c r="G5307" s="1533"/>
      <c r="I5307" s="4"/>
      <c r="J5307" s="4"/>
      <c r="K5307" s="4"/>
    </row>
    <row r="5308" spans="1:11" x14ac:dyDescent="0.2">
      <c r="A5308" s="1">
        <v>5303</v>
      </c>
      <c r="D5308" s="4"/>
      <c r="E5308" s="2" t="b">
        <f t="shared" ca="1" si="142"/>
        <v>1</v>
      </c>
      <c r="F5308" s="2" t="str" cm="1">
        <f t="array" aca="1" ref="F5308" ca="1">IF(G5308&lt;&gt;"",INDIRECT("'"&amp;G5308&amp;"'!"&amp;H5308),"")</f>
        <v/>
      </c>
      <c r="G5308" s="1533"/>
      <c r="I5308" s="4"/>
      <c r="J5308" s="4"/>
      <c r="K5308" s="4"/>
    </row>
    <row r="5309" spans="1:11" x14ac:dyDescent="0.2">
      <c r="A5309" s="1">
        <v>5304</v>
      </c>
      <c r="D5309" s="4"/>
      <c r="E5309" s="2" t="b">
        <f t="shared" ca="1" si="142"/>
        <v>1</v>
      </c>
      <c r="F5309" s="2" t="str" cm="1">
        <f t="array" aca="1" ref="F5309" ca="1">IF(G5309&lt;&gt;"",INDIRECT("'"&amp;G5309&amp;"'!"&amp;H5309),"")</f>
        <v/>
      </c>
      <c r="G5309" s="1533"/>
      <c r="I5309" s="4"/>
      <c r="J5309" s="4"/>
      <c r="K5309" s="4"/>
    </row>
    <row r="5310" spans="1:11" x14ac:dyDescent="0.2">
      <c r="A5310" s="1">
        <v>5305</v>
      </c>
      <c r="D5310" s="4"/>
      <c r="E5310" s="2" t="b">
        <f t="shared" ca="1" si="142"/>
        <v>1</v>
      </c>
      <c r="F5310" s="2" t="str" cm="1">
        <f t="array" aca="1" ref="F5310" ca="1">IF(G5310&lt;&gt;"",INDIRECT("'"&amp;G5310&amp;"'!"&amp;H5310),"")</f>
        <v/>
      </c>
      <c r="G5310" s="1533"/>
      <c r="I5310" s="4"/>
      <c r="J5310" s="4"/>
      <c r="K5310" s="4"/>
    </row>
    <row r="5311" spans="1:11" x14ac:dyDescent="0.2">
      <c r="A5311">
        <v>5306</v>
      </c>
      <c r="B5311" s="7">
        <f>'EstRev 6-11'!D124</f>
        <v>0</v>
      </c>
      <c r="C5311" s="3">
        <f t="shared" si="143"/>
        <v>5306</v>
      </c>
      <c r="E5311" s="2" t="b">
        <f t="shared" ca="1" si="142"/>
        <v>1</v>
      </c>
      <c r="F5311" s="2" cm="1">
        <f t="array" aca="1" ref="F5311" ca="1">IF(G5311&lt;&gt;"",INDIRECT("'"&amp;G5311&amp;"'!"&amp;H5311),"")</f>
        <v>0</v>
      </c>
      <c r="G5311" s="1533" t="s">
        <v>6773</v>
      </c>
      <c r="H5311" s="2" t="s">
        <v>5141</v>
      </c>
    </row>
    <row r="5312" spans="1:11" x14ac:dyDescent="0.2">
      <c r="A5312">
        <v>5307</v>
      </c>
      <c r="B5312" s="7">
        <f>'EstRev 6-11'!D129</f>
        <v>0</v>
      </c>
      <c r="C5312" s="3">
        <f t="shared" si="143"/>
        <v>5307</v>
      </c>
      <c r="E5312" s="2" t="b">
        <f t="shared" ca="1" si="142"/>
        <v>1</v>
      </c>
      <c r="F5312" s="2" cm="1">
        <f t="array" aca="1" ref="F5312" ca="1">IF(G5312&lt;&gt;"",INDIRECT("'"&amp;G5312&amp;"'!"&amp;H5312),"")</f>
        <v>0</v>
      </c>
      <c r="G5312" s="1533" t="s">
        <v>6773</v>
      </c>
      <c r="H5312" s="2" t="s">
        <v>5061</v>
      </c>
    </row>
    <row r="5313" spans="1:11" x14ac:dyDescent="0.2">
      <c r="A5313">
        <v>5308</v>
      </c>
      <c r="B5313" s="7">
        <f>'EstRev 6-11'!D134</f>
        <v>0</v>
      </c>
      <c r="C5313" s="3">
        <f t="shared" si="143"/>
        <v>5308</v>
      </c>
      <c r="E5313" s="2" t="b">
        <f t="shared" ca="1" si="142"/>
        <v>1</v>
      </c>
      <c r="F5313" s="2" cm="1">
        <f t="array" aca="1" ref="F5313" ca="1">IF(G5313&lt;&gt;"",INDIRECT("'"&amp;G5313&amp;"'!"&amp;H5313),"")</f>
        <v>0</v>
      </c>
      <c r="G5313" s="1533" t="s">
        <v>6773</v>
      </c>
      <c r="H5313" s="2" t="s">
        <v>4930</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33" t="s">
        <v>6773</v>
      </c>
      <c r="H5314" s="2" t="s">
        <v>5385</v>
      </c>
    </row>
    <row r="5315" spans="1:11" x14ac:dyDescent="0.2">
      <c r="A5315" s="1">
        <v>5310</v>
      </c>
      <c r="D5315" s="4"/>
      <c r="E5315" s="2" t="b">
        <f t="shared" ca="1" si="144"/>
        <v>1</v>
      </c>
      <c r="F5315" s="2" t="str" cm="1">
        <f t="array" aca="1" ref="F5315" ca="1">IF(G5315&lt;&gt;"",INDIRECT("'"&amp;G5315&amp;"'!"&amp;H5315),"")</f>
        <v/>
      </c>
      <c r="G5315" s="1533"/>
      <c r="I5315" s="4"/>
      <c r="J5315" s="4"/>
      <c r="K5315" s="4"/>
    </row>
    <row r="5316" spans="1:11" x14ac:dyDescent="0.2">
      <c r="A5316" s="1">
        <v>5311</v>
      </c>
      <c r="D5316" s="3" t="s">
        <v>299</v>
      </c>
      <c r="E5316" s="2" t="b">
        <f t="shared" ca="1" si="144"/>
        <v>1</v>
      </c>
      <c r="F5316" s="2" t="str" cm="1">
        <f t="array" aca="1" ref="F5316" ca="1">IF(G5316&lt;&gt;"",INDIRECT("'"&amp;G5316&amp;"'!"&amp;H5316),"")</f>
        <v/>
      </c>
      <c r="G5316" s="1533"/>
    </row>
    <row r="5317" spans="1:11" x14ac:dyDescent="0.2">
      <c r="A5317" s="1">
        <v>5312</v>
      </c>
      <c r="D5317" s="3" t="s">
        <v>299</v>
      </c>
      <c r="E5317" s="2" t="b">
        <f t="shared" ca="1" si="144"/>
        <v>1</v>
      </c>
      <c r="F5317" s="2" t="str" cm="1">
        <f t="array" aca="1" ref="F5317" ca="1">IF(G5317&lt;&gt;"",INDIRECT("'"&amp;G5317&amp;"'!"&amp;H5317),"")</f>
        <v/>
      </c>
      <c r="G5317" s="1533"/>
    </row>
    <row r="5318" spans="1:11" x14ac:dyDescent="0.2">
      <c r="A5318">
        <v>5313</v>
      </c>
      <c r="B5318" s="7">
        <f>'EstRev 6-11'!D137</f>
        <v>0</v>
      </c>
      <c r="C5318" s="3">
        <f t="shared" si="143"/>
        <v>5313</v>
      </c>
      <c r="E5318" s="2" t="b">
        <f t="shared" ca="1" si="144"/>
        <v>1</v>
      </c>
      <c r="F5318" s="2" cm="1">
        <f t="array" aca="1" ref="F5318" ca="1">IF(G5318&lt;&gt;"",INDIRECT("'"&amp;G5318&amp;"'!"&amp;H5318),"")</f>
        <v>0</v>
      </c>
      <c r="G5318" s="1533" t="s">
        <v>6773</v>
      </c>
      <c r="H5318" s="2" t="s">
        <v>5386</v>
      </c>
    </row>
    <row r="5319" spans="1:11" x14ac:dyDescent="0.2">
      <c r="A5319">
        <v>5314</v>
      </c>
      <c r="B5319" s="7">
        <f>'EstRev 6-11'!D138</f>
        <v>0</v>
      </c>
      <c r="C5319" s="3">
        <f t="shared" si="143"/>
        <v>5314</v>
      </c>
      <c r="E5319" s="2" t="b">
        <f t="shared" ca="1" si="144"/>
        <v>1</v>
      </c>
      <c r="F5319" s="2" cm="1">
        <f t="array" aca="1" ref="F5319" ca="1">IF(G5319&lt;&gt;"",INDIRECT("'"&amp;G5319&amp;"'!"&amp;H5319),"")</f>
        <v>0</v>
      </c>
      <c r="G5319" s="1533" t="s">
        <v>6773</v>
      </c>
      <c r="H5319" s="2" t="s">
        <v>5387</v>
      </c>
    </row>
    <row r="5320" spans="1:11" x14ac:dyDescent="0.2">
      <c r="A5320" s="1">
        <v>5315</v>
      </c>
      <c r="D5320" s="4"/>
      <c r="E5320" s="2" t="b">
        <f t="shared" ca="1" si="144"/>
        <v>1</v>
      </c>
      <c r="F5320" s="2" t="str" cm="1">
        <f t="array" aca="1" ref="F5320" ca="1">IF(G5320&lt;&gt;"",INDIRECT("'"&amp;G5320&amp;"'!"&amp;H5320),"")</f>
        <v/>
      </c>
      <c r="G5320" s="1533"/>
      <c r="I5320" s="4"/>
      <c r="J5320" s="4"/>
      <c r="K5320" s="4"/>
    </row>
    <row r="5321" spans="1:11" x14ac:dyDescent="0.2">
      <c r="A5321" s="1">
        <v>5316</v>
      </c>
      <c r="D5321" s="4"/>
      <c r="E5321" s="2" t="b">
        <f t="shared" ca="1" si="144"/>
        <v>1</v>
      </c>
      <c r="F5321" s="2" t="str" cm="1">
        <f t="array" aca="1" ref="F5321" ca="1">IF(G5321&lt;&gt;"",INDIRECT("'"&amp;G5321&amp;"'!"&amp;H5321),"")</f>
        <v/>
      </c>
      <c r="G5321" s="1533"/>
      <c r="I5321" s="4"/>
      <c r="J5321" s="4"/>
      <c r="K5321" s="4"/>
    </row>
    <row r="5322" spans="1:11" x14ac:dyDescent="0.2">
      <c r="A5322" s="1">
        <v>5317</v>
      </c>
      <c r="D5322" s="4"/>
      <c r="E5322" s="2" t="b">
        <f t="shared" ca="1" si="144"/>
        <v>1</v>
      </c>
      <c r="F5322" s="2" t="str" cm="1">
        <f t="array" aca="1" ref="F5322" ca="1">IF(G5322&lt;&gt;"",INDIRECT("'"&amp;G5322&amp;"'!"&amp;H5322),"")</f>
        <v/>
      </c>
      <c r="G5322" s="1533"/>
      <c r="I5322" s="4"/>
      <c r="J5322" s="4"/>
      <c r="K5322" s="4"/>
    </row>
    <row r="5323" spans="1:11" x14ac:dyDescent="0.2">
      <c r="A5323" s="1">
        <v>5318</v>
      </c>
      <c r="D5323" s="4"/>
      <c r="E5323" s="2" t="b">
        <f t="shared" ca="1" si="144"/>
        <v>1</v>
      </c>
      <c r="F5323" s="2" t="str" cm="1">
        <f t="array" aca="1" ref="F5323" ca="1">IF(G5323&lt;&gt;"",INDIRECT("'"&amp;G5323&amp;"'!"&amp;H5323),"")</f>
        <v/>
      </c>
      <c r="G5323" s="1533"/>
      <c r="I5323" s="4"/>
      <c r="J5323" s="4"/>
      <c r="K5323" s="4"/>
    </row>
    <row r="5324" spans="1:11" x14ac:dyDescent="0.2">
      <c r="A5324" s="1">
        <v>5319</v>
      </c>
      <c r="D5324" s="4"/>
      <c r="E5324" s="2" t="b">
        <f t="shared" ca="1" si="144"/>
        <v>1</v>
      </c>
      <c r="F5324" s="2" t="str" cm="1">
        <f t="array" aca="1" ref="F5324" ca="1">IF(G5324&lt;&gt;"",INDIRECT("'"&amp;G5324&amp;"'!"&amp;H5324),"")</f>
        <v/>
      </c>
      <c r="G5324" s="1533"/>
      <c r="I5324" s="4"/>
      <c r="J5324" s="4"/>
      <c r="K5324" s="4"/>
    </row>
    <row r="5325" spans="1:11" x14ac:dyDescent="0.2">
      <c r="A5325" s="1">
        <v>5320</v>
      </c>
      <c r="D5325" s="4"/>
      <c r="E5325" s="2" t="b">
        <f t="shared" ca="1" si="144"/>
        <v>1</v>
      </c>
      <c r="F5325" s="2" t="str" cm="1">
        <f t="array" aca="1" ref="F5325" ca="1">IF(G5325&lt;&gt;"",INDIRECT("'"&amp;G5325&amp;"'!"&amp;H5325),"")</f>
        <v/>
      </c>
      <c r="G5325" s="1533"/>
      <c r="I5325" s="4"/>
      <c r="J5325" s="4"/>
      <c r="K5325" s="4"/>
    </row>
    <row r="5326" spans="1:11" x14ac:dyDescent="0.2">
      <c r="A5326" s="1">
        <v>5321</v>
      </c>
      <c r="D5326" s="4"/>
      <c r="E5326" s="2" t="b">
        <f t="shared" ca="1" si="144"/>
        <v>1</v>
      </c>
      <c r="F5326" s="2" t="str" cm="1">
        <f t="array" aca="1" ref="F5326" ca="1">IF(G5326&lt;&gt;"",INDIRECT("'"&amp;G5326&amp;"'!"&amp;H5326),"")</f>
        <v/>
      </c>
      <c r="G5326" s="1533"/>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33" t="s">
        <v>6773</v>
      </c>
      <c r="H5327" s="2" t="s">
        <v>5388</v>
      </c>
    </row>
    <row r="5328" spans="1:11" x14ac:dyDescent="0.2">
      <c r="A5328">
        <v>5323</v>
      </c>
      <c r="B5328" s="7">
        <f>'EstRev 6-11'!D150</f>
        <v>0</v>
      </c>
      <c r="C5328" s="3">
        <f t="shared" si="145"/>
        <v>5323</v>
      </c>
      <c r="E5328" s="2" t="b">
        <f t="shared" ca="1" si="144"/>
        <v>1</v>
      </c>
      <c r="F5328" s="2" cm="1">
        <f t="array" aca="1" ref="F5328" ca="1">IF(G5328&lt;&gt;"",INDIRECT("'"&amp;G5328&amp;"'!"&amp;H5328),"")</f>
        <v>0</v>
      </c>
      <c r="G5328" s="1533" t="s">
        <v>6773</v>
      </c>
      <c r="H5328" s="2" t="s">
        <v>5389</v>
      </c>
    </row>
    <row r="5329" spans="1:11" x14ac:dyDescent="0.2">
      <c r="A5329" s="1">
        <v>5324</v>
      </c>
      <c r="D5329" s="4"/>
      <c r="E5329" s="2" t="b">
        <f t="shared" ca="1" si="144"/>
        <v>1</v>
      </c>
      <c r="F5329" s="2" t="str" cm="1">
        <f t="array" aca="1" ref="F5329" ca="1">IF(G5329&lt;&gt;"",INDIRECT("'"&amp;G5329&amp;"'!"&amp;H5329),"")</f>
        <v/>
      </c>
      <c r="G5329" s="1533"/>
      <c r="I5329" s="4"/>
      <c r="J5329" s="4"/>
      <c r="K5329" s="4"/>
    </row>
    <row r="5330" spans="1:11" x14ac:dyDescent="0.2">
      <c r="A5330" s="1">
        <v>5325</v>
      </c>
      <c r="D5330" s="4"/>
      <c r="E5330" s="2" t="b">
        <f t="shared" ca="1" si="144"/>
        <v>1</v>
      </c>
      <c r="F5330" s="2" t="str" cm="1">
        <f t="array" aca="1" ref="F5330" ca="1">IF(G5330&lt;&gt;"",INDIRECT("'"&amp;G5330&amp;"'!"&amp;H5330),"")</f>
        <v/>
      </c>
      <c r="G5330" s="1533"/>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33" t="s">
        <v>6773</v>
      </c>
      <c r="H5331" s="2" t="s">
        <v>5390</v>
      </c>
    </row>
    <row r="5332" spans="1:11" x14ac:dyDescent="0.2">
      <c r="A5332" s="1">
        <v>5327</v>
      </c>
      <c r="D5332" s="4"/>
      <c r="E5332" s="2" t="b">
        <f t="shared" ca="1" si="144"/>
        <v>1</v>
      </c>
      <c r="F5332" s="2" t="str" cm="1">
        <f t="array" aca="1" ref="F5332" ca="1">IF(G5332&lt;&gt;"",INDIRECT("'"&amp;G5332&amp;"'!"&amp;H5332),"")</f>
        <v/>
      </c>
      <c r="G5332" s="1533"/>
      <c r="I5332" s="4"/>
      <c r="J5332" s="4"/>
      <c r="K5332" s="4"/>
    </row>
    <row r="5333" spans="1:11" x14ac:dyDescent="0.2">
      <c r="A5333" s="1">
        <v>5328</v>
      </c>
      <c r="D5333" s="4"/>
      <c r="E5333" s="2" t="b">
        <f t="shared" ca="1" si="144"/>
        <v>1</v>
      </c>
      <c r="F5333" s="2" t="str" cm="1">
        <f t="array" aca="1" ref="F5333" ca="1">IF(G5333&lt;&gt;"",INDIRECT("'"&amp;G5333&amp;"'!"&amp;H5333),"")</f>
        <v/>
      </c>
      <c r="G5333" s="1533"/>
      <c r="I5333" s="4"/>
      <c r="J5333" s="4"/>
      <c r="K5333" s="4"/>
    </row>
    <row r="5334" spans="1:11" x14ac:dyDescent="0.2">
      <c r="A5334" s="1">
        <v>5329</v>
      </c>
      <c r="D5334" s="4"/>
      <c r="E5334" s="2" t="b">
        <f t="shared" ca="1" si="144"/>
        <v>1</v>
      </c>
      <c r="F5334" s="2" t="str" cm="1">
        <f t="array" aca="1" ref="F5334" ca="1">IF(G5334&lt;&gt;"",INDIRECT("'"&amp;G5334&amp;"'!"&amp;H5334),"")</f>
        <v/>
      </c>
      <c r="G5334" s="1533"/>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33" t="s">
        <v>6773</v>
      </c>
      <c r="H5335" s="2" t="s">
        <v>5391</v>
      </c>
    </row>
    <row r="5336" spans="1:11" x14ac:dyDescent="0.2">
      <c r="A5336" s="1">
        <v>5331</v>
      </c>
      <c r="D5336" s="4"/>
      <c r="E5336" s="2" t="b">
        <f t="shared" ca="1" si="144"/>
        <v>1</v>
      </c>
      <c r="F5336" s="2" t="str" cm="1">
        <f t="array" aca="1" ref="F5336" ca="1">IF(G5336&lt;&gt;"",INDIRECT("'"&amp;G5336&amp;"'!"&amp;H5336),"")</f>
        <v/>
      </c>
      <c r="G5336" s="1533"/>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33" t="s">
        <v>6773</v>
      </c>
      <c r="H5337" s="2" t="s">
        <v>4630</v>
      </c>
    </row>
    <row r="5338" spans="1:11" x14ac:dyDescent="0.2">
      <c r="A5338">
        <v>5333</v>
      </c>
      <c r="B5338" s="7">
        <f>'EstRev 6-11'!D157</f>
        <v>0</v>
      </c>
      <c r="C5338" s="3">
        <f t="shared" si="145"/>
        <v>5333</v>
      </c>
      <c r="E5338" s="2" t="b">
        <f t="shared" ca="1" si="144"/>
        <v>1</v>
      </c>
      <c r="F5338" s="2" cm="1">
        <f t="array" aca="1" ref="F5338" ca="1">IF(G5338&lt;&gt;"",INDIRECT("'"&amp;G5338&amp;"'!"&amp;H5338),"")</f>
        <v>0</v>
      </c>
      <c r="G5338" s="1533" t="s">
        <v>6773</v>
      </c>
      <c r="H5338" s="2" t="s">
        <v>5392</v>
      </c>
    </row>
    <row r="5339" spans="1:11" x14ac:dyDescent="0.2">
      <c r="A5339">
        <v>5334</v>
      </c>
      <c r="B5339" s="7">
        <f>'EstRev 6-11'!D159</f>
        <v>0</v>
      </c>
      <c r="C5339" s="3">
        <f t="shared" si="145"/>
        <v>5334</v>
      </c>
      <c r="E5339" s="2" t="b">
        <f t="shared" ca="1" si="144"/>
        <v>1</v>
      </c>
      <c r="F5339" s="2" cm="1">
        <f t="array" aca="1" ref="F5339" ca="1">IF(G5339&lt;&gt;"",INDIRECT("'"&amp;G5339&amp;"'!"&amp;H5339),"")</f>
        <v>0</v>
      </c>
      <c r="G5339" s="1533" t="s">
        <v>6773</v>
      </c>
      <c r="H5339" s="2" t="s">
        <v>5393</v>
      </c>
    </row>
    <row r="5340" spans="1:11" x14ac:dyDescent="0.2">
      <c r="A5340" s="1">
        <v>5335</v>
      </c>
      <c r="D5340" s="4"/>
      <c r="E5340" s="2" t="b">
        <f t="shared" ca="1" si="144"/>
        <v>1</v>
      </c>
      <c r="F5340" s="2" t="str" cm="1">
        <f t="array" aca="1" ref="F5340" ca="1">IF(G5340&lt;&gt;"",INDIRECT("'"&amp;G5340&amp;"'!"&amp;H5340),"")</f>
        <v/>
      </c>
      <c r="G5340" s="1533"/>
      <c r="I5340" s="4"/>
      <c r="J5340" s="4"/>
      <c r="K5340" s="4"/>
    </row>
    <row r="5341" spans="1:11" x14ac:dyDescent="0.2">
      <c r="A5341" s="1">
        <v>5336</v>
      </c>
      <c r="D5341" s="4"/>
      <c r="E5341" s="2" t="b">
        <f t="shared" ca="1" si="144"/>
        <v>1</v>
      </c>
      <c r="F5341" s="2" t="str" cm="1">
        <f t="array" aca="1" ref="F5341" ca="1">IF(G5341&lt;&gt;"",INDIRECT("'"&amp;G5341&amp;"'!"&amp;H5341),"")</f>
        <v/>
      </c>
      <c r="G5341" s="1533"/>
      <c r="I5341" s="4"/>
      <c r="J5341" s="4"/>
      <c r="K5341" s="4"/>
    </row>
    <row r="5342" spans="1:11" x14ac:dyDescent="0.2">
      <c r="A5342" s="1">
        <v>5337</v>
      </c>
      <c r="D5342" s="4"/>
      <c r="E5342" s="2" t="b">
        <f t="shared" ca="1" si="144"/>
        <v>1</v>
      </c>
      <c r="F5342" s="2" t="str" cm="1">
        <f t="array" aca="1" ref="F5342" ca="1">IF(G5342&lt;&gt;"",INDIRECT("'"&amp;G5342&amp;"'!"&amp;H5342),"")</f>
        <v/>
      </c>
      <c r="G5342" s="1533"/>
      <c r="I5342" s="4"/>
      <c r="J5342" s="4"/>
      <c r="K5342" s="4"/>
    </row>
    <row r="5343" spans="1:11" x14ac:dyDescent="0.2">
      <c r="A5343" s="1">
        <v>5338</v>
      </c>
      <c r="D5343" s="4"/>
      <c r="E5343" s="2" t="b">
        <f t="shared" ca="1" si="144"/>
        <v>1</v>
      </c>
      <c r="F5343" s="2" t="str" cm="1">
        <f t="array" aca="1" ref="F5343" ca="1">IF(G5343&lt;&gt;"",INDIRECT("'"&amp;G5343&amp;"'!"&amp;H5343),"")</f>
        <v/>
      </c>
      <c r="G5343" s="1533"/>
      <c r="I5343" s="4"/>
      <c r="J5343" s="4"/>
      <c r="K5343" s="4"/>
    </row>
    <row r="5344" spans="1:11" x14ac:dyDescent="0.2">
      <c r="A5344" s="1">
        <v>5339</v>
      </c>
      <c r="D5344" s="4"/>
      <c r="E5344" s="2" t="b">
        <f t="shared" ca="1" si="144"/>
        <v>1</v>
      </c>
      <c r="F5344" s="2" t="str" cm="1">
        <f t="array" aca="1" ref="F5344" ca="1">IF(G5344&lt;&gt;"",INDIRECT("'"&amp;G5344&amp;"'!"&amp;H5344),"")</f>
        <v/>
      </c>
      <c r="G5344" s="1533"/>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33" t="s">
        <v>6773</v>
      </c>
      <c r="H5345" s="2" t="s">
        <v>5394</v>
      </c>
    </row>
    <row r="5346" spans="1:11" x14ac:dyDescent="0.2">
      <c r="A5346" s="1">
        <v>5341</v>
      </c>
      <c r="D5346" s="4"/>
      <c r="E5346" s="2" t="b">
        <f t="shared" ca="1" si="144"/>
        <v>1</v>
      </c>
      <c r="F5346" s="2" t="str" cm="1">
        <f t="array" aca="1" ref="F5346" ca="1">IF(G5346&lt;&gt;"",INDIRECT("'"&amp;G5346&amp;"'!"&amp;H5346),"")</f>
        <v/>
      </c>
      <c r="G5346" s="1533"/>
      <c r="I5346" s="4"/>
      <c r="J5346" s="4"/>
      <c r="K5346" s="4"/>
    </row>
    <row r="5347" spans="1:11" x14ac:dyDescent="0.2">
      <c r="A5347" s="1">
        <v>5342</v>
      </c>
      <c r="D5347" s="4"/>
      <c r="E5347" s="2" t="b">
        <f t="shared" ca="1" si="144"/>
        <v>1</v>
      </c>
      <c r="F5347" s="2" t="str" cm="1">
        <f t="array" aca="1" ref="F5347" ca="1">IF(G5347&lt;&gt;"",INDIRECT("'"&amp;G5347&amp;"'!"&amp;H5347),"")</f>
        <v/>
      </c>
      <c r="G5347" s="1533"/>
      <c r="I5347" s="4"/>
      <c r="J5347" s="4"/>
      <c r="K5347" s="4"/>
    </row>
    <row r="5348" spans="1:11" x14ac:dyDescent="0.2">
      <c r="A5348" s="1">
        <v>5343</v>
      </c>
      <c r="D5348" s="4"/>
      <c r="E5348" s="2" t="b">
        <f t="shared" ca="1" si="144"/>
        <v>1</v>
      </c>
      <c r="F5348" s="2" t="str" cm="1">
        <f t="array" aca="1" ref="F5348" ca="1">IF(G5348&lt;&gt;"",INDIRECT("'"&amp;G5348&amp;"'!"&amp;H5348),"")</f>
        <v/>
      </c>
      <c r="G5348" s="1533"/>
      <c r="I5348" s="4"/>
      <c r="J5348" s="4"/>
      <c r="K5348" s="4"/>
    </row>
    <row r="5349" spans="1:11" x14ac:dyDescent="0.2">
      <c r="A5349" s="1">
        <v>5344</v>
      </c>
      <c r="D5349" s="4"/>
      <c r="E5349" s="2" t="b">
        <f t="shared" ca="1" si="144"/>
        <v>1</v>
      </c>
      <c r="F5349" s="2" t="str" cm="1">
        <f t="array" aca="1" ref="F5349" ca="1">IF(G5349&lt;&gt;"",INDIRECT("'"&amp;G5349&amp;"'!"&amp;H5349),"")</f>
        <v/>
      </c>
      <c r="G5349" s="1533"/>
      <c r="I5349" s="4"/>
      <c r="J5349" s="4"/>
      <c r="K5349" s="4"/>
    </row>
    <row r="5350" spans="1:11" x14ac:dyDescent="0.2">
      <c r="A5350" s="1">
        <v>5345</v>
      </c>
      <c r="D5350" s="4"/>
      <c r="E5350" s="2" t="b">
        <f t="shared" ca="1" si="144"/>
        <v>1</v>
      </c>
      <c r="F5350" s="2" t="str" cm="1">
        <f t="array" aca="1" ref="F5350" ca="1">IF(G5350&lt;&gt;"",INDIRECT("'"&amp;G5350&amp;"'!"&amp;H5350),"")</f>
        <v/>
      </c>
      <c r="G5350" s="1533"/>
      <c r="I5350" s="4"/>
      <c r="J5350" s="4"/>
      <c r="K5350" s="4"/>
    </row>
    <row r="5351" spans="1:11" x14ac:dyDescent="0.2">
      <c r="A5351" s="1">
        <v>5346</v>
      </c>
      <c r="D5351" s="3" t="s">
        <v>299</v>
      </c>
      <c r="E5351" s="2" t="b">
        <f t="shared" ca="1" si="144"/>
        <v>1</v>
      </c>
      <c r="F5351" s="2" t="str" cm="1">
        <f t="array" aca="1" ref="F5351" ca="1">IF(G5351&lt;&gt;"",INDIRECT("'"&amp;G5351&amp;"'!"&amp;H5351),"")</f>
        <v/>
      </c>
      <c r="G5351" s="1533"/>
    </row>
    <row r="5352" spans="1:11" x14ac:dyDescent="0.2">
      <c r="A5352" s="1">
        <v>5347</v>
      </c>
      <c r="D5352" s="4"/>
      <c r="E5352" s="2" t="b">
        <f t="shared" ca="1" si="144"/>
        <v>1</v>
      </c>
      <c r="F5352" s="2" t="str" cm="1">
        <f t="array" aca="1" ref="F5352" ca="1">IF(G5352&lt;&gt;"",INDIRECT("'"&amp;G5352&amp;"'!"&amp;H5352),"")</f>
        <v/>
      </c>
      <c r="G5352" s="1533"/>
      <c r="I5352" s="4"/>
      <c r="J5352" s="4"/>
      <c r="K5352" s="4"/>
    </row>
    <row r="5353" spans="1:11" x14ac:dyDescent="0.2">
      <c r="A5353" s="1">
        <v>5348</v>
      </c>
      <c r="D5353" s="4"/>
      <c r="E5353" s="2" t="b">
        <f t="shared" ca="1" si="144"/>
        <v>1</v>
      </c>
      <c r="F5353" s="2" t="str" cm="1">
        <f t="array" aca="1" ref="F5353" ca="1">IF(G5353&lt;&gt;"",INDIRECT("'"&amp;G5353&amp;"'!"&amp;H5353),"")</f>
        <v/>
      </c>
      <c r="G5353" s="1533"/>
      <c r="I5353" s="4"/>
      <c r="J5353" s="4"/>
      <c r="K5353" s="4"/>
    </row>
    <row r="5354" spans="1:11" x14ac:dyDescent="0.2">
      <c r="A5354" s="1">
        <v>5349</v>
      </c>
      <c r="D5354" s="3" t="s">
        <v>299</v>
      </c>
      <c r="E5354" s="2" t="b">
        <f t="shared" ca="1" si="144"/>
        <v>1</v>
      </c>
      <c r="F5354" s="2" t="str" cm="1">
        <f t="array" aca="1" ref="F5354" ca="1">IF(G5354&lt;&gt;"",INDIRECT("'"&amp;G5354&amp;"'!"&amp;H5354),"")</f>
        <v/>
      </c>
      <c r="G5354" s="1533"/>
    </row>
    <row r="5355" spans="1:11" x14ac:dyDescent="0.2">
      <c r="A5355" s="1">
        <v>5350</v>
      </c>
      <c r="D5355" s="3" t="s">
        <v>299</v>
      </c>
      <c r="E5355" s="2" t="b">
        <f t="shared" ca="1" si="144"/>
        <v>1</v>
      </c>
      <c r="F5355" s="2" t="str" cm="1">
        <f t="array" aca="1" ref="F5355" ca="1">IF(G5355&lt;&gt;"",INDIRECT("'"&amp;G5355&amp;"'!"&amp;H5355),"")</f>
        <v/>
      </c>
      <c r="G5355" s="1533"/>
    </row>
    <row r="5356" spans="1:11" x14ac:dyDescent="0.2">
      <c r="A5356">
        <v>5351</v>
      </c>
      <c r="B5356" s="7">
        <f>'EstRev 6-11'!D171</f>
        <v>0</v>
      </c>
      <c r="C5356" s="3">
        <f t="shared" si="145"/>
        <v>5351</v>
      </c>
      <c r="E5356" s="2" t="b">
        <f t="shared" ca="1" si="144"/>
        <v>1</v>
      </c>
      <c r="F5356" s="2" cm="1">
        <f t="array" aca="1" ref="F5356" ca="1">IF(G5356&lt;&gt;"",INDIRECT("'"&amp;G5356&amp;"'!"&amp;H5356),"")</f>
        <v>0</v>
      </c>
      <c r="G5356" s="1533" t="s">
        <v>6773</v>
      </c>
      <c r="H5356" s="2" t="s">
        <v>5395</v>
      </c>
    </row>
    <row r="5357" spans="1:11" x14ac:dyDescent="0.2">
      <c r="A5357" s="1">
        <v>5352</v>
      </c>
      <c r="D5357" s="4"/>
      <c r="E5357" s="2" t="b">
        <f t="shared" ca="1" si="144"/>
        <v>1</v>
      </c>
      <c r="F5357" s="2" t="str" cm="1">
        <f t="array" aca="1" ref="F5357" ca="1">IF(G5357&lt;&gt;"",INDIRECT("'"&amp;G5357&amp;"'!"&amp;H5357),"")</f>
        <v/>
      </c>
      <c r="G5357" s="1533"/>
      <c r="I5357" s="4"/>
      <c r="J5357" s="4"/>
      <c r="K5357" s="4"/>
    </row>
    <row r="5358" spans="1:11" x14ac:dyDescent="0.2">
      <c r="A5358" s="1">
        <v>5353</v>
      </c>
      <c r="D5358" s="4"/>
      <c r="E5358" s="2" t="b">
        <f t="shared" ca="1" si="144"/>
        <v>1</v>
      </c>
      <c r="F5358" s="2" t="str" cm="1">
        <f t="array" aca="1" ref="F5358" ca="1">IF(G5358&lt;&gt;"",INDIRECT("'"&amp;G5358&amp;"'!"&amp;H5358),"")</f>
        <v/>
      </c>
      <c r="G5358" s="1533"/>
      <c r="I5358" s="4"/>
      <c r="J5358" s="4"/>
      <c r="K5358" s="4"/>
    </row>
    <row r="5359" spans="1:11" x14ac:dyDescent="0.2">
      <c r="A5359" s="1">
        <v>5354</v>
      </c>
      <c r="D5359" s="4"/>
      <c r="E5359" s="2" t="b">
        <f t="shared" ca="1" si="144"/>
        <v>1</v>
      </c>
      <c r="F5359" s="2" t="str" cm="1">
        <f t="array" aca="1" ref="F5359" ca="1">IF(G5359&lt;&gt;"",INDIRECT("'"&amp;G5359&amp;"'!"&amp;H5359),"")</f>
        <v/>
      </c>
      <c r="G5359" s="1533"/>
      <c r="I5359" s="4"/>
      <c r="J5359" s="4"/>
      <c r="K5359" s="4"/>
    </row>
    <row r="5360" spans="1:11" x14ac:dyDescent="0.2">
      <c r="A5360" s="1">
        <v>5355</v>
      </c>
      <c r="D5360" s="4"/>
      <c r="E5360" s="2" t="b">
        <f t="shared" ca="1" si="144"/>
        <v>1</v>
      </c>
      <c r="F5360" s="2" t="str" cm="1">
        <f t="array" aca="1" ref="F5360" ca="1">IF(G5360&lt;&gt;"",INDIRECT("'"&amp;G5360&amp;"'!"&amp;H5360),"")</f>
        <v/>
      </c>
      <c r="G5360" s="1533"/>
      <c r="I5360" s="4"/>
      <c r="J5360" s="4"/>
      <c r="K5360" s="4"/>
    </row>
    <row r="5361" spans="1:11" x14ac:dyDescent="0.2">
      <c r="A5361" s="1">
        <v>5356</v>
      </c>
      <c r="D5361" s="4"/>
      <c r="E5361" s="2" t="b">
        <f t="shared" ca="1" si="144"/>
        <v>1</v>
      </c>
      <c r="F5361" s="2" t="str" cm="1">
        <f t="array" aca="1" ref="F5361" ca="1">IF(G5361&lt;&gt;"",INDIRECT("'"&amp;G5361&amp;"'!"&amp;H5361),"")</f>
        <v/>
      </c>
      <c r="G5361" s="1533"/>
      <c r="I5361" s="4"/>
      <c r="J5361" s="4"/>
      <c r="K5361" s="4"/>
    </row>
    <row r="5362" spans="1:11" x14ac:dyDescent="0.2">
      <c r="A5362" s="1">
        <v>5357</v>
      </c>
      <c r="D5362" s="4"/>
      <c r="E5362" s="2" t="b">
        <f t="shared" ca="1" si="144"/>
        <v>1</v>
      </c>
      <c r="F5362" s="2" t="str" cm="1">
        <f t="array" aca="1" ref="F5362" ca="1">IF(G5362&lt;&gt;"",INDIRECT("'"&amp;G5362&amp;"'!"&amp;H5362),"")</f>
        <v/>
      </c>
      <c r="G5362" s="1533"/>
      <c r="I5362" s="4"/>
      <c r="J5362" s="4"/>
      <c r="K5362" s="4"/>
    </row>
    <row r="5363" spans="1:11" x14ac:dyDescent="0.2">
      <c r="A5363" s="1">
        <v>5358</v>
      </c>
      <c r="D5363" s="4"/>
      <c r="E5363" s="2" t="b">
        <f t="shared" ca="1" si="144"/>
        <v>1</v>
      </c>
      <c r="F5363" s="2" t="str" cm="1">
        <f t="array" aca="1" ref="F5363" ca="1">IF(G5363&lt;&gt;"",INDIRECT("'"&amp;G5363&amp;"'!"&amp;H5363),"")</f>
        <v/>
      </c>
      <c r="G5363" s="1533"/>
      <c r="I5363" s="4"/>
      <c r="J5363" s="4"/>
      <c r="K5363" s="4"/>
    </row>
    <row r="5364" spans="1:11" x14ac:dyDescent="0.2">
      <c r="A5364" s="1">
        <v>5359</v>
      </c>
      <c r="D5364" s="4"/>
      <c r="E5364" s="2" t="b">
        <f t="shared" ca="1" si="144"/>
        <v>1</v>
      </c>
      <c r="F5364" s="2" t="str" cm="1">
        <f t="array" aca="1" ref="F5364" ca="1">IF(G5364&lt;&gt;"",INDIRECT("'"&amp;G5364&amp;"'!"&amp;H5364),"")</f>
        <v/>
      </c>
      <c r="G5364" s="1533"/>
      <c r="I5364" s="4"/>
      <c r="J5364" s="4"/>
      <c r="K5364" s="4"/>
    </row>
    <row r="5365" spans="1:11" x14ac:dyDescent="0.2">
      <c r="A5365">
        <v>5360</v>
      </c>
      <c r="B5365" s="7">
        <f>'EstRev 6-11'!D172</f>
        <v>0</v>
      </c>
      <c r="C5365" s="3">
        <f t="shared" si="145"/>
        <v>5360</v>
      </c>
      <c r="E5365" s="2" t="b">
        <f t="shared" ca="1" si="144"/>
        <v>1</v>
      </c>
      <c r="F5365" s="2" cm="1">
        <f t="array" aca="1" ref="F5365" ca="1">IF(G5365&lt;&gt;"",INDIRECT("'"&amp;G5365&amp;"'!"&amp;H5365),"")</f>
        <v>0</v>
      </c>
      <c r="G5365" s="1533" t="s">
        <v>6773</v>
      </c>
      <c r="H5365" s="2" t="s">
        <v>5396</v>
      </c>
    </row>
    <row r="5366" spans="1:11" x14ac:dyDescent="0.2">
      <c r="A5366">
        <v>5361</v>
      </c>
      <c r="B5366" s="7">
        <f>'EstRev 6-11'!D175</f>
        <v>0</v>
      </c>
      <c r="C5366" s="3">
        <f t="shared" si="145"/>
        <v>5361</v>
      </c>
      <c r="E5366" s="2" t="b">
        <f t="shared" ca="1" si="144"/>
        <v>1</v>
      </c>
      <c r="F5366" s="2" cm="1">
        <f t="array" aca="1" ref="F5366" ca="1">IF(G5366&lt;&gt;"",INDIRECT("'"&amp;G5366&amp;"'!"&amp;H5366),"")</f>
        <v>0</v>
      </c>
      <c r="G5366" s="1533" t="s">
        <v>6773</v>
      </c>
      <c r="H5366" s="2" t="s">
        <v>5397</v>
      </c>
    </row>
    <row r="5367" spans="1:11" x14ac:dyDescent="0.2">
      <c r="A5367">
        <v>5362</v>
      </c>
      <c r="B5367" s="7">
        <f>'EstRev 6-11'!D177</f>
        <v>0</v>
      </c>
      <c r="C5367" s="3">
        <f t="shared" si="145"/>
        <v>5362</v>
      </c>
      <c r="E5367" s="2" t="b">
        <f t="shared" ca="1" si="144"/>
        <v>1</v>
      </c>
      <c r="F5367" s="2" cm="1">
        <f t="array" aca="1" ref="F5367" ca="1">IF(G5367&lt;&gt;"",INDIRECT("'"&amp;G5367&amp;"'!"&amp;H5367),"")</f>
        <v>0</v>
      </c>
      <c r="G5367" s="1533" t="s">
        <v>6773</v>
      </c>
      <c r="H5367" s="2" t="s">
        <v>5398</v>
      </c>
    </row>
    <row r="5368" spans="1:11" x14ac:dyDescent="0.2">
      <c r="A5368">
        <v>5363</v>
      </c>
      <c r="B5368" s="7">
        <f>'EstRev 6-11'!D180</f>
        <v>0</v>
      </c>
      <c r="C5368" s="3">
        <f t="shared" si="145"/>
        <v>5363</v>
      </c>
      <c r="E5368" s="2" t="b">
        <f t="shared" ca="1" si="144"/>
        <v>1</v>
      </c>
      <c r="F5368" s="2" cm="1">
        <f t="array" aca="1" ref="F5368" ca="1">IF(G5368&lt;&gt;"",INDIRECT("'"&amp;G5368&amp;"'!"&amp;H5368),"")</f>
        <v>0</v>
      </c>
      <c r="G5368" s="1533" t="s">
        <v>6773</v>
      </c>
      <c r="H5368" s="2" t="s">
        <v>5399</v>
      </c>
    </row>
    <row r="5369" spans="1:11" x14ac:dyDescent="0.2">
      <c r="A5369">
        <v>5364</v>
      </c>
      <c r="B5369" s="7">
        <f>'EstRev 6-11'!D183</f>
        <v>0</v>
      </c>
      <c r="C5369" s="3">
        <f t="shared" si="145"/>
        <v>5364</v>
      </c>
      <c r="E5369" s="2" t="b">
        <f t="shared" ca="1" si="144"/>
        <v>1</v>
      </c>
      <c r="F5369" s="2" cm="1">
        <f t="array" aca="1" ref="F5369" ca="1">IF(G5369&lt;&gt;"",INDIRECT("'"&amp;G5369&amp;"'!"&amp;H5369),"")</f>
        <v>0</v>
      </c>
      <c r="G5369" s="1533" t="s">
        <v>6773</v>
      </c>
      <c r="H5369" s="2" t="s">
        <v>5400</v>
      </c>
    </row>
    <row r="5370" spans="1:11" x14ac:dyDescent="0.2">
      <c r="A5370">
        <v>5365</v>
      </c>
      <c r="B5370" s="7">
        <f>'EstRev 6-11'!D186</f>
        <v>0</v>
      </c>
      <c r="C5370" s="3">
        <f t="shared" si="145"/>
        <v>5365</v>
      </c>
      <c r="E5370" s="2" t="b">
        <f t="shared" ca="1" si="144"/>
        <v>1</v>
      </c>
      <c r="F5370" s="2" cm="1">
        <f t="array" aca="1" ref="F5370" ca="1">IF(G5370&lt;&gt;"",INDIRECT("'"&amp;G5370&amp;"'!"&amp;H5370),"")</f>
        <v>0</v>
      </c>
      <c r="G5370" s="1533" t="s">
        <v>6773</v>
      </c>
      <c r="H5370" s="2" t="s">
        <v>4705</v>
      </c>
    </row>
    <row r="5371" spans="1:11" x14ac:dyDescent="0.2">
      <c r="A5371" s="1">
        <v>5366</v>
      </c>
      <c r="D5371" s="4"/>
      <c r="E5371" s="2" t="b">
        <f t="shared" ca="1" si="144"/>
        <v>1</v>
      </c>
      <c r="F5371" s="2" t="str" cm="1">
        <f t="array" aca="1" ref="F5371" ca="1">IF(G5371&lt;&gt;"",INDIRECT("'"&amp;G5371&amp;"'!"&amp;H5371),"")</f>
        <v/>
      </c>
      <c r="G5371" s="1533"/>
      <c r="I5371" s="4"/>
      <c r="J5371" s="4"/>
      <c r="K5371" s="4"/>
    </row>
    <row r="5372" spans="1:11" x14ac:dyDescent="0.2">
      <c r="A5372" s="1">
        <v>5367</v>
      </c>
      <c r="D5372" s="4"/>
      <c r="E5372" s="2" t="b">
        <f t="shared" ca="1" si="144"/>
        <v>1</v>
      </c>
      <c r="F5372" s="2" t="str" cm="1">
        <f t="array" aca="1" ref="F5372" ca="1">IF(G5372&lt;&gt;"",INDIRECT("'"&amp;G5372&amp;"'!"&amp;H5372),"")</f>
        <v/>
      </c>
      <c r="G5372" s="1533"/>
      <c r="I5372" s="4"/>
      <c r="J5372" s="4"/>
      <c r="K5372" s="4"/>
    </row>
    <row r="5373" spans="1:11" x14ac:dyDescent="0.2">
      <c r="A5373" s="1">
        <v>5368</v>
      </c>
      <c r="D5373" s="4"/>
      <c r="E5373" s="2" t="b">
        <f t="shared" ca="1" si="144"/>
        <v>1</v>
      </c>
      <c r="F5373" s="2" t="str" cm="1">
        <f t="array" aca="1" ref="F5373" ca="1">IF(G5373&lt;&gt;"",INDIRECT("'"&amp;G5373&amp;"'!"&amp;H5373),"")</f>
        <v/>
      </c>
      <c r="G5373" s="1533"/>
      <c r="I5373" s="4"/>
      <c r="J5373" s="4"/>
      <c r="K5373" s="4"/>
    </row>
    <row r="5374" spans="1:11" x14ac:dyDescent="0.2">
      <c r="A5374" s="1">
        <v>5369</v>
      </c>
      <c r="D5374" s="4"/>
      <c r="E5374" s="2" t="b">
        <f t="shared" ca="1" si="144"/>
        <v>1</v>
      </c>
      <c r="F5374" s="2" t="str" cm="1">
        <f t="array" aca="1" ref="F5374" ca="1">IF(G5374&lt;&gt;"",INDIRECT("'"&amp;G5374&amp;"'!"&amp;H5374),"")</f>
        <v/>
      </c>
      <c r="G5374" s="1533"/>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33" t="s">
        <v>6773</v>
      </c>
      <c r="H5375" s="2" t="s">
        <v>5401</v>
      </c>
    </row>
    <row r="5376" spans="1:11" x14ac:dyDescent="0.2">
      <c r="A5376">
        <v>5371</v>
      </c>
      <c r="B5376" s="7">
        <f>'EstRev 6-11'!D203</f>
        <v>0</v>
      </c>
      <c r="C5376" s="3">
        <f t="shared" si="145"/>
        <v>5371</v>
      </c>
      <c r="E5376" s="2" t="b">
        <f t="shared" ca="1" si="144"/>
        <v>1</v>
      </c>
      <c r="F5376" s="2" cm="1">
        <f t="array" aca="1" ref="F5376" ca="1">IF(G5376&lt;&gt;"",INDIRECT("'"&amp;G5376&amp;"'!"&amp;H5376),"")</f>
        <v>0</v>
      </c>
      <c r="G5376" s="1533" t="s">
        <v>6773</v>
      </c>
      <c r="H5376" s="2" t="s">
        <v>5402</v>
      </c>
    </row>
    <row r="5377" spans="1:11" x14ac:dyDescent="0.2">
      <c r="A5377" s="1">
        <v>5372</v>
      </c>
      <c r="D5377" s="4"/>
      <c r="E5377" s="2" t="b">
        <f t="shared" ca="1" si="144"/>
        <v>1</v>
      </c>
      <c r="F5377" s="2" t="str" cm="1">
        <f t="array" aca="1" ref="F5377" ca="1">IF(G5377&lt;&gt;"",INDIRECT("'"&amp;G5377&amp;"'!"&amp;H5377),"")</f>
        <v/>
      </c>
      <c r="G5377" s="1533"/>
      <c r="I5377" s="4"/>
      <c r="J5377" s="4"/>
      <c r="K5377" s="4"/>
    </row>
    <row r="5378" spans="1:11" x14ac:dyDescent="0.2">
      <c r="A5378" s="1">
        <v>5373</v>
      </c>
      <c r="D5378" s="4"/>
      <c r="E5378" s="2" t="b">
        <f t="shared" ref="E5378:E5441" ca="1" si="146">F5378=B5378</f>
        <v>1</v>
      </c>
      <c r="F5378" s="2" t="str" cm="1">
        <f t="array" aca="1" ref="F5378" ca="1">IF(G5378&lt;&gt;"",INDIRECT("'"&amp;G5378&amp;"'!"&amp;H5378),"")</f>
        <v/>
      </c>
      <c r="G5378" s="1533"/>
      <c r="I5378" s="4"/>
      <c r="J5378" s="4"/>
      <c r="K5378" s="4"/>
    </row>
    <row r="5379" spans="1:11" x14ac:dyDescent="0.2">
      <c r="A5379" s="1">
        <v>5374</v>
      </c>
      <c r="D5379" s="4"/>
      <c r="E5379" s="2" t="b">
        <f t="shared" ca="1" si="146"/>
        <v>1</v>
      </c>
      <c r="F5379" s="2" t="str" cm="1">
        <f t="array" aca="1" ref="F5379" ca="1">IF(G5379&lt;&gt;"",INDIRECT("'"&amp;G5379&amp;"'!"&amp;H5379),"")</f>
        <v/>
      </c>
      <c r="G5379" s="1533"/>
      <c r="I5379" s="4"/>
      <c r="J5379" s="4"/>
      <c r="K5379" s="4"/>
    </row>
    <row r="5380" spans="1:11" x14ac:dyDescent="0.2">
      <c r="A5380" s="1">
        <v>5375</v>
      </c>
      <c r="D5380" s="3" t="s">
        <v>299</v>
      </c>
      <c r="E5380" s="2" t="b">
        <f t="shared" ca="1" si="146"/>
        <v>1</v>
      </c>
      <c r="F5380" s="2" t="str" cm="1">
        <f t="array" aca="1" ref="F5380" ca="1">IF(G5380&lt;&gt;"",INDIRECT("'"&amp;G5380&amp;"'!"&amp;H5380),"")</f>
        <v/>
      </c>
      <c r="G5380" s="1533"/>
    </row>
    <row r="5381" spans="1:11" x14ac:dyDescent="0.2">
      <c r="A5381" s="1">
        <v>5376</v>
      </c>
      <c r="D5381" s="3" t="s">
        <v>299</v>
      </c>
      <c r="E5381" s="2" t="b">
        <f t="shared" ca="1" si="146"/>
        <v>1</v>
      </c>
      <c r="F5381" s="2" t="str" cm="1">
        <f t="array" aca="1" ref="F5381" ca="1">IF(G5381&lt;&gt;"",INDIRECT("'"&amp;G5381&amp;"'!"&amp;H5381),"")</f>
        <v/>
      </c>
      <c r="G5381" s="1533"/>
    </row>
    <row r="5382" spans="1:11" x14ac:dyDescent="0.2">
      <c r="A5382" s="1">
        <v>5377</v>
      </c>
      <c r="D5382" s="3" t="s">
        <v>653</v>
      </c>
      <c r="E5382" s="2" t="b">
        <f t="shared" ca="1" si="146"/>
        <v>1</v>
      </c>
      <c r="F5382" s="2" t="str" cm="1">
        <f t="array" aca="1" ref="F5382" ca="1">IF(G5382&lt;&gt;"",INDIRECT("'"&amp;G5382&amp;"'!"&amp;H5382),"")</f>
        <v/>
      </c>
      <c r="G5382" s="1533"/>
    </row>
    <row r="5383" spans="1:11" x14ac:dyDescent="0.2">
      <c r="A5383">
        <v>5378</v>
      </c>
      <c r="B5383" s="7">
        <f>'EstRev 6-11'!D204</f>
        <v>0</v>
      </c>
      <c r="C5383" s="3">
        <f t="shared" si="145"/>
        <v>5378</v>
      </c>
      <c r="E5383" s="2" t="b">
        <f t="shared" ca="1" si="146"/>
        <v>1</v>
      </c>
      <c r="F5383" s="2" cm="1">
        <f t="array" aca="1" ref="F5383" ca="1">IF(G5383&lt;&gt;"",INDIRECT("'"&amp;G5383&amp;"'!"&amp;H5383),"")</f>
        <v>0</v>
      </c>
      <c r="G5383" s="1533" t="s">
        <v>6773</v>
      </c>
      <c r="H5383" s="2" t="s">
        <v>5403</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33" t="s">
        <v>6773</v>
      </c>
      <c r="H5384" s="2" t="s">
        <v>5404</v>
      </c>
    </row>
    <row r="5385" spans="1:11" x14ac:dyDescent="0.2">
      <c r="A5385" s="1">
        <v>5380</v>
      </c>
      <c r="D5385" s="3" t="s">
        <v>299</v>
      </c>
      <c r="E5385" s="2" t="b">
        <f t="shared" ca="1" si="146"/>
        <v>1</v>
      </c>
      <c r="F5385" s="2" t="str" cm="1">
        <f t="array" aca="1" ref="F5385" ca="1">IF(G5385&lt;&gt;"",INDIRECT("'"&amp;G5385&amp;"'!"&amp;H5385),"")</f>
        <v/>
      </c>
      <c r="G5385" s="1533"/>
    </row>
    <row r="5386" spans="1:11" x14ac:dyDescent="0.2">
      <c r="A5386" s="1">
        <v>5381</v>
      </c>
      <c r="D5386" s="4"/>
      <c r="E5386" s="2" t="b">
        <f t="shared" ca="1" si="146"/>
        <v>1</v>
      </c>
      <c r="F5386" s="2" t="str" cm="1">
        <f t="array" aca="1" ref="F5386" ca="1">IF(G5386&lt;&gt;"",INDIRECT("'"&amp;G5386&amp;"'!"&amp;H5386),"")</f>
        <v/>
      </c>
      <c r="G5386" s="1533"/>
      <c r="I5386" s="4"/>
      <c r="J5386" s="4"/>
      <c r="K5386" s="4"/>
    </row>
    <row r="5387" spans="1:11" x14ac:dyDescent="0.2">
      <c r="A5387" s="1">
        <v>5382</v>
      </c>
      <c r="D5387" s="4"/>
      <c r="E5387" s="2" t="b">
        <f t="shared" ca="1" si="146"/>
        <v>1</v>
      </c>
      <c r="F5387" s="2" t="str" cm="1">
        <f t="array" aca="1" ref="F5387" ca="1">IF(G5387&lt;&gt;"",INDIRECT("'"&amp;G5387&amp;"'!"&amp;H5387),"")</f>
        <v/>
      </c>
      <c r="G5387" s="1533"/>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33" t="s">
        <v>6773</v>
      </c>
      <c r="H5388" s="2" t="s">
        <v>5405</v>
      </c>
    </row>
    <row r="5389" spans="1:11" x14ac:dyDescent="0.2">
      <c r="A5389" s="1">
        <v>5384</v>
      </c>
      <c r="D5389" s="4"/>
      <c r="E5389" s="2" t="b">
        <f t="shared" ca="1" si="146"/>
        <v>1</v>
      </c>
      <c r="F5389" s="2" t="str" cm="1">
        <f t="array" aca="1" ref="F5389" ca="1">IF(G5389&lt;&gt;"",INDIRECT("'"&amp;G5389&amp;"'!"&amp;H5389),"")</f>
        <v/>
      </c>
      <c r="G5389" s="1533"/>
      <c r="I5389" s="4"/>
      <c r="J5389" s="4"/>
      <c r="K5389" s="4"/>
    </row>
    <row r="5390" spans="1:11" x14ac:dyDescent="0.2">
      <c r="A5390" s="1">
        <v>5385</v>
      </c>
      <c r="D5390" s="4"/>
      <c r="E5390" s="2" t="b">
        <f t="shared" ca="1" si="146"/>
        <v>1</v>
      </c>
      <c r="F5390" s="2" t="str" cm="1">
        <f t="array" aca="1" ref="F5390" ca="1">IF(G5390&lt;&gt;"",INDIRECT("'"&amp;G5390&amp;"'!"&amp;H5390),"")</f>
        <v/>
      </c>
      <c r="G5390" s="1533"/>
      <c r="I5390" s="4"/>
      <c r="J5390" s="4"/>
      <c r="K5390" s="4"/>
    </row>
    <row r="5391" spans="1:11" x14ac:dyDescent="0.2">
      <c r="A5391" s="1">
        <v>5386</v>
      </c>
      <c r="D5391" s="4"/>
      <c r="E5391" s="2" t="b">
        <f t="shared" ca="1" si="146"/>
        <v>1</v>
      </c>
      <c r="F5391" s="2" t="str" cm="1">
        <f t="array" aca="1" ref="F5391" ca="1">IF(G5391&lt;&gt;"",INDIRECT("'"&amp;G5391&amp;"'!"&amp;H5391),"")</f>
        <v/>
      </c>
      <c r="G5391" s="1533"/>
      <c r="I5391" s="4"/>
      <c r="J5391" s="4"/>
      <c r="K5391" s="4"/>
    </row>
    <row r="5392" spans="1:11" x14ac:dyDescent="0.2">
      <c r="A5392" s="1">
        <v>5387</v>
      </c>
      <c r="D5392" s="4"/>
      <c r="E5392" s="2" t="b">
        <f t="shared" ca="1" si="146"/>
        <v>1</v>
      </c>
      <c r="F5392" s="2" t="str" cm="1">
        <f t="array" aca="1" ref="F5392" ca="1">IF(G5392&lt;&gt;"",INDIRECT("'"&amp;G5392&amp;"'!"&amp;H5392),"")</f>
        <v/>
      </c>
      <c r="G5392" s="1533"/>
      <c r="I5392" s="4"/>
      <c r="J5392" s="4"/>
      <c r="K5392" s="4"/>
    </row>
    <row r="5393" spans="1:11" x14ac:dyDescent="0.2">
      <c r="A5393" s="1">
        <v>5388</v>
      </c>
      <c r="D5393" s="4"/>
      <c r="E5393" s="2" t="b">
        <f t="shared" ca="1" si="146"/>
        <v>1</v>
      </c>
      <c r="F5393" s="2" t="str" cm="1">
        <f t="array" aca="1" ref="F5393" ca="1">IF(G5393&lt;&gt;"",INDIRECT("'"&amp;G5393&amp;"'!"&amp;H5393),"")</f>
        <v/>
      </c>
      <c r="G5393" s="1533"/>
      <c r="I5393" s="4"/>
      <c r="J5393" s="4"/>
      <c r="K5393" s="4"/>
    </row>
    <row r="5394" spans="1:11" x14ac:dyDescent="0.2">
      <c r="A5394" s="1">
        <v>5389</v>
      </c>
      <c r="D5394" s="4"/>
      <c r="E5394" s="2" t="b">
        <f t="shared" ca="1" si="146"/>
        <v>1</v>
      </c>
      <c r="F5394" s="2" t="str" cm="1">
        <f t="array" aca="1" ref="F5394" ca="1">IF(G5394&lt;&gt;"",INDIRECT("'"&amp;G5394&amp;"'!"&amp;H5394),"")</f>
        <v/>
      </c>
      <c r="G5394" s="1533"/>
      <c r="I5394" s="4"/>
      <c r="J5394" s="4"/>
      <c r="K5394" s="4"/>
    </row>
    <row r="5395" spans="1:11" x14ac:dyDescent="0.2">
      <c r="A5395" s="1">
        <v>5390</v>
      </c>
      <c r="D5395" s="4"/>
      <c r="E5395" s="2" t="b">
        <f t="shared" ca="1" si="146"/>
        <v>1</v>
      </c>
      <c r="F5395" s="2" t="str" cm="1">
        <f t="array" aca="1" ref="F5395" ca="1">IF(G5395&lt;&gt;"",INDIRECT("'"&amp;G5395&amp;"'!"&amp;H5395),"")</f>
        <v/>
      </c>
      <c r="G5395" s="1533"/>
      <c r="I5395" s="4"/>
      <c r="J5395" s="4"/>
      <c r="K5395" s="4"/>
    </row>
    <row r="5396" spans="1:11" x14ac:dyDescent="0.2">
      <c r="A5396" s="1">
        <v>5391</v>
      </c>
      <c r="D5396" s="4"/>
      <c r="E5396" s="2" t="b">
        <f t="shared" ca="1" si="146"/>
        <v>1</v>
      </c>
      <c r="F5396" s="2" t="str" cm="1">
        <f t="array" aca="1" ref="F5396" ca="1">IF(G5396&lt;&gt;"",INDIRECT("'"&amp;G5396&amp;"'!"&amp;H5396),"")</f>
        <v/>
      </c>
      <c r="G5396" s="1533"/>
      <c r="I5396" s="4"/>
      <c r="J5396" s="4"/>
      <c r="K5396" s="4"/>
    </row>
    <row r="5397" spans="1:11" x14ac:dyDescent="0.2">
      <c r="A5397" s="1">
        <v>5392</v>
      </c>
      <c r="D5397" s="4"/>
      <c r="E5397" s="2" t="b">
        <f t="shared" ca="1" si="146"/>
        <v>1</v>
      </c>
      <c r="F5397" s="2" t="str" cm="1">
        <f t="array" aca="1" ref="F5397" ca="1">IF(G5397&lt;&gt;"",INDIRECT("'"&amp;G5397&amp;"'!"&amp;H5397),"")</f>
        <v/>
      </c>
      <c r="G5397" s="1533"/>
      <c r="I5397" s="4"/>
      <c r="J5397" s="4"/>
      <c r="K5397" s="4"/>
    </row>
    <row r="5398" spans="1:11" x14ac:dyDescent="0.2">
      <c r="A5398" s="1">
        <v>5393</v>
      </c>
      <c r="D5398" s="4"/>
      <c r="E5398" s="2" t="b">
        <f t="shared" ca="1" si="146"/>
        <v>1</v>
      </c>
      <c r="F5398" s="2" t="str" cm="1">
        <f t="array" aca="1" ref="F5398" ca="1">IF(G5398&lt;&gt;"",INDIRECT("'"&amp;G5398&amp;"'!"&amp;H5398),"")</f>
        <v/>
      </c>
      <c r="G5398" s="1533"/>
      <c r="I5398" s="4"/>
      <c r="J5398" s="4"/>
      <c r="K5398" s="4"/>
    </row>
    <row r="5399" spans="1:11" x14ac:dyDescent="0.2">
      <c r="A5399" s="1">
        <v>5394</v>
      </c>
      <c r="D5399" s="4"/>
      <c r="E5399" s="2" t="b">
        <f t="shared" ca="1" si="146"/>
        <v>1</v>
      </c>
      <c r="F5399" s="2" t="str" cm="1">
        <f t="array" aca="1" ref="F5399" ca="1">IF(G5399&lt;&gt;"",INDIRECT("'"&amp;G5399&amp;"'!"&amp;H5399),"")</f>
        <v/>
      </c>
      <c r="G5399" s="1533"/>
      <c r="I5399" s="4"/>
      <c r="J5399" s="4"/>
      <c r="K5399" s="4"/>
    </row>
    <row r="5400" spans="1:11" x14ac:dyDescent="0.2">
      <c r="A5400" s="1">
        <v>5395</v>
      </c>
      <c r="D5400" s="4"/>
      <c r="E5400" s="2" t="b">
        <f t="shared" ca="1" si="146"/>
        <v>1</v>
      </c>
      <c r="F5400" s="2" t="str" cm="1">
        <f t="array" aca="1" ref="F5400" ca="1">IF(G5400&lt;&gt;"",INDIRECT("'"&amp;G5400&amp;"'!"&amp;H5400),"")</f>
        <v/>
      </c>
      <c r="G5400" s="1533"/>
      <c r="I5400" s="4"/>
      <c r="J5400" s="4"/>
      <c r="K5400" s="4"/>
    </row>
    <row r="5401" spans="1:11" x14ac:dyDescent="0.2">
      <c r="A5401" s="1">
        <v>5396</v>
      </c>
      <c r="D5401" s="4"/>
      <c r="E5401" s="2" t="b">
        <f t="shared" ca="1" si="146"/>
        <v>1</v>
      </c>
      <c r="F5401" s="2" t="str" cm="1">
        <f t="array" aca="1" ref="F5401" ca="1">IF(G5401&lt;&gt;"",INDIRECT("'"&amp;G5401&amp;"'!"&amp;H5401),"")</f>
        <v/>
      </c>
      <c r="G5401" s="1533"/>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33" t="s">
        <v>6773</v>
      </c>
      <c r="H5402" s="2" t="s">
        <v>4708</v>
      </c>
    </row>
    <row r="5403" spans="1:11" x14ac:dyDescent="0.2">
      <c r="A5403">
        <v>5398</v>
      </c>
      <c r="B5403" s="7">
        <f>'EstRev 6-11'!D215</f>
        <v>0</v>
      </c>
      <c r="C5403" s="3">
        <f t="shared" si="147"/>
        <v>5398</v>
      </c>
      <c r="E5403" s="2" t="b">
        <f t="shared" ca="1" si="146"/>
        <v>1</v>
      </c>
      <c r="F5403" s="2" cm="1">
        <f t="array" aca="1" ref="F5403" ca="1">IF(G5403&lt;&gt;"",INDIRECT("'"&amp;G5403&amp;"'!"&amp;H5403),"")</f>
        <v>0</v>
      </c>
      <c r="G5403" s="1533" t="s">
        <v>6773</v>
      </c>
      <c r="H5403" s="2" t="s">
        <v>5406</v>
      </c>
    </row>
    <row r="5404" spans="1:11" x14ac:dyDescent="0.2">
      <c r="A5404" s="1">
        <v>5399</v>
      </c>
      <c r="D5404" s="4"/>
      <c r="E5404" s="2" t="b">
        <f t="shared" ca="1" si="146"/>
        <v>1</v>
      </c>
      <c r="F5404" s="2" t="str" cm="1">
        <f t="array" aca="1" ref="F5404" ca="1">IF(G5404&lt;&gt;"",INDIRECT("'"&amp;G5404&amp;"'!"&amp;H5404),"")</f>
        <v/>
      </c>
      <c r="G5404" s="1533"/>
      <c r="I5404" s="4"/>
      <c r="J5404" s="4"/>
      <c r="K5404" s="4"/>
    </row>
    <row r="5405" spans="1:11" x14ac:dyDescent="0.2">
      <c r="A5405" s="1">
        <v>5400</v>
      </c>
      <c r="D5405" s="4"/>
      <c r="E5405" s="2" t="b">
        <f t="shared" ca="1" si="146"/>
        <v>1</v>
      </c>
      <c r="F5405" s="2" t="str" cm="1">
        <f t="array" aca="1" ref="F5405" ca="1">IF(G5405&lt;&gt;"",INDIRECT("'"&amp;G5405&amp;"'!"&amp;H5405),"")</f>
        <v/>
      </c>
      <c r="G5405" s="1533"/>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33" t="s">
        <v>6773</v>
      </c>
      <c r="H5406" s="2" t="s">
        <v>5407</v>
      </c>
    </row>
    <row r="5407" spans="1:11" x14ac:dyDescent="0.2">
      <c r="A5407">
        <v>5402</v>
      </c>
      <c r="B5407" s="7">
        <f>'EstRev 6-11'!D217</f>
        <v>0</v>
      </c>
      <c r="C5407" s="3">
        <f t="shared" si="147"/>
        <v>5402</v>
      </c>
      <c r="E5407" s="2" t="b">
        <f t="shared" ca="1" si="146"/>
        <v>1</v>
      </c>
      <c r="F5407" s="2" cm="1">
        <f t="array" aca="1" ref="F5407" ca="1">IF(G5407&lt;&gt;"",INDIRECT("'"&amp;G5407&amp;"'!"&amp;H5407),"")</f>
        <v>0</v>
      </c>
      <c r="G5407" s="1533" t="s">
        <v>6773</v>
      </c>
      <c r="H5407" s="2" t="s">
        <v>5408</v>
      </c>
    </row>
    <row r="5408" spans="1:11" x14ac:dyDescent="0.2">
      <c r="A5408">
        <v>5403</v>
      </c>
      <c r="B5408" s="7">
        <f>'EstRev 6-11'!D218</f>
        <v>0</v>
      </c>
      <c r="C5408" s="3">
        <f t="shared" si="147"/>
        <v>5403</v>
      </c>
      <c r="E5408" s="2" t="b">
        <f t="shared" ca="1" si="146"/>
        <v>1</v>
      </c>
      <c r="F5408" s="2" cm="1">
        <f t="array" aca="1" ref="F5408" ca="1">IF(G5408&lt;&gt;"",INDIRECT("'"&amp;G5408&amp;"'!"&amp;H5408),"")</f>
        <v>0</v>
      </c>
      <c r="G5408" s="1533" t="s">
        <v>6773</v>
      </c>
      <c r="H5408" s="2" t="s">
        <v>5409</v>
      </c>
    </row>
    <row r="5409" spans="1:11" x14ac:dyDescent="0.2">
      <c r="A5409" s="1">
        <v>5404</v>
      </c>
      <c r="D5409" s="4"/>
      <c r="E5409" s="2" t="b">
        <f t="shared" ca="1" si="146"/>
        <v>1</v>
      </c>
      <c r="F5409" s="2" t="str" cm="1">
        <f t="array" aca="1" ref="F5409" ca="1">IF(G5409&lt;&gt;"",INDIRECT("'"&amp;G5409&amp;"'!"&amp;H5409),"")</f>
        <v/>
      </c>
      <c r="G5409" s="1533"/>
      <c r="I5409" s="4"/>
      <c r="J5409" s="4"/>
      <c r="K5409" s="4"/>
    </row>
    <row r="5410" spans="1:11" x14ac:dyDescent="0.2">
      <c r="A5410" s="1">
        <v>5405</v>
      </c>
      <c r="D5410" s="4"/>
      <c r="E5410" s="2" t="b">
        <f t="shared" ca="1" si="146"/>
        <v>1</v>
      </c>
      <c r="F5410" s="2" t="str" cm="1">
        <f t="array" aca="1" ref="F5410" ca="1">IF(G5410&lt;&gt;"",INDIRECT("'"&amp;G5410&amp;"'!"&amp;H5410),"")</f>
        <v/>
      </c>
      <c r="G5410" s="1533"/>
      <c r="I5410" s="4"/>
      <c r="J5410" s="4"/>
      <c r="K5410" s="4"/>
    </row>
    <row r="5411" spans="1:11" x14ac:dyDescent="0.2">
      <c r="A5411" s="1">
        <v>5406</v>
      </c>
      <c r="D5411" s="4"/>
      <c r="E5411" s="2" t="b">
        <f t="shared" ca="1" si="146"/>
        <v>1</v>
      </c>
      <c r="F5411" s="2" t="str" cm="1">
        <f t="array" aca="1" ref="F5411" ca="1">IF(G5411&lt;&gt;"",INDIRECT("'"&amp;G5411&amp;"'!"&amp;H5411),"")</f>
        <v/>
      </c>
      <c r="G5411" s="1533"/>
      <c r="I5411" s="4"/>
      <c r="J5411" s="4"/>
      <c r="K5411" s="4"/>
    </row>
    <row r="5412" spans="1:11" x14ac:dyDescent="0.2">
      <c r="A5412" s="1">
        <v>5407</v>
      </c>
      <c r="D5412" s="4"/>
      <c r="E5412" s="2" t="b">
        <f t="shared" ca="1" si="146"/>
        <v>1</v>
      </c>
      <c r="F5412" s="2" t="str" cm="1">
        <f t="array" aca="1" ref="F5412" ca="1">IF(G5412&lt;&gt;"",INDIRECT("'"&amp;G5412&amp;"'!"&amp;H5412),"")</f>
        <v/>
      </c>
      <c r="G5412" s="1533"/>
      <c r="I5412" s="4"/>
      <c r="J5412" s="4"/>
      <c r="K5412" s="4"/>
    </row>
    <row r="5413" spans="1:11" x14ac:dyDescent="0.2">
      <c r="A5413" s="1">
        <v>5408</v>
      </c>
      <c r="D5413" s="4"/>
      <c r="E5413" s="2" t="b">
        <f t="shared" ca="1" si="146"/>
        <v>1</v>
      </c>
      <c r="F5413" s="2" t="str" cm="1">
        <f t="array" aca="1" ref="F5413" ca="1">IF(G5413&lt;&gt;"",INDIRECT("'"&amp;G5413&amp;"'!"&amp;H5413),"")</f>
        <v/>
      </c>
      <c r="G5413" s="1533"/>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33" t="s">
        <v>6773</v>
      </c>
      <c r="H5414" s="2" t="s">
        <v>5410</v>
      </c>
    </row>
    <row r="5415" spans="1:11" x14ac:dyDescent="0.2">
      <c r="A5415" s="1">
        <v>5410</v>
      </c>
      <c r="D5415" s="4"/>
      <c r="E5415" s="2" t="b">
        <f t="shared" ca="1" si="146"/>
        <v>1</v>
      </c>
      <c r="F5415" s="2" t="str" cm="1">
        <f t="array" aca="1" ref="F5415" ca="1">IF(G5415&lt;&gt;"",INDIRECT("'"&amp;G5415&amp;"'!"&amp;H5415),"")</f>
        <v/>
      </c>
      <c r="G5415" s="1533"/>
      <c r="I5415" s="4"/>
      <c r="J5415" s="4"/>
      <c r="K5415" s="4"/>
    </row>
    <row r="5416" spans="1:11" x14ac:dyDescent="0.2">
      <c r="A5416" s="1">
        <v>5411</v>
      </c>
      <c r="D5416" s="4"/>
      <c r="E5416" s="2" t="b">
        <f t="shared" ca="1" si="146"/>
        <v>1</v>
      </c>
      <c r="F5416" s="2" t="str" cm="1">
        <f t="array" aca="1" ref="F5416" ca="1">IF(G5416&lt;&gt;"",INDIRECT("'"&amp;G5416&amp;"'!"&amp;H5416),"")</f>
        <v/>
      </c>
      <c r="G5416" s="1533"/>
      <c r="I5416" s="4"/>
      <c r="J5416" s="4"/>
      <c r="K5416" s="4"/>
    </row>
    <row r="5417" spans="1:11" x14ac:dyDescent="0.2">
      <c r="A5417" s="1">
        <v>5412</v>
      </c>
      <c r="D5417" s="4"/>
      <c r="E5417" s="2" t="b">
        <f t="shared" ca="1" si="146"/>
        <v>1</v>
      </c>
      <c r="F5417" s="2" t="str" cm="1">
        <f t="array" aca="1" ref="F5417" ca="1">IF(G5417&lt;&gt;"",INDIRECT("'"&amp;G5417&amp;"'!"&amp;H5417),"")</f>
        <v/>
      </c>
      <c r="G5417" s="1533"/>
      <c r="I5417" s="4"/>
      <c r="J5417" s="4"/>
      <c r="K5417" s="4"/>
    </row>
    <row r="5418" spans="1:11" x14ac:dyDescent="0.2">
      <c r="A5418" s="1">
        <v>5413</v>
      </c>
      <c r="D5418" s="4"/>
      <c r="E5418" s="2" t="b">
        <f t="shared" ca="1" si="146"/>
        <v>1</v>
      </c>
      <c r="F5418" s="2" t="str" cm="1">
        <f t="array" aca="1" ref="F5418" ca="1">IF(G5418&lt;&gt;"",INDIRECT("'"&amp;G5418&amp;"'!"&amp;H5418),"")</f>
        <v/>
      </c>
      <c r="G5418" s="1533"/>
      <c r="I5418" s="4"/>
      <c r="J5418" s="4"/>
      <c r="K5418" s="4"/>
    </row>
    <row r="5419" spans="1:11" x14ac:dyDescent="0.2">
      <c r="A5419" s="1">
        <v>5414</v>
      </c>
      <c r="D5419" s="3" t="s">
        <v>299</v>
      </c>
      <c r="E5419" s="2" t="b">
        <f t="shared" ca="1" si="146"/>
        <v>1</v>
      </c>
      <c r="F5419" s="2" t="str" cm="1">
        <f t="array" aca="1" ref="F5419" ca="1">IF(G5419&lt;&gt;"",INDIRECT("'"&amp;G5419&amp;"'!"&amp;H5419),"")</f>
        <v/>
      </c>
      <c r="G5419" s="1533"/>
    </row>
    <row r="5420" spans="1:11" x14ac:dyDescent="0.2">
      <c r="A5420" s="1">
        <v>5415</v>
      </c>
      <c r="D5420" s="4"/>
      <c r="E5420" s="2" t="b">
        <f t="shared" ca="1" si="146"/>
        <v>1</v>
      </c>
      <c r="F5420" s="2" t="str" cm="1">
        <f t="array" aca="1" ref="F5420" ca="1">IF(G5420&lt;&gt;"",INDIRECT("'"&amp;G5420&amp;"'!"&amp;H5420),"")</f>
        <v/>
      </c>
      <c r="G5420" s="1533"/>
      <c r="I5420" s="4"/>
      <c r="J5420" s="4"/>
      <c r="K5420" s="4"/>
    </row>
    <row r="5421" spans="1:11" x14ac:dyDescent="0.2">
      <c r="A5421" s="1">
        <v>5416</v>
      </c>
      <c r="D5421" s="4"/>
      <c r="E5421" s="2" t="b">
        <f t="shared" ca="1" si="146"/>
        <v>1</v>
      </c>
      <c r="F5421" s="2" t="str" cm="1">
        <f t="array" aca="1" ref="F5421" ca="1">IF(G5421&lt;&gt;"",INDIRECT("'"&amp;G5421&amp;"'!"&amp;H5421),"")</f>
        <v/>
      </c>
      <c r="G5421" s="1533"/>
      <c r="I5421" s="4"/>
      <c r="J5421" s="4"/>
      <c r="K5421" s="4"/>
    </row>
    <row r="5422" spans="1:11" x14ac:dyDescent="0.2">
      <c r="A5422" s="1">
        <v>5417</v>
      </c>
      <c r="D5422" s="4"/>
      <c r="E5422" s="2" t="b">
        <f t="shared" ca="1" si="146"/>
        <v>1</v>
      </c>
      <c r="F5422" s="2" t="str" cm="1">
        <f t="array" aca="1" ref="F5422" ca="1">IF(G5422&lt;&gt;"",INDIRECT("'"&amp;G5422&amp;"'!"&amp;H5422),"")</f>
        <v/>
      </c>
      <c r="G5422" s="1533"/>
      <c r="I5422" s="4"/>
      <c r="J5422" s="4"/>
      <c r="K5422" s="4"/>
    </row>
    <row r="5423" spans="1:11" x14ac:dyDescent="0.2">
      <c r="A5423" s="1">
        <v>5418</v>
      </c>
      <c r="D5423" s="4"/>
      <c r="E5423" s="2" t="b">
        <f t="shared" ca="1" si="146"/>
        <v>1</v>
      </c>
      <c r="F5423" s="2" t="str" cm="1">
        <f t="array" aca="1" ref="F5423" ca="1">IF(G5423&lt;&gt;"",INDIRECT("'"&amp;G5423&amp;"'!"&amp;H5423),"")</f>
        <v/>
      </c>
      <c r="G5423" s="1533"/>
      <c r="I5423" s="4"/>
      <c r="J5423" s="4"/>
      <c r="K5423" s="4"/>
    </row>
    <row r="5424" spans="1:11" x14ac:dyDescent="0.2">
      <c r="A5424" s="1">
        <v>5419</v>
      </c>
      <c r="D5424" s="3" t="s">
        <v>299</v>
      </c>
      <c r="E5424" s="2" t="b">
        <f t="shared" ca="1" si="146"/>
        <v>1</v>
      </c>
      <c r="F5424" s="2" t="str" cm="1">
        <f t="array" aca="1" ref="F5424" ca="1">IF(G5424&lt;&gt;"",INDIRECT("'"&amp;G5424&amp;"'!"&amp;H5424),"")</f>
        <v/>
      </c>
      <c r="G5424" s="1533"/>
    </row>
    <row r="5425" spans="1:11" x14ac:dyDescent="0.2">
      <c r="A5425" s="1">
        <v>5420</v>
      </c>
      <c r="D5425" s="3" t="s">
        <v>299</v>
      </c>
      <c r="E5425" s="2" t="b">
        <f t="shared" ca="1" si="146"/>
        <v>1</v>
      </c>
      <c r="F5425" s="2" t="str" cm="1">
        <f t="array" aca="1" ref="F5425" ca="1">IF(G5425&lt;&gt;"",INDIRECT("'"&amp;G5425&amp;"'!"&amp;H5425),"")</f>
        <v/>
      </c>
      <c r="G5425" s="1533"/>
    </row>
    <row r="5426" spans="1:11" x14ac:dyDescent="0.2">
      <c r="A5426" s="1">
        <v>5421</v>
      </c>
      <c r="D5426" s="4"/>
      <c r="E5426" s="2" t="b">
        <f t="shared" ca="1" si="146"/>
        <v>1</v>
      </c>
      <c r="F5426" s="2" t="str" cm="1">
        <f t="array" aca="1" ref="F5426" ca="1">IF(G5426&lt;&gt;"",INDIRECT("'"&amp;G5426&amp;"'!"&amp;H5426),"")</f>
        <v/>
      </c>
      <c r="G5426" s="1533"/>
      <c r="I5426" s="4"/>
      <c r="J5426" s="4"/>
      <c r="K5426" s="4"/>
    </row>
    <row r="5427" spans="1:11" x14ac:dyDescent="0.2">
      <c r="A5427" s="1">
        <v>5422</v>
      </c>
      <c r="D5427" s="4"/>
      <c r="E5427" s="2" t="b">
        <f t="shared" ca="1" si="146"/>
        <v>1</v>
      </c>
      <c r="F5427" s="2" t="str" cm="1">
        <f t="array" aca="1" ref="F5427" ca="1">IF(G5427&lt;&gt;"",INDIRECT("'"&amp;G5427&amp;"'!"&amp;H5427),"")</f>
        <v/>
      </c>
      <c r="G5427" s="1533"/>
      <c r="I5427" s="4"/>
      <c r="J5427" s="4"/>
      <c r="K5427" s="4"/>
    </row>
    <row r="5428" spans="1:11" x14ac:dyDescent="0.2">
      <c r="A5428" s="1">
        <v>5423</v>
      </c>
      <c r="D5428" s="4"/>
      <c r="E5428" s="2" t="b">
        <f t="shared" ca="1" si="146"/>
        <v>1</v>
      </c>
      <c r="F5428" s="2" t="str" cm="1">
        <f t="array" aca="1" ref="F5428" ca="1">IF(G5428&lt;&gt;"",INDIRECT("'"&amp;G5428&amp;"'!"&amp;H5428),"")</f>
        <v/>
      </c>
      <c r="G5428" s="1533"/>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33" t="s">
        <v>6773</v>
      </c>
      <c r="H5429" s="2" t="s">
        <v>5411</v>
      </c>
    </row>
    <row r="5430" spans="1:11" x14ac:dyDescent="0.2">
      <c r="A5430" s="1">
        <v>5425</v>
      </c>
      <c r="D5430" s="4"/>
      <c r="E5430" s="2" t="b">
        <f t="shared" ca="1" si="146"/>
        <v>1</v>
      </c>
      <c r="F5430" s="2" t="str" cm="1">
        <f t="array" aca="1" ref="F5430" ca="1">IF(G5430&lt;&gt;"",INDIRECT("'"&amp;G5430&amp;"'!"&amp;H5430),"")</f>
        <v/>
      </c>
      <c r="G5430" s="1533"/>
      <c r="I5430" s="4"/>
      <c r="J5430" s="4"/>
      <c r="K5430" s="4"/>
    </row>
    <row r="5431" spans="1:11" x14ac:dyDescent="0.2">
      <c r="A5431" s="1">
        <v>5426</v>
      </c>
      <c r="D5431" s="4"/>
      <c r="E5431" s="2" t="b">
        <f t="shared" ca="1" si="146"/>
        <v>1</v>
      </c>
      <c r="F5431" s="2" t="str" cm="1">
        <f t="array" aca="1" ref="F5431" ca="1">IF(G5431&lt;&gt;"",INDIRECT("'"&amp;G5431&amp;"'!"&amp;H5431),"")</f>
        <v/>
      </c>
      <c r="G5431" s="1533"/>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33" t="s">
        <v>6773</v>
      </c>
      <c r="H5432" s="2" t="s">
        <v>5412</v>
      </c>
    </row>
    <row r="5433" spans="1:11" x14ac:dyDescent="0.2">
      <c r="A5433" s="1">
        <v>5428</v>
      </c>
      <c r="D5433" s="4"/>
      <c r="E5433" s="2" t="b">
        <f t="shared" ca="1" si="146"/>
        <v>1</v>
      </c>
      <c r="F5433" s="2" t="str" cm="1">
        <f t="array" aca="1" ref="F5433" ca="1">IF(G5433&lt;&gt;"",INDIRECT("'"&amp;G5433&amp;"'!"&amp;H5433),"")</f>
        <v/>
      </c>
      <c r="G5433" s="1533"/>
      <c r="I5433" s="4"/>
      <c r="J5433" s="4"/>
      <c r="K5433" s="4"/>
    </row>
    <row r="5434" spans="1:11" x14ac:dyDescent="0.2">
      <c r="A5434" s="1">
        <v>5429</v>
      </c>
      <c r="D5434" s="4"/>
      <c r="E5434" s="2" t="b">
        <f t="shared" ca="1" si="146"/>
        <v>1</v>
      </c>
      <c r="F5434" s="2" t="str" cm="1">
        <f t="array" aca="1" ref="F5434" ca="1">IF(G5434&lt;&gt;"",INDIRECT("'"&amp;G5434&amp;"'!"&amp;H5434),"")</f>
        <v/>
      </c>
      <c r="G5434" s="1533"/>
      <c r="I5434" s="4"/>
      <c r="J5434" s="4"/>
      <c r="K5434" s="4"/>
    </row>
    <row r="5435" spans="1:11" x14ac:dyDescent="0.2">
      <c r="A5435" s="1">
        <v>5430</v>
      </c>
      <c r="D5435" s="4"/>
      <c r="E5435" s="2" t="b">
        <f t="shared" ca="1" si="146"/>
        <v>1</v>
      </c>
      <c r="F5435" s="2" t="str" cm="1">
        <f t="array" aca="1" ref="F5435" ca="1">IF(G5435&lt;&gt;"",INDIRECT("'"&amp;G5435&amp;"'!"&amp;H5435),"")</f>
        <v/>
      </c>
      <c r="G5435" s="1533"/>
      <c r="I5435" s="4"/>
      <c r="J5435" s="4"/>
      <c r="K5435" s="4"/>
    </row>
    <row r="5436" spans="1:11" x14ac:dyDescent="0.2">
      <c r="A5436" s="1">
        <v>5431</v>
      </c>
      <c r="D5436" s="4"/>
      <c r="E5436" s="2" t="b">
        <f t="shared" ca="1" si="146"/>
        <v>1</v>
      </c>
      <c r="F5436" s="2" t="str" cm="1">
        <f t="array" aca="1" ref="F5436" ca="1">IF(G5436&lt;&gt;"",INDIRECT("'"&amp;G5436&amp;"'!"&amp;H5436),"")</f>
        <v/>
      </c>
      <c r="G5436" s="1533"/>
      <c r="I5436" s="4"/>
      <c r="J5436" s="4"/>
      <c r="K5436" s="4"/>
    </row>
    <row r="5437" spans="1:11" x14ac:dyDescent="0.2">
      <c r="A5437" s="1">
        <v>5432</v>
      </c>
      <c r="D5437" s="4"/>
      <c r="E5437" s="2" t="b">
        <f t="shared" ca="1" si="146"/>
        <v>1</v>
      </c>
      <c r="F5437" s="2" t="str" cm="1">
        <f t="array" aca="1" ref="F5437" ca="1">IF(G5437&lt;&gt;"",INDIRECT("'"&amp;G5437&amp;"'!"&amp;H5437),"")</f>
        <v/>
      </c>
      <c r="G5437" s="1533"/>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33" t="s">
        <v>6773</v>
      </c>
      <c r="H5438" s="2" t="s">
        <v>4742</v>
      </c>
    </row>
    <row r="5439" spans="1:11" x14ac:dyDescent="0.2">
      <c r="A5439" s="1">
        <v>5434</v>
      </c>
      <c r="D5439" s="4"/>
      <c r="E5439" s="2" t="b">
        <f t="shared" ca="1" si="146"/>
        <v>1</v>
      </c>
      <c r="F5439" s="2" t="str" cm="1">
        <f t="array" aca="1" ref="F5439" ca="1">IF(G5439&lt;&gt;"",INDIRECT("'"&amp;G5439&amp;"'!"&amp;H5439),"")</f>
        <v/>
      </c>
      <c r="G5439" s="1533"/>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33" t="s">
        <v>6773</v>
      </c>
      <c r="H5440" s="2" t="s">
        <v>4764</v>
      </c>
    </row>
    <row r="5441" spans="1:11" x14ac:dyDescent="0.2">
      <c r="A5441" s="1">
        <v>5436</v>
      </c>
      <c r="D5441" s="4"/>
      <c r="E5441" s="2" t="b">
        <f t="shared" ca="1" si="146"/>
        <v>1</v>
      </c>
      <c r="F5441" s="2" t="str" cm="1">
        <f t="array" aca="1" ref="F5441" ca="1">IF(G5441&lt;&gt;"",INDIRECT("'"&amp;G5441&amp;"'!"&amp;H5441),"")</f>
        <v/>
      </c>
      <c r="G5441" s="1533"/>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33" t="s">
        <v>6773</v>
      </c>
      <c r="H5442" s="2" t="s">
        <v>4765</v>
      </c>
    </row>
    <row r="5443" spans="1:11" x14ac:dyDescent="0.2">
      <c r="A5443" s="1">
        <v>5438</v>
      </c>
      <c r="D5443" s="4"/>
      <c r="E5443" s="2" t="b">
        <f t="shared" ca="1" si="148"/>
        <v>1</v>
      </c>
      <c r="F5443" s="2" t="str" cm="1">
        <f t="array" aca="1" ref="F5443" ca="1">IF(G5443&lt;&gt;"",INDIRECT("'"&amp;G5443&amp;"'!"&amp;H5443),"")</f>
        <v/>
      </c>
      <c r="G5443" s="1533"/>
      <c r="I5443" s="4"/>
      <c r="J5443" s="4"/>
      <c r="K5443" s="4"/>
    </row>
    <row r="5444" spans="1:11" x14ac:dyDescent="0.2">
      <c r="A5444" s="1">
        <v>5439</v>
      </c>
      <c r="D5444" s="3" t="s">
        <v>299</v>
      </c>
      <c r="E5444" s="2" t="b">
        <f t="shared" ca="1" si="148"/>
        <v>1</v>
      </c>
      <c r="F5444" s="2" t="str" cm="1">
        <f t="array" aca="1" ref="F5444" ca="1">IF(G5444&lt;&gt;"",INDIRECT("'"&amp;G5444&amp;"'!"&amp;H5444),"")</f>
        <v/>
      </c>
      <c r="G5444" s="1533"/>
    </row>
    <row r="5445" spans="1:11" x14ac:dyDescent="0.2">
      <c r="A5445">
        <v>5440</v>
      </c>
      <c r="B5445" s="7">
        <f>'EstRev 6-11'!D270</f>
        <v>0</v>
      </c>
      <c r="C5445" s="3">
        <f t="shared" si="147"/>
        <v>5440</v>
      </c>
      <c r="E5445" s="2" t="b">
        <f t="shared" ca="1" si="148"/>
        <v>1</v>
      </c>
      <c r="F5445" s="2" cm="1">
        <f t="array" aca="1" ref="F5445" ca="1">IF(G5445&lt;&gt;"",INDIRECT("'"&amp;G5445&amp;"'!"&amp;H5445),"")</f>
        <v>0</v>
      </c>
      <c r="G5445" s="1533" t="s">
        <v>6773</v>
      </c>
      <c r="H5445" s="2" t="s">
        <v>4773</v>
      </c>
    </row>
    <row r="5446" spans="1:11" x14ac:dyDescent="0.2">
      <c r="A5446" s="1">
        <v>5441</v>
      </c>
      <c r="D5446" s="4"/>
      <c r="E5446" s="2" t="b">
        <f t="shared" ca="1" si="148"/>
        <v>1</v>
      </c>
      <c r="F5446" s="2" t="str" cm="1">
        <f t="array" aca="1" ref="F5446" ca="1">IF(G5446&lt;&gt;"",INDIRECT("'"&amp;G5446&amp;"'!"&amp;H5446),"")</f>
        <v/>
      </c>
      <c r="G5446" s="1533"/>
      <c r="I5446" s="4"/>
      <c r="J5446" s="4"/>
      <c r="K5446" s="4"/>
    </row>
    <row r="5447" spans="1:11" x14ac:dyDescent="0.2">
      <c r="A5447" s="1">
        <v>5442</v>
      </c>
      <c r="D5447" s="4"/>
      <c r="E5447" s="2" t="b">
        <f t="shared" ca="1" si="148"/>
        <v>1</v>
      </c>
      <c r="F5447" s="2" t="str" cm="1">
        <f t="array" aca="1" ref="F5447" ca="1">IF(G5447&lt;&gt;"",INDIRECT("'"&amp;G5447&amp;"'!"&amp;H5447),"")</f>
        <v/>
      </c>
      <c r="G5447" s="1533"/>
      <c r="I5447" s="4"/>
      <c r="J5447" s="4"/>
      <c r="K5447" s="4"/>
    </row>
    <row r="5448" spans="1:11" x14ac:dyDescent="0.2">
      <c r="A5448" s="1">
        <v>5443</v>
      </c>
      <c r="D5448" s="4"/>
      <c r="E5448" s="2" t="b">
        <f t="shared" ca="1" si="148"/>
        <v>1</v>
      </c>
      <c r="F5448" s="2" t="str" cm="1">
        <f t="array" aca="1" ref="F5448" ca="1">IF(G5448&lt;&gt;"",INDIRECT("'"&amp;G5448&amp;"'!"&amp;H5448),"")</f>
        <v/>
      </c>
      <c r="G5448" s="1533"/>
      <c r="I5448" s="4"/>
      <c r="J5448" s="4"/>
      <c r="K5448" s="4"/>
    </row>
    <row r="5449" spans="1:11" x14ac:dyDescent="0.2">
      <c r="A5449" s="1">
        <v>5444</v>
      </c>
      <c r="D5449" s="4"/>
      <c r="E5449" s="2" t="b">
        <f t="shared" ca="1" si="148"/>
        <v>1</v>
      </c>
      <c r="F5449" s="2" t="str" cm="1">
        <f t="array" aca="1" ref="F5449" ca="1">IF(G5449&lt;&gt;"",INDIRECT("'"&amp;G5449&amp;"'!"&amp;H5449),"")</f>
        <v/>
      </c>
      <c r="G5449" s="1533"/>
      <c r="I5449" s="4"/>
      <c r="J5449" s="4"/>
      <c r="K5449" s="4"/>
    </row>
    <row r="5450" spans="1:11" x14ac:dyDescent="0.2">
      <c r="A5450" s="1">
        <v>5445</v>
      </c>
      <c r="D5450" s="4"/>
      <c r="E5450" s="2" t="b">
        <f t="shared" ca="1" si="148"/>
        <v>1</v>
      </c>
      <c r="F5450" s="2" t="str" cm="1">
        <f t="array" aca="1" ref="F5450" ca="1">IF(G5450&lt;&gt;"",INDIRECT("'"&amp;G5450&amp;"'!"&amp;H5450),"")</f>
        <v/>
      </c>
      <c r="G5450" s="1533"/>
      <c r="I5450" s="4"/>
      <c r="J5450" s="4"/>
      <c r="K5450" s="4"/>
    </row>
    <row r="5451" spans="1:11" x14ac:dyDescent="0.2">
      <c r="A5451">
        <v>5446</v>
      </c>
      <c r="B5451" s="7">
        <f>'EstRev 6-11'!D271</f>
        <v>0</v>
      </c>
      <c r="C5451" s="3">
        <f t="shared" ref="C5451:C5511" si="149">A5451-B5451</f>
        <v>5446</v>
      </c>
      <c r="E5451" s="2" t="b">
        <f t="shared" ca="1" si="148"/>
        <v>1</v>
      </c>
      <c r="F5451" s="2" cm="1">
        <f t="array" aca="1" ref="F5451" ca="1">IF(G5451&lt;&gt;"",INDIRECT("'"&amp;G5451&amp;"'!"&amp;H5451),"")</f>
        <v>0</v>
      </c>
      <c r="G5451" s="1533" t="s">
        <v>6773</v>
      </c>
      <c r="H5451" s="2" t="s">
        <v>4774</v>
      </c>
    </row>
    <row r="5452" spans="1:11" x14ac:dyDescent="0.2">
      <c r="A5452">
        <v>5447</v>
      </c>
      <c r="B5452" s="7">
        <f>'EstRev 6-11'!D272</f>
        <v>9200000</v>
      </c>
      <c r="C5452" s="3">
        <f t="shared" si="149"/>
        <v>-9194553</v>
      </c>
      <c r="E5452" s="2" t="b">
        <f t="shared" ca="1" si="148"/>
        <v>1</v>
      </c>
      <c r="F5452" s="2" cm="1">
        <f t="array" aca="1" ref="F5452" ca="1">IF(G5452&lt;&gt;"",INDIRECT("'"&amp;G5452&amp;"'!"&amp;H5452),"")</f>
        <v>9200000</v>
      </c>
      <c r="G5452" s="1533" t="s">
        <v>6773</v>
      </c>
      <c r="H5452" s="2" t="s">
        <v>4775</v>
      </c>
    </row>
    <row r="5453" spans="1:11" x14ac:dyDescent="0.2">
      <c r="A5453">
        <v>5448</v>
      </c>
      <c r="B5453" s="7">
        <f>'EstRev 6-11'!E5</f>
        <v>3150000</v>
      </c>
      <c r="C5453" s="3">
        <f t="shared" si="149"/>
        <v>-3144552</v>
      </c>
      <c r="E5453" s="2" t="b">
        <f t="shared" ca="1" si="148"/>
        <v>1</v>
      </c>
      <c r="F5453" s="2" cm="1">
        <f t="array" aca="1" ref="F5453" ca="1">IF(G5453&lt;&gt;"",INDIRECT("'"&amp;G5453&amp;"'!"&amp;H5453),"")</f>
        <v>3150000</v>
      </c>
      <c r="G5453" s="1533" t="s">
        <v>6773</v>
      </c>
      <c r="H5453" s="2" t="s">
        <v>4418</v>
      </c>
    </row>
    <row r="5454" spans="1:11" x14ac:dyDescent="0.2">
      <c r="A5454" s="1">
        <v>5449</v>
      </c>
      <c r="D5454" s="3" t="s">
        <v>299</v>
      </c>
      <c r="E5454" s="2" t="b">
        <f t="shared" ca="1" si="148"/>
        <v>1</v>
      </c>
      <c r="F5454" s="2" t="str" cm="1">
        <f t="array" aca="1" ref="F5454" ca="1">IF(G5454&lt;&gt;"",INDIRECT("'"&amp;G5454&amp;"'!"&amp;H5454),"")</f>
        <v/>
      </c>
      <c r="G5454" s="1533"/>
    </row>
    <row r="5455" spans="1:11" x14ac:dyDescent="0.2">
      <c r="A5455">
        <v>5450</v>
      </c>
      <c r="B5455" s="7">
        <f>'EstRev 6-11'!E9</f>
        <v>0</v>
      </c>
      <c r="C5455" s="3">
        <f t="shared" si="149"/>
        <v>5450</v>
      </c>
      <c r="E5455" s="2" t="b">
        <f t="shared" ca="1" si="148"/>
        <v>1</v>
      </c>
      <c r="F5455" s="2" cm="1">
        <f t="array" aca="1" ref="F5455" ca="1">IF(G5455&lt;&gt;"",INDIRECT("'"&amp;G5455&amp;"'!"&amp;H5455),"")</f>
        <v>0</v>
      </c>
      <c r="G5455" s="1533" t="s">
        <v>6773</v>
      </c>
      <c r="H5455" s="2" t="s">
        <v>4899</v>
      </c>
    </row>
    <row r="5456" spans="1:11" x14ac:dyDescent="0.2">
      <c r="A5456">
        <v>5451</v>
      </c>
      <c r="B5456" s="7">
        <f>'EstRev 6-11'!E11</f>
        <v>0</v>
      </c>
      <c r="C5456" s="3">
        <f t="shared" si="149"/>
        <v>5451</v>
      </c>
      <c r="E5456" s="2" t="b">
        <f t="shared" ca="1" si="148"/>
        <v>1</v>
      </c>
      <c r="F5456" s="2" cm="1">
        <f t="array" aca="1" ref="F5456" ca="1">IF(G5456&lt;&gt;"",INDIRECT("'"&amp;G5456&amp;"'!"&amp;H5456),"")</f>
        <v>0</v>
      </c>
      <c r="G5456" s="1533" t="s">
        <v>6773</v>
      </c>
      <c r="H5456" s="2" t="s">
        <v>4257</v>
      </c>
    </row>
    <row r="5457" spans="1:8" x14ac:dyDescent="0.2">
      <c r="A5457">
        <v>5452</v>
      </c>
      <c r="B5457" s="7">
        <f>'EstRev 6-11'!E12</f>
        <v>3150000</v>
      </c>
      <c r="C5457" s="3">
        <f t="shared" si="149"/>
        <v>-3144548</v>
      </c>
      <c r="E5457" s="2" t="b">
        <f t="shared" ca="1" si="148"/>
        <v>1</v>
      </c>
      <c r="F5457" s="2" cm="1">
        <f t="array" aca="1" ref="F5457" ca="1">IF(G5457&lt;&gt;"",INDIRECT("'"&amp;G5457&amp;"'!"&amp;H5457),"")</f>
        <v>3150000</v>
      </c>
      <c r="G5457" s="1533" t="s">
        <v>6773</v>
      </c>
      <c r="H5457" s="2" t="s">
        <v>4258</v>
      </c>
    </row>
    <row r="5458" spans="1:8" x14ac:dyDescent="0.2">
      <c r="A5458">
        <v>5453</v>
      </c>
      <c r="B5458" s="7">
        <f>'EstRev 6-11'!E14</f>
        <v>0</v>
      </c>
      <c r="C5458" s="3">
        <f t="shared" si="149"/>
        <v>5453</v>
      </c>
      <c r="E5458" s="2" t="b">
        <f t="shared" ca="1" si="148"/>
        <v>1</v>
      </c>
      <c r="F5458" s="2" cm="1">
        <f t="array" aca="1" ref="F5458" ca="1">IF(G5458&lt;&gt;"",INDIRECT("'"&amp;G5458&amp;"'!"&amp;H5458),"")</f>
        <v>0</v>
      </c>
      <c r="G5458" s="1533" t="s">
        <v>6773</v>
      </c>
      <c r="H5458" s="2" t="s">
        <v>4419</v>
      </c>
    </row>
    <row r="5459" spans="1:8" x14ac:dyDescent="0.2">
      <c r="A5459">
        <v>5454</v>
      </c>
      <c r="B5459" s="7">
        <f>'EstRev 6-11'!E15</f>
        <v>0</v>
      </c>
      <c r="C5459" s="3">
        <f t="shared" si="149"/>
        <v>5454</v>
      </c>
      <c r="E5459" s="2" t="b">
        <f t="shared" ca="1" si="148"/>
        <v>1</v>
      </c>
      <c r="F5459" s="2" cm="1">
        <f t="array" aca="1" ref="F5459" ca="1">IF(G5459&lt;&gt;"",INDIRECT("'"&amp;G5459&amp;"'!"&amp;H5459),"")</f>
        <v>0</v>
      </c>
      <c r="G5459" s="1533" t="s">
        <v>6773</v>
      </c>
      <c r="H5459" s="2" t="s">
        <v>4420</v>
      </c>
    </row>
    <row r="5460" spans="1:8" x14ac:dyDescent="0.2">
      <c r="A5460">
        <v>5455</v>
      </c>
      <c r="B5460" s="7">
        <f>'EstRev 6-11'!E16</f>
        <v>0</v>
      </c>
      <c r="C5460" s="3">
        <f t="shared" si="149"/>
        <v>5455</v>
      </c>
      <c r="E5460" s="2" t="b">
        <f t="shared" ca="1" si="148"/>
        <v>1</v>
      </c>
      <c r="F5460" s="2" cm="1">
        <f t="array" aca="1" ref="F5460" ca="1">IF(G5460&lt;&gt;"",INDIRECT("'"&amp;G5460&amp;"'!"&amp;H5460),"")</f>
        <v>0</v>
      </c>
      <c r="G5460" s="1533" t="s">
        <v>6773</v>
      </c>
      <c r="H5460" s="2" t="s">
        <v>4260</v>
      </c>
    </row>
    <row r="5461" spans="1:8" x14ac:dyDescent="0.2">
      <c r="A5461">
        <v>5456</v>
      </c>
      <c r="B5461" s="7">
        <f>'EstRev 6-11'!E17</f>
        <v>0</v>
      </c>
      <c r="C5461" s="3">
        <f t="shared" si="149"/>
        <v>5456</v>
      </c>
      <c r="E5461" s="2" t="b">
        <f t="shared" ca="1" si="148"/>
        <v>1</v>
      </c>
      <c r="F5461" s="2" cm="1">
        <f t="array" aca="1" ref="F5461" ca="1">IF(G5461&lt;&gt;"",INDIRECT("'"&amp;G5461&amp;"'!"&amp;H5461),"")</f>
        <v>0</v>
      </c>
      <c r="G5461" s="1533" t="s">
        <v>6773</v>
      </c>
      <c r="H5461" s="2" t="s">
        <v>4900</v>
      </c>
    </row>
    <row r="5462" spans="1:8" x14ac:dyDescent="0.2">
      <c r="A5462">
        <v>5457</v>
      </c>
      <c r="B5462" s="7">
        <f>'EstRev 6-11'!E18</f>
        <v>0</v>
      </c>
      <c r="C5462" s="3">
        <f t="shared" si="149"/>
        <v>5457</v>
      </c>
      <c r="E5462" s="2" t="b">
        <f t="shared" ca="1" si="148"/>
        <v>1</v>
      </c>
      <c r="F5462" s="2" cm="1">
        <f t="array" aca="1" ref="F5462" ca="1">IF(G5462&lt;&gt;"",INDIRECT("'"&amp;G5462&amp;"'!"&amp;H5462),"")</f>
        <v>0</v>
      </c>
      <c r="G5462" s="1533" t="s">
        <v>6773</v>
      </c>
      <c r="H5462" s="2" t="s">
        <v>4225</v>
      </c>
    </row>
    <row r="5463" spans="1:8" x14ac:dyDescent="0.2">
      <c r="A5463">
        <v>5458</v>
      </c>
      <c r="B5463" s="7">
        <f>'EstRev 6-11'!E65</f>
        <v>1000</v>
      </c>
      <c r="C5463" s="3">
        <f t="shared" si="149"/>
        <v>4458</v>
      </c>
      <c r="E5463" s="2" t="b">
        <f t="shared" ca="1" si="148"/>
        <v>1</v>
      </c>
      <c r="F5463" s="2" cm="1">
        <f t="array" aca="1" ref="F5463" ca="1">IF(G5463&lt;&gt;"",INDIRECT("'"&amp;G5463&amp;"'!"&amp;H5463),"")</f>
        <v>1000</v>
      </c>
      <c r="G5463" s="1533" t="s">
        <v>6773</v>
      </c>
      <c r="H5463" s="2" t="s">
        <v>4443</v>
      </c>
    </row>
    <row r="5464" spans="1:8" x14ac:dyDescent="0.2">
      <c r="A5464">
        <v>5459</v>
      </c>
      <c r="B5464" s="7">
        <f>'EstRev 6-11'!E66</f>
        <v>0</v>
      </c>
      <c r="C5464" s="3">
        <f t="shared" si="149"/>
        <v>5459</v>
      </c>
      <c r="E5464" s="2" t="b">
        <f t="shared" ca="1" si="148"/>
        <v>1</v>
      </c>
      <c r="F5464" s="2" cm="1">
        <f t="array" aca="1" ref="F5464" ca="1">IF(G5464&lt;&gt;"",INDIRECT("'"&amp;G5464&amp;"'!"&amp;H5464),"")</f>
        <v>0</v>
      </c>
      <c r="G5464" s="1533" t="s">
        <v>6773</v>
      </c>
      <c r="H5464" s="2" t="s">
        <v>4444</v>
      </c>
    </row>
    <row r="5465" spans="1:8" x14ac:dyDescent="0.2">
      <c r="A5465">
        <v>5460</v>
      </c>
      <c r="B5465" s="7">
        <f>'EstRev 6-11'!E67</f>
        <v>1000</v>
      </c>
      <c r="C5465" s="3">
        <f t="shared" si="149"/>
        <v>4460</v>
      </c>
      <c r="E5465" s="2" t="b">
        <f t="shared" ca="1" si="148"/>
        <v>1</v>
      </c>
      <c r="F5465" s="2" cm="1">
        <f t="array" aca="1" ref="F5465" ca="1">IF(G5465&lt;&gt;"",INDIRECT("'"&amp;G5465&amp;"'!"&amp;H5465),"")</f>
        <v>1000</v>
      </c>
      <c r="G5465" s="1533" t="s">
        <v>6773</v>
      </c>
      <c r="H5465" s="2" t="s">
        <v>4445</v>
      </c>
    </row>
    <row r="5466" spans="1:8" x14ac:dyDescent="0.2">
      <c r="A5466">
        <v>5461</v>
      </c>
      <c r="B5466" s="7">
        <f>'EstRev 6-11'!E98</f>
        <v>0</v>
      </c>
      <c r="C5466" s="3">
        <f t="shared" si="149"/>
        <v>5461</v>
      </c>
      <c r="E5466" s="2" t="b">
        <f t="shared" ca="1" si="148"/>
        <v>1</v>
      </c>
      <c r="F5466" s="2" cm="1">
        <f t="array" aca="1" ref="F5466" ca="1">IF(G5466&lt;&gt;"",INDIRECT("'"&amp;G5466&amp;"'!"&amp;H5466),"")</f>
        <v>0</v>
      </c>
      <c r="G5466" s="1533" t="s">
        <v>6773</v>
      </c>
      <c r="H5466" s="2" t="s">
        <v>5413</v>
      </c>
    </row>
    <row r="5467" spans="1:8" x14ac:dyDescent="0.2">
      <c r="A5467">
        <v>5462</v>
      </c>
      <c r="B5467" s="7">
        <f>'EstRev 6-11'!E101</f>
        <v>0</v>
      </c>
      <c r="C5467" s="3">
        <f t="shared" si="149"/>
        <v>5462</v>
      </c>
      <c r="E5467" s="2" t="b">
        <f t="shared" ca="1" si="148"/>
        <v>1</v>
      </c>
      <c r="F5467" s="2" cm="1">
        <f t="array" aca="1" ref="F5467" ca="1">IF(G5467&lt;&gt;"",INDIRECT("'"&amp;G5467&amp;"'!"&amp;H5467),"")</f>
        <v>0</v>
      </c>
      <c r="G5467" s="1533" t="s">
        <v>6773</v>
      </c>
      <c r="H5467" s="2" t="s">
        <v>5414</v>
      </c>
    </row>
    <row r="5468" spans="1:8" x14ac:dyDescent="0.2">
      <c r="A5468">
        <v>5463</v>
      </c>
      <c r="B5468" s="7">
        <f>'EstRev 6-11'!E106</f>
        <v>0</v>
      </c>
      <c r="C5468" s="3">
        <f t="shared" si="149"/>
        <v>5463</v>
      </c>
      <c r="E5468" s="2" t="b">
        <f t="shared" ca="1" si="148"/>
        <v>1</v>
      </c>
      <c r="F5468" s="2" cm="1">
        <f t="array" aca="1" ref="F5468" ca="1">IF(G5468&lt;&gt;"",INDIRECT("'"&amp;G5468&amp;"'!"&amp;H5468),"")</f>
        <v>0</v>
      </c>
      <c r="G5468" s="1533" t="s">
        <v>6773</v>
      </c>
      <c r="H5468" s="2" t="s">
        <v>5415</v>
      </c>
    </row>
    <row r="5469" spans="1:8" x14ac:dyDescent="0.2">
      <c r="A5469">
        <v>5464</v>
      </c>
      <c r="B5469" s="7">
        <f>'EstRev 6-11'!E109</f>
        <v>0</v>
      </c>
      <c r="C5469" s="3">
        <f t="shared" si="149"/>
        <v>5464</v>
      </c>
      <c r="E5469" s="2" t="b">
        <f t="shared" ca="1" si="148"/>
        <v>1</v>
      </c>
      <c r="F5469" s="2" cm="1">
        <f t="array" aca="1" ref="F5469" ca="1">IF(G5469&lt;&gt;"",INDIRECT("'"&amp;G5469&amp;"'!"&amp;H5469),"")</f>
        <v>0</v>
      </c>
      <c r="G5469" s="1533" t="s">
        <v>6773</v>
      </c>
      <c r="H5469" s="2" t="s">
        <v>5416</v>
      </c>
    </row>
    <row r="5470" spans="1:8" x14ac:dyDescent="0.2">
      <c r="A5470">
        <v>5465</v>
      </c>
      <c r="B5470" s="7">
        <f>'EstRev 6-11'!E110</f>
        <v>0</v>
      </c>
      <c r="C5470" s="3">
        <f t="shared" si="149"/>
        <v>5465</v>
      </c>
      <c r="E5470" s="2" t="b">
        <f t="shared" ca="1" si="148"/>
        <v>1</v>
      </c>
      <c r="F5470" s="2" cm="1">
        <f t="array" aca="1" ref="F5470" ca="1">IF(G5470&lt;&gt;"",INDIRECT("'"&amp;G5470&amp;"'!"&amp;H5470),"")</f>
        <v>0</v>
      </c>
      <c r="G5470" s="1533" t="s">
        <v>6773</v>
      </c>
      <c r="H5470" s="2" t="s">
        <v>5417</v>
      </c>
    </row>
    <row r="5471" spans="1:8" x14ac:dyDescent="0.2">
      <c r="A5471">
        <v>5466</v>
      </c>
      <c r="B5471" s="7">
        <f>'EstRev 6-11'!E111</f>
        <v>3151000</v>
      </c>
      <c r="C5471" s="3">
        <f t="shared" si="149"/>
        <v>-3145534</v>
      </c>
      <c r="E5471" s="2" t="b">
        <f t="shared" ca="1" si="148"/>
        <v>1</v>
      </c>
      <c r="F5471" s="2" cm="1">
        <f t="array" aca="1" ref="F5471" ca="1">IF(G5471&lt;&gt;"",INDIRECT("'"&amp;G5471&amp;"'!"&amp;H5471),"")</f>
        <v>3151000</v>
      </c>
      <c r="G5471" s="1533" t="s">
        <v>6773</v>
      </c>
      <c r="H5471" s="2" t="s">
        <v>5418</v>
      </c>
    </row>
    <row r="5472" spans="1:8" x14ac:dyDescent="0.2">
      <c r="A5472">
        <v>5467</v>
      </c>
      <c r="B5472" s="7">
        <f>'EstRev 6-11'!E120</f>
        <v>0</v>
      </c>
      <c r="C5472" s="3">
        <f t="shared" si="149"/>
        <v>5467</v>
      </c>
      <c r="E5472" s="2" t="b">
        <f t="shared" ca="1" si="148"/>
        <v>1</v>
      </c>
      <c r="F5472" s="2" cm="1">
        <f t="array" aca="1" ref="F5472" ca="1">IF(G5472&lt;&gt;"",INDIRECT("'"&amp;G5472&amp;"'!"&amp;H5472),"")</f>
        <v>0</v>
      </c>
      <c r="G5472" s="1533" t="s">
        <v>6773</v>
      </c>
      <c r="H5472" s="2" t="s">
        <v>5419</v>
      </c>
    </row>
    <row r="5473" spans="1:11" x14ac:dyDescent="0.2">
      <c r="A5473">
        <v>5468</v>
      </c>
      <c r="B5473" s="7">
        <f>'EstRev 6-11'!E121</f>
        <v>0</v>
      </c>
      <c r="C5473" s="3">
        <f t="shared" si="149"/>
        <v>5468</v>
      </c>
      <c r="E5473" s="2" t="b">
        <f t="shared" ca="1" si="148"/>
        <v>1</v>
      </c>
      <c r="F5473" s="2" cm="1">
        <f t="array" aca="1" ref="F5473" ca="1">IF(G5473&lt;&gt;"",INDIRECT("'"&amp;G5473&amp;"'!"&amp;H5473),"")</f>
        <v>0</v>
      </c>
      <c r="G5473" s="1533" t="s">
        <v>6773</v>
      </c>
      <c r="H5473" s="2" t="s">
        <v>5420</v>
      </c>
    </row>
    <row r="5474" spans="1:11" x14ac:dyDescent="0.2">
      <c r="A5474" s="1">
        <v>5469</v>
      </c>
      <c r="D5474" s="4"/>
      <c r="E5474" s="2" t="b">
        <f t="shared" ca="1" si="148"/>
        <v>1</v>
      </c>
      <c r="F5474" s="2" t="str" cm="1">
        <f t="array" aca="1" ref="F5474" ca="1">IF(G5474&lt;&gt;"",INDIRECT("'"&amp;G5474&amp;"'!"&amp;H5474),"")</f>
        <v/>
      </c>
      <c r="G5474" s="1533"/>
      <c r="I5474" s="4"/>
      <c r="J5474" s="4"/>
      <c r="K5474" s="4"/>
    </row>
    <row r="5475" spans="1:11" x14ac:dyDescent="0.2">
      <c r="A5475" s="1">
        <v>5470</v>
      </c>
      <c r="D5475" s="4"/>
      <c r="E5475" s="2" t="b">
        <f t="shared" ca="1" si="148"/>
        <v>1</v>
      </c>
      <c r="F5475" s="2" t="str" cm="1">
        <f t="array" aca="1" ref="F5475" ca="1">IF(G5475&lt;&gt;"",INDIRECT("'"&amp;G5475&amp;"'!"&amp;H5475),"")</f>
        <v/>
      </c>
      <c r="G5475" s="1533"/>
      <c r="I5475" s="4"/>
      <c r="J5475" s="4"/>
      <c r="K5475" s="4"/>
    </row>
    <row r="5476" spans="1:11" x14ac:dyDescent="0.2">
      <c r="A5476" s="1">
        <v>5471</v>
      </c>
      <c r="D5476" s="4"/>
      <c r="E5476" s="2" t="b">
        <f t="shared" ca="1" si="148"/>
        <v>1</v>
      </c>
      <c r="F5476" s="2" t="str" cm="1">
        <f t="array" aca="1" ref="F5476" ca="1">IF(G5476&lt;&gt;"",INDIRECT("'"&amp;G5476&amp;"'!"&amp;H5476),"")</f>
        <v/>
      </c>
      <c r="G5476" s="1533"/>
      <c r="I5476" s="4"/>
      <c r="J5476" s="4"/>
      <c r="K5476" s="4"/>
    </row>
    <row r="5477" spans="1:11" x14ac:dyDescent="0.2">
      <c r="A5477" s="1">
        <v>5472</v>
      </c>
      <c r="D5477" s="4"/>
      <c r="E5477" s="2" t="b">
        <f t="shared" ca="1" si="148"/>
        <v>1</v>
      </c>
      <c r="F5477" s="2" t="str" cm="1">
        <f t="array" aca="1" ref="F5477" ca="1">IF(G5477&lt;&gt;"",INDIRECT("'"&amp;G5477&amp;"'!"&amp;H5477),"")</f>
        <v/>
      </c>
      <c r="G5477" s="1533"/>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33" t="s">
        <v>6773</v>
      </c>
      <c r="H5478" s="2" t="s">
        <v>5142</v>
      </c>
    </row>
    <row r="5479" spans="1:11" x14ac:dyDescent="0.2">
      <c r="A5479" s="1">
        <v>5474</v>
      </c>
      <c r="D5479" s="4"/>
      <c r="E5479" s="2" t="b">
        <f t="shared" ca="1" si="148"/>
        <v>1</v>
      </c>
      <c r="F5479" s="2" t="str" cm="1">
        <f t="array" aca="1" ref="F5479" ca="1">IF(G5479&lt;&gt;"",INDIRECT("'"&amp;G5479&amp;"'!"&amp;H5479),"")</f>
        <v/>
      </c>
      <c r="G5479" s="1533"/>
      <c r="I5479" s="4"/>
      <c r="J5479" s="4"/>
      <c r="K5479" s="4"/>
    </row>
    <row r="5480" spans="1:11" x14ac:dyDescent="0.2">
      <c r="A5480" s="1">
        <v>5475</v>
      </c>
      <c r="D5480" s="4"/>
      <c r="E5480" s="2" t="b">
        <f t="shared" ca="1" si="148"/>
        <v>1</v>
      </c>
      <c r="F5480" s="2" t="str" cm="1">
        <f t="array" aca="1" ref="F5480" ca="1">IF(G5480&lt;&gt;"",INDIRECT("'"&amp;G5480&amp;"'!"&amp;H5480),"")</f>
        <v/>
      </c>
      <c r="G5480" s="1533"/>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33" t="s">
        <v>6773</v>
      </c>
      <c r="H5481" s="2" t="s">
        <v>5421</v>
      </c>
    </row>
    <row r="5482" spans="1:11" x14ac:dyDescent="0.2">
      <c r="A5482" s="1">
        <v>5477</v>
      </c>
      <c r="D5482" s="4"/>
      <c r="E5482" s="2" t="b">
        <f t="shared" ca="1" si="148"/>
        <v>1</v>
      </c>
      <c r="F5482" s="2" t="str" cm="1">
        <f t="array" aca="1" ref="F5482" ca="1">IF(G5482&lt;&gt;"",INDIRECT("'"&amp;G5482&amp;"'!"&amp;H5482),"")</f>
        <v/>
      </c>
      <c r="G5482" s="1533"/>
      <c r="I5482" s="4"/>
      <c r="J5482" s="4"/>
      <c r="K5482" s="4"/>
    </row>
    <row r="5483" spans="1:11" x14ac:dyDescent="0.2">
      <c r="A5483" s="1">
        <v>5478</v>
      </c>
      <c r="D5483" s="4"/>
      <c r="E5483" s="2" t="b">
        <f t="shared" ca="1" si="148"/>
        <v>1</v>
      </c>
      <c r="F5483" s="2" t="str" cm="1">
        <f t="array" aca="1" ref="F5483" ca="1">IF(G5483&lt;&gt;"",INDIRECT("'"&amp;G5483&amp;"'!"&amp;H5483),"")</f>
        <v/>
      </c>
      <c r="G5483" s="1533"/>
      <c r="I5483" s="4"/>
      <c r="J5483" s="4"/>
      <c r="K5483" s="4"/>
    </row>
    <row r="5484" spans="1:11" x14ac:dyDescent="0.2">
      <c r="A5484" s="1">
        <v>5479</v>
      </c>
      <c r="D5484" s="4"/>
      <c r="E5484" s="2" t="b">
        <f t="shared" ca="1" si="148"/>
        <v>1</v>
      </c>
      <c r="F5484" s="2" t="str" cm="1">
        <f t="array" aca="1" ref="F5484" ca="1">IF(G5484&lt;&gt;"",INDIRECT("'"&amp;G5484&amp;"'!"&amp;H5484),"")</f>
        <v/>
      </c>
      <c r="G5484" s="1533"/>
      <c r="I5484" s="4"/>
      <c r="J5484" s="4"/>
      <c r="K5484" s="4"/>
    </row>
    <row r="5485" spans="1:11" x14ac:dyDescent="0.2">
      <c r="A5485" s="1">
        <v>5480</v>
      </c>
      <c r="D5485" s="4"/>
      <c r="E5485" s="2" t="b">
        <f t="shared" ca="1" si="148"/>
        <v>1</v>
      </c>
      <c r="F5485" s="2" t="str" cm="1">
        <f t="array" aca="1" ref="F5485" ca="1">IF(G5485&lt;&gt;"",INDIRECT("'"&amp;G5485&amp;"'!"&amp;H5485),"")</f>
        <v/>
      </c>
      <c r="G5485" s="1533"/>
      <c r="I5485" s="4"/>
      <c r="J5485" s="4"/>
      <c r="K5485" s="4"/>
    </row>
    <row r="5486" spans="1:11" x14ac:dyDescent="0.2">
      <c r="A5486" s="1">
        <v>5481</v>
      </c>
      <c r="D5486" s="4"/>
      <c r="E5486" s="2" t="b">
        <f t="shared" ca="1" si="148"/>
        <v>1</v>
      </c>
      <c r="F5486" s="2" t="str" cm="1">
        <f t="array" aca="1" ref="F5486" ca="1">IF(G5486&lt;&gt;"",INDIRECT("'"&amp;G5486&amp;"'!"&amp;H5486),"")</f>
        <v/>
      </c>
      <c r="G5486" s="1533"/>
      <c r="I5486" s="4"/>
      <c r="J5486" s="4"/>
      <c r="K5486" s="4"/>
    </row>
    <row r="5487" spans="1:11" x14ac:dyDescent="0.2">
      <c r="A5487" s="1">
        <v>5482</v>
      </c>
      <c r="D5487" s="4"/>
      <c r="E5487" s="2" t="b">
        <f t="shared" ca="1" si="148"/>
        <v>1</v>
      </c>
      <c r="F5487" s="2" t="str" cm="1">
        <f t="array" aca="1" ref="F5487" ca="1">IF(G5487&lt;&gt;"",INDIRECT("'"&amp;G5487&amp;"'!"&amp;H5487),"")</f>
        <v/>
      </c>
      <c r="G5487" s="1533"/>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33" t="s">
        <v>6773</v>
      </c>
      <c r="H5488" s="2" t="s">
        <v>5422</v>
      </c>
    </row>
    <row r="5489" spans="1:11" x14ac:dyDescent="0.2">
      <c r="A5489" s="1">
        <v>5484</v>
      </c>
      <c r="D5489" s="4"/>
      <c r="E5489" s="2" t="b">
        <f t="shared" ca="1" si="148"/>
        <v>1</v>
      </c>
      <c r="F5489" s="2" t="str" cm="1">
        <f t="array" aca="1" ref="F5489" ca="1">IF(G5489&lt;&gt;"",INDIRECT("'"&amp;G5489&amp;"'!"&amp;H5489),"")</f>
        <v/>
      </c>
      <c r="G5489" s="1533"/>
      <c r="I5489" s="4"/>
      <c r="J5489" s="4"/>
      <c r="K5489" s="4"/>
    </row>
    <row r="5490" spans="1:11" x14ac:dyDescent="0.2">
      <c r="A5490" s="1">
        <v>5485</v>
      </c>
      <c r="D5490" s="4"/>
      <c r="E5490" s="2" t="b">
        <f t="shared" ca="1" si="148"/>
        <v>1</v>
      </c>
      <c r="F5490" s="2" t="str" cm="1">
        <f t="array" aca="1" ref="F5490" ca="1">IF(G5490&lt;&gt;"",INDIRECT("'"&amp;G5490&amp;"'!"&amp;H5490),"")</f>
        <v/>
      </c>
      <c r="G5490" s="1533"/>
      <c r="I5490" s="4"/>
      <c r="J5490" s="4"/>
      <c r="K5490" s="4"/>
    </row>
    <row r="5491" spans="1:11" x14ac:dyDescent="0.2">
      <c r="A5491" s="1">
        <v>5486</v>
      </c>
      <c r="D5491" s="4"/>
      <c r="E5491" s="2" t="b">
        <f t="shared" ca="1" si="148"/>
        <v>1</v>
      </c>
      <c r="F5491" s="2" t="str" cm="1">
        <f t="array" aca="1" ref="F5491" ca="1">IF(G5491&lt;&gt;"",INDIRECT("'"&amp;G5491&amp;"'!"&amp;H5491),"")</f>
        <v/>
      </c>
      <c r="G5491" s="1533"/>
      <c r="I5491" s="4"/>
      <c r="J5491" s="4"/>
      <c r="K5491" s="4"/>
    </row>
    <row r="5492" spans="1:11" x14ac:dyDescent="0.2">
      <c r="A5492" s="1">
        <v>5487</v>
      </c>
      <c r="D5492" s="4"/>
      <c r="E5492" s="2" t="b">
        <f t="shared" ca="1" si="148"/>
        <v>1</v>
      </c>
      <c r="F5492" s="2" t="str" cm="1">
        <f t="array" aca="1" ref="F5492" ca="1">IF(G5492&lt;&gt;"",INDIRECT("'"&amp;G5492&amp;"'!"&amp;H5492),"")</f>
        <v/>
      </c>
      <c r="G5492" s="1533"/>
      <c r="I5492" s="4"/>
      <c r="J5492" s="4"/>
      <c r="K5492" s="4"/>
    </row>
    <row r="5493" spans="1:11" x14ac:dyDescent="0.2">
      <c r="A5493" s="1">
        <v>5488</v>
      </c>
      <c r="D5493" s="4"/>
      <c r="E5493" s="2" t="b">
        <f t="shared" ca="1" si="148"/>
        <v>1</v>
      </c>
      <c r="F5493" s="2" t="str" cm="1">
        <f t="array" aca="1" ref="F5493" ca="1">IF(G5493&lt;&gt;"",INDIRECT("'"&amp;G5493&amp;"'!"&amp;H5493),"")</f>
        <v/>
      </c>
      <c r="G5493" s="1533"/>
      <c r="I5493" s="4"/>
      <c r="J5493" s="4"/>
      <c r="K5493" s="4"/>
    </row>
    <row r="5494" spans="1:11" x14ac:dyDescent="0.2">
      <c r="A5494" s="1">
        <v>5489</v>
      </c>
      <c r="D5494" s="4"/>
      <c r="E5494" s="2" t="b">
        <f t="shared" ca="1" si="148"/>
        <v>1</v>
      </c>
      <c r="F5494" s="2" t="str" cm="1">
        <f t="array" aca="1" ref="F5494" ca="1">IF(G5494&lt;&gt;"",INDIRECT("'"&amp;G5494&amp;"'!"&amp;H5494),"")</f>
        <v/>
      </c>
      <c r="G5494" s="1533"/>
      <c r="I5494" s="4"/>
      <c r="J5494" s="4"/>
      <c r="K5494" s="4"/>
    </row>
    <row r="5495" spans="1:11" x14ac:dyDescent="0.2">
      <c r="A5495" s="1">
        <v>5490</v>
      </c>
      <c r="D5495" s="4"/>
      <c r="E5495" s="2" t="b">
        <f t="shared" ca="1" si="148"/>
        <v>1</v>
      </c>
      <c r="F5495" s="2" t="str" cm="1">
        <f t="array" aca="1" ref="F5495" ca="1">IF(G5495&lt;&gt;"",INDIRECT("'"&amp;G5495&amp;"'!"&amp;H5495),"")</f>
        <v/>
      </c>
      <c r="G5495" s="1533"/>
      <c r="I5495" s="4"/>
      <c r="J5495" s="4"/>
      <c r="K5495" s="4"/>
    </row>
    <row r="5496" spans="1:11" x14ac:dyDescent="0.2">
      <c r="A5496">
        <v>5491</v>
      </c>
      <c r="B5496" s="7">
        <f>'EstRev 6-11'!E272</f>
        <v>3151000</v>
      </c>
      <c r="C5496" s="3">
        <f t="shared" si="149"/>
        <v>-3145509</v>
      </c>
      <c r="E5496" s="2" t="b">
        <f t="shared" ca="1" si="148"/>
        <v>1</v>
      </c>
      <c r="F5496" s="2" cm="1">
        <f t="array" aca="1" ref="F5496" ca="1">IF(G5496&lt;&gt;"",INDIRECT("'"&amp;G5496&amp;"'!"&amp;H5496),"")</f>
        <v>3151000</v>
      </c>
      <c r="G5496" s="1533" t="s">
        <v>6773</v>
      </c>
      <c r="H5496" s="2" t="s">
        <v>5423</v>
      </c>
    </row>
    <row r="5497" spans="1:11" x14ac:dyDescent="0.2">
      <c r="A5497">
        <v>5492</v>
      </c>
      <c r="B5497" s="7">
        <f>'EstRev 6-11'!F5</f>
        <v>930000</v>
      </c>
      <c r="C5497" s="3">
        <f t="shared" si="149"/>
        <v>-924508</v>
      </c>
      <c r="E5497" s="2" t="b">
        <f t="shared" ca="1" si="148"/>
        <v>1</v>
      </c>
      <c r="F5497" s="2" cm="1">
        <f t="array" aca="1" ref="F5497" ca="1">IF(G5497&lt;&gt;"",INDIRECT("'"&amp;G5497&amp;"'!"&amp;H5497),"")</f>
        <v>930000</v>
      </c>
      <c r="G5497" s="1533" t="s">
        <v>6773</v>
      </c>
      <c r="H5497" s="2" t="s">
        <v>4456</v>
      </c>
    </row>
    <row r="5498" spans="1:11" x14ac:dyDescent="0.2">
      <c r="A5498" s="1">
        <v>5493</v>
      </c>
      <c r="D5498" s="3" t="s">
        <v>299</v>
      </c>
      <c r="E5498" s="2" t="b">
        <f t="shared" ca="1" si="148"/>
        <v>1</v>
      </c>
      <c r="F5498" s="2" t="str" cm="1">
        <f t="array" aca="1" ref="F5498" ca="1">IF(G5498&lt;&gt;"",INDIRECT("'"&amp;G5498&amp;"'!"&amp;H5498),"")</f>
        <v/>
      </c>
      <c r="G5498" s="1533"/>
    </row>
    <row r="5499" spans="1:11" x14ac:dyDescent="0.2">
      <c r="A5499">
        <v>5494</v>
      </c>
      <c r="B5499" s="7">
        <f>'EstRev 6-11'!F7</f>
        <v>0</v>
      </c>
      <c r="C5499" s="3">
        <f t="shared" si="149"/>
        <v>5494</v>
      </c>
      <c r="E5499" s="2" t="b">
        <f t="shared" ca="1" si="148"/>
        <v>1</v>
      </c>
      <c r="F5499" s="2" cm="1">
        <f t="array" aca="1" ref="F5499" ca="1">IF(G5499&lt;&gt;"",INDIRECT("'"&amp;G5499&amp;"'!"&amp;H5499),"")</f>
        <v>0</v>
      </c>
      <c r="G5499" s="1533" t="s">
        <v>6773</v>
      </c>
      <c r="H5499" s="2" t="s">
        <v>4266</v>
      </c>
    </row>
    <row r="5500" spans="1:11" x14ac:dyDescent="0.2">
      <c r="A5500">
        <v>5495</v>
      </c>
      <c r="B5500" s="7">
        <f>'EstRev 6-11'!F11</f>
        <v>0</v>
      </c>
      <c r="C5500" s="3">
        <f t="shared" si="149"/>
        <v>5495</v>
      </c>
      <c r="E5500" s="2" t="b">
        <f t="shared" ca="1" si="148"/>
        <v>1</v>
      </c>
      <c r="F5500" s="2" cm="1">
        <f t="array" aca="1" ref="F5500" ca="1">IF(G5500&lt;&gt;"",INDIRECT("'"&amp;G5500&amp;"'!"&amp;H5500),"")</f>
        <v>0</v>
      </c>
      <c r="G5500" s="1533" t="s">
        <v>6773</v>
      </c>
      <c r="H5500" s="2" t="s">
        <v>4268</v>
      </c>
    </row>
    <row r="5501" spans="1:11" x14ac:dyDescent="0.2">
      <c r="A5501">
        <v>5496</v>
      </c>
      <c r="B5501" s="7">
        <f>'EstRev 6-11'!F12</f>
        <v>930000</v>
      </c>
      <c r="C5501" s="3">
        <f t="shared" si="149"/>
        <v>-924504</v>
      </c>
      <c r="E5501" s="2" t="b">
        <f t="shared" ca="1" si="148"/>
        <v>1</v>
      </c>
      <c r="F5501" s="2" cm="1">
        <f t="array" aca="1" ref="F5501" ca="1">IF(G5501&lt;&gt;"",INDIRECT("'"&amp;G5501&amp;"'!"&amp;H5501),"")</f>
        <v>930000</v>
      </c>
      <c r="G5501" s="1533" t="s">
        <v>6773</v>
      </c>
      <c r="H5501" s="2" t="s">
        <v>4269</v>
      </c>
    </row>
    <row r="5502" spans="1:11" x14ac:dyDescent="0.2">
      <c r="A5502">
        <v>5497</v>
      </c>
      <c r="B5502" s="7">
        <f>'EstRev 6-11'!F14</f>
        <v>0</v>
      </c>
      <c r="C5502" s="3">
        <f t="shared" si="149"/>
        <v>5497</v>
      </c>
      <c r="E5502" s="2" t="b">
        <f t="shared" ca="1" si="148"/>
        <v>1</v>
      </c>
      <c r="F5502" s="2" cm="1">
        <f t="array" aca="1" ref="F5502" ca="1">IF(G5502&lt;&gt;"",INDIRECT("'"&amp;G5502&amp;"'!"&amp;H5502),"")</f>
        <v>0</v>
      </c>
      <c r="G5502" s="1533" t="s">
        <v>6773</v>
      </c>
      <c r="H5502" s="2" t="s">
        <v>4457</v>
      </c>
    </row>
    <row r="5503" spans="1:11" x14ac:dyDescent="0.2">
      <c r="A5503">
        <v>5498</v>
      </c>
      <c r="B5503" s="7">
        <f>'EstRev 6-11'!F15</f>
        <v>0</v>
      </c>
      <c r="C5503" s="3">
        <f t="shared" si="149"/>
        <v>5498</v>
      </c>
      <c r="E5503" s="2" t="b">
        <f t="shared" ca="1" si="148"/>
        <v>1</v>
      </c>
      <c r="F5503" s="2" cm="1">
        <f t="array" aca="1" ref="F5503" ca="1">IF(G5503&lt;&gt;"",INDIRECT("'"&amp;G5503&amp;"'!"&amp;H5503),"")</f>
        <v>0</v>
      </c>
      <c r="G5503" s="1533" t="s">
        <v>6773</v>
      </c>
      <c r="H5503" s="2" t="s">
        <v>4271</v>
      </c>
    </row>
    <row r="5504" spans="1:11" x14ac:dyDescent="0.2">
      <c r="A5504">
        <v>5499</v>
      </c>
      <c r="B5504" s="7">
        <f>'EstRev 6-11'!F16</f>
        <v>0</v>
      </c>
      <c r="C5504" s="3">
        <f t="shared" si="149"/>
        <v>5499</v>
      </c>
      <c r="E5504" s="2" t="b">
        <f t="shared" ca="1" si="148"/>
        <v>1</v>
      </c>
      <c r="F5504" s="2" cm="1">
        <f t="array" aca="1" ref="F5504" ca="1">IF(G5504&lt;&gt;"",INDIRECT("'"&amp;G5504&amp;"'!"&amp;H5504),"")</f>
        <v>0</v>
      </c>
      <c r="G5504" s="1533" t="s">
        <v>6773</v>
      </c>
      <c r="H5504" s="2" t="s">
        <v>4272</v>
      </c>
    </row>
    <row r="5505" spans="1:8" x14ac:dyDescent="0.2">
      <c r="A5505">
        <v>5500</v>
      </c>
      <c r="B5505" s="7">
        <f>'EstRev 6-11'!F17</f>
        <v>0</v>
      </c>
      <c r="C5505" s="3">
        <f t="shared" si="149"/>
        <v>5500</v>
      </c>
      <c r="E5505" s="2" t="b">
        <f t="shared" ca="1" si="148"/>
        <v>1</v>
      </c>
      <c r="F5505" s="2" cm="1">
        <f t="array" aca="1" ref="F5505" ca="1">IF(G5505&lt;&gt;"",INDIRECT("'"&amp;G5505&amp;"'!"&amp;H5505),"")</f>
        <v>0</v>
      </c>
      <c r="G5505" s="1533" t="s">
        <v>6773</v>
      </c>
      <c r="H5505" s="2" t="s">
        <v>4273</v>
      </c>
    </row>
    <row r="5506" spans="1:8" x14ac:dyDescent="0.2">
      <c r="A5506">
        <v>5501</v>
      </c>
      <c r="B5506" s="7">
        <f>'EstRev 6-11'!F18</f>
        <v>0</v>
      </c>
      <c r="C5506" s="3">
        <f t="shared" si="149"/>
        <v>5501</v>
      </c>
      <c r="E5506" s="2" t="b">
        <f t="shared" ref="E5506:E5569" ca="1" si="150">F5506=B5506</f>
        <v>1</v>
      </c>
      <c r="F5506" s="2" cm="1">
        <f t="array" aca="1" ref="F5506" ca="1">IF(G5506&lt;&gt;"",INDIRECT("'"&amp;G5506&amp;"'!"&amp;H5506),"")</f>
        <v>0</v>
      </c>
      <c r="G5506" s="1533" t="s">
        <v>6773</v>
      </c>
      <c r="H5506" s="2" t="s">
        <v>4226</v>
      </c>
    </row>
    <row r="5507" spans="1:8" x14ac:dyDescent="0.2">
      <c r="A5507">
        <v>5502</v>
      </c>
      <c r="B5507" s="7">
        <f>'EstRev 6-11'!F42</f>
        <v>0</v>
      </c>
      <c r="C5507" s="3">
        <f t="shared" si="149"/>
        <v>5502</v>
      </c>
      <c r="E5507" s="2" t="b">
        <f t="shared" ca="1" si="150"/>
        <v>1</v>
      </c>
      <c r="F5507" s="2" cm="1">
        <f t="array" aca="1" ref="F5507" ca="1">IF(G5507&lt;&gt;"",INDIRECT("'"&amp;G5507&amp;"'!"&amp;H5507),"")</f>
        <v>0</v>
      </c>
      <c r="G5507" s="1533" t="s">
        <v>6773</v>
      </c>
      <c r="H5507" s="2" t="s">
        <v>4463</v>
      </c>
    </row>
    <row r="5508" spans="1:8" x14ac:dyDescent="0.2">
      <c r="A5508">
        <v>5503</v>
      </c>
      <c r="B5508" s="7">
        <f>'EstRev 6-11'!F43</f>
        <v>0</v>
      </c>
      <c r="C5508" s="3">
        <f t="shared" si="149"/>
        <v>5503</v>
      </c>
      <c r="E5508" s="2" t="b">
        <f t="shared" ca="1" si="150"/>
        <v>1</v>
      </c>
      <c r="F5508" s="2" cm="1">
        <f t="array" aca="1" ref="F5508" ca="1">IF(G5508&lt;&gt;"",INDIRECT("'"&amp;G5508&amp;"'!"&amp;H5508),"")</f>
        <v>0</v>
      </c>
      <c r="G5508" s="1533" t="s">
        <v>6773</v>
      </c>
      <c r="H5508" s="2" t="s">
        <v>4464</v>
      </c>
    </row>
    <row r="5509" spans="1:8" x14ac:dyDescent="0.2">
      <c r="A5509">
        <v>5504</v>
      </c>
      <c r="B5509" s="7">
        <f>'EstRev 6-11'!F44</f>
        <v>0</v>
      </c>
      <c r="C5509" s="3">
        <f t="shared" si="149"/>
        <v>5504</v>
      </c>
      <c r="E5509" s="2" t="b">
        <f t="shared" ca="1" si="150"/>
        <v>1</v>
      </c>
      <c r="F5509" s="2" cm="1">
        <f t="array" aca="1" ref="F5509" ca="1">IF(G5509&lt;&gt;"",INDIRECT("'"&amp;G5509&amp;"'!"&amp;H5509),"")</f>
        <v>0</v>
      </c>
      <c r="G5509" s="1533" t="s">
        <v>6773</v>
      </c>
      <c r="H5509" s="2" t="s">
        <v>4465</v>
      </c>
    </row>
    <row r="5510" spans="1:8" x14ac:dyDescent="0.2">
      <c r="A5510">
        <v>5505</v>
      </c>
      <c r="B5510" s="7">
        <f>'EstRev 6-11'!F45</f>
        <v>0</v>
      </c>
      <c r="C5510" s="3">
        <f t="shared" si="149"/>
        <v>5505</v>
      </c>
      <c r="E5510" s="2" t="b">
        <f t="shared" ca="1" si="150"/>
        <v>1</v>
      </c>
      <c r="F5510" s="2" cm="1">
        <f t="array" aca="1" ref="F5510" ca="1">IF(G5510&lt;&gt;"",INDIRECT("'"&amp;G5510&amp;"'!"&amp;H5510),"")</f>
        <v>0</v>
      </c>
      <c r="G5510" s="1533" t="s">
        <v>6773</v>
      </c>
      <c r="H5510" s="2" t="s">
        <v>5029</v>
      </c>
    </row>
    <row r="5511" spans="1:8" x14ac:dyDescent="0.2">
      <c r="A5511">
        <v>5506</v>
      </c>
      <c r="B5511" s="7">
        <f>'EstRev 6-11'!F47</f>
        <v>0</v>
      </c>
      <c r="C5511" s="3">
        <f t="shared" si="149"/>
        <v>5506</v>
      </c>
      <c r="E5511" s="2" t="b">
        <f t="shared" ca="1" si="150"/>
        <v>1</v>
      </c>
      <c r="F5511" s="2" cm="1">
        <f t="array" aca="1" ref="F5511" ca="1">IF(G5511&lt;&gt;"",INDIRECT("'"&amp;G5511&amp;"'!"&amp;H5511),"")</f>
        <v>0</v>
      </c>
      <c r="G5511" s="1533" t="s">
        <v>6773</v>
      </c>
      <c r="H5511" s="2" t="s">
        <v>4467</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33" t="s">
        <v>6773</v>
      </c>
      <c r="H5512" s="2" t="s">
        <v>4468</v>
      </c>
    </row>
    <row r="5513" spans="1:8" x14ac:dyDescent="0.2">
      <c r="A5513">
        <v>5508</v>
      </c>
      <c r="B5513" s="7">
        <f>'EstRev 6-11'!F49</f>
        <v>0</v>
      </c>
      <c r="C5513" s="3">
        <f t="shared" si="151"/>
        <v>5508</v>
      </c>
      <c r="E5513" s="2" t="b">
        <f t="shared" ca="1" si="150"/>
        <v>1</v>
      </c>
      <c r="F5513" s="2" cm="1">
        <f t="array" aca="1" ref="F5513" ca="1">IF(G5513&lt;&gt;"",INDIRECT("'"&amp;G5513&amp;"'!"&amp;H5513),"")</f>
        <v>0</v>
      </c>
      <c r="G5513" s="1533" t="s">
        <v>6773</v>
      </c>
      <c r="H5513" s="2" t="s">
        <v>4469</v>
      </c>
    </row>
    <row r="5514" spans="1:8" x14ac:dyDescent="0.2">
      <c r="A5514">
        <v>5509</v>
      </c>
      <c r="B5514" s="7">
        <f>'EstRev 6-11'!F51</f>
        <v>0</v>
      </c>
      <c r="C5514" s="3">
        <f t="shared" si="151"/>
        <v>5509</v>
      </c>
      <c r="E5514" s="2" t="b">
        <f t="shared" ca="1" si="150"/>
        <v>1</v>
      </c>
      <c r="F5514" s="2" cm="1">
        <f t="array" aca="1" ref="F5514" ca="1">IF(G5514&lt;&gt;"",INDIRECT("'"&amp;G5514&amp;"'!"&amp;H5514),"")</f>
        <v>0</v>
      </c>
      <c r="G5514" s="1533" t="s">
        <v>6773</v>
      </c>
      <c r="H5514" s="2" t="s">
        <v>4470</v>
      </c>
    </row>
    <row r="5515" spans="1:8" x14ac:dyDescent="0.2">
      <c r="A5515">
        <v>5510</v>
      </c>
      <c r="B5515" s="7">
        <f>'EstRev 6-11'!F52</f>
        <v>0</v>
      </c>
      <c r="C5515" s="3">
        <f t="shared" si="151"/>
        <v>5510</v>
      </c>
      <c r="E5515" s="2" t="b">
        <f t="shared" ca="1" si="150"/>
        <v>1</v>
      </c>
      <c r="F5515" s="2" cm="1">
        <f t="array" aca="1" ref="F5515" ca="1">IF(G5515&lt;&gt;"",INDIRECT("'"&amp;G5515&amp;"'!"&amp;H5515),"")</f>
        <v>0</v>
      </c>
      <c r="G5515" s="1533" t="s">
        <v>6773</v>
      </c>
      <c r="H5515" s="2" t="s">
        <v>4471</v>
      </c>
    </row>
    <row r="5516" spans="1:8" x14ac:dyDescent="0.2">
      <c r="A5516">
        <v>5511</v>
      </c>
      <c r="B5516" s="7">
        <f>'EstRev 6-11'!F53</f>
        <v>0</v>
      </c>
      <c r="C5516" s="3">
        <f t="shared" si="151"/>
        <v>5511</v>
      </c>
      <c r="E5516" s="2" t="b">
        <f t="shared" ca="1" si="150"/>
        <v>1</v>
      </c>
      <c r="F5516" s="2" cm="1">
        <f t="array" aca="1" ref="F5516" ca="1">IF(G5516&lt;&gt;"",INDIRECT("'"&amp;G5516&amp;"'!"&amp;H5516),"")</f>
        <v>0</v>
      </c>
      <c r="G5516" s="1533" t="s">
        <v>6773</v>
      </c>
      <c r="H5516" s="2" t="s">
        <v>4909</v>
      </c>
    </row>
    <row r="5517" spans="1:8" x14ac:dyDescent="0.2">
      <c r="A5517">
        <v>5512</v>
      </c>
      <c r="B5517" s="7">
        <f>'EstRev 6-11'!F55</f>
        <v>0</v>
      </c>
      <c r="C5517" s="3">
        <f t="shared" si="151"/>
        <v>5512</v>
      </c>
      <c r="E5517" s="2" t="b">
        <f t="shared" ca="1" si="150"/>
        <v>1</v>
      </c>
      <c r="F5517" s="2" cm="1">
        <f t="array" aca="1" ref="F5517" ca="1">IF(G5517&lt;&gt;"",INDIRECT("'"&amp;G5517&amp;"'!"&amp;H5517),"")</f>
        <v>0</v>
      </c>
      <c r="G5517" s="1533" t="s">
        <v>6773</v>
      </c>
      <c r="H5517" s="2" t="s">
        <v>4472</v>
      </c>
    </row>
    <row r="5518" spans="1:8" x14ac:dyDescent="0.2">
      <c r="A5518">
        <v>5513</v>
      </c>
      <c r="B5518" s="7">
        <f>'EstRev 6-11'!F56</f>
        <v>0</v>
      </c>
      <c r="C5518" s="3">
        <f t="shared" si="151"/>
        <v>5513</v>
      </c>
      <c r="E5518" s="2" t="b">
        <f t="shared" ca="1" si="150"/>
        <v>1</v>
      </c>
      <c r="F5518" s="2" cm="1">
        <f t="array" aca="1" ref="F5518" ca="1">IF(G5518&lt;&gt;"",INDIRECT("'"&amp;G5518&amp;"'!"&amp;H5518),"")</f>
        <v>0</v>
      </c>
      <c r="G5518" s="1533" t="s">
        <v>6773</v>
      </c>
      <c r="H5518" s="2" t="s">
        <v>5424</v>
      </c>
    </row>
    <row r="5519" spans="1:8" x14ac:dyDescent="0.2">
      <c r="A5519">
        <v>5514</v>
      </c>
      <c r="B5519" s="7">
        <f>'EstRev 6-11'!F57</f>
        <v>0</v>
      </c>
      <c r="C5519" s="3">
        <f t="shared" si="151"/>
        <v>5514</v>
      </c>
      <c r="E5519" s="2" t="b">
        <f t="shared" ca="1" si="150"/>
        <v>1</v>
      </c>
      <c r="F5519" s="2" cm="1">
        <f t="array" aca="1" ref="F5519" ca="1">IF(G5519&lt;&gt;"",INDIRECT("'"&amp;G5519&amp;"'!"&amp;H5519),"")</f>
        <v>0</v>
      </c>
      <c r="G5519" s="1533" t="s">
        <v>6773</v>
      </c>
      <c r="H5519" s="2" t="s">
        <v>4473</v>
      </c>
    </row>
    <row r="5520" spans="1:8" x14ac:dyDescent="0.2">
      <c r="A5520">
        <v>5515</v>
      </c>
      <c r="B5520" s="7">
        <f>'EstRev 6-11'!F59</f>
        <v>0</v>
      </c>
      <c r="C5520" s="3">
        <f t="shared" si="151"/>
        <v>5515</v>
      </c>
      <c r="E5520" s="2" t="b">
        <f t="shared" ca="1" si="150"/>
        <v>1</v>
      </c>
      <c r="F5520" s="2" cm="1">
        <f t="array" aca="1" ref="F5520" ca="1">IF(G5520&lt;&gt;"",INDIRECT("'"&amp;G5520&amp;"'!"&amp;H5520),"")</f>
        <v>0</v>
      </c>
      <c r="G5520" s="1533" t="s">
        <v>6773</v>
      </c>
      <c r="H5520" s="2" t="s">
        <v>4475</v>
      </c>
    </row>
    <row r="5521" spans="1:8" x14ac:dyDescent="0.2">
      <c r="A5521">
        <v>5516</v>
      </c>
      <c r="B5521" s="7">
        <f>'EstRev 6-11'!F60</f>
        <v>0</v>
      </c>
      <c r="C5521" s="3">
        <f t="shared" si="151"/>
        <v>5516</v>
      </c>
      <c r="E5521" s="2" t="b">
        <f t="shared" ca="1" si="150"/>
        <v>1</v>
      </c>
      <c r="F5521" s="2" cm="1">
        <f t="array" aca="1" ref="F5521" ca="1">IF(G5521&lt;&gt;"",INDIRECT("'"&amp;G5521&amp;"'!"&amp;H5521),"")</f>
        <v>0</v>
      </c>
      <c r="G5521" s="1533" t="s">
        <v>6773</v>
      </c>
      <c r="H5521" s="2" t="s">
        <v>5425</v>
      </c>
    </row>
    <row r="5522" spans="1:8" x14ac:dyDescent="0.2">
      <c r="A5522">
        <v>5517</v>
      </c>
      <c r="B5522" s="7">
        <f>'EstRev 6-11'!F61</f>
        <v>0</v>
      </c>
      <c r="C5522" s="3">
        <f t="shared" si="151"/>
        <v>5517</v>
      </c>
      <c r="E5522" s="2" t="b">
        <f t="shared" ca="1" si="150"/>
        <v>1</v>
      </c>
      <c r="F5522" s="2" cm="1">
        <f t="array" aca="1" ref="F5522" ca="1">IF(G5522&lt;&gt;"",INDIRECT("'"&amp;G5522&amp;"'!"&amp;H5522),"")</f>
        <v>0</v>
      </c>
      <c r="G5522" s="1533" t="s">
        <v>6773</v>
      </c>
      <c r="H5522" s="2" t="s">
        <v>4476</v>
      </c>
    </row>
    <row r="5523" spans="1:8" x14ac:dyDescent="0.2">
      <c r="A5523">
        <v>5518</v>
      </c>
      <c r="B5523" s="7">
        <f>'EstRev 6-11'!F63</f>
        <v>0</v>
      </c>
      <c r="C5523" s="3">
        <f t="shared" si="151"/>
        <v>5518</v>
      </c>
      <c r="E5523" s="2" t="b">
        <f t="shared" ca="1" si="150"/>
        <v>1</v>
      </c>
      <c r="F5523" s="2" cm="1">
        <f t="array" aca="1" ref="F5523" ca="1">IF(G5523&lt;&gt;"",INDIRECT("'"&amp;G5523&amp;"'!"&amp;H5523),"")</f>
        <v>0</v>
      </c>
      <c r="G5523" s="1533" t="s">
        <v>6773</v>
      </c>
      <c r="H5523" s="2" t="s">
        <v>4478</v>
      </c>
    </row>
    <row r="5524" spans="1:8" x14ac:dyDescent="0.2">
      <c r="A5524">
        <v>5519</v>
      </c>
      <c r="B5524" s="7">
        <f>'EstRev 6-11'!F65</f>
        <v>70000</v>
      </c>
      <c r="C5524" s="3">
        <f t="shared" si="151"/>
        <v>-64481</v>
      </c>
      <c r="E5524" s="2" t="b">
        <f t="shared" ca="1" si="150"/>
        <v>1</v>
      </c>
      <c r="F5524" s="2" cm="1">
        <f t="array" aca="1" ref="F5524" ca="1">IF(G5524&lt;&gt;"",INDIRECT("'"&amp;G5524&amp;"'!"&amp;H5524),"")</f>
        <v>70000</v>
      </c>
      <c r="G5524" s="1533" t="s">
        <v>6773</v>
      </c>
      <c r="H5524" s="2" t="s">
        <v>4480</v>
      </c>
    </row>
    <row r="5525" spans="1:8" x14ac:dyDescent="0.2">
      <c r="A5525">
        <v>5520</v>
      </c>
      <c r="B5525" s="7">
        <f>'EstRev 6-11'!F66</f>
        <v>0</v>
      </c>
      <c r="C5525" s="3">
        <f t="shared" si="151"/>
        <v>5520</v>
      </c>
      <c r="E5525" s="2" t="b">
        <f t="shared" ca="1" si="150"/>
        <v>1</v>
      </c>
      <c r="F5525" s="2" cm="1">
        <f t="array" aca="1" ref="F5525" ca="1">IF(G5525&lt;&gt;"",INDIRECT("'"&amp;G5525&amp;"'!"&amp;H5525),"")</f>
        <v>0</v>
      </c>
      <c r="G5525" s="1533" t="s">
        <v>6773</v>
      </c>
      <c r="H5525" s="2" t="s">
        <v>4481</v>
      </c>
    </row>
    <row r="5526" spans="1:8" x14ac:dyDescent="0.2">
      <c r="A5526">
        <v>5521</v>
      </c>
      <c r="B5526" s="7">
        <f>'EstRev 6-11'!F67</f>
        <v>70000</v>
      </c>
      <c r="C5526" s="3">
        <f t="shared" si="151"/>
        <v>-64479</v>
      </c>
      <c r="E5526" s="2" t="b">
        <f t="shared" ca="1" si="150"/>
        <v>1</v>
      </c>
      <c r="F5526" s="2" cm="1">
        <f t="array" aca="1" ref="F5526" ca="1">IF(G5526&lt;&gt;"",INDIRECT("'"&amp;G5526&amp;"'!"&amp;H5526),"")</f>
        <v>70000</v>
      </c>
      <c r="G5526" s="1533" t="s">
        <v>6773</v>
      </c>
      <c r="H5526" s="2" t="s">
        <v>4482</v>
      </c>
    </row>
    <row r="5527" spans="1:8" x14ac:dyDescent="0.2">
      <c r="A5527">
        <v>5522</v>
      </c>
      <c r="B5527" s="7">
        <f>'EstRev 6-11'!F98</f>
        <v>0</v>
      </c>
      <c r="C5527" s="3">
        <f t="shared" si="151"/>
        <v>5522</v>
      </c>
      <c r="E5527" s="2" t="b">
        <f t="shared" ca="1" si="150"/>
        <v>1</v>
      </c>
      <c r="F5527" s="2" cm="1">
        <f t="array" aca="1" ref="F5527" ca="1">IF(G5527&lt;&gt;"",INDIRECT("'"&amp;G5527&amp;"'!"&amp;H5527),"")</f>
        <v>0</v>
      </c>
      <c r="G5527" s="1533" t="s">
        <v>6773</v>
      </c>
      <c r="H5527" s="2" t="s">
        <v>5426</v>
      </c>
    </row>
    <row r="5528" spans="1:8" x14ac:dyDescent="0.2">
      <c r="A5528">
        <v>5523</v>
      </c>
      <c r="B5528" s="7">
        <f>'EstRev 6-11'!F100</f>
        <v>0</v>
      </c>
      <c r="C5528" s="3">
        <f t="shared" si="151"/>
        <v>5523</v>
      </c>
      <c r="E5528" s="2" t="b">
        <f t="shared" ca="1" si="150"/>
        <v>1</v>
      </c>
      <c r="F5528" s="2" cm="1">
        <f t="array" aca="1" ref="F5528" ca="1">IF(G5528&lt;&gt;"",INDIRECT("'"&amp;G5528&amp;"'!"&amp;H5528),"")</f>
        <v>0</v>
      </c>
      <c r="G5528" s="1533" t="s">
        <v>6773</v>
      </c>
      <c r="H5528" s="2" t="s">
        <v>5427</v>
      </c>
    </row>
    <row r="5529" spans="1:8" x14ac:dyDescent="0.2">
      <c r="A5529">
        <v>5524</v>
      </c>
      <c r="B5529" s="7">
        <f>'EstRev 6-11'!F101</f>
        <v>0</v>
      </c>
      <c r="C5529" s="3">
        <f t="shared" si="151"/>
        <v>5524</v>
      </c>
      <c r="E5529" s="2" t="b">
        <f t="shared" ca="1" si="150"/>
        <v>1</v>
      </c>
      <c r="F5529" s="2" cm="1">
        <f t="array" aca="1" ref="F5529" ca="1">IF(G5529&lt;&gt;"",INDIRECT("'"&amp;G5529&amp;"'!"&amp;H5529),"")</f>
        <v>0</v>
      </c>
      <c r="G5529" s="1533" t="s">
        <v>6773</v>
      </c>
      <c r="H5529" s="2" t="s">
        <v>5428</v>
      </c>
    </row>
    <row r="5530" spans="1:8" x14ac:dyDescent="0.2">
      <c r="A5530">
        <v>5525</v>
      </c>
      <c r="B5530" s="7">
        <f>'EstRev 6-11'!F109</f>
        <v>0</v>
      </c>
      <c r="C5530" s="3">
        <f t="shared" si="151"/>
        <v>5525</v>
      </c>
      <c r="E5530" s="2" t="b">
        <f t="shared" ca="1" si="150"/>
        <v>1</v>
      </c>
      <c r="F5530" s="2" cm="1">
        <f t="array" aca="1" ref="F5530" ca="1">IF(G5530&lt;&gt;"",INDIRECT("'"&amp;G5530&amp;"'!"&amp;H5530),"")</f>
        <v>0</v>
      </c>
      <c r="G5530" s="1533" t="s">
        <v>6773</v>
      </c>
      <c r="H5530" s="2" t="s">
        <v>5429</v>
      </c>
    </row>
    <row r="5531" spans="1:8" x14ac:dyDescent="0.2">
      <c r="A5531">
        <v>5526</v>
      </c>
      <c r="B5531" s="7">
        <f>'EstRev 6-11'!F110</f>
        <v>0</v>
      </c>
      <c r="C5531" s="3">
        <f t="shared" si="151"/>
        <v>5526</v>
      </c>
      <c r="E5531" s="2" t="b">
        <f t="shared" ca="1" si="150"/>
        <v>1</v>
      </c>
      <c r="F5531" s="2" cm="1">
        <f t="array" aca="1" ref="F5531" ca="1">IF(G5531&lt;&gt;"",INDIRECT("'"&amp;G5531&amp;"'!"&amp;H5531),"")</f>
        <v>0</v>
      </c>
      <c r="G5531" s="1533" t="s">
        <v>6773</v>
      </c>
      <c r="H5531" s="2" t="s">
        <v>5430</v>
      </c>
    </row>
    <row r="5532" spans="1:8" x14ac:dyDescent="0.2">
      <c r="A5532">
        <v>5527</v>
      </c>
      <c r="B5532" s="7">
        <f>'EstRev 6-11'!F111</f>
        <v>1000000</v>
      </c>
      <c r="C5532" s="3">
        <f t="shared" si="151"/>
        <v>-994473</v>
      </c>
      <c r="E5532" s="2" t="b">
        <f t="shared" ca="1" si="150"/>
        <v>1</v>
      </c>
      <c r="F5532" s="2" cm="1">
        <f t="array" aca="1" ref="F5532" ca="1">IF(G5532&lt;&gt;"",INDIRECT("'"&amp;G5532&amp;"'!"&amp;H5532),"")</f>
        <v>1000000</v>
      </c>
      <c r="G5532" s="1533" t="s">
        <v>6773</v>
      </c>
      <c r="H5532" s="2" t="s">
        <v>5431</v>
      </c>
    </row>
    <row r="5533" spans="1:8" x14ac:dyDescent="0.2">
      <c r="A5533">
        <v>5528</v>
      </c>
      <c r="B5533" s="7">
        <f>'EstRev 6-11'!F114</f>
        <v>0</v>
      </c>
      <c r="C5533" s="3">
        <f t="shared" si="151"/>
        <v>5528</v>
      </c>
      <c r="E5533" s="2" t="b">
        <f t="shared" ca="1" si="150"/>
        <v>1</v>
      </c>
      <c r="F5533" s="2" cm="1">
        <f t="array" aca="1" ref="F5533" ca="1">IF(G5533&lt;&gt;"",INDIRECT("'"&amp;G5533&amp;"'!"&amp;H5533),"")</f>
        <v>0</v>
      </c>
      <c r="G5533" s="1533" t="s">
        <v>6773</v>
      </c>
      <c r="H5533" s="2" t="s">
        <v>5432</v>
      </c>
    </row>
    <row r="5534" spans="1:8" x14ac:dyDescent="0.2">
      <c r="A5534">
        <v>5529</v>
      </c>
      <c r="B5534" s="7">
        <f>'EstRev 6-11'!F115</f>
        <v>0</v>
      </c>
      <c r="C5534" s="3">
        <f t="shared" si="151"/>
        <v>5529</v>
      </c>
      <c r="E5534" s="2" t="b">
        <f t="shared" ca="1" si="150"/>
        <v>1</v>
      </c>
      <c r="F5534" s="2" cm="1">
        <f t="array" aca="1" ref="F5534" ca="1">IF(G5534&lt;&gt;"",INDIRECT("'"&amp;G5534&amp;"'!"&amp;H5534),"")</f>
        <v>0</v>
      </c>
      <c r="G5534" s="1533" t="s">
        <v>6773</v>
      </c>
      <c r="H5534" s="2" t="s">
        <v>5433</v>
      </c>
    </row>
    <row r="5535" spans="1:8" x14ac:dyDescent="0.2">
      <c r="A5535">
        <v>5530</v>
      </c>
      <c r="B5535" s="7">
        <f>'EstRev 6-11'!F116</f>
        <v>0</v>
      </c>
      <c r="C5535" s="3">
        <f t="shared" si="151"/>
        <v>5530</v>
      </c>
      <c r="E5535" s="2" t="b">
        <f t="shared" ca="1" si="150"/>
        <v>1</v>
      </c>
      <c r="F5535" s="2" cm="1">
        <f t="array" aca="1" ref="F5535" ca="1">IF(G5535&lt;&gt;"",INDIRECT("'"&amp;G5535&amp;"'!"&amp;H5535),"")</f>
        <v>0</v>
      </c>
      <c r="G5535" s="1533" t="s">
        <v>6773</v>
      </c>
      <c r="H5535" s="2" t="s">
        <v>4492</v>
      </c>
    </row>
    <row r="5536" spans="1:8" x14ac:dyDescent="0.2">
      <c r="A5536">
        <v>5531</v>
      </c>
      <c r="B5536" s="7">
        <f>'EstRev 6-11'!F117</f>
        <v>0</v>
      </c>
      <c r="C5536" s="3">
        <f t="shared" si="151"/>
        <v>5531</v>
      </c>
      <c r="E5536" s="2" t="b">
        <f t="shared" ca="1" si="150"/>
        <v>1</v>
      </c>
      <c r="F5536" s="2" cm="1">
        <f t="array" aca="1" ref="F5536" ca="1">IF(G5536&lt;&gt;"",INDIRECT("'"&amp;G5536&amp;"'!"&amp;H5536),"")</f>
        <v>0</v>
      </c>
      <c r="G5536" s="1533" t="s">
        <v>6773</v>
      </c>
      <c r="H5536" s="2" t="s">
        <v>5434</v>
      </c>
    </row>
    <row r="5537" spans="1:11" x14ac:dyDescent="0.2">
      <c r="A5537">
        <v>5532</v>
      </c>
      <c r="B5537" s="7">
        <f>'EstRev 6-11'!F120</f>
        <v>0</v>
      </c>
      <c r="C5537" s="3">
        <f t="shared" si="151"/>
        <v>5532</v>
      </c>
      <c r="E5537" s="2" t="b">
        <f t="shared" ca="1" si="150"/>
        <v>1</v>
      </c>
      <c r="F5537" s="2" cm="1">
        <f t="array" aca="1" ref="F5537" ca="1">IF(G5537&lt;&gt;"",INDIRECT("'"&amp;G5537&amp;"'!"&amp;H5537),"")</f>
        <v>0</v>
      </c>
      <c r="G5537" s="1533" t="s">
        <v>6773</v>
      </c>
      <c r="H5537" s="2" t="s">
        <v>5435</v>
      </c>
    </row>
    <row r="5538" spans="1:11" x14ac:dyDescent="0.2">
      <c r="A5538">
        <v>5533</v>
      </c>
      <c r="B5538" s="7">
        <f>'EstRev 6-11'!F121</f>
        <v>0</v>
      </c>
      <c r="C5538" s="3">
        <f t="shared" si="151"/>
        <v>5533</v>
      </c>
      <c r="E5538" s="2" t="b">
        <f t="shared" ca="1" si="150"/>
        <v>1</v>
      </c>
      <c r="F5538" s="2" cm="1">
        <f t="array" aca="1" ref="F5538" ca="1">IF(G5538&lt;&gt;"",INDIRECT("'"&amp;G5538&amp;"'!"&amp;H5538),"")</f>
        <v>0</v>
      </c>
      <c r="G5538" s="1533" t="s">
        <v>6773</v>
      </c>
      <c r="H5538" s="2" t="s">
        <v>5436</v>
      </c>
    </row>
    <row r="5539" spans="1:11" x14ac:dyDescent="0.2">
      <c r="A5539" s="1">
        <v>5534</v>
      </c>
      <c r="D5539" s="4"/>
      <c r="E5539" s="2" t="b">
        <f t="shared" ca="1" si="150"/>
        <v>1</v>
      </c>
      <c r="F5539" s="2" t="str" cm="1">
        <f t="array" aca="1" ref="F5539" ca="1">IF(G5539&lt;&gt;"",INDIRECT("'"&amp;G5539&amp;"'!"&amp;H5539),"")</f>
        <v/>
      </c>
      <c r="G5539" s="1533"/>
      <c r="I5539" s="4"/>
      <c r="J5539" s="4"/>
      <c r="K5539" s="4"/>
    </row>
    <row r="5540" spans="1:11" x14ac:dyDescent="0.2">
      <c r="A5540" s="1">
        <v>5535</v>
      </c>
      <c r="D5540" s="4"/>
      <c r="E5540" s="2" t="b">
        <f t="shared" ca="1" si="150"/>
        <v>1</v>
      </c>
      <c r="F5540" s="2" t="str" cm="1">
        <f t="array" aca="1" ref="F5540" ca="1">IF(G5540&lt;&gt;"",INDIRECT("'"&amp;G5540&amp;"'!"&amp;H5540),"")</f>
        <v/>
      </c>
      <c r="G5540" s="1533"/>
      <c r="I5540" s="4"/>
      <c r="J5540" s="4"/>
      <c r="K5540" s="4"/>
    </row>
    <row r="5541" spans="1:11" x14ac:dyDescent="0.2">
      <c r="A5541" s="1">
        <v>5536</v>
      </c>
      <c r="D5541" s="4"/>
      <c r="E5541" s="2" t="b">
        <f t="shared" ca="1" si="150"/>
        <v>1</v>
      </c>
      <c r="F5541" s="2" t="str" cm="1">
        <f t="array" aca="1" ref="F5541" ca="1">IF(G5541&lt;&gt;"",INDIRECT("'"&amp;G5541&amp;"'!"&amp;H5541),"")</f>
        <v/>
      </c>
      <c r="G5541" s="1533"/>
      <c r="I5541" s="4"/>
      <c r="J5541" s="4"/>
      <c r="K5541" s="4"/>
    </row>
    <row r="5542" spans="1:11" x14ac:dyDescent="0.2">
      <c r="A5542" s="1">
        <v>5537</v>
      </c>
      <c r="D5542" s="4"/>
      <c r="E5542" s="2" t="b">
        <f t="shared" ca="1" si="150"/>
        <v>1</v>
      </c>
      <c r="F5542" s="2" t="str" cm="1">
        <f t="array" aca="1" ref="F5542" ca="1">IF(G5542&lt;&gt;"",INDIRECT("'"&amp;G5542&amp;"'!"&amp;H5542),"")</f>
        <v/>
      </c>
      <c r="G5542" s="1533"/>
      <c r="I5542" s="4"/>
      <c r="J5542" s="4"/>
      <c r="K5542" s="4"/>
    </row>
    <row r="5543" spans="1:11" x14ac:dyDescent="0.2">
      <c r="A5543">
        <v>5538</v>
      </c>
      <c r="B5543" s="7">
        <f>'EstRev 6-11'!F124</f>
        <v>0</v>
      </c>
      <c r="C5543" s="3">
        <f t="shared" si="151"/>
        <v>5538</v>
      </c>
      <c r="E5543" s="2" t="b">
        <f t="shared" ca="1" si="150"/>
        <v>1</v>
      </c>
      <c r="F5543" s="2" cm="1">
        <f t="array" aca="1" ref="F5543" ca="1">IF(G5543&lt;&gt;"",INDIRECT("'"&amp;G5543&amp;"'!"&amp;H5543),"")</f>
        <v>0</v>
      </c>
      <c r="G5543" s="1533" t="s">
        <v>6773</v>
      </c>
      <c r="H5543" s="2" t="s">
        <v>5143</v>
      </c>
    </row>
    <row r="5544" spans="1:11" x14ac:dyDescent="0.2">
      <c r="A5544">
        <v>5539</v>
      </c>
      <c r="B5544" s="7">
        <f>'EstRev 6-11'!F127</f>
        <v>0</v>
      </c>
      <c r="C5544" s="3">
        <f t="shared" si="151"/>
        <v>5539</v>
      </c>
      <c r="E5544" s="2" t="b">
        <f t="shared" ca="1" si="150"/>
        <v>1</v>
      </c>
      <c r="F5544" s="2" cm="1">
        <f t="array" aca="1" ref="F5544" ca="1">IF(G5544&lt;&gt;"",INDIRECT("'"&amp;G5544&amp;"'!"&amp;H5544),"")</f>
        <v>0</v>
      </c>
      <c r="G5544" s="1533" t="s">
        <v>6773</v>
      </c>
      <c r="H5544" s="2" t="s">
        <v>4639</v>
      </c>
    </row>
    <row r="5545" spans="1:11" x14ac:dyDescent="0.2">
      <c r="A5545">
        <v>5540</v>
      </c>
      <c r="B5545" s="7">
        <f>'EstRev 6-11'!F128</f>
        <v>0</v>
      </c>
      <c r="C5545" s="3">
        <f t="shared" si="151"/>
        <v>5540</v>
      </c>
      <c r="E5545" s="2" t="b">
        <f t="shared" ca="1" si="150"/>
        <v>1</v>
      </c>
      <c r="F5545" s="2" cm="1">
        <f t="array" aca="1" ref="F5545" ca="1">IF(G5545&lt;&gt;"",INDIRECT("'"&amp;G5545&amp;"'!"&amp;H5545),"")</f>
        <v>0</v>
      </c>
      <c r="G5545" s="1533" t="s">
        <v>6773</v>
      </c>
      <c r="H5545" s="2" t="s">
        <v>4640</v>
      </c>
    </row>
    <row r="5546" spans="1:11" x14ac:dyDescent="0.2">
      <c r="A5546">
        <v>5541</v>
      </c>
      <c r="B5546" s="7">
        <f>'EstRev 6-11'!F129</f>
        <v>0</v>
      </c>
      <c r="C5546" s="3">
        <f t="shared" si="151"/>
        <v>5541</v>
      </c>
      <c r="E5546" s="2" t="b">
        <f t="shared" ca="1" si="150"/>
        <v>1</v>
      </c>
      <c r="F5546" s="2" cm="1">
        <f t="array" aca="1" ref="F5546" ca="1">IF(G5546&lt;&gt;"",INDIRECT("'"&amp;G5546&amp;"'!"&amp;H5546),"")</f>
        <v>0</v>
      </c>
      <c r="G5546" s="1533" t="s">
        <v>6773</v>
      </c>
      <c r="H5546" s="2" t="s">
        <v>5063</v>
      </c>
    </row>
    <row r="5547" spans="1:11" x14ac:dyDescent="0.2">
      <c r="A5547" s="1">
        <v>5542</v>
      </c>
      <c r="D5547" s="4"/>
      <c r="E5547" s="2" t="b">
        <f t="shared" ca="1" si="150"/>
        <v>1</v>
      </c>
      <c r="F5547" s="2" t="str" cm="1">
        <f t="array" aca="1" ref="F5547" ca="1">IF(G5547&lt;&gt;"",INDIRECT("'"&amp;G5547&amp;"'!"&amp;H5547),"")</f>
        <v/>
      </c>
      <c r="G5547" s="1533"/>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33" t="s">
        <v>6773</v>
      </c>
      <c r="H5548" s="2" t="s">
        <v>5437</v>
      </c>
    </row>
    <row r="5549" spans="1:11" x14ac:dyDescent="0.2">
      <c r="A5549" s="1">
        <v>5544</v>
      </c>
      <c r="D5549" s="4"/>
      <c r="E5549" s="2" t="b">
        <f t="shared" ca="1" si="150"/>
        <v>1</v>
      </c>
      <c r="F5549" s="2" t="str" cm="1">
        <f t="array" aca="1" ref="F5549" ca="1">IF(G5549&lt;&gt;"",INDIRECT("'"&amp;G5549&amp;"'!"&amp;H5549),"")</f>
        <v/>
      </c>
      <c r="G5549" s="1533"/>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33" t="s">
        <v>6773</v>
      </c>
      <c r="H5550" s="2" t="s">
        <v>4641</v>
      </c>
    </row>
    <row r="5551" spans="1:11" x14ac:dyDescent="0.2">
      <c r="A5551" s="1">
        <v>5546</v>
      </c>
      <c r="D5551" s="4"/>
      <c r="E5551" s="2" t="b">
        <f t="shared" ca="1" si="150"/>
        <v>1</v>
      </c>
      <c r="F5551" s="2" t="str" cm="1">
        <f t="array" aca="1" ref="F5551" ca="1">IF(G5551&lt;&gt;"",INDIRECT("'"&amp;G5551&amp;"'!"&amp;H5551),"")</f>
        <v/>
      </c>
      <c r="G5551" s="1533"/>
      <c r="I5551" s="4"/>
      <c r="J5551" s="4"/>
      <c r="K5551" s="4"/>
    </row>
    <row r="5552" spans="1:11" x14ac:dyDescent="0.2">
      <c r="A5552" s="1">
        <v>5547</v>
      </c>
      <c r="D5552" s="4"/>
      <c r="E5552" s="2" t="b">
        <f t="shared" ca="1" si="150"/>
        <v>1</v>
      </c>
      <c r="F5552" s="2" t="str" cm="1">
        <f t="array" aca="1" ref="F5552" ca="1">IF(G5552&lt;&gt;"",INDIRECT("'"&amp;G5552&amp;"'!"&amp;H5552),"")</f>
        <v/>
      </c>
      <c r="G5552" s="1533"/>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33" t="s">
        <v>6773</v>
      </c>
      <c r="H5553" s="2" t="s">
        <v>4642</v>
      </c>
    </row>
    <row r="5554" spans="1:11" x14ac:dyDescent="0.2">
      <c r="A5554" s="1">
        <v>5549</v>
      </c>
      <c r="D5554" s="4"/>
      <c r="E5554" s="2" t="b">
        <f t="shared" ca="1" si="150"/>
        <v>1</v>
      </c>
      <c r="F5554" s="2" t="str" cm="1">
        <f t="array" aca="1" ref="F5554" ca="1">IF(G5554&lt;&gt;"",INDIRECT("'"&amp;G5554&amp;"'!"&amp;H5554),"")</f>
        <v/>
      </c>
      <c r="G5554" s="1533"/>
      <c r="I5554" s="4"/>
      <c r="J5554" s="4"/>
      <c r="K5554" s="4"/>
    </row>
    <row r="5555" spans="1:11" x14ac:dyDescent="0.2">
      <c r="A5555" s="1">
        <v>5550</v>
      </c>
      <c r="D5555" s="4"/>
      <c r="E5555" s="2" t="b">
        <f t="shared" ca="1" si="150"/>
        <v>1</v>
      </c>
      <c r="F5555" s="2" t="str" cm="1">
        <f t="array" aca="1" ref="F5555" ca="1">IF(G5555&lt;&gt;"",INDIRECT("'"&amp;G5555&amp;"'!"&amp;H5555),"")</f>
        <v/>
      </c>
      <c r="G5555" s="1533"/>
      <c r="I5555" s="4"/>
      <c r="J5555" s="4"/>
      <c r="K5555" s="4"/>
    </row>
    <row r="5556" spans="1:11" x14ac:dyDescent="0.2">
      <c r="A5556" s="1">
        <v>5551</v>
      </c>
      <c r="D5556" s="4"/>
      <c r="E5556" s="2" t="b">
        <f t="shared" ca="1" si="150"/>
        <v>1</v>
      </c>
      <c r="F5556" s="2" t="str" cm="1">
        <f t="array" aca="1" ref="F5556" ca="1">IF(G5556&lt;&gt;"",INDIRECT("'"&amp;G5556&amp;"'!"&amp;H5556),"")</f>
        <v/>
      </c>
      <c r="G5556" s="1533"/>
      <c r="I5556" s="4"/>
      <c r="J5556" s="4"/>
      <c r="K5556" s="4"/>
    </row>
    <row r="5557" spans="1:11" x14ac:dyDescent="0.2">
      <c r="A5557" s="1">
        <v>5552</v>
      </c>
      <c r="D5557" s="4"/>
      <c r="E5557" s="2" t="b">
        <f t="shared" ca="1" si="150"/>
        <v>1</v>
      </c>
      <c r="F5557" s="2" t="str" cm="1">
        <f t="array" aca="1" ref="F5557" ca="1">IF(G5557&lt;&gt;"",INDIRECT("'"&amp;G5557&amp;"'!"&amp;H5557),"")</f>
        <v/>
      </c>
      <c r="G5557" s="1533"/>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33" t="s">
        <v>6773</v>
      </c>
      <c r="H5558" s="2" t="s">
        <v>4932</v>
      </c>
    </row>
    <row r="5559" spans="1:11" x14ac:dyDescent="0.2">
      <c r="A5559">
        <v>5554</v>
      </c>
      <c r="B5559" s="7">
        <f>'EstRev 6-11'!F154</f>
        <v>5000</v>
      </c>
      <c r="C5559" s="3">
        <f t="shared" si="151"/>
        <v>554</v>
      </c>
      <c r="E5559" s="2" t="b">
        <f t="shared" ca="1" si="150"/>
        <v>1</v>
      </c>
      <c r="F5559" s="2" cm="1">
        <f t="array" aca="1" ref="F5559" ca="1">IF(G5559&lt;&gt;"",INDIRECT("'"&amp;G5559&amp;"'!"&amp;H5559),"")</f>
        <v>5000</v>
      </c>
      <c r="G5559" s="1533" t="s">
        <v>6773</v>
      </c>
      <c r="H5559" s="2" t="s">
        <v>5438</v>
      </c>
    </row>
    <row r="5560" spans="1:11" x14ac:dyDescent="0.2">
      <c r="A5560" s="1">
        <v>5555</v>
      </c>
      <c r="D5560" s="4"/>
      <c r="E5560" s="2" t="b">
        <f t="shared" ca="1" si="150"/>
        <v>1</v>
      </c>
      <c r="F5560" s="2" t="str" cm="1">
        <f t="array" aca="1" ref="F5560" ca="1">IF(G5560&lt;&gt;"",INDIRECT("'"&amp;G5560&amp;"'!"&amp;H5560),"")</f>
        <v/>
      </c>
      <c r="G5560" s="1533"/>
      <c r="I5560" s="4"/>
      <c r="J5560" s="4"/>
      <c r="K5560" s="4"/>
    </row>
    <row r="5561" spans="1:11" x14ac:dyDescent="0.2">
      <c r="A5561">
        <v>5556</v>
      </c>
      <c r="B5561" s="7">
        <f>'EstRev 6-11'!F155</f>
        <v>520000</v>
      </c>
      <c r="C5561" s="3">
        <f t="shared" si="151"/>
        <v>-514444</v>
      </c>
      <c r="E5561" s="2" t="b">
        <f t="shared" ca="1" si="150"/>
        <v>1</v>
      </c>
      <c r="F5561" s="2" cm="1">
        <f t="array" aca="1" ref="F5561" ca="1">IF(G5561&lt;&gt;"",INDIRECT("'"&amp;G5561&amp;"'!"&amp;H5561),"")</f>
        <v>520000</v>
      </c>
      <c r="G5561" s="1533" t="s">
        <v>6773</v>
      </c>
      <c r="H5561" s="2" t="s">
        <v>4644</v>
      </c>
    </row>
    <row r="5562" spans="1:11" x14ac:dyDescent="0.2">
      <c r="A5562">
        <v>5557</v>
      </c>
      <c r="B5562" s="7">
        <f>'EstRev 6-11'!F157</f>
        <v>525000</v>
      </c>
      <c r="C5562" s="3">
        <f t="shared" si="151"/>
        <v>-519443</v>
      </c>
      <c r="E5562" s="2" t="b">
        <f t="shared" ca="1" si="150"/>
        <v>1</v>
      </c>
      <c r="F5562" s="2" cm="1">
        <f t="array" aca="1" ref="F5562" ca="1">IF(G5562&lt;&gt;"",INDIRECT("'"&amp;G5562&amp;"'!"&amp;H5562),"")</f>
        <v>525000</v>
      </c>
      <c r="G5562" s="1533" t="s">
        <v>6773</v>
      </c>
      <c r="H5562" s="2" t="s">
        <v>5439</v>
      </c>
    </row>
    <row r="5563" spans="1:11" x14ac:dyDescent="0.2">
      <c r="A5563">
        <v>5558</v>
      </c>
      <c r="B5563" s="7">
        <f>'EstRev 6-11'!F159</f>
        <v>0</v>
      </c>
      <c r="C5563" s="3">
        <f t="shared" si="151"/>
        <v>5558</v>
      </c>
      <c r="E5563" s="2" t="b">
        <f t="shared" ca="1" si="150"/>
        <v>1</v>
      </c>
      <c r="F5563" s="2" cm="1">
        <f t="array" aca="1" ref="F5563" ca="1">IF(G5563&lt;&gt;"",INDIRECT("'"&amp;G5563&amp;"'!"&amp;H5563),"")</f>
        <v>0</v>
      </c>
      <c r="G5563" s="1533" t="s">
        <v>6773</v>
      </c>
      <c r="H5563" s="2" t="s">
        <v>5440</v>
      </c>
    </row>
    <row r="5564" spans="1:11" x14ac:dyDescent="0.2">
      <c r="A5564" s="1">
        <v>5559</v>
      </c>
      <c r="D5564" s="4"/>
      <c r="E5564" s="2" t="b">
        <f t="shared" ca="1" si="150"/>
        <v>1</v>
      </c>
      <c r="F5564" s="2" t="str" cm="1">
        <f t="array" aca="1" ref="F5564" ca="1">IF(G5564&lt;&gt;"",INDIRECT("'"&amp;G5564&amp;"'!"&amp;H5564),"")</f>
        <v/>
      </c>
      <c r="G5564" s="1533"/>
      <c r="I5564" s="4"/>
      <c r="J5564" s="4"/>
      <c r="K5564" s="4"/>
    </row>
    <row r="5565" spans="1:11" x14ac:dyDescent="0.2">
      <c r="A5565" s="1">
        <v>5560</v>
      </c>
      <c r="D5565" s="4"/>
      <c r="E5565" s="2" t="b">
        <f t="shared" ca="1" si="150"/>
        <v>1</v>
      </c>
      <c r="F5565" s="2" t="str" cm="1">
        <f t="array" aca="1" ref="F5565" ca="1">IF(G5565&lt;&gt;"",INDIRECT("'"&amp;G5565&amp;"'!"&amp;H5565),"")</f>
        <v/>
      </c>
      <c r="G5565" s="1533"/>
      <c r="I5565" s="4"/>
      <c r="J5565" s="4"/>
      <c r="K5565" s="4"/>
    </row>
    <row r="5566" spans="1:11" x14ac:dyDescent="0.2">
      <c r="A5566" s="1">
        <v>5561</v>
      </c>
      <c r="D5566" s="4"/>
      <c r="E5566" s="2" t="b">
        <f t="shared" ca="1" si="150"/>
        <v>1</v>
      </c>
      <c r="F5566" s="2" t="str" cm="1">
        <f t="array" aca="1" ref="F5566" ca="1">IF(G5566&lt;&gt;"",INDIRECT("'"&amp;G5566&amp;"'!"&amp;H5566),"")</f>
        <v/>
      </c>
      <c r="G5566" s="1533"/>
      <c r="I5566" s="4"/>
      <c r="J5566" s="4"/>
      <c r="K5566" s="4"/>
    </row>
    <row r="5567" spans="1:11" x14ac:dyDescent="0.2">
      <c r="A5567" s="1">
        <v>5562</v>
      </c>
      <c r="D5567" s="4"/>
      <c r="E5567" s="2" t="b">
        <f t="shared" ca="1" si="150"/>
        <v>1</v>
      </c>
      <c r="F5567" s="2" t="str" cm="1">
        <f t="array" aca="1" ref="F5567" ca="1">IF(G5567&lt;&gt;"",INDIRECT("'"&amp;G5567&amp;"'!"&amp;H5567),"")</f>
        <v/>
      </c>
      <c r="G5567" s="1533"/>
      <c r="I5567" s="4"/>
      <c r="J5567" s="4"/>
      <c r="K5567" s="4"/>
    </row>
    <row r="5568" spans="1:11" x14ac:dyDescent="0.2">
      <c r="A5568" s="1">
        <v>5563</v>
      </c>
      <c r="D5568" s="4"/>
      <c r="E5568" s="2" t="b">
        <f t="shared" ca="1" si="150"/>
        <v>1</v>
      </c>
      <c r="F5568" s="2" t="str" cm="1">
        <f t="array" aca="1" ref="F5568" ca="1">IF(G5568&lt;&gt;"",INDIRECT("'"&amp;G5568&amp;"'!"&amp;H5568),"")</f>
        <v/>
      </c>
      <c r="G5568" s="1533"/>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33" t="s">
        <v>6773</v>
      </c>
      <c r="H5569" s="2" t="s">
        <v>5441</v>
      </c>
    </row>
    <row r="5570" spans="1:11" x14ac:dyDescent="0.2">
      <c r="A5570" s="1">
        <v>5565</v>
      </c>
      <c r="D5570" s="4"/>
      <c r="E5570" s="2" t="b">
        <f t="shared" ref="E5570:E5633" ca="1" si="152">F5570=B5570</f>
        <v>1</v>
      </c>
      <c r="F5570" s="2" t="str" cm="1">
        <f t="array" aca="1" ref="F5570" ca="1">IF(G5570&lt;&gt;"",INDIRECT("'"&amp;G5570&amp;"'!"&amp;H5570),"")</f>
        <v/>
      </c>
      <c r="G5570" s="1533"/>
      <c r="I5570" s="4"/>
      <c r="J5570" s="4"/>
      <c r="K5570" s="4"/>
    </row>
    <row r="5571" spans="1:11" x14ac:dyDescent="0.2">
      <c r="A5571">
        <v>5566</v>
      </c>
      <c r="B5571" s="7">
        <f>'EstRev 6-11'!F161</f>
        <v>0</v>
      </c>
      <c r="C5571" s="3">
        <f t="shared" si="151"/>
        <v>5566</v>
      </c>
      <c r="E5571" s="2" t="b">
        <f t="shared" ca="1" si="152"/>
        <v>1</v>
      </c>
      <c r="F5571" s="2" cm="1">
        <f t="array" aca="1" ref="F5571" ca="1">IF(G5571&lt;&gt;"",INDIRECT("'"&amp;G5571&amp;"'!"&amp;H5571),"")</f>
        <v>0</v>
      </c>
      <c r="G5571" s="1533" t="s">
        <v>6773</v>
      </c>
      <c r="H5571" s="2" t="s">
        <v>5442</v>
      </c>
    </row>
    <row r="5572" spans="1:11" x14ac:dyDescent="0.2">
      <c r="A5572" s="1">
        <v>5567</v>
      </c>
      <c r="D5572" s="4"/>
      <c r="E5572" s="2" t="b">
        <f t="shared" ca="1" si="152"/>
        <v>1</v>
      </c>
      <c r="F5572" s="2" t="str" cm="1">
        <f t="array" aca="1" ref="F5572" ca="1">IF(G5572&lt;&gt;"",INDIRECT("'"&amp;G5572&amp;"'!"&amp;H5572),"")</f>
        <v/>
      </c>
      <c r="G5572" s="1533"/>
      <c r="I5572" s="4"/>
      <c r="J5572" s="4"/>
      <c r="K5572" s="4"/>
    </row>
    <row r="5573" spans="1:11" x14ac:dyDescent="0.2">
      <c r="A5573" s="1">
        <v>5568</v>
      </c>
      <c r="D5573" s="4"/>
      <c r="E5573" s="2" t="b">
        <f t="shared" ca="1" si="152"/>
        <v>1</v>
      </c>
      <c r="F5573" s="2" t="str" cm="1">
        <f t="array" aca="1" ref="F5573" ca="1">IF(G5573&lt;&gt;"",INDIRECT("'"&amp;G5573&amp;"'!"&amp;H5573),"")</f>
        <v/>
      </c>
      <c r="G5573" s="1533"/>
      <c r="I5573" s="4"/>
      <c r="J5573" s="4"/>
      <c r="K5573" s="4"/>
    </row>
    <row r="5574" spans="1:11" x14ac:dyDescent="0.2">
      <c r="A5574" s="1">
        <v>5569</v>
      </c>
      <c r="D5574" s="3" t="s">
        <v>653</v>
      </c>
      <c r="E5574" s="2" t="b">
        <f t="shared" ca="1" si="152"/>
        <v>1</v>
      </c>
      <c r="F5574" s="2" t="str" cm="1">
        <f t="array" aca="1" ref="F5574" ca="1">IF(G5574&lt;&gt;"",INDIRECT("'"&amp;G5574&amp;"'!"&amp;H5574),"")</f>
        <v/>
      </c>
      <c r="G5574" s="1533"/>
    </row>
    <row r="5575" spans="1:11" x14ac:dyDescent="0.2">
      <c r="A5575" s="1">
        <v>5570</v>
      </c>
      <c r="D5575" s="3" t="s">
        <v>653</v>
      </c>
      <c r="E5575" s="2" t="b">
        <f t="shared" ca="1" si="152"/>
        <v>1</v>
      </c>
      <c r="F5575" s="2" t="str" cm="1">
        <f t="array" aca="1" ref="F5575" ca="1">IF(G5575&lt;&gt;"",INDIRECT("'"&amp;G5575&amp;"'!"&amp;H5575),"")</f>
        <v/>
      </c>
      <c r="G5575" s="1533"/>
    </row>
    <row r="5576" spans="1:11" x14ac:dyDescent="0.2">
      <c r="A5576" s="1">
        <v>5571</v>
      </c>
      <c r="D5576" s="4"/>
      <c r="E5576" s="2" t="b">
        <f t="shared" ca="1" si="152"/>
        <v>1</v>
      </c>
      <c r="F5576" s="2" t="str" cm="1">
        <f t="array" aca="1" ref="F5576" ca="1">IF(G5576&lt;&gt;"",INDIRECT("'"&amp;G5576&amp;"'!"&amp;H5576),"")</f>
        <v/>
      </c>
      <c r="G5576" s="1533"/>
      <c r="I5576" s="4"/>
      <c r="J5576" s="4"/>
      <c r="K5576" s="4"/>
    </row>
    <row r="5577" spans="1:11" x14ac:dyDescent="0.2">
      <c r="A5577" s="1">
        <v>5572</v>
      </c>
      <c r="D5577" s="4"/>
      <c r="E5577" s="2" t="b">
        <f t="shared" ca="1" si="152"/>
        <v>1</v>
      </c>
      <c r="F5577" s="2" t="str" cm="1">
        <f t="array" aca="1" ref="F5577" ca="1">IF(G5577&lt;&gt;"",INDIRECT("'"&amp;G5577&amp;"'!"&amp;H5577),"")</f>
        <v/>
      </c>
      <c r="G5577" s="1533"/>
      <c r="I5577" s="4"/>
      <c r="J5577" s="4"/>
      <c r="K5577" s="4"/>
    </row>
    <row r="5578" spans="1:11" x14ac:dyDescent="0.2">
      <c r="A5578" s="1">
        <v>5573</v>
      </c>
      <c r="D5578" s="4"/>
      <c r="E5578" s="2" t="b">
        <f t="shared" ca="1" si="152"/>
        <v>1</v>
      </c>
      <c r="F5578" s="2" t="str" cm="1">
        <f t="array" aca="1" ref="F5578" ca="1">IF(G5578&lt;&gt;"",INDIRECT("'"&amp;G5578&amp;"'!"&amp;H5578),"")</f>
        <v/>
      </c>
      <c r="G5578" s="1533"/>
      <c r="I5578" s="4"/>
      <c r="J5578" s="4"/>
      <c r="K5578" s="4"/>
    </row>
    <row r="5579" spans="1:11" x14ac:dyDescent="0.2">
      <c r="A5579" s="1">
        <v>5574</v>
      </c>
      <c r="D5579" s="4"/>
      <c r="E5579" s="2" t="b">
        <f t="shared" ca="1" si="152"/>
        <v>1</v>
      </c>
      <c r="F5579" s="2" t="str" cm="1">
        <f t="array" aca="1" ref="F5579" ca="1">IF(G5579&lt;&gt;"",INDIRECT("'"&amp;G5579&amp;"'!"&amp;H5579),"")</f>
        <v/>
      </c>
      <c r="G5579" s="1533"/>
      <c r="I5579" s="4"/>
      <c r="J5579" s="4"/>
      <c r="K5579" s="4"/>
    </row>
    <row r="5580" spans="1:11" x14ac:dyDescent="0.2">
      <c r="A5580" s="1">
        <v>5575</v>
      </c>
      <c r="D5580" s="4"/>
      <c r="E5580" s="2" t="b">
        <f t="shared" ca="1" si="152"/>
        <v>1</v>
      </c>
      <c r="F5580" s="2" t="str" cm="1">
        <f t="array" aca="1" ref="F5580" ca="1">IF(G5580&lt;&gt;"",INDIRECT("'"&amp;G5580&amp;"'!"&amp;H5580),"")</f>
        <v/>
      </c>
      <c r="G5580" s="1533"/>
      <c r="I5580" s="4"/>
      <c r="J5580" s="4"/>
      <c r="K5580" s="4"/>
    </row>
    <row r="5581" spans="1:11" x14ac:dyDescent="0.2">
      <c r="A5581" s="1">
        <v>5576</v>
      </c>
      <c r="D5581" s="3" t="s">
        <v>299</v>
      </c>
      <c r="E5581" s="2" t="b">
        <f t="shared" ca="1" si="152"/>
        <v>1</v>
      </c>
      <c r="F5581" s="2" t="str" cm="1">
        <f t="array" aca="1" ref="F5581" ca="1">IF(G5581&lt;&gt;"",INDIRECT("'"&amp;G5581&amp;"'!"&amp;H5581),"")</f>
        <v/>
      </c>
      <c r="G5581" s="1533"/>
    </row>
    <row r="5582" spans="1:11" x14ac:dyDescent="0.2">
      <c r="A5582" s="1">
        <v>5577</v>
      </c>
      <c r="D5582" s="4"/>
      <c r="E5582" s="2" t="b">
        <f t="shared" ca="1" si="152"/>
        <v>1</v>
      </c>
      <c r="F5582" s="2" t="str" cm="1">
        <f t="array" aca="1" ref="F5582" ca="1">IF(G5582&lt;&gt;"",INDIRECT("'"&amp;G5582&amp;"'!"&amp;H5582),"")</f>
        <v/>
      </c>
      <c r="G5582" s="1533"/>
      <c r="I5582" s="4"/>
      <c r="J5582" s="4"/>
      <c r="K5582" s="4"/>
    </row>
    <row r="5583" spans="1:11" x14ac:dyDescent="0.2">
      <c r="A5583" s="1">
        <v>5578</v>
      </c>
      <c r="D5583" s="4"/>
      <c r="E5583" s="2" t="b">
        <f t="shared" ca="1" si="152"/>
        <v>1</v>
      </c>
      <c r="F5583" s="2" t="str" cm="1">
        <f t="array" aca="1" ref="F5583" ca="1">IF(G5583&lt;&gt;"",INDIRECT("'"&amp;G5583&amp;"'!"&amp;H5583),"")</f>
        <v/>
      </c>
      <c r="G5583" s="1533"/>
      <c r="I5583" s="4"/>
      <c r="J5583" s="4"/>
      <c r="K5583" s="4"/>
    </row>
    <row r="5584" spans="1:11" x14ac:dyDescent="0.2">
      <c r="A5584" s="1">
        <v>5579</v>
      </c>
      <c r="D5584" s="3" t="s">
        <v>299</v>
      </c>
      <c r="E5584" s="2" t="b">
        <f t="shared" ca="1" si="152"/>
        <v>1</v>
      </c>
      <c r="F5584" s="2" t="str" cm="1">
        <f t="array" aca="1" ref="F5584" ca="1">IF(G5584&lt;&gt;"",INDIRECT("'"&amp;G5584&amp;"'!"&amp;H5584),"")</f>
        <v/>
      </c>
      <c r="G5584" s="1533"/>
    </row>
    <row r="5585" spans="1:11" x14ac:dyDescent="0.2">
      <c r="A5585" s="1">
        <v>5580</v>
      </c>
      <c r="D5585" s="3" t="s">
        <v>299</v>
      </c>
      <c r="E5585" s="2" t="b">
        <f t="shared" ca="1" si="152"/>
        <v>1</v>
      </c>
      <c r="F5585" s="2" t="str" cm="1">
        <f t="array" aca="1" ref="F5585" ca="1">IF(G5585&lt;&gt;"",INDIRECT("'"&amp;G5585&amp;"'!"&amp;H5585),"")</f>
        <v/>
      </c>
      <c r="G5585" s="1533"/>
    </row>
    <row r="5586" spans="1:11" x14ac:dyDescent="0.2">
      <c r="A5586" s="1">
        <v>5581</v>
      </c>
      <c r="D5586" s="3" t="s">
        <v>299</v>
      </c>
      <c r="E5586" s="2" t="b">
        <f t="shared" ca="1" si="152"/>
        <v>1</v>
      </c>
      <c r="F5586" s="2" t="str" cm="1">
        <f t="array" aca="1" ref="F5586" ca="1">IF(G5586&lt;&gt;"",INDIRECT("'"&amp;G5586&amp;"'!"&amp;H5586),"")</f>
        <v/>
      </c>
      <c r="G5586" s="1533"/>
    </row>
    <row r="5587" spans="1:11" x14ac:dyDescent="0.2">
      <c r="A5587" s="1">
        <v>5582</v>
      </c>
      <c r="D5587" s="3" t="s">
        <v>299</v>
      </c>
      <c r="E5587" s="2" t="b">
        <f t="shared" ca="1" si="152"/>
        <v>1</v>
      </c>
      <c r="F5587" s="2" t="str" cm="1">
        <f t="array" aca="1" ref="F5587" ca="1">IF(G5587&lt;&gt;"",INDIRECT("'"&amp;G5587&amp;"'!"&amp;H5587),"")</f>
        <v/>
      </c>
      <c r="G5587" s="1533"/>
    </row>
    <row r="5588" spans="1:11" x14ac:dyDescent="0.2">
      <c r="A5588" s="2">
        <v>5583</v>
      </c>
      <c r="B5588" s="7">
        <f>'EstRev 6-11'!F171</f>
        <v>525000</v>
      </c>
      <c r="C5588" s="3">
        <f t="shared" ref="C5588:C5639" si="153">A5588-B5588</f>
        <v>-519417</v>
      </c>
      <c r="E5588" s="2" t="b">
        <f t="shared" ca="1" si="152"/>
        <v>1</v>
      </c>
      <c r="F5588" s="2" cm="1">
        <f t="array" aca="1" ref="F5588" ca="1">IF(G5588&lt;&gt;"",INDIRECT("'"&amp;G5588&amp;"'!"&amp;H5588),"")</f>
        <v>525000</v>
      </c>
      <c r="G5588" s="1533" t="s">
        <v>6773</v>
      </c>
      <c r="H5588" s="2" t="s">
        <v>5443</v>
      </c>
    </row>
    <row r="5589" spans="1:11" x14ac:dyDescent="0.2">
      <c r="A5589" s="1">
        <v>5584</v>
      </c>
      <c r="D5589" s="4"/>
      <c r="E5589" s="2" t="b">
        <f t="shared" ca="1" si="152"/>
        <v>1</v>
      </c>
      <c r="F5589" s="2" t="str" cm="1">
        <f t="array" aca="1" ref="F5589" ca="1">IF(G5589&lt;&gt;"",INDIRECT("'"&amp;G5589&amp;"'!"&amp;H5589),"")</f>
        <v/>
      </c>
      <c r="G5589" s="1533"/>
      <c r="I5589" s="4"/>
      <c r="J5589" s="4"/>
      <c r="K5589" s="4"/>
    </row>
    <row r="5590" spans="1:11" x14ac:dyDescent="0.2">
      <c r="A5590" s="1">
        <v>5585</v>
      </c>
      <c r="D5590" s="4"/>
      <c r="E5590" s="2" t="b">
        <f t="shared" ca="1" si="152"/>
        <v>1</v>
      </c>
      <c r="F5590" s="2" t="str" cm="1">
        <f t="array" aca="1" ref="F5590" ca="1">IF(G5590&lt;&gt;"",INDIRECT("'"&amp;G5590&amp;"'!"&amp;H5590),"")</f>
        <v/>
      </c>
      <c r="G5590" s="1533"/>
      <c r="I5590" s="4"/>
      <c r="J5590" s="4"/>
      <c r="K5590" s="4"/>
    </row>
    <row r="5591" spans="1:11" x14ac:dyDescent="0.2">
      <c r="A5591" s="1">
        <v>5586</v>
      </c>
      <c r="D5591" s="4"/>
      <c r="E5591" s="2" t="b">
        <f t="shared" ca="1" si="152"/>
        <v>1</v>
      </c>
      <c r="F5591" s="2" t="str" cm="1">
        <f t="array" aca="1" ref="F5591" ca="1">IF(G5591&lt;&gt;"",INDIRECT("'"&amp;G5591&amp;"'!"&amp;H5591),"")</f>
        <v/>
      </c>
      <c r="G5591" s="1533"/>
      <c r="I5591" s="4"/>
      <c r="J5591" s="4"/>
      <c r="K5591" s="4"/>
    </row>
    <row r="5592" spans="1:11" x14ac:dyDescent="0.2">
      <c r="A5592" s="1">
        <v>5587</v>
      </c>
      <c r="D5592" s="4"/>
      <c r="E5592" s="2" t="b">
        <f t="shared" ca="1" si="152"/>
        <v>1</v>
      </c>
      <c r="F5592" s="2" t="str" cm="1">
        <f t="array" aca="1" ref="F5592" ca="1">IF(G5592&lt;&gt;"",INDIRECT("'"&amp;G5592&amp;"'!"&amp;H5592),"")</f>
        <v/>
      </c>
      <c r="G5592" s="1533"/>
      <c r="I5592" s="4"/>
      <c r="J5592" s="4"/>
      <c r="K5592" s="4"/>
    </row>
    <row r="5593" spans="1:11" x14ac:dyDescent="0.2">
      <c r="A5593" s="1">
        <v>5588</v>
      </c>
      <c r="D5593" s="4"/>
      <c r="E5593" s="2" t="b">
        <f t="shared" ca="1" si="152"/>
        <v>1</v>
      </c>
      <c r="F5593" s="2" t="str" cm="1">
        <f t="array" aca="1" ref="F5593" ca="1">IF(G5593&lt;&gt;"",INDIRECT("'"&amp;G5593&amp;"'!"&amp;H5593),"")</f>
        <v/>
      </c>
      <c r="G5593" s="1533"/>
      <c r="I5593" s="4"/>
      <c r="J5593" s="4"/>
      <c r="K5593" s="4"/>
    </row>
    <row r="5594" spans="1:11" x14ac:dyDescent="0.2">
      <c r="A5594" s="1">
        <v>5589</v>
      </c>
      <c r="D5594" s="4"/>
      <c r="E5594" s="2" t="b">
        <f t="shared" ca="1" si="152"/>
        <v>1</v>
      </c>
      <c r="F5594" s="2" t="str" cm="1">
        <f t="array" aca="1" ref="F5594" ca="1">IF(G5594&lt;&gt;"",INDIRECT("'"&amp;G5594&amp;"'!"&amp;H5594),"")</f>
        <v/>
      </c>
      <c r="G5594" s="1533"/>
      <c r="I5594" s="4"/>
      <c r="J5594" s="4"/>
      <c r="K5594" s="4"/>
    </row>
    <row r="5595" spans="1:11" x14ac:dyDescent="0.2">
      <c r="A5595" s="1">
        <v>5590</v>
      </c>
      <c r="D5595" s="4"/>
      <c r="E5595" s="2" t="b">
        <f t="shared" ca="1" si="152"/>
        <v>1</v>
      </c>
      <c r="F5595" s="2" t="str" cm="1">
        <f t="array" aca="1" ref="F5595" ca="1">IF(G5595&lt;&gt;"",INDIRECT("'"&amp;G5595&amp;"'!"&amp;H5595),"")</f>
        <v/>
      </c>
      <c r="G5595" s="1533"/>
      <c r="I5595" s="4"/>
      <c r="J5595" s="4"/>
      <c r="K5595" s="4"/>
    </row>
    <row r="5596" spans="1:11" x14ac:dyDescent="0.2">
      <c r="A5596" s="1">
        <v>5591</v>
      </c>
      <c r="D5596" s="4"/>
      <c r="E5596" s="2" t="b">
        <f t="shared" ca="1" si="152"/>
        <v>1</v>
      </c>
      <c r="F5596" s="2" t="str" cm="1">
        <f t="array" aca="1" ref="F5596" ca="1">IF(G5596&lt;&gt;"",INDIRECT("'"&amp;G5596&amp;"'!"&amp;H5596),"")</f>
        <v/>
      </c>
      <c r="G5596" s="1533"/>
      <c r="I5596" s="4"/>
      <c r="J5596" s="4"/>
      <c r="K5596" s="4"/>
    </row>
    <row r="5597" spans="1:11" x14ac:dyDescent="0.2">
      <c r="A5597">
        <v>5592</v>
      </c>
      <c r="B5597" s="7">
        <f>'EstRev 6-11'!F172</f>
        <v>525000</v>
      </c>
      <c r="C5597" s="3">
        <f t="shared" si="153"/>
        <v>-519408</v>
      </c>
      <c r="E5597" s="2" t="b">
        <f t="shared" ca="1" si="152"/>
        <v>1</v>
      </c>
      <c r="F5597" s="2" cm="1">
        <f t="array" aca="1" ref="F5597" ca="1">IF(G5597&lt;&gt;"",INDIRECT("'"&amp;G5597&amp;"'!"&amp;H5597),"")</f>
        <v>525000</v>
      </c>
      <c r="G5597" s="1533" t="s">
        <v>6773</v>
      </c>
      <c r="H5597" s="2" t="s">
        <v>5444</v>
      </c>
    </row>
    <row r="5598" spans="1:11" x14ac:dyDescent="0.2">
      <c r="A5598">
        <v>5593</v>
      </c>
      <c r="B5598" s="7">
        <f>'EstRev 6-11'!F175</f>
        <v>0</v>
      </c>
      <c r="C5598" s="3">
        <f t="shared" si="153"/>
        <v>5593</v>
      </c>
      <c r="E5598" s="2" t="b">
        <f t="shared" ca="1" si="152"/>
        <v>1</v>
      </c>
      <c r="F5598" s="2" cm="1">
        <f t="array" aca="1" ref="F5598" ca="1">IF(G5598&lt;&gt;"",INDIRECT("'"&amp;G5598&amp;"'!"&amp;H5598),"")</f>
        <v>0</v>
      </c>
      <c r="G5598" s="1533" t="s">
        <v>6773</v>
      </c>
      <c r="H5598" s="2" t="s">
        <v>5445</v>
      </c>
    </row>
    <row r="5599" spans="1:11" x14ac:dyDescent="0.2">
      <c r="A5599">
        <v>5594</v>
      </c>
      <c r="B5599" s="7">
        <f>'EstRev 6-11'!F177</f>
        <v>0</v>
      </c>
      <c r="C5599" s="3">
        <f t="shared" si="153"/>
        <v>5594</v>
      </c>
      <c r="E5599" s="2" t="b">
        <f t="shared" ca="1" si="152"/>
        <v>1</v>
      </c>
      <c r="F5599" s="2" cm="1">
        <f t="array" aca="1" ref="F5599" ca="1">IF(G5599&lt;&gt;"",INDIRECT("'"&amp;G5599&amp;"'!"&amp;H5599),"")</f>
        <v>0</v>
      </c>
      <c r="G5599" s="1533" t="s">
        <v>6773</v>
      </c>
      <c r="H5599" s="2" t="s">
        <v>5446</v>
      </c>
    </row>
    <row r="5600" spans="1:11" x14ac:dyDescent="0.2">
      <c r="A5600" s="1">
        <v>5595</v>
      </c>
      <c r="D5600" s="3" t="s">
        <v>299</v>
      </c>
      <c r="E5600" s="2" t="b">
        <f t="shared" ca="1" si="152"/>
        <v>1</v>
      </c>
      <c r="F5600" s="2" t="str" cm="1">
        <f t="array" aca="1" ref="F5600" ca="1">IF(G5600&lt;&gt;"",INDIRECT("'"&amp;G5600&amp;"'!"&amp;H5600),"")</f>
        <v/>
      </c>
      <c r="G5600" s="1533"/>
    </row>
    <row r="5601" spans="1:11" x14ac:dyDescent="0.2">
      <c r="A5601" s="1">
        <v>5596</v>
      </c>
      <c r="D5601" s="3" t="s">
        <v>299</v>
      </c>
      <c r="E5601" s="2" t="b">
        <f t="shared" ca="1" si="152"/>
        <v>1</v>
      </c>
      <c r="F5601" s="2" t="str" cm="1">
        <f t="array" aca="1" ref="F5601" ca="1">IF(G5601&lt;&gt;"",INDIRECT("'"&amp;G5601&amp;"'!"&amp;H5601),"")</f>
        <v/>
      </c>
      <c r="G5601" s="1533"/>
    </row>
    <row r="5602" spans="1:11" x14ac:dyDescent="0.2">
      <c r="A5602">
        <v>5597</v>
      </c>
      <c r="B5602" s="7">
        <f>'EstRev 6-11'!F183</f>
        <v>0</v>
      </c>
      <c r="C5602" s="3">
        <f t="shared" si="153"/>
        <v>5597</v>
      </c>
      <c r="E5602" s="2" t="b">
        <f t="shared" ca="1" si="152"/>
        <v>1</v>
      </c>
      <c r="F5602" s="2" cm="1">
        <f t="array" aca="1" ref="F5602" ca="1">IF(G5602&lt;&gt;"",INDIRECT("'"&amp;G5602&amp;"'!"&amp;H5602),"")</f>
        <v>0</v>
      </c>
      <c r="G5602" s="1533" t="s">
        <v>6773</v>
      </c>
      <c r="H5602" s="2" t="s">
        <v>5447</v>
      </c>
    </row>
    <row r="5603" spans="1:11" x14ac:dyDescent="0.2">
      <c r="A5603">
        <v>5598</v>
      </c>
      <c r="B5603" s="7">
        <f>'EstRev 6-11'!F186</f>
        <v>0</v>
      </c>
      <c r="C5603" s="3">
        <f t="shared" si="153"/>
        <v>5598</v>
      </c>
      <c r="E5603" s="2" t="b">
        <f t="shared" ca="1" si="152"/>
        <v>1</v>
      </c>
      <c r="F5603" s="2" cm="1">
        <f t="array" aca="1" ref="F5603" ca="1">IF(G5603&lt;&gt;"",INDIRECT("'"&amp;G5603&amp;"'!"&amp;H5603),"")</f>
        <v>0</v>
      </c>
      <c r="G5603" s="1533" t="s">
        <v>6773</v>
      </c>
      <c r="H5603" s="2" t="s">
        <v>4714</v>
      </c>
    </row>
    <row r="5604" spans="1:11" x14ac:dyDescent="0.2">
      <c r="A5604" s="1">
        <v>5599</v>
      </c>
      <c r="D5604" s="4"/>
      <c r="E5604" s="2" t="b">
        <f t="shared" ca="1" si="152"/>
        <v>1</v>
      </c>
      <c r="F5604" s="2" t="str" cm="1">
        <f t="array" aca="1" ref="F5604" ca="1">IF(G5604&lt;&gt;"",INDIRECT("'"&amp;G5604&amp;"'!"&amp;H5604),"")</f>
        <v/>
      </c>
      <c r="G5604" s="1533"/>
      <c r="I5604" s="4"/>
      <c r="J5604" s="4"/>
      <c r="K5604" s="4"/>
    </row>
    <row r="5605" spans="1:11" x14ac:dyDescent="0.2">
      <c r="A5605" s="1">
        <v>5600</v>
      </c>
      <c r="D5605" s="4"/>
      <c r="E5605" s="2" t="b">
        <f t="shared" ca="1" si="152"/>
        <v>1</v>
      </c>
      <c r="F5605" s="2" t="str" cm="1">
        <f t="array" aca="1" ref="F5605" ca="1">IF(G5605&lt;&gt;"",INDIRECT("'"&amp;G5605&amp;"'!"&amp;H5605),"")</f>
        <v/>
      </c>
      <c r="G5605" s="1533"/>
      <c r="I5605" s="4"/>
      <c r="J5605" s="4"/>
      <c r="K5605" s="4"/>
    </row>
    <row r="5606" spans="1:11" x14ac:dyDescent="0.2">
      <c r="A5606" s="1">
        <v>5601</v>
      </c>
      <c r="D5606" s="4"/>
      <c r="E5606" s="2" t="b">
        <f t="shared" ca="1" si="152"/>
        <v>1</v>
      </c>
      <c r="F5606" s="2" t="str" cm="1">
        <f t="array" aca="1" ref="F5606" ca="1">IF(G5606&lt;&gt;"",INDIRECT("'"&amp;G5606&amp;"'!"&amp;H5606),"")</f>
        <v/>
      </c>
      <c r="G5606" s="1533"/>
      <c r="I5606" s="4"/>
      <c r="J5606" s="4"/>
      <c r="K5606" s="4"/>
    </row>
    <row r="5607" spans="1:11" x14ac:dyDescent="0.2">
      <c r="A5607" s="1">
        <v>5602</v>
      </c>
      <c r="D5607" s="4"/>
      <c r="E5607" s="2" t="b">
        <f t="shared" ca="1" si="152"/>
        <v>1</v>
      </c>
      <c r="F5607" s="2" t="str" cm="1">
        <f t="array" aca="1" ref="F5607" ca="1">IF(G5607&lt;&gt;"",INDIRECT("'"&amp;G5607&amp;"'!"&amp;H5607),"")</f>
        <v/>
      </c>
      <c r="G5607" s="1533"/>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33" t="s">
        <v>6773</v>
      </c>
      <c r="H5608" s="2" t="s">
        <v>5448</v>
      </c>
    </row>
    <row r="5609" spans="1:11" x14ac:dyDescent="0.2">
      <c r="A5609">
        <v>5604</v>
      </c>
      <c r="B5609" s="7">
        <f>'EstRev 6-11'!F203</f>
        <v>0</v>
      </c>
      <c r="C5609" s="3">
        <f t="shared" si="153"/>
        <v>5604</v>
      </c>
      <c r="E5609" s="2" t="b">
        <f t="shared" ca="1" si="152"/>
        <v>1</v>
      </c>
      <c r="F5609" s="2" cm="1">
        <f t="array" aca="1" ref="F5609" ca="1">IF(G5609&lt;&gt;"",INDIRECT("'"&amp;G5609&amp;"'!"&amp;H5609),"")</f>
        <v>0</v>
      </c>
      <c r="G5609" s="1533" t="s">
        <v>6773</v>
      </c>
      <c r="H5609" s="2" t="s">
        <v>5449</v>
      </c>
    </row>
    <row r="5610" spans="1:11" x14ac:dyDescent="0.2">
      <c r="A5610" s="1">
        <v>5605</v>
      </c>
      <c r="D5610" s="4"/>
      <c r="E5610" s="2" t="b">
        <f t="shared" ca="1" si="152"/>
        <v>1</v>
      </c>
      <c r="F5610" s="2" t="str" cm="1">
        <f t="array" aca="1" ref="F5610" ca="1">IF(G5610&lt;&gt;"",INDIRECT("'"&amp;G5610&amp;"'!"&amp;H5610),"")</f>
        <v/>
      </c>
      <c r="G5610" s="1533"/>
      <c r="I5610" s="4"/>
      <c r="J5610" s="4"/>
      <c r="K5610" s="4"/>
    </row>
    <row r="5611" spans="1:11" x14ac:dyDescent="0.2">
      <c r="A5611" s="1">
        <v>5606</v>
      </c>
      <c r="D5611" s="4"/>
      <c r="E5611" s="2" t="b">
        <f t="shared" ca="1" si="152"/>
        <v>1</v>
      </c>
      <c r="F5611" s="2" t="str" cm="1">
        <f t="array" aca="1" ref="F5611" ca="1">IF(G5611&lt;&gt;"",INDIRECT("'"&amp;G5611&amp;"'!"&amp;H5611),"")</f>
        <v/>
      </c>
      <c r="G5611" s="1533"/>
      <c r="I5611" s="4"/>
      <c r="J5611" s="4"/>
      <c r="K5611" s="4"/>
    </row>
    <row r="5612" spans="1:11" x14ac:dyDescent="0.2">
      <c r="A5612" s="1">
        <v>5607</v>
      </c>
      <c r="D5612" s="4"/>
      <c r="E5612" s="2" t="b">
        <f t="shared" ca="1" si="152"/>
        <v>1</v>
      </c>
      <c r="F5612" s="2" t="str" cm="1">
        <f t="array" aca="1" ref="F5612" ca="1">IF(G5612&lt;&gt;"",INDIRECT("'"&amp;G5612&amp;"'!"&amp;H5612),"")</f>
        <v/>
      </c>
      <c r="G5612" s="1533"/>
      <c r="I5612" s="4"/>
      <c r="J5612" s="4"/>
      <c r="K5612" s="4"/>
    </row>
    <row r="5613" spans="1:11" x14ac:dyDescent="0.2">
      <c r="A5613" s="1">
        <v>5608</v>
      </c>
      <c r="D5613" s="3" t="s">
        <v>299</v>
      </c>
      <c r="E5613" s="2" t="b">
        <f t="shared" ca="1" si="152"/>
        <v>1</v>
      </c>
      <c r="F5613" s="2" t="str" cm="1">
        <f t="array" aca="1" ref="F5613" ca="1">IF(G5613&lt;&gt;"",INDIRECT("'"&amp;G5613&amp;"'!"&amp;H5613),"")</f>
        <v/>
      </c>
      <c r="G5613" s="1533"/>
    </row>
    <row r="5614" spans="1:11" x14ac:dyDescent="0.2">
      <c r="A5614" s="1">
        <v>5609</v>
      </c>
      <c r="D5614" s="3" t="s">
        <v>299</v>
      </c>
      <c r="E5614" s="2" t="b">
        <f t="shared" ca="1" si="152"/>
        <v>1</v>
      </c>
      <c r="F5614" s="2" t="str" cm="1">
        <f t="array" aca="1" ref="F5614" ca="1">IF(G5614&lt;&gt;"",INDIRECT("'"&amp;G5614&amp;"'!"&amp;H5614),"")</f>
        <v/>
      </c>
      <c r="G5614" s="1533"/>
    </row>
    <row r="5615" spans="1:11" x14ac:dyDescent="0.2">
      <c r="A5615" s="1">
        <v>5610</v>
      </c>
      <c r="D5615" s="3" t="s">
        <v>653</v>
      </c>
      <c r="E5615" s="2" t="b">
        <f t="shared" ca="1" si="152"/>
        <v>1</v>
      </c>
      <c r="F5615" s="2" t="str" cm="1">
        <f t="array" aca="1" ref="F5615" ca="1">IF(G5615&lt;&gt;"",INDIRECT("'"&amp;G5615&amp;"'!"&amp;H5615),"")</f>
        <v/>
      </c>
      <c r="G5615" s="1533"/>
    </row>
    <row r="5616" spans="1:11" x14ac:dyDescent="0.2">
      <c r="A5616">
        <v>5611</v>
      </c>
      <c r="B5616" s="7">
        <f>'EstRev 6-11'!F204</f>
        <v>0</v>
      </c>
      <c r="C5616" s="3">
        <f t="shared" si="153"/>
        <v>5611</v>
      </c>
      <c r="E5616" s="2" t="b">
        <f t="shared" ca="1" si="152"/>
        <v>1</v>
      </c>
      <c r="F5616" s="2" cm="1">
        <f t="array" aca="1" ref="F5616" ca="1">IF(G5616&lt;&gt;"",INDIRECT("'"&amp;G5616&amp;"'!"&amp;H5616),"")</f>
        <v>0</v>
      </c>
      <c r="G5616" s="1533" t="s">
        <v>6773</v>
      </c>
      <c r="H5616" s="2" t="s">
        <v>5450</v>
      </c>
    </row>
    <row r="5617" spans="1:11" x14ac:dyDescent="0.2">
      <c r="A5617">
        <v>5612</v>
      </c>
      <c r="B5617" s="7">
        <f>'EstRev 6-11'!F208</f>
        <v>0</v>
      </c>
      <c r="C5617" s="3">
        <f t="shared" si="153"/>
        <v>5612</v>
      </c>
      <c r="E5617" s="2" t="b">
        <f t="shared" ca="1" si="152"/>
        <v>1</v>
      </c>
      <c r="F5617" s="2" cm="1">
        <f t="array" aca="1" ref="F5617" ca="1">IF(G5617&lt;&gt;"",INDIRECT("'"&amp;G5617&amp;"'!"&amp;H5617),"")</f>
        <v>0</v>
      </c>
      <c r="G5617" s="1533" t="s">
        <v>6773</v>
      </c>
      <c r="H5617" s="2" t="s">
        <v>5451</v>
      </c>
    </row>
    <row r="5618" spans="1:11" x14ac:dyDescent="0.2">
      <c r="A5618" s="1">
        <v>5613</v>
      </c>
      <c r="D5618" s="3" t="s">
        <v>299</v>
      </c>
      <c r="E5618" s="2" t="b">
        <f t="shared" ca="1" si="152"/>
        <v>1</v>
      </c>
      <c r="F5618" s="2" t="str" cm="1">
        <f t="array" aca="1" ref="F5618" ca="1">IF(G5618&lt;&gt;"",INDIRECT("'"&amp;G5618&amp;"'!"&amp;H5618),"")</f>
        <v/>
      </c>
      <c r="G5618" s="1533"/>
    </row>
    <row r="5619" spans="1:11" x14ac:dyDescent="0.2">
      <c r="A5619" s="1">
        <v>5614</v>
      </c>
      <c r="D5619" s="4"/>
      <c r="E5619" s="2" t="b">
        <f t="shared" ca="1" si="152"/>
        <v>1</v>
      </c>
      <c r="F5619" s="2" t="str" cm="1">
        <f t="array" aca="1" ref="F5619" ca="1">IF(G5619&lt;&gt;"",INDIRECT("'"&amp;G5619&amp;"'!"&amp;H5619),"")</f>
        <v/>
      </c>
      <c r="G5619" s="1533"/>
      <c r="I5619" s="4"/>
      <c r="J5619" s="4"/>
      <c r="K5619" s="4"/>
    </row>
    <row r="5620" spans="1:11" x14ac:dyDescent="0.2">
      <c r="A5620" s="1">
        <v>5615</v>
      </c>
      <c r="D5620" s="4"/>
      <c r="E5620" s="2" t="b">
        <f t="shared" ca="1" si="152"/>
        <v>1</v>
      </c>
      <c r="F5620" s="2" t="str" cm="1">
        <f t="array" aca="1" ref="F5620" ca="1">IF(G5620&lt;&gt;"",INDIRECT("'"&amp;G5620&amp;"'!"&amp;H5620),"")</f>
        <v/>
      </c>
      <c r="G5620" s="1533"/>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33" t="s">
        <v>6773</v>
      </c>
      <c r="H5621" s="2" t="s">
        <v>5452</v>
      </c>
    </row>
    <row r="5622" spans="1:11" x14ac:dyDescent="0.2">
      <c r="A5622" s="1">
        <v>5617</v>
      </c>
      <c r="D5622" s="4"/>
      <c r="E5622" s="2" t="b">
        <f t="shared" ca="1" si="152"/>
        <v>1</v>
      </c>
      <c r="F5622" s="2" t="str" cm="1">
        <f t="array" aca="1" ref="F5622" ca="1">IF(G5622&lt;&gt;"",INDIRECT("'"&amp;G5622&amp;"'!"&amp;H5622),"")</f>
        <v/>
      </c>
      <c r="G5622" s="1533"/>
      <c r="I5622" s="4"/>
      <c r="J5622" s="4"/>
      <c r="K5622" s="4"/>
    </row>
    <row r="5623" spans="1:11" x14ac:dyDescent="0.2">
      <c r="A5623" s="1">
        <v>5618</v>
      </c>
      <c r="D5623" s="4"/>
      <c r="E5623" s="2" t="b">
        <f t="shared" ca="1" si="152"/>
        <v>1</v>
      </c>
      <c r="F5623" s="2" t="str" cm="1">
        <f t="array" aca="1" ref="F5623" ca="1">IF(G5623&lt;&gt;"",INDIRECT("'"&amp;G5623&amp;"'!"&amp;H5623),"")</f>
        <v/>
      </c>
      <c r="G5623" s="1533"/>
      <c r="I5623" s="4"/>
      <c r="J5623" s="4"/>
      <c r="K5623" s="4"/>
    </row>
    <row r="5624" spans="1:11" x14ac:dyDescent="0.2">
      <c r="A5624" s="1">
        <v>5619</v>
      </c>
      <c r="D5624" s="4"/>
      <c r="E5624" s="2" t="b">
        <f t="shared" ca="1" si="152"/>
        <v>1</v>
      </c>
      <c r="F5624" s="2" t="str" cm="1">
        <f t="array" aca="1" ref="F5624" ca="1">IF(G5624&lt;&gt;"",INDIRECT("'"&amp;G5624&amp;"'!"&amp;H5624),"")</f>
        <v/>
      </c>
      <c r="G5624" s="1533"/>
      <c r="I5624" s="4"/>
      <c r="J5624" s="4"/>
      <c r="K5624" s="4"/>
    </row>
    <row r="5625" spans="1:11" x14ac:dyDescent="0.2">
      <c r="A5625" s="1">
        <v>5620</v>
      </c>
      <c r="D5625" s="4"/>
      <c r="E5625" s="2" t="b">
        <f t="shared" ca="1" si="152"/>
        <v>1</v>
      </c>
      <c r="F5625" s="2" t="str" cm="1">
        <f t="array" aca="1" ref="F5625" ca="1">IF(G5625&lt;&gt;"",INDIRECT("'"&amp;G5625&amp;"'!"&amp;H5625),"")</f>
        <v/>
      </c>
      <c r="G5625" s="1533"/>
      <c r="I5625" s="4"/>
      <c r="J5625" s="4"/>
      <c r="K5625" s="4"/>
    </row>
    <row r="5626" spans="1:11" x14ac:dyDescent="0.2">
      <c r="A5626" s="1">
        <v>5621</v>
      </c>
      <c r="D5626" s="4"/>
      <c r="E5626" s="2" t="b">
        <f t="shared" ca="1" si="152"/>
        <v>1</v>
      </c>
      <c r="F5626" s="2" t="str" cm="1">
        <f t="array" aca="1" ref="F5626" ca="1">IF(G5626&lt;&gt;"",INDIRECT("'"&amp;G5626&amp;"'!"&amp;H5626),"")</f>
        <v/>
      </c>
      <c r="G5626" s="1533"/>
      <c r="I5626" s="4"/>
      <c r="J5626" s="4"/>
      <c r="K5626" s="4"/>
    </row>
    <row r="5627" spans="1:11" x14ac:dyDescent="0.2">
      <c r="A5627" s="1">
        <v>5622</v>
      </c>
      <c r="D5627" s="4"/>
      <c r="E5627" s="2" t="b">
        <f t="shared" ca="1" si="152"/>
        <v>1</v>
      </c>
      <c r="F5627" s="2" t="str" cm="1">
        <f t="array" aca="1" ref="F5627" ca="1">IF(G5627&lt;&gt;"",INDIRECT("'"&amp;G5627&amp;"'!"&amp;H5627),"")</f>
        <v/>
      </c>
      <c r="G5627" s="1533"/>
      <c r="I5627" s="4"/>
      <c r="J5627" s="4"/>
      <c r="K5627" s="4"/>
    </row>
    <row r="5628" spans="1:11" x14ac:dyDescent="0.2">
      <c r="A5628" s="1">
        <v>5623</v>
      </c>
      <c r="D5628" s="4"/>
      <c r="E5628" s="2" t="b">
        <f t="shared" ca="1" si="152"/>
        <v>1</v>
      </c>
      <c r="F5628" s="2" t="str" cm="1">
        <f t="array" aca="1" ref="F5628" ca="1">IF(G5628&lt;&gt;"",INDIRECT("'"&amp;G5628&amp;"'!"&amp;H5628),"")</f>
        <v/>
      </c>
      <c r="G5628" s="1533"/>
      <c r="I5628" s="4"/>
      <c r="J5628" s="4"/>
      <c r="K5628" s="4"/>
    </row>
    <row r="5629" spans="1:11" x14ac:dyDescent="0.2">
      <c r="A5629" s="1">
        <v>5624</v>
      </c>
      <c r="D5629" s="4"/>
      <c r="E5629" s="2" t="b">
        <f t="shared" ca="1" si="152"/>
        <v>1</v>
      </c>
      <c r="F5629" s="2" t="str" cm="1">
        <f t="array" aca="1" ref="F5629" ca="1">IF(G5629&lt;&gt;"",INDIRECT("'"&amp;G5629&amp;"'!"&amp;H5629),"")</f>
        <v/>
      </c>
      <c r="G5629" s="1533"/>
      <c r="I5629" s="4"/>
      <c r="J5629" s="4"/>
      <c r="K5629" s="4"/>
    </row>
    <row r="5630" spans="1:11" x14ac:dyDescent="0.2">
      <c r="A5630" s="1">
        <v>5625</v>
      </c>
      <c r="D5630" s="4"/>
      <c r="E5630" s="2" t="b">
        <f t="shared" ca="1" si="152"/>
        <v>1</v>
      </c>
      <c r="F5630" s="2" t="str" cm="1">
        <f t="array" aca="1" ref="F5630" ca="1">IF(G5630&lt;&gt;"",INDIRECT("'"&amp;G5630&amp;"'!"&amp;H5630),"")</f>
        <v/>
      </c>
      <c r="G5630" s="1533"/>
      <c r="I5630" s="4"/>
      <c r="J5630" s="4"/>
      <c r="K5630" s="4"/>
    </row>
    <row r="5631" spans="1:11" x14ac:dyDescent="0.2">
      <c r="A5631" s="1">
        <v>5626</v>
      </c>
      <c r="D5631" s="4"/>
      <c r="E5631" s="2" t="b">
        <f t="shared" ca="1" si="152"/>
        <v>1</v>
      </c>
      <c r="F5631" s="2" t="str" cm="1">
        <f t="array" aca="1" ref="F5631" ca="1">IF(G5631&lt;&gt;"",INDIRECT("'"&amp;G5631&amp;"'!"&amp;H5631),"")</f>
        <v/>
      </c>
      <c r="G5631" s="1533"/>
      <c r="I5631" s="4"/>
      <c r="J5631" s="4"/>
      <c r="K5631" s="4"/>
    </row>
    <row r="5632" spans="1:11" x14ac:dyDescent="0.2">
      <c r="A5632" s="1">
        <v>5627</v>
      </c>
      <c r="D5632" s="4"/>
      <c r="E5632" s="2" t="b">
        <f t="shared" ca="1" si="152"/>
        <v>1</v>
      </c>
      <c r="F5632" s="2" t="str" cm="1">
        <f t="array" aca="1" ref="F5632" ca="1">IF(G5632&lt;&gt;"",INDIRECT("'"&amp;G5632&amp;"'!"&amp;H5632),"")</f>
        <v/>
      </c>
      <c r="G5632" s="1533"/>
      <c r="I5632" s="4"/>
      <c r="J5632" s="4"/>
      <c r="K5632" s="4"/>
    </row>
    <row r="5633" spans="1:11" x14ac:dyDescent="0.2">
      <c r="A5633" s="1">
        <v>5628</v>
      </c>
      <c r="D5633" s="4"/>
      <c r="E5633" s="2" t="b">
        <f t="shared" ca="1" si="152"/>
        <v>1</v>
      </c>
      <c r="F5633" s="2" t="str" cm="1">
        <f t="array" aca="1" ref="F5633" ca="1">IF(G5633&lt;&gt;"",INDIRECT("'"&amp;G5633&amp;"'!"&amp;H5633),"")</f>
        <v/>
      </c>
      <c r="G5633" s="1533"/>
      <c r="I5633" s="4"/>
      <c r="J5633" s="4"/>
      <c r="K5633" s="4"/>
    </row>
    <row r="5634" spans="1:11" x14ac:dyDescent="0.2">
      <c r="A5634" s="1">
        <v>5629</v>
      </c>
      <c r="D5634" s="4"/>
      <c r="E5634" s="2" t="b">
        <f t="shared" ref="E5634:E5697" ca="1" si="154">F5634=B5634</f>
        <v>1</v>
      </c>
      <c r="F5634" s="2" t="str" cm="1">
        <f t="array" aca="1" ref="F5634" ca="1">IF(G5634&lt;&gt;"",INDIRECT("'"&amp;G5634&amp;"'!"&amp;H5634),"")</f>
        <v/>
      </c>
      <c r="G5634" s="1533"/>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33" t="s">
        <v>6773</v>
      </c>
      <c r="H5635" s="2" t="s">
        <v>4717</v>
      </c>
    </row>
    <row r="5636" spans="1:11" x14ac:dyDescent="0.2">
      <c r="A5636">
        <v>5631</v>
      </c>
      <c r="B5636" s="7">
        <f>'EstRev 6-11'!F215</f>
        <v>0</v>
      </c>
      <c r="C5636" s="3">
        <f t="shared" si="153"/>
        <v>5631</v>
      </c>
      <c r="E5636" s="2" t="b">
        <f t="shared" ca="1" si="154"/>
        <v>1</v>
      </c>
      <c r="F5636" s="2" cm="1">
        <f t="array" aca="1" ref="F5636" ca="1">IF(G5636&lt;&gt;"",INDIRECT("'"&amp;G5636&amp;"'!"&amp;H5636),"")</f>
        <v>0</v>
      </c>
      <c r="G5636" s="1533" t="s">
        <v>6773</v>
      </c>
      <c r="H5636" s="2" t="s">
        <v>5453</v>
      </c>
    </row>
    <row r="5637" spans="1:11" x14ac:dyDescent="0.2">
      <c r="A5637" s="1">
        <v>5632</v>
      </c>
      <c r="D5637" s="4"/>
      <c r="E5637" s="2" t="b">
        <f t="shared" ca="1" si="154"/>
        <v>1</v>
      </c>
      <c r="F5637" s="2" t="str" cm="1">
        <f t="array" aca="1" ref="F5637" ca="1">IF(G5637&lt;&gt;"",INDIRECT("'"&amp;G5637&amp;"'!"&amp;H5637),"")</f>
        <v/>
      </c>
      <c r="G5637" s="1533"/>
      <c r="I5637" s="4"/>
      <c r="J5637" s="4"/>
      <c r="K5637" s="4"/>
    </row>
    <row r="5638" spans="1:11" x14ac:dyDescent="0.2">
      <c r="A5638" s="1">
        <v>5633</v>
      </c>
      <c r="D5638" s="4"/>
      <c r="E5638" s="2" t="b">
        <f t="shared" ca="1" si="154"/>
        <v>1</v>
      </c>
      <c r="F5638" s="2" t="str" cm="1">
        <f t="array" aca="1" ref="F5638" ca="1">IF(G5638&lt;&gt;"",INDIRECT("'"&amp;G5638&amp;"'!"&amp;H5638),"")</f>
        <v/>
      </c>
      <c r="G5638" s="1533"/>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33" t="s">
        <v>6773</v>
      </c>
      <c r="H5639" s="2" t="s">
        <v>5454</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33" t="s">
        <v>6773</v>
      </c>
      <c r="H5640" s="2" t="s">
        <v>5455</v>
      </c>
    </row>
    <row r="5641" spans="1:11" x14ac:dyDescent="0.2">
      <c r="A5641">
        <v>5636</v>
      </c>
      <c r="B5641" s="7">
        <f>'EstRev 6-11'!F218</f>
        <v>0</v>
      </c>
      <c r="C5641" s="3">
        <f t="shared" si="155"/>
        <v>5636</v>
      </c>
      <c r="E5641" s="2" t="b">
        <f t="shared" ca="1" si="154"/>
        <v>1</v>
      </c>
      <c r="F5641" s="2" cm="1">
        <f t="array" aca="1" ref="F5641" ca="1">IF(G5641&lt;&gt;"",INDIRECT("'"&amp;G5641&amp;"'!"&amp;H5641),"")</f>
        <v>0</v>
      </c>
      <c r="G5641" s="1533" t="s">
        <v>6773</v>
      </c>
      <c r="H5641" s="2" t="s">
        <v>5456</v>
      </c>
    </row>
    <row r="5642" spans="1:11" x14ac:dyDescent="0.2">
      <c r="A5642" s="1">
        <v>5637</v>
      </c>
      <c r="D5642" s="4"/>
      <c r="E5642" s="2" t="b">
        <f t="shared" ca="1" si="154"/>
        <v>1</v>
      </c>
      <c r="F5642" s="2" t="str" cm="1">
        <f t="array" aca="1" ref="F5642" ca="1">IF(G5642&lt;&gt;"",INDIRECT("'"&amp;G5642&amp;"'!"&amp;H5642),"")</f>
        <v/>
      </c>
      <c r="G5642" s="1533"/>
      <c r="I5642" s="4"/>
      <c r="J5642" s="4"/>
      <c r="K5642" s="4"/>
    </row>
    <row r="5643" spans="1:11" x14ac:dyDescent="0.2">
      <c r="A5643" s="1">
        <v>5638</v>
      </c>
      <c r="D5643" s="4"/>
      <c r="E5643" s="2" t="b">
        <f t="shared" ca="1" si="154"/>
        <v>1</v>
      </c>
      <c r="F5643" s="2" t="str" cm="1">
        <f t="array" aca="1" ref="F5643" ca="1">IF(G5643&lt;&gt;"",INDIRECT("'"&amp;G5643&amp;"'!"&amp;H5643),"")</f>
        <v/>
      </c>
      <c r="G5643" s="1533"/>
      <c r="I5643" s="4"/>
      <c r="J5643" s="4"/>
      <c r="K5643" s="4"/>
    </row>
    <row r="5644" spans="1:11" x14ac:dyDescent="0.2">
      <c r="A5644" s="1">
        <v>5639</v>
      </c>
      <c r="D5644" s="4"/>
      <c r="E5644" s="2" t="b">
        <f t="shared" ca="1" si="154"/>
        <v>1</v>
      </c>
      <c r="F5644" s="2" t="str" cm="1">
        <f t="array" aca="1" ref="F5644" ca="1">IF(G5644&lt;&gt;"",INDIRECT("'"&amp;G5644&amp;"'!"&amp;H5644),"")</f>
        <v/>
      </c>
      <c r="G5644" s="1533"/>
      <c r="I5644" s="4"/>
      <c r="J5644" s="4"/>
      <c r="K5644" s="4"/>
    </row>
    <row r="5645" spans="1:11" x14ac:dyDescent="0.2">
      <c r="A5645" s="1">
        <v>5640</v>
      </c>
      <c r="D5645" s="4"/>
      <c r="E5645" s="2" t="b">
        <f t="shared" ca="1" si="154"/>
        <v>1</v>
      </c>
      <c r="F5645" s="2" t="str" cm="1">
        <f t="array" aca="1" ref="F5645" ca="1">IF(G5645&lt;&gt;"",INDIRECT("'"&amp;G5645&amp;"'!"&amp;H5645),"")</f>
        <v/>
      </c>
      <c r="G5645" s="1533"/>
      <c r="I5645" s="4"/>
      <c r="J5645" s="4"/>
      <c r="K5645" s="4"/>
    </row>
    <row r="5646" spans="1:11" x14ac:dyDescent="0.2">
      <c r="A5646" s="1">
        <v>5641</v>
      </c>
      <c r="D5646" s="4"/>
      <c r="E5646" s="2" t="b">
        <f t="shared" ca="1" si="154"/>
        <v>1</v>
      </c>
      <c r="F5646" s="2" t="str" cm="1">
        <f t="array" aca="1" ref="F5646" ca="1">IF(G5646&lt;&gt;"",INDIRECT("'"&amp;G5646&amp;"'!"&amp;H5646),"")</f>
        <v/>
      </c>
      <c r="G5646" s="1533"/>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33" t="s">
        <v>6773</v>
      </c>
      <c r="H5647" s="2" t="s">
        <v>5457</v>
      </c>
    </row>
    <row r="5648" spans="1:11" x14ac:dyDescent="0.2">
      <c r="A5648" s="1">
        <v>5643</v>
      </c>
      <c r="D5648" s="4"/>
      <c r="E5648" s="2" t="b">
        <f t="shared" ca="1" si="154"/>
        <v>1</v>
      </c>
      <c r="F5648" s="2" t="str" cm="1">
        <f t="array" aca="1" ref="F5648" ca="1">IF(G5648&lt;&gt;"",INDIRECT("'"&amp;G5648&amp;"'!"&amp;H5648),"")</f>
        <v/>
      </c>
      <c r="G5648" s="1533"/>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33" t="s">
        <v>6773</v>
      </c>
      <c r="H5649" s="2" t="s">
        <v>5458</v>
      </c>
    </row>
    <row r="5650" spans="1:11" x14ac:dyDescent="0.2">
      <c r="A5650" s="1">
        <v>5645</v>
      </c>
      <c r="E5650" s="2" t="b">
        <f t="shared" ca="1" si="154"/>
        <v>1</v>
      </c>
      <c r="F5650" s="2" t="str" cm="1">
        <f t="array" aca="1" ref="F5650" ca="1">IF(G5650&lt;&gt;"",INDIRECT("'"&amp;G5650&amp;"'!"&amp;H5650),"")</f>
        <v/>
      </c>
      <c r="G5650" s="1533"/>
    </row>
    <row r="5651" spans="1:11" x14ac:dyDescent="0.2">
      <c r="A5651" s="1">
        <v>5646</v>
      </c>
      <c r="D5651" s="3" t="s">
        <v>653</v>
      </c>
      <c r="E5651" s="2" t="b">
        <f t="shared" ca="1" si="154"/>
        <v>1</v>
      </c>
      <c r="F5651" s="2" t="str" cm="1">
        <f t="array" aca="1" ref="F5651" ca="1">IF(G5651&lt;&gt;"",INDIRECT("'"&amp;G5651&amp;"'!"&amp;H5651),"")</f>
        <v/>
      </c>
      <c r="G5651" s="1533"/>
    </row>
    <row r="5652" spans="1:11" x14ac:dyDescent="0.2">
      <c r="A5652">
        <v>5647</v>
      </c>
      <c r="B5652" s="7">
        <f>'EstRev 6-11'!F260</f>
        <v>0</v>
      </c>
      <c r="C5652" s="3">
        <f t="shared" si="155"/>
        <v>5647</v>
      </c>
      <c r="E5652" s="2" t="b">
        <f t="shared" ca="1" si="154"/>
        <v>1</v>
      </c>
      <c r="F5652" s="2" cm="1">
        <f t="array" aca="1" ref="F5652" ca="1">IF(G5652&lt;&gt;"",INDIRECT("'"&amp;G5652&amp;"'!"&amp;H5652),"")</f>
        <v>0</v>
      </c>
      <c r="G5652" s="1533" t="s">
        <v>6773</v>
      </c>
      <c r="H5652" s="2" t="s">
        <v>5459</v>
      </c>
    </row>
    <row r="5653" spans="1:11" x14ac:dyDescent="0.2">
      <c r="A5653" s="1">
        <v>5648</v>
      </c>
      <c r="D5653" s="4"/>
      <c r="E5653" s="2" t="b">
        <f t="shared" ca="1" si="154"/>
        <v>1</v>
      </c>
      <c r="F5653" s="2" t="str" cm="1">
        <f t="array" aca="1" ref="F5653" ca="1">IF(G5653&lt;&gt;"",INDIRECT("'"&amp;G5653&amp;"'!"&amp;H5653),"")</f>
        <v/>
      </c>
      <c r="G5653" s="1533"/>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33" t="s">
        <v>6773</v>
      </c>
      <c r="H5654" s="2" t="s">
        <v>5460</v>
      </c>
    </row>
    <row r="5655" spans="1:11" x14ac:dyDescent="0.2">
      <c r="A5655" s="1">
        <v>5650</v>
      </c>
      <c r="D5655" s="4"/>
      <c r="E5655" s="2" t="b">
        <f t="shared" ca="1" si="154"/>
        <v>1</v>
      </c>
      <c r="F5655" s="2" t="str" cm="1">
        <f t="array" aca="1" ref="F5655" ca="1">IF(G5655&lt;&gt;"",INDIRECT("'"&amp;G5655&amp;"'!"&amp;H5655),"")</f>
        <v/>
      </c>
      <c r="G5655" s="1533"/>
      <c r="I5655" s="4"/>
      <c r="J5655" s="4"/>
      <c r="K5655" s="4"/>
    </row>
    <row r="5656" spans="1:11" x14ac:dyDescent="0.2">
      <c r="A5656" s="1">
        <v>5651</v>
      </c>
      <c r="D5656" s="3" t="s">
        <v>299</v>
      </c>
      <c r="E5656" s="2" t="b">
        <f t="shared" ca="1" si="154"/>
        <v>1</v>
      </c>
      <c r="F5656" s="2" t="str" cm="1">
        <f t="array" aca="1" ref="F5656" ca="1">IF(G5656&lt;&gt;"",INDIRECT("'"&amp;G5656&amp;"'!"&amp;H5656),"")</f>
        <v/>
      </c>
      <c r="G5656" s="1533"/>
    </row>
    <row r="5657" spans="1:11" x14ac:dyDescent="0.2">
      <c r="A5657">
        <v>5652</v>
      </c>
      <c r="B5657" s="7">
        <f>'EstRev 6-11'!F270</f>
        <v>0</v>
      </c>
      <c r="C5657" s="3">
        <f t="shared" si="155"/>
        <v>5652</v>
      </c>
      <c r="E5657" s="2" t="b">
        <f t="shared" ca="1" si="154"/>
        <v>1</v>
      </c>
      <c r="F5657" s="2" cm="1">
        <f t="array" aca="1" ref="F5657" ca="1">IF(G5657&lt;&gt;"",INDIRECT("'"&amp;G5657&amp;"'!"&amp;H5657),"")</f>
        <v>0</v>
      </c>
      <c r="G5657" s="1533" t="s">
        <v>6773</v>
      </c>
      <c r="H5657" s="2" t="s">
        <v>5461</v>
      </c>
    </row>
    <row r="5658" spans="1:11" x14ac:dyDescent="0.2">
      <c r="A5658" s="1">
        <v>5653</v>
      </c>
      <c r="D5658" s="4"/>
      <c r="E5658" s="2" t="b">
        <f t="shared" ca="1" si="154"/>
        <v>1</v>
      </c>
      <c r="F5658" s="2" t="str" cm="1">
        <f t="array" aca="1" ref="F5658" ca="1">IF(G5658&lt;&gt;"",INDIRECT("'"&amp;G5658&amp;"'!"&amp;H5658),"")</f>
        <v/>
      </c>
      <c r="G5658" s="1533"/>
      <c r="I5658" s="4"/>
      <c r="J5658" s="4"/>
      <c r="K5658" s="4"/>
    </row>
    <row r="5659" spans="1:11" x14ac:dyDescent="0.2">
      <c r="A5659" s="1">
        <v>5654</v>
      </c>
      <c r="D5659" s="4"/>
      <c r="E5659" s="2" t="b">
        <f t="shared" ca="1" si="154"/>
        <v>1</v>
      </c>
      <c r="F5659" s="2" t="str" cm="1">
        <f t="array" aca="1" ref="F5659" ca="1">IF(G5659&lt;&gt;"",INDIRECT("'"&amp;G5659&amp;"'!"&amp;H5659),"")</f>
        <v/>
      </c>
      <c r="G5659" s="1533"/>
      <c r="I5659" s="4"/>
      <c r="J5659" s="4"/>
      <c r="K5659" s="4"/>
    </row>
    <row r="5660" spans="1:11" x14ac:dyDescent="0.2">
      <c r="A5660" s="1">
        <v>5655</v>
      </c>
      <c r="D5660" s="4"/>
      <c r="E5660" s="2" t="b">
        <f t="shared" ca="1" si="154"/>
        <v>1</v>
      </c>
      <c r="F5660" s="2" t="str" cm="1">
        <f t="array" aca="1" ref="F5660" ca="1">IF(G5660&lt;&gt;"",INDIRECT("'"&amp;G5660&amp;"'!"&amp;H5660),"")</f>
        <v/>
      </c>
      <c r="G5660" s="1533"/>
      <c r="I5660" s="4"/>
      <c r="J5660" s="4"/>
      <c r="K5660" s="4"/>
    </row>
    <row r="5661" spans="1:11" x14ac:dyDescent="0.2">
      <c r="A5661" s="1">
        <v>5656</v>
      </c>
      <c r="D5661" s="4"/>
      <c r="E5661" s="2" t="b">
        <f t="shared" ca="1" si="154"/>
        <v>1</v>
      </c>
      <c r="F5661" s="2" t="str" cm="1">
        <f t="array" aca="1" ref="F5661" ca="1">IF(G5661&lt;&gt;"",INDIRECT("'"&amp;G5661&amp;"'!"&amp;H5661),"")</f>
        <v/>
      </c>
      <c r="G5661" s="1533"/>
      <c r="I5661" s="4"/>
      <c r="J5661" s="4"/>
      <c r="K5661" s="4"/>
    </row>
    <row r="5662" spans="1:11" x14ac:dyDescent="0.2">
      <c r="A5662" s="1">
        <v>5657</v>
      </c>
      <c r="D5662" s="4"/>
      <c r="E5662" s="2" t="b">
        <f t="shared" ca="1" si="154"/>
        <v>1</v>
      </c>
      <c r="F5662" s="2" t="str" cm="1">
        <f t="array" aca="1" ref="F5662" ca="1">IF(G5662&lt;&gt;"",INDIRECT("'"&amp;G5662&amp;"'!"&amp;H5662),"")</f>
        <v/>
      </c>
      <c r="G5662" s="1533"/>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33" t="s">
        <v>6773</v>
      </c>
      <c r="H5663" s="2" t="s">
        <v>5462</v>
      </c>
    </row>
    <row r="5664" spans="1:11" x14ac:dyDescent="0.2">
      <c r="A5664">
        <v>5659</v>
      </c>
      <c r="B5664" s="7">
        <f>'EstRev 6-11'!F272</f>
        <v>1525000</v>
      </c>
      <c r="C5664" s="3">
        <f t="shared" si="155"/>
        <v>-1519341</v>
      </c>
      <c r="E5664" s="2" t="b">
        <f t="shared" ca="1" si="154"/>
        <v>1</v>
      </c>
      <c r="F5664" s="2" cm="1">
        <f t="array" aca="1" ref="F5664" ca="1">IF(G5664&lt;&gt;"",INDIRECT("'"&amp;G5664&amp;"'!"&amp;H5664),"")</f>
        <v>1525000</v>
      </c>
      <c r="G5664" s="1533" t="s">
        <v>6773</v>
      </c>
      <c r="H5664" s="2" t="s">
        <v>5463</v>
      </c>
    </row>
    <row r="5665" spans="1:8" x14ac:dyDescent="0.2">
      <c r="A5665">
        <v>5660</v>
      </c>
      <c r="B5665" s="7">
        <f>'EstRev 6-11'!G5</f>
        <v>1855000</v>
      </c>
      <c r="C5665" s="3">
        <f t="shared" si="155"/>
        <v>-1849340</v>
      </c>
      <c r="E5665" s="2" t="b">
        <f t="shared" ca="1" si="154"/>
        <v>1</v>
      </c>
      <c r="F5665" s="2" cm="1">
        <f t="array" aca="1" ref="F5665" ca="1">IF(G5665&lt;&gt;"",INDIRECT("'"&amp;G5665&amp;"'!"&amp;H5665),"")</f>
        <v>1855000</v>
      </c>
      <c r="G5665" s="1533" t="s">
        <v>6773</v>
      </c>
      <c r="H5665" s="2" t="s">
        <v>4493</v>
      </c>
    </row>
    <row r="5666" spans="1:8" x14ac:dyDescent="0.2">
      <c r="A5666">
        <v>5661</v>
      </c>
      <c r="B5666" s="7">
        <f>'EstRev 6-11'!G7</f>
        <v>0</v>
      </c>
      <c r="C5666" s="3">
        <f t="shared" si="155"/>
        <v>5661</v>
      </c>
      <c r="E5666" s="2" t="b">
        <f t="shared" ca="1" si="154"/>
        <v>1</v>
      </c>
      <c r="F5666" s="2" cm="1">
        <f t="array" aca="1" ref="F5666" ca="1">IF(G5666&lt;&gt;"",INDIRECT("'"&amp;G5666&amp;"'!"&amp;H5666),"")</f>
        <v>0</v>
      </c>
      <c r="G5666" s="1533" t="s">
        <v>6773</v>
      </c>
      <c r="H5666" s="2" t="s">
        <v>4894</v>
      </c>
    </row>
    <row r="5667" spans="1:8" x14ac:dyDescent="0.2">
      <c r="A5667">
        <v>5662</v>
      </c>
      <c r="B5667" s="7">
        <f>'EstRev 6-11'!G8</f>
        <v>1855000</v>
      </c>
      <c r="C5667" s="3">
        <f t="shared" si="155"/>
        <v>-1849338</v>
      </c>
      <c r="E5667" s="2" t="b">
        <f t="shared" ca="1" si="154"/>
        <v>1</v>
      </c>
      <c r="F5667" s="2" cm="1">
        <f t="array" aca="1" ref="F5667" ca="1">IF(G5667&lt;&gt;"",INDIRECT("'"&amp;G5667&amp;"'!"&amp;H5667),"")</f>
        <v>1855000</v>
      </c>
      <c r="G5667" s="1533" t="s">
        <v>6773</v>
      </c>
      <c r="H5667" s="2" t="s">
        <v>4895</v>
      </c>
    </row>
    <row r="5668" spans="1:8" x14ac:dyDescent="0.2">
      <c r="A5668">
        <v>5663</v>
      </c>
      <c r="B5668" s="7">
        <f>'EstRev 6-11'!G11</f>
        <v>0</v>
      </c>
      <c r="C5668" s="3">
        <f t="shared" si="155"/>
        <v>5663</v>
      </c>
      <c r="E5668" s="2" t="b">
        <f t="shared" ca="1" si="154"/>
        <v>1</v>
      </c>
      <c r="F5668" s="2" cm="1">
        <f t="array" aca="1" ref="F5668" ca="1">IF(G5668&lt;&gt;"",INDIRECT("'"&amp;G5668&amp;"'!"&amp;H5668),"")</f>
        <v>0</v>
      </c>
      <c r="G5668" s="1533" t="s">
        <v>6773</v>
      </c>
      <c r="H5668" s="2" t="s">
        <v>4279</v>
      </c>
    </row>
    <row r="5669" spans="1:8" x14ac:dyDescent="0.2">
      <c r="A5669">
        <v>5664</v>
      </c>
      <c r="B5669" s="7">
        <f>'EstRev 6-11'!G12</f>
        <v>3710000</v>
      </c>
      <c r="C5669" s="3">
        <f t="shared" si="155"/>
        <v>-3704336</v>
      </c>
      <c r="E5669" s="2" t="b">
        <f t="shared" ca="1" si="154"/>
        <v>1</v>
      </c>
      <c r="F5669" s="2" cm="1">
        <f t="array" aca="1" ref="F5669" ca="1">IF(G5669&lt;&gt;"",INDIRECT("'"&amp;G5669&amp;"'!"&amp;H5669),"")</f>
        <v>3710000</v>
      </c>
      <c r="G5669" s="1533" t="s">
        <v>6773</v>
      </c>
      <c r="H5669" s="2" t="s">
        <v>4280</v>
      </c>
    </row>
    <row r="5670" spans="1:8" x14ac:dyDescent="0.2">
      <c r="A5670">
        <v>5665</v>
      </c>
      <c r="B5670" s="7">
        <f>'EstRev 6-11'!G14</f>
        <v>0</v>
      </c>
      <c r="C5670" s="3">
        <f t="shared" si="155"/>
        <v>5665</v>
      </c>
      <c r="E5670" s="2" t="b">
        <f t="shared" ca="1" si="154"/>
        <v>1</v>
      </c>
      <c r="F5670" s="2" cm="1">
        <f t="array" aca="1" ref="F5670" ca="1">IF(G5670&lt;&gt;"",INDIRECT("'"&amp;G5670&amp;"'!"&amp;H5670),"")</f>
        <v>0</v>
      </c>
      <c r="G5670" s="1533" t="s">
        <v>6773</v>
      </c>
      <c r="H5670" s="2" t="s">
        <v>4494</v>
      </c>
    </row>
    <row r="5671" spans="1:8" x14ac:dyDescent="0.2">
      <c r="A5671">
        <v>5666</v>
      </c>
      <c r="B5671" s="7">
        <f>'EstRev 6-11'!G15</f>
        <v>0</v>
      </c>
      <c r="C5671" s="3">
        <f t="shared" si="155"/>
        <v>5666</v>
      </c>
      <c r="E5671" s="2" t="b">
        <f t="shared" ca="1" si="154"/>
        <v>1</v>
      </c>
      <c r="F5671" s="2" cm="1">
        <f t="array" aca="1" ref="F5671" ca="1">IF(G5671&lt;&gt;"",INDIRECT("'"&amp;G5671&amp;"'!"&amp;H5671),"")</f>
        <v>0</v>
      </c>
      <c r="G5671" s="1533" t="s">
        <v>6773</v>
      </c>
      <c r="H5671" s="2" t="s">
        <v>4495</v>
      </c>
    </row>
    <row r="5672" spans="1:8" x14ac:dyDescent="0.2">
      <c r="A5672">
        <v>5667</v>
      </c>
      <c r="B5672" s="7">
        <f>'EstRev 6-11'!G16</f>
        <v>50000</v>
      </c>
      <c r="C5672" s="3">
        <f t="shared" si="155"/>
        <v>-44333</v>
      </c>
      <c r="E5672" s="2" t="b">
        <f t="shared" ca="1" si="154"/>
        <v>1</v>
      </c>
      <c r="F5672" s="2" cm="1">
        <f t="array" aca="1" ref="F5672" ca="1">IF(G5672&lt;&gt;"",INDIRECT("'"&amp;G5672&amp;"'!"&amp;H5672),"")</f>
        <v>50000</v>
      </c>
      <c r="G5672" s="1533" t="s">
        <v>6773</v>
      </c>
      <c r="H5672" s="2" t="s">
        <v>4282</v>
      </c>
    </row>
    <row r="5673" spans="1:8" x14ac:dyDescent="0.2">
      <c r="A5673">
        <v>5668</v>
      </c>
      <c r="B5673" s="7">
        <f>'EstRev 6-11'!G17</f>
        <v>0</v>
      </c>
      <c r="C5673" s="3">
        <f t="shared" si="155"/>
        <v>5668</v>
      </c>
      <c r="E5673" s="2" t="b">
        <f t="shared" ca="1" si="154"/>
        <v>1</v>
      </c>
      <c r="F5673" s="2" cm="1">
        <f t="array" aca="1" ref="F5673" ca="1">IF(G5673&lt;&gt;"",INDIRECT("'"&amp;G5673&amp;"'!"&amp;H5673),"")</f>
        <v>0</v>
      </c>
      <c r="G5673" s="1533" t="s">
        <v>6773</v>
      </c>
      <c r="H5673" s="2" t="s">
        <v>4283</v>
      </c>
    </row>
    <row r="5674" spans="1:8" x14ac:dyDescent="0.2">
      <c r="A5674">
        <v>5669</v>
      </c>
      <c r="B5674" s="7">
        <f>'EstRev 6-11'!G18</f>
        <v>50000</v>
      </c>
      <c r="C5674" s="3">
        <f t="shared" si="155"/>
        <v>-44331</v>
      </c>
      <c r="E5674" s="2" t="b">
        <f t="shared" ca="1" si="154"/>
        <v>1</v>
      </c>
      <c r="F5674" s="2" cm="1">
        <f t="array" aca="1" ref="F5674" ca="1">IF(G5674&lt;&gt;"",INDIRECT("'"&amp;G5674&amp;"'!"&amp;H5674),"")</f>
        <v>50000</v>
      </c>
      <c r="G5674" s="1533" t="s">
        <v>6773</v>
      </c>
      <c r="H5674" s="2" t="s">
        <v>4227</v>
      </c>
    </row>
    <row r="5675" spans="1:8" x14ac:dyDescent="0.2">
      <c r="A5675">
        <v>5670</v>
      </c>
      <c r="B5675" s="7">
        <f>'EstRev 6-11'!G65</f>
        <v>10000</v>
      </c>
      <c r="C5675" s="3">
        <f t="shared" si="155"/>
        <v>-4330</v>
      </c>
      <c r="E5675" s="2" t="b">
        <f t="shared" ca="1" si="154"/>
        <v>1</v>
      </c>
      <c r="F5675" s="2" cm="1">
        <f t="array" aca="1" ref="F5675" ca="1">IF(G5675&lt;&gt;"",INDIRECT("'"&amp;G5675&amp;"'!"&amp;H5675),"")</f>
        <v>10000</v>
      </c>
      <c r="G5675" s="1533" t="s">
        <v>6773</v>
      </c>
      <c r="H5675" s="2" t="s">
        <v>4518</v>
      </c>
    </row>
    <row r="5676" spans="1:8" x14ac:dyDescent="0.2">
      <c r="A5676">
        <v>5671</v>
      </c>
      <c r="B5676" s="7">
        <f>'EstRev 6-11'!G66</f>
        <v>0</v>
      </c>
      <c r="C5676" s="3">
        <f t="shared" si="155"/>
        <v>5671</v>
      </c>
      <c r="E5676" s="2" t="b">
        <f t="shared" ca="1" si="154"/>
        <v>1</v>
      </c>
      <c r="F5676" s="2" cm="1">
        <f t="array" aca="1" ref="F5676" ca="1">IF(G5676&lt;&gt;"",INDIRECT("'"&amp;G5676&amp;"'!"&amp;H5676),"")</f>
        <v>0</v>
      </c>
      <c r="G5676" s="1533" t="s">
        <v>6773</v>
      </c>
      <c r="H5676" s="2" t="s">
        <v>4519</v>
      </c>
    </row>
    <row r="5677" spans="1:8" x14ac:dyDescent="0.2">
      <c r="A5677">
        <v>5672</v>
      </c>
      <c r="B5677" s="7">
        <f>'EstRev 6-11'!G67</f>
        <v>10000</v>
      </c>
      <c r="C5677" s="3">
        <f t="shared" si="155"/>
        <v>-4328</v>
      </c>
      <c r="E5677" s="2" t="b">
        <f t="shared" ca="1" si="154"/>
        <v>1</v>
      </c>
      <c r="F5677" s="2" cm="1">
        <f t="array" aca="1" ref="F5677" ca="1">IF(G5677&lt;&gt;"",INDIRECT("'"&amp;G5677&amp;"'!"&amp;H5677),"")</f>
        <v>10000</v>
      </c>
      <c r="G5677" s="1533" t="s">
        <v>6773</v>
      </c>
      <c r="H5677" s="2" t="s">
        <v>4520</v>
      </c>
    </row>
    <row r="5678" spans="1:8" x14ac:dyDescent="0.2">
      <c r="A5678">
        <v>5673</v>
      </c>
      <c r="B5678" s="7">
        <f>'EstRev 6-11'!G98</f>
        <v>0</v>
      </c>
      <c r="C5678" s="3">
        <f t="shared" si="155"/>
        <v>5673</v>
      </c>
      <c r="E5678" s="2" t="b">
        <f t="shared" ca="1" si="154"/>
        <v>1</v>
      </c>
      <c r="F5678" s="2" cm="1">
        <f t="array" aca="1" ref="F5678" ca="1">IF(G5678&lt;&gt;"",INDIRECT("'"&amp;G5678&amp;"'!"&amp;H5678),"")</f>
        <v>0</v>
      </c>
      <c r="G5678" s="1533" t="s">
        <v>6773</v>
      </c>
      <c r="H5678" s="2" t="s">
        <v>5464</v>
      </c>
    </row>
    <row r="5679" spans="1:8" x14ac:dyDescent="0.2">
      <c r="A5679">
        <v>5674</v>
      </c>
      <c r="B5679" s="7">
        <f>'EstRev 6-11'!G101</f>
        <v>0</v>
      </c>
      <c r="C5679" s="3">
        <f t="shared" si="155"/>
        <v>5674</v>
      </c>
      <c r="E5679" s="2" t="b">
        <f t="shared" ca="1" si="154"/>
        <v>1</v>
      </c>
      <c r="F5679" s="2" cm="1">
        <f t="array" aca="1" ref="F5679" ca="1">IF(G5679&lt;&gt;"",INDIRECT("'"&amp;G5679&amp;"'!"&amp;H5679),"")</f>
        <v>0</v>
      </c>
      <c r="G5679" s="1533" t="s">
        <v>6773</v>
      </c>
      <c r="H5679" s="2" t="s">
        <v>5465</v>
      </c>
    </row>
    <row r="5680" spans="1:8" x14ac:dyDescent="0.2">
      <c r="A5680">
        <v>5675</v>
      </c>
      <c r="B5680" s="7">
        <f>'EstRev 6-11'!G109</f>
        <v>0</v>
      </c>
      <c r="C5680" s="3">
        <f t="shared" si="155"/>
        <v>5675</v>
      </c>
      <c r="E5680" s="2" t="b">
        <f t="shared" ca="1" si="154"/>
        <v>1</v>
      </c>
      <c r="F5680" s="2" cm="1">
        <f t="array" aca="1" ref="F5680" ca="1">IF(G5680&lt;&gt;"",INDIRECT("'"&amp;G5680&amp;"'!"&amp;H5680),"")</f>
        <v>0</v>
      </c>
      <c r="G5680" s="1533" t="s">
        <v>6773</v>
      </c>
      <c r="H5680" s="2" t="s">
        <v>5466</v>
      </c>
    </row>
    <row r="5681" spans="1:11" x14ac:dyDescent="0.2">
      <c r="A5681">
        <v>5676</v>
      </c>
      <c r="B5681" s="7">
        <f>'EstRev 6-11'!G110</f>
        <v>0</v>
      </c>
      <c r="C5681" s="3">
        <f t="shared" si="155"/>
        <v>5676</v>
      </c>
      <c r="E5681" s="2" t="b">
        <f t="shared" ca="1" si="154"/>
        <v>1</v>
      </c>
      <c r="F5681" s="2" cm="1">
        <f t="array" aca="1" ref="F5681" ca="1">IF(G5681&lt;&gt;"",INDIRECT("'"&amp;G5681&amp;"'!"&amp;H5681),"")</f>
        <v>0</v>
      </c>
      <c r="G5681" s="1533" t="s">
        <v>6773</v>
      </c>
      <c r="H5681" s="2" t="s">
        <v>5467</v>
      </c>
    </row>
    <row r="5682" spans="1:11" x14ac:dyDescent="0.2">
      <c r="A5682">
        <v>5677</v>
      </c>
      <c r="B5682" s="7">
        <f>'EstRev 6-11'!G114</f>
        <v>0</v>
      </c>
      <c r="C5682" s="3">
        <f t="shared" si="155"/>
        <v>5677</v>
      </c>
      <c r="E5682" s="2" t="b">
        <f t="shared" ca="1" si="154"/>
        <v>1</v>
      </c>
      <c r="F5682" s="2" cm="1">
        <f t="array" aca="1" ref="F5682" ca="1">IF(G5682&lt;&gt;"",INDIRECT("'"&amp;G5682&amp;"'!"&amp;H5682),"")</f>
        <v>0</v>
      </c>
      <c r="G5682" s="1533" t="s">
        <v>6773</v>
      </c>
      <c r="H5682" s="2" t="s">
        <v>5468</v>
      </c>
    </row>
    <row r="5683" spans="1:11" x14ac:dyDescent="0.2">
      <c r="A5683">
        <v>5678</v>
      </c>
      <c r="B5683" s="7">
        <f>'EstRev 6-11'!G115</f>
        <v>0</v>
      </c>
      <c r="C5683" s="3">
        <f t="shared" si="155"/>
        <v>5678</v>
      </c>
      <c r="E5683" s="2" t="b">
        <f t="shared" ca="1" si="154"/>
        <v>1</v>
      </c>
      <c r="F5683" s="2" cm="1">
        <f t="array" aca="1" ref="F5683" ca="1">IF(G5683&lt;&gt;"",INDIRECT("'"&amp;G5683&amp;"'!"&amp;H5683),"")</f>
        <v>0</v>
      </c>
      <c r="G5683" s="1533" t="s">
        <v>6773</v>
      </c>
      <c r="H5683" s="2" t="s">
        <v>5469</v>
      </c>
    </row>
    <row r="5684" spans="1:11" x14ac:dyDescent="0.2">
      <c r="A5684">
        <v>5679</v>
      </c>
      <c r="B5684" s="7">
        <f>'EstRev 6-11'!G116</f>
        <v>0</v>
      </c>
      <c r="C5684" s="3">
        <f t="shared" si="155"/>
        <v>5679</v>
      </c>
      <c r="E5684" s="2" t="b">
        <f t="shared" ca="1" si="154"/>
        <v>1</v>
      </c>
      <c r="F5684" s="2" cm="1">
        <f t="array" aca="1" ref="F5684" ca="1">IF(G5684&lt;&gt;"",INDIRECT("'"&amp;G5684&amp;"'!"&amp;H5684),"")</f>
        <v>0</v>
      </c>
      <c r="G5684" s="1533" t="s">
        <v>6773</v>
      </c>
      <c r="H5684" s="2" t="s">
        <v>4530</v>
      </c>
    </row>
    <row r="5685" spans="1:11" x14ac:dyDescent="0.2">
      <c r="A5685">
        <v>5680</v>
      </c>
      <c r="B5685" s="7">
        <f>'EstRev 6-11'!G117</f>
        <v>0</v>
      </c>
      <c r="C5685" s="3">
        <f t="shared" si="155"/>
        <v>5680</v>
      </c>
      <c r="E5685" s="2" t="b">
        <f t="shared" ca="1" si="154"/>
        <v>1</v>
      </c>
      <c r="F5685" s="2" cm="1">
        <f t="array" aca="1" ref="F5685" ca="1">IF(G5685&lt;&gt;"",INDIRECT("'"&amp;G5685&amp;"'!"&amp;H5685),"")</f>
        <v>0</v>
      </c>
      <c r="G5685" s="1533" t="s">
        <v>6773</v>
      </c>
      <c r="H5685" s="2" t="s">
        <v>5470</v>
      </c>
    </row>
    <row r="5686" spans="1:11" x14ac:dyDescent="0.2">
      <c r="A5686">
        <v>5681</v>
      </c>
      <c r="B5686" s="7">
        <f>'EstRev 6-11'!G120</f>
        <v>0</v>
      </c>
      <c r="C5686" s="3">
        <f t="shared" si="155"/>
        <v>5681</v>
      </c>
      <c r="E5686" s="2" t="b">
        <f t="shared" ca="1" si="154"/>
        <v>1</v>
      </c>
      <c r="F5686" s="2" cm="1">
        <f t="array" aca="1" ref="F5686" ca="1">IF(G5686&lt;&gt;"",INDIRECT("'"&amp;G5686&amp;"'!"&amp;H5686),"")</f>
        <v>0</v>
      </c>
      <c r="G5686" s="1533" t="s">
        <v>6773</v>
      </c>
      <c r="H5686" s="2" t="s">
        <v>5471</v>
      </c>
    </row>
    <row r="5687" spans="1:11" x14ac:dyDescent="0.2">
      <c r="A5687">
        <v>5682</v>
      </c>
      <c r="B5687" s="7">
        <f>'EstRev 6-11'!G121</f>
        <v>0</v>
      </c>
      <c r="C5687" s="3">
        <f t="shared" si="155"/>
        <v>5682</v>
      </c>
      <c r="E5687" s="2" t="b">
        <f t="shared" ca="1" si="154"/>
        <v>1</v>
      </c>
      <c r="F5687" s="2" cm="1">
        <f t="array" aca="1" ref="F5687" ca="1">IF(G5687&lt;&gt;"",INDIRECT("'"&amp;G5687&amp;"'!"&amp;H5687),"")</f>
        <v>0</v>
      </c>
      <c r="G5687" s="1533" t="s">
        <v>6773</v>
      </c>
      <c r="H5687" s="2" t="s">
        <v>5472</v>
      </c>
    </row>
    <row r="5688" spans="1:11" x14ac:dyDescent="0.2">
      <c r="A5688" s="1">
        <v>5683</v>
      </c>
      <c r="D5688" s="4"/>
      <c r="E5688" s="2" t="b">
        <f t="shared" ca="1" si="154"/>
        <v>1</v>
      </c>
      <c r="F5688" s="2" t="str" cm="1">
        <f t="array" aca="1" ref="F5688" ca="1">IF(G5688&lt;&gt;"",INDIRECT("'"&amp;G5688&amp;"'!"&amp;H5688),"")</f>
        <v/>
      </c>
      <c r="G5688" s="1533"/>
      <c r="I5688" s="4"/>
      <c r="J5688" s="4"/>
      <c r="K5688" s="4"/>
    </row>
    <row r="5689" spans="1:11" x14ac:dyDescent="0.2">
      <c r="A5689" s="1">
        <v>5684</v>
      </c>
      <c r="D5689" s="4"/>
      <c r="E5689" s="2" t="b">
        <f t="shared" ca="1" si="154"/>
        <v>1</v>
      </c>
      <c r="F5689" s="2" t="str" cm="1">
        <f t="array" aca="1" ref="F5689" ca="1">IF(G5689&lt;&gt;"",INDIRECT("'"&amp;G5689&amp;"'!"&amp;H5689),"")</f>
        <v/>
      </c>
      <c r="G5689" s="1533"/>
      <c r="I5689" s="4"/>
      <c r="J5689" s="4"/>
      <c r="K5689" s="4"/>
    </row>
    <row r="5690" spans="1:11" x14ac:dyDescent="0.2">
      <c r="A5690" s="1">
        <v>5685</v>
      </c>
      <c r="D5690" s="4"/>
      <c r="E5690" s="2" t="b">
        <f t="shared" ca="1" si="154"/>
        <v>1</v>
      </c>
      <c r="F5690" s="2" t="str" cm="1">
        <f t="array" aca="1" ref="F5690" ca="1">IF(G5690&lt;&gt;"",INDIRECT("'"&amp;G5690&amp;"'!"&amp;H5690),"")</f>
        <v/>
      </c>
      <c r="G5690" s="1533"/>
      <c r="I5690" s="4"/>
      <c r="J5690" s="4"/>
      <c r="K5690" s="4"/>
    </row>
    <row r="5691" spans="1:11" x14ac:dyDescent="0.2">
      <c r="A5691" s="1">
        <v>5686</v>
      </c>
      <c r="D5691" s="4"/>
      <c r="E5691" s="2" t="b">
        <f t="shared" ca="1" si="154"/>
        <v>1</v>
      </c>
      <c r="F5691" s="2" t="str" cm="1">
        <f t="array" aca="1" ref="F5691" ca="1">IF(G5691&lt;&gt;"",INDIRECT("'"&amp;G5691&amp;"'!"&amp;H5691),"")</f>
        <v/>
      </c>
      <c r="G5691" s="1533"/>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33" t="s">
        <v>6773</v>
      </c>
      <c r="H5692" s="2" t="s">
        <v>5144</v>
      </c>
    </row>
    <row r="5693" spans="1:11" x14ac:dyDescent="0.2">
      <c r="A5693">
        <v>5688</v>
      </c>
      <c r="B5693" s="7">
        <f>'EstRev 6-11'!G136</f>
        <v>0</v>
      </c>
      <c r="C5693" s="3">
        <f t="shared" si="155"/>
        <v>5688</v>
      </c>
      <c r="E5693" s="2" t="b">
        <f t="shared" ca="1" si="154"/>
        <v>1</v>
      </c>
      <c r="F5693" s="2" cm="1">
        <f t="array" aca="1" ref="F5693" ca="1">IF(G5693&lt;&gt;"",INDIRECT("'"&amp;G5693&amp;"'!"&amp;H5693),"")</f>
        <v>0</v>
      </c>
      <c r="G5693" s="1533" t="s">
        <v>6773</v>
      </c>
      <c r="H5693" s="2" t="s">
        <v>5473</v>
      </c>
    </row>
    <row r="5694" spans="1:11" x14ac:dyDescent="0.2">
      <c r="A5694" s="1">
        <v>5689</v>
      </c>
      <c r="D5694" s="4"/>
      <c r="E5694" s="2" t="b">
        <f t="shared" ca="1" si="154"/>
        <v>1</v>
      </c>
      <c r="F5694" s="2" t="str" cm="1">
        <f t="array" aca="1" ref="F5694" ca="1">IF(G5694&lt;&gt;"",INDIRECT("'"&amp;G5694&amp;"'!"&amp;H5694),"")</f>
        <v/>
      </c>
      <c r="G5694" s="1533"/>
      <c r="I5694" s="4"/>
      <c r="J5694" s="4"/>
      <c r="K5694" s="4"/>
    </row>
    <row r="5695" spans="1:11" x14ac:dyDescent="0.2">
      <c r="A5695" s="1">
        <v>5690</v>
      </c>
      <c r="D5695" s="3" t="s">
        <v>299</v>
      </c>
      <c r="E5695" s="2" t="b">
        <f t="shared" ca="1" si="154"/>
        <v>1</v>
      </c>
      <c r="F5695" s="2" t="str" cm="1">
        <f t="array" aca="1" ref="F5695" ca="1">IF(G5695&lt;&gt;"",INDIRECT("'"&amp;G5695&amp;"'!"&amp;H5695),"")</f>
        <v/>
      </c>
      <c r="G5695" s="1533"/>
    </row>
    <row r="5696" spans="1:11" x14ac:dyDescent="0.2">
      <c r="A5696">
        <v>5691</v>
      </c>
      <c r="B5696" s="7">
        <f>'EstRev 6-11'!G143</f>
        <v>0</v>
      </c>
      <c r="C5696" s="3">
        <f t="shared" si="155"/>
        <v>5691</v>
      </c>
      <c r="E5696" s="2" t="b">
        <f t="shared" ca="1" si="154"/>
        <v>1</v>
      </c>
      <c r="F5696" s="2" cm="1">
        <f t="array" aca="1" ref="F5696" ca="1">IF(G5696&lt;&gt;"",INDIRECT("'"&amp;G5696&amp;"'!"&amp;H5696),"")</f>
        <v>0</v>
      </c>
      <c r="G5696" s="1533" t="s">
        <v>6773</v>
      </c>
      <c r="H5696" s="2" t="s">
        <v>5474</v>
      </c>
    </row>
    <row r="5697" spans="1:11" x14ac:dyDescent="0.2">
      <c r="A5697" s="1">
        <v>5692</v>
      </c>
      <c r="D5697" s="4"/>
      <c r="E5697" s="2" t="b">
        <f t="shared" ca="1" si="154"/>
        <v>1</v>
      </c>
      <c r="F5697" s="2" t="str" cm="1">
        <f t="array" aca="1" ref="F5697" ca="1">IF(G5697&lt;&gt;"",INDIRECT("'"&amp;G5697&amp;"'!"&amp;H5697),"")</f>
        <v/>
      </c>
      <c r="G5697" s="1533"/>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33" t="s">
        <v>6773</v>
      </c>
      <c r="H5698" s="2" t="s">
        <v>5475</v>
      </c>
    </row>
    <row r="5699" spans="1:11" x14ac:dyDescent="0.2">
      <c r="A5699">
        <v>5694</v>
      </c>
      <c r="B5699" s="7">
        <f>'EstRev 6-11'!G146</f>
        <v>0</v>
      </c>
      <c r="C5699" s="3">
        <f t="shared" si="155"/>
        <v>5694</v>
      </c>
      <c r="E5699" s="2" t="b">
        <f t="shared" ca="1" si="156"/>
        <v>1</v>
      </c>
      <c r="F5699" s="2" cm="1">
        <f t="array" aca="1" ref="F5699" ca="1">IF(G5699&lt;&gt;"",INDIRECT("'"&amp;G5699&amp;"'!"&amp;H5699),"")</f>
        <v>0</v>
      </c>
      <c r="G5699" s="1533" t="s">
        <v>6773</v>
      </c>
      <c r="H5699" s="2" t="s">
        <v>5476</v>
      </c>
    </row>
    <row r="5700" spans="1:11" x14ac:dyDescent="0.2">
      <c r="A5700">
        <v>5695</v>
      </c>
      <c r="B5700" s="7">
        <f>'EstRev 6-11'!G147</f>
        <v>0</v>
      </c>
      <c r="C5700" s="3">
        <f t="shared" si="155"/>
        <v>5695</v>
      </c>
      <c r="E5700" s="2" t="b">
        <f t="shared" ca="1" si="156"/>
        <v>1</v>
      </c>
      <c r="F5700" s="2" cm="1">
        <f t="array" aca="1" ref="F5700" ca="1">IF(G5700&lt;&gt;"",INDIRECT("'"&amp;G5700&amp;"'!"&amp;H5700),"")</f>
        <v>0</v>
      </c>
      <c r="G5700" s="1533" t="s">
        <v>6773</v>
      </c>
      <c r="H5700" s="2" t="s">
        <v>5477</v>
      </c>
    </row>
    <row r="5701" spans="1:11" x14ac:dyDescent="0.2">
      <c r="A5701">
        <v>5696</v>
      </c>
      <c r="B5701" s="7">
        <f>'EstRev 6-11'!G159</f>
        <v>0</v>
      </c>
      <c r="C5701" s="3">
        <f t="shared" si="155"/>
        <v>5696</v>
      </c>
      <c r="E5701" s="2" t="b">
        <f t="shared" ca="1" si="156"/>
        <v>1</v>
      </c>
      <c r="F5701" s="2" cm="1">
        <f t="array" aca="1" ref="F5701" ca="1">IF(G5701&lt;&gt;"",INDIRECT("'"&amp;G5701&amp;"'!"&amp;H5701),"")</f>
        <v>0</v>
      </c>
      <c r="G5701" s="1533" t="s">
        <v>6773</v>
      </c>
      <c r="H5701" s="2" t="s">
        <v>5478</v>
      </c>
    </row>
    <row r="5702" spans="1:11" x14ac:dyDescent="0.2">
      <c r="A5702" s="1">
        <v>5697</v>
      </c>
      <c r="D5702" s="4"/>
      <c r="E5702" s="2" t="b">
        <f t="shared" ca="1" si="156"/>
        <v>1</v>
      </c>
      <c r="F5702" s="2" t="str" cm="1">
        <f t="array" aca="1" ref="F5702" ca="1">IF(G5702&lt;&gt;"",INDIRECT("'"&amp;G5702&amp;"'!"&amp;H5702),"")</f>
        <v/>
      </c>
      <c r="G5702" s="1533"/>
      <c r="I5702" s="4"/>
      <c r="J5702" s="4"/>
      <c r="K5702" s="4"/>
    </row>
    <row r="5703" spans="1:11" x14ac:dyDescent="0.2">
      <c r="A5703" s="1">
        <v>5698</v>
      </c>
      <c r="D5703" s="4"/>
      <c r="E5703" s="2" t="b">
        <f t="shared" ca="1" si="156"/>
        <v>1</v>
      </c>
      <c r="F5703" s="2" t="str" cm="1">
        <f t="array" aca="1" ref="F5703" ca="1">IF(G5703&lt;&gt;"",INDIRECT("'"&amp;G5703&amp;"'!"&amp;H5703),"")</f>
        <v/>
      </c>
      <c r="G5703" s="1533"/>
      <c r="I5703" s="4"/>
      <c r="J5703" s="4"/>
      <c r="K5703" s="4"/>
    </row>
    <row r="5704" spans="1:11" x14ac:dyDescent="0.2">
      <c r="A5704" s="1">
        <v>5699</v>
      </c>
      <c r="D5704" s="4"/>
      <c r="E5704" s="2" t="b">
        <f t="shared" ca="1" si="156"/>
        <v>1</v>
      </c>
      <c r="F5704" s="2" t="str" cm="1">
        <f t="array" aca="1" ref="F5704" ca="1">IF(G5704&lt;&gt;"",INDIRECT("'"&amp;G5704&amp;"'!"&amp;H5704),"")</f>
        <v/>
      </c>
      <c r="G5704" s="1533"/>
      <c r="I5704" s="4"/>
      <c r="J5704" s="4"/>
      <c r="K5704" s="4"/>
    </row>
    <row r="5705" spans="1:11" x14ac:dyDescent="0.2">
      <c r="A5705" s="1">
        <v>5700</v>
      </c>
      <c r="D5705" s="4"/>
      <c r="E5705" s="2" t="b">
        <f t="shared" ca="1" si="156"/>
        <v>1</v>
      </c>
      <c r="F5705" s="2" t="str" cm="1">
        <f t="array" aca="1" ref="F5705" ca="1">IF(G5705&lt;&gt;"",INDIRECT("'"&amp;G5705&amp;"'!"&amp;H5705),"")</f>
        <v/>
      </c>
      <c r="G5705" s="1533"/>
      <c r="I5705" s="4"/>
      <c r="J5705" s="4"/>
      <c r="K5705" s="4"/>
    </row>
    <row r="5706" spans="1:11" x14ac:dyDescent="0.2">
      <c r="A5706" s="1">
        <v>5701</v>
      </c>
      <c r="D5706" s="4"/>
      <c r="E5706" s="2" t="b">
        <f t="shared" ca="1" si="156"/>
        <v>1</v>
      </c>
      <c r="F5706" s="2" t="str" cm="1">
        <f t="array" aca="1" ref="F5706" ca="1">IF(G5706&lt;&gt;"",INDIRECT("'"&amp;G5706&amp;"'!"&amp;H5706),"")</f>
        <v/>
      </c>
      <c r="G5706" s="1533"/>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33" t="s">
        <v>6773</v>
      </c>
      <c r="H5707" s="2" t="s">
        <v>5479</v>
      </c>
    </row>
    <row r="5708" spans="1:11" x14ac:dyDescent="0.2">
      <c r="A5708" s="1">
        <v>5703</v>
      </c>
      <c r="D5708" s="4"/>
      <c r="E5708" s="2" t="b">
        <f t="shared" ca="1" si="156"/>
        <v>1</v>
      </c>
      <c r="F5708" s="2" t="str" cm="1">
        <f t="array" aca="1" ref="F5708" ca="1">IF(G5708&lt;&gt;"",INDIRECT("'"&amp;G5708&amp;"'!"&amp;H5708),"")</f>
        <v/>
      </c>
      <c r="G5708" s="1533"/>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33" t="s">
        <v>6773</v>
      </c>
      <c r="H5709" s="2" t="s">
        <v>5480</v>
      </c>
    </row>
    <row r="5710" spans="1:11" x14ac:dyDescent="0.2">
      <c r="A5710" s="1">
        <v>5705</v>
      </c>
      <c r="D5710" s="4"/>
      <c r="E5710" s="2" t="b">
        <f t="shared" ca="1" si="156"/>
        <v>1</v>
      </c>
      <c r="F5710" s="2" t="str" cm="1">
        <f t="array" aca="1" ref="F5710" ca="1">IF(G5710&lt;&gt;"",INDIRECT("'"&amp;G5710&amp;"'!"&amp;H5710),"")</f>
        <v/>
      </c>
      <c r="G5710" s="1533"/>
      <c r="I5710" s="4"/>
      <c r="J5710" s="4"/>
      <c r="K5710" s="4"/>
    </row>
    <row r="5711" spans="1:11" x14ac:dyDescent="0.2">
      <c r="A5711" s="1">
        <v>5706</v>
      </c>
      <c r="D5711" s="3" t="s">
        <v>653</v>
      </c>
      <c r="E5711" s="2" t="b">
        <f t="shared" ca="1" si="156"/>
        <v>1</v>
      </c>
      <c r="F5711" s="2" t="str" cm="1">
        <f t="array" aca="1" ref="F5711" ca="1">IF(G5711&lt;&gt;"",INDIRECT("'"&amp;G5711&amp;"'!"&amp;H5711),"")</f>
        <v/>
      </c>
      <c r="G5711" s="1533"/>
    </row>
    <row r="5712" spans="1:11" x14ac:dyDescent="0.2">
      <c r="A5712" s="1">
        <v>5707</v>
      </c>
      <c r="D5712" s="3" t="s">
        <v>653</v>
      </c>
      <c r="E5712" s="2" t="b">
        <f t="shared" ca="1" si="156"/>
        <v>1</v>
      </c>
      <c r="F5712" s="2" t="str" cm="1">
        <f t="array" aca="1" ref="F5712" ca="1">IF(G5712&lt;&gt;"",INDIRECT("'"&amp;G5712&amp;"'!"&amp;H5712),"")</f>
        <v/>
      </c>
      <c r="G5712" s="1533"/>
    </row>
    <row r="5713" spans="1:11" x14ac:dyDescent="0.2">
      <c r="A5713" s="1">
        <v>5708</v>
      </c>
      <c r="D5713" s="4"/>
      <c r="E5713" s="2" t="b">
        <f t="shared" ca="1" si="156"/>
        <v>1</v>
      </c>
      <c r="F5713" s="2" t="str" cm="1">
        <f t="array" aca="1" ref="F5713" ca="1">IF(G5713&lt;&gt;"",INDIRECT("'"&amp;G5713&amp;"'!"&amp;H5713),"")</f>
        <v/>
      </c>
      <c r="G5713" s="1533"/>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33" t="s">
        <v>6773</v>
      </c>
      <c r="H5714" s="2" t="s">
        <v>5481</v>
      </c>
    </row>
    <row r="5715" spans="1:11" x14ac:dyDescent="0.2">
      <c r="A5715" s="1">
        <v>5710</v>
      </c>
      <c r="D5715" s="4"/>
      <c r="E5715" s="2" t="b">
        <f t="shared" ca="1" si="156"/>
        <v>1</v>
      </c>
      <c r="F5715" s="2" t="str" cm="1">
        <f t="array" aca="1" ref="F5715" ca="1">IF(G5715&lt;&gt;"",INDIRECT("'"&amp;G5715&amp;"'!"&amp;H5715),"")</f>
        <v/>
      </c>
      <c r="G5715" s="1533"/>
      <c r="I5715" s="4"/>
      <c r="J5715" s="4"/>
      <c r="K5715" s="4"/>
    </row>
    <row r="5716" spans="1:11" x14ac:dyDescent="0.2">
      <c r="A5716" s="1">
        <v>5711</v>
      </c>
      <c r="D5716" s="4"/>
      <c r="E5716" s="2" t="b">
        <f t="shared" ca="1" si="156"/>
        <v>1</v>
      </c>
      <c r="F5716" s="2" t="str" cm="1">
        <f t="array" aca="1" ref="F5716" ca="1">IF(G5716&lt;&gt;"",INDIRECT("'"&amp;G5716&amp;"'!"&amp;H5716),"")</f>
        <v/>
      </c>
      <c r="G5716" s="1533"/>
      <c r="I5716" s="4"/>
      <c r="J5716" s="4"/>
      <c r="K5716" s="4"/>
    </row>
    <row r="5717" spans="1:11" x14ac:dyDescent="0.2">
      <c r="A5717" s="1">
        <v>5712</v>
      </c>
      <c r="D5717" s="4"/>
      <c r="E5717" s="2" t="b">
        <f t="shared" ca="1" si="156"/>
        <v>1</v>
      </c>
      <c r="F5717" s="2" t="str" cm="1">
        <f t="array" aca="1" ref="F5717" ca="1">IF(G5717&lt;&gt;"",INDIRECT("'"&amp;G5717&amp;"'!"&amp;H5717),"")</f>
        <v/>
      </c>
      <c r="G5717" s="1533"/>
      <c r="I5717" s="4"/>
      <c r="J5717" s="4"/>
      <c r="K5717" s="4"/>
    </row>
    <row r="5718" spans="1:11" x14ac:dyDescent="0.2">
      <c r="A5718" s="1">
        <v>5713</v>
      </c>
      <c r="D5718" s="4"/>
      <c r="E5718" s="2" t="b">
        <f t="shared" ca="1" si="156"/>
        <v>1</v>
      </c>
      <c r="F5718" s="2" t="str" cm="1">
        <f t="array" aca="1" ref="F5718" ca="1">IF(G5718&lt;&gt;"",INDIRECT("'"&amp;G5718&amp;"'!"&amp;H5718),"")</f>
        <v/>
      </c>
      <c r="G5718" s="1533"/>
      <c r="I5718" s="4"/>
      <c r="J5718" s="4"/>
      <c r="K5718" s="4"/>
    </row>
    <row r="5719" spans="1:11" x14ac:dyDescent="0.2">
      <c r="A5719" s="1">
        <v>5714</v>
      </c>
      <c r="D5719" s="4"/>
      <c r="E5719" s="2" t="b">
        <f t="shared" ca="1" si="156"/>
        <v>1</v>
      </c>
      <c r="F5719" s="2" t="str" cm="1">
        <f t="array" aca="1" ref="F5719" ca="1">IF(G5719&lt;&gt;"",INDIRECT("'"&amp;G5719&amp;"'!"&amp;H5719),"")</f>
        <v/>
      </c>
      <c r="G5719" s="1533"/>
      <c r="I5719" s="4"/>
      <c r="J5719" s="4"/>
      <c r="K5719" s="4"/>
    </row>
    <row r="5720" spans="1:11" x14ac:dyDescent="0.2">
      <c r="A5720" s="1">
        <v>5715</v>
      </c>
      <c r="D5720" s="4"/>
      <c r="E5720" s="2" t="b">
        <f t="shared" ca="1" si="156"/>
        <v>1</v>
      </c>
      <c r="F5720" s="2" t="str" cm="1">
        <f t="array" aca="1" ref="F5720" ca="1">IF(G5720&lt;&gt;"",INDIRECT("'"&amp;G5720&amp;"'!"&amp;H5720),"")</f>
        <v/>
      </c>
      <c r="G5720" s="1533"/>
      <c r="I5720" s="4"/>
      <c r="J5720" s="4"/>
      <c r="K5720" s="4"/>
    </row>
    <row r="5721" spans="1:11" x14ac:dyDescent="0.2">
      <c r="A5721" s="1">
        <v>5716</v>
      </c>
      <c r="D5721" s="4"/>
      <c r="E5721" s="2" t="b">
        <f t="shared" ca="1" si="156"/>
        <v>1</v>
      </c>
      <c r="F5721" s="2" t="str" cm="1">
        <f t="array" aca="1" ref="F5721" ca="1">IF(G5721&lt;&gt;"",INDIRECT("'"&amp;G5721&amp;"'!"&amp;H5721),"")</f>
        <v/>
      </c>
      <c r="G5721" s="1533"/>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33" t="s">
        <v>6773</v>
      </c>
      <c r="H5722" s="2" t="s">
        <v>5482</v>
      </c>
    </row>
    <row r="5723" spans="1:11" x14ac:dyDescent="0.2">
      <c r="A5723">
        <v>5718</v>
      </c>
      <c r="B5723" s="7">
        <f>'EstRev 6-11'!G175</f>
        <v>0</v>
      </c>
      <c r="C5723" s="3">
        <f t="shared" si="157"/>
        <v>5718</v>
      </c>
      <c r="E5723" s="2" t="b">
        <f t="shared" ca="1" si="156"/>
        <v>1</v>
      </c>
      <c r="F5723" s="2" cm="1">
        <f t="array" aca="1" ref="F5723" ca="1">IF(G5723&lt;&gt;"",INDIRECT("'"&amp;G5723&amp;"'!"&amp;H5723),"")</f>
        <v>0</v>
      </c>
      <c r="G5723" s="1533" t="s">
        <v>6773</v>
      </c>
      <c r="H5723" s="2" t="s">
        <v>5483</v>
      </c>
    </row>
    <row r="5724" spans="1:11" x14ac:dyDescent="0.2">
      <c r="A5724">
        <v>5719</v>
      </c>
      <c r="B5724" s="7">
        <f>'EstRev 6-11'!G177</f>
        <v>0</v>
      </c>
      <c r="C5724" s="3">
        <f t="shared" si="157"/>
        <v>5719</v>
      </c>
      <c r="E5724" s="2" t="b">
        <f t="shared" ca="1" si="156"/>
        <v>1</v>
      </c>
      <c r="F5724" s="2" cm="1">
        <f t="array" aca="1" ref="F5724" ca="1">IF(G5724&lt;&gt;"",INDIRECT("'"&amp;G5724&amp;"'!"&amp;H5724),"")</f>
        <v>0</v>
      </c>
      <c r="G5724" s="1533" t="s">
        <v>6773</v>
      </c>
      <c r="H5724" s="2" t="s">
        <v>5484</v>
      </c>
    </row>
    <row r="5725" spans="1:11" x14ac:dyDescent="0.2">
      <c r="A5725" s="1">
        <v>5720</v>
      </c>
      <c r="D5725" s="3" t="s">
        <v>299</v>
      </c>
      <c r="E5725" s="2" t="b">
        <f t="shared" ca="1" si="156"/>
        <v>1</v>
      </c>
      <c r="F5725" s="2" t="str" cm="1">
        <f t="array" aca="1" ref="F5725" ca="1">IF(G5725&lt;&gt;"",INDIRECT("'"&amp;G5725&amp;"'!"&amp;H5725),"")</f>
        <v/>
      </c>
      <c r="G5725" s="1533"/>
    </row>
    <row r="5726" spans="1:11" x14ac:dyDescent="0.2">
      <c r="A5726" s="1">
        <v>5721</v>
      </c>
      <c r="D5726" s="3" t="s">
        <v>299</v>
      </c>
      <c r="E5726" s="2" t="b">
        <f t="shared" ca="1" si="156"/>
        <v>1</v>
      </c>
      <c r="F5726" s="2" t="str" cm="1">
        <f t="array" aca="1" ref="F5726" ca="1">IF(G5726&lt;&gt;"",INDIRECT("'"&amp;G5726&amp;"'!"&amp;H5726),"")</f>
        <v/>
      </c>
      <c r="G5726" s="1533"/>
    </row>
    <row r="5727" spans="1:11" x14ac:dyDescent="0.2">
      <c r="A5727" s="1">
        <v>5722</v>
      </c>
      <c r="D5727" s="3" t="s">
        <v>299</v>
      </c>
      <c r="E5727" s="2" t="b">
        <f t="shared" ca="1" si="156"/>
        <v>1</v>
      </c>
      <c r="F5727" s="2" t="str" cm="1">
        <f t="array" aca="1" ref="F5727" ca="1">IF(G5727&lt;&gt;"",INDIRECT("'"&amp;G5727&amp;"'!"&amp;H5727),"")</f>
        <v/>
      </c>
      <c r="G5727" s="1533"/>
    </row>
    <row r="5728" spans="1:11" x14ac:dyDescent="0.2">
      <c r="A5728">
        <v>5723</v>
      </c>
      <c r="B5728" s="7">
        <f>'EstRev 6-11'!G183</f>
        <v>0</v>
      </c>
      <c r="C5728" s="3">
        <f t="shared" si="157"/>
        <v>5723</v>
      </c>
      <c r="E5728" s="2" t="b">
        <f t="shared" ca="1" si="156"/>
        <v>1</v>
      </c>
      <c r="F5728" s="2" cm="1">
        <f t="array" aca="1" ref="F5728" ca="1">IF(G5728&lt;&gt;"",INDIRECT("'"&amp;G5728&amp;"'!"&amp;H5728),"")</f>
        <v>0</v>
      </c>
      <c r="G5728" s="1533" t="s">
        <v>6773</v>
      </c>
      <c r="H5728" s="2" t="s">
        <v>5485</v>
      </c>
    </row>
    <row r="5729" spans="1:11" x14ac:dyDescent="0.2">
      <c r="A5729">
        <v>5724</v>
      </c>
      <c r="B5729" s="7">
        <f>'EstRev 6-11'!G186</f>
        <v>0</v>
      </c>
      <c r="C5729" s="3">
        <f t="shared" si="157"/>
        <v>5724</v>
      </c>
      <c r="E5729" s="2" t="b">
        <f t="shared" ca="1" si="156"/>
        <v>1</v>
      </c>
      <c r="F5729" s="2" cm="1">
        <f t="array" aca="1" ref="F5729" ca="1">IF(G5729&lt;&gt;"",INDIRECT("'"&amp;G5729&amp;"'!"&amp;H5729),"")</f>
        <v>0</v>
      </c>
      <c r="G5729" s="1533" t="s">
        <v>6773</v>
      </c>
      <c r="H5729" s="2" t="s">
        <v>4718</v>
      </c>
    </row>
    <row r="5730" spans="1:11" x14ac:dyDescent="0.2">
      <c r="A5730" s="1">
        <v>5725</v>
      </c>
      <c r="D5730" s="4"/>
      <c r="E5730" s="2" t="b">
        <f t="shared" ca="1" si="156"/>
        <v>1</v>
      </c>
      <c r="F5730" s="2" t="str" cm="1">
        <f t="array" aca="1" ref="F5730" ca="1">IF(G5730&lt;&gt;"",INDIRECT("'"&amp;G5730&amp;"'!"&amp;H5730),"")</f>
        <v/>
      </c>
      <c r="G5730" s="1533"/>
      <c r="I5730" s="4"/>
      <c r="J5730" s="4"/>
      <c r="K5730" s="4"/>
    </row>
    <row r="5731" spans="1:11" x14ac:dyDescent="0.2">
      <c r="A5731" s="1">
        <v>5726</v>
      </c>
      <c r="D5731" s="4"/>
      <c r="E5731" s="2" t="b">
        <f t="shared" ca="1" si="156"/>
        <v>1</v>
      </c>
      <c r="F5731" s="2" t="str" cm="1">
        <f t="array" aca="1" ref="F5731" ca="1">IF(G5731&lt;&gt;"",INDIRECT("'"&amp;G5731&amp;"'!"&amp;H5731),"")</f>
        <v/>
      </c>
      <c r="G5731" s="1533"/>
      <c r="I5731" s="4"/>
      <c r="J5731" s="4"/>
      <c r="K5731" s="4"/>
    </row>
    <row r="5732" spans="1:11" x14ac:dyDescent="0.2">
      <c r="A5732" s="1">
        <v>5727</v>
      </c>
      <c r="D5732" s="4"/>
      <c r="E5732" s="2" t="b">
        <f t="shared" ca="1" si="156"/>
        <v>1</v>
      </c>
      <c r="F5732" s="2" t="str" cm="1">
        <f t="array" aca="1" ref="F5732" ca="1">IF(G5732&lt;&gt;"",INDIRECT("'"&amp;G5732&amp;"'!"&amp;H5732),"")</f>
        <v/>
      </c>
      <c r="G5732" s="1533"/>
      <c r="I5732" s="4"/>
      <c r="J5732" s="4"/>
      <c r="K5732" s="4"/>
    </row>
    <row r="5733" spans="1:11" x14ac:dyDescent="0.2">
      <c r="A5733" s="1">
        <v>5728</v>
      </c>
      <c r="D5733" s="4"/>
      <c r="E5733" s="2" t="b">
        <f t="shared" ca="1" si="156"/>
        <v>1</v>
      </c>
      <c r="F5733" s="2" t="str" cm="1">
        <f t="array" aca="1" ref="F5733" ca="1">IF(G5733&lt;&gt;"",INDIRECT("'"&amp;G5733&amp;"'!"&amp;H5733),"")</f>
        <v/>
      </c>
      <c r="G5733" s="1533"/>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33" t="s">
        <v>6773</v>
      </c>
      <c r="H5734" s="2" t="s">
        <v>5486</v>
      </c>
    </row>
    <row r="5735" spans="1:11" x14ac:dyDescent="0.2">
      <c r="A5735">
        <v>5730</v>
      </c>
      <c r="B5735" s="7">
        <f>'EstRev 6-11'!G203</f>
        <v>0</v>
      </c>
      <c r="C5735" s="3">
        <f t="shared" si="157"/>
        <v>5730</v>
      </c>
      <c r="E5735" s="2" t="b">
        <f t="shared" ca="1" si="156"/>
        <v>1</v>
      </c>
      <c r="F5735" s="2" cm="1">
        <f t="array" aca="1" ref="F5735" ca="1">IF(G5735&lt;&gt;"",INDIRECT("'"&amp;G5735&amp;"'!"&amp;H5735),"")</f>
        <v>0</v>
      </c>
      <c r="G5735" s="1533" t="s">
        <v>6773</v>
      </c>
      <c r="H5735" s="2" t="s">
        <v>5487</v>
      </c>
    </row>
    <row r="5736" spans="1:11" x14ac:dyDescent="0.2">
      <c r="A5736" s="1">
        <v>5731</v>
      </c>
      <c r="D5736" s="4"/>
      <c r="E5736" s="2" t="b">
        <f t="shared" ca="1" si="156"/>
        <v>1</v>
      </c>
      <c r="F5736" s="2" t="str" cm="1">
        <f t="array" aca="1" ref="F5736" ca="1">IF(G5736&lt;&gt;"",INDIRECT("'"&amp;G5736&amp;"'!"&amp;H5736),"")</f>
        <v/>
      </c>
      <c r="G5736" s="1533"/>
      <c r="I5736" s="4"/>
      <c r="J5736" s="4"/>
      <c r="K5736" s="4"/>
    </row>
    <row r="5737" spans="1:11" x14ac:dyDescent="0.2">
      <c r="A5737" s="1">
        <v>5732</v>
      </c>
      <c r="D5737" s="4"/>
      <c r="E5737" s="2" t="b">
        <f t="shared" ca="1" si="156"/>
        <v>1</v>
      </c>
      <c r="F5737" s="2" t="str" cm="1">
        <f t="array" aca="1" ref="F5737" ca="1">IF(G5737&lt;&gt;"",INDIRECT("'"&amp;G5737&amp;"'!"&amp;H5737),"")</f>
        <v/>
      </c>
      <c r="G5737" s="1533"/>
      <c r="I5737" s="4"/>
      <c r="J5737" s="4"/>
      <c r="K5737" s="4"/>
    </row>
    <row r="5738" spans="1:11" x14ac:dyDescent="0.2">
      <c r="A5738" s="1">
        <v>5733</v>
      </c>
      <c r="D5738" s="4"/>
      <c r="E5738" s="2" t="b">
        <f t="shared" ca="1" si="156"/>
        <v>1</v>
      </c>
      <c r="F5738" s="2" t="str" cm="1">
        <f t="array" aca="1" ref="F5738" ca="1">IF(G5738&lt;&gt;"",INDIRECT("'"&amp;G5738&amp;"'!"&amp;H5738),"")</f>
        <v/>
      </c>
      <c r="G5738" s="1533"/>
      <c r="I5738" s="4"/>
      <c r="J5738" s="4"/>
      <c r="K5738" s="4"/>
    </row>
    <row r="5739" spans="1:11" x14ac:dyDescent="0.2">
      <c r="A5739" s="1">
        <v>5734</v>
      </c>
      <c r="D5739" s="3" t="s">
        <v>299</v>
      </c>
      <c r="E5739" s="2" t="b">
        <f t="shared" ca="1" si="156"/>
        <v>1</v>
      </c>
      <c r="F5739" s="2" t="str" cm="1">
        <f t="array" aca="1" ref="F5739" ca="1">IF(G5739&lt;&gt;"",INDIRECT("'"&amp;G5739&amp;"'!"&amp;H5739),"")</f>
        <v/>
      </c>
      <c r="G5739" s="1533"/>
    </row>
    <row r="5740" spans="1:11" x14ac:dyDescent="0.2">
      <c r="A5740" s="1">
        <v>5735</v>
      </c>
      <c r="D5740" s="3" t="s">
        <v>299</v>
      </c>
      <c r="E5740" s="2" t="b">
        <f t="shared" ca="1" si="156"/>
        <v>1</v>
      </c>
      <c r="F5740" s="2" t="str" cm="1">
        <f t="array" aca="1" ref="F5740" ca="1">IF(G5740&lt;&gt;"",INDIRECT("'"&amp;G5740&amp;"'!"&amp;H5740),"")</f>
        <v/>
      </c>
      <c r="G5740" s="1533"/>
    </row>
    <row r="5741" spans="1:11" x14ac:dyDescent="0.2">
      <c r="A5741" s="1">
        <v>5736</v>
      </c>
      <c r="D5741" s="3" t="s">
        <v>653</v>
      </c>
      <c r="E5741" s="2" t="b">
        <f t="shared" ca="1" si="156"/>
        <v>1</v>
      </c>
      <c r="F5741" s="2" t="str" cm="1">
        <f t="array" aca="1" ref="F5741" ca="1">IF(G5741&lt;&gt;"",INDIRECT("'"&amp;G5741&amp;"'!"&amp;H5741),"")</f>
        <v/>
      </c>
      <c r="G5741" s="1533"/>
    </row>
    <row r="5742" spans="1:11" x14ac:dyDescent="0.2">
      <c r="A5742">
        <v>5737</v>
      </c>
      <c r="B5742" s="7">
        <f>'EstRev 6-11'!G204</f>
        <v>0</v>
      </c>
      <c r="C5742" s="3">
        <f t="shared" si="157"/>
        <v>5737</v>
      </c>
      <c r="E5742" s="2" t="b">
        <f t="shared" ca="1" si="156"/>
        <v>1</v>
      </c>
      <c r="F5742" s="2" cm="1">
        <f t="array" aca="1" ref="F5742" ca="1">IF(G5742&lt;&gt;"",INDIRECT("'"&amp;G5742&amp;"'!"&amp;H5742),"")</f>
        <v>0</v>
      </c>
      <c r="G5742" s="1533" t="s">
        <v>6773</v>
      </c>
      <c r="H5742" s="2" t="s">
        <v>5488</v>
      </c>
    </row>
    <row r="5743" spans="1:11" x14ac:dyDescent="0.2">
      <c r="A5743">
        <v>5738</v>
      </c>
      <c r="B5743" s="7">
        <f>'EstRev 6-11'!G208</f>
        <v>0</v>
      </c>
      <c r="C5743" s="3">
        <f t="shared" si="157"/>
        <v>5738</v>
      </c>
      <c r="E5743" s="2" t="b">
        <f t="shared" ca="1" si="156"/>
        <v>1</v>
      </c>
      <c r="F5743" s="2" cm="1">
        <f t="array" aca="1" ref="F5743" ca="1">IF(G5743&lt;&gt;"",INDIRECT("'"&amp;G5743&amp;"'!"&amp;H5743),"")</f>
        <v>0</v>
      </c>
      <c r="G5743" s="1533" t="s">
        <v>6773</v>
      </c>
      <c r="H5743" s="2" t="s">
        <v>5489</v>
      </c>
    </row>
    <row r="5744" spans="1:11" x14ac:dyDescent="0.2">
      <c r="A5744" s="1">
        <v>5739</v>
      </c>
      <c r="D5744" s="3" t="s">
        <v>299</v>
      </c>
      <c r="E5744" s="2" t="b">
        <f t="shared" ca="1" si="156"/>
        <v>1</v>
      </c>
      <c r="F5744" s="2" t="str" cm="1">
        <f t="array" aca="1" ref="F5744" ca="1">IF(G5744&lt;&gt;"",INDIRECT("'"&amp;G5744&amp;"'!"&amp;H5744),"")</f>
        <v/>
      </c>
      <c r="G5744" s="1533"/>
    </row>
    <row r="5745" spans="1:11" x14ac:dyDescent="0.2">
      <c r="A5745" s="1">
        <v>5740</v>
      </c>
      <c r="D5745" s="4"/>
      <c r="E5745" s="2" t="b">
        <f t="shared" ca="1" si="156"/>
        <v>1</v>
      </c>
      <c r="F5745" s="2" t="str" cm="1">
        <f t="array" aca="1" ref="F5745" ca="1">IF(G5745&lt;&gt;"",INDIRECT("'"&amp;G5745&amp;"'!"&amp;H5745),"")</f>
        <v/>
      </c>
      <c r="G5745" s="1533"/>
      <c r="I5745" s="4"/>
      <c r="J5745" s="4"/>
      <c r="K5745" s="4"/>
    </row>
    <row r="5746" spans="1:11" x14ac:dyDescent="0.2">
      <c r="A5746" s="1">
        <v>5741</v>
      </c>
      <c r="D5746" s="4"/>
      <c r="E5746" s="2" t="b">
        <f t="shared" ca="1" si="156"/>
        <v>1</v>
      </c>
      <c r="F5746" s="2" t="str" cm="1">
        <f t="array" aca="1" ref="F5746" ca="1">IF(G5746&lt;&gt;"",INDIRECT("'"&amp;G5746&amp;"'!"&amp;H5746),"")</f>
        <v/>
      </c>
      <c r="G5746" s="1533"/>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33" t="s">
        <v>6773</v>
      </c>
      <c r="H5747" s="2" t="s">
        <v>5490</v>
      </c>
    </row>
    <row r="5748" spans="1:11" x14ac:dyDescent="0.2">
      <c r="A5748" s="1">
        <v>5743</v>
      </c>
      <c r="D5748" s="4"/>
      <c r="E5748" s="2" t="b">
        <f t="shared" ca="1" si="156"/>
        <v>1</v>
      </c>
      <c r="F5748" s="2" t="str" cm="1">
        <f t="array" aca="1" ref="F5748" ca="1">IF(G5748&lt;&gt;"",INDIRECT("'"&amp;G5748&amp;"'!"&amp;H5748),"")</f>
        <v/>
      </c>
      <c r="G5748" s="1533"/>
      <c r="I5748" s="4"/>
      <c r="J5748" s="4"/>
      <c r="K5748" s="4"/>
    </row>
    <row r="5749" spans="1:11" x14ac:dyDescent="0.2">
      <c r="A5749" s="1">
        <v>5744</v>
      </c>
      <c r="D5749" s="4"/>
      <c r="E5749" s="2" t="b">
        <f t="shared" ca="1" si="156"/>
        <v>1</v>
      </c>
      <c r="F5749" s="2" t="str" cm="1">
        <f t="array" aca="1" ref="F5749" ca="1">IF(G5749&lt;&gt;"",INDIRECT("'"&amp;G5749&amp;"'!"&amp;H5749),"")</f>
        <v/>
      </c>
      <c r="G5749" s="1533"/>
      <c r="I5749" s="4"/>
      <c r="J5749" s="4"/>
      <c r="K5749" s="4"/>
    </row>
    <row r="5750" spans="1:11" x14ac:dyDescent="0.2">
      <c r="A5750" s="1">
        <v>5745</v>
      </c>
      <c r="D5750" s="4"/>
      <c r="E5750" s="2" t="b">
        <f t="shared" ca="1" si="156"/>
        <v>1</v>
      </c>
      <c r="F5750" s="2" t="str" cm="1">
        <f t="array" aca="1" ref="F5750" ca="1">IF(G5750&lt;&gt;"",INDIRECT("'"&amp;G5750&amp;"'!"&amp;H5750),"")</f>
        <v/>
      </c>
      <c r="G5750" s="1533"/>
      <c r="I5750" s="4"/>
      <c r="J5750" s="4"/>
      <c r="K5750" s="4"/>
    </row>
    <row r="5751" spans="1:11" x14ac:dyDescent="0.2">
      <c r="A5751" s="1">
        <v>5746</v>
      </c>
      <c r="D5751" s="4"/>
      <c r="E5751" s="2" t="b">
        <f t="shared" ca="1" si="156"/>
        <v>1</v>
      </c>
      <c r="F5751" s="2" t="str" cm="1">
        <f t="array" aca="1" ref="F5751" ca="1">IF(G5751&lt;&gt;"",INDIRECT("'"&amp;G5751&amp;"'!"&amp;H5751),"")</f>
        <v/>
      </c>
      <c r="G5751" s="1533"/>
      <c r="I5751" s="4"/>
      <c r="J5751" s="4"/>
      <c r="K5751" s="4"/>
    </row>
    <row r="5752" spans="1:11" x14ac:dyDescent="0.2">
      <c r="A5752" s="1">
        <v>5747</v>
      </c>
      <c r="D5752" s="4"/>
      <c r="E5752" s="2" t="b">
        <f t="shared" ca="1" si="156"/>
        <v>1</v>
      </c>
      <c r="F5752" s="2" t="str" cm="1">
        <f t="array" aca="1" ref="F5752" ca="1">IF(G5752&lt;&gt;"",INDIRECT("'"&amp;G5752&amp;"'!"&amp;H5752),"")</f>
        <v/>
      </c>
      <c r="G5752" s="1533"/>
      <c r="I5752" s="4"/>
      <c r="J5752" s="4"/>
      <c r="K5752" s="4"/>
    </row>
    <row r="5753" spans="1:11" x14ac:dyDescent="0.2">
      <c r="A5753" s="1">
        <v>5748</v>
      </c>
      <c r="D5753" s="4"/>
      <c r="E5753" s="2" t="b">
        <f t="shared" ca="1" si="156"/>
        <v>1</v>
      </c>
      <c r="F5753" s="2" t="str" cm="1">
        <f t="array" aca="1" ref="F5753" ca="1">IF(G5753&lt;&gt;"",INDIRECT("'"&amp;G5753&amp;"'!"&amp;H5753),"")</f>
        <v/>
      </c>
      <c r="G5753" s="1533"/>
      <c r="I5753" s="4"/>
      <c r="J5753" s="4"/>
      <c r="K5753" s="4"/>
    </row>
    <row r="5754" spans="1:11" x14ac:dyDescent="0.2">
      <c r="A5754" s="1">
        <v>5749</v>
      </c>
      <c r="D5754" s="4"/>
      <c r="E5754" s="2" t="b">
        <f t="shared" ca="1" si="156"/>
        <v>1</v>
      </c>
      <c r="F5754" s="2" t="str" cm="1">
        <f t="array" aca="1" ref="F5754" ca="1">IF(G5754&lt;&gt;"",INDIRECT("'"&amp;G5754&amp;"'!"&amp;H5754),"")</f>
        <v/>
      </c>
      <c r="G5754" s="1533"/>
      <c r="I5754" s="4"/>
      <c r="J5754" s="4"/>
      <c r="K5754" s="4"/>
    </row>
    <row r="5755" spans="1:11" x14ac:dyDescent="0.2">
      <c r="A5755" s="1">
        <v>5750</v>
      </c>
      <c r="D5755" s="4"/>
      <c r="E5755" s="2" t="b">
        <f t="shared" ca="1" si="156"/>
        <v>1</v>
      </c>
      <c r="F5755" s="2" t="str" cm="1">
        <f t="array" aca="1" ref="F5755" ca="1">IF(G5755&lt;&gt;"",INDIRECT("'"&amp;G5755&amp;"'!"&amp;H5755),"")</f>
        <v/>
      </c>
      <c r="G5755" s="1533"/>
      <c r="I5755" s="4"/>
      <c r="J5755" s="4"/>
      <c r="K5755" s="4"/>
    </row>
    <row r="5756" spans="1:11" x14ac:dyDescent="0.2">
      <c r="A5756" s="1">
        <v>5751</v>
      </c>
      <c r="D5756" s="4"/>
      <c r="E5756" s="2" t="b">
        <f t="shared" ca="1" si="156"/>
        <v>1</v>
      </c>
      <c r="F5756" s="2" t="str" cm="1">
        <f t="array" aca="1" ref="F5756" ca="1">IF(G5756&lt;&gt;"",INDIRECT("'"&amp;G5756&amp;"'!"&amp;H5756),"")</f>
        <v/>
      </c>
      <c r="G5756" s="1533"/>
      <c r="I5756" s="4"/>
      <c r="J5756" s="4"/>
      <c r="K5756" s="4"/>
    </row>
    <row r="5757" spans="1:11" x14ac:dyDescent="0.2">
      <c r="A5757" s="1">
        <v>5752</v>
      </c>
      <c r="D5757" s="4"/>
      <c r="E5757" s="2" t="b">
        <f t="shared" ca="1" si="156"/>
        <v>1</v>
      </c>
      <c r="F5757" s="2" t="str" cm="1">
        <f t="array" aca="1" ref="F5757" ca="1">IF(G5757&lt;&gt;"",INDIRECT("'"&amp;G5757&amp;"'!"&amp;H5757),"")</f>
        <v/>
      </c>
      <c r="G5757" s="1533"/>
      <c r="I5757" s="4"/>
      <c r="J5757" s="4"/>
      <c r="K5757" s="4"/>
    </row>
    <row r="5758" spans="1:11" x14ac:dyDescent="0.2">
      <c r="A5758" s="1">
        <v>5753</v>
      </c>
      <c r="D5758" s="4"/>
      <c r="E5758" s="2" t="b">
        <f t="shared" ca="1" si="156"/>
        <v>1</v>
      </c>
      <c r="F5758" s="2" t="str" cm="1">
        <f t="array" aca="1" ref="F5758" ca="1">IF(G5758&lt;&gt;"",INDIRECT("'"&amp;G5758&amp;"'!"&amp;H5758),"")</f>
        <v/>
      </c>
      <c r="G5758" s="1533"/>
      <c r="I5758" s="4"/>
      <c r="J5758" s="4"/>
      <c r="K5758" s="4"/>
    </row>
    <row r="5759" spans="1:11" x14ac:dyDescent="0.2">
      <c r="A5759" s="1">
        <v>5754</v>
      </c>
      <c r="D5759" s="4"/>
      <c r="E5759" s="2" t="b">
        <f t="shared" ca="1" si="156"/>
        <v>1</v>
      </c>
      <c r="F5759" s="2" t="str" cm="1">
        <f t="array" aca="1" ref="F5759" ca="1">IF(G5759&lt;&gt;"",INDIRECT("'"&amp;G5759&amp;"'!"&amp;H5759),"")</f>
        <v/>
      </c>
      <c r="G5759" s="1533"/>
      <c r="I5759" s="4"/>
      <c r="J5759" s="4"/>
      <c r="K5759" s="4"/>
    </row>
    <row r="5760" spans="1:11" x14ac:dyDescent="0.2">
      <c r="A5760" s="1">
        <v>5755</v>
      </c>
      <c r="D5760" s="4"/>
      <c r="E5760" s="2" t="b">
        <f t="shared" ca="1" si="156"/>
        <v>1</v>
      </c>
      <c r="F5760" s="2" t="str" cm="1">
        <f t="array" aca="1" ref="F5760" ca="1">IF(G5760&lt;&gt;"",INDIRECT("'"&amp;G5760&amp;"'!"&amp;H5760),"")</f>
        <v/>
      </c>
      <c r="G5760" s="1533"/>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33" t="s">
        <v>6773</v>
      </c>
      <c r="H5761" s="2" t="s">
        <v>4721</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33" t="s">
        <v>6773</v>
      </c>
      <c r="H5762" s="2" t="s">
        <v>5491</v>
      </c>
    </row>
    <row r="5763" spans="1:11" x14ac:dyDescent="0.2">
      <c r="A5763" s="1">
        <v>5758</v>
      </c>
      <c r="D5763" s="4"/>
      <c r="E5763" s="2" t="b">
        <f t="shared" ca="1" si="158"/>
        <v>1</v>
      </c>
      <c r="F5763" s="2" t="str" cm="1">
        <f t="array" aca="1" ref="F5763" ca="1">IF(G5763&lt;&gt;"",INDIRECT("'"&amp;G5763&amp;"'!"&amp;H5763),"")</f>
        <v/>
      </c>
      <c r="G5763" s="1533"/>
      <c r="I5763" s="4"/>
      <c r="J5763" s="4"/>
      <c r="K5763" s="4"/>
    </row>
    <row r="5764" spans="1:11" x14ac:dyDescent="0.2">
      <c r="A5764" s="1">
        <v>5759</v>
      </c>
      <c r="D5764" s="4"/>
      <c r="E5764" s="2" t="b">
        <f t="shared" ca="1" si="158"/>
        <v>1</v>
      </c>
      <c r="F5764" s="2" t="str" cm="1">
        <f t="array" aca="1" ref="F5764" ca="1">IF(G5764&lt;&gt;"",INDIRECT("'"&amp;G5764&amp;"'!"&amp;H5764),"")</f>
        <v/>
      </c>
      <c r="G5764" s="1533"/>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33" t="s">
        <v>6773</v>
      </c>
      <c r="H5765" s="2" t="s">
        <v>5492</v>
      </c>
    </row>
    <row r="5766" spans="1:11" x14ac:dyDescent="0.2">
      <c r="A5766">
        <v>5761</v>
      </c>
      <c r="B5766" s="7">
        <f>'EstRev 6-11'!G217</f>
        <v>0</v>
      </c>
      <c r="C5766" s="3">
        <f t="shared" si="157"/>
        <v>5761</v>
      </c>
      <c r="E5766" s="2" t="b">
        <f t="shared" ca="1" si="158"/>
        <v>1</v>
      </c>
      <c r="F5766" s="2" cm="1">
        <f t="array" aca="1" ref="F5766" ca="1">IF(G5766&lt;&gt;"",INDIRECT("'"&amp;G5766&amp;"'!"&amp;H5766),"")</f>
        <v>0</v>
      </c>
      <c r="G5766" s="1533" t="s">
        <v>6773</v>
      </c>
      <c r="H5766" s="2" t="s">
        <v>5493</v>
      </c>
    </row>
    <row r="5767" spans="1:11" x14ac:dyDescent="0.2">
      <c r="A5767">
        <v>5762</v>
      </c>
      <c r="B5767" s="7">
        <f>'EstRev 6-11'!G218</f>
        <v>0</v>
      </c>
      <c r="C5767" s="3">
        <f t="shared" si="157"/>
        <v>5762</v>
      </c>
      <c r="E5767" s="2" t="b">
        <f t="shared" ca="1" si="158"/>
        <v>1</v>
      </c>
      <c r="F5767" s="2" cm="1">
        <f t="array" aca="1" ref="F5767" ca="1">IF(G5767&lt;&gt;"",INDIRECT("'"&amp;G5767&amp;"'!"&amp;H5767),"")</f>
        <v>0</v>
      </c>
      <c r="G5767" s="1533" t="s">
        <v>6773</v>
      </c>
      <c r="H5767" s="2" t="s">
        <v>5494</v>
      </c>
    </row>
    <row r="5768" spans="1:11" x14ac:dyDescent="0.2">
      <c r="A5768" s="1">
        <v>5763</v>
      </c>
      <c r="D5768" s="4"/>
      <c r="E5768" s="2" t="b">
        <f t="shared" ca="1" si="158"/>
        <v>1</v>
      </c>
      <c r="F5768" s="2" t="str" cm="1">
        <f t="array" aca="1" ref="F5768" ca="1">IF(G5768&lt;&gt;"",INDIRECT("'"&amp;G5768&amp;"'!"&amp;H5768),"")</f>
        <v/>
      </c>
      <c r="G5768" s="1533"/>
      <c r="I5768" s="4"/>
      <c r="J5768" s="4"/>
      <c r="K5768" s="4"/>
    </row>
    <row r="5769" spans="1:11" x14ac:dyDescent="0.2">
      <c r="A5769" s="1">
        <v>5764</v>
      </c>
      <c r="D5769" s="4"/>
      <c r="E5769" s="2" t="b">
        <f t="shared" ca="1" si="158"/>
        <v>1</v>
      </c>
      <c r="F5769" s="2" t="str" cm="1">
        <f t="array" aca="1" ref="F5769" ca="1">IF(G5769&lt;&gt;"",INDIRECT("'"&amp;G5769&amp;"'!"&amp;H5769),"")</f>
        <v/>
      </c>
      <c r="G5769" s="1533"/>
      <c r="I5769" s="4"/>
      <c r="J5769" s="4"/>
      <c r="K5769" s="4"/>
    </row>
    <row r="5770" spans="1:11" x14ac:dyDescent="0.2">
      <c r="A5770" s="1">
        <v>5765</v>
      </c>
      <c r="D5770" s="4"/>
      <c r="E5770" s="2" t="b">
        <f t="shared" ca="1" si="158"/>
        <v>1</v>
      </c>
      <c r="F5770" s="2" t="str" cm="1">
        <f t="array" aca="1" ref="F5770" ca="1">IF(G5770&lt;&gt;"",INDIRECT("'"&amp;G5770&amp;"'!"&amp;H5770),"")</f>
        <v/>
      </c>
      <c r="G5770" s="1533"/>
      <c r="I5770" s="4"/>
      <c r="J5770" s="4"/>
      <c r="K5770" s="4"/>
    </row>
    <row r="5771" spans="1:11" x14ac:dyDescent="0.2">
      <c r="A5771" s="1">
        <v>5766</v>
      </c>
      <c r="D5771" s="4"/>
      <c r="E5771" s="2" t="b">
        <f t="shared" ca="1" si="158"/>
        <v>1</v>
      </c>
      <c r="F5771" s="2" t="str" cm="1">
        <f t="array" aca="1" ref="F5771" ca="1">IF(G5771&lt;&gt;"",INDIRECT("'"&amp;G5771&amp;"'!"&amp;H5771),"")</f>
        <v/>
      </c>
      <c r="G5771" s="1533"/>
      <c r="I5771" s="4"/>
      <c r="J5771" s="4"/>
      <c r="K5771" s="4"/>
    </row>
    <row r="5772" spans="1:11" x14ac:dyDescent="0.2">
      <c r="A5772" s="1">
        <v>5767</v>
      </c>
      <c r="D5772" s="4"/>
      <c r="E5772" s="2" t="b">
        <f t="shared" ca="1" si="158"/>
        <v>1</v>
      </c>
      <c r="F5772" s="2" t="str" cm="1">
        <f t="array" aca="1" ref="F5772" ca="1">IF(G5772&lt;&gt;"",INDIRECT("'"&amp;G5772&amp;"'!"&amp;H5772),"")</f>
        <v/>
      </c>
      <c r="G5772" s="1533"/>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33" t="s">
        <v>6773</v>
      </c>
      <c r="H5773" s="2" t="s">
        <v>5495</v>
      </c>
    </row>
    <row r="5774" spans="1:11" x14ac:dyDescent="0.2">
      <c r="A5774" s="1">
        <v>5769</v>
      </c>
      <c r="D5774" s="4"/>
      <c r="E5774" s="2" t="b">
        <f t="shared" ca="1" si="158"/>
        <v>1</v>
      </c>
      <c r="F5774" s="2" t="str" cm="1">
        <f t="array" aca="1" ref="F5774" ca="1">IF(G5774&lt;&gt;"",INDIRECT("'"&amp;G5774&amp;"'!"&amp;H5774),"")</f>
        <v/>
      </c>
      <c r="G5774" s="1533"/>
      <c r="I5774" s="4"/>
      <c r="J5774" s="4"/>
      <c r="K5774" s="4"/>
    </row>
    <row r="5775" spans="1:11" x14ac:dyDescent="0.2">
      <c r="A5775" s="1">
        <v>5770</v>
      </c>
      <c r="D5775" s="4"/>
      <c r="E5775" s="2" t="b">
        <f t="shared" ca="1" si="158"/>
        <v>1</v>
      </c>
      <c r="F5775" s="2" t="str" cm="1">
        <f t="array" aca="1" ref="F5775" ca="1">IF(G5775&lt;&gt;"",INDIRECT("'"&amp;G5775&amp;"'!"&amp;H5775),"")</f>
        <v/>
      </c>
      <c r="G5775" s="1533"/>
      <c r="I5775" s="4"/>
      <c r="J5775" s="4"/>
      <c r="K5775" s="4"/>
    </row>
    <row r="5776" spans="1:11" x14ac:dyDescent="0.2">
      <c r="A5776" s="1">
        <v>5771</v>
      </c>
      <c r="D5776" s="4"/>
      <c r="E5776" s="2" t="b">
        <f t="shared" ca="1" si="158"/>
        <v>1</v>
      </c>
      <c r="F5776" s="2" t="str" cm="1">
        <f t="array" aca="1" ref="F5776" ca="1">IF(G5776&lt;&gt;"",INDIRECT("'"&amp;G5776&amp;"'!"&amp;H5776),"")</f>
        <v/>
      </c>
      <c r="G5776" s="1533"/>
      <c r="I5776" s="4"/>
      <c r="J5776" s="4"/>
      <c r="K5776" s="4"/>
    </row>
    <row r="5777" spans="1:11" x14ac:dyDescent="0.2">
      <c r="A5777" s="1">
        <v>5772</v>
      </c>
      <c r="D5777" s="4"/>
      <c r="E5777" s="2" t="b">
        <f t="shared" ca="1" si="158"/>
        <v>1</v>
      </c>
      <c r="F5777" s="2" t="str" cm="1">
        <f t="array" aca="1" ref="F5777" ca="1">IF(G5777&lt;&gt;"",INDIRECT("'"&amp;G5777&amp;"'!"&amp;H5777),"")</f>
        <v/>
      </c>
      <c r="G5777" s="1533"/>
      <c r="I5777" s="4"/>
      <c r="J5777" s="4"/>
      <c r="K5777" s="4"/>
    </row>
    <row r="5778" spans="1:11" x14ac:dyDescent="0.2">
      <c r="A5778" s="1">
        <v>5773</v>
      </c>
      <c r="D5778" s="3" t="s">
        <v>299</v>
      </c>
      <c r="E5778" s="2" t="b">
        <f t="shared" ca="1" si="158"/>
        <v>1</v>
      </c>
      <c r="F5778" s="2" t="str" cm="1">
        <f t="array" aca="1" ref="F5778" ca="1">IF(G5778&lt;&gt;"",INDIRECT("'"&amp;G5778&amp;"'!"&amp;H5778),"")</f>
        <v/>
      </c>
      <c r="G5778" s="1533"/>
    </row>
    <row r="5779" spans="1:11" x14ac:dyDescent="0.2">
      <c r="A5779" s="1">
        <v>5774</v>
      </c>
      <c r="D5779" s="4"/>
      <c r="E5779" s="2" t="b">
        <f t="shared" ca="1" si="158"/>
        <v>1</v>
      </c>
      <c r="F5779" s="2" t="str" cm="1">
        <f t="array" aca="1" ref="F5779" ca="1">IF(G5779&lt;&gt;"",INDIRECT("'"&amp;G5779&amp;"'!"&amp;H5779),"")</f>
        <v/>
      </c>
      <c r="G5779" s="1533"/>
      <c r="I5779" s="4"/>
      <c r="J5779" s="4"/>
      <c r="K5779" s="4"/>
    </row>
    <row r="5780" spans="1:11" x14ac:dyDescent="0.2">
      <c r="A5780" s="1">
        <v>5775</v>
      </c>
      <c r="D5780" s="4"/>
      <c r="E5780" s="2" t="b">
        <f t="shared" ca="1" si="158"/>
        <v>1</v>
      </c>
      <c r="F5780" s="2" t="str" cm="1">
        <f t="array" aca="1" ref="F5780" ca="1">IF(G5780&lt;&gt;"",INDIRECT("'"&amp;G5780&amp;"'!"&amp;H5780),"")</f>
        <v/>
      </c>
      <c r="G5780" s="1533"/>
      <c r="I5780" s="4"/>
      <c r="J5780" s="4"/>
      <c r="K5780" s="4"/>
    </row>
    <row r="5781" spans="1:11" x14ac:dyDescent="0.2">
      <c r="A5781" s="1">
        <v>5776</v>
      </c>
      <c r="D5781" s="4"/>
      <c r="E5781" s="2" t="b">
        <f t="shared" ca="1" si="158"/>
        <v>1</v>
      </c>
      <c r="F5781" s="2" t="str" cm="1">
        <f t="array" aca="1" ref="F5781" ca="1">IF(G5781&lt;&gt;"",INDIRECT("'"&amp;G5781&amp;"'!"&amp;H5781),"")</f>
        <v/>
      </c>
      <c r="G5781" s="1533"/>
      <c r="I5781" s="4"/>
      <c r="J5781" s="4"/>
      <c r="K5781" s="4"/>
    </row>
    <row r="5782" spans="1:11" x14ac:dyDescent="0.2">
      <c r="A5782" s="1">
        <v>5777</v>
      </c>
      <c r="D5782" s="4"/>
      <c r="E5782" s="2" t="b">
        <f t="shared" ca="1" si="158"/>
        <v>1</v>
      </c>
      <c r="F5782" s="2" t="str" cm="1">
        <f t="array" aca="1" ref="F5782" ca="1">IF(G5782&lt;&gt;"",INDIRECT("'"&amp;G5782&amp;"'!"&amp;H5782),"")</f>
        <v/>
      </c>
      <c r="G5782" s="1533"/>
      <c r="I5782" s="4"/>
      <c r="J5782" s="4"/>
      <c r="K5782" s="4"/>
    </row>
    <row r="5783" spans="1:11" x14ac:dyDescent="0.2">
      <c r="A5783" s="1">
        <v>5778</v>
      </c>
      <c r="D5783" s="3" t="s">
        <v>299</v>
      </c>
      <c r="E5783" s="2" t="b">
        <f t="shared" ca="1" si="158"/>
        <v>1</v>
      </c>
      <c r="F5783" s="2" t="str" cm="1">
        <f t="array" aca="1" ref="F5783" ca="1">IF(G5783&lt;&gt;"",INDIRECT("'"&amp;G5783&amp;"'!"&amp;H5783),"")</f>
        <v/>
      </c>
      <c r="G5783" s="1533"/>
    </row>
    <row r="5784" spans="1:11" x14ac:dyDescent="0.2">
      <c r="A5784" s="1">
        <v>5779</v>
      </c>
      <c r="D5784" s="3" t="s">
        <v>299</v>
      </c>
      <c r="E5784" s="2" t="b">
        <f t="shared" ca="1" si="158"/>
        <v>1</v>
      </c>
      <c r="F5784" s="2" t="str" cm="1">
        <f t="array" aca="1" ref="F5784" ca="1">IF(G5784&lt;&gt;"",INDIRECT("'"&amp;G5784&amp;"'!"&amp;H5784),"")</f>
        <v/>
      </c>
      <c r="G5784" s="1533"/>
    </row>
    <row r="5785" spans="1:11" x14ac:dyDescent="0.2">
      <c r="A5785" s="1">
        <v>5780</v>
      </c>
      <c r="D5785" s="4"/>
      <c r="E5785" s="2" t="b">
        <f t="shared" ca="1" si="158"/>
        <v>1</v>
      </c>
      <c r="F5785" s="2" t="str" cm="1">
        <f t="array" aca="1" ref="F5785" ca="1">IF(G5785&lt;&gt;"",INDIRECT("'"&amp;G5785&amp;"'!"&amp;H5785),"")</f>
        <v/>
      </c>
      <c r="G5785" s="1533"/>
      <c r="I5785" s="4"/>
      <c r="J5785" s="4"/>
      <c r="K5785" s="4"/>
    </row>
    <row r="5786" spans="1:11" x14ac:dyDescent="0.2">
      <c r="A5786" s="1">
        <v>5781</v>
      </c>
      <c r="D5786" s="4"/>
      <c r="E5786" s="2" t="b">
        <f t="shared" ca="1" si="158"/>
        <v>1</v>
      </c>
      <c r="F5786" s="2" t="str" cm="1">
        <f t="array" aca="1" ref="F5786" ca="1">IF(G5786&lt;&gt;"",INDIRECT("'"&amp;G5786&amp;"'!"&amp;H5786),"")</f>
        <v/>
      </c>
      <c r="G5786" s="1533"/>
      <c r="I5786" s="4"/>
      <c r="J5786" s="4"/>
      <c r="K5786" s="4"/>
    </row>
    <row r="5787" spans="1:11" x14ac:dyDescent="0.2">
      <c r="A5787" s="1">
        <v>5782</v>
      </c>
      <c r="D5787" s="4"/>
      <c r="E5787" s="2" t="b">
        <f t="shared" ca="1" si="158"/>
        <v>1</v>
      </c>
      <c r="F5787" s="2" t="str" cm="1">
        <f t="array" aca="1" ref="F5787" ca="1">IF(G5787&lt;&gt;"",INDIRECT("'"&amp;G5787&amp;"'!"&amp;H5787),"")</f>
        <v/>
      </c>
      <c r="G5787" s="1533"/>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33" t="s">
        <v>6773</v>
      </c>
      <c r="H5788" s="2" t="s">
        <v>5496</v>
      </c>
    </row>
    <row r="5789" spans="1:11" x14ac:dyDescent="0.2">
      <c r="A5789" s="1">
        <v>5784</v>
      </c>
      <c r="D5789" s="4"/>
      <c r="E5789" s="2" t="b">
        <f t="shared" ca="1" si="158"/>
        <v>1</v>
      </c>
      <c r="F5789" s="2" t="str" cm="1">
        <f t="array" aca="1" ref="F5789" ca="1">IF(G5789&lt;&gt;"",INDIRECT("'"&amp;G5789&amp;"'!"&amp;H5789),"")</f>
        <v/>
      </c>
      <c r="G5789" s="1533"/>
      <c r="I5789" s="4"/>
      <c r="J5789" s="4"/>
      <c r="K5789" s="4"/>
    </row>
    <row r="5790" spans="1:11" x14ac:dyDescent="0.2">
      <c r="A5790" s="1">
        <v>5785</v>
      </c>
      <c r="D5790" s="4"/>
      <c r="E5790" s="2" t="b">
        <f t="shared" ca="1" si="158"/>
        <v>1</v>
      </c>
      <c r="F5790" s="2" t="str" cm="1">
        <f t="array" aca="1" ref="F5790" ca="1">IF(G5790&lt;&gt;"",INDIRECT("'"&amp;G5790&amp;"'!"&amp;H5790),"")</f>
        <v/>
      </c>
      <c r="G5790" s="1533"/>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33" t="s">
        <v>6773</v>
      </c>
      <c r="H5791" s="2" t="s">
        <v>5497</v>
      </c>
    </row>
    <row r="5792" spans="1:11" x14ac:dyDescent="0.2">
      <c r="A5792" s="1">
        <v>5787</v>
      </c>
      <c r="D5792" s="4"/>
      <c r="E5792" s="2" t="b">
        <f t="shared" ca="1" si="158"/>
        <v>1</v>
      </c>
      <c r="F5792" s="2" t="str" cm="1">
        <f t="array" aca="1" ref="F5792" ca="1">IF(G5792&lt;&gt;"",INDIRECT("'"&amp;G5792&amp;"'!"&amp;H5792),"")</f>
        <v/>
      </c>
      <c r="G5792" s="1533"/>
      <c r="I5792" s="4"/>
      <c r="J5792" s="4"/>
      <c r="K5792" s="4"/>
    </row>
    <row r="5793" spans="1:11" x14ac:dyDescent="0.2">
      <c r="A5793" s="1">
        <v>5788</v>
      </c>
      <c r="D5793" s="4"/>
      <c r="E5793" s="2" t="b">
        <f t="shared" ca="1" si="158"/>
        <v>1</v>
      </c>
      <c r="F5793" s="2" t="str" cm="1">
        <f t="array" aca="1" ref="F5793" ca="1">IF(G5793&lt;&gt;"",INDIRECT("'"&amp;G5793&amp;"'!"&amp;H5793),"")</f>
        <v/>
      </c>
      <c r="G5793" s="1533"/>
      <c r="I5793" s="4"/>
      <c r="J5793" s="4"/>
      <c r="K5793" s="4"/>
    </row>
    <row r="5794" spans="1:11" x14ac:dyDescent="0.2">
      <c r="A5794" s="1">
        <v>5789</v>
      </c>
      <c r="D5794" s="4"/>
      <c r="E5794" s="2" t="b">
        <f t="shared" ca="1" si="158"/>
        <v>1</v>
      </c>
      <c r="F5794" s="2" t="str" cm="1">
        <f t="array" aca="1" ref="F5794" ca="1">IF(G5794&lt;&gt;"",INDIRECT("'"&amp;G5794&amp;"'!"&amp;H5794),"")</f>
        <v/>
      </c>
      <c r="G5794" s="1533"/>
      <c r="I5794" s="4"/>
      <c r="J5794" s="4"/>
      <c r="K5794" s="4"/>
    </row>
    <row r="5795" spans="1:11" x14ac:dyDescent="0.2">
      <c r="A5795" s="1">
        <v>5790</v>
      </c>
      <c r="D5795" s="4"/>
      <c r="E5795" s="2" t="b">
        <f t="shared" ca="1" si="158"/>
        <v>1</v>
      </c>
      <c r="F5795" s="2" t="str" cm="1">
        <f t="array" aca="1" ref="F5795" ca="1">IF(G5795&lt;&gt;"",INDIRECT("'"&amp;G5795&amp;"'!"&amp;H5795),"")</f>
        <v/>
      </c>
      <c r="G5795" s="1533"/>
      <c r="I5795" s="4"/>
      <c r="J5795" s="4"/>
      <c r="K5795" s="4"/>
    </row>
    <row r="5796" spans="1:11" x14ac:dyDescent="0.2">
      <c r="A5796" s="1">
        <v>5791</v>
      </c>
      <c r="D5796" s="4"/>
      <c r="E5796" s="2" t="b">
        <f t="shared" ca="1" si="158"/>
        <v>1</v>
      </c>
      <c r="F5796" s="2" t="str" cm="1">
        <f t="array" aca="1" ref="F5796" ca="1">IF(G5796&lt;&gt;"",INDIRECT("'"&amp;G5796&amp;"'!"&amp;H5796),"")</f>
        <v/>
      </c>
      <c r="G5796" s="1533"/>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33" t="s">
        <v>6773</v>
      </c>
      <c r="H5797" s="2" t="s">
        <v>5498</v>
      </c>
    </row>
    <row r="5798" spans="1:11" x14ac:dyDescent="0.2">
      <c r="A5798" s="1">
        <v>5793</v>
      </c>
      <c r="D5798" s="4"/>
      <c r="E5798" s="2" t="b">
        <f t="shared" ca="1" si="158"/>
        <v>1</v>
      </c>
      <c r="F5798" s="2" t="str" cm="1">
        <f t="array" aca="1" ref="F5798" ca="1">IF(G5798&lt;&gt;"",INDIRECT("'"&amp;G5798&amp;"'!"&amp;H5798),"")</f>
        <v/>
      </c>
      <c r="G5798" s="1533"/>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33" t="s">
        <v>6773</v>
      </c>
      <c r="H5799" s="2" t="s">
        <v>5499</v>
      </c>
    </row>
    <row r="5800" spans="1:11" x14ac:dyDescent="0.2">
      <c r="A5800" s="1">
        <v>5795</v>
      </c>
      <c r="D5800" s="3" t="s">
        <v>653</v>
      </c>
      <c r="E5800" s="2" t="b">
        <f t="shared" ca="1" si="158"/>
        <v>1</v>
      </c>
      <c r="F5800" s="2" t="str" cm="1">
        <f t="array" aca="1" ref="F5800" ca="1">IF(G5800&lt;&gt;"",INDIRECT("'"&amp;G5800&amp;"'!"&amp;H5800),"")</f>
        <v/>
      </c>
      <c r="G5800" s="1533"/>
    </row>
    <row r="5801" spans="1:11" x14ac:dyDescent="0.2">
      <c r="A5801" s="1">
        <v>5796</v>
      </c>
      <c r="D5801" s="4"/>
      <c r="E5801" s="2" t="b">
        <f t="shared" ca="1" si="158"/>
        <v>1</v>
      </c>
      <c r="F5801" s="2" t="str" cm="1">
        <f t="array" aca="1" ref="F5801" ca="1">IF(G5801&lt;&gt;"",INDIRECT("'"&amp;G5801&amp;"'!"&amp;H5801),"")</f>
        <v/>
      </c>
      <c r="G5801" s="1533"/>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33" t="s">
        <v>6773</v>
      </c>
      <c r="H5802" s="2" t="s">
        <v>5500</v>
      </c>
    </row>
    <row r="5803" spans="1:11" x14ac:dyDescent="0.2">
      <c r="A5803" s="1">
        <v>5798</v>
      </c>
      <c r="D5803" s="4"/>
      <c r="E5803" s="2" t="b">
        <f t="shared" ca="1" si="158"/>
        <v>1</v>
      </c>
      <c r="F5803" s="2" t="str" cm="1">
        <f t="array" aca="1" ref="F5803" ca="1">IF(G5803&lt;&gt;"",INDIRECT("'"&amp;G5803&amp;"'!"&amp;H5803),"")</f>
        <v/>
      </c>
      <c r="G5803" s="1533"/>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33" t="s">
        <v>6773</v>
      </c>
      <c r="H5804" s="2" t="s">
        <v>5501</v>
      </c>
    </row>
    <row r="5805" spans="1:11" x14ac:dyDescent="0.2">
      <c r="A5805" s="1">
        <v>5800</v>
      </c>
      <c r="D5805" s="4"/>
      <c r="E5805" s="2" t="b">
        <f t="shared" ca="1" si="158"/>
        <v>1</v>
      </c>
      <c r="F5805" s="2" t="str" cm="1">
        <f t="array" aca="1" ref="F5805" ca="1">IF(G5805&lt;&gt;"",INDIRECT("'"&amp;G5805&amp;"'!"&amp;H5805),"")</f>
        <v/>
      </c>
      <c r="G5805" s="1533"/>
      <c r="I5805" s="4"/>
      <c r="J5805" s="4"/>
      <c r="K5805" s="4"/>
    </row>
    <row r="5806" spans="1:11" x14ac:dyDescent="0.2">
      <c r="A5806" s="1">
        <v>5801</v>
      </c>
      <c r="D5806" s="3" t="s">
        <v>299</v>
      </c>
      <c r="E5806" s="2" t="b">
        <f t="shared" ca="1" si="158"/>
        <v>1</v>
      </c>
      <c r="F5806" s="2" t="str" cm="1">
        <f t="array" aca="1" ref="F5806" ca="1">IF(G5806&lt;&gt;"",INDIRECT("'"&amp;G5806&amp;"'!"&amp;H5806),"")</f>
        <v/>
      </c>
      <c r="G5806" s="1533"/>
    </row>
    <row r="5807" spans="1:11" x14ac:dyDescent="0.2">
      <c r="A5807">
        <v>5802</v>
      </c>
      <c r="B5807" s="7">
        <f>'EstRev 6-11'!G270</f>
        <v>0</v>
      </c>
      <c r="C5807" s="3">
        <f t="shared" si="159"/>
        <v>5802</v>
      </c>
      <c r="E5807" s="2" t="b">
        <f t="shared" ca="1" si="158"/>
        <v>1</v>
      </c>
      <c r="F5807" s="2" cm="1">
        <f t="array" aca="1" ref="F5807" ca="1">IF(G5807&lt;&gt;"",INDIRECT("'"&amp;G5807&amp;"'!"&amp;H5807),"")</f>
        <v>0</v>
      </c>
      <c r="G5807" s="1533" t="s">
        <v>6773</v>
      </c>
      <c r="H5807" s="2" t="s">
        <v>5502</v>
      </c>
    </row>
    <row r="5808" spans="1:11" x14ac:dyDescent="0.2">
      <c r="A5808" s="1">
        <v>5803</v>
      </c>
      <c r="D5808" s="4"/>
      <c r="E5808" s="2" t="b">
        <f t="shared" ca="1" si="158"/>
        <v>1</v>
      </c>
      <c r="F5808" s="2" t="str" cm="1">
        <f t="array" aca="1" ref="F5808" ca="1">IF(G5808&lt;&gt;"",INDIRECT("'"&amp;G5808&amp;"'!"&amp;H5808),"")</f>
        <v/>
      </c>
      <c r="G5808" s="1533"/>
      <c r="I5808" s="4"/>
      <c r="J5808" s="4"/>
      <c r="K5808" s="4"/>
    </row>
    <row r="5809" spans="1:11" x14ac:dyDescent="0.2">
      <c r="A5809" s="1">
        <v>5804</v>
      </c>
      <c r="D5809" s="4"/>
      <c r="E5809" s="2" t="b">
        <f t="shared" ca="1" si="158"/>
        <v>1</v>
      </c>
      <c r="F5809" s="2" t="str" cm="1">
        <f t="array" aca="1" ref="F5809" ca="1">IF(G5809&lt;&gt;"",INDIRECT("'"&amp;G5809&amp;"'!"&amp;H5809),"")</f>
        <v/>
      </c>
      <c r="G5809" s="1533"/>
      <c r="I5809" s="4"/>
      <c r="J5809" s="4"/>
      <c r="K5809" s="4"/>
    </row>
    <row r="5810" spans="1:11" x14ac:dyDescent="0.2">
      <c r="A5810" s="1">
        <v>5805</v>
      </c>
      <c r="D5810" s="4"/>
      <c r="E5810" s="2" t="b">
        <f t="shared" ca="1" si="158"/>
        <v>1</v>
      </c>
      <c r="F5810" s="2" t="str" cm="1">
        <f t="array" aca="1" ref="F5810" ca="1">IF(G5810&lt;&gt;"",INDIRECT("'"&amp;G5810&amp;"'!"&amp;H5810),"")</f>
        <v/>
      </c>
      <c r="G5810" s="1533"/>
      <c r="I5810" s="4"/>
      <c r="J5810" s="4"/>
      <c r="K5810" s="4"/>
    </row>
    <row r="5811" spans="1:11" x14ac:dyDescent="0.2">
      <c r="A5811" s="1">
        <v>5806</v>
      </c>
      <c r="D5811" s="4"/>
      <c r="E5811" s="2" t="b">
        <f t="shared" ca="1" si="158"/>
        <v>1</v>
      </c>
      <c r="F5811" s="2" t="str" cm="1">
        <f t="array" aca="1" ref="F5811" ca="1">IF(G5811&lt;&gt;"",INDIRECT("'"&amp;G5811&amp;"'!"&amp;H5811),"")</f>
        <v/>
      </c>
      <c r="G5811" s="1533"/>
      <c r="I5811" s="4"/>
      <c r="J5811" s="4"/>
      <c r="K5811" s="4"/>
    </row>
    <row r="5812" spans="1:11" x14ac:dyDescent="0.2">
      <c r="A5812" s="1">
        <v>5807</v>
      </c>
      <c r="D5812" s="4"/>
      <c r="E5812" s="2" t="b">
        <f t="shared" ca="1" si="158"/>
        <v>1</v>
      </c>
      <c r="F5812" s="2" t="str" cm="1">
        <f t="array" aca="1" ref="F5812" ca="1">IF(G5812&lt;&gt;"",INDIRECT("'"&amp;G5812&amp;"'!"&amp;H5812),"")</f>
        <v/>
      </c>
      <c r="G5812" s="1533"/>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33" t="s">
        <v>6773</v>
      </c>
      <c r="H5813" s="2" t="s">
        <v>5503</v>
      </c>
    </row>
    <row r="5814" spans="1:11" x14ac:dyDescent="0.2">
      <c r="A5814">
        <v>5809</v>
      </c>
      <c r="B5814" s="7">
        <f>'EstRev 6-11'!G272</f>
        <v>3770000</v>
      </c>
      <c r="C5814" s="3">
        <f t="shared" si="159"/>
        <v>-3764191</v>
      </c>
      <c r="E5814" s="2" t="b">
        <f t="shared" ca="1" si="158"/>
        <v>1</v>
      </c>
      <c r="F5814" s="2" cm="1">
        <f t="array" aca="1" ref="F5814" ca="1">IF(G5814&lt;&gt;"",INDIRECT("'"&amp;G5814&amp;"'!"&amp;H5814),"")</f>
        <v>3770000</v>
      </c>
      <c r="G5814" s="1533" t="s">
        <v>6773</v>
      </c>
      <c r="H5814" s="2" t="s">
        <v>5504</v>
      </c>
    </row>
    <row r="5815" spans="1:11" x14ac:dyDescent="0.2">
      <c r="A5815">
        <v>5810</v>
      </c>
      <c r="B5815" s="7">
        <f>'EstRev 6-11'!H5</f>
        <v>0</v>
      </c>
      <c r="C5815" s="3">
        <f t="shared" si="159"/>
        <v>5810</v>
      </c>
      <c r="E5815" s="2" t="b">
        <f t="shared" ca="1" si="158"/>
        <v>1</v>
      </c>
      <c r="F5815" s="2" cm="1">
        <f t="array" aca="1" ref="F5815" ca="1">IF(G5815&lt;&gt;"",INDIRECT("'"&amp;G5815&amp;"'!"&amp;H5815),"")</f>
        <v>0</v>
      </c>
      <c r="G5815" s="1533" t="s">
        <v>6773</v>
      </c>
      <c r="H5815" s="2" t="s">
        <v>4531</v>
      </c>
    </row>
    <row r="5816" spans="1:11" x14ac:dyDescent="0.2">
      <c r="A5816">
        <v>5811</v>
      </c>
      <c r="B5816" s="7">
        <f>'EstRev 6-11'!H11</f>
        <v>0</v>
      </c>
      <c r="C5816" s="3">
        <f t="shared" si="159"/>
        <v>5811</v>
      </c>
      <c r="E5816" s="2" t="b">
        <f t="shared" ca="1" si="158"/>
        <v>1</v>
      </c>
      <c r="F5816" s="2" cm="1">
        <f t="array" aca="1" ref="F5816" ca="1">IF(G5816&lt;&gt;"",INDIRECT("'"&amp;G5816&amp;"'!"&amp;H5816),"")</f>
        <v>0</v>
      </c>
      <c r="G5816" s="1533" t="s">
        <v>6773</v>
      </c>
      <c r="H5816" s="2" t="s">
        <v>4289</v>
      </c>
    </row>
    <row r="5817" spans="1:11" x14ac:dyDescent="0.2">
      <c r="A5817">
        <v>5812</v>
      </c>
      <c r="B5817" s="7">
        <f>'EstRev 6-11'!H12</f>
        <v>0</v>
      </c>
      <c r="C5817" s="3">
        <f t="shared" si="159"/>
        <v>5812</v>
      </c>
      <c r="E5817" s="2" t="b">
        <f t="shared" ca="1" si="158"/>
        <v>1</v>
      </c>
      <c r="F5817" s="2" cm="1">
        <f t="array" aca="1" ref="F5817" ca="1">IF(G5817&lt;&gt;"",INDIRECT("'"&amp;G5817&amp;"'!"&amp;H5817),"")</f>
        <v>0</v>
      </c>
      <c r="G5817" s="1533" t="s">
        <v>6773</v>
      </c>
      <c r="H5817" s="2" t="s">
        <v>4290</v>
      </c>
    </row>
    <row r="5818" spans="1:11" x14ac:dyDescent="0.2">
      <c r="A5818">
        <v>5813</v>
      </c>
      <c r="B5818" s="7">
        <f>'EstRev 6-11'!H14</f>
        <v>0</v>
      </c>
      <c r="C5818" s="3">
        <f t="shared" si="159"/>
        <v>5813</v>
      </c>
      <c r="E5818" s="2" t="b">
        <f t="shared" ca="1" si="158"/>
        <v>1</v>
      </c>
      <c r="F5818" s="2" cm="1">
        <f t="array" aca="1" ref="F5818" ca="1">IF(G5818&lt;&gt;"",INDIRECT("'"&amp;G5818&amp;"'!"&amp;H5818),"")</f>
        <v>0</v>
      </c>
      <c r="G5818" s="1533" t="s">
        <v>6773</v>
      </c>
      <c r="H5818" s="2" t="s">
        <v>4221</v>
      </c>
    </row>
    <row r="5819" spans="1:11" x14ac:dyDescent="0.2">
      <c r="A5819">
        <v>5814</v>
      </c>
      <c r="B5819" s="7">
        <f>'EstRev 6-11'!H15</f>
        <v>0</v>
      </c>
      <c r="C5819" s="3">
        <f t="shared" si="159"/>
        <v>5814</v>
      </c>
      <c r="E5819" s="2" t="b">
        <f t="shared" ca="1" si="158"/>
        <v>1</v>
      </c>
      <c r="F5819" s="2" cm="1">
        <f t="array" aca="1" ref="F5819" ca="1">IF(G5819&lt;&gt;"",INDIRECT("'"&amp;G5819&amp;"'!"&amp;H5819),"")</f>
        <v>0</v>
      </c>
      <c r="G5819" s="1533" t="s">
        <v>6773</v>
      </c>
      <c r="H5819" s="2" t="s">
        <v>4532</v>
      </c>
    </row>
    <row r="5820" spans="1:11" x14ac:dyDescent="0.2">
      <c r="A5820">
        <v>5815</v>
      </c>
      <c r="B5820" s="7">
        <f>'EstRev 6-11'!H16</f>
        <v>0</v>
      </c>
      <c r="C5820" s="3">
        <f t="shared" si="159"/>
        <v>5815</v>
      </c>
      <c r="E5820" s="2" t="b">
        <f t="shared" ca="1" si="158"/>
        <v>1</v>
      </c>
      <c r="F5820" s="2" cm="1">
        <f t="array" aca="1" ref="F5820" ca="1">IF(G5820&lt;&gt;"",INDIRECT("'"&amp;G5820&amp;"'!"&amp;H5820),"")</f>
        <v>0</v>
      </c>
      <c r="G5820" s="1533" t="s">
        <v>6773</v>
      </c>
      <c r="H5820" s="2" t="s">
        <v>4291</v>
      </c>
    </row>
    <row r="5821" spans="1:11" x14ac:dyDescent="0.2">
      <c r="A5821">
        <v>5816</v>
      </c>
      <c r="B5821" s="7">
        <f>'EstRev 6-11'!H17</f>
        <v>0</v>
      </c>
      <c r="C5821" s="3">
        <f t="shared" si="159"/>
        <v>5816</v>
      </c>
      <c r="E5821" s="2" t="b">
        <f t="shared" ca="1" si="158"/>
        <v>1</v>
      </c>
      <c r="F5821" s="2" cm="1">
        <f t="array" aca="1" ref="F5821" ca="1">IF(G5821&lt;&gt;"",INDIRECT("'"&amp;G5821&amp;"'!"&amp;H5821),"")</f>
        <v>0</v>
      </c>
      <c r="G5821" s="1533" t="s">
        <v>6773</v>
      </c>
      <c r="H5821" s="2" t="s">
        <v>5505</v>
      </c>
    </row>
    <row r="5822" spans="1:11" x14ac:dyDescent="0.2">
      <c r="A5822">
        <v>5817</v>
      </c>
      <c r="B5822" s="7">
        <f>'EstRev 6-11'!H18</f>
        <v>0</v>
      </c>
      <c r="C5822" s="3">
        <f t="shared" si="159"/>
        <v>5817</v>
      </c>
      <c r="E5822" s="2" t="b">
        <f t="shared" ca="1" si="158"/>
        <v>1</v>
      </c>
      <c r="F5822" s="2" cm="1">
        <f t="array" aca="1" ref="F5822" ca="1">IF(G5822&lt;&gt;"",INDIRECT("'"&amp;G5822&amp;"'!"&amp;H5822),"")</f>
        <v>0</v>
      </c>
      <c r="G5822" s="1533" t="s">
        <v>6773</v>
      </c>
      <c r="H5822" s="2" t="s">
        <v>4228</v>
      </c>
    </row>
    <row r="5823" spans="1:11" x14ac:dyDescent="0.2">
      <c r="A5823">
        <v>5818</v>
      </c>
      <c r="B5823" s="7">
        <f>'EstRev 6-11'!H65</f>
        <v>0</v>
      </c>
      <c r="C5823" s="3">
        <f t="shared" si="159"/>
        <v>5818</v>
      </c>
      <c r="E5823" s="2" t="b">
        <f t="shared" ca="1" si="158"/>
        <v>1</v>
      </c>
      <c r="F5823" s="2" cm="1">
        <f t="array" aca="1" ref="F5823" ca="1">IF(G5823&lt;&gt;"",INDIRECT("'"&amp;G5823&amp;"'!"&amp;H5823),"")</f>
        <v>0</v>
      </c>
      <c r="G5823" s="1533" t="s">
        <v>6773</v>
      </c>
      <c r="H5823" s="2" t="s">
        <v>4555</v>
      </c>
    </row>
    <row r="5824" spans="1:11" x14ac:dyDescent="0.2">
      <c r="A5824">
        <v>5819</v>
      </c>
      <c r="B5824" s="7">
        <f>'EstRev 6-11'!H66</f>
        <v>0</v>
      </c>
      <c r="C5824" s="3">
        <f t="shared" si="159"/>
        <v>5819</v>
      </c>
      <c r="E5824" s="2" t="b">
        <f t="shared" ca="1" si="158"/>
        <v>1</v>
      </c>
      <c r="F5824" s="2" cm="1">
        <f t="array" aca="1" ref="F5824" ca="1">IF(G5824&lt;&gt;"",INDIRECT("'"&amp;G5824&amp;"'!"&amp;H5824),"")</f>
        <v>0</v>
      </c>
      <c r="G5824" s="1533" t="s">
        <v>6773</v>
      </c>
      <c r="H5824" s="2" t="s">
        <v>4556</v>
      </c>
    </row>
    <row r="5825" spans="1:11" x14ac:dyDescent="0.2">
      <c r="A5825">
        <v>5820</v>
      </c>
      <c r="B5825" s="7">
        <f>'EstRev 6-11'!H67</f>
        <v>0</v>
      </c>
      <c r="C5825" s="3">
        <f t="shared" si="159"/>
        <v>5820</v>
      </c>
      <c r="E5825" s="2" t="b">
        <f t="shared" ca="1" si="158"/>
        <v>1</v>
      </c>
      <c r="F5825" s="2" cm="1">
        <f t="array" aca="1" ref="F5825" ca="1">IF(G5825&lt;&gt;"",INDIRECT("'"&amp;G5825&amp;"'!"&amp;H5825),"")</f>
        <v>0</v>
      </c>
      <c r="G5825" s="1533" t="s">
        <v>6773</v>
      </c>
      <c r="H5825" s="2" t="s">
        <v>4557</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33" t="s">
        <v>6773</v>
      </c>
      <c r="H5826" s="2" t="s">
        <v>5506</v>
      </c>
    </row>
    <row r="5827" spans="1:11" x14ac:dyDescent="0.2">
      <c r="A5827">
        <v>5822</v>
      </c>
      <c r="B5827" s="7">
        <f>'EstRev 6-11'!H101</f>
        <v>0</v>
      </c>
      <c r="C5827" s="3">
        <f t="shared" si="159"/>
        <v>5822</v>
      </c>
      <c r="E5827" s="2" t="b">
        <f t="shared" ca="1" si="160"/>
        <v>1</v>
      </c>
      <c r="F5827" s="2" cm="1">
        <f t="array" aca="1" ref="F5827" ca="1">IF(G5827&lt;&gt;"",INDIRECT("'"&amp;G5827&amp;"'!"&amp;H5827),"")</f>
        <v>0</v>
      </c>
      <c r="G5827" s="1533" t="s">
        <v>6773</v>
      </c>
      <c r="H5827" s="2" t="s">
        <v>5507</v>
      </c>
    </row>
    <row r="5828" spans="1:11" x14ac:dyDescent="0.2">
      <c r="A5828">
        <v>5823</v>
      </c>
      <c r="B5828" s="7">
        <f>'EstRev 6-11'!H106</f>
        <v>0</v>
      </c>
      <c r="C5828" s="3">
        <f t="shared" si="159"/>
        <v>5823</v>
      </c>
      <c r="E5828" s="2" t="b">
        <f t="shared" ca="1" si="160"/>
        <v>1</v>
      </c>
      <c r="F5828" s="2" cm="1">
        <f t="array" aca="1" ref="F5828" ca="1">IF(G5828&lt;&gt;"",INDIRECT("'"&amp;G5828&amp;"'!"&amp;H5828),"")</f>
        <v>0</v>
      </c>
      <c r="G5828" s="1533" t="s">
        <v>6773</v>
      </c>
      <c r="H5828" s="2" t="s">
        <v>5508</v>
      </c>
    </row>
    <row r="5829" spans="1:11" x14ac:dyDescent="0.2">
      <c r="A5829">
        <v>5824</v>
      </c>
      <c r="B5829" s="7">
        <f>'EstRev 6-11'!H109</f>
        <v>6000000</v>
      </c>
      <c r="C5829" s="3">
        <f t="shared" si="159"/>
        <v>-5994176</v>
      </c>
      <c r="E5829" s="2" t="b">
        <f t="shared" ca="1" si="160"/>
        <v>1</v>
      </c>
      <c r="F5829" s="2" cm="1">
        <f t="array" aca="1" ref="F5829" ca="1">IF(G5829&lt;&gt;"",INDIRECT("'"&amp;G5829&amp;"'!"&amp;H5829),"")</f>
        <v>6000000</v>
      </c>
      <c r="G5829" s="1533" t="s">
        <v>6773</v>
      </c>
      <c r="H5829" s="2" t="s">
        <v>4925</v>
      </c>
    </row>
    <row r="5830" spans="1:11" x14ac:dyDescent="0.2">
      <c r="A5830">
        <v>5825</v>
      </c>
      <c r="B5830" s="7">
        <f>'EstRev 6-11'!H110</f>
        <v>6000000</v>
      </c>
      <c r="C5830" s="3">
        <f t="shared" si="159"/>
        <v>-5994175</v>
      </c>
      <c r="E5830" s="2" t="b">
        <f t="shared" ca="1" si="160"/>
        <v>1</v>
      </c>
      <c r="F5830" s="2" cm="1">
        <f t="array" aca="1" ref="F5830" ca="1">IF(G5830&lt;&gt;"",INDIRECT("'"&amp;G5830&amp;"'!"&amp;H5830),"")</f>
        <v>6000000</v>
      </c>
      <c r="G5830" s="1533" t="s">
        <v>6773</v>
      </c>
      <c r="H5830" s="2" t="s">
        <v>4926</v>
      </c>
    </row>
    <row r="5831" spans="1:11" x14ac:dyDescent="0.2">
      <c r="A5831">
        <v>5826</v>
      </c>
      <c r="B5831" s="7">
        <f>'EstRev 6-11'!H120</f>
        <v>0</v>
      </c>
      <c r="C5831" s="3">
        <f t="shared" si="159"/>
        <v>5826</v>
      </c>
      <c r="E5831" s="2" t="b">
        <f t="shared" ca="1" si="160"/>
        <v>1</v>
      </c>
      <c r="F5831" s="2" cm="1">
        <f t="array" aca="1" ref="F5831" ca="1">IF(G5831&lt;&gt;"",INDIRECT("'"&amp;G5831&amp;"'!"&amp;H5831),"")</f>
        <v>0</v>
      </c>
      <c r="G5831" s="1533" t="s">
        <v>6773</v>
      </c>
      <c r="H5831" s="2" t="s">
        <v>5509</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33" t="s">
        <v>6773</v>
      </c>
      <c r="H5832" s="2" t="s">
        <v>5510</v>
      </c>
    </row>
    <row r="5833" spans="1:11" x14ac:dyDescent="0.2">
      <c r="A5833" s="1">
        <v>5828</v>
      </c>
      <c r="D5833" s="4"/>
      <c r="E5833" s="2" t="b">
        <f t="shared" ca="1" si="160"/>
        <v>1</v>
      </c>
      <c r="F5833" s="2" t="str" cm="1">
        <f t="array" aca="1" ref="F5833" ca="1">IF(G5833&lt;&gt;"",INDIRECT("'"&amp;G5833&amp;"'!"&amp;H5833),"")</f>
        <v/>
      </c>
      <c r="G5833" s="1533"/>
      <c r="I5833" s="4"/>
      <c r="J5833" s="4"/>
      <c r="K5833" s="4"/>
    </row>
    <row r="5834" spans="1:11" x14ac:dyDescent="0.2">
      <c r="A5834" s="1">
        <v>5829</v>
      </c>
      <c r="D5834" s="4"/>
      <c r="E5834" s="2" t="b">
        <f t="shared" ca="1" si="160"/>
        <v>1</v>
      </c>
      <c r="F5834" s="2" t="str" cm="1">
        <f t="array" aca="1" ref="F5834" ca="1">IF(G5834&lt;&gt;"",INDIRECT("'"&amp;G5834&amp;"'!"&amp;H5834),"")</f>
        <v/>
      </c>
      <c r="G5834" s="1533"/>
      <c r="I5834" s="4"/>
      <c r="J5834" s="4"/>
      <c r="K5834" s="4"/>
    </row>
    <row r="5835" spans="1:11" x14ac:dyDescent="0.2">
      <c r="A5835" s="1">
        <v>5830</v>
      </c>
      <c r="D5835" s="4"/>
      <c r="E5835" s="2" t="b">
        <f t="shared" ca="1" si="160"/>
        <v>1</v>
      </c>
      <c r="F5835" s="2" t="str" cm="1">
        <f t="array" aca="1" ref="F5835" ca="1">IF(G5835&lt;&gt;"",INDIRECT("'"&amp;G5835&amp;"'!"&amp;H5835),"")</f>
        <v/>
      </c>
      <c r="G5835" s="1533"/>
      <c r="I5835" s="4"/>
      <c r="J5835" s="4"/>
      <c r="K5835" s="4"/>
    </row>
    <row r="5836" spans="1:11" x14ac:dyDescent="0.2">
      <c r="A5836" s="1">
        <v>5831</v>
      </c>
      <c r="D5836" s="4"/>
      <c r="E5836" s="2" t="b">
        <f t="shared" ca="1" si="160"/>
        <v>1</v>
      </c>
      <c r="F5836" s="2" t="str" cm="1">
        <f t="array" aca="1" ref="F5836" ca="1">IF(G5836&lt;&gt;"",INDIRECT("'"&amp;G5836&amp;"'!"&amp;H5836),"")</f>
        <v/>
      </c>
      <c r="G5836" s="1533"/>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33" t="s">
        <v>6773</v>
      </c>
      <c r="H5837" s="2" t="s">
        <v>5145</v>
      </c>
    </row>
    <row r="5838" spans="1:11" x14ac:dyDescent="0.2">
      <c r="A5838" s="1">
        <v>5833</v>
      </c>
      <c r="D5838" s="4"/>
      <c r="E5838" s="2" t="b">
        <f t="shared" ca="1" si="160"/>
        <v>1</v>
      </c>
      <c r="F5838" s="2" t="str" cm="1">
        <f t="array" aca="1" ref="F5838" ca="1">IF(G5838&lt;&gt;"",INDIRECT("'"&amp;G5838&amp;"'!"&amp;H5838),"")</f>
        <v/>
      </c>
      <c r="G5838" s="1533"/>
      <c r="I5838" s="4"/>
      <c r="J5838" s="4"/>
      <c r="K5838" s="4"/>
    </row>
    <row r="5839" spans="1:11" x14ac:dyDescent="0.2">
      <c r="A5839" s="1">
        <v>5834</v>
      </c>
      <c r="D5839" s="4"/>
      <c r="E5839" s="2" t="b">
        <f t="shared" ca="1" si="160"/>
        <v>1</v>
      </c>
      <c r="F5839" s="2" t="str" cm="1">
        <f t="array" aca="1" ref="F5839" ca="1">IF(G5839&lt;&gt;"",INDIRECT("'"&amp;G5839&amp;"'!"&amp;H5839),"")</f>
        <v/>
      </c>
      <c r="G5839" s="1533"/>
      <c r="I5839" s="4"/>
      <c r="J5839" s="4"/>
      <c r="K5839" s="4"/>
    </row>
    <row r="5840" spans="1:11" x14ac:dyDescent="0.2">
      <c r="A5840" s="1">
        <v>5835</v>
      </c>
      <c r="D5840" s="4"/>
      <c r="E5840" s="2" t="b">
        <f t="shared" ca="1" si="160"/>
        <v>1</v>
      </c>
      <c r="F5840" s="2" t="str" cm="1">
        <f t="array" aca="1" ref="F5840" ca="1">IF(G5840&lt;&gt;"",INDIRECT("'"&amp;G5840&amp;"'!"&amp;H5840),"")</f>
        <v/>
      </c>
      <c r="G5840" s="1533"/>
      <c r="I5840" s="4"/>
      <c r="J5840" s="4"/>
      <c r="K5840" s="4"/>
    </row>
    <row r="5841" spans="1:11" x14ac:dyDescent="0.2">
      <c r="A5841" s="1">
        <v>5836</v>
      </c>
      <c r="D5841" s="4"/>
      <c r="E5841" s="2" t="b">
        <f t="shared" ca="1" si="160"/>
        <v>1</v>
      </c>
      <c r="F5841" s="2" t="str" cm="1">
        <f t="array" aca="1" ref="F5841" ca="1">IF(G5841&lt;&gt;"",INDIRECT("'"&amp;G5841&amp;"'!"&amp;H5841),"")</f>
        <v/>
      </c>
      <c r="G5841" s="1533"/>
      <c r="I5841" s="4"/>
      <c r="J5841" s="4"/>
      <c r="K5841" s="4"/>
    </row>
    <row r="5842" spans="1:11" x14ac:dyDescent="0.2">
      <c r="A5842" s="1">
        <v>5837</v>
      </c>
      <c r="D5842" s="4"/>
      <c r="E5842" s="2" t="b">
        <f t="shared" ca="1" si="160"/>
        <v>1</v>
      </c>
      <c r="F5842" s="2" t="str" cm="1">
        <f t="array" aca="1" ref="F5842" ca="1">IF(G5842&lt;&gt;"",INDIRECT("'"&amp;G5842&amp;"'!"&amp;H5842),"")</f>
        <v/>
      </c>
      <c r="G5842" s="1533"/>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33" t="s">
        <v>6773</v>
      </c>
      <c r="H5843" s="2" t="s">
        <v>4685</v>
      </c>
    </row>
    <row r="5844" spans="1:11" x14ac:dyDescent="0.2">
      <c r="A5844" s="1">
        <v>5839</v>
      </c>
      <c r="D5844" s="4"/>
      <c r="E5844" s="2" t="b">
        <f t="shared" ca="1" si="160"/>
        <v>1</v>
      </c>
      <c r="F5844" s="2" t="str" cm="1">
        <f t="array" aca="1" ref="F5844" ca="1">IF(G5844&lt;&gt;"",INDIRECT("'"&amp;G5844&amp;"'!"&amp;H5844),"")</f>
        <v/>
      </c>
      <c r="G5844" s="1533"/>
      <c r="I5844" s="4"/>
      <c r="J5844" s="4"/>
      <c r="K5844" s="4"/>
    </row>
    <row r="5845" spans="1:11" x14ac:dyDescent="0.2">
      <c r="A5845" s="1">
        <v>5840</v>
      </c>
      <c r="D5845" s="4"/>
      <c r="E5845" s="2" t="b">
        <f t="shared" ca="1" si="160"/>
        <v>1</v>
      </c>
      <c r="F5845" s="2" t="str" cm="1">
        <f t="array" aca="1" ref="F5845" ca="1">IF(G5845&lt;&gt;"",INDIRECT("'"&amp;G5845&amp;"'!"&amp;H5845),"")</f>
        <v/>
      </c>
      <c r="G5845" s="1533"/>
      <c r="I5845" s="4"/>
      <c r="J5845" s="4"/>
      <c r="K5845" s="4"/>
    </row>
    <row r="5846" spans="1:11" x14ac:dyDescent="0.2">
      <c r="A5846" s="1">
        <v>5841</v>
      </c>
      <c r="D5846" s="4"/>
      <c r="E5846" s="2" t="b">
        <f t="shared" ca="1" si="160"/>
        <v>1</v>
      </c>
      <c r="F5846" s="2" t="str" cm="1">
        <f t="array" aca="1" ref="F5846" ca="1">IF(G5846&lt;&gt;"",INDIRECT("'"&amp;G5846&amp;"'!"&amp;H5846),"")</f>
        <v/>
      </c>
      <c r="G5846" s="1533"/>
      <c r="I5846" s="4"/>
      <c r="J5846" s="4"/>
      <c r="K5846" s="4"/>
    </row>
    <row r="5847" spans="1:11" x14ac:dyDescent="0.2">
      <c r="A5847" s="1">
        <v>5842</v>
      </c>
      <c r="D5847" s="4"/>
      <c r="E5847" s="2" t="b">
        <f t="shared" ca="1" si="160"/>
        <v>1</v>
      </c>
      <c r="F5847" s="2" t="str" cm="1">
        <f t="array" aca="1" ref="F5847" ca="1">IF(G5847&lt;&gt;"",INDIRECT("'"&amp;G5847&amp;"'!"&amp;H5847),"")</f>
        <v/>
      </c>
      <c r="G5847" s="1533"/>
      <c r="I5847" s="4"/>
      <c r="J5847" s="4"/>
      <c r="K5847" s="4"/>
    </row>
    <row r="5848" spans="1:11" x14ac:dyDescent="0.2">
      <c r="A5848" s="1">
        <v>5843</v>
      </c>
      <c r="D5848" s="4"/>
      <c r="E5848" s="2" t="b">
        <f t="shared" ca="1" si="160"/>
        <v>1</v>
      </c>
      <c r="F5848" s="2" t="str" cm="1">
        <f t="array" aca="1" ref="F5848" ca="1">IF(G5848&lt;&gt;"",INDIRECT("'"&amp;G5848&amp;"'!"&amp;H5848),"")</f>
        <v/>
      </c>
      <c r="G5848" s="1533"/>
      <c r="I5848" s="4"/>
      <c r="J5848" s="4"/>
      <c r="K5848" s="4"/>
    </row>
    <row r="5849" spans="1:11" x14ac:dyDescent="0.2">
      <c r="A5849" s="1">
        <v>5844</v>
      </c>
      <c r="D5849" s="4"/>
      <c r="E5849" s="2" t="b">
        <f t="shared" ca="1" si="160"/>
        <v>1</v>
      </c>
      <c r="F5849" s="2" t="str" cm="1">
        <f t="array" aca="1" ref="F5849" ca="1">IF(G5849&lt;&gt;"",INDIRECT("'"&amp;G5849&amp;"'!"&amp;H5849),"")</f>
        <v/>
      </c>
      <c r="G5849" s="1533"/>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33" t="s">
        <v>6773</v>
      </c>
      <c r="H5850" s="2" t="s">
        <v>4686</v>
      </c>
    </row>
    <row r="5851" spans="1:11" x14ac:dyDescent="0.2">
      <c r="A5851">
        <v>5846</v>
      </c>
      <c r="B5851" s="7">
        <f>'EstRev 6-11'!H180</f>
        <v>0</v>
      </c>
      <c r="C5851" s="3">
        <f t="shared" si="161"/>
        <v>5846</v>
      </c>
      <c r="E5851" s="2" t="b">
        <f t="shared" ca="1" si="160"/>
        <v>1</v>
      </c>
      <c r="F5851" s="2" cm="1">
        <f t="array" aca="1" ref="F5851" ca="1">IF(G5851&lt;&gt;"",INDIRECT("'"&amp;G5851&amp;"'!"&amp;H5851),"")</f>
        <v>0</v>
      </c>
      <c r="G5851" s="1533" t="s">
        <v>6773</v>
      </c>
      <c r="H5851" s="2" t="s">
        <v>5511</v>
      </c>
    </row>
    <row r="5852" spans="1:11" x14ac:dyDescent="0.2">
      <c r="A5852">
        <v>5847</v>
      </c>
      <c r="B5852" s="7">
        <f>'EstRev 6-11'!H183</f>
        <v>0</v>
      </c>
      <c r="C5852" s="3">
        <f t="shared" si="161"/>
        <v>5847</v>
      </c>
      <c r="E5852" s="2" t="b">
        <f t="shared" ca="1" si="160"/>
        <v>1</v>
      </c>
      <c r="F5852" s="2" cm="1">
        <f t="array" aca="1" ref="F5852" ca="1">IF(G5852&lt;&gt;"",INDIRECT("'"&amp;G5852&amp;"'!"&amp;H5852),"")</f>
        <v>0</v>
      </c>
      <c r="G5852" s="1533" t="s">
        <v>6773</v>
      </c>
      <c r="H5852" s="2" t="s">
        <v>5512</v>
      </c>
    </row>
    <row r="5853" spans="1:11" x14ac:dyDescent="0.2">
      <c r="A5853" s="1">
        <v>5848</v>
      </c>
      <c r="D5853" s="4"/>
      <c r="E5853" s="2" t="b">
        <f t="shared" ca="1" si="160"/>
        <v>1</v>
      </c>
      <c r="F5853" s="2" t="str" cm="1">
        <f t="array" aca="1" ref="F5853" ca="1">IF(G5853&lt;&gt;"",INDIRECT("'"&amp;G5853&amp;"'!"&amp;H5853),"")</f>
        <v/>
      </c>
      <c r="G5853" s="1533"/>
      <c r="I5853" s="4"/>
      <c r="J5853" s="4"/>
      <c r="K5853" s="4"/>
    </row>
    <row r="5854" spans="1:11" x14ac:dyDescent="0.2">
      <c r="A5854" s="1">
        <v>5849</v>
      </c>
      <c r="D5854" s="4"/>
      <c r="E5854" s="2" t="b">
        <f t="shared" ca="1" si="160"/>
        <v>1</v>
      </c>
      <c r="F5854" s="2" t="str" cm="1">
        <f t="array" aca="1" ref="F5854" ca="1">IF(G5854&lt;&gt;"",INDIRECT("'"&amp;G5854&amp;"'!"&amp;H5854),"")</f>
        <v/>
      </c>
      <c r="G5854" s="1533"/>
      <c r="I5854" s="4"/>
      <c r="J5854" s="4"/>
      <c r="K5854" s="4"/>
    </row>
    <row r="5855" spans="1:11" x14ac:dyDescent="0.2">
      <c r="A5855" s="1">
        <v>5850</v>
      </c>
      <c r="D5855" s="4"/>
      <c r="E5855" s="2" t="b">
        <f t="shared" ca="1" si="160"/>
        <v>1</v>
      </c>
      <c r="F5855" s="2" t="str" cm="1">
        <f t="array" aca="1" ref="F5855" ca="1">IF(G5855&lt;&gt;"",INDIRECT("'"&amp;G5855&amp;"'!"&amp;H5855),"")</f>
        <v/>
      </c>
      <c r="G5855" s="1533"/>
      <c r="I5855" s="4"/>
      <c r="J5855" s="4"/>
      <c r="K5855" s="4"/>
    </row>
    <row r="5856" spans="1:11" x14ac:dyDescent="0.2">
      <c r="A5856" s="1">
        <v>5851</v>
      </c>
      <c r="D5856" s="4"/>
      <c r="E5856" s="2" t="b">
        <f t="shared" ca="1" si="160"/>
        <v>1</v>
      </c>
      <c r="F5856" s="2" t="str" cm="1">
        <f t="array" aca="1" ref="F5856" ca="1">IF(G5856&lt;&gt;"",INDIRECT("'"&amp;G5856&amp;"'!"&amp;H5856),"")</f>
        <v/>
      </c>
      <c r="G5856" s="1533"/>
      <c r="I5856" s="4"/>
      <c r="J5856" s="4"/>
      <c r="K5856" s="4"/>
    </row>
    <row r="5857" spans="1:11" x14ac:dyDescent="0.2">
      <c r="A5857" s="1">
        <v>5852</v>
      </c>
      <c r="D5857" s="4"/>
      <c r="E5857" s="2" t="b">
        <f t="shared" ca="1" si="160"/>
        <v>1</v>
      </c>
      <c r="F5857" s="2" t="str" cm="1">
        <f t="array" aca="1" ref="F5857" ca="1">IF(G5857&lt;&gt;"",INDIRECT("'"&amp;G5857&amp;"'!"&amp;H5857),"")</f>
        <v/>
      </c>
      <c r="G5857" s="1533"/>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33" t="s">
        <v>6773</v>
      </c>
      <c r="H5858" s="2" t="s">
        <v>5513</v>
      </c>
    </row>
    <row r="5859" spans="1:11" x14ac:dyDescent="0.2">
      <c r="A5859">
        <v>5854</v>
      </c>
      <c r="B5859" s="7">
        <f>'EstRev 6-11'!H272</f>
        <v>6000000</v>
      </c>
      <c r="C5859" s="3">
        <f t="shared" si="161"/>
        <v>-5994146</v>
      </c>
      <c r="E5859" s="2" t="b">
        <f t="shared" ca="1" si="160"/>
        <v>1</v>
      </c>
      <c r="F5859" s="2" cm="1">
        <f t="array" aca="1" ref="F5859" ca="1">IF(G5859&lt;&gt;"",INDIRECT("'"&amp;G5859&amp;"'!"&amp;H5859),"")</f>
        <v>6000000</v>
      </c>
      <c r="G5859" s="1533" t="s">
        <v>6773</v>
      </c>
      <c r="H5859" s="2" t="s">
        <v>5514</v>
      </c>
    </row>
    <row r="5860" spans="1:11" x14ac:dyDescent="0.2">
      <c r="A5860">
        <v>5855</v>
      </c>
      <c r="B5860" s="7">
        <f>'EstRev 6-11'!I5</f>
        <v>0</v>
      </c>
      <c r="C5860" s="3">
        <f t="shared" si="161"/>
        <v>5855</v>
      </c>
      <c r="E5860" s="2" t="b">
        <f t="shared" ca="1" si="160"/>
        <v>1</v>
      </c>
      <c r="F5860" s="2" cm="1">
        <f t="array" aca="1" ref="F5860" ca="1">IF(G5860&lt;&gt;"",INDIRECT("'"&amp;G5860&amp;"'!"&amp;H5860),"")</f>
        <v>0</v>
      </c>
      <c r="G5860" s="1533" t="s">
        <v>6773</v>
      </c>
      <c r="H5860" s="2" t="s">
        <v>5018</v>
      </c>
    </row>
    <row r="5861" spans="1:11" x14ac:dyDescent="0.2">
      <c r="A5861">
        <v>5856</v>
      </c>
      <c r="B5861" s="7">
        <f>'EstRev 6-11'!I11</f>
        <v>0</v>
      </c>
      <c r="C5861" s="3">
        <f t="shared" si="161"/>
        <v>5856</v>
      </c>
      <c r="E5861" s="2" t="b">
        <f t="shared" ca="1" si="160"/>
        <v>1</v>
      </c>
      <c r="F5861" s="2" cm="1">
        <f t="array" aca="1" ref="F5861" ca="1">IF(G5861&lt;&gt;"",INDIRECT("'"&amp;G5861&amp;"'!"&amp;H5861),"")</f>
        <v>0</v>
      </c>
      <c r="G5861" s="1533" t="s">
        <v>6773</v>
      </c>
      <c r="H5861" s="2" t="s">
        <v>4298</v>
      </c>
    </row>
    <row r="5862" spans="1:11" x14ac:dyDescent="0.2">
      <c r="A5862">
        <v>5857</v>
      </c>
      <c r="B5862" s="7">
        <f>'EstRev 6-11'!I12</f>
        <v>0</v>
      </c>
      <c r="C5862" s="3">
        <f t="shared" si="161"/>
        <v>5857</v>
      </c>
      <c r="E5862" s="2" t="b">
        <f t="shared" ca="1" si="160"/>
        <v>1</v>
      </c>
      <c r="F5862" s="2" cm="1">
        <f t="array" aca="1" ref="F5862" ca="1">IF(G5862&lt;&gt;"",INDIRECT("'"&amp;G5862&amp;"'!"&amp;H5862),"")</f>
        <v>0</v>
      </c>
      <c r="G5862" s="1533" t="s">
        <v>6773</v>
      </c>
      <c r="H5862" s="2" t="s">
        <v>4299</v>
      </c>
    </row>
    <row r="5863" spans="1:11" x14ac:dyDescent="0.2">
      <c r="A5863">
        <v>5858</v>
      </c>
      <c r="B5863" s="7">
        <f>'EstRev 6-11'!I14</f>
        <v>0</v>
      </c>
      <c r="C5863" s="3">
        <f t="shared" si="161"/>
        <v>5858</v>
      </c>
      <c r="E5863" s="2" t="b">
        <f t="shared" ca="1" si="160"/>
        <v>1</v>
      </c>
      <c r="F5863" s="2" cm="1">
        <f t="array" aca="1" ref="F5863" ca="1">IF(G5863&lt;&gt;"",INDIRECT("'"&amp;G5863&amp;"'!"&amp;H5863),"")</f>
        <v>0</v>
      </c>
      <c r="G5863" s="1533" t="s">
        <v>6773</v>
      </c>
      <c r="H5863" s="2" t="s">
        <v>5515</v>
      </c>
    </row>
    <row r="5864" spans="1:11" x14ac:dyDescent="0.2">
      <c r="A5864">
        <v>5859</v>
      </c>
      <c r="B5864" s="7">
        <f>'EstRev 6-11'!I15</f>
        <v>0</v>
      </c>
      <c r="C5864" s="3">
        <f t="shared" si="161"/>
        <v>5859</v>
      </c>
      <c r="E5864" s="2" t="b">
        <f t="shared" ca="1" si="160"/>
        <v>1</v>
      </c>
      <c r="F5864" s="2" cm="1">
        <f t="array" aca="1" ref="F5864" ca="1">IF(G5864&lt;&gt;"",INDIRECT("'"&amp;G5864&amp;"'!"&amp;H5864),"")</f>
        <v>0</v>
      </c>
      <c r="G5864" s="1533" t="s">
        <v>6773</v>
      </c>
      <c r="H5864" s="2" t="s">
        <v>4301</v>
      </c>
    </row>
    <row r="5865" spans="1:11" x14ac:dyDescent="0.2">
      <c r="A5865">
        <v>5860</v>
      </c>
      <c r="B5865" s="7">
        <f>'EstRev 6-11'!I16</f>
        <v>0</v>
      </c>
      <c r="C5865" s="3">
        <f t="shared" si="161"/>
        <v>5860</v>
      </c>
      <c r="E5865" s="2" t="b">
        <f t="shared" ca="1" si="160"/>
        <v>1</v>
      </c>
      <c r="F5865" s="2" cm="1">
        <f t="array" aca="1" ref="F5865" ca="1">IF(G5865&lt;&gt;"",INDIRECT("'"&amp;G5865&amp;"'!"&amp;H5865),"")</f>
        <v>0</v>
      </c>
      <c r="G5865" s="1533" t="s">
        <v>6773</v>
      </c>
      <c r="H5865" s="2" t="s">
        <v>5516</v>
      </c>
    </row>
    <row r="5866" spans="1:11" x14ac:dyDescent="0.2">
      <c r="A5866">
        <v>5861</v>
      </c>
      <c r="B5866" s="7">
        <f>'EstRev 6-11'!I17</f>
        <v>0</v>
      </c>
      <c r="C5866" s="3">
        <f t="shared" si="161"/>
        <v>5861</v>
      </c>
      <c r="E5866" s="2" t="b">
        <f t="shared" ca="1" si="160"/>
        <v>1</v>
      </c>
      <c r="F5866" s="2" cm="1">
        <f t="array" aca="1" ref="F5866" ca="1">IF(G5866&lt;&gt;"",INDIRECT("'"&amp;G5866&amp;"'!"&amp;H5866),"")</f>
        <v>0</v>
      </c>
      <c r="G5866" s="1533" t="s">
        <v>6773</v>
      </c>
      <c r="H5866" s="2" t="s">
        <v>5517</v>
      </c>
    </row>
    <row r="5867" spans="1:11" x14ac:dyDescent="0.2">
      <c r="A5867">
        <v>5862</v>
      </c>
      <c r="B5867" s="7">
        <f>'EstRev 6-11'!I18</f>
        <v>0</v>
      </c>
      <c r="C5867" s="3">
        <f t="shared" si="161"/>
        <v>5862</v>
      </c>
      <c r="E5867" s="2" t="b">
        <f t="shared" ca="1" si="160"/>
        <v>1</v>
      </c>
      <c r="F5867" s="2" cm="1">
        <f t="array" aca="1" ref="F5867" ca="1">IF(G5867&lt;&gt;"",INDIRECT("'"&amp;G5867&amp;"'!"&amp;H5867),"")</f>
        <v>0</v>
      </c>
      <c r="G5867" s="1533" t="s">
        <v>6773</v>
      </c>
      <c r="H5867" s="2" t="s">
        <v>5518</v>
      </c>
    </row>
    <row r="5868" spans="1:11" x14ac:dyDescent="0.2">
      <c r="A5868">
        <v>5863</v>
      </c>
      <c r="B5868" s="7">
        <f>'EstRev 6-11'!I65</f>
        <v>0</v>
      </c>
      <c r="C5868" s="3">
        <f t="shared" si="161"/>
        <v>5863</v>
      </c>
      <c r="E5868" s="2" t="b">
        <f t="shared" ca="1" si="160"/>
        <v>1</v>
      </c>
      <c r="F5868" s="2" cm="1">
        <f t="array" aca="1" ref="F5868" ca="1">IF(G5868&lt;&gt;"",INDIRECT("'"&amp;G5868&amp;"'!"&amp;H5868),"")</f>
        <v>0</v>
      </c>
      <c r="G5868" s="1533" t="s">
        <v>6773</v>
      </c>
      <c r="H5868" s="2" t="s">
        <v>5519</v>
      </c>
    </row>
    <row r="5869" spans="1:11" x14ac:dyDescent="0.2">
      <c r="A5869">
        <v>5864</v>
      </c>
      <c r="B5869" s="7">
        <f>'EstRev 6-11'!I66</f>
        <v>0</v>
      </c>
      <c r="C5869" s="3">
        <f t="shared" si="161"/>
        <v>5864</v>
      </c>
      <c r="E5869" s="2" t="b">
        <f t="shared" ca="1" si="160"/>
        <v>1</v>
      </c>
      <c r="F5869" s="2" cm="1">
        <f t="array" aca="1" ref="F5869" ca="1">IF(G5869&lt;&gt;"",INDIRECT("'"&amp;G5869&amp;"'!"&amp;H5869),"")</f>
        <v>0</v>
      </c>
      <c r="G5869" s="1533" t="s">
        <v>6773</v>
      </c>
      <c r="H5869" s="2" t="s">
        <v>5520</v>
      </c>
    </row>
    <row r="5870" spans="1:11" x14ac:dyDescent="0.2">
      <c r="A5870">
        <v>5865</v>
      </c>
      <c r="B5870" s="7">
        <f>'EstRev 6-11'!I67</f>
        <v>0</v>
      </c>
      <c r="C5870" s="3">
        <f t="shared" si="161"/>
        <v>5865</v>
      </c>
      <c r="E5870" s="2" t="b">
        <f t="shared" ca="1" si="160"/>
        <v>1</v>
      </c>
      <c r="F5870" s="2" cm="1">
        <f t="array" aca="1" ref="F5870" ca="1">IF(G5870&lt;&gt;"",INDIRECT("'"&amp;G5870&amp;"'!"&amp;H5870),"")</f>
        <v>0</v>
      </c>
      <c r="G5870" s="1533" t="s">
        <v>6773</v>
      </c>
      <c r="H5870" s="2" t="s">
        <v>5521</v>
      </c>
    </row>
    <row r="5871" spans="1:11" x14ac:dyDescent="0.2">
      <c r="A5871">
        <v>5866</v>
      </c>
      <c r="B5871" s="7">
        <f>'EstRev 6-11'!I98</f>
        <v>0</v>
      </c>
      <c r="C5871" s="3">
        <f t="shared" si="161"/>
        <v>5866</v>
      </c>
      <c r="E5871" s="2" t="b">
        <f t="shared" ca="1" si="160"/>
        <v>1</v>
      </c>
      <c r="F5871" s="2" cm="1">
        <f t="array" aca="1" ref="F5871" ca="1">IF(G5871&lt;&gt;"",INDIRECT("'"&amp;G5871&amp;"'!"&amp;H5871),"")</f>
        <v>0</v>
      </c>
      <c r="G5871" s="1533" t="s">
        <v>6773</v>
      </c>
      <c r="H5871" s="2" t="s">
        <v>5522</v>
      </c>
    </row>
    <row r="5872" spans="1:11" x14ac:dyDescent="0.2">
      <c r="A5872" s="1">
        <v>5867</v>
      </c>
      <c r="D5872" s="4"/>
      <c r="E5872" s="2" t="b">
        <f t="shared" ca="1" si="160"/>
        <v>1</v>
      </c>
      <c r="F5872" s="2" t="str" cm="1">
        <f t="array" aca="1" ref="F5872" ca="1">IF(G5872&lt;&gt;"",INDIRECT("'"&amp;G5872&amp;"'!"&amp;H5872),"")</f>
        <v/>
      </c>
      <c r="G5872" s="1533"/>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33" t="s">
        <v>6773</v>
      </c>
      <c r="H5873" s="2" t="s">
        <v>5523</v>
      </c>
    </row>
    <row r="5874" spans="1:11" x14ac:dyDescent="0.2">
      <c r="A5874">
        <v>5869</v>
      </c>
      <c r="B5874" s="7">
        <f>'EstRev 6-11'!I110</f>
        <v>0</v>
      </c>
      <c r="C5874" s="3">
        <f t="shared" si="161"/>
        <v>5869</v>
      </c>
      <c r="E5874" s="2" t="b">
        <f t="shared" ca="1" si="160"/>
        <v>1</v>
      </c>
      <c r="F5874" s="2" cm="1">
        <f t="array" aca="1" ref="F5874" ca="1">IF(G5874&lt;&gt;"",INDIRECT("'"&amp;G5874&amp;"'!"&amp;H5874),"")</f>
        <v>0</v>
      </c>
      <c r="G5874" s="1533" t="s">
        <v>6773</v>
      </c>
      <c r="H5874" s="2" t="s">
        <v>5524</v>
      </c>
    </row>
    <row r="5875" spans="1:11" x14ac:dyDescent="0.2">
      <c r="A5875" s="1">
        <v>5870</v>
      </c>
      <c r="D5875" s="4"/>
      <c r="E5875" s="2" t="b">
        <f t="shared" ca="1" si="160"/>
        <v>1</v>
      </c>
      <c r="F5875" s="2" t="str" cm="1">
        <f t="array" aca="1" ref="F5875" ca="1">IF(G5875&lt;&gt;"",INDIRECT("'"&amp;G5875&amp;"'!"&amp;H5875),"")</f>
        <v/>
      </c>
      <c r="G5875" s="1533"/>
      <c r="I5875" s="4"/>
      <c r="J5875" s="4"/>
      <c r="K5875" s="4"/>
    </row>
    <row r="5876" spans="1:11" x14ac:dyDescent="0.2">
      <c r="A5876" s="1">
        <v>5871</v>
      </c>
      <c r="D5876" s="4"/>
      <c r="E5876" s="2" t="b">
        <f t="shared" ca="1" si="160"/>
        <v>1</v>
      </c>
      <c r="F5876" s="2" t="str" cm="1">
        <f t="array" aca="1" ref="F5876" ca="1">IF(G5876&lt;&gt;"",INDIRECT("'"&amp;G5876&amp;"'!"&amp;H5876),"")</f>
        <v/>
      </c>
      <c r="G5876" s="1533"/>
      <c r="I5876" s="4"/>
      <c r="J5876" s="4"/>
      <c r="K5876" s="4"/>
    </row>
    <row r="5877" spans="1:11" x14ac:dyDescent="0.2">
      <c r="A5877" s="1">
        <v>5872</v>
      </c>
      <c r="D5877" s="4"/>
      <c r="E5877" s="2" t="b">
        <f t="shared" ca="1" si="160"/>
        <v>1</v>
      </c>
      <c r="F5877" s="2" t="str" cm="1">
        <f t="array" aca="1" ref="F5877" ca="1">IF(G5877&lt;&gt;"",INDIRECT("'"&amp;G5877&amp;"'!"&amp;H5877),"")</f>
        <v/>
      </c>
      <c r="G5877" s="1533"/>
      <c r="I5877" s="4"/>
      <c r="J5877" s="4"/>
      <c r="K5877" s="4"/>
    </row>
    <row r="5878" spans="1:11" x14ac:dyDescent="0.2">
      <c r="A5878" s="1">
        <v>5873</v>
      </c>
      <c r="D5878" s="4"/>
      <c r="E5878" s="2" t="b">
        <f t="shared" ca="1" si="160"/>
        <v>1</v>
      </c>
      <c r="F5878" s="2" t="str" cm="1">
        <f t="array" aca="1" ref="F5878" ca="1">IF(G5878&lt;&gt;"",INDIRECT("'"&amp;G5878&amp;"'!"&amp;H5878),"")</f>
        <v/>
      </c>
      <c r="G5878" s="1533"/>
      <c r="I5878" s="4"/>
      <c r="J5878" s="4"/>
      <c r="K5878" s="4"/>
    </row>
    <row r="5879" spans="1:11" x14ac:dyDescent="0.2">
      <c r="A5879" s="1">
        <v>5874</v>
      </c>
      <c r="D5879" s="4"/>
      <c r="E5879" s="2" t="b">
        <f t="shared" ca="1" si="160"/>
        <v>1</v>
      </c>
      <c r="F5879" s="2" t="str" cm="1">
        <f t="array" aca="1" ref="F5879" ca="1">IF(G5879&lt;&gt;"",INDIRECT("'"&amp;G5879&amp;"'!"&amp;H5879),"")</f>
        <v/>
      </c>
      <c r="G5879" s="1533"/>
      <c r="I5879" s="4"/>
      <c r="J5879" s="4"/>
      <c r="K5879" s="4"/>
    </row>
    <row r="5880" spans="1:11" x14ac:dyDescent="0.2">
      <c r="A5880" s="1">
        <v>5875</v>
      </c>
      <c r="D5880" s="4"/>
      <c r="E5880" s="2" t="b">
        <f t="shared" ca="1" si="160"/>
        <v>1</v>
      </c>
      <c r="F5880" s="2" t="str" cm="1">
        <f t="array" aca="1" ref="F5880" ca="1">IF(G5880&lt;&gt;"",INDIRECT("'"&amp;G5880&amp;"'!"&amp;H5880),"")</f>
        <v/>
      </c>
      <c r="G5880" s="1533"/>
      <c r="I5880" s="4"/>
      <c r="J5880" s="4"/>
      <c r="K5880" s="4"/>
    </row>
    <row r="5881" spans="1:11" x14ac:dyDescent="0.2">
      <c r="A5881" s="1">
        <v>5876</v>
      </c>
      <c r="D5881" s="4"/>
      <c r="E5881" s="2" t="b">
        <f t="shared" ca="1" si="160"/>
        <v>1</v>
      </c>
      <c r="F5881" s="2" t="str" cm="1">
        <f t="array" aca="1" ref="F5881" ca="1">IF(G5881&lt;&gt;"",INDIRECT("'"&amp;G5881&amp;"'!"&amp;H5881),"")</f>
        <v/>
      </c>
      <c r="G5881" s="1533"/>
      <c r="I5881" s="4"/>
      <c r="J5881" s="4"/>
      <c r="K5881" s="4"/>
    </row>
    <row r="5882" spans="1:11" x14ac:dyDescent="0.2">
      <c r="A5882" s="1">
        <v>5877</v>
      </c>
      <c r="D5882" s="4"/>
      <c r="E5882" s="2" t="b">
        <f t="shared" ca="1" si="160"/>
        <v>1</v>
      </c>
      <c r="F5882" s="2" t="str" cm="1">
        <f t="array" aca="1" ref="F5882" ca="1">IF(G5882&lt;&gt;"",INDIRECT("'"&amp;G5882&amp;"'!"&amp;H5882),"")</f>
        <v/>
      </c>
      <c r="G5882" s="1533"/>
      <c r="I5882" s="4"/>
      <c r="J5882" s="4"/>
      <c r="K5882" s="4"/>
    </row>
    <row r="5883" spans="1:11" x14ac:dyDescent="0.2">
      <c r="A5883" s="1">
        <v>5878</v>
      </c>
      <c r="D5883" s="4"/>
      <c r="E5883" s="2" t="b">
        <f t="shared" ca="1" si="160"/>
        <v>1</v>
      </c>
      <c r="F5883" s="2" t="str" cm="1">
        <f t="array" aca="1" ref="F5883" ca="1">IF(G5883&lt;&gt;"",INDIRECT("'"&amp;G5883&amp;"'!"&amp;H5883),"")</f>
        <v/>
      </c>
      <c r="G5883" s="1533"/>
      <c r="I5883" s="4"/>
      <c r="J5883" s="4"/>
      <c r="K5883" s="4"/>
    </row>
    <row r="5884" spans="1:11" x14ac:dyDescent="0.2">
      <c r="A5884" s="1">
        <v>5879</v>
      </c>
      <c r="D5884" s="4"/>
      <c r="E5884" s="2" t="b">
        <f t="shared" ca="1" si="160"/>
        <v>1</v>
      </c>
      <c r="F5884" s="2" t="str" cm="1">
        <f t="array" aca="1" ref="F5884" ca="1">IF(G5884&lt;&gt;"",INDIRECT("'"&amp;G5884&amp;"'!"&amp;H5884),"")</f>
        <v/>
      </c>
      <c r="G5884" s="1533"/>
      <c r="I5884" s="4"/>
      <c r="J5884" s="4"/>
      <c r="K5884" s="4"/>
    </row>
    <row r="5885" spans="1:11" x14ac:dyDescent="0.2">
      <c r="A5885" s="1">
        <v>5880</v>
      </c>
      <c r="D5885" s="4"/>
      <c r="E5885" s="2" t="b">
        <f t="shared" ca="1" si="160"/>
        <v>1</v>
      </c>
      <c r="F5885" s="2" t="str" cm="1">
        <f t="array" aca="1" ref="F5885" ca="1">IF(G5885&lt;&gt;"",INDIRECT("'"&amp;G5885&amp;"'!"&amp;H5885),"")</f>
        <v/>
      </c>
      <c r="G5885" s="1533"/>
      <c r="I5885" s="4"/>
      <c r="J5885" s="4"/>
      <c r="K5885" s="4"/>
    </row>
    <row r="5886" spans="1:11" x14ac:dyDescent="0.2">
      <c r="A5886" s="1">
        <v>5881</v>
      </c>
      <c r="D5886" s="4"/>
      <c r="E5886" s="2" t="b">
        <f t="shared" ca="1" si="160"/>
        <v>1</v>
      </c>
      <c r="F5886" s="2" t="str" cm="1">
        <f t="array" aca="1" ref="F5886" ca="1">IF(G5886&lt;&gt;"",INDIRECT("'"&amp;G5886&amp;"'!"&amp;H5886),"")</f>
        <v/>
      </c>
      <c r="G5886" s="1533"/>
      <c r="I5886" s="4"/>
      <c r="J5886" s="4"/>
      <c r="K5886" s="4"/>
    </row>
    <row r="5887" spans="1:11" x14ac:dyDescent="0.2">
      <c r="A5887" s="1">
        <v>5882</v>
      </c>
      <c r="D5887" s="4"/>
      <c r="E5887" s="2" t="b">
        <f t="shared" ca="1" si="160"/>
        <v>1</v>
      </c>
      <c r="F5887" s="2" t="str" cm="1">
        <f t="array" aca="1" ref="F5887" ca="1">IF(G5887&lt;&gt;"",INDIRECT("'"&amp;G5887&amp;"'!"&amp;H5887),"")</f>
        <v/>
      </c>
      <c r="G5887" s="1533"/>
      <c r="I5887" s="4"/>
      <c r="J5887" s="4"/>
      <c r="K5887" s="4"/>
    </row>
    <row r="5888" spans="1:11" x14ac:dyDescent="0.2">
      <c r="A5888" s="1">
        <v>5883</v>
      </c>
      <c r="D5888" s="4"/>
      <c r="E5888" s="2" t="b">
        <f t="shared" ca="1" si="160"/>
        <v>1</v>
      </c>
      <c r="F5888" s="2" t="str" cm="1">
        <f t="array" aca="1" ref="F5888" ca="1">IF(G5888&lt;&gt;"",INDIRECT("'"&amp;G5888&amp;"'!"&amp;H5888),"")</f>
        <v/>
      </c>
      <c r="G5888" s="1533"/>
      <c r="I5888" s="4"/>
      <c r="J5888" s="4"/>
      <c r="K5888" s="4"/>
    </row>
    <row r="5889" spans="1:11" x14ac:dyDescent="0.2">
      <c r="A5889" s="1">
        <v>5884</v>
      </c>
      <c r="D5889" s="4"/>
      <c r="E5889" s="2" t="b">
        <f t="shared" ca="1" si="160"/>
        <v>1</v>
      </c>
      <c r="F5889" s="2" t="str" cm="1">
        <f t="array" aca="1" ref="F5889" ca="1">IF(G5889&lt;&gt;"",INDIRECT("'"&amp;G5889&amp;"'!"&amp;H5889),"")</f>
        <v/>
      </c>
      <c r="G5889" s="1533"/>
      <c r="I5889" s="4"/>
      <c r="J5889" s="4"/>
      <c r="K5889" s="4"/>
    </row>
    <row r="5890" spans="1:11" x14ac:dyDescent="0.2">
      <c r="A5890">
        <v>5885</v>
      </c>
      <c r="B5890" s="7">
        <f>'EstRev 6-11'!I272</f>
        <v>0</v>
      </c>
      <c r="C5890" s="3">
        <f t="shared" si="161"/>
        <v>5885</v>
      </c>
      <c r="E5890" s="2" t="b">
        <f t="shared" ref="E5890:E5953" ca="1" si="162">F5890=B5890</f>
        <v>1</v>
      </c>
      <c r="F5890" s="2" cm="1">
        <f t="array" aca="1" ref="F5890" ca="1">IF(G5890&lt;&gt;"",INDIRECT("'"&amp;G5890&amp;"'!"&amp;H5890),"")</f>
        <v>0</v>
      </c>
      <c r="G5890" s="1533" t="s">
        <v>6773</v>
      </c>
      <c r="H5890" s="2" t="s">
        <v>5525</v>
      </c>
    </row>
    <row r="5891" spans="1:11" x14ac:dyDescent="0.2">
      <c r="A5891" s="1">
        <v>5886</v>
      </c>
      <c r="D5891" s="3" t="s">
        <v>299</v>
      </c>
      <c r="E5891" s="2" t="b">
        <f t="shared" ca="1" si="162"/>
        <v>1</v>
      </c>
      <c r="F5891" s="2" t="str" cm="1">
        <f t="array" aca="1" ref="F5891" ca="1">IF(G5891&lt;&gt;"",INDIRECT("'"&amp;G5891&amp;"'!"&amp;H5891),"")</f>
        <v/>
      </c>
      <c r="G5891" s="1533"/>
    </row>
    <row r="5892" spans="1:11" x14ac:dyDescent="0.2">
      <c r="A5892" s="1">
        <v>5887</v>
      </c>
      <c r="D5892" s="3" t="s">
        <v>299</v>
      </c>
      <c r="E5892" s="2" t="b">
        <f t="shared" ca="1" si="162"/>
        <v>1</v>
      </c>
      <c r="F5892" s="2" t="str" cm="1">
        <f t="array" aca="1" ref="F5892" ca="1">IF(G5892&lt;&gt;"",INDIRECT("'"&amp;G5892&amp;"'!"&amp;H5892),"")</f>
        <v/>
      </c>
      <c r="G5892" s="1533"/>
    </row>
    <row r="5893" spans="1:11" x14ac:dyDescent="0.2">
      <c r="A5893" s="1">
        <v>5888</v>
      </c>
      <c r="D5893" s="3" t="s">
        <v>299</v>
      </c>
      <c r="E5893" s="2" t="b">
        <f t="shared" ca="1" si="162"/>
        <v>1</v>
      </c>
      <c r="F5893" s="2" t="str" cm="1">
        <f t="array" aca="1" ref="F5893" ca="1">IF(G5893&lt;&gt;"",INDIRECT("'"&amp;G5893&amp;"'!"&amp;H5893),"")</f>
        <v/>
      </c>
      <c r="G5893" s="1533"/>
    </row>
    <row r="5894" spans="1:11" x14ac:dyDescent="0.2">
      <c r="A5894" s="1">
        <v>5889</v>
      </c>
      <c r="D5894" s="3" t="s">
        <v>299</v>
      </c>
      <c r="E5894" s="2" t="b">
        <f t="shared" ca="1" si="162"/>
        <v>1</v>
      </c>
      <c r="F5894" s="2" t="str" cm="1">
        <f t="array" aca="1" ref="F5894" ca="1">IF(G5894&lt;&gt;"",INDIRECT("'"&amp;G5894&amp;"'!"&amp;H5894),"")</f>
        <v/>
      </c>
      <c r="G5894" s="1533"/>
    </row>
    <row r="5895" spans="1:11" x14ac:dyDescent="0.2">
      <c r="A5895" s="1">
        <v>5890</v>
      </c>
      <c r="D5895" s="3" t="s">
        <v>299</v>
      </c>
      <c r="E5895" s="2" t="b">
        <f t="shared" ca="1" si="162"/>
        <v>1</v>
      </c>
      <c r="F5895" s="2" t="str" cm="1">
        <f t="array" aca="1" ref="F5895" ca="1">IF(G5895&lt;&gt;"",INDIRECT("'"&amp;G5895&amp;"'!"&amp;H5895),"")</f>
        <v/>
      </c>
      <c r="G5895" s="1533"/>
    </row>
    <row r="5896" spans="1:11" x14ac:dyDescent="0.2">
      <c r="A5896" s="1">
        <v>5891</v>
      </c>
      <c r="D5896" s="3" t="s">
        <v>299</v>
      </c>
      <c r="E5896" s="2" t="b">
        <f t="shared" ca="1" si="162"/>
        <v>1</v>
      </c>
      <c r="F5896" s="2" t="str" cm="1">
        <f t="array" aca="1" ref="F5896" ca="1">IF(G5896&lt;&gt;"",INDIRECT("'"&amp;G5896&amp;"'!"&amp;H5896),"")</f>
        <v/>
      </c>
      <c r="G5896" s="1533"/>
    </row>
    <row r="5897" spans="1:11" x14ac:dyDescent="0.2">
      <c r="A5897" s="1">
        <v>5892</v>
      </c>
      <c r="D5897" s="3" t="s">
        <v>299</v>
      </c>
      <c r="E5897" s="2" t="b">
        <f t="shared" ca="1" si="162"/>
        <v>1</v>
      </c>
      <c r="F5897" s="2" t="str" cm="1">
        <f t="array" aca="1" ref="F5897" ca="1">IF(G5897&lt;&gt;"",INDIRECT("'"&amp;G5897&amp;"'!"&amp;H5897),"")</f>
        <v/>
      </c>
      <c r="G5897" s="1533"/>
    </row>
    <row r="5898" spans="1:11" x14ac:dyDescent="0.2">
      <c r="A5898" s="1">
        <v>5893</v>
      </c>
      <c r="D5898" s="3" t="s">
        <v>299</v>
      </c>
      <c r="E5898" s="2" t="b">
        <f t="shared" ca="1" si="162"/>
        <v>1</v>
      </c>
      <c r="F5898" s="2" t="str" cm="1">
        <f t="array" aca="1" ref="F5898" ca="1">IF(G5898&lt;&gt;"",INDIRECT("'"&amp;G5898&amp;"'!"&amp;H5898),"")</f>
        <v/>
      </c>
      <c r="G5898" s="1533"/>
    </row>
    <row r="5899" spans="1:11" x14ac:dyDescent="0.2">
      <c r="A5899" s="1">
        <v>5894</v>
      </c>
      <c r="D5899" s="3" t="s">
        <v>299</v>
      </c>
      <c r="E5899" s="2" t="b">
        <f t="shared" ca="1" si="162"/>
        <v>1</v>
      </c>
      <c r="F5899" s="2" t="str" cm="1">
        <f t="array" aca="1" ref="F5899" ca="1">IF(G5899&lt;&gt;"",INDIRECT("'"&amp;G5899&amp;"'!"&amp;H5899),"")</f>
        <v/>
      </c>
      <c r="G5899" s="1533"/>
    </row>
    <row r="5900" spans="1:11" x14ac:dyDescent="0.2">
      <c r="A5900" s="1">
        <v>5895</v>
      </c>
      <c r="D5900" s="3" t="s">
        <v>299</v>
      </c>
      <c r="E5900" s="2" t="b">
        <f t="shared" ca="1" si="162"/>
        <v>1</v>
      </c>
      <c r="F5900" s="2" t="str" cm="1">
        <f t="array" aca="1" ref="F5900" ca="1">IF(G5900&lt;&gt;"",INDIRECT("'"&amp;G5900&amp;"'!"&amp;H5900),"")</f>
        <v/>
      </c>
      <c r="G5900" s="1533"/>
    </row>
    <row r="5901" spans="1:11" x14ac:dyDescent="0.2">
      <c r="A5901" s="1">
        <v>5896</v>
      </c>
      <c r="D5901" s="3" t="s">
        <v>299</v>
      </c>
      <c r="E5901" s="2" t="b">
        <f t="shared" ca="1" si="162"/>
        <v>1</v>
      </c>
      <c r="F5901" s="2" t="str" cm="1">
        <f t="array" aca="1" ref="F5901" ca="1">IF(G5901&lt;&gt;"",INDIRECT("'"&amp;G5901&amp;"'!"&amp;H5901),"")</f>
        <v/>
      </c>
      <c r="G5901" s="1533"/>
    </row>
    <row r="5902" spans="1:11" x14ac:dyDescent="0.2">
      <c r="A5902" s="1">
        <v>5897</v>
      </c>
      <c r="D5902" s="3" t="s">
        <v>299</v>
      </c>
      <c r="E5902" s="2" t="b">
        <f t="shared" ca="1" si="162"/>
        <v>1</v>
      </c>
      <c r="F5902" s="2" t="str" cm="1">
        <f t="array" aca="1" ref="F5902" ca="1">IF(G5902&lt;&gt;"",INDIRECT("'"&amp;G5902&amp;"'!"&amp;H5902),"")</f>
        <v/>
      </c>
      <c r="G5902" s="1533"/>
    </row>
    <row r="5903" spans="1:11" x14ac:dyDescent="0.2">
      <c r="A5903" s="1">
        <v>5898</v>
      </c>
      <c r="D5903" s="3" t="s">
        <v>299</v>
      </c>
      <c r="E5903" s="2" t="b">
        <f t="shared" ca="1" si="162"/>
        <v>1</v>
      </c>
      <c r="F5903" s="2" t="str" cm="1">
        <f t="array" aca="1" ref="F5903" ca="1">IF(G5903&lt;&gt;"",INDIRECT("'"&amp;G5903&amp;"'!"&amp;H5903),"")</f>
        <v/>
      </c>
      <c r="G5903" s="1533"/>
    </row>
    <row r="5904" spans="1:11" x14ac:dyDescent="0.2">
      <c r="A5904" s="1">
        <v>5899</v>
      </c>
      <c r="D5904" s="3" t="s">
        <v>299</v>
      </c>
      <c r="E5904" s="2" t="b">
        <f t="shared" ca="1" si="162"/>
        <v>1</v>
      </c>
      <c r="F5904" s="2" t="str" cm="1">
        <f t="array" aca="1" ref="F5904" ca="1">IF(G5904&lt;&gt;"",INDIRECT("'"&amp;G5904&amp;"'!"&amp;H5904),"")</f>
        <v/>
      </c>
      <c r="G5904" s="1533"/>
    </row>
    <row r="5905" spans="1:11" x14ac:dyDescent="0.2">
      <c r="A5905" s="1">
        <v>5900</v>
      </c>
      <c r="D5905" s="3" t="s">
        <v>299</v>
      </c>
      <c r="E5905" s="2" t="b">
        <f t="shared" ca="1" si="162"/>
        <v>1</v>
      </c>
      <c r="F5905" s="2" t="str" cm="1">
        <f t="array" aca="1" ref="F5905" ca="1">IF(G5905&lt;&gt;"",INDIRECT("'"&amp;G5905&amp;"'!"&amp;H5905),"")</f>
        <v/>
      </c>
      <c r="G5905" s="1533"/>
    </row>
    <row r="5906" spans="1:11" x14ac:dyDescent="0.2">
      <c r="A5906" s="1">
        <v>5901</v>
      </c>
      <c r="D5906" s="3" t="s">
        <v>299</v>
      </c>
      <c r="E5906" s="2" t="b">
        <f t="shared" ca="1" si="162"/>
        <v>1</v>
      </c>
      <c r="F5906" s="2" t="str" cm="1">
        <f t="array" aca="1" ref="F5906" ca="1">IF(G5906&lt;&gt;"",INDIRECT("'"&amp;G5906&amp;"'!"&amp;H5906),"")</f>
        <v/>
      </c>
      <c r="G5906" s="1533"/>
    </row>
    <row r="5907" spans="1:11" x14ac:dyDescent="0.2">
      <c r="A5907" s="1">
        <v>5902</v>
      </c>
      <c r="D5907" s="3" t="s">
        <v>299</v>
      </c>
      <c r="E5907" s="2" t="b">
        <f t="shared" ca="1" si="162"/>
        <v>1</v>
      </c>
      <c r="F5907" s="2" t="str" cm="1">
        <f t="array" aca="1" ref="F5907" ca="1">IF(G5907&lt;&gt;"",INDIRECT("'"&amp;G5907&amp;"'!"&amp;H5907),"")</f>
        <v/>
      </c>
      <c r="G5907" s="1533"/>
    </row>
    <row r="5908" spans="1:11" x14ac:dyDescent="0.2">
      <c r="A5908" s="1">
        <v>5903</v>
      </c>
      <c r="D5908" s="4"/>
      <c r="E5908" s="2" t="b">
        <f t="shared" ca="1" si="162"/>
        <v>1</v>
      </c>
      <c r="F5908" s="2" t="str" cm="1">
        <f t="array" aca="1" ref="F5908" ca="1">IF(G5908&lt;&gt;"",INDIRECT("'"&amp;G5908&amp;"'!"&amp;H5908),"")</f>
        <v/>
      </c>
      <c r="G5908" s="1533"/>
      <c r="I5908" s="4"/>
      <c r="J5908" s="4"/>
      <c r="K5908" s="4"/>
    </row>
    <row r="5909" spans="1:11" x14ac:dyDescent="0.2">
      <c r="A5909" s="1">
        <v>5904</v>
      </c>
      <c r="D5909" s="4"/>
      <c r="E5909" s="2" t="b">
        <f t="shared" ca="1" si="162"/>
        <v>1</v>
      </c>
      <c r="F5909" s="2" t="str" cm="1">
        <f t="array" aca="1" ref="F5909" ca="1">IF(G5909&lt;&gt;"",INDIRECT("'"&amp;G5909&amp;"'!"&amp;H5909),"")</f>
        <v/>
      </c>
      <c r="G5909" s="1533"/>
      <c r="I5909" s="4"/>
      <c r="J5909" s="4"/>
      <c r="K5909" s="4"/>
    </row>
    <row r="5910" spans="1:11" x14ac:dyDescent="0.2">
      <c r="A5910" s="1">
        <v>5905</v>
      </c>
      <c r="D5910" s="4"/>
      <c r="E5910" s="2" t="b">
        <f t="shared" ca="1" si="162"/>
        <v>1</v>
      </c>
      <c r="F5910" s="2" t="str" cm="1">
        <f t="array" aca="1" ref="F5910" ca="1">IF(G5910&lt;&gt;"",INDIRECT("'"&amp;G5910&amp;"'!"&amp;H5910),"")</f>
        <v/>
      </c>
      <c r="G5910" s="1533"/>
      <c r="I5910" s="4"/>
      <c r="J5910" s="4"/>
      <c r="K5910" s="4"/>
    </row>
    <row r="5911" spans="1:11" x14ac:dyDescent="0.2">
      <c r="A5911" s="1">
        <v>5906</v>
      </c>
      <c r="D5911" s="4"/>
      <c r="E5911" s="2" t="b">
        <f t="shared" ca="1" si="162"/>
        <v>1</v>
      </c>
      <c r="F5911" s="2" t="str" cm="1">
        <f t="array" aca="1" ref="F5911" ca="1">IF(G5911&lt;&gt;"",INDIRECT("'"&amp;G5911&amp;"'!"&amp;H5911),"")</f>
        <v/>
      </c>
      <c r="G5911" s="1533"/>
      <c r="I5911" s="4"/>
      <c r="J5911" s="4"/>
      <c r="K5911" s="4"/>
    </row>
    <row r="5912" spans="1:11" x14ac:dyDescent="0.2">
      <c r="A5912" s="1">
        <v>5907</v>
      </c>
      <c r="D5912" s="3" t="s">
        <v>299</v>
      </c>
      <c r="E5912" s="2" t="b">
        <f t="shared" ca="1" si="162"/>
        <v>1</v>
      </c>
      <c r="F5912" s="2" t="str" cm="1">
        <f t="array" aca="1" ref="F5912" ca="1">IF(G5912&lt;&gt;"",INDIRECT("'"&amp;G5912&amp;"'!"&amp;H5912),"")</f>
        <v/>
      </c>
      <c r="G5912" s="1533"/>
    </row>
    <row r="5913" spans="1:11" x14ac:dyDescent="0.2">
      <c r="A5913" s="1">
        <v>5908</v>
      </c>
      <c r="D5913" s="4"/>
      <c r="E5913" s="2" t="b">
        <f t="shared" ca="1" si="162"/>
        <v>1</v>
      </c>
      <c r="F5913" s="2" t="str" cm="1">
        <f t="array" aca="1" ref="F5913" ca="1">IF(G5913&lt;&gt;"",INDIRECT("'"&amp;G5913&amp;"'!"&amp;H5913),"")</f>
        <v/>
      </c>
      <c r="G5913" s="1533"/>
      <c r="I5913" s="4"/>
      <c r="J5913" s="4"/>
      <c r="K5913" s="4"/>
    </row>
    <row r="5914" spans="1:11" x14ac:dyDescent="0.2">
      <c r="A5914" s="1">
        <v>5909</v>
      </c>
      <c r="D5914" s="4"/>
      <c r="E5914" s="2" t="b">
        <f t="shared" ca="1" si="162"/>
        <v>1</v>
      </c>
      <c r="F5914" s="2" t="str" cm="1">
        <f t="array" aca="1" ref="F5914" ca="1">IF(G5914&lt;&gt;"",INDIRECT("'"&amp;G5914&amp;"'!"&amp;H5914),"")</f>
        <v/>
      </c>
      <c r="G5914" s="1533"/>
      <c r="I5914" s="4"/>
      <c r="J5914" s="4"/>
      <c r="K5914" s="4"/>
    </row>
    <row r="5915" spans="1:11" x14ac:dyDescent="0.2">
      <c r="A5915" s="1">
        <v>5910</v>
      </c>
      <c r="D5915" s="4"/>
      <c r="E5915" s="2" t="b">
        <f t="shared" ca="1" si="162"/>
        <v>1</v>
      </c>
      <c r="F5915" s="2" t="str" cm="1">
        <f t="array" aca="1" ref="F5915" ca="1">IF(G5915&lt;&gt;"",INDIRECT("'"&amp;G5915&amp;"'!"&amp;H5915),"")</f>
        <v/>
      </c>
      <c r="G5915" s="1533"/>
      <c r="I5915" s="4"/>
      <c r="J5915" s="4"/>
      <c r="K5915" s="4"/>
    </row>
    <row r="5916" spans="1:11" x14ac:dyDescent="0.2">
      <c r="A5916" s="1">
        <v>5911</v>
      </c>
      <c r="D5916" s="4"/>
      <c r="E5916" s="2" t="b">
        <f t="shared" ca="1" si="162"/>
        <v>1</v>
      </c>
      <c r="F5916" s="2" t="str" cm="1">
        <f t="array" aca="1" ref="F5916" ca="1">IF(G5916&lt;&gt;"",INDIRECT("'"&amp;G5916&amp;"'!"&amp;H5916),"")</f>
        <v/>
      </c>
      <c r="G5916" s="1533"/>
      <c r="I5916" s="4"/>
      <c r="J5916" s="4"/>
      <c r="K5916" s="4"/>
    </row>
    <row r="5917" spans="1:11" x14ac:dyDescent="0.2">
      <c r="A5917" s="1">
        <v>5912</v>
      </c>
      <c r="D5917" s="4"/>
      <c r="E5917" s="2" t="b">
        <f t="shared" ca="1" si="162"/>
        <v>1</v>
      </c>
      <c r="F5917" s="2" t="str" cm="1">
        <f t="array" aca="1" ref="F5917" ca="1">IF(G5917&lt;&gt;"",INDIRECT("'"&amp;G5917&amp;"'!"&amp;H5917),"")</f>
        <v/>
      </c>
      <c r="G5917" s="1533"/>
      <c r="I5917" s="4"/>
      <c r="J5917" s="4"/>
      <c r="K5917" s="4"/>
    </row>
    <row r="5918" spans="1:11" x14ac:dyDescent="0.2">
      <c r="A5918" s="1">
        <v>5913</v>
      </c>
      <c r="D5918" s="4"/>
      <c r="E5918" s="2" t="b">
        <f t="shared" ca="1" si="162"/>
        <v>1</v>
      </c>
      <c r="F5918" s="2" t="str" cm="1">
        <f t="array" aca="1" ref="F5918" ca="1">IF(G5918&lt;&gt;"",INDIRECT("'"&amp;G5918&amp;"'!"&amp;H5918),"")</f>
        <v/>
      </c>
      <c r="G5918" s="1533"/>
      <c r="I5918" s="4"/>
      <c r="J5918" s="4"/>
      <c r="K5918" s="4"/>
    </row>
    <row r="5919" spans="1:11" x14ac:dyDescent="0.2">
      <c r="A5919" s="1">
        <v>5914</v>
      </c>
      <c r="D5919" s="4"/>
      <c r="E5919" s="2" t="b">
        <f t="shared" ca="1" si="162"/>
        <v>1</v>
      </c>
      <c r="F5919" s="2" t="str" cm="1">
        <f t="array" aca="1" ref="F5919" ca="1">IF(G5919&lt;&gt;"",INDIRECT("'"&amp;G5919&amp;"'!"&amp;H5919),"")</f>
        <v/>
      </c>
      <c r="G5919" s="1533"/>
      <c r="I5919" s="4"/>
      <c r="J5919" s="4"/>
      <c r="K5919" s="4"/>
    </row>
    <row r="5920" spans="1:11" x14ac:dyDescent="0.2">
      <c r="A5920" s="1">
        <v>5915</v>
      </c>
      <c r="D5920" s="3" t="s">
        <v>299</v>
      </c>
      <c r="E5920" s="2" t="b">
        <f t="shared" ca="1" si="162"/>
        <v>1</v>
      </c>
      <c r="F5920" s="2" t="str" cm="1">
        <f t="array" aca="1" ref="F5920" ca="1">IF(G5920&lt;&gt;"",INDIRECT("'"&amp;G5920&amp;"'!"&amp;H5920),"")</f>
        <v/>
      </c>
      <c r="G5920" s="1533"/>
    </row>
    <row r="5921" spans="1:11" x14ac:dyDescent="0.2">
      <c r="A5921" s="1">
        <v>5916</v>
      </c>
      <c r="D5921" s="4"/>
      <c r="E5921" s="2" t="b">
        <f t="shared" ca="1" si="162"/>
        <v>1</v>
      </c>
      <c r="F5921" s="2" t="str" cm="1">
        <f t="array" aca="1" ref="F5921" ca="1">IF(G5921&lt;&gt;"",INDIRECT("'"&amp;G5921&amp;"'!"&amp;H5921),"")</f>
        <v/>
      </c>
      <c r="G5921" s="1533"/>
      <c r="I5921" s="4"/>
      <c r="J5921" s="4"/>
      <c r="K5921" s="4"/>
    </row>
    <row r="5922" spans="1:11" x14ac:dyDescent="0.2">
      <c r="A5922" s="1">
        <v>5917</v>
      </c>
      <c r="D5922" s="4"/>
      <c r="E5922" s="2" t="b">
        <f t="shared" ca="1" si="162"/>
        <v>1</v>
      </c>
      <c r="F5922" s="2" t="str" cm="1">
        <f t="array" aca="1" ref="F5922" ca="1">IF(G5922&lt;&gt;"",INDIRECT("'"&amp;G5922&amp;"'!"&amp;H5922),"")</f>
        <v/>
      </c>
      <c r="G5922" s="1533"/>
      <c r="I5922" s="4"/>
      <c r="J5922" s="4"/>
      <c r="K5922" s="4"/>
    </row>
    <row r="5923" spans="1:11" x14ac:dyDescent="0.2">
      <c r="A5923" s="1">
        <v>5918</v>
      </c>
      <c r="D5923" s="4"/>
      <c r="E5923" s="2" t="b">
        <f t="shared" ca="1" si="162"/>
        <v>1</v>
      </c>
      <c r="F5923" s="2" t="str" cm="1">
        <f t="array" aca="1" ref="F5923" ca="1">IF(G5923&lt;&gt;"",INDIRECT("'"&amp;G5923&amp;"'!"&amp;H5923),"")</f>
        <v/>
      </c>
      <c r="G5923" s="1533"/>
      <c r="I5923" s="4"/>
      <c r="J5923" s="4"/>
      <c r="K5923" s="4"/>
    </row>
    <row r="5924" spans="1:11" x14ac:dyDescent="0.2">
      <c r="A5924" s="1">
        <v>5919</v>
      </c>
      <c r="D5924" s="4"/>
      <c r="E5924" s="2" t="b">
        <f t="shared" ca="1" si="162"/>
        <v>1</v>
      </c>
      <c r="F5924" s="2" t="str" cm="1">
        <f t="array" aca="1" ref="F5924" ca="1">IF(G5924&lt;&gt;"",INDIRECT("'"&amp;G5924&amp;"'!"&amp;H5924),"")</f>
        <v/>
      </c>
      <c r="G5924" s="1533"/>
      <c r="I5924" s="4"/>
      <c r="J5924" s="4"/>
      <c r="K5924" s="4"/>
    </row>
    <row r="5925" spans="1:11" x14ac:dyDescent="0.2">
      <c r="A5925" s="1">
        <v>5920</v>
      </c>
      <c r="D5925" s="4"/>
      <c r="E5925" s="2" t="b">
        <f t="shared" ca="1" si="162"/>
        <v>1</v>
      </c>
      <c r="F5925" s="2" t="str" cm="1">
        <f t="array" aca="1" ref="F5925" ca="1">IF(G5925&lt;&gt;"",INDIRECT("'"&amp;G5925&amp;"'!"&amp;H5925),"")</f>
        <v/>
      </c>
      <c r="G5925" s="1533"/>
      <c r="I5925" s="4"/>
      <c r="J5925" s="4"/>
      <c r="K5925" s="4"/>
    </row>
    <row r="5926" spans="1:11" x14ac:dyDescent="0.2">
      <c r="A5926" s="1">
        <v>5921</v>
      </c>
      <c r="D5926" s="4"/>
      <c r="E5926" s="2" t="b">
        <f t="shared" ca="1" si="162"/>
        <v>1</v>
      </c>
      <c r="F5926" s="2" t="str" cm="1">
        <f t="array" aca="1" ref="F5926" ca="1">IF(G5926&lt;&gt;"",INDIRECT("'"&amp;G5926&amp;"'!"&amp;H5926),"")</f>
        <v/>
      </c>
      <c r="G5926" s="1533"/>
      <c r="I5926" s="4"/>
      <c r="J5926" s="4"/>
      <c r="K5926" s="4"/>
    </row>
    <row r="5927" spans="1:11" x14ac:dyDescent="0.2">
      <c r="A5927" s="1">
        <v>5922</v>
      </c>
      <c r="D5927" s="4"/>
      <c r="E5927" s="2" t="b">
        <f t="shared" ca="1" si="162"/>
        <v>1</v>
      </c>
      <c r="F5927" s="2" t="str" cm="1">
        <f t="array" aca="1" ref="F5927" ca="1">IF(G5927&lt;&gt;"",INDIRECT("'"&amp;G5927&amp;"'!"&amp;H5927),"")</f>
        <v/>
      </c>
      <c r="G5927" s="1533"/>
      <c r="I5927" s="4"/>
      <c r="J5927" s="4"/>
      <c r="K5927" s="4"/>
    </row>
    <row r="5928" spans="1:11" x14ac:dyDescent="0.2">
      <c r="A5928" s="1">
        <v>5923</v>
      </c>
      <c r="D5928" s="3" t="s">
        <v>299</v>
      </c>
      <c r="E5928" s="2" t="b">
        <f t="shared" ca="1" si="162"/>
        <v>1</v>
      </c>
      <c r="F5928" s="2" t="str" cm="1">
        <f t="array" aca="1" ref="F5928" ca="1">IF(G5928&lt;&gt;"",INDIRECT("'"&amp;G5928&amp;"'!"&amp;H5928),"")</f>
        <v/>
      </c>
      <c r="G5928" s="1533"/>
    </row>
    <row r="5929" spans="1:11" x14ac:dyDescent="0.2">
      <c r="A5929">
        <v>5924</v>
      </c>
      <c r="B5929" s="7">
        <f>'EstRev 6-11'!K5</f>
        <v>0</v>
      </c>
      <c r="C5929" s="3">
        <f t="shared" ref="C5929:C5958" si="163">A5929-B5929</f>
        <v>5924</v>
      </c>
      <c r="E5929" s="2" t="b">
        <f t="shared" ca="1" si="162"/>
        <v>1</v>
      </c>
      <c r="F5929" s="2" cm="1">
        <f t="array" aca="1" ref="F5929" ca="1">IF(G5929&lt;&gt;"",INDIRECT("'"&amp;G5929&amp;"'!"&amp;H5929),"")</f>
        <v>0</v>
      </c>
      <c r="G5929" s="1533" t="s">
        <v>6773</v>
      </c>
      <c r="H5929" s="2" t="s">
        <v>4573</v>
      </c>
    </row>
    <row r="5930" spans="1:11" x14ac:dyDescent="0.2">
      <c r="A5930">
        <v>5925</v>
      </c>
      <c r="B5930" s="7">
        <f>'EstRev 6-11'!K11</f>
        <v>0</v>
      </c>
      <c r="C5930" s="3">
        <f t="shared" si="163"/>
        <v>5925</v>
      </c>
      <c r="E5930" s="2" t="b">
        <f t="shared" ca="1" si="162"/>
        <v>1</v>
      </c>
      <c r="F5930" s="2" cm="1">
        <f t="array" aca="1" ref="F5930" ca="1">IF(G5930&lt;&gt;"",INDIRECT("'"&amp;G5930&amp;"'!"&amp;H5930),"")</f>
        <v>0</v>
      </c>
      <c r="G5930" s="1533" t="s">
        <v>6773</v>
      </c>
      <c r="H5930" s="2" t="s">
        <v>4307</v>
      </c>
    </row>
    <row r="5931" spans="1:11" x14ac:dyDescent="0.2">
      <c r="A5931">
        <v>5926</v>
      </c>
      <c r="B5931" s="7">
        <f>'EstRev 6-11'!K12</f>
        <v>0</v>
      </c>
      <c r="C5931" s="3">
        <f t="shared" si="163"/>
        <v>5926</v>
      </c>
      <c r="E5931" s="2" t="b">
        <f t="shared" ca="1" si="162"/>
        <v>1</v>
      </c>
      <c r="F5931" s="2" cm="1">
        <f t="array" aca="1" ref="F5931" ca="1">IF(G5931&lt;&gt;"",INDIRECT("'"&amp;G5931&amp;"'!"&amp;H5931),"")</f>
        <v>0</v>
      </c>
      <c r="G5931" s="1533" t="s">
        <v>6773</v>
      </c>
      <c r="H5931" s="2" t="s">
        <v>4308</v>
      </c>
    </row>
    <row r="5932" spans="1:11" x14ac:dyDescent="0.2">
      <c r="A5932">
        <v>5927</v>
      </c>
      <c r="B5932" s="7">
        <f>'EstRev 6-11'!K14</f>
        <v>0</v>
      </c>
      <c r="C5932" s="3">
        <f t="shared" si="163"/>
        <v>5927</v>
      </c>
      <c r="E5932" s="2" t="b">
        <f t="shared" ca="1" si="162"/>
        <v>1</v>
      </c>
      <c r="F5932" s="2" cm="1">
        <f t="array" aca="1" ref="F5932" ca="1">IF(G5932&lt;&gt;"",INDIRECT("'"&amp;G5932&amp;"'!"&amp;H5932),"")</f>
        <v>0</v>
      </c>
      <c r="G5932" s="1533" t="s">
        <v>6773</v>
      </c>
      <c r="H5932" s="2" t="s">
        <v>4574</v>
      </c>
    </row>
    <row r="5933" spans="1:11" x14ac:dyDescent="0.2">
      <c r="A5933">
        <v>5928</v>
      </c>
      <c r="B5933" s="7">
        <f>'EstRev 6-11'!K15</f>
        <v>0</v>
      </c>
      <c r="C5933" s="3">
        <f t="shared" si="163"/>
        <v>5928</v>
      </c>
      <c r="E5933" s="2" t="b">
        <f t="shared" ca="1" si="162"/>
        <v>1</v>
      </c>
      <c r="F5933" s="2" cm="1">
        <f t="array" aca="1" ref="F5933" ca="1">IF(G5933&lt;&gt;"",INDIRECT("'"&amp;G5933&amp;"'!"&amp;H5933),"")</f>
        <v>0</v>
      </c>
      <c r="G5933" s="1533" t="s">
        <v>6773</v>
      </c>
      <c r="H5933" s="2" t="s">
        <v>4575</v>
      </c>
    </row>
    <row r="5934" spans="1:11" x14ac:dyDescent="0.2">
      <c r="A5934">
        <v>5929</v>
      </c>
      <c r="B5934" s="7">
        <f>'EstRev 6-11'!K16</f>
        <v>0</v>
      </c>
      <c r="C5934" s="3">
        <f t="shared" si="163"/>
        <v>5929</v>
      </c>
      <c r="E5934" s="2" t="b">
        <f t="shared" ca="1" si="162"/>
        <v>1</v>
      </c>
      <c r="F5934" s="2" cm="1">
        <f t="array" aca="1" ref="F5934" ca="1">IF(G5934&lt;&gt;"",INDIRECT("'"&amp;G5934&amp;"'!"&amp;H5934),"")</f>
        <v>0</v>
      </c>
      <c r="G5934" s="1533" t="s">
        <v>6773</v>
      </c>
      <c r="H5934" s="2" t="s">
        <v>4310</v>
      </c>
    </row>
    <row r="5935" spans="1:11" x14ac:dyDescent="0.2">
      <c r="A5935">
        <v>5930</v>
      </c>
      <c r="B5935" s="7">
        <f>'EstRev 6-11'!K17</f>
        <v>0</v>
      </c>
      <c r="C5935" s="3">
        <f t="shared" si="163"/>
        <v>5930</v>
      </c>
      <c r="E5935" s="2" t="b">
        <f t="shared" ca="1" si="162"/>
        <v>1</v>
      </c>
      <c r="F5935" s="2" cm="1">
        <f t="array" aca="1" ref="F5935" ca="1">IF(G5935&lt;&gt;"",INDIRECT("'"&amp;G5935&amp;"'!"&amp;H5935),"")</f>
        <v>0</v>
      </c>
      <c r="G5935" s="1533" t="s">
        <v>6773</v>
      </c>
      <c r="H5935" s="2" t="s">
        <v>4311</v>
      </c>
    </row>
    <row r="5936" spans="1:11" x14ac:dyDescent="0.2">
      <c r="A5936">
        <v>5931</v>
      </c>
      <c r="B5936" s="7">
        <f>'EstRev 6-11'!K18</f>
        <v>0</v>
      </c>
      <c r="C5936" s="3">
        <f t="shared" si="163"/>
        <v>5931</v>
      </c>
      <c r="E5936" s="2" t="b">
        <f t="shared" ca="1" si="162"/>
        <v>1</v>
      </c>
      <c r="F5936" s="2" cm="1">
        <f t="array" aca="1" ref="F5936" ca="1">IF(G5936&lt;&gt;"",INDIRECT("'"&amp;G5936&amp;"'!"&amp;H5936),"")</f>
        <v>0</v>
      </c>
      <c r="G5936" s="1533" t="s">
        <v>6773</v>
      </c>
      <c r="H5936" s="2" t="s">
        <v>4229</v>
      </c>
    </row>
    <row r="5937" spans="1:11" x14ac:dyDescent="0.2">
      <c r="A5937">
        <v>5932</v>
      </c>
      <c r="B5937" s="7">
        <f>'EstRev 6-11'!K65</f>
        <v>0</v>
      </c>
      <c r="C5937" s="3">
        <f t="shared" si="163"/>
        <v>5932</v>
      </c>
      <c r="E5937" s="2" t="b">
        <f t="shared" ca="1" si="162"/>
        <v>1</v>
      </c>
      <c r="F5937" s="2" cm="1">
        <f t="array" aca="1" ref="F5937" ca="1">IF(G5937&lt;&gt;"",INDIRECT("'"&amp;G5937&amp;"'!"&amp;H5937),"")</f>
        <v>0</v>
      </c>
      <c r="G5937" s="1533" t="s">
        <v>6773</v>
      </c>
      <c r="H5937" s="2" t="s">
        <v>4598</v>
      </c>
    </row>
    <row r="5938" spans="1:11" x14ac:dyDescent="0.2">
      <c r="A5938">
        <v>5933</v>
      </c>
      <c r="B5938" s="7">
        <f>'EstRev 6-11'!K66</f>
        <v>0</v>
      </c>
      <c r="C5938" s="3">
        <f t="shared" si="163"/>
        <v>5933</v>
      </c>
      <c r="E5938" s="2" t="b">
        <f t="shared" ca="1" si="162"/>
        <v>1</v>
      </c>
      <c r="F5938" s="2" cm="1">
        <f t="array" aca="1" ref="F5938" ca="1">IF(G5938&lt;&gt;"",INDIRECT("'"&amp;G5938&amp;"'!"&amp;H5938),"")</f>
        <v>0</v>
      </c>
      <c r="G5938" s="1533" t="s">
        <v>6773</v>
      </c>
      <c r="H5938" s="2" t="s">
        <v>4599</v>
      </c>
    </row>
    <row r="5939" spans="1:11" x14ac:dyDescent="0.2">
      <c r="A5939">
        <v>5934</v>
      </c>
      <c r="B5939" s="7">
        <f>'EstRev 6-11'!K67</f>
        <v>0</v>
      </c>
      <c r="C5939" s="3">
        <f t="shared" si="163"/>
        <v>5934</v>
      </c>
      <c r="E5939" s="2" t="b">
        <f t="shared" ca="1" si="162"/>
        <v>1</v>
      </c>
      <c r="F5939" s="2" cm="1">
        <f t="array" aca="1" ref="F5939" ca="1">IF(G5939&lt;&gt;"",INDIRECT("'"&amp;G5939&amp;"'!"&amp;H5939),"")</f>
        <v>0</v>
      </c>
      <c r="G5939" s="1533" t="s">
        <v>6773</v>
      </c>
      <c r="H5939" s="2" t="s">
        <v>4600</v>
      </c>
    </row>
    <row r="5940" spans="1:11" x14ac:dyDescent="0.2">
      <c r="A5940">
        <v>5935</v>
      </c>
      <c r="B5940" s="7">
        <f>'EstRev 6-11'!K98</f>
        <v>0</v>
      </c>
      <c r="C5940" s="3">
        <f t="shared" si="163"/>
        <v>5935</v>
      </c>
      <c r="E5940" s="2" t="b">
        <f t="shared" ca="1" si="162"/>
        <v>1</v>
      </c>
      <c r="F5940" s="2" cm="1">
        <f t="array" aca="1" ref="F5940" ca="1">IF(G5940&lt;&gt;"",INDIRECT("'"&amp;G5940&amp;"'!"&amp;H5940),"")</f>
        <v>0</v>
      </c>
      <c r="G5940" s="1533" t="s">
        <v>6773</v>
      </c>
      <c r="H5940" s="2" t="s">
        <v>5526</v>
      </c>
    </row>
    <row r="5941" spans="1:11" x14ac:dyDescent="0.2">
      <c r="A5941">
        <v>5936</v>
      </c>
      <c r="B5941" s="7">
        <f>'EstRev 6-11'!K101</f>
        <v>0</v>
      </c>
      <c r="C5941" s="3">
        <f t="shared" si="163"/>
        <v>5936</v>
      </c>
      <c r="E5941" s="2" t="b">
        <f t="shared" ca="1" si="162"/>
        <v>1</v>
      </c>
      <c r="F5941" s="2" cm="1">
        <f t="array" aca="1" ref="F5941" ca="1">IF(G5941&lt;&gt;"",INDIRECT("'"&amp;G5941&amp;"'!"&amp;H5941),"")</f>
        <v>0</v>
      </c>
      <c r="G5941" s="1533" t="s">
        <v>6773</v>
      </c>
      <c r="H5941" s="2" t="s">
        <v>5527</v>
      </c>
    </row>
    <row r="5942" spans="1:11" x14ac:dyDescent="0.2">
      <c r="A5942">
        <v>5937</v>
      </c>
      <c r="B5942" s="7">
        <f>'EstRev 6-11'!K109</f>
        <v>0</v>
      </c>
      <c r="C5942" s="3">
        <f t="shared" si="163"/>
        <v>5937</v>
      </c>
      <c r="E5942" s="2" t="b">
        <f t="shared" ca="1" si="162"/>
        <v>1</v>
      </c>
      <c r="F5942" s="2" cm="1">
        <f t="array" aca="1" ref="F5942" ca="1">IF(G5942&lt;&gt;"",INDIRECT("'"&amp;G5942&amp;"'!"&amp;H5942),"")</f>
        <v>0</v>
      </c>
      <c r="G5942" s="1533" t="s">
        <v>6773</v>
      </c>
      <c r="H5942" s="2" t="s">
        <v>4927</v>
      </c>
    </row>
    <row r="5943" spans="1:11" x14ac:dyDescent="0.2">
      <c r="A5943">
        <v>5938</v>
      </c>
      <c r="B5943" s="7">
        <f>'EstRev 6-11'!K110</f>
        <v>0</v>
      </c>
      <c r="C5943" s="3">
        <f t="shared" si="163"/>
        <v>5938</v>
      </c>
      <c r="E5943" s="2" t="b">
        <f t="shared" ca="1" si="162"/>
        <v>1</v>
      </c>
      <c r="F5943" s="2" cm="1">
        <f t="array" aca="1" ref="F5943" ca="1">IF(G5943&lt;&gt;"",INDIRECT("'"&amp;G5943&amp;"'!"&amp;H5943),"")</f>
        <v>0</v>
      </c>
      <c r="G5943" s="1533" t="s">
        <v>6773</v>
      </c>
      <c r="H5943" s="2" t="s">
        <v>4928</v>
      </c>
    </row>
    <row r="5944" spans="1:11" x14ac:dyDescent="0.2">
      <c r="A5944">
        <v>5939</v>
      </c>
      <c r="B5944" s="7">
        <f>'EstRev 6-11'!K120</f>
        <v>0</v>
      </c>
      <c r="C5944" s="3">
        <f t="shared" si="163"/>
        <v>5939</v>
      </c>
      <c r="E5944" s="2" t="b">
        <f t="shared" ca="1" si="162"/>
        <v>1</v>
      </c>
      <c r="F5944" s="2" cm="1">
        <f t="array" aca="1" ref="F5944" ca="1">IF(G5944&lt;&gt;"",INDIRECT("'"&amp;G5944&amp;"'!"&amp;H5944),"")</f>
        <v>0</v>
      </c>
      <c r="G5944" s="1533" t="s">
        <v>6773</v>
      </c>
      <c r="H5944" s="2" t="s">
        <v>5528</v>
      </c>
    </row>
    <row r="5945" spans="1:11" x14ac:dyDescent="0.2">
      <c r="A5945">
        <v>5940</v>
      </c>
      <c r="B5945" s="7">
        <f>'EstRev 6-11'!K121</f>
        <v>0</v>
      </c>
      <c r="C5945" s="3">
        <f t="shared" si="163"/>
        <v>5940</v>
      </c>
      <c r="E5945" s="2" t="b">
        <f t="shared" ca="1" si="162"/>
        <v>1</v>
      </c>
      <c r="F5945" s="2" cm="1">
        <f t="array" aca="1" ref="F5945" ca="1">IF(G5945&lt;&gt;"",INDIRECT("'"&amp;G5945&amp;"'!"&amp;H5945),"")</f>
        <v>0</v>
      </c>
      <c r="G5945" s="1533" t="s">
        <v>6773</v>
      </c>
      <c r="H5945" s="2" t="s">
        <v>5529</v>
      </c>
    </row>
    <row r="5946" spans="1:11" x14ac:dyDescent="0.2">
      <c r="A5946" s="1">
        <v>5941</v>
      </c>
      <c r="D5946" s="4"/>
      <c r="E5946" s="2" t="b">
        <f t="shared" ca="1" si="162"/>
        <v>1</v>
      </c>
      <c r="F5946" s="2" t="str" cm="1">
        <f t="array" aca="1" ref="F5946" ca="1">IF(G5946&lt;&gt;"",INDIRECT("'"&amp;G5946&amp;"'!"&amp;H5946),"")</f>
        <v/>
      </c>
      <c r="G5946" s="1533"/>
      <c r="I5946" s="4"/>
      <c r="J5946" s="4"/>
      <c r="K5946" s="4"/>
    </row>
    <row r="5947" spans="1:11" x14ac:dyDescent="0.2">
      <c r="A5947" s="1">
        <v>5942</v>
      </c>
      <c r="D5947" s="4"/>
      <c r="E5947" s="2" t="b">
        <f t="shared" ca="1" si="162"/>
        <v>1</v>
      </c>
      <c r="F5947" s="2" t="str" cm="1">
        <f t="array" aca="1" ref="F5947" ca="1">IF(G5947&lt;&gt;"",INDIRECT("'"&amp;G5947&amp;"'!"&amp;H5947),"")</f>
        <v/>
      </c>
      <c r="G5947" s="1533"/>
      <c r="I5947" s="4"/>
      <c r="J5947" s="4"/>
      <c r="K5947" s="4"/>
    </row>
    <row r="5948" spans="1:11" x14ac:dyDescent="0.2">
      <c r="A5948" s="1">
        <v>5943</v>
      </c>
      <c r="D5948" s="4"/>
      <c r="E5948" s="2" t="b">
        <f t="shared" ca="1" si="162"/>
        <v>1</v>
      </c>
      <c r="F5948" s="2" t="str" cm="1">
        <f t="array" aca="1" ref="F5948" ca="1">IF(G5948&lt;&gt;"",INDIRECT("'"&amp;G5948&amp;"'!"&amp;H5948),"")</f>
        <v/>
      </c>
      <c r="G5948" s="1533"/>
      <c r="I5948" s="4"/>
      <c r="J5948" s="4"/>
      <c r="K5948" s="4"/>
    </row>
    <row r="5949" spans="1:11" x14ac:dyDescent="0.2">
      <c r="A5949" s="1">
        <v>5944</v>
      </c>
      <c r="D5949" s="4"/>
      <c r="E5949" s="2" t="b">
        <f t="shared" ca="1" si="162"/>
        <v>1</v>
      </c>
      <c r="F5949" s="2" t="str" cm="1">
        <f t="array" aca="1" ref="F5949" ca="1">IF(G5949&lt;&gt;"",INDIRECT("'"&amp;G5949&amp;"'!"&amp;H5949),"")</f>
        <v/>
      </c>
      <c r="G5949" s="1533"/>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33" t="s">
        <v>6773</v>
      </c>
      <c r="H5950" s="2" t="s">
        <v>5146</v>
      </c>
    </row>
    <row r="5951" spans="1:11" x14ac:dyDescent="0.2">
      <c r="A5951" s="1">
        <v>5946</v>
      </c>
      <c r="D5951" s="4"/>
      <c r="E5951" s="2" t="b">
        <f t="shared" ca="1" si="162"/>
        <v>1</v>
      </c>
      <c r="F5951" s="2" t="str" cm="1">
        <f t="array" aca="1" ref="F5951" ca="1">IF(G5951&lt;&gt;"",INDIRECT("'"&amp;G5951&amp;"'!"&amp;H5951),"")</f>
        <v/>
      </c>
      <c r="G5951" s="1533"/>
      <c r="I5951" s="4"/>
      <c r="J5951" s="4"/>
      <c r="K5951" s="4"/>
    </row>
    <row r="5952" spans="1:11" x14ac:dyDescent="0.2">
      <c r="A5952" s="1">
        <v>5947</v>
      </c>
      <c r="D5952" s="4"/>
      <c r="E5952" s="2" t="b">
        <f t="shared" ca="1" si="162"/>
        <v>1</v>
      </c>
      <c r="F5952" s="2" t="str" cm="1">
        <f t="array" aca="1" ref="F5952" ca="1">IF(G5952&lt;&gt;"",INDIRECT("'"&amp;G5952&amp;"'!"&amp;H5952),"")</f>
        <v/>
      </c>
      <c r="G5952" s="1533"/>
      <c r="I5952" s="4"/>
      <c r="J5952" s="4"/>
      <c r="K5952" s="4"/>
    </row>
    <row r="5953" spans="1:11" x14ac:dyDescent="0.2">
      <c r="A5953" s="1">
        <v>5948</v>
      </c>
      <c r="D5953" s="4"/>
      <c r="E5953" s="2" t="b">
        <f t="shared" ca="1" si="162"/>
        <v>1</v>
      </c>
      <c r="F5953" s="2" t="str" cm="1">
        <f t="array" aca="1" ref="F5953" ca="1">IF(G5953&lt;&gt;"",INDIRECT("'"&amp;G5953&amp;"'!"&amp;H5953),"")</f>
        <v/>
      </c>
      <c r="G5953" s="1533"/>
      <c r="I5953" s="4"/>
      <c r="J5953" s="4"/>
      <c r="K5953" s="4"/>
    </row>
    <row r="5954" spans="1:11" x14ac:dyDescent="0.2">
      <c r="A5954" s="1">
        <v>5949</v>
      </c>
      <c r="D5954" s="4"/>
      <c r="E5954" s="2" t="b">
        <f t="shared" ref="E5954:E6017" ca="1" si="164">F5954=B5954</f>
        <v>1</v>
      </c>
      <c r="F5954" s="2" t="str" cm="1">
        <f t="array" aca="1" ref="F5954" ca="1">IF(G5954&lt;&gt;"",INDIRECT("'"&amp;G5954&amp;"'!"&amp;H5954),"")</f>
        <v/>
      </c>
      <c r="G5954" s="1533"/>
      <c r="I5954" s="4"/>
      <c r="J5954" s="4"/>
      <c r="K5954" s="4"/>
    </row>
    <row r="5955" spans="1:11" x14ac:dyDescent="0.2">
      <c r="A5955" s="1">
        <v>5950</v>
      </c>
      <c r="D5955" s="4"/>
      <c r="E5955" s="2" t="b">
        <f t="shared" ca="1" si="164"/>
        <v>1</v>
      </c>
      <c r="F5955" s="2" t="str" cm="1">
        <f t="array" aca="1" ref="F5955" ca="1">IF(G5955&lt;&gt;"",INDIRECT("'"&amp;G5955&amp;"'!"&amp;H5955),"")</f>
        <v/>
      </c>
      <c r="G5955" s="1533"/>
      <c r="I5955" s="4"/>
      <c r="J5955" s="4"/>
      <c r="K5955" s="4"/>
    </row>
    <row r="5956" spans="1:11" x14ac:dyDescent="0.2">
      <c r="A5956" s="1">
        <v>5951</v>
      </c>
      <c r="D5956" s="4"/>
      <c r="E5956" s="2" t="b">
        <f t="shared" ca="1" si="164"/>
        <v>1</v>
      </c>
      <c r="F5956" s="2" t="str" cm="1">
        <f t="array" aca="1" ref="F5956" ca="1">IF(G5956&lt;&gt;"",INDIRECT("'"&amp;G5956&amp;"'!"&amp;H5956),"")</f>
        <v/>
      </c>
      <c r="G5956" s="1533"/>
      <c r="I5956" s="4"/>
      <c r="J5956" s="4"/>
      <c r="K5956" s="4"/>
    </row>
    <row r="5957" spans="1:11" x14ac:dyDescent="0.2">
      <c r="A5957" s="1">
        <v>5952</v>
      </c>
      <c r="D5957" s="4"/>
      <c r="E5957" s="2" t="b">
        <f t="shared" ca="1" si="164"/>
        <v>1</v>
      </c>
      <c r="F5957" s="2" t="str" cm="1">
        <f t="array" aca="1" ref="F5957" ca="1">IF(G5957&lt;&gt;"",INDIRECT("'"&amp;G5957&amp;"'!"&amp;H5957),"")</f>
        <v/>
      </c>
      <c r="G5957" s="1533"/>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33" t="s">
        <v>6773</v>
      </c>
      <c r="H5958" s="2" t="s">
        <v>4695</v>
      </c>
    </row>
    <row r="5959" spans="1:11" x14ac:dyDescent="0.2">
      <c r="A5959" s="1">
        <v>5954</v>
      </c>
      <c r="D5959" s="4"/>
      <c r="E5959" s="2" t="b">
        <f t="shared" ca="1" si="164"/>
        <v>1</v>
      </c>
      <c r="F5959" s="2" t="str" cm="1">
        <f t="array" aca="1" ref="F5959" ca="1">IF(G5959&lt;&gt;"",INDIRECT("'"&amp;G5959&amp;"'!"&amp;H5959),"")</f>
        <v/>
      </c>
      <c r="G5959" s="1533"/>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33" t="s">
        <v>6773</v>
      </c>
      <c r="H5960" s="2" t="s">
        <v>5530</v>
      </c>
    </row>
    <row r="5961" spans="1:11" x14ac:dyDescent="0.2">
      <c r="A5961" s="1">
        <v>5956</v>
      </c>
      <c r="D5961" s="4"/>
      <c r="E5961" s="2" t="b">
        <f t="shared" ca="1" si="164"/>
        <v>1</v>
      </c>
      <c r="F5961" s="2" t="str" cm="1">
        <f t="array" aca="1" ref="F5961" ca="1">IF(G5961&lt;&gt;"",INDIRECT("'"&amp;G5961&amp;"'!"&amp;H5961),"")</f>
        <v/>
      </c>
      <c r="G5961" s="1533"/>
      <c r="I5961" s="4"/>
      <c r="J5961" s="4"/>
      <c r="K5961" s="4"/>
    </row>
    <row r="5962" spans="1:11" x14ac:dyDescent="0.2">
      <c r="A5962" s="1">
        <v>5957</v>
      </c>
      <c r="D5962" s="4"/>
      <c r="E5962" s="2" t="b">
        <f t="shared" ca="1" si="164"/>
        <v>1</v>
      </c>
      <c r="F5962" s="2" t="str" cm="1">
        <f t="array" aca="1" ref="F5962" ca="1">IF(G5962&lt;&gt;"",INDIRECT("'"&amp;G5962&amp;"'!"&amp;H5962),"")</f>
        <v/>
      </c>
      <c r="G5962" s="1533"/>
      <c r="I5962" s="4"/>
      <c r="J5962" s="4"/>
      <c r="K5962" s="4"/>
    </row>
    <row r="5963" spans="1:11" x14ac:dyDescent="0.2">
      <c r="A5963" s="1">
        <v>5958</v>
      </c>
      <c r="D5963" s="4"/>
      <c r="E5963" s="2" t="b">
        <f t="shared" ca="1" si="164"/>
        <v>1</v>
      </c>
      <c r="F5963" s="2" t="str" cm="1">
        <f t="array" aca="1" ref="F5963" ca="1">IF(G5963&lt;&gt;"",INDIRECT("'"&amp;G5963&amp;"'!"&amp;H5963),"")</f>
        <v/>
      </c>
      <c r="G5963" s="1533"/>
      <c r="I5963" s="4"/>
      <c r="J5963" s="4"/>
      <c r="K5963" s="4"/>
    </row>
    <row r="5964" spans="1:11" x14ac:dyDescent="0.2">
      <c r="A5964" s="1">
        <v>5959</v>
      </c>
      <c r="D5964" s="4"/>
      <c r="E5964" s="2" t="b">
        <f t="shared" ca="1" si="164"/>
        <v>1</v>
      </c>
      <c r="F5964" s="2" t="str" cm="1">
        <f t="array" aca="1" ref="F5964" ca="1">IF(G5964&lt;&gt;"",INDIRECT("'"&amp;G5964&amp;"'!"&amp;H5964),"")</f>
        <v/>
      </c>
      <c r="G5964" s="1533"/>
      <c r="I5964" s="4"/>
      <c r="J5964" s="4"/>
      <c r="K5964" s="4"/>
    </row>
    <row r="5965" spans="1:11" x14ac:dyDescent="0.2">
      <c r="A5965" s="1">
        <v>5960</v>
      </c>
      <c r="D5965" s="4"/>
      <c r="E5965" s="2" t="b">
        <f t="shared" ca="1" si="164"/>
        <v>1</v>
      </c>
      <c r="F5965" s="2" t="str" cm="1">
        <f t="array" aca="1" ref="F5965" ca="1">IF(G5965&lt;&gt;"",INDIRECT("'"&amp;G5965&amp;"'!"&amp;H5965),"")</f>
        <v/>
      </c>
      <c r="G5965" s="1533"/>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33" t="s">
        <v>6773</v>
      </c>
      <c r="H5966" s="2" t="s">
        <v>4821</v>
      </c>
    </row>
    <row r="5967" spans="1:11" x14ac:dyDescent="0.2">
      <c r="A5967">
        <v>5962</v>
      </c>
      <c r="B5967" s="7">
        <f>'EstRev 6-11'!K272</f>
        <v>0</v>
      </c>
      <c r="C5967" s="3">
        <f t="shared" si="165"/>
        <v>5962</v>
      </c>
      <c r="E5967" s="2" t="b">
        <f t="shared" ca="1" si="164"/>
        <v>1</v>
      </c>
      <c r="F5967" s="2" cm="1">
        <f t="array" aca="1" ref="F5967" ca="1">IF(G5967&lt;&gt;"",INDIRECT("'"&amp;G5967&amp;"'!"&amp;H5967),"")</f>
        <v>0</v>
      </c>
      <c r="G5967" s="1533" t="s">
        <v>6773</v>
      </c>
      <c r="H5967" s="2" t="s">
        <v>4822</v>
      </c>
    </row>
    <row r="5968" spans="1:11" x14ac:dyDescent="0.2">
      <c r="A5968">
        <v>5963</v>
      </c>
      <c r="B5968" s="7">
        <f>'EstRev 6-11'!G111</f>
        <v>3770000</v>
      </c>
      <c r="C5968" s="3">
        <f t="shared" si="165"/>
        <v>-3764037</v>
      </c>
      <c r="E5968" s="2" t="b">
        <f t="shared" ca="1" si="164"/>
        <v>1</v>
      </c>
      <c r="F5968" s="2" cm="1">
        <f t="array" aca="1" ref="F5968" ca="1">IF(G5968&lt;&gt;"",INDIRECT("'"&amp;G5968&amp;"'!"&amp;H5968),"")</f>
        <v>3770000</v>
      </c>
      <c r="G5968" s="1533" t="s">
        <v>6773</v>
      </c>
      <c r="H5968" s="2" t="s">
        <v>5531</v>
      </c>
    </row>
    <row r="5969" spans="1:11" x14ac:dyDescent="0.2">
      <c r="A5969">
        <v>5964</v>
      </c>
      <c r="B5969" s="7">
        <f>'EstRev 6-11'!H111</f>
        <v>6000000</v>
      </c>
      <c r="C5969" s="3">
        <f t="shared" si="165"/>
        <v>-5994036</v>
      </c>
      <c r="E5969" s="2" t="b">
        <f t="shared" ca="1" si="164"/>
        <v>1</v>
      </c>
      <c r="F5969" s="2" cm="1">
        <f t="array" aca="1" ref="F5969" ca="1">IF(G5969&lt;&gt;"",INDIRECT("'"&amp;G5969&amp;"'!"&amp;H5969),"")</f>
        <v>6000000</v>
      </c>
      <c r="G5969" s="1533" t="s">
        <v>6773</v>
      </c>
      <c r="H5969" s="2" t="s">
        <v>4570</v>
      </c>
    </row>
    <row r="5970" spans="1:11" x14ac:dyDescent="0.2">
      <c r="A5970">
        <v>5965</v>
      </c>
      <c r="B5970" s="7">
        <f>'EstRev 6-11'!I111</f>
        <v>0</v>
      </c>
      <c r="C5970" s="3">
        <f t="shared" si="165"/>
        <v>5965</v>
      </c>
      <c r="E5970" s="2" t="b">
        <f t="shared" ca="1" si="164"/>
        <v>1</v>
      </c>
      <c r="F5970" s="2" cm="1">
        <f t="array" aca="1" ref="F5970" ca="1">IF(G5970&lt;&gt;"",INDIRECT("'"&amp;G5970&amp;"'!"&amp;H5970),"")</f>
        <v>0</v>
      </c>
      <c r="G5970" s="1533" t="s">
        <v>6773</v>
      </c>
      <c r="H5970" s="2" t="s">
        <v>5532</v>
      </c>
    </row>
    <row r="5971" spans="1:11" x14ac:dyDescent="0.2">
      <c r="A5971" s="1">
        <v>5966</v>
      </c>
      <c r="D5971" s="3" t="s">
        <v>299</v>
      </c>
      <c r="E5971" s="2" t="b">
        <f t="shared" ca="1" si="164"/>
        <v>1</v>
      </c>
      <c r="F5971" s="2" t="str" cm="1">
        <f t="array" aca="1" ref="F5971" ca="1">IF(G5971&lt;&gt;"",INDIRECT("'"&amp;G5971&amp;"'!"&amp;H5971),"")</f>
        <v/>
      </c>
      <c r="G5971" s="1533"/>
    </row>
    <row r="5972" spans="1:11" x14ac:dyDescent="0.2">
      <c r="A5972">
        <v>5967</v>
      </c>
      <c r="B5972" s="7">
        <f>'EstRev 6-11'!K111</f>
        <v>0</v>
      </c>
      <c r="C5972" s="3">
        <f t="shared" si="165"/>
        <v>5967</v>
      </c>
      <c r="E5972" s="2" t="b">
        <f t="shared" ca="1" si="164"/>
        <v>1</v>
      </c>
      <c r="F5972" s="2" cm="1">
        <f t="array" aca="1" ref="F5972" ca="1">IF(G5972&lt;&gt;"",INDIRECT("'"&amp;G5972&amp;"'!"&amp;H5972),"")</f>
        <v>0</v>
      </c>
      <c r="G5972" s="1533" t="s">
        <v>6773</v>
      </c>
      <c r="H5972" s="2" t="s">
        <v>4613</v>
      </c>
    </row>
    <row r="5973" spans="1:11" x14ac:dyDescent="0.2">
      <c r="A5973" s="1">
        <v>5968</v>
      </c>
      <c r="D5973" s="4"/>
      <c r="E5973" s="2" t="b">
        <f t="shared" ca="1" si="164"/>
        <v>1</v>
      </c>
      <c r="F5973" s="2" t="str" cm="1">
        <f t="array" aca="1" ref="F5973" ca="1">IF(G5973&lt;&gt;"",INDIRECT("'"&amp;G5973&amp;"'!"&amp;H5973),"")</f>
        <v/>
      </c>
      <c r="G5973" s="1533"/>
      <c r="I5973" s="4"/>
      <c r="J5973" s="4"/>
      <c r="K5973" s="4"/>
    </row>
    <row r="5974" spans="1:11" x14ac:dyDescent="0.2">
      <c r="A5974" s="1">
        <v>5969</v>
      </c>
      <c r="D5974" s="4"/>
      <c r="E5974" s="2" t="b">
        <f t="shared" ca="1" si="164"/>
        <v>1</v>
      </c>
      <c r="F5974" s="2" t="str" cm="1">
        <f t="array" aca="1" ref="F5974" ca="1">IF(G5974&lt;&gt;"",INDIRECT("'"&amp;G5974&amp;"'!"&amp;H5974),"")</f>
        <v/>
      </c>
      <c r="G5974" s="1533"/>
      <c r="I5974" s="4"/>
      <c r="J5974" s="4"/>
      <c r="K5974" s="4"/>
    </row>
    <row r="5975" spans="1:11" x14ac:dyDescent="0.2">
      <c r="A5975">
        <v>5970</v>
      </c>
      <c r="B5975" s="7">
        <f>'EstRev 6-11'!C69</f>
        <v>175000</v>
      </c>
      <c r="C5975" s="3">
        <f t="shared" si="165"/>
        <v>-169030</v>
      </c>
      <c r="E5975" s="2" t="b">
        <f t="shared" ca="1" si="164"/>
        <v>1</v>
      </c>
      <c r="F5975" s="2" cm="1">
        <f t="array" aca="1" ref="F5975" ca="1">IF(G5975&lt;&gt;"",INDIRECT("'"&amp;G5975&amp;"'!"&amp;H5975),"")</f>
        <v>175000</v>
      </c>
      <c r="G5975" s="1533" t="s">
        <v>6773</v>
      </c>
      <c r="H5975" s="2" t="s">
        <v>4371</v>
      </c>
    </row>
    <row r="5976" spans="1:11" x14ac:dyDescent="0.2">
      <c r="A5976">
        <v>5971</v>
      </c>
      <c r="B5976" s="7">
        <f>'BudgetSum 2-4'!G16</f>
        <v>0</v>
      </c>
      <c r="C5976" s="3">
        <f t="shared" si="165"/>
        <v>5971</v>
      </c>
      <c r="E5976" s="2" t="b">
        <f t="shared" ca="1" si="164"/>
        <v>1</v>
      </c>
      <c r="F5976" s="2" cm="1">
        <f t="array" aca="1" ref="F5976" ca="1">IF(G5976&lt;&gt;"",INDIRECT("'"&amp;G5976&amp;"'!"&amp;H5976),"")</f>
        <v>0</v>
      </c>
      <c r="G5976" s="1533" t="s">
        <v>6770</v>
      </c>
      <c r="H5976" s="2" t="s">
        <v>4282</v>
      </c>
    </row>
    <row r="5977" spans="1:11" x14ac:dyDescent="0.2">
      <c r="A5977" s="1">
        <v>5972</v>
      </c>
      <c r="D5977" s="4"/>
      <c r="E5977" s="2" t="b">
        <f t="shared" ca="1" si="164"/>
        <v>1</v>
      </c>
      <c r="F5977" s="2" t="str" cm="1">
        <f t="array" aca="1" ref="F5977" ca="1">IF(G5977&lt;&gt;"",INDIRECT("'"&amp;G5977&amp;"'!"&amp;H5977),"")</f>
        <v/>
      </c>
      <c r="G5977" s="1533"/>
      <c r="I5977" s="4"/>
      <c r="J5977" s="4"/>
      <c r="K5977" s="4"/>
    </row>
    <row r="5978" spans="1:11" x14ac:dyDescent="0.2">
      <c r="A5978" s="1">
        <v>5973</v>
      </c>
      <c r="D5978" s="4"/>
      <c r="E5978" s="2" t="b">
        <f t="shared" ca="1" si="164"/>
        <v>1</v>
      </c>
      <c r="F5978" s="2" t="str" cm="1">
        <f t="array" aca="1" ref="F5978" ca="1">IF(G5978&lt;&gt;"",INDIRECT("'"&amp;G5978&amp;"'!"&amp;H5978),"")</f>
        <v/>
      </c>
      <c r="G5978" s="1533"/>
      <c r="I5978" s="4"/>
      <c r="J5978" s="4"/>
      <c r="K5978" s="4"/>
    </row>
    <row r="5979" spans="1:11" x14ac:dyDescent="0.2">
      <c r="A5979" s="1">
        <v>5974</v>
      </c>
      <c r="E5979" s="2" t="b">
        <f t="shared" ca="1" si="164"/>
        <v>1</v>
      </c>
      <c r="F5979" s="2" t="str" cm="1">
        <f t="array" aca="1" ref="F5979" ca="1">IF(G5979&lt;&gt;"",INDIRECT("'"&amp;G5979&amp;"'!"&amp;H5979),"")</f>
        <v/>
      </c>
      <c r="G5979" s="1533"/>
    </row>
    <row r="5980" spans="1:11" x14ac:dyDescent="0.2">
      <c r="A5980" s="1">
        <v>5975</v>
      </c>
      <c r="E5980" s="2" t="b">
        <f t="shared" ca="1" si="164"/>
        <v>1</v>
      </c>
      <c r="F5980" s="2" t="str" cm="1">
        <f t="array" aca="1" ref="F5980" ca="1">IF(G5980&lt;&gt;"",INDIRECT("'"&amp;G5980&amp;"'!"&amp;H5980),"")</f>
        <v/>
      </c>
      <c r="G5980" s="1533"/>
    </row>
    <row r="5981" spans="1:11" x14ac:dyDescent="0.2">
      <c r="A5981" s="1">
        <v>5976</v>
      </c>
      <c r="E5981" s="2" t="b">
        <f t="shared" ca="1" si="164"/>
        <v>1</v>
      </c>
      <c r="F5981" s="2" t="str" cm="1">
        <f t="array" aca="1" ref="F5981" ca="1">IF(G5981&lt;&gt;"",INDIRECT("'"&amp;G5981&amp;"'!"&amp;H5981),"")</f>
        <v/>
      </c>
      <c r="G5981" s="1533"/>
    </row>
    <row r="5982" spans="1:11" x14ac:dyDescent="0.2">
      <c r="A5982">
        <v>5977</v>
      </c>
      <c r="B5982" s="7">
        <f>'BudgetSum 2-4'!J14</f>
        <v>385000</v>
      </c>
      <c r="C5982" s="3">
        <f t="shared" si="165"/>
        <v>-379023</v>
      </c>
      <c r="E5982" s="2" t="b">
        <f t="shared" ca="1" si="164"/>
        <v>1</v>
      </c>
      <c r="F5982" s="2" cm="1">
        <f t="array" aca="1" ref="F5982" ca="1">IF(G5982&lt;&gt;"",INDIRECT("'"&amp;G5982&amp;"'!"&amp;H5982),"")</f>
        <v>385000</v>
      </c>
      <c r="G5982" s="1533" t="s">
        <v>6770</v>
      </c>
      <c r="H5982" s="2" t="s">
        <v>5533</v>
      </c>
    </row>
    <row r="5983" spans="1:11" x14ac:dyDescent="0.2">
      <c r="A5983">
        <v>5978</v>
      </c>
      <c r="B5983" s="7">
        <f>'BudgetSum 2-4'!J45</f>
        <v>0</v>
      </c>
      <c r="C5983" s="3">
        <f t="shared" si="165"/>
        <v>5978</v>
      </c>
      <c r="E5983" s="2" t="b">
        <f t="shared" ca="1" si="164"/>
        <v>1</v>
      </c>
      <c r="F5983" s="2" cm="1">
        <f t="array" aca="1" ref="F5983" ca="1">IF(G5983&lt;&gt;"",INDIRECT("'"&amp;G5983&amp;"'!"&amp;H5983),"")</f>
        <v>0</v>
      </c>
      <c r="G5983" s="1533" t="s">
        <v>6770</v>
      </c>
      <c r="H5983" s="2" t="s">
        <v>5534</v>
      </c>
    </row>
    <row r="5984" spans="1:11" x14ac:dyDescent="0.2">
      <c r="A5984">
        <v>5979</v>
      </c>
      <c r="B5984" s="7">
        <f>'BudgetSum 2-4'!J53</f>
        <v>0</v>
      </c>
      <c r="C5984" s="3">
        <f t="shared" si="165"/>
        <v>5979</v>
      </c>
      <c r="E5984" s="2" t="b">
        <f t="shared" ca="1" si="164"/>
        <v>1</v>
      </c>
      <c r="F5984" s="2" cm="1">
        <f t="array" aca="1" ref="F5984" ca="1">IF(G5984&lt;&gt;"",INDIRECT("'"&amp;G5984&amp;"'!"&amp;H5984),"")</f>
        <v>0</v>
      </c>
      <c r="G5984" s="1533" t="s">
        <v>6770</v>
      </c>
      <c r="H5984" s="2" t="s">
        <v>5535</v>
      </c>
    </row>
    <row r="5985" spans="1:8" x14ac:dyDescent="0.2">
      <c r="A5985">
        <v>5980</v>
      </c>
      <c r="B5985" s="7">
        <f>'BudgetSum 2-4'!J3</f>
        <v>0</v>
      </c>
      <c r="C5985" s="3">
        <f t="shared" si="165"/>
        <v>5980</v>
      </c>
      <c r="D5985" s="3" t="s">
        <v>63</v>
      </c>
      <c r="E5985" s="2" t="b">
        <f t="shared" ca="1" si="164"/>
        <v>1</v>
      </c>
      <c r="F5985" s="2" cm="1">
        <f t="array" aca="1" ref="F5985" ca="1">IF(G5985&lt;&gt;"",INDIRECT("'"&amp;G5985&amp;"'!"&amp;H5985),"")</f>
        <v>0</v>
      </c>
      <c r="G5985" s="1533" t="s">
        <v>6770</v>
      </c>
      <c r="H5985" s="2" t="s">
        <v>5536</v>
      </c>
    </row>
    <row r="5986" spans="1:8" x14ac:dyDescent="0.2">
      <c r="A5986">
        <v>5981</v>
      </c>
      <c r="B5986" s="7">
        <f>'BudgetSum 2-4'!J5</f>
        <v>385000</v>
      </c>
      <c r="C5986" s="3">
        <f t="shared" si="165"/>
        <v>-379019</v>
      </c>
      <c r="D5986" s="3" t="s">
        <v>63</v>
      </c>
      <c r="E5986" s="2" t="b">
        <f t="shared" ca="1" si="164"/>
        <v>1</v>
      </c>
      <c r="F5986" s="2" cm="1">
        <f t="array" aca="1" ref="F5986" ca="1">IF(G5986&lt;&gt;"",INDIRECT("'"&amp;G5986&amp;"'!"&amp;H5986),"")</f>
        <v>385000</v>
      </c>
      <c r="G5986" s="1533" t="s">
        <v>6770</v>
      </c>
      <c r="H5986" s="2" t="s">
        <v>5537</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33" t="s">
        <v>6770</v>
      </c>
      <c r="H5987" s="2" t="s">
        <v>5538</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33" t="s">
        <v>6770</v>
      </c>
      <c r="H5988" s="2" t="s">
        <v>5539</v>
      </c>
    </row>
    <row r="5989" spans="1:8" x14ac:dyDescent="0.2">
      <c r="A5989">
        <v>5984</v>
      </c>
      <c r="B5989" s="7">
        <f>'BudgetSum 2-4'!J9</f>
        <v>385000</v>
      </c>
      <c r="C5989" s="3">
        <f t="shared" si="165"/>
        <v>-379016</v>
      </c>
      <c r="D5989" s="3" t="s">
        <v>63</v>
      </c>
      <c r="E5989" s="2" t="b">
        <f t="shared" ca="1" si="164"/>
        <v>1</v>
      </c>
      <c r="F5989" s="2" cm="1">
        <f t="array" aca="1" ref="F5989" ca="1">IF(G5989&lt;&gt;"",INDIRECT("'"&amp;G5989&amp;"'!"&amp;H5989),"")</f>
        <v>385000</v>
      </c>
      <c r="G5989" s="1533" t="s">
        <v>6770</v>
      </c>
      <c r="H5989" s="2" t="s">
        <v>5540</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33" t="s">
        <v>6770</v>
      </c>
      <c r="H5990" s="2" t="s">
        <v>5541</v>
      </c>
    </row>
    <row r="5991" spans="1:8" x14ac:dyDescent="0.2">
      <c r="A5991">
        <v>5986</v>
      </c>
      <c r="B5991" s="7">
        <f>'BudgetSum 2-4'!J11</f>
        <v>385000</v>
      </c>
      <c r="C5991" s="3">
        <f t="shared" si="165"/>
        <v>-379014</v>
      </c>
      <c r="D5991" s="3" t="s">
        <v>63</v>
      </c>
      <c r="E5991" s="2" t="b">
        <f t="shared" ca="1" si="164"/>
        <v>1</v>
      </c>
      <c r="F5991" s="2" cm="1">
        <f t="array" aca="1" ref="F5991" ca="1">IF(G5991&lt;&gt;"",INDIRECT("'"&amp;G5991&amp;"'!"&amp;H5991),"")</f>
        <v>385000</v>
      </c>
      <c r="G5991" s="1533" t="s">
        <v>6770</v>
      </c>
      <c r="H5991" s="2" t="s">
        <v>5542</v>
      </c>
    </row>
    <row r="5992" spans="1:8" x14ac:dyDescent="0.2">
      <c r="A5992" s="1">
        <v>5987</v>
      </c>
      <c r="D5992" s="3" t="s">
        <v>775</v>
      </c>
      <c r="E5992" s="2" t="b">
        <f t="shared" ca="1" si="164"/>
        <v>1</v>
      </c>
      <c r="F5992" s="2" t="str" cm="1">
        <f t="array" aca="1" ref="F5992" ca="1">IF(G5992&lt;&gt;"",INDIRECT("'"&amp;G5992&amp;"'!"&amp;H5992),"")</f>
        <v/>
      </c>
      <c r="G5992" s="1533"/>
    </row>
    <row r="5993" spans="1:8" x14ac:dyDescent="0.2">
      <c r="A5993">
        <v>5988</v>
      </c>
      <c r="B5993" s="7">
        <f>'BudgetSum 2-4'!J19</f>
        <v>385000</v>
      </c>
      <c r="C5993" s="3">
        <f t="shared" si="165"/>
        <v>-379012</v>
      </c>
      <c r="D5993" s="3" t="s">
        <v>63</v>
      </c>
      <c r="E5993" s="2" t="b">
        <f t="shared" ca="1" si="164"/>
        <v>1</v>
      </c>
      <c r="F5993" s="2" cm="1">
        <f t="array" aca="1" ref="F5993" ca="1">IF(G5993&lt;&gt;"",INDIRECT("'"&amp;G5993&amp;"'!"&amp;H5993),"")</f>
        <v>385000</v>
      </c>
      <c r="G5993" s="1533" t="s">
        <v>6770</v>
      </c>
      <c r="H5993" s="2" t="s">
        <v>5543</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33" t="s">
        <v>6770</v>
      </c>
      <c r="H5994" s="2" t="s">
        <v>5544</v>
      </c>
    </row>
    <row r="5995" spans="1:8" x14ac:dyDescent="0.2">
      <c r="A5995">
        <v>5990</v>
      </c>
      <c r="B5995" s="7">
        <f>'BudgetSum 2-4'!J21</f>
        <v>385000</v>
      </c>
      <c r="C5995" s="3">
        <f t="shared" si="165"/>
        <v>-379010</v>
      </c>
      <c r="D5995" s="3" t="s">
        <v>63</v>
      </c>
      <c r="E5995" s="2" t="b">
        <f t="shared" ca="1" si="164"/>
        <v>1</v>
      </c>
      <c r="F5995" s="2" cm="1">
        <f t="array" aca="1" ref="F5995" ca="1">IF(G5995&lt;&gt;"",INDIRECT("'"&amp;G5995&amp;"'!"&amp;H5995),"")</f>
        <v>385000</v>
      </c>
      <c r="G5995" s="1533" t="s">
        <v>6770</v>
      </c>
      <c r="H5995" s="2" t="s">
        <v>5545</v>
      </c>
    </row>
    <row r="5996" spans="1:8" x14ac:dyDescent="0.2">
      <c r="A5996">
        <v>5991</v>
      </c>
      <c r="B5996" s="7">
        <f>'BudgetSum 2-4'!J22</f>
        <v>0</v>
      </c>
      <c r="C5996" s="3">
        <f t="shared" si="165"/>
        <v>5991</v>
      </c>
      <c r="D5996" s="3" t="s">
        <v>63</v>
      </c>
      <c r="E5996" s="2" t="b">
        <f t="shared" ca="1" si="164"/>
        <v>1</v>
      </c>
      <c r="F5996" s="2" cm="1">
        <f t="array" aca="1" ref="F5996" ca="1">IF(G5996&lt;&gt;"",INDIRECT("'"&amp;G5996&amp;"'!"&amp;H5996),"")</f>
        <v>0</v>
      </c>
      <c r="G5996" s="1533" t="s">
        <v>6770</v>
      </c>
      <c r="H5996" s="2" t="s">
        <v>5546</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33" t="s">
        <v>6770</v>
      </c>
      <c r="H5997" s="2" t="s">
        <v>5547</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33" t="s">
        <v>6770</v>
      </c>
      <c r="H5998" s="2" t="s">
        <v>5548</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33" t="s">
        <v>6770</v>
      </c>
      <c r="H5999" s="2" t="s">
        <v>5549</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33" t="s">
        <v>6770</v>
      </c>
      <c r="H6000" s="2" t="s">
        <v>5550</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33" t="s">
        <v>6770</v>
      </c>
      <c r="H6001" s="2" t="s">
        <v>5551</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33" t="s">
        <v>6770</v>
      </c>
      <c r="H6002" s="2" t="s">
        <v>5552</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33" t="s">
        <v>6770</v>
      </c>
      <c r="H6003" s="2" t="s">
        <v>4423</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33" t="s">
        <v>6770</v>
      </c>
      <c r="H6004" s="2" t="s">
        <v>4424</v>
      </c>
    </row>
    <row r="6005" spans="1:8" x14ac:dyDescent="0.2">
      <c r="A6005">
        <v>6000</v>
      </c>
      <c r="B6005" s="7">
        <f>'BudgetSum 2-4'!E41</f>
        <v>970000</v>
      </c>
      <c r="C6005" s="3">
        <f t="shared" si="165"/>
        <v>-964000</v>
      </c>
      <c r="D6005" s="3" t="s">
        <v>63</v>
      </c>
      <c r="E6005" s="2" t="b">
        <f t="shared" ca="1" si="164"/>
        <v>1</v>
      </c>
      <c r="F6005" s="2" cm="1">
        <f t="array" aca="1" ref="F6005" ca="1">IF(G6005&lt;&gt;"",INDIRECT("'"&amp;G6005&amp;"'!"&amp;H6005),"")</f>
        <v>970000</v>
      </c>
      <c r="G6005" s="1533" t="s">
        <v>6770</v>
      </c>
      <c r="H6005" s="2" t="s">
        <v>4425</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33" t="s">
        <v>6770</v>
      </c>
      <c r="H6006" s="2" t="s">
        <v>4426</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33" t="s">
        <v>6770</v>
      </c>
      <c r="H6007" s="2" t="s">
        <v>4353</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33" t="s">
        <v>6770</v>
      </c>
      <c r="H6008" s="2" t="s">
        <v>4390</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33" t="s">
        <v>6770</v>
      </c>
      <c r="H6009" s="2" t="s">
        <v>4428</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33" t="s">
        <v>6770</v>
      </c>
      <c r="H6010" s="2" t="s">
        <v>4465</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33" t="s">
        <v>6770</v>
      </c>
      <c r="H6011" s="2" t="s">
        <v>4503</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33" t="s">
        <v>6770</v>
      </c>
      <c r="H6012" s="2" t="s">
        <v>4539</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33" t="s">
        <v>6770</v>
      </c>
      <c r="H6013" s="2" t="s">
        <v>4540</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33" t="s">
        <v>6770</v>
      </c>
      <c r="H6014" s="2" t="s">
        <v>4583</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33" t="s">
        <v>6770</v>
      </c>
      <c r="H6015" s="2" t="s">
        <v>5553</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33" t="s">
        <v>6770</v>
      </c>
      <c r="H6016" s="2" t="s">
        <v>4361</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33" t="s">
        <v>6770</v>
      </c>
      <c r="H6017" s="2" t="s">
        <v>4398</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33" t="s">
        <v>6770</v>
      </c>
      <c r="H6018" s="2" t="s">
        <v>4548</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33" t="s">
        <v>6770</v>
      </c>
      <c r="H6019" s="2" t="s">
        <v>4364</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33" t="s">
        <v>6770</v>
      </c>
      <c r="H6020" s="2" t="s">
        <v>4401</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33" t="s">
        <v>6770</v>
      </c>
      <c r="H6021" s="2" t="s">
        <v>4551</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33" t="s">
        <v>6770</v>
      </c>
      <c r="H6022" s="2" t="s">
        <v>4368</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33" t="s">
        <v>6770</v>
      </c>
      <c r="H6023" s="2" t="s">
        <v>4405</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33" t="s">
        <v>6770</v>
      </c>
      <c r="H6024" s="2" t="s">
        <v>4371</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33" t="s">
        <v>6770</v>
      </c>
      <c r="H6025" s="2" t="s">
        <v>4408</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33" t="s">
        <v>6770</v>
      </c>
      <c r="H6026" s="2" t="s">
        <v>4375</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33" t="s">
        <v>6770</v>
      </c>
      <c r="H6027" s="2" t="s">
        <v>4412</v>
      </c>
      <c r="S6027" s="8"/>
    </row>
    <row r="6028" spans="1:19" x14ac:dyDescent="0.2">
      <c r="A6028" s="1">
        <v>6023</v>
      </c>
      <c r="D6028" s="3" t="s">
        <v>63</v>
      </c>
      <c r="E6028" s="2" t="b">
        <f t="shared" ca="1" si="166"/>
        <v>1</v>
      </c>
      <c r="F6028" s="2" t="str" cm="1">
        <f t="array" aca="1" ref="F6028" ca="1">IF(G6028&lt;&gt;"",INDIRECT("'"&amp;G6028&amp;"'!"&amp;H6028),"")</f>
        <v/>
      </c>
      <c r="G6028" s="1533"/>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33" t="s">
        <v>6770</v>
      </c>
      <c r="H6029" s="2" t="s">
        <v>4379</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33" t="s">
        <v>6770</v>
      </c>
      <c r="H6030" s="2" t="s">
        <v>4416</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33" t="s">
        <v>6770</v>
      </c>
      <c r="H6031" s="2" t="s">
        <v>4491</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33" t="s">
        <v>6770</v>
      </c>
      <c r="H6032" s="2" t="s">
        <v>4529</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33" t="s">
        <v>6770</v>
      </c>
      <c r="H6033" s="2" t="s">
        <v>4566</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33" t="s">
        <v>6770</v>
      </c>
      <c r="H6034" s="2" t="s">
        <v>4609</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33" t="s">
        <v>6770</v>
      </c>
      <c r="H6035" s="2" t="s">
        <v>5554</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33" t="s">
        <v>6770</v>
      </c>
      <c r="H6036" s="2" t="s">
        <v>5555</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33" t="s">
        <v>6770</v>
      </c>
      <c r="H6037" s="2" t="s">
        <v>5556</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33" t="s">
        <v>6770</v>
      </c>
      <c r="H6038" s="2" t="s">
        <v>5557</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33" t="s">
        <v>6770</v>
      </c>
      <c r="H6039" s="2" t="s">
        <v>5558</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33" t="s">
        <v>6770</v>
      </c>
      <c r="H6040" s="2" t="s">
        <v>5559</v>
      </c>
    </row>
    <row r="6041" spans="1:19" x14ac:dyDescent="0.2">
      <c r="A6041">
        <v>6036</v>
      </c>
      <c r="B6041" s="7">
        <f>'BudgetSum 2-4'!J81</f>
        <v>0</v>
      </c>
      <c r="C6041" s="3">
        <f t="shared" si="167"/>
        <v>6036</v>
      </c>
      <c r="D6041" s="3" t="s">
        <v>63</v>
      </c>
      <c r="E6041" s="2" t="b">
        <f t="shared" ca="1" si="166"/>
        <v>1</v>
      </c>
      <c r="F6041" s="2" cm="1">
        <f t="array" aca="1" ref="F6041" ca="1">IF(G6041&lt;&gt;"",INDIRECT("'"&amp;G6041&amp;"'!"&amp;H6041),"")</f>
        <v>0</v>
      </c>
      <c r="G6041" s="1533" t="s">
        <v>6770</v>
      </c>
      <c r="H6041" s="2" t="s">
        <v>5560</v>
      </c>
    </row>
    <row r="6042" spans="1:19" x14ac:dyDescent="0.2">
      <c r="A6042">
        <v>6037</v>
      </c>
      <c r="B6042" s="8">
        <f>'CashSum 5'!J3</f>
        <v>0</v>
      </c>
      <c r="C6042" s="3">
        <f t="shared" si="167"/>
        <v>6037</v>
      </c>
      <c r="D6042" s="3" t="s">
        <v>63</v>
      </c>
      <c r="E6042" s="2" t="b">
        <f t="shared" ca="1" si="166"/>
        <v>1</v>
      </c>
      <c r="F6042" s="2" cm="1">
        <f t="array" aca="1" ref="F6042" ca="1">IF(G6042&lt;&gt;"",INDIRECT("'"&amp;G6042&amp;"'!"&amp;H6042),"")</f>
        <v>0</v>
      </c>
      <c r="G6042" s="1533" t="s">
        <v>6771</v>
      </c>
      <c r="H6042" s="2" t="s">
        <v>5536</v>
      </c>
      <c r="S6042" s="8"/>
    </row>
    <row r="6043" spans="1:19" x14ac:dyDescent="0.2">
      <c r="A6043">
        <v>6038</v>
      </c>
      <c r="B6043" s="8">
        <f>'CashSum 5'!J4</f>
        <v>385000</v>
      </c>
      <c r="C6043" s="3">
        <f t="shared" si="167"/>
        <v>-378962</v>
      </c>
      <c r="D6043" s="3" t="s">
        <v>63</v>
      </c>
      <c r="E6043" s="2" t="b">
        <f t="shared" ca="1" si="166"/>
        <v>1</v>
      </c>
      <c r="F6043" s="2" cm="1">
        <f t="array" aca="1" ref="F6043" ca="1">IF(G6043&lt;&gt;"",INDIRECT("'"&amp;G6043&amp;"'!"&amp;H6043),"")</f>
        <v>385000</v>
      </c>
      <c r="G6043" s="1533" t="s">
        <v>6771</v>
      </c>
      <c r="H6043" s="2" t="s">
        <v>5561</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33" t="s">
        <v>6771</v>
      </c>
      <c r="H6044" s="2" t="s">
        <v>5057</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33" t="s">
        <v>6771</v>
      </c>
      <c r="H6045" s="2" t="s">
        <v>5058</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33" t="s">
        <v>6771</v>
      </c>
      <c r="H6046" s="2" t="s">
        <v>5562</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33" t="s">
        <v>6771</v>
      </c>
      <c r="H6047" s="2" t="s">
        <v>5048</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33" t="s">
        <v>6771</v>
      </c>
      <c r="H6048" s="2" t="s">
        <v>4891</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33" t="s">
        <v>6771</v>
      </c>
      <c r="H6049" s="2" t="s">
        <v>4895</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33" t="s">
        <v>6771</v>
      </c>
      <c r="H6050" s="2" t="s">
        <v>5539</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33" t="s">
        <v>6771</v>
      </c>
      <c r="H6051" s="2" t="s">
        <v>4899</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33" t="s">
        <v>6771</v>
      </c>
      <c r="H6052" s="2" t="s">
        <v>4892</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33" t="s">
        <v>6771</v>
      </c>
      <c r="H6053" s="2" t="s">
        <v>4896</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33" t="s">
        <v>6771</v>
      </c>
      <c r="H6054" s="2" t="s">
        <v>5541</v>
      </c>
      <c r="S6054" s="8"/>
    </row>
    <row r="6055" spans="1:19" x14ac:dyDescent="0.2">
      <c r="A6055">
        <v>6050</v>
      </c>
      <c r="B6055" s="8">
        <f>'CashSum 5'!J11</f>
        <v>385000</v>
      </c>
      <c r="C6055" s="3">
        <f t="shared" si="167"/>
        <v>-378950</v>
      </c>
      <c r="D6055" s="3" t="s">
        <v>63</v>
      </c>
      <c r="E6055" s="2" t="b">
        <f t="shared" ca="1" si="166"/>
        <v>1</v>
      </c>
      <c r="F6055" s="2" cm="1">
        <f t="array" aca="1" ref="F6055" ca="1">IF(G6055&lt;&gt;"",INDIRECT("'"&amp;G6055&amp;"'!"&amp;H6055),"")</f>
        <v>385000</v>
      </c>
      <c r="G6055" s="1533" t="s">
        <v>6771</v>
      </c>
      <c r="H6055" s="2" t="s">
        <v>5542</v>
      </c>
      <c r="S6055" s="8"/>
    </row>
    <row r="6056" spans="1:19" x14ac:dyDescent="0.2">
      <c r="A6056">
        <v>6051</v>
      </c>
      <c r="B6056" s="8">
        <f>'CashSum 5'!J12</f>
        <v>385000</v>
      </c>
      <c r="C6056" s="3">
        <f t="shared" si="167"/>
        <v>-378949</v>
      </c>
      <c r="D6056" s="3" t="s">
        <v>63</v>
      </c>
      <c r="E6056" s="2" t="b">
        <f t="shared" ca="1" si="166"/>
        <v>1</v>
      </c>
      <c r="F6056" s="2" cm="1">
        <f t="array" aca="1" ref="F6056" ca="1">IF(G6056&lt;&gt;"",INDIRECT("'"&amp;G6056&amp;"'!"&amp;H6056),"")</f>
        <v>385000</v>
      </c>
      <c r="G6056" s="1533" t="s">
        <v>6771</v>
      </c>
      <c r="H6056" s="2" t="s">
        <v>5563</v>
      </c>
      <c r="S6056" s="8"/>
    </row>
    <row r="6057" spans="1:19" x14ac:dyDescent="0.2">
      <c r="A6057">
        <v>6052</v>
      </c>
      <c r="B6057" s="8">
        <f>'CashSum 5'!J13</f>
        <v>385000</v>
      </c>
      <c r="C6057" s="3">
        <f t="shared" si="167"/>
        <v>-378948</v>
      </c>
      <c r="D6057" s="3" t="s">
        <v>63</v>
      </c>
      <c r="E6057" s="2" t="b">
        <f t="shared" ca="1" si="166"/>
        <v>1</v>
      </c>
      <c r="F6057" s="2" cm="1">
        <f t="array" aca="1" ref="F6057" ca="1">IF(G6057&lt;&gt;"",INDIRECT("'"&amp;G6057&amp;"'!"&amp;H6057),"")</f>
        <v>385000</v>
      </c>
      <c r="G6057" s="1533" t="s">
        <v>6771</v>
      </c>
      <c r="H6057" s="2" t="s">
        <v>5564</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33" t="s">
        <v>6771</v>
      </c>
      <c r="H6058" s="2" t="s">
        <v>5565</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33" t="s">
        <v>6771</v>
      </c>
      <c r="H6059" s="2" t="s">
        <v>5566</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33" t="s">
        <v>6771</v>
      </c>
      <c r="H6060" s="2" t="s">
        <v>5543</v>
      </c>
      <c r="S6060" s="8"/>
    </row>
    <row r="6061" spans="1:19" x14ac:dyDescent="0.2">
      <c r="A6061">
        <v>6056</v>
      </c>
      <c r="B6061" s="8">
        <f>'CashSum 5'!J20</f>
        <v>385000</v>
      </c>
      <c r="C6061" s="3">
        <f t="shared" si="167"/>
        <v>-378944</v>
      </c>
      <c r="D6061" s="3" t="s">
        <v>63</v>
      </c>
      <c r="E6061" s="2" t="b">
        <f t="shared" ca="1" si="166"/>
        <v>1</v>
      </c>
      <c r="F6061" s="2" cm="1">
        <f t="array" aca="1" ref="F6061" ca="1">IF(G6061&lt;&gt;"",INDIRECT("'"&amp;G6061&amp;"'!"&amp;H6061),"")</f>
        <v>385000</v>
      </c>
      <c r="G6061" s="1533" t="s">
        <v>6771</v>
      </c>
      <c r="H6061" s="2" t="s">
        <v>5544</v>
      </c>
      <c r="S6061" s="8"/>
    </row>
    <row r="6062" spans="1:19" x14ac:dyDescent="0.2">
      <c r="A6062">
        <v>6057</v>
      </c>
      <c r="B6062" s="8">
        <f>'CashSum 5'!J21</f>
        <v>0</v>
      </c>
      <c r="C6062" s="3">
        <f t="shared" si="167"/>
        <v>6057</v>
      </c>
      <c r="D6062" s="3" t="s">
        <v>63</v>
      </c>
      <c r="E6062" s="2" t="b">
        <f t="shared" ca="1" si="166"/>
        <v>1</v>
      </c>
      <c r="F6062" s="2" cm="1">
        <f t="array" aca="1" ref="F6062" ca="1">IF(G6062&lt;&gt;"",INDIRECT("'"&amp;G6062&amp;"'!"&amp;H6062),"")</f>
        <v>0</v>
      </c>
      <c r="G6062" s="1533" t="s">
        <v>6771</v>
      </c>
      <c r="H6062" s="2" t="s">
        <v>5545</v>
      </c>
      <c r="S6062" s="8"/>
    </row>
    <row r="6063" spans="1:19" x14ac:dyDescent="0.2">
      <c r="A6063">
        <v>6058</v>
      </c>
      <c r="B6063" s="7">
        <f>'EstRev 6-11'!J5</f>
        <v>385000</v>
      </c>
      <c r="C6063" s="3">
        <f t="shared" si="167"/>
        <v>-378942</v>
      </c>
      <c r="D6063" s="3" t="s">
        <v>63</v>
      </c>
      <c r="E6063" s="2" t="b">
        <f t="shared" ca="1" si="166"/>
        <v>1</v>
      </c>
      <c r="F6063" s="2" cm="1">
        <f t="array" aca="1" ref="F6063" ca="1">IF(G6063&lt;&gt;"",INDIRECT("'"&amp;G6063&amp;"'!"&amp;H6063),"")</f>
        <v>385000</v>
      </c>
      <c r="G6063" s="1533" t="s">
        <v>6773</v>
      </c>
      <c r="H6063" s="2" t="s">
        <v>5537</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33" t="s">
        <v>6773</v>
      </c>
      <c r="H6064" s="2" t="s">
        <v>4902</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33" t="s">
        <v>6773</v>
      </c>
      <c r="H6065" s="2" t="s">
        <v>4904</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33" t="s">
        <v>6773</v>
      </c>
      <c r="H6066" s="2" t="s">
        <v>5542</v>
      </c>
    </row>
    <row r="6067" spans="1:8" x14ac:dyDescent="0.2">
      <c r="A6067">
        <v>6062</v>
      </c>
      <c r="B6067" s="7">
        <f>'EstRev 6-11'!J12</f>
        <v>385000</v>
      </c>
      <c r="C6067" s="3">
        <f t="shared" si="167"/>
        <v>-378938</v>
      </c>
      <c r="D6067" s="3" t="s">
        <v>63</v>
      </c>
      <c r="E6067" s="2" t="b">
        <f t="shared" ca="1" si="166"/>
        <v>1</v>
      </c>
      <c r="F6067" s="2" cm="1">
        <f t="array" aca="1" ref="F6067" ca="1">IF(G6067&lt;&gt;"",INDIRECT("'"&amp;G6067&amp;"'!"&amp;H6067),"")</f>
        <v>385000</v>
      </c>
      <c r="G6067" s="1533" t="s">
        <v>6773</v>
      </c>
      <c r="H6067" s="2" t="s">
        <v>5563</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33" t="s">
        <v>6773</v>
      </c>
      <c r="H6068" s="2" t="s">
        <v>5533</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33" t="s">
        <v>6773</v>
      </c>
      <c r="H6069" s="2" t="s">
        <v>5567</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33" t="s">
        <v>6773</v>
      </c>
      <c r="H6070" s="2" t="s">
        <v>5565</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33" t="s">
        <v>6773</v>
      </c>
      <c r="H6071" s="2" t="s">
        <v>5566</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33" t="s">
        <v>6773</v>
      </c>
      <c r="H6072" s="2" t="s">
        <v>4329</v>
      </c>
    </row>
    <row r="6073" spans="1:8" x14ac:dyDescent="0.2">
      <c r="A6073">
        <v>6068</v>
      </c>
      <c r="B6073" s="7">
        <f>'EstRev 6-11'!C23</f>
        <v>65000</v>
      </c>
      <c r="C6073" s="3">
        <f t="shared" si="167"/>
        <v>-58932</v>
      </c>
      <c r="D6073" s="3" t="s">
        <v>63</v>
      </c>
      <c r="E6073" s="2" t="b">
        <f t="shared" ca="1" si="166"/>
        <v>1</v>
      </c>
      <c r="F6073" s="2" cm="1">
        <f t="array" aca="1" ref="F6073" ca="1">IF(G6073&lt;&gt;"",INDIRECT("'"&amp;G6073&amp;"'!"&amp;H6073),"")</f>
        <v>65000</v>
      </c>
      <c r="G6073" s="1533" t="s">
        <v>6773</v>
      </c>
      <c r="H6073" s="2" t="s">
        <v>5568</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33" t="s">
        <v>6773</v>
      </c>
      <c r="H6074" s="2" t="s">
        <v>5569</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33" t="s">
        <v>6773</v>
      </c>
      <c r="H6075" s="2" t="s">
        <v>5570</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33" t="s">
        <v>6773</v>
      </c>
      <c r="H6076" s="2" t="s">
        <v>4332</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33" t="s">
        <v>6773</v>
      </c>
      <c r="H6077" s="2" t="s">
        <v>4348</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33" t="s">
        <v>6773</v>
      </c>
      <c r="H6078" s="2" t="s">
        <v>4466</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33" t="s">
        <v>6773</v>
      </c>
      <c r="H6079" s="2" t="s">
        <v>5571</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33" t="s">
        <v>6773</v>
      </c>
      <c r="H6080" s="2" t="s">
        <v>5572</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33" t="s">
        <v>6773</v>
      </c>
      <c r="H6081" s="2" t="s">
        <v>4474</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33" t="s">
        <v>6773</v>
      </c>
      <c r="H6082" s="2" t="s">
        <v>4477</v>
      </c>
    </row>
    <row r="6083" spans="1:8" x14ac:dyDescent="0.2">
      <c r="A6083">
        <v>6078</v>
      </c>
      <c r="B6083" s="7">
        <f>'EstRev 6-11'!J65</f>
        <v>0</v>
      </c>
      <c r="C6083" s="3">
        <f t="shared" si="167"/>
        <v>6078</v>
      </c>
      <c r="D6083" s="3" t="s">
        <v>63</v>
      </c>
      <c r="E6083" s="2" t="b">
        <f t="shared" ca="1" si="168"/>
        <v>1</v>
      </c>
      <c r="F6083" s="2" cm="1">
        <f t="array" aca="1" ref="F6083" ca="1">IF(G6083&lt;&gt;"",INDIRECT("'"&amp;G6083&amp;"'!"&amp;H6083),"")</f>
        <v>0</v>
      </c>
      <c r="G6083" s="1533" t="s">
        <v>6773</v>
      </c>
      <c r="H6083" s="2" t="s">
        <v>5573</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33" t="s">
        <v>6773</v>
      </c>
      <c r="H6084" s="2" t="s">
        <v>5574</v>
      </c>
    </row>
    <row r="6085" spans="1:8" x14ac:dyDescent="0.2">
      <c r="A6085">
        <v>6080</v>
      </c>
      <c r="B6085" s="7">
        <f>'EstRev 6-11'!J67</f>
        <v>0</v>
      </c>
      <c r="C6085" s="3">
        <f t="shared" si="167"/>
        <v>6080</v>
      </c>
      <c r="D6085" s="3" t="s">
        <v>63</v>
      </c>
      <c r="E6085" s="2" t="b">
        <f t="shared" ca="1" si="168"/>
        <v>1</v>
      </c>
      <c r="F6085" s="2" cm="1">
        <f t="array" aca="1" ref="F6085" ca="1">IF(G6085&lt;&gt;"",INDIRECT("'"&amp;G6085&amp;"'!"&amp;H6085),"")</f>
        <v>0</v>
      </c>
      <c r="G6085" s="1533" t="s">
        <v>6773</v>
      </c>
      <c r="H6085" s="2" t="s">
        <v>5575</v>
      </c>
    </row>
    <row r="6086" spans="1:8" x14ac:dyDescent="0.2">
      <c r="A6086">
        <v>6081</v>
      </c>
      <c r="B6086" s="7">
        <f>'EstRev 6-11'!C99</f>
        <v>140000</v>
      </c>
      <c r="C6086" s="3">
        <f t="shared" si="167"/>
        <v>-133919</v>
      </c>
      <c r="D6086" s="3" t="s">
        <v>63</v>
      </c>
      <c r="E6086" s="2" t="b">
        <f t="shared" ca="1" si="168"/>
        <v>1</v>
      </c>
      <c r="F6086" s="2" cm="1">
        <f t="array" aca="1" ref="F6086" ca="1">IF(G6086&lt;&gt;"",INDIRECT("'"&amp;G6086&amp;"'!"&amp;H6086),"")</f>
        <v>140000</v>
      </c>
      <c r="G6086" s="1533" t="s">
        <v>6773</v>
      </c>
      <c r="H6086" s="2" t="s">
        <v>5576</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33" t="s">
        <v>6773</v>
      </c>
      <c r="H6087" s="2" t="s">
        <v>5577</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33" t="s">
        <v>6773</v>
      </c>
      <c r="H6088" s="2" t="s">
        <v>5578</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33" t="s">
        <v>6773</v>
      </c>
      <c r="H6089" s="2" t="s">
        <v>5579</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33" t="s">
        <v>6773</v>
      </c>
      <c r="H6090" s="2" t="s">
        <v>5580</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33" t="s">
        <v>6773</v>
      </c>
      <c r="H6091" s="2" t="s">
        <v>5581</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33" t="s">
        <v>6773</v>
      </c>
      <c r="H6092" s="2" t="s">
        <v>5582</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33" t="s">
        <v>6773</v>
      </c>
      <c r="H6093" s="2" t="s">
        <v>5583</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33" t="s">
        <v>6773</v>
      </c>
      <c r="H6094" s="2" t="s">
        <v>5584</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33" t="s">
        <v>6773</v>
      </c>
      <c r="H6095" s="2" t="s">
        <v>5585</v>
      </c>
    </row>
    <row r="6096" spans="1:8" x14ac:dyDescent="0.2">
      <c r="A6096">
        <v>6091</v>
      </c>
      <c r="B6096" s="7">
        <f>'EstRev 6-11'!C102</f>
        <v>0</v>
      </c>
      <c r="C6096" s="3">
        <f t="shared" si="169"/>
        <v>6091</v>
      </c>
      <c r="D6096" s="3" t="s">
        <v>63</v>
      </c>
      <c r="E6096" s="2" t="b">
        <f t="shared" ca="1" si="168"/>
        <v>1</v>
      </c>
      <c r="F6096" s="2" cm="1">
        <f t="array" aca="1" ref="F6096" ca="1">IF(G6096&lt;&gt;"",INDIRECT("'"&amp;G6096&amp;"'!"&amp;H6096),"")</f>
        <v>0</v>
      </c>
      <c r="G6096" s="1533" t="s">
        <v>6773</v>
      </c>
      <c r="H6096" s="2" t="s">
        <v>5586</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33" t="s">
        <v>6773</v>
      </c>
      <c r="H6097" s="2" t="s">
        <v>5587</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33" t="s">
        <v>6773</v>
      </c>
      <c r="H6098" s="2" t="s">
        <v>5588</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33" t="s">
        <v>6773</v>
      </c>
      <c r="H6099" s="2" t="s">
        <v>5589</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33" t="s">
        <v>6773</v>
      </c>
      <c r="H6100" s="2" t="s">
        <v>5590</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33" t="s">
        <v>6773</v>
      </c>
      <c r="H6101" s="2" t="s">
        <v>5591</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33" t="s">
        <v>6773</v>
      </c>
      <c r="H6102" s="2" t="s">
        <v>5592</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33" t="s">
        <v>6773</v>
      </c>
      <c r="H6103" s="2" t="s">
        <v>5593</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33" t="s">
        <v>6773</v>
      </c>
      <c r="H6104" s="2" t="s">
        <v>4879</v>
      </c>
    </row>
    <row r="6105" spans="1:8" x14ac:dyDescent="0.2">
      <c r="A6105">
        <v>6100</v>
      </c>
      <c r="B6105" s="7">
        <f>'EstRev 6-11'!C103</f>
        <v>150000</v>
      </c>
      <c r="C6105" s="3">
        <f t="shared" si="169"/>
        <v>-143900</v>
      </c>
      <c r="D6105" s="3" t="s">
        <v>63</v>
      </c>
      <c r="E6105" s="2" t="b">
        <f t="shared" ca="1" si="168"/>
        <v>1</v>
      </c>
      <c r="F6105" s="2" cm="1">
        <f t="array" aca="1" ref="F6105" ca="1">IF(G6105&lt;&gt;"",INDIRECT("'"&amp;G6105&amp;"'!"&amp;H6105),"")</f>
        <v>150000</v>
      </c>
      <c r="G6105" s="1533" t="s">
        <v>6773</v>
      </c>
      <c r="H6105" s="2" t="s">
        <v>5594</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33" t="s">
        <v>6773</v>
      </c>
      <c r="H6106" s="2" t="s">
        <v>5595</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33" t="s">
        <v>6773</v>
      </c>
      <c r="H6107" s="2" t="s">
        <v>5596</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33" t="s">
        <v>6773</v>
      </c>
      <c r="H6108" s="2" t="s">
        <v>4924</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33" t="s">
        <v>6773</v>
      </c>
      <c r="H6109" s="2" t="s">
        <v>5597</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33" t="s">
        <v>6773</v>
      </c>
      <c r="H6110" s="2" t="s">
        <v>5598</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33" t="s">
        <v>6773</v>
      </c>
      <c r="H6111" s="2" t="s">
        <v>4567</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33" t="s">
        <v>6773</v>
      </c>
      <c r="H6112" s="2" t="s">
        <v>5599</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33" t="s">
        <v>6773</v>
      </c>
      <c r="H6113" s="2" t="s">
        <v>5600</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33" t="s">
        <v>6773</v>
      </c>
      <c r="H6114" s="2" t="s">
        <v>4610</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33" t="s">
        <v>6773</v>
      </c>
      <c r="H6115" s="2" t="s">
        <v>5601</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33" t="s">
        <v>6773</v>
      </c>
      <c r="H6116" s="2" t="s">
        <v>5602</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33" t="s">
        <v>6773</v>
      </c>
      <c r="H6117" s="2" t="s">
        <v>5603</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33" t="s">
        <v>6773</v>
      </c>
      <c r="H6118" s="2" t="s">
        <v>5604</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33" t="s">
        <v>6773</v>
      </c>
      <c r="H6119" s="2" t="s">
        <v>5605</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33" t="s">
        <v>6773</v>
      </c>
      <c r="H6120" s="2" t="s">
        <v>4569</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33" t="s">
        <v>6773</v>
      </c>
      <c r="H6121" s="2" t="s">
        <v>5606</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33" t="s">
        <v>6773</v>
      </c>
      <c r="H6122" s="2" t="s">
        <v>4612</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33" t="s">
        <v>6773</v>
      </c>
      <c r="H6123" s="2" t="s">
        <v>5607</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33" t="s">
        <v>6773</v>
      </c>
      <c r="H6124" s="2" t="s">
        <v>5608</v>
      </c>
    </row>
    <row r="6125" spans="1:8" x14ac:dyDescent="0.2">
      <c r="A6125">
        <v>6120</v>
      </c>
      <c r="B6125" s="7">
        <f>'EstRev 6-11'!J111</f>
        <v>385000</v>
      </c>
      <c r="C6125" s="3">
        <f t="shared" si="169"/>
        <v>-378880</v>
      </c>
      <c r="D6125" s="3" t="s">
        <v>63</v>
      </c>
      <c r="E6125" s="2" t="b">
        <f t="shared" ca="1" si="168"/>
        <v>1</v>
      </c>
      <c r="F6125" s="2" cm="1">
        <f t="array" aca="1" ref="F6125" ca="1">IF(G6125&lt;&gt;"",INDIRECT("'"&amp;G6125&amp;"'!"&amp;H6125),"")</f>
        <v>385000</v>
      </c>
      <c r="G6125" s="1533" t="s">
        <v>6773</v>
      </c>
      <c r="H6125" s="2" t="s">
        <v>5609</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33" t="s">
        <v>6773</v>
      </c>
      <c r="H6126" s="2" t="s">
        <v>5610</v>
      </c>
    </row>
    <row r="6127" spans="1:8" x14ac:dyDescent="0.2">
      <c r="A6127" s="1">
        <v>6122</v>
      </c>
      <c r="D6127" s="3" t="s">
        <v>654</v>
      </c>
      <c r="E6127" s="2" t="b">
        <f t="shared" ca="1" si="168"/>
        <v>1</v>
      </c>
      <c r="F6127" s="2" t="str" cm="1">
        <f t="array" aca="1" ref="F6127" ca="1">IF(G6127&lt;&gt;"",INDIRECT("'"&amp;G6127&amp;"'!"&amp;H6127),"")</f>
        <v/>
      </c>
      <c r="G6127" s="1533"/>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33" t="s">
        <v>6773</v>
      </c>
      <c r="H6128" s="2" t="s">
        <v>5611</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33" t="s">
        <v>6773</v>
      </c>
      <c r="H6129" s="2" t="s">
        <v>5612</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33" t="s">
        <v>6773</v>
      </c>
      <c r="H6130" s="2" t="s">
        <v>5613</v>
      </c>
    </row>
    <row r="6131" spans="1:8" x14ac:dyDescent="0.2">
      <c r="A6131">
        <v>6126</v>
      </c>
      <c r="B6131" s="7">
        <f>'EstRev 6-11'!C139</f>
        <v>0</v>
      </c>
      <c r="C6131" s="3">
        <f t="shared" si="169"/>
        <v>6126</v>
      </c>
      <c r="D6131" s="3" t="s">
        <v>63</v>
      </c>
      <c r="E6131" s="2" t="b">
        <f t="shared" ca="1" si="168"/>
        <v>1</v>
      </c>
      <c r="F6131" s="2" cm="1">
        <f t="array" aca="1" ref="F6131" ca="1">IF(G6131&lt;&gt;"",INDIRECT("'"&amp;G6131&amp;"'!"&amp;H6131),"")</f>
        <v>0</v>
      </c>
      <c r="G6131" s="1533" t="s">
        <v>6773</v>
      </c>
      <c r="H6131" s="2" t="s">
        <v>5614</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33" t="s">
        <v>6773</v>
      </c>
      <c r="H6132" s="2" t="s">
        <v>5615</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33" t="s">
        <v>6773</v>
      </c>
      <c r="H6133" s="2" t="s">
        <v>5616</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33" t="s">
        <v>6773</v>
      </c>
      <c r="H6134" s="2" t="s">
        <v>5617</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33" t="s">
        <v>6773</v>
      </c>
      <c r="H6135" s="2" t="s">
        <v>5618</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33" t="s">
        <v>6773</v>
      </c>
      <c r="H6136" s="2" t="s">
        <v>5619</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33" t="s">
        <v>6773</v>
      </c>
      <c r="H6137" s="2" t="s">
        <v>5620</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33" t="s">
        <v>6773</v>
      </c>
      <c r="H6138" s="2" t="s">
        <v>5621</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33" t="s">
        <v>6773</v>
      </c>
      <c r="H6139" s="2" t="s">
        <v>5622</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33" t="s">
        <v>6773</v>
      </c>
      <c r="H6140" s="2" t="s">
        <v>5623</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33" t="s">
        <v>6773</v>
      </c>
      <c r="H6141" s="2" t="s">
        <v>5624</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33" t="s">
        <v>6773</v>
      </c>
      <c r="H6142" s="2" t="s">
        <v>5625</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33" t="s">
        <v>6773</v>
      </c>
      <c r="H6143" s="2" t="s">
        <v>5626</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33" t="s">
        <v>6773</v>
      </c>
      <c r="H6144" s="2" t="s">
        <v>5627</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33" t="s">
        <v>6773</v>
      </c>
      <c r="H6145" s="2" t="s">
        <v>5628</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33" t="s">
        <v>6773</v>
      </c>
      <c r="H6146" s="2" t="s">
        <v>5629</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33" t="s">
        <v>6773</v>
      </c>
      <c r="H6147" s="2" t="s">
        <v>5630</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33" t="s">
        <v>6773</v>
      </c>
      <c r="H6148" s="2" t="s">
        <v>5631</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33" t="s">
        <v>6773</v>
      </c>
      <c r="H6149" s="2" t="s">
        <v>5632</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33" t="s">
        <v>6773</v>
      </c>
      <c r="H6150" s="2" t="s">
        <v>5633</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33" t="s">
        <v>6773</v>
      </c>
      <c r="H6151" s="2" t="s">
        <v>5634</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33" t="s">
        <v>6773</v>
      </c>
      <c r="H6152" s="2" t="s">
        <v>5635</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33" t="s">
        <v>6773</v>
      </c>
      <c r="H6153" s="2" t="s">
        <v>5636</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33" t="s">
        <v>6773</v>
      </c>
      <c r="H6154" s="2" t="s">
        <v>4652</v>
      </c>
    </row>
    <row r="6155" spans="1:8" x14ac:dyDescent="0.2">
      <c r="A6155" s="1">
        <v>6150</v>
      </c>
      <c r="D6155" s="3" t="s">
        <v>654</v>
      </c>
      <c r="E6155" s="2" t="b">
        <f t="shared" ca="1" si="170"/>
        <v>1</v>
      </c>
      <c r="F6155" s="2" t="str" cm="1">
        <f t="array" aca="1" ref="F6155" ca="1">IF(G6155&lt;&gt;"",INDIRECT("'"&amp;G6155&amp;"'!"&amp;H6155),"")</f>
        <v/>
      </c>
      <c r="G6155" s="1533"/>
    </row>
    <row r="6156" spans="1:8" x14ac:dyDescent="0.2">
      <c r="A6156" s="1">
        <v>6151</v>
      </c>
      <c r="D6156" s="3" t="s">
        <v>654</v>
      </c>
      <c r="E6156" s="2" t="b">
        <f t="shared" ca="1" si="170"/>
        <v>1</v>
      </c>
      <c r="F6156" s="2" t="str" cm="1">
        <f t="array" aca="1" ref="F6156" ca="1">IF(G6156&lt;&gt;"",INDIRECT("'"&amp;G6156&amp;"'!"&amp;H6156),"")</f>
        <v/>
      </c>
      <c r="G6156" s="1533"/>
    </row>
    <row r="6157" spans="1:8" x14ac:dyDescent="0.2">
      <c r="A6157" s="1">
        <v>6152</v>
      </c>
      <c r="D6157" s="3" t="s">
        <v>654</v>
      </c>
      <c r="E6157" s="2" t="b">
        <f t="shared" ca="1" si="170"/>
        <v>1</v>
      </c>
      <c r="F6157" s="2" t="str" cm="1">
        <f t="array" aca="1" ref="F6157" ca="1">IF(G6157&lt;&gt;"",INDIRECT("'"&amp;G6157&amp;"'!"&amp;H6157),"")</f>
        <v/>
      </c>
      <c r="G6157" s="1533"/>
    </row>
    <row r="6158" spans="1:8" x14ac:dyDescent="0.2">
      <c r="A6158" s="1">
        <v>6153</v>
      </c>
      <c r="D6158" s="3" t="s">
        <v>654</v>
      </c>
      <c r="E6158" s="2" t="b">
        <f t="shared" ca="1" si="170"/>
        <v>1</v>
      </c>
      <c r="F6158" s="2" t="str" cm="1">
        <f t="array" aca="1" ref="F6158" ca="1">IF(G6158&lt;&gt;"",INDIRECT("'"&amp;G6158&amp;"'!"&amp;H6158),"")</f>
        <v/>
      </c>
      <c r="G6158" s="1533"/>
    </row>
    <row r="6159" spans="1:8" x14ac:dyDescent="0.2">
      <c r="A6159" s="1">
        <v>6154</v>
      </c>
      <c r="D6159" s="3" t="s">
        <v>654</v>
      </c>
      <c r="E6159" s="2" t="b">
        <f t="shared" ca="1" si="170"/>
        <v>1</v>
      </c>
      <c r="F6159" s="2" t="str" cm="1">
        <f t="array" aca="1" ref="F6159" ca="1">IF(G6159&lt;&gt;"",INDIRECT("'"&amp;G6159&amp;"'!"&amp;H6159),"")</f>
        <v/>
      </c>
      <c r="G6159" s="1533"/>
    </row>
    <row r="6160" spans="1:8" x14ac:dyDescent="0.2">
      <c r="A6160" s="1">
        <v>6155</v>
      </c>
      <c r="D6160" s="3" t="s">
        <v>654</v>
      </c>
      <c r="E6160" s="2" t="b">
        <f t="shared" ca="1" si="170"/>
        <v>1</v>
      </c>
      <c r="F6160" s="2" t="str" cm="1">
        <f t="array" aca="1" ref="F6160" ca="1">IF(G6160&lt;&gt;"",INDIRECT("'"&amp;G6160&amp;"'!"&amp;H6160),"")</f>
        <v/>
      </c>
      <c r="G6160" s="1533"/>
    </row>
    <row r="6161" spans="1:8" x14ac:dyDescent="0.2">
      <c r="A6161">
        <v>6156</v>
      </c>
      <c r="B6161" s="7">
        <f>'EstRev 6-11'!C165</f>
        <v>3000</v>
      </c>
      <c r="C6161" s="3">
        <f t="shared" si="171"/>
        <v>3156</v>
      </c>
      <c r="D6161" s="3" t="s">
        <v>63</v>
      </c>
      <c r="E6161" s="2" t="b">
        <f t="shared" ca="1" si="170"/>
        <v>1</v>
      </c>
      <c r="F6161" s="2" cm="1">
        <f t="array" aca="1" ref="F6161" ca="1">IF(G6161&lt;&gt;"",INDIRECT("'"&amp;G6161&amp;"'!"&amp;H6161),"")</f>
        <v>3000</v>
      </c>
      <c r="G6161" s="1533" t="s">
        <v>6773</v>
      </c>
      <c r="H6161" s="2" t="s">
        <v>5637</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33" t="s">
        <v>6773</v>
      </c>
      <c r="H6162" s="2" t="s">
        <v>5638</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33" t="s">
        <v>6773</v>
      </c>
      <c r="H6163" s="2" t="s">
        <v>5639</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33" t="s">
        <v>6773</v>
      </c>
      <c r="H6164" s="2" t="s">
        <v>5640</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33" t="s">
        <v>6773</v>
      </c>
      <c r="H6165" s="2" t="s">
        <v>5641</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33" t="s">
        <v>6773</v>
      </c>
      <c r="H6166" s="2" t="s">
        <v>5642</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33" t="s">
        <v>6773</v>
      </c>
      <c r="H6167" s="2" t="s">
        <v>5643</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33" t="s">
        <v>6773</v>
      </c>
      <c r="H6168" s="2" t="s">
        <v>5644</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33" t="s">
        <v>6773</v>
      </c>
      <c r="H6169" s="2" t="s">
        <v>5645</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33" t="s">
        <v>6773</v>
      </c>
      <c r="H6170" s="2" t="s">
        <v>5646</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33" t="s">
        <v>6773</v>
      </c>
      <c r="H6171" s="2" t="s">
        <v>5647</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33" t="s">
        <v>6773</v>
      </c>
      <c r="H6172" s="2" t="s">
        <v>5648</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33" t="s">
        <v>6773</v>
      </c>
      <c r="H6173" s="2" t="s">
        <v>5649</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33" t="s">
        <v>6773</v>
      </c>
      <c r="H6174" s="2" t="s">
        <v>5650</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33" t="s">
        <v>6773</v>
      </c>
      <c r="H6175" s="2" t="s">
        <v>5651</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33" t="s">
        <v>6773</v>
      </c>
      <c r="H6176" s="2" t="s">
        <v>5652</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33" t="s">
        <v>6773</v>
      </c>
      <c r="H6177" s="2" t="s">
        <v>5653</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33" t="s">
        <v>6773</v>
      </c>
      <c r="H6178" s="2" t="s">
        <v>5654</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33" t="s">
        <v>6773</v>
      </c>
      <c r="H6179" s="2" t="s">
        <v>5655</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33" t="s">
        <v>6773</v>
      </c>
      <c r="H6180" s="2" t="s">
        <v>5656</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33" t="s">
        <v>6773</v>
      </c>
      <c r="H6181" s="2" t="s">
        <v>5657</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33" t="s">
        <v>6773</v>
      </c>
      <c r="H6182" s="2" t="s">
        <v>5658</v>
      </c>
    </row>
    <row r="6183" spans="1:8" x14ac:dyDescent="0.2">
      <c r="A6183" s="1">
        <v>6178</v>
      </c>
      <c r="D6183" s="3" t="s">
        <v>654</v>
      </c>
      <c r="E6183" s="2" t="b">
        <f t="shared" ca="1" si="170"/>
        <v>1</v>
      </c>
      <c r="F6183" s="2" t="str" cm="1">
        <f t="array" aca="1" ref="F6183" ca="1">IF(G6183&lt;&gt;"",INDIRECT("'"&amp;G6183&amp;"'!"&amp;H6183),"")</f>
        <v/>
      </c>
      <c r="G6183" s="1533"/>
    </row>
    <row r="6184" spans="1:8" x14ac:dyDescent="0.2">
      <c r="A6184" s="1">
        <v>6179</v>
      </c>
      <c r="D6184" s="3" t="s">
        <v>654</v>
      </c>
      <c r="E6184" s="2" t="b">
        <f t="shared" ca="1" si="170"/>
        <v>1</v>
      </c>
      <c r="F6184" s="2" t="str" cm="1">
        <f t="array" aca="1" ref="F6184" ca="1">IF(G6184&lt;&gt;"",INDIRECT("'"&amp;G6184&amp;"'!"&amp;H6184),"")</f>
        <v/>
      </c>
      <c r="G6184" s="1533"/>
    </row>
    <row r="6185" spans="1:8" x14ac:dyDescent="0.2">
      <c r="A6185" s="1">
        <v>6180</v>
      </c>
      <c r="D6185" s="3" t="s">
        <v>654</v>
      </c>
      <c r="E6185" s="2" t="b">
        <f t="shared" ca="1" si="170"/>
        <v>1</v>
      </c>
      <c r="F6185" s="2" t="str" cm="1">
        <f t="array" aca="1" ref="F6185" ca="1">IF(G6185&lt;&gt;"",INDIRECT("'"&amp;G6185&amp;"'!"&amp;H6185),"")</f>
        <v/>
      </c>
      <c r="G6185" s="1533"/>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33" t="s">
        <v>6773</v>
      </c>
      <c r="H6186" s="2" t="s">
        <v>5659</v>
      </c>
    </row>
    <row r="6187" spans="1:8" x14ac:dyDescent="0.2">
      <c r="A6187">
        <v>6182</v>
      </c>
      <c r="B6187" s="7">
        <f>'EstRev 6-11'!J272</f>
        <v>385000</v>
      </c>
      <c r="C6187" s="3">
        <f t="shared" si="171"/>
        <v>-378818</v>
      </c>
      <c r="D6187" s="3" t="s">
        <v>63</v>
      </c>
      <c r="E6187" s="2" t="b">
        <f t="shared" ca="1" si="170"/>
        <v>1</v>
      </c>
      <c r="F6187" s="2" cm="1">
        <f t="array" aca="1" ref="F6187" ca="1">IF(G6187&lt;&gt;"",INDIRECT("'"&amp;G6187&amp;"'!"&amp;H6187),"")</f>
        <v>385000</v>
      </c>
      <c r="G6187" s="1533" t="s">
        <v>6773</v>
      </c>
      <c r="H6187" s="2" t="s">
        <v>5660</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33" t="s">
        <v>6772</v>
      </c>
      <c r="H6188" s="2" t="s">
        <v>5018</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33" t="s">
        <v>6772</v>
      </c>
      <c r="H6189" s="2" t="s">
        <v>5537</v>
      </c>
    </row>
    <row r="6190" spans="1:8" x14ac:dyDescent="0.2">
      <c r="A6190">
        <v>6185</v>
      </c>
      <c r="B6190" s="7">
        <f>'EstExp 12-20'!C7</f>
        <v>30691500</v>
      </c>
      <c r="C6190" s="3">
        <f t="shared" si="171"/>
        <v>-30685315</v>
      </c>
      <c r="D6190" s="3" t="s">
        <v>63</v>
      </c>
      <c r="E6190" s="2" t="b">
        <f t="shared" ca="1" si="170"/>
        <v>1</v>
      </c>
      <c r="F6190" s="2" cm="1">
        <f t="array" aca="1" ref="F6190" ca="1">IF(G6190&lt;&gt;"",INDIRECT("'"&amp;G6190&amp;"'!"&amp;H6190),"")</f>
        <v>30691500</v>
      </c>
      <c r="G6190" s="1533" t="s">
        <v>6772</v>
      </c>
      <c r="H6190" s="2" t="s">
        <v>4231</v>
      </c>
    </row>
    <row r="6191" spans="1:8" x14ac:dyDescent="0.2">
      <c r="A6191">
        <v>6186</v>
      </c>
      <c r="B6191" s="7">
        <f>'EstExp 12-20'!D7</f>
        <v>3233450</v>
      </c>
      <c r="C6191" s="3">
        <f t="shared" si="171"/>
        <v>-3227264</v>
      </c>
      <c r="D6191" s="3" t="s">
        <v>63</v>
      </c>
      <c r="E6191" s="2" t="b">
        <f t="shared" ca="1" si="170"/>
        <v>1</v>
      </c>
      <c r="F6191" s="2" cm="1">
        <f t="array" aca="1" ref="F6191" ca="1">IF(G6191&lt;&gt;"",INDIRECT("'"&amp;G6191&amp;"'!"&amp;H6191),"")</f>
        <v>3233450</v>
      </c>
      <c r="G6191" s="1533" t="s">
        <v>6772</v>
      </c>
      <c r="H6191" s="2" t="s">
        <v>4244</v>
      </c>
    </row>
    <row r="6192" spans="1:8" x14ac:dyDescent="0.2">
      <c r="A6192">
        <v>6187</v>
      </c>
      <c r="B6192" s="7">
        <f>'EstExp 12-20'!E7</f>
        <v>501400</v>
      </c>
      <c r="C6192" s="3">
        <f t="shared" si="171"/>
        <v>-495213</v>
      </c>
      <c r="D6192" s="3" t="s">
        <v>63</v>
      </c>
      <c r="E6192" s="2" t="b">
        <f t="shared" ca="1" si="170"/>
        <v>1</v>
      </c>
      <c r="F6192" s="2" cm="1">
        <f t="array" aca="1" ref="F6192" ca="1">IF(G6192&lt;&gt;"",INDIRECT("'"&amp;G6192&amp;"'!"&amp;H6192),"")</f>
        <v>501400</v>
      </c>
      <c r="G6192" s="1533" t="s">
        <v>6772</v>
      </c>
      <c r="H6192" s="2" t="s">
        <v>4898</v>
      </c>
    </row>
    <row r="6193" spans="1:8" x14ac:dyDescent="0.2">
      <c r="A6193">
        <v>6188</v>
      </c>
      <c r="B6193" s="7">
        <f>'EstExp 12-20'!F7</f>
        <v>379000</v>
      </c>
      <c r="C6193" s="3">
        <f t="shared" si="171"/>
        <v>-372812</v>
      </c>
      <c r="D6193" s="3" t="s">
        <v>63</v>
      </c>
      <c r="E6193" s="2" t="b">
        <f t="shared" ca="1" si="170"/>
        <v>1</v>
      </c>
      <c r="F6193" s="2" cm="1">
        <f t="array" aca="1" ref="F6193" ca="1">IF(G6193&lt;&gt;"",INDIRECT("'"&amp;G6193&amp;"'!"&amp;H6193),"")</f>
        <v>379000</v>
      </c>
      <c r="G6193" s="1533" t="s">
        <v>6772</v>
      </c>
      <c r="H6193" s="2" t="s">
        <v>4266</v>
      </c>
    </row>
    <row r="6194" spans="1:8" x14ac:dyDescent="0.2">
      <c r="A6194">
        <v>6189</v>
      </c>
      <c r="B6194" s="7">
        <f>'EstExp 12-20'!G7</f>
        <v>655000</v>
      </c>
      <c r="C6194" s="3">
        <f t="shared" si="171"/>
        <v>-648811</v>
      </c>
      <c r="D6194" s="3" t="s">
        <v>63</v>
      </c>
      <c r="E6194" s="2" t="b">
        <f t="shared" ca="1" si="170"/>
        <v>1</v>
      </c>
      <c r="F6194" s="2" cm="1">
        <f t="array" aca="1" ref="F6194" ca="1">IF(G6194&lt;&gt;"",INDIRECT("'"&amp;G6194&amp;"'!"&amp;H6194),"")</f>
        <v>655000</v>
      </c>
      <c r="G6194" s="1533" t="s">
        <v>6772</v>
      </c>
      <c r="H6194" s="2" t="s">
        <v>4894</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33" t="s">
        <v>6772</v>
      </c>
      <c r="H6195" s="2" t="s">
        <v>4902</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33" t="s">
        <v>6772</v>
      </c>
      <c r="H6196" s="2" t="s">
        <v>4296</v>
      </c>
    </row>
    <row r="6197" spans="1:8" x14ac:dyDescent="0.2">
      <c r="A6197">
        <v>6192</v>
      </c>
      <c r="B6197" s="7">
        <f>'EstExp 12-20'!J7</f>
        <v>250000</v>
      </c>
      <c r="C6197" s="3">
        <f t="shared" si="171"/>
        <v>-243808</v>
      </c>
      <c r="D6197" s="3" t="s">
        <v>63</v>
      </c>
      <c r="E6197" s="2" t="b">
        <f t="shared" ca="1" si="170"/>
        <v>1</v>
      </c>
      <c r="F6197" s="2" cm="1">
        <f t="array" aca="1" ref="F6197" ca="1">IF(G6197&lt;&gt;"",INDIRECT("'"&amp;G6197&amp;"'!"&amp;H6197),"")</f>
        <v>250000</v>
      </c>
      <c r="G6197" s="1533" t="s">
        <v>6772</v>
      </c>
      <c r="H6197" s="2" t="s">
        <v>5538</v>
      </c>
    </row>
    <row r="6198" spans="1:8" x14ac:dyDescent="0.2">
      <c r="A6198">
        <v>6193</v>
      </c>
      <c r="B6198" s="7">
        <f>'EstExp 12-20'!K7</f>
        <v>35710350</v>
      </c>
      <c r="C6198" s="3">
        <f t="shared" si="171"/>
        <v>-35704157</v>
      </c>
      <c r="D6198" s="3" t="s">
        <v>63</v>
      </c>
      <c r="E6198" s="2" t="b">
        <f t="shared" ca="1" si="170"/>
        <v>1</v>
      </c>
      <c r="F6198" s="2" cm="1">
        <f t="array" aca="1" ref="F6198" ca="1">IF(G6198&lt;&gt;"",INDIRECT("'"&amp;G6198&amp;"'!"&amp;H6198),"")</f>
        <v>35710350</v>
      </c>
      <c r="G6198" s="1533" t="s">
        <v>6772</v>
      </c>
      <c r="H6198" s="2" t="s">
        <v>5071</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33" t="s">
        <v>6772</v>
      </c>
      <c r="H6199" s="2" t="s">
        <v>5240</v>
      </c>
    </row>
    <row r="6200" spans="1:8" x14ac:dyDescent="0.2">
      <c r="A6200">
        <v>6195</v>
      </c>
      <c r="B6200" s="7">
        <f>'EstExp 12-20'!J8</f>
        <v>5065000</v>
      </c>
      <c r="C6200" s="3">
        <f t="shared" si="171"/>
        <v>-5058805</v>
      </c>
      <c r="D6200" s="3" t="s">
        <v>63</v>
      </c>
      <c r="E6200" s="2" t="b">
        <f t="shared" ca="1" si="170"/>
        <v>1</v>
      </c>
      <c r="F6200" s="2" cm="1">
        <f t="array" aca="1" ref="F6200" ca="1">IF(G6200&lt;&gt;"",INDIRECT("'"&amp;G6200&amp;"'!"&amp;H6200),"")</f>
        <v>5065000</v>
      </c>
      <c r="G6200" s="1533" t="s">
        <v>6772</v>
      </c>
      <c r="H6200" s="2" t="s">
        <v>5539</v>
      </c>
    </row>
    <row r="6201" spans="1:8" x14ac:dyDescent="0.2">
      <c r="A6201">
        <v>6196</v>
      </c>
      <c r="B6201" s="7">
        <f>'EstExp 12-20'!C9</f>
        <v>0</v>
      </c>
      <c r="C6201" s="3">
        <f t="shared" si="171"/>
        <v>6196</v>
      </c>
      <c r="D6201" s="3" t="s">
        <v>63</v>
      </c>
      <c r="E6201" s="2" t="b">
        <f t="shared" ca="1" si="170"/>
        <v>1</v>
      </c>
      <c r="F6201" s="2" cm="1">
        <f t="array" aca="1" ref="F6201" ca="1">IF(G6201&lt;&gt;"",INDIRECT("'"&amp;G6201&amp;"'!"&amp;H6201),"")</f>
        <v>0</v>
      </c>
      <c r="G6201" s="1533" t="s">
        <v>6772</v>
      </c>
      <c r="H6201" s="2" t="s">
        <v>4887</v>
      </c>
    </row>
    <row r="6202" spans="1:8" x14ac:dyDescent="0.2">
      <c r="A6202">
        <v>6197</v>
      </c>
      <c r="B6202" s="7">
        <f>'EstExp 12-20'!D9</f>
        <v>0</v>
      </c>
      <c r="C6202" s="3">
        <f t="shared" si="171"/>
        <v>6197</v>
      </c>
      <c r="D6202" s="3" t="s">
        <v>63</v>
      </c>
      <c r="E6202" s="2" t="b">
        <f t="shared" ca="1" si="170"/>
        <v>1</v>
      </c>
      <c r="F6202" s="2" cm="1">
        <f t="array" aca="1" ref="F6202" ca="1">IF(G6202&lt;&gt;"",INDIRECT("'"&amp;G6202&amp;"'!"&amp;H6202),"")</f>
        <v>0</v>
      </c>
      <c r="G6202" s="1533" t="s">
        <v>6772</v>
      </c>
      <c r="H6202" s="2" t="s">
        <v>4889</v>
      </c>
    </row>
    <row r="6203" spans="1:8" x14ac:dyDescent="0.2">
      <c r="A6203">
        <v>6198</v>
      </c>
      <c r="B6203" s="7">
        <f>'EstExp 12-20'!E9</f>
        <v>0</v>
      </c>
      <c r="C6203" s="3">
        <f t="shared" si="171"/>
        <v>6198</v>
      </c>
      <c r="D6203" s="3" t="s">
        <v>63</v>
      </c>
      <c r="E6203" s="2" t="b">
        <f t="shared" ca="1" si="170"/>
        <v>1</v>
      </c>
      <c r="F6203" s="2" cm="1">
        <f t="array" aca="1" ref="F6203" ca="1">IF(G6203&lt;&gt;"",INDIRECT("'"&amp;G6203&amp;"'!"&amp;H6203),"")</f>
        <v>0</v>
      </c>
      <c r="G6203" s="1533" t="s">
        <v>6772</v>
      </c>
      <c r="H6203" s="2" t="s">
        <v>4899</v>
      </c>
    </row>
    <row r="6204" spans="1:8" x14ac:dyDescent="0.2">
      <c r="A6204">
        <v>6199</v>
      </c>
      <c r="B6204" s="7">
        <f>'EstExp 12-20'!F9</f>
        <v>0</v>
      </c>
      <c r="C6204" s="3">
        <f t="shared" si="171"/>
        <v>6199</v>
      </c>
      <c r="D6204" s="3" t="s">
        <v>63</v>
      </c>
      <c r="E6204" s="2" t="b">
        <f t="shared" ca="1" si="170"/>
        <v>1</v>
      </c>
      <c r="F6204" s="2" cm="1">
        <f t="array" aca="1" ref="F6204" ca="1">IF(G6204&lt;&gt;"",INDIRECT("'"&amp;G6204&amp;"'!"&amp;H6204),"")</f>
        <v>0</v>
      </c>
      <c r="G6204" s="1533" t="s">
        <v>6772</v>
      </c>
      <c r="H6204" s="2" t="s">
        <v>4892</v>
      </c>
    </row>
    <row r="6205" spans="1:8" x14ac:dyDescent="0.2">
      <c r="A6205">
        <v>6200</v>
      </c>
      <c r="B6205" s="7">
        <f>'EstExp 12-20'!G9</f>
        <v>0</v>
      </c>
      <c r="C6205" s="3">
        <f t="shared" si="171"/>
        <v>6200</v>
      </c>
      <c r="D6205" s="3" t="s">
        <v>63</v>
      </c>
      <c r="E6205" s="2" t="b">
        <f t="shared" ca="1" si="170"/>
        <v>1</v>
      </c>
      <c r="F6205" s="2" cm="1">
        <f t="array" aca="1" ref="F6205" ca="1">IF(G6205&lt;&gt;"",INDIRECT("'"&amp;G6205&amp;"'!"&amp;H6205),"")</f>
        <v>0</v>
      </c>
      <c r="G6205" s="1533" t="s">
        <v>6772</v>
      </c>
      <c r="H6205" s="2" t="s">
        <v>4896</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33" t="s">
        <v>6772</v>
      </c>
      <c r="H6206" s="2" t="s">
        <v>4904</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33" t="s">
        <v>6772</v>
      </c>
      <c r="H6207" s="2" t="s">
        <v>5019</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33" t="s">
        <v>6772</v>
      </c>
      <c r="H6208" s="2" t="s">
        <v>5540</v>
      </c>
    </row>
    <row r="6209" spans="1:8" x14ac:dyDescent="0.2">
      <c r="A6209">
        <v>6204</v>
      </c>
      <c r="B6209" s="7">
        <f>'EstExp 12-20'!K9</f>
        <v>0</v>
      </c>
      <c r="C6209" s="3">
        <f t="shared" si="171"/>
        <v>6204</v>
      </c>
      <c r="D6209" s="3" t="s">
        <v>63</v>
      </c>
      <c r="E6209" s="2" t="b">
        <f t="shared" ca="1" si="170"/>
        <v>1</v>
      </c>
      <c r="F6209" s="2" cm="1">
        <f t="array" aca="1" ref="F6209" ca="1">IF(G6209&lt;&gt;"",INDIRECT("'"&amp;G6209&amp;"'!"&amp;H6209),"")</f>
        <v>0</v>
      </c>
      <c r="G6209" s="1533" t="s">
        <v>6772</v>
      </c>
      <c r="H6209" s="2" t="s">
        <v>5072</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33" t="s">
        <v>6772</v>
      </c>
      <c r="H6210" s="2" t="s">
        <v>4297</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33" t="s">
        <v>6772</v>
      </c>
      <c r="H6211" s="2" t="s">
        <v>5541</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33" t="s">
        <v>6772</v>
      </c>
      <c r="H6212" s="2" t="s">
        <v>4233</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33" t="s">
        <v>6772</v>
      </c>
      <c r="H6213" s="2" t="s">
        <v>4246</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33" t="s">
        <v>6772</v>
      </c>
      <c r="H6214" s="2" t="s">
        <v>4257</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33" t="s">
        <v>6772</v>
      </c>
      <c r="H6215" s="2" t="s">
        <v>4268</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33" t="s">
        <v>6772</v>
      </c>
      <c r="H6216" s="2" t="s">
        <v>4279</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33" t="s">
        <v>6772</v>
      </c>
      <c r="H6217" s="2" t="s">
        <v>4289</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33" t="s">
        <v>6772</v>
      </c>
      <c r="H6218" s="2" t="s">
        <v>4298</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33" t="s">
        <v>6772</v>
      </c>
      <c r="H6219" s="2" t="s">
        <v>5542</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33" t="s">
        <v>6772</v>
      </c>
      <c r="H6220" s="2" t="s">
        <v>4307</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33" t="s">
        <v>6772</v>
      </c>
      <c r="H6221" s="2" t="s">
        <v>4299</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33" t="s">
        <v>6772</v>
      </c>
      <c r="H6222" s="2" t="s">
        <v>5563</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33" t="s">
        <v>6772</v>
      </c>
      <c r="H6223" s="2" t="s">
        <v>4300</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33" t="s">
        <v>6772</v>
      </c>
      <c r="H6224" s="2" t="s">
        <v>5564</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33" t="s">
        <v>6772</v>
      </c>
      <c r="H6225" s="2" t="s">
        <v>5515</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33" t="s">
        <v>6772</v>
      </c>
      <c r="H6226" s="2" t="s">
        <v>5533</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33" t="s">
        <v>6772</v>
      </c>
      <c r="H6227" s="2" t="s">
        <v>4301</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33" t="s">
        <v>6772</v>
      </c>
      <c r="H6228" s="2" t="s">
        <v>5567</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33" t="s">
        <v>6772</v>
      </c>
      <c r="H6229" s="2" t="s">
        <v>5516</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33" t="s">
        <v>6772</v>
      </c>
      <c r="H6230" s="2" t="s">
        <v>5565</v>
      </c>
    </row>
    <row r="6231" spans="1:8" x14ac:dyDescent="0.2">
      <c r="A6231">
        <v>6226</v>
      </c>
      <c r="B6231" s="7">
        <f>'EstExp 12-20'!C17</f>
        <v>0</v>
      </c>
      <c r="C6231" s="3">
        <f t="shared" si="173"/>
        <v>6226</v>
      </c>
      <c r="D6231" s="3" t="s">
        <v>63</v>
      </c>
      <c r="E6231" s="2" t="b">
        <f t="shared" ca="1" si="172"/>
        <v>1</v>
      </c>
      <c r="F6231" s="2" cm="1">
        <f t="array" aca="1" ref="F6231" ca="1">IF(G6231&lt;&gt;"",INDIRECT("'"&amp;G6231&amp;"'!"&amp;H6231),"")</f>
        <v>0</v>
      </c>
      <c r="G6231" s="1533" t="s">
        <v>6772</v>
      </c>
      <c r="H6231" s="2" t="s">
        <v>4238</v>
      </c>
    </row>
    <row r="6232" spans="1:8" x14ac:dyDescent="0.2">
      <c r="A6232">
        <v>6227</v>
      </c>
      <c r="B6232" s="7">
        <f>'EstExp 12-20'!D17</f>
        <v>0</v>
      </c>
      <c r="C6232" s="3">
        <f t="shared" si="173"/>
        <v>6227</v>
      </c>
      <c r="D6232" s="3" t="s">
        <v>63</v>
      </c>
      <c r="E6232" s="2" t="b">
        <f t="shared" ca="1" si="172"/>
        <v>1</v>
      </c>
      <c r="F6232" s="2" cm="1">
        <f t="array" aca="1" ref="F6232" ca="1">IF(G6232&lt;&gt;"",INDIRECT("'"&amp;G6232&amp;"'!"&amp;H6232),"")</f>
        <v>0</v>
      </c>
      <c r="G6232" s="1533" t="s">
        <v>6772</v>
      </c>
      <c r="H6232" s="2" t="s">
        <v>4251</v>
      </c>
    </row>
    <row r="6233" spans="1:8" x14ac:dyDescent="0.2">
      <c r="A6233">
        <v>6228</v>
      </c>
      <c r="B6233" s="7">
        <f>'EstExp 12-20'!E17</f>
        <v>0</v>
      </c>
      <c r="C6233" s="3">
        <f t="shared" si="173"/>
        <v>6228</v>
      </c>
      <c r="D6233" s="3" t="s">
        <v>63</v>
      </c>
      <c r="E6233" s="2" t="b">
        <f t="shared" ca="1" si="172"/>
        <v>1</v>
      </c>
      <c r="F6233" s="2" cm="1">
        <f t="array" aca="1" ref="F6233" ca="1">IF(G6233&lt;&gt;"",INDIRECT("'"&amp;G6233&amp;"'!"&amp;H6233),"")</f>
        <v>0</v>
      </c>
      <c r="G6233" s="1533" t="s">
        <v>6772</v>
      </c>
      <c r="H6233" s="2" t="s">
        <v>4900</v>
      </c>
    </row>
    <row r="6234" spans="1:8" x14ac:dyDescent="0.2">
      <c r="A6234">
        <v>6229</v>
      </c>
      <c r="B6234" s="7">
        <f>'EstExp 12-20'!F17</f>
        <v>0</v>
      </c>
      <c r="C6234" s="3">
        <f t="shared" si="173"/>
        <v>6229</v>
      </c>
      <c r="D6234" s="3" t="s">
        <v>63</v>
      </c>
      <c r="E6234" s="2" t="b">
        <f t="shared" ca="1" si="172"/>
        <v>1</v>
      </c>
      <c r="F6234" s="2" cm="1">
        <f t="array" aca="1" ref="F6234" ca="1">IF(G6234&lt;&gt;"",INDIRECT("'"&amp;G6234&amp;"'!"&amp;H6234),"")</f>
        <v>0</v>
      </c>
      <c r="G6234" s="1533" t="s">
        <v>6772</v>
      </c>
      <c r="H6234" s="2" t="s">
        <v>4273</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33" t="s">
        <v>6772</v>
      </c>
      <c r="H6235" s="2" t="s">
        <v>4283</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33" t="s">
        <v>6772</v>
      </c>
      <c r="H6236" s="2" t="s">
        <v>5505</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33" t="s">
        <v>6772</v>
      </c>
      <c r="H6237" s="2" t="s">
        <v>5517</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33" t="s">
        <v>6772</v>
      </c>
      <c r="H6238" s="2" t="s">
        <v>5566</v>
      </c>
    </row>
    <row r="6239" spans="1:8" x14ac:dyDescent="0.2">
      <c r="A6239">
        <v>6234</v>
      </c>
      <c r="B6239" s="7">
        <f>'EstExp 12-20'!K17</f>
        <v>0</v>
      </c>
      <c r="C6239" s="3">
        <f t="shared" si="173"/>
        <v>6234</v>
      </c>
      <c r="D6239" s="3" t="s">
        <v>63</v>
      </c>
      <c r="E6239" s="2" t="b">
        <f t="shared" ca="1" si="172"/>
        <v>1</v>
      </c>
      <c r="F6239" s="2" cm="1">
        <f t="array" aca="1" ref="F6239" ca="1">IF(G6239&lt;&gt;"",INDIRECT("'"&amp;G6239&amp;"'!"&amp;H6239),"")</f>
        <v>0</v>
      </c>
      <c r="G6239" s="1533" t="s">
        <v>6772</v>
      </c>
      <c r="H6239" s="2" t="s">
        <v>4311</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33" t="s">
        <v>6772</v>
      </c>
      <c r="H6240" s="2" t="s">
        <v>5518</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33" t="s">
        <v>6772</v>
      </c>
      <c r="H6241" s="2" t="s">
        <v>4302</v>
      </c>
    </row>
    <row r="6242" spans="1:8" x14ac:dyDescent="0.2">
      <c r="A6242">
        <v>6237</v>
      </c>
      <c r="B6242" s="7">
        <f>'EstExp 12-20'!J19</f>
        <v>50000</v>
      </c>
      <c r="C6242" s="3">
        <f t="shared" si="173"/>
        <v>-43763</v>
      </c>
      <c r="D6242" s="3" t="s">
        <v>63</v>
      </c>
      <c r="E6242" s="2" t="b">
        <f t="shared" ca="1" si="172"/>
        <v>1</v>
      </c>
      <c r="F6242" s="2" cm="1">
        <f t="array" aca="1" ref="F6242" ca="1">IF(G6242&lt;&gt;"",INDIRECT("'"&amp;G6242&amp;"'!"&amp;H6242),"")</f>
        <v>50000</v>
      </c>
      <c r="G6242" s="1533" t="s">
        <v>6772</v>
      </c>
      <c r="H6242" s="2" t="s">
        <v>5543</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33" t="s">
        <v>6772</v>
      </c>
      <c r="H6243" s="2" t="s">
        <v>4293</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33" t="s">
        <v>6772</v>
      </c>
      <c r="H6244" s="2" t="s">
        <v>4313</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33" t="s">
        <v>6772</v>
      </c>
      <c r="H6245" s="2" t="s">
        <v>4294</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33" t="s">
        <v>6772</v>
      </c>
      <c r="H6246" s="2" t="s">
        <v>4314</v>
      </c>
    </row>
    <row r="6247" spans="1:8" x14ac:dyDescent="0.2">
      <c r="A6247">
        <v>6242</v>
      </c>
      <c r="B6247" s="7">
        <f>'EstExp 12-20'!H22</f>
        <v>0</v>
      </c>
      <c r="C6247" s="3">
        <f t="shared" si="173"/>
        <v>6242</v>
      </c>
      <c r="D6247" s="3" t="s">
        <v>63</v>
      </c>
      <c r="E6247" s="2" t="b">
        <f t="shared" ca="1" si="172"/>
        <v>1</v>
      </c>
      <c r="F6247" s="2" cm="1">
        <f t="array" aca="1" ref="F6247" ca="1">IF(G6247&lt;&gt;"",INDIRECT("'"&amp;G6247&amp;"'!"&amp;H6247),"")</f>
        <v>0</v>
      </c>
      <c r="G6247" s="1533" t="s">
        <v>6772</v>
      </c>
      <c r="H6247" s="2" t="s">
        <v>4905</v>
      </c>
    </row>
    <row r="6248" spans="1:8" x14ac:dyDescent="0.2">
      <c r="A6248">
        <v>6243</v>
      </c>
      <c r="B6248" s="7">
        <f>'EstExp 12-20'!K22</f>
        <v>0</v>
      </c>
      <c r="C6248" s="3">
        <f t="shared" si="173"/>
        <v>6243</v>
      </c>
      <c r="D6248" s="3" t="s">
        <v>63</v>
      </c>
      <c r="E6248" s="2" t="b">
        <f t="shared" ca="1" si="172"/>
        <v>1</v>
      </c>
      <c r="F6248" s="2" cm="1">
        <f t="array" aca="1" ref="F6248" ca="1">IF(G6248&lt;&gt;"",INDIRECT("'"&amp;G6248&amp;"'!"&amp;H6248),"")</f>
        <v>0</v>
      </c>
      <c r="G6248" s="1533" t="s">
        <v>6772</v>
      </c>
      <c r="H6248" s="2" t="s">
        <v>5073</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33" t="s">
        <v>6772</v>
      </c>
      <c r="H6249" s="2" t="s">
        <v>5661</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33" t="s">
        <v>6772</v>
      </c>
      <c r="H6250" s="2" t="s">
        <v>5662</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33" t="s">
        <v>6772</v>
      </c>
      <c r="H6251" s="2" t="s">
        <v>5663</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33" t="s">
        <v>6772</v>
      </c>
      <c r="H6252" s="2" t="s">
        <v>5664</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33" t="s">
        <v>6772</v>
      </c>
      <c r="H6253" s="2" t="s">
        <v>5665</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33" t="s">
        <v>6772</v>
      </c>
      <c r="H6254" s="2" t="s">
        <v>5666</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33" t="s">
        <v>6772</v>
      </c>
      <c r="H6255" s="2" t="s">
        <v>5667</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33" t="s">
        <v>6772</v>
      </c>
      <c r="H6256" s="2" t="s">
        <v>5668</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33" t="s">
        <v>6772</v>
      </c>
      <c r="H6257" s="2" t="s">
        <v>5669</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33" t="s">
        <v>6772</v>
      </c>
      <c r="H6258" s="2" t="s">
        <v>5670</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33" t="s">
        <v>6772</v>
      </c>
      <c r="H6259" s="2" t="s">
        <v>5069</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33" t="s">
        <v>6772</v>
      </c>
      <c r="H6260" s="2" t="s">
        <v>5074</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33" t="s">
        <v>6772</v>
      </c>
      <c r="H6261" s="2" t="s">
        <v>5671</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33" t="s">
        <v>6772</v>
      </c>
      <c r="H6262" s="2" t="s">
        <v>5672</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33" t="s">
        <v>6772</v>
      </c>
      <c r="H6263" s="2" t="s">
        <v>4921</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33" t="s">
        <v>6772</v>
      </c>
      <c r="H6264" s="2" t="s">
        <v>5075</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33" t="s">
        <v>6772</v>
      </c>
      <c r="H6265" s="2" t="s">
        <v>5673</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33" t="s">
        <v>6772</v>
      </c>
      <c r="H6266" s="2" t="s">
        <v>5674</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33" t="s">
        <v>6772</v>
      </c>
      <c r="H6267" s="2" t="s">
        <v>5675</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33" t="s">
        <v>6772</v>
      </c>
      <c r="H6268" s="2" t="s">
        <v>5676</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33" t="s">
        <v>6772</v>
      </c>
      <c r="H6269" s="2" t="s">
        <v>5677</v>
      </c>
    </row>
    <row r="6270" spans="1:8" x14ac:dyDescent="0.2">
      <c r="A6270">
        <v>6265</v>
      </c>
      <c r="B6270" s="7">
        <f>'EstExp 12-20'!J34</f>
        <v>5365000</v>
      </c>
      <c r="C6270" s="3">
        <f t="shared" si="173"/>
        <v>-5358735</v>
      </c>
      <c r="D6270" s="3" t="s">
        <v>63</v>
      </c>
      <c r="E6270" s="2" t="b">
        <f t="shared" ca="1" si="172"/>
        <v>1</v>
      </c>
      <c r="F6270" s="2" cm="1">
        <f t="array" aca="1" ref="F6270" ca="1">IF(G6270&lt;&gt;"",INDIRECT("'"&amp;G6270&amp;"'!"&amp;H6270),"")</f>
        <v>5365000</v>
      </c>
      <c r="G6270" s="1533" t="s">
        <v>6772</v>
      </c>
      <c r="H6270" s="2" t="s">
        <v>5678</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33" t="s">
        <v>6772</v>
      </c>
      <c r="H6271" s="2" t="s">
        <v>5679</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33" t="s">
        <v>6772</v>
      </c>
      <c r="H6272" s="2" t="s">
        <v>5552</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33" t="s">
        <v>6772</v>
      </c>
      <c r="H6273" s="2" t="s">
        <v>5680</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33" t="s">
        <v>6772</v>
      </c>
      <c r="H6274" s="2" t="s">
        <v>5681</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33" t="s">
        <v>6772</v>
      </c>
      <c r="H6275" s="2" t="s">
        <v>5682</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33" t="s">
        <v>6772</v>
      </c>
      <c r="H6276" s="2" t="s">
        <v>5683</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33" t="s">
        <v>6772</v>
      </c>
      <c r="H6277" s="2" t="s">
        <v>5684</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33" t="s">
        <v>6772</v>
      </c>
      <c r="H6278" s="2" t="s">
        <v>5685</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33" t="s">
        <v>6772</v>
      </c>
      <c r="H6279" s="2" t="s">
        <v>5686</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33" t="s">
        <v>6772</v>
      </c>
      <c r="H6280" s="2" t="s">
        <v>5687</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33" t="s">
        <v>6772</v>
      </c>
      <c r="H6281" s="2" t="s">
        <v>5688</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33" t="s">
        <v>6772</v>
      </c>
      <c r="H6282" s="2" t="s">
        <v>5689</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33" t="s">
        <v>6772</v>
      </c>
      <c r="H6283" s="2" t="s">
        <v>5690</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33" t="s">
        <v>6772</v>
      </c>
      <c r="H6284" s="2" t="s">
        <v>5691</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33" t="s">
        <v>6772</v>
      </c>
      <c r="H6285" s="2" t="s">
        <v>5043</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33" t="s">
        <v>6772</v>
      </c>
      <c r="H6286" s="2" t="s">
        <v>5553</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33" t="s">
        <v>6772</v>
      </c>
      <c r="H6287" s="2" t="s">
        <v>5692</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33" t="s">
        <v>6772</v>
      </c>
      <c r="H6288" s="2" t="s">
        <v>5693</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33" t="s">
        <v>6772</v>
      </c>
      <c r="H6289" s="2" t="s">
        <v>5694</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33" t="s">
        <v>6772</v>
      </c>
      <c r="H6290" s="2" t="s">
        <v>5695</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33" t="s">
        <v>6772</v>
      </c>
      <c r="H6291" s="2" t="s">
        <v>5696</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33" t="s">
        <v>6772</v>
      </c>
      <c r="H6292" s="2" t="s">
        <v>5697</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33" t="s">
        <v>6772</v>
      </c>
      <c r="H6293" s="2" t="s">
        <v>4886</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33" t="s">
        <v>6772</v>
      </c>
      <c r="H6294" s="2" t="s">
        <v>5698</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33" t="s">
        <v>6772</v>
      </c>
      <c r="H6295" s="2" t="s">
        <v>5699</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33" t="s">
        <v>6772</v>
      </c>
      <c r="H6296" s="2" t="s">
        <v>5700</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33" t="s">
        <v>6772</v>
      </c>
      <c r="H6297" s="2" t="s">
        <v>5701</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33" t="s">
        <v>6772</v>
      </c>
      <c r="H6298" s="2" t="s">
        <v>5535</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33" t="s">
        <v>6772</v>
      </c>
      <c r="H6299" s="2" t="s">
        <v>5702</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33" t="s">
        <v>6772</v>
      </c>
      <c r="H6300" s="2" t="s">
        <v>5703</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33" t="s">
        <v>6772</v>
      </c>
      <c r="H6301" s="2" t="s">
        <v>5704</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33" t="s">
        <v>6772</v>
      </c>
      <c r="H6302" s="2" t="s">
        <v>5705</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33" t="s">
        <v>6772</v>
      </c>
      <c r="H6303" s="2" t="s">
        <v>5706</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33" t="s">
        <v>6772</v>
      </c>
      <c r="H6304" s="2" t="s">
        <v>5707</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33" t="s">
        <v>6772</v>
      </c>
      <c r="H6305" s="2" t="s">
        <v>5708</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33" t="s">
        <v>6772</v>
      </c>
      <c r="H6306" s="2" t="s">
        <v>5709</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33" t="s">
        <v>6772</v>
      </c>
      <c r="H6307" s="2" t="s">
        <v>5710</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33" t="s">
        <v>6772</v>
      </c>
      <c r="H6308" s="2" t="s">
        <v>5711</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33" t="s">
        <v>6772</v>
      </c>
      <c r="H6309" s="2" t="s">
        <v>5712</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33" t="s">
        <v>6772</v>
      </c>
      <c r="H6310" s="2" t="s">
        <v>5713</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33" t="s">
        <v>6772</v>
      </c>
      <c r="H6311" s="2" t="s">
        <v>5714</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33" t="s">
        <v>6772</v>
      </c>
      <c r="H6312" s="2" t="s">
        <v>5715</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33" t="s">
        <v>6772</v>
      </c>
      <c r="H6313" s="2" t="s">
        <v>5716</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33" t="s">
        <v>6772</v>
      </c>
      <c r="H6314" s="2" t="s">
        <v>5717</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33" t="s">
        <v>6772</v>
      </c>
      <c r="H6315" s="2" t="s">
        <v>5519</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33" t="s">
        <v>6772</v>
      </c>
      <c r="H6316" s="2" t="s">
        <v>5573</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33" t="s">
        <v>6772</v>
      </c>
      <c r="H6317" s="2" t="s">
        <v>5520</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33" t="s">
        <v>6772</v>
      </c>
      <c r="H6318" s="2" t="s">
        <v>5574</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33" t="s">
        <v>6772</v>
      </c>
      <c r="H6319" s="2" t="s">
        <v>5521</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33" t="s">
        <v>6772</v>
      </c>
      <c r="H6320" s="2" t="s">
        <v>5575</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33" t="s">
        <v>6772</v>
      </c>
      <c r="H6321" s="2" t="s">
        <v>5718</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33" t="s">
        <v>6772</v>
      </c>
      <c r="H6322" s="2" t="s">
        <v>5719</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33" t="s">
        <v>6772</v>
      </c>
      <c r="H6323" s="2" t="s">
        <v>5720</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33" t="s">
        <v>6772</v>
      </c>
      <c r="H6324" s="2" t="s">
        <v>5721</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33" t="s">
        <v>6772</v>
      </c>
      <c r="H6325" s="2" t="s">
        <v>5722</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33" t="s">
        <v>6772</v>
      </c>
      <c r="H6326" s="2" t="s">
        <v>5723</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33" t="s">
        <v>6772</v>
      </c>
      <c r="H6327" s="2" t="s">
        <v>5724</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33" t="s">
        <v>6772</v>
      </c>
      <c r="H6328" s="2" t="s">
        <v>5725</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33" t="s">
        <v>6772</v>
      </c>
      <c r="H6329" s="2" t="s">
        <v>5726</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33" t="s">
        <v>6772</v>
      </c>
      <c r="H6330" s="2" t="s">
        <v>5727</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33" t="s">
        <v>6772</v>
      </c>
      <c r="H6331" s="2" t="s">
        <v>5728</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33" t="s">
        <v>6772</v>
      </c>
      <c r="H6332" s="2" t="s">
        <v>5729</v>
      </c>
    </row>
    <row r="6333" spans="1:8" x14ac:dyDescent="0.2">
      <c r="A6333">
        <v>6328</v>
      </c>
      <c r="B6333" s="7">
        <f>'EstExp 12-20'!I75</f>
        <v>121000</v>
      </c>
      <c r="C6333" s="3">
        <f t="shared" si="175"/>
        <v>-114672</v>
      </c>
      <c r="D6333" s="3" t="s">
        <v>63</v>
      </c>
      <c r="E6333" s="2" t="b">
        <f t="shared" ca="1" si="174"/>
        <v>1</v>
      </c>
      <c r="F6333" s="2" cm="1">
        <f t="array" aca="1" ref="F6333" ca="1">IF(G6333&lt;&gt;"",INDIRECT("'"&amp;G6333&amp;"'!"&amp;H6333),"")</f>
        <v>121000</v>
      </c>
      <c r="G6333" s="1533" t="s">
        <v>6772</v>
      </c>
      <c r="H6333" s="2" t="s">
        <v>5730</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33" t="s">
        <v>6772</v>
      </c>
      <c r="H6334" s="2" t="s">
        <v>5731</v>
      </c>
    </row>
    <row r="6335" spans="1:8" x14ac:dyDescent="0.2">
      <c r="A6335">
        <v>6330</v>
      </c>
      <c r="B6335" s="7">
        <f>'EstExp 12-20'!I76</f>
        <v>121000</v>
      </c>
      <c r="C6335" s="3">
        <f t="shared" si="175"/>
        <v>-114670</v>
      </c>
      <c r="D6335" s="3" t="s">
        <v>63</v>
      </c>
      <c r="E6335" s="2" t="b">
        <f t="shared" ca="1" si="174"/>
        <v>1</v>
      </c>
      <c r="F6335" s="2" cm="1">
        <f t="array" aca="1" ref="F6335" ca="1">IF(G6335&lt;&gt;"",INDIRECT("'"&amp;G6335&amp;"'!"&amp;H6335),"")</f>
        <v>121000</v>
      </c>
      <c r="G6335" s="1533" t="s">
        <v>6772</v>
      </c>
      <c r="H6335" s="2" t="s">
        <v>5732</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33" t="s">
        <v>6772</v>
      </c>
      <c r="H6336" s="2" t="s">
        <v>5733</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33" t="s">
        <v>6772</v>
      </c>
      <c r="H6337" s="2" t="s">
        <v>5734</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33" t="s">
        <v>6772</v>
      </c>
      <c r="H6338" s="2" t="s">
        <v>5735</v>
      </c>
    </row>
    <row r="6339" spans="1:8" x14ac:dyDescent="0.2">
      <c r="A6339">
        <v>6334</v>
      </c>
      <c r="B6339" s="7">
        <f>'EstExp 12-20'!H87</f>
        <v>0</v>
      </c>
      <c r="C6339" s="3">
        <f t="shared" si="175"/>
        <v>6334</v>
      </c>
      <c r="D6339" s="3" t="s">
        <v>63</v>
      </c>
      <c r="E6339" s="2" t="b">
        <f t="shared" ca="1" si="176"/>
        <v>1</v>
      </c>
      <c r="F6339" s="2" cm="1">
        <f t="array" aca="1" ref="F6339" ca="1">IF(G6339&lt;&gt;"",INDIRECT("'"&amp;G6339&amp;"'!"&amp;H6339),"")</f>
        <v>0</v>
      </c>
      <c r="G6339" s="1533" t="s">
        <v>6772</v>
      </c>
      <c r="H6339" s="2" t="s">
        <v>5736</v>
      </c>
    </row>
    <row r="6340" spans="1:8" x14ac:dyDescent="0.2">
      <c r="A6340">
        <v>6335</v>
      </c>
      <c r="B6340" s="7">
        <f>'EstExp 12-20'!K87</f>
        <v>0</v>
      </c>
      <c r="C6340" s="3">
        <f t="shared" si="175"/>
        <v>6335</v>
      </c>
      <c r="D6340" s="3" t="s">
        <v>63</v>
      </c>
      <c r="E6340" s="2" t="b">
        <f t="shared" ca="1" si="176"/>
        <v>1</v>
      </c>
      <c r="F6340" s="2" cm="1">
        <f t="array" aca="1" ref="F6340" ca="1">IF(G6340&lt;&gt;"",INDIRECT("'"&amp;G6340&amp;"'!"&amp;H6340),"")</f>
        <v>0</v>
      </c>
      <c r="G6340" s="1533" t="s">
        <v>6772</v>
      </c>
      <c r="H6340" s="2" t="s">
        <v>5737</v>
      </c>
    </row>
    <row r="6341" spans="1:8" x14ac:dyDescent="0.2">
      <c r="A6341">
        <v>6336</v>
      </c>
      <c r="B6341" s="7">
        <f>'EstExp 12-20'!H88</f>
        <v>0</v>
      </c>
      <c r="C6341" s="3">
        <f t="shared" si="175"/>
        <v>6336</v>
      </c>
      <c r="D6341" s="3" t="s">
        <v>63</v>
      </c>
      <c r="E6341" s="2" t="b">
        <f t="shared" ca="1" si="176"/>
        <v>1</v>
      </c>
      <c r="F6341" s="2" cm="1">
        <f t="array" aca="1" ref="F6341" ca="1">IF(G6341&lt;&gt;"",INDIRECT("'"&amp;G6341&amp;"'!"&amp;H6341),"")</f>
        <v>0</v>
      </c>
      <c r="G6341" s="1533" t="s">
        <v>6772</v>
      </c>
      <c r="H6341" s="2" t="s">
        <v>5738</v>
      </c>
    </row>
    <row r="6342" spans="1:8" x14ac:dyDescent="0.2">
      <c r="A6342">
        <v>6337</v>
      </c>
      <c r="B6342" s="7">
        <f>'EstExp 12-20'!K88</f>
        <v>0</v>
      </c>
      <c r="C6342" s="3">
        <f t="shared" si="175"/>
        <v>6337</v>
      </c>
      <c r="D6342" s="3" t="s">
        <v>63</v>
      </c>
      <c r="E6342" s="2" t="b">
        <f t="shared" ca="1" si="176"/>
        <v>1</v>
      </c>
      <c r="F6342" s="2" cm="1">
        <f t="array" aca="1" ref="F6342" ca="1">IF(G6342&lt;&gt;"",INDIRECT("'"&amp;G6342&amp;"'!"&amp;H6342),"")</f>
        <v>0</v>
      </c>
      <c r="G6342" s="1533" t="s">
        <v>6772</v>
      </c>
      <c r="H6342" s="2" t="s">
        <v>5739</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33" t="s">
        <v>6772</v>
      </c>
      <c r="H6343" s="2" t="s">
        <v>5740</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33" t="s">
        <v>6772</v>
      </c>
      <c r="H6344" s="2" t="s">
        <v>5741</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33" t="s">
        <v>6772</v>
      </c>
      <c r="H6345" s="2" t="s">
        <v>5742</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33" t="s">
        <v>6772</v>
      </c>
      <c r="H6346" s="2" t="s">
        <v>5743</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33" t="s">
        <v>6772</v>
      </c>
      <c r="H6347" s="2" t="s">
        <v>5744</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33" t="s">
        <v>6772</v>
      </c>
      <c r="H6348" s="2" t="s">
        <v>5745</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33" t="s">
        <v>6772</v>
      </c>
      <c r="H6349" s="2" t="s">
        <v>5746</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33" t="s">
        <v>6772</v>
      </c>
      <c r="H6350" s="2" t="s">
        <v>5747</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33" t="s">
        <v>6772</v>
      </c>
      <c r="H6351" s="2" t="s">
        <v>5748</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33" t="s">
        <v>6772</v>
      </c>
      <c r="H6352" s="2" t="s">
        <v>5749</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33" t="s">
        <v>6772</v>
      </c>
      <c r="H6353" s="2" t="s">
        <v>5750</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33" t="s">
        <v>6772</v>
      </c>
      <c r="H6354" s="2" t="s">
        <v>5751</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33" t="s">
        <v>6772</v>
      </c>
      <c r="H6355" s="2" t="s">
        <v>5752</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33" t="s">
        <v>6772</v>
      </c>
      <c r="H6356" s="2" t="s">
        <v>5753</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33" t="s">
        <v>6772</v>
      </c>
      <c r="H6357" s="2" t="s">
        <v>5754</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33" t="s">
        <v>6772</v>
      </c>
      <c r="H6358" s="2" t="s">
        <v>5755</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33" t="s">
        <v>6772</v>
      </c>
      <c r="H6359" s="2" t="s">
        <v>5506</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33" t="s">
        <v>6772</v>
      </c>
      <c r="H6360" s="2" t="s">
        <v>5526</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33" t="s">
        <v>6772</v>
      </c>
      <c r="H6361" s="2" t="s">
        <v>5581</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33" t="s">
        <v>6772</v>
      </c>
      <c r="H6362" s="2" t="s">
        <v>5584</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33" t="s">
        <v>6772</v>
      </c>
      <c r="H6363" s="2" t="s">
        <v>5756</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33" t="s">
        <v>6772</v>
      </c>
      <c r="H6364" s="2" t="s">
        <v>5757</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33" t="s">
        <v>6772</v>
      </c>
      <c r="H6365" s="2" t="s">
        <v>5414</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33" t="s">
        <v>6772</v>
      </c>
      <c r="H6366" s="2" t="s">
        <v>5507</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33" t="s">
        <v>6772</v>
      </c>
      <c r="H6367" s="2" t="s">
        <v>5527</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33" t="s">
        <v>6772</v>
      </c>
      <c r="H6368" s="2" t="s">
        <v>5758</v>
      </c>
    </row>
    <row r="6369" spans="1:8" x14ac:dyDescent="0.2">
      <c r="A6369">
        <v>6364</v>
      </c>
      <c r="B6369" s="7">
        <f>'EstExp 12-20'!I116</f>
        <v>121000</v>
      </c>
      <c r="C6369" s="3">
        <f t="shared" si="177"/>
        <v>-114636</v>
      </c>
      <c r="D6369" s="3" t="s">
        <v>63</v>
      </c>
      <c r="E6369" s="2" t="b">
        <f t="shared" ca="1" si="176"/>
        <v>1</v>
      </c>
      <c r="F6369" s="2" cm="1">
        <f t="array" aca="1" ref="F6369" ca="1">IF(G6369&lt;&gt;"",INDIRECT("'"&amp;G6369&amp;"'!"&amp;H6369),"")</f>
        <v>121000</v>
      </c>
      <c r="G6369" s="1533" t="s">
        <v>6772</v>
      </c>
      <c r="H6369" s="2" t="s">
        <v>5759</v>
      </c>
    </row>
    <row r="6370" spans="1:8" x14ac:dyDescent="0.2">
      <c r="A6370">
        <v>6365</v>
      </c>
      <c r="B6370" s="7">
        <f>'EstExp 12-20'!J116</f>
        <v>5365000</v>
      </c>
      <c r="C6370" s="3">
        <f t="shared" si="177"/>
        <v>-5358635</v>
      </c>
      <c r="D6370" s="3" t="s">
        <v>63</v>
      </c>
      <c r="E6370" s="2" t="b">
        <f t="shared" ca="1" si="176"/>
        <v>1</v>
      </c>
      <c r="F6370" s="2" cm="1">
        <f t="array" aca="1" ref="F6370" ca="1">IF(G6370&lt;&gt;"",INDIRECT("'"&amp;G6370&amp;"'!"&amp;H6370),"")</f>
        <v>5365000</v>
      </c>
      <c r="G6370" s="1533" t="s">
        <v>6772</v>
      </c>
      <c r="H6370" s="2" t="s">
        <v>5760</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33" t="s">
        <v>6772</v>
      </c>
      <c r="H6371" s="2" t="s">
        <v>5761</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33" t="s">
        <v>6772</v>
      </c>
      <c r="H6372" s="2" t="s">
        <v>5613</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33" t="s">
        <v>6772</v>
      </c>
      <c r="H6373" s="2" t="s">
        <v>5762</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33" t="s">
        <v>6772</v>
      </c>
      <c r="H6374" s="2" t="s">
        <v>5763</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33" t="s">
        <v>6772</v>
      </c>
      <c r="H6375" s="2" t="s">
        <v>5764</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33" t="s">
        <v>6772</v>
      </c>
      <c r="H6376" s="2" t="s">
        <v>5765</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33" t="s">
        <v>6772</v>
      </c>
      <c r="H6377" s="2" t="s">
        <v>5766</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33" t="s">
        <v>6772</v>
      </c>
      <c r="H6378" s="2" t="s">
        <v>5767</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33" t="s">
        <v>6772</v>
      </c>
      <c r="H6379" s="2" t="s">
        <v>5768</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33" t="s">
        <v>6772</v>
      </c>
      <c r="H6380" s="2" t="s">
        <v>5769</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33" t="s">
        <v>6772</v>
      </c>
      <c r="H6381" s="2" t="s">
        <v>5770</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33" t="s">
        <v>6772</v>
      </c>
      <c r="H6382" s="2" t="s">
        <v>5771</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33" t="s">
        <v>6772</v>
      </c>
      <c r="H6383" s="2" t="s">
        <v>5772</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33" t="s">
        <v>6772</v>
      </c>
      <c r="H6384" s="2" t="s">
        <v>5773</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33" t="s">
        <v>6772</v>
      </c>
      <c r="H6385" s="2" t="s">
        <v>5774</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33" t="s">
        <v>6772</v>
      </c>
      <c r="H6386" s="2" t="s">
        <v>5775</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33" t="s">
        <v>6772</v>
      </c>
      <c r="H6387" s="2" t="s">
        <v>5776</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33" t="s">
        <v>6772</v>
      </c>
      <c r="H6388" s="2" t="s">
        <v>5777</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33" t="s">
        <v>6772</v>
      </c>
      <c r="H6389" s="2" t="s">
        <v>5778</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33" t="s">
        <v>6772</v>
      </c>
      <c r="H6390" s="2" t="s">
        <v>5779</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33" t="s">
        <v>6772</v>
      </c>
      <c r="H6391" s="2" t="s">
        <v>5780</v>
      </c>
    </row>
    <row r="6392" spans="1:8" x14ac:dyDescent="0.2">
      <c r="A6392" s="1">
        <v>6387</v>
      </c>
      <c r="D6392" s="3" t="s">
        <v>63</v>
      </c>
      <c r="E6392" s="2" t="b">
        <f t="shared" ca="1" si="176"/>
        <v>1</v>
      </c>
      <c r="F6392" s="2" t="str" cm="1">
        <f t="array" aca="1" ref="F6392" ca="1">IF(G6392&lt;&gt;"",INDIRECT("'"&amp;G6392&amp;"'!"&amp;H6392),"")</f>
        <v/>
      </c>
      <c r="G6392" s="1533"/>
    </row>
    <row r="6393" spans="1:8" x14ac:dyDescent="0.2">
      <c r="A6393" s="1">
        <v>6388</v>
      </c>
      <c r="D6393" s="3" t="s">
        <v>164</v>
      </c>
      <c r="E6393" s="2" t="b">
        <f t="shared" ca="1" si="176"/>
        <v>1</v>
      </c>
      <c r="F6393" s="2" t="str" cm="1">
        <f t="array" aca="1" ref="F6393" ca="1">IF(G6393&lt;&gt;"",INDIRECT("'"&amp;G6393&amp;"'!"&amp;H6393),"")</f>
        <v/>
      </c>
      <c r="G6393" s="1533"/>
    </row>
    <row r="6394" spans="1:8" x14ac:dyDescent="0.2">
      <c r="A6394" s="1">
        <v>6389</v>
      </c>
      <c r="D6394" s="3" t="s">
        <v>164</v>
      </c>
      <c r="E6394" s="2" t="b">
        <f t="shared" ca="1" si="176"/>
        <v>1</v>
      </c>
      <c r="F6394" s="2" t="str" cm="1">
        <f t="array" aca="1" ref="F6394" ca="1">IF(G6394&lt;&gt;"",INDIRECT("'"&amp;G6394&amp;"'!"&amp;H6394),"")</f>
        <v/>
      </c>
      <c r="G6394" s="1533"/>
    </row>
    <row r="6395" spans="1:8" x14ac:dyDescent="0.2">
      <c r="A6395" s="1">
        <v>6390</v>
      </c>
      <c r="D6395" s="3" t="s">
        <v>164</v>
      </c>
      <c r="E6395" s="2" t="b">
        <f t="shared" ca="1" si="176"/>
        <v>1</v>
      </c>
      <c r="F6395" s="2" t="str" cm="1">
        <f t="array" aca="1" ref="F6395" ca="1">IF(G6395&lt;&gt;"",INDIRECT("'"&amp;G6395&amp;"'!"&amp;H6395),"")</f>
        <v/>
      </c>
      <c r="G6395" s="1533"/>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33" t="s">
        <v>6772</v>
      </c>
      <c r="H6396" s="2" t="s">
        <v>5781</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33" t="s">
        <v>6772</v>
      </c>
      <c r="H6397" s="2" t="s">
        <v>5782</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33" t="s">
        <v>6772</v>
      </c>
      <c r="H6398" s="2" t="s">
        <v>5783</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33" t="s">
        <v>6772</v>
      </c>
      <c r="H6399" s="2" t="s">
        <v>5784</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33" t="s">
        <v>6772</v>
      </c>
      <c r="H6400" s="2" t="s">
        <v>5785</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33" t="s">
        <v>6772</v>
      </c>
      <c r="H6401" s="2" t="s">
        <v>5786</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33" t="s">
        <v>6772</v>
      </c>
      <c r="H6402" s="2" t="s">
        <v>5787</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33" t="s">
        <v>6772</v>
      </c>
      <c r="H6403" s="2" t="s">
        <v>5788</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33" t="s">
        <v>6772</v>
      </c>
      <c r="H6404" s="2" t="s">
        <v>5789</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33" t="s">
        <v>6772</v>
      </c>
      <c r="H6405" s="2" t="s">
        <v>5790</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33" t="s">
        <v>6772</v>
      </c>
      <c r="H6406" s="2" t="s">
        <v>5791</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33" t="s">
        <v>6772</v>
      </c>
      <c r="H6407" s="2" t="s">
        <v>5792</v>
      </c>
    </row>
    <row r="6408" spans="1:8" x14ac:dyDescent="0.2">
      <c r="A6408">
        <v>6403</v>
      </c>
      <c r="B6408" s="7">
        <f>'EstExp 12-20'!D220</f>
        <v>3770000</v>
      </c>
      <c r="C6408" s="3">
        <f t="shared" ref="C6408:C6471" si="179">A6408-B6408</f>
        <v>-3763597</v>
      </c>
      <c r="D6408" s="3" t="s">
        <v>63</v>
      </c>
      <c r="E6408" s="2" t="b">
        <f t="shared" ca="1" si="178"/>
        <v>1</v>
      </c>
      <c r="F6408" s="2" cm="1">
        <f t="array" aca="1" ref="F6408" ca="1">IF(G6408&lt;&gt;"",INDIRECT("'"&amp;G6408&amp;"'!"&amp;H6408),"")</f>
        <v>3770000</v>
      </c>
      <c r="G6408" s="1533" t="s">
        <v>6772</v>
      </c>
      <c r="H6408" s="2" t="s">
        <v>5410</v>
      </c>
    </row>
    <row r="6409" spans="1:8" x14ac:dyDescent="0.2">
      <c r="A6409">
        <v>6404</v>
      </c>
      <c r="B6409" s="7">
        <f>'EstExp 12-20'!K220</f>
        <v>3770000</v>
      </c>
      <c r="C6409" s="3">
        <f t="shared" si="179"/>
        <v>-3763596</v>
      </c>
      <c r="D6409" s="3" t="s">
        <v>63</v>
      </c>
      <c r="E6409" s="2" t="b">
        <f t="shared" ca="1" si="178"/>
        <v>1</v>
      </c>
      <c r="F6409" s="2" cm="1">
        <f t="array" aca="1" ref="F6409" ca="1">IF(G6409&lt;&gt;"",INDIRECT("'"&amp;G6409&amp;"'!"&amp;H6409),"")</f>
        <v>3770000</v>
      </c>
      <c r="G6409" s="1533" t="s">
        <v>6772</v>
      </c>
      <c r="H6409" s="2" t="s">
        <v>5793</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33" t="s">
        <v>6772</v>
      </c>
      <c r="H6410" s="2" t="s">
        <v>5411</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33" t="s">
        <v>6772</v>
      </c>
      <c r="H6411" s="2" t="s">
        <v>5794</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33" t="s">
        <v>6772</v>
      </c>
      <c r="H6412" s="2" t="s">
        <v>5412</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33" t="s">
        <v>6772</v>
      </c>
      <c r="H6413" s="2" t="s">
        <v>5795</v>
      </c>
    </row>
    <row r="6414" spans="1:8" x14ac:dyDescent="0.2">
      <c r="A6414">
        <v>6409</v>
      </c>
      <c r="B6414" s="7">
        <f>'EstExp 12-20'!D230</f>
        <v>0</v>
      </c>
      <c r="C6414" s="3">
        <f t="shared" si="179"/>
        <v>6409</v>
      </c>
      <c r="D6414" s="3" t="s">
        <v>63</v>
      </c>
      <c r="E6414" s="2" t="b">
        <f t="shared" ca="1" si="178"/>
        <v>1</v>
      </c>
      <c r="F6414" s="2" cm="1">
        <f t="array" aca="1" ref="F6414" ca="1">IF(G6414&lt;&gt;"",INDIRECT("'"&amp;G6414&amp;"'!"&amp;H6414),"")</f>
        <v>0</v>
      </c>
      <c r="G6414" s="1533" t="s">
        <v>6772</v>
      </c>
      <c r="H6414" s="2" t="s">
        <v>5796</v>
      </c>
    </row>
    <row r="6415" spans="1:8" x14ac:dyDescent="0.2">
      <c r="A6415">
        <v>6410</v>
      </c>
      <c r="B6415" s="7">
        <f>'EstExp 12-20'!K230</f>
        <v>0</v>
      </c>
      <c r="C6415" s="3">
        <f t="shared" si="179"/>
        <v>6410</v>
      </c>
      <c r="D6415" s="3" t="s">
        <v>63</v>
      </c>
      <c r="E6415" s="2" t="b">
        <f t="shared" ca="1" si="178"/>
        <v>1</v>
      </c>
      <c r="F6415" s="2" cm="1">
        <f t="array" aca="1" ref="F6415" ca="1">IF(G6415&lt;&gt;"",INDIRECT("'"&amp;G6415&amp;"'!"&amp;H6415),"")</f>
        <v>0</v>
      </c>
      <c r="G6415" s="1533" t="s">
        <v>6772</v>
      </c>
      <c r="H6415" s="2" t="s">
        <v>5797</v>
      </c>
    </row>
    <row r="6416" spans="1:8" x14ac:dyDescent="0.2">
      <c r="A6416" s="1">
        <v>6411</v>
      </c>
      <c r="D6416" s="3" t="s">
        <v>63</v>
      </c>
      <c r="E6416" s="2" t="b">
        <f t="shared" ca="1" si="178"/>
        <v>1</v>
      </c>
      <c r="F6416" s="2" t="str" cm="1">
        <f t="array" aca="1" ref="F6416" ca="1">IF(G6416&lt;&gt;"",INDIRECT("'"&amp;G6416&amp;"'!"&amp;H6416),"")</f>
        <v/>
      </c>
      <c r="G6416" s="1533"/>
    </row>
    <row r="6417" spans="1:12" x14ac:dyDescent="0.2">
      <c r="A6417" s="1">
        <v>6412</v>
      </c>
      <c r="D6417" s="3" t="s">
        <v>63</v>
      </c>
      <c r="E6417" s="2" t="b">
        <f t="shared" ca="1" si="178"/>
        <v>1</v>
      </c>
      <c r="F6417" s="2" t="str" cm="1">
        <f t="array" aca="1" ref="F6417" ca="1">IF(G6417&lt;&gt;"",INDIRECT("'"&amp;G6417&amp;"'!"&amp;H6417),"")</f>
        <v/>
      </c>
      <c r="G6417" s="1533"/>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33" t="s">
        <v>6772</v>
      </c>
      <c r="H6418" s="2" t="s">
        <v>5798</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33" t="s">
        <v>6772</v>
      </c>
      <c r="H6419" s="2" t="s">
        <v>5799</v>
      </c>
    </row>
    <row r="6420" spans="1:12" x14ac:dyDescent="0.2">
      <c r="A6420" s="1">
        <v>6415</v>
      </c>
      <c r="D6420" s="3" t="s">
        <v>63</v>
      </c>
      <c r="E6420" s="2" t="b">
        <f t="shared" ca="1" si="178"/>
        <v>1</v>
      </c>
      <c r="F6420" s="2" t="str" cm="1">
        <f t="array" aca="1" ref="F6420" ca="1">IF(G6420&lt;&gt;"",INDIRECT("'"&amp;G6420&amp;"'!"&amp;H6420),"")</f>
        <v/>
      </c>
      <c r="G6420" s="1533"/>
      <c r="L6420" s="3" t="s">
        <v>1940</v>
      </c>
    </row>
    <row r="6421" spans="1:12" x14ac:dyDescent="0.2">
      <c r="A6421" s="1">
        <v>6416</v>
      </c>
      <c r="D6421" s="3" t="s">
        <v>63</v>
      </c>
      <c r="E6421" s="2" t="b">
        <f t="shared" ca="1" si="178"/>
        <v>1</v>
      </c>
      <c r="F6421" s="2" t="str" cm="1">
        <f t="array" aca="1" ref="F6421" ca="1">IF(G6421&lt;&gt;"",INDIRECT("'"&amp;G6421&amp;"'!"&amp;H6421),"")</f>
        <v/>
      </c>
      <c r="G6421" s="1533"/>
      <c r="L6421" s="3" t="s">
        <v>1940</v>
      </c>
    </row>
    <row r="6422" spans="1:12" x14ac:dyDescent="0.2">
      <c r="A6422" s="1">
        <v>6417</v>
      </c>
      <c r="D6422" s="3" t="s">
        <v>63</v>
      </c>
      <c r="E6422" s="2" t="b">
        <f t="shared" ca="1" si="178"/>
        <v>1</v>
      </c>
      <c r="F6422" s="2" t="str" cm="1">
        <f t="array" aca="1" ref="F6422" ca="1">IF(G6422&lt;&gt;"",INDIRECT("'"&amp;G6422&amp;"'!"&amp;H6422),"")</f>
        <v/>
      </c>
      <c r="G6422" s="1533"/>
      <c r="L6422" s="3" t="s">
        <v>1940</v>
      </c>
    </row>
    <row r="6423" spans="1:12" x14ac:dyDescent="0.2">
      <c r="A6423" s="1">
        <v>6418</v>
      </c>
      <c r="D6423" s="3" t="s">
        <v>63</v>
      </c>
      <c r="E6423" s="2" t="b">
        <f t="shared" ca="1" si="178"/>
        <v>1</v>
      </c>
      <c r="F6423" s="2" t="str" cm="1">
        <f t="array" aca="1" ref="F6423" ca="1">IF(G6423&lt;&gt;"",INDIRECT("'"&amp;G6423&amp;"'!"&amp;H6423),"")</f>
        <v/>
      </c>
      <c r="G6423" s="1533"/>
      <c r="L6423" s="3" t="s">
        <v>1940</v>
      </c>
    </row>
    <row r="6424" spans="1:12" x14ac:dyDescent="0.2">
      <c r="A6424" s="1">
        <v>6419</v>
      </c>
      <c r="D6424" s="3" t="s">
        <v>63</v>
      </c>
      <c r="E6424" s="2" t="b">
        <f t="shared" ca="1" si="178"/>
        <v>1</v>
      </c>
      <c r="F6424" s="2" t="str" cm="1">
        <f t="array" aca="1" ref="F6424" ca="1">IF(G6424&lt;&gt;"",INDIRECT("'"&amp;G6424&amp;"'!"&amp;H6424),"")</f>
        <v/>
      </c>
      <c r="G6424" s="1533"/>
      <c r="L6424" s="3" t="s">
        <v>1940</v>
      </c>
    </row>
    <row r="6425" spans="1:12" x14ac:dyDescent="0.2">
      <c r="A6425" s="1">
        <v>6420</v>
      </c>
      <c r="D6425" s="3" t="s">
        <v>63</v>
      </c>
      <c r="E6425" s="2" t="b">
        <f t="shared" ca="1" si="178"/>
        <v>1</v>
      </c>
      <c r="F6425" s="2" t="str" cm="1">
        <f t="array" aca="1" ref="F6425" ca="1">IF(G6425&lt;&gt;"",INDIRECT("'"&amp;G6425&amp;"'!"&amp;H6425),"")</f>
        <v/>
      </c>
      <c r="G6425" s="1533"/>
      <c r="L6425" s="3" t="s">
        <v>1940</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33" t="s">
        <v>6772</v>
      </c>
      <c r="H6426" s="2" t="s">
        <v>5800</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33" t="s">
        <v>6772</v>
      </c>
      <c r="H6427" s="2" t="s">
        <v>5801</v>
      </c>
    </row>
    <row r="6428" spans="1:12" x14ac:dyDescent="0.2">
      <c r="A6428" s="1">
        <v>6423</v>
      </c>
      <c r="D6428" s="3" t="s">
        <v>63</v>
      </c>
      <c r="E6428" s="2" t="b">
        <f t="shared" ca="1" si="178"/>
        <v>1</v>
      </c>
      <c r="F6428" s="2" t="str" cm="1">
        <f t="array" aca="1" ref="F6428" ca="1">IF(G6428&lt;&gt;"",INDIRECT("'"&amp;G6428&amp;"'!"&amp;H6428),"")</f>
        <v/>
      </c>
      <c r="G6428" s="1533"/>
      <c r="L6428" s="3" t="s">
        <v>1940</v>
      </c>
    </row>
    <row r="6429" spans="1:12" x14ac:dyDescent="0.2">
      <c r="A6429" s="1">
        <v>6424</v>
      </c>
      <c r="D6429" s="3" t="s">
        <v>63</v>
      </c>
      <c r="E6429" s="2" t="b">
        <f t="shared" ca="1" si="178"/>
        <v>1</v>
      </c>
      <c r="F6429" s="2" t="str" cm="1">
        <f t="array" aca="1" ref="F6429" ca="1">IF(G6429&lt;&gt;"",INDIRECT("'"&amp;G6429&amp;"'!"&amp;H6429),"")</f>
        <v/>
      </c>
      <c r="G6429" s="1533"/>
      <c r="L6429" s="3" t="s">
        <v>1940</v>
      </c>
    </row>
    <row r="6430" spans="1:12" x14ac:dyDescent="0.2">
      <c r="A6430" s="1">
        <v>6425</v>
      </c>
      <c r="D6430" s="3" t="s">
        <v>63</v>
      </c>
      <c r="E6430" s="2" t="b">
        <f t="shared" ca="1" si="178"/>
        <v>1</v>
      </c>
      <c r="F6430" s="2" t="str" cm="1">
        <f t="array" aca="1" ref="F6430" ca="1">IF(G6430&lt;&gt;"",INDIRECT("'"&amp;G6430&amp;"'!"&amp;H6430),"")</f>
        <v/>
      </c>
      <c r="G6430" s="1533"/>
      <c r="L6430" s="3" t="s">
        <v>1940</v>
      </c>
    </row>
    <row r="6431" spans="1:12" x14ac:dyDescent="0.2">
      <c r="A6431" s="1">
        <v>6426</v>
      </c>
      <c r="D6431" s="3" t="s">
        <v>63</v>
      </c>
      <c r="E6431" s="2" t="b">
        <f t="shared" ca="1" si="178"/>
        <v>1</v>
      </c>
      <c r="F6431" s="2" t="str" cm="1">
        <f t="array" aca="1" ref="F6431" ca="1">IF(G6431&lt;&gt;"",INDIRECT("'"&amp;G6431&amp;"'!"&amp;H6431),"")</f>
        <v/>
      </c>
      <c r="G6431" s="1533"/>
      <c r="L6431" s="3" t="s">
        <v>1940</v>
      </c>
    </row>
    <row r="6432" spans="1:12" x14ac:dyDescent="0.2">
      <c r="A6432" s="1">
        <v>6427</v>
      </c>
      <c r="D6432" s="3" t="s">
        <v>63</v>
      </c>
      <c r="E6432" s="2" t="b">
        <f t="shared" ca="1" si="178"/>
        <v>1</v>
      </c>
      <c r="F6432" s="2" t="str" cm="1">
        <f t="array" aca="1" ref="F6432" ca="1">IF(G6432&lt;&gt;"",INDIRECT("'"&amp;G6432&amp;"'!"&amp;H6432),"")</f>
        <v/>
      </c>
      <c r="G6432" s="1533"/>
      <c r="L6432" s="3" t="s">
        <v>1940</v>
      </c>
    </row>
    <row r="6433" spans="1:19" x14ac:dyDescent="0.2">
      <c r="A6433" s="1">
        <v>6428</v>
      </c>
      <c r="D6433" s="3" t="s">
        <v>63</v>
      </c>
      <c r="E6433" s="2" t="b">
        <f t="shared" ca="1" si="178"/>
        <v>1</v>
      </c>
      <c r="F6433" s="2" t="str" cm="1">
        <f t="array" aca="1" ref="F6433" ca="1">IF(G6433&lt;&gt;"",INDIRECT("'"&amp;G6433&amp;"'!"&amp;H6433),"")</f>
        <v/>
      </c>
      <c r="G6433" s="1533"/>
      <c r="L6433" s="3" t="s">
        <v>1940</v>
      </c>
    </row>
    <row r="6434" spans="1:19" x14ac:dyDescent="0.2">
      <c r="A6434" s="1">
        <v>6429</v>
      </c>
      <c r="D6434" s="3" t="s">
        <v>63</v>
      </c>
      <c r="E6434" s="2" t="b">
        <f t="shared" ca="1" si="178"/>
        <v>1</v>
      </c>
      <c r="F6434" s="2" t="str" cm="1">
        <f t="array" aca="1" ref="F6434" ca="1">IF(G6434&lt;&gt;"",INDIRECT("'"&amp;G6434&amp;"'!"&amp;H6434),"")</f>
        <v/>
      </c>
      <c r="G6434" s="1533"/>
      <c r="L6434" s="3" t="s">
        <v>1940</v>
      </c>
    </row>
    <row r="6435" spans="1:19" x14ac:dyDescent="0.2">
      <c r="A6435" s="1">
        <v>6430</v>
      </c>
      <c r="D6435" s="3" t="s">
        <v>63</v>
      </c>
      <c r="E6435" s="2" t="b">
        <f t="shared" ca="1" si="178"/>
        <v>1</v>
      </c>
      <c r="F6435" s="2" t="str" cm="1">
        <f t="array" aca="1" ref="F6435" ca="1">IF(G6435&lt;&gt;"",INDIRECT("'"&amp;G6435&amp;"'!"&amp;H6435),"")</f>
        <v/>
      </c>
      <c r="G6435" s="1533"/>
      <c r="L6435" s="3" t="s">
        <v>1940</v>
      </c>
    </row>
    <row r="6436" spans="1:19" x14ac:dyDescent="0.2">
      <c r="A6436" s="2">
        <v>6431</v>
      </c>
      <c r="B6436" s="8">
        <f>'EstExp 12-20'!H94</f>
        <v>0</v>
      </c>
      <c r="C6436" s="3">
        <f t="shared" si="179"/>
        <v>6431</v>
      </c>
      <c r="D6436" s="3" t="s">
        <v>744</v>
      </c>
      <c r="E6436" s="2" t="b">
        <f t="shared" ca="1" si="178"/>
        <v>1</v>
      </c>
      <c r="F6436" s="2" cm="1">
        <f t="array" aca="1" ref="F6436" ca="1">IF(G6436&lt;&gt;"",INDIRECT("'"&amp;G6436&amp;"'!"&amp;H6436),"")</f>
        <v>0</v>
      </c>
      <c r="G6436" s="1533" t="s">
        <v>6772</v>
      </c>
      <c r="H6436" s="2" t="s">
        <v>5802</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33" t="s">
        <v>6772</v>
      </c>
      <c r="H6437" s="2" t="s">
        <v>5588</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33" t="s">
        <v>6772</v>
      </c>
      <c r="H6438" s="2" t="s">
        <v>5591</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33" t="s">
        <v>6773</v>
      </c>
      <c r="H6439" s="2" t="s">
        <v>5803</v>
      </c>
      <c r="S6439" s="8"/>
    </row>
    <row r="6440" spans="1:19" x14ac:dyDescent="0.2">
      <c r="A6440" s="1">
        <v>6435</v>
      </c>
      <c r="D6440" s="3" t="s">
        <v>164</v>
      </c>
      <c r="E6440" s="2" t="b">
        <f t="shared" ca="1" si="178"/>
        <v>1</v>
      </c>
      <c r="F6440" s="2" t="str" cm="1">
        <f t="array" aca="1" ref="F6440" ca="1">IF(G6440&lt;&gt;"",INDIRECT("'"&amp;G6440&amp;"'!"&amp;H6440),"")</f>
        <v/>
      </c>
      <c r="G6440" s="1533"/>
    </row>
    <row r="6441" spans="1:19" x14ac:dyDescent="0.2">
      <c r="A6441" s="1">
        <v>6436</v>
      </c>
      <c r="D6441" s="3" t="s">
        <v>164</v>
      </c>
      <c r="E6441" s="2" t="b">
        <f t="shared" ca="1" si="178"/>
        <v>1</v>
      </c>
      <c r="F6441" s="2" t="str" cm="1">
        <f t="array" aca="1" ref="F6441" ca="1">IF(G6441&lt;&gt;"",INDIRECT("'"&amp;G6441&amp;"'!"&amp;H6441),"")</f>
        <v/>
      </c>
      <c r="G6441" s="1533"/>
    </row>
    <row r="6442" spans="1:19" x14ac:dyDescent="0.2">
      <c r="A6442" s="1">
        <v>6437</v>
      </c>
      <c r="D6442" s="3" t="s">
        <v>164</v>
      </c>
      <c r="E6442" s="2" t="b">
        <f t="shared" ca="1" si="178"/>
        <v>1</v>
      </c>
      <c r="F6442" s="2" t="str" cm="1">
        <f t="array" aca="1" ref="F6442" ca="1">IF(G6442&lt;&gt;"",INDIRECT("'"&amp;G6442&amp;"'!"&amp;H6442),"")</f>
        <v/>
      </c>
      <c r="G6442" s="1533"/>
    </row>
    <row r="6443" spans="1:19" x14ac:dyDescent="0.2">
      <c r="A6443" s="1">
        <v>6438</v>
      </c>
      <c r="D6443" s="3" t="s">
        <v>164</v>
      </c>
      <c r="E6443" s="2" t="b">
        <f t="shared" ca="1" si="178"/>
        <v>1</v>
      </c>
      <c r="F6443" s="2" t="str" cm="1">
        <f t="array" aca="1" ref="F6443" ca="1">IF(G6443&lt;&gt;"",INDIRECT("'"&amp;G6443&amp;"'!"&amp;H6443),"")</f>
        <v/>
      </c>
      <c r="G6443" s="1533"/>
    </row>
    <row r="6444" spans="1:19" x14ac:dyDescent="0.2">
      <c r="A6444" s="1">
        <v>6439</v>
      </c>
      <c r="D6444" s="3" t="s">
        <v>164</v>
      </c>
      <c r="E6444" s="2" t="b">
        <f t="shared" ca="1" si="178"/>
        <v>1</v>
      </c>
      <c r="F6444" s="2" t="str" cm="1">
        <f t="array" aca="1" ref="F6444" ca="1">IF(G6444&lt;&gt;"",INDIRECT("'"&amp;G6444&amp;"'!"&amp;H6444),"")</f>
        <v/>
      </c>
      <c r="G6444" s="1533"/>
    </row>
    <row r="6445" spans="1:19" x14ac:dyDescent="0.2">
      <c r="A6445" s="1">
        <v>6440</v>
      </c>
      <c r="D6445" s="3" t="s">
        <v>164</v>
      </c>
      <c r="E6445" s="2" t="b">
        <f t="shared" ca="1" si="178"/>
        <v>1</v>
      </c>
      <c r="F6445" s="2" t="str" cm="1">
        <f t="array" aca="1" ref="F6445" ca="1">IF(G6445&lt;&gt;"",INDIRECT("'"&amp;G6445&amp;"'!"&amp;H6445),"")</f>
        <v/>
      </c>
      <c r="G6445" s="1533"/>
    </row>
    <row r="6446" spans="1:19" x14ac:dyDescent="0.2">
      <c r="A6446" s="1">
        <v>6441</v>
      </c>
      <c r="D6446" s="3" t="s">
        <v>164</v>
      </c>
      <c r="E6446" s="2" t="b">
        <f t="shared" ca="1" si="178"/>
        <v>1</v>
      </c>
      <c r="F6446" s="2" t="str" cm="1">
        <f t="array" aca="1" ref="F6446" ca="1">IF(G6446&lt;&gt;"",INDIRECT("'"&amp;G6446&amp;"'!"&amp;H6446),"")</f>
        <v/>
      </c>
      <c r="G6446" s="1533"/>
    </row>
    <row r="6447" spans="1:19" x14ac:dyDescent="0.2">
      <c r="A6447" s="1">
        <v>6442</v>
      </c>
      <c r="D6447" s="3" t="s">
        <v>164</v>
      </c>
      <c r="E6447" s="2" t="b">
        <f t="shared" ca="1" si="178"/>
        <v>1</v>
      </c>
      <c r="F6447" s="2" t="str" cm="1">
        <f t="array" aca="1" ref="F6447" ca="1">IF(G6447&lt;&gt;"",INDIRECT("'"&amp;G6447&amp;"'!"&amp;H6447),"")</f>
        <v/>
      </c>
      <c r="G6447" s="1533"/>
    </row>
    <row r="6448" spans="1:19" x14ac:dyDescent="0.2">
      <c r="A6448" s="1">
        <v>6443</v>
      </c>
      <c r="D6448" s="3" t="s">
        <v>164</v>
      </c>
      <c r="E6448" s="2" t="b">
        <f t="shared" ca="1" si="178"/>
        <v>1</v>
      </c>
      <c r="F6448" s="2" t="str" cm="1">
        <f t="array" aca="1" ref="F6448" ca="1">IF(G6448&lt;&gt;"",INDIRECT("'"&amp;G6448&amp;"'!"&amp;H6448),"")</f>
        <v/>
      </c>
      <c r="G6448" s="1533"/>
    </row>
    <row r="6449" spans="1:8" x14ac:dyDescent="0.2">
      <c r="A6449" s="1">
        <v>6444</v>
      </c>
      <c r="D6449" s="3" t="s">
        <v>164</v>
      </c>
      <c r="E6449" s="2" t="b">
        <f t="shared" ca="1" si="178"/>
        <v>1</v>
      </c>
      <c r="F6449" s="2" t="str" cm="1">
        <f t="array" aca="1" ref="F6449" ca="1">IF(G6449&lt;&gt;"",INDIRECT("'"&amp;G6449&amp;"'!"&amp;H6449),"")</f>
        <v/>
      </c>
      <c r="G6449" s="1533"/>
    </row>
    <row r="6450" spans="1:8" x14ac:dyDescent="0.2">
      <c r="A6450" s="1">
        <v>6445</v>
      </c>
      <c r="D6450" s="3" t="s">
        <v>164</v>
      </c>
      <c r="E6450" s="2" t="b">
        <f t="shared" ca="1" si="178"/>
        <v>1</v>
      </c>
      <c r="F6450" s="2" t="str" cm="1">
        <f t="array" aca="1" ref="F6450" ca="1">IF(G6450&lt;&gt;"",INDIRECT("'"&amp;G6450&amp;"'!"&amp;H6450),"")</f>
        <v/>
      </c>
      <c r="G6450" s="1533"/>
    </row>
    <row r="6451" spans="1:8" x14ac:dyDescent="0.2">
      <c r="A6451" s="1">
        <v>6446</v>
      </c>
      <c r="D6451" s="3" t="s">
        <v>164</v>
      </c>
      <c r="E6451" s="2" t="b">
        <f t="shared" ca="1" si="178"/>
        <v>1</v>
      </c>
      <c r="F6451" s="2" t="str" cm="1">
        <f t="array" aca="1" ref="F6451" ca="1">IF(G6451&lt;&gt;"",INDIRECT("'"&amp;G6451&amp;"'!"&amp;H6451),"")</f>
        <v/>
      </c>
      <c r="G6451" s="1533"/>
    </row>
    <row r="6452" spans="1:8" x14ac:dyDescent="0.2">
      <c r="A6452" s="1">
        <v>6447</v>
      </c>
      <c r="D6452" s="3" t="s">
        <v>164</v>
      </c>
      <c r="E6452" s="2" t="b">
        <f t="shared" ca="1" si="178"/>
        <v>1</v>
      </c>
      <c r="F6452" s="2" t="str" cm="1">
        <f t="array" aca="1" ref="F6452" ca="1">IF(G6452&lt;&gt;"",INDIRECT("'"&amp;G6452&amp;"'!"&amp;H6452),"")</f>
        <v/>
      </c>
      <c r="G6452" s="1533"/>
    </row>
    <row r="6453" spans="1:8" x14ac:dyDescent="0.2">
      <c r="A6453" s="1">
        <v>6448</v>
      </c>
      <c r="D6453" s="3" t="s">
        <v>164</v>
      </c>
      <c r="E6453" s="2" t="b">
        <f t="shared" ca="1" si="178"/>
        <v>1</v>
      </c>
      <c r="F6453" s="2" t="str" cm="1">
        <f t="array" aca="1" ref="F6453" ca="1">IF(G6453&lt;&gt;"",INDIRECT("'"&amp;G6453&amp;"'!"&amp;H6453),"")</f>
        <v/>
      </c>
      <c r="G6453" s="1533"/>
    </row>
    <row r="6454" spans="1:8" x14ac:dyDescent="0.2">
      <c r="A6454" s="1">
        <v>6449</v>
      </c>
      <c r="D6454" s="3" t="s">
        <v>164</v>
      </c>
      <c r="E6454" s="2" t="b">
        <f t="shared" ca="1" si="178"/>
        <v>1</v>
      </c>
      <c r="F6454" s="2" t="str" cm="1">
        <f t="array" aca="1" ref="F6454" ca="1">IF(G6454&lt;&gt;"",INDIRECT("'"&amp;G6454&amp;"'!"&amp;H6454),"")</f>
        <v/>
      </c>
      <c r="G6454" s="1533"/>
    </row>
    <row r="6455" spans="1:8" x14ac:dyDescent="0.2">
      <c r="A6455" s="1">
        <v>6450</v>
      </c>
      <c r="D6455" s="3" t="s">
        <v>164</v>
      </c>
      <c r="E6455" s="2" t="b">
        <f t="shared" ca="1" si="178"/>
        <v>1</v>
      </c>
      <c r="F6455" s="2" t="str" cm="1">
        <f t="array" aca="1" ref="F6455" ca="1">IF(G6455&lt;&gt;"",INDIRECT("'"&amp;G6455&amp;"'!"&amp;H6455),"")</f>
        <v/>
      </c>
      <c r="G6455" s="1533"/>
    </row>
    <row r="6456" spans="1:8" x14ac:dyDescent="0.2">
      <c r="A6456" s="1">
        <v>6451</v>
      </c>
      <c r="D6456" s="3" t="s">
        <v>164</v>
      </c>
      <c r="E6456" s="2" t="b">
        <f t="shared" ca="1" si="178"/>
        <v>1</v>
      </c>
      <c r="F6456" s="2" t="str" cm="1">
        <f t="array" aca="1" ref="F6456" ca="1">IF(G6456&lt;&gt;"",INDIRECT("'"&amp;G6456&amp;"'!"&amp;H6456),"")</f>
        <v/>
      </c>
      <c r="G6456" s="1533"/>
    </row>
    <row r="6457" spans="1:8" x14ac:dyDescent="0.2">
      <c r="A6457" s="1">
        <v>6452</v>
      </c>
      <c r="D6457" s="3" t="s">
        <v>164</v>
      </c>
      <c r="E6457" s="2" t="b">
        <f t="shared" ca="1" si="178"/>
        <v>1</v>
      </c>
      <c r="F6457" s="2" t="str" cm="1">
        <f t="array" aca="1" ref="F6457" ca="1">IF(G6457&lt;&gt;"",INDIRECT("'"&amp;G6457&amp;"'!"&amp;H6457),"")</f>
        <v/>
      </c>
      <c r="G6457" s="1533"/>
    </row>
    <row r="6458" spans="1:8" x14ac:dyDescent="0.2">
      <c r="A6458" s="1">
        <v>6453</v>
      </c>
      <c r="D6458" s="3" t="s">
        <v>164</v>
      </c>
      <c r="E6458" s="2" t="b">
        <f t="shared" ca="1" si="178"/>
        <v>1</v>
      </c>
      <c r="F6458" s="2" t="str" cm="1">
        <f t="array" aca="1" ref="F6458" ca="1">IF(G6458&lt;&gt;"",INDIRECT("'"&amp;G6458&amp;"'!"&amp;H6458),"")</f>
        <v/>
      </c>
      <c r="G6458" s="1533"/>
    </row>
    <row r="6459" spans="1:8" x14ac:dyDescent="0.2">
      <c r="A6459" s="1">
        <v>6454</v>
      </c>
      <c r="D6459" s="3" t="s">
        <v>164</v>
      </c>
      <c r="E6459" s="2" t="b">
        <f t="shared" ca="1" si="178"/>
        <v>1</v>
      </c>
      <c r="F6459" s="2" t="str" cm="1">
        <f t="array" aca="1" ref="F6459" ca="1">IF(G6459&lt;&gt;"",INDIRECT("'"&amp;G6459&amp;"'!"&amp;H6459),"")</f>
        <v/>
      </c>
      <c r="G6459" s="1533"/>
    </row>
    <row r="6460" spans="1:8" x14ac:dyDescent="0.2">
      <c r="A6460" s="1">
        <v>6455</v>
      </c>
      <c r="D6460" s="3" t="s">
        <v>164</v>
      </c>
      <c r="E6460" s="2" t="b">
        <f t="shared" ca="1" si="178"/>
        <v>1</v>
      </c>
      <c r="F6460" s="2" t="str" cm="1">
        <f t="array" aca="1" ref="F6460" ca="1">IF(G6460&lt;&gt;"",INDIRECT("'"&amp;G6460&amp;"'!"&amp;H6460),"")</f>
        <v/>
      </c>
      <c r="G6460" s="1533"/>
    </row>
    <row r="6461" spans="1:8" x14ac:dyDescent="0.2">
      <c r="A6461" s="1">
        <v>6456</v>
      </c>
      <c r="D6461" s="3" t="s">
        <v>164</v>
      </c>
      <c r="E6461" s="2" t="b">
        <f t="shared" ca="1" si="178"/>
        <v>1</v>
      </c>
      <c r="F6461" s="2" t="str" cm="1">
        <f t="array" aca="1" ref="F6461" ca="1">IF(G6461&lt;&gt;"",INDIRECT("'"&amp;G6461&amp;"'!"&amp;H6461),"")</f>
        <v/>
      </c>
      <c r="G6461" s="1533"/>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33" t="s">
        <v>6772</v>
      </c>
      <c r="H6462" s="2" t="s">
        <v>5804</v>
      </c>
    </row>
    <row r="6463" spans="1:8" x14ac:dyDescent="0.2">
      <c r="A6463" s="1">
        <v>6458</v>
      </c>
      <c r="D6463" s="3" t="s">
        <v>63</v>
      </c>
      <c r="E6463" s="2" t="b">
        <f t="shared" ca="1" si="178"/>
        <v>1</v>
      </c>
      <c r="F6463" s="2" t="str" cm="1">
        <f t="array" aca="1" ref="F6463" ca="1">IF(G6463&lt;&gt;"",INDIRECT("'"&amp;G6463&amp;"'!"&amp;H6463),"")</f>
        <v/>
      </c>
      <c r="G6463" s="1533"/>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33" t="s">
        <v>6772</v>
      </c>
      <c r="H6464" s="2" t="s">
        <v>5805</v>
      </c>
    </row>
    <row r="6465" spans="1:12" x14ac:dyDescent="0.2">
      <c r="A6465" s="1">
        <v>6460</v>
      </c>
      <c r="D6465" s="3" t="s">
        <v>63</v>
      </c>
      <c r="E6465" s="2" t="b">
        <f t="shared" ca="1" si="178"/>
        <v>1</v>
      </c>
      <c r="F6465" s="2" t="str" cm="1">
        <f t="array" aca="1" ref="F6465" ca="1">IF(G6465&lt;&gt;"",INDIRECT("'"&amp;G6465&amp;"'!"&amp;H6465),"")</f>
        <v/>
      </c>
      <c r="G6465" s="1533"/>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33" t="s">
        <v>6772</v>
      </c>
      <c r="H6466" s="2" t="s">
        <v>5806</v>
      </c>
    </row>
    <row r="6467" spans="1:12" x14ac:dyDescent="0.2">
      <c r="A6467" s="1">
        <v>6462</v>
      </c>
      <c r="D6467" s="3" t="s">
        <v>63</v>
      </c>
      <c r="E6467" s="2" t="b">
        <f t="shared" ca="1" si="180"/>
        <v>1</v>
      </c>
      <c r="F6467" s="2" t="str" cm="1">
        <f t="array" aca="1" ref="F6467" ca="1">IF(G6467&lt;&gt;"",INDIRECT("'"&amp;G6467&amp;"'!"&amp;H6467),"")</f>
        <v/>
      </c>
      <c r="G6467" s="1533"/>
    </row>
    <row r="6468" spans="1:12" x14ac:dyDescent="0.2">
      <c r="A6468">
        <v>6463</v>
      </c>
      <c r="D6468" s="3" t="s">
        <v>63</v>
      </c>
      <c r="E6468" s="2" t="b">
        <f t="shared" ca="1" si="180"/>
        <v>1</v>
      </c>
      <c r="F6468" s="2" t="str" cm="1">
        <f t="array" aca="1" ref="F6468" ca="1">IF(G6468&lt;&gt;"",INDIRECT("'"&amp;G6468&amp;"'!"&amp;H6468),"")</f>
        <v/>
      </c>
      <c r="G6468" s="1533"/>
      <c r="L6468" s="3" t="s">
        <v>647</v>
      </c>
    </row>
    <row r="6469" spans="1:12" x14ac:dyDescent="0.2">
      <c r="A6469">
        <v>6464</v>
      </c>
      <c r="D6469" s="3" t="s">
        <v>63</v>
      </c>
      <c r="E6469" s="2" t="b">
        <f t="shared" ca="1" si="180"/>
        <v>1</v>
      </c>
      <c r="F6469" s="2" t="str" cm="1">
        <f t="array" aca="1" ref="F6469" ca="1">IF(G6469&lt;&gt;"",INDIRECT("'"&amp;G6469&amp;"'!"&amp;H6469),"")</f>
        <v/>
      </c>
      <c r="G6469" s="1533"/>
    </row>
    <row r="6470" spans="1:12" x14ac:dyDescent="0.2">
      <c r="A6470">
        <v>6465</v>
      </c>
      <c r="D6470" s="3" t="s">
        <v>63</v>
      </c>
      <c r="E6470" s="2" t="b">
        <f t="shared" ca="1" si="180"/>
        <v>1</v>
      </c>
      <c r="F6470" s="2" t="str" cm="1">
        <f t="array" aca="1" ref="F6470" ca="1">IF(G6470&lt;&gt;"",INDIRECT("'"&amp;G6470&amp;"'!"&amp;H6470),"")</f>
        <v/>
      </c>
      <c r="G6470" s="1533"/>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33" t="s">
        <v>6772</v>
      </c>
      <c r="H6471" s="2" t="s">
        <v>5807</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33" t="s">
        <v>6772</v>
      </c>
      <c r="H6472" s="2" t="s">
        <v>5808</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33" t="s">
        <v>6772</v>
      </c>
      <c r="H6473" s="2" t="s">
        <v>5809</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33" t="s">
        <v>6772</v>
      </c>
      <c r="H6474" s="2" t="s">
        <v>5810</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33" t="s">
        <v>6772</v>
      </c>
      <c r="H6475" s="2" t="s">
        <v>5811</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33" t="s">
        <v>6772</v>
      </c>
      <c r="H6476" s="2" t="s">
        <v>5812</v>
      </c>
    </row>
    <row r="6477" spans="1:12" x14ac:dyDescent="0.2">
      <c r="A6477" s="1">
        <v>6472</v>
      </c>
      <c r="D6477" s="3" t="s">
        <v>299</v>
      </c>
      <c r="E6477" s="2" t="b">
        <f t="shared" ca="1" si="180"/>
        <v>1</v>
      </c>
      <c r="F6477" s="2" t="str" cm="1">
        <f t="array" aca="1" ref="F6477" ca="1">IF(G6477&lt;&gt;"",INDIRECT("'"&amp;G6477&amp;"'!"&amp;H6477),"")</f>
        <v/>
      </c>
      <c r="G6477" s="1533"/>
    </row>
    <row r="6478" spans="1:12" x14ac:dyDescent="0.2">
      <c r="A6478" s="1">
        <v>6473</v>
      </c>
      <c r="D6478" s="3" t="s">
        <v>299</v>
      </c>
      <c r="E6478" s="2" t="b">
        <f t="shared" ca="1" si="180"/>
        <v>1</v>
      </c>
      <c r="F6478" s="2" t="str" cm="1">
        <f t="array" aca="1" ref="F6478" ca="1">IF(G6478&lt;&gt;"",INDIRECT("'"&amp;G6478&amp;"'!"&amp;H6478),"")</f>
        <v/>
      </c>
      <c r="G6478" s="1533"/>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33" t="s">
        <v>6772</v>
      </c>
      <c r="H6479" s="2" t="s">
        <v>5813</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33" t="s">
        <v>6772</v>
      </c>
      <c r="H6480" s="2" t="s">
        <v>5814</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33" t="s">
        <v>6772</v>
      </c>
      <c r="H6481" s="2" t="s">
        <v>5815</v>
      </c>
    </row>
    <row r="6482" spans="1:8" x14ac:dyDescent="0.2">
      <c r="A6482" s="1">
        <v>6477</v>
      </c>
      <c r="D6482" s="3" t="s">
        <v>63</v>
      </c>
      <c r="E6482" s="2" t="b">
        <f t="shared" ca="1" si="180"/>
        <v>1</v>
      </c>
      <c r="F6482" s="2" t="str" cm="1">
        <f t="array" aca="1" ref="F6482" ca="1">IF(G6482&lt;&gt;"",INDIRECT("'"&amp;G6482&amp;"'!"&amp;H6482),"")</f>
        <v/>
      </c>
      <c r="G6482" s="1533"/>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33" t="s">
        <v>6772</v>
      </c>
      <c r="H6483" s="2" t="s">
        <v>5816</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33" t="s">
        <v>6772</v>
      </c>
      <c r="H6484" s="2" t="s">
        <v>5817</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33" t="s">
        <v>6772</v>
      </c>
      <c r="H6485" s="2" t="s">
        <v>5818</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33" t="s">
        <v>6772</v>
      </c>
      <c r="H6486" s="2" t="s">
        <v>5819</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33" t="s">
        <v>6772</v>
      </c>
      <c r="H6487" s="2" t="s">
        <v>5820</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33" t="s">
        <v>6772</v>
      </c>
      <c r="H6488" s="2" t="s">
        <v>5821</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33" t="s">
        <v>6772</v>
      </c>
      <c r="H6489" s="2" t="s">
        <v>5822</v>
      </c>
    </row>
    <row r="6490" spans="1:8" x14ac:dyDescent="0.2">
      <c r="A6490" s="1">
        <v>6485</v>
      </c>
      <c r="D6490" s="3" t="s">
        <v>63</v>
      </c>
      <c r="E6490" s="2" t="b">
        <f t="shared" ca="1" si="180"/>
        <v>1</v>
      </c>
      <c r="F6490" s="2" t="str" cm="1">
        <f t="array" aca="1" ref="F6490" ca="1">IF(G6490&lt;&gt;"",INDIRECT("'"&amp;G6490&amp;"'!"&amp;H6490),"")</f>
        <v/>
      </c>
      <c r="G6490" s="1533"/>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33" t="s">
        <v>6772</v>
      </c>
      <c r="H6491" s="2" t="s">
        <v>5823</v>
      </c>
    </row>
    <row r="6492" spans="1:8" x14ac:dyDescent="0.2">
      <c r="A6492" s="1">
        <v>6487</v>
      </c>
      <c r="D6492" s="3" t="s">
        <v>63</v>
      </c>
      <c r="E6492" s="2" t="b">
        <f t="shared" ca="1" si="180"/>
        <v>1</v>
      </c>
      <c r="F6492" s="2" t="str" cm="1">
        <f t="array" aca="1" ref="F6492" ca="1">IF(G6492&lt;&gt;"",INDIRECT("'"&amp;G6492&amp;"'!"&amp;H6492),"")</f>
        <v/>
      </c>
      <c r="G6492" s="1533"/>
    </row>
    <row r="6493" spans="1:8" x14ac:dyDescent="0.2">
      <c r="A6493" s="1">
        <v>6488</v>
      </c>
      <c r="D6493" s="3" t="s">
        <v>63</v>
      </c>
      <c r="E6493" s="2" t="b">
        <f t="shared" ca="1" si="180"/>
        <v>1</v>
      </c>
      <c r="F6493" s="2" t="str" cm="1">
        <f t="array" aca="1" ref="F6493" ca="1">IF(G6493&lt;&gt;"",INDIRECT("'"&amp;G6493&amp;"'!"&amp;H6493),"")</f>
        <v/>
      </c>
      <c r="G6493" s="1533"/>
    </row>
    <row r="6494" spans="1:8" x14ac:dyDescent="0.2">
      <c r="A6494" s="1">
        <v>6489</v>
      </c>
      <c r="D6494" s="3" t="s">
        <v>63</v>
      </c>
      <c r="E6494" s="2" t="b">
        <f t="shared" ca="1" si="180"/>
        <v>1</v>
      </c>
      <c r="F6494" s="2" t="str" cm="1">
        <f t="array" aca="1" ref="F6494" ca="1">IF(G6494&lt;&gt;"",INDIRECT("'"&amp;G6494&amp;"'!"&amp;H6494),"")</f>
        <v/>
      </c>
      <c r="G6494" s="1533"/>
    </row>
    <row r="6495" spans="1:8" x14ac:dyDescent="0.2">
      <c r="A6495" s="1">
        <v>6490</v>
      </c>
      <c r="D6495" s="3" t="s">
        <v>63</v>
      </c>
      <c r="E6495" s="2" t="b">
        <f t="shared" ca="1" si="180"/>
        <v>1</v>
      </c>
      <c r="F6495" s="2" t="str" cm="1">
        <f t="array" aca="1" ref="F6495" ca="1">IF(G6495&lt;&gt;"",INDIRECT("'"&amp;G6495&amp;"'!"&amp;H6495),"")</f>
        <v/>
      </c>
      <c r="G6495" s="1533"/>
    </row>
    <row r="6496" spans="1:8" x14ac:dyDescent="0.2">
      <c r="A6496" s="1">
        <v>6491</v>
      </c>
      <c r="D6496" s="3" t="s">
        <v>63</v>
      </c>
      <c r="E6496" s="2" t="b">
        <f t="shared" ca="1" si="180"/>
        <v>1</v>
      </c>
      <c r="F6496" s="2" t="str" cm="1">
        <f t="array" aca="1" ref="F6496" ca="1">IF(G6496&lt;&gt;"",INDIRECT("'"&amp;G6496&amp;"'!"&amp;H6496),"")</f>
        <v/>
      </c>
      <c r="G6496" s="1533"/>
    </row>
    <row r="6497" spans="1:7" x14ac:dyDescent="0.2">
      <c r="A6497" s="1">
        <v>6492</v>
      </c>
      <c r="D6497" s="3" t="s">
        <v>63</v>
      </c>
      <c r="E6497" s="2" t="b">
        <f t="shared" ca="1" si="180"/>
        <v>1</v>
      </c>
      <c r="F6497" s="2" t="str" cm="1">
        <f t="array" aca="1" ref="F6497" ca="1">IF(G6497&lt;&gt;"",INDIRECT("'"&amp;G6497&amp;"'!"&amp;H6497),"")</f>
        <v/>
      </c>
      <c r="G6497" s="1533"/>
    </row>
    <row r="6498" spans="1:7" x14ac:dyDescent="0.2">
      <c r="A6498" s="1">
        <v>6493</v>
      </c>
      <c r="D6498" s="3" t="s">
        <v>63</v>
      </c>
      <c r="E6498" s="2" t="b">
        <f t="shared" ca="1" si="180"/>
        <v>1</v>
      </c>
      <c r="F6498" s="2" t="str" cm="1">
        <f t="array" aca="1" ref="F6498" ca="1">IF(G6498&lt;&gt;"",INDIRECT("'"&amp;G6498&amp;"'!"&amp;H6498),"")</f>
        <v/>
      </c>
      <c r="G6498" s="1533"/>
    </row>
    <row r="6499" spans="1:7" x14ac:dyDescent="0.2">
      <c r="A6499" s="1">
        <v>6494</v>
      </c>
      <c r="D6499" s="3" t="s">
        <v>63</v>
      </c>
      <c r="E6499" s="2" t="b">
        <f t="shared" ca="1" si="180"/>
        <v>1</v>
      </c>
      <c r="F6499" s="2" t="str" cm="1">
        <f t="array" aca="1" ref="F6499" ca="1">IF(G6499&lt;&gt;"",INDIRECT("'"&amp;G6499&amp;"'!"&amp;H6499),"")</f>
        <v/>
      </c>
      <c r="G6499" s="1533"/>
    </row>
    <row r="6500" spans="1:7" x14ac:dyDescent="0.2">
      <c r="A6500" s="1">
        <v>6495</v>
      </c>
      <c r="D6500" s="3" t="s">
        <v>63</v>
      </c>
      <c r="E6500" s="2" t="b">
        <f t="shared" ca="1" si="180"/>
        <v>1</v>
      </c>
      <c r="F6500" s="2" t="str" cm="1">
        <f t="array" aca="1" ref="F6500" ca="1">IF(G6500&lt;&gt;"",INDIRECT("'"&amp;G6500&amp;"'!"&amp;H6500),"")</f>
        <v/>
      </c>
      <c r="G6500" s="1533"/>
    </row>
    <row r="6501" spans="1:7" x14ac:dyDescent="0.2">
      <c r="A6501" s="1">
        <v>6496</v>
      </c>
      <c r="D6501" s="3" t="s">
        <v>63</v>
      </c>
      <c r="E6501" s="2" t="b">
        <f t="shared" ca="1" si="180"/>
        <v>1</v>
      </c>
      <c r="F6501" s="2" t="str" cm="1">
        <f t="array" aca="1" ref="F6501" ca="1">IF(G6501&lt;&gt;"",INDIRECT("'"&amp;G6501&amp;"'!"&amp;H6501),"")</f>
        <v/>
      </c>
      <c r="G6501" s="1533"/>
    </row>
    <row r="6502" spans="1:7" x14ac:dyDescent="0.2">
      <c r="A6502" s="1">
        <v>6497</v>
      </c>
      <c r="D6502" s="3" t="s">
        <v>63</v>
      </c>
      <c r="E6502" s="2" t="b">
        <f t="shared" ca="1" si="180"/>
        <v>1</v>
      </c>
      <c r="F6502" s="2" t="str" cm="1">
        <f t="array" aca="1" ref="F6502" ca="1">IF(G6502&lt;&gt;"",INDIRECT("'"&amp;G6502&amp;"'!"&amp;H6502),"")</f>
        <v/>
      </c>
      <c r="G6502" s="1533"/>
    </row>
    <row r="6503" spans="1:7" x14ac:dyDescent="0.2">
      <c r="A6503" s="1">
        <v>6498</v>
      </c>
      <c r="D6503" s="3" t="s">
        <v>63</v>
      </c>
      <c r="E6503" s="2" t="b">
        <f t="shared" ca="1" si="180"/>
        <v>1</v>
      </c>
      <c r="F6503" s="2" t="str" cm="1">
        <f t="array" aca="1" ref="F6503" ca="1">IF(G6503&lt;&gt;"",INDIRECT("'"&amp;G6503&amp;"'!"&amp;H6503),"")</f>
        <v/>
      </c>
      <c r="G6503" s="1533"/>
    </row>
    <row r="6504" spans="1:7" x14ac:dyDescent="0.2">
      <c r="A6504" s="1">
        <v>6499</v>
      </c>
      <c r="D6504" s="3" t="s">
        <v>63</v>
      </c>
      <c r="E6504" s="2" t="b">
        <f t="shared" ca="1" si="180"/>
        <v>1</v>
      </c>
      <c r="F6504" s="2" t="str" cm="1">
        <f t="array" aca="1" ref="F6504" ca="1">IF(G6504&lt;&gt;"",INDIRECT("'"&amp;G6504&amp;"'!"&amp;H6504),"")</f>
        <v/>
      </c>
      <c r="G6504" s="1533"/>
    </row>
    <row r="6505" spans="1:7" x14ac:dyDescent="0.2">
      <c r="A6505" s="1">
        <v>6500</v>
      </c>
      <c r="D6505" s="3" t="s">
        <v>63</v>
      </c>
      <c r="E6505" s="2" t="b">
        <f t="shared" ca="1" si="180"/>
        <v>1</v>
      </c>
      <c r="F6505" s="2" t="str" cm="1">
        <f t="array" aca="1" ref="F6505" ca="1">IF(G6505&lt;&gt;"",INDIRECT("'"&amp;G6505&amp;"'!"&amp;H6505),"")</f>
        <v/>
      </c>
      <c r="G6505" s="1533"/>
    </row>
    <row r="6506" spans="1:7" x14ac:dyDescent="0.2">
      <c r="A6506" s="1">
        <v>6501</v>
      </c>
      <c r="D6506" s="3" t="s">
        <v>63</v>
      </c>
      <c r="E6506" s="2" t="b">
        <f t="shared" ca="1" si="180"/>
        <v>1</v>
      </c>
      <c r="F6506" s="2" t="str" cm="1">
        <f t="array" aca="1" ref="F6506" ca="1">IF(G6506&lt;&gt;"",INDIRECT("'"&amp;G6506&amp;"'!"&amp;H6506),"")</f>
        <v/>
      </c>
      <c r="G6506" s="1533"/>
    </row>
    <row r="6507" spans="1:7" x14ac:dyDescent="0.2">
      <c r="A6507" s="1">
        <v>6502</v>
      </c>
      <c r="D6507" s="3" t="s">
        <v>63</v>
      </c>
      <c r="E6507" s="2" t="b">
        <f t="shared" ca="1" si="180"/>
        <v>1</v>
      </c>
      <c r="F6507" s="2" t="str" cm="1">
        <f t="array" aca="1" ref="F6507" ca="1">IF(G6507&lt;&gt;"",INDIRECT("'"&amp;G6507&amp;"'!"&amp;H6507),"")</f>
        <v/>
      </c>
      <c r="G6507" s="1533"/>
    </row>
    <row r="6508" spans="1:7" x14ac:dyDescent="0.2">
      <c r="A6508" s="1">
        <v>6503</v>
      </c>
      <c r="D6508" s="3" t="s">
        <v>63</v>
      </c>
      <c r="E6508" s="2" t="b">
        <f t="shared" ca="1" si="180"/>
        <v>1</v>
      </c>
      <c r="F6508" s="2" t="str" cm="1">
        <f t="array" aca="1" ref="F6508" ca="1">IF(G6508&lt;&gt;"",INDIRECT("'"&amp;G6508&amp;"'!"&amp;H6508),"")</f>
        <v/>
      </c>
      <c r="G6508" s="1533"/>
    </row>
    <row r="6509" spans="1:7" x14ac:dyDescent="0.2">
      <c r="A6509" s="1">
        <v>6504</v>
      </c>
      <c r="D6509" s="3" t="s">
        <v>63</v>
      </c>
      <c r="E6509" s="2" t="b">
        <f t="shared" ca="1" si="180"/>
        <v>1</v>
      </c>
      <c r="F6509" s="2" t="str" cm="1">
        <f t="array" aca="1" ref="F6509" ca="1">IF(G6509&lt;&gt;"",INDIRECT("'"&amp;G6509&amp;"'!"&amp;H6509),"")</f>
        <v/>
      </c>
      <c r="G6509" s="1533"/>
    </row>
    <row r="6510" spans="1:7" x14ac:dyDescent="0.2">
      <c r="A6510" s="1">
        <v>6505</v>
      </c>
      <c r="D6510" s="3" t="s">
        <v>63</v>
      </c>
      <c r="E6510" s="2" t="b">
        <f t="shared" ca="1" si="180"/>
        <v>1</v>
      </c>
      <c r="F6510" s="2" t="str" cm="1">
        <f t="array" aca="1" ref="F6510" ca="1">IF(G6510&lt;&gt;"",INDIRECT("'"&amp;G6510&amp;"'!"&amp;H6510),"")</f>
        <v/>
      </c>
      <c r="G6510" s="1533"/>
    </row>
    <row r="6511" spans="1:7" x14ac:dyDescent="0.2">
      <c r="A6511" s="1">
        <v>6506</v>
      </c>
      <c r="D6511" s="3" t="s">
        <v>63</v>
      </c>
      <c r="E6511" s="2" t="b">
        <f t="shared" ca="1" si="180"/>
        <v>1</v>
      </c>
      <c r="F6511" s="2" t="str" cm="1">
        <f t="array" aca="1" ref="F6511" ca="1">IF(G6511&lt;&gt;"",INDIRECT("'"&amp;G6511&amp;"'!"&amp;H6511),"")</f>
        <v/>
      </c>
      <c r="G6511" s="1533"/>
    </row>
    <row r="6512" spans="1:7" x14ac:dyDescent="0.2">
      <c r="A6512" s="1">
        <v>6507</v>
      </c>
      <c r="D6512" s="3" t="s">
        <v>63</v>
      </c>
      <c r="E6512" s="2" t="b">
        <f t="shared" ca="1" si="180"/>
        <v>1</v>
      </c>
      <c r="F6512" s="2" t="str" cm="1">
        <f t="array" aca="1" ref="F6512" ca="1">IF(G6512&lt;&gt;"",INDIRECT("'"&amp;G6512&amp;"'!"&amp;H6512),"")</f>
        <v/>
      </c>
      <c r="G6512" s="1533"/>
    </row>
    <row r="6513" spans="1:8" x14ac:dyDescent="0.2">
      <c r="A6513" s="1">
        <v>6508</v>
      </c>
      <c r="D6513" s="3" t="s">
        <v>63</v>
      </c>
      <c r="E6513" s="2" t="b">
        <f t="shared" ca="1" si="180"/>
        <v>1</v>
      </c>
      <c r="F6513" s="2" t="str" cm="1">
        <f t="array" aca="1" ref="F6513" ca="1">IF(G6513&lt;&gt;"",INDIRECT("'"&amp;G6513&amp;"'!"&amp;H6513),"")</f>
        <v/>
      </c>
      <c r="G6513" s="1533"/>
    </row>
    <row r="6514" spans="1:8" x14ac:dyDescent="0.2">
      <c r="A6514" s="1">
        <v>6509</v>
      </c>
      <c r="D6514" s="3" t="s">
        <v>63</v>
      </c>
      <c r="E6514" s="2" t="b">
        <f t="shared" ca="1" si="180"/>
        <v>1</v>
      </c>
      <c r="F6514" s="2" t="str" cm="1">
        <f t="array" aca="1" ref="F6514" ca="1">IF(G6514&lt;&gt;"",INDIRECT("'"&amp;G6514&amp;"'!"&amp;H6514),"")</f>
        <v/>
      </c>
      <c r="G6514" s="1533"/>
    </row>
    <row r="6515" spans="1:8" x14ac:dyDescent="0.2">
      <c r="A6515" s="1">
        <v>6510</v>
      </c>
      <c r="D6515" s="3" t="s">
        <v>63</v>
      </c>
      <c r="E6515" s="2" t="b">
        <f t="shared" ca="1" si="180"/>
        <v>1</v>
      </c>
      <c r="F6515" s="2" t="str" cm="1">
        <f t="array" aca="1" ref="F6515" ca="1">IF(G6515&lt;&gt;"",INDIRECT("'"&amp;G6515&amp;"'!"&amp;H6515),"")</f>
        <v/>
      </c>
      <c r="G6515" s="1533"/>
    </row>
    <row r="6516" spans="1:8" x14ac:dyDescent="0.2">
      <c r="A6516" s="1">
        <v>6511</v>
      </c>
      <c r="D6516" s="3" t="s">
        <v>63</v>
      </c>
      <c r="E6516" s="2" t="b">
        <f t="shared" ca="1" si="180"/>
        <v>1</v>
      </c>
      <c r="F6516" s="2" t="str" cm="1">
        <f t="array" aca="1" ref="F6516" ca="1">IF(G6516&lt;&gt;"",INDIRECT("'"&amp;G6516&amp;"'!"&amp;H6516),"")</f>
        <v/>
      </c>
      <c r="G6516" s="1533"/>
    </row>
    <row r="6517" spans="1:8" x14ac:dyDescent="0.2">
      <c r="A6517" s="1">
        <v>6512</v>
      </c>
      <c r="D6517" s="3" t="s">
        <v>63</v>
      </c>
      <c r="E6517" s="2" t="b">
        <f t="shared" ca="1" si="180"/>
        <v>1</v>
      </c>
      <c r="F6517" s="2" t="str" cm="1">
        <f t="array" aca="1" ref="F6517" ca="1">IF(G6517&lt;&gt;"",INDIRECT("'"&amp;G6517&amp;"'!"&amp;H6517),"")</f>
        <v/>
      </c>
      <c r="G6517" s="1533"/>
    </row>
    <row r="6518" spans="1:8" x14ac:dyDescent="0.2">
      <c r="A6518" s="1">
        <v>6513</v>
      </c>
      <c r="D6518" s="3" t="s">
        <v>63</v>
      </c>
      <c r="E6518" s="2" t="b">
        <f t="shared" ca="1" si="180"/>
        <v>1</v>
      </c>
      <c r="F6518" s="2" t="str" cm="1">
        <f t="array" aca="1" ref="F6518" ca="1">IF(G6518&lt;&gt;"",INDIRECT("'"&amp;G6518&amp;"'!"&amp;H6518),"")</f>
        <v/>
      </c>
      <c r="G6518" s="1533"/>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33" t="s">
        <v>6772</v>
      </c>
      <c r="H6519" s="2" t="s">
        <v>5824</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33" t="s">
        <v>6772</v>
      </c>
      <c r="H6520" s="2" t="s">
        <v>5825</v>
      </c>
    </row>
    <row r="6521" spans="1:8" x14ac:dyDescent="0.2">
      <c r="A6521">
        <v>6516</v>
      </c>
      <c r="B6521" s="7">
        <f>'EstExp 12-20'!E364</f>
        <v>0</v>
      </c>
      <c r="C6521" s="3">
        <f t="shared" si="181"/>
        <v>6516</v>
      </c>
      <c r="D6521" s="3" t="s">
        <v>63</v>
      </c>
      <c r="E6521" s="2" t="b">
        <f t="shared" ca="1" si="180"/>
        <v>1</v>
      </c>
      <c r="F6521" s="2" cm="1">
        <f t="array" aca="1" ref="F6521" ca="1">IF(G6521&lt;&gt;"",INDIRECT("'"&amp;G6521&amp;"'!"&amp;H6521),"")</f>
        <v>0</v>
      </c>
      <c r="G6521" s="1533" t="s">
        <v>6772</v>
      </c>
      <c r="H6521" s="2" t="s">
        <v>5826</v>
      </c>
    </row>
    <row r="6522" spans="1:8" x14ac:dyDescent="0.2">
      <c r="A6522">
        <v>6517</v>
      </c>
      <c r="B6522" s="7">
        <f>'EstExp 12-20'!F364</f>
        <v>0</v>
      </c>
      <c r="C6522" s="3">
        <f t="shared" si="181"/>
        <v>6517</v>
      </c>
      <c r="D6522" s="3" t="s">
        <v>63</v>
      </c>
      <c r="E6522" s="2" t="b">
        <f t="shared" ca="1" si="180"/>
        <v>1</v>
      </c>
      <c r="F6522" s="2" cm="1">
        <f t="array" aca="1" ref="F6522" ca="1">IF(G6522&lt;&gt;"",INDIRECT("'"&amp;G6522&amp;"'!"&amp;H6522),"")</f>
        <v>0</v>
      </c>
      <c r="G6522" s="1533" t="s">
        <v>6772</v>
      </c>
      <c r="H6522" s="2" t="s">
        <v>5827</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33" t="s">
        <v>6772</v>
      </c>
      <c r="H6523" s="2" t="s">
        <v>5828</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33" t="s">
        <v>6772</v>
      </c>
      <c r="H6524" s="2" t="s">
        <v>5829</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33" t="s">
        <v>6772</v>
      </c>
      <c r="H6525" s="2" t="s">
        <v>5830</v>
      </c>
    </row>
    <row r="6526" spans="1:8" x14ac:dyDescent="0.2">
      <c r="A6526" s="1">
        <v>6521</v>
      </c>
      <c r="D6526" s="3" t="s">
        <v>63</v>
      </c>
      <c r="E6526" s="2" t="b">
        <f t="shared" ca="1" si="180"/>
        <v>1</v>
      </c>
      <c r="F6526" s="2" t="str" cm="1">
        <f t="array" aca="1" ref="F6526" ca="1">IF(G6526&lt;&gt;"",INDIRECT("'"&amp;G6526&amp;"'!"&amp;H6526),"")</f>
        <v/>
      </c>
      <c r="G6526" s="1533"/>
    </row>
    <row r="6527" spans="1:8" x14ac:dyDescent="0.2">
      <c r="A6527">
        <v>6522</v>
      </c>
      <c r="B6527" s="7">
        <f>'EstExp 12-20'!K364</f>
        <v>0</v>
      </c>
      <c r="C6527" s="3">
        <f t="shared" si="181"/>
        <v>6522</v>
      </c>
      <c r="D6527" s="3" t="s">
        <v>63</v>
      </c>
      <c r="E6527" s="2" t="b">
        <f t="shared" ca="1" si="180"/>
        <v>1</v>
      </c>
      <c r="F6527" s="2" cm="1">
        <f t="array" aca="1" ref="F6527" ca="1">IF(G6527&lt;&gt;"",INDIRECT("'"&amp;G6527&amp;"'!"&amp;H6527),"")</f>
        <v>0</v>
      </c>
      <c r="G6527" s="1533" t="s">
        <v>6772</v>
      </c>
      <c r="H6527" s="2" t="s">
        <v>5831</v>
      </c>
    </row>
    <row r="6528" spans="1:8" x14ac:dyDescent="0.2">
      <c r="A6528" s="1">
        <v>6523</v>
      </c>
      <c r="D6528" s="3" t="s">
        <v>63</v>
      </c>
      <c r="E6528" s="2" t="b">
        <f t="shared" ca="1" si="180"/>
        <v>1</v>
      </c>
      <c r="F6528" s="2" t="str" cm="1">
        <f t="array" aca="1" ref="F6528" ca="1">IF(G6528&lt;&gt;"",INDIRECT("'"&amp;G6528&amp;"'!"&amp;H6528),"")</f>
        <v/>
      </c>
      <c r="G6528" s="1533"/>
    </row>
    <row r="6529" spans="1:7" x14ac:dyDescent="0.2">
      <c r="A6529" s="1">
        <v>6524</v>
      </c>
      <c r="D6529" s="3" t="s">
        <v>63</v>
      </c>
      <c r="E6529" s="2" t="b">
        <f t="shared" ca="1" si="180"/>
        <v>1</v>
      </c>
      <c r="F6529" s="2" t="str" cm="1">
        <f t="array" aca="1" ref="F6529" ca="1">IF(G6529&lt;&gt;"",INDIRECT("'"&amp;G6529&amp;"'!"&amp;H6529),"")</f>
        <v/>
      </c>
      <c r="G6529" s="1533"/>
    </row>
    <row r="6530" spans="1:7" x14ac:dyDescent="0.2">
      <c r="A6530" s="1">
        <v>6525</v>
      </c>
      <c r="D6530" s="3" t="s">
        <v>63</v>
      </c>
      <c r="E6530" s="2" t="b">
        <f t="shared" ref="E6530:E6593" ca="1" si="182">F6530=B6530</f>
        <v>1</v>
      </c>
      <c r="F6530" s="2" t="str" cm="1">
        <f t="array" aca="1" ref="F6530" ca="1">IF(G6530&lt;&gt;"",INDIRECT("'"&amp;G6530&amp;"'!"&amp;H6530),"")</f>
        <v/>
      </c>
      <c r="G6530" s="1533"/>
    </row>
    <row r="6531" spans="1:7" x14ac:dyDescent="0.2">
      <c r="A6531" s="1">
        <v>6526</v>
      </c>
      <c r="D6531" s="3" t="s">
        <v>63</v>
      </c>
      <c r="E6531" s="2" t="b">
        <f t="shared" ca="1" si="182"/>
        <v>1</v>
      </c>
      <c r="F6531" s="2" t="str" cm="1">
        <f t="array" aca="1" ref="F6531" ca="1">IF(G6531&lt;&gt;"",INDIRECT("'"&amp;G6531&amp;"'!"&amp;H6531),"")</f>
        <v/>
      </c>
      <c r="G6531" s="1533"/>
    </row>
    <row r="6532" spans="1:7" x14ac:dyDescent="0.2">
      <c r="A6532" s="1">
        <v>6527</v>
      </c>
      <c r="D6532" s="3" t="s">
        <v>63</v>
      </c>
      <c r="E6532" s="2" t="b">
        <f t="shared" ca="1" si="182"/>
        <v>1</v>
      </c>
      <c r="F6532" s="2" t="str" cm="1">
        <f t="array" aca="1" ref="F6532" ca="1">IF(G6532&lt;&gt;"",INDIRECT("'"&amp;G6532&amp;"'!"&amp;H6532),"")</f>
        <v/>
      </c>
      <c r="G6532" s="1533"/>
    </row>
    <row r="6533" spans="1:7" x14ac:dyDescent="0.2">
      <c r="A6533" s="1">
        <v>6528</v>
      </c>
      <c r="D6533" s="3" t="s">
        <v>63</v>
      </c>
      <c r="E6533" s="2" t="b">
        <f t="shared" ca="1" si="182"/>
        <v>1</v>
      </c>
      <c r="F6533" s="2" t="str" cm="1">
        <f t="array" aca="1" ref="F6533" ca="1">IF(G6533&lt;&gt;"",INDIRECT("'"&amp;G6533&amp;"'!"&amp;H6533),"")</f>
        <v/>
      </c>
      <c r="G6533" s="1533"/>
    </row>
    <row r="6534" spans="1:7" x14ac:dyDescent="0.2">
      <c r="A6534" s="1">
        <v>6529</v>
      </c>
      <c r="D6534" s="3" t="s">
        <v>63</v>
      </c>
      <c r="E6534" s="2" t="b">
        <f t="shared" ca="1" si="182"/>
        <v>1</v>
      </c>
      <c r="F6534" s="2" t="str" cm="1">
        <f t="array" aca="1" ref="F6534" ca="1">IF(G6534&lt;&gt;"",INDIRECT("'"&amp;G6534&amp;"'!"&amp;H6534),"")</f>
        <v/>
      </c>
      <c r="G6534" s="1533"/>
    </row>
    <row r="6535" spans="1:7" x14ac:dyDescent="0.2">
      <c r="A6535" s="1">
        <v>6530</v>
      </c>
      <c r="D6535" s="3" t="s">
        <v>63</v>
      </c>
      <c r="E6535" s="2" t="b">
        <f t="shared" ca="1" si="182"/>
        <v>1</v>
      </c>
      <c r="F6535" s="2" t="str" cm="1">
        <f t="array" aca="1" ref="F6535" ca="1">IF(G6535&lt;&gt;"",INDIRECT("'"&amp;G6535&amp;"'!"&amp;H6535),"")</f>
        <v/>
      </c>
      <c r="G6535" s="1533"/>
    </row>
    <row r="6536" spans="1:7" x14ac:dyDescent="0.2">
      <c r="A6536" s="1">
        <v>6531</v>
      </c>
      <c r="D6536" s="3" t="s">
        <v>63</v>
      </c>
      <c r="E6536" s="2" t="b">
        <f t="shared" ca="1" si="182"/>
        <v>1</v>
      </c>
      <c r="F6536" s="2" t="str" cm="1">
        <f t="array" aca="1" ref="F6536" ca="1">IF(G6536&lt;&gt;"",INDIRECT("'"&amp;G6536&amp;"'!"&amp;H6536),"")</f>
        <v/>
      </c>
      <c r="G6536" s="1533"/>
    </row>
    <row r="6537" spans="1:7" x14ac:dyDescent="0.2">
      <c r="A6537" s="1">
        <v>6532</v>
      </c>
      <c r="D6537" s="3" t="s">
        <v>63</v>
      </c>
      <c r="E6537" s="2" t="b">
        <f t="shared" ca="1" si="182"/>
        <v>1</v>
      </c>
      <c r="F6537" s="2" t="str" cm="1">
        <f t="array" aca="1" ref="F6537" ca="1">IF(G6537&lt;&gt;"",INDIRECT("'"&amp;G6537&amp;"'!"&amp;H6537),"")</f>
        <v/>
      </c>
      <c r="G6537" s="1533"/>
    </row>
    <row r="6538" spans="1:7" x14ac:dyDescent="0.2">
      <c r="A6538" s="1">
        <v>6533</v>
      </c>
      <c r="D6538" s="3" t="s">
        <v>63</v>
      </c>
      <c r="E6538" s="2" t="b">
        <f t="shared" ca="1" si="182"/>
        <v>1</v>
      </c>
      <c r="F6538" s="2" t="str" cm="1">
        <f t="array" aca="1" ref="F6538" ca="1">IF(G6538&lt;&gt;"",INDIRECT("'"&amp;G6538&amp;"'!"&amp;H6538),"")</f>
        <v/>
      </c>
      <c r="G6538" s="1533"/>
    </row>
    <row r="6539" spans="1:7" x14ac:dyDescent="0.2">
      <c r="A6539" s="1">
        <v>6534</v>
      </c>
      <c r="D6539" s="3" t="s">
        <v>63</v>
      </c>
      <c r="E6539" s="2" t="b">
        <f t="shared" ca="1" si="182"/>
        <v>1</v>
      </c>
      <c r="F6539" s="2" t="str" cm="1">
        <f t="array" aca="1" ref="F6539" ca="1">IF(G6539&lt;&gt;"",INDIRECT("'"&amp;G6539&amp;"'!"&amp;H6539),"")</f>
        <v/>
      </c>
      <c r="G6539" s="1533"/>
    </row>
    <row r="6540" spans="1:7" x14ac:dyDescent="0.2">
      <c r="A6540" s="1">
        <v>6535</v>
      </c>
      <c r="D6540" s="3" t="s">
        <v>63</v>
      </c>
      <c r="E6540" s="2" t="b">
        <f t="shared" ca="1" si="182"/>
        <v>1</v>
      </c>
      <c r="F6540" s="2" t="str" cm="1">
        <f t="array" aca="1" ref="F6540" ca="1">IF(G6540&lt;&gt;"",INDIRECT("'"&amp;G6540&amp;"'!"&amp;H6540),"")</f>
        <v/>
      </c>
      <c r="G6540" s="1533"/>
    </row>
    <row r="6541" spans="1:7" x14ac:dyDescent="0.2">
      <c r="A6541" s="1">
        <v>6536</v>
      </c>
      <c r="D6541" s="3" t="s">
        <v>63</v>
      </c>
      <c r="E6541" s="2" t="b">
        <f t="shared" ca="1" si="182"/>
        <v>1</v>
      </c>
      <c r="F6541" s="2" t="str" cm="1">
        <f t="array" aca="1" ref="F6541" ca="1">IF(G6541&lt;&gt;"",INDIRECT("'"&amp;G6541&amp;"'!"&amp;H6541),"")</f>
        <v/>
      </c>
      <c r="G6541" s="1533"/>
    </row>
    <row r="6542" spans="1:7" x14ac:dyDescent="0.2">
      <c r="A6542" s="1">
        <v>6537</v>
      </c>
      <c r="D6542" s="3" t="s">
        <v>63</v>
      </c>
      <c r="E6542" s="2" t="b">
        <f t="shared" ca="1" si="182"/>
        <v>1</v>
      </c>
      <c r="F6542" s="2" t="str" cm="1">
        <f t="array" aca="1" ref="F6542" ca="1">IF(G6542&lt;&gt;"",INDIRECT("'"&amp;G6542&amp;"'!"&amp;H6542),"")</f>
        <v/>
      </c>
      <c r="G6542" s="1533"/>
    </row>
    <row r="6543" spans="1:7" x14ac:dyDescent="0.2">
      <c r="A6543" s="1">
        <v>6538</v>
      </c>
      <c r="D6543" s="3" t="s">
        <v>63</v>
      </c>
      <c r="E6543" s="2" t="b">
        <f t="shared" ca="1" si="182"/>
        <v>1</v>
      </c>
      <c r="F6543" s="2" t="str" cm="1">
        <f t="array" aca="1" ref="F6543" ca="1">IF(G6543&lt;&gt;"",INDIRECT("'"&amp;G6543&amp;"'!"&amp;H6543),"")</f>
        <v/>
      </c>
      <c r="G6543" s="1533"/>
    </row>
    <row r="6544" spans="1:7" x14ac:dyDescent="0.2">
      <c r="A6544" s="1">
        <v>6539</v>
      </c>
      <c r="D6544" s="3" t="s">
        <v>63</v>
      </c>
      <c r="E6544" s="2" t="b">
        <f t="shared" ca="1" si="182"/>
        <v>1</v>
      </c>
      <c r="F6544" s="2" t="str" cm="1">
        <f t="array" aca="1" ref="F6544" ca="1">IF(G6544&lt;&gt;"",INDIRECT("'"&amp;G6544&amp;"'!"&amp;H6544),"")</f>
        <v/>
      </c>
      <c r="G6544" s="1533"/>
    </row>
    <row r="6545" spans="1:7" x14ac:dyDescent="0.2">
      <c r="A6545" s="1">
        <v>6540</v>
      </c>
      <c r="D6545" s="3" t="s">
        <v>63</v>
      </c>
      <c r="E6545" s="2" t="b">
        <f t="shared" ca="1" si="182"/>
        <v>1</v>
      </c>
      <c r="F6545" s="2" t="str" cm="1">
        <f t="array" aca="1" ref="F6545" ca="1">IF(G6545&lt;&gt;"",INDIRECT("'"&amp;G6545&amp;"'!"&amp;H6545),"")</f>
        <v/>
      </c>
      <c r="G6545" s="1533"/>
    </row>
    <row r="6546" spans="1:7" x14ac:dyDescent="0.2">
      <c r="A6546" s="1">
        <v>6541</v>
      </c>
      <c r="D6546" s="3" t="s">
        <v>63</v>
      </c>
      <c r="E6546" s="2" t="b">
        <f t="shared" ca="1" si="182"/>
        <v>1</v>
      </c>
      <c r="F6546" s="2" t="str" cm="1">
        <f t="array" aca="1" ref="F6546" ca="1">IF(G6546&lt;&gt;"",INDIRECT("'"&amp;G6546&amp;"'!"&amp;H6546),"")</f>
        <v/>
      </c>
      <c r="G6546" s="1533"/>
    </row>
    <row r="6547" spans="1:7" x14ac:dyDescent="0.2">
      <c r="A6547" s="1">
        <v>6542</v>
      </c>
      <c r="D6547" s="3" t="s">
        <v>63</v>
      </c>
      <c r="E6547" s="2" t="b">
        <f t="shared" ca="1" si="182"/>
        <v>1</v>
      </c>
      <c r="F6547" s="2" t="str" cm="1">
        <f t="array" aca="1" ref="F6547" ca="1">IF(G6547&lt;&gt;"",INDIRECT("'"&amp;G6547&amp;"'!"&amp;H6547),"")</f>
        <v/>
      </c>
      <c r="G6547" s="1533"/>
    </row>
    <row r="6548" spans="1:7" x14ac:dyDescent="0.2">
      <c r="A6548" s="1">
        <v>6543</v>
      </c>
      <c r="D6548" s="3" t="s">
        <v>63</v>
      </c>
      <c r="E6548" s="2" t="b">
        <f t="shared" ca="1" si="182"/>
        <v>1</v>
      </c>
      <c r="F6548" s="2" t="str" cm="1">
        <f t="array" aca="1" ref="F6548" ca="1">IF(G6548&lt;&gt;"",INDIRECT("'"&amp;G6548&amp;"'!"&amp;H6548),"")</f>
        <v/>
      </c>
      <c r="G6548" s="1533"/>
    </row>
    <row r="6549" spans="1:7" x14ac:dyDescent="0.2">
      <c r="A6549" s="1">
        <v>6544</v>
      </c>
      <c r="D6549" s="3" t="s">
        <v>63</v>
      </c>
      <c r="E6549" s="2" t="b">
        <f t="shared" ca="1" si="182"/>
        <v>1</v>
      </c>
      <c r="F6549" s="2" t="str" cm="1">
        <f t="array" aca="1" ref="F6549" ca="1">IF(G6549&lt;&gt;"",INDIRECT("'"&amp;G6549&amp;"'!"&amp;H6549),"")</f>
        <v/>
      </c>
      <c r="G6549" s="1533"/>
    </row>
    <row r="6550" spans="1:7" x14ac:dyDescent="0.2">
      <c r="A6550" s="1">
        <v>6545</v>
      </c>
      <c r="D6550" s="3" t="s">
        <v>63</v>
      </c>
      <c r="E6550" s="2" t="b">
        <f t="shared" ca="1" si="182"/>
        <v>1</v>
      </c>
      <c r="F6550" s="2" t="str" cm="1">
        <f t="array" aca="1" ref="F6550" ca="1">IF(G6550&lt;&gt;"",INDIRECT("'"&amp;G6550&amp;"'!"&amp;H6550),"")</f>
        <v/>
      </c>
      <c r="G6550" s="1533"/>
    </row>
    <row r="6551" spans="1:7" x14ac:dyDescent="0.2">
      <c r="A6551" s="1">
        <v>6546</v>
      </c>
      <c r="D6551" s="3" t="s">
        <v>63</v>
      </c>
      <c r="E6551" s="2" t="b">
        <f t="shared" ca="1" si="182"/>
        <v>1</v>
      </c>
      <c r="F6551" s="2" t="str" cm="1">
        <f t="array" aca="1" ref="F6551" ca="1">IF(G6551&lt;&gt;"",INDIRECT("'"&amp;G6551&amp;"'!"&amp;H6551),"")</f>
        <v/>
      </c>
      <c r="G6551" s="1533"/>
    </row>
    <row r="6552" spans="1:7" x14ac:dyDescent="0.2">
      <c r="A6552" s="1">
        <v>6547</v>
      </c>
      <c r="D6552" s="3" t="s">
        <v>63</v>
      </c>
      <c r="E6552" s="2" t="b">
        <f t="shared" ca="1" si="182"/>
        <v>1</v>
      </c>
      <c r="F6552" s="2" t="str" cm="1">
        <f t="array" aca="1" ref="F6552" ca="1">IF(G6552&lt;&gt;"",INDIRECT("'"&amp;G6552&amp;"'!"&amp;H6552),"")</f>
        <v/>
      </c>
      <c r="G6552" s="1533"/>
    </row>
    <row r="6553" spans="1:7" x14ac:dyDescent="0.2">
      <c r="A6553" s="1">
        <v>6548</v>
      </c>
      <c r="D6553" s="3" t="s">
        <v>63</v>
      </c>
      <c r="E6553" s="2" t="b">
        <f t="shared" ca="1" si="182"/>
        <v>1</v>
      </c>
      <c r="F6553" s="2" t="str" cm="1">
        <f t="array" aca="1" ref="F6553" ca="1">IF(G6553&lt;&gt;"",INDIRECT("'"&amp;G6553&amp;"'!"&amp;H6553),"")</f>
        <v/>
      </c>
      <c r="G6553" s="1533"/>
    </row>
    <row r="6554" spans="1:7" x14ac:dyDescent="0.2">
      <c r="A6554" s="1">
        <v>6549</v>
      </c>
      <c r="D6554" s="3" t="s">
        <v>63</v>
      </c>
      <c r="E6554" s="2" t="b">
        <f t="shared" ca="1" si="182"/>
        <v>1</v>
      </c>
      <c r="F6554" s="2" t="str" cm="1">
        <f t="array" aca="1" ref="F6554" ca="1">IF(G6554&lt;&gt;"",INDIRECT("'"&amp;G6554&amp;"'!"&amp;H6554),"")</f>
        <v/>
      </c>
      <c r="G6554" s="1533"/>
    </row>
    <row r="6555" spans="1:7" x14ac:dyDescent="0.2">
      <c r="A6555" s="1">
        <v>6550</v>
      </c>
      <c r="D6555" s="3" t="s">
        <v>63</v>
      </c>
      <c r="E6555" s="2" t="b">
        <f t="shared" ca="1" si="182"/>
        <v>1</v>
      </c>
      <c r="F6555" s="2" t="str" cm="1">
        <f t="array" aca="1" ref="F6555" ca="1">IF(G6555&lt;&gt;"",INDIRECT("'"&amp;G6555&amp;"'!"&amp;H6555),"")</f>
        <v/>
      </c>
      <c r="G6555" s="1533"/>
    </row>
    <row r="6556" spans="1:7" x14ac:dyDescent="0.2">
      <c r="A6556" s="1">
        <v>6551</v>
      </c>
      <c r="D6556" s="3" t="s">
        <v>63</v>
      </c>
      <c r="E6556" s="2" t="b">
        <f t="shared" ca="1" si="182"/>
        <v>1</v>
      </c>
      <c r="F6556" s="2" t="str" cm="1">
        <f t="array" aca="1" ref="F6556" ca="1">IF(G6556&lt;&gt;"",INDIRECT("'"&amp;G6556&amp;"'!"&amp;H6556),"")</f>
        <v/>
      </c>
      <c r="G6556" s="1533"/>
    </row>
    <row r="6557" spans="1:7" x14ac:dyDescent="0.2">
      <c r="A6557" s="1">
        <v>6552</v>
      </c>
      <c r="D6557" s="3" t="s">
        <v>63</v>
      </c>
      <c r="E6557" s="2" t="b">
        <f t="shared" ca="1" si="182"/>
        <v>1</v>
      </c>
      <c r="F6557" s="2" t="str" cm="1">
        <f t="array" aca="1" ref="F6557" ca="1">IF(G6557&lt;&gt;"",INDIRECT("'"&amp;G6557&amp;"'!"&amp;H6557),"")</f>
        <v/>
      </c>
      <c r="G6557" s="1533"/>
    </row>
    <row r="6558" spans="1:7" x14ac:dyDescent="0.2">
      <c r="A6558" s="1">
        <v>6553</v>
      </c>
      <c r="D6558" s="3" t="s">
        <v>63</v>
      </c>
      <c r="E6558" s="2" t="b">
        <f t="shared" ca="1" si="182"/>
        <v>1</v>
      </c>
      <c r="F6558" s="2" t="str" cm="1">
        <f t="array" aca="1" ref="F6558" ca="1">IF(G6558&lt;&gt;"",INDIRECT("'"&amp;G6558&amp;"'!"&amp;H6558),"")</f>
        <v/>
      </c>
      <c r="G6558" s="1533"/>
    </row>
    <row r="6559" spans="1:7" x14ac:dyDescent="0.2">
      <c r="A6559" s="1">
        <v>6554</v>
      </c>
      <c r="D6559" s="3" t="s">
        <v>63</v>
      </c>
      <c r="E6559" s="2" t="b">
        <f t="shared" ca="1" si="182"/>
        <v>1</v>
      </c>
      <c r="F6559" s="2" t="str" cm="1">
        <f t="array" aca="1" ref="F6559" ca="1">IF(G6559&lt;&gt;"",INDIRECT("'"&amp;G6559&amp;"'!"&amp;H6559),"")</f>
        <v/>
      </c>
      <c r="G6559" s="1533"/>
    </row>
    <row r="6560" spans="1:7" x14ac:dyDescent="0.2">
      <c r="A6560" s="1">
        <v>6555</v>
      </c>
      <c r="D6560" s="3" t="s">
        <v>63</v>
      </c>
      <c r="E6560" s="2" t="b">
        <f t="shared" ca="1" si="182"/>
        <v>1</v>
      </c>
      <c r="F6560" s="2" t="str" cm="1">
        <f t="array" aca="1" ref="F6560" ca="1">IF(G6560&lt;&gt;"",INDIRECT("'"&amp;G6560&amp;"'!"&amp;H6560),"")</f>
        <v/>
      </c>
      <c r="G6560" s="1533"/>
    </row>
    <row r="6561" spans="1:19" x14ac:dyDescent="0.2">
      <c r="A6561" s="1">
        <v>6556</v>
      </c>
      <c r="D6561" s="3" t="s">
        <v>63</v>
      </c>
      <c r="E6561" s="2" t="b">
        <f t="shared" ca="1" si="182"/>
        <v>1</v>
      </c>
      <c r="F6561" s="2" t="str" cm="1">
        <f t="array" aca="1" ref="F6561" ca="1">IF(G6561&lt;&gt;"",INDIRECT("'"&amp;G6561&amp;"'!"&amp;H6561),"")</f>
        <v/>
      </c>
      <c r="G6561" s="1533"/>
    </row>
    <row r="6562" spans="1:19" x14ac:dyDescent="0.2">
      <c r="A6562" s="1">
        <v>6557</v>
      </c>
      <c r="D6562" s="3" t="s">
        <v>63</v>
      </c>
      <c r="E6562" s="2" t="b">
        <f t="shared" ca="1" si="182"/>
        <v>1</v>
      </c>
      <c r="F6562" s="2" t="str" cm="1">
        <f t="array" aca="1" ref="F6562" ca="1">IF(G6562&lt;&gt;"",INDIRECT("'"&amp;G6562&amp;"'!"&amp;H6562),"")</f>
        <v/>
      </c>
      <c r="G6562" s="1533"/>
    </row>
    <row r="6563" spans="1:19" x14ac:dyDescent="0.2">
      <c r="A6563" s="1">
        <v>6558</v>
      </c>
      <c r="D6563" s="3" t="s">
        <v>63</v>
      </c>
      <c r="E6563" s="2" t="b">
        <f t="shared" ca="1" si="182"/>
        <v>1</v>
      </c>
      <c r="F6563" s="2" t="str" cm="1">
        <f t="array" aca="1" ref="F6563" ca="1">IF(G6563&lt;&gt;"",INDIRECT("'"&amp;G6563&amp;"'!"&amp;H6563),"")</f>
        <v/>
      </c>
      <c r="G6563" s="1533"/>
    </row>
    <row r="6564" spans="1:19" x14ac:dyDescent="0.2">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33" t="s">
        <v>6772</v>
      </c>
      <c r="H6564" s="2" t="s">
        <v>5832</v>
      </c>
      <c r="S6564" s="8"/>
    </row>
    <row r="6565" spans="1:19" x14ac:dyDescent="0.2">
      <c r="A6565">
        <v>6560</v>
      </c>
      <c r="B6565" s="8">
        <f>'EstExp 12-20'!D365</f>
        <v>0</v>
      </c>
      <c r="C6565" s="3">
        <f t="shared" si="183"/>
        <v>6560</v>
      </c>
      <c r="D6565" s="3" t="s">
        <v>63</v>
      </c>
      <c r="E6565" s="2" t="b">
        <f t="shared" ca="1" si="182"/>
        <v>1</v>
      </c>
      <c r="F6565" s="2" cm="1">
        <f t="array" aca="1" ref="F6565" ca="1">IF(G6565&lt;&gt;"",INDIRECT("'"&amp;G6565&amp;"'!"&amp;H6565),"")</f>
        <v>0</v>
      </c>
      <c r="G6565" s="1533" t="s">
        <v>6772</v>
      </c>
      <c r="H6565" s="2" t="s">
        <v>5833</v>
      </c>
      <c r="S6565" s="8"/>
    </row>
    <row r="6566" spans="1:19" x14ac:dyDescent="0.2">
      <c r="A6566">
        <v>6561</v>
      </c>
      <c r="B6566" s="8">
        <f>'EstExp 12-20'!E365</f>
        <v>385000</v>
      </c>
      <c r="C6566" s="3">
        <f t="shared" si="183"/>
        <v>-378439</v>
      </c>
      <c r="D6566" s="3" t="s">
        <v>63</v>
      </c>
      <c r="E6566" s="2" t="b">
        <f t="shared" ca="1" si="182"/>
        <v>1</v>
      </c>
      <c r="F6566" s="2" cm="1">
        <f t="array" aca="1" ref="F6566" ca="1">IF(G6566&lt;&gt;"",INDIRECT("'"&amp;G6566&amp;"'!"&amp;H6566),"")</f>
        <v>385000</v>
      </c>
      <c r="G6566" s="1533" t="s">
        <v>6772</v>
      </c>
      <c r="H6566" s="2" t="s">
        <v>5834</v>
      </c>
      <c r="S6566" s="8"/>
    </row>
    <row r="6567" spans="1:19" x14ac:dyDescent="0.2">
      <c r="A6567">
        <v>6562</v>
      </c>
      <c r="B6567" s="8">
        <f>'EstExp 12-20'!F365</f>
        <v>0</v>
      </c>
      <c r="C6567" s="3">
        <f t="shared" si="183"/>
        <v>6562</v>
      </c>
      <c r="D6567" s="3" t="s">
        <v>63</v>
      </c>
      <c r="E6567" s="2" t="b">
        <f t="shared" ca="1" si="182"/>
        <v>1</v>
      </c>
      <c r="F6567" s="2" cm="1">
        <f t="array" aca="1" ref="F6567" ca="1">IF(G6567&lt;&gt;"",INDIRECT("'"&amp;G6567&amp;"'!"&amp;H6567),"")</f>
        <v>0</v>
      </c>
      <c r="G6567" s="1533" t="s">
        <v>6772</v>
      </c>
      <c r="H6567" s="2" t="s">
        <v>5835</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33" t="s">
        <v>6772</v>
      </c>
      <c r="H6568" s="2" t="s">
        <v>5836</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33" t="s">
        <v>6772</v>
      </c>
      <c r="H6569" s="2" t="s">
        <v>5837</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33" t="s">
        <v>6772</v>
      </c>
      <c r="H6570" s="2" t="s">
        <v>5838</v>
      </c>
      <c r="S6570" s="8"/>
    </row>
    <row r="6571" spans="1:19" x14ac:dyDescent="0.2">
      <c r="A6571" s="1">
        <v>6566</v>
      </c>
      <c r="D6571" s="3" t="s">
        <v>63</v>
      </c>
      <c r="E6571" s="2" t="b">
        <f t="shared" ca="1" si="182"/>
        <v>1</v>
      </c>
      <c r="F6571" s="2" t="str" cm="1">
        <f t="array" aca="1" ref="F6571" ca="1">IF(G6571&lt;&gt;"",INDIRECT("'"&amp;G6571&amp;"'!"&amp;H6571),"")</f>
        <v/>
      </c>
      <c r="G6571" s="1533"/>
    </row>
    <row r="6572" spans="1:19" x14ac:dyDescent="0.2">
      <c r="A6572">
        <v>6567</v>
      </c>
      <c r="B6572" s="8">
        <f>'EstExp 12-20'!K365</f>
        <v>385000</v>
      </c>
      <c r="C6572" s="3">
        <f t="shared" si="183"/>
        <v>-378433</v>
      </c>
      <c r="D6572" s="3" t="s">
        <v>63</v>
      </c>
      <c r="E6572" s="2" t="b">
        <f t="shared" ca="1" si="182"/>
        <v>1</v>
      </c>
      <c r="F6572" s="2" cm="1">
        <f t="array" aca="1" ref="F6572" ca="1">IF(G6572&lt;&gt;"",INDIRECT("'"&amp;G6572&amp;"'!"&amp;H6572),"")</f>
        <v>385000</v>
      </c>
      <c r="G6572" s="1533" t="s">
        <v>6772</v>
      </c>
      <c r="H6572" s="2" t="s">
        <v>5839</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33" t="s">
        <v>6772</v>
      </c>
      <c r="H6573" s="2" t="s">
        <v>5840</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33" t="s">
        <v>6772</v>
      </c>
      <c r="H6574" s="2" t="s">
        <v>5841</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33" t="s">
        <v>6772</v>
      </c>
      <c r="H6575" s="2" t="s">
        <v>5842</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33" t="s">
        <v>6772</v>
      </c>
      <c r="H6576" s="2" t="s">
        <v>5843</v>
      </c>
      <c r="S6576" s="8"/>
    </row>
    <row r="6577" spans="1:19" x14ac:dyDescent="0.2">
      <c r="A6577">
        <v>6572</v>
      </c>
      <c r="B6577" s="8">
        <f>'EstExp 12-20'!C428</f>
        <v>0</v>
      </c>
      <c r="C6577" s="3">
        <f t="shared" si="183"/>
        <v>6572</v>
      </c>
      <c r="D6577" s="3" t="s">
        <v>63</v>
      </c>
      <c r="E6577" s="2" t="b">
        <f t="shared" ca="1" si="182"/>
        <v>1</v>
      </c>
      <c r="F6577" s="2" cm="1">
        <f t="array" aca="1" ref="F6577" ca="1">IF(G6577&lt;&gt;"",INDIRECT("'"&amp;G6577&amp;"'!"&amp;H6577),"")</f>
        <v>0</v>
      </c>
      <c r="G6577" s="1533" t="s">
        <v>6772</v>
      </c>
      <c r="H6577" s="2" t="s">
        <v>5844</v>
      </c>
      <c r="S6577" s="8"/>
    </row>
    <row r="6578" spans="1:19" x14ac:dyDescent="0.2">
      <c r="A6578">
        <v>6573</v>
      </c>
      <c r="B6578" s="8">
        <f>'EstExp 12-20'!D428</f>
        <v>0</v>
      </c>
      <c r="C6578" s="3">
        <f t="shared" si="183"/>
        <v>6573</v>
      </c>
      <c r="D6578" s="3" t="s">
        <v>63</v>
      </c>
      <c r="E6578" s="2" t="b">
        <f t="shared" ca="1" si="182"/>
        <v>1</v>
      </c>
      <c r="F6578" s="2" cm="1">
        <f t="array" aca="1" ref="F6578" ca="1">IF(G6578&lt;&gt;"",INDIRECT("'"&amp;G6578&amp;"'!"&amp;H6578),"")</f>
        <v>0</v>
      </c>
      <c r="G6578" s="1533" t="s">
        <v>6772</v>
      </c>
      <c r="H6578" s="2" t="s">
        <v>5845</v>
      </c>
      <c r="S6578" s="8"/>
    </row>
    <row r="6579" spans="1:19" x14ac:dyDescent="0.2">
      <c r="A6579">
        <v>6574</v>
      </c>
      <c r="B6579" s="8">
        <f>'EstExp 12-20'!F428</f>
        <v>0</v>
      </c>
      <c r="C6579" s="3">
        <f t="shared" si="183"/>
        <v>6574</v>
      </c>
      <c r="D6579" s="3" t="s">
        <v>63</v>
      </c>
      <c r="E6579" s="2" t="b">
        <f t="shared" ca="1" si="182"/>
        <v>1</v>
      </c>
      <c r="F6579" s="2" cm="1">
        <f t="array" aca="1" ref="F6579" ca="1">IF(G6579&lt;&gt;"",INDIRECT("'"&amp;G6579&amp;"'!"&amp;H6579),"")</f>
        <v>0</v>
      </c>
      <c r="G6579" s="1533" t="s">
        <v>6772</v>
      </c>
      <c r="H6579" s="2" t="s">
        <v>5846</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33" t="s">
        <v>6772</v>
      </c>
      <c r="H6580" s="2" t="s">
        <v>5847</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33" t="s">
        <v>6772</v>
      </c>
      <c r="H6581" s="2" t="s">
        <v>5848</v>
      </c>
      <c r="S6581" s="8"/>
    </row>
    <row r="6582" spans="1:19" x14ac:dyDescent="0.2">
      <c r="A6582" s="1">
        <v>6577</v>
      </c>
      <c r="D6582" s="3" t="s">
        <v>63</v>
      </c>
      <c r="E6582" s="2" t="b">
        <f t="shared" ca="1" si="182"/>
        <v>1</v>
      </c>
      <c r="F6582" s="2" t="str" cm="1">
        <f t="array" aca="1" ref="F6582" ca="1">IF(G6582&lt;&gt;"",INDIRECT("'"&amp;G6582&amp;"'!"&amp;H6582),"")</f>
        <v/>
      </c>
      <c r="G6582" s="1533"/>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33" t="s">
        <v>6772</v>
      </c>
      <c r="H6583" s="2" t="s">
        <v>5849</v>
      </c>
    </row>
    <row r="6584" spans="1:19" x14ac:dyDescent="0.2">
      <c r="A6584" s="1">
        <v>6579</v>
      </c>
      <c r="D6584" s="3" t="s">
        <v>63</v>
      </c>
      <c r="E6584" s="2" t="b">
        <f t="shared" ca="1" si="182"/>
        <v>1</v>
      </c>
      <c r="F6584" s="2" t="str" cm="1">
        <f t="array" aca="1" ref="F6584" ca="1">IF(G6584&lt;&gt;"",INDIRECT("'"&amp;G6584&amp;"'!"&amp;H6584),"")</f>
        <v/>
      </c>
      <c r="G6584" s="1533"/>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33" t="s">
        <v>6772</v>
      </c>
      <c r="H6585" s="2" t="s">
        <v>5850</v>
      </c>
    </row>
    <row r="6586" spans="1:19" x14ac:dyDescent="0.2">
      <c r="A6586" s="1">
        <v>6581</v>
      </c>
      <c r="D6586" s="3" t="s">
        <v>63</v>
      </c>
      <c r="E6586" s="2" t="b">
        <f t="shared" ca="1" si="182"/>
        <v>1</v>
      </c>
      <c r="F6586" s="2" t="str" cm="1">
        <f t="array" aca="1" ref="F6586" ca="1">IF(G6586&lt;&gt;"",INDIRECT("'"&amp;G6586&amp;"'!"&amp;H6586),"")</f>
        <v/>
      </c>
      <c r="G6586" s="1533"/>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33" t="s">
        <v>6772</v>
      </c>
      <c r="H6587" s="2" t="s">
        <v>5851</v>
      </c>
    </row>
    <row r="6588" spans="1:19" x14ac:dyDescent="0.2">
      <c r="A6588" s="1">
        <v>6583</v>
      </c>
      <c r="C6588" s="3">
        <f t="shared" si="183"/>
        <v>6583</v>
      </c>
      <c r="D6588" s="3" t="s">
        <v>63</v>
      </c>
      <c r="E6588" s="2" t="b">
        <f t="shared" ca="1" si="182"/>
        <v>1</v>
      </c>
      <c r="F6588" s="2" t="str" cm="1">
        <f t="array" aca="1" ref="F6588" ca="1">IF(G6588&lt;&gt;"",INDIRECT("'"&amp;G6588&amp;"'!"&amp;H6588),"")</f>
        <v/>
      </c>
      <c r="G6588" s="1533"/>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33" t="s">
        <v>6772</v>
      </c>
      <c r="H6589" s="2" t="s">
        <v>5852</v>
      </c>
    </row>
    <row r="6590" spans="1:19" x14ac:dyDescent="0.2">
      <c r="A6590" s="1">
        <v>6585</v>
      </c>
      <c r="D6590" s="3" t="s">
        <v>63</v>
      </c>
      <c r="E6590" s="2" t="b">
        <f t="shared" ca="1" si="182"/>
        <v>1</v>
      </c>
      <c r="F6590" s="2" t="str" cm="1">
        <f t="array" aca="1" ref="F6590" ca="1">IF(G6590&lt;&gt;"",INDIRECT("'"&amp;G6590&amp;"'!"&amp;H6590),"")</f>
        <v/>
      </c>
      <c r="G6590" s="1533"/>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33" t="s">
        <v>6772</v>
      </c>
      <c r="H6591" s="2" t="s">
        <v>5853</v>
      </c>
    </row>
    <row r="6592" spans="1:19" x14ac:dyDescent="0.2">
      <c r="A6592" s="1">
        <v>6587</v>
      </c>
      <c r="D6592" s="3" t="s">
        <v>63</v>
      </c>
      <c r="E6592" s="2" t="b">
        <f t="shared" ca="1" si="182"/>
        <v>1</v>
      </c>
      <c r="F6592" s="2" t="str" cm="1">
        <f t="array" aca="1" ref="F6592" ca="1">IF(G6592&lt;&gt;"",INDIRECT("'"&amp;G6592&amp;"'!"&amp;H6592),"")</f>
        <v/>
      </c>
      <c r="G6592" s="1533"/>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33" t="s">
        <v>6772</v>
      </c>
      <c r="H6593" s="2" t="s">
        <v>5854</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33" t="s">
        <v>6772</v>
      </c>
      <c r="H6594" s="2" t="s">
        <v>5855</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33" t="s">
        <v>6772</v>
      </c>
      <c r="H6595" s="2" t="s">
        <v>5856</v>
      </c>
    </row>
    <row r="6596" spans="1:19" x14ac:dyDescent="0.2">
      <c r="A6596" s="1">
        <v>6591</v>
      </c>
      <c r="D6596" s="3" t="s">
        <v>63</v>
      </c>
      <c r="E6596" s="2" t="b">
        <f t="shared" ca="1" si="184"/>
        <v>1</v>
      </c>
      <c r="F6596" s="2" t="str" cm="1">
        <f t="array" aca="1" ref="F6596" ca="1">IF(G6596&lt;&gt;"",INDIRECT("'"&amp;G6596&amp;"'!"&amp;H6596),"")</f>
        <v/>
      </c>
      <c r="G6596" s="1533"/>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33" t="s">
        <v>6772</v>
      </c>
      <c r="H6597" s="2" t="s">
        <v>5857</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33" t="s">
        <v>6772</v>
      </c>
      <c r="H6598" s="2" t="s">
        <v>5858</v>
      </c>
      <c r="S6598" s="8"/>
    </row>
    <row r="6599" spans="1:19" x14ac:dyDescent="0.2">
      <c r="A6599" s="1">
        <v>6594</v>
      </c>
      <c r="D6599" s="3" t="s">
        <v>654</v>
      </c>
      <c r="E6599" s="2" t="b">
        <f t="shared" ca="1" si="184"/>
        <v>1</v>
      </c>
      <c r="F6599" s="2" t="str" cm="1">
        <f t="array" aca="1" ref="F6599" ca="1">IF(G6599&lt;&gt;"",INDIRECT("'"&amp;G6599&amp;"'!"&amp;H6599),"")</f>
        <v/>
      </c>
      <c r="G6599" s="1533"/>
    </row>
    <row r="6600" spans="1:19" x14ac:dyDescent="0.2">
      <c r="A6600" s="1">
        <v>6595</v>
      </c>
      <c r="D6600" s="3" t="s">
        <v>654</v>
      </c>
      <c r="E6600" s="2" t="b">
        <f t="shared" ca="1" si="184"/>
        <v>1</v>
      </c>
      <c r="F6600" s="2" t="str" cm="1">
        <f t="array" aca="1" ref="F6600" ca="1">IF(G6600&lt;&gt;"",INDIRECT("'"&amp;G6600&amp;"'!"&amp;H6600),"")</f>
        <v/>
      </c>
      <c r="G6600" s="1533"/>
    </row>
    <row r="6601" spans="1:19" x14ac:dyDescent="0.2">
      <c r="A6601" s="1">
        <v>6596</v>
      </c>
      <c r="D6601" s="3" t="s">
        <v>654</v>
      </c>
      <c r="E6601" s="2" t="b">
        <f t="shared" ca="1" si="184"/>
        <v>1</v>
      </c>
      <c r="F6601" s="2" t="str" cm="1">
        <f t="array" aca="1" ref="F6601" ca="1">IF(G6601&lt;&gt;"",INDIRECT("'"&amp;G6601&amp;"'!"&amp;H6601),"")</f>
        <v/>
      </c>
      <c r="G6601" s="1533"/>
    </row>
    <row r="6602" spans="1:19" x14ac:dyDescent="0.2">
      <c r="A6602" s="1">
        <v>6597</v>
      </c>
      <c r="D6602" s="3" t="s">
        <v>654</v>
      </c>
      <c r="E6602" s="2" t="b">
        <f t="shared" ca="1" si="184"/>
        <v>1</v>
      </c>
      <c r="F6602" s="2" t="str" cm="1">
        <f t="array" aca="1" ref="F6602" ca="1">IF(G6602&lt;&gt;"",INDIRECT("'"&amp;G6602&amp;"'!"&amp;H6602),"")</f>
        <v/>
      </c>
      <c r="G6602" s="1533"/>
    </row>
    <row r="6603" spans="1:19" x14ac:dyDescent="0.2">
      <c r="A6603" s="1">
        <v>6598</v>
      </c>
      <c r="D6603" s="3" t="s">
        <v>775</v>
      </c>
      <c r="E6603" s="2" t="b">
        <f t="shared" ca="1" si="184"/>
        <v>1</v>
      </c>
      <c r="F6603" s="2" t="str" cm="1">
        <f t="array" aca="1" ref="F6603" ca="1">IF(G6603&lt;&gt;"",INDIRECT("'"&amp;G6603&amp;"'!"&amp;H6603),"")</f>
        <v/>
      </c>
      <c r="G6603" s="1533"/>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33" t="s">
        <v>6771</v>
      </c>
      <c r="H6604" s="2" t="s">
        <v>5019</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33" t="s">
        <v>6771</v>
      </c>
      <c r="H6605" s="2" t="s">
        <v>5540</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33" t="s">
        <v>6771</v>
      </c>
      <c r="H6606" s="2" t="s">
        <v>4228</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33" t="s">
        <v>6771</v>
      </c>
      <c r="H6607" s="2" t="s">
        <v>5518</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33" t="s">
        <v>6771</v>
      </c>
      <c r="H6608" s="2" t="s">
        <v>4329</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33" t="s">
        <v>6772</v>
      </c>
      <c r="H6609" s="2" t="s">
        <v>5859</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33" t="s">
        <v>6772</v>
      </c>
      <c r="H6610" s="2" t="s">
        <v>5860</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33" t="s">
        <v>6772</v>
      </c>
      <c r="H6611" s="2" t="s">
        <v>5861</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33" t="s">
        <v>6772</v>
      </c>
      <c r="H6612" s="2" t="s">
        <v>5862</v>
      </c>
      <c r="S6612" s="8"/>
    </row>
    <row r="6613" spans="1:19" x14ac:dyDescent="0.2">
      <c r="A6613">
        <v>6608</v>
      </c>
      <c r="B6613" s="8">
        <f>'EstExp 12-20'!E428</f>
        <v>385000</v>
      </c>
      <c r="C6613" s="3">
        <f t="shared" si="185"/>
        <v>-378392</v>
      </c>
      <c r="D6613" s="3" t="s">
        <v>162</v>
      </c>
      <c r="E6613" s="2" t="b">
        <f t="shared" ca="1" si="184"/>
        <v>1</v>
      </c>
      <c r="F6613" s="2" cm="1">
        <f t="array" aca="1" ref="F6613" ca="1">IF(G6613&lt;&gt;"",INDIRECT("'"&amp;G6613&amp;"'!"&amp;H6613),"")</f>
        <v>385000</v>
      </c>
      <c r="G6613" s="1533" t="s">
        <v>6772</v>
      </c>
      <c r="H6613" s="2" t="s">
        <v>5863</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33" t="s">
        <v>6772</v>
      </c>
      <c r="H6614" s="2" t="s">
        <v>5864</v>
      </c>
      <c r="S6614" s="8"/>
    </row>
    <row r="6615" spans="1:19" x14ac:dyDescent="0.2">
      <c r="A6615">
        <v>6610</v>
      </c>
      <c r="B6615" s="8">
        <f>'EstExp 12-20'!K428</f>
        <v>385000</v>
      </c>
      <c r="C6615" s="3">
        <f t="shared" si="185"/>
        <v>-378390</v>
      </c>
      <c r="D6615" s="3" t="s">
        <v>162</v>
      </c>
      <c r="E6615" s="2" t="b">
        <f t="shared" ca="1" si="184"/>
        <v>1</v>
      </c>
      <c r="F6615" s="2" cm="1">
        <f t="array" aca="1" ref="F6615" ca="1">IF(G6615&lt;&gt;"",INDIRECT("'"&amp;G6615&amp;"'!"&amp;H6615),"")</f>
        <v>385000</v>
      </c>
      <c r="G6615" s="1533" t="s">
        <v>6772</v>
      </c>
      <c r="H6615" s="2" t="s">
        <v>5865</v>
      </c>
      <c r="S6615" s="8"/>
    </row>
    <row r="6616" spans="1:19" x14ac:dyDescent="0.2">
      <c r="A6616">
        <v>6611</v>
      </c>
      <c r="B6616" s="8">
        <f>'EstExp 12-20'!K429</f>
        <v>0</v>
      </c>
      <c r="C6616" s="3">
        <f t="shared" si="185"/>
        <v>6611</v>
      </c>
      <c r="D6616" s="3" t="s">
        <v>162</v>
      </c>
      <c r="E6616" s="2" t="b">
        <f t="shared" ca="1" si="184"/>
        <v>1</v>
      </c>
      <c r="F6616" s="2" cm="1">
        <f t="array" aca="1" ref="F6616" ca="1">IF(G6616&lt;&gt;"",INDIRECT("'"&amp;G6616&amp;"'!"&amp;H6616),"")</f>
        <v>0</v>
      </c>
      <c r="G6616" s="1533" t="s">
        <v>6772</v>
      </c>
      <c r="H6616" s="2" t="s">
        <v>5866</v>
      </c>
      <c r="S6616" s="8"/>
    </row>
    <row r="6617" spans="1:19" x14ac:dyDescent="0.2">
      <c r="A6617" s="1">
        <v>6612</v>
      </c>
      <c r="D6617" s="3" t="s">
        <v>162</v>
      </c>
      <c r="E6617" s="2" t="b">
        <f t="shared" ca="1" si="184"/>
        <v>1</v>
      </c>
      <c r="F6617" s="2" t="str" cm="1">
        <f t="array" aca="1" ref="F6617" ca="1">IF(G6617&lt;&gt;"",INDIRECT("'"&amp;G6617&amp;"'!"&amp;H6617),"")</f>
        <v/>
      </c>
      <c r="G6617" s="1533"/>
      <c r="L6617" s="3" t="s">
        <v>236</v>
      </c>
    </row>
    <row r="6618" spans="1:19" x14ac:dyDescent="0.2">
      <c r="A6618" s="1">
        <v>6613</v>
      </c>
      <c r="D6618" s="3" t="s">
        <v>162</v>
      </c>
      <c r="E6618" s="2" t="b">
        <f t="shared" ca="1" si="184"/>
        <v>1</v>
      </c>
      <c r="F6618" s="2" t="str" cm="1">
        <f t="array" aca="1" ref="F6618" ca="1">IF(G6618&lt;&gt;"",INDIRECT("'"&amp;G6618&amp;"'!"&amp;H6618),"")</f>
        <v/>
      </c>
      <c r="G6618" s="1533"/>
      <c r="L6618" s="3" t="s">
        <v>236</v>
      </c>
    </row>
    <row r="6619" spans="1:19" x14ac:dyDescent="0.2">
      <c r="A6619">
        <v>6614</v>
      </c>
      <c r="B6619" s="7">
        <f>'EstRev 6-11'!E105</f>
        <v>0</v>
      </c>
      <c r="C6619" s="3">
        <f t="shared" si="185"/>
        <v>6614</v>
      </c>
      <c r="D6619" s="3" t="s">
        <v>162</v>
      </c>
      <c r="E6619" s="2" t="b">
        <f t="shared" ca="1" si="184"/>
        <v>1</v>
      </c>
      <c r="F6619" s="2" cm="1">
        <f t="array" aca="1" ref="F6619" ca="1">IF(G6619&lt;&gt;"",INDIRECT("'"&amp;G6619&amp;"'!"&amp;H6619),"")</f>
        <v>0</v>
      </c>
      <c r="G6619" s="1533" t="s">
        <v>6773</v>
      </c>
      <c r="H6619" s="2" t="s">
        <v>5867</v>
      </c>
      <c r="L6619"/>
      <c r="M6619"/>
    </row>
    <row r="6620" spans="1:19" x14ac:dyDescent="0.2">
      <c r="A6620" s="1">
        <v>6615</v>
      </c>
      <c r="D6620" s="3" t="s">
        <v>162</v>
      </c>
      <c r="E6620" s="2" t="b">
        <f t="shared" ca="1" si="184"/>
        <v>1</v>
      </c>
      <c r="F6620" s="2" t="str" cm="1">
        <f t="array" aca="1" ref="F6620" ca="1">IF(G6620&lt;&gt;"",INDIRECT("'"&amp;G6620&amp;"'!"&amp;H6620),"")</f>
        <v/>
      </c>
      <c r="G6620" s="1533"/>
      <c r="L6620" s="3" t="s">
        <v>236</v>
      </c>
    </row>
    <row r="6621" spans="1:19" x14ac:dyDescent="0.2">
      <c r="A6621" s="1">
        <v>6616</v>
      </c>
      <c r="D6621" s="3" t="s">
        <v>162</v>
      </c>
      <c r="E6621" s="2" t="b">
        <f t="shared" ca="1" si="184"/>
        <v>1</v>
      </c>
      <c r="F6621" s="2" t="str" cm="1">
        <f t="array" aca="1" ref="F6621" ca="1">IF(G6621&lt;&gt;"",INDIRECT("'"&amp;G6621&amp;"'!"&amp;H6621),"")</f>
        <v/>
      </c>
      <c r="G6621" s="1533"/>
      <c r="L6621" s="3" t="s">
        <v>236</v>
      </c>
    </row>
    <row r="6622" spans="1:19" x14ac:dyDescent="0.2">
      <c r="A6622">
        <v>6617</v>
      </c>
      <c r="B6622" s="7">
        <f>'EstRev 6-11'!H105</f>
        <v>0</v>
      </c>
      <c r="C6622" s="3">
        <f t="shared" si="185"/>
        <v>6617</v>
      </c>
      <c r="D6622" s="3" t="s">
        <v>162</v>
      </c>
      <c r="E6622" s="2" t="b">
        <f t="shared" ca="1" si="184"/>
        <v>1</v>
      </c>
      <c r="F6622" s="2" cm="1">
        <f t="array" aca="1" ref="F6622" ca="1">IF(G6622&lt;&gt;"",INDIRECT("'"&amp;G6622&amp;"'!"&amp;H6622),"")</f>
        <v>0</v>
      </c>
      <c r="G6622" s="1533" t="s">
        <v>6773</v>
      </c>
      <c r="H6622" s="2" t="s">
        <v>5868</v>
      </c>
      <c r="L6622"/>
      <c r="M6622"/>
    </row>
    <row r="6623" spans="1:19" x14ac:dyDescent="0.2">
      <c r="A6623" s="1">
        <v>6618</v>
      </c>
      <c r="D6623" s="3" t="s">
        <v>162</v>
      </c>
      <c r="E6623" s="2" t="b">
        <f t="shared" ca="1" si="184"/>
        <v>1</v>
      </c>
      <c r="F6623" s="2" t="str" cm="1">
        <f t="array" aca="1" ref="F6623" ca="1">IF(G6623&lt;&gt;"",INDIRECT("'"&amp;G6623&amp;"'!"&amp;H6623),"")</f>
        <v/>
      </c>
      <c r="G6623" s="1533"/>
      <c r="L6623" s="3" t="s">
        <v>236</v>
      </c>
    </row>
    <row r="6624" spans="1:19" x14ac:dyDescent="0.2">
      <c r="A6624" s="1">
        <v>6619</v>
      </c>
      <c r="D6624" s="3" t="s">
        <v>162</v>
      </c>
      <c r="E6624" s="2" t="b">
        <f t="shared" ca="1" si="184"/>
        <v>1</v>
      </c>
      <c r="F6624" s="2" t="str" cm="1">
        <f t="array" aca="1" ref="F6624" ca="1">IF(G6624&lt;&gt;"",INDIRECT("'"&amp;G6624&amp;"'!"&amp;H6624),"")</f>
        <v/>
      </c>
      <c r="G6624" s="1533"/>
      <c r="L6624" s="3" t="s">
        <v>236</v>
      </c>
    </row>
    <row r="6625" spans="1:8" x14ac:dyDescent="0.2">
      <c r="A6625" s="1">
        <v>6620</v>
      </c>
      <c r="D6625" s="3" t="s">
        <v>162</v>
      </c>
      <c r="E6625" s="2" t="b">
        <f t="shared" ca="1" si="184"/>
        <v>1</v>
      </c>
      <c r="F6625" s="2" t="str" cm="1">
        <f t="array" aca="1" ref="F6625" ca="1">IF(G6625&lt;&gt;"",INDIRECT("'"&amp;G6625&amp;"'!"&amp;H6625),"")</f>
        <v/>
      </c>
      <c r="G6625" s="1533"/>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33" t="s">
        <v>6772</v>
      </c>
      <c r="H6626" s="2" t="s">
        <v>5869</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33" t="s">
        <v>6772</v>
      </c>
      <c r="H6627" s="2" t="s">
        <v>5870</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33" t="s">
        <v>6772</v>
      </c>
      <c r="H6628" s="2" t="s">
        <v>5871</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33" t="s">
        <v>6772</v>
      </c>
      <c r="H6629" s="2" t="s">
        <v>5572</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33" t="s">
        <v>6772</v>
      </c>
      <c r="H6630" s="2" t="s">
        <v>5872</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33" t="s">
        <v>6772</v>
      </c>
      <c r="H6631" s="2" t="s">
        <v>5017</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33" t="s">
        <v>6772</v>
      </c>
      <c r="H6632" s="2" t="s">
        <v>5873</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33" t="s">
        <v>6772</v>
      </c>
      <c r="H6633" s="2" t="s">
        <v>5874</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33" t="s">
        <v>6772</v>
      </c>
      <c r="H6634" s="2" t="s">
        <v>5875</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33" t="s">
        <v>6772</v>
      </c>
      <c r="H6635" s="2" t="s">
        <v>5876</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33" t="s">
        <v>6772</v>
      </c>
      <c r="H6636" s="2" t="s">
        <v>5877</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33" t="s">
        <v>6772</v>
      </c>
      <c r="H6637" s="2" t="s">
        <v>5878</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33" t="s">
        <v>6772</v>
      </c>
      <c r="H6638" s="2" t="s">
        <v>5879</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33" t="s">
        <v>6772</v>
      </c>
      <c r="H6639" s="2" t="s">
        <v>5627</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33" t="s">
        <v>6772</v>
      </c>
      <c r="H6640" s="2" t="s">
        <v>5630</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33" t="s">
        <v>6772</v>
      </c>
      <c r="H6641" s="2" t="s">
        <v>5632</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33" t="s">
        <v>6772</v>
      </c>
      <c r="H6642" s="2" t="s">
        <v>5635</v>
      </c>
    </row>
    <row r="6643" spans="1:8" x14ac:dyDescent="0.2">
      <c r="A6643">
        <v>6638</v>
      </c>
      <c r="B6643" s="7">
        <f>'EstExp 12-20'!H209</f>
        <v>0</v>
      </c>
      <c r="C6643" s="3">
        <f t="shared" si="185"/>
        <v>6638</v>
      </c>
      <c r="D6643" s="3" t="s">
        <v>162</v>
      </c>
      <c r="E6643" s="2" t="b">
        <f t="shared" ca="1" si="184"/>
        <v>1</v>
      </c>
      <c r="F6643" s="2" cm="1">
        <f t="array" aca="1" ref="F6643" ca="1">IF(G6643&lt;&gt;"",INDIRECT("'"&amp;G6643&amp;"'!"&amp;H6643),"")</f>
        <v>0</v>
      </c>
      <c r="G6643" s="1533" t="s">
        <v>6772</v>
      </c>
      <c r="H6643" s="2" t="s">
        <v>5880</v>
      </c>
    </row>
    <row r="6644" spans="1:8" x14ac:dyDescent="0.2">
      <c r="A6644">
        <v>6639</v>
      </c>
      <c r="B6644" s="7">
        <f>'EstExp 12-20'!K209</f>
        <v>0</v>
      </c>
      <c r="C6644" s="3">
        <f t="shared" si="185"/>
        <v>6639</v>
      </c>
      <c r="D6644" s="3" t="s">
        <v>162</v>
      </c>
      <c r="E6644" s="2" t="b">
        <f t="shared" ca="1" si="184"/>
        <v>1</v>
      </c>
      <c r="F6644" s="2" cm="1">
        <f t="array" aca="1" ref="F6644" ca="1">IF(G6644&lt;&gt;"",INDIRECT("'"&amp;G6644&amp;"'!"&amp;H6644),"")</f>
        <v>0</v>
      </c>
      <c r="G6644" s="1533" t="s">
        <v>6772</v>
      </c>
      <c r="H6644" s="2" t="s">
        <v>5881</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33" t="s">
        <v>6772</v>
      </c>
      <c r="H6645" s="2" t="s">
        <v>5882</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33" t="s">
        <v>6772</v>
      </c>
      <c r="H6646" s="2" t="s">
        <v>5883</v>
      </c>
    </row>
    <row r="6647" spans="1:8" x14ac:dyDescent="0.2">
      <c r="A6647" s="1">
        <v>6642</v>
      </c>
      <c r="D6647" s="3" t="s">
        <v>162</v>
      </c>
      <c r="E6647" s="2" t="b">
        <f t="shared" ca="1" si="184"/>
        <v>1</v>
      </c>
      <c r="F6647" s="2" t="str" cm="1">
        <f t="array" aca="1" ref="F6647" ca="1">IF(G6647&lt;&gt;"",INDIRECT("'"&amp;G6647&amp;"'!"&amp;H6647),"")</f>
        <v/>
      </c>
      <c r="G6647" s="1533"/>
    </row>
    <row r="6648" spans="1:8" x14ac:dyDescent="0.2">
      <c r="A6648" s="1">
        <v>6643</v>
      </c>
      <c r="D6648" s="3" t="s">
        <v>162</v>
      </c>
      <c r="E6648" s="2" t="b">
        <f t="shared" ca="1" si="184"/>
        <v>1</v>
      </c>
      <c r="F6648" s="2" t="str" cm="1">
        <f t="array" aca="1" ref="F6648" ca="1">IF(G6648&lt;&gt;"",INDIRECT("'"&amp;G6648&amp;"'!"&amp;H6648),"")</f>
        <v/>
      </c>
      <c r="G6648" s="1533"/>
    </row>
    <row r="6649" spans="1:8" x14ac:dyDescent="0.2">
      <c r="A6649" s="1">
        <v>6644</v>
      </c>
      <c r="D6649" s="3" t="s">
        <v>162</v>
      </c>
      <c r="E6649" s="2" t="b">
        <f t="shared" ca="1" si="184"/>
        <v>1</v>
      </c>
      <c r="F6649" s="2" t="str" cm="1">
        <f t="array" aca="1" ref="F6649" ca="1">IF(G6649&lt;&gt;"",INDIRECT("'"&amp;G6649&amp;"'!"&amp;H6649),"")</f>
        <v/>
      </c>
      <c r="G6649" s="1533"/>
    </row>
    <row r="6650" spans="1:8" x14ac:dyDescent="0.2">
      <c r="A6650" s="1">
        <v>6645</v>
      </c>
      <c r="D6650" s="3" t="s">
        <v>162</v>
      </c>
      <c r="E6650" s="2" t="b">
        <f t="shared" ca="1" si="184"/>
        <v>1</v>
      </c>
      <c r="F6650" s="2" t="str" cm="1">
        <f t="array" aca="1" ref="F6650" ca="1">IF(G6650&lt;&gt;"",INDIRECT("'"&amp;G6650&amp;"'!"&amp;H6650),"")</f>
        <v/>
      </c>
      <c r="G6650" s="1533"/>
    </row>
    <row r="6651" spans="1:8" x14ac:dyDescent="0.2">
      <c r="A6651" s="1">
        <v>6646</v>
      </c>
      <c r="D6651" s="3" t="s">
        <v>162</v>
      </c>
      <c r="E6651" s="2" t="b">
        <f t="shared" ca="1" si="184"/>
        <v>1</v>
      </c>
      <c r="F6651" s="2" t="str" cm="1">
        <f t="array" aca="1" ref="F6651" ca="1">IF(G6651&lt;&gt;"",INDIRECT("'"&amp;G6651&amp;"'!"&amp;H6651),"")</f>
        <v/>
      </c>
      <c r="G6651" s="1533"/>
    </row>
    <row r="6652" spans="1:8" x14ac:dyDescent="0.2">
      <c r="A6652" s="1">
        <v>6647</v>
      </c>
      <c r="D6652" s="3" t="s">
        <v>162</v>
      </c>
      <c r="E6652" s="2" t="b">
        <f t="shared" ca="1" si="184"/>
        <v>1</v>
      </c>
      <c r="F6652" s="2" t="str" cm="1">
        <f t="array" aca="1" ref="F6652" ca="1">IF(G6652&lt;&gt;"",INDIRECT("'"&amp;G6652&amp;"'!"&amp;H6652),"")</f>
        <v/>
      </c>
      <c r="G6652" s="1533"/>
    </row>
    <row r="6653" spans="1:8" x14ac:dyDescent="0.2">
      <c r="A6653" s="1">
        <v>6648</v>
      </c>
      <c r="D6653" s="3" t="s">
        <v>162</v>
      </c>
      <c r="E6653" s="2" t="b">
        <f t="shared" ca="1" si="184"/>
        <v>1</v>
      </c>
      <c r="F6653" s="2" t="str" cm="1">
        <f t="array" aca="1" ref="F6653" ca="1">IF(G6653&lt;&gt;"",INDIRECT("'"&amp;G6653&amp;"'!"&amp;H6653),"")</f>
        <v/>
      </c>
      <c r="G6653" s="1533"/>
    </row>
    <row r="6654" spans="1:8" x14ac:dyDescent="0.2">
      <c r="A6654" s="1">
        <v>6649</v>
      </c>
      <c r="D6654" s="3" t="s">
        <v>162</v>
      </c>
      <c r="E6654" s="2" t="b">
        <f t="shared" ca="1" si="184"/>
        <v>1</v>
      </c>
      <c r="F6654" s="2" t="str" cm="1">
        <f t="array" aca="1" ref="F6654" ca="1">IF(G6654&lt;&gt;"",INDIRECT("'"&amp;G6654&amp;"'!"&amp;H6654),"")</f>
        <v/>
      </c>
      <c r="G6654" s="1533"/>
    </row>
    <row r="6655" spans="1:8" x14ac:dyDescent="0.2">
      <c r="A6655" s="1">
        <v>6650</v>
      </c>
      <c r="D6655" s="3" t="s">
        <v>162</v>
      </c>
      <c r="E6655" s="2" t="b">
        <f t="shared" ca="1" si="184"/>
        <v>1</v>
      </c>
      <c r="F6655" s="2" t="str" cm="1">
        <f t="array" aca="1" ref="F6655" ca="1">IF(G6655&lt;&gt;"",INDIRECT("'"&amp;G6655&amp;"'!"&amp;H6655),"")</f>
        <v/>
      </c>
      <c r="G6655" s="1533"/>
    </row>
    <row r="6656" spans="1:8" x14ac:dyDescent="0.2">
      <c r="A6656" s="1">
        <v>6651</v>
      </c>
      <c r="D6656" s="3" t="s">
        <v>162</v>
      </c>
      <c r="E6656" s="2" t="b">
        <f t="shared" ca="1" si="184"/>
        <v>1</v>
      </c>
      <c r="F6656" s="2" t="str" cm="1">
        <f t="array" aca="1" ref="F6656" ca="1">IF(G6656&lt;&gt;"",INDIRECT("'"&amp;G6656&amp;"'!"&amp;H6656),"")</f>
        <v/>
      </c>
      <c r="G6656" s="1533"/>
    </row>
    <row r="6657" spans="1:8" x14ac:dyDescent="0.2">
      <c r="A6657" s="1">
        <v>6652</v>
      </c>
      <c r="D6657" s="3" t="s">
        <v>162</v>
      </c>
      <c r="E6657" s="2" t="b">
        <f t="shared" ca="1" si="184"/>
        <v>1</v>
      </c>
      <c r="F6657" s="2" t="str" cm="1">
        <f t="array" aca="1" ref="F6657" ca="1">IF(G6657&lt;&gt;"",INDIRECT("'"&amp;G6657&amp;"'!"&amp;H6657),"")</f>
        <v/>
      </c>
      <c r="G6657" s="1533"/>
    </row>
    <row r="6658" spans="1:8" x14ac:dyDescent="0.2">
      <c r="A6658" s="1">
        <v>6653</v>
      </c>
      <c r="D6658" s="3" t="s">
        <v>162</v>
      </c>
      <c r="E6658" s="2" t="b">
        <f t="shared" ref="E6658:E6721" ca="1" si="186">F6658=B6658</f>
        <v>1</v>
      </c>
      <c r="F6658" s="2" t="str" cm="1">
        <f t="array" aca="1" ref="F6658" ca="1">IF(G6658&lt;&gt;"",INDIRECT("'"&amp;G6658&amp;"'!"&amp;H6658),"")</f>
        <v/>
      </c>
      <c r="G6658" s="1533"/>
    </row>
    <row r="6659" spans="1:8" x14ac:dyDescent="0.2">
      <c r="A6659" s="1">
        <v>6654</v>
      </c>
      <c r="D6659" s="3" t="s">
        <v>162</v>
      </c>
      <c r="E6659" s="2" t="b">
        <f t="shared" ca="1" si="186"/>
        <v>1</v>
      </c>
      <c r="F6659" s="2" t="str" cm="1">
        <f t="array" aca="1" ref="F6659" ca="1">IF(G6659&lt;&gt;"",INDIRECT("'"&amp;G6659&amp;"'!"&amp;H6659),"")</f>
        <v/>
      </c>
      <c r="G6659" s="1533"/>
    </row>
    <row r="6660" spans="1:8" x14ac:dyDescent="0.2">
      <c r="A6660" s="1">
        <v>6655</v>
      </c>
      <c r="D6660" s="3" t="s">
        <v>162</v>
      </c>
      <c r="E6660" s="2" t="b">
        <f t="shared" ca="1" si="186"/>
        <v>1</v>
      </c>
      <c r="F6660" s="2" t="str" cm="1">
        <f t="array" aca="1" ref="F6660" ca="1">IF(G6660&lt;&gt;"",INDIRECT("'"&amp;G6660&amp;"'!"&amp;H6660),"")</f>
        <v/>
      </c>
      <c r="G6660" s="1533"/>
    </row>
    <row r="6661" spans="1:8" x14ac:dyDescent="0.2">
      <c r="A6661" s="1">
        <v>6656</v>
      </c>
      <c r="D6661" s="3" t="s">
        <v>162</v>
      </c>
      <c r="E6661" s="2" t="b">
        <f t="shared" ca="1" si="186"/>
        <v>1</v>
      </c>
      <c r="F6661" s="2" t="str" cm="1">
        <f t="array" aca="1" ref="F6661" ca="1">IF(G6661&lt;&gt;"",INDIRECT("'"&amp;G6661&amp;"'!"&amp;H6661),"")</f>
        <v/>
      </c>
      <c r="G6661" s="1533"/>
    </row>
    <row r="6662" spans="1:8" x14ac:dyDescent="0.2">
      <c r="A6662" s="1">
        <v>6657</v>
      </c>
      <c r="D6662" s="3" t="s">
        <v>162</v>
      </c>
      <c r="E6662" s="2" t="b">
        <f t="shared" ca="1" si="186"/>
        <v>1</v>
      </c>
      <c r="F6662" s="2" t="str" cm="1">
        <f t="array" aca="1" ref="F6662" ca="1">IF(G6662&lt;&gt;"",INDIRECT("'"&amp;G6662&amp;"'!"&amp;H6662),"")</f>
        <v/>
      </c>
      <c r="G6662" s="1533"/>
    </row>
    <row r="6663" spans="1:8" x14ac:dyDescent="0.2">
      <c r="A6663" s="1">
        <v>6658</v>
      </c>
      <c r="D6663" s="3" t="s">
        <v>162</v>
      </c>
      <c r="E6663" s="2" t="b">
        <f t="shared" ca="1" si="186"/>
        <v>1</v>
      </c>
      <c r="F6663" s="2" t="str" cm="1">
        <f t="array" aca="1" ref="F6663" ca="1">IF(G6663&lt;&gt;"",INDIRECT("'"&amp;G6663&amp;"'!"&amp;H6663),"")</f>
        <v/>
      </c>
      <c r="G6663" s="1533"/>
    </row>
    <row r="6664" spans="1:8" x14ac:dyDescent="0.2">
      <c r="A6664" s="1">
        <v>6659</v>
      </c>
      <c r="D6664" s="3" t="s">
        <v>162</v>
      </c>
      <c r="E6664" s="2" t="b">
        <f t="shared" ca="1" si="186"/>
        <v>1</v>
      </c>
      <c r="F6664" s="2" t="str" cm="1">
        <f t="array" aca="1" ref="F6664" ca="1">IF(G6664&lt;&gt;"",INDIRECT("'"&amp;G6664&amp;"'!"&amp;H6664),"")</f>
        <v/>
      </c>
      <c r="G6664" s="1533"/>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33" t="s">
        <v>6772</v>
      </c>
      <c r="H6665" s="2" t="s">
        <v>5884</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33" t="s">
        <v>6772</v>
      </c>
      <c r="H6666" s="2" t="s">
        <v>5885</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33" t="s">
        <v>6772</v>
      </c>
      <c r="H6667" s="2" t="s">
        <v>5886</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33" t="s">
        <v>6772</v>
      </c>
      <c r="H6668" s="2" t="s">
        <v>5887</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33" t="s">
        <v>6773</v>
      </c>
      <c r="H6669" s="2" t="s">
        <v>5888</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33" t="s">
        <v>6773</v>
      </c>
      <c r="H6670" s="2" t="s">
        <v>5889</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33" t="s">
        <v>6773</v>
      </c>
      <c r="H6671" s="2" t="s">
        <v>5890</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33" t="s">
        <v>6773</v>
      </c>
      <c r="H6672" s="2" t="s">
        <v>5891</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33" t="s">
        <v>6773</v>
      </c>
      <c r="H6673" s="2" t="s">
        <v>5892</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33" t="s">
        <v>6773</v>
      </c>
      <c r="H6674" s="2" t="s">
        <v>5893</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33" t="s">
        <v>6773</v>
      </c>
      <c r="H6675" s="2" t="s">
        <v>5894</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33" t="s">
        <v>6773</v>
      </c>
      <c r="H6676" s="2" t="s">
        <v>5895</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33" t="s">
        <v>6773</v>
      </c>
      <c r="H6677" s="2" t="s">
        <v>5896</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33" t="s">
        <v>6773</v>
      </c>
      <c r="H6678" s="2" t="s">
        <v>5897</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33" t="s">
        <v>6773</v>
      </c>
      <c r="H6679" s="2" t="s">
        <v>5898</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33" t="s">
        <v>6773</v>
      </c>
      <c r="H6680" s="2" t="s">
        <v>5899</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33" t="s">
        <v>6773</v>
      </c>
      <c r="H6681" s="2" t="s">
        <v>5900</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33" t="s">
        <v>6773</v>
      </c>
      <c r="H6682" s="2" t="s">
        <v>5901</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33" t="s">
        <v>6773</v>
      </c>
      <c r="H6683" s="2" t="s">
        <v>5902</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33" t="s">
        <v>6773</v>
      </c>
      <c r="H6684" s="2" t="s">
        <v>5903</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33" t="s">
        <v>6773</v>
      </c>
      <c r="H6685" s="2" t="s">
        <v>5904</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33" t="s">
        <v>6773</v>
      </c>
      <c r="H6686" s="2" t="s">
        <v>5905</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33" t="s">
        <v>6773</v>
      </c>
      <c r="H6687" s="2" t="s">
        <v>5906</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33" t="s">
        <v>6773</v>
      </c>
      <c r="H6688" s="2" t="s">
        <v>5907</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33" t="s">
        <v>6773</v>
      </c>
      <c r="H6689" s="2" t="s">
        <v>5908</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33" t="s">
        <v>6773</v>
      </c>
      <c r="H6690" s="2" t="s">
        <v>5909</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33" t="s">
        <v>6773</v>
      </c>
      <c r="H6691" s="2" t="s">
        <v>5910</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33" t="s">
        <v>6773</v>
      </c>
      <c r="H6692" s="2" t="s">
        <v>5911</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33" t="s">
        <v>6773</v>
      </c>
      <c r="H6693" s="2" t="s">
        <v>5912</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33" t="s">
        <v>6773</v>
      </c>
      <c r="H6694" s="2" t="s">
        <v>5913</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33" t="s">
        <v>6773</v>
      </c>
      <c r="H6695" s="2" t="s">
        <v>5914</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33" t="s">
        <v>6773</v>
      </c>
      <c r="H6696" s="2" t="s">
        <v>5915</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33" t="s">
        <v>6773</v>
      </c>
      <c r="H6697" s="2" t="s">
        <v>5916</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33" t="s">
        <v>6773</v>
      </c>
      <c r="H6698" s="2" t="s">
        <v>5917</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33" t="s">
        <v>6773</v>
      </c>
      <c r="H6699" s="2" t="s">
        <v>4743</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33" t="s">
        <v>6773</v>
      </c>
      <c r="H6700" s="2" t="s">
        <v>4744</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33" t="s">
        <v>6773</v>
      </c>
      <c r="H6701" s="2" t="s">
        <v>4745</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33" t="s">
        <v>6773</v>
      </c>
      <c r="H6702" s="2" t="s">
        <v>4740</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33" t="s">
        <v>6773</v>
      </c>
      <c r="H6703" s="2" t="s">
        <v>5796</v>
      </c>
    </row>
    <row r="6704" spans="1:8" x14ac:dyDescent="0.2">
      <c r="A6704" s="1">
        <v>6699</v>
      </c>
      <c r="E6704" s="2" t="b">
        <f t="shared" ca="1" si="186"/>
        <v>1</v>
      </c>
      <c r="F6704" s="2" t="str" cm="1">
        <f t="array" aca="1" ref="F6704" ca="1">IF(G6704&lt;&gt;"",INDIRECT("'"&amp;G6704&amp;"'!"&amp;H6704),"")</f>
        <v/>
      </c>
      <c r="G6704" s="1533"/>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33" t="s">
        <v>6773</v>
      </c>
      <c r="H6705" s="2" t="s">
        <v>4741</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33" t="s">
        <v>6773</v>
      </c>
      <c r="H6706" s="2" t="s">
        <v>5052</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33" t="s">
        <v>6773</v>
      </c>
      <c r="H6707" s="2" t="s">
        <v>4746</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33" t="s">
        <v>6773</v>
      </c>
      <c r="H6708" s="2" t="s">
        <v>5918</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33" t="s">
        <v>6773</v>
      </c>
      <c r="H6709" s="2" t="s">
        <v>5919</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33" t="s">
        <v>6773</v>
      </c>
      <c r="H6710" s="2" t="s">
        <v>4747</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33" t="s">
        <v>6773</v>
      </c>
      <c r="H6711" s="2" t="s">
        <v>4748</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33" t="s">
        <v>6773</v>
      </c>
      <c r="H6712" s="2" t="s">
        <v>4749</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33" t="s">
        <v>6773</v>
      </c>
      <c r="H6713" s="2" t="s">
        <v>4750</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33" t="s">
        <v>6773</v>
      </c>
      <c r="H6714" s="2" t="s">
        <v>4751</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33" t="s">
        <v>6773</v>
      </c>
      <c r="H6715" s="2" t="s">
        <v>4752</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33" t="s">
        <v>6773</v>
      </c>
      <c r="H6716" s="2" t="s">
        <v>4753</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33" t="s">
        <v>6773</v>
      </c>
      <c r="H6717" s="2" t="s">
        <v>5920</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33" t="s">
        <v>6773</v>
      </c>
      <c r="H6718" s="2" t="s">
        <v>4754</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33" t="s">
        <v>6773</v>
      </c>
      <c r="H6719" s="2" t="s">
        <v>4755</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33" t="s">
        <v>6773</v>
      </c>
      <c r="H6720" s="2" t="s">
        <v>4756</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33" t="s">
        <v>6773</v>
      </c>
      <c r="H6721" s="2" t="s">
        <v>4757</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33" t="s">
        <v>6773</v>
      </c>
      <c r="H6722" s="2" t="s">
        <v>5921</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33" t="s">
        <v>6773</v>
      </c>
      <c r="H6723" s="2" t="s">
        <v>4758</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33" t="s">
        <v>6773</v>
      </c>
      <c r="H6724" s="2" t="s">
        <v>4759</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33" t="s">
        <v>6773</v>
      </c>
      <c r="H6725" s="2" t="s">
        <v>4913</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33" t="s">
        <v>6773</v>
      </c>
      <c r="H6726" s="2" t="s">
        <v>5798</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33" t="s">
        <v>6773</v>
      </c>
      <c r="H6727" s="2" t="s">
        <v>5800</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33" t="s">
        <v>6773</v>
      </c>
      <c r="H6728" s="2" t="s">
        <v>4760</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33" t="s">
        <v>6773</v>
      </c>
      <c r="H6729" s="2" t="s">
        <v>5922</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33" t="s">
        <v>6773</v>
      </c>
      <c r="H6730" s="2" t="s">
        <v>5923</v>
      </c>
    </row>
    <row r="6731" spans="1:8" x14ac:dyDescent="0.2">
      <c r="A6731" s="1">
        <v>6726</v>
      </c>
      <c r="D6731" s="3" t="s">
        <v>162</v>
      </c>
      <c r="E6731" s="2" t="b">
        <f t="shared" ca="1" si="188"/>
        <v>1</v>
      </c>
      <c r="F6731" s="2" t="str" cm="1">
        <f t="array" aca="1" ref="F6731" ca="1">IF(G6731&lt;&gt;"",INDIRECT("'"&amp;G6731&amp;"'!"&amp;H6731),"")</f>
        <v/>
      </c>
      <c r="G6731" s="1533"/>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33" t="s">
        <v>6773</v>
      </c>
      <c r="H6732" s="2" t="s">
        <v>5924</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33" t="s">
        <v>6773</v>
      </c>
      <c r="H6733" s="2" t="s">
        <v>5925</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33" t="s">
        <v>6773</v>
      </c>
      <c r="H6734" s="2" t="s">
        <v>5926</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33" t="s">
        <v>6773</v>
      </c>
      <c r="H6735" s="2" t="s">
        <v>5927</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33" t="s">
        <v>6773</v>
      </c>
      <c r="H6736" s="2" t="s">
        <v>5928</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33" t="s">
        <v>6773</v>
      </c>
      <c r="H6737" s="2" t="s">
        <v>5929</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33" t="s">
        <v>6773</v>
      </c>
      <c r="H6738" s="2" t="s">
        <v>5930</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33" t="s">
        <v>6773</v>
      </c>
      <c r="H6739" s="2" t="s">
        <v>5931</v>
      </c>
    </row>
    <row r="6740" spans="1:8" x14ac:dyDescent="0.2">
      <c r="A6740" s="1">
        <v>6735</v>
      </c>
      <c r="D6740" s="3" t="s">
        <v>162</v>
      </c>
      <c r="E6740" s="2" t="b">
        <f t="shared" ca="1" si="188"/>
        <v>1</v>
      </c>
      <c r="F6740" s="2" t="str" cm="1">
        <f t="array" aca="1" ref="F6740" ca="1">IF(G6740&lt;&gt;"",INDIRECT("'"&amp;G6740&amp;"'!"&amp;H6740),"")</f>
        <v/>
      </c>
      <c r="G6740" s="1533"/>
    </row>
    <row r="6741" spans="1:8" x14ac:dyDescent="0.2">
      <c r="A6741" s="1">
        <v>6736</v>
      </c>
      <c r="D6741" s="3" t="s">
        <v>162</v>
      </c>
      <c r="E6741" s="2" t="b">
        <f t="shared" ca="1" si="188"/>
        <v>1</v>
      </c>
      <c r="F6741" s="2" t="str" cm="1">
        <f t="array" aca="1" ref="F6741" ca="1">IF(G6741&lt;&gt;"",INDIRECT("'"&amp;G6741&amp;"'!"&amp;H6741),"")</f>
        <v/>
      </c>
      <c r="G6741" s="1533"/>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33" t="s">
        <v>6773</v>
      </c>
      <c r="H6742" s="2" t="s">
        <v>5932</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33" t="s">
        <v>6773</v>
      </c>
      <c r="H6743" s="2" t="s">
        <v>5933</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33" t="s">
        <v>6773</v>
      </c>
      <c r="H6744" s="2" t="s">
        <v>5934</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33" t="s">
        <v>6773</v>
      </c>
      <c r="H6745" s="2" t="s">
        <v>5935</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33" t="s">
        <v>6773</v>
      </c>
      <c r="H6746" s="2" t="s">
        <v>5936</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33" t="s">
        <v>6773</v>
      </c>
      <c r="H6747" s="2" t="s">
        <v>5937</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33" t="s">
        <v>6773</v>
      </c>
      <c r="H6748" s="2" t="s">
        <v>5938</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33" t="s">
        <v>6773</v>
      </c>
      <c r="H6749" s="2" t="s">
        <v>5939</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33" t="s">
        <v>6773</v>
      </c>
      <c r="H6750" s="2" t="s">
        <v>5940</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33" t="s">
        <v>6773</v>
      </c>
      <c r="H6751" s="2" t="s">
        <v>5941</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33" t="s">
        <v>6773</v>
      </c>
      <c r="H6752" s="2" t="s">
        <v>5942</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33" t="s">
        <v>6773</v>
      </c>
      <c r="H6753" s="2" t="s">
        <v>5943</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33" t="s">
        <v>6773</v>
      </c>
      <c r="H6754" s="2" t="s">
        <v>5944</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33" t="s">
        <v>6773</v>
      </c>
      <c r="H6755" s="2" t="s">
        <v>5945</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33" t="s">
        <v>6773</v>
      </c>
      <c r="H6756" s="2" t="s">
        <v>5946</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33" t="s">
        <v>6773</v>
      </c>
      <c r="H6757" s="2" t="s">
        <v>5947</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33" t="s">
        <v>6773</v>
      </c>
      <c r="H6758" s="2" t="s">
        <v>5948</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33" t="s">
        <v>6773</v>
      </c>
      <c r="H6759" s="2" t="s">
        <v>5949</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33" t="s">
        <v>6773</v>
      </c>
      <c r="H6760" s="2" t="s">
        <v>5950</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33" t="s">
        <v>6773</v>
      </c>
      <c r="H6761" s="2" t="s">
        <v>5951</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33" t="s">
        <v>6773</v>
      </c>
      <c r="H6762" s="2" t="s">
        <v>5952</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33" t="s">
        <v>6773</v>
      </c>
      <c r="H6763" s="2" t="s">
        <v>5953</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33" t="s">
        <v>6773</v>
      </c>
      <c r="H6764" s="2" t="s">
        <v>5954</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33" t="s">
        <v>6773</v>
      </c>
      <c r="H6765" s="2" t="s">
        <v>5955</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33" t="s">
        <v>6773</v>
      </c>
      <c r="H6766" s="2" t="s">
        <v>5956</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33" t="s">
        <v>6773</v>
      </c>
      <c r="H6767" s="2" t="s">
        <v>5957</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33" t="s">
        <v>6773</v>
      </c>
      <c r="H6768" s="2" t="s">
        <v>5958</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33" t="s">
        <v>6773</v>
      </c>
      <c r="H6769" s="2" t="s">
        <v>5959</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33" t="s">
        <v>6773</v>
      </c>
      <c r="H6770" s="2" t="s">
        <v>5960</v>
      </c>
    </row>
    <row r="6771" spans="1:8" x14ac:dyDescent="0.2">
      <c r="A6771" s="1">
        <v>6766</v>
      </c>
      <c r="D6771" s="3" t="s">
        <v>162</v>
      </c>
      <c r="E6771" s="2" t="b">
        <f t="shared" ca="1" si="188"/>
        <v>1</v>
      </c>
      <c r="F6771" s="2" t="str" cm="1">
        <f t="array" aca="1" ref="F6771" ca="1">IF(G6771&lt;&gt;"",INDIRECT("'"&amp;G6771&amp;"'!"&amp;H6771),"")</f>
        <v/>
      </c>
      <c r="G6771" s="1533"/>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33" t="s">
        <v>6773</v>
      </c>
      <c r="H6772" s="2" t="s">
        <v>5961</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33" t="s">
        <v>6773</v>
      </c>
      <c r="H6773" s="2" t="s">
        <v>5962</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33" t="s">
        <v>6773</v>
      </c>
      <c r="H6774" s="2" t="s">
        <v>5963</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33" t="s">
        <v>6773</v>
      </c>
      <c r="H6775" s="2" t="s">
        <v>5964</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33" t="s">
        <v>6773</v>
      </c>
      <c r="H6776" s="2" t="s">
        <v>5965</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33" t="s">
        <v>6773</v>
      </c>
      <c r="H6777" s="2" t="s">
        <v>5966</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33" t="s">
        <v>6773</v>
      </c>
      <c r="H6778" s="2" t="s">
        <v>5967</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33" t="s">
        <v>6773</v>
      </c>
      <c r="H6779" s="2" t="s">
        <v>5968</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33" t="s">
        <v>6773</v>
      </c>
      <c r="H6780" s="2" t="s">
        <v>5969</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33" t="s">
        <v>6773</v>
      </c>
      <c r="H6781" s="2" t="s">
        <v>5970</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33" t="s">
        <v>6773</v>
      </c>
      <c r="H6782" s="2" t="s">
        <v>5971</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33" t="s">
        <v>6773</v>
      </c>
      <c r="H6783" s="2" t="s">
        <v>5972</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33" t="s">
        <v>6773</v>
      </c>
      <c r="H6784" s="2" t="s">
        <v>5973</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33" t="s">
        <v>6773</v>
      </c>
      <c r="H6785" s="2" t="s">
        <v>5974</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33" t="s">
        <v>6773</v>
      </c>
      <c r="H6786" s="2" t="s">
        <v>5975</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33" t="s">
        <v>6773</v>
      </c>
      <c r="H6787" s="2" t="s">
        <v>5976</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33" t="s">
        <v>6773</v>
      </c>
      <c r="H6788" s="2" t="s">
        <v>5977</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33" t="s">
        <v>6773</v>
      </c>
      <c r="H6789" s="2" t="s">
        <v>5978</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33" t="s">
        <v>6773</v>
      </c>
      <c r="H6790" s="2" t="s">
        <v>5979</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33" t="s">
        <v>6773</v>
      </c>
      <c r="H6791" s="2" t="s">
        <v>5980</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33" t="s">
        <v>6773</v>
      </c>
      <c r="H6792" s="2" t="s">
        <v>5981</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33" t="s">
        <v>6773</v>
      </c>
      <c r="H6793" s="2" t="s">
        <v>5982</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33" t="s">
        <v>6773</v>
      </c>
      <c r="H6794" s="2" t="s">
        <v>5983</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33" t="s">
        <v>6773</v>
      </c>
      <c r="H6795" s="2" t="s">
        <v>5984</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33" t="s">
        <v>6773</v>
      </c>
      <c r="H6796" s="2" t="s">
        <v>5985</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33" t="s">
        <v>6773</v>
      </c>
      <c r="H6797" s="2" t="s">
        <v>5986</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33" t="s">
        <v>6773</v>
      </c>
      <c r="H6798" s="2" t="s">
        <v>5987</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33" t="s">
        <v>6773</v>
      </c>
      <c r="H6799" s="2" t="s">
        <v>5988</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33" t="s">
        <v>6773</v>
      </c>
      <c r="H6800" s="2" t="s">
        <v>5989</v>
      </c>
    </row>
    <row r="6801" spans="1:8" x14ac:dyDescent="0.2">
      <c r="A6801" s="1">
        <v>6796</v>
      </c>
      <c r="D6801" s="3" t="s">
        <v>162</v>
      </c>
      <c r="E6801" s="2" t="b">
        <f t="shared" ca="1" si="190"/>
        <v>1</v>
      </c>
      <c r="F6801" s="2" t="str" cm="1">
        <f t="array" aca="1" ref="F6801" ca="1">IF(G6801&lt;&gt;"",INDIRECT("'"&amp;G6801&amp;"'!"&amp;H6801),"")</f>
        <v/>
      </c>
      <c r="G6801" s="1533"/>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33" t="s">
        <v>6773</v>
      </c>
      <c r="H6802" s="2" t="s">
        <v>5990</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33" t="s">
        <v>6773</v>
      </c>
      <c r="H6803" s="2" t="s">
        <v>5991</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33" t="s">
        <v>6773</v>
      </c>
      <c r="H6804" s="2" t="s">
        <v>5992</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33" t="s">
        <v>6773</v>
      </c>
      <c r="H6805" s="2" t="s">
        <v>5993</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33" t="s">
        <v>6773</v>
      </c>
      <c r="H6806" s="2" t="s">
        <v>5994</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33" t="s">
        <v>6773</v>
      </c>
      <c r="H6807" s="2" t="s">
        <v>5995</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33" t="s">
        <v>6773</v>
      </c>
      <c r="H6808" s="2" t="s">
        <v>5996</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33" t="s">
        <v>6773</v>
      </c>
      <c r="H6809" s="2" t="s">
        <v>5997</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33" t="s">
        <v>6773</v>
      </c>
      <c r="H6810" s="2" t="s">
        <v>5998</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33" t="s">
        <v>6773</v>
      </c>
      <c r="H6811" s="2" t="s">
        <v>5999</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33" t="s">
        <v>6773</v>
      </c>
      <c r="H6812" s="2" t="s">
        <v>6000</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33" t="s">
        <v>6773</v>
      </c>
      <c r="H6813" s="2" t="s">
        <v>6001</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33" t="s">
        <v>6773</v>
      </c>
      <c r="H6814" s="2" t="s">
        <v>6002</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33" t="s">
        <v>6773</v>
      </c>
      <c r="H6815" s="2" t="s">
        <v>6003</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33" t="s">
        <v>6773</v>
      </c>
      <c r="H6816" s="2" t="s">
        <v>6004</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33" t="s">
        <v>6773</v>
      </c>
      <c r="H6817" s="2" t="s">
        <v>6005</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33" t="s">
        <v>6773</v>
      </c>
      <c r="H6818" s="2" t="s">
        <v>6006</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33" t="s">
        <v>6773</v>
      </c>
      <c r="H6819" s="2" t="s">
        <v>6007</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33" t="s">
        <v>6773</v>
      </c>
      <c r="H6820" s="2" t="s">
        <v>6008</v>
      </c>
    </row>
    <row r="6821" spans="1:8" x14ac:dyDescent="0.2">
      <c r="A6821" s="1">
        <v>6816</v>
      </c>
      <c r="D6821" s="3" t="s">
        <v>162</v>
      </c>
      <c r="E6821" s="2" t="b">
        <f t="shared" ca="1" si="190"/>
        <v>1</v>
      </c>
      <c r="F6821" s="2" t="str" cm="1">
        <f t="array" aca="1" ref="F6821" ca="1">IF(G6821&lt;&gt;"",INDIRECT("'"&amp;G6821&amp;"'!"&amp;H6821),"")</f>
        <v/>
      </c>
      <c r="G6821" s="1533"/>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33" t="s">
        <v>6773</v>
      </c>
      <c r="H6822" s="2" t="s">
        <v>6009</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33" t="s">
        <v>6773</v>
      </c>
      <c r="H6823" s="2" t="s">
        <v>6010</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33" t="s">
        <v>6773</v>
      </c>
      <c r="H6824" s="2" t="s">
        <v>6011</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33" t="s">
        <v>6773</v>
      </c>
      <c r="H6825" s="2" t="s">
        <v>6012</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33" t="s">
        <v>6773</v>
      </c>
      <c r="H6826" s="2" t="s">
        <v>6013</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33" t="s">
        <v>6773</v>
      </c>
      <c r="H6827" s="2" t="s">
        <v>6014</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33" t="s">
        <v>6773</v>
      </c>
      <c r="H6828" s="2" t="s">
        <v>6015</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33" t="s">
        <v>6773</v>
      </c>
      <c r="H6829" s="2" t="s">
        <v>6016</v>
      </c>
    </row>
    <row r="6830" spans="1:8" x14ac:dyDescent="0.2">
      <c r="A6830" s="1">
        <v>6825</v>
      </c>
      <c r="D6830" s="3" t="s">
        <v>162</v>
      </c>
      <c r="E6830" s="2" t="b">
        <f t="shared" ca="1" si="190"/>
        <v>1</v>
      </c>
      <c r="F6830" s="2" t="str" cm="1">
        <f t="array" aca="1" ref="F6830" ca="1">IF(G6830&lt;&gt;"",INDIRECT("'"&amp;G6830&amp;"'!"&amp;H6830),"")</f>
        <v/>
      </c>
      <c r="G6830" s="1533"/>
    </row>
    <row r="6831" spans="1:8" x14ac:dyDescent="0.2">
      <c r="A6831" s="1">
        <v>6826</v>
      </c>
      <c r="D6831" s="3" t="s">
        <v>162</v>
      </c>
      <c r="E6831" s="2" t="b">
        <f t="shared" ca="1" si="190"/>
        <v>1</v>
      </c>
      <c r="F6831" s="2" t="str" cm="1">
        <f t="array" aca="1" ref="F6831" ca="1">IF(G6831&lt;&gt;"",INDIRECT("'"&amp;G6831&amp;"'!"&amp;H6831),"")</f>
        <v/>
      </c>
      <c r="G6831" s="1533"/>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33" t="s">
        <v>6773</v>
      </c>
      <c r="H6832" s="2" t="s">
        <v>6017</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33" t="s">
        <v>6773</v>
      </c>
      <c r="H6833" s="2" t="s">
        <v>6018</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33" t="s">
        <v>6773</v>
      </c>
      <c r="H6834" s="2" t="s">
        <v>6019</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33" t="s">
        <v>6773</v>
      </c>
      <c r="H6835" s="2" t="s">
        <v>6020</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33" t="s">
        <v>6773</v>
      </c>
      <c r="H6836" s="2" t="s">
        <v>6021</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33" t="s">
        <v>6773</v>
      </c>
      <c r="H6837" s="2" t="s">
        <v>6022</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33" t="s">
        <v>6773</v>
      </c>
      <c r="H6838" s="2" t="s">
        <v>6023</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33" t="s">
        <v>6773</v>
      </c>
      <c r="H6839" s="2" t="s">
        <v>6024</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33" t="s">
        <v>6773</v>
      </c>
      <c r="H6840" s="2" t="s">
        <v>6025</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33" t="s">
        <v>6773</v>
      </c>
      <c r="H6841" s="2" t="s">
        <v>6026</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33" t="s">
        <v>6773</v>
      </c>
      <c r="H6842" s="2" t="s">
        <v>6027</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33" t="s">
        <v>6773</v>
      </c>
      <c r="H6843" s="2" t="s">
        <v>6028</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33" t="s">
        <v>6773</v>
      </c>
      <c r="H6844" s="2" t="s">
        <v>6029</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33" t="s">
        <v>6773</v>
      </c>
      <c r="H6845" s="2" t="s">
        <v>6030</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33" t="s">
        <v>6773</v>
      </c>
      <c r="H6846" s="2" t="s">
        <v>6031</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33" t="s">
        <v>6773</v>
      </c>
      <c r="H6847" s="2" t="s">
        <v>6032</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33" t="s">
        <v>6773</v>
      </c>
      <c r="H6848" s="2" t="s">
        <v>6033</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33" t="s">
        <v>6773</v>
      </c>
      <c r="H6849" s="2" t="s">
        <v>6034</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33" t="s">
        <v>6773</v>
      </c>
      <c r="H6850" s="2" t="s">
        <v>6035</v>
      </c>
    </row>
    <row r="6851" spans="1:8" x14ac:dyDescent="0.2">
      <c r="A6851" s="1">
        <v>6846</v>
      </c>
      <c r="D6851" s="3" t="s">
        <v>162</v>
      </c>
      <c r="E6851" s="2" t="b">
        <f t="shared" ca="1" si="192"/>
        <v>1</v>
      </c>
      <c r="F6851" s="2" t="str" cm="1">
        <f t="array" aca="1" ref="F6851" ca="1">IF(G6851&lt;&gt;"",INDIRECT("'"&amp;G6851&amp;"'!"&amp;H6851),"")</f>
        <v/>
      </c>
      <c r="G6851" s="1533"/>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33" t="s">
        <v>6773</v>
      </c>
      <c r="H6852" s="2" t="s">
        <v>6036</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33" t="s">
        <v>6773</v>
      </c>
      <c r="H6853" s="2" t="s">
        <v>6037</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33" t="s">
        <v>6773</v>
      </c>
      <c r="H6854" s="2" t="s">
        <v>6038</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33" t="s">
        <v>6773</v>
      </c>
      <c r="H6855" s="2" t="s">
        <v>6039</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33" t="s">
        <v>6773</v>
      </c>
      <c r="H6856" s="2" t="s">
        <v>6040</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33" t="s">
        <v>6773</v>
      </c>
      <c r="H6857" s="2" t="s">
        <v>6041</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33" t="s">
        <v>6773</v>
      </c>
      <c r="H6858" s="2" t="s">
        <v>6042</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33" t="s">
        <v>6773</v>
      </c>
      <c r="H6859" s="2" t="s">
        <v>6043</v>
      </c>
    </row>
    <row r="6860" spans="1:8" x14ac:dyDescent="0.2">
      <c r="A6860" s="1">
        <v>6855</v>
      </c>
      <c r="D6860" s="3" t="s">
        <v>162</v>
      </c>
      <c r="E6860" s="2" t="b">
        <f t="shared" ca="1" si="192"/>
        <v>1</v>
      </c>
      <c r="F6860" s="2" t="str" cm="1">
        <f t="array" aca="1" ref="F6860" ca="1">IF(G6860&lt;&gt;"",INDIRECT("'"&amp;G6860&amp;"'!"&amp;H6860),"")</f>
        <v/>
      </c>
      <c r="G6860" s="1533"/>
    </row>
    <row r="6861" spans="1:8" x14ac:dyDescent="0.2">
      <c r="A6861" s="1">
        <v>6856</v>
      </c>
      <c r="D6861" s="3" t="s">
        <v>162</v>
      </c>
      <c r="E6861" s="2" t="b">
        <f t="shared" ca="1" si="192"/>
        <v>1</v>
      </c>
      <c r="F6861" s="2" t="str" cm="1">
        <f t="array" aca="1" ref="F6861" ca="1">IF(G6861&lt;&gt;"",INDIRECT("'"&amp;G6861&amp;"'!"&amp;H6861),"")</f>
        <v/>
      </c>
      <c r="G6861" s="1533"/>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33" t="s">
        <v>6773</v>
      </c>
      <c r="H6862" s="2" t="s">
        <v>6044</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33" t="s">
        <v>6773</v>
      </c>
      <c r="H6863" s="2" t="s">
        <v>6045</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33" t="s">
        <v>6773</v>
      </c>
      <c r="H6864" s="2" t="s">
        <v>6046</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33" t="s">
        <v>6773</v>
      </c>
      <c r="H6865" s="2" t="s">
        <v>6047</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33" t="s">
        <v>6773</v>
      </c>
      <c r="H6866" s="2" t="s">
        <v>6048</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33" t="s">
        <v>6773</v>
      </c>
      <c r="H6867" s="2" t="s">
        <v>6049</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33" t="s">
        <v>6773</v>
      </c>
      <c r="H6868" s="2" t="s">
        <v>6050</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33" t="s">
        <v>6773</v>
      </c>
      <c r="H6869" s="2" t="s">
        <v>6051</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33" t="s">
        <v>6773</v>
      </c>
      <c r="H6870" s="2" t="s">
        <v>6052</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33" t="s">
        <v>6773</v>
      </c>
      <c r="H6871" s="2" t="s">
        <v>6053</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33" t="s">
        <v>6773</v>
      </c>
      <c r="H6872" s="2" t="s">
        <v>6054</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33" t="s">
        <v>6773</v>
      </c>
      <c r="H6873" s="2" t="s">
        <v>6055</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33" t="s">
        <v>6773</v>
      </c>
      <c r="H6874" s="2" t="s">
        <v>6056</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33" t="s">
        <v>6773</v>
      </c>
      <c r="H6875" s="2" t="s">
        <v>6057</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33" t="s">
        <v>6773</v>
      </c>
      <c r="H6876" s="2" t="s">
        <v>6058</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33" t="s">
        <v>6773</v>
      </c>
      <c r="H6877" s="2" t="s">
        <v>6059</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33" t="s">
        <v>6773</v>
      </c>
      <c r="H6878" s="2" t="s">
        <v>6060</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33" t="s">
        <v>6773</v>
      </c>
      <c r="H6879" s="2" t="s">
        <v>6061</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33" t="s">
        <v>6773</v>
      </c>
      <c r="H6880" s="2" t="s">
        <v>4790</v>
      </c>
    </row>
    <row r="6881" spans="1:8" x14ac:dyDescent="0.2">
      <c r="A6881" s="1">
        <v>6876</v>
      </c>
      <c r="D6881" s="3" t="s">
        <v>162</v>
      </c>
      <c r="E6881" s="2" t="b">
        <f t="shared" ca="1" si="192"/>
        <v>1</v>
      </c>
      <c r="F6881" s="2" t="str" cm="1">
        <f t="array" aca="1" ref="F6881" ca="1">IF(G6881&lt;&gt;"",INDIRECT("'"&amp;G6881&amp;"'!"&amp;H6881),"")</f>
        <v/>
      </c>
      <c r="G6881" s="1533"/>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33" t="s">
        <v>6773</v>
      </c>
      <c r="H6882" s="2" t="s">
        <v>4792</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33" t="s">
        <v>6773</v>
      </c>
      <c r="H6883" s="2" t="s">
        <v>4787</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33" t="s">
        <v>6773</v>
      </c>
      <c r="H6884" s="2" t="s">
        <v>5797</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33" t="s">
        <v>6773</v>
      </c>
      <c r="H6885" s="2" t="s">
        <v>4788</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33" t="s">
        <v>6773</v>
      </c>
      <c r="H6886" s="2" t="s">
        <v>5055</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33" t="s">
        <v>6773</v>
      </c>
      <c r="H6887" s="2" t="s">
        <v>4793</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33" t="s">
        <v>6773</v>
      </c>
      <c r="H6888" s="2" t="s">
        <v>6062</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33" t="s">
        <v>6773</v>
      </c>
      <c r="H6889" s="2" t="s">
        <v>6063</v>
      </c>
    </row>
    <row r="6890" spans="1:8" x14ac:dyDescent="0.2">
      <c r="A6890" s="1">
        <v>6885</v>
      </c>
      <c r="D6890" s="3" t="s">
        <v>162</v>
      </c>
      <c r="E6890" s="2" t="b">
        <f t="shared" ca="1" si="192"/>
        <v>1</v>
      </c>
      <c r="F6890" s="2" t="str" cm="1">
        <f t="array" aca="1" ref="F6890" ca="1">IF(G6890&lt;&gt;"",INDIRECT("'"&amp;G6890&amp;"'!"&amp;H6890),"")</f>
        <v/>
      </c>
      <c r="G6890" s="1533"/>
    </row>
    <row r="6891" spans="1:8" x14ac:dyDescent="0.2">
      <c r="A6891" s="1">
        <v>6886</v>
      </c>
      <c r="D6891" s="3" t="s">
        <v>162</v>
      </c>
      <c r="E6891" s="2" t="b">
        <f t="shared" ca="1" si="192"/>
        <v>1</v>
      </c>
      <c r="F6891" s="2" t="str" cm="1">
        <f t="array" aca="1" ref="F6891" ca="1">IF(G6891&lt;&gt;"",INDIRECT("'"&amp;G6891&amp;"'!"&amp;H6891),"")</f>
        <v/>
      </c>
      <c r="G6891" s="1533"/>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33" t="s">
        <v>6773</v>
      </c>
      <c r="H6892" s="2" t="s">
        <v>4796</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33" t="s">
        <v>6773</v>
      </c>
      <c r="H6893" s="2" t="s">
        <v>4797</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33" t="s">
        <v>6773</v>
      </c>
      <c r="H6894" s="2" t="s">
        <v>4798</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33" t="s">
        <v>6773</v>
      </c>
      <c r="H6895" s="2" t="s">
        <v>4799</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33" t="s">
        <v>6773</v>
      </c>
      <c r="H6896" s="2" t="s">
        <v>4800</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33" t="s">
        <v>6773</v>
      </c>
      <c r="H6897" s="2" t="s">
        <v>6064</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33" t="s">
        <v>6773</v>
      </c>
      <c r="H6898" s="2" t="s">
        <v>4801</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33" t="s">
        <v>6773</v>
      </c>
      <c r="H6899" s="2" t="s">
        <v>4802</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33" t="s">
        <v>6773</v>
      </c>
      <c r="H6900" s="2" t="s">
        <v>4803</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33" t="s">
        <v>6773</v>
      </c>
      <c r="H6901" s="2" t="s">
        <v>4804</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33" t="s">
        <v>6773</v>
      </c>
      <c r="H6902" s="2" t="s">
        <v>6065</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33" t="s">
        <v>6773</v>
      </c>
      <c r="H6903" s="2" t="s">
        <v>4805</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33" t="s">
        <v>6773</v>
      </c>
      <c r="H6904" s="2" t="s">
        <v>4806</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33" t="s">
        <v>6773</v>
      </c>
      <c r="H6905" s="2" t="s">
        <v>4914</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33" t="s">
        <v>6773</v>
      </c>
      <c r="H6906" s="2" t="s">
        <v>5799</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33" t="s">
        <v>6773</v>
      </c>
      <c r="H6907" s="2" t="s">
        <v>5801</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33" t="s">
        <v>6773</v>
      </c>
      <c r="H6908" s="2" t="s">
        <v>4807</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33" t="s">
        <v>6773</v>
      </c>
      <c r="H6909" s="2" t="s">
        <v>6066</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33" t="s">
        <v>6773</v>
      </c>
      <c r="H6910" s="2" t="s">
        <v>6067</v>
      </c>
    </row>
    <row r="6911" spans="1:19" x14ac:dyDescent="0.2">
      <c r="A6911">
        <v>6906</v>
      </c>
      <c r="B6911" s="8">
        <f>'EstRev 6-11'!H169</f>
        <v>0</v>
      </c>
      <c r="C6911" s="600">
        <f>A6911-B6911</f>
        <v>6906</v>
      </c>
      <c r="D6911" s="3" t="s">
        <v>348</v>
      </c>
      <c r="E6911" s="2" t="b">
        <f t="shared" ca="1" si="192"/>
        <v>1</v>
      </c>
      <c r="F6911" s="2" cm="1">
        <f t="array" aca="1" ref="F6911" ca="1">IF(G6911&lt;&gt;"",INDIRECT("'"&amp;G6911&amp;"'!"&amp;H6911),"")</f>
        <v>0</v>
      </c>
      <c r="G6911" s="1533" t="s">
        <v>6773</v>
      </c>
      <c r="H6911" s="2" t="s">
        <v>4940</v>
      </c>
      <c r="S6911" s="8"/>
    </row>
    <row r="6912" spans="1:19" x14ac:dyDescent="0.2">
      <c r="A6912">
        <v>6907</v>
      </c>
      <c r="B6912" s="8">
        <f>'EstRev 6-11'!C198</f>
        <v>0</v>
      </c>
      <c r="C6912" s="600">
        <f>A6912-B6912</f>
        <v>6907</v>
      </c>
      <c r="D6912" s="3" t="s">
        <v>348</v>
      </c>
      <c r="E6912" s="2" t="b">
        <f t="shared" ca="1" si="192"/>
        <v>1</v>
      </c>
      <c r="F6912" s="2" cm="1">
        <f t="array" aca="1" ref="F6912" ca="1">IF(G6912&lt;&gt;"",INDIRECT("'"&amp;G6912&amp;"'!"&amp;H6912),"")</f>
        <v>0</v>
      </c>
      <c r="G6912" s="1533" t="s">
        <v>6773</v>
      </c>
      <c r="H6912" s="2" t="s">
        <v>6068</v>
      </c>
      <c r="S6912" s="8"/>
    </row>
    <row r="6913" spans="1:19" x14ac:dyDescent="0.2">
      <c r="A6913" s="1">
        <v>6908</v>
      </c>
      <c r="B6913" s="8"/>
      <c r="C6913" s="600"/>
      <c r="E6913" s="2" t="b">
        <f t="shared" ca="1" si="192"/>
        <v>1</v>
      </c>
      <c r="F6913" s="2" t="str" cm="1">
        <f t="array" aca="1" ref="F6913" ca="1">IF(G6913&lt;&gt;"",INDIRECT("'"&amp;G6913&amp;"'!"&amp;H6913),"")</f>
        <v/>
      </c>
      <c r="G6913" s="1533"/>
      <c r="S6913" s="8"/>
    </row>
    <row r="6914" spans="1:19" x14ac:dyDescent="0.2">
      <c r="A6914" s="1">
        <v>6909</v>
      </c>
      <c r="E6914" s="2" t="b">
        <f t="shared" ref="E6914:E6977" ca="1" si="194">F6914=B6914</f>
        <v>1</v>
      </c>
      <c r="F6914" s="2" t="str" cm="1">
        <f t="array" aca="1" ref="F6914" ca="1">IF(G6914&lt;&gt;"",INDIRECT("'"&amp;G6914&amp;"'!"&amp;H6914),"")</f>
        <v/>
      </c>
      <c r="G6914" s="1533"/>
    </row>
    <row r="6915" spans="1:19" x14ac:dyDescent="0.2">
      <c r="A6915">
        <v>6910</v>
      </c>
      <c r="B6915" s="8">
        <f>'EstExp 12-20'!H450</f>
        <v>0</v>
      </c>
      <c r="C6915" s="600">
        <f>A6915-B6915</f>
        <v>6910</v>
      </c>
      <c r="D6915" s="3" t="s">
        <v>348</v>
      </c>
      <c r="E6915" s="2" t="b">
        <f t="shared" ca="1" si="194"/>
        <v>1</v>
      </c>
      <c r="F6915" s="2" cm="1">
        <f t="array" aca="1" ref="F6915" ca="1">IF(G6915&lt;&gt;"",INDIRECT("'"&amp;G6915&amp;"'!"&amp;H6915),"")</f>
        <v>0</v>
      </c>
      <c r="G6915" s="1533" t="s">
        <v>6772</v>
      </c>
      <c r="H6915" s="2" t="s">
        <v>6069</v>
      </c>
      <c r="S6915" s="8"/>
    </row>
    <row r="6916" spans="1:19" x14ac:dyDescent="0.2">
      <c r="A6916">
        <v>6911</v>
      </c>
      <c r="B6916" s="8">
        <f>'EstExp 12-20'!K450</f>
        <v>0</v>
      </c>
      <c r="C6916" s="600">
        <f t="shared" ref="C6916:C6979" si="195">A6916-B6916</f>
        <v>6911</v>
      </c>
      <c r="D6916" s="3" t="s">
        <v>348</v>
      </c>
      <c r="E6916" s="2" t="b">
        <f t="shared" ca="1" si="194"/>
        <v>1</v>
      </c>
      <c r="F6916" s="2" cm="1">
        <f t="array" aca="1" ref="F6916" ca="1">IF(G6916&lt;&gt;"",INDIRECT("'"&amp;G6916&amp;"'!"&amp;H6916),"")</f>
        <v>0</v>
      </c>
      <c r="G6916" s="1533" t="s">
        <v>6772</v>
      </c>
      <c r="H6916" s="2" t="s">
        <v>6070</v>
      </c>
      <c r="L6916" s="3" t="s">
        <v>347</v>
      </c>
      <c r="S6916" s="8"/>
    </row>
    <row r="6917" spans="1:19" x14ac:dyDescent="0.2">
      <c r="A6917">
        <v>6912</v>
      </c>
      <c r="B6917" s="8">
        <f>'BudgetSum 2-4'!C58</f>
        <v>0</v>
      </c>
      <c r="C6917" s="600">
        <f t="shared" si="195"/>
        <v>6912</v>
      </c>
      <c r="D6917" s="3" t="s">
        <v>577</v>
      </c>
      <c r="E6917" s="2" t="b">
        <f t="shared" ca="1" si="194"/>
        <v>1</v>
      </c>
      <c r="F6917" s="2" cm="1">
        <f t="array" aca="1" ref="F6917" ca="1">IF(G6917&lt;&gt;"",INDIRECT("'"&amp;G6917&amp;"'!"&amp;H6917),"")</f>
        <v>0</v>
      </c>
      <c r="G6917" s="1533" t="s">
        <v>6770</v>
      </c>
      <c r="H6917" s="2" t="s">
        <v>4362</v>
      </c>
      <c r="S6917" s="8"/>
    </row>
    <row r="6918" spans="1:19" x14ac:dyDescent="0.2">
      <c r="A6918">
        <v>6913</v>
      </c>
      <c r="B6918" s="8">
        <f>'BudgetSum 2-4'!D58</f>
        <v>0</v>
      </c>
      <c r="C6918" s="600">
        <f t="shared" si="195"/>
        <v>6913</v>
      </c>
      <c r="D6918" s="3" t="s">
        <v>577</v>
      </c>
      <c r="E6918" s="2" t="b">
        <f t="shared" ca="1" si="194"/>
        <v>1</v>
      </c>
      <c r="F6918" s="2" cm="1">
        <f t="array" aca="1" ref="F6918" ca="1">IF(G6918&lt;&gt;"",INDIRECT("'"&amp;G6918&amp;"'!"&amp;H6918),"")</f>
        <v>0</v>
      </c>
      <c r="G6918" s="1533" t="s">
        <v>6770</v>
      </c>
      <c r="H6918" s="2" t="s">
        <v>4399</v>
      </c>
      <c r="S6918" s="8"/>
    </row>
    <row r="6919" spans="1:19" x14ac:dyDescent="0.2">
      <c r="A6919">
        <v>6914</v>
      </c>
      <c r="B6919" s="8">
        <f>'BudgetSum 2-4'!H58</f>
        <v>0</v>
      </c>
      <c r="C6919" s="600">
        <f t="shared" si="195"/>
        <v>6914</v>
      </c>
      <c r="D6919" s="3" t="s">
        <v>577</v>
      </c>
      <c r="E6919" s="2" t="b">
        <f t="shared" ca="1" si="194"/>
        <v>1</v>
      </c>
      <c r="F6919" s="2" cm="1">
        <f t="array" aca="1" ref="F6919" ca="1">IF(G6919&lt;&gt;"",INDIRECT("'"&amp;G6919&amp;"'!"&amp;H6919),"")</f>
        <v>0</v>
      </c>
      <c r="G6919" s="1533" t="s">
        <v>6770</v>
      </c>
      <c r="H6919" s="2" t="s">
        <v>4549</v>
      </c>
      <c r="S6919" s="8"/>
    </row>
    <row r="6920" spans="1:19" x14ac:dyDescent="0.2">
      <c r="A6920">
        <v>6915</v>
      </c>
      <c r="B6920" s="8">
        <f>'BudgetSum 2-4'!C59</f>
        <v>0</v>
      </c>
      <c r="C6920" s="600">
        <f t="shared" si="195"/>
        <v>6915</v>
      </c>
      <c r="D6920" s="3" t="s">
        <v>577</v>
      </c>
      <c r="E6920" s="2" t="b">
        <f t="shared" ca="1" si="194"/>
        <v>1</v>
      </c>
      <c r="F6920" s="2" cm="1">
        <f t="array" aca="1" ref="F6920" ca="1">IF(G6920&lt;&gt;"",INDIRECT("'"&amp;G6920&amp;"'!"&amp;H6920),"")</f>
        <v>0</v>
      </c>
      <c r="G6920" s="1533" t="s">
        <v>6770</v>
      </c>
      <c r="H6920" s="2" t="s">
        <v>4363</v>
      </c>
      <c r="S6920" s="8"/>
    </row>
    <row r="6921" spans="1:19" x14ac:dyDescent="0.2">
      <c r="A6921">
        <v>6916</v>
      </c>
      <c r="B6921" s="8">
        <f>'BudgetSum 2-4'!D59</f>
        <v>0</v>
      </c>
      <c r="C6921" s="600">
        <f t="shared" si="195"/>
        <v>6916</v>
      </c>
      <c r="D6921" s="3" t="s">
        <v>577</v>
      </c>
      <c r="E6921" s="2" t="b">
        <f t="shared" ca="1" si="194"/>
        <v>1</v>
      </c>
      <c r="F6921" s="2" cm="1">
        <f t="array" aca="1" ref="F6921" ca="1">IF(G6921&lt;&gt;"",INDIRECT("'"&amp;G6921&amp;"'!"&amp;H6921),"")</f>
        <v>0</v>
      </c>
      <c r="G6921" s="1533" t="s">
        <v>6770</v>
      </c>
      <c r="H6921" s="2" t="s">
        <v>4400</v>
      </c>
      <c r="S6921" s="8"/>
    </row>
    <row r="6922" spans="1:19" x14ac:dyDescent="0.2">
      <c r="A6922">
        <v>6917</v>
      </c>
      <c r="B6922" s="8">
        <f>'BudgetSum 2-4'!H59</f>
        <v>0</v>
      </c>
      <c r="C6922" s="600">
        <f t="shared" si="195"/>
        <v>6917</v>
      </c>
      <c r="D6922" s="3" t="s">
        <v>577</v>
      </c>
      <c r="E6922" s="2" t="b">
        <f t="shared" ca="1" si="194"/>
        <v>1</v>
      </c>
      <c r="F6922" s="2" cm="1">
        <f t="array" aca="1" ref="F6922" ca="1">IF(G6922&lt;&gt;"",INDIRECT("'"&amp;G6922&amp;"'!"&amp;H6922),"")</f>
        <v>0</v>
      </c>
      <c r="G6922" s="1533" t="s">
        <v>6770</v>
      </c>
      <c r="H6922" s="2" t="s">
        <v>4550</v>
      </c>
      <c r="S6922" s="8"/>
    </row>
    <row r="6923" spans="1:19" x14ac:dyDescent="0.2">
      <c r="A6923">
        <v>6918</v>
      </c>
      <c r="B6923" s="8">
        <f>'BudgetSum 2-4'!C60</f>
        <v>0</v>
      </c>
      <c r="C6923" s="600">
        <f t="shared" si="195"/>
        <v>6918</v>
      </c>
      <c r="D6923" s="3" t="s">
        <v>577</v>
      </c>
      <c r="E6923" s="2" t="b">
        <f t="shared" ca="1" si="194"/>
        <v>1</v>
      </c>
      <c r="F6923" s="2" cm="1">
        <f t="array" aca="1" ref="F6923" ca="1">IF(G6923&lt;&gt;"",INDIRECT("'"&amp;G6923&amp;"'!"&amp;H6923),"")</f>
        <v>0</v>
      </c>
      <c r="G6923" s="1533" t="s">
        <v>6770</v>
      </c>
      <c r="H6923" s="2" t="s">
        <v>6071</v>
      </c>
      <c r="S6923" s="8"/>
    </row>
    <row r="6924" spans="1:19" x14ac:dyDescent="0.2">
      <c r="A6924">
        <v>6919</v>
      </c>
      <c r="B6924" s="8">
        <f>'BudgetSum 2-4'!D60</f>
        <v>0</v>
      </c>
      <c r="C6924" s="600">
        <f t="shared" si="195"/>
        <v>6919</v>
      </c>
      <c r="D6924" s="3" t="s">
        <v>577</v>
      </c>
      <c r="E6924" s="2" t="b">
        <f t="shared" ca="1" si="194"/>
        <v>1</v>
      </c>
      <c r="F6924" s="2" cm="1">
        <f t="array" aca="1" ref="F6924" ca="1">IF(G6924&lt;&gt;"",INDIRECT("'"&amp;G6924&amp;"'!"&amp;H6924),"")</f>
        <v>0</v>
      </c>
      <c r="G6924" s="1533" t="s">
        <v>6770</v>
      </c>
      <c r="H6924" s="2" t="s">
        <v>6072</v>
      </c>
      <c r="S6924" s="8"/>
    </row>
    <row r="6925" spans="1:19" x14ac:dyDescent="0.2">
      <c r="A6925">
        <v>6920</v>
      </c>
      <c r="B6925" s="8">
        <f>'BudgetSum 2-4'!H60</f>
        <v>0</v>
      </c>
      <c r="C6925" s="600">
        <f t="shared" si="195"/>
        <v>6920</v>
      </c>
      <c r="D6925" s="3" t="s">
        <v>577</v>
      </c>
      <c r="E6925" s="2" t="b">
        <f t="shared" ca="1" si="194"/>
        <v>1</v>
      </c>
      <c r="F6925" s="2" cm="1">
        <f t="array" aca="1" ref="F6925" ca="1">IF(G6925&lt;&gt;"",INDIRECT("'"&amp;G6925&amp;"'!"&amp;H6925),"")</f>
        <v>0</v>
      </c>
      <c r="G6925" s="1533" t="s">
        <v>6770</v>
      </c>
      <c r="H6925" s="2" t="s">
        <v>6073</v>
      </c>
      <c r="S6925" s="8"/>
    </row>
    <row r="6926" spans="1:19" x14ac:dyDescent="0.2">
      <c r="A6926">
        <v>6921</v>
      </c>
      <c r="B6926" s="8">
        <f>'BudgetSum 2-4'!C62</f>
        <v>0</v>
      </c>
      <c r="C6926" s="600">
        <f t="shared" si="195"/>
        <v>6921</v>
      </c>
      <c r="D6926" s="3" t="s">
        <v>577</v>
      </c>
      <c r="E6926" s="2" t="b">
        <f t="shared" ca="1" si="194"/>
        <v>1</v>
      </c>
      <c r="F6926" s="2" cm="1">
        <f t="array" aca="1" ref="F6926" ca="1">IF(G6926&lt;&gt;"",INDIRECT("'"&amp;G6926&amp;"'!"&amp;H6926),"")</f>
        <v>0</v>
      </c>
      <c r="G6926" s="1533" t="s">
        <v>6770</v>
      </c>
      <c r="H6926" s="2" t="s">
        <v>4365</v>
      </c>
      <c r="S6926" s="8"/>
    </row>
    <row r="6927" spans="1:19" x14ac:dyDescent="0.2">
      <c r="A6927">
        <v>6922</v>
      </c>
      <c r="B6927" s="8">
        <f>'BudgetSum 2-4'!D62</f>
        <v>0</v>
      </c>
      <c r="C6927" s="600">
        <f t="shared" si="195"/>
        <v>6922</v>
      </c>
      <c r="D6927" s="3" t="s">
        <v>577</v>
      </c>
      <c r="E6927" s="2" t="b">
        <f t="shared" ca="1" si="194"/>
        <v>1</v>
      </c>
      <c r="F6927" s="2" cm="1">
        <f t="array" aca="1" ref="F6927" ca="1">IF(G6927&lt;&gt;"",INDIRECT("'"&amp;G6927&amp;"'!"&amp;H6927),"")</f>
        <v>0</v>
      </c>
      <c r="G6927" s="1533" t="s">
        <v>6770</v>
      </c>
      <c r="H6927" s="2" t="s">
        <v>4402</v>
      </c>
      <c r="S6927" s="8"/>
    </row>
    <row r="6928" spans="1:19" x14ac:dyDescent="0.2">
      <c r="A6928">
        <v>6923</v>
      </c>
      <c r="B6928" s="8">
        <f>'BudgetSum 2-4'!H62</f>
        <v>0</v>
      </c>
      <c r="C6928" s="600">
        <f t="shared" si="195"/>
        <v>6923</v>
      </c>
      <c r="D6928" s="3" t="s">
        <v>577</v>
      </c>
      <c r="E6928" s="2" t="b">
        <f t="shared" ca="1" si="194"/>
        <v>1</v>
      </c>
      <c r="F6928" s="2" cm="1">
        <f t="array" aca="1" ref="F6928" ca="1">IF(G6928&lt;&gt;"",INDIRECT("'"&amp;G6928&amp;"'!"&amp;H6928),"")</f>
        <v>0</v>
      </c>
      <c r="G6928" s="1533" t="s">
        <v>6770</v>
      </c>
      <c r="H6928" s="2" t="s">
        <v>4552</v>
      </c>
      <c r="S6928" s="8"/>
    </row>
    <row r="6929" spans="1:19" x14ac:dyDescent="0.2">
      <c r="A6929">
        <v>6924</v>
      </c>
      <c r="B6929" s="8">
        <f>'BudgetSum 2-4'!C63</f>
        <v>0</v>
      </c>
      <c r="C6929" s="600">
        <f t="shared" si="195"/>
        <v>6924</v>
      </c>
      <c r="D6929" s="3" t="s">
        <v>577</v>
      </c>
      <c r="E6929" s="2" t="b">
        <f t="shared" ca="1" si="194"/>
        <v>1</v>
      </c>
      <c r="F6929" s="2" cm="1">
        <f t="array" aca="1" ref="F6929" ca="1">IF(G6929&lt;&gt;"",INDIRECT("'"&amp;G6929&amp;"'!"&amp;H6929),"")</f>
        <v>0</v>
      </c>
      <c r="G6929" s="1533" t="s">
        <v>6770</v>
      </c>
      <c r="H6929" s="2" t="s">
        <v>4366</v>
      </c>
      <c r="S6929" s="8"/>
    </row>
    <row r="6930" spans="1:19" x14ac:dyDescent="0.2">
      <c r="A6930">
        <v>6925</v>
      </c>
      <c r="B6930" s="8">
        <f>'BudgetSum 2-4'!D63</f>
        <v>0</v>
      </c>
      <c r="C6930" s="600">
        <f t="shared" si="195"/>
        <v>6925</v>
      </c>
      <c r="D6930" s="3" t="s">
        <v>577</v>
      </c>
      <c r="E6930" s="2" t="b">
        <f t="shared" ca="1" si="194"/>
        <v>1</v>
      </c>
      <c r="F6930" s="2" cm="1">
        <f t="array" aca="1" ref="F6930" ca="1">IF(G6930&lt;&gt;"",INDIRECT("'"&amp;G6930&amp;"'!"&amp;H6930),"")</f>
        <v>0</v>
      </c>
      <c r="G6930" s="1533" t="s">
        <v>6770</v>
      </c>
      <c r="H6930" s="2" t="s">
        <v>4403</v>
      </c>
      <c r="S6930" s="8"/>
    </row>
    <row r="6931" spans="1:19" x14ac:dyDescent="0.2">
      <c r="A6931">
        <v>6926</v>
      </c>
      <c r="B6931" s="8">
        <f>'BudgetSum 2-4'!H63</f>
        <v>0</v>
      </c>
      <c r="C6931" s="600">
        <f t="shared" si="195"/>
        <v>6926</v>
      </c>
      <c r="D6931" s="3" t="s">
        <v>577</v>
      </c>
      <c r="E6931" s="2" t="b">
        <f t="shared" ca="1" si="194"/>
        <v>1</v>
      </c>
      <c r="F6931" s="2" cm="1">
        <f t="array" aca="1" ref="F6931" ca="1">IF(G6931&lt;&gt;"",INDIRECT("'"&amp;G6931&amp;"'!"&amp;H6931),"")</f>
        <v>0</v>
      </c>
      <c r="G6931" s="1533" t="s">
        <v>6770</v>
      </c>
      <c r="H6931" s="2" t="s">
        <v>4553</v>
      </c>
      <c r="S6931" s="8"/>
    </row>
    <row r="6932" spans="1:19" x14ac:dyDescent="0.2">
      <c r="A6932">
        <v>6927</v>
      </c>
      <c r="B6932" s="8">
        <f>'BudgetSum 2-4'!C64</f>
        <v>0</v>
      </c>
      <c r="C6932" s="600">
        <f t="shared" si="195"/>
        <v>6927</v>
      </c>
      <c r="D6932" s="3" t="s">
        <v>577</v>
      </c>
      <c r="E6932" s="2" t="b">
        <f t="shared" ca="1" si="194"/>
        <v>1</v>
      </c>
      <c r="F6932" s="2" cm="1">
        <f t="array" aca="1" ref="F6932" ca="1">IF(G6932&lt;&gt;"",INDIRECT("'"&amp;G6932&amp;"'!"&amp;H6932),"")</f>
        <v>0</v>
      </c>
      <c r="G6932" s="1533" t="s">
        <v>6770</v>
      </c>
      <c r="H6932" s="2" t="s">
        <v>4367</v>
      </c>
      <c r="S6932" s="8"/>
    </row>
    <row r="6933" spans="1:19" x14ac:dyDescent="0.2">
      <c r="A6933">
        <v>6928</v>
      </c>
      <c r="B6933" s="8">
        <f>'BudgetSum 2-4'!D64</f>
        <v>0</v>
      </c>
      <c r="C6933" s="600">
        <f t="shared" si="195"/>
        <v>6928</v>
      </c>
      <c r="D6933" s="3" t="s">
        <v>577</v>
      </c>
      <c r="E6933" s="2" t="b">
        <f t="shared" ca="1" si="194"/>
        <v>1</v>
      </c>
      <c r="F6933" s="2" cm="1">
        <f t="array" aca="1" ref="F6933" ca="1">IF(G6933&lt;&gt;"",INDIRECT("'"&amp;G6933&amp;"'!"&amp;H6933),"")</f>
        <v>0</v>
      </c>
      <c r="G6933" s="1533" t="s">
        <v>6770</v>
      </c>
      <c r="H6933" s="2" t="s">
        <v>4404</v>
      </c>
      <c r="S6933" s="8"/>
    </row>
    <row r="6934" spans="1:19" x14ac:dyDescent="0.2">
      <c r="A6934">
        <v>6929</v>
      </c>
      <c r="B6934" s="8">
        <f>'BudgetSum 2-4'!H64</f>
        <v>0</v>
      </c>
      <c r="C6934" s="600">
        <f t="shared" si="195"/>
        <v>6929</v>
      </c>
      <c r="D6934" s="3" t="s">
        <v>577</v>
      </c>
      <c r="E6934" s="2" t="b">
        <f t="shared" ca="1" si="194"/>
        <v>1</v>
      </c>
      <c r="F6934" s="2" cm="1">
        <f t="array" aca="1" ref="F6934" ca="1">IF(G6934&lt;&gt;"",INDIRECT("'"&amp;G6934&amp;"'!"&amp;H6934),"")</f>
        <v>0</v>
      </c>
      <c r="G6934" s="1533" t="s">
        <v>6770</v>
      </c>
      <c r="H6934" s="2" t="s">
        <v>4554</v>
      </c>
      <c r="S6934" s="8"/>
    </row>
    <row r="6935" spans="1:19" x14ac:dyDescent="0.2">
      <c r="A6935">
        <v>6930</v>
      </c>
      <c r="B6935" s="8">
        <f>'BudgetSum 2-4'!C66</f>
        <v>0</v>
      </c>
      <c r="C6935" s="600">
        <f t="shared" si="195"/>
        <v>6930</v>
      </c>
      <c r="D6935" s="3" t="s">
        <v>577</v>
      </c>
      <c r="E6935" s="2" t="b">
        <f t="shared" ca="1" si="194"/>
        <v>1</v>
      </c>
      <c r="F6935" s="2" cm="1">
        <f t="array" aca="1" ref="F6935" ca="1">IF(G6935&lt;&gt;"",INDIRECT("'"&amp;G6935&amp;"'!"&amp;H6935),"")</f>
        <v>0</v>
      </c>
      <c r="G6935" s="1533" t="s">
        <v>6770</v>
      </c>
      <c r="H6935" s="2" t="s">
        <v>4369</v>
      </c>
      <c r="S6935" s="8"/>
    </row>
    <row r="6936" spans="1:19" x14ac:dyDescent="0.2">
      <c r="A6936">
        <v>6931</v>
      </c>
      <c r="B6936" s="8">
        <f>'BudgetSum 2-4'!D66</f>
        <v>0</v>
      </c>
      <c r="C6936" s="600">
        <f t="shared" si="195"/>
        <v>6931</v>
      </c>
      <c r="D6936" s="3" t="s">
        <v>577</v>
      </c>
      <c r="E6936" s="2" t="b">
        <f t="shared" ca="1" si="194"/>
        <v>1</v>
      </c>
      <c r="F6936" s="2" cm="1">
        <f t="array" aca="1" ref="F6936" ca="1">IF(G6936&lt;&gt;"",INDIRECT("'"&amp;G6936&amp;"'!"&amp;H6936),"")</f>
        <v>0</v>
      </c>
      <c r="G6936" s="1533" t="s">
        <v>6770</v>
      </c>
      <c r="H6936" s="2" t="s">
        <v>4406</v>
      </c>
      <c r="S6936" s="8"/>
    </row>
    <row r="6937" spans="1:19" x14ac:dyDescent="0.2">
      <c r="A6937">
        <v>6932</v>
      </c>
      <c r="B6937" s="8">
        <f>'BudgetSum 2-4'!C67</f>
        <v>970000</v>
      </c>
      <c r="C6937" s="600">
        <f t="shared" si="195"/>
        <v>-963068</v>
      </c>
      <c r="D6937" s="3" t="s">
        <v>577</v>
      </c>
      <c r="E6937" s="2" t="b">
        <f t="shared" ca="1" si="194"/>
        <v>1</v>
      </c>
      <c r="F6937" s="2" cm="1">
        <f t="array" aca="1" ref="F6937" ca="1">IF(G6937&lt;&gt;"",INDIRECT("'"&amp;G6937&amp;"'!"&amp;H6937),"")</f>
        <v>970000</v>
      </c>
      <c r="G6937" s="1533" t="s">
        <v>6770</v>
      </c>
      <c r="H6937" s="2" t="s">
        <v>4370</v>
      </c>
      <c r="S6937" s="8"/>
    </row>
    <row r="6938" spans="1:19" x14ac:dyDescent="0.2">
      <c r="A6938">
        <v>6933</v>
      </c>
      <c r="B6938" s="8">
        <f>'BudgetSum 2-4'!D67</f>
        <v>0</v>
      </c>
      <c r="C6938" s="600">
        <f t="shared" si="195"/>
        <v>6933</v>
      </c>
      <c r="D6938" s="3" t="s">
        <v>577</v>
      </c>
      <c r="E6938" s="2" t="b">
        <f t="shared" ca="1" si="194"/>
        <v>1</v>
      </c>
      <c r="F6938" s="2" cm="1">
        <f t="array" aca="1" ref="F6938" ca="1">IF(G6938&lt;&gt;"",INDIRECT("'"&amp;G6938&amp;"'!"&amp;H6938),"")</f>
        <v>0</v>
      </c>
      <c r="G6938" s="1533" t="s">
        <v>6770</v>
      </c>
      <c r="H6938" s="2" t="s">
        <v>4407</v>
      </c>
      <c r="S6938" s="8"/>
    </row>
    <row r="6939" spans="1:19" x14ac:dyDescent="0.2">
      <c r="A6939">
        <v>6934</v>
      </c>
      <c r="B6939" s="8">
        <f>'BudgetSum 2-4'!C68</f>
        <v>0</v>
      </c>
      <c r="C6939" s="600">
        <f t="shared" si="195"/>
        <v>6934</v>
      </c>
      <c r="D6939" s="3" t="s">
        <v>577</v>
      </c>
      <c r="E6939" s="2" t="b">
        <f t="shared" ca="1" si="194"/>
        <v>1</v>
      </c>
      <c r="F6939" s="2" cm="1">
        <f t="array" aca="1" ref="F6939" ca="1">IF(G6939&lt;&gt;"",INDIRECT("'"&amp;G6939&amp;"'!"&amp;H6939),"")</f>
        <v>0</v>
      </c>
      <c r="G6939" s="1533" t="s">
        <v>6770</v>
      </c>
      <c r="H6939" s="2" t="s">
        <v>6074</v>
      </c>
      <c r="S6939" s="8"/>
    </row>
    <row r="6940" spans="1:19" x14ac:dyDescent="0.2">
      <c r="A6940">
        <v>6935</v>
      </c>
      <c r="B6940" s="8">
        <f>'BudgetSum 2-4'!D68</f>
        <v>0</v>
      </c>
      <c r="C6940" s="600">
        <f t="shared" si="195"/>
        <v>6935</v>
      </c>
      <c r="D6940" s="3" t="s">
        <v>577</v>
      </c>
      <c r="E6940" s="2" t="b">
        <f t="shared" ca="1" si="194"/>
        <v>1</v>
      </c>
      <c r="F6940" s="2" cm="1">
        <f t="array" aca="1" ref="F6940" ca="1">IF(G6940&lt;&gt;"",INDIRECT("'"&amp;G6940&amp;"'!"&amp;H6940),"")</f>
        <v>0</v>
      </c>
      <c r="G6940" s="1533" t="s">
        <v>6770</v>
      </c>
      <c r="H6940" s="2" t="s">
        <v>6075</v>
      </c>
      <c r="S6940" s="8"/>
    </row>
    <row r="6941" spans="1:19" x14ac:dyDescent="0.2">
      <c r="A6941">
        <v>6936</v>
      </c>
      <c r="B6941" s="8">
        <f>'BudgetSum 2-4'!C70</f>
        <v>0</v>
      </c>
      <c r="C6941" s="600">
        <f t="shared" si="195"/>
        <v>6936</v>
      </c>
      <c r="D6941" s="3" t="s">
        <v>577</v>
      </c>
      <c r="E6941" s="2" t="b">
        <f t="shared" ca="1" si="194"/>
        <v>1</v>
      </c>
      <c r="F6941" s="2" cm="1">
        <f t="array" aca="1" ref="F6941" ca="1">IF(G6941&lt;&gt;"",INDIRECT("'"&amp;G6941&amp;"'!"&amp;H6941),"")</f>
        <v>0</v>
      </c>
      <c r="G6941" s="1533" t="s">
        <v>6770</v>
      </c>
      <c r="H6941" s="2" t="s">
        <v>4372</v>
      </c>
      <c r="S6941" s="8"/>
    </row>
    <row r="6942" spans="1:19" x14ac:dyDescent="0.2">
      <c r="A6942">
        <v>6937</v>
      </c>
      <c r="B6942" s="8">
        <f>'BudgetSum 2-4'!D70</f>
        <v>0</v>
      </c>
      <c r="C6942" s="600">
        <f t="shared" si="195"/>
        <v>6937</v>
      </c>
      <c r="D6942" s="3" t="s">
        <v>577</v>
      </c>
      <c r="E6942" s="2" t="b">
        <f t="shared" ca="1" si="194"/>
        <v>1</v>
      </c>
      <c r="F6942" s="2" cm="1">
        <f t="array" aca="1" ref="F6942" ca="1">IF(G6942&lt;&gt;"",INDIRECT("'"&amp;G6942&amp;"'!"&amp;H6942),"")</f>
        <v>0</v>
      </c>
      <c r="G6942" s="1533" t="s">
        <v>6770</v>
      </c>
      <c r="H6942" s="2" t="s">
        <v>4409</v>
      </c>
      <c r="S6942" s="8"/>
    </row>
    <row r="6943" spans="1:19" x14ac:dyDescent="0.2">
      <c r="A6943">
        <v>6938</v>
      </c>
      <c r="B6943" s="8">
        <f>'BudgetSum 2-4'!C71</f>
        <v>0</v>
      </c>
      <c r="C6943" s="600">
        <f t="shared" si="195"/>
        <v>6938</v>
      </c>
      <c r="D6943" s="3" t="s">
        <v>577</v>
      </c>
      <c r="E6943" s="2" t="b">
        <f t="shared" ca="1" si="194"/>
        <v>1</v>
      </c>
      <c r="F6943" s="2" cm="1">
        <f t="array" aca="1" ref="F6943" ca="1">IF(G6943&lt;&gt;"",INDIRECT("'"&amp;G6943&amp;"'!"&amp;H6943),"")</f>
        <v>0</v>
      </c>
      <c r="G6943" s="1533" t="s">
        <v>6770</v>
      </c>
      <c r="H6943" s="2" t="s">
        <v>4373</v>
      </c>
      <c r="S6943" s="8"/>
    </row>
    <row r="6944" spans="1:19" x14ac:dyDescent="0.2">
      <c r="A6944">
        <v>6939</v>
      </c>
      <c r="B6944" s="8">
        <f>'BudgetSum 2-4'!D71</f>
        <v>0</v>
      </c>
      <c r="C6944" s="600">
        <f t="shared" si="195"/>
        <v>6939</v>
      </c>
      <c r="D6944" s="3" t="s">
        <v>577</v>
      </c>
      <c r="E6944" s="2" t="b">
        <f t="shared" ca="1" si="194"/>
        <v>1</v>
      </c>
      <c r="F6944" s="2" cm="1">
        <f t="array" aca="1" ref="F6944" ca="1">IF(G6944&lt;&gt;"",INDIRECT("'"&amp;G6944&amp;"'!"&amp;H6944),"")</f>
        <v>0</v>
      </c>
      <c r="G6944" s="1533" t="s">
        <v>6770</v>
      </c>
      <c r="H6944" s="2" t="s">
        <v>4410</v>
      </c>
      <c r="S6944" s="8"/>
    </row>
    <row r="6945" spans="1:19" x14ac:dyDescent="0.2">
      <c r="A6945">
        <v>6940</v>
      </c>
      <c r="B6945" s="8">
        <f>'BudgetSum 2-4'!C72</f>
        <v>0</v>
      </c>
      <c r="C6945" s="600">
        <f t="shared" si="195"/>
        <v>6940</v>
      </c>
      <c r="D6945" s="3" t="s">
        <v>577</v>
      </c>
      <c r="E6945" s="2" t="b">
        <f t="shared" ca="1" si="194"/>
        <v>1</v>
      </c>
      <c r="F6945" s="2" cm="1">
        <f t="array" aca="1" ref="F6945" ca="1">IF(G6945&lt;&gt;"",INDIRECT("'"&amp;G6945&amp;"'!"&amp;H6945),"")</f>
        <v>0</v>
      </c>
      <c r="G6945" s="1533" t="s">
        <v>6770</v>
      </c>
      <c r="H6945" s="2" t="s">
        <v>4374</v>
      </c>
      <c r="S6945" s="8"/>
    </row>
    <row r="6946" spans="1:19" x14ac:dyDescent="0.2">
      <c r="A6946">
        <v>6941</v>
      </c>
      <c r="B6946" s="8">
        <f>'BudgetSum 2-4'!D72</f>
        <v>0</v>
      </c>
      <c r="C6946" s="600">
        <f t="shared" si="195"/>
        <v>6941</v>
      </c>
      <c r="D6946" s="3" t="s">
        <v>577</v>
      </c>
      <c r="E6946" s="2" t="b">
        <f t="shared" ca="1" si="194"/>
        <v>1</v>
      </c>
      <c r="F6946" s="2" cm="1">
        <f t="array" aca="1" ref="F6946" ca="1">IF(G6946&lt;&gt;"",INDIRECT("'"&amp;G6946&amp;"'!"&amp;H6946),"")</f>
        <v>0</v>
      </c>
      <c r="G6946" s="1533" t="s">
        <v>6770</v>
      </c>
      <c r="H6946" s="2" t="s">
        <v>4411</v>
      </c>
      <c r="S6946" s="8"/>
    </row>
    <row r="6947" spans="1:19" x14ac:dyDescent="0.2">
      <c r="A6947">
        <v>6942</v>
      </c>
      <c r="B6947" s="8">
        <f>'BudgetSum 2-4'!C74</f>
        <v>0</v>
      </c>
      <c r="C6947" s="600">
        <f t="shared" si="195"/>
        <v>6942</v>
      </c>
      <c r="D6947" s="3" t="s">
        <v>577</v>
      </c>
      <c r="E6947" s="2" t="b">
        <f t="shared" ca="1" si="194"/>
        <v>1</v>
      </c>
      <c r="F6947" s="2" cm="1">
        <f t="array" aca="1" ref="F6947" ca="1">IF(G6947&lt;&gt;"",INDIRECT("'"&amp;G6947&amp;"'!"&amp;H6947),"")</f>
        <v>0</v>
      </c>
      <c r="G6947" s="1533" t="s">
        <v>6770</v>
      </c>
      <c r="H6947" s="2" t="s">
        <v>4376</v>
      </c>
      <c r="S6947" s="8"/>
    </row>
    <row r="6948" spans="1:19" x14ac:dyDescent="0.2">
      <c r="A6948">
        <v>6943</v>
      </c>
      <c r="B6948" s="8">
        <f>'BudgetSum 2-4'!D74</f>
        <v>0</v>
      </c>
      <c r="C6948" s="600">
        <f t="shared" si="195"/>
        <v>6943</v>
      </c>
      <c r="D6948" s="3" t="s">
        <v>577</v>
      </c>
      <c r="E6948" s="2" t="b">
        <f t="shared" ca="1" si="194"/>
        <v>1</v>
      </c>
      <c r="F6948" s="2" cm="1">
        <f t="array" aca="1" ref="F6948" ca="1">IF(G6948&lt;&gt;"",INDIRECT("'"&amp;G6948&amp;"'!"&amp;H6948),"")</f>
        <v>0</v>
      </c>
      <c r="G6948" s="1533" t="s">
        <v>6770</v>
      </c>
      <c r="H6948" s="2" t="s">
        <v>4413</v>
      </c>
      <c r="S6948" s="8"/>
    </row>
    <row r="6949" spans="1:19" x14ac:dyDescent="0.2">
      <c r="A6949">
        <v>6944</v>
      </c>
      <c r="B6949" s="8">
        <f>'BudgetSum 2-4'!C75</f>
        <v>0</v>
      </c>
      <c r="C6949" s="600">
        <f t="shared" si="195"/>
        <v>6944</v>
      </c>
      <c r="D6949" s="3" t="s">
        <v>577</v>
      </c>
      <c r="E6949" s="2" t="b">
        <f t="shared" ca="1" si="194"/>
        <v>1</v>
      </c>
      <c r="F6949" s="2" cm="1">
        <f t="array" aca="1" ref="F6949" ca="1">IF(G6949&lt;&gt;"",INDIRECT("'"&amp;G6949&amp;"'!"&amp;H6949),"")</f>
        <v>0</v>
      </c>
      <c r="G6949" s="1533" t="s">
        <v>6770</v>
      </c>
      <c r="H6949" s="2" t="s">
        <v>4377</v>
      </c>
      <c r="S6949" s="8"/>
    </row>
    <row r="6950" spans="1:19" x14ac:dyDescent="0.2">
      <c r="A6950">
        <v>6945</v>
      </c>
      <c r="B6950" s="8">
        <f>'BudgetSum 2-4'!D75</f>
        <v>0</v>
      </c>
      <c r="C6950" s="600">
        <f t="shared" si="195"/>
        <v>6945</v>
      </c>
      <c r="D6950" s="3" t="s">
        <v>577</v>
      </c>
      <c r="E6950" s="2" t="b">
        <f t="shared" ca="1" si="194"/>
        <v>1</v>
      </c>
      <c r="F6950" s="2" cm="1">
        <f t="array" aca="1" ref="F6950" ca="1">IF(G6950&lt;&gt;"",INDIRECT("'"&amp;G6950&amp;"'!"&amp;H6950),"")</f>
        <v>0</v>
      </c>
      <c r="G6950" s="1533" t="s">
        <v>6770</v>
      </c>
      <c r="H6950" s="2" t="s">
        <v>4414</v>
      </c>
      <c r="S6950" s="8"/>
    </row>
    <row r="6951" spans="1:19" x14ac:dyDescent="0.2">
      <c r="A6951">
        <v>6946</v>
      </c>
      <c r="B6951" s="8">
        <f>'BudgetSum 2-4'!C76</f>
        <v>0</v>
      </c>
      <c r="C6951" s="600">
        <f t="shared" si="195"/>
        <v>6946</v>
      </c>
      <c r="D6951" s="3" t="s">
        <v>577</v>
      </c>
      <c r="E6951" s="2" t="b">
        <f t="shared" ca="1" si="194"/>
        <v>1</v>
      </c>
      <c r="F6951" s="2" cm="1">
        <f t="array" aca="1" ref="F6951" ca="1">IF(G6951&lt;&gt;"",INDIRECT("'"&amp;G6951&amp;"'!"&amp;H6951),"")</f>
        <v>0</v>
      </c>
      <c r="G6951" s="1533" t="s">
        <v>6770</v>
      </c>
      <c r="H6951" s="2" t="s">
        <v>4378</v>
      </c>
      <c r="S6951" s="8"/>
    </row>
    <row r="6952" spans="1:19" x14ac:dyDescent="0.2">
      <c r="A6952">
        <v>6947</v>
      </c>
      <c r="B6952" s="8">
        <f>'BudgetSum 2-4'!D76</f>
        <v>0</v>
      </c>
      <c r="C6952" s="600">
        <f t="shared" si="195"/>
        <v>6947</v>
      </c>
      <c r="D6952" s="3" t="s">
        <v>577</v>
      </c>
      <c r="E6952" s="2" t="b">
        <f t="shared" ca="1" si="194"/>
        <v>1</v>
      </c>
      <c r="F6952" s="2" cm="1">
        <f t="array" aca="1" ref="F6952" ca="1">IF(G6952&lt;&gt;"",INDIRECT("'"&amp;G6952&amp;"'!"&amp;H6952),"")</f>
        <v>0</v>
      </c>
      <c r="G6952" s="1533" t="s">
        <v>6770</v>
      </c>
      <c r="H6952" s="2" t="s">
        <v>4415</v>
      </c>
      <c r="S6952" s="8"/>
    </row>
    <row r="6953" spans="1:19" x14ac:dyDescent="0.2">
      <c r="A6953">
        <v>6948</v>
      </c>
      <c r="B6953" s="8">
        <f>'BudgetSum 2-4'!C27</f>
        <v>0</v>
      </c>
      <c r="C6953" s="600">
        <f t="shared" si="195"/>
        <v>6948</v>
      </c>
      <c r="D6953" s="3" t="s">
        <v>577</v>
      </c>
      <c r="E6953" s="2" t="b">
        <f t="shared" ca="1" si="194"/>
        <v>1</v>
      </c>
      <c r="F6953" s="2" cm="1">
        <f t="array" aca="1" ref="F6953" ca="1">IF(G6953&lt;&gt;"",INDIRECT("'"&amp;G6953&amp;"'!"&amp;H6953),"")</f>
        <v>0</v>
      </c>
      <c r="G6953" s="1533" t="s">
        <v>6770</v>
      </c>
      <c r="H6953" s="2" t="s">
        <v>5569</v>
      </c>
      <c r="S6953" s="8"/>
    </row>
    <row r="6954" spans="1:19" x14ac:dyDescent="0.2">
      <c r="A6954">
        <v>6949</v>
      </c>
      <c r="B6954" s="8">
        <f>'BudgetSum 2-4'!D27</f>
        <v>0</v>
      </c>
      <c r="C6954" s="600">
        <f t="shared" si="195"/>
        <v>6949</v>
      </c>
      <c r="D6954" s="3" t="s">
        <v>577</v>
      </c>
      <c r="E6954" s="2" t="b">
        <f t="shared" ca="1" si="194"/>
        <v>1</v>
      </c>
      <c r="F6954" s="2" cm="1">
        <f t="array" aca="1" ref="F6954" ca="1">IF(G6954&lt;&gt;"",INDIRECT("'"&amp;G6954&amp;"'!"&amp;H6954),"")</f>
        <v>0</v>
      </c>
      <c r="G6954" s="1533" t="s">
        <v>6770</v>
      </c>
      <c r="H6954" s="2" t="s">
        <v>6076</v>
      </c>
      <c r="S6954" s="8"/>
    </row>
    <row r="6955" spans="1:19" x14ac:dyDescent="0.2">
      <c r="A6955">
        <v>6950</v>
      </c>
      <c r="B6955" s="8">
        <f>'BudgetSum 2-4'!E27</f>
        <v>0</v>
      </c>
      <c r="C6955" s="600">
        <f t="shared" si="195"/>
        <v>6950</v>
      </c>
      <c r="D6955" s="3" t="s">
        <v>577</v>
      </c>
      <c r="E6955" s="2" t="b">
        <f t="shared" ca="1" si="194"/>
        <v>1</v>
      </c>
      <c r="F6955" s="2" cm="1">
        <f t="array" aca="1" ref="F6955" ca="1">IF(G6955&lt;&gt;"",INDIRECT("'"&amp;G6955&amp;"'!"&amp;H6955),"")</f>
        <v>0</v>
      </c>
      <c r="G6955" s="1533" t="s">
        <v>6770</v>
      </c>
      <c r="H6955" s="2" t="s">
        <v>6077</v>
      </c>
      <c r="S6955" s="8"/>
    </row>
    <row r="6956" spans="1:19" x14ac:dyDescent="0.2">
      <c r="A6956">
        <v>6951</v>
      </c>
      <c r="B6956" s="8">
        <f>'BudgetSum 2-4'!F27</f>
        <v>0</v>
      </c>
      <c r="C6956" s="600">
        <f t="shared" si="195"/>
        <v>6951</v>
      </c>
      <c r="D6956" s="3" t="s">
        <v>577</v>
      </c>
      <c r="E6956" s="2" t="b">
        <f t="shared" ca="1" si="194"/>
        <v>1</v>
      </c>
      <c r="F6956" s="2" cm="1">
        <f t="array" aca="1" ref="F6956" ca="1">IF(G6956&lt;&gt;"",INDIRECT("'"&amp;G6956&amp;"'!"&amp;H6956),"")</f>
        <v>0</v>
      </c>
      <c r="G6956" s="1533" t="s">
        <v>6770</v>
      </c>
      <c r="H6956" s="2" t="s">
        <v>6078</v>
      </c>
      <c r="S6956" s="8"/>
    </row>
    <row r="6957" spans="1:19" x14ac:dyDescent="0.2">
      <c r="A6957">
        <v>6952</v>
      </c>
      <c r="B6957" s="8">
        <f>'BudgetSum 2-4'!G27</f>
        <v>0</v>
      </c>
      <c r="C6957" s="600">
        <f t="shared" si="195"/>
        <v>6952</v>
      </c>
      <c r="D6957" s="3" t="s">
        <v>577</v>
      </c>
      <c r="E6957" s="2" t="b">
        <f t="shared" ca="1" si="194"/>
        <v>1</v>
      </c>
      <c r="F6957" s="2" cm="1">
        <f t="array" aca="1" ref="F6957" ca="1">IF(G6957&lt;&gt;"",INDIRECT("'"&amp;G6957&amp;"'!"&amp;H6957),"")</f>
        <v>0</v>
      </c>
      <c r="G6957" s="1533" t="s">
        <v>6770</v>
      </c>
      <c r="H6957" s="2" t="s">
        <v>6079</v>
      </c>
      <c r="S6957" s="8"/>
    </row>
    <row r="6958" spans="1:19" x14ac:dyDescent="0.2">
      <c r="A6958">
        <v>6953</v>
      </c>
      <c r="B6958" s="8">
        <f>'BudgetSum 2-4'!H27</f>
        <v>0</v>
      </c>
      <c r="C6958" s="600">
        <f t="shared" si="195"/>
        <v>6953</v>
      </c>
      <c r="D6958" s="3" t="s">
        <v>577</v>
      </c>
      <c r="E6958" s="2" t="b">
        <f t="shared" ca="1" si="194"/>
        <v>1</v>
      </c>
      <c r="F6958" s="2" cm="1">
        <f t="array" aca="1" ref="F6958" ca="1">IF(G6958&lt;&gt;"",INDIRECT("'"&amp;G6958&amp;"'!"&amp;H6958),"")</f>
        <v>0</v>
      </c>
      <c r="G6958" s="1533" t="s">
        <v>6770</v>
      </c>
      <c r="H6958" s="2" t="s">
        <v>5669</v>
      </c>
      <c r="S6958" s="8"/>
    </row>
    <row r="6959" spans="1:19" x14ac:dyDescent="0.2">
      <c r="A6959">
        <v>6954</v>
      </c>
      <c r="B6959" s="8">
        <f>'BudgetSum 2-4'!J27</f>
        <v>0</v>
      </c>
      <c r="C6959" s="600">
        <f t="shared" si="195"/>
        <v>6954</v>
      </c>
      <c r="D6959" s="3" t="s">
        <v>577</v>
      </c>
      <c r="E6959" s="2" t="b">
        <f t="shared" ca="1" si="194"/>
        <v>1</v>
      </c>
      <c r="F6959" s="2" cm="1">
        <f t="array" aca="1" ref="F6959" ca="1">IF(G6959&lt;&gt;"",INDIRECT("'"&amp;G6959&amp;"'!"&amp;H6959),"")</f>
        <v>0</v>
      </c>
      <c r="G6959" s="1533" t="s">
        <v>6770</v>
      </c>
      <c r="H6959" s="2" t="s">
        <v>6080</v>
      </c>
      <c r="S6959" s="8"/>
    </row>
    <row r="6960" spans="1:19" x14ac:dyDescent="0.2">
      <c r="A6960">
        <v>6955</v>
      </c>
      <c r="B6960" s="8">
        <f>'BudgetSum 2-4'!K27</f>
        <v>0</v>
      </c>
      <c r="C6960" s="600">
        <f t="shared" si="195"/>
        <v>6955</v>
      </c>
      <c r="D6960" s="3" t="s">
        <v>577</v>
      </c>
      <c r="E6960" s="2" t="b">
        <f t="shared" ca="1" si="194"/>
        <v>1</v>
      </c>
      <c r="F6960" s="2" cm="1">
        <f t="array" aca="1" ref="F6960" ca="1">IF(G6960&lt;&gt;"",INDIRECT("'"&amp;G6960&amp;"'!"&amp;H6960),"")</f>
        <v>0</v>
      </c>
      <c r="G6960" s="1533" t="s">
        <v>6770</v>
      </c>
      <c r="H6960" s="2" t="s">
        <v>5670</v>
      </c>
      <c r="S6960" s="8"/>
    </row>
    <row r="6961" spans="1:19" x14ac:dyDescent="0.2">
      <c r="A6961">
        <v>6956</v>
      </c>
      <c r="B6961" s="8">
        <f>'EstRev 6-11'!C256</f>
        <v>400000</v>
      </c>
      <c r="C6961" s="600">
        <f t="shared" si="195"/>
        <v>-393044</v>
      </c>
      <c r="D6961" s="3" t="s">
        <v>584</v>
      </c>
      <c r="E6961" s="2" t="b">
        <f t="shared" ca="1" si="194"/>
        <v>1</v>
      </c>
      <c r="F6961" s="2" cm="1">
        <f t="array" aca="1" ref="F6961" ca="1">IF(G6961&lt;&gt;"",INDIRECT("'"&amp;G6961&amp;"'!"&amp;H6961),"")</f>
        <v>400000</v>
      </c>
      <c r="G6961" s="1533" t="s">
        <v>6773</v>
      </c>
      <c r="H6961" s="2" t="s">
        <v>6081</v>
      </c>
      <c r="S6961" s="8"/>
    </row>
    <row r="6962" spans="1:19" x14ac:dyDescent="0.2">
      <c r="A6962" s="1">
        <v>6957</v>
      </c>
      <c r="B6962" s="8"/>
      <c r="C6962" s="600"/>
      <c r="D6962" s="3" t="s">
        <v>584</v>
      </c>
      <c r="E6962" s="2" t="b">
        <f t="shared" ca="1" si="194"/>
        <v>1</v>
      </c>
      <c r="F6962" s="2" t="str" cm="1">
        <f t="array" aca="1" ref="F6962" ca="1">IF(G6962&lt;&gt;"",INDIRECT("'"&amp;G6962&amp;"'!"&amp;H6962),"")</f>
        <v/>
      </c>
      <c r="G6962" s="1533"/>
      <c r="S6962" s="8"/>
    </row>
    <row r="6963" spans="1:19" x14ac:dyDescent="0.2">
      <c r="A6963" s="1">
        <v>6958</v>
      </c>
      <c r="B6963" s="8"/>
      <c r="C6963" s="600"/>
      <c r="D6963" s="3" t="s">
        <v>584</v>
      </c>
      <c r="E6963" s="2" t="b">
        <f t="shared" ca="1" si="194"/>
        <v>1</v>
      </c>
      <c r="F6963" s="2" t="str" cm="1">
        <f t="array" aca="1" ref="F6963" ca="1">IF(G6963&lt;&gt;"",INDIRECT("'"&amp;G6963&amp;"'!"&amp;H6963),"")</f>
        <v/>
      </c>
      <c r="G6963" s="1533"/>
      <c r="S6963" s="8"/>
    </row>
    <row r="6964" spans="1:19" x14ac:dyDescent="0.2">
      <c r="A6964" s="1">
        <v>6959</v>
      </c>
      <c r="B6964" s="8"/>
      <c r="C6964" s="600"/>
      <c r="D6964" s="3" t="s">
        <v>584</v>
      </c>
      <c r="E6964" s="2" t="b">
        <f t="shared" ca="1" si="194"/>
        <v>1</v>
      </c>
      <c r="F6964" s="2" t="str" cm="1">
        <f t="array" aca="1" ref="F6964" ca="1">IF(G6964&lt;&gt;"",INDIRECT("'"&amp;G6964&amp;"'!"&amp;H6964),"")</f>
        <v/>
      </c>
      <c r="G6964" s="1533"/>
      <c r="S6964" s="8"/>
    </row>
    <row r="6965" spans="1:19" x14ac:dyDescent="0.2">
      <c r="A6965" s="1">
        <v>6960</v>
      </c>
      <c r="B6965" s="8"/>
      <c r="C6965" s="600"/>
      <c r="D6965" s="3" t="s">
        <v>584</v>
      </c>
      <c r="E6965" s="2" t="b">
        <f t="shared" ca="1" si="194"/>
        <v>1</v>
      </c>
      <c r="F6965" s="2" t="str" cm="1">
        <f t="array" aca="1" ref="F6965" ca="1">IF(G6965&lt;&gt;"",INDIRECT("'"&amp;G6965&amp;"'!"&amp;H6965),"")</f>
        <v/>
      </c>
      <c r="G6965" s="1533"/>
      <c r="S6965" s="8"/>
    </row>
    <row r="6966" spans="1:19" x14ac:dyDescent="0.2">
      <c r="A6966" s="1">
        <v>6961</v>
      </c>
      <c r="B6966" s="8"/>
      <c r="C6966" s="600"/>
      <c r="D6966" s="3" t="s">
        <v>584</v>
      </c>
      <c r="E6966" s="2" t="b">
        <f t="shared" ca="1" si="194"/>
        <v>1</v>
      </c>
      <c r="F6966" s="2" t="str" cm="1">
        <f t="array" aca="1" ref="F6966" ca="1">IF(G6966&lt;&gt;"",INDIRECT("'"&amp;G6966&amp;"'!"&amp;H6966),"")</f>
        <v/>
      </c>
      <c r="G6966" s="1533"/>
      <c r="S6966" s="8"/>
    </row>
    <row r="6967" spans="1:19" x14ac:dyDescent="0.2">
      <c r="A6967" s="1">
        <v>6962</v>
      </c>
      <c r="B6967" s="8"/>
      <c r="C6967" s="600"/>
      <c r="D6967" s="3" t="s">
        <v>584</v>
      </c>
      <c r="E6967" s="2" t="b">
        <f t="shared" ca="1" si="194"/>
        <v>1</v>
      </c>
      <c r="F6967" s="2" t="str" cm="1">
        <f t="array" aca="1" ref="F6967" ca="1">IF(G6967&lt;&gt;"",INDIRECT("'"&amp;G6967&amp;"'!"&amp;H6967),"")</f>
        <v/>
      </c>
      <c r="G6967" s="1533"/>
      <c r="S6967" s="8"/>
    </row>
    <row r="6968" spans="1:19" x14ac:dyDescent="0.2">
      <c r="A6968" s="1">
        <v>6963</v>
      </c>
      <c r="B6968" s="8"/>
      <c r="C6968" s="600"/>
      <c r="D6968" s="3" t="s">
        <v>584</v>
      </c>
      <c r="E6968" s="2" t="b">
        <f t="shared" ca="1" si="194"/>
        <v>1</v>
      </c>
      <c r="F6968" s="2" t="str" cm="1">
        <f t="array" aca="1" ref="F6968" ca="1">IF(G6968&lt;&gt;"",INDIRECT("'"&amp;G6968&amp;"'!"&amp;H6968),"")</f>
        <v/>
      </c>
      <c r="G6968" s="1533"/>
      <c r="S6968" s="8"/>
    </row>
    <row r="6969" spans="1:19" x14ac:dyDescent="0.2">
      <c r="A6969">
        <v>6964</v>
      </c>
      <c r="B6969" s="8">
        <f>'EstRev 6-11'!E270</f>
        <v>0</v>
      </c>
      <c r="C6969" s="600">
        <f t="shared" si="195"/>
        <v>6964</v>
      </c>
      <c r="D6969" s="3" t="s">
        <v>584</v>
      </c>
      <c r="E6969" s="2" t="b">
        <f t="shared" ca="1" si="194"/>
        <v>1</v>
      </c>
      <c r="F6969" s="2" cm="1">
        <f t="array" aca="1" ref="F6969" ca="1">IF(G6969&lt;&gt;"",INDIRECT("'"&amp;G6969&amp;"'!"&amp;H6969),"")</f>
        <v>0</v>
      </c>
      <c r="G6969" s="1533" t="s">
        <v>6773</v>
      </c>
      <c r="H6969" s="2" t="s">
        <v>6082</v>
      </c>
      <c r="S6969" s="8"/>
    </row>
    <row r="6970" spans="1:19" x14ac:dyDescent="0.2">
      <c r="A6970">
        <v>6965</v>
      </c>
      <c r="B6970" s="8">
        <f>'CashSum 5'!C6</f>
        <v>0</v>
      </c>
      <c r="C6970" s="600">
        <f t="shared" si="195"/>
        <v>6965</v>
      </c>
      <c r="D6970" s="3" t="s">
        <v>584</v>
      </c>
      <c r="E6970" s="2" t="b">
        <f t="shared" ca="1" si="194"/>
        <v>1</v>
      </c>
      <c r="F6970" s="2" cm="1">
        <f t="array" aca="1" ref="F6970" ca="1">IF(G6970&lt;&gt;"",INDIRECT("'"&amp;G6970&amp;"'!"&amp;H6970),"")</f>
        <v>0</v>
      </c>
      <c r="G6970" s="1533" t="s">
        <v>6771</v>
      </c>
      <c r="H6970" s="2" t="s">
        <v>5056</v>
      </c>
      <c r="S6970" s="8"/>
    </row>
    <row r="6971" spans="1:19" x14ac:dyDescent="0.2">
      <c r="A6971">
        <v>6966</v>
      </c>
      <c r="B6971" s="8">
        <f>'CashSum 5'!C9</f>
        <v>0</v>
      </c>
      <c r="C6971" s="600">
        <f t="shared" si="195"/>
        <v>6966</v>
      </c>
      <c r="D6971" s="3" t="s">
        <v>584</v>
      </c>
      <c r="E6971" s="2" t="b">
        <f t="shared" ca="1" si="194"/>
        <v>1</v>
      </c>
      <c r="F6971" s="2" cm="1">
        <f t="array" aca="1" ref="F6971" ca="1">IF(G6971&lt;&gt;"",INDIRECT("'"&amp;G6971&amp;"'!"&amp;H6971),"")</f>
        <v>0</v>
      </c>
      <c r="G6971" s="1533" t="s">
        <v>6771</v>
      </c>
      <c r="H6971" s="2" t="s">
        <v>4887</v>
      </c>
      <c r="S6971" s="8"/>
    </row>
    <row r="6972" spans="1:19" x14ac:dyDescent="0.2">
      <c r="A6972">
        <v>6967</v>
      </c>
      <c r="B6972" s="8">
        <f>'CashSum 5'!D9</f>
        <v>0</v>
      </c>
      <c r="C6972" s="600">
        <f t="shared" si="195"/>
        <v>6967</v>
      </c>
      <c r="D6972" s="3" t="s">
        <v>584</v>
      </c>
      <c r="E6972" s="2" t="b">
        <f t="shared" ca="1" si="194"/>
        <v>1</v>
      </c>
      <c r="F6972" s="2" cm="1">
        <f t="array" aca="1" ref="F6972" ca="1">IF(G6972&lt;&gt;"",INDIRECT("'"&amp;G6972&amp;"'!"&amp;H6972),"")</f>
        <v>0</v>
      </c>
      <c r="G6972" s="1533" t="s">
        <v>6771</v>
      </c>
      <c r="H6972" s="2" t="s">
        <v>4889</v>
      </c>
      <c r="S6972" s="8"/>
    </row>
    <row r="6973" spans="1:19" x14ac:dyDescent="0.2">
      <c r="A6973">
        <v>6968</v>
      </c>
      <c r="B6973" s="8">
        <f>'CashSum 5'!E6</f>
        <v>0</v>
      </c>
      <c r="C6973" s="600">
        <f t="shared" si="195"/>
        <v>6968</v>
      </c>
      <c r="D6973" s="3" t="s">
        <v>584</v>
      </c>
      <c r="E6973" s="2" t="b">
        <f t="shared" ca="1" si="194"/>
        <v>1</v>
      </c>
      <c r="F6973" s="2" cm="1">
        <f t="array" aca="1" ref="F6973" ca="1">IF(G6973&lt;&gt;"",INDIRECT("'"&amp;G6973&amp;"'!"&amp;H6973),"")</f>
        <v>0</v>
      </c>
      <c r="G6973" s="1533" t="s">
        <v>6771</v>
      </c>
      <c r="H6973" s="2" t="s">
        <v>6083</v>
      </c>
      <c r="S6973" s="8"/>
    </row>
    <row r="6974" spans="1:19" x14ac:dyDescent="0.2">
      <c r="A6974">
        <v>6969</v>
      </c>
      <c r="B6974" s="8">
        <f>'CashSum 5'!E17</f>
        <v>0</v>
      </c>
      <c r="C6974" s="600">
        <f t="shared" si="195"/>
        <v>6969</v>
      </c>
      <c r="D6974" s="3" t="s">
        <v>584</v>
      </c>
      <c r="E6974" s="2" t="b">
        <f t="shared" ca="1" si="194"/>
        <v>1</v>
      </c>
      <c r="F6974" s="2" cm="1">
        <f t="array" aca="1" ref="F6974" ca="1">IF(G6974&lt;&gt;"",INDIRECT("'"&amp;G6974&amp;"'!"&amp;H6974),"")</f>
        <v>0</v>
      </c>
      <c r="G6974" s="1533" t="s">
        <v>6771</v>
      </c>
      <c r="H6974" s="2" t="s">
        <v>4900</v>
      </c>
      <c r="S6974" s="8"/>
    </row>
    <row r="6975" spans="1:19" x14ac:dyDescent="0.2">
      <c r="A6975">
        <v>6970</v>
      </c>
      <c r="B6975" s="8">
        <f>'CashSum 5'!G6</f>
        <v>0</v>
      </c>
      <c r="C6975" s="600">
        <f t="shared" si="195"/>
        <v>6970</v>
      </c>
      <c r="D6975" s="3" t="s">
        <v>584</v>
      </c>
      <c r="E6975" s="2" t="b">
        <f t="shared" ca="1" si="194"/>
        <v>1</v>
      </c>
      <c r="F6975" s="2" cm="1">
        <f t="array" aca="1" ref="F6975" ca="1">IF(G6975&lt;&gt;"",INDIRECT("'"&amp;G6975&amp;"'!"&amp;H6975),"")</f>
        <v>0</v>
      </c>
      <c r="G6975" s="1533" t="s">
        <v>6771</v>
      </c>
      <c r="H6975" s="2" t="s">
        <v>5059</v>
      </c>
      <c r="S6975" s="8"/>
    </row>
    <row r="6976" spans="1:19" x14ac:dyDescent="0.2">
      <c r="A6976">
        <v>6971</v>
      </c>
      <c r="B6976" s="8">
        <f>'CashSum 5'!H6</f>
        <v>0</v>
      </c>
      <c r="C6976" s="600">
        <f t="shared" si="195"/>
        <v>6971</v>
      </c>
      <c r="D6976" s="3" t="s">
        <v>584</v>
      </c>
      <c r="E6976" s="2" t="b">
        <f t="shared" ca="1" si="194"/>
        <v>1</v>
      </c>
      <c r="F6976" s="2" cm="1">
        <f t="array" aca="1" ref="F6976" ca="1">IF(G6976&lt;&gt;"",INDIRECT("'"&amp;G6976&amp;"'!"&amp;H6976),"")</f>
        <v>0</v>
      </c>
      <c r="G6976" s="1533" t="s">
        <v>6771</v>
      </c>
      <c r="H6976" s="2" t="s">
        <v>6084</v>
      </c>
      <c r="S6976" s="8"/>
    </row>
    <row r="6977" spans="1:19" x14ac:dyDescent="0.2">
      <c r="A6977">
        <v>6972</v>
      </c>
      <c r="B6977" s="8">
        <f>'CashSum 5'!H9</f>
        <v>0</v>
      </c>
      <c r="C6977" s="600">
        <f t="shared" si="195"/>
        <v>6972</v>
      </c>
      <c r="D6977" s="3" t="s">
        <v>584</v>
      </c>
      <c r="E6977" s="2" t="b">
        <f t="shared" ca="1" si="194"/>
        <v>1</v>
      </c>
      <c r="F6977" s="2" cm="1">
        <f t="array" aca="1" ref="F6977" ca="1">IF(G6977&lt;&gt;"",INDIRECT("'"&amp;G6977&amp;"'!"&amp;H6977),"")</f>
        <v>0</v>
      </c>
      <c r="G6977" s="1533" t="s">
        <v>6771</v>
      </c>
      <c r="H6977" s="2" t="s">
        <v>4904</v>
      </c>
      <c r="S6977" s="8"/>
    </row>
    <row r="6978" spans="1:19" x14ac:dyDescent="0.2">
      <c r="A6978">
        <v>6973</v>
      </c>
      <c r="B6978" s="8">
        <f>'CashSum 5'!K6</f>
        <v>0</v>
      </c>
      <c r="C6978" s="600">
        <f t="shared" si="195"/>
        <v>6973</v>
      </c>
      <c r="D6978" s="3" t="s">
        <v>584</v>
      </c>
      <c r="E6978" s="2" t="b">
        <f t="shared" ref="E6978:E7041" ca="1" si="196">F6978=B6978</f>
        <v>1</v>
      </c>
      <c r="F6978" s="2" cm="1">
        <f t="array" aca="1" ref="F6978" ca="1">IF(G6978&lt;&gt;"",INDIRECT("'"&amp;G6978&amp;"'!"&amp;H6978),"")</f>
        <v>0</v>
      </c>
      <c r="G6978" s="1533" t="s">
        <v>6771</v>
      </c>
      <c r="H6978" s="2" t="s">
        <v>6085</v>
      </c>
      <c r="S6978" s="8"/>
    </row>
    <row r="6979" spans="1:19" x14ac:dyDescent="0.2">
      <c r="A6979">
        <v>6974</v>
      </c>
      <c r="B6979" s="8">
        <f>'CashSum 5'!K8</f>
        <v>0</v>
      </c>
      <c r="C6979" s="600">
        <f t="shared" si="195"/>
        <v>6974</v>
      </c>
      <c r="D6979" s="3" t="s">
        <v>584</v>
      </c>
      <c r="E6979" s="2" t="b">
        <f t="shared" ca="1" si="196"/>
        <v>1</v>
      </c>
      <c r="F6979" s="2" cm="1">
        <f t="array" aca="1" ref="F6979" ca="1">IF(G6979&lt;&gt;"",INDIRECT("'"&amp;G6979&amp;"'!"&amp;H6979),"")</f>
        <v>0</v>
      </c>
      <c r="G6979" s="1533" t="s">
        <v>6771</v>
      </c>
      <c r="H6979" s="2" t="s">
        <v>5049</v>
      </c>
      <c r="S6979" s="8"/>
    </row>
    <row r="6980" spans="1:19" x14ac:dyDescent="0.2">
      <c r="A6980">
        <v>6975</v>
      </c>
      <c r="B6980" s="8">
        <f>'CashSum 5'!K9</f>
        <v>0</v>
      </c>
      <c r="C6980" s="600">
        <f t="shared" ref="C6980:C7043" si="197">A6980-B6980</f>
        <v>6975</v>
      </c>
      <c r="D6980" s="3" t="s">
        <v>584</v>
      </c>
      <c r="E6980" s="2" t="b">
        <f t="shared" ca="1" si="196"/>
        <v>1</v>
      </c>
      <c r="F6980" s="2" cm="1">
        <f t="array" aca="1" ref="F6980" ca="1">IF(G6980&lt;&gt;"",INDIRECT("'"&amp;G6980&amp;"'!"&amp;H6980),"")</f>
        <v>0</v>
      </c>
      <c r="G6980" s="1533" t="s">
        <v>6771</v>
      </c>
      <c r="H6980" s="2" t="s">
        <v>5072</v>
      </c>
      <c r="S6980" s="8"/>
    </row>
    <row r="6981" spans="1:19" x14ac:dyDescent="0.2">
      <c r="A6981">
        <v>6976</v>
      </c>
      <c r="B6981" s="8">
        <f>'CashSum 5'!K18</f>
        <v>0</v>
      </c>
      <c r="C6981" s="600">
        <f t="shared" si="197"/>
        <v>6976</v>
      </c>
      <c r="D6981" s="3" t="s">
        <v>584</v>
      </c>
      <c r="E6981" s="2" t="b">
        <f t="shared" ca="1" si="196"/>
        <v>1</v>
      </c>
      <c r="F6981" s="2" cm="1">
        <f t="array" aca="1" ref="F6981" ca="1">IF(G6981&lt;&gt;"",INDIRECT("'"&amp;G6981&amp;"'!"&amp;H6981),"")</f>
        <v>0</v>
      </c>
      <c r="G6981" s="1533" t="s">
        <v>6771</v>
      </c>
      <c r="H6981" s="2" t="s">
        <v>4229</v>
      </c>
      <c r="S6981" s="8"/>
    </row>
    <row r="6982" spans="1:19" x14ac:dyDescent="0.2">
      <c r="A6982">
        <v>6977</v>
      </c>
      <c r="B6982" s="8">
        <f>'EstExp 12-20'!E6</f>
        <v>0</v>
      </c>
      <c r="C6982" s="600">
        <f t="shared" si="197"/>
        <v>6977</v>
      </c>
      <c r="D6982" s="3" t="s">
        <v>586</v>
      </c>
      <c r="E6982" s="2" t="b">
        <f t="shared" ca="1" si="196"/>
        <v>1</v>
      </c>
      <c r="F6982" s="2" cm="1">
        <f t="array" aca="1" ref="F6982" ca="1">IF(G6982&lt;&gt;"",INDIRECT("'"&amp;G6982&amp;"'!"&amp;H6982),"")</f>
        <v>0</v>
      </c>
      <c r="G6982" s="1533" t="s">
        <v>6772</v>
      </c>
      <c r="H6982" s="2" t="s">
        <v>6083</v>
      </c>
      <c r="S6982" s="8"/>
    </row>
    <row r="6983" spans="1:19" x14ac:dyDescent="0.2">
      <c r="A6983">
        <v>6978</v>
      </c>
      <c r="B6983" s="8">
        <f>'EstExp 12-20'!K6</f>
        <v>0</v>
      </c>
      <c r="C6983" s="600">
        <f t="shared" si="197"/>
        <v>6978</v>
      </c>
      <c r="D6983" s="3" t="s">
        <v>596</v>
      </c>
      <c r="E6983" s="2" t="b">
        <f t="shared" ca="1" si="196"/>
        <v>1</v>
      </c>
      <c r="F6983" s="2" cm="1">
        <f t="array" aca="1" ref="F6983" ca="1">IF(G6983&lt;&gt;"",INDIRECT("'"&amp;G6983&amp;"'!"&amp;H6983),"")</f>
        <v>0</v>
      </c>
      <c r="G6983" s="1533" t="s">
        <v>6772</v>
      </c>
      <c r="H6983" s="2" t="s">
        <v>6085</v>
      </c>
      <c r="S6983" s="8"/>
    </row>
    <row r="6984" spans="1:19" x14ac:dyDescent="0.2">
      <c r="A6984">
        <v>6979</v>
      </c>
      <c r="B6984" s="8">
        <f>'EstRev 6-11'!C257</f>
        <v>0</v>
      </c>
      <c r="C6984" s="600">
        <f t="shared" si="197"/>
        <v>6979</v>
      </c>
      <c r="D6984" s="3" t="s">
        <v>599</v>
      </c>
      <c r="E6984" s="2" t="b">
        <f t="shared" ca="1" si="196"/>
        <v>1</v>
      </c>
      <c r="F6984" s="2" cm="1">
        <f t="array" aca="1" ref="F6984" ca="1">IF(G6984&lt;&gt;"",INDIRECT("'"&amp;G6984&amp;"'!"&amp;H6984),"")</f>
        <v>0</v>
      </c>
      <c r="G6984" s="1533" t="s">
        <v>6773</v>
      </c>
      <c r="H6984" s="2" t="s">
        <v>6086</v>
      </c>
      <c r="S6984" s="8"/>
    </row>
    <row r="6985" spans="1:19" x14ac:dyDescent="0.2">
      <c r="A6985">
        <v>6980</v>
      </c>
      <c r="B6985" s="8">
        <f>'EstRev 6-11'!D257</f>
        <v>0</v>
      </c>
      <c r="C6985" s="600">
        <f t="shared" si="197"/>
        <v>6980</v>
      </c>
      <c r="D6985" s="3" t="s">
        <v>600</v>
      </c>
      <c r="E6985" s="2" t="b">
        <f t="shared" ca="1" si="196"/>
        <v>1</v>
      </c>
      <c r="F6985" s="2" cm="1">
        <f t="array" aca="1" ref="F6985" ca="1">IF(G6985&lt;&gt;"",INDIRECT("'"&amp;G6985&amp;"'!"&amp;H6985),"")</f>
        <v>0</v>
      </c>
      <c r="G6985" s="1533" t="s">
        <v>6773</v>
      </c>
      <c r="H6985" s="2" t="s">
        <v>4762</v>
      </c>
      <c r="S6985" s="8"/>
    </row>
    <row r="6986" spans="1:19" x14ac:dyDescent="0.2">
      <c r="A6986" s="1">
        <v>6981</v>
      </c>
      <c r="B6986" s="8"/>
      <c r="C6986" s="600"/>
      <c r="D6986" s="3" t="s">
        <v>601</v>
      </c>
      <c r="E6986" s="2" t="b">
        <f t="shared" ca="1" si="196"/>
        <v>1</v>
      </c>
      <c r="F6986" s="2" t="str" cm="1">
        <f t="array" aca="1" ref="F6986" ca="1">IF(G6986&lt;&gt;"",INDIRECT("'"&amp;G6986&amp;"'!"&amp;H6986),"")</f>
        <v/>
      </c>
      <c r="G6986" s="1533"/>
      <c r="S6986" s="8"/>
    </row>
    <row r="6987" spans="1:19" x14ac:dyDescent="0.2">
      <c r="A6987">
        <v>6982</v>
      </c>
      <c r="B6987" s="8">
        <f>'EstRev 6-11'!F257</f>
        <v>0</v>
      </c>
      <c r="C6987" s="600">
        <f t="shared" si="197"/>
        <v>6982</v>
      </c>
      <c r="D6987" s="3" t="s">
        <v>602</v>
      </c>
      <c r="E6987" s="2" t="b">
        <f t="shared" ca="1" si="196"/>
        <v>1</v>
      </c>
      <c r="F6987" s="2" cm="1">
        <f t="array" aca="1" ref="F6987" ca="1">IF(G6987&lt;&gt;"",INDIRECT("'"&amp;G6987&amp;"'!"&amp;H6987),"")</f>
        <v>0</v>
      </c>
      <c r="G6987" s="1533" t="s">
        <v>6773</v>
      </c>
      <c r="H6987" s="2" t="s">
        <v>6087</v>
      </c>
      <c r="S6987" s="8"/>
    </row>
    <row r="6988" spans="1:19" x14ac:dyDescent="0.2">
      <c r="A6988">
        <v>6983</v>
      </c>
      <c r="B6988" s="8">
        <f>'EstRev 6-11'!G257</f>
        <v>0</v>
      </c>
      <c r="C6988" s="600">
        <f t="shared" si="197"/>
        <v>6983</v>
      </c>
      <c r="D6988" s="3" t="s">
        <v>603</v>
      </c>
      <c r="E6988" s="2" t="b">
        <f t="shared" ca="1" si="196"/>
        <v>1</v>
      </c>
      <c r="F6988" s="2" cm="1">
        <f t="array" aca="1" ref="F6988" ca="1">IF(G6988&lt;&gt;"",INDIRECT("'"&amp;G6988&amp;"'!"&amp;H6988),"")</f>
        <v>0</v>
      </c>
      <c r="G6988" s="1533" t="s">
        <v>6773</v>
      </c>
      <c r="H6988" s="2" t="s">
        <v>6088</v>
      </c>
      <c r="S6988" s="8"/>
    </row>
    <row r="6989" spans="1:19" x14ac:dyDescent="0.2">
      <c r="A6989" s="1">
        <v>6984</v>
      </c>
      <c r="B6989" s="8"/>
      <c r="C6989" s="600"/>
      <c r="D6989" s="3" t="s">
        <v>604</v>
      </c>
      <c r="E6989" s="2" t="b">
        <f t="shared" ca="1" si="196"/>
        <v>1</v>
      </c>
      <c r="F6989" s="2" t="str" cm="1">
        <f t="array" aca="1" ref="F6989" ca="1">IF(G6989&lt;&gt;"",INDIRECT("'"&amp;G6989&amp;"'!"&amp;H6989),"")</f>
        <v/>
      </c>
      <c r="G6989" s="1533"/>
      <c r="S6989" s="8"/>
    </row>
    <row r="6990" spans="1:19" x14ac:dyDescent="0.2">
      <c r="A6990" s="1">
        <v>6985</v>
      </c>
      <c r="B6990" s="8"/>
      <c r="C6990" s="600"/>
      <c r="D6990" s="3" t="s">
        <v>605</v>
      </c>
      <c r="E6990" s="2" t="b">
        <f t="shared" ca="1" si="196"/>
        <v>1</v>
      </c>
      <c r="F6990" s="2" t="str" cm="1">
        <f t="array" aca="1" ref="F6990" ca="1">IF(G6990&lt;&gt;"",INDIRECT("'"&amp;G6990&amp;"'!"&amp;H6990),"")</f>
        <v/>
      </c>
      <c r="G6990" s="1533"/>
      <c r="S6990" s="8"/>
    </row>
    <row r="6991" spans="1:19" x14ac:dyDescent="0.2">
      <c r="A6991" s="1">
        <v>6986</v>
      </c>
      <c r="B6991" s="8"/>
      <c r="C6991" s="600"/>
      <c r="D6991" s="3" t="s">
        <v>606</v>
      </c>
      <c r="E6991" s="2" t="b">
        <f t="shared" ca="1" si="196"/>
        <v>1</v>
      </c>
      <c r="F6991" s="2" t="str" cm="1">
        <f t="array" aca="1" ref="F6991" ca="1">IF(G6991&lt;&gt;"",INDIRECT("'"&amp;G6991&amp;"'!"&amp;H6991),"")</f>
        <v/>
      </c>
      <c r="G6991" s="1533"/>
      <c r="S6991" s="8"/>
    </row>
    <row r="6992" spans="1:19" x14ac:dyDescent="0.2">
      <c r="A6992">
        <v>6987</v>
      </c>
      <c r="B6992" s="8">
        <f>'EstExp 12-20'!E137</f>
        <v>0</v>
      </c>
      <c r="C6992" s="600">
        <f t="shared" si="197"/>
        <v>6987</v>
      </c>
      <c r="E6992" s="2" t="b">
        <f t="shared" ca="1" si="196"/>
        <v>1</v>
      </c>
      <c r="F6992" s="2" cm="1">
        <f t="array" aca="1" ref="F6992" ca="1">IF(G6992&lt;&gt;"",INDIRECT("'"&amp;G6992&amp;"'!"&amp;H6992),"")</f>
        <v>0</v>
      </c>
      <c r="G6992" s="1533" t="s">
        <v>6772</v>
      </c>
      <c r="H6992" s="2" t="s">
        <v>6089</v>
      </c>
      <c r="S6992" s="8"/>
    </row>
    <row r="6993" spans="1:19" x14ac:dyDescent="0.2">
      <c r="A6993">
        <v>6988</v>
      </c>
      <c r="B6993" s="8">
        <f>'EstExp 12-20'!H137</f>
        <v>0</v>
      </c>
      <c r="C6993" s="600">
        <f t="shared" si="197"/>
        <v>6988</v>
      </c>
      <c r="E6993" s="2" t="b">
        <f t="shared" ca="1" si="196"/>
        <v>1</v>
      </c>
      <c r="F6993" s="2" cm="1">
        <f t="array" aca="1" ref="F6993" ca="1">IF(G6993&lt;&gt;"",INDIRECT("'"&amp;G6993&amp;"'!"&amp;H6993),"")</f>
        <v>0</v>
      </c>
      <c r="G6993" s="1533" t="s">
        <v>6772</v>
      </c>
      <c r="H6993" s="2" t="s">
        <v>6090</v>
      </c>
      <c r="S6993" s="8"/>
    </row>
    <row r="6994" spans="1:19" x14ac:dyDescent="0.2">
      <c r="A6994">
        <v>6989</v>
      </c>
      <c r="B6994" s="8">
        <f>'EstExp 12-20'!K137</f>
        <v>0</v>
      </c>
      <c r="C6994" s="600">
        <f t="shared" si="197"/>
        <v>6989</v>
      </c>
      <c r="E6994" s="2" t="b">
        <f t="shared" ca="1" si="196"/>
        <v>1</v>
      </c>
      <c r="F6994" s="2" cm="1">
        <f t="array" aca="1" ref="F6994" ca="1">IF(G6994&lt;&gt;"",INDIRECT("'"&amp;G6994&amp;"'!"&amp;H6994),"")</f>
        <v>0</v>
      </c>
      <c r="G6994" s="1533" t="s">
        <v>6772</v>
      </c>
      <c r="H6994" s="2" t="s">
        <v>6091</v>
      </c>
      <c r="S6994" s="8"/>
    </row>
    <row r="6995" spans="1:19" x14ac:dyDescent="0.2">
      <c r="A6995">
        <v>6990</v>
      </c>
      <c r="B6995" s="7">
        <f>'EstExp 12-20'!H161</f>
        <v>0</v>
      </c>
      <c r="C6995" s="600">
        <f t="shared" si="197"/>
        <v>6990</v>
      </c>
      <c r="D6995" s="3" t="s">
        <v>646</v>
      </c>
      <c r="E6995" s="2" t="b">
        <f t="shared" ca="1" si="196"/>
        <v>1</v>
      </c>
      <c r="F6995" s="2" cm="1">
        <f t="array" aca="1" ref="F6995" ca="1">IF(G6995&lt;&gt;"",INDIRECT("'"&amp;G6995&amp;"'!"&amp;H6995),"")</f>
        <v>0</v>
      </c>
      <c r="G6995" s="1533" t="s">
        <v>6772</v>
      </c>
      <c r="H6995" s="2" t="s">
        <v>6092</v>
      </c>
    </row>
    <row r="6996" spans="1:19" x14ac:dyDescent="0.2">
      <c r="A6996">
        <v>6991</v>
      </c>
      <c r="B6996" s="7">
        <f>'EstExp 12-20'!K161</f>
        <v>0</v>
      </c>
      <c r="C6996" s="600">
        <f t="shared" si="197"/>
        <v>6991</v>
      </c>
      <c r="D6996" s="3" t="s">
        <v>646</v>
      </c>
      <c r="E6996" s="2" t="b">
        <f t="shared" ca="1" si="196"/>
        <v>1</v>
      </c>
      <c r="F6996" s="2" cm="1">
        <f t="array" aca="1" ref="F6996" ca="1">IF(G6996&lt;&gt;"",INDIRECT("'"&amp;G6996&amp;"'!"&amp;H6996),"")</f>
        <v>0</v>
      </c>
      <c r="G6996" s="1533" t="s">
        <v>6772</v>
      </c>
      <c r="H6996" s="2" t="s">
        <v>6093</v>
      </c>
    </row>
    <row r="6997" spans="1:19" x14ac:dyDescent="0.2">
      <c r="A6997">
        <v>6992</v>
      </c>
      <c r="B6997" s="7">
        <f>'EstExp 12-20'!H162</f>
        <v>0</v>
      </c>
      <c r="C6997" s="600">
        <f t="shared" si="197"/>
        <v>6992</v>
      </c>
      <c r="D6997" s="3" t="s">
        <v>646</v>
      </c>
      <c r="E6997" s="2" t="b">
        <f t="shared" ca="1" si="196"/>
        <v>1</v>
      </c>
      <c r="F6997" s="2" cm="1">
        <f t="array" aca="1" ref="F6997" ca="1">IF(G6997&lt;&gt;"",INDIRECT("'"&amp;G6997&amp;"'!"&amp;H6997),"")</f>
        <v>0</v>
      </c>
      <c r="G6997" s="1533" t="s">
        <v>6772</v>
      </c>
      <c r="H6997" s="2" t="s">
        <v>6094</v>
      </c>
    </row>
    <row r="6998" spans="1:19" x14ac:dyDescent="0.2">
      <c r="A6998">
        <v>6993</v>
      </c>
      <c r="B6998" s="7">
        <f>'EstExp 12-20'!K162</f>
        <v>0</v>
      </c>
      <c r="C6998" s="600">
        <f t="shared" si="197"/>
        <v>6993</v>
      </c>
      <c r="D6998" s="3" t="s">
        <v>646</v>
      </c>
      <c r="E6998" s="2" t="b">
        <f t="shared" ca="1" si="196"/>
        <v>1</v>
      </c>
      <c r="F6998" s="2" cm="1">
        <f t="array" aca="1" ref="F6998" ca="1">IF(G6998&lt;&gt;"",INDIRECT("'"&amp;G6998&amp;"'!"&amp;H6998),"")</f>
        <v>0</v>
      </c>
      <c r="G6998" s="1533" t="s">
        <v>6772</v>
      </c>
      <c r="H6998" s="2" t="s">
        <v>6095</v>
      </c>
    </row>
    <row r="6999" spans="1:19" x14ac:dyDescent="0.2">
      <c r="A6999" s="1">
        <v>6994</v>
      </c>
      <c r="C6999" s="600"/>
      <c r="E6999" s="2" t="b">
        <f t="shared" ca="1" si="196"/>
        <v>1</v>
      </c>
      <c r="F6999" s="2" t="str" cm="1">
        <f t="array" aca="1" ref="F6999" ca="1">IF(G6999&lt;&gt;"",INDIRECT("'"&amp;G6999&amp;"'!"&amp;H6999),"")</f>
        <v/>
      </c>
      <c r="G6999" s="1533"/>
    </row>
    <row r="7000" spans="1:19" x14ac:dyDescent="0.2">
      <c r="A7000" s="1">
        <v>6995</v>
      </c>
      <c r="C7000" s="600"/>
      <c r="E7000" s="2" t="b">
        <f t="shared" ca="1" si="196"/>
        <v>1</v>
      </c>
      <c r="F7000" s="2" t="str" cm="1">
        <f t="array" aca="1" ref="F7000" ca="1">IF(G7000&lt;&gt;"",INDIRECT("'"&amp;G7000&amp;"'!"&amp;H7000),"")</f>
        <v/>
      </c>
      <c r="G7000" s="1533"/>
    </row>
    <row r="7001" spans="1:19" x14ac:dyDescent="0.2">
      <c r="A7001">
        <v>6996</v>
      </c>
      <c r="B7001" s="7">
        <f>'EstExp 12-20'!H163</f>
        <v>0</v>
      </c>
      <c r="C7001" s="600">
        <f t="shared" si="197"/>
        <v>6996</v>
      </c>
      <c r="D7001" s="3" t="s">
        <v>646</v>
      </c>
      <c r="E7001" s="2" t="b">
        <f t="shared" ca="1" si="196"/>
        <v>1</v>
      </c>
      <c r="F7001" s="2" cm="1">
        <f t="array" aca="1" ref="F7001" ca="1">IF(G7001&lt;&gt;"",INDIRECT("'"&amp;G7001&amp;"'!"&amp;H7001),"")</f>
        <v>0</v>
      </c>
      <c r="G7001" s="1533" t="s">
        <v>6772</v>
      </c>
      <c r="H7001" s="2" t="s">
        <v>6096</v>
      </c>
    </row>
    <row r="7002" spans="1:19" x14ac:dyDescent="0.2">
      <c r="A7002">
        <v>6997</v>
      </c>
      <c r="B7002" s="7">
        <f>'EstExp 12-20'!K163</f>
        <v>0</v>
      </c>
      <c r="C7002" s="600">
        <f t="shared" si="197"/>
        <v>6997</v>
      </c>
      <c r="D7002" s="3" t="s">
        <v>646</v>
      </c>
      <c r="E7002" s="2" t="b">
        <f t="shared" ca="1" si="196"/>
        <v>1</v>
      </c>
      <c r="F7002" s="2" cm="1">
        <f t="array" aca="1" ref="F7002" ca="1">IF(G7002&lt;&gt;"",INDIRECT("'"&amp;G7002&amp;"'!"&amp;H7002),"")</f>
        <v>0</v>
      </c>
      <c r="G7002" s="1533" t="s">
        <v>6772</v>
      </c>
      <c r="H7002" s="2" t="s">
        <v>6097</v>
      </c>
    </row>
    <row r="7003" spans="1:19" x14ac:dyDescent="0.2">
      <c r="A7003">
        <v>6998</v>
      </c>
      <c r="B7003" s="7">
        <f>'EstExp 12-20'!H164</f>
        <v>0</v>
      </c>
      <c r="C7003" s="600">
        <f t="shared" si="197"/>
        <v>6998</v>
      </c>
      <c r="D7003" s="3" t="s">
        <v>646</v>
      </c>
      <c r="E7003" s="2" t="b">
        <f t="shared" ca="1" si="196"/>
        <v>1</v>
      </c>
      <c r="F7003" s="2" cm="1">
        <f t="array" aca="1" ref="F7003" ca="1">IF(G7003&lt;&gt;"",INDIRECT("'"&amp;G7003&amp;"'!"&amp;H7003),"")</f>
        <v>0</v>
      </c>
      <c r="G7003" s="1533" t="s">
        <v>6772</v>
      </c>
      <c r="H7003" s="2" t="s">
        <v>5278</v>
      </c>
    </row>
    <row r="7004" spans="1:19" x14ac:dyDescent="0.2">
      <c r="A7004">
        <v>6999</v>
      </c>
      <c r="B7004" s="7">
        <f>'EstExp 12-20'!K164</f>
        <v>0</v>
      </c>
      <c r="C7004" s="600">
        <f t="shared" si="197"/>
        <v>6999</v>
      </c>
      <c r="D7004" s="3" t="s">
        <v>646</v>
      </c>
      <c r="E7004" s="2" t="b">
        <f t="shared" ca="1" si="196"/>
        <v>1</v>
      </c>
      <c r="F7004" s="2" cm="1">
        <f t="array" aca="1" ref="F7004" ca="1">IF(G7004&lt;&gt;"",INDIRECT("'"&amp;G7004&amp;"'!"&amp;H7004),"")</f>
        <v>0</v>
      </c>
      <c r="G7004" s="1533" t="s">
        <v>6772</v>
      </c>
      <c r="H7004" s="2" t="s">
        <v>5279</v>
      </c>
    </row>
    <row r="7005" spans="1:19" x14ac:dyDescent="0.2">
      <c r="A7005">
        <v>7000</v>
      </c>
      <c r="B7005" s="7">
        <f>'EstExp 12-20'!D279</f>
        <v>0</v>
      </c>
      <c r="C7005" s="600">
        <f t="shared" si="197"/>
        <v>7000</v>
      </c>
      <c r="D7005" s="3" t="s">
        <v>646</v>
      </c>
      <c r="E7005" s="2" t="b">
        <f t="shared" ca="1" si="196"/>
        <v>1</v>
      </c>
      <c r="F7005" s="2" cm="1">
        <f t="array" aca="1" ref="F7005" ca="1">IF(G7005&lt;&gt;"",INDIRECT("'"&amp;G7005&amp;"'!"&amp;H7005),"")</f>
        <v>0</v>
      </c>
      <c r="G7005" s="1533" t="s">
        <v>6772</v>
      </c>
      <c r="H7005" s="2" t="s">
        <v>6098</v>
      </c>
    </row>
    <row r="7006" spans="1:19" x14ac:dyDescent="0.2">
      <c r="A7006">
        <v>7001</v>
      </c>
      <c r="B7006" s="7">
        <f>'EstExp 12-20'!K279</f>
        <v>0</v>
      </c>
      <c r="C7006" s="600">
        <f t="shared" si="197"/>
        <v>7001</v>
      </c>
      <c r="D7006" s="3" t="s">
        <v>646</v>
      </c>
      <c r="E7006" s="2" t="b">
        <f t="shared" ca="1" si="196"/>
        <v>1</v>
      </c>
      <c r="F7006" s="2" cm="1">
        <f t="array" aca="1" ref="F7006" ca="1">IF(G7006&lt;&gt;"",INDIRECT("'"&amp;G7006&amp;"'!"&amp;H7006),"")</f>
        <v>0</v>
      </c>
      <c r="G7006" s="1533" t="s">
        <v>6772</v>
      </c>
      <c r="H7006" s="2" t="s">
        <v>6099</v>
      </c>
    </row>
    <row r="7007" spans="1:19" x14ac:dyDescent="0.2">
      <c r="A7007">
        <v>7002</v>
      </c>
      <c r="B7007" s="7">
        <f>'EstExp 12-20'!E303</f>
        <v>0</v>
      </c>
      <c r="C7007" s="600">
        <f t="shared" si="197"/>
        <v>7002</v>
      </c>
      <c r="D7007" s="3" t="s">
        <v>646</v>
      </c>
      <c r="E7007" s="2" t="b">
        <f t="shared" ca="1" si="196"/>
        <v>1</v>
      </c>
      <c r="F7007" s="2" cm="1">
        <f t="array" aca="1" ref="F7007" ca="1">IF(G7007&lt;&gt;"",INDIRECT("'"&amp;G7007&amp;"'!"&amp;H7007),"")</f>
        <v>0</v>
      </c>
      <c r="G7007" s="1533" t="s">
        <v>6772</v>
      </c>
      <c r="H7007" s="2" t="s">
        <v>6100</v>
      </c>
    </row>
    <row r="7008" spans="1:19" x14ac:dyDescent="0.2">
      <c r="A7008">
        <v>7003</v>
      </c>
      <c r="B7008" s="7">
        <f>'EstExp 12-20'!H303</f>
        <v>0</v>
      </c>
      <c r="C7008" s="600">
        <f t="shared" si="197"/>
        <v>7003</v>
      </c>
      <c r="D7008" s="3" t="s">
        <v>646</v>
      </c>
      <c r="E7008" s="2" t="b">
        <f t="shared" ca="1" si="196"/>
        <v>1</v>
      </c>
      <c r="F7008" s="2" cm="1">
        <f t="array" aca="1" ref="F7008" ca="1">IF(G7008&lt;&gt;"",INDIRECT("'"&amp;G7008&amp;"'!"&amp;H7008),"")</f>
        <v>0</v>
      </c>
      <c r="G7008" s="1533" t="s">
        <v>6772</v>
      </c>
      <c r="H7008" s="2" t="s">
        <v>6101</v>
      </c>
    </row>
    <row r="7009" spans="1:19" x14ac:dyDescent="0.2">
      <c r="A7009">
        <v>7004</v>
      </c>
      <c r="B7009" s="7">
        <f>'EstExp 12-20'!K303</f>
        <v>0</v>
      </c>
      <c r="C7009" s="600">
        <f t="shared" si="197"/>
        <v>7004</v>
      </c>
      <c r="D7009" s="3" t="s">
        <v>646</v>
      </c>
      <c r="E7009" s="2" t="b">
        <f t="shared" ca="1" si="196"/>
        <v>1</v>
      </c>
      <c r="F7009" s="2" cm="1">
        <f t="array" aca="1" ref="F7009" ca="1">IF(G7009&lt;&gt;"",INDIRECT("'"&amp;G7009&amp;"'!"&amp;H7009),"")</f>
        <v>0</v>
      </c>
      <c r="G7009" s="1533" t="s">
        <v>6772</v>
      </c>
      <c r="H7009" s="2" t="s">
        <v>6102</v>
      </c>
    </row>
    <row r="7010" spans="1:19" x14ac:dyDescent="0.2">
      <c r="A7010">
        <v>7005</v>
      </c>
      <c r="B7010" s="8">
        <f>'EstExp 12-20'!H391</f>
        <v>0</v>
      </c>
      <c r="C7010" s="600">
        <f t="shared" si="197"/>
        <v>7005</v>
      </c>
      <c r="D7010" s="3" t="s">
        <v>646</v>
      </c>
      <c r="E7010" s="2" t="b">
        <f t="shared" ca="1" si="196"/>
        <v>1</v>
      </c>
      <c r="F7010" s="2" cm="1">
        <f t="array" aca="1" ref="F7010" ca="1">IF(G7010&lt;&gt;"",INDIRECT("'"&amp;G7010&amp;"'!"&amp;H7010),"")</f>
        <v>0</v>
      </c>
      <c r="G7010" s="1533" t="s">
        <v>6772</v>
      </c>
      <c r="H7010" s="2" t="s">
        <v>6103</v>
      </c>
      <c r="S7010" s="8"/>
    </row>
    <row r="7011" spans="1:19" x14ac:dyDescent="0.2">
      <c r="A7011">
        <v>7006</v>
      </c>
      <c r="B7011" s="8">
        <f>'EstExp 12-20'!K391</f>
        <v>0</v>
      </c>
      <c r="C7011" s="600">
        <f t="shared" si="197"/>
        <v>7006</v>
      </c>
      <c r="D7011" s="3" t="s">
        <v>646</v>
      </c>
      <c r="E7011" s="2" t="b">
        <f t="shared" ca="1" si="196"/>
        <v>1</v>
      </c>
      <c r="F7011" s="2" cm="1">
        <f t="array" aca="1" ref="F7011" ca="1">IF(G7011&lt;&gt;"",INDIRECT("'"&amp;G7011&amp;"'!"&amp;H7011),"")</f>
        <v>0</v>
      </c>
      <c r="G7011" s="1533" t="s">
        <v>6772</v>
      </c>
      <c r="H7011" s="2" t="s">
        <v>6104</v>
      </c>
      <c r="S7011" s="8"/>
    </row>
    <row r="7012" spans="1:19" x14ac:dyDescent="0.2">
      <c r="A7012">
        <v>7007</v>
      </c>
      <c r="B7012" s="8">
        <f>'EstExp 12-20'!H392</f>
        <v>0</v>
      </c>
      <c r="C7012" s="600">
        <f t="shared" si="197"/>
        <v>7007</v>
      </c>
      <c r="D7012" s="3" t="s">
        <v>646</v>
      </c>
      <c r="E7012" s="2" t="b">
        <f t="shared" ca="1" si="196"/>
        <v>1</v>
      </c>
      <c r="F7012" s="2" cm="1">
        <f t="array" aca="1" ref="F7012" ca="1">IF(G7012&lt;&gt;"",INDIRECT("'"&amp;G7012&amp;"'!"&amp;H7012),"")</f>
        <v>0</v>
      </c>
      <c r="G7012" s="1533" t="s">
        <v>6772</v>
      </c>
      <c r="H7012" s="2" t="s">
        <v>6105</v>
      </c>
      <c r="S7012" s="8"/>
    </row>
    <row r="7013" spans="1:19" x14ac:dyDescent="0.2">
      <c r="A7013">
        <v>7008</v>
      </c>
      <c r="B7013" s="8">
        <f>'EstExp 12-20'!K392</f>
        <v>0</v>
      </c>
      <c r="C7013" s="600">
        <f t="shared" si="197"/>
        <v>7008</v>
      </c>
      <c r="D7013" s="3" t="s">
        <v>646</v>
      </c>
      <c r="E7013" s="2" t="b">
        <f t="shared" ca="1" si="196"/>
        <v>1</v>
      </c>
      <c r="F7013" s="2" cm="1">
        <f t="array" aca="1" ref="F7013" ca="1">IF(G7013&lt;&gt;"",INDIRECT("'"&amp;G7013&amp;"'!"&amp;H7013),"")</f>
        <v>0</v>
      </c>
      <c r="G7013" s="1533" t="s">
        <v>6772</v>
      </c>
      <c r="H7013" s="2" t="s">
        <v>6106</v>
      </c>
      <c r="S7013" s="8"/>
    </row>
    <row r="7014" spans="1:19" x14ac:dyDescent="0.2">
      <c r="A7014">
        <v>7009</v>
      </c>
      <c r="B7014" s="8">
        <f>'EstExp 12-20'!H397</f>
        <v>0</v>
      </c>
      <c r="C7014" s="600">
        <f t="shared" si="197"/>
        <v>7009</v>
      </c>
      <c r="D7014" s="3" t="s">
        <v>646</v>
      </c>
      <c r="E7014" s="2" t="b">
        <f t="shared" ca="1" si="196"/>
        <v>1</v>
      </c>
      <c r="F7014" s="2" cm="1">
        <f t="array" aca="1" ref="F7014" ca="1">IF(G7014&lt;&gt;"",INDIRECT("'"&amp;G7014&amp;"'!"&amp;H7014),"")</f>
        <v>0</v>
      </c>
      <c r="G7014" s="1533" t="s">
        <v>6772</v>
      </c>
      <c r="H7014" s="2" t="s">
        <v>6107</v>
      </c>
      <c r="S7014" s="8"/>
    </row>
    <row r="7015" spans="1:19" x14ac:dyDescent="0.2">
      <c r="A7015">
        <v>7010</v>
      </c>
      <c r="B7015" s="8">
        <f>'EstExp 12-20'!K397</f>
        <v>0</v>
      </c>
      <c r="C7015" s="600">
        <f t="shared" si="197"/>
        <v>7010</v>
      </c>
      <c r="D7015" s="3" t="s">
        <v>646</v>
      </c>
      <c r="E7015" s="2" t="b">
        <f t="shared" ca="1" si="196"/>
        <v>1</v>
      </c>
      <c r="F7015" s="2" cm="1">
        <f t="array" aca="1" ref="F7015" ca="1">IF(G7015&lt;&gt;"",INDIRECT("'"&amp;G7015&amp;"'!"&amp;H7015),"")</f>
        <v>0</v>
      </c>
      <c r="G7015" s="1533" t="s">
        <v>6772</v>
      </c>
      <c r="H7015" s="2" t="s">
        <v>6108</v>
      </c>
      <c r="S7015" s="8"/>
    </row>
    <row r="7016" spans="1:19" x14ac:dyDescent="0.2">
      <c r="A7016">
        <v>7011</v>
      </c>
      <c r="B7016" s="7">
        <f>'EstExp 12-20'!H440</f>
        <v>0</v>
      </c>
      <c r="C7016" s="600">
        <f t="shared" si="197"/>
        <v>7011</v>
      </c>
      <c r="D7016" s="3" t="s">
        <v>646</v>
      </c>
      <c r="E7016" s="2" t="b">
        <f t="shared" ca="1" si="196"/>
        <v>1</v>
      </c>
      <c r="F7016" s="2" cm="1">
        <f t="array" aca="1" ref="F7016" ca="1">IF(G7016&lt;&gt;"",INDIRECT("'"&amp;G7016&amp;"'!"&amp;H7016),"")</f>
        <v>0</v>
      </c>
      <c r="G7016" s="1533" t="s">
        <v>6772</v>
      </c>
      <c r="H7016" s="2" t="s">
        <v>6109</v>
      </c>
    </row>
    <row r="7017" spans="1:19" x14ac:dyDescent="0.2">
      <c r="A7017">
        <v>7012</v>
      </c>
      <c r="B7017" s="7">
        <f>'EstExp 12-20'!K440</f>
        <v>0</v>
      </c>
      <c r="C7017" s="600">
        <f t="shared" si="197"/>
        <v>7012</v>
      </c>
      <c r="D7017" s="3" t="s">
        <v>646</v>
      </c>
      <c r="E7017" s="2" t="b">
        <f t="shared" ca="1" si="196"/>
        <v>1</v>
      </c>
      <c r="F7017" s="2" cm="1">
        <f t="array" aca="1" ref="F7017" ca="1">IF(G7017&lt;&gt;"",INDIRECT("'"&amp;G7017&amp;"'!"&amp;H7017),"")</f>
        <v>0</v>
      </c>
      <c r="G7017" s="1533" t="s">
        <v>6772</v>
      </c>
      <c r="H7017" s="2" t="s">
        <v>6110</v>
      </c>
    </row>
    <row r="7018" spans="1:19" x14ac:dyDescent="0.2">
      <c r="A7018">
        <v>7013</v>
      </c>
      <c r="B7018" s="7">
        <f>'EstExp 12-20'!H441</f>
        <v>0</v>
      </c>
      <c r="C7018" s="600">
        <f t="shared" si="197"/>
        <v>7013</v>
      </c>
      <c r="D7018" s="3" t="s">
        <v>646</v>
      </c>
      <c r="E7018" s="2" t="b">
        <f t="shared" ca="1" si="196"/>
        <v>1</v>
      </c>
      <c r="F7018" s="2" cm="1">
        <f t="array" aca="1" ref="F7018" ca="1">IF(G7018&lt;&gt;"",INDIRECT("'"&amp;G7018&amp;"'!"&amp;H7018),"")</f>
        <v>0</v>
      </c>
      <c r="G7018" s="1533" t="s">
        <v>6772</v>
      </c>
      <c r="H7018" s="2" t="s">
        <v>6111</v>
      </c>
    </row>
    <row r="7019" spans="1:19" x14ac:dyDescent="0.2">
      <c r="A7019">
        <v>7014</v>
      </c>
      <c r="B7019" s="7">
        <f>'EstExp 12-20'!K441</f>
        <v>0</v>
      </c>
      <c r="C7019" s="600">
        <f t="shared" si="197"/>
        <v>7014</v>
      </c>
      <c r="D7019" s="3" t="s">
        <v>646</v>
      </c>
      <c r="E7019" s="2" t="b">
        <f t="shared" ca="1" si="196"/>
        <v>1</v>
      </c>
      <c r="F7019" s="2" cm="1">
        <f t="array" aca="1" ref="F7019" ca="1">IF(G7019&lt;&gt;"",INDIRECT("'"&amp;G7019&amp;"'!"&amp;H7019),"")</f>
        <v>0</v>
      </c>
      <c r="G7019" s="1533" t="s">
        <v>6772</v>
      </c>
      <c r="H7019" s="2" t="s">
        <v>6112</v>
      </c>
    </row>
    <row r="7020" spans="1:19" x14ac:dyDescent="0.2">
      <c r="A7020">
        <v>7015</v>
      </c>
      <c r="B7020" s="7">
        <f>'BudgetSum 2-4'!J16</f>
        <v>0</v>
      </c>
      <c r="C7020" s="600">
        <f t="shared" si="197"/>
        <v>7015</v>
      </c>
      <c r="D7020" s="3" t="s">
        <v>646</v>
      </c>
      <c r="E7020" s="2" t="b">
        <f t="shared" ca="1" si="196"/>
        <v>1</v>
      </c>
      <c r="F7020" s="2" cm="1">
        <f t="array" aca="1" ref="F7020" ca="1">IF(G7020&lt;&gt;"",INDIRECT("'"&amp;G7020&amp;"'!"&amp;H7020),"")</f>
        <v>0</v>
      </c>
      <c r="G7020" s="1533" t="s">
        <v>6770</v>
      </c>
      <c r="H7020" s="2" t="s">
        <v>5565</v>
      </c>
    </row>
    <row r="7021" spans="1:19" x14ac:dyDescent="0.2">
      <c r="A7021">
        <v>7016</v>
      </c>
      <c r="B7021" s="8">
        <f>'EstRev 6-11'!C122</f>
        <v>0</v>
      </c>
      <c r="C7021" s="600">
        <f t="shared" si="197"/>
        <v>7016</v>
      </c>
      <c r="D7021" s="3" t="s">
        <v>740</v>
      </c>
      <c r="E7021" s="2" t="b">
        <f t="shared" ca="1" si="196"/>
        <v>1</v>
      </c>
      <c r="F7021" s="2" cm="1">
        <f t="array" aca="1" ref="F7021" ca="1">IF(G7021&lt;&gt;"",INDIRECT("'"&amp;G7021&amp;"'!"&amp;H7021),"")</f>
        <v>0</v>
      </c>
      <c r="G7021" s="1533" t="s">
        <v>6773</v>
      </c>
      <c r="H7021" s="2" t="s">
        <v>6113</v>
      </c>
      <c r="S7021" s="8"/>
    </row>
    <row r="7022" spans="1:19" x14ac:dyDescent="0.2">
      <c r="A7022">
        <v>7017</v>
      </c>
      <c r="B7022" s="8">
        <f>'EstRev 6-11'!D122</f>
        <v>0</v>
      </c>
      <c r="C7022" s="600">
        <f t="shared" si="197"/>
        <v>7017</v>
      </c>
      <c r="D7022" s="3" t="s">
        <v>740</v>
      </c>
      <c r="E7022" s="2" t="b">
        <f t="shared" ca="1" si="196"/>
        <v>1</v>
      </c>
      <c r="F7022" s="2" cm="1">
        <f t="array" aca="1" ref="F7022" ca="1">IF(G7022&lt;&gt;"",INDIRECT("'"&amp;G7022&amp;"'!"&amp;H7022),"")</f>
        <v>0</v>
      </c>
      <c r="G7022" s="1533" t="s">
        <v>6773</v>
      </c>
      <c r="H7022" s="2" t="s">
        <v>6114</v>
      </c>
      <c r="S7022" s="8"/>
    </row>
    <row r="7023" spans="1:19" x14ac:dyDescent="0.2">
      <c r="A7023">
        <v>7018</v>
      </c>
      <c r="B7023" s="8">
        <f>'EstRev 6-11'!E122</f>
        <v>0</v>
      </c>
      <c r="C7023" s="600">
        <f t="shared" si="197"/>
        <v>7018</v>
      </c>
      <c r="D7023" s="3" t="s">
        <v>740</v>
      </c>
      <c r="E7023" s="2" t="b">
        <f t="shared" ca="1" si="196"/>
        <v>1</v>
      </c>
      <c r="F7023" s="2" cm="1">
        <f t="array" aca="1" ref="F7023" ca="1">IF(G7023&lt;&gt;"",INDIRECT("'"&amp;G7023&amp;"'!"&amp;H7023),"")</f>
        <v>0</v>
      </c>
      <c r="G7023" s="1533" t="s">
        <v>6773</v>
      </c>
      <c r="H7023" s="2" t="s">
        <v>6115</v>
      </c>
      <c r="S7023" s="8"/>
    </row>
    <row r="7024" spans="1:19" x14ac:dyDescent="0.2">
      <c r="A7024">
        <v>7019</v>
      </c>
      <c r="B7024" s="8">
        <f>'EstRev 6-11'!F122</f>
        <v>0</v>
      </c>
      <c r="C7024" s="600">
        <f t="shared" si="197"/>
        <v>7019</v>
      </c>
      <c r="D7024" s="3" t="s">
        <v>740</v>
      </c>
      <c r="E7024" s="2" t="b">
        <f t="shared" ca="1" si="196"/>
        <v>1</v>
      </c>
      <c r="F7024" s="2" cm="1">
        <f t="array" aca="1" ref="F7024" ca="1">IF(G7024&lt;&gt;"",INDIRECT("'"&amp;G7024&amp;"'!"&amp;H7024),"")</f>
        <v>0</v>
      </c>
      <c r="G7024" s="1533" t="s">
        <v>6773</v>
      </c>
      <c r="H7024" s="2" t="s">
        <v>6116</v>
      </c>
      <c r="S7024" s="8"/>
    </row>
    <row r="7025" spans="1:19" x14ac:dyDescent="0.2">
      <c r="A7025">
        <v>7020</v>
      </c>
      <c r="B7025" s="8">
        <f>'EstRev 6-11'!G122</f>
        <v>0</v>
      </c>
      <c r="C7025" s="600">
        <f t="shared" si="197"/>
        <v>7020</v>
      </c>
      <c r="D7025" s="3" t="s">
        <v>740</v>
      </c>
      <c r="E7025" s="2" t="b">
        <f t="shared" ca="1" si="196"/>
        <v>1</v>
      </c>
      <c r="F7025" s="2" cm="1">
        <f t="array" aca="1" ref="F7025" ca="1">IF(G7025&lt;&gt;"",INDIRECT("'"&amp;G7025&amp;"'!"&amp;H7025),"")</f>
        <v>0</v>
      </c>
      <c r="G7025" s="1533" t="s">
        <v>6773</v>
      </c>
      <c r="H7025" s="2" t="s">
        <v>6117</v>
      </c>
      <c r="S7025" s="8"/>
    </row>
    <row r="7026" spans="1:19" x14ac:dyDescent="0.2">
      <c r="A7026">
        <v>7021</v>
      </c>
      <c r="B7026" s="8">
        <f>'EstRev 6-11'!H122</f>
        <v>0</v>
      </c>
      <c r="C7026" s="600">
        <f t="shared" si="197"/>
        <v>7021</v>
      </c>
      <c r="D7026" s="3" t="s">
        <v>740</v>
      </c>
      <c r="E7026" s="2" t="b">
        <f t="shared" ca="1" si="196"/>
        <v>1</v>
      </c>
      <c r="F7026" s="2" cm="1">
        <f t="array" aca="1" ref="F7026" ca="1">IF(G7026&lt;&gt;"",INDIRECT("'"&amp;G7026&amp;"'!"&amp;H7026),"")</f>
        <v>0</v>
      </c>
      <c r="G7026" s="1533" t="s">
        <v>6773</v>
      </c>
      <c r="H7026" s="2" t="s">
        <v>6118</v>
      </c>
      <c r="S7026" s="8"/>
    </row>
    <row r="7027" spans="1:19" x14ac:dyDescent="0.2">
      <c r="A7027">
        <v>7022</v>
      </c>
      <c r="B7027" s="8">
        <f>'EstRev 6-11'!J122</f>
        <v>0</v>
      </c>
      <c r="C7027" s="600">
        <f t="shared" si="197"/>
        <v>7022</v>
      </c>
      <c r="D7027" s="3" t="s">
        <v>740</v>
      </c>
      <c r="E7027" s="2" t="b">
        <f t="shared" ca="1" si="196"/>
        <v>1</v>
      </c>
      <c r="F7027" s="2" cm="1">
        <f t="array" aca="1" ref="F7027" ca="1">IF(G7027&lt;&gt;"",INDIRECT("'"&amp;G7027&amp;"'!"&amp;H7027),"")</f>
        <v>0</v>
      </c>
      <c r="G7027" s="1533" t="s">
        <v>6773</v>
      </c>
      <c r="H7027" s="2" t="s">
        <v>6119</v>
      </c>
      <c r="S7027" s="8"/>
    </row>
    <row r="7028" spans="1:19" x14ac:dyDescent="0.2">
      <c r="A7028">
        <v>7023</v>
      </c>
      <c r="B7028" s="8">
        <f>'EstRev 6-11'!K122</f>
        <v>0</v>
      </c>
      <c r="C7028" s="600">
        <f t="shared" si="197"/>
        <v>7023</v>
      </c>
      <c r="D7028" s="3" t="s">
        <v>740</v>
      </c>
      <c r="E7028" s="2" t="b">
        <f t="shared" ca="1" si="196"/>
        <v>1</v>
      </c>
      <c r="F7028" s="2" cm="1">
        <f t="array" aca="1" ref="F7028" ca="1">IF(G7028&lt;&gt;"",INDIRECT("'"&amp;G7028&amp;"'!"&amp;H7028),"")</f>
        <v>0</v>
      </c>
      <c r="G7028" s="1533" t="s">
        <v>6773</v>
      </c>
      <c r="H7028" s="2" t="s">
        <v>6120</v>
      </c>
      <c r="S7028" s="8"/>
    </row>
    <row r="7029" spans="1:19" x14ac:dyDescent="0.2">
      <c r="A7029">
        <v>7024</v>
      </c>
      <c r="B7029" s="8">
        <f>'EstRev 6-11'!C265</f>
        <v>0</v>
      </c>
      <c r="C7029" s="600">
        <f t="shared" si="197"/>
        <v>7024</v>
      </c>
      <c r="D7029" s="3" t="s">
        <v>741</v>
      </c>
      <c r="E7029" s="2" t="b">
        <f t="shared" ca="1" si="196"/>
        <v>1</v>
      </c>
      <c r="F7029" s="2" cm="1">
        <f t="array" aca="1" ref="F7029" ca="1">IF(G7029&lt;&gt;"",INDIRECT("'"&amp;G7029&amp;"'!"&amp;H7029),"")</f>
        <v>0</v>
      </c>
      <c r="G7029" s="1533" t="s">
        <v>6773</v>
      </c>
      <c r="H7029" s="2" t="s">
        <v>6121</v>
      </c>
      <c r="S7029" s="8"/>
    </row>
    <row r="7030" spans="1:19" x14ac:dyDescent="0.2">
      <c r="A7030">
        <v>7025</v>
      </c>
      <c r="B7030" s="8">
        <f>'EstRev 6-11'!D265</f>
        <v>0</v>
      </c>
      <c r="C7030" s="600">
        <f t="shared" si="197"/>
        <v>7025</v>
      </c>
      <c r="D7030" s="3" t="s">
        <v>741</v>
      </c>
      <c r="E7030" s="2" t="b">
        <f t="shared" ca="1" si="196"/>
        <v>1</v>
      </c>
      <c r="F7030" s="2" cm="1">
        <f t="array" aca="1" ref="F7030" ca="1">IF(G7030&lt;&gt;"",INDIRECT("'"&amp;G7030&amp;"'!"&amp;H7030),"")</f>
        <v>0</v>
      </c>
      <c r="G7030" s="1533" t="s">
        <v>6773</v>
      </c>
      <c r="H7030" s="2" t="s">
        <v>4769</v>
      </c>
      <c r="S7030" s="8"/>
    </row>
    <row r="7031" spans="1:19" x14ac:dyDescent="0.2">
      <c r="A7031">
        <v>7026</v>
      </c>
      <c r="B7031" s="8">
        <f>'EstRev 6-11'!F265</f>
        <v>0</v>
      </c>
      <c r="C7031" s="600">
        <f t="shared" si="197"/>
        <v>7026</v>
      </c>
      <c r="D7031" s="3" t="s">
        <v>741</v>
      </c>
      <c r="E7031" s="2" t="b">
        <f t="shared" ca="1" si="196"/>
        <v>1</v>
      </c>
      <c r="F7031" s="2" cm="1">
        <f t="array" aca="1" ref="F7031" ca="1">IF(G7031&lt;&gt;"",INDIRECT("'"&amp;G7031&amp;"'!"&amp;H7031),"")</f>
        <v>0</v>
      </c>
      <c r="G7031" s="1533" t="s">
        <v>6773</v>
      </c>
      <c r="H7031" s="2" t="s">
        <v>6122</v>
      </c>
      <c r="S7031" s="8"/>
    </row>
    <row r="7032" spans="1:19" x14ac:dyDescent="0.2">
      <c r="A7032">
        <v>7027</v>
      </c>
      <c r="B7032" s="8">
        <f>'EstRev 6-11'!G265</f>
        <v>0</v>
      </c>
      <c r="C7032" s="600">
        <f t="shared" si="197"/>
        <v>7027</v>
      </c>
      <c r="D7032" s="3" t="s">
        <v>741</v>
      </c>
      <c r="E7032" s="2" t="b">
        <f t="shared" ca="1" si="196"/>
        <v>1</v>
      </c>
      <c r="F7032" s="2" cm="1">
        <f t="array" aca="1" ref="F7032" ca="1">IF(G7032&lt;&gt;"",INDIRECT("'"&amp;G7032&amp;"'!"&amp;H7032),"")</f>
        <v>0</v>
      </c>
      <c r="G7032" s="1533" t="s">
        <v>6773</v>
      </c>
      <c r="H7032" s="2" t="s">
        <v>6123</v>
      </c>
      <c r="S7032" s="8"/>
    </row>
    <row r="7033" spans="1:19" x14ac:dyDescent="0.2">
      <c r="A7033">
        <v>7028</v>
      </c>
      <c r="B7033" s="8">
        <f>'EstRev 6-11'!C266</f>
        <v>0</v>
      </c>
      <c r="C7033" s="600">
        <f t="shared" si="197"/>
        <v>7028</v>
      </c>
      <c r="D7033" s="3" t="s">
        <v>742</v>
      </c>
      <c r="E7033" s="2" t="b">
        <f t="shared" ca="1" si="196"/>
        <v>1</v>
      </c>
      <c r="F7033" s="2" cm="1">
        <f t="array" aca="1" ref="F7033" ca="1">IF(G7033&lt;&gt;"",INDIRECT("'"&amp;G7033&amp;"'!"&amp;H7033),"")</f>
        <v>0</v>
      </c>
      <c r="G7033" s="1533" t="s">
        <v>6773</v>
      </c>
      <c r="H7033" s="2" t="s">
        <v>6124</v>
      </c>
      <c r="S7033" s="8"/>
    </row>
    <row r="7034" spans="1:19" x14ac:dyDescent="0.2">
      <c r="A7034">
        <v>7029</v>
      </c>
      <c r="B7034" s="8">
        <f>'EstRev 6-11'!D266</f>
        <v>0</v>
      </c>
      <c r="C7034" s="600">
        <f t="shared" si="197"/>
        <v>7029</v>
      </c>
      <c r="D7034" s="3" t="s">
        <v>742</v>
      </c>
      <c r="E7034" s="2" t="b">
        <f t="shared" ca="1" si="196"/>
        <v>1</v>
      </c>
      <c r="F7034" s="2" cm="1">
        <f t="array" aca="1" ref="F7034" ca="1">IF(G7034&lt;&gt;"",INDIRECT("'"&amp;G7034&amp;"'!"&amp;H7034),"")</f>
        <v>0</v>
      </c>
      <c r="G7034" s="1533" t="s">
        <v>6773</v>
      </c>
      <c r="H7034" s="2" t="s">
        <v>4770</v>
      </c>
      <c r="S7034" s="8"/>
    </row>
    <row r="7035" spans="1:19" x14ac:dyDescent="0.2">
      <c r="A7035">
        <v>7030</v>
      </c>
      <c r="B7035" s="8">
        <f>'EstRev 6-11'!F266</f>
        <v>0</v>
      </c>
      <c r="C7035" s="600">
        <f t="shared" si="197"/>
        <v>7030</v>
      </c>
      <c r="D7035" s="3" t="s">
        <v>742</v>
      </c>
      <c r="E7035" s="2" t="b">
        <f t="shared" ca="1" si="196"/>
        <v>1</v>
      </c>
      <c r="F7035" s="2" cm="1">
        <f t="array" aca="1" ref="F7035" ca="1">IF(G7035&lt;&gt;"",INDIRECT("'"&amp;G7035&amp;"'!"&amp;H7035),"")</f>
        <v>0</v>
      </c>
      <c r="G7035" s="1533" t="s">
        <v>6773</v>
      </c>
      <c r="H7035" s="2" t="s">
        <v>6125</v>
      </c>
      <c r="S7035" s="8"/>
    </row>
    <row r="7036" spans="1:19" x14ac:dyDescent="0.2">
      <c r="A7036">
        <v>7031</v>
      </c>
      <c r="B7036" s="8">
        <f>'EstRev 6-11'!G266</f>
        <v>0</v>
      </c>
      <c r="C7036" s="600">
        <f t="shared" si="197"/>
        <v>7031</v>
      </c>
      <c r="D7036" s="3" t="s">
        <v>742</v>
      </c>
      <c r="E7036" s="2" t="b">
        <f t="shared" ca="1" si="196"/>
        <v>1</v>
      </c>
      <c r="F7036" s="2" cm="1">
        <f t="array" aca="1" ref="F7036" ca="1">IF(G7036&lt;&gt;"",INDIRECT("'"&amp;G7036&amp;"'!"&amp;H7036),"")</f>
        <v>0</v>
      </c>
      <c r="G7036" s="1533" t="s">
        <v>6773</v>
      </c>
      <c r="H7036" s="2" t="s">
        <v>6126</v>
      </c>
      <c r="S7036" s="8"/>
    </row>
    <row r="7037" spans="1:19" x14ac:dyDescent="0.2">
      <c r="A7037">
        <v>7032</v>
      </c>
      <c r="B7037" s="8">
        <f>'BudgetSum 2-4'!J13</f>
        <v>0</v>
      </c>
      <c r="C7037" s="600">
        <f t="shared" si="197"/>
        <v>7032</v>
      </c>
      <c r="D7037" s="3" t="s">
        <v>774</v>
      </c>
      <c r="E7037" s="2" t="b">
        <f t="shared" ca="1" si="196"/>
        <v>1</v>
      </c>
      <c r="F7037" s="2" cm="1">
        <f t="array" aca="1" ref="F7037" ca="1">IF(G7037&lt;&gt;"",INDIRECT("'"&amp;G7037&amp;"'!"&amp;H7037),"")</f>
        <v>0</v>
      </c>
      <c r="G7037" s="1533" t="s">
        <v>6770</v>
      </c>
      <c r="H7037" s="2" t="s">
        <v>5564</v>
      </c>
      <c r="S7037" s="8"/>
    </row>
    <row r="7038" spans="1:19" x14ac:dyDescent="0.2">
      <c r="A7038">
        <v>7033</v>
      </c>
      <c r="B7038" s="8">
        <f>'BudgetSum 2-4'!J15</f>
        <v>0</v>
      </c>
      <c r="C7038" s="600">
        <f t="shared" si="197"/>
        <v>7033</v>
      </c>
      <c r="D7038" s="3" t="s">
        <v>774</v>
      </c>
      <c r="E7038" s="2" t="b">
        <f t="shared" ca="1" si="196"/>
        <v>1</v>
      </c>
      <c r="F7038" s="2" cm="1">
        <f t="array" aca="1" ref="F7038" ca="1">IF(G7038&lt;&gt;"",INDIRECT("'"&amp;G7038&amp;"'!"&amp;H7038),"")</f>
        <v>0</v>
      </c>
      <c r="G7038" s="1533" t="s">
        <v>6770</v>
      </c>
      <c r="H7038" s="2" t="s">
        <v>5567</v>
      </c>
      <c r="S7038" s="8"/>
    </row>
    <row r="7039" spans="1:19" x14ac:dyDescent="0.2">
      <c r="A7039">
        <v>7034</v>
      </c>
      <c r="B7039" s="8">
        <f>'BudgetSum 2-4'!C83</f>
        <v>2499530</v>
      </c>
      <c r="C7039" s="600">
        <f t="shared" si="197"/>
        <v>-2492496</v>
      </c>
      <c r="D7039" s="3" t="s">
        <v>774</v>
      </c>
      <c r="E7039" s="2" t="b">
        <f t="shared" ca="1" si="196"/>
        <v>1</v>
      </c>
      <c r="F7039" s="2" cm="1">
        <f t="array" aca="1" ref="F7039" ca="1">IF(G7039&lt;&gt;"",INDIRECT("'"&amp;G7039&amp;"'!"&amp;H7039),"")</f>
        <v>2499530</v>
      </c>
      <c r="G7039" s="1533" t="s">
        <v>6770</v>
      </c>
      <c r="H7039" s="2" t="s">
        <v>5297</v>
      </c>
      <c r="S7039" s="8"/>
    </row>
    <row r="7040" spans="1:19" x14ac:dyDescent="0.2">
      <c r="A7040">
        <v>7035</v>
      </c>
      <c r="B7040" s="8">
        <f>'BudgetSum 2-4'!C85</f>
        <v>0</v>
      </c>
      <c r="C7040" s="600">
        <f t="shared" si="197"/>
        <v>7035</v>
      </c>
      <c r="D7040" s="3" t="s">
        <v>774</v>
      </c>
      <c r="E7040" s="2" t="b">
        <f t="shared" ca="1" si="196"/>
        <v>1</v>
      </c>
      <c r="F7040" s="2" cm="1">
        <f t="array" aca="1" ref="F7040" ca="1">IF(G7040&lt;&gt;"",INDIRECT("'"&amp;G7040&amp;"'!"&amp;H7040),"")</f>
        <v>0</v>
      </c>
      <c r="G7040" s="1533" t="s">
        <v>6770</v>
      </c>
      <c r="H7040" s="2" t="s">
        <v>6127</v>
      </c>
      <c r="S7040" s="8"/>
    </row>
    <row r="7041" spans="1:19" x14ac:dyDescent="0.2">
      <c r="A7041">
        <v>7036</v>
      </c>
      <c r="B7041" s="8">
        <f>'BudgetSum 2-4'!C87</f>
        <v>0</v>
      </c>
      <c r="C7041" s="600">
        <f t="shared" si="197"/>
        <v>7036</v>
      </c>
      <c r="D7041" s="3" t="s">
        <v>774</v>
      </c>
      <c r="E7041" s="2" t="b">
        <f t="shared" ca="1" si="196"/>
        <v>1</v>
      </c>
      <c r="F7041" s="2" cm="1">
        <f t="array" aca="1" ref="F7041" ca="1">IF(G7041&lt;&gt;"",INDIRECT("'"&amp;G7041&amp;"'!"&amp;H7041),"")</f>
        <v>0</v>
      </c>
      <c r="G7041" s="1533" t="s">
        <v>6770</v>
      </c>
      <c r="H7041" s="2" t="s">
        <v>5299</v>
      </c>
      <c r="S7041" s="8"/>
    </row>
    <row r="7042" spans="1:19" x14ac:dyDescent="0.2">
      <c r="A7042">
        <v>7037</v>
      </c>
      <c r="B7042" s="8">
        <f>'BudgetSum 2-4'!C88</f>
        <v>0</v>
      </c>
      <c r="C7042" s="600">
        <f t="shared" si="197"/>
        <v>7037</v>
      </c>
      <c r="D7042" s="3" t="s">
        <v>774</v>
      </c>
      <c r="E7042" s="2" t="b">
        <f t="shared" ref="E7042:E7105" ca="1" si="198">F7042=B7042</f>
        <v>1</v>
      </c>
      <c r="F7042" s="2" cm="1">
        <f t="array" aca="1" ref="F7042" ca="1">IF(G7042&lt;&gt;"",INDIRECT("'"&amp;G7042&amp;"'!"&amp;H7042),"")</f>
        <v>0</v>
      </c>
      <c r="G7042" s="1533" t="s">
        <v>6770</v>
      </c>
      <c r="H7042" s="2" t="s">
        <v>5300</v>
      </c>
      <c r="S7042" s="8"/>
    </row>
    <row r="7043" spans="1:19" x14ac:dyDescent="0.2">
      <c r="A7043">
        <v>7038</v>
      </c>
      <c r="B7043" s="8">
        <f>'BudgetSum 2-4'!C89</f>
        <v>2499530</v>
      </c>
      <c r="C7043" s="600">
        <f t="shared" si="197"/>
        <v>-2492492</v>
      </c>
      <c r="D7043" s="3" t="s">
        <v>774</v>
      </c>
      <c r="E7043" s="2" t="b">
        <f t="shared" ca="1" si="198"/>
        <v>1</v>
      </c>
      <c r="F7043" s="2" cm="1">
        <f t="array" aca="1" ref="F7043" ca="1">IF(G7043&lt;&gt;"",INDIRECT("'"&amp;G7043&amp;"'!"&amp;H7043),"")</f>
        <v>2499530</v>
      </c>
      <c r="G7043" s="1533" t="s">
        <v>6770</v>
      </c>
      <c r="H7043" s="2" t="s">
        <v>5301</v>
      </c>
      <c r="S7043" s="8"/>
    </row>
    <row r="7044" spans="1:19" x14ac:dyDescent="0.2">
      <c r="A7044">
        <v>7039</v>
      </c>
      <c r="B7044" s="8">
        <f>'BudgetSum 2-4'!J131</f>
        <v>0</v>
      </c>
      <c r="C7044" s="600">
        <f t="shared" ref="C7044:C7107" si="199">A7044-B7044</f>
        <v>7039</v>
      </c>
      <c r="D7044" s="3" t="s">
        <v>774</v>
      </c>
      <c r="E7044" s="2" t="b">
        <f t="shared" ca="1" si="198"/>
        <v>1</v>
      </c>
      <c r="F7044" s="2" cm="1">
        <f t="array" aca="1" ref="F7044" ca="1">IF(G7044&lt;&gt;"",INDIRECT("'"&amp;G7044&amp;"'!"&amp;H7044),"")</f>
        <v>0</v>
      </c>
      <c r="G7044" s="1533" t="s">
        <v>6770</v>
      </c>
      <c r="H7044" s="2" t="s">
        <v>5772</v>
      </c>
      <c r="S7044" s="8"/>
    </row>
    <row r="7045" spans="1:19" x14ac:dyDescent="0.2">
      <c r="A7045">
        <v>7040</v>
      </c>
      <c r="B7045" s="8">
        <f>'BudgetSum 2-4'!C91</f>
        <v>35526057</v>
      </c>
      <c r="C7045" s="600">
        <f t="shared" si="199"/>
        <v>-35519017</v>
      </c>
      <c r="D7045" s="3" t="s">
        <v>774</v>
      </c>
      <c r="E7045" s="2" t="b">
        <f t="shared" ca="1" si="198"/>
        <v>1</v>
      </c>
      <c r="F7045" s="2" cm="1">
        <f t="array" aca="1" ref="F7045" ca="1">IF(G7045&lt;&gt;"",INDIRECT("'"&amp;G7045&amp;"'!"&amp;H7045),"")</f>
        <v>35526057</v>
      </c>
      <c r="G7045" s="1533" t="s">
        <v>6770</v>
      </c>
      <c r="H7045" s="2" t="s">
        <v>5303</v>
      </c>
      <c r="S7045" s="8"/>
    </row>
    <row r="7046" spans="1:19" x14ac:dyDescent="0.2">
      <c r="A7046">
        <v>7041</v>
      </c>
      <c r="B7046" s="8">
        <f>'BudgetSum 2-4'!C93</f>
        <v>80999000</v>
      </c>
      <c r="C7046" s="600">
        <f t="shared" si="199"/>
        <v>-80991959</v>
      </c>
      <c r="D7046" s="3" t="s">
        <v>774</v>
      </c>
      <c r="E7046" s="2" t="b">
        <f t="shared" ca="1" si="198"/>
        <v>1</v>
      </c>
      <c r="F7046" s="2" cm="1">
        <f t="array" aca="1" ref="F7046" ca="1">IF(G7046&lt;&gt;"",INDIRECT("'"&amp;G7046&amp;"'!"&amp;H7046),"")</f>
        <v>80999000</v>
      </c>
      <c r="G7046" s="1533" t="s">
        <v>6770</v>
      </c>
      <c r="H7046" s="2" t="s">
        <v>5305</v>
      </c>
      <c r="S7046" s="8"/>
    </row>
    <row r="7047" spans="1:19" x14ac:dyDescent="0.2">
      <c r="A7047">
        <v>7042</v>
      </c>
      <c r="B7047" s="8">
        <f>'BudgetSum 2-4'!C94</f>
        <v>0</v>
      </c>
      <c r="C7047" s="600">
        <f t="shared" si="199"/>
        <v>7042</v>
      </c>
      <c r="D7047" s="3" t="s">
        <v>774</v>
      </c>
      <c r="E7047" s="2" t="b">
        <f t="shared" ca="1" si="198"/>
        <v>1</v>
      </c>
      <c r="F7047" s="2" cm="1">
        <f t="array" aca="1" ref="F7047" ca="1">IF(G7047&lt;&gt;"",INDIRECT("'"&amp;G7047&amp;"'!"&amp;H7047),"")</f>
        <v>0</v>
      </c>
      <c r="G7047" s="1533" t="s">
        <v>6770</v>
      </c>
      <c r="H7047" s="2" t="s">
        <v>5306</v>
      </c>
      <c r="S7047" s="8"/>
    </row>
    <row r="7048" spans="1:19" x14ac:dyDescent="0.2">
      <c r="A7048">
        <v>7043</v>
      </c>
      <c r="B7048" s="8">
        <f>'BudgetSum 2-4'!C95</f>
        <v>3881000</v>
      </c>
      <c r="C7048" s="600">
        <f t="shared" si="199"/>
        <v>-3873957</v>
      </c>
      <c r="D7048" s="3" t="s">
        <v>774</v>
      </c>
      <c r="E7048" s="2" t="b">
        <f t="shared" ca="1" si="198"/>
        <v>1</v>
      </c>
      <c r="F7048" s="2" cm="1">
        <f t="array" aca="1" ref="F7048" ca="1">IF(G7048&lt;&gt;"",INDIRECT("'"&amp;G7048&amp;"'!"&amp;H7048),"")</f>
        <v>3881000</v>
      </c>
      <c r="G7048" s="1533" t="s">
        <v>6770</v>
      </c>
      <c r="H7048" s="2" t="s">
        <v>5307</v>
      </c>
      <c r="S7048" s="8"/>
    </row>
    <row r="7049" spans="1:19" x14ac:dyDescent="0.2">
      <c r="A7049">
        <v>7044</v>
      </c>
      <c r="B7049" s="8">
        <f>'BudgetSum 2-4'!C96</f>
        <v>4481000</v>
      </c>
      <c r="C7049" s="600">
        <f t="shared" si="199"/>
        <v>-4473956</v>
      </c>
      <c r="D7049" s="3" t="s">
        <v>774</v>
      </c>
      <c r="E7049" s="2" t="b">
        <f t="shared" ca="1" si="198"/>
        <v>1</v>
      </c>
      <c r="F7049" s="2" cm="1">
        <f t="array" aca="1" ref="F7049" ca="1">IF(G7049&lt;&gt;"",INDIRECT("'"&amp;G7049&amp;"'!"&amp;H7049),"")</f>
        <v>4481000</v>
      </c>
      <c r="G7049" s="1533" t="s">
        <v>6770</v>
      </c>
      <c r="H7049" s="2" t="s">
        <v>6128</v>
      </c>
      <c r="S7049" s="8"/>
    </row>
    <row r="7050" spans="1:19" x14ac:dyDescent="0.2">
      <c r="A7050">
        <v>7045</v>
      </c>
      <c r="B7050" s="8">
        <f>'BudgetSum 2-4'!C97</f>
        <v>89361000</v>
      </c>
      <c r="C7050" s="600">
        <f t="shared" si="199"/>
        <v>-89353955</v>
      </c>
      <c r="D7050" s="3" t="s">
        <v>774</v>
      </c>
      <c r="E7050" s="2" t="b">
        <f t="shared" ca="1" si="198"/>
        <v>1</v>
      </c>
      <c r="F7050" s="2" cm="1">
        <f t="array" aca="1" ref="F7050" ca="1">IF(G7050&lt;&gt;"",INDIRECT("'"&amp;G7050&amp;"'!"&amp;H7050),"")</f>
        <v>89361000</v>
      </c>
      <c r="G7050" s="1533" t="s">
        <v>6770</v>
      </c>
      <c r="H7050" s="2" t="s">
        <v>5308</v>
      </c>
      <c r="S7050" s="8"/>
    </row>
    <row r="7051" spans="1:19" x14ac:dyDescent="0.2">
      <c r="A7051">
        <v>7046</v>
      </c>
      <c r="B7051" s="8">
        <f>'BudgetSum 2-4'!C98</f>
        <v>0</v>
      </c>
      <c r="C7051" s="600">
        <f t="shared" si="199"/>
        <v>7046</v>
      </c>
      <c r="D7051" s="3" t="s">
        <v>774</v>
      </c>
      <c r="E7051" s="2" t="b">
        <f t="shared" ca="1" si="198"/>
        <v>1</v>
      </c>
      <c r="F7051" s="2" cm="1">
        <f t="array" aca="1" ref="F7051" ca="1">IF(G7051&lt;&gt;"",INDIRECT("'"&amp;G7051&amp;"'!"&amp;H7051),"")</f>
        <v>0</v>
      </c>
      <c r="G7051" s="1533" t="s">
        <v>6770</v>
      </c>
      <c r="H7051" s="2" t="s">
        <v>5309</v>
      </c>
      <c r="S7051" s="8"/>
    </row>
    <row r="7052" spans="1:19" x14ac:dyDescent="0.2">
      <c r="A7052">
        <v>7047</v>
      </c>
      <c r="B7052" s="8">
        <f>'BudgetSum 2-4'!C99</f>
        <v>89361000</v>
      </c>
      <c r="C7052" s="600">
        <f t="shared" si="199"/>
        <v>-89353953</v>
      </c>
      <c r="D7052" s="3" t="s">
        <v>774</v>
      </c>
      <c r="E7052" s="2" t="b">
        <f t="shared" ca="1" si="198"/>
        <v>1</v>
      </c>
      <c r="F7052" s="2" cm="1">
        <f t="array" aca="1" ref="F7052" ca="1">IF(G7052&lt;&gt;"",INDIRECT("'"&amp;G7052&amp;"'!"&amp;H7052),"")</f>
        <v>89361000</v>
      </c>
      <c r="G7052" s="1533" t="s">
        <v>6770</v>
      </c>
      <c r="H7052" s="2" t="s">
        <v>5576</v>
      </c>
      <c r="S7052" s="8"/>
    </row>
    <row r="7053" spans="1:19" x14ac:dyDescent="0.2">
      <c r="A7053">
        <v>7048</v>
      </c>
      <c r="B7053" s="8">
        <f>'BudgetSum 2-4'!C101</f>
        <v>58180000</v>
      </c>
      <c r="C7053" s="600">
        <f t="shared" si="199"/>
        <v>-58172952</v>
      </c>
      <c r="D7053" s="3" t="s">
        <v>774</v>
      </c>
      <c r="E7053" s="2" t="b">
        <f t="shared" ca="1" si="198"/>
        <v>1</v>
      </c>
      <c r="F7053" s="2" cm="1">
        <f t="array" aca="1" ref="F7053" ca="1">IF(G7053&lt;&gt;"",INDIRECT("'"&amp;G7053&amp;"'!"&amp;H7053),"")</f>
        <v>58180000</v>
      </c>
      <c r="G7053" s="1533" t="s">
        <v>6770</v>
      </c>
      <c r="H7053" s="2" t="s">
        <v>5311</v>
      </c>
      <c r="S7053" s="8"/>
    </row>
    <row r="7054" spans="1:19" x14ac:dyDescent="0.2">
      <c r="A7054">
        <v>7049</v>
      </c>
      <c r="B7054" s="8">
        <f>'BudgetSum 2-4'!C102</f>
        <v>28558000</v>
      </c>
      <c r="C7054" s="600">
        <f t="shared" si="199"/>
        <v>-28550951</v>
      </c>
      <c r="D7054" s="3" t="s">
        <v>774</v>
      </c>
      <c r="E7054" s="2" t="b">
        <f t="shared" ca="1" si="198"/>
        <v>1</v>
      </c>
      <c r="F7054" s="2" cm="1">
        <f t="array" aca="1" ref="F7054" ca="1">IF(G7054&lt;&gt;"",INDIRECT("'"&amp;G7054&amp;"'!"&amp;H7054),"")</f>
        <v>28558000</v>
      </c>
      <c r="G7054" s="1533" t="s">
        <v>6770</v>
      </c>
      <c r="H7054" s="2" t="s">
        <v>5586</v>
      </c>
      <c r="S7054" s="8"/>
    </row>
    <row r="7055" spans="1:19" x14ac:dyDescent="0.2">
      <c r="A7055">
        <v>7050</v>
      </c>
      <c r="B7055" s="8">
        <f>'BudgetSum 2-4'!C103</f>
        <v>0</v>
      </c>
      <c r="C7055" s="600">
        <f t="shared" si="199"/>
        <v>7050</v>
      </c>
      <c r="D7055" s="3" t="s">
        <v>774</v>
      </c>
      <c r="E7055" s="2" t="b">
        <f t="shared" ca="1" si="198"/>
        <v>1</v>
      </c>
      <c r="F7055" s="2" cm="1">
        <f t="array" aca="1" ref="F7055" ca="1">IF(G7055&lt;&gt;"",INDIRECT("'"&amp;G7055&amp;"'!"&amp;H7055),"")</f>
        <v>0</v>
      </c>
      <c r="G7055" s="1533" t="s">
        <v>6770</v>
      </c>
      <c r="H7055" s="2" t="s">
        <v>5594</v>
      </c>
      <c r="S7055" s="8"/>
    </row>
    <row r="7056" spans="1:19" x14ac:dyDescent="0.2">
      <c r="A7056">
        <v>7051</v>
      </c>
      <c r="B7056" s="8">
        <f>'BudgetSum 2-4'!C104</f>
        <v>1653000</v>
      </c>
      <c r="C7056" s="600">
        <f t="shared" si="199"/>
        <v>-1645949</v>
      </c>
      <c r="D7056" s="3" t="s">
        <v>774</v>
      </c>
      <c r="E7056" s="2" t="b">
        <f t="shared" ca="1" si="198"/>
        <v>1</v>
      </c>
      <c r="F7056" s="2" cm="1">
        <f t="array" aca="1" ref="F7056" ca="1">IF(G7056&lt;&gt;"",INDIRECT("'"&amp;G7056&amp;"'!"&amp;H7056),"")</f>
        <v>1653000</v>
      </c>
      <c r="G7056" s="1533" t="s">
        <v>6770</v>
      </c>
      <c r="H7056" s="2" t="s">
        <v>5595</v>
      </c>
      <c r="S7056" s="8"/>
    </row>
    <row r="7057" spans="1:19" x14ac:dyDescent="0.2">
      <c r="A7057">
        <v>7052</v>
      </c>
      <c r="B7057" s="8">
        <f>'BudgetSum 2-4'!C105</f>
        <v>0</v>
      </c>
      <c r="C7057" s="600">
        <f t="shared" si="199"/>
        <v>7052</v>
      </c>
      <c r="D7057" s="3" t="s">
        <v>774</v>
      </c>
      <c r="E7057" s="2" t="b">
        <f t="shared" ca="1" si="198"/>
        <v>1</v>
      </c>
      <c r="F7057" s="2" cm="1">
        <f t="array" aca="1" ref="F7057" ca="1">IF(G7057&lt;&gt;"",INDIRECT("'"&amp;G7057&amp;"'!"&amp;H7057),"")</f>
        <v>0</v>
      </c>
      <c r="G7057" s="1533" t="s">
        <v>6770</v>
      </c>
      <c r="H7057" s="2" t="s">
        <v>6129</v>
      </c>
      <c r="S7057" s="8"/>
    </row>
    <row r="7058" spans="1:19" x14ac:dyDescent="0.2">
      <c r="A7058">
        <v>7053</v>
      </c>
      <c r="B7058" s="8">
        <f>'BudgetSum 2-4'!C106</f>
        <v>0</v>
      </c>
      <c r="C7058" s="600">
        <f t="shared" si="199"/>
        <v>7053</v>
      </c>
      <c r="D7058" s="3" t="s">
        <v>774</v>
      </c>
      <c r="E7058" s="2" t="b">
        <f t="shared" ca="1" si="198"/>
        <v>1</v>
      </c>
      <c r="F7058" s="2" cm="1">
        <f t="array" aca="1" ref="F7058" ca="1">IF(G7058&lt;&gt;"",INDIRECT("'"&amp;G7058&amp;"'!"&amp;H7058),"")</f>
        <v>0</v>
      </c>
      <c r="G7058" s="1533" t="s">
        <v>6770</v>
      </c>
      <c r="H7058" s="2" t="s">
        <v>5244</v>
      </c>
      <c r="S7058" s="8"/>
    </row>
    <row r="7059" spans="1:19" x14ac:dyDescent="0.2">
      <c r="A7059">
        <v>7054</v>
      </c>
      <c r="B7059" s="8">
        <f>'BudgetSum 2-4'!C107</f>
        <v>88391000</v>
      </c>
      <c r="C7059" s="600">
        <f t="shared" si="199"/>
        <v>-88383946</v>
      </c>
      <c r="D7059" s="3" t="s">
        <v>774</v>
      </c>
      <c r="E7059" s="2" t="b">
        <f t="shared" ca="1" si="198"/>
        <v>1</v>
      </c>
      <c r="F7059" s="2" cm="1">
        <f t="array" aca="1" ref="F7059" ca="1">IF(G7059&lt;&gt;"",INDIRECT("'"&amp;G7059&amp;"'!"&amp;H7059),"")</f>
        <v>88391000</v>
      </c>
      <c r="G7059" s="1533" t="s">
        <v>6770</v>
      </c>
      <c r="H7059" s="2" t="s">
        <v>5312</v>
      </c>
      <c r="S7059" s="8"/>
    </row>
    <row r="7060" spans="1:19" x14ac:dyDescent="0.2">
      <c r="A7060">
        <v>7055</v>
      </c>
      <c r="B7060" s="8">
        <f>'BudgetSum 2-4'!C108</f>
        <v>0</v>
      </c>
      <c r="C7060" s="600">
        <f t="shared" si="199"/>
        <v>7055</v>
      </c>
      <c r="D7060" s="3" t="s">
        <v>774</v>
      </c>
      <c r="E7060" s="2" t="b">
        <f t="shared" ca="1" si="198"/>
        <v>1</v>
      </c>
      <c r="F7060" s="2" cm="1">
        <f t="array" aca="1" ref="F7060" ca="1">IF(G7060&lt;&gt;"",INDIRECT("'"&amp;G7060&amp;"'!"&amp;H7060),"")</f>
        <v>0</v>
      </c>
      <c r="G7060" s="1533" t="s">
        <v>6770</v>
      </c>
      <c r="H7060" s="2" t="s">
        <v>5313</v>
      </c>
      <c r="S7060" s="8"/>
    </row>
    <row r="7061" spans="1:19" x14ac:dyDescent="0.2">
      <c r="A7061">
        <v>7056</v>
      </c>
      <c r="B7061" s="8">
        <f>'BudgetSum 2-4'!C109</f>
        <v>88391000</v>
      </c>
      <c r="C7061" s="600">
        <f t="shared" si="199"/>
        <v>-88383944</v>
      </c>
      <c r="D7061" s="3" t="s">
        <v>774</v>
      </c>
      <c r="E7061" s="2" t="b">
        <f t="shared" ca="1" si="198"/>
        <v>1</v>
      </c>
      <c r="F7061" s="2" cm="1">
        <f t="array" aca="1" ref="F7061" ca="1">IF(G7061&lt;&gt;"",INDIRECT("'"&amp;G7061&amp;"'!"&amp;H7061),"")</f>
        <v>88391000</v>
      </c>
      <c r="G7061" s="1533" t="s">
        <v>6770</v>
      </c>
      <c r="H7061" s="2" t="s">
        <v>5314</v>
      </c>
      <c r="S7061" s="8"/>
    </row>
    <row r="7062" spans="1:19" x14ac:dyDescent="0.2">
      <c r="A7062">
        <v>7057</v>
      </c>
      <c r="B7062" s="8">
        <f>'BudgetSum 2-4'!C110</f>
        <v>970000</v>
      </c>
      <c r="C7062" s="600">
        <f t="shared" si="199"/>
        <v>-962943</v>
      </c>
      <c r="D7062" s="3" t="s">
        <v>774</v>
      </c>
      <c r="E7062" s="2" t="b">
        <f t="shared" ca="1" si="198"/>
        <v>1</v>
      </c>
      <c r="F7062" s="2" cm="1">
        <f t="array" aca="1" ref="F7062" ca="1">IF(G7062&lt;&gt;"",INDIRECT("'"&amp;G7062&amp;"'!"&amp;H7062),"")</f>
        <v>970000</v>
      </c>
      <c r="G7062" s="1533" t="s">
        <v>6770</v>
      </c>
      <c r="H7062" s="2" t="s">
        <v>5315</v>
      </c>
      <c r="S7062" s="8"/>
    </row>
    <row r="7063" spans="1:19" x14ac:dyDescent="0.2">
      <c r="A7063">
        <v>7058</v>
      </c>
      <c r="B7063" s="8">
        <f>'BudgetSum 2-4'!C113</f>
        <v>0</v>
      </c>
      <c r="C7063" s="600">
        <f t="shared" si="199"/>
        <v>7058</v>
      </c>
      <c r="D7063" s="3" t="s">
        <v>774</v>
      </c>
      <c r="E7063" s="2" t="b">
        <f t="shared" ca="1" si="198"/>
        <v>1</v>
      </c>
      <c r="F7063" s="2" cm="1">
        <f t="array" aca="1" ref="F7063" ca="1">IF(G7063&lt;&gt;"",INDIRECT("'"&amp;G7063&amp;"'!"&amp;H7063),"")</f>
        <v>0</v>
      </c>
      <c r="G7063" s="1533" t="s">
        <v>6770</v>
      </c>
      <c r="H7063" s="2" t="s">
        <v>6130</v>
      </c>
      <c r="S7063" s="8"/>
    </row>
    <row r="7064" spans="1:19" x14ac:dyDescent="0.2">
      <c r="A7064">
        <v>7059</v>
      </c>
      <c r="B7064" s="8">
        <f>'BudgetSum 2-4'!C116</f>
        <v>970000</v>
      </c>
      <c r="C7064" s="600">
        <f t="shared" si="199"/>
        <v>-962941</v>
      </c>
      <c r="D7064" s="3" t="s">
        <v>774</v>
      </c>
      <c r="E7064" s="2" t="b">
        <f t="shared" ca="1" si="198"/>
        <v>1</v>
      </c>
      <c r="F7064" s="2" cm="1">
        <f t="array" aca="1" ref="F7064" ca="1">IF(G7064&lt;&gt;"",INDIRECT("'"&amp;G7064&amp;"'!"&amp;H7064),"")</f>
        <v>970000</v>
      </c>
      <c r="G7064" s="1533" t="s">
        <v>6770</v>
      </c>
      <c r="H7064" s="2" t="s">
        <v>4380</v>
      </c>
      <c r="S7064" s="8"/>
    </row>
    <row r="7065" spans="1:19" x14ac:dyDescent="0.2">
      <c r="A7065">
        <v>7060</v>
      </c>
      <c r="B7065" s="8">
        <f>'BudgetSum 2-4'!C117</f>
        <v>-970000</v>
      </c>
      <c r="C7065" s="600">
        <f t="shared" si="199"/>
        <v>977060</v>
      </c>
      <c r="D7065" s="3" t="s">
        <v>774</v>
      </c>
      <c r="E7065" s="2" t="b">
        <f t="shared" ca="1" si="198"/>
        <v>1</v>
      </c>
      <c r="F7065" s="2" cm="1">
        <f t="array" aca="1" ref="F7065" ca="1">IF(G7065&lt;&gt;"",INDIRECT("'"&amp;G7065&amp;"'!"&amp;H7065),"")</f>
        <v>-970000</v>
      </c>
      <c r="G7065" s="1533" t="s">
        <v>6770</v>
      </c>
      <c r="H7065" s="2" t="s">
        <v>5319</v>
      </c>
      <c r="S7065" s="8"/>
    </row>
    <row r="7066" spans="1:19" x14ac:dyDescent="0.2">
      <c r="A7066">
        <v>7061</v>
      </c>
      <c r="B7066" s="8">
        <f>'BudgetSum 2-4'!C118</f>
        <v>35526057</v>
      </c>
      <c r="C7066" s="600">
        <f t="shared" si="199"/>
        <v>-35518996</v>
      </c>
      <c r="D7066" s="3" t="s">
        <v>774</v>
      </c>
      <c r="E7066" s="2" t="b">
        <f t="shared" ca="1" si="198"/>
        <v>1</v>
      </c>
      <c r="F7066" s="2" cm="1">
        <f t="array" aca="1" ref="F7066" ca="1">IF(G7066&lt;&gt;"",INDIRECT("'"&amp;G7066&amp;"'!"&amp;H7066),"")</f>
        <v>35526057</v>
      </c>
      <c r="G7066" s="1533" t="s">
        <v>6770</v>
      </c>
      <c r="H7066" s="2" t="s">
        <v>6131</v>
      </c>
      <c r="S7066" s="8"/>
    </row>
    <row r="7067" spans="1:19" x14ac:dyDescent="0.2">
      <c r="A7067">
        <v>7062</v>
      </c>
      <c r="B7067" s="8">
        <f>'BudgetSum 2-4'!D91</f>
        <v>3096275</v>
      </c>
      <c r="C7067" s="600">
        <f t="shared" si="199"/>
        <v>-3089213</v>
      </c>
      <c r="D7067" s="3" t="s">
        <v>774</v>
      </c>
      <c r="E7067" s="2" t="b">
        <f t="shared" ca="1" si="198"/>
        <v>1</v>
      </c>
      <c r="F7067" s="2" cm="1">
        <f t="array" aca="1" ref="F7067" ca="1">IF(G7067&lt;&gt;"",INDIRECT("'"&amp;G7067&amp;"'!"&amp;H7067),"")</f>
        <v>3096275</v>
      </c>
      <c r="G7067" s="1533" t="s">
        <v>6770</v>
      </c>
      <c r="H7067" s="2" t="s">
        <v>6132</v>
      </c>
      <c r="S7067" s="8"/>
    </row>
    <row r="7068" spans="1:19" x14ac:dyDescent="0.2">
      <c r="A7068">
        <v>7063</v>
      </c>
      <c r="B7068" s="8">
        <f>'BudgetSum 2-4'!D93</f>
        <v>9200000</v>
      </c>
      <c r="C7068" s="600">
        <f t="shared" si="199"/>
        <v>-9192937</v>
      </c>
      <c r="D7068" s="3" t="s">
        <v>774</v>
      </c>
      <c r="E7068" s="2" t="b">
        <f t="shared" ca="1" si="198"/>
        <v>1</v>
      </c>
      <c r="F7068" s="2" cm="1">
        <f t="array" aca="1" ref="F7068" ca="1">IF(G7068&lt;&gt;"",INDIRECT("'"&amp;G7068&amp;"'!"&amp;H7068),"")</f>
        <v>9200000</v>
      </c>
      <c r="G7068" s="1533" t="s">
        <v>6770</v>
      </c>
      <c r="H7068" s="2" t="s">
        <v>6133</v>
      </c>
      <c r="S7068" s="8"/>
    </row>
    <row r="7069" spans="1:19" x14ac:dyDescent="0.2">
      <c r="A7069">
        <v>7064</v>
      </c>
      <c r="B7069" s="8">
        <f>'BudgetSum 2-4'!D94</f>
        <v>0</v>
      </c>
      <c r="C7069" s="600">
        <f t="shared" si="199"/>
        <v>7064</v>
      </c>
      <c r="D7069" s="3" t="s">
        <v>774</v>
      </c>
      <c r="E7069" s="2" t="b">
        <f t="shared" ca="1" si="198"/>
        <v>1</v>
      </c>
      <c r="F7069" s="2" cm="1">
        <f t="array" aca="1" ref="F7069" ca="1">IF(G7069&lt;&gt;"",INDIRECT("'"&amp;G7069&amp;"'!"&amp;H7069),"")</f>
        <v>0</v>
      </c>
      <c r="G7069" s="1533" t="s">
        <v>6770</v>
      </c>
      <c r="H7069" s="2" t="s">
        <v>6134</v>
      </c>
      <c r="S7069" s="8"/>
    </row>
    <row r="7070" spans="1:19" x14ac:dyDescent="0.2">
      <c r="A7070">
        <v>7065</v>
      </c>
      <c r="B7070" s="8">
        <f>'BudgetSum 2-4'!D95</f>
        <v>0</v>
      </c>
      <c r="C7070" s="600">
        <f t="shared" si="199"/>
        <v>7065</v>
      </c>
      <c r="D7070" s="3" t="s">
        <v>774</v>
      </c>
      <c r="E7070" s="2" t="b">
        <f t="shared" ca="1" si="198"/>
        <v>1</v>
      </c>
      <c r="F7070" s="2" cm="1">
        <f t="array" aca="1" ref="F7070" ca="1">IF(G7070&lt;&gt;"",INDIRECT("'"&amp;G7070&amp;"'!"&amp;H7070),"")</f>
        <v>0</v>
      </c>
      <c r="G7070" s="1533" t="s">
        <v>6770</v>
      </c>
      <c r="H7070" s="2" t="s">
        <v>6135</v>
      </c>
      <c r="S7070" s="8"/>
    </row>
    <row r="7071" spans="1:19" x14ac:dyDescent="0.2">
      <c r="A7071">
        <v>7066</v>
      </c>
      <c r="B7071" s="8">
        <f>'BudgetSum 2-4'!D96</f>
        <v>0</v>
      </c>
      <c r="C7071" s="600">
        <f t="shared" si="199"/>
        <v>7066</v>
      </c>
      <c r="D7071" s="3" t="s">
        <v>774</v>
      </c>
      <c r="E7071" s="2" t="b">
        <f t="shared" ca="1" si="198"/>
        <v>1</v>
      </c>
      <c r="F7071" s="2" cm="1">
        <f t="array" aca="1" ref="F7071" ca="1">IF(G7071&lt;&gt;"",INDIRECT("'"&amp;G7071&amp;"'!"&amp;H7071),"")</f>
        <v>0</v>
      </c>
      <c r="G7071" s="1533" t="s">
        <v>6770</v>
      </c>
      <c r="H7071" s="2" t="s">
        <v>6136</v>
      </c>
      <c r="S7071" s="8"/>
    </row>
    <row r="7072" spans="1:19" x14ac:dyDescent="0.2">
      <c r="A7072">
        <v>7067</v>
      </c>
      <c r="B7072" s="8">
        <f>'BudgetSum 2-4'!D97</f>
        <v>9200000</v>
      </c>
      <c r="C7072" s="600">
        <f t="shared" si="199"/>
        <v>-9192933</v>
      </c>
      <c r="D7072" s="3" t="s">
        <v>774</v>
      </c>
      <c r="E7072" s="2" t="b">
        <f t="shared" ca="1" si="198"/>
        <v>1</v>
      </c>
      <c r="F7072" s="2" cm="1">
        <f t="array" aca="1" ref="F7072" ca="1">IF(G7072&lt;&gt;"",INDIRECT("'"&amp;G7072&amp;"'!"&amp;H7072),"")</f>
        <v>9200000</v>
      </c>
      <c r="G7072" s="1533" t="s">
        <v>6770</v>
      </c>
      <c r="H7072" s="2" t="s">
        <v>5372</v>
      </c>
      <c r="S7072" s="8"/>
    </row>
    <row r="7073" spans="1:19" x14ac:dyDescent="0.2">
      <c r="A7073">
        <v>7068</v>
      </c>
      <c r="B7073" s="8">
        <f>'BudgetSum 2-4'!D98</f>
        <v>0</v>
      </c>
      <c r="C7073" s="600">
        <f t="shared" si="199"/>
        <v>7068</v>
      </c>
      <c r="D7073" s="3" t="s">
        <v>774</v>
      </c>
      <c r="E7073" s="2" t="b">
        <f t="shared" ca="1" si="198"/>
        <v>1</v>
      </c>
      <c r="F7073" s="2" cm="1">
        <f t="array" aca="1" ref="F7073" ca="1">IF(G7073&lt;&gt;"",INDIRECT("'"&amp;G7073&amp;"'!"&amp;H7073),"")</f>
        <v>0</v>
      </c>
      <c r="G7073" s="1533" t="s">
        <v>6770</v>
      </c>
      <c r="H7073" s="2" t="s">
        <v>5373</v>
      </c>
      <c r="S7073" s="8"/>
    </row>
    <row r="7074" spans="1:19" x14ac:dyDescent="0.2">
      <c r="A7074">
        <v>7069</v>
      </c>
      <c r="B7074" s="8">
        <f>'BudgetSum 2-4'!D99</f>
        <v>9200000</v>
      </c>
      <c r="C7074" s="600">
        <f t="shared" si="199"/>
        <v>-9192931</v>
      </c>
      <c r="D7074" s="3" t="s">
        <v>774</v>
      </c>
      <c r="E7074" s="2" t="b">
        <f t="shared" ca="1" si="198"/>
        <v>1</v>
      </c>
      <c r="F7074" s="2" cm="1">
        <f t="array" aca="1" ref="F7074" ca="1">IF(G7074&lt;&gt;"",INDIRECT("'"&amp;G7074&amp;"'!"&amp;H7074),"")</f>
        <v>9200000</v>
      </c>
      <c r="G7074" s="1533" t="s">
        <v>6770</v>
      </c>
      <c r="H7074" s="2" t="s">
        <v>5577</v>
      </c>
      <c r="S7074" s="8"/>
    </row>
    <row r="7075" spans="1:19" x14ac:dyDescent="0.2">
      <c r="A7075">
        <v>7070</v>
      </c>
      <c r="B7075" s="8">
        <f>'BudgetSum 2-4'!D102</f>
        <v>9147500</v>
      </c>
      <c r="C7075" s="600">
        <f t="shared" si="199"/>
        <v>-9140430</v>
      </c>
      <c r="D7075" s="3" t="s">
        <v>774</v>
      </c>
      <c r="E7075" s="2" t="b">
        <f t="shared" ca="1" si="198"/>
        <v>1</v>
      </c>
      <c r="F7075" s="2" cm="1">
        <f t="array" aca="1" ref="F7075" ca="1">IF(G7075&lt;&gt;"",INDIRECT("'"&amp;G7075&amp;"'!"&amp;H7075),"")</f>
        <v>9147500</v>
      </c>
      <c r="G7075" s="1533" t="s">
        <v>6770</v>
      </c>
      <c r="H7075" s="2" t="s">
        <v>5587</v>
      </c>
      <c r="S7075" s="8"/>
    </row>
    <row r="7076" spans="1:19" x14ac:dyDescent="0.2">
      <c r="A7076">
        <v>7071</v>
      </c>
      <c r="B7076" s="8">
        <f>'BudgetSum 2-4'!D103</f>
        <v>52500</v>
      </c>
      <c r="C7076" s="600">
        <f t="shared" si="199"/>
        <v>-45429</v>
      </c>
      <c r="D7076" s="3" t="s">
        <v>774</v>
      </c>
      <c r="E7076" s="2" t="b">
        <f t="shared" ca="1" si="198"/>
        <v>1</v>
      </c>
      <c r="F7076" s="2" cm="1">
        <f t="array" aca="1" ref="F7076" ca="1">IF(G7076&lt;&gt;"",INDIRECT("'"&amp;G7076&amp;"'!"&amp;H7076),"")</f>
        <v>52500</v>
      </c>
      <c r="G7076" s="1533" t="s">
        <v>6770</v>
      </c>
      <c r="H7076" s="2" t="s">
        <v>6137</v>
      </c>
      <c r="S7076" s="8"/>
    </row>
    <row r="7077" spans="1:19" x14ac:dyDescent="0.2">
      <c r="A7077">
        <v>7072</v>
      </c>
      <c r="B7077" s="8">
        <f>'BudgetSum 2-4'!D104</f>
        <v>0</v>
      </c>
      <c r="C7077" s="600">
        <f t="shared" si="199"/>
        <v>7072</v>
      </c>
      <c r="D7077" s="3" t="s">
        <v>774</v>
      </c>
      <c r="E7077" s="2" t="b">
        <f t="shared" ca="1" si="198"/>
        <v>1</v>
      </c>
      <c r="F7077" s="2" cm="1">
        <f t="array" aca="1" ref="F7077" ca="1">IF(G7077&lt;&gt;"",INDIRECT("'"&amp;G7077&amp;"'!"&amp;H7077),"")</f>
        <v>0</v>
      </c>
      <c r="G7077" s="1533" t="s">
        <v>6770</v>
      </c>
      <c r="H7077" s="2" t="s">
        <v>5596</v>
      </c>
      <c r="S7077" s="8"/>
    </row>
    <row r="7078" spans="1:19" x14ac:dyDescent="0.2">
      <c r="A7078">
        <v>7073</v>
      </c>
      <c r="B7078" s="8">
        <f>'BudgetSum 2-4'!D105</f>
        <v>0</v>
      </c>
      <c r="C7078" s="600">
        <f t="shared" si="199"/>
        <v>7073</v>
      </c>
      <c r="D7078" s="3" t="s">
        <v>774</v>
      </c>
      <c r="E7078" s="2" t="b">
        <f t="shared" ca="1" si="198"/>
        <v>1</v>
      </c>
      <c r="F7078" s="2" cm="1">
        <f t="array" aca="1" ref="F7078" ca="1">IF(G7078&lt;&gt;"",INDIRECT("'"&amp;G7078&amp;"'!"&amp;H7078),"")</f>
        <v>0</v>
      </c>
      <c r="G7078" s="1533" t="s">
        <v>6770</v>
      </c>
      <c r="H7078" s="2" t="s">
        <v>6138</v>
      </c>
      <c r="S7078" s="8"/>
    </row>
    <row r="7079" spans="1:19" x14ac:dyDescent="0.2">
      <c r="A7079">
        <v>7074</v>
      </c>
      <c r="B7079" s="8">
        <f>'BudgetSum 2-4'!D106</f>
        <v>0</v>
      </c>
      <c r="C7079" s="600">
        <f t="shared" si="199"/>
        <v>7074</v>
      </c>
      <c r="D7079" s="3" t="s">
        <v>774</v>
      </c>
      <c r="E7079" s="2" t="b">
        <f t="shared" ca="1" si="198"/>
        <v>1</v>
      </c>
      <c r="F7079" s="2" cm="1">
        <f t="array" aca="1" ref="F7079" ca="1">IF(G7079&lt;&gt;"",INDIRECT("'"&amp;G7079&amp;"'!"&amp;H7079),"")</f>
        <v>0</v>
      </c>
      <c r="G7079" s="1533" t="s">
        <v>6770</v>
      </c>
      <c r="H7079" s="2" t="s">
        <v>5376</v>
      </c>
      <c r="S7079" s="8"/>
    </row>
    <row r="7080" spans="1:19" x14ac:dyDescent="0.2">
      <c r="A7080">
        <v>7075</v>
      </c>
      <c r="B7080" s="8">
        <f>'BudgetSum 2-4'!D107</f>
        <v>9200000</v>
      </c>
      <c r="C7080" s="600">
        <f t="shared" si="199"/>
        <v>-9192925</v>
      </c>
      <c r="D7080" s="3" t="s">
        <v>774</v>
      </c>
      <c r="E7080" s="2" t="b">
        <f t="shared" ca="1" si="198"/>
        <v>1</v>
      </c>
      <c r="F7080" s="2" cm="1">
        <f t="array" aca="1" ref="F7080" ca="1">IF(G7080&lt;&gt;"",INDIRECT("'"&amp;G7080&amp;"'!"&amp;H7080),"")</f>
        <v>9200000</v>
      </c>
      <c r="G7080" s="1533" t="s">
        <v>6770</v>
      </c>
      <c r="H7080" s="2" t="s">
        <v>6139</v>
      </c>
      <c r="S7080" s="8"/>
    </row>
    <row r="7081" spans="1:19" x14ac:dyDescent="0.2">
      <c r="A7081">
        <v>7076</v>
      </c>
      <c r="B7081" s="8">
        <f>'BudgetSum 2-4'!D108</f>
        <v>0</v>
      </c>
      <c r="C7081" s="600">
        <f t="shared" si="199"/>
        <v>7076</v>
      </c>
      <c r="D7081" s="3" t="s">
        <v>774</v>
      </c>
      <c r="E7081" s="2" t="b">
        <f t="shared" ca="1" si="198"/>
        <v>1</v>
      </c>
      <c r="F7081" s="2" cm="1">
        <f t="array" aca="1" ref="F7081" ca="1">IF(G7081&lt;&gt;"",INDIRECT("'"&amp;G7081&amp;"'!"&amp;H7081),"")</f>
        <v>0</v>
      </c>
      <c r="G7081" s="1533" t="s">
        <v>6770</v>
      </c>
      <c r="H7081" s="2" t="s">
        <v>5602</v>
      </c>
      <c r="S7081" s="8"/>
    </row>
    <row r="7082" spans="1:19" x14ac:dyDescent="0.2">
      <c r="A7082">
        <v>7077</v>
      </c>
      <c r="B7082" s="8">
        <f>'BudgetSum 2-4'!D109</f>
        <v>9200000</v>
      </c>
      <c r="C7082" s="600">
        <f t="shared" si="199"/>
        <v>-9192923</v>
      </c>
      <c r="D7082" s="3" t="s">
        <v>774</v>
      </c>
      <c r="E7082" s="2" t="b">
        <f t="shared" ca="1" si="198"/>
        <v>1</v>
      </c>
      <c r="F7082" s="2" cm="1">
        <f t="array" aca="1" ref="F7082" ca="1">IF(G7082&lt;&gt;"",INDIRECT("'"&amp;G7082&amp;"'!"&amp;H7082),"")</f>
        <v>9200000</v>
      </c>
      <c r="G7082" s="1533" t="s">
        <v>6770</v>
      </c>
      <c r="H7082" s="2" t="s">
        <v>5377</v>
      </c>
      <c r="S7082" s="8"/>
    </row>
    <row r="7083" spans="1:19" x14ac:dyDescent="0.2">
      <c r="A7083">
        <v>7078</v>
      </c>
      <c r="B7083" s="8">
        <f>'BudgetSum 2-4'!D110</f>
        <v>0</v>
      </c>
      <c r="C7083" s="600">
        <f t="shared" si="199"/>
        <v>7078</v>
      </c>
      <c r="D7083" s="3" t="s">
        <v>774</v>
      </c>
      <c r="E7083" s="2" t="b">
        <f t="shared" ca="1" si="198"/>
        <v>1</v>
      </c>
      <c r="F7083" s="2" cm="1">
        <f t="array" aca="1" ref="F7083" ca="1">IF(G7083&lt;&gt;"",INDIRECT("'"&amp;G7083&amp;"'!"&amp;H7083),"")</f>
        <v>0</v>
      </c>
      <c r="G7083" s="1533" t="s">
        <v>6770</v>
      </c>
      <c r="H7083" s="2" t="s">
        <v>5378</v>
      </c>
      <c r="S7083" s="8"/>
    </row>
    <row r="7084" spans="1:19" x14ac:dyDescent="0.2">
      <c r="A7084">
        <v>7079</v>
      </c>
      <c r="B7084" s="8">
        <f>'BudgetSum 2-4'!D113</f>
        <v>0</v>
      </c>
      <c r="C7084" s="600">
        <f t="shared" si="199"/>
        <v>7079</v>
      </c>
      <c r="D7084" s="3" t="s">
        <v>774</v>
      </c>
      <c r="E7084" s="2" t="b">
        <f t="shared" ca="1" si="198"/>
        <v>1</v>
      </c>
      <c r="F7084" s="2" cm="1">
        <f t="array" aca="1" ref="F7084" ca="1">IF(G7084&lt;&gt;"",INDIRECT("'"&amp;G7084&amp;"'!"&amp;H7084),"")</f>
        <v>0</v>
      </c>
      <c r="G7084" s="1533" t="s">
        <v>6770</v>
      </c>
      <c r="H7084" s="2" t="s">
        <v>6140</v>
      </c>
      <c r="S7084" s="8"/>
    </row>
    <row r="7085" spans="1:19" x14ac:dyDescent="0.2">
      <c r="A7085">
        <v>7080</v>
      </c>
      <c r="B7085" s="8">
        <f>'BudgetSum 2-4'!D116</f>
        <v>0</v>
      </c>
      <c r="C7085" s="600">
        <f t="shared" si="199"/>
        <v>7080</v>
      </c>
      <c r="D7085" s="3" t="s">
        <v>774</v>
      </c>
      <c r="E7085" s="2" t="b">
        <f t="shared" ca="1" si="198"/>
        <v>1</v>
      </c>
      <c r="F7085" s="2" cm="1">
        <f t="array" aca="1" ref="F7085" ca="1">IF(G7085&lt;&gt;"",INDIRECT("'"&amp;G7085&amp;"'!"&amp;H7085),"")</f>
        <v>0</v>
      </c>
      <c r="G7085" s="1533" t="s">
        <v>6770</v>
      </c>
      <c r="H7085" s="2" t="s">
        <v>4417</v>
      </c>
      <c r="S7085" s="8"/>
    </row>
    <row r="7086" spans="1:19" x14ac:dyDescent="0.2">
      <c r="A7086">
        <v>7081</v>
      </c>
      <c r="B7086" s="8">
        <f>'BudgetSum 2-4'!D117</f>
        <v>0</v>
      </c>
      <c r="C7086" s="600">
        <f t="shared" si="199"/>
        <v>7081</v>
      </c>
      <c r="D7086" s="3" t="s">
        <v>774</v>
      </c>
      <c r="E7086" s="2" t="b">
        <f t="shared" ca="1" si="198"/>
        <v>1</v>
      </c>
      <c r="F7086" s="2" cm="1">
        <f t="array" aca="1" ref="F7086" ca="1">IF(G7086&lt;&gt;"",INDIRECT("'"&amp;G7086&amp;"'!"&amp;H7086),"")</f>
        <v>0</v>
      </c>
      <c r="G7086" s="1533" t="s">
        <v>6770</v>
      </c>
      <c r="H7086" s="2" t="s">
        <v>5382</v>
      </c>
      <c r="S7086" s="8"/>
    </row>
    <row r="7087" spans="1:19" x14ac:dyDescent="0.2">
      <c r="A7087">
        <v>7082</v>
      </c>
      <c r="B7087" s="8">
        <f>'BudgetSum 2-4'!D118</f>
        <v>3096275</v>
      </c>
      <c r="C7087" s="600">
        <f t="shared" si="199"/>
        <v>-3089193</v>
      </c>
      <c r="D7087" s="3" t="s">
        <v>774</v>
      </c>
      <c r="E7087" s="2" t="b">
        <f t="shared" ca="1" si="198"/>
        <v>1</v>
      </c>
      <c r="F7087" s="2" cm="1">
        <f t="array" aca="1" ref="F7087" ca="1">IF(G7087&lt;&gt;"",INDIRECT("'"&amp;G7087&amp;"'!"&amp;H7087),"")</f>
        <v>3096275</v>
      </c>
      <c r="G7087" s="1533" t="s">
        <v>6770</v>
      </c>
      <c r="H7087" s="2" t="s">
        <v>6141</v>
      </c>
      <c r="S7087" s="8"/>
    </row>
    <row r="7088" spans="1:19" x14ac:dyDescent="0.2">
      <c r="A7088">
        <v>7083</v>
      </c>
      <c r="B7088" s="8">
        <f>'BudgetSum 2-4'!E91</f>
        <v>718960</v>
      </c>
      <c r="C7088" s="600">
        <f t="shared" si="199"/>
        <v>-711877</v>
      </c>
      <c r="D7088" s="3" t="s">
        <v>774</v>
      </c>
      <c r="E7088" s="2" t="b">
        <f t="shared" ca="1" si="198"/>
        <v>1</v>
      </c>
      <c r="F7088" s="2" cm="1">
        <f t="array" aca="1" ref="F7088" ca="1">IF(G7088&lt;&gt;"",INDIRECT("'"&amp;G7088&amp;"'!"&amp;H7088),"")</f>
        <v>718960</v>
      </c>
      <c r="G7088" s="1533" t="s">
        <v>6770</v>
      </c>
      <c r="H7088" s="2" t="s">
        <v>6142</v>
      </c>
      <c r="S7088" s="8"/>
    </row>
    <row r="7089" spans="1:19" x14ac:dyDescent="0.2">
      <c r="A7089">
        <v>7084</v>
      </c>
      <c r="B7089" s="8">
        <f>'BudgetSum 2-4'!E93</f>
        <v>3151000</v>
      </c>
      <c r="C7089" s="600">
        <f t="shared" si="199"/>
        <v>-3143916</v>
      </c>
      <c r="D7089" s="3" t="s">
        <v>774</v>
      </c>
      <c r="E7089" s="2" t="b">
        <f t="shared" ca="1" si="198"/>
        <v>1</v>
      </c>
      <c r="F7089" s="2" cm="1">
        <f t="array" aca="1" ref="F7089" ca="1">IF(G7089&lt;&gt;"",INDIRECT("'"&amp;G7089&amp;"'!"&amp;H7089),"")</f>
        <v>3151000</v>
      </c>
      <c r="G7089" s="1533" t="s">
        <v>6770</v>
      </c>
      <c r="H7089" s="2" t="s">
        <v>6143</v>
      </c>
      <c r="S7089" s="8"/>
    </row>
    <row r="7090" spans="1:19" x14ac:dyDescent="0.2">
      <c r="A7090">
        <v>7085</v>
      </c>
      <c r="B7090" s="8">
        <f>'BudgetSum 2-4'!E95</f>
        <v>0</v>
      </c>
      <c r="C7090" s="600">
        <f t="shared" si="199"/>
        <v>7085</v>
      </c>
      <c r="D7090" s="3" t="s">
        <v>774</v>
      </c>
      <c r="E7090" s="2" t="b">
        <f t="shared" ca="1" si="198"/>
        <v>1</v>
      </c>
      <c r="F7090" s="2" cm="1">
        <f t="array" aca="1" ref="F7090" ca="1">IF(G7090&lt;&gt;"",INDIRECT("'"&amp;G7090&amp;"'!"&amp;H7090),"")</f>
        <v>0</v>
      </c>
      <c r="G7090" s="1533" t="s">
        <v>6770</v>
      </c>
      <c r="H7090" s="2" t="s">
        <v>6144</v>
      </c>
      <c r="S7090" s="8"/>
    </row>
    <row r="7091" spans="1:19" x14ac:dyDescent="0.2">
      <c r="A7091">
        <v>7086</v>
      </c>
      <c r="B7091" s="8">
        <f>'BudgetSum 2-4'!E96</f>
        <v>0</v>
      </c>
      <c r="C7091" s="600">
        <f t="shared" si="199"/>
        <v>7086</v>
      </c>
      <c r="D7091" s="3" t="s">
        <v>774</v>
      </c>
      <c r="E7091" s="2" t="b">
        <f t="shared" ca="1" si="198"/>
        <v>1</v>
      </c>
      <c r="F7091" s="2" cm="1">
        <f t="array" aca="1" ref="F7091" ca="1">IF(G7091&lt;&gt;"",INDIRECT("'"&amp;G7091&amp;"'!"&amp;H7091),"")</f>
        <v>0</v>
      </c>
      <c r="G7091" s="1533" t="s">
        <v>6770</v>
      </c>
      <c r="H7091" s="2" t="s">
        <v>6145</v>
      </c>
      <c r="S7091" s="8"/>
    </row>
    <row r="7092" spans="1:19" x14ac:dyDescent="0.2">
      <c r="A7092">
        <v>7087</v>
      </c>
      <c r="B7092" s="8">
        <f>'BudgetSum 2-4'!E97</f>
        <v>3151000</v>
      </c>
      <c r="C7092" s="600">
        <f t="shared" si="199"/>
        <v>-3143913</v>
      </c>
      <c r="D7092" s="3" t="s">
        <v>774</v>
      </c>
      <c r="E7092" s="2" t="b">
        <f t="shared" ca="1" si="198"/>
        <v>1</v>
      </c>
      <c r="F7092" s="2" cm="1">
        <f t="array" aca="1" ref="F7092" ca="1">IF(G7092&lt;&gt;"",INDIRECT("'"&amp;G7092&amp;"'!"&amp;H7092),"")</f>
        <v>3151000</v>
      </c>
      <c r="G7092" s="1533" t="s">
        <v>6770</v>
      </c>
      <c r="H7092" s="2" t="s">
        <v>6146</v>
      </c>
      <c r="S7092" s="8"/>
    </row>
    <row r="7093" spans="1:19" x14ac:dyDescent="0.2">
      <c r="A7093">
        <v>7088</v>
      </c>
      <c r="B7093" s="8">
        <f>'BudgetSum 2-4'!E98</f>
        <v>0</v>
      </c>
      <c r="C7093" s="600">
        <f t="shared" si="199"/>
        <v>7088</v>
      </c>
      <c r="D7093" s="3" t="s">
        <v>774</v>
      </c>
      <c r="E7093" s="2" t="b">
        <f t="shared" ca="1" si="198"/>
        <v>1</v>
      </c>
      <c r="F7093" s="2" cm="1">
        <f t="array" aca="1" ref="F7093" ca="1">IF(G7093&lt;&gt;"",INDIRECT("'"&amp;G7093&amp;"'!"&amp;H7093),"")</f>
        <v>0</v>
      </c>
      <c r="G7093" s="1533" t="s">
        <v>6770</v>
      </c>
      <c r="H7093" s="2" t="s">
        <v>5413</v>
      </c>
      <c r="S7093" s="8"/>
    </row>
    <row r="7094" spans="1:19" x14ac:dyDescent="0.2">
      <c r="A7094">
        <v>7089</v>
      </c>
      <c r="B7094" s="8">
        <f>'BudgetSum 2-4'!E99</f>
        <v>3151000</v>
      </c>
      <c r="C7094" s="600">
        <f t="shared" si="199"/>
        <v>-3143911</v>
      </c>
      <c r="D7094" s="3" t="s">
        <v>774</v>
      </c>
      <c r="E7094" s="2" t="b">
        <f t="shared" ca="1" si="198"/>
        <v>1</v>
      </c>
      <c r="F7094" s="2" cm="1">
        <f t="array" aca="1" ref="F7094" ca="1">IF(G7094&lt;&gt;"",INDIRECT("'"&amp;G7094&amp;"'!"&amp;H7094),"")</f>
        <v>3151000</v>
      </c>
      <c r="G7094" s="1533" t="s">
        <v>6770</v>
      </c>
      <c r="H7094" s="2" t="s">
        <v>5578</v>
      </c>
      <c r="S7094" s="8"/>
    </row>
    <row r="7095" spans="1:19" x14ac:dyDescent="0.2">
      <c r="A7095">
        <v>7090</v>
      </c>
      <c r="B7095" s="8">
        <f>'BudgetSum 2-4'!E104</f>
        <v>0</v>
      </c>
      <c r="C7095" s="600">
        <f t="shared" si="199"/>
        <v>7090</v>
      </c>
      <c r="D7095" s="3" t="s">
        <v>774</v>
      </c>
      <c r="E7095" s="2" t="b">
        <f t="shared" ca="1" si="198"/>
        <v>1</v>
      </c>
      <c r="F7095" s="2" cm="1">
        <f t="array" aca="1" ref="F7095" ca="1">IF(G7095&lt;&gt;"",INDIRECT("'"&amp;G7095&amp;"'!"&amp;H7095),"")</f>
        <v>0</v>
      </c>
      <c r="G7095" s="1533" t="s">
        <v>6770</v>
      </c>
      <c r="H7095" s="2" t="s">
        <v>4924</v>
      </c>
      <c r="S7095" s="8"/>
    </row>
    <row r="7096" spans="1:19" x14ac:dyDescent="0.2">
      <c r="A7096">
        <v>7091</v>
      </c>
      <c r="B7096" s="8">
        <f>'BudgetSum 2-4'!E105</f>
        <v>4121000</v>
      </c>
      <c r="C7096" s="600">
        <f t="shared" si="199"/>
        <v>-4113909</v>
      </c>
      <c r="D7096" s="3" t="s">
        <v>774</v>
      </c>
      <c r="E7096" s="2" t="b">
        <f t="shared" ca="1" si="198"/>
        <v>1</v>
      </c>
      <c r="F7096" s="2" cm="1">
        <f t="array" aca="1" ref="F7096" ca="1">IF(G7096&lt;&gt;"",INDIRECT("'"&amp;G7096&amp;"'!"&amp;H7096),"")</f>
        <v>4121000</v>
      </c>
      <c r="G7096" s="1533" t="s">
        <v>6770</v>
      </c>
      <c r="H7096" s="2" t="s">
        <v>5867</v>
      </c>
      <c r="S7096" s="8"/>
    </row>
    <row r="7097" spans="1:19" x14ac:dyDescent="0.2">
      <c r="A7097">
        <v>7092</v>
      </c>
      <c r="B7097" s="8">
        <f>'BudgetSum 2-4'!E106</f>
        <v>0</v>
      </c>
      <c r="C7097" s="600">
        <f t="shared" si="199"/>
        <v>7092</v>
      </c>
      <c r="D7097" s="3" t="s">
        <v>774</v>
      </c>
      <c r="E7097" s="2" t="b">
        <f t="shared" ca="1" si="198"/>
        <v>1</v>
      </c>
      <c r="F7097" s="2" cm="1">
        <f t="array" aca="1" ref="F7097" ca="1">IF(G7097&lt;&gt;"",INDIRECT("'"&amp;G7097&amp;"'!"&amp;H7097),"")</f>
        <v>0</v>
      </c>
      <c r="G7097" s="1533" t="s">
        <v>6770</v>
      </c>
      <c r="H7097" s="2" t="s">
        <v>5415</v>
      </c>
      <c r="S7097" s="8"/>
    </row>
    <row r="7098" spans="1:19" x14ac:dyDescent="0.2">
      <c r="A7098">
        <v>7093</v>
      </c>
      <c r="B7098" s="8">
        <f>'BudgetSum 2-4'!E107</f>
        <v>4121000</v>
      </c>
      <c r="C7098" s="600">
        <f t="shared" si="199"/>
        <v>-4113907</v>
      </c>
      <c r="D7098" s="3" t="s">
        <v>774</v>
      </c>
      <c r="E7098" s="2" t="b">
        <f t="shared" ca="1" si="198"/>
        <v>1</v>
      </c>
      <c r="F7098" s="2" cm="1">
        <f t="array" aca="1" ref="F7098" ca="1">IF(G7098&lt;&gt;"",INDIRECT("'"&amp;G7098&amp;"'!"&amp;H7098),"")</f>
        <v>4121000</v>
      </c>
      <c r="G7098" s="1533" t="s">
        <v>6770</v>
      </c>
      <c r="H7098" s="2" t="s">
        <v>6147</v>
      </c>
      <c r="S7098" s="8"/>
    </row>
    <row r="7099" spans="1:19" x14ac:dyDescent="0.2">
      <c r="A7099">
        <v>7094</v>
      </c>
      <c r="B7099" s="8">
        <f>'BudgetSum 2-4'!E108</f>
        <v>0</v>
      </c>
      <c r="C7099" s="600">
        <f t="shared" si="199"/>
        <v>7094</v>
      </c>
      <c r="D7099" s="3" t="s">
        <v>774</v>
      </c>
      <c r="E7099" s="2" t="b">
        <f t="shared" ca="1" si="198"/>
        <v>1</v>
      </c>
      <c r="F7099" s="2" cm="1">
        <f t="array" aca="1" ref="F7099" ca="1">IF(G7099&lt;&gt;"",INDIRECT("'"&amp;G7099&amp;"'!"&amp;H7099),"")</f>
        <v>0</v>
      </c>
      <c r="G7099" s="1533" t="s">
        <v>6770</v>
      </c>
      <c r="H7099" s="2" t="s">
        <v>5603</v>
      </c>
      <c r="S7099" s="8"/>
    </row>
    <row r="7100" spans="1:19" x14ac:dyDescent="0.2">
      <c r="A7100">
        <v>7095</v>
      </c>
      <c r="B7100" s="8">
        <f>'BudgetSum 2-4'!E109</f>
        <v>4121000</v>
      </c>
      <c r="C7100" s="600">
        <f t="shared" si="199"/>
        <v>-4113905</v>
      </c>
      <c r="D7100" s="3" t="s">
        <v>774</v>
      </c>
      <c r="E7100" s="2" t="b">
        <f t="shared" ca="1" si="198"/>
        <v>1</v>
      </c>
      <c r="F7100" s="2" cm="1">
        <f t="array" aca="1" ref="F7100" ca="1">IF(G7100&lt;&gt;"",INDIRECT("'"&amp;G7100&amp;"'!"&amp;H7100),"")</f>
        <v>4121000</v>
      </c>
      <c r="G7100" s="1533" t="s">
        <v>6770</v>
      </c>
      <c r="H7100" s="2" t="s">
        <v>5416</v>
      </c>
      <c r="S7100" s="8"/>
    </row>
    <row r="7101" spans="1:19" x14ac:dyDescent="0.2">
      <c r="A7101">
        <v>7096</v>
      </c>
      <c r="B7101" s="8">
        <f>'BudgetSum 2-4'!E110</f>
        <v>-970000</v>
      </c>
      <c r="C7101" s="600">
        <f t="shared" si="199"/>
        <v>977096</v>
      </c>
      <c r="D7101" s="3" t="s">
        <v>774</v>
      </c>
      <c r="E7101" s="2" t="b">
        <f t="shared" ca="1" si="198"/>
        <v>1</v>
      </c>
      <c r="F7101" s="2" cm="1">
        <f t="array" aca="1" ref="F7101" ca="1">IF(G7101&lt;&gt;"",INDIRECT("'"&amp;G7101&amp;"'!"&amp;H7101),"")</f>
        <v>-970000</v>
      </c>
      <c r="G7101" s="1533" t="s">
        <v>6770</v>
      </c>
      <c r="H7101" s="2" t="s">
        <v>5417</v>
      </c>
      <c r="S7101" s="8"/>
    </row>
    <row r="7102" spans="1:19" x14ac:dyDescent="0.2">
      <c r="A7102">
        <v>7097</v>
      </c>
      <c r="B7102" s="8">
        <f>'BudgetSum 2-4'!E113</f>
        <v>970000</v>
      </c>
      <c r="C7102" s="600">
        <f t="shared" si="199"/>
        <v>-962903</v>
      </c>
      <c r="D7102" s="3" t="s">
        <v>774</v>
      </c>
      <c r="E7102" s="2" t="b">
        <f t="shared" ca="1" si="198"/>
        <v>1</v>
      </c>
      <c r="F7102" s="2" cm="1">
        <f t="array" aca="1" ref="F7102" ca="1">IF(G7102&lt;&gt;"",INDIRECT("'"&amp;G7102&amp;"'!"&amp;H7102),"")</f>
        <v>970000</v>
      </c>
      <c r="G7102" s="1533" t="s">
        <v>6770</v>
      </c>
      <c r="H7102" s="2" t="s">
        <v>6148</v>
      </c>
      <c r="S7102" s="8"/>
    </row>
    <row r="7103" spans="1:19" x14ac:dyDescent="0.2">
      <c r="A7103">
        <v>7098</v>
      </c>
      <c r="B7103" s="8">
        <f>'BudgetSum 2-4'!E116</f>
        <v>0</v>
      </c>
      <c r="C7103" s="600">
        <f t="shared" si="199"/>
        <v>7098</v>
      </c>
      <c r="D7103" s="3" t="s">
        <v>774</v>
      </c>
      <c r="E7103" s="2" t="b">
        <f t="shared" ca="1" si="198"/>
        <v>1</v>
      </c>
      <c r="F7103" s="2" cm="1">
        <f t="array" aca="1" ref="F7103" ca="1">IF(G7103&lt;&gt;"",INDIRECT("'"&amp;G7103&amp;"'!"&amp;H7103),"")</f>
        <v>0</v>
      </c>
      <c r="G7103" s="1533" t="s">
        <v>6770</v>
      </c>
      <c r="H7103" s="2" t="s">
        <v>4455</v>
      </c>
      <c r="S7103" s="8"/>
    </row>
    <row r="7104" spans="1:19" x14ac:dyDescent="0.2">
      <c r="A7104">
        <v>7099</v>
      </c>
      <c r="B7104" s="8">
        <f>'BudgetSum 2-4'!E117</f>
        <v>970000</v>
      </c>
      <c r="C7104" s="600">
        <f t="shared" si="199"/>
        <v>-962901</v>
      </c>
      <c r="D7104" s="3" t="s">
        <v>774</v>
      </c>
      <c r="E7104" s="2" t="b">
        <f t="shared" ca="1" si="198"/>
        <v>1</v>
      </c>
      <c r="F7104" s="2" cm="1">
        <f t="array" aca="1" ref="F7104" ca="1">IF(G7104&lt;&gt;"",INDIRECT("'"&amp;G7104&amp;"'!"&amp;H7104),"")</f>
        <v>970000</v>
      </c>
      <c r="G7104" s="1533" t="s">
        <v>6770</v>
      </c>
      <c r="H7104" s="2" t="s">
        <v>6149</v>
      </c>
      <c r="S7104" s="8"/>
    </row>
    <row r="7105" spans="1:19" x14ac:dyDescent="0.2">
      <c r="A7105">
        <v>7100</v>
      </c>
      <c r="B7105" s="8">
        <f>'BudgetSum 2-4'!E118</f>
        <v>718960</v>
      </c>
      <c r="C7105" s="600">
        <f t="shared" si="199"/>
        <v>-711860</v>
      </c>
      <c r="D7105" s="3" t="s">
        <v>774</v>
      </c>
      <c r="E7105" s="2" t="b">
        <f t="shared" ca="1" si="198"/>
        <v>1</v>
      </c>
      <c r="F7105" s="2" cm="1">
        <f t="array" aca="1" ref="F7105" ca="1">IF(G7105&lt;&gt;"",INDIRECT("'"&amp;G7105&amp;"'!"&amp;H7105),"")</f>
        <v>718960</v>
      </c>
      <c r="G7105" s="1533" t="s">
        <v>6770</v>
      </c>
      <c r="H7105" s="2" t="s">
        <v>6150</v>
      </c>
      <c r="S7105" s="8"/>
    </row>
    <row r="7106" spans="1:19" x14ac:dyDescent="0.2">
      <c r="A7106">
        <v>7101</v>
      </c>
      <c r="B7106" s="8">
        <f>'BudgetSum 2-4'!F91</f>
        <v>2586310</v>
      </c>
      <c r="C7106" s="600">
        <f t="shared" si="199"/>
        <v>-2579209</v>
      </c>
      <c r="D7106" s="3" t="s">
        <v>774</v>
      </c>
      <c r="E7106" s="2" t="b">
        <f t="shared" ref="E7106:E7169" ca="1" si="200">F7106=B7106</f>
        <v>1</v>
      </c>
      <c r="F7106" s="2" cm="1">
        <f t="array" aca="1" ref="F7106" ca="1">IF(G7106&lt;&gt;"",INDIRECT("'"&amp;G7106&amp;"'!"&amp;H7106),"")</f>
        <v>2586310</v>
      </c>
      <c r="G7106" s="1533" t="s">
        <v>6770</v>
      </c>
      <c r="H7106" s="2" t="s">
        <v>6151</v>
      </c>
      <c r="S7106" s="8"/>
    </row>
    <row r="7107" spans="1:19" x14ac:dyDescent="0.2">
      <c r="A7107">
        <v>7102</v>
      </c>
      <c r="B7107" s="8">
        <f>'BudgetSum 2-4'!F93</f>
        <v>1000000</v>
      </c>
      <c r="C7107" s="600">
        <f t="shared" si="199"/>
        <v>-992898</v>
      </c>
      <c r="D7107" s="3" t="s">
        <v>774</v>
      </c>
      <c r="E7107" s="2" t="b">
        <f t="shared" ca="1" si="200"/>
        <v>1</v>
      </c>
      <c r="F7107" s="2" cm="1">
        <f t="array" aca="1" ref="F7107" ca="1">IF(G7107&lt;&gt;"",INDIRECT("'"&amp;G7107&amp;"'!"&amp;H7107),"")</f>
        <v>1000000</v>
      </c>
      <c r="G7107" s="1533" t="s">
        <v>6770</v>
      </c>
      <c r="H7107" s="2" t="s">
        <v>6152</v>
      </c>
      <c r="S7107" s="8"/>
    </row>
    <row r="7108" spans="1:19" x14ac:dyDescent="0.2">
      <c r="A7108">
        <v>7103</v>
      </c>
      <c r="B7108" s="8">
        <f>'BudgetSum 2-4'!F94</f>
        <v>0</v>
      </c>
      <c r="C7108" s="600">
        <f t="shared" ref="C7108:C7171" si="201">A7108-B7108</f>
        <v>7103</v>
      </c>
      <c r="D7108" s="3" t="s">
        <v>774</v>
      </c>
      <c r="E7108" s="2" t="b">
        <f t="shared" ca="1" si="200"/>
        <v>1</v>
      </c>
      <c r="F7108" s="2" cm="1">
        <f t="array" aca="1" ref="F7108" ca="1">IF(G7108&lt;&gt;"",INDIRECT("'"&amp;G7108&amp;"'!"&amp;H7108),"")</f>
        <v>0</v>
      </c>
      <c r="G7108" s="1533" t="s">
        <v>6770</v>
      </c>
      <c r="H7108" s="2" t="s">
        <v>6153</v>
      </c>
      <c r="S7108" s="8"/>
    </row>
    <row r="7109" spans="1:19" x14ac:dyDescent="0.2">
      <c r="A7109">
        <v>7104</v>
      </c>
      <c r="B7109" s="8">
        <f>'BudgetSum 2-4'!F95</f>
        <v>525000</v>
      </c>
      <c r="C7109" s="600">
        <f t="shared" si="201"/>
        <v>-517896</v>
      </c>
      <c r="D7109" s="3" t="s">
        <v>774</v>
      </c>
      <c r="E7109" s="2" t="b">
        <f t="shared" ca="1" si="200"/>
        <v>1</v>
      </c>
      <c r="F7109" s="2" cm="1">
        <f t="array" aca="1" ref="F7109" ca="1">IF(G7109&lt;&gt;"",INDIRECT("'"&amp;G7109&amp;"'!"&amp;H7109),"")</f>
        <v>525000</v>
      </c>
      <c r="G7109" s="1533" t="s">
        <v>6770</v>
      </c>
      <c r="H7109" s="2" t="s">
        <v>6154</v>
      </c>
      <c r="S7109" s="8"/>
    </row>
    <row r="7110" spans="1:19" x14ac:dyDescent="0.2">
      <c r="A7110">
        <v>7105</v>
      </c>
      <c r="B7110" s="8">
        <f>'BudgetSum 2-4'!F96</f>
        <v>0</v>
      </c>
      <c r="C7110" s="600">
        <f t="shared" si="201"/>
        <v>7105</v>
      </c>
      <c r="D7110" s="3" t="s">
        <v>774</v>
      </c>
      <c r="E7110" s="2" t="b">
        <f t="shared" ca="1" si="200"/>
        <v>1</v>
      </c>
      <c r="F7110" s="2" cm="1">
        <f t="array" aca="1" ref="F7110" ca="1">IF(G7110&lt;&gt;"",INDIRECT("'"&amp;G7110&amp;"'!"&amp;H7110),"")</f>
        <v>0</v>
      </c>
      <c r="G7110" s="1533" t="s">
        <v>6770</v>
      </c>
      <c r="H7110" s="2" t="s">
        <v>6155</v>
      </c>
      <c r="S7110" s="8"/>
    </row>
    <row r="7111" spans="1:19" x14ac:dyDescent="0.2">
      <c r="A7111">
        <v>7106</v>
      </c>
      <c r="B7111" s="8">
        <f>'BudgetSum 2-4'!F97</f>
        <v>1525000</v>
      </c>
      <c r="C7111" s="600">
        <f t="shared" si="201"/>
        <v>-1517894</v>
      </c>
      <c r="D7111" s="3" t="s">
        <v>774</v>
      </c>
      <c r="E7111" s="2" t="b">
        <f t="shared" ca="1" si="200"/>
        <v>1</v>
      </c>
      <c r="F7111" s="2" cm="1">
        <f t="array" aca="1" ref="F7111" ca="1">IF(G7111&lt;&gt;"",INDIRECT("'"&amp;G7111&amp;"'!"&amp;H7111),"")</f>
        <v>1525000</v>
      </c>
      <c r="G7111" s="1533" t="s">
        <v>6770</v>
      </c>
      <c r="H7111" s="2" t="s">
        <v>6156</v>
      </c>
      <c r="S7111" s="8"/>
    </row>
    <row r="7112" spans="1:19" x14ac:dyDescent="0.2">
      <c r="A7112">
        <v>7107</v>
      </c>
      <c r="B7112" s="8">
        <f>'BudgetSum 2-4'!F98</f>
        <v>0</v>
      </c>
      <c r="C7112" s="600">
        <f t="shared" si="201"/>
        <v>7107</v>
      </c>
      <c r="D7112" s="3" t="s">
        <v>774</v>
      </c>
      <c r="E7112" s="2" t="b">
        <f t="shared" ca="1" si="200"/>
        <v>1</v>
      </c>
      <c r="F7112" s="2" cm="1">
        <f t="array" aca="1" ref="F7112" ca="1">IF(G7112&lt;&gt;"",INDIRECT("'"&amp;G7112&amp;"'!"&amp;H7112),"")</f>
        <v>0</v>
      </c>
      <c r="G7112" s="1533" t="s">
        <v>6770</v>
      </c>
      <c r="H7112" s="2" t="s">
        <v>5426</v>
      </c>
      <c r="S7112" s="8"/>
    </row>
    <row r="7113" spans="1:19" x14ac:dyDescent="0.2">
      <c r="A7113">
        <v>7108</v>
      </c>
      <c r="B7113" s="8">
        <f>'BudgetSum 2-4'!F99</f>
        <v>1525000</v>
      </c>
      <c r="C7113" s="600">
        <f t="shared" si="201"/>
        <v>-1517892</v>
      </c>
      <c r="D7113" s="3" t="s">
        <v>774</v>
      </c>
      <c r="E7113" s="2" t="b">
        <f t="shared" ca="1" si="200"/>
        <v>1</v>
      </c>
      <c r="F7113" s="2" cm="1">
        <f t="array" aca="1" ref="F7113" ca="1">IF(G7113&lt;&gt;"",INDIRECT("'"&amp;G7113&amp;"'!"&amp;H7113),"")</f>
        <v>1525000</v>
      </c>
      <c r="G7113" s="1533" t="s">
        <v>6770</v>
      </c>
      <c r="H7113" s="2" t="s">
        <v>5579</v>
      </c>
      <c r="S7113" s="8"/>
    </row>
    <row r="7114" spans="1:19" x14ac:dyDescent="0.2">
      <c r="A7114">
        <v>7109</v>
      </c>
      <c r="B7114" s="8">
        <f>'BudgetSum 2-4'!F102</f>
        <v>1525000</v>
      </c>
      <c r="C7114" s="600">
        <f t="shared" si="201"/>
        <v>-1517891</v>
      </c>
      <c r="D7114" s="3" t="s">
        <v>774</v>
      </c>
      <c r="E7114" s="2" t="b">
        <f t="shared" ca="1" si="200"/>
        <v>1</v>
      </c>
      <c r="F7114" s="2" cm="1">
        <f t="array" aca="1" ref="F7114" ca="1">IF(G7114&lt;&gt;"",INDIRECT("'"&amp;G7114&amp;"'!"&amp;H7114),"")</f>
        <v>1525000</v>
      </c>
      <c r="G7114" s="1533" t="s">
        <v>6770</v>
      </c>
      <c r="H7114" s="2" t="s">
        <v>5589</v>
      </c>
      <c r="S7114" s="8"/>
    </row>
    <row r="7115" spans="1:19" x14ac:dyDescent="0.2">
      <c r="A7115">
        <v>7110</v>
      </c>
      <c r="B7115" s="8">
        <f>'BudgetSum 2-4'!F103</f>
        <v>0</v>
      </c>
      <c r="C7115" s="600">
        <f t="shared" si="201"/>
        <v>7110</v>
      </c>
      <c r="D7115" s="3" t="s">
        <v>774</v>
      </c>
      <c r="E7115" s="2" t="b">
        <f t="shared" ca="1" si="200"/>
        <v>1</v>
      </c>
      <c r="F7115" s="2" cm="1">
        <f t="array" aca="1" ref="F7115" ca="1">IF(G7115&lt;&gt;"",INDIRECT("'"&amp;G7115&amp;"'!"&amp;H7115),"")</f>
        <v>0</v>
      </c>
      <c r="G7115" s="1533" t="s">
        <v>6770</v>
      </c>
      <c r="H7115" s="2" t="s">
        <v>6157</v>
      </c>
      <c r="S7115" s="8"/>
    </row>
    <row r="7116" spans="1:19" x14ac:dyDescent="0.2">
      <c r="A7116">
        <v>7111</v>
      </c>
      <c r="B7116" s="8">
        <f>'BudgetSum 2-4'!F104</f>
        <v>0</v>
      </c>
      <c r="C7116" s="600">
        <f t="shared" si="201"/>
        <v>7111</v>
      </c>
      <c r="D7116" s="3" t="s">
        <v>774</v>
      </c>
      <c r="E7116" s="2" t="b">
        <f t="shared" ca="1" si="200"/>
        <v>1</v>
      </c>
      <c r="F7116" s="2" cm="1">
        <f t="array" aca="1" ref="F7116" ca="1">IF(G7116&lt;&gt;"",INDIRECT("'"&amp;G7116&amp;"'!"&amp;H7116),"")</f>
        <v>0</v>
      </c>
      <c r="G7116" s="1533" t="s">
        <v>6770</v>
      </c>
      <c r="H7116" s="2" t="s">
        <v>5597</v>
      </c>
      <c r="S7116" s="8"/>
    </row>
    <row r="7117" spans="1:19" x14ac:dyDescent="0.2">
      <c r="A7117">
        <v>7112</v>
      </c>
      <c r="B7117" s="8">
        <f>'BudgetSum 2-4'!F105</f>
        <v>0</v>
      </c>
      <c r="C7117" s="600">
        <f t="shared" si="201"/>
        <v>7112</v>
      </c>
      <c r="D7117" s="3" t="s">
        <v>774</v>
      </c>
      <c r="E7117" s="2" t="b">
        <f t="shared" ca="1" si="200"/>
        <v>1</v>
      </c>
      <c r="F7117" s="2" cm="1">
        <f t="array" aca="1" ref="F7117" ca="1">IF(G7117&lt;&gt;"",INDIRECT("'"&amp;G7117&amp;"'!"&amp;H7117),"")</f>
        <v>0</v>
      </c>
      <c r="G7117" s="1533" t="s">
        <v>6770</v>
      </c>
      <c r="H7117" s="2" t="s">
        <v>6158</v>
      </c>
      <c r="S7117" s="8"/>
    </row>
    <row r="7118" spans="1:19" x14ac:dyDescent="0.2">
      <c r="A7118">
        <v>7113</v>
      </c>
      <c r="B7118" s="8">
        <f>'BudgetSum 2-4'!F106</f>
        <v>0</v>
      </c>
      <c r="C7118" s="600">
        <f t="shared" si="201"/>
        <v>7113</v>
      </c>
      <c r="D7118" s="3" t="s">
        <v>774</v>
      </c>
      <c r="E7118" s="2" t="b">
        <f t="shared" ca="1" si="200"/>
        <v>1</v>
      </c>
      <c r="F7118" s="2" cm="1">
        <f t="array" aca="1" ref="F7118" ca="1">IF(G7118&lt;&gt;"",INDIRECT("'"&amp;G7118&amp;"'!"&amp;H7118),"")</f>
        <v>0</v>
      </c>
      <c r="G7118" s="1533" t="s">
        <v>6770</v>
      </c>
      <c r="H7118" s="2" t="s">
        <v>5287</v>
      </c>
      <c r="S7118" s="8"/>
    </row>
    <row r="7119" spans="1:19" x14ac:dyDescent="0.2">
      <c r="A7119">
        <v>7114</v>
      </c>
      <c r="B7119" s="8">
        <f>'BudgetSum 2-4'!F107</f>
        <v>1525000</v>
      </c>
      <c r="C7119" s="600">
        <f t="shared" si="201"/>
        <v>-1517886</v>
      </c>
      <c r="D7119" s="3" t="s">
        <v>774</v>
      </c>
      <c r="E7119" s="2" t="b">
        <f t="shared" ca="1" si="200"/>
        <v>1</v>
      </c>
      <c r="F7119" s="2" cm="1">
        <f t="array" aca="1" ref="F7119" ca="1">IF(G7119&lt;&gt;"",INDIRECT("'"&amp;G7119&amp;"'!"&amp;H7119),"")</f>
        <v>1525000</v>
      </c>
      <c r="G7119" s="1533" t="s">
        <v>6770</v>
      </c>
      <c r="H7119" s="2" t="s">
        <v>6159</v>
      </c>
      <c r="S7119" s="8"/>
    </row>
    <row r="7120" spans="1:19" x14ac:dyDescent="0.2">
      <c r="A7120">
        <v>7115</v>
      </c>
      <c r="B7120" s="8">
        <f>'BudgetSum 2-4'!F108</f>
        <v>0</v>
      </c>
      <c r="C7120" s="600">
        <f t="shared" si="201"/>
        <v>7115</v>
      </c>
      <c r="D7120" s="3" t="s">
        <v>774</v>
      </c>
      <c r="E7120" s="2" t="b">
        <f t="shared" ca="1" si="200"/>
        <v>1</v>
      </c>
      <c r="F7120" s="2" cm="1">
        <f t="array" aca="1" ref="F7120" ca="1">IF(G7120&lt;&gt;"",INDIRECT("'"&amp;G7120&amp;"'!"&amp;H7120),"")</f>
        <v>0</v>
      </c>
      <c r="G7120" s="1533" t="s">
        <v>6770</v>
      </c>
      <c r="H7120" s="2" t="s">
        <v>5604</v>
      </c>
      <c r="S7120" s="8"/>
    </row>
    <row r="7121" spans="1:19" x14ac:dyDescent="0.2">
      <c r="A7121">
        <v>7116</v>
      </c>
      <c r="B7121" s="8">
        <f>'BudgetSum 2-4'!F109</f>
        <v>1525000</v>
      </c>
      <c r="C7121" s="600">
        <f t="shared" si="201"/>
        <v>-1517884</v>
      </c>
      <c r="D7121" s="3" t="s">
        <v>774</v>
      </c>
      <c r="E7121" s="2" t="b">
        <f t="shared" ca="1" si="200"/>
        <v>1</v>
      </c>
      <c r="F7121" s="2" cm="1">
        <f t="array" aca="1" ref="F7121" ca="1">IF(G7121&lt;&gt;"",INDIRECT("'"&amp;G7121&amp;"'!"&amp;H7121),"")</f>
        <v>1525000</v>
      </c>
      <c r="G7121" s="1533" t="s">
        <v>6770</v>
      </c>
      <c r="H7121" s="2" t="s">
        <v>5429</v>
      </c>
      <c r="S7121" s="8"/>
    </row>
    <row r="7122" spans="1:19" x14ac:dyDescent="0.2">
      <c r="A7122">
        <v>7117</v>
      </c>
      <c r="B7122" s="8">
        <f>'BudgetSum 2-4'!F110</f>
        <v>0</v>
      </c>
      <c r="C7122" s="600">
        <f t="shared" si="201"/>
        <v>7117</v>
      </c>
      <c r="D7122" s="3" t="s">
        <v>774</v>
      </c>
      <c r="E7122" s="2" t="b">
        <f t="shared" ca="1" si="200"/>
        <v>1</v>
      </c>
      <c r="F7122" s="2" cm="1">
        <f t="array" aca="1" ref="F7122" ca="1">IF(G7122&lt;&gt;"",INDIRECT("'"&amp;G7122&amp;"'!"&amp;H7122),"")</f>
        <v>0</v>
      </c>
      <c r="G7122" s="1533" t="s">
        <v>6770</v>
      </c>
      <c r="H7122" s="2" t="s">
        <v>5430</v>
      </c>
      <c r="S7122" s="8"/>
    </row>
    <row r="7123" spans="1:19" x14ac:dyDescent="0.2">
      <c r="A7123">
        <v>7118</v>
      </c>
      <c r="B7123" s="8">
        <f>'BudgetSum 2-4'!F113</f>
        <v>0</v>
      </c>
      <c r="C7123" s="600">
        <f t="shared" si="201"/>
        <v>7118</v>
      </c>
      <c r="D7123" s="3" t="s">
        <v>774</v>
      </c>
      <c r="E7123" s="2" t="b">
        <f t="shared" ca="1" si="200"/>
        <v>1</v>
      </c>
      <c r="F7123" s="2" cm="1">
        <f t="array" aca="1" ref="F7123" ca="1">IF(G7123&lt;&gt;"",INDIRECT("'"&amp;G7123&amp;"'!"&amp;H7123),"")</f>
        <v>0</v>
      </c>
      <c r="G7123" s="1533" t="s">
        <v>6770</v>
      </c>
      <c r="H7123" s="2" t="s">
        <v>6160</v>
      </c>
      <c r="S7123" s="8"/>
    </row>
    <row r="7124" spans="1:19" x14ac:dyDescent="0.2">
      <c r="A7124">
        <v>7119</v>
      </c>
      <c r="B7124" s="8">
        <f>'BudgetSum 2-4'!F116</f>
        <v>0</v>
      </c>
      <c r="C7124" s="600">
        <f t="shared" si="201"/>
        <v>7119</v>
      </c>
      <c r="D7124" s="3" t="s">
        <v>774</v>
      </c>
      <c r="E7124" s="2" t="b">
        <f t="shared" ca="1" si="200"/>
        <v>1</v>
      </c>
      <c r="F7124" s="2" cm="1">
        <f t="array" aca="1" ref="F7124" ca="1">IF(G7124&lt;&gt;"",INDIRECT("'"&amp;G7124&amp;"'!"&amp;H7124),"")</f>
        <v>0</v>
      </c>
      <c r="G7124" s="1533" t="s">
        <v>6770</v>
      </c>
      <c r="H7124" s="2" t="s">
        <v>4492</v>
      </c>
      <c r="S7124" s="8"/>
    </row>
    <row r="7125" spans="1:19" x14ac:dyDescent="0.2">
      <c r="A7125">
        <v>7120</v>
      </c>
      <c r="B7125" s="8">
        <f>'BudgetSum 2-4'!F117</f>
        <v>0</v>
      </c>
      <c r="C7125" s="600">
        <f t="shared" si="201"/>
        <v>7120</v>
      </c>
      <c r="D7125" s="3" t="s">
        <v>774</v>
      </c>
      <c r="E7125" s="2" t="b">
        <f t="shared" ca="1" si="200"/>
        <v>1</v>
      </c>
      <c r="F7125" s="2" cm="1">
        <f t="array" aca="1" ref="F7125" ca="1">IF(G7125&lt;&gt;"",INDIRECT("'"&amp;G7125&amp;"'!"&amp;H7125),"")</f>
        <v>0</v>
      </c>
      <c r="G7125" s="1533" t="s">
        <v>6770</v>
      </c>
      <c r="H7125" s="2" t="s">
        <v>5434</v>
      </c>
      <c r="S7125" s="8"/>
    </row>
    <row r="7126" spans="1:19" x14ac:dyDescent="0.2">
      <c r="A7126">
        <v>7121</v>
      </c>
      <c r="B7126" s="8">
        <f>'BudgetSum 2-4'!F118</f>
        <v>2586310</v>
      </c>
      <c r="C7126" s="600">
        <f t="shared" si="201"/>
        <v>-2579189</v>
      </c>
      <c r="D7126" s="3" t="s">
        <v>774</v>
      </c>
      <c r="E7126" s="2" t="b">
        <f t="shared" ca="1" si="200"/>
        <v>1</v>
      </c>
      <c r="F7126" s="2" cm="1">
        <f t="array" aca="1" ref="F7126" ca="1">IF(G7126&lt;&gt;"",INDIRECT("'"&amp;G7126&amp;"'!"&amp;H7126),"")</f>
        <v>2586310</v>
      </c>
      <c r="G7126" s="1533" t="s">
        <v>6770</v>
      </c>
      <c r="H7126" s="2" t="s">
        <v>6161</v>
      </c>
      <c r="S7126" s="8"/>
    </row>
    <row r="7127" spans="1:19" x14ac:dyDescent="0.2">
      <c r="A7127">
        <v>7122</v>
      </c>
      <c r="B7127" s="8">
        <f>'BudgetSum 2-4'!G91</f>
        <v>1711453</v>
      </c>
      <c r="C7127" s="600">
        <f t="shared" si="201"/>
        <v>-1704331</v>
      </c>
      <c r="D7127" s="3" t="s">
        <v>774</v>
      </c>
      <c r="E7127" s="2" t="b">
        <f t="shared" ca="1" si="200"/>
        <v>1</v>
      </c>
      <c r="F7127" s="2" cm="1">
        <f t="array" aca="1" ref="F7127" ca="1">IF(G7127&lt;&gt;"",INDIRECT("'"&amp;G7127&amp;"'!"&amp;H7127),"")</f>
        <v>1711453</v>
      </c>
      <c r="G7127" s="1533" t="s">
        <v>6770</v>
      </c>
      <c r="H7127" s="2" t="s">
        <v>6162</v>
      </c>
      <c r="S7127" s="8"/>
    </row>
    <row r="7128" spans="1:19" x14ac:dyDescent="0.2">
      <c r="A7128">
        <v>7123</v>
      </c>
      <c r="B7128" s="8">
        <f>'BudgetSum 2-4'!G93</f>
        <v>3770000</v>
      </c>
      <c r="C7128" s="600">
        <f t="shared" si="201"/>
        <v>-3762877</v>
      </c>
      <c r="D7128" s="3" t="s">
        <v>774</v>
      </c>
      <c r="E7128" s="2" t="b">
        <f t="shared" ca="1" si="200"/>
        <v>1</v>
      </c>
      <c r="F7128" s="2" cm="1">
        <f t="array" aca="1" ref="F7128" ca="1">IF(G7128&lt;&gt;"",INDIRECT("'"&amp;G7128&amp;"'!"&amp;H7128),"")</f>
        <v>3770000</v>
      </c>
      <c r="G7128" s="1533" t="s">
        <v>6770</v>
      </c>
      <c r="H7128" s="2" t="s">
        <v>6163</v>
      </c>
      <c r="S7128" s="8"/>
    </row>
    <row r="7129" spans="1:19" x14ac:dyDescent="0.2">
      <c r="A7129">
        <v>7124</v>
      </c>
      <c r="B7129" s="8">
        <f>'BudgetSum 2-4'!G94</f>
        <v>0</v>
      </c>
      <c r="C7129" s="600">
        <f t="shared" si="201"/>
        <v>7124</v>
      </c>
      <c r="D7129" s="3" t="s">
        <v>774</v>
      </c>
      <c r="E7129" s="2" t="b">
        <f t="shared" ca="1" si="200"/>
        <v>1</v>
      </c>
      <c r="F7129" s="2" cm="1">
        <f t="array" aca="1" ref="F7129" ca="1">IF(G7129&lt;&gt;"",INDIRECT("'"&amp;G7129&amp;"'!"&amp;H7129),"")</f>
        <v>0</v>
      </c>
      <c r="G7129" s="1533" t="s">
        <v>6770</v>
      </c>
      <c r="H7129" s="2" t="s">
        <v>6164</v>
      </c>
      <c r="S7129" s="8"/>
    </row>
    <row r="7130" spans="1:19" x14ac:dyDescent="0.2">
      <c r="A7130">
        <v>7125</v>
      </c>
      <c r="B7130" s="8">
        <f>'BudgetSum 2-4'!G95</f>
        <v>0</v>
      </c>
      <c r="C7130" s="600">
        <f t="shared" si="201"/>
        <v>7125</v>
      </c>
      <c r="D7130" s="3" t="s">
        <v>774</v>
      </c>
      <c r="E7130" s="2" t="b">
        <f t="shared" ca="1" si="200"/>
        <v>1</v>
      </c>
      <c r="F7130" s="2" cm="1">
        <f t="array" aca="1" ref="F7130" ca="1">IF(G7130&lt;&gt;"",INDIRECT("'"&amp;G7130&amp;"'!"&amp;H7130),"")</f>
        <v>0</v>
      </c>
      <c r="G7130" s="1533" t="s">
        <v>6770</v>
      </c>
      <c r="H7130" s="2" t="s">
        <v>6165</v>
      </c>
      <c r="S7130" s="8"/>
    </row>
    <row r="7131" spans="1:19" x14ac:dyDescent="0.2">
      <c r="A7131">
        <v>7126</v>
      </c>
      <c r="B7131" s="8">
        <f>'BudgetSum 2-4'!G96</f>
        <v>0</v>
      </c>
      <c r="C7131" s="600">
        <f t="shared" si="201"/>
        <v>7126</v>
      </c>
      <c r="D7131" s="3" t="s">
        <v>774</v>
      </c>
      <c r="E7131" s="2" t="b">
        <f t="shared" ca="1" si="200"/>
        <v>1</v>
      </c>
      <c r="F7131" s="2" cm="1">
        <f t="array" aca="1" ref="F7131" ca="1">IF(G7131&lt;&gt;"",INDIRECT("'"&amp;G7131&amp;"'!"&amp;H7131),"")</f>
        <v>0</v>
      </c>
      <c r="G7131" s="1533" t="s">
        <v>6770</v>
      </c>
      <c r="H7131" s="2" t="s">
        <v>6166</v>
      </c>
      <c r="S7131" s="8"/>
    </row>
    <row r="7132" spans="1:19" x14ac:dyDescent="0.2">
      <c r="A7132">
        <v>7127</v>
      </c>
      <c r="B7132" s="8">
        <f>'BudgetSum 2-4'!G97</f>
        <v>3770000</v>
      </c>
      <c r="C7132" s="600">
        <f t="shared" si="201"/>
        <v>-3762873</v>
      </c>
      <c r="D7132" s="3" t="s">
        <v>774</v>
      </c>
      <c r="E7132" s="2" t="b">
        <f t="shared" ca="1" si="200"/>
        <v>1</v>
      </c>
      <c r="F7132" s="2" cm="1">
        <f t="array" aca="1" ref="F7132" ca="1">IF(G7132&lt;&gt;"",INDIRECT("'"&amp;G7132&amp;"'!"&amp;H7132),"")</f>
        <v>3770000</v>
      </c>
      <c r="G7132" s="1533" t="s">
        <v>6770</v>
      </c>
      <c r="H7132" s="2" t="s">
        <v>6167</v>
      </c>
      <c r="S7132" s="8"/>
    </row>
    <row r="7133" spans="1:19" x14ac:dyDescent="0.2">
      <c r="A7133">
        <v>7128</v>
      </c>
      <c r="B7133" s="8">
        <f>'BudgetSum 2-4'!G98</f>
        <v>0</v>
      </c>
      <c r="C7133" s="600">
        <f t="shared" si="201"/>
        <v>7128</v>
      </c>
      <c r="D7133" s="3" t="s">
        <v>774</v>
      </c>
      <c r="E7133" s="2" t="b">
        <f t="shared" ca="1" si="200"/>
        <v>1</v>
      </c>
      <c r="F7133" s="2" cm="1">
        <f t="array" aca="1" ref="F7133" ca="1">IF(G7133&lt;&gt;"",INDIRECT("'"&amp;G7133&amp;"'!"&amp;H7133),"")</f>
        <v>0</v>
      </c>
      <c r="G7133" s="1533" t="s">
        <v>6770</v>
      </c>
      <c r="H7133" s="2" t="s">
        <v>5464</v>
      </c>
      <c r="S7133" s="8"/>
    </row>
    <row r="7134" spans="1:19" x14ac:dyDescent="0.2">
      <c r="A7134">
        <v>7129</v>
      </c>
      <c r="B7134" s="8">
        <f>'BudgetSum 2-4'!G99</f>
        <v>3770000</v>
      </c>
      <c r="C7134" s="600">
        <f t="shared" si="201"/>
        <v>-3762871</v>
      </c>
      <c r="D7134" s="3" t="s">
        <v>774</v>
      </c>
      <c r="E7134" s="2" t="b">
        <f t="shared" ca="1" si="200"/>
        <v>1</v>
      </c>
      <c r="F7134" s="2" cm="1">
        <f t="array" aca="1" ref="F7134" ca="1">IF(G7134&lt;&gt;"",INDIRECT("'"&amp;G7134&amp;"'!"&amp;H7134),"")</f>
        <v>3770000</v>
      </c>
      <c r="G7134" s="1533" t="s">
        <v>6770</v>
      </c>
      <c r="H7134" s="2" t="s">
        <v>5580</v>
      </c>
      <c r="S7134" s="8"/>
    </row>
    <row r="7135" spans="1:19" x14ac:dyDescent="0.2">
      <c r="A7135">
        <v>7130</v>
      </c>
      <c r="B7135" s="8">
        <f>'BudgetSum 2-4'!G101</f>
        <v>3770000</v>
      </c>
      <c r="C7135" s="600">
        <f t="shared" si="201"/>
        <v>-3762870</v>
      </c>
      <c r="D7135" s="3" t="s">
        <v>774</v>
      </c>
      <c r="E7135" s="2" t="b">
        <f t="shared" ca="1" si="200"/>
        <v>1</v>
      </c>
      <c r="F7135" s="2" cm="1">
        <f t="array" aca="1" ref="F7135" ca="1">IF(G7135&lt;&gt;"",INDIRECT("'"&amp;G7135&amp;"'!"&amp;H7135),"")</f>
        <v>3770000</v>
      </c>
      <c r="G7135" s="1533" t="s">
        <v>6770</v>
      </c>
      <c r="H7135" s="2" t="s">
        <v>5465</v>
      </c>
      <c r="S7135" s="8"/>
    </row>
    <row r="7136" spans="1:19" x14ac:dyDescent="0.2">
      <c r="A7136">
        <v>7131</v>
      </c>
      <c r="B7136" s="8">
        <f>'BudgetSum 2-4'!G102</f>
        <v>0</v>
      </c>
      <c r="C7136" s="600">
        <f t="shared" si="201"/>
        <v>7131</v>
      </c>
      <c r="D7136" s="3" t="s">
        <v>774</v>
      </c>
      <c r="E7136" s="2" t="b">
        <f t="shared" ca="1" si="200"/>
        <v>1</v>
      </c>
      <c r="F7136" s="2" cm="1">
        <f t="array" aca="1" ref="F7136" ca="1">IF(G7136&lt;&gt;"",INDIRECT("'"&amp;G7136&amp;"'!"&amp;H7136),"")</f>
        <v>0</v>
      </c>
      <c r="G7136" s="1533" t="s">
        <v>6770</v>
      </c>
      <c r="H7136" s="2" t="s">
        <v>5590</v>
      </c>
      <c r="S7136" s="8"/>
    </row>
    <row r="7137" spans="1:19" x14ac:dyDescent="0.2">
      <c r="A7137">
        <v>7132</v>
      </c>
      <c r="B7137" s="8">
        <f>'BudgetSum 2-4'!G103</f>
        <v>0</v>
      </c>
      <c r="C7137" s="600">
        <f t="shared" si="201"/>
        <v>7132</v>
      </c>
      <c r="D7137" s="3" t="s">
        <v>774</v>
      </c>
      <c r="E7137" s="2" t="b">
        <f t="shared" ca="1" si="200"/>
        <v>1</v>
      </c>
      <c r="F7137" s="2" cm="1">
        <f t="array" aca="1" ref="F7137" ca="1">IF(G7137&lt;&gt;"",INDIRECT("'"&amp;G7137&amp;"'!"&amp;H7137),"")</f>
        <v>0</v>
      </c>
      <c r="G7137" s="1533" t="s">
        <v>6770</v>
      </c>
      <c r="H7137" s="2" t="s">
        <v>6168</v>
      </c>
      <c r="S7137" s="8"/>
    </row>
    <row r="7138" spans="1:19" x14ac:dyDescent="0.2">
      <c r="A7138">
        <v>7133</v>
      </c>
      <c r="B7138" s="8">
        <f>'BudgetSum 2-4'!G104</f>
        <v>0</v>
      </c>
      <c r="C7138" s="600">
        <f t="shared" si="201"/>
        <v>7133</v>
      </c>
      <c r="D7138" s="3" t="s">
        <v>774</v>
      </c>
      <c r="E7138" s="2" t="b">
        <f t="shared" ca="1" si="200"/>
        <v>1</v>
      </c>
      <c r="F7138" s="2" cm="1">
        <f t="array" aca="1" ref="F7138" ca="1">IF(G7138&lt;&gt;"",INDIRECT("'"&amp;G7138&amp;"'!"&amp;H7138),"")</f>
        <v>0</v>
      </c>
      <c r="G7138" s="1533" t="s">
        <v>6770</v>
      </c>
      <c r="H7138" s="2" t="s">
        <v>5598</v>
      </c>
      <c r="S7138" s="8"/>
    </row>
    <row r="7139" spans="1:19" x14ac:dyDescent="0.2">
      <c r="A7139">
        <v>7134</v>
      </c>
      <c r="B7139" s="8">
        <f>'BudgetSum 2-4'!G105</f>
        <v>0</v>
      </c>
      <c r="C7139" s="600">
        <f t="shared" si="201"/>
        <v>7134</v>
      </c>
      <c r="D7139" s="3" t="s">
        <v>774</v>
      </c>
      <c r="E7139" s="2" t="b">
        <f t="shared" ca="1" si="200"/>
        <v>1</v>
      </c>
      <c r="F7139" s="2" cm="1">
        <f t="array" aca="1" ref="F7139" ca="1">IF(G7139&lt;&gt;"",INDIRECT("'"&amp;G7139&amp;"'!"&amp;H7139),"")</f>
        <v>0</v>
      </c>
      <c r="G7139" s="1533" t="s">
        <v>6770</v>
      </c>
      <c r="H7139" s="2" t="s">
        <v>6169</v>
      </c>
      <c r="S7139" s="8"/>
    </row>
    <row r="7140" spans="1:19" x14ac:dyDescent="0.2">
      <c r="A7140">
        <v>7135</v>
      </c>
      <c r="B7140" s="8">
        <f>'BudgetSum 2-4'!G106</f>
        <v>0</v>
      </c>
      <c r="C7140" s="600">
        <f t="shared" si="201"/>
        <v>7135</v>
      </c>
      <c r="D7140" s="3" t="s">
        <v>774</v>
      </c>
      <c r="E7140" s="2" t="b">
        <f t="shared" ca="1" si="200"/>
        <v>1</v>
      </c>
      <c r="F7140" s="2" cm="1">
        <f t="array" aca="1" ref="F7140" ca="1">IF(G7140&lt;&gt;"",INDIRECT("'"&amp;G7140&amp;"'!"&amp;H7140),"")</f>
        <v>0</v>
      </c>
      <c r="G7140" s="1533" t="s">
        <v>6770</v>
      </c>
      <c r="H7140" s="2" t="s">
        <v>5601</v>
      </c>
      <c r="S7140" s="8"/>
    </row>
    <row r="7141" spans="1:19" x14ac:dyDescent="0.2">
      <c r="A7141">
        <v>7136</v>
      </c>
      <c r="B7141" s="8">
        <f>'BudgetSum 2-4'!G107</f>
        <v>3770000</v>
      </c>
      <c r="C7141" s="600">
        <f t="shared" si="201"/>
        <v>-3762864</v>
      </c>
      <c r="D7141" s="3" t="s">
        <v>774</v>
      </c>
      <c r="E7141" s="2" t="b">
        <f t="shared" ca="1" si="200"/>
        <v>1</v>
      </c>
      <c r="F7141" s="2" cm="1">
        <f t="array" aca="1" ref="F7141" ca="1">IF(G7141&lt;&gt;"",INDIRECT("'"&amp;G7141&amp;"'!"&amp;H7141),"")</f>
        <v>3770000</v>
      </c>
      <c r="G7141" s="1533" t="s">
        <v>6770</v>
      </c>
      <c r="H7141" s="2" t="s">
        <v>6170</v>
      </c>
      <c r="S7141" s="8"/>
    </row>
    <row r="7142" spans="1:19" x14ac:dyDescent="0.2">
      <c r="A7142">
        <v>7137</v>
      </c>
      <c r="B7142" s="8">
        <f>'BudgetSum 2-4'!G108</f>
        <v>0</v>
      </c>
      <c r="C7142" s="600">
        <f t="shared" si="201"/>
        <v>7137</v>
      </c>
      <c r="D7142" s="3" t="s">
        <v>774</v>
      </c>
      <c r="E7142" s="2" t="b">
        <f t="shared" ca="1" si="200"/>
        <v>1</v>
      </c>
      <c r="F7142" s="2" cm="1">
        <f t="array" aca="1" ref="F7142" ca="1">IF(G7142&lt;&gt;"",INDIRECT("'"&amp;G7142&amp;"'!"&amp;H7142),"")</f>
        <v>0</v>
      </c>
      <c r="G7142" s="1533" t="s">
        <v>6770</v>
      </c>
      <c r="H7142" s="2" t="s">
        <v>5605</v>
      </c>
      <c r="S7142" s="8"/>
    </row>
    <row r="7143" spans="1:19" x14ac:dyDescent="0.2">
      <c r="A7143">
        <v>7138</v>
      </c>
      <c r="B7143" s="8">
        <f>'BudgetSum 2-4'!G109</f>
        <v>3770000</v>
      </c>
      <c r="C7143" s="600">
        <f t="shared" si="201"/>
        <v>-3762862</v>
      </c>
      <c r="D7143" s="3" t="s">
        <v>774</v>
      </c>
      <c r="E7143" s="2" t="b">
        <f t="shared" ca="1" si="200"/>
        <v>1</v>
      </c>
      <c r="F7143" s="2" cm="1">
        <f t="array" aca="1" ref="F7143" ca="1">IF(G7143&lt;&gt;"",INDIRECT("'"&amp;G7143&amp;"'!"&amp;H7143),"")</f>
        <v>3770000</v>
      </c>
      <c r="G7143" s="1533" t="s">
        <v>6770</v>
      </c>
      <c r="H7143" s="2" t="s">
        <v>5466</v>
      </c>
      <c r="S7143" s="8"/>
    </row>
    <row r="7144" spans="1:19" x14ac:dyDescent="0.2">
      <c r="A7144">
        <v>7139</v>
      </c>
      <c r="B7144" s="8">
        <f>'BudgetSum 2-4'!G110</f>
        <v>0</v>
      </c>
      <c r="C7144" s="600">
        <f t="shared" si="201"/>
        <v>7139</v>
      </c>
      <c r="D7144" s="3" t="s">
        <v>774</v>
      </c>
      <c r="E7144" s="2" t="b">
        <f t="shared" ca="1" si="200"/>
        <v>1</v>
      </c>
      <c r="F7144" s="2" cm="1">
        <f t="array" aca="1" ref="F7144" ca="1">IF(G7144&lt;&gt;"",INDIRECT("'"&amp;G7144&amp;"'!"&amp;H7144),"")</f>
        <v>0</v>
      </c>
      <c r="G7144" s="1533" t="s">
        <v>6770</v>
      </c>
      <c r="H7144" s="2" t="s">
        <v>5467</v>
      </c>
      <c r="S7144" s="8"/>
    </row>
    <row r="7145" spans="1:19" x14ac:dyDescent="0.2">
      <c r="A7145">
        <v>7140</v>
      </c>
      <c r="B7145" s="8">
        <f>'BudgetSum 2-4'!G113</f>
        <v>0</v>
      </c>
      <c r="C7145" s="600">
        <f t="shared" si="201"/>
        <v>7140</v>
      </c>
      <c r="D7145" s="3" t="s">
        <v>774</v>
      </c>
      <c r="E7145" s="2" t="b">
        <f t="shared" ca="1" si="200"/>
        <v>1</v>
      </c>
      <c r="F7145" s="2" cm="1">
        <f t="array" aca="1" ref="F7145" ca="1">IF(G7145&lt;&gt;"",INDIRECT("'"&amp;G7145&amp;"'!"&amp;H7145),"")</f>
        <v>0</v>
      </c>
      <c r="G7145" s="1533" t="s">
        <v>6770</v>
      </c>
      <c r="H7145" s="2" t="s">
        <v>6171</v>
      </c>
      <c r="S7145" s="8"/>
    </row>
    <row r="7146" spans="1:19" x14ac:dyDescent="0.2">
      <c r="A7146">
        <v>7141</v>
      </c>
      <c r="B7146" s="8">
        <f>'BudgetSum 2-4'!G116</f>
        <v>0</v>
      </c>
      <c r="C7146" s="600">
        <f t="shared" si="201"/>
        <v>7141</v>
      </c>
      <c r="D7146" s="3" t="s">
        <v>774</v>
      </c>
      <c r="E7146" s="2" t="b">
        <f t="shared" ca="1" si="200"/>
        <v>1</v>
      </c>
      <c r="F7146" s="2" cm="1">
        <f t="array" aca="1" ref="F7146" ca="1">IF(G7146&lt;&gt;"",INDIRECT("'"&amp;G7146&amp;"'!"&amp;H7146),"")</f>
        <v>0</v>
      </c>
      <c r="G7146" s="1533" t="s">
        <v>6770</v>
      </c>
      <c r="H7146" s="2" t="s">
        <v>4530</v>
      </c>
      <c r="S7146" s="8"/>
    </row>
    <row r="7147" spans="1:19" x14ac:dyDescent="0.2">
      <c r="A7147">
        <v>7142</v>
      </c>
      <c r="B7147" s="8">
        <f>'BudgetSum 2-4'!G117</f>
        <v>0</v>
      </c>
      <c r="C7147" s="600">
        <f t="shared" si="201"/>
        <v>7142</v>
      </c>
      <c r="D7147" s="3" t="s">
        <v>774</v>
      </c>
      <c r="E7147" s="2" t="b">
        <f t="shared" ca="1" si="200"/>
        <v>1</v>
      </c>
      <c r="F7147" s="2" cm="1">
        <f t="array" aca="1" ref="F7147" ca="1">IF(G7147&lt;&gt;"",INDIRECT("'"&amp;G7147&amp;"'!"&amp;H7147),"")</f>
        <v>0</v>
      </c>
      <c r="G7147" s="1533" t="s">
        <v>6770</v>
      </c>
      <c r="H7147" s="2" t="s">
        <v>5470</v>
      </c>
      <c r="S7147" s="8"/>
    </row>
    <row r="7148" spans="1:19" x14ac:dyDescent="0.2">
      <c r="A7148">
        <v>7143</v>
      </c>
      <c r="B7148" s="8">
        <f>'BudgetSum 2-4'!G118</f>
        <v>1711453</v>
      </c>
      <c r="C7148" s="600">
        <f t="shared" si="201"/>
        <v>-1704310</v>
      </c>
      <c r="D7148" s="3" t="s">
        <v>774</v>
      </c>
      <c r="E7148" s="2" t="b">
        <f t="shared" ca="1" si="200"/>
        <v>1</v>
      </c>
      <c r="F7148" s="2" cm="1">
        <f t="array" aca="1" ref="F7148" ca="1">IF(G7148&lt;&gt;"",INDIRECT("'"&amp;G7148&amp;"'!"&amp;H7148),"")</f>
        <v>1711453</v>
      </c>
      <c r="G7148" s="1533" t="s">
        <v>6770</v>
      </c>
      <c r="H7148" s="2" t="s">
        <v>6172</v>
      </c>
      <c r="S7148" s="8"/>
    </row>
    <row r="7149" spans="1:19" x14ac:dyDescent="0.2">
      <c r="A7149">
        <v>7144</v>
      </c>
      <c r="B7149" s="8">
        <f>'BudgetSum 2-4'!H91</f>
        <v>2034364</v>
      </c>
      <c r="C7149" s="600">
        <f t="shared" si="201"/>
        <v>-2027220</v>
      </c>
      <c r="D7149" s="3" t="s">
        <v>774</v>
      </c>
      <c r="E7149" s="2" t="b">
        <f t="shared" ca="1" si="200"/>
        <v>1</v>
      </c>
      <c r="F7149" s="2" cm="1">
        <f t="array" aca="1" ref="F7149" ca="1">IF(G7149&lt;&gt;"",INDIRECT("'"&amp;G7149&amp;"'!"&amp;H7149),"")</f>
        <v>2034364</v>
      </c>
      <c r="G7149" s="1533" t="s">
        <v>6770</v>
      </c>
      <c r="H7149" s="2" t="s">
        <v>5744</v>
      </c>
      <c r="S7149" s="8"/>
    </row>
    <row r="7150" spans="1:19" x14ac:dyDescent="0.2">
      <c r="A7150">
        <v>7145</v>
      </c>
      <c r="B7150" s="8">
        <f>'BudgetSum 2-4'!H93</f>
        <v>6000000</v>
      </c>
      <c r="C7150" s="600">
        <f t="shared" si="201"/>
        <v>-5992855</v>
      </c>
      <c r="D7150" s="3" t="s">
        <v>774</v>
      </c>
      <c r="E7150" s="2" t="b">
        <f t="shared" ca="1" si="200"/>
        <v>1</v>
      </c>
      <c r="F7150" s="2" cm="1">
        <f t="array" aca="1" ref="F7150" ca="1">IF(G7150&lt;&gt;"",INDIRECT("'"&amp;G7150&amp;"'!"&amp;H7150),"")</f>
        <v>6000000</v>
      </c>
      <c r="G7150" s="1533" t="s">
        <v>6770</v>
      </c>
      <c r="H7150" s="2" t="s">
        <v>5748</v>
      </c>
      <c r="S7150" s="8"/>
    </row>
    <row r="7151" spans="1:19" x14ac:dyDescent="0.2">
      <c r="A7151">
        <v>7146</v>
      </c>
      <c r="B7151" s="8">
        <f>'BudgetSum 2-4'!H95</f>
        <v>0</v>
      </c>
      <c r="C7151" s="600">
        <f t="shared" si="201"/>
        <v>7146</v>
      </c>
      <c r="D7151" s="3" t="s">
        <v>774</v>
      </c>
      <c r="E7151" s="2" t="b">
        <f t="shared" ca="1" si="200"/>
        <v>1</v>
      </c>
      <c r="F7151" s="2" cm="1">
        <f t="array" aca="1" ref="F7151" ca="1">IF(G7151&lt;&gt;"",INDIRECT("'"&amp;G7151&amp;"'!"&amp;H7151),"")</f>
        <v>0</v>
      </c>
      <c r="G7151" s="1533" t="s">
        <v>6770</v>
      </c>
      <c r="H7151" s="2" t="s">
        <v>5750</v>
      </c>
      <c r="S7151" s="8"/>
    </row>
    <row r="7152" spans="1:19" x14ac:dyDescent="0.2">
      <c r="A7152">
        <v>7147</v>
      </c>
      <c r="B7152" s="8">
        <f>'BudgetSum 2-4'!H96</f>
        <v>0</v>
      </c>
      <c r="C7152" s="600">
        <f t="shared" si="201"/>
        <v>7147</v>
      </c>
      <c r="D7152" s="3" t="s">
        <v>774</v>
      </c>
      <c r="E7152" s="2" t="b">
        <f t="shared" ca="1" si="200"/>
        <v>1</v>
      </c>
      <c r="F7152" s="2" cm="1">
        <f t="array" aca="1" ref="F7152" ca="1">IF(G7152&lt;&gt;"",INDIRECT("'"&amp;G7152&amp;"'!"&amp;H7152),"")</f>
        <v>0</v>
      </c>
      <c r="G7152" s="1533" t="s">
        <v>6770</v>
      </c>
      <c r="H7152" s="2" t="s">
        <v>5752</v>
      </c>
      <c r="S7152" s="8"/>
    </row>
    <row r="7153" spans="1:19" x14ac:dyDescent="0.2">
      <c r="A7153">
        <v>7148</v>
      </c>
      <c r="B7153" s="8">
        <f>'BudgetSum 2-4'!H97</f>
        <v>6000000</v>
      </c>
      <c r="C7153" s="600">
        <f t="shared" si="201"/>
        <v>-5992852</v>
      </c>
      <c r="D7153" s="3" t="s">
        <v>774</v>
      </c>
      <c r="E7153" s="2" t="b">
        <f t="shared" ca="1" si="200"/>
        <v>1</v>
      </c>
      <c r="F7153" s="2" cm="1">
        <f t="array" aca="1" ref="F7153" ca="1">IF(G7153&lt;&gt;"",INDIRECT("'"&amp;G7153&amp;"'!"&amp;H7153),"")</f>
        <v>6000000</v>
      </c>
      <c r="G7153" s="1533" t="s">
        <v>6770</v>
      </c>
      <c r="H7153" s="2" t="s">
        <v>5754</v>
      </c>
      <c r="S7153" s="8"/>
    </row>
    <row r="7154" spans="1:19" x14ac:dyDescent="0.2">
      <c r="A7154">
        <v>7149</v>
      </c>
      <c r="B7154" s="8">
        <f>'BudgetSum 2-4'!H98</f>
        <v>0</v>
      </c>
      <c r="C7154" s="600">
        <f t="shared" si="201"/>
        <v>7149</v>
      </c>
      <c r="D7154" s="3" t="s">
        <v>774</v>
      </c>
      <c r="E7154" s="2" t="b">
        <f t="shared" ca="1" si="200"/>
        <v>1</v>
      </c>
      <c r="F7154" s="2" cm="1">
        <f t="array" aca="1" ref="F7154" ca="1">IF(G7154&lt;&gt;"",INDIRECT("'"&amp;G7154&amp;"'!"&amp;H7154),"")</f>
        <v>0</v>
      </c>
      <c r="G7154" s="1533" t="s">
        <v>6770</v>
      </c>
      <c r="H7154" s="2" t="s">
        <v>5506</v>
      </c>
      <c r="S7154" s="8"/>
    </row>
    <row r="7155" spans="1:19" x14ac:dyDescent="0.2">
      <c r="A7155">
        <v>7150</v>
      </c>
      <c r="B7155" s="8">
        <f>'BudgetSum 2-4'!H99</f>
        <v>6000000</v>
      </c>
      <c r="C7155" s="600">
        <f t="shared" si="201"/>
        <v>-5992850</v>
      </c>
      <c r="D7155" s="3" t="s">
        <v>774</v>
      </c>
      <c r="E7155" s="2" t="b">
        <f t="shared" ca="1" si="200"/>
        <v>1</v>
      </c>
      <c r="F7155" s="2" cm="1">
        <f t="array" aca="1" ref="F7155" ca="1">IF(G7155&lt;&gt;"",INDIRECT("'"&amp;G7155&amp;"'!"&amp;H7155),"")</f>
        <v>6000000</v>
      </c>
      <c r="G7155" s="1533" t="s">
        <v>6770</v>
      </c>
      <c r="H7155" s="2" t="s">
        <v>5581</v>
      </c>
      <c r="S7155" s="8"/>
    </row>
    <row r="7156" spans="1:19" x14ac:dyDescent="0.2">
      <c r="A7156">
        <v>7151</v>
      </c>
      <c r="B7156" s="8">
        <f>'BudgetSum 2-4'!H102</f>
        <v>6000000</v>
      </c>
      <c r="C7156" s="600">
        <f t="shared" si="201"/>
        <v>-5992849</v>
      </c>
      <c r="D7156" s="3" t="s">
        <v>774</v>
      </c>
      <c r="E7156" s="2" t="b">
        <f t="shared" ca="1" si="200"/>
        <v>1</v>
      </c>
      <c r="F7156" s="2" cm="1">
        <f t="array" aca="1" ref="F7156" ca="1">IF(G7156&lt;&gt;"",INDIRECT("'"&amp;G7156&amp;"'!"&amp;H7156),"")</f>
        <v>6000000</v>
      </c>
      <c r="G7156" s="1533" t="s">
        <v>6770</v>
      </c>
      <c r="H7156" s="2" t="s">
        <v>5591</v>
      </c>
      <c r="S7156" s="8"/>
    </row>
    <row r="7157" spans="1:19" x14ac:dyDescent="0.2">
      <c r="A7157">
        <v>7152</v>
      </c>
      <c r="B7157" s="8">
        <f>'BudgetSum 2-4'!H104</f>
        <v>0</v>
      </c>
      <c r="C7157" s="600">
        <f t="shared" si="201"/>
        <v>7152</v>
      </c>
      <c r="D7157" s="3" t="s">
        <v>774</v>
      </c>
      <c r="E7157" s="2" t="b">
        <f t="shared" ca="1" si="200"/>
        <v>1</v>
      </c>
      <c r="F7157" s="2" cm="1">
        <f t="array" aca="1" ref="F7157" ca="1">IF(G7157&lt;&gt;"",INDIRECT("'"&amp;G7157&amp;"'!"&amp;H7157),"")</f>
        <v>0</v>
      </c>
      <c r="G7157" s="1533" t="s">
        <v>6770</v>
      </c>
      <c r="H7157" s="2" t="s">
        <v>4567</v>
      </c>
      <c r="S7157" s="8"/>
    </row>
    <row r="7158" spans="1:19" x14ac:dyDescent="0.2">
      <c r="A7158">
        <v>7153</v>
      </c>
      <c r="B7158" s="8">
        <f>'BudgetSum 2-4'!H106</f>
        <v>0</v>
      </c>
      <c r="C7158" s="600">
        <f t="shared" si="201"/>
        <v>7153</v>
      </c>
      <c r="D7158" s="3" t="s">
        <v>774</v>
      </c>
      <c r="E7158" s="2" t="b">
        <f t="shared" ca="1" si="200"/>
        <v>1</v>
      </c>
      <c r="F7158" s="2" cm="1">
        <f t="array" aca="1" ref="F7158" ca="1">IF(G7158&lt;&gt;"",INDIRECT("'"&amp;G7158&amp;"'!"&amp;H7158),"")</f>
        <v>0</v>
      </c>
      <c r="G7158" s="1533" t="s">
        <v>6770</v>
      </c>
      <c r="H7158" s="2" t="s">
        <v>5508</v>
      </c>
      <c r="S7158" s="8"/>
    </row>
    <row r="7159" spans="1:19" x14ac:dyDescent="0.2">
      <c r="A7159">
        <v>7154</v>
      </c>
      <c r="B7159" s="8">
        <f>'BudgetSum 2-4'!H107</f>
        <v>6000000</v>
      </c>
      <c r="C7159" s="600">
        <f t="shared" si="201"/>
        <v>-5992846</v>
      </c>
      <c r="D7159" s="3" t="s">
        <v>774</v>
      </c>
      <c r="E7159" s="2" t="b">
        <f t="shared" ca="1" si="200"/>
        <v>1</v>
      </c>
      <c r="F7159" s="2" cm="1">
        <f t="array" aca="1" ref="F7159" ca="1">IF(G7159&lt;&gt;"",INDIRECT("'"&amp;G7159&amp;"'!"&amp;H7159),"")</f>
        <v>6000000</v>
      </c>
      <c r="G7159" s="1533" t="s">
        <v>6770</v>
      </c>
      <c r="H7159" s="2" t="s">
        <v>4568</v>
      </c>
      <c r="S7159" s="8"/>
    </row>
    <row r="7160" spans="1:19" x14ac:dyDescent="0.2">
      <c r="A7160">
        <v>7155</v>
      </c>
      <c r="B7160" s="8">
        <f>'BudgetSum 2-4'!H108</f>
        <v>0</v>
      </c>
      <c r="C7160" s="600">
        <f t="shared" si="201"/>
        <v>7155</v>
      </c>
      <c r="D7160" s="3" t="s">
        <v>774</v>
      </c>
      <c r="E7160" s="2" t="b">
        <f t="shared" ca="1" si="200"/>
        <v>1</v>
      </c>
      <c r="F7160" s="2" cm="1">
        <f t="array" aca="1" ref="F7160" ca="1">IF(G7160&lt;&gt;"",INDIRECT("'"&amp;G7160&amp;"'!"&amp;H7160),"")</f>
        <v>0</v>
      </c>
      <c r="G7160" s="1533" t="s">
        <v>6770</v>
      </c>
      <c r="H7160" s="2" t="s">
        <v>4569</v>
      </c>
      <c r="S7160" s="8"/>
    </row>
    <row r="7161" spans="1:19" x14ac:dyDescent="0.2">
      <c r="A7161">
        <v>7156</v>
      </c>
      <c r="B7161" s="8">
        <f>'BudgetSum 2-4'!H109</f>
        <v>6000000</v>
      </c>
      <c r="C7161" s="600">
        <f t="shared" si="201"/>
        <v>-5992844</v>
      </c>
      <c r="D7161" s="3" t="s">
        <v>774</v>
      </c>
      <c r="E7161" s="2" t="b">
        <f t="shared" ca="1" si="200"/>
        <v>1</v>
      </c>
      <c r="F7161" s="2" cm="1">
        <f t="array" aca="1" ref="F7161" ca="1">IF(G7161&lt;&gt;"",INDIRECT("'"&amp;G7161&amp;"'!"&amp;H7161),"")</f>
        <v>6000000</v>
      </c>
      <c r="G7161" s="1533" t="s">
        <v>6770</v>
      </c>
      <c r="H7161" s="2" t="s">
        <v>4925</v>
      </c>
      <c r="S7161" s="8"/>
    </row>
    <row r="7162" spans="1:19" x14ac:dyDescent="0.2">
      <c r="A7162">
        <v>7157</v>
      </c>
      <c r="B7162" s="8">
        <f>'BudgetSum 2-4'!H110</f>
        <v>0</v>
      </c>
      <c r="C7162" s="600">
        <f t="shared" si="201"/>
        <v>7157</v>
      </c>
      <c r="D7162" s="3" t="s">
        <v>774</v>
      </c>
      <c r="E7162" s="2" t="b">
        <f t="shared" ca="1" si="200"/>
        <v>1</v>
      </c>
      <c r="F7162" s="2" cm="1">
        <f t="array" aca="1" ref="F7162" ca="1">IF(G7162&lt;&gt;"",INDIRECT("'"&amp;G7162&amp;"'!"&amp;H7162),"")</f>
        <v>0</v>
      </c>
      <c r="G7162" s="1533" t="s">
        <v>6770</v>
      </c>
      <c r="H7162" s="2" t="s">
        <v>4926</v>
      </c>
      <c r="S7162" s="8"/>
    </row>
    <row r="7163" spans="1:19" x14ac:dyDescent="0.2">
      <c r="A7163">
        <v>7158</v>
      </c>
      <c r="B7163" s="8">
        <f>'BudgetSum 2-4'!H113</f>
        <v>0</v>
      </c>
      <c r="C7163" s="600">
        <f t="shared" si="201"/>
        <v>7158</v>
      </c>
      <c r="D7163" s="3" t="s">
        <v>774</v>
      </c>
      <c r="E7163" s="2" t="b">
        <f t="shared" ca="1" si="200"/>
        <v>1</v>
      </c>
      <c r="F7163" s="2" cm="1">
        <f t="array" aca="1" ref="F7163" ca="1">IF(G7163&lt;&gt;"",INDIRECT("'"&amp;G7163&amp;"'!"&amp;H7163),"")</f>
        <v>0</v>
      </c>
      <c r="G7163" s="1533" t="s">
        <v>6770</v>
      </c>
      <c r="H7163" s="2" t="s">
        <v>5878</v>
      </c>
      <c r="S7163" s="8"/>
    </row>
    <row r="7164" spans="1:19" x14ac:dyDescent="0.2">
      <c r="A7164">
        <v>7159</v>
      </c>
      <c r="B7164" s="8">
        <f>'BudgetSum 2-4'!H116</f>
        <v>0</v>
      </c>
      <c r="C7164" s="600">
        <f t="shared" si="201"/>
        <v>7159</v>
      </c>
      <c r="D7164" s="3" t="s">
        <v>774</v>
      </c>
      <c r="E7164" s="2" t="b">
        <f t="shared" ca="1" si="200"/>
        <v>1</v>
      </c>
      <c r="F7164" s="2" cm="1">
        <f t="array" aca="1" ref="F7164" ca="1">IF(G7164&lt;&gt;"",INDIRECT("'"&amp;G7164&amp;"'!"&amp;H7164),"")</f>
        <v>0</v>
      </c>
      <c r="G7164" s="1533" t="s">
        <v>6770</v>
      </c>
      <c r="H7164" s="2" t="s">
        <v>4572</v>
      </c>
      <c r="S7164" s="8"/>
    </row>
    <row r="7165" spans="1:19" x14ac:dyDescent="0.2">
      <c r="A7165">
        <v>7160</v>
      </c>
      <c r="B7165" s="8">
        <f>'BudgetSum 2-4'!H117</f>
        <v>0</v>
      </c>
      <c r="C7165" s="600">
        <f t="shared" si="201"/>
        <v>7160</v>
      </c>
      <c r="D7165" s="3" t="s">
        <v>774</v>
      </c>
      <c r="E7165" s="2" t="b">
        <f t="shared" ca="1" si="200"/>
        <v>1</v>
      </c>
      <c r="F7165" s="2" cm="1">
        <f t="array" aca="1" ref="F7165" ca="1">IF(G7165&lt;&gt;"",INDIRECT("'"&amp;G7165&amp;"'!"&amp;H7165),"")</f>
        <v>0</v>
      </c>
      <c r="G7165" s="1533" t="s">
        <v>6770</v>
      </c>
      <c r="H7165" s="2" t="s">
        <v>6173</v>
      </c>
      <c r="S7165" s="8"/>
    </row>
    <row r="7166" spans="1:19" x14ac:dyDescent="0.2">
      <c r="A7166">
        <v>7161</v>
      </c>
      <c r="B7166" s="8">
        <f>'BudgetSum 2-4'!H118</f>
        <v>2034364</v>
      </c>
      <c r="C7166" s="600">
        <f t="shared" si="201"/>
        <v>-2027203</v>
      </c>
      <c r="D7166" s="3" t="s">
        <v>774</v>
      </c>
      <c r="E7166" s="2" t="b">
        <f t="shared" ca="1" si="200"/>
        <v>1</v>
      </c>
      <c r="F7166" s="2" cm="1">
        <f t="array" aca="1" ref="F7166" ca="1">IF(G7166&lt;&gt;"",INDIRECT("'"&amp;G7166&amp;"'!"&amp;H7166),"")</f>
        <v>2034364</v>
      </c>
      <c r="G7166" s="1533" t="s">
        <v>6770</v>
      </c>
      <c r="H7166" s="2" t="s">
        <v>6174</v>
      </c>
      <c r="S7166" s="8"/>
    </row>
    <row r="7167" spans="1:19" x14ac:dyDescent="0.2">
      <c r="A7167">
        <v>7162</v>
      </c>
      <c r="B7167" s="8">
        <f>'BudgetSum 2-4'!I91</f>
        <v>3897060</v>
      </c>
      <c r="C7167" s="600">
        <f t="shared" si="201"/>
        <v>-3889898</v>
      </c>
      <c r="D7167" s="3" t="s">
        <v>774</v>
      </c>
      <c r="E7167" s="2" t="b">
        <f t="shared" ca="1" si="200"/>
        <v>1</v>
      </c>
      <c r="F7167" s="2" cm="1">
        <f t="array" aca="1" ref="F7167" ca="1">IF(G7167&lt;&gt;"",INDIRECT("'"&amp;G7167&amp;"'!"&amp;H7167),"")</f>
        <v>3897060</v>
      </c>
      <c r="G7167" s="1533" t="s">
        <v>6770</v>
      </c>
      <c r="H7167" s="2" t="s">
        <v>6175</v>
      </c>
      <c r="S7167" s="8"/>
    </row>
    <row r="7168" spans="1:19" x14ac:dyDescent="0.2">
      <c r="A7168">
        <v>7163</v>
      </c>
      <c r="B7168" s="8">
        <f>'BudgetSum 2-4'!I93</f>
        <v>0</v>
      </c>
      <c r="C7168" s="600">
        <f t="shared" si="201"/>
        <v>7163</v>
      </c>
      <c r="D7168" s="3" t="s">
        <v>774</v>
      </c>
      <c r="E7168" s="2" t="b">
        <f t="shared" ca="1" si="200"/>
        <v>1</v>
      </c>
      <c r="F7168" s="2" cm="1">
        <f t="array" aca="1" ref="F7168" ca="1">IF(G7168&lt;&gt;"",INDIRECT("'"&amp;G7168&amp;"'!"&amp;H7168),"")</f>
        <v>0</v>
      </c>
      <c r="G7168" s="1533" t="s">
        <v>6770</v>
      </c>
      <c r="H7168" s="2" t="s">
        <v>6176</v>
      </c>
      <c r="S7168" s="8"/>
    </row>
    <row r="7169" spans="1:19" x14ac:dyDescent="0.2">
      <c r="A7169">
        <v>7164</v>
      </c>
      <c r="B7169" s="8">
        <f>'BudgetSum 2-4'!I95</f>
        <v>0</v>
      </c>
      <c r="C7169" s="600">
        <f t="shared" si="201"/>
        <v>7164</v>
      </c>
      <c r="D7169" s="3" t="s">
        <v>774</v>
      </c>
      <c r="E7169" s="2" t="b">
        <f t="shared" ca="1" si="200"/>
        <v>1</v>
      </c>
      <c r="F7169" s="2" cm="1">
        <f t="array" aca="1" ref="F7169" ca="1">IF(G7169&lt;&gt;"",INDIRECT("'"&amp;G7169&amp;"'!"&amp;H7169),"")</f>
        <v>0</v>
      </c>
      <c r="G7169" s="1533" t="s">
        <v>6770</v>
      </c>
      <c r="H7169" s="2" t="s">
        <v>6177</v>
      </c>
      <c r="S7169" s="8"/>
    </row>
    <row r="7170" spans="1:19" x14ac:dyDescent="0.2">
      <c r="A7170">
        <v>7165</v>
      </c>
      <c r="B7170" s="8">
        <f>'BudgetSum 2-4'!I96</f>
        <v>0</v>
      </c>
      <c r="C7170" s="600">
        <f t="shared" si="201"/>
        <v>7165</v>
      </c>
      <c r="D7170" s="3" t="s">
        <v>774</v>
      </c>
      <c r="E7170" s="2" t="b">
        <f t="shared" ref="E7170:E7233" ca="1" si="202">F7170=B7170</f>
        <v>1</v>
      </c>
      <c r="F7170" s="2" cm="1">
        <f t="array" aca="1" ref="F7170" ca="1">IF(G7170&lt;&gt;"",INDIRECT("'"&amp;G7170&amp;"'!"&amp;H7170),"")</f>
        <v>0</v>
      </c>
      <c r="G7170" s="1533" t="s">
        <v>6770</v>
      </c>
      <c r="H7170" s="2" t="s">
        <v>6178</v>
      </c>
      <c r="S7170" s="8"/>
    </row>
    <row r="7171" spans="1:19" x14ac:dyDescent="0.2">
      <c r="A7171">
        <v>7166</v>
      </c>
      <c r="B7171" s="8">
        <f>'BudgetSum 2-4'!I97</f>
        <v>0</v>
      </c>
      <c r="C7171" s="600">
        <f t="shared" si="201"/>
        <v>7166</v>
      </c>
      <c r="D7171" s="3" t="s">
        <v>774</v>
      </c>
      <c r="E7171" s="2" t="b">
        <f t="shared" ca="1" si="202"/>
        <v>1</v>
      </c>
      <c r="F7171" s="2" cm="1">
        <f t="array" aca="1" ref="F7171" ca="1">IF(G7171&lt;&gt;"",INDIRECT("'"&amp;G7171&amp;"'!"&amp;H7171),"")</f>
        <v>0</v>
      </c>
      <c r="G7171" s="1533" t="s">
        <v>6770</v>
      </c>
      <c r="H7171" s="2" t="s">
        <v>6179</v>
      </c>
      <c r="S7171" s="8"/>
    </row>
    <row r="7172" spans="1:19" x14ac:dyDescent="0.2">
      <c r="A7172">
        <v>7167</v>
      </c>
      <c r="B7172" s="8">
        <f>'BudgetSum 2-4'!I99</f>
        <v>0</v>
      </c>
      <c r="C7172" s="600">
        <f t="shared" ref="C7172:C7235" si="203">A7172-B7172</f>
        <v>7167</v>
      </c>
      <c r="D7172" s="3" t="s">
        <v>774</v>
      </c>
      <c r="E7172" s="2" t="b">
        <f t="shared" ca="1" si="202"/>
        <v>1</v>
      </c>
      <c r="F7172" s="2" cm="1">
        <f t="array" aca="1" ref="F7172" ca="1">IF(G7172&lt;&gt;"",INDIRECT("'"&amp;G7172&amp;"'!"&amp;H7172),"")</f>
        <v>0</v>
      </c>
      <c r="G7172" s="1533" t="s">
        <v>6770</v>
      </c>
      <c r="H7172" s="2" t="s">
        <v>5582</v>
      </c>
      <c r="S7172" s="8"/>
    </row>
    <row r="7173" spans="1:19" x14ac:dyDescent="0.2">
      <c r="A7173">
        <v>7168</v>
      </c>
      <c r="B7173" s="8">
        <f>'BudgetSum 2-4'!I110</f>
        <v>0</v>
      </c>
      <c r="C7173" s="600">
        <f t="shared" si="203"/>
        <v>7168</v>
      </c>
      <c r="D7173" s="3" t="s">
        <v>774</v>
      </c>
      <c r="E7173" s="2" t="b">
        <f t="shared" ca="1" si="202"/>
        <v>1</v>
      </c>
      <c r="F7173" s="2" cm="1">
        <f t="array" aca="1" ref="F7173" ca="1">IF(G7173&lt;&gt;"",INDIRECT("'"&amp;G7173&amp;"'!"&amp;H7173),"")</f>
        <v>0</v>
      </c>
      <c r="G7173" s="1533" t="s">
        <v>6770</v>
      </c>
      <c r="H7173" s="2" t="s">
        <v>5524</v>
      </c>
      <c r="S7173" s="8"/>
    </row>
    <row r="7174" spans="1:19" x14ac:dyDescent="0.2">
      <c r="A7174">
        <v>7169</v>
      </c>
      <c r="B7174" s="8">
        <f>'BudgetSum 2-4'!I113</f>
        <v>0</v>
      </c>
      <c r="C7174" s="600">
        <f t="shared" si="203"/>
        <v>7169</v>
      </c>
      <c r="D7174" s="3" t="s">
        <v>774</v>
      </c>
      <c r="E7174" s="2" t="b">
        <f t="shared" ca="1" si="202"/>
        <v>1</v>
      </c>
      <c r="F7174" s="2" cm="1">
        <f t="array" aca="1" ref="F7174" ca="1">IF(G7174&lt;&gt;"",INDIRECT("'"&amp;G7174&amp;"'!"&amp;H7174),"")</f>
        <v>0</v>
      </c>
      <c r="G7174" s="1533" t="s">
        <v>6770</v>
      </c>
      <c r="H7174" s="2" t="s">
        <v>6180</v>
      </c>
      <c r="S7174" s="8"/>
    </row>
    <row r="7175" spans="1:19" x14ac:dyDescent="0.2">
      <c r="A7175">
        <v>7170</v>
      </c>
      <c r="B7175" s="8">
        <f>'BudgetSum 2-4'!I116</f>
        <v>0</v>
      </c>
      <c r="C7175" s="600">
        <f t="shared" si="203"/>
        <v>7170</v>
      </c>
      <c r="D7175" s="3" t="s">
        <v>774</v>
      </c>
      <c r="E7175" s="2" t="b">
        <f t="shared" ca="1" si="202"/>
        <v>1</v>
      </c>
      <c r="F7175" s="2" cm="1">
        <f t="array" aca="1" ref="F7175" ca="1">IF(G7175&lt;&gt;"",INDIRECT("'"&amp;G7175&amp;"'!"&amp;H7175),"")</f>
        <v>0</v>
      </c>
      <c r="G7175" s="1533" t="s">
        <v>6770</v>
      </c>
      <c r="H7175" s="2" t="s">
        <v>5759</v>
      </c>
      <c r="S7175" s="8"/>
    </row>
    <row r="7176" spans="1:19" x14ac:dyDescent="0.2">
      <c r="A7176">
        <v>7171</v>
      </c>
      <c r="B7176" s="8">
        <f>'BudgetSum 2-4'!I117</f>
        <v>0</v>
      </c>
      <c r="C7176" s="600">
        <f t="shared" si="203"/>
        <v>7171</v>
      </c>
      <c r="D7176" s="3" t="s">
        <v>774</v>
      </c>
      <c r="E7176" s="2" t="b">
        <f t="shared" ca="1" si="202"/>
        <v>1</v>
      </c>
      <c r="F7176" s="2" cm="1">
        <f t="array" aca="1" ref="F7176" ca="1">IF(G7176&lt;&gt;"",INDIRECT("'"&amp;G7176&amp;"'!"&amp;H7176),"")</f>
        <v>0</v>
      </c>
      <c r="G7176" s="1533" t="s">
        <v>6770</v>
      </c>
      <c r="H7176" s="2" t="s">
        <v>6181</v>
      </c>
      <c r="S7176" s="8"/>
    </row>
    <row r="7177" spans="1:19" x14ac:dyDescent="0.2">
      <c r="A7177">
        <v>7172</v>
      </c>
      <c r="B7177" s="8">
        <f>'BudgetSum 2-4'!I118</f>
        <v>3897060</v>
      </c>
      <c r="C7177" s="600">
        <f t="shared" si="203"/>
        <v>-3889888</v>
      </c>
      <c r="D7177" s="3" t="s">
        <v>774</v>
      </c>
      <c r="E7177" s="2" t="b">
        <f t="shared" ca="1" si="202"/>
        <v>1</v>
      </c>
      <c r="F7177" s="2" cm="1">
        <f t="array" aca="1" ref="F7177" ca="1">IF(G7177&lt;&gt;"",INDIRECT("'"&amp;G7177&amp;"'!"&amp;H7177),"")</f>
        <v>3897060</v>
      </c>
      <c r="G7177" s="1533" t="s">
        <v>6770</v>
      </c>
      <c r="H7177" s="2" t="s">
        <v>6182</v>
      </c>
      <c r="S7177" s="8"/>
    </row>
    <row r="7178" spans="1:19" x14ac:dyDescent="0.2">
      <c r="A7178">
        <v>7173</v>
      </c>
      <c r="B7178" s="8">
        <f>'BudgetSum 2-4'!J91</f>
        <v>0</v>
      </c>
      <c r="C7178" s="600">
        <f t="shared" si="203"/>
        <v>7173</v>
      </c>
      <c r="D7178" s="3" t="s">
        <v>774</v>
      </c>
      <c r="E7178" s="2" t="b">
        <f t="shared" ca="1" si="202"/>
        <v>1</v>
      </c>
      <c r="F7178" s="2" cm="1">
        <f t="array" aca="1" ref="F7178" ca="1">IF(G7178&lt;&gt;"",INDIRECT("'"&amp;G7178&amp;"'!"&amp;H7178),"")</f>
        <v>0</v>
      </c>
      <c r="G7178" s="1533" t="s">
        <v>6770</v>
      </c>
      <c r="H7178" s="2" t="s">
        <v>6183</v>
      </c>
      <c r="S7178" s="8"/>
    </row>
    <row r="7179" spans="1:19" x14ac:dyDescent="0.2">
      <c r="A7179">
        <v>7174</v>
      </c>
      <c r="B7179" s="8">
        <f>'BudgetSum 2-4'!J93</f>
        <v>385000</v>
      </c>
      <c r="C7179" s="600">
        <f t="shared" si="203"/>
        <v>-377826</v>
      </c>
      <c r="D7179" s="3" t="s">
        <v>774</v>
      </c>
      <c r="E7179" s="2" t="b">
        <f t="shared" ca="1" si="202"/>
        <v>1</v>
      </c>
      <c r="F7179" s="2" cm="1">
        <f t="array" aca="1" ref="F7179" ca="1">IF(G7179&lt;&gt;"",INDIRECT("'"&amp;G7179&amp;"'!"&amp;H7179),"")</f>
        <v>385000</v>
      </c>
      <c r="G7179" s="1533" t="s">
        <v>6770</v>
      </c>
      <c r="H7179" s="2" t="s">
        <v>6184</v>
      </c>
      <c r="S7179" s="8"/>
    </row>
    <row r="7180" spans="1:19" x14ac:dyDescent="0.2">
      <c r="A7180">
        <v>7175</v>
      </c>
      <c r="B7180" s="8">
        <f>'BudgetSum 2-4'!J95</f>
        <v>0</v>
      </c>
      <c r="C7180" s="600">
        <f t="shared" si="203"/>
        <v>7175</v>
      </c>
      <c r="D7180" s="3" t="s">
        <v>774</v>
      </c>
      <c r="E7180" s="2" t="b">
        <f t="shared" ca="1" si="202"/>
        <v>1</v>
      </c>
      <c r="F7180" s="2" cm="1">
        <f t="array" aca="1" ref="F7180" ca="1">IF(G7180&lt;&gt;"",INDIRECT("'"&amp;G7180&amp;"'!"&amp;H7180),"")</f>
        <v>0</v>
      </c>
      <c r="G7180" s="1533" t="s">
        <v>6770</v>
      </c>
      <c r="H7180" s="2" t="s">
        <v>6185</v>
      </c>
      <c r="S7180" s="8"/>
    </row>
    <row r="7181" spans="1:19" x14ac:dyDescent="0.2">
      <c r="A7181">
        <v>7176</v>
      </c>
      <c r="B7181" s="8">
        <f>'BudgetSum 2-4'!J96</f>
        <v>0</v>
      </c>
      <c r="C7181" s="600">
        <f t="shared" si="203"/>
        <v>7176</v>
      </c>
      <c r="D7181" s="3" t="s">
        <v>774</v>
      </c>
      <c r="E7181" s="2" t="b">
        <f t="shared" ca="1" si="202"/>
        <v>1</v>
      </c>
      <c r="F7181" s="2" cm="1">
        <f t="array" aca="1" ref="F7181" ca="1">IF(G7181&lt;&gt;"",INDIRECT("'"&amp;G7181&amp;"'!"&amp;H7181),"")</f>
        <v>0</v>
      </c>
      <c r="G7181" s="1533" t="s">
        <v>6770</v>
      </c>
      <c r="H7181" s="2" t="s">
        <v>6186</v>
      </c>
      <c r="S7181" s="8"/>
    </row>
    <row r="7182" spans="1:19" x14ac:dyDescent="0.2">
      <c r="A7182">
        <v>7177</v>
      </c>
      <c r="B7182" s="8">
        <f>'BudgetSum 2-4'!J97</f>
        <v>385000</v>
      </c>
      <c r="C7182" s="600">
        <f t="shared" si="203"/>
        <v>-377823</v>
      </c>
      <c r="D7182" s="3" t="s">
        <v>774</v>
      </c>
      <c r="E7182" s="2" t="b">
        <f t="shared" ca="1" si="202"/>
        <v>1</v>
      </c>
      <c r="F7182" s="2" cm="1">
        <f t="array" aca="1" ref="F7182" ca="1">IF(G7182&lt;&gt;"",INDIRECT("'"&amp;G7182&amp;"'!"&amp;H7182),"")</f>
        <v>385000</v>
      </c>
      <c r="G7182" s="1533" t="s">
        <v>6770</v>
      </c>
      <c r="H7182" s="2" t="s">
        <v>6187</v>
      </c>
      <c r="S7182" s="8"/>
    </row>
    <row r="7183" spans="1:19" x14ac:dyDescent="0.2">
      <c r="A7183">
        <v>7178</v>
      </c>
      <c r="B7183" s="8">
        <f>'BudgetSum 2-4'!J98</f>
        <v>0</v>
      </c>
      <c r="C7183" s="600">
        <f t="shared" si="203"/>
        <v>7178</v>
      </c>
      <c r="D7183" s="3" t="s">
        <v>774</v>
      </c>
      <c r="E7183" s="2" t="b">
        <f t="shared" ca="1" si="202"/>
        <v>1</v>
      </c>
      <c r="F7183" s="2" cm="1">
        <f t="array" aca="1" ref="F7183" ca="1">IF(G7183&lt;&gt;"",INDIRECT("'"&amp;G7183&amp;"'!"&amp;H7183),"")</f>
        <v>0</v>
      </c>
      <c r="G7183" s="1533" t="s">
        <v>6770</v>
      </c>
      <c r="H7183" s="2" t="s">
        <v>5607</v>
      </c>
      <c r="S7183" s="8"/>
    </row>
    <row r="7184" spans="1:19" x14ac:dyDescent="0.2">
      <c r="A7184">
        <v>7179</v>
      </c>
      <c r="B7184" s="8">
        <f>'BudgetSum 2-4'!J99</f>
        <v>385000</v>
      </c>
      <c r="C7184" s="600">
        <f t="shared" si="203"/>
        <v>-377821</v>
      </c>
      <c r="D7184" s="3" t="s">
        <v>774</v>
      </c>
      <c r="E7184" s="2" t="b">
        <f t="shared" ca="1" si="202"/>
        <v>1</v>
      </c>
      <c r="F7184" s="2" cm="1">
        <f t="array" aca="1" ref="F7184" ca="1">IF(G7184&lt;&gt;"",INDIRECT("'"&amp;G7184&amp;"'!"&amp;H7184),"")</f>
        <v>385000</v>
      </c>
      <c r="G7184" s="1533" t="s">
        <v>6770</v>
      </c>
      <c r="H7184" s="2" t="s">
        <v>5583</v>
      </c>
      <c r="S7184" s="8"/>
    </row>
    <row r="7185" spans="1:19" x14ac:dyDescent="0.2">
      <c r="A7185">
        <v>7180</v>
      </c>
      <c r="B7185" s="8">
        <f>'BudgetSum 2-4'!J101</f>
        <v>0</v>
      </c>
      <c r="C7185" s="600">
        <f t="shared" si="203"/>
        <v>7180</v>
      </c>
      <c r="D7185" s="3" t="s">
        <v>774</v>
      </c>
      <c r="E7185" s="2" t="b">
        <f t="shared" ca="1" si="202"/>
        <v>1</v>
      </c>
      <c r="F7185" s="2" cm="1">
        <f t="array" aca="1" ref="F7185" ca="1">IF(G7185&lt;&gt;"",INDIRECT("'"&amp;G7185&amp;"'!"&amp;H7185),"")</f>
        <v>0</v>
      </c>
      <c r="G7185" s="1533" t="s">
        <v>6770</v>
      </c>
      <c r="H7185" s="2" t="s">
        <v>5585</v>
      </c>
      <c r="S7185" s="8"/>
    </row>
    <row r="7186" spans="1:19" x14ac:dyDescent="0.2">
      <c r="A7186">
        <v>7181</v>
      </c>
      <c r="B7186" s="8">
        <f>'BudgetSum 2-4'!J102</f>
        <v>385000</v>
      </c>
      <c r="C7186" s="600">
        <f t="shared" si="203"/>
        <v>-377819</v>
      </c>
      <c r="D7186" s="3" t="s">
        <v>774</v>
      </c>
      <c r="E7186" s="2" t="b">
        <f t="shared" ca="1" si="202"/>
        <v>1</v>
      </c>
      <c r="F7186" s="2" cm="1">
        <f t="array" aca="1" ref="F7186" ca="1">IF(G7186&lt;&gt;"",INDIRECT("'"&amp;G7186&amp;"'!"&amp;H7186),"")</f>
        <v>385000</v>
      </c>
      <c r="G7186" s="1533" t="s">
        <v>6770</v>
      </c>
      <c r="H7186" s="2" t="s">
        <v>5593</v>
      </c>
      <c r="S7186" s="8"/>
    </row>
    <row r="7187" spans="1:19" x14ac:dyDescent="0.2">
      <c r="A7187">
        <v>7182</v>
      </c>
      <c r="B7187" s="8">
        <f>'BudgetSum 2-4'!J103</f>
        <v>0</v>
      </c>
      <c r="C7187" s="600">
        <f t="shared" si="203"/>
        <v>7182</v>
      </c>
      <c r="D7187" s="3" t="s">
        <v>774</v>
      </c>
      <c r="E7187" s="2" t="b">
        <f t="shared" ca="1" si="202"/>
        <v>1</v>
      </c>
      <c r="F7187" s="2" cm="1">
        <f t="array" aca="1" ref="F7187" ca="1">IF(G7187&lt;&gt;"",INDIRECT("'"&amp;G7187&amp;"'!"&amp;H7187),"")</f>
        <v>0</v>
      </c>
      <c r="G7187" s="1533" t="s">
        <v>6770</v>
      </c>
      <c r="H7187" s="2" t="s">
        <v>6188</v>
      </c>
      <c r="S7187" s="8"/>
    </row>
    <row r="7188" spans="1:19" x14ac:dyDescent="0.2">
      <c r="A7188">
        <v>7183</v>
      </c>
      <c r="B7188" s="8">
        <f>'BudgetSum 2-4'!J104</f>
        <v>0</v>
      </c>
      <c r="C7188" s="600">
        <f t="shared" si="203"/>
        <v>7183</v>
      </c>
      <c r="D7188" s="3" t="s">
        <v>774</v>
      </c>
      <c r="E7188" s="2" t="b">
        <f t="shared" ca="1" si="202"/>
        <v>1</v>
      </c>
      <c r="F7188" s="2" cm="1">
        <f t="array" aca="1" ref="F7188" ca="1">IF(G7188&lt;&gt;"",INDIRECT("'"&amp;G7188&amp;"'!"&amp;H7188),"")</f>
        <v>0</v>
      </c>
      <c r="G7188" s="1533" t="s">
        <v>6770</v>
      </c>
      <c r="H7188" s="2" t="s">
        <v>5600</v>
      </c>
      <c r="S7188" s="8"/>
    </row>
    <row r="7189" spans="1:19" x14ac:dyDescent="0.2">
      <c r="A7189">
        <v>7184</v>
      </c>
      <c r="B7189" s="8">
        <f>'BudgetSum 2-4'!J107</f>
        <v>385000</v>
      </c>
      <c r="C7189" s="600">
        <f t="shared" si="203"/>
        <v>-377816</v>
      </c>
      <c r="D7189" s="3" t="s">
        <v>774</v>
      </c>
      <c r="E7189" s="2" t="b">
        <f t="shared" ca="1" si="202"/>
        <v>1</v>
      </c>
      <c r="F7189" s="2" cm="1">
        <f t="array" aca="1" ref="F7189" ca="1">IF(G7189&lt;&gt;"",INDIRECT("'"&amp;G7189&amp;"'!"&amp;H7189),"")</f>
        <v>385000</v>
      </c>
      <c r="G7189" s="1533" t="s">
        <v>6770</v>
      </c>
      <c r="H7189" s="2" t="s">
        <v>6189</v>
      </c>
      <c r="S7189" s="8"/>
    </row>
    <row r="7190" spans="1:19" x14ac:dyDescent="0.2">
      <c r="A7190">
        <v>7185</v>
      </c>
      <c r="B7190" s="8">
        <f>'BudgetSum 2-4'!J108</f>
        <v>0</v>
      </c>
      <c r="C7190" s="600">
        <f t="shared" si="203"/>
        <v>7185</v>
      </c>
      <c r="D7190" s="3" t="s">
        <v>774</v>
      </c>
      <c r="E7190" s="2" t="b">
        <f t="shared" ca="1" si="202"/>
        <v>1</v>
      </c>
      <c r="F7190" s="2" cm="1">
        <f t="array" aca="1" ref="F7190" ca="1">IF(G7190&lt;&gt;"",INDIRECT("'"&amp;G7190&amp;"'!"&amp;H7190),"")</f>
        <v>0</v>
      </c>
      <c r="G7190" s="1533" t="s">
        <v>6770</v>
      </c>
      <c r="H7190" s="2" t="s">
        <v>5606</v>
      </c>
      <c r="S7190" s="8"/>
    </row>
    <row r="7191" spans="1:19" x14ac:dyDescent="0.2">
      <c r="A7191">
        <v>7186</v>
      </c>
      <c r="B7191" s="8">
        <f>'BudgetSum 2-4'!J109</f>
        <v>385000</v>
      </c>
      <c r="C7191" s="600">
        <f t="shared" si="203"/>
        <v>-377814</v>
      </c>
      <c r="D7191" s="3" t="s">
        <v>774</v>
      </c>
      <c r="E7191" s="2" t="b">
        <f t="shared" ca="1" si="202"/>
        <v>1</v>
      </c>
      <c r="F7191" s="2" cm="1">
        <f t="array" aca="1" ref="F7191" ca="1">IF(G7191&lt;&gt;"",INDIRECT("'"&amp;G7191&amp;"'!"&amp;H7191),"")</f>
        <v>385000</v>
      </c>
      <c r="G7191" s="1533" t="s">
        <v>6770</v>
      </c>
      <c r="H7191" s="2" t="s">
        <v>5608</v>
      </c>
      <c r="S7191" s="8"/>
    </row>
    <row r="7192" spans="1:19" x14ac:dyDescent="0.2">
      <c r="A7192">
        <v>7187</v>
      </c>
      <c r="B7192" s="8">
        <f>'BudgetSum 2-4'!J110</f>
        <v>0</v>
      </c>
      <c r="C7192" s="600">
        <f t="shared" si="203"/>
        <v>7187</v>
      </c>
      <c r="D7192" s="3" t="s">
        <v>774</v>
      </c>
      <c r="E7192" s="2" t="b">
        <f t="shared" ca="1" si="202"/>
        <v>1</v>
      </c>
      <c r="F7192" s="2" cm="1">
        <f t="array" aca="1" ref="F7192" ca="1">IF(G7192&lt;&gt;"",INDIRECT("'"&amp;G7192&amp;"'!"&amp;H7192),"")</f>
        <v>0</v>
      </c>
      <c r="G7192" s="1533" t="s">
        <v>6770</v>
      </c>
      <c r="H7192" s="2" t="s">
        <v>5803</v>
      </c>
      <c r="S7192" s="8"/>
    </row>
    <row r="7193" spans="1:19" x14ac:dyDescent="0.2">
      <c r="A7193">
        <v>7188</v>
      </c>
      <c r="B7193" s="8">
        <f>'BudgetSum 2-4'!J113</f>
        <v>0</v>
      </c>
      <c r="C7193" s="600">
        <f t="shared" si="203"/>
        <v>7188</v>
      </c>
      <c r="D7193" s="3" t="s">
        <v>774</v>
      </c>
      <c r="E7193" s="2" t="b">
        <f t="shared" ca="1" si="202"/>
        <v>1</v>
      </c>
      <c r="F7193" s="2" cm="1">
        <f t="array" aca="1" ref="F7193" ca="1">IF(G7193&lt;&gt;"",INDIRECT("'"&amp;G7193&amp;"'!"&amp;H7193),"")</f>
        <v>0</v>
      </c>
      <c r="G7193" s="1533" t="s">
        <v>6770</v>
      </c>
      <c r="H7193" s="2" t="s">
        <v>6190</v>
      </c>
      <c r="S7193" s="8"/>
    </row>
    <row r="7194" spans="1:19" x14ac:dyDescent="0.2">
      <c r="A7194">
        <v>7189</v>
      </c>
      <c r="B7194" s="8">
        <f>'BudgetSum 2-4'!J116</f>
        <v>0</v>
      </c>
      <c r="C7194" s="600">
        <f t="shared" si="203"/>
        <v>7189</v>
      </c>
      <c r="D7194" s="3" t="s">
        <v>774</v>
      </c>
      <c r="E7194" s="2" t="b">
        <f t="shared" ca="1" si="202"/>
        <v>1</v>
      </c>
      <c r="F7194" s="2" cm="1">
        <f t="array" aca="1" ref="F7194" ca="1">IF(G7194&lt;&gt;"",INDIRECT("'"&amp;G7194&amp;"'!"&amp;H7194),"")</f>
        <v>0</v>
      </c>
      <c r="G7194" s="1533" t="s">
        <v>6770</v>
      </c>
      <c r="H7194" s="2" t="s">
        <v>5760</v>
      </c>
      <c r="S7194" s="8"/>
    </row>
    <row r="7195" spans="1:19" x14ac:dyDescent="0.2">
      <c r="A7195">
        <v>7190</v>
      </c>
      <c r="B7195" s="8">
        <f>'BudgetSum 2-4'!J117</f>
        <v>0</v>
      </c>
      <c r="C7195" s="600">
        <f t="shared" si="203"/>
        <v>7190</v>
      </c>
      <c r="D7195" s="3" t="s">
        <v>774</v>
      </c>
      <c r="E7195" s="2" t="b">
        <f t="shared" ca="1" si="202"/>
        <v>1</v>
      </c>
      <c r="F7195" s="2" cm="1">
        <f t="array" aca="1" ref="F7195" ca="1">IF(G7195&lt;&gt;"",INDIRECT("'"&amp;G7195&amp;"'!"&amp;H7195),"")</f>
        <v>0</v>
      </c>
      <c r="G7195" s="1533" t="s">
        <v>6770</v>
      </c>
      <c r="H7195" s="2" t="s">
        <v>6191</v>
      </c>
      <c r="S7195" s="8"/>
    </row>
    <row r="7196" spans="1:19" x14ac:dyDescent="0.2">
      <c r="A7196">
        <v>7191</v>
      </c>
      <c r="B7196" s="8">
        <f>'BudgetSum 2-4'!J118</f>
        <v>0</v>
      </c>
      <c r="C7196" s="600">
        <f t="shared" si="203"/>
        <v>7191</v>
      </c>
      <c r="D7196" s="3" t="s">
        <v>774</v>
      </c>
      <c r="E7196" s="2" t="b">
        <f t="shared" ca="1" si="202"/>
        <v>1</v>
      </c>
      <c r="F7196" s="2" cm="1">
        <f t="array" aca="1" ref="F7196" ca="1">IF(G7196&lt;&gt;"",INDIRECT("'"&amp;G7196&amp;"'!"&amp;H7196),"")</f>
        <v>0</v>
      </c>
      <c r="G7196" s="1533" t="s">
        <v>6770</v>
      </c>
      <c r="H7196" s="2" t="s">
        <v>6192</v>
      </c>
      <c r="S7196" s="8"/>
    </row>
    <row r="7197" spans="1:19" x14ac:dyDescent="0.2">
      <c r="A7197">
        <v>7192</v>
      </c>
      <c r="B7197" s="8">
        <f>'BudgetSum 2-4'!K91</f>
        <v>0</v>
      </c>
      <c r="C7197" s="600">
        <f t="shared" si="203"/>
        <v>7192</v>
      </c>
      <c r="D7197" s="3" t="s">
        <v>774</v>
      </c>
      <c r="E7197" s="2" t="b">
        <f t="shared" ca="1" si="202"/>
        <v>1</v>
      </c>
      <c r="F7197" s="2" cm="1">
        <f t="array" aca="1" ref="F7197" ca="1">IF(G7197&lt;&gt;"",INDIRECT("'"&amp;G7197&amp;"'!"&amp;H7197),"")</f>
        <v>0</v>
      </c>
      <c r="G7197" s="1533" t="s">
        <v>6770</v>
      </c>
      <c r="H7197" s="2" t="s">
        <v>5745</v>
      </c>
      <c r="S7197" s="8"/>
    </row>
    <row r="7198" spans="1:19" x14ac:dyDescent="0.2">
      <c r="A7198">
        <v>7193</v>
      </c>
      <c r="B7198" s="8">
        <f>'BudgetSum 2-4'!K93</f>
        <v>0</v>
      </c>
      <c r="C7198" s="600">
        <f t="shared" si="203"/>
        <v>7193</v>
      </c>
      <c r="D7198" s="3" t="s">
        <v>774</v>
      </c>
      <c r="E7198" s="2" t="b">
        <f t="shared" ca="1" si="202"/>
        <v>1</v>
      </c>
      <c r="F7198" s="2" cm="1">
        <f t="array" aca="1" ref="F7198" ca="1">IF(G7198&lt;&gt;"",INDIRECT("'"&amp;G7198&amp;"'!"&amp;H7198),"")</f>
        <v>0</v>
      </c>
      <c r="G7198" s="1533" t="s">
        <v>6770</v>
      </c>
      <c r="H7198" s="2" t="s">
        <v>5749</v>
      </c>
      <c r="S7198" s="8"/>
    </row>
    <row r="7199" spans="1:19" x14ac:dyDescent="0.2">
      <c r="A7199">
        <v>7194</v>
      </c>
      <c r="B7199" s="8">
        <f>'BudgetSum 2-4'!K95</f>
        <v>0</v>
      </c>
      <c r="C7199" s="600">
        <f t="shared" si="203"/>
        <v>7194</v>
      </c>
      <c r="D7199" s="3" t="s">
        <v>774</v>
      </c>
      <c r="E7199" s="2" t="b">
        <f t="shared" ca="1" si="202"/>
        <v>1</v>
      </c>
      <c r="F7199" s="2" cm="1">
        <f t="array" aca="1" ref="F7199" ca="1">IF(G7199&lt;&gt;"",INDIRECT("'"&amp;G7199&amp;"'!"&amp;H7199),"")</f>
        <v>0</v>
      </c>
      <c r="G7199" s="1533" t="s">
        <v>6770</v>
      </c>
      <c r="H7199" s="2" t="s">
        <v>5751</v>
      </c>
      <c r="S7199" s="8"/>
    </row>
    <row r="7200" spans="1:19" x14ac:dyDescent="0.2">
      <c r="A7200">
        <v>7195</v>
      </c>
      <c r="B7200" s="8">
        <f>'BudgetSum 2-4'!K96</f>
        <v>0</v>
      </c>
      <c r="C7200" s="600">
        <f t="shared" si="203"/>
        <v>7195</v>
      </c>
      <c r="D7200" s="3" t="s">
        <v>774</v>
      </c>
      <c r="E7200" s="2" t="b">
        <f t="shared" ca="1" si="202"/>
        <v>1</v>
      </c>
      <c r="F7200" s="2" cm="1">
        <f t="array" aca="1" ref="F7200" ca="1">IF(G7200&lt;&gt;"",INDIRECT("'"&amp;G7200&amp;"'!"&amp;H7200),"")</f>
        <v>0</v>
      </c>
      <c r="G7200" s="1533" t="s">
        <v>6770</v>
      </c>
      <c r="H7200" s="2" t="s">
        <v>5753</v>
      </c>
      <c r="S7200" s="8"/>
    </row>
    <row r="7201" spans="1:19" x14ac:dyDescent="0.2">
      <c r="A7201">
        <v>7196</v>
      </c>
      <c r="B7201" s="8">
        <f>'BudgetSum 2-4'!K97</f>
        <v>0</v>
      </c>
      <c r="C7201" s="600">
        <f t="shared" si="203"/>
        <v>7196</v>
      </c>
      <c r="D7201" s="3" t="s">
        <v>774</v>
      </c>
      <c r="E7201" s="2" t="b">
        <f t="shared" ca="1" si="202"/>
        <v>1</v>
      </c>
      <c r="F7201" s="2" cm="1">
        <f t="array" aca="1" ref="F7201" ca="1">IF(G7201&lt;&gt;"",INDIRECT("'"&amp;G7201&amp;"'!"&amp;H7201),"")</f>
        <v>0</v>
      </c>
      <c r="G7201" s="1533" t="s">
        <v>6770</v>
      </c>
      <c r="H7201" s="2" t="s">
        <v>5755</v>
      </c>
      <c r="S7201" s="8"/>
    </row>
    <row r="7202" spans="1:19" x14ac:dyDescent="0.2">
      <c r="A7202">
        <v>7197</v>
      </c>
      <c r="B7202" s="8">
        <f>'BudgetSum 2-4'!K98</f>
        <v>0</v>
      </c>
      <c r="C7202" s="600">
        <f t="shared" si="203"/>
        <v>7197</v>
      </c>
      <c r="D7202" s="3" t="s">
        <v>774</v>
      </c>
      <c r="E7202" s="2" t="b">
        <f t="shared" ca="1" si="202"/>
        <v>1</v>
      </c>
      <c r="F7202" s="2" cm="1">
        <f t="array" aca="1" ref="F7202" ca="1">IF(G7202&lt;&gt;"",INDIRECT("'"&amp;G7202&amp;"'!"&amp;H7202),"")</f>
        <v>0</v>
      </c>
      <c r="G7202" s="1533" t="s">
        <v>6770</v>
      </c>
      <c r="H7202" s="2" t="s">
        <v>5526</v>
      </c>
      <c r="S7202" s="8"/>
    </row>
    <row r="7203" spans="1:19" x14ac:dyDescent="0.2">
      <c r="A7203">
        <v>7198</v>
      </c>
      <c r="B7203" s="8">
        <f>'BudgetSum 2-4'!K99</f>
        <v>0</v>
      </c>
      <c r="C7203" s="600">
        <f t="shared" si="203"/>
        <v>7198</v>
      </c>
      <c r="D7203" s="3" t="s">
        <v>774</v>
      </c>
      <c r="E7203" s="2" t="b">
        <f t="shared" ca="1" si="202"/>
        <v>1</v>
      </c>
      <c r="F7203" s="2" cm="1">
        <f t="array" aca="1" ref="F7203" ca="1">IF(G7203&lt;&gt;"",INDIRECT("'"&amp;G7203&amp;"'!"&amp;H7203),"")</f>
        <v>0</v>
      </c>
      <c r="G7203" s="1533" t="s">
        <v>6770</v>
      </c>
      <c r="H7203" s="2" t="s">
        <v>5584</v>
      </c>
      <c r="S7203" s="8"/>
    </row>
    <row r="7204" spans="1:19" x14ac:dyDescent="0.2">
      <c r="A7204">
        <v>7199</v>
      </c>
      <c r="B7204" s="8">
        <f>'BudgetSum 2-4'!K102</f>
        <v>0</v>
      </c>
      <c r="C7204" s="600">
        <f t="shared" si="203"/>
        <v>7199</v>
      </c>
      <c r="D7204" s="3" t="s">
        <v>774</v>
      </c>
      <c r="E7204" s="2" t="b">
        <f t="shared" ca="1" si="202"/>
        <v>1</v>
      </c>
      <c r="F7204" s="2" cm="1">
        <f t="array" aca="1" ref="F7204" ca="1">IF(G7204&lt;&gt;"",INDIRECT("'"&amp;G7204&amp;"'!"&amp;H7204),"")</f>
        <v>0</v>
      </c>
      <c r="G7204" s="1533" t="s">
        <v>6770</v>
      </c>
      <c r="H7204" s="2" t="s">
        <v>4879</v>
      </c>
      <c r="S7204" s="8"/>
    </row>
    <row r="7205" spans="1:19" x14ac:dyDescent="0.2">
      <c r="A7205">
        <v>7200</v>
      </c>
      <c r="B7205" s="8">
        <f>'BudgetSum 2-4'!K104</f>
        <v>0</v>
      </c>
      <c r="C7205" s="600">
        <f t="shared" si="203"/>
        <v>7200</v>
      </c>
      <c r="D7205" s="3" t="s">
        <v>774</v>
      </c>
      <c r="E7205" s="2" t="b">
        <f t="shared" ca="1" si="202"/>
        <v>1</v>
      </c>
      <c r="F7205" s="2" cm="1">
        <f t="array" aca="1" ref="F7205" ca="1">IF(G7205&lt;&gt;"",INDIRECT("'"&amp;G7205&amp;"'!"&amp;H7205),"")</f>
        <v>0</v>
      </c>
      <c r="G7205" s="1533" t="s">
        <v>6770</v>
      </c>
      <c r="H7205" s="2" t="s">
        <v>4610</v>
      </c>
      <c r="S7205" s="8"/>
    </row>
    <row r="7206" spans="1:19" x14ac:dyDescent="0.2">
      <c r="A7206">
        <v>7201</v>
      </c>
      <c r="B7206" s="8">
        <f>'BudgetSum 2-4'!K105</f>
        <v>0</v>
      </c>
      <c r="C7206" s="600">
        <f t="shared" si="203"/>
        <v>7201</v>
      </c>
      <c r="D7206" s="3" t="s">
        <v>774</v>
      </c>
      <c r="E7206" s="2" t="b">
        <f t="shared" ca="1" si="202"/>
        <v>1</v>
      </c>
      <c r="F7206" s="2" cm="1">
        <f t="array" aca="1" ref="F7206" ca="1">IF(G7206&lt;&gt;"",INDIRECT("'"&amp;G7206&amp;"'!"&amp;H7206),"")</f>
        <v>0</v>
      </c>
      <c r="G7206" s="1533" t="s">
        <v>6770</v>
      </c>
      <c r="H7206" s="2" t="s">
        <v>6193</v>
      </c>
      <c r="S7206" s="8"/>
    </row>
    <row r="7207" spans="1:19" x14ac:dyDescent="0.2">
      <c r="A7207">
        <v>7202</v>
      </c>
      <c r="B7207" s="8">
        <f>'BudgetSum 2-4'!K106</f>
        <v>0</v>
      </c>
      <c r="C7207" s="600">
        <f t="shared" si="203"/>
        <v>7202</v>
      </c>
      <c r="D7207" s="3" t="s">
        <v>774</v>
      </c>
      <c r="E7207" s="2" t="b">
        <f t="shared" ca="1" si="202"/>
        <v>1</v>
      </c>
      <c r="F7207" s="2" cm="1">
        <f t="array" aca="1" ref="F7207" ca="1">IF(G7207&lt;&gt;"",INDIRECT("'"&amp;G7207&amp;"'!"&amp;H7207),"")</f>
        <v>0</v>
      </c>
      <c r="G7207" s="1533" t="s">
        <v>6770</v>
      </c>
      <c r="H7207" s="2" t="s">
        <v>6194</v>
      </c>
      <c r="S7207" s="8"/>
    </row>
    <row r="7208" spans="1:19" x14ac:dyDescent="0.2">
      <c r="A7208">
        <v>7203</v>
      </c>
      <c r="B7208" s="8">
        <f>'BudgetSum 2-4'!K107</f>
        <v>0</v>
      </c>
      <c r="C7208" s="600">
        <f t="shared" si="203"/>
        <v>7203</v>
      </c>
      <c r="D7208" s="3" t="s">
        <v>774</v>
      </c>
      <c r="E7208" s="2" t="b">
        <f t="shared" ca="1" si="202"/>
        <v>1</v>
      </c>
      <c r="F7208" s="2" cm="1">
        <f t="array" aca="1" ref="F7208" ca="1">IF(G7208&lt;&gt;"",INDIRECT("'"&amp;G7208&amp;"'!"&amp;H7208),"")</f>
        <v>0</v>
      </c>
      <c r="G7208" s="1533" t="s">
        <v>6770</v>
      </c>
      <c r="H7208" s="2" t="s">
        <v>4611</v>
      </c>
      <c r="S7208" s="8"/>
    </row>
    <row r="7209" spans="1:19" x14ac:dyDescent="0.2">
      <c r="A7209">
        <v>7204</v>
      </c>
      <c r="B7209" s="8">
        <f>'BudgetSum 2-4'!K108</f>
        <v>0</v>
      </c>
      <c r="C7209" s="600">
        <f t="shared" si="203"/>
        <v>7204</v>
      </c>
      <c r="D7209" s="3" t="s">
        <v>774</v>
      </c>
      <c r="E7209" s="2" t="b">
        <f t="shared" ca="1" si="202"/>
        <v>1</v>
      </c>
      <c r="F7209" s="2" cm="1">
        <f t="array" aca="1" ref="F7209" ca="1">IF(G7209&lt;&gt;"",INDIRECT("'"&amp;G7209&amp;"'!"&amp;H7209),"")</f>
        <v>0</v>
      </c>
      <c r="G7209" s="1533" t="s">
        <v>6770</v>
      </c>
      <c r="H7209" s="2" t="s">
        <v>4612</v>
      </c>
      <c r="S7209" s="8"/>
    </row>
    <row r="7210" spans="1:19" x14ac:dyDescent="0.2">
      <c r="A7210">
        <v>7205</v>
      </c>
      <c r="B7210" s="8">
        <f>'BudgetSum 2-4'!K109</f>
        <v>0</v>
      </c>
      <c r="C7210" s="600">
        <f t="shared" si="203"/>
        <v>7205</v>
      </c>
      <c r="D7210" s="3" t="s">
        <v>774</v>
      </c>
      <c r="E7210" s="2" t="b">
        <f t="shared" ca="1" si="202"/>
        <v>1</v>
      </c>
      <c r="F7210" s="2" cm="1">
        <f t="array" aca="1" ref="F7210" ca="1">IF(G7210&lt;&gt;"",INDIRECT("'"&amp;G7210&amp;"'!"&amp;H7210),"")</f>
        <v>0</v>
      </c>
      <c r="G7210" s="1533" t="s">
        <v>6770</v>
      </c>
      <c r="H7210" s="2" t="s">
        <v>4927</v>
      </c>
      <c r="S7210" s="8"/>
    </row>
    <row r="7211" spans="1:19" x14ac:dyDescent="0.2">
      <c r="A7211">
        <v>7206</v>
      </c>
      <c r="B7211" s="8">
        <f>'BudgetSum 2-4'!K110</f>
        <v>0</v>
      </c>
      <c r="C7211" s="600">
        <f t="shared" si="203"/>
        <v>7206</v>
      </c>
      <c r="D7211" s="3" t="s">
        <v>774</v>
      </c>
      <c r="E7211" s="2" t="b">
        <f t="shared" ca="1" si="202"/>
        <v>1</v>
      </c>
      <c r="F7211" s="2" cm="1">
        <f t="array" aca="1" ref="F7211" ca="1">IF(G7211&lt;&gt;"",INDIRECT("'"&amp;G7211&amp;"'!"&amp;H7211),"")</f>
        <v>0</v>
      </c>
      <c r="G7211" s="1533" t="s">
        <v>6770</v>
      </c>
      <c r="H7211" s="2" t="s">
        <v>4928</v>
      </c>
      <c r="S7211" s="8"/>
    </row>
    <row r="7212" spans="1:19" x14ac:dyDescent="0.2">
      <c r="A7212">
        <v>7207</v>
      </c>
      <c r="B7212" s="8">
        <f>'BudgetSum 2-4'!K113</f>
        <v>0</v>
      </c>
      <c r="C7212" s="600">
        <f t="shared" si="203"/>
        <v>7207</v>
      </c>
      <c r="D7212" s="3" t="s">
        <v>774</v>
      </c>
      <c r="E7212" s="2" t="b">
        <f t="shared" ca="1" si="202"/>
        <v>1</v>
      </c>
      <c r="F7212" s="2" cm="1">
        <f t="array" aca="1" ref="F7212" ca="1">IF(G7212&lt;&gt;"",INDIRECT("'"&amp;G7212&amp;"'!"&amp;H7212),"")</f>
        <v>0</v>
      </c>
      <c r="G7212" s="1533" t="s">
        <v>6770</v>
      </c>
      <c r="H7212" s="2" t="s">
        <v>5879</v>
      </c>
      <c r="S7212" s="8"/>
    </row>
    <row r="7213" spans="1:19" x14ac:dyDescent="0.2">
      <c r="A7213">
        <v>7208</v>
      </c>
      <c r="B7213" s="8">
        <f>'BudgetSum 2-4'!K116</f>
        <v>0</v>
      </c>
      <c r="C7213" s="600">
        <f t="shared" si="203"/>
        <v>7208</v>
      </c>
      <c r="D7213" s="3" t="s">
        <v>774</v>
      </c>
      <c r="E7213" s="2" t="b">
        <f t="shared" ca="1" si="202"/>
        <v>1</v>
      </c>
      <c r="F7213" s="2" cm="1">
        <f t="array" aca="1" ref="F7213" ca="1">IF(G7213&lt;&gt;"",INDIRECT("'"&amp;G7213&amp;"'!"&amp;H7213),"")</f>
        <v>0</v>
      </c>
      <c r="G7213" s="1533" t="s">
        <v>6770</v>
      </c>
      <c r="H7213" s="2" t="s">
        <v>4615</v>
      </c>
      <c r="S7213" s="8"/>
    </row>
    <row r="7214" spans="1:19" x14ac:dyDescent="0.2">
      <c r="A7214">
        <v>7209</v>
      </c>
      <c r="B7214" s="8">
        <f>'BudgetSum 2-4'!K117</f>
        <v>0</v>
      </c>
      <c r="C7214" s="600">
        <f t="shared" si="203"/>
        <v>7209</v>
      </c>
      <c r="D7214" s="3" t="s">
        <v>774</v>
      </c>
      <c r="E7214" s="2" t="b">
        <f t="shared" ca="1" si="202"/>
        <v>1</v>
      </c>
      <c r="F7214" s="2" cm="1">
        <f t="array" aca="1" ref="F7214" ca="1">IF(G7214&lt;&gt;"",INDIRECT("'"&amp;G7214&amp;"'!"&amp;H7214),"")</f>
        <v>0</v>
      </c>
      <c r="G7214" s="1533" t="s">
        <v>6770</v>
      </c>
      <c r="H7214" s="2" t="s">
        <v>6195</v>
      </c>
      <c r="S7214" s="8"/>
    </row>
    <row r="7215" spans="1:19" x14ac:dyDescent="0.2">
      <c r="A7215">
        <v>7210</v>
      </c>
      <c r="B7215" s="8">
        <f>'BudgetSum 2-4'!K118</f>
        <v>0</v>
      </c>
      <c r="C7215" s="600">
        <f t="shared" si="203"/>
        <v>7210</v>
      </c>
      <c r="D7215" s="3" t="s">
        <v>774</v>
      </c>
      <c r="E7215" s="2" t="b">
        <f t="shared" ca="1" si="202"/>
        <v>1</v>
      </c>
      <c r="F7215" s="2" cm="1">
        <f t="array" aca="1" ref="F7215" ca="1">IF(G7215&lt;&gt;"",INDIRECT("'"&amp;G7215&amp;"'!"&amp;H7215),"")</f>
        <v>0</v>
      </c>
      <c r="G7215" s="1533" t="s">
        <v>6770</v>
      </c>
      <c r="H7215" s="2" t="s">
        <v>4616</v>
      </c>
      <c r="S7215" s="8"/>
    </row>
    <row r="7216" spans="1:19" x14ac:dyDescent="0.2">
      <c r="A7216">
        <v>7211</v>
      </c>
      <c r="B7216" s="8">
        <f>'CashSum 5'!C23</f>
        <v>2499530</v>
      </c>
      <c r="C7216" s="600">
        <f t="shared" si="203"/>
        <v>-2492319</v>
      </c>
      <c r="D7216" s="3" t="s">
        <v>776</v>
      </c>
      <c r="E7216" s="2" t="b">
        <f t="shared" ca="1" si="202"/>
        <v>1</v>
      </c>
      <c r="F7216" s="2" cm="1">
        <f t="array" aca="1" ref="F7216" ca="1">IF(G7216&lt;&gt;"",INDIRECT("'"&amp;G7216&amp;"'!"&amp;H7216),"")</f>
        <v>2499530</v>
      </c>
      <c r="G7216" s="1533" t="s">
        <v>6771</v>
      </c>
      <c r="H7216" s="2" t="s">
        <v>5568</v>
      </c>
      <c r="S7216" s="8"/>
    </row>
    <row r="7217" spans="1:19" x14ac:dyDescent="0.2">
      <c r="A7217">
        <v>7212</v>
      </c>
      <c r="B7217" s="8">
        <f>'CashSum 5'!C24</f>
        <v>0</v>
      </c>
      <c r="C7217" s="600">
        <f t="shared" si="203"/>
        <v>7212</v>
      </c>
      <c r="D7217" s="3" t="s">
        <v>776</v>
      </c>
      <c r="E7217" s="2" t="b">
        <f t="shared" ca="1" si="202"/>
        <v>1</v>
      </c>
      <c r="F7217" s="2" cm="1">
        <f t="array" aca="1" ref="F7217" ca="1">IF(G7217&lt;&gt;"",INDIRECT("'"&amp;G7217&amp;"'!"&amp;H7217),"")</f>
        <v>0</v>
      </c>
      <c r="G7217" s="1533" t="s">
        <v>6771</v>
      </c>
      <c r="H7217" s="2" t="s">
        <v>5293</v>
      </c>
      <c r="S7217" s="8"/>
    </row>
    <row r="7218" spans="1:19" x14ac:dyDescent="0.2">
      <c r="A7218" s="2">
        <v>7213</v>
      </c>
      <c r="B7218" s="8">
        <f>'CashSum 5'!C25</f>
        <v>2499530</v>
      </c>
      <c r="C7218" s="600">
        <f t="shared" si="203"/>
        <v>-2492317</v>
      </c>
      <c r="D7218" s="3" t="s">
        <v>776</v>
      </c>
      <c r="E7218" s="2" t="b">
        <f t="shared" ca="1" si="202"/>
        <v>1</v>
      </c>
      <c r="F7218" s="2" cm="1">
        <f t="array" aca="1" ref="F7218" ca="1">IF(G7218&lt;&gt;"",INDIRECT("'"&amp;G7218&amp;"'!"&amp;H7218),"")</f>
        <v>2499530</v>
      </c>
      <c r="G7218" s="1533" t="s">
        <v>6771</v>
      </c>
      <c r="H7218" s="2" t="s">
        <v>5294</v>
      </c>
      <c r="S7218" s="8"/>
    </row>
    <row r="7219" spans="1:19" x14ac:dyDescent="0.2">
      <c r="A7219" s="2">
        <v>7214</v>
      </c>
      <c r="B7219" s="8">
        <f>'CashSum 5'!C26</f>
        <v>0</v>
      </c>
      <c r="C7219" s="600">
        <f t="shared" si="203"/>
        <v>7214</v>
      </c>
      <c r="D7219" s="3" t="s">
        <v>776</v>
      </c>
      <c r="E7219" s="2" t="b">
        <f t="shared" ca="1" si="202"/>
        <v>1</v>
      </c>
      <c r="F7219" s="2" cm="1">
        <f t="array" aca="1" ref="F7219" ca="1">IF(G7219&lt;&gt;"",INDIRECT("'"&amp;G7219&amp;"'!"&amp;H7219),"")</f>
        <v>0</v>
      </c>
      <c r="G7219" s="1533" t="s">
        <v>6771</v>
      </c>
      <c r="H7219" s="2" t="s">
        <v>4330</v>
      </c>
      <c r="S7219" s="8"/>
    </row>
    <row r="7220" spans="1:19" x14ac:dyDescent="0.2">
      <c r="A7220" s="2">
        <v>7215</v>
      </c>
      <c r="B7220" s="8">
        <f>'CashSum 5'!C27</f>
        <v>2499530</v>
      </c>
      <c r="C7220" s="600">
        <f t="shared" si="203"/>
        <v>-2492315</v>
      </c>
      <c r="D7220" s="3" t="s">
        <v>776</v>
      </c>
      <c r="E7220" s="2" t="b">
        <f t="shared" ca="1" si="202"/>
        <v>1</v>
      </c>
      <c r="F7220" s="2" cm="1">
        <f t="array" aca="1" ref="F7220" ca="1">IF(G7220&lt;&gt;"",INDIRECT("'"&amp;G7220&amp;"'!"&amp;H7220),"")</f>
        <v>2499530</v>
      </c>
      <c r="G7220" s="1533" t="s">
        <v>6771</v>
      </c>
      <c r="H7220" s="2" t="s">
        <v>5569</v>
      </c>
      <c r="S7220" s="8"/>
    </row>
    <row r="7221" spans="1:19" x14ac:dyDescent="0.2">
      <c r="A7221" s="2">
        <v>7216</v>
      </c>
      <c r="B7221" s="8">
        <f>'CashSum 5'!C29</f>
        <v>35526057</v>
      </c>
      <c r="C7221" s="600">
        <f t="shared" si="203"/>
        <v>-35518841</v>
      </c>
      <c r="D7221" s="3" t="s">
        <v>776</v>
      </c>
      <c r="E7221" s="2" t="b">
        <f t="shared" ca="1" si="202"/>
        <v>1</v>
      </c>
      <c r="F7221" s="2" cm="1">
        <f t="array" aca="1" ref="F7221" ca="1">IF(G7221&lt;&gt;"",INDIRECT("'"&amp;G7221&amp;"'!"&amp;H7221),"")</f>
        <v>35526057</v>
      </c>
      <c r="G7221" s="1533" t="s">
        <v>6771</v>
      </c>
      <c r="H7221" s="2" t="s">
        <v>5284</v>
      </c>
      <c r="S7221" s="8"/>
    </row>
    <row r="7222" spans="1:19" x14ac:dyDescent="0.2">
      <c r="A7222" s="2">
        <v>7217</v>
      </c>
      <c r="B7222" s="8">
        <f>'CashSum 5'!C30</f>
        <v>89361000</v>
      </c>
      <c r="C7222" s="600">
        <f t="shared" si="203"/>
        <v>-89353783</v>
      </c>
      <c r="D7222" s="3" t="s">
        <v>776</v>
      </c>
      <c r="E7222" s="2" t="b">
        <f t="shared" ca="1" si="202"/>
        <v>1</v>
      </c>
      <c r="F7222" s="2" cm="1">
        <f t="array" aca="1" ref="F7222" ca="1">IF(G7222&lt;&gt;"",INDIRECT("'"&amp;G7222&amp;"'!"&amp;H7222),"")</f>
        <v>89361000</v>
      </c>
      <c r="G7222" s="1533" t="s">
        <v>6771</v>
      </c>
      <c r="H7222" s="2" t="s">
        <v>4915</v>
      </c>
      <c r="S7222" s="8"/>
    </row>
    <row r="7223" spans="1:19" x14ac:dyDescent="0.2">
      <c r="A7223" s="2">
        <v>7218</v>
      </c>
      <c r="B7223" s="8">
        <f>'CashSum 5'!C31</f>
        <v>0</v>
      </c>
      <c r="C7223" s="600">
        <f t="shared" si="203"/>
        <v>7218</v>
      </c>
      <c r="D7223" s="3" t="s">
        <v>776</v>
      </c>
      <c r="E7223" s="2" t="b">
        <f t="shared" ca="1" si="202"/>
        <v>1</v>
      </c>
      <c r="F7223" s="2" cm="1">
        <f t="array" aca="1" ref="F7223" ca="1">IF(G7223&lt;&gt;"",INDIRECT("'"&amp;G7223&amp;"'!"&amp;H7223),"")</f>
        <v>0</v>
      </c>
      <c r="G7223" s="1533" t="s">
        <v>6771</v>
      </c>
      <c r="H7223" s="2" t="s">
        <v>5570</v>
      </c>
      <c r="S7223" s="8"/>
    </row>
    <row r="7224" spans="1:19" x14ac:dyDescent="0.2">
      <c r="A7224" s="2">
        <v>7219</v>
      </c>
      <c r="B7224" s="8">
        <f>'CashSum 5'!C32</f>
        <v>89361000</v>
      </c>
      <c r="C7224" s="600">
        <f t="shared" si="203"/>
        <v>-89353781</v>
      </c>
      <c r="D7224" s="3" t="s">
        <v>776</v>
      </c>
      <c r="E7224" s="2" t="b">
        <f t="shared" ca="1" si="202"/>
        <v>1</v>
      </c>
      <c r="F7224" s="2" cm="1">
        <f t="array" aca="1" ref="F7224" ca="1">IF(G7224&lt;&gt;"",INDIRECT("'"&amp;G7224&amp;"'!"&amp;H7224),"")</f>
        <v>89361000</v>
      </c>
      <c r="G7224" s="1533" t="s">
        <v>6771</v>
      </c>
      <c r="H7224" s="2" t="s">
        <v>5295</v>
      </c>
      <c r="S7224" s="8"/>
    </row>
    <row r="7225" spans="1:19" x14ac:dyDescent="0.2">
      <c r="A7225" s="2">
        <v>7220</v>
      </c>
      <c r="B7225" s="8">
        <f>'CashSum 5'!C33</f>
        <v>124887057</v>
      </c>
      <c r="C7225" s="600">
        <f t="shared" si="203"/>
        <v>-124879837</v>
      </c>
      <c r="D7225" s="3" t="s">
        <v>776</v>
      </c>
      <c r="E7225" s="2" t="b">
        <f t="shared" ca="1" si="202"/>
        <v>1</v>
      </c>
      <c r="F7225" s="2" cm="1">
        <f t="array" aca="1" ref="F7225" ca="1">IF(G7225&lt;&gt;"",INDIRECT("'"&amp;G7225&amp;"'!"&amp;H7225),"")</f>
        <v>124887057</v>
      </c>
      <c r="G7225" s="1533" t="s">
        <v>6771</v>
      </c>
      <c r="H7225" s="2" t="s">
        <v>5296</v>
      </c>
      <c r="S7225" s="8"/>
    </row>
    <row r="7226" spans="1:19" x14ac:dyDescent="0.2">
      <c r="A7226" s="2">
        <v>7221</v>
      </c>
      <c r="B7226" s="8">
        <f>'CashSum 5'!C34</f>
        <v>89361000</v>
      </c>
      <c r="C7226" s="600">
        <f t="shared" si="203"/>
        <v>-89353779</v>
      </c>
      <c r="D7226" s="3" t="s">
        <v>776</v>
      </c>
      <c r="E7226" s="2" t="b">
        <f t="shared" ca="1" si="202"/>
        <v>1</v>
      </c>
      <c r="F7226" s="2" cm="1">
        <f t="array" aca="1" ref="F7226" ca="1">IF(G7226&lt;&gt;"",INDIRECT("'"&amp;G7226&amp;"'!"&amp;H7226),"")</f>
        <v>89361000</v>
      </c>
      <c r="G7226" s="1533" t="s">
        <v>6771</v>
      </c>
      <c r="H7226" s="2" t="s">
        <v>4346</v>
      </c>
      <c r="S7226" s="8"/>
    </row>
    <row r="7227" spans="1:19" x14ac:dyDescent="0.2">
      <c r="A7227" s="2">
        <v>7222</v>
      </c>
      <c r="B7227" s="8">
        <f>'CashSum 5'!C35</f>
        <v>0</v>
      </c>
      <c r="C7227" s="600">
        <f t="shared" si="203"/>
        <v>7222</v>
      </c>
      <c r="D7227" s="3" t="s">
        <v>776</v>
      </c>
      <c r="E7227" s="2" t="b">
        <f t="shared" ca="1" si="202"/>
        <v>1</v>
      </c>
      <c r="F7227" s="2" cm="1">
        <f t="array" aca="1" ref="F7227" ca="1">IF(G7227&lt;&gt;"",INDIRECT("'"&amp;G7227&amp;"'!"&amp;H7227),"")</f>
        <v>0</v>
      </c>
      <c r="G7227" s="1533" t="s">
        <v>6771</v>
      </c>
      <c r="H7227" s="2" t="s">
        <v>4332</v>
      </c>
      <c r="S7227" s="8"/>
    </row>
    <row r="7228" spans="1:19" x14ac:dyDescent="0.2">
      <c r="A7228" s="2">
        <v>7223</v>
      </c>
      <c r="B7228" s="8">
        <f>'CashSum 5'!C36</f>
        <v>89361000</v>
      </c>
      <c r="C7228" s="600">
        <f t="shared" si="203"/>
        <v>-89353777</v>
      </c>
      <c r="D7228" s="3" t="s">
        <v>776</v>
      </c>
      <c r="E7228" s="2" t="b">
        <f t="shared" ca="1" si="202"/>
        <v>1</v>
      </c>
      <c r="F7228" s="2" cm="1">
        <f t="array" aca="1" ref="F7228" ca="1">IF(G7228&lt;&gt;"",INDIRECT("'"&amp;G7228&amp;"'!"&amp;H7228),"")</f>
        <v>89361000</v>
      </c>
      <c r="G7228" s="1533" t="s">
        <v>6771</v>
      </c>
      <c r="H7228" s="2" t="s">
        <v>4333</v>
      </c>
      <c r="S7228" s="8"/>
    </row>
    <row r="7229" spans="1:19" x14ac:dyDescent="0.2">
      <c r="A7229" s="2">
        <v>7224</v>
      </c>
      <c r="B7229" s="8">
        <f>'CashSum 5'!C37</f>
        <v>35526057</v>
      </c>
      <c r="C7229" s="600">
        <f t="shared" si="203"/>
        <v>-35518833</v>
      </c>
      <c r="D7229" s="3" t="s">
        <v>776</v>
      </c>
      <c r="E7229" s="2" t="b">
        <f t="shared" ca="1" si="202"/>
        <v>1</v>
      </c>
      <c r="F7229" s="2" cm="1">
        <f t="array" aca="1" ref="F7229" ca="1">IF(G7229&lt;&gt;"",INDIRECT("'"&amp;G7229&amp;"'!"&amp;H7229),"")</f>
        <v>35526057</v>
      </c>
      <c r="G7229" s="1533" t="s">
        <v>6771</v>
      </c>
      <c r="H7229" s="2" t="s">
        <v>4334</v>
      </c>
      <c r="S7229" s="8"/>
    </row>
    <row r="7230" spans="1:19" x14ac:dyDescent="0.2">
      <c r="A7230" s="2">
        <v>7225</v>
      </c>
      <c r="B7230" s="8">
        <f>'CashSum 5'!D29</f>
        <v>3096275</v>
      </c>
      <c r="C7230" s="600">
        <f t="shared" si="203"/>
        <v>-3089050</v>
      </c>
      <c r="D7230" s="3" t="s">
        <v>776</v>
      </c>
      <c r="E7230" s="2" t="b">
        <f t="shared" ca="1" si="202"/>
        <v>1</v>
      </c>
      <c r="F7230" s="2" cm="1">
        <f t="array" aca="1" ref="F7230" ca="1">IF(G7230&lt;&gt;"",INDIRECT("'"&amp;G7230&amp;"'!"&amp;H7230),"")</f>
        <v>3096275</v>
      </c>
      <c r="G7230" s="1533" t="s">
        <v>6771</v>
      </c>
      <c r="H7230" s="2" t="s">
        <v>5285</v>
      </c>
      <c r="S7230" s="8"/>
    </row>
    <row r="7231" spans="1:19" x14ac:dyDescent="0.2">
      <c r="A7231" s="2">
        <v>7226</v>
      </c>
      <c r="B7231" s="8">
        <f>'CashSum 5'!D30</f>
        <v>9200000</v>
      </c>
      <c r="C7231" s="600">
        <f t="shared" si="203"/>
        <v>-9192774</v>
      </c>
      <c r="D7231" s="3" t="s">
        <v>776</v>
      </c>
      <c r="E7231" s="2" t="b">
        <f t="shared" ca="1" si="202"/>
        <v>1</v>
      </c>
      <c r="F7231" s="2" cm="1">
        <f t="array" aca="1" ref="F7231" ca="1">IF(G7231&lt;&gt;"",INDIRECT("'"&amp;G7231&amp;"'!"&amp;H7231),"")</f>
        <v>9200000</v>
      </c>
      <c r="G7231" s="1533" t="s">
        <v>6771</v>
      </c>
      <c r="H7231" s="2" t="s">
        <v>4916</v>
      </c>
      <c r="S7231" s="8"/>
    </row>
    <row r="7232" spans="1:19" x14ac:dyDescent="0.2">
      <c r="A7232" s="2">
        <v>7227</v>
      </c>
      <c r="B7232" s="8">
        <f>'CashSum 5'!D31</f>
        <v>0</v>
      </c>
      <c r="C7232" s="600">
        <f t="shared" si="203"/>
        <v>7227</v>
      </c>
      <c r="D7232" s="3" t="s">
        <v>776</v>
      </c>
      <c r="E7232" s="2" t="b">
        <f t="shared" ca="1" si="202"/>
        <v>1</v>
      </c>
      <c r="F7232" s="2" cm="1">
        <f t="array" aca="1" ref="F7232" ca="1">IF(G7232&lt;&gt;"",INDIRECT("'"&amp;G7232&amp;"'!"&amp;H7232),"")</f>
        <v>0</v>
      </c>
      <c r="G7232" s="1533" t="s">
        <v>6771</v>
      </c>
      <c r="H7232" s="2" t="s">
        <v>5016</v>
      </c>
      <c r="S7232" s="8"/>
    </row>
    <row r="7233" spans="1:19" x14ac:dyDescent="0.2">
      <c r="A7233">
        <v>7228</v>
      </c>
      <c r="B7233" s="8">
        <f>'CashSum 5'!D32</f>
        <v>9200000</v>
      </c>
      <c r="C7233" s="600">
        <f t="shared" si="203"/>
        <v>-9192772</v>
      </c>
      <c r="D7233" s="3" t="s">
        <v>776</v>
      </c>
      <c r="E7233" s="2" t="b">
        <f t="shared" ca="1" si="202"/>
        <v>1</v>
      </c>
      <c r="F7233" s="2" cm="1">
        <f t="array" aca="1" ref="F7233" ca="1">IF(G7233&lt;&gt;"",INDIRECT("'"&amp;G7233&amp;"'!"&amp;H7233),"")</f>
        <v>9200000</v>
      </c>
      <c r="G7233" s="1533" t="s">
        <v>6771</v>
      </c>
      <c r="H7233" s="2" t="s">
        <v>5132</v>
      </c>
      <c r="S7233" s="8"/>
    </row>
    <row r="7234" spans="1:19" x14ac:dyDescent="0.2">
      <c r="A7234">
        <v>7229</v>
      </c>
      <c r="B7234" s="8">
        <f>'CashSum 5'!D33</f>
        <v>12296275</v>
      </c>
      <c r="C7234" s="600">
        <f t="shared" si="203"/>
        <v>-12289046</v>
      </c>
      <c r="D7234" s="3" t="s">
        <v>776</v>
      </c>
      <c r="E7234" s="2" t="b">
        <f t="shared" ref="E7234:E7297" ca="1" si="204">F7234=B7234</f>
        <v>1</v>
      </c>
      <c r="F7234" s="2" cm="1">
        <f t="array" aca="1" ref="F7234" ca="1">IF(G7234&lt;&gt;"",INDIRECT("'"&amp;G7234&amp;"'!"&amp;H7234),"")</f>
        <v>12296275</v>
      </c>
      <c r="G7234" s="1533" t="s">
        <v>6771</v>
      </c>
      <c r="H7234" s="2" t="s">
        <v>6196</v>
      </c>
      <c r="S7234" s="8"/>
    </row>
    <row r="7235" spans="1:19" x14ac:dyDescent="0.2">
      <c r="A7235">
        <v>7230</v>
      </c>
      <c r="B7235" s="8">
        <f>'CashSum 5'!D34</f>
        <v>9200000</v>
      </c>
      <c r="C7235" s="600">
        <f t="shared" si="203"/>
        <v>-9192770</v>
      </c>
      <c r="D7235" s="3" t="s">
        <v>776</v>
      </c>
      <c r="E7235" s="2" t="b">
        <f t="shared" ca="1" si="204"/>
        <v>1</v>
      </c>
      <c r="F7235" s="2" cm="1">
        <f t="array" aca="1" ref="F7235" ca="1">IF(G7235&lt;&gt;"",INDIRECT("'"&amp;G7235&amp;"'!"&amp;H7235),"")</f>
        <v>9200000</v>
      </c>
      <c r="G7235" s="1533" t="s">
        <v>6771</v>
      </c>
      <c r="H7235" s="2" t="s">
        <v>4383</v>
      </c>
      <c r="S7235" s="8"/>
    </row>
    <row r="7236" spans="1:19" x14ac:dyDescent="0.2">
      <c r="A7236">
        <v>7231</v>
      </c>
      <c r="B7236" s="8">
        <f>'CashSum 5'!D35</f>
        <v>0</v>
      </c>
      <c r="C7236" s="600">
        <f t="shared" ref="C7236:C7299" si="205">A7236-B7236</f>
        <v>7231</v>
      </c>
      <c r="D7236" s="3" t="s">
        <v>776</v>
      </c>
      <c r="E7236" s="2" t="b">
        <f t="shared" ca="1" si="204"/>
        <v>1</v>
      </c>
      <c r="F7236" s="2" cm="1">
        <f t="array" aca="1" ref="F7236" ca="1">IF(G7236&lt;&gt;"",INDIRECT("'"&amp;G7236&amp;"'!"&amp;H7236),"")</f>
        <v>0</v>
      </c>
      <c r="G7236" s="1533" t="s">
        <v>6771</v>
      </c>
      <c r="H7236" s="2" t="s">
        <v>5009</v>
      </c>
      <c r="S7236" s="8"/>
    </row>
    <row r="7237" spans="1:19" x14ac:dyDescent="0.2">
      <c r="A7237">
        <v>7232</v>
      </c>
      <c r="B7237" s="8">
        <f>'CashSum 5'!D36</f>
        <v>9200000</v>
      </c>
      <c r="C7237" s="600">
        <f t="shared" si="205"/>
        <v>-9192768</v>
      </c>
      <c r="D7237" s="3" t="s">
        <v>776</v>
      </c>
      <c r="E7237" s="2" t="b">
        <f t="shared" ca="1" si="204"/>
        <v>1</v>
      </c>
      <c r="F7237" s="2" cm="1">
        <f t="array" aca="1" ref="F7237" ca="1">IF(G7237&lt;&gt;"",INDIRECT("'"&amp;G7237&amp;"'!"&amp;H7237),"")</f>
        <v>9200000</v>
      </c>
      <c r="G7237" s="1533" t="s">
        <v>6771</v>
      </c>
      <c r="H7237" s="2" t="s">
        <v>5010</v>
      </c>
      <c r="S7237" s="8"/>
    </row>
    <row r="7238" spans="1:19" x14ac:dyDescent="0.2">
      <c r="A7238">
        <v>7233</v>
      </c>
      <c r="B7238" s="8">
        <f>'CashSum 5'!D37</f>
        <v>3096275</v>
      </c>
      <c r="C7238" s="600">
        <f t="shared" si="205"/>
        <v>-3089042</v>
      </c>
      <c r="D7238" s="3" t="s">
        <v>776</v>
      </c>
      <c r="E7238" s="2" t="b">
        <f t="shared" ca="1" si="204"/>
        <v>1</v>
      </c>
      <c r="F7238" s="2" cm="1">
        <f t="array" aca="1" ref="F7238" ca="1">IF(G7238&lt;&gt;"",INDIRECT("'"&amp;G7238&amp;"'!"&amp;H7238),"")</f>
        <v>3096275</v>
      </c>
      <c r="G7238" s="1533" t="s">
        <v>6771</v>
      </c>
      <c r="H7238" s="2" t="s">
        <v>5011</v>
      </c>
      <c r="S7238" s="8"/>
    </row>
    <row r="7239" spans="1:19" x14ac:dyDescent="0.2">
      <c r="A7239">
        <v>7234</v>
      </c>
      <c r="B7239" s="8">
        <f>'CashSum 5'!E29</f>
        <v>718960</v>
      </c>
      <c r="C7239" s="600">
        <f t="shared" si="205"/>
        <v>-711726</v>
      </c>
      <c r="D7239" s="3" t="s">
        <v>776</v>
      </c>
      <c r="E7239" s="2" t="b">
        <f t="shared" ca="1" si="204"/>
        <v>1</v>
      </c>
      <c r="F7239" s="2" cm="1">
        <f t="array" aca="1" ref="F7239" ca="1">IF(G7239&lt;&gt;"",INDIRECT("'"&amp;G7239&amp;"'!"&amp;H7239),"")</f>
        <v>718960</v>
      </c>
      <c r="G7239" s="1533" t="s">
        <v>6771</v>
      </c>
      <c r="H7239" s="2" t="s">
        <v>6197</v>
      </c>
      <c r="S7239" s="8"/>
    </row>
    <row r="7240" spans="1:19" x14ac:dyDescent="0.2">
      <c r="A7240">
        <v>7235</v>
      </c>
      <c r="B7240" s="8">
        <f>'CashSum 5'!E30</f>
        <v>4121000</v>
      </c>
      <c r="C7240" s="600">
        <f t="shared" si="205"/>
        <v>-4113765</v>
      </c>
      <c r="D7240" s="3" t="s">
        <v>776</v>
      </c>
      <c r="E7240" s="2" t="b">
        <f t="shared" ca="1" si="204"/>
        <v>1</v>
      </c>
      <c r="F7240" s="2" cm="1">
        <f t="array" aca="1" ref="F7240" ca="1">IF(G7240&lt;&gt;"",INDIRECT("'"&amp;G7240&amp;"'!"&amp;H7240),"")</f>
        <v>4121000</v>
      </c>
      <c r="G7240" s="1533" t="s">
        <v>6771</v>
      </c>
      <c r="H7240" s="2" t="s">
        <v>4917</v>
      </c>
      <c r="S7240" s="8"/>
    </row>
    <row r="7241" spans="1:19" x14ac:dyDescent="0.2">
      <c r="A7241">
        <v>7236</v>
      </c>
      <c r="B7241" s="8">
        <f>'CashSum 5'!E31</f>
        <v>0</v>
      </c>
      <c r="C7241" s="600">
        <f t="shared" si="205"/>
        <v>7236</v>
      </c>
      <c r="D7241" s="3" t="s">
        <v>776</v>
      </c>
      <c r="E7241" s="2" t="b">
        <f t="shared" ca="1" si="204"/>
        <v>1</v>
      </c>
      <c r="F7241" s="2" cm="1">
        <f t="array" aca="1" ref="F7241" ca="1">IF(G7241&lt;&gt;"",INDIRECT("'"&amp;G7241&amp;"'!"&amp;H7241),"")</f>
        <v>0</v>
      </c>
      <c r="G7241" s="1533" t="s">
        <v>6771</v>
      </c>
      <c r="H7241" s="2" t="s">
        <v>6198</v>
      </c>
      <c r="S7241" s="8"/>
    </row>
    <row r="7242" spans="1:19" x14ac:dyDescent="0.2">
      <c r="A7242">
        <v>7237</v>
      </c>
      <c r="B7242" s="8">
        <f>'CashSum 5'!E32</f>
        <v>4121000</v>
      </c>
      <c r="C7242" s="600">
        <f t="shared" si="205"/>
        <v>-4113763</v>
      </c>
      <c r="D7242" s="3" t="s">
        <v>776</v>
      </c>
      <c r="E7242" s="2" t="b">
        <f t="shared" ca="1" si="204"/>
        <v>1</v>
      </c>
      <c r="F7242" s="2" cm="1">
        <f t="array" aca="1" ref="F7242" ca="1">IF(G7242&lt;&gt;"",INDIRECT("'"&amp;G7242&amp;"'!"&amp;H7242),"")</f>
        <v>4121000</v>
      </c>
      <c r="G7242" s="1533" t="s">
        <v>6771</v>
      </c>
      <c r="H7242" s="2" t="s">
        <v>6199</v>
      </c>
      <c r="S7242" s="8"/>
    </row>
    <row r="7243" spans="1:19" x14ac:dyDescent="0.2">
      <c r="A7243">
        <v>7238</v>
      </c>
      <c r="B7243" s="8">
        <f>'CashSum 5'!E33</f>
        <v>4839960</v>
      </c>
      <c r="C7243" s="600">
        <f t="shared" si="205"/>
        <v>-4832722</v>
      </c>
      <c r="D7243" s="3" t="s">
        <v>776</v>
      </c>
      <c r="E7243" s="2" t="b">
        <f t="shared" ca="1" si="204"/>
        <v>1</v>
      </c>
      <c r="F7243" s="2" cm="1">
        <f t="array" aca="1" ref="F7243" ca="1">IF(G7243&lt;&gt;"",INDIRECT("'"&amp;G7243&amp;"'!"&amp;H7243),"")</f>
        <v>4839960</v>
      </c>
      <c r="G7243" s="1533" t="s">
        <v>6771</v>
      </c>
      <c r="H7243" s="2" t="s">
        <v>5133</v>
      </c>
      <c r="S7243" s="8"/>
    </row>
    <row r="7244" spans="1:19" x14ac:dyDescent="0.2">
      <c r="A7244">
        <v>7239</v>
      </c>
      <c r="B7244" s="8">
        <f>'CashSum 5'!E34</f>
        <v>4121000</v>
      </c>
      <c r="C7244" s="600">
        <f t="shared" si="205"/>
        <v>-4113761</v>
      </c>
      <c r="D7244" s="3" t="s">
        <v>776</v>
      </c>
      <c r="E7244" s="2" t="b">
        <f t="shared" ca="1" si="204"/>
        <v>1</v>
      </c>
      <c r="F7244" s="2" cm="1">
        <f t="array" aca="1" ref="F7244" ca="1">IF(G7244&lt;&gt;"",INDIRECT("'"&amp;G7244&amp;"'!"&amp;H7244),"")</f>
        <v>4121000</v>
      </c>
      <c r="G7244" s="1533" t="s">
        <v>6771</v>
      </c>
      <c r="H7244" s="2" t="s">
        <v>4421</v>
      </c>
      <c r="S7244" s="8"/>
    </row>
    <row r="7245" spans="1:19" x14ac:dyDescent="0.2">
      <c r="A7245">
        <v>7240</v>
      </c>
      <c r="B7245" s="8">
        <f>'CashSum 5'!E35</f>
        <v>0</v>
      </c>
      <c r="C7245" s="600">
        <f t="shared" si="205"/>
        <v>7240</v>
      </c>
      <c r="D7245" s="3" t="s">
        <v>776</v>
      </c>
      <c r="E7245" s="2" t="b">
        <f t="shared" ca="1" si="204"/>
        <v>1</v>
      </c>
      <c r="F7245" s="2" cm="1">
        <f t="array" aca="1" ref="F7245" ca="1">IF(G7245&lt;&gt;"",INDIRECT("'"&amp;G7245&amp;"'!"&amp;H7245),"")</f>
        <v>0</v>
      </c>
      <c r="G7245" s="1533" t="s">
        <v>6771</v>
      </c>
      <c r="H7245" s="2" t="s">
        <v>5012</v>
      </c>
      <c r="S7245" s="8"/>
    </row>
    <row r="7246" spans="1:19" x14ac:dyDescent="0.2">
      <c r="A7246">
        <v>7241</v>
      </c>
      <c r="B7246" s="8">
        <f>'CashSum 5'!E36</f>
        <v>4121000</v>
      </c>
      <c r="C7246" s="600">
        <f t="shared" si="205"/>
        <v>-4113759</v>
      </c>
      <c r="D7246" s="3" t="s">
        <v>776</v>
      </c>
      <c r="E7246" s="2" t="b">
        <f t="shared" ca="1" si="204"/>
        <v>1</v>
      </c>
      <c r="F7246" s="2" cm="1">
        <f t="array" aca="1" ref="F7246" ca="1">IF(G7246&lt;&gt;"",INDIRECT("'"&amp;G7246&amp;"'!"&amp;H7246),"")</f>
        <v>4121000</v>
      </c>
      <c r="G7246" s="1533" t="s">
        <v>6771</v>
      </c>
      <c r="H7246" s="2" t="s">
        <v>4336</v>
      </c>
      <c r="S7246" s="8"/>
    </row>
    <row r="7247" spans="1:19" x14ac:dyDescent="0.2">
      <c r="A7247">
        <v>7242</v>
      </c>
      <c r="B7247" s="8">
        <f>'CashSum 5'!E37</f>
        <v>718960</v>
      </c>
      <c r="C7247" s="600">
        <f t="shared" si="205"/>
        <v>-711718</v>
      </c>
      <c r="D7247" s="3" t="s">
        <v>776</v>
      </c>
      <c r="E7247" s="2" t="b">
        <f t="shared" ca="1" si="204"/>
        <v>1</v>
      </c>
      <c r="F7247" s="2" cm="1">
        <f t="array" aca="1" ref="F7247" ca="1">IF(G7247&lt;&gt;"",INDIRECT("'"&amp;G7247&amp;"'!"&amp;H7247),"")</f>
        <v>718960</v>
      </c>
      <c r="G7247" s="1533" t="s">
        <v>6771</v>
      </c>
      <c r="H7247" s="2" t="s">
        <v>4337</v>
      </c>
      <c r="S7247" s="8"/>
    </row>
    <row r="7248" spans="1:19" x14ac:dyDescent="0.2">
      <c r="A7248">
        <v>7243</v>
      </c>
      <c r="B7248" s="8">
        <f>'CashSum 5'!F29</f>
        <v>2586310</v>
      </c>
      <c r="C7248" s="600">
        <f t="shared" si="205"/>
        <v>-2579067</v>
      </c>
      <c r="D7248" s="3" t="s">
        <v>776</v>
      </c>
      <c r="E7248" s="2" t="b">
        <f t="shared" ca="1" si="204"/>
        <v>1</v>
      </c>
      <c r="F7248" s="2" cm="1">
        <f t="array" aca="1" ref="F7248" ca="1">IF(G7248&lt;&gt;"",INDIRECT("'"&amp;G7248&amp;"'!"&amp;H7248),"")</f>
        <v>2586310</v>
      </c>
      <c r="G7248" s="1533" t="s">
        <v>6771</v>
      </c>
      <c r="H7248" s="2" t="s">
        <v>5286</v>
      </c>
      <c r="S7248" s="8"/>
    </row>
    <row r="7249" spans="1:19" x14ac:dyDescent="0.2">
      <c r="A7249">
        <v>7244</v>
      </c>
      <c r="B7249" s="8">
        <f>'CashSum 5'!F30</f>
        <v>1525000</v>
      </c>
      <c r="C7249" s="600">
        <f t="shared" si="205"/>
        <v>-1517756</v>
      </c>
      <c r="D7249" s="3" t="s">
        <v>776</v>
      </c>
      <c r="E7249" s="2" t="b">
        <f t="shared" ca="1" si="204"/>
        <v>1</v>
      </c>
      <c r="F7249" s="2" cm="1">
        <f t="array" aca="1" ref="F7249" ca="1">IF(G7249&lt;&gt;"",INDIRECT("'"&amp;G7249&amp;"'!"&amp;H7249),"")</f>
        <v>1525000</v>
      </c>
      <c r="G7249" s="1533" t="s">
        <v>6771</v>
      </c>
      <c r="H7249" s="2" t="s">
        <v>4919</v>
      </c>
      <c r="S7249" s="8"/>
    </row>
    <row r="7250" spans="1:19" x14ac:dyDescent="0.2">
      <c r="A7250">
        <v>7245</v>
      </c>
      <c r="B7250" s="8">
        <f>'CashSum 5'!F31</f>
        <v>0</v>
      </c>
      <c r="C7250" s="600">
        <f t="shared" si="205"/>
        <v>7245</v>
      </c>
      <c r="D7250" s="3" t="s">
        <v>776</v>
      </c>
      <c r="E7250" s="2" t="b">
        <f t="shared" ca="1" si="204"/>
        <v>1</v>
      </c>
      <c r="F7250" s="2" cm="1">
        <f t="array" aca="1" ref="F7250" ca="1">IF(G7250&lt;&gt;"",INDIRECT("'"&amp;G7250&amp;"'!"&amp;H7250),"")</f>
        <v>0</v>
      </c>
      <c r="G7250" s="1533" t="s">
        <v>6771</v>
      </c>
      <c r="H7250" s="2" t="s">
        <v>6200</v>
      </c>
      <c r="S7250" s="8"/>
    </row>
    <row r="7251" spans="1:19" x14ac:dyDescent="0.2">
      <c r="A7251">
        <v>7246</v>
      </c>
      <c r="B7251" s="8">
        <f>'CashSum 5'!F32</f>
        <v>1525000</v>
      </c>
      <c r="C7251" s="600">
        <f t="shared" si="205"/>
        <v>-1517754</v>
      </c>
      <c r="D7251" s="3" t="s">
        <v>776</v>
      </c>
      <c r="E7251" s="2" t="b">
        <f t="shared" ca="1" si="204"/>
        <v>1</v>
      </c>
      <c r="F7251" s="2" cm="1">
        <f t="array" aca="1" ref="F7251" ca="1">IF(G7251&lt;&gt;"",INDIRECT("'"&amp;G7251&amp;"'!"&amp;H7251),"")</f>
        <v>1525000</v>
      </c>
      <c r="G7251" s="1533" t="s">
        <v>6771</v>
      </c>
      <c r="H7251" s="2" t="s">
        <v>6201</v>
      </c>
      <c r="S7251" s="8"/>
    </row>
    <row r="7252" spans="1:19" x14ac:dyDescent="0.2">
      <c r="A7252">
        <v>7247</v>
      </c>
      <c r="B7252" s="8">
        <f>'CashSum 5'!F33</f>
        <v>4111310</v>
      </c>
      <c r="C7252" s="600">
        <f t="shared" si="205"/>
        <v>-4104063</v>
      </c>
      <c r="D7252" s="3" t="s">
        <v>776</v>
      </c>
      <c r="E7252" s="2" t="b">
        <f t="shared" ca="1" si="204"/>
        <v>1</v>
      </c>
      <c r="F7252" s="2" cm="1">
        <f t="array" aca="1" ref="F7252" ca="1">IF(G7252&lt;&gt;"",INDIRECT("'"&amp;G7252&amp;"'!"&amp;H7252),"")</f>
        <v>4111310</v>
      </c>
      <c r="G7252" s="1533" t="s">
        <v>6771</v>
      </c>
      <c r="H7252" s="2" t="s">
        <v>6202</v>
      </c>
      <c r="S7252" s="8"/>
    </row>
    <row r="7253" spans="1:19" x14ac:dyDescent="0.2">
      <c r="A7253">
        <v>7248</v>
      </c>
      <c r="B7253" s="8">
        <f>'CashSum 5'!F34</f>
        <v>1525000</v>
      </c>
      <c r="C7253" s="600">
        <f t="shared" si="205"/>
        <v>-1517752</v>
      </c>
      <c r="D7253" s="3" t="s">
        <v>776</v>
      </c>
      <c r="E7253" s="2" t="b">
        <f t="shared" ca="1" si="204"/>
        <v>1</v>
      </c>
      <c r="F7253" s="2" cm="1">
        <f t="array" aca="1" ref="F7253" ca="1">IF(G7253&lt;&gt;"",INDIRECT("'"&amp;G7253&amp;"'!"&amp;H7253),"")</f>
        <v>1525000</v>
      </c>
      <c r="G7253" s="1533" t="s">
        <v>6771</v>
      </c>
      <c r="H7253" s="2" t="s">
        <v>4458</v>
      </c>
      <c r="S7253" s="8"/>
    </row>
    <row r="7254" spans="1:19" x14ac:dyDescent="0.2">
      <c r="A7254">
        <v>7249</v>
      </c>
      <c r="B7254" s="8">
        <f>'CashSum 5'!F35</f>
        <v>0</v>
      </c>
      <c r="C7254" s="600">
        <f t="shared" si="205"/>
        <v>7249</v>
      </c>
      <c r="D7254" s="3" t="s">
        <v>776</v>
      </c>
      <c r="E7254" s="2" t="b">
        <f t="shared" ca="1" si="204"/>
        <v>1</v>
      </c>
      <c r="F7254" s="2" cm="1">
        <f t="array" aca="1" ref="F7254" ca="1">IF(G7254&lt;&gt;"",INDIRECT("'"&amp;G7254&amp;"'!"&amp;H7254),"")</f>
        <v>0</v>
      </c>
      <c r="G7254" s="1533" t="s">
        <v>6771</v>
      </c>
      <c r="H7254" s="2" t="s">
        <v>5013</v>
      </c>
      <c r="S7254" s="8"/>
    </row>
    <row r="7255" spans="1:19" x14ac:dyDescent="0.2">
      <c r="A7255">
        <v>7250</v>
      </c>
      <c r="B7255" s="8">
        <f>'CashSum 5'!F36</f>
        <v>1525000</v>
      </c>
      <c r="C7255" s="600">
        <f t="shared" si="205"/>
        <v>-1517750</v>
      </c>
      <c r="D7255" s="3" t="s">
        <v>776</v>
      </c>
      <c r="E7255" s="2" t="b">
        <f t="shared" ca="1" si="204"/>
        <v>1</v>
      </c>
      <c r="F7255" s="2" cm="1">
        <f t="array" aca="1" ref="F7255" ca="1">IF(G7255&lt;&gt;"",INDIRECT("'"&amp;G7255&amp;"'!"&amp;H7255),"")</f>
        <v>1525000</v>
      </c>
      <c r="G7255" s="1533" t="s">
        <v>6771</v>
      </c>
      <c r="H7255" s="2" t="s">
        <v>5014</v>
      </c>
      <c r="S7255" s="8"/>
    </row>
    <row r="7256" spans="1:19" x14ac:dyDescent="0.2">
      <c r="A7256">
        <v>7251</v>
      </c>
      <c r="B7256" s="8">
        <f>'CashSum 5'!F37</f>
        <v>2586310</v>
      </c>
      <c r="C7256" s="600">
        <f t="shared" si="205"/>
        <v>-2579059</v>
      </c>
      <c r="D7256" s="3" t="s">
        <v>776</v>
      </c>
      <c r="E7256" s="2" t="b">
        <f t="shared" ca="1" si="204"/>
        <v>1</v>
      </c>
      <c r="F7256" s="2" cm="1">
        <f t="array" aca="1" ref="F7256" ca="1">IF(G7256&lt;&gt;"",INDIRECT("'"&amp;G7256&amp;"'!"&amp;H7256),"")</f>
        <v>2586310</v>
      </c>
      <c r="G7256" s="1533" t="s">
        <v>6771</v>
      </c>
      <c r="H7256" s="2" t="s">
        <v>5015</v>
      </c>
      <c r="S7256" s="8"/>
    </row>
    <row r="7257" spans="1:19" x14ac:dyDescent="0.2">
      <c r="A7257">
        <v>7252</v>
      </c>
      <c r="B7257" s="8">
        <f>'CashSum 5'!G29</f>
        <v>1711453</v>
      </c>
      <c r="C7257" s="600">
        <f t="shared" si="205"/>
        <v>-1704201</v>
      </c>
      <c r="D7257" s="3" t="s">
        <v>776</v>
      </c>
      <c r="E7257" s="2" t="b">
        <f t="shared" ca="1" si="204"/>
        <v>1</v>
      </c>
      <c r="F7257" s="2" cm="1">
        <f t="array" aca="1" ref="F7257" ca="1">IF(G7257&lt;&gt;"",INDIRECT("'"&amp;G7257&amp;"'!"&amp;H7257),"")</f>
        <v>1711453</v>
      </c>
      <c r="G7257" s="1533" t="s">
        <v>6771</v>
      </c>
      <c r="H7257" s="2" t="s">
        <v>6203</v>
      </c>
      <c r="S7257" s="8"/>
    </row>
    <row r="7258" spans="1:19" x14ac:dyDescent="0.2">
      <c r="A7258">
        <v>7253</v>
      </c>
      <c r="B7258" s="8">
        <f>'CashSum 5'!G30</f>
        <v>3770000</v>
      </c>
      <c r="C7258" s="600">
        <f t="shared" si="205"/>
        <v>-3762747</v>
      </c>
      <c r="D7258" s="3" t="s">
        <v>776</v>
      </c>
      <c r="E7258" s="2" t="b">
        <f t="shared" ca="1" si="204"/>
        <v>1</v>
      </c>
      <c r="F7258" s="2" cm="1">
        <f t="array" aca="1" ref="F7258" ca="1">IF(G7258&lt;&gt;"",INDIRECT("'"&amp;G7258&amp;"'!"&amp;H7258),"")</f>
        <v>3770000</v>
      </c>
      <c r="G7258" s="1533" t="s">
        <v>6771</v>
      </c>
      <c r="H7258" s="2" t="s">
        <v>4920</v>
      </c>
      <c r="S7258" s="8"/>
    </row>
    <row r="7259" spans="1:19" x14ac:dyDescent="0.2">
      <c r="A7259">
        <v>7254</v>
      </c>
      <c r="B7259" s="8">
        <f>'CashSum 5'!G31</f>
        <v>0</v>
      </c>
      <c r="C7259" s="600">
        <f t="shared" si="205"/>
        <v>7254</v>
      </c>
      <c r="D7259" s="3" t="s">
        <v>776</v>
      </c>
      <c r="E7259" s="2" t="b">
        <f t="shared" ca="1" si="204"/>
        <v>1</v>
      </c>
      <c r="F7259" s="2" cm="1">
        <f t="array" aca="1" ref="F7259" ca="1">IF(G7259&lt;&gt;"",INDIRECT("'"&amp;G7259&amp;"'!"&amp;H7259),"")</f>
        <v>0</v>
      </c>
      <c r="G7259" s="1533" t="s">
        <v>6771</v>
      </c>
      <c r="H7259" s="2" t="s">
        <v>6204</v>
      </c>
      <c r="S7259" s="8"/>
    </row>
    <row r="7260" spans="1:19" x14ac:dyDescent="0.2">
      <c r="A7260">
        <v>7255</v>
      </c>
      <c r="B7260" s="8">
        <f>'CashSum 5'!G32</f>
        <v>3770000</v>
      </c>
      <c r="C7260" s="600">
        <f t="shared" si="205"/>
        <v>-3762745</v>
      </c>
      <c r="D7260" s="3" t="s">
        <v>776</v>
      </c>
      <c r="E7260" s="2" t="b">
        <f t="shared" ca="1" si="204"/>
        <v>1</v>
      </c>
      <c r="F7260" s="2" cm="1">
        <f t="array" aca="1" ref="F7260" ca="1">IF(G7260&lt;&gt;"",INDIRECT("'"&amp;G7260&amp;"'!"&amp;H7260),"")</f>
        <v>3770000</v>
      </c>
      <c r="G7260" s="1533" t="s">
        <v>6771</v>
      </c>
      <c r="H7260" s="2" t="s">
        <v>6205</v>
      </c>
      <c r="S7260" s="8"/>
    </row>
    <row r="7261" spans="1:19" x14ac:dyDescent="0.2">
      <c r="A7261">
        <v>7256</v>
      </c>
      <c r="B7261" s="8">
        <f>'CashSum 5'!G33</f>
        <v>5481453</v>
      </c>
      <c r="C7261" s="600">
        <f t="shared" si="205"/>
        <v>-5474197</v>
      </c>
      <c r="D7261" s="3" t="s">
        <v>776</v>
      </c>
      <c r="E7261" s="2" t="b">
        <f t="shared" ca="1" si="204"/>
        <v>1</v>
      </c>
      <c r="F7261" s="2" cm="1">
        <f t="array" aca="1" ref="F7261" ca="1">IF(G7261&lt;&gt;"",INDIRECT("'"&amp;G7261&amp;"'!"&amp;H7261),"")</f>
        <v>5481453</v>
      </c>
      <c r="G7261" s="1533" t="s">
        <v>6771</v>
      </c>
      <c r="H7261" s="2" t="s">
        <v>6206</v>
      </c>
      <c r="S7261" s="8"/>
    </row>
    <row r="7262" spans="1:19" x14ac:dyDescent="0.2">
      <c r="A7262">
        <v>7257</v>
      </c>
      <c r="B7262" s="8">
        <f>'CashSum 5'!G34</f>
        <v>3770000</v>
      </c>
      <c r="C7262" s="600">
        <f t="shared" si="205"/>
        <v>-3762743</v>
      </c>
      <c r="D7262" s="3" t="s">
        <v>776</v>
      </c>
      <c r="E7262" s="2" t="b">
        <f t="shared" ca="1" si="204"/>
        <v>1</v>
      </c>
      <c r="F7262" s="2" cm="1">
        <f t="array" aca="1" ref="F7262" ca="1">IF(G7262&lt;&gt;"",INDIRECT("'"&amp;G7262&amp;"'!"&amp;H7262),"")</f>
        <v>3770000</v>
      </c>
      <c r="G7262" s="1533" t="s">
        <v>6771</v>
      </c>
      <c r="H7262" s="2" t="s">
        <v>4496</v>
      </c>
      <c r="S7262" s="8"/>
    </row>
    <row r="7263" spans="1:19" x14ac:dyDescent="0.2">
      <c r="A7263">
        <v>7258</v>
      </c>
      <c r="B7263" s="8">
        <f>'CashSum 5'!G35</f>
        <v>0</v>
      </c>
      <c r="C7263" s="600">
        <f t="shared" si="205"/>
        <v>7258</v>
      </c>
      <c r="D7263" s="3" t="s">
        <v>776</v>
      </c>
      <c r="E7263" s="2" t="b">
        <f t="shared" ca="1" si="204"/>
        <v>1</v>
      </c>
      <c r="F7263" s="2" cm="1">
        <f t="array" aca="1" ref="F7263" ca="1">IF(G7263&lt;&gt;"",INDIRECT("'"&amp;G7263&amp;"'!"&amp;H7263),"")</f>
        <v>0</v>
      </c>
      <c r="G7263" s="1533" t="s">
        <v>6771</v>
      </c>
      <c r="H7263" s="2" t="s">
        <v>6207</v>
      </c>
      <c r="S7263" s="8"/>
    </row>
    <row r="7264" spans="1:19" x14ac:dyDescent="0.2">
      <c r="A7264">
        <v>7259</v>
      </c>
      <c r="B7264" s="8">
        <f>'CashSum 5'!G36</f>
        <v>3770000</v>
      </c>
      <c r="C7264" s="600">
        <f t="shared" si="205"/>
        <v>-3762741</v>
      </c>
      <c r="D7264" s="3" t="s">
        <v>776</v>
      </c>
      <c r="E7264" s="2" t="b">
        <f t="shared" ca="1" si="204"/>
        <v>1</v>
      </c>
      <c r="F7264" s="2" cm="1">
        <f t="array" aca="1" ref="F7264" ca="1">IF(G7264&lt;&gt;"",INDIRECT("'"&amp;G7264&amp;"'!"&amp;H7264),"")</f>
        <v>3770000</v>
      </c>
      <c r="G7264" s="1533" t="s">
        <v>6771</v>
      </c>
      <c r="H7264" s="2" t="s">
        <v>6208</v>
      </c>
      <c r="S7264" s="8"/>
    </row>
    <row r="7265" spans="1:19" x14ac:dyDescent="0.2">
      <c r="A7265">
        <v>7260</v>
      </c>
      <c r="B7265" s="8">
        <f>'CashSum 5'!G37</f>
        <v>1711453</v>
      </c>
      <c r="C7265" s="600">
        <f t="shared" si="205"/>
        <v>-1704193</v>
      </c>
      <c r="D7265" s="3" t="s">
        <v>776</v>
      </c>
      <c r="E7265" s="2" t="b">
        <f t="shared" ca="1" si="204"/>
        <v>1</v>
      </c>
      <c r="F7265" s="2" cm="1">
        <f t="array" aca="1" ref="F7265" ca="1">IF(G7265&lt;&gt;"",INDIRECT("'"&amp;G7265&amp;"'!"&amp;H7265),"")</f>
        <v>1711453</v>
      </c>
      <c r="G7265" s="1533" t="s">
        <v>6771</v>
      </c>
      <c r="H7265" s="2" t="s">
        <v>6209</v>
      </c>
      <c r="S7265" s="8"/>
    </row>
    <row r="7266" spans="1:19" x14ac:dyDescent="0.2">
      <c r="A7266">
        <v>7261</v>
      </c>
      <c r="B7266" s="8">
        <f>'CashSum 5'!H29</f>
        <v>2034364</v>
      </c>
      <c r="C7266" s="600">
        <f t="shared" si="205"/>
        <v>-2027103</v>
      </c>
      <c r="D7266" s="3" t="s">
        <v>776</v>
      </c>
      <c r="E7266" s="2" t="b">
        <f t="shared" ca="1" si="204"/>
        <v>1</v>
      </c>
      <c r="F7266" s="2" cm="1">
        <f t="array" aca="1" ref="F7266" ca="1">IF(G7266&lt;&gt;"",INDIRECT("'"&amp;G7266&amp;"'!"&amp;H7266),"")</f>
        <v>2034364</v>
      </c>
      <c r="G7266" s="1533" t="s">
        <v>6771</v>
      </c>
      <c r="H7266" s="2" t="s">
        <v>5671</v>
      </c>
      <c r="S7266" s="8"/>
    </row>
    <row r="7267" spans="1:19" x14ac:dyDescent="0.2">
      <c r="A7267">
        <v>7262</v>
      </c>
      <c r="B7267" s="8">
        <f>'CashSum 5'!H30</f>
        <v>6000000</v>
      </c>
      <c r="C7267" s="600">
        <f t="shared" si="205"/>
        <v>-5992738</v>
      </c>
      <c r="D7267" s="3" t="s">
        <v>776</v>
      </c>
      <c r="E7267" s="2" t="b">
        <f t="shared" ca="1" si="204"/>
        <v>1</v>
      </c>
      <c r="F7267" s="2" cm="1">
        <f t="array" aca="1" ref="F7267" ca="1">IF(G7267&lt;&gt;"",INDIRECT("'"&amp;G7267&amp;"'!"&amp;H7267),"")</f>
        <v>6000000</v>
      </c>
      <c r="G7267" s="1533" t="s">
        <v>6771</v>
      </c>
      <c r="H7267" s="2" t="s">
        <v>4921</v>
      </c>
      <c r="S7267" s="8"/>
    </row>
    <row r="7268" spans="1:19" x14ac:dyDescent="0.2">
      <c r="A7268">
        <v>7263</v>
      </c>
      <c r="B7268" s="8">
        <f>'CashSum 5'!H31</f>
        <v>0</v>
      </c>
      <c r="C7268" s="600">
        <f t="shared" si="205"/>
        <v>7263</v>
      </c>
      <c r="D7268" s="3" t="s">
        <v>776</v>
      </c>
      <c r="E7268" s="2" t="b">
        <f t="shared" ca="1" si="204"/>
        <v>1</v>
      </c>
      <c r="F7268" s="2" cm="1">
        <f t="array" aca="1" ref="F7268" ca="1">IF(G7268&lt;&gt;"",INDIRECT("'"&amp;G7268&amp;"'!"&amp;H7268),"")</f>
        <v>0</v>
      </c>
      <c r="G7268" s="1533" t="s">
        <v>6771</v>
      </c>
      <c r="H7268" s="2" t="s">
        <v>5673</v>
      </c>
      <c r="S7268" s="8"/>
    </row>
    <row r="7269" spans="1:19" x14ac:dyDescent="0.2">
      <c r="A7269">
        <v>7264</v>
      </c>
      <c r="B7269" s="8">
        <f>'CashSum 5'!H32</f>
        <v>6000000</v>
      </c>
      <c r="C7269" s="600">
        <f t="shared" si="205"/>
        <v>-5992736</v>
      </c>
      <c r="D7269" s="3" t="s">
        <v>776</v>
      </c>
      <c r="E7269" s="2" t="b">
        <f t="shared" ca="1" si="204"/>
        <v>1</v>
      </c>
      <c r="F7269" s="2" cm="1">
        <f t="array" aca="1" ref="F7269" ca="1">IF(G7269&lt;&gt;"",INDIRECT("'"&amp;G7269&amp;"'!"&amp;H7269),"")</f>
        <v>6000000</v>
      </c>
      <c r="G7269" s="1533" t="s">
        <v>6771</v>
      </c>
      <c r="H7269" s="2" t="s">
        <v>5675</v>
      </c>
      <c r="S7269" s="8"/>
    </row>
    <row r="7270" spans="1:19" x14ac:dyDescent="0.2">
      <c r="A7270">
        <v>7265</v>
      </c>
      <c r="B7270" s="8">
        <f>'CashSum 5'!H33</f>
        <v>8034364</v>
      </c>
      <c r="C7270" s="600">
        <f t="shared" si="205"/>
        <v>-8027099</v>
      </c>
      <c r="D7270" s="3" t="s">
        <v>776</v>
      </c>
      <c r="E7270" s="2" t="b">
        <f t="shared" ca="1" si="204"/>
        <v>1</v>
      </c>
      <c r="F7270" s="2" cm="1">
        <f t="array" aca="1" ref="F7270" ca="1">IF(G7270&lt;&gt;"",INDIRECT("'"&amp;G7270&amp;"'!"&amp;H7270),"")</f>
        <v>8034364</v>
      </c>
      <c r="G7270" s="1533" t="s">
        <v>6771</v>
      </c>
      <c r="H7270" s="2" t="s">
        <v>6210</v>
      </c>
      <c r="S7270" s="8"/>
    </row>
    <row r="7271" spans="1:19" x14ac:dyDescent="0.2">
      <c r="A7271">
        <v>7266</v>
      </c>
      <c r="B7271" s="8">
        <f>'CashSum 5'!H34</f>
        <v>6000000</v>
      </c>
      <c r="C7271" s="600">
        <f t="shared" si="205"/>
        <v>-5992734</v>
      </c>
      <c r="D7271" s="3" t="s">
        <v>776</v>
      </c>
      <c r="E7271" s="2" t="b">
        <f t="shared" ca="1" si="204"/>
        <v>1</v>
      </c>
      <c r="F7271" s="2" cm="1">
        <f t="array" aca="1" ref="F7271" ca="1">IF(G7271&lt;&gt;"",INDIRECT("'"&amp;G7271&amp;"'!"&amp;H7271),"")</f>
        <v>6000000</v>
      </c>
      <c r="G7271" s="1533" t="s">
        <v>6771</v>
      </c>
      <c r="H7271" s="2" t="s">
        <v>4533</v>
      </c>
      <c r="S7271" s="8"/>
    </row>
    <row r="7272" spans="1:19" x14ac:dyDescent="0.2">
      <c r="A7272">
        <v>7267</v>
      </c>
      <c r="B7272" s="8">
        <f>'CashSum 5'!H35</f>
        <v>0</v>
      </c>
      <c r="C7272" s="600">
        <f t="shared" si="205"/>
        <v>7267</v>
      </c>
      <c r="D7272" s="3" t="s">
        <v>776</v>
      </c>
      <c r="E7272" s="2" t="b">
        <f t="shared" ca="1" si="204"/>
        <v>1</v>
      </c>
      <c r="F7272" s="2" cm="1">
        <f t="array" aca="1" ref="F7272" ca="1">IF(G7272&lt;&gt;"",INDIRECT("'"&amp;G7272&amp;"'!"&amp;H7272),"")</f>
        <v>0</v>
      </c>
      <c r="G7272" s="1533" t="s">
        <v>6771</v>
      </c>
      <c r="H7272" s="2" t="s">
        <v>4338</v>
      </c>
      <c r="S7272" s="8"/>
    </row>
    <row r="7273" spans="1:19" x14ac:dyDescent="0.2">
      <c r="A7273">
        <v>7268</v>
      </c>
      <c r="B7273" s="8">
        <f>'CashSum 5'!H36</f>
        <v>6000000</v>
      </c>
      <c r="C7273" s="600">
        <f t="shared" si="205"/>
        <v>-5992732</v>
      </c>
      <c r="D7273" s="3" t="s">
        <v>776</v>
      </c>
      <c r="E7273" s="2" t="b">
        <f t="shared" ca="1" si="204"/>
        <v>1</v>
      </c>
      <c r="F7273" s="2" cm="1">
        <f t="array" aca="1" ref="F7273" ca="1">IF(G7273&lt;&gt;"",INDIRECT("'"&amp;G7273&amp;"'!"&amp;H7273),"")</f>
        <v>6000000</v>
      </c>
      <c r="G7273" s="1533" t="s">
        <v>6771</v>
      </c>
      <c r="H7273" s="2" t="s">
        <v>4339</v>
      </c>
      <c r="S7273" s="8"/>
    </row>
    <row r="7274" spans="1:19" x14ac:dyDescent="0.2">
      <c r="A7274">
        <v>7269</v>
      </c>
      <c r="B7274" s="8">
        <f>'CashSum 5'!H37</f>
        <v>2034364</v>
      </c>
      <c r="C7274" s="600">
        <f t="shared" si="205"/>
        <v>-2027095</v>
      </c>
      <c r="D7274" s="3" t="s">
        <v>776</v>
      </c>
      <c r="E7274" s="2" t="b">
        <f t="shared" ca="1" si="204"/>
        <v>1</v>
      </c>
      <c r="F7274" s="2" cm="1">
        <f t="array" aca="1" ref="F7274" ca="1">IF(G7274&lt;&gt;"",INDIRECT("'"&amp;G7274&amp;"'!"&amp;H7274),"")</f>
        <v>2034364</v>
      </c>
      <c r="G7274" s="1533" t="s">
        <v>6771</v>
      </c>
      <c r="H7274" s="2" t="s">
        <v>4340</v>
      </c>
      <c r="S7274" s="8"/>
    </row>
    <row r="7275" spans="1:19" x14ac:dyDescent="0.2">
      <c r="A7275">
        <v>7270</v>
      </c>
      <c r="B7275" s="8">
        <f>'CashSum 5'!I29</f>
        <v>3897060</v>
      </c>
      <c r="C7275" s="600">
        <f t="shared" si="205"/>
        <v>-3889790</v>
      </c>
      <c r="D7275" s="3" t="s">
        <v>776</v>
      </c>
      <c r="E7275" s="2" t="b">
        <f t="shared" ca="1" si="204"/>
        <v>1</v>
      </c>
      <c r="F7275" s="2" cm="1">
        <f t="array" aca="1" ref="F7275" ca="1">IF(G7275&lt;&gt;"",INDIRECT("'"&amp;G7275&amp;"'!"&amp;H7275),"")</f>
        <v>3897060</v>
      </c>
      <c r="G7275" s="1533" t="s">
        <v>6771</v>
      </c>
      <c r="H7275" s="2" t="s">
        <v>6211</v>
      </c>
      <c r="S7275" s="8"/>
    </row>
    <row r="7276" spans="1:19" x14ac:dyDescent="0.2">
      <c r="A7276">
        <v>7271</v>
      </c>
      <c r="B7276" s="8">
        <f>'CashSum 5'!I30</f>
        <v>0</v>
      </c>
      <c r="C7276" s="600">
        <f t="shared" si="205"/>
        <v>7271</v>
      </c>
      <c r="D7276" s="3" t="s">
        <v>776</v>
      </c>
      <c r="E7276" s="2" t="b">
        <f t="shared" ca="1" si="204"/>
        <v>1</v>
      </c>
      <c r="F7276" s="2" cm="1">
        <f t="array" aca="1" ref="F7276" ca="1">IF(G7276&lt;&gt;"",INDIRECT("'"&amp;G7276&amp;"'!"&amp;H7276),"")</f>
        <v>0</v>
      </c>
      <c r="G7276" s="1533" t="s">
        <v>6771</v>
      </c>
      <c r="H7276" s="2" t="s">
        <v>4922</v>
      </c>
      <c r="S7276" s="8"/>
    </row>
    <row r="7277" spans="1:19" x14ac:dyDescent="0.2">
      <c r="A7277">
        <v>7272</v>
      </c>
      <c r="B7277" s="8">
        <f>'CashSum 5'!I31</f>
        <v>0</v>
      </c>
      <c r="C7277" s="600">
        <f t="shared" si="205"/>
        <v>7272</v>
      </c>
      <c r="D7277" s="3" t="s">
        <v>776</v>
      </c>
      <c r="E7277" s="2" t="b">
        <f t="shared" ca="1" si="204"/>
        <v>1</v>
      </c>
      <c r="F7277" s="2" cm="1">
        <f t="array" aca="1" ref="F7277" ca="1">IF(G7277&lt;&gt;"",INDIRECT("'"&amp;G7277&amp;"'!"&amp;H7277),"")</f>
        <v>0</v>
      </c>
      <c r="G7277" s="1533" t="s">
        <v>6771</v>
      </c>
      <c r="H7277" s="2" t="s">
        <v>6212</v>
      </c>
      <c r="S7277" s="8"/>
    </row>
    <row r="7278" spans="1:19" x14ac:dyDescent="0.2">
      <c r="A7278">
        <v>7273</v>
      </c>
      <c r="B7278" s="8">
        <f>'CashSum 5'!I32</f>
        <v>0</v>
      </c>
      <c r="C7278" s="600">
        <f t="shared" si="205"/>
        <v>7273</v>
      </c>
      <c r="D7278" s="3" t="s">
        <v>776</v>
      </c>
      <c r="E7278" s="2" t="b">
        <f t="shared" ca="1" si="204"/>
        <v>1</v>
      </c>
      <c r="F7278" s="2" cm="1">
        <f t="array" aca="1" ref="F7278" ca="1">IF(G7278&lt;&gt;"",INDIRECT("'"&amp;G7278&amp;"'!"&amp;H7278),"")</f>
        <v>0</v>
      </c>
      <c r="G7278" s="1533" t="s">
        <v>6771</v>
      </c>
      <c r="H7278" s="2" t="s">
        <v>6213</v>
      </c>
      <c r="S7278" s="8"/>
    </row>
    <row r="7279" spans="1:19" x14ac:dyDescent="0.2">
      <c r="A7279">
        <v>7274</v>
      </c>
      <c r="B7279" s="8">
        <f>'CashSum 5'!I33</f>
        <v>3897060</v>
      </c>
      <c r="C7279" s="600">
        <f t="shared" si="205"/>
        <v>-3889786</v>
      </c>
      <c r="D7279" s="3" t="s">
        <v>776</v>
      </c>
      <c r="E7279" s="2" t="b">
        <f t="shared" ca="1" si="204"/>
        <v>1</v>
      </c>
      <c r="F7279" s="2" cm="1">
        <f t="array" aca="1" ref="F7279" ca="1">IF(G7279&lt;&gt;"",INDIRECT("'"&amp;G7279&amp;"'!"&amp;H7279),"")</f>
        <v>3897060</v>
      </c>
      <c r="G7279" s="1533" t="s">
        <v>6771</v>
      </c>
      <c r="H7279" s="2" t="s">
        <v>6214</v>
      </c>
      <c r="S7279" s="8"/>
    </row>
    <row r="7280" spans="1:19" x14ac:dyDescent="0.2">
      <c r="A7280">
        <v>7275</v>
      </c>
      <c r="B7280" s="8">
        <f>'CashSum 5'!I34</f>
        <v>0</v>
      </c>
      <c r="C7280" s="600">
        <f t="shared" si="205"/>
        <v>7275</v>
      </c>
      <c r="D7280" s="3" t="s">
        <v>776</v>
      </c>
      <c r="E7280" s="2" t="b">
        <f t="shared" ca="1" si="204"/>
        <v>1</v>
      </c>
      <c r="F7280" s="2" cm="1">
        <f t="array" aca="1" ref="F7280" ca="1">IF(G7280&lt;&gt;"",INDIRECT("'"&amp;G7280&amp;"'!"&amp;H7280),"")</f>
        <v>0</v>
      </c>
      <c r="G7280" s="1533" t="s">
        <v>6771</v>
      </c>
      <c r="H7280" s="2" t="s">
        <v>5677</v>
      </c>
      <c r="S7280" s="8"/>
    </row>
    <row r="7281" spans="1:19" x14ac:dyDescent="0.2">
      <c r="A7281">
        <v>7276</v>
      </c>
      <c r="B7281" s="8">
        <f>'CashSum 5'!I35</f>
        <v>0</v>
      </c>
      <c r="C7281" s="600">
        <f t="shared" si="205"/>
        <v>7276</v>
      </c>
      <c r="D7281" s="3" t="s">
        <v>776</v>
      </c>
      <c r="E7281" s="2" t="b">
        <f t="shared" ca="1" si="204"/>
        <v>1</v>
      </c>
      <c r="F7281" s="2" cm="1">
        <f t="array" aca="1" ref="F7281" ca="1">IF(G7281&lt;&gt;"",INDIRECT("'"&amp;G7281&amp;"'!"&amp;H7281),"")</f>
        <v>0</v>
      </c>
      <c r="G7281" s="1533" t="s">
        <v>6771</v>
      </c>
      <c r="H7281" s="2" t="s">
        <v>4341</v>
      </c>
      <c r="S7281" s="8"/>
    </row>
    <row r="7282" spans="1:19" x14ac:dyDescent="0.2">
      <c r="A7282">
        <v>7277</v>
      </c>
      <c r="B7282" s="8">
        <f>'CashSum 5'!I36</f>
        <v>0</v>
      </c>
      <c r="C7282" s="600">
        <f t="shared" si="205"/>
        <v>7277</v>
      </c>
      <c r="D7282" s="3" t="s">
        <v>776</v>
      </c>
      <c r="E7282" s="2" t="b">
        <f t="shared" ca="1" si="204"/>
        <v>1</v>
      </c>
      <c r="F7282" s="2" cm="1">
        <f t="array" aca="1" ref="F7282" ca="1">IF(G7282&lt;&gt;"",INDIRECT("'"&amp;G7282&amp;"'!"&amp;H7282),"")</f>
        <v>0</v>
      </c>
      <c r="G7282" s="1533" t="s">
        <v>6771</v>
      </c>
      <c r="H7282" s="2" t="s">
        <v>4342</v>
      </c>
      <c r="S7282" s="8"/>
    </row>
    <row r="7283" spans="1:19" x14ac:dyDescent="0.2">
      <c r="A7283">
        <v>7278</v>
      </c>
      <c r="B7283" s="8">
        <f>'CashSum 5'!I37</f>
        <v>3897060</v>
      </c>
      <c r="C7283" s="600">
        <f t="shared" si="205"/>
        <v>-3889782</v>
      </c>
      <c r="D7283" s="3" t="s">
        <v>776</v>
      </c>
      <c r="E7283" s="2" t="b">
        <f t="shared" ca="1" si="204"/>
        <v>1</v>
      </c>
      <c r="F7283" s="2" cm="1">
        <f t="array" aca="1" ref="F7283" ca="1">IF(G7283&lt;&gt;"",INDIRECT("'"&amp;G7283&amp;"'!"&amp;H7283),"")</f>
        <v>3897060</v>
      </c>
      <c r="G7283" s="1533" t="s">
        <v>6771</v>
      </c>
      <c r="H7283" s="2" t="s">
        <v>4343</v>
      </c>
      <c r="S7283" s="8"/>
    </row>
    <row r="7284" spans="1:19" x14ac:dyDescent="0.2">
      <c r="A7284">
        <v>7279</v>
      </c>
      <c r="B7284" s="8">
        <f>'CashSum 5'!J29</f>
        <v>0</v>
      </c>
      <c r="C7284" s="600">
        <f t="shared" si="205"/>
        <v>7279</v>
      </c>
      <c r="D7284" s="3" t="s">
        <v>776</v>
      </c>
      <c r="E7284" s="2" t="b">
        <f t="shared" ca="1" si="204"/>
        <v>1</v>
      </c>
      <c r="F7284" s="2" cm="1">
        <f t="array" aca="1" ref="F7284" ca="1">IF(G7284&lt;&gt;"",INDIRECT("'"&amp;G7284&amp;"'!"&amp;H7284),"")</f>
        <v>0</v>
      </c>
      <c r="G7284" s="1533" t="s">
        <v>6771</v>
      </c>
      <c r="H7284" s="2" t="s">
        <v>6215</v>
      </c>
      <c r="S7284" s="8"/>
    </row>
    <row r="7285" spans="1:19" x14ac:dyDescent="0.2">
      <c r="A7285">
        <v>7280</v>
      </c>
      <c r="B7285" s="8">
        <f>'CashSum 5'!J30</f>
        <v>385000</v>
      </c>
      <c r="C7285" s="600">
        <f t="shared" si="205"/>
        <v>-377720</v>
      </c>
      <c r="D7285" s="3" t="s">
        <v>776</v>
      </c>
      <c r="E7285" s="2" t="b">
        <f t="shared" ca="1" si="204"/>
        <v>1</v>
      </c>
      <c r="F7285" s="2" cm="1">
        <f t="array" aca="1" ref="F7285" ca="1">IF(G7285&lt;&gt;"",INDIRECT("'"&amp;G7285&amp;"'!"&amp;H7285),"")</f>
        <v>385000</v>
      </c>
      <c r="G7285" s="1533" t="s">
        <v>6771</v>
      </c>
      <c r="H7285" s="2" t="s">
        <v>5548</v>
      </c>
      <c r="S7285" s="8"/>
    </row>
    <row r="7286" spans="1:19" x14ac:dyDescent="0.2">
      <c r="A7286">
        <v>7281</v>
      </c>
      <c r="B7286" s="8">
        <f>'CashSum 5'!J31</f>
        <v>0</v>
      </c>
      <c r="C7286" s="600">
        <f t="shared" si="205"/>
        <v>7281</v>
      </c>
      <c r="D7286" s="3" t="s">
        <v>776</v>
      </c>
      <c r="E7286" s="2" t="b">
        <f t="shared" ca="1" si="204"/>
        <v>1</v>
      </c>
      <c r="F7286" s="2" cm="1">
        <f t="array" aca="1" ref="F7286" ca="1">IF(G7286&lt;&gt;"",INDIRECT("'"&amp;G7286&amp;"'!"&amp;H7286),"")</f>
        <v>0</v>
      </c>
      <c r="G7286" s="1533" t="s">
        <v>6771</v>
      </c>
      <c r="H7286" s="2" t="s">
        <v>6216</v>
      </c>
      <c r="S7286" s="8"/>
    </row>
    <row r="7287" spans="1:19" x14ac:dyDescent="0.2">
      <c r="A7287">
        <v>7282</v>
      </c>
      <c r="B7287" s="8">
        <f>'CashSum 5'!J32</f>
        <v>385000</v>
      </c>
      <c r="C7287" s="600">
        <f t="shared" si="205"/>
        <v>-377718</v>
      </c>
      <c r="D7287" s="3" t="s">
        <v>776</v>
      </c>
      <c r="E7287" s="2" t="b">
        <f t="shared" ca="1" si="204"/>
        <v>1</v>
      </c>
      <c r="F7287" s="2" cm="1">
        <f t="array" aca="1" ref="F7287" ca="1">IF(G7287&lt;&gt;"",INDIRECT("'"&amp;G7287&amp;"'!"&amp;H7287),"")</f>
        <v>385000</v>
      </c>
      <c r="G7287" s="1533" t="s">
        <v>6771</v>
      </c>
      <c r="H7287" s="2" t="s">
        <v>6217</v>
      </c>
      <c r="S7287" s="8"/>
    </row>
    <row r="7288" spans="1:19" x14ac:dyDescent="0.2">
      <c r="A7288">
        <v>7283</v>
      </c>
      <c r="B7288" s="8">
        <f>'CashSum 5'!J33</f>
        <v>385000</v>
      </c>
      <c r="C7288" s="600">
        <f t="shared" si="205"/>
        <v>-377717</v>
      </c>
      <c r="D7288" s="3" t="s">
        <v>776</v>
      </c>
      <c r="E7288" s="2" t="b">
        <f t="shared" ca="1" si="204"/>
        <v>1</v>
      </c>
      <c r="F7288" s="2" cm="1">
        <f t="array" aca="1" ref="F7288" ca="1">IF(G7288&lt;&gt;"",INDIRECT("'"&amp;G7288&amp;"'!"&amp;H7288),"")</f>
        <v>385000</v>
      </c>
      <c r="G7288" s="1533" t="s">
        <v>6771</v>
      </c>
      <c r="H7288" s="2" t="s">
        <v>6218</v>
      </c>
      <c r="S7288" s="8"/>
    </row>
    <row r="7289" spans="1:19" x14ac:dyDescent="0.2">
      <c r="A7289">
        <v>7284</v>
      </c>
      <c r="B7289" s="8">
        <f>'CashSum 5'!J34</f>
        <v>385000</v>
      </c>
      <c r="C7289" s="600">
        <f t="shared" si="205"/>
        <v>-377716</v>
      </c>
      <c r="D7289" s="3" t="s">
        <v>776</v>
      </c>
      <c r="E7289" s="2" t="b">
        <f t="shared" ca="1" si="204"/>
        <v>1</v>
      </c>
      <c r="F7289" s="2" cm="1">
        <f t="array" aca="1" ref="F7289" ca="1">IF(G7289&lt;&gt;"",INDIRECT("'"&amp;G7289&amp;"'!"&amp;H7289),"")</f>
        <v>385000</v>
      </c>
      <c r="G7289" s="1533" t="s">
        <v>6771</v>
      </c>
      <c r="H7289" s="2" t="s">
        <v>5678</v>
      </c>
      <c r="S7289" s="8"/>
    </row>
    <row r="7290" spans="1:19" x14ac:dyDescent="0.2">
      <c r="A7290">
        <v>7285</v>
      </c>
      <c r="B7290" s="8">
        <f>'CashSum 5'!J35</f>
        <v>0</v>
      </c>
      <c r="C7290" s="600">
        <f t="shared" si="205"/>
        <v>7285</v>
      </c>
      <c r="D7290" s="3" t="s">
        <v>776</v>
      </c>
      <c r="E7290" s="2" t="b">
        <f t="shared" ca="1" si="204"/>
        <v>1</v>
      </c>
      <c r="F7290" s="2" cm="1">
        <f t="array" aca="1" ref="F7290" ca="1">IF(G7290&lt;&gt;"",INDIRECT("'"&amp;G7290&amp;"'!"&amp;H7290),"")</f>
        <v>0</v>
      </c>
      <c r="G7290" s="1533" t="s">
        <v>6771</v>
      </c>
      <c r="H7290" s="2" t="s">
        <v>5549</v>
      </c>
      <c r="S7290" s="8"/>
    </row>
    <row r="7291" spans="1:19" x14ac:dyDescent="0.2">
      <c r="A7291">
        <v>7286</v>
      </c>
      <c r="B7291" s="8">
        <f>'CashSum 5'!J36</f>
        <v>385000</v>
      </c>
      <c r="C7291" s="600">
        <f t="shared" si="205"/>
        <v>-377714</v>
      </c>
      <c r="D7291" s="3" t="s">
        <v>776</v>
      </c>
      <c r="E7291" s="2" t="b">
        <f t="shared" ca="1" si="204"/>
        <v>1</v>
      </c>
      <c r="F7291" s="2" cm="1">
        <f t="array" aca="1" ref="F7291" ca="1">IF(G7291&lt;&gt;"",INDIRECT("'"&amp;G7291&amp;"'!"&amp;H7291),"")</f>
        <v>385000</v>
      </c>
      <c r="G7291" s="1533" t="s">
        <v>6771</v>
      </c>
      <c r="H7291" s="2" t="s">
        <v>5550</v>
      </c>
      <c r="S7291" s="8"/>
    </row>
    <row r="7292" spans="1:19" x14ac:dyDescent="0.2">
      <c r="A7292">
        <v>7287</v>
      </c>
      <c r="B7292" s="8">
        <f>'CashSum 5'!J37</f>
        <v>0</v>
      </c>
      <c r="C7292" s="600">
        <f t="shared" si="205"/>
        <v>7287</v>
      </c>
      <c r="D7292" s="3" t="s">
        <v>776</v>
      </c>
      <c r="E7292" s="2" t="b">
        <f t="shared" ca="1" si="204"/>
        <v>1</v>
      </c>
      <c r="F7292" s="2" cm="1">
        <f t="array" aca="1" ref="F7292" ca="1">IF(G7292&lt;&gt;"",INDIRECT("'"&amp;G7292&amp;"'!"&amp;H7292),"")</f>
        <v>0</v>
      </c>
      <c r="G7292" s="1533" t="s">
        <v>6771</v>
      </c>
      <c r="H7292" s="2" t="s">
        <v>5551</v>
      </c>
      <c r="S7292" s="8"/>
    </row>
    <row r="7293" spans="1:19" x14ac:dyDescent="0.2">
      <c r="A7293">
        <v>7288</v>
      </c>
      <c r="B7293" s="8">
        <f>'CashSum 5'!K29</f>
        <v>0</v>
      </c>
      <c r="C7293" s="600">
        <f t="shared" si="205"/>
        <v>7288</v>
      </c>
      <c r="D7293" s="3" t="s">
        <v>776</v>
      </c>
      <c r="E7293" s="2" t="b">
        <f t="shared" ca="1" si="204"/>
        <v>1</v>
      </c>
      <c r="F7293" s="2" cm="1">
        <f t="array" aca="1" ref="F7293" ca="1">IF(G7293&lt;&gt;"",INDIRECT("'"&amp;G7293&amp;"'!"&amp;H7293),"")</f>
        <v>0</v>
      </c>
      <c r="G7293" s="1533" t="s">
        <v>6771</v>
      </c>
      <c r="H7293" s="2" t="s">
        <v>5672</v>
      </c>
      <c r="S7293" s="8"/>
    </row>
    <row r="7294" spans="1:19" x14ac:dyDescent="0.2">
      <c r="A7294">
        <v>7289</v>
      </c>
      <c r="B7294" s="8">
        <f>'CashSum 5'!K30</f>
        <v>0</v>
      </c>
      <c r="C7294" s="600">
        <f t="shared" si="205"/>
        <v>7289</v>
      </c>
      <c r="D7294" s="3" t="s">
        <v>776</v>
      </c>
      <c r="E7294" s="2" t="b">
        <f t="shared" ca="1" si="204"/>
        <v>1</v>
      </c>
      <c r="F7294" s="2" cm="1">
        <f t="array" aca="1" ref="F7294" ca="1">IF(G7294&lt;&gt;"",INDIRECT("'"&amp;G7294&amp;"'!"&amp;H7294),"")</f>
        <v>0</v>
      </c>
      <c r="G7294" s="1533" t="s">
        <v>6771</v>
      </c>
      <c r="H7294" s="2" t="s">
        <v>5075</v>
      </c>
      <c r="S7294" s="8"/>
    </row>
    <row r="7295" spans="1:19" x14ac:dyDescent="0.2">
      <c r="A7295">
        <v>7290</v>
      </c>
      <c r="B7295" s="8">
        <f>'CashSum 5'!K31</f>
        <v>0</v>
      </c>
      <c r="C7295" s="600">
        <f t="shared" si="205"/>
        <v>7290</v>
      </c>
      <c r="D7295" s="3" t="s">
        <v>776</v>
      </c>
      <c r="E7295" s="2" t="b">
        <f t="shared" ca="1" si="204"/>
        <v>1</v>
      </c>
      <c r="F7295" s="2" cm="1">
        <f t="array" aca="1" ref="F7295" ca="1">IF(G7295&lt;&gt;"",INDIRECT("'"&amp;G7295&amp;"'!"&amp;H7295),"")</f>
        <v>0</v>
      </c>
      <c r="G7295" s="1533" t="s">
        <v>6771</v>
      </c>
      <c r="H7295" s="2" t="s">
        <v>5674</v>
      </c>
      <c r="S7295" s="8"/>
    </row>
    <row r="7296" spans="1:19" x14ac:dyDescent="0.2">
      <c r="A7296">
        <v>7291</v>
      </c>
      <c r="B7296" s="8">
        <f>'CashSum 5'!K32</f>
        <v>0</v>
      </c>
      <c r="C7296" s="600">
        <f t="shared" si="205"/>
        <v>7291</v>
      </c>
      <c r="D7296" s="3" t="s">
        <v>776</v>
      </c>
      <c r="E7296" s="2" t="b">
        <f t="shared" ca="1" si="204"/>
        <v>1</v>
      </c>
      <c r="F7296" s="2" cm="1">
        <f t="array" aca="1" ref="F7296" ca="1">IF(G7296&lt;&gt;"",INDIRECT("'"&amp;G7296&amp;"'!"&amp;H7296),"")</f>
        <v>0</v>
      </c>
      <c r="G7296" s="1533" t="s">
        <v>6771</v>
      </c>
      <c r="H7296" s="2" t="s">
        <v>5676</v>
      </c>
      <c r="S7296" s="8"/>
    </row>
    <row r="7297" spans="1:19" x14ac:dyDescent="0.2">
      <c r="A7297">
        <v>7292</v>
      </c>
      <c r="B7297" s="8">
        <f>'CashSum 5'!K33</f>
        <v>0</v>
      </c>
      <c r="C7297" s="600">
        <f t="shared" si="205"/>
        <v>7292</v>
      </c>
      <c r="D7297" s="3" t="s">
        <v>776</v>
      </c>
      <c r="E7297" s="2" t="b">
        <f t="shared" ca="1" si="204"/>
        <v>1</v>
      </c>
      <c r="F7297" s="2" cm="1">
        <f t="array" aca="1" ref="F7297" ca="1">IF(G7297&lt;&gt;"",INDIRECT("'"&amp;G7297&amp;"'!"&amp;H7297),"")</f>
        <v>0</v>
      </c>
      <c r="G7297" s="1533" t="s">
        <v>6771</v>
      </c>
      <c r="H7297" s="2" t="s">
        <v>6219</v>
      </c>
      <c r="S7297" s="8"/>
    </row>
    <row r="7298" spans="1:19" x14ac:dyDescent="0.2">
      <c r="A7298">
        <v>7293</v>
      </c>
      <c r="B7298" s="8">
        <f>'CashSum 5'!K34</f>
        <v>0</v>
      </c>
      <c r="C7298" s="600">
        <f t="shared" si="205"/>
        <v>7293</v>
      </c>
      <c r="D7298" s="3" t="s">
        <v>776</v>
      </c>
      <c r="E7298" s="2" t="b">
        <f t="shared" ref="E7298:E7361" ca="1" si="206">F7298=B7298</f>
        <v>1</v>
      </c>
      <c r="F7298" s="2" cm="1">
        <f t="array" aca="1" ref="F7298" ca="1">IF(G7298&lt;&gt;"",INDIRECT("'"&amp;G7298&amp;"'!"&amp;H7298),"")</f>
        <v>0</v>
      </c>
      <c r="G7298" s="1533" t="s">
        <v>6771</v>
      </c>
      <c r="H7298" s="2" t="s">
        <v>4576</v>
      </c>
      <c r="S7298" s="8"/>
    </row>
    <row r="7299" spans="1:19" x14ac:dyDescent="0.2">
      <c r="A7299">
        <v>7294</v>
      </c>
      <c r="B7299" s="8">
        <f>'CashSum 5'!K35</f>
        <v>0</v>
      </c>
      <c r="C7299" s="600">
        <f t="shared" si="205"/>
        <v>7294</v>
      </c>
      <c r="D7299" s="3" t="s">
        <v>776</v>
      </c>
      <c r="E7299" s="2" t="b">
        <f t="shared" ca="1" si="206"/>
        <v>1</v>
      </c>
      <c r="F7299" s="2" cm="1">
        <f t="array" aca="1" ref="F7299" ca="1">IF(G7299&lt;&gt;"",INDIRECT("'"&amp;G7299&amp;"'!"&amp;H7299),"")</f>
        <v>0</v>
      </c>
      <c r="G7299" s="1533" t="s">
        <v>6771</v>
      </c>
      <c r="H7299" s="2" t="s">
        <v>5076</v>
      </c>
      <c r="S7299" s="8"/>
    </row>
    <row r="7300" spans="1:19" x14ac:dyDescent="0.2">
      <c r="A7300">
        <v>7295</v>
      </c>
      <c r="B7300" s="8">
        <f>'CashSum 5'!K36</f>
        <v>0</v>
      </c>
      <c r="C7300" s="600">
        <f t="shared" ref="C7300:C7363" si="207">A7300-B7300</f>
        <v>7295</v>
      </c>
      <c r="D7300" s="3" t="s">
        <v>776</v>
      </c>
      <c r="E7300" s="2" t="b">
        <f t="shared" ca="1" si="206"/>
        <v>1</v>
      </c>
      <c r="F7300" s="2" cm="1">
        <f t="array" aca="1" ref="F7300" ca="1">IF(G7300&lt;&gt;"",INDIRECT("'"&amp;G7300&amp;"'!"&amp;H7300),"")</f>
        <v>0</v>
      </c>
      <c r="G7300" s="1533" t="s">
        <v>6771</v>
      </c>
      <c r="H7300" s="2" t="s">
        <v>5077</v>
      </c>
      <c r="S7300" s="8"/>
    </row>
    <row r="7301" spans="1:19" x14ac:dyDescent="0.2">
      <c r="A7301">
        <v>7296</v>
      </c>
      <c r="B7301" s="8">
        <f>'CashSum 5'!K37</f>
        <v>0</v>
      </c>
      <c r="C7301" s="600">
        <f t="shared" si="207"/>
        <v>7296</v>
      </c>
      <c r="D7301" s="3" t="s">
        <v>776</v>
      </c>
      <c r="E7301" s="2" t="b">
        <f t="shared" ca="1" si="206"/>
        <v>1</v>
      </c>
      <c r="F7301" s="2" cm="1">
        <f t="array" aca="1" ref="F7301" ca="1">IF(G7301&lt;&gt;"",INDIRECT("'"&amp;G7301&amp;"'!"&amp;H7301),"")</f>
        <v>0</v>
      </c>
      <c r="G7301" s="1533" t="s">
        <v>6771</v>
      </c>
      <c r="H7301" s="2" t="s">
        <v>5078</v>
      </c>
      <c r="S7301" s="8"/>
    </row>
    <row r="7302" spans="1:19" x14ac:dyDescent="0.2">
      <c r="A7302">
        <v>7297</v>
      </c>
      <c r="B7302" s="8">
        <f>'EstRev 6-11'!C82</f>
        <v>0</v>
      </c>
      <c r="C7302" s="600">
        <f t="shared" si="207"/>
        <v>7297</v>
      </c>
      <c r="D7302" s="3" t="s">
        <v>777</v>
      </c>
      <c r="E7302" s="2" t="b">
        <f t="shared" ca="1" si="206"/>
        <v>1</v>
      </c>
      <c r="F7302" s="2" cm="1">
        <f t="array" aca="1" ref="F7302" ca="1">IF(G7302&lt;&gt;"",INDIRECT("'"&amp;G7302&amp;"'!"&amp;H7302),"")</f>
        <v>0</v>
      </c>
      <c r="G7302" s="1533" t="s">
        <v>6773</v>
      </c>
      <c r="H7302" s="2" t="s">
        <v>6220</v>
      </c>
      <c r="S7302" s="8"/>
    </row>
    <row r="7303" spans="1:19" x14ac:dyDescent="0.2">
      <c r="A7303">
        <v>7298</v>
      </c>
      <c r="B7303" s="8">
        <f>'EstRev 6-11'!C84</f>
        <v>942000</v>
      </c>
      <c r="C7303" s="600">
        <f t="shared" si="207"/>
        <v>-934702</v>
      </c>
      <c r="D7303" s="3" t="s">
        <v>777</v>
      </c>
      <c r="E7303" s="2" t="b">
        <f t="shared" ca="1" si="206"/>
        <v>1</v>
      </c>
      <c r="F7303" s="2" cm="1">
        <f t="array" aca="1" ref="F7303" ca="1">IF(G7303&lt;&gt;"",INDIRECT("'"&amp;G7303&amp;"'!"&amp;H7303),"")</f>
        <v>942000</v>
      </c>
      <c r="G7303" s="1533" t="s">
        <v>6773</v>
      </c>
      <c r="H7303" s="2" t="s">
        <v>6221</v>
      </c>
      <c r="S7303" s="8"/>
    </row>
    <row r="7304" spans="1:19" x14ac:dyDescent="0.2">
      <c r="A7304">
        <v>7299</v>
      </c>
      <c r="B7304" s="8">
        <f>'EstRev 6-11'!C112</f>
        <v>80999000</v>
      </c>
      <c r="C7304" s="600">
        <f t="shared" si="207"/>
        <v>-80991701</v>
      </c>
      <c r="D7304" s="3" t="s">
        <v>777</v>
      </c>
      <c r="E7304" s="2" t="b">
        <f t="shared" ca="1" si="206"/>
        <v>1</v>
      </c>
      <c r="F7304" s="2" cm="1">
        <f t="array" aca="1" ref="F7304" ca="1">IF(G7304&lt;&gt;"",INDIRECT("'"&amp;G7304&amp;"'!"&amp;H7304),"")</f>
        <v>80999000</v>
      </c>
      <c r="G7304" s="1533" t="s">
        <v>6773</v>
      </c>
      <c r="H7304" s="2" t="s">
        <v>6222</v>
      </c>
      <c r="S7304" s="8"/>
    </row>
    <row r="7305" spans="1:19" x14ac:dyDescent="0.2">
      <c r="A7305">
        <v>7300</v>
      </c>
      <c r="B7305" s="8">
        <f>'EstExp 12-20'!H33</f>
        <v>0</v>
      </c>
      <c r="C7305" s="600">
        <f t="shared" si="207"/>
        <v>7300</v>
      </c>
      <c r="D7305" s="3" t="s">
        <v>786</v>
      </c>
      <c r="E7305" s="2" t="b">
        <f t="shared" ca="1" si="206"/>
        <v>1</v>
      </c>
      <c r="F7305" s="2" cm="1">
        <f t="array" aca="1" ref="F7305" ca="1">IF(G7305&lt;&gt;"",INDIRECT("'"&amp;G7305&amp;"'!"&amp;H7305),"")</f>
        <v>0</v>
      </c>
      <c r="G7305" s="1533" t="s">
        <v>6772</v>
      </c>
      <c r="H7305" s="2" t="s">
        <v>6210</v>
      </c>
      <c r="S7305" s="8"/>
    </row>
    <row r="7306" spans="1:19" x14ac:dyDescent="0.2">
      <c r="A7306">
        <v>7301</v>
      </c>
      <c r="B7306" s="8">
        <f>'EstExp 12-20'!K33</f>
        <v>0</v>
      </c>
      <c r="C7306" s="600">
        <f t="shared" si="207"/>
        <v>7301</v>
      </c>
      <c r="D7306" s="3" t="s">
        <v>786</v>
      </c>
      <c r="E7306" s="2" t="b">
        <f t="shared" ca="1" si="206"/>
        <v>1</v>
      </c>
      <c r="F7306" s="2" cm="1">
        <f t="array" aca="1" ref="F7306" ca="1">IF(G7306&lt;&gt;"",INDIRECT("'"&amp;G7306&amp;"'!"&amp;H7306),"")</f>
        <v>0</v>
      </c>
      <c r="G7306" s="1533" t="s">
        <v>6772</v>
      </c>
      <c r="H7306" s="2" t="s">
        <v>6219</v>
      </c>
      <c r="S7306" s="8"/>
    </row>
    <row r="7307" spans="1:19" x14ac:dyDescent="0.2">
      <c r="A7307">
        <v>7302</v>
      </c>
      <c r="B7307" s="8">
        <f>'EstExp 12-20'!C35</f>
        <v>45177500</v>
      </c>
      <c r="C7307" s="600">
        <f t="shared" si="207"/>
        <v>-45170198</v>
      </c>
      <c r="D7307" s="3" t="s">
        <v>786</v>
      </c>
      <c r="E7307" s="2" t="b">
        <f t="shared" ca="1" si="206"/>
        <v>1</v>
      </c>
      <c r="F7307" s="2" cm="1">
        <f t="array" aca="1" ref="F7307" ca="1">IF(G7307&lt;&gt;"",INDIRECT("'"&amp;G7307&amp;"'!"&amp;H7307),"")</f>
        <v>45177500</v>
      </c>
      <c r="G7307" s="1533" t="s">
        <v>6772</v>
      </c>
      <c r="H7307" s="2" t="s">
        <v>4332</v>
      </c>
      <c r="S7307" s="8"/>
    </row>
    <row r="7308" spans="1:19" x14ac:dyDescent="0.2">
      <c r="A7308">
        <v>7303</v>
      </c>
      <c r="B7308" s="8">
        <f>'EstExp 12-20'!D35</f>
        <v>4712800</v>
      </c>
      <c r="C7308" s="600">
        <f t="shared" si="207"/>
        <v>-4705497</v>
      </c>
      <c r="D7308" s="3" t="s">
        <v>786</v>
      </c>
      <c r="E7308" s="2" t="b">
        <f t="shared" ca="1" si="206"/>
        <v>1</v>
      </c>
      <c r="F7308" s="2" cm="1">
        <f t="array" aca="1" ref="F7308" ca="1">IF(G7308&lt;&gt;"",INDIRECT("'"&amp;G7308&amp;"'!"&amp;H7308),"")</f>
        <v>4712800</v>
      </c>
      <c r="G7308" s="1533" t="s">
        <v>6772</v>
      </c>
      <c r="H7308" s="2" t="s">
        <v>5009</v>
      </c>
      <c r="S7308" s="8"/>
    </row>
    <row r="7309" spans="1:19" x14ac:dyDescent="0.2">
      <c r="A7309">
        <v>7304</v>
      </c>
      <c r="B7309" s="8">
        <f>'EstExp 12-20'!E35</f>
        <v>1438200</v>
      </c>
      <c r="C7309" s="600">
        <f t="shared" si="207"/>
        <v>-1430896</v>
      </c>
      <c r="D7309" s="3" t="s">
        <v>786</v>
      </c>
      <c r="E7309" s="2" t="b">
        <f t="shared" ca="1" si="206"/>
        <v>1</v>
      </c>
      <c r="F7309" s="2" cm="1">
        <f t="array" aca="1" ref="F7309" ca="1">IF(G7309&lt;&gt;"",INDIRECT("'"&amp;G7309&amp;"'!"&amp;H7309),"")</f>
        <v>1438200</v>
      </c>
      <c r="G7309" s="1533" t="s">
        <v>6772</v>
      </c>
      <c r="H7309" s="2" t="s">
        <v>5012</v>
      </c>
      <c r="S7309" s="8"/>
    </row>
    <row r="7310" spans="1:19" x14ac:dyDescent="0.2">
      <c r="A7310">
        <v>7305</v>
      </c>
      <c r="B7310" s="8">
        <f>'EstExp 12-20'!F35</f>
        <v>707500</v>
      </c>
      <c r="C7310" s="600">
        <f t="shared" si="207"/>
        <v>-700195</v>
      </c>
      <c r="D7310" s="3" t="s">
        <v>786</v>
      </c>
      <c r="E7310" s="2" t="b">
        <f t="shared" ca="1" si="206"/>
        <v>1</v>
      </c>
      <c r="F7310" s="2" cm="1">
        <f t="array" aca="1" ref="F7310" ca="1">IF(G7310&lt;&gt;"",INDIRECT("'"&amp;G7310&amp;"'!"&amp;H7310),"")</f>
        <v>707500</v>
      </c>
      <c r="G7310" s="1533" t="s">
        <v>6772</v>
      </c>
      <c r="H7310" s="2" t="s">
        <v>5013</v>
      </c>
      <c r="S7310" s="8"/>
    </row>
    <row r="7311" spans="1:19" x14ac:dyDescent="0.2">
      <c r="A7311">
        <v>7306</v>
      </c>
      <c r="B7311" s="8">
        <f>'EstExp 12-20'!G35</f>
        <v>779000</v>
      </c>
      <c r="C7311" s="600">
        <f t="shared" si="207"/>
        <v>-771694</v>
      </c>
      <c r="D7311" s="3" t="s">
        <v>786</v>
      </c>
      <c r="E7311" s="2" t="b">
        <f t="shared" ca="1" si="206"/>
        <v>1</v>
      </c>
      <c r="F7311" s="2" cm="1">
        <f t="array" aca="1" ref="F7311" ca="1">IF(G7311&lt;&gt;"",INDIRECT("'"&amp;G7311&amp;"'!"&amp;H7311),"")</f>
        <v>779000</v>
      </c>
      <c r="G7311" s="1533" t="s">
        <v>6772</v>
      </c>
      <c r="H7311" s="2" t="s">
        <v>6207</v>
      </c>
      <c r="S7311" s="8"/>
    </row>
    <row r="7312" spans="1:19" x14ac:dyDescent="0.2">
      <c r="A7312">
        <v>7307</v>
      </c>
      <c r="B7312" s="8">
        <f>'EstExp 12-20'!H35</f>
        <v>0</v>
      </c>
      <c r="C7312" s="600">
        <f t="shared" si="207"/>
        <v>7307</v>
      </c>
      <c r="D7312" s="3" t="s">
        <v>786</v>
      </c>
      <c r="E7312" s="2" t="b">
        <f t="shared" ca="1" si="206"/>
        <v>1</v>
      </c>
      <c r="F7312" s="2" cm="1">
        <f t="array" aca="1" ref="F7312" ca="1">IF(G7312&lt;&gt;"",INDIRECT("'"&amp;G7312&amp;"'!"&amp;H7312),"")</f>
        <v>0</v>
      </c>
      <c r="G7312" s="1533" t="s">
        <v>6772</v>
      </c>
      <c r="H7312" s="2" t="s">
        <v>4338</v>
      </c>
      <c r="S7312" s="8"/>
    </row>
    <row r="7313" spans="1:19" x14ac:dyDescent="0.2">
      <c r="A7313">
        <v>7308</v>
      </c>
      <c r="B7313" s="8">
        <f>'EstExp 12-20'!I35</f>
        <v>0</v>
      </c>
      <c r="C7313" s="600">
        <f t="shared" si="207"/>
        <v>7308</v>
      </c>
      <c r="D7313" s="3" t="s">
        <v>786</v>
      </c>
      <c r="E7313" s="2" t="b">
        <f t="shared" ca="1" si="206"/>
        <v>1</v>
      </c>
      <c r="F7313" s="2" cm="1">
        <f t="array" aca="1" ref="F7313" ca="1">IF(G7313&lt;&gt;"",INDIRECT("'"&amp;G7313&amp;"'!"&amp;H7313),"")</f>
        <v>0</v>
      </c>
      <c r="G7313" s="1533" t="s">
        <v>6772</v>
      </c>
      <c r="H7313" s="2" t="s">
        <v>4341</v>
      </c>
      <c r="S7313" s="8"/>
    </row>
    <row r="7314" spans="1:19" x14ac:dyDescent="0.2">
      <c r="A7314">
        <v>7309</v>
      </c>
      <c r="B7314" s="8">
        <f>'EstExp 12-20'!K35</f>
        <v>58180000</v>
      </c>
      <c r="C7314" s="600">
        <f t="shared" si="207"/>
        <v>-58172691</v>
      </c>
      <c r="D7314" s="3" t="s">
        <v>786</v>
      </c>
      <c r="E7314" s="2" t="b">
        <f t="shared" ca="1" si="206"/>
        <v>1</v>
      </c>
      <c r="F7314" s="2" cm="1">
        <f t="array" aca="1" ref="F7314" ca="1">IF(G7314&lt;&gt;"",INDIRECT("'"&amp;G7314&amp;"'!"&amp;H7314),"")</f>
        <v>58180000</v>
      </c>
      <c r="G7314" s="1533" t="s">
        <v>6772</v>
      </c>
      <c r="H7314" s="2" t="s">
        <v>5076</v>
      </c>
      <c r="S7314" s="8"/>
    </row>
    <row r="7315" spans="1:19" x14ac:dyDescent="0.2">
      <c r="A7315">
        <v>7310</v>
      </c>
      <c r="B7315" s="8">
        <f>'EstExp 12-20'!C117</f>
        <v>64268800</v>
      </c>
      <c r="C7315" s="600">
        <f t="shared" si="207"/>
        <v>-64261490</v>
      </c>
      <c r="D7315" s="3" t="s">
        <v>786</v>
      </c>
      <c r="E7315" s="2" t="b">
        <f t="shared" ca="1" si="206"/>
        <v>1</v>
      </c>
      <c r="F7315" s="2" cm="1">
        <f t="array" aca="1" ref="F7315" ca="1">IF(G7315&lt;&gt;"",INDIRECT("'"&amp;G7315&amp;"'!"&amp;H7315),"")</f>
        <v>64268800</v>
      </c>
      <c r="G7315" s="1533" t="s">
        <v>6772</v>
      </c>
      <c r="H7315" s="2" t="s">
        <v>5319</v>
      </c>
      <c r="S7315" s="8"/>
    </row>
    <row r="7316" spans="1:19" x14ac:dyDescent="0.2">
      <c r="A7316">
        <v>7311</v>
      </c>
      <c r="B7316" s="8">
        <f>'EstExp 12-20'!D117</f>
        <v>8549200</v>
      </c>
      <c r="C7316" s="600">
        <f t="shared" si="207"/>
        <v>-8541889</v>
      </c>
      <c r="D7316" s="3" t="s">
        <v>786</v>
      </c>
      <c r="E7316" s="2" t="b">
        <f t="shared" ca="1" si="206"/>
        <v>1</v>
      </c>
      <c r="F7316" s="2" cm="1">
        <f t="array" aca="1" ref="F7316" ca="1">IF(G7316&lt;&gt;"",INDIRECT("'"&amp;G7316&amp;"'!"&amp;H7316),"")</f>
        <v>8549200</v>
      </c>
      <c r="G7316" s="1533" t="s">
        <v>6772</v>
      </c>
      <c r="H7316" s="2" t="s">
        <v>5382</v>
      </c>
      <c r="S7316" s="8"/>
    </row>
    <row r="7317" spans="1:19" x14ac:dyDescent="0.2">
      <c r="A7317">
        <v>7312</v>
      </c>
      <c r="B7317" s="8">
        <f>'EstExp 12-20'!E117</f>
        <v>4330400</v>
      </c>
      <c r="C7317" s="600">
        <f t="shared" si="207"/>
        <v>-4323088</v>
      </c>
      <c r="D7317" s="3" t="s">
        <v>786</v>
      </c>
      <c r="E7317" s="2" t="b">
        <f t="shared" ca="1" si="206"/>
        <v>1</v>
      </c>
      <c r="F7317" s="2" cm="1">
        <f t="array" aca="1" ref="F7317" ca="1">IF(G7317&lt;&gt;"",INDIRECT("'"&amp;G7317&amp;"'!"&amp;H7317),"")</f>
        <v>4330400</v>
      </c>
      <c r="G7317" s="1533" t="s">
        <v>6772</v>
      </c>
      <c r="H7317" s="2" t="s">
        <v>6149</v>
      </c>
      <c r="S7317" s="8"/>
    </row>
    <row r="7318" spans="1:19" x14ac:dyDescent="0.2">
      <c r="A7318">
        <v>7313</v>
      </c>
      <c r="B7318" s="8">
        <f>'EstExp 12-20'!F117</f>
        <v>2943500</v>
      </c>
      <c r="C7318" s="600">
        <f t="shared" si="207"/>
        <v>-2936187</v>
      </c>
      <c r="D7318" s="3" t="s">
        <v>786</v>
      </c>
      <c r="E7318" s="2" t="b">
        <f t="shared" ca="1" si="206"/>
        <v>1</v>
      </c>
      <c r="F7318" s="2" cm="1">
        <f t="array" aca="1" ref="F7318" ca="1">IF(G7318&lt;&gt;"",INDIRECT("'"&amp;G7318&amp;"'!"&amp;H7318),"")</f>
        <v>2943500</v>
      </c>
      <c r="G7318" s="1533" t="s">
        <v>6772</v>
      </c>
      <c r="H7318" s="2" t="s">
        <v>5434</v>
      </c>
      <c r="S7318" s="8"/>
    </row>
    <row r="7319" spans="1:19" x14ac:dyDescent="0.2">
      <c r="A7319">
        <v>7314</v>
      </c>
      <c r="B7319" s="8">
        <f>'EstExp 12-20'!G117</f>
        <v>939000</v>
      </c>
      <c r="C7319" s="600">
        <f t="shared" si="207"/>
        <v>-931686</v>
      </c>
      <c r="D7319" s="3" t="s">
        <v>786</v>
      </c>
      <c r="E7319" s="2" t="b">
        <f t="shared" ca="1" si="206"/>
        <v>1</v>
      </c>
      <c r="F7319" s="2" cm="1">
        <f t="array" aca="1" ref="F7319" ca="1">IF(G7319&lt;&gt;"",INDIRECT("'"&amp;G7319&amp;"'!"&amp;H7319),"")</f>
        <v>939000</v>
      </c>
      <c r="G7319" s="1533" t="s">
        <v>6772</v>
      </c>
      <c r="H7319" s="2" t="s">
        <v>5470</v>
      </c>
      <c r="S7319" s="8"/>
    </row>
    <row r="7320" spans="1:19" x14ac:dyDescent="0.2">
      <c r="A7320">
        <v>7315</v>
      </c>
      <c r="B7320" s="8">
        <f>'EstExp 12-20'!H117</f>
        <v>1874100</v>
      </c>
      <c r="C7320" s="600">
        <f t="shared" si="207"/>
        <v>-1866785</v>
      </c>
      <c r="D7320" s="3" t="s">
        <v>786</v>
      </c>
      <c r="E7320" s="2" t="b">
        <f t="shared" ca="1" si="206"/>
        <v>1</v>
      </c>
      <c r="F7320" s="2" cm="1">
        <f t="array" aca="1" ref="F7320" ca="1">IF(G7320&lt;&gt;"",INDIRECT("'"&amp;G7320&amp;"'!"&amp;H7320),"")</f>
        <v>1874100</v>
      </c>
      <c r="G7320" s="1533" t="s">
        <v>6772</v>
      </c>
      <c r="H7320" s="2" t="s">
        <v>6173</v>
      </c>
      <c r="S7320" s="8"/>
    </row>
    <row r="7321" spans="1:19" x14ac:dyDescent="0.2">
      <c r="A7321">
        <v>7316</v>
      </c>
      <c r="B7321" s="8">
        <f>'EstExp 12-20'!I117</f>
        <v>121000</v>
      </c>
      <c r="C7321" s="600">
        <f t="shared" si="207"/>
        <v>-113684</v>
      </c>
      <c r="D7321" s="3" t="s">
        <v>786</v>
      </c>
      <c r="E7321" s="2" t="b">
        <f t="shared" ca="1" si="206"/>
        <v>1</v>
      </c>
      <c r="F7321" s="2" cm="1">
        <f t="array" aca="1" ref="F7321" ca="1">IF(G7321&lt;&gt;"",INDIRECT("'"&amp;G7321&amp;"'!"&amp;H7321),"")</f>
        <v>121000</v>
      </c>
      <c r="G7321" s="1533" t="s">
        <v>6772</v>
      </c>
      <c r="H7321" s="2" t="s">
        <v>6181</v>
      </c>
      <c r="S7321" s="8"/>
    </row>
    <row r="7322" spans="1:19" x14ac:dyDescent="0.2">
      <c r="A7322">
        <v>7317</v>
      </c>
      <c r="B7322" s="8">
        <f>'EstExp 12-20'!J117</f>
        <v>5365000</v>
      </c>
      <c r="C7322" s="600">
        <f t="shared" si="207"/>
        <v>-5357683</v>
      </c>
      <c r="D7322" s="3" t="s">
        <v>786</v>
      </c>
      <c r="E7322" s="2" t="b">
        <f t="shared" ca="1" si="206"/>
        <v>1</v>
      </c>
      <c r="F7322" s="2" cm="1">
        <f t="array" aca="1" ref="F7322" ca="1">IF(G7322&lt;&gt;"",INDIRECT("'"&amp;G7322&amp;"'!"&amp;H7322),"")</f>
        <v>5365000</v>
      </c>
      <c r="G7322" s="1533" t="s">
        <v>6772</v>
      </c>
      <c r="H7322" s="2" t="s">
        <v>6191</v>
      </c>
      <c r="S7322" s="8"/>
    </row>
    <row r="7323" spans="1:19" x14ac:dyDescent="0.2">
      <c r="A7323">
        <v>7318</v>
      </c>
      <c r="B7323" s="8">
        <f>'EstExp 12-20'!K117</f>
        <v>88391000</v>
      </c>
      <c r="C7323" s="600">
        <f t="shared" si="207"/>
        <v>-88383682</v>
      </c>
      <c r="D7323" s="3" t="s">
        <v>786</v>
      </c>
      <c r="E7323" s="2" t="b">
        <f t="shared" ca="1" si="206"/>
        <v>1</v>
      </c>
      <c r="F7323" s="2" cm="1">
        <f t="array" aca="1" ref="F7323" ca="1">IF(G7323&lt;&gt;"",INDIRECT("'"&amp;G7323&amp;"'!"&amp;H7323),"")</f>
        <v>88391000</v>
      </c>
      <c r="G7323" s="1533" t="s">
        <v>6772</v>
      </c>
      <c r="H7323" s="2" t="s">
        <v>6195</v>
      </c>
      <c r="S7323" s="8"/>
    </row>
    <row r="7324" spans="1:19" x14ac:dyDescent="0.2">
      <c r="A7324">
        <v>7319</v>
      </c>
      <c r="B7324" s="8">
        <f>'EstExp 12-20'!K119</f>
        <v>970000</v>
      </c>
      <c r="C7324" s="600">
        <f t="shared" si="207"/>
        <v>-962681</v>
      </c>
      <c r="D7324" s="3" t="s">
        <v>786</v>
      </c>
      <c r="E7324" s="2" t="b">
        <f t="shared" ca="1" si="206"/>
        <v>1</v>
      </c>
      <c r="F7324" s="2" cm="1">
        <f t="array" aca="1" ref="F7324" ca="1">IF(G7324&lt;&gt;"",INDIRECT("'"&amp;G7324&amp;"'!"&amp;H7324),"")</f>
        <v>970000</v>
      </c>
      <c r="G7324" s="1533" t="s">
        <v>6772</v>
      </c>
      <c r="H7324" s="2" t="s">
        <v>6223</v>
      </c>
      <c r="S7324" s="8"/>
    </row>
    <row r="7325" spans="1:19" x14ac:dyDescent="0.2">
      <c r="A7325">
        <v>7320</v>
      </c>
      <c r="B7325" s="8">
        <f>'EstExp 12-20'!C316</f>
        <v>0</v>
      </c>
      <c r="C7325" s="600">
        <f t="shared" si="207"/>
        <v>7320</v>
      </c>
      <c r="D7325" s="3" t="s">
        <v>786</v>
      </c>
      <c r="E7325" s="2" t="b">
        <f t="shared" ca="1" si="206"/>
        <v>1</v>
      </c>
      <c r="F7325" s="2" cm="1">
        <f t="array" aca="1" ref="F7325" ca="1">IF(G7325&lt;&gt;"",INDIRECT("'"&amp;G7325&amp;"'!"&amp;H7325),"")</f>
        <v>0</v>
      </c>
      <c r="G7325" s="1533" t="s">
        <v>6772</v>
      </c>
      <c r="H7325" s="2" t="s">
        <v>6224</v>
      </c>
      <c r="S7325" s="8"/>
    </row>
    <row r="7326" spans="1:19" x14ac:dyDescent="0.2">
      <c r="A7326">
        <v>7321</v>
      </c>
      <c r="B7326" s="8">
        <f>'EstExp 12-20'!C318</f>
        <v>0</v>
      </c>
      <c r="C7326" s="600">
        <f t="shared" si="207"/>
        <v>7321</v>
      </c>
      <c r="D7326" s="3" t="s">
        <v>786</v>
      </c>
      <c r="E7326" s="2" t="b">
        <f t="shared" ca="1" si="206"/>
        <v>1</v>
      </c>
      <c r="F7326" s="2" cm="1">
        <f t="array" aca="1" ref="F7326" ca="1">IF(G7326&lt;&gt;"",INDIRECT("'"&amp;G7326&amp;"'!"&amp;H7326),"")</f>
        <v>0</v>
      </c>
      <c r="G7326" s="1533" t="s">
        <v>6772</v>
      </c>
      <c r="H7326" s="2" t="s">
        <v>6225</v>
      </c>
      <c r="S7326" s="8"/>
    </row>
    <row r="7327" spans="1:19" x14ac:dyDescent="0.2">
      <c r="A7327">
        <v>7322</v>
      </c>
      <c r="B7327" s="8">
        <f>'EstExp 12-20'!C319</f>
        <v>0</v>
      </c>
      <c r="C7327" s="600">
        <f t="shared" si="207"/>
        <v>7322</v>
      </c>
      <c r="D7327" s="3" t="s">
        <v>786</v>
      </c>
      <c r="E7327" s="2" t="b">
        <f t="shared" ca="1" si="206"/>
        <v>1</v>
      </c>
      <c r="F7327" s="2" cm="1">
        <f t="array" aca="1" ref="F7327" ca="1">IF(G7327&lt;&gt;"",INDIRECT("'"&amp;G7327&amp;"'!"&amp;H7327),"")</f>
        <v>0</v>
      </c>
      <c r="G7327" s="1533" t="s">
        <v>6772</v>
      </c>
      <c r="H7327" s="2" t="s">
        <v>6226</v>
      </c>
      <c r="S7327" s="8"/>
    </row>
    <row r="7328" spans="1:19" x14ac:dyDescent="0.2">
      <c r="A7328">
        <v>7323</v>
      </c>
      <c r="B7328" s="8">
        <f>'EstExp 12-20'!C320</f>
        <v>0</v>
      </c>
      <c r="C7328" s="600">
        <f t="shared" si="207"/>
        <v>7323</v>
      </c>
      <c r="D7328" s="3" t="s">
        <v>786</v>
      </c>
      <c r="E7328" s="2" t="b">
        <f t="shared" ca="1" si="206"/>
        <v>1</v>
      </c>
      <c r="F7328" s="2" cm="1">
        <f t="array" aca="1" ref="F7328" ca="1">IF(G7328&lt;&gt;"",INDIRECT("'"&amp;G7328&amp;"'!"&amp;H7328),"")</f>
        <v>0</v>
      </c>
      <c r="G7328" s="1533" t="s">
        <v>6772</v>
      </c>
      <c r="H7328" s="2" t="s">
        <v>6227</v>
      </c>
      <c r="S7328" s="8"/>
    </row>
    <row r="7329" spans="1:19" x14ac:dyDescent="0.2">
      <c r="A7329">
        <v>7324</v>
      </c>
      <c r="B7329" s="8">
        <f>'EstExp 12-20'!C321</f>
        <v>0</v>
      </c>
      <c r="C7329" s="600">
        <f t="shared" si="207"/>
        <v>7324</v>
      </c>
      <c r="D7329" s="3" t="s">
        <v>786</v>
      </c>
      <c r="E7329" s="2" t="b">
        <f t="shared" ca="1" si="206"/>
        <v>1</v>
      </c>
      <c r="F7329" s="2" cm="1">
        <f t="array" aca="1" ref="F7329" ca="1">IF(G7329&lt;&gt;"",INDIRECT("'"&amp;G7329&amp;"'!"&amp;H7329),"")</f>
        <v>0</v>
      </c>
      <c r="G7329" s="1533" t="s">
        <v>6772</v>
      </c>
      <c r="H7329" s="2" t="s">
        <v>6228</v>
      </c>
      <c r="S7329" s="8"/>
    </row>
    <row r="7330" spans="1:19" x14ac:dyDescent="0.2">
      <c r="A7330">
        <v>7325</v>
      </c>
      <c r="B7330" s="8">
        <f>'EstExp 12-20'!C322</f>
        <v>0</v>
      </c>
      <c r="C7330" s="600">
        <f t="shared" si="207"/>
        <v>7325</v>
      </c>
      <c r="D7330" s="3" t="s">
        <v>786</v>
      </c>
      <c r="E7330" s="2" t="b">
        <f t="shared" ca="1" si="206"/>
        <v>1</v>
      </c>
      <c r="F7330" s="2" cm="1">
        <f t="array" aca="1" ref="F7330" ca="1">IF(G7330&lt;&gt;"",INDIRECT("'"&amp;G7330&amp;"'!"&amp;H7330),"")</f>
        <v>0</v>
      </c>
      <c r="G7330" s="1533" t="s">
        <v>6772</v>
      </c>
      <c r="H7330" s="2" t="s">
        <v>6229</v>
      </c>
      <c r="S7330" s="8"/>
    </row>
    <row r="7331" spans="1:19" x14ac:dyDescent="0.2">
      <c r="A7331">
        <v>7326</v>
      </c>
      <c r="B7331" s="8">
        <f>'EstExp 12-20'!C323</f>
        <v>0</v>
      </c>
      <c r="C7331" s="600">
        <f t="shared" si="207"/>
        <v>7326</v>
      </c>
      <c r="D7331" s="3" t="s">
        <v>786</v>
      </c>
      <c r="E7331" s="2" t="b">
        <f t="shared" ca="1" si="206"/>
        <v>1</v>
      </c>
      <c r="F7331" s="2" cm="1">
        <f t="array" aca="1" ref="F7331" ca="1">IF(G7331&lt;&gt;"",INDIRECT("'"&amp;G7331&amp;"'!"&amp;H7331),"")</f>
        <v>0</v>
      </c>
      <c r="G7331" s="1533" t="s">
        <v>6772</v>
      </c>
      <c r="H7331" s="2" t="s">
        <v>6230</v>
      </c>
      <c r="S7331" s="8"/>
    </row>
    <row r="7332" spans="1:19" x14ac:dyDescent="0.2">
      <c r="A7332">
        <v>7327</v>
      </c>
      <c r="B7332" s="8">
        <f>'EstExp 12-20'!C324</f>
        <v>0</v>
      </c>
      <c r="C7332" s="600">
        <f t="shared" si="207"/>
        <v>7327</v>
      </c>
      <c r="D7332" s="3" t="s">
        <v>786</v>
      </c>
      <c r="E7332" s="2" t="b">
        <f t="shared" ca="1" si="206"/>
        <v>1</v>
      </c>
      <c r="F7332" s="2" cm="1">
        <f t="array" aca="1" ref="F7332" ca="1">IF(G7332&lt;&gt;"",INDIRECT("'"&amp;G7332&amp;"'!"&amp;H7332),"")</f>
        <v>0</v>
      </c>
      <c r="G7332" s="1533" t="s">
        <v>6772</v>
      </c>
      <c r="H7332" s="2" t="s">
        <v>6231</v>
      </c>
      <c r="S7332" s="8"/>
    </row>
    <row r="7333" spans="1:19" x14ac:dyDescent="0.2">
      <c r="A7333">
        <v>7328</v>
      </c>
      <c r="B7333" s="8">
        <f>'EstExp 12-20'!C325</f>
        <v>0</v>
      </c>
      <c r="C7333" s="600">
        <f t="shared" si="207"/>
        <v>7328</v>
      </c>
      <c r="D7333" s="3" t="s">
        <v>786</v>
      </c>
      <c r="E7333" s="2" t="b">
        <f t="shared" ca="1" si="206"/>
        <v>1</v>
      </c>
      <c r="F7333" s="2" cm="1">
        <f t="array" aca="1" ref="F7333" ca="1">IF(G7333&lt;&gt;"",INDIRECT("'"&amp;G7333&amp;"'!"&amp;H7333),"")</f>
        <v>0</v>
      </c>
      <c r="G7333" s="1533" t="s">
        <v>6772</v>
      </c>
      <c r="H7333" s="2" t="s">
        <v>6232</v>
      </c>
      <c r="S7333" s="8"/>
    </row>
    <row r="7334" spans="1:19" x14ac:dyDescent="0.2">
      <c r="A7334">
        <v>7329</v>
      </c>
      <c r="B7334" s="8">
        <f>'EstExp 12-20'!C326</f>
        <v>0</v>
      </c>
      <c r="C7334" s="600">
        <f t="shared" si="207"/>
        <v>7329</v>
      </c>
      <c r="D7334" s="3" t="s">
        <v>786</v>
      </c>
      <c r="E7334" s="2" t="b">
        <f t="shared" ca="1" si="206"/>
        <v>1</v>
      </c>
      <c r="F7334" s="2" cm="1">
        <f t="array" aca="1" ref="F7334" ca="1">IF(G7334&lt;&gt;"",INDIRECT("'"&amp;G7334&amp;"'!"&amp;H7334),"")</f>
        <v>0</v>
      </c>
      <c r="G7334" s="1533" t="s">
        <v>6772</v>
      </c>
      <c r="H7334" s="2" t="s">
        <v>6233</v>
      </c>
      <c r="S7334" s="8"/>
    </row>
    <row r="7335" spans="1:19" x14ac:dyDescent="0.2">
      <c r="A7335">
        <v>7330</v>
      </c>
      <c r="B7335" s="8">
        <f>'EstExp 12-20'!C327</f>
        <v>0</v>
      </c>
      <c r="C7335" s="600">
        <f t="shared" si="207"/>
        <v>7330</v>
      </c>
      <c r="D7335" s="3" t="s">
        <v>786</v>
      </c>
      <c r="E7335" s="2" t="b">
        <f t="shared" ca="1" si="206"/>
        <v>1</v>
      </c>
      <c r="F7335" s="2" cm="1">
        <f t="array" aca="1" ref="F7335" ca="1">IF(G7335&lt;&gt;"",INDIRECT("'"&amp;G7335&amp;"'!"&amp;H7335),"")</f>
        <v>0</v>
      </c>
      <c r="G7335" s="1533" t="s">
        <v>6772</v>
      </c>
      <c r="H7335" s="2" t="s">
        <v>6234</v>
      </c>
      <c r="S7335" s="8"/>
    </row>
    <row r="7336" spans="1:19" x14ac:dyDescent="0.2">
      <c r="A7336">
        <v>7331</v>
      </c>
      <c r="B7336" s="8">
        <f>'EstExp 12-20'!C328</f>
        <v>0</v>
      </c>
      <c r="C7336" s="600">
        <f t="shared" si="207"/>
        <v>7331</v>
      </c>
      <c r="D7336" s="3" t="s">
        <v>786</v>
      </c>
      <c r="E7336" s="2" t="b">
        <f t="shared" ca="1" si="206"/>
        <v>1</v>
      </c>
      <c r="F7336" s="2" cm="1">
        <f t="array" aca="1" ref="F7336" ca="1">IF(G7336&lt;&gt;"",INDIRECT("'"&amp;G7336&amp;"'!"&amp;H7336),"")</f>
        <v>0</v>
      </c>
      <c r="G7336" s="1533" t="s">
        <v>6772</v>
      </c>
      <c r="H7336" s="2" t="s">
        <v>6235</v>
      </c>
      <c r="S7336" s="8"/>
    </row>
    <row r="7337" spans="1:19" x14ac:dyDescent="0.2">
      <c r="A7337">
        <v>7332</v>
      </c>
      <c r="B7337" s="8">
        <f>'EstExp 12-20'!C329</f>
        <v>0</v>
      </c>
      <c r="C7337" s="600">
        <f t="shared" si="207"/>
        <v>7332</v>
      </c>
      <c r="D7337" s="3" t="s">
        <v>786</v>
      </c>
      <c r="E7337" s="2" t="b">
        <f t="shared" ca="1" si="206"/>
        <v>1</v>
      </c>
      <c r="F7337" s="2" cm="1">
        <f t="array" aca="1" ref="F7337" ca="1">IF(G7337&lt;&gt;"",INDIRECT("'"&amp;G7337&amp;"'!"&amp;H7337),"")</f>
        <v>0</v>
      </c>
      <c r="G7337" s="1533" t="s">
        <v>6772</v>
      </c>
      <c r="H7337" s="2" t="s">
        <v>6236</v>
      </c>
      <c r="S7337" s="8"/>
    </row>
    <row r="7338" spans="1:19" x14ac:dyDescent="0.2">
      <c r="A7338">
        <v>7333</v>
      </c>
      <c r="B7338" s="8">
        <f>'EstExp 12-20'!C330</f>
        <v>0</v>
      </c>
      <c r="C7338" s="600">
        <f t="shared" si="207"/>
        <v>7333</v>
      </c>
      <c r="D7338" s="3" t="s">
        <v>786</v>
      </c>
      <c r="E7338" s="2" t="b">
        <f t="shared" ca="1" si="206"/>
        <v>1</v>
      </c>
      <c r="F7338" s="2" cm="1">
        <f t="array" aca="1" ref="F7338" ca="1">IF(G7338&lt;&gt;"",INDIRECT("'"&amp;G7338&amp;"'!"&amp;H7338),"")</f>
        <v>0</v>
      </c>
      <c r="G7338" s="1533" t="s">
        <v>6772</v>
      </c>
      <c r="H7338" s="2" t="s">
        <v>6237</v>
      </c>
      <c r="S7338" s="8"/>
    </row>
    <row r="7339" spans="1:19" x14ac:dyDescent="0.2">
      <c r="A7339">
        <v>7334</v>
      </c>
      <c r="B7339" s="8">
        <f>'EstExp 12-20'!C344</f>
        <v>0</v>
      </c>
      <c r="C7339" s="600">
        <f t="shared" si="207"/>
        <v>7334</v>
      </c>
      <c r="D7339" s="3" t="s">
        <v>786</v>
      </c>
      <c r="E7339" s="2" t="b">
        <f t="shared" ca="1" si="206"/>
        <v>1</v>
      </c>
      <c r="F7339" s="2" cm="1">
        <f t="array" aca="1" ref="F7339" ca="1">IF(G7339&lt;&gt;"",INDIRECT("'"&amp;G7339&amp;"'!"&amp;H7339),"")</f>
        <v>0</v>
      </c>
      <c r="G7339" s="1533" t="s">
        <v>6772</v>
      </c>
      <c r="H7339" s="2" t="s">
        <v>6238</v>
      </c>
      <c r="S7339" s="8"/>
    </row>
    <row r="7340" spans="1:19" x14ac:dyDescent="0.2">
      <c r="A7340">
        <v>7335</v>
      </c>
      <c r="B7340" s="8">
        <f>'EstExp 12-20'!C347</f>
        <v>0</v>
      </c>
      <c r="C7340" s="600">
        <f t="shared" si="207"/>
        <v>7335</v>
      </c>
      <c r="D7340" s="3" t="s">
        <v>786</v>
      </c>
      <c r="E7340" s="2" t="b">
        <f t="shared" ca="1" si="206"/>
        <v>1</v>
      </c>
      <c r="F7340" s="2" cm="1">
        <f t="array" aca="1" ref="F7340" ca="1">IF(G7340&lt;&gt;"",INDIRECT("'"&amp;G7340&amp;"'!"&amp;H7340),"")</f>
        <v>0</v>
      </c>
      <c r="G7340" s="1533" t="s">
        <v>6772</v>
      </c>
      <c r="H7340" s="2" t="s">
        <v>6239</v>
      </c>
      <c r="S7340" s="8"/>
    </row>
    <row r="7341" spans="1:19" x14ac:dyDescent="0.2">
      <c r="A7341">
        <v>7336</v>
      </c>
      <c r="B7341" s="8">
        <f>'EstExp 12-20'!C348</f>
        <v>0</v>
      </c>
      <c r="C7341" s="600">
        <f t="shared" si="207"/>
        <v>7336</v>
      </c>
      <c r="D7341" s="3" t="s">
        <v>786</v>
      </c>
      <c r="E7341" s="2" t="b">
        <f t="shared" ca="1" si="206"/>
        <v>1</v>
      </c>
      <c r="F7341" s="2" cm="1">
        <f t="array" aca="1" ref="F7341" ca="1">IF(G7341&lt;&gt;"",INDIRECT("'"&amp;G7341&amp;"'!"&amp;H7341),"")</f>
        <v>0</v>
      </c>
      <c r="G7341" s="1533" t="s">
        <v>6772</v>
      </c>
      <c r="H7341" s="2" t="s">
        <v>6240</v>
      </c>
      <c r="S7341" s="8"/>
    </row>
    <row r="7342" spans="1:19" x14ac:dyDescent="0.2">
      <c r="A7342">
        <v>7337</v>
      </c>
      <c r="B7342" s="8">
        <f>'EstExp 12-20'!C349</f>
        <v>0</v>
      </c>
      <c r="C7342" s="600">
        <f t="shared" si="207"/>
        <v>7337</v>
      </c>
      <c r="D7342" s="3" t="s">
        <v>786</v>
      </c>
      <c r="E7342" s="2" t="b">
        <f t="shared" ca="1" si="206"/>
        <v>1</v>
      </c>
      <c r="F7342" s="2" cm="1">
        <f t="array" aca="1" ref="F7342" ca="1">IF(G7342&lt;&gt;"",INDIRECT("'"&amp;G7342&amp;"'!"&amp;H7342),"")</f>
        <v>0</v>
      </c>
      <c r="G7342" s="1533" t="s">
        <v>6772</v>
      </c>
      <c r="H7342" s="2" t="s">
        <v>6241</v>
      </c>
      <c r="S7342" s="8"/>
    </row>
    <row r="7343" spans="1:19" x14ac:dyDescent="0.2">
      <c r="A7343">
        <v>7338</v>
      </c>
      <c r="B7343" s="8">
        <f>'EstExp 12-20'!C350</f>
        <v>0</v>
      </c>
      <c r="C7343" s="600">
        <f t="shared" si="207"/>
        <v>7338</v>
      </c>
      <c r="D7343" s="3" t="s">
        <v>786</v>
      </c>
      <c r="E7343" s="2" t="b">
        <f t="shared" ca="1" si="206"/>
        <v>1</v>
      </c>
      <c r="F7343" s="2" cm="1">
        <f t="array" aca="1" ref="F7343" ca="1">IF(G7343&lt;&gt;"",INDIRECT("'"&amp;G7343&amp;"'!"&amp;H7343),"")</f>
        <v>0</v>
      </c>
      <c r="G7343" s="1533" t="s">
        <v>6772</v>
      </c>
      <c r="H7343" s="2" t="s">
        <v>6242</v>
      </c>
      <c r="S7343" s="8"/>
    </row>
    <row r="7344" spans="1:19" x14ac:dyDescent="0.2">
      <c r="A7344">
        <v>7339</v>
      </c>
      <c r="B7344" s="8">
        <f>'EstExp 12-20'!C351</f>
        <v>0</v>
      </c>
      <c r="C7344" s="600">
        <f t="shared" si="207"/>
        <v>7339</v>
      </c>
      <c r="D7344" s="3" t="s">
        <v>786</v>
      </c>
      <c r="E7344" s="2" t="b">
        <f t="shared" ca="1" si="206"/>
        <v>1</v>
      </c>
      <c r="F7344" s="2" cm="1">
        <f t="array" aca="1" ref="F7344" ca="1">IF(G7344&lt;&gt;"",INDIRECT("'"&amp;G7344&amp;"'!"&amp;H7344),"")</f>
        <v>0</v>
      </c>
      <c r="G7344" s="1533" t="s">
        <v>6772</v>
      </c>
      <c r="H7344" s="2" t="s">
        <v>6243</v>
      </c>
      <c r="S7344" s="8"/>
    </row>
    <row r="7345" spans="1:19" x14ac:dyDescent="0.2">
      <c r="A7345">
        <v>7340</v>
      </c>
      <c r="B7345" s="8">
        <f>'EstExp 12-20'!C352</f>
        <v>0</v>
      </c>
      <c r="C7345" s="600">
        <f t="shared" si="207"/>
        <v>7340</v>
      </c>
      <c r="D7345" s="3" t="s">
        <v>786</v>
      </c>
      <c r="E7345" s="2" t="b">
        <f t="shared" ca="1" si="206"/>
        <v>1</v>
      </c>
      <c r="F7345" s="2" cm="1">
        <f t="array" aca="1" ref="F7345" ca="1">IF(G7345&lt;&gt;"",INDIRECT("'"&amp;G7345&amp;"'!"&amp;H7345),"")</f>
        <v>0</v>
      </c>
      <c r="G7345" s="1533" t="s">
        <v>6772</v>
      </c>
      <c r="H7345" s="2" t="s">
        <v>6244</v>
      </c>
      <c r="S7345" s="8"/>
    </row>
    <row r="7346" spans="1:19" x14ac:dyDescent="0.2">
      <c r="A7346">
        <v>7341</v>
      </c>
      <c r="B7346" s="8">
        <f>'EstExp 12-20'!C353</f>
        <v>0</v>
      </c>
      <c r="C7346" s="600">
        <f t="shared" si="207"/>
        <v>7341</v>
      </c>
      <c r="D7346" s="3" t="s">
        <v>786</v>
      </c>
      <c r="E7346" s="2" t="b">
        <f t="shared" ca="1" si="206"/>
        <v>1</v>
      </c>
      <c r="F7346" s="2" cm="1">
        <f t="array" aca="1" ref="F7346" ca="1">IF(G7346&lt;&gt;"",INDIRECT("'"&amp;G7346&amp;"'!"&amp;H7346),"")</f>
        <v>0</v>
      </c>
      <c r="G7346" s="1533" t="s">
        <v>6772</v>
      </c>
      <c r="H7346" s="2" t="s">
        <v>6245</v>
      </c>
      <c r="S7346" s="8"/>
    </row>
    <row r="7347" spans="1:19" x14ac:dyDescent="0.2">
      <c r="A7347">
        <v>7342</v>
      </c>
      <c r="B7347" s="8">
        <f>'EstExp 12-20'!C355</f>
        <v>0</v>
      </c>
      <c r="C7347" s="600">
        <f t="shared" si="207"/>
        <v>7342</v>
      </c>
      <c r="D7347" s="3" t="s">
        <v>786</v>
      </c>
      <c r="E7347" s="2" t="b">
        <f t="shared" ca="1" si="206"/>
        <v>1</v>
      </c>
      <c r="F7347" s="2" cm="1">
        <f t="array" aca="1" ref="F7347" ca="1">IF(G7347&lt;&gt;"",INDIRECT("'"&amp;G7347&amp;"'!"&amp;H7347),"")</f>
        <v>0</v>
      </c>
      <c r="G7347" s="1533" t="s">
        <v>6772</v>
      </c>
      <c r="H7347" s="2" t="s">
        <v>6246</v>
      </c>
      <c r="S7347" s="8"/>
    </row>
    <row r="7348" spans="1:19" x14ac:dyDescent="0.2">
      <c r="A7348">
        <v>7343</v>
      </c>
      <c r="B7348" s="8">
        <f>'EstExp 12-20'!C356</f>
        <v>0</v>
      </c>
      <c r="C7348" s="600">
        <f t="shared" si="207"/>
        <v>7343</v>
      </c>
      <c r="D7348" s="3" t="s">
        <v>786</v>
      </c>
      <c r="E7348" s="2" t="b">
        <f t="shared" ca="1" si="206"/>
        <v>1</v>
      </c>
      <c r="F7348" s="2" cm="1">
        <f t="array" aca="1" ref="F7348" ca="1">IF(G7348&lt;&gt;"",INDIRECT("'"&amp;G7348&amp;"'!"&amp;H7348),"")</f>
        <v>0</v>
      </c>
      <c r="G7348" s="1533" t="s">
        <v>6772</v>
      </c>
      <c r="H7348" s="2" t="s">
        <v>6247</v>
      </c>
      <c r="S7348" s="8"/>
    </row>
    <row r="7349" spans="1:19" x14ac:dyDescent="0.2">
      <c r="A7349">
        <v>7344</v>
      </c>
      <c r="B7349" s="8">
        <f>'EstExp 12-20'!C357</f>
        <v>0</v>
      </c>
      <c r="C7349" s="600">
        <f t="shared" si="207"/>
        <v>7344</v>
      </c>
      <c r="D7349" s="3" t="s">
        <v>786</v>
      </c>
      <c r="E7349" s="2" t="b">
        <f t="shared" ca="1" si="206"/>
        <v>1</v>
      </c>
      <c r="F7349" s="2" cm="1">
        <f t="array" aca="1" ref="F7349" ca="1">IF(G7349&lt;&gt;"",INDIRECT("'"&amp;G7349&amp;"'!"&amp;H7349),"")</f>
        <v>0</v>
      </c>
      <c r="G7349" s="1533" t="s">
        <v>6772</v>
      </c>
      <c r="H7349" s="2" t="s">
        <v>6248</v>
      </c>
      <c r="S7349" s="8"/>
    </row>
    <row r="7350" spans="1:19" x14ac:dyDescent="0.2">
      <c r="A7350">
        <v>7345</v>
      </c>
      <c r="B7350" s="8">
        <f>'EstExp 12-20'!C358</f>
        <v>0</v>
      </c>
      <c r="C7350" s="600">
        <f t="shared" si="207"/>
        <v>7345</v>
      </c>
      <c r="D7350" s="3" t="s">
        <v>786</v>
      </c>
      <c r="E7350" s="2" t="b">
        <f t="shared" ca="1" si="206"/>
        <v>1</v>
      </c>
      <c r="F7350" s="2" cm="1">
        <f t="array" aca="1" ref="F7350" ca="1">IF(G7350&lt;&gt;"",INDIRECT("'"&amp;G7350&amp;"'!"&amp;H7350),"")</f>
        <v>0</v>
      </c>
      <c r="G7350" s="1533" t="s">
        <v>6772</v>
      </c>
      <c r="H7350" s="2" t="s">
        <v>6249</v>
      </c>
      <c r="S7350" s="8"/>
    </row>
    <row r="7351" spans="1:19" x14ac:dyDescent="0.2">
      <c r="A7351">
        <v>7346</v>
      </c>
      <c r="B7351" s="8">
        <f>'EstExp 12-20'!C360</f>
        <v>0</v>
      </c>
      <c r="C7351" s="600">
        <f t="shared" si="207"/>
        <v>7346</v>
      </c>
      <c r="D7351" s="3" t="s">
        <v>786</v>
      </c>
      <c r="E7351" s="2" t="b">
        <f t="shared" ca="1" si="206"/>
        <v>1</v>
      </c>
      <c r="F7351" s="2" cm="1">
        <f t="array" aca="1" ref="F7351" ca="1">IF(G7351&lt;&gt;"",INDIRECT("'"&amp;G7351&amp;"'!"&amp;H7351),"")</f>
        <v>0</v>
      </c>
      <c r="G7351" s="1533" t="s">
        <v>6772</v>
      </c>
      <c r="H7351" s="2" t="s">
        <v>6250</v>
      </c>
      <c r="S7351" s="8"/>
    </row>
    <row r="7352" spans="1:19" x14ac:dyDescent="0.2">
      <c r="A7352">
        <v>7347</v>
      </c>
      <c r="B7352" s="8">
        <f>'EstExp 12-20'!C361</f>
        <v>0</v>
      </c>
      <c r="C7352" s="600">
        <f t="shared" si="207"/>
        <v>7347</v>
      </c>
      <c r="D7352" s="3" t="s">
        <v>786</v>
      </c>
      <c r="E7352" s="2" t="b">
        <f t="shared" ca="1" si="206"/>
        <v>1</v>
      </c>
      <c r="F7352" s="2" cm="1">
        <f t="array" aca="1" ref="F7352" ca="1">IF(G7352&lt;&gt;"",INDIRECT("'"&amp;G7352&amp;"'!"&amp;H7352),"")</f>
        <v>0</v>
      </c>
      <c r="G7352" s="1533" t="s">
        <v>6772</v>
      </c>
      <c r="H7352" s="2" t="s">
        <v>6251</v>
      </c>
      <c r="S7352" s="8"/>
    </row>
    <row r="7353" spans="1:19" x14ac:dyDescent="0.2">
      <c r="A7353">
        <v>7348</v>
      </c>
      <c r="B7353" s="8">
        <f>'EstExp 12-20'!C362</f>
        <v>0</v>
      </c>
      <c r="C7353" s="600">
        <f t="shared" si="207"/>
        <v>7348</v>
      </c>
      <c r="D7353" s="3" t="s">
        <v>786</v>
      </c>
      <c r="E7353" s="2" t="b">
        <f t="shared" ca="1" si="206"/>
        <v>1</v>
      </c>
      <c r="F7353" s="2" cm="1">
        <f t="array" aca="1" ref="F7353" ca="1">IF(G7353&lt;&gt;"",INDIRECT("'"&amp;G7353&amp;"'!"&amp;H7353),"")</f>
        <v>0</v>
      </c>
      <c r="G7353" s="1533" t="s">
        <v>6772</v>
      </c>
      <c r="H7353" s="2" t="s">
        <v>6252</v>
      </c>
      <c r="S7353" s="8"/>
    </row>
    <row r="7354" spans="1:19" x14ac:dyDescent="0.2">
      <c r="A7354">
        <v>7349</v>
      </c>
      <c r="B7354" s="8">
        <f>'EstExp 12-20'!C367</f>
        <v>0</v>
      </c>
      <c r="C7354" s="600">
        <f t="shared" si="207"/>
        <v>7349</v>
      </c>
      <c r="D7354" s="3" t="s">
        <v>786</v>
      </c>
      <c r="E7354" s="2" t="b">
        <f t="shared" ca="1" si="206"/>
        <v>1</v>
      </c>
      <c r="F7354" s="2" cm="1">
        <f t="array" aca="1" ref="F7354" ca="1">IF(G7354&lt;&gt;"",INDIRECT("'"&amp;G7354&amp;"'!"&amp;H7354),"")</f>
        <v>0</v>
      </c>
      <c r="G7354" s="1533" t="s">
        <v>6772</v>
      </c>
      <c r="H7354" s="2" t="s">
        <v>6253</v>
      </c>
      <c r="S7354" s="8"/>
    </row>
    <row r="7355" spans="1:19" x14ac:dyDescent="0.2">
      <c r="A7355">
        <v>7350</v>
      </c>
      <c r="B7355" s="8">
        <f>'EstExp 12-20'!C368</f>
        <v>0</v>
      </c>
      <c r="C7355" s="600">
        <f t="shared" si="207"/>
        <v>7350</v>
      </c>
      <c r="D7355" s="3" t="s">
        <v>786</v>
      </c>
      <c r="E7355" s="2" t="b">
        <f t="shared" ca="1" si="206"/>
        <v>1</v>
      </c>
      <c r="F7355" s="2" cm="1">
        <f t="array" aca="1" ref="F7355" ca="1">IF(G7355&lt;&gt;"",INDIRECT("'"&amp;G7355&amp;"'!"&amp;H7355),"")</f>
        <v>0</v>
      </c>
      <c r="G7355" s="1533" t="s">
        <v>6772</v>
      </c>
      <c r="H7355" s="2" t="s">
        <v>6254</v>
      </c>
      <c r="S7355" s="8"/>
    </row>
    <row r="7356" spans="1:19" x14ac:dyDescent="0.2">
      <c r="A7356">
        <v>7351</v>
      </c>
      <c r="B7356" s="8">
        <f>'EstExp 12-20'!C369</f>
        <v>0</v>
      </c>
      <c r="C7356" s="600">
        <f t="shared" si="207"/>
        <v>7351</v>
      </c>
      <c r="D7356" s="3" t="s">
        <v>786</v>
      </c>
      <c r="E7356" s="2" t="b">
        <f t="shared" ca="1" si="206"/>
        <v>1</v>
      </c>
      <c r="F7356" s="2" cm="1">
        <f t="array" aca="1" ref="F7356" ca="1">IF(G7356&lt;&gt;"",INDIRECT("'"&amp;G7356&amp;"'!"&amp;H7356),"")</f>
        <v>0</v>
      </c>
      <c r="G7356" s="1533" t="s">
        <v>6772</v>
      </c>
      <c r="H7356" s="2" t="s">
        <v>6255</v>
      </c>
      <c r="S7356" s="8"/>
    </row>
    <row r="7357" spans="1:19" x14ac:dyDescent="0.2">
      <c r="A7357">
        <v>7352</v>
      </c>
      <c r="B7357" s="8">
        <f>'EstExp 12-20'!C371</f>
        <v>0</v>
      </c>
      <c r="C7357" s="600">
        <f t="shared" si="207"/>
        <v>7352</v>
      </c>
      <c r="D7357" s="3" t="s">
        <v>786</v>
      </c>
      <c r="E7357" s="2" t="b">
        <f t="shared" ca="1" si="206"/>
        <v>1</v>
      </c>
      <c r="F7357" s="2" cm="1">
        <f t="array" aca="1" ref="F7357" ca="1">IF(G7357&lt;&gt;"",INDIRECT("'"&amp;G7357&amp;"'!"&amp;H7357),"")</f>
        <v>0</v>
      </c>
      <c r="G7357" s="1533" t="s">
        <v>6772</v>
      </c>
      <c r="H7357" s="2" t="s">
        <v>6256</v>
      </c>
      <c r="S7357" s="8"/>
    </row>
    <row r="7358" spans="1:19" x14ac:dyDescent="0.2">
      <c r="A7358">
        <v>7353</v>
      </c>
      <c r="B7358" s="8">
        <f>'EstExp 12-20'!C372</f>
        <v>0</v>
      </c>
      <c r="C7358" s="600">
        <f t="shared" si="207"/>
        <v>7353</v>
      </c>
      <c r="D7358" s="3" t="s">
        <v>786</v>
      </c>
      <c r="E7358" s="2" t="b">
        <f t="shared" ca="1" si="206"/>
        <v>1</v>
      </c>
      <c r="F7358" s="2" cm="1">
        <f t="array" aca="1" ref="F7358" ca="1">IF(G7358&lt;&gt;"",INDIRECT("'"&amp;G7358&amp;"'!"&amp;H7358),"")</f>
        <v>0</v>
      </c>
      <c r="G7358" s="1533" t="s">
        <v>6772</v>
      </c>
      <c r="H7358" s="2" t="s">
        <v>6257</v>
      </c>
      <c r="S7358" s="8"/>
    </row>
    <row r="7359" spans="1:19" x14ac:dyDescent="0.2">
      <c r="A7359">
        <v>7354</v>
      </c>
      <c r="B7359" s="8">
        <f>'EstExp 12-20'!C374</f>
        <v>0</v>
      </c>
      <c r="C7359" s="600">
        <f t="shared" si="207"/>
        <v>7354</v>
      </c>
      <c r="D7359" s="3" t="s">
        <v>786</v>
      </c>
      <c r="E7359" s="2" t="b">
        <f t="shared" ca="1" si="206"/>
        <v>1</v>
      </c>
      <c r="F7359" s="2" cm="1">
        <f t="array" aca="1" ref="F7359" ca="1">IF(G7359&lt;&gt;"",INDIRECT("'"&amp;G7359&amp;"'!"&amp;H7359),"")</f>
        <v>0</v>
      </c>
      <c r="G7359" s="1533" t="s">
        <v>6772</v>
      </c>
      <c r="H7359" s="2" t="s">
        <v>6258</v>
      </c>
      <c r="S7359" s="8"/>
    </row>
    <row r="7360" spans="1:19" x14ac:dyDescent="0.2">
      <c r="A7360">
        <v>7355</v>
      </c>
      <c r="B7360" s="8">
        <f>'EstExp 12-20'!C375</f>
        <v>0</v>
      </c>
      <c r="C7360" s="600">
        <f t="shared" si="207"/>
        <v>7355</v>
      </c>
      <c r="D7360" s="3" t="s">
        <v>786</v>
      </c>
      <c r="E7360" s="2" t="b">
        <f t="shared" ca="1" si="206"/>
        <v>1</v>
      </c>
      <c r="F7360" s="2" cm="1">
        <f t="array" aca="1" ref="F7360" ca="1">IF(G7360&lt;&gt;"",INDIRECT("'"&amp;G7360&amp;"'!"&amp;H7360),"")</f>
        <v>0</v>
      </c>
      <c r="G7360" s="1533" t="s">
        <v>6772</v>
      </c>
      <c r="H7360" s="2" t="s">
        <v>6259</v>
      </c>
      <c r="S7360" s="8"/>
    </row>
    <row r="7361" spans="1:19" x14ac:dyDescent="0.2">
      <c r="A7361">
        <v>7356</v>
      </c>
      <c r="B7361" s="8">
        <f>'EstExp 12-20'!C376</f>
        <v>0</v>
      </c>
      <c r="C7361" s="600">
        <f t="shared" si="207"/>
        <v>7356</v>
      </c>
      <c r="D7361" s="3" t="s">
        <v>786</v>
      </c>
      <c r="E7361" s="2" t="b">
        <f t="shared" ca="1" si="206"/>
        <v>1</v>
      </c>
      <c r="F7361" s="2" cm="1">
        <f t="array" aca="1" ref="F7361" ca="1">IF(G7361&lt;&gt;"",INDIRECT("'"&amp;G7361&amp;"'!"&amp;H7361),"")</f>
        <v>0</v>
      </c>
      <c r="G7361" s="1533" t="s">
        <v>6772</v>
      </c>
      <c r="H7361" s="2" t="s">
        <v>6260</v>
      </c>
      <c r="S7361" s="8"/>
    </row>
    <row r="7362" spans="1:19" x14ac:dyDescent="0.2">
      <c r="A7362">
        <v>7357</v>
      </c>
      <c r="B7362" s="8">
        <f>'EstExp 12-20'!C377</f>
        <v>0</v>
      </c>
      <c r="C7362" s="600">
        <f t="shared" si="207"/>
        <v>7357</v>
      </c>
      <c r="D7362" s="3" t="s">
        <v>786</v>
      </c>
      <c r="E7362" s="2" t="b">
        <f t="shared" ref="E7362:E7425" ca="1" si="208">F7362=B7362</f>
        <v>1</v>
      </c>
      <c r="F7362" s="2" cm="1">
        <f t="array" aca="1" ref="F7362" ca="1">IF(G7362&lt;&gt;"",INDIRECT("'"&amp;G7362&amp;"'!"&amp;H7362),"")</f>
        <v>0</v>
      </c>
      <c r="G7362" s="1533" t="s">
        <v>6772</v>
      </c>
      <c r="H7362" s="2" t="s">
        <v>6261</v>
      </c>
      <c r="S7362" s="8"/>
    </row>
    <row r="7363" spans="1:19" x14ac:dyDescent="0.2">
      <c r="A7363">
        <v>7358</v>
      </c>
      <c r="B7363" s="8">
        <f>'EstExp 12-20'!C378</f>
        <v>0</v>
      </c>
      <c r="C7363" s="600">
        <f t="shared" si="207"/>
        <v>7358</v>
      </c>
      <c r="D7363" s="3" t="s">
        <v>786</v>
      </c>
      <c r="E7363" s="2" t="b">
        <f t="shared" ca="1" si="208"/>
        <v>1</v>
      </c>
      <c r="F7363" s="2" cm="1">
        <f t="array" aca="1" ref="F7363" ca="1">IF(G7363&lt;&gt;"",INDIRECT("'"&amp;G7363&amp;"'!"&amp;H7363),"")</f>
        <v>0</v>
      </c>
      <c r="G7363" s="1533" t="s">
        <v>6772</v>
      </c>
      <c r="H7363" s="2" t="s">
        <v>6262</v>
      </c>
      <c r="S7363" s="8"/>
    </row>
    <row r="7364" spans="1:19" x14ac:dyDescent="0.2">
      <c r="A7364">
        <v>7359</v>
      </c>
      <c r="B7364" s="8">
        <f>'EstExp 12-20'!C380</f>
        <v>0</v>
      </c>
      <c r="C7364" s="600">
        <f t="shared" ref="C7364:C7427" si="209">A7364-B7364</f>
        <v>7359</v>
      </c>
      <c r="D7364" s="3" t="s">
        <v>786</v>
      </c>
      <c r="E7364" s="2" t="b">
        <f t="shared" ca="1" si="208"/>
        <v>1</v>
      </c>
      <c r="F7364" s="2" cm="1">
        <f t="array" aca="1" ref="F7364" ca="1">IF(G7364&lt;&gt;"",INDIRECT("'"&amp;G7364&amp;"'!"&amp;H7364),"")</f>
        <v>0</v>
      </c>
      <c r="G7364" s="1533" t="s">
        <v>6772</v>
      </c>
      <c r="H7364" s="2" t="s">
        <v>6263</v>
      </c>
      <c r="S7364" s="8"/>
    </row>
    <row r="7365" spans="1:19" x14ac:dyDescent="0.2">
      <c r="A7365">
        <v>7360</v>
      </c>
      <c r="B7365" s="8">
        <f>'EstExp 12-20'!C381</f>
        <v>0</v>
      </c>
      <c r="C7365" s="600">
        <f t="shared" si="209"/>
        <v>7360</v>
      </c>
      <c r="D7365" s="3" t="s">
        <v>786</v>
      </c>
      <c r="E7365" s="2" t="b">
        <f t="shared" ca="1" si="208"/>
        <v>1</v>
      </c>
      <c r="F7365" s="2" cm="1">
        <f t="array" aca="1" ref="F7365" ca="1">IF(G7365&lt;&gt;"",INDIRECT("'"&amp;G7365&amp;"'!"&amp;H7365),"")</f>
        <v>0</v>
      </c>
      <c r="G7365" s="1533" t="s">
        <v>6772</v>
      </c>
      <c r="H7365" s="2" t="s">
        <v>6264</v>
      </c>
      <c r="S7365" s="8"/>
    </row>
    <row r="7366" spans="1:19" x14ac:dyDescent="0.2">
      <c r="A7366">
        <v>7361</v>
      </c>
      <c r="B7366" s="8">
        <f>'EstExp 12-20'!C382</f>
        <v>0</v>
      </c>
      <c r="C7366" s="600">
        <f t="shared" si="209"/>
        <v>7361</v>
      </c>
      <c r="D7366" s="3" t="s">
        <v>786</v>
      </c>
      <c r="E7366" s="2" t="b">
        <f t="shared" ca="1" si="208"/>
        <v>1</v>
      </c>
      <c r="F7366" s="2" cm="1">
        <f t="array" aca="1" ref="F7366" ca="1">IF(G7366&lt;&gt;"",INDIRECT("'"&amp;G7366&amp;"'!"&amp;H7366),"")</f>
        <v>0</v>
      </c>
      <c r="G7366" s="1533" t="s">
        <v>6772</v>
      </c>
      <c r="H7366" s="2" t="s">
        <v>6265</v>
      </c>
      <c r="S7366" s="8"/>
    </row>
    <row r="7367" spans="1:19" x14ac:dyDescent="0.2">
      <c r="A7367">
        <v>7362</v>
      </c>
      <c r="B7367" s="8">
        <f>'EstExp 12-20'!C383</f>
        <v>0</v>
      </c>
      <c r="C7367" s="600">
        <f t="shared" si="209"/>
        <v>7362</v>
      </c>
      <c r="D7367" s="3" t="s">
        <v>786</v>
      </c>
      <c r="E7367" s="2" t="b">
        <f t="shared" ca="1" si="208"/>
        <v>1</v>
      </c>
      <c r="F7367" s="2" cm="1">
        <f t="array" aca="1" ref="F7367" ca="1">IF(G7367&lt;&gt;"",INDIRECT("'"&amp;G7367&amp;"'!"&amp;H7367),"")</f>
        <v>0</v>
      </c>
      <c r="G7367" s="1533" t="s">
        <v>6772</v>
      </c>
      <c r="H7367" s="2" t="s">
        <v>6266</v>
      </c>
      <c r="S7367" s="8"/>
    </row>
    <row r="7368" spans="1:19" x14ac:dyDescent="0.2">
      <c r="A7368">
        <v>7363</v>
      </c>
      <c r="B7368" s="8">
        <f>'EstExp 12-20'!C384</f>
        <v>0</v>
      </c>
      <c r="C7368" s="600">
        <f t="shared" si="209"/>
        <v>7363</v>
      </c>
      <c r="D7368" s="3" t="s">
        <v>786</v>
      </c>
      <c r="E7368" s="2" t="b">
        <f t="shared" ca="1" si="208"/>
        <v>1</v>
      </c>
      <c r="F7368" s="2" cm="1">
        <f t="array" aca="1" ref="F7368" ca="1">IF(G7368&lt;&gt;"",INDIRECT("'"&amp;G7368&amp;"'!"&amp;H7368),"")</f>
        <v>0</v>
      </c>
      <c r="G7368" s="1533" t="s">
        <v>6772</v>
      </c>
      <c r="H7368" s="2" t="s">
        <v>6267</v>
      </c>
      <c r="S7368" s="8"/>
    </row>
    <row r="7369" spans="1:19" x14ac:dyDescent="0.2">
      <c r="A7369">
        <v>7364</v>
      </c>
      <c r="B7369" s="8">
        <f>'EstExp 12-20'!C385</f>
        <v>0</v>
      </c>
      <c r="C7369" s="600">
        <f t="shared" si="209"/>
        <v>7364</v>
      </c>
      <c r="D7369" s="3" t="s">
        <v>786</v>
      </c>
      <c r="E7369" s="2" t="b">
        <f t="shared" ca="1" si="208"/>
        <v>1</v>
      </c>
      <c r="F7369" s="2" cm="1">
        <f t="array" aca="1" ref="F7369" ca="1">IF(G7369&lt;&gt;"",INDIRECT("'"&amp;G7369&amp;"'!"&amp;H7369),"")</f>
        <v>0</v>
      </c>
      <c r="G7369" s="1533" t="s">
        <v>6772</v>
      </c>
      <c r="H7369" s="2" t="s">
        <v>6268</v>
      </c>
      <c r="S7369" s="8"/>
    </row>
    <row r="7370" spans="1:19" x14ac:dyDescent="0.2">
      <c r="A7370">
        <v>7365</v>
      </c>
      <c r="B7370" s="8">
        <f>'EstExp 12-20'!C386</f>
        <v>0</v>
      </c>
      <c r="C7370" s="600">
        <f t="shared" si="209"/>
        <v>7365</v>
      </c>
      <c r="D7370" s="3" t="s">
        <v>786</v>
      </c>
      <c r="E7370" s="2" t="b">
        <f t="shared" ca="1" si="208"/>
        <v>1</v>
      </c>
      <c r="F7370" s="2" cm="1">
        <f t="array" aca="1" ref="F7370" ca="1">IF(G7370&lt;&gt;"",INDIRECT("'"&amp;G7370&amp;"'!"&amp;H7370),"")</f>
        <v>0</v>
      </c>
      <c r="G7370" s="1533" t="s">
        <v>6772</v>
      </c>
      <c r="H7370" s="2" t="s">
        <v>6269</v>
      </c>
      <c r="S7370" s="8"/>
    </row>
    <row r="7371" spans="1:19" x14ac:dyDescent="0.2">
      <c r="A7371">
        <v>7366</v>
      </c>
      <c r="B7371" s="8">
        <f>'EstExp 12-20'!C387</f>
        <v>0</v>
      </c>
      <c r="C7371" s="600">
        <f t="shared" si="209"/>
        <v>7366</v>
      </c>
      <c r="D7371" s="3" t="s">
        <v>786</v>
      </c>
      <c r="E7371" s="2" t="b">
        <f t="shared" ca="1" si="208"/>
        <v>1</v>
      </c>
      <c r="F7371" s="2" cm="1">
        <f t="array" aca="1" ref="F7371" ca="1">IF(G7371&lt;&gt;"",INDIRECT("'"&amp;G7371&amp;"'!"&amp;H7371),"")</f>
        <v>0</v>
      </c>
      <c r="G7371" s="1533" t="s">
        <v>6772</v>
      </c>
      <c r="H7371" s="2" t="s">
        <v>6270</v>
      </c>
      <c r="S7371" s="8"/>
    </row>
    <row r="7372" spans="1:19" x14ac:dyDescent="0.2">
      <c r="A7372">
        <v>7367</v>
      </c>
      <c r="B7372" s="8">
        <f>'EstExp 12-20'!C388</f>
        <v>0</v>
      </c>
      <c r="C7372" s="600">
        <f t="shared" si="209"/>
        <v>7367</v>
      </c>
      <c r="D7372" s="3" t="s">
        <v>786</v>
      </c>
      <c r="E7372" s="2" t="b">
        <f t="shared" ca="1" si="208"/>
        <v>1</v>
      </c>
      <c r="F7372" s="2" cm="1">
        <f t="array" aca="1" ref="F7372" ca="1">IF(G7372&lt;&gt;"",INDIRECT("'"&amp;G7372&amp;"'!"&amp;H7372),"")</f>
        <v>0</v>
      </c>
      <c r="G7372" s="1533" t="s">
        <v>6772</v>
      </c>
      <c r="H7372" s="2" t="s">
        <v>6271</v>
      </c>
      <c r="S7372" s="8"/>
    </row>
    <row r="7373" spans="1:19" x14ac:dyDescent="0.2">
      <c r="A7373">
        <v>7368</v>
      </c>
      <c r="B7373" s="8">
        <f>'EstExp 12-20'!D316</f>
        <v>0</v>
      </c>
      <c r="C7373" s="600">
        <f t="shared" si="209"/>
        <v>7368</v>
      </c>
      <c r="D7373" s="3" t="s">
        <v>786</v>
      </c>
      <c r="E7373" s="2" t="b">
        <f t="shared" ca="1" si="208"/>
        <v>1</v>
      </c>
      <c r="F7373" s="2" cm="1">
        <f t="array" aca="1" ref="F7373" ca="1">IF(G7373&lt;&gt;"",INDIRECT("'"&amp;G7373&amp;"'!"&amp;H7373),"")</f>
        <v>0</v>
      </c>
      <c r="G7373" s="1533" t="s">
        <v>6772</v>
      </c>
      <c r="H7373" s="2" t="s">
        <v>6272</v>
      </c>
      <c r="S7373" s="8"/>
    </row>
    <row r="7374" spans="1:19" x14ac:dyDescent="0.2">
      <c r="A7374">
        <v>7369</v>
      </c>
      <c r="B7374" s="8">
        <f>'EstExp 12-20'!D318</f>
        <v>0</v>
      </c>
      <c r="C7374" s="600">
        <f t="shared" si="209"/>
        <v>7369</v>
      </c>
      <c r="D7374" s="3" t="s">
        <v>786</v>
      </c>
      <c r="E7374" s="2" t="b">
        <f t="shared" ca="1" si="208"/>
        <v>1</v>
      </c>
      <c r="F7374" s="2" cm="1">
        <f t="array" aca="1" ref="F7374" ca="1">IF(G7374&lt;&gt;"",INDIRECT("'"&amp;G7374&amp;"'!"&amp;H7374),"")</f>
        <v>0</v>
      </c>
      <c r="G7374" s="1533" t="s">
        <v>6772</v>
      </c>
      <c r="H7374" s="2" t="s">
        <v>6273</v>
      </c>
      <c r="S7374" s="8"/>
    </row>
    <row r="7375" spans="1:19" x14ac:dyDescent="0.2">
      <c r="A7375">
        <v>7370</v>
      </c>
      <c r="B7375" s="8">
        <f>'EstExp 12-20'!D319</f>
        <v>0</v>
      </c>
      <c r="C7375" s="600">
        <f t="shared" si="209"/>
        <v>7370</v>
      </c>
      <c r="D7375" s="3" t="s">
        <v>786</v>
      </c>
      <c r="E7375" s="2" t="b">
        <f t="shared" ca="1" si="208"/>
        <v>1</v>
      </c>
      <c r="F7375" s="2" cm="1">
        <f t="array" aca="1" ref="F7375" ca="1">IF(G7375&lt;&gt;"",INDIRECT("'"&amp;G7375&amp;"'!"&amp;H7375),"")</f>
        <v>0</v>
      </c>
      <c r="G7375" s="1533" t="s">
        <v>6772</v>
      </c>
      <c r="H7375" s="2" t="s">
        <v>6274</v>
      </c>
      <c r="S7375" s="8"/>
    </row>
    <row r="7376" spans="1:19" x14ac:dyDescent="0.2">
      <c r="A7376">
        <v>7371</v>
      </c>
      <c r="B7376" s="8">
        <f>'EstExp 12-20'!D320</f>
        <v>0</v>
      </c>
      <c r="C7376" s="600">
        <f t="shared" si="209"/>
        <v>7371</v>
      </c>
      <c r="D7376" s="3" t="s">
        <v>786</v>
      </c>
      <c r="E7376" s="2" t="b">
        <f t="shared" ca="1" si="208"/>
        <v>1</v>
      </c>
      <c r="F7376" s="2" cm="1">
        <f t="array" aca="1" ref="F7376" ca="1">IF(G7376&lt;&gt;"",INDIRECT("'"&amp;G7376&amp;"'!"&amp;H7376),"")</f>
        <v>0</v>
      </c>
      <c r="G7376" s="1533" t="s">
        <v>6772</v>
      </c>
      <c r="H7376" s="2" t="s">
        <v>6275</v>
      </c>
      <c r="S7376" s="8"/>
    </row>
    <row r="7377" spans="1:19" x14ac:dyDescent="0.2">
      <c r="A7377">
        <v>7372</v>
      </c>
      <c r="B7377" s="8">
        <f>'EstExp 12-20'!D321</f>
        <v>0</v>
      </c>
      <c r="C7377" s="600">
        <f t="shared" si="209"/>
        <v>7372</v>
      </c>
      <c r="D7377" s="3" t="s">
        <v>786</v>
      </c>
      <c r="E7377" s="2" t="b">
        <f t="shared" ca="1" si="208"/>
        <v>1</v>
      </c>
      <c r="F7377" s="2" cm="1">
        <f t="array" aca="1" ref="F7377" ca="1">IF(G7377&lt;&gt;"",INDIRECT("'"&amp;G7377&amp;"'!"&amp;H7377),"")</f>
        <v>0</v>
      </c>
      <c r="G7377" s="1533" t="s">
        <v>6772</v>
      </c>
      <c r="H7377" s="2" t="s">
        <v>6276</v>
      </c>
      <c r="S7377" s="8"/>
    </row>
    <row r="7378" spans="1:19" x14ac:dyDescent="0.2">
      <c r="A7378">
        <v>7373</v>
      </c>
      <c r="B7378" s="8">
        <f>'EstExp 12-20'!D322</f>
        <v>0</v>
      </c>
      <c r="C7378" s="600">
        <f t="shared" si="209"/>
        <v>7373</v>
      </c>
      <c r="D7378" s="3" t="s">
        <v>786</v>
      </c>
      <c r="E7378" s="2" t="b">
        <f t="shared" ca="1" si="208"/>
        <v>1</v>
      </c>
      <c r="F7378" s="2" cm="1">
        <f t="array" aca="1" ref="F7378" ca="1">IF(G7378&lt;&gt;"",INDIRECT("'"&amp;G7378&amp;"'!"&amp;H7378),"")</f>
        <v>0</v>
      </c>
      <c r="G7378" s="1533" t="s">
        <v>6772</v>
      </c>
      <c r="H7378" s="2" t="s">
        <v>6277</v>
      </c>
      <c r="S7378" s="8"/>
    </row>
    <row r="7379" spans="1:19" x14ac:dyDescent="0.2">
      <c r="A7379">
        <v>7374</v>
      </c>
      <c r="B7379" s="8">
        <f>'EstExp 12-20'!D323</f>
        <v>0</v>
      </c>
      <c r="C7379" s="600">
        <f t="shared" si="209"/>
        <v>7374</v>
      </c>
      <c r="D7379" s="3" t="s">
        <v>786</v>
      </c>
      <c r="E7379" s="2" t="b">
        <f t="shared" ca="1" si="208"/>
        <v>1</v>
      </c>
      <c r="F7379" s="2" cm="1">
        <f t="array" aca="1" ref="F7379" ca="1">IF(G7379&lt;&gt;"",INDIRECT("'"&amp;G7379&amp;"'!"&amp;H7379),"")</f>
        <v>0</v>
      </c>
      <c r="G7379" s="1533" t="s">
        <v>6772</v>
      </c>
      <c r="H7379" s="2" t="s">
        <v>6278</v>
      </c>
      <c r="S7379" s="8"/>
    </row>
    <row r="7380" spans="1:19" x14ac:dyDescent="0.2">
      <c r="A7380">
        <v>7375</v>
      </c>
      <c r="B7380" s="8">
        <f>'EstExp 12-20'!D324</f>
        <v>0</v>
      </c>
      <c r="C7380" s="600">
        <f t="shared" si="209"/>
        <v>7375</v>
      </c>
      <c r="D7380" s="3" t="s">
        <v>786</v>
      </c>
      <c r="E7380" s="2" t="b">
        <f t="shared" ca="1" si="208"/>
        <v>1</v>
      </c>
      <c r="F7380" s="2" cm="1">
        <f t="array" aca="1" ref="F7380" ca="1">IF(G7380&lt;&gt;"",INDIRECT("'"&amp;G7380&amp;"'!"&amp;H7380),"")</f>
        <v>0</v>
      </c>
      <c r="G7380" s="1533" t="s">
        <v>6772</v>
      </c>
      <c r="H7380" s="2" t="s">
        <v>6279</v>
      </c>
      <c r="S7380" s="8"/>
    </row>
    <row r="7381" spans="1:19" x14ac:dyDescent="0.2">
      <c r="A7381">
        <v>7376</v>
      </c>
      <c r="B7381" s="8">
        <f>'EstExp 12-20'!D325</f>
        <v>0</v>
      </c>
      <c r="C7381" s="600">
        <f t="shared" si="209"/>
        <v>7376</v>
      </c>
      <c r="D7381" s="3" t="s">
        <v>786</v>
      </c>
      <c r="E7381" s="2" t="b">
        <f t="shared" ca="1" si="208"/>
        <v>1</v>
      </c>
      <c r="F7381" s="2" cm="1">
        <f t="array" aca="1" ref="F7381" ca="1">IF(G7381&lt;&gt;"",INDIRECT("'"&amp;G7381&amp;"'!"&amp;H7381),"")</f>
        <v>0</v>
      </c>
      <c r="G7381" s="1533" t="s">
        <v>6772</v>
      </c>
      <c r="H7381" s="2" t="s">
        <v>6280</v>
      </c>
      <c r="S7381" s="8"/>
    </row>
    <row r="7382" spans="1:19" x14ac:dyDescent="0.2">
      <c r="A7382">
        <v>7377</v>
      </c>
      <c r="B7382" s="8">
        <f>'EstExp 12-20'!D326</f>
        <v>0</v>
      </c>
      <c r="C7382" s="600">
        <f t="shared" si="209"/>
        <v>7377</v>
      </c>
      <c r="D7382" s="3" t="s">
        <v>786</v>
      </c>
      <c r="E7382" s="2" t="b">
        <f t="shared" ca="1" si="208"/>
        <v>1</v>
      </c>
      <c r="F7382" s="2" cm="1">
        <f t="array" aca="1" ref="F7382" ca="1">IF(G7382&lt;&gt;"",INDIRECT("'"&amp;G7382&amp;"'!"&amp;H7382),"")</f>
        <v>0</v>
      </c>
      <c r="G7382" s="1533" t="s">
        <v>6772</v>
      </c>
      <c r="H7382" s="2" t="s">
        <v>6281</v>
      </c>
      <c r="S7382" s="8"/>
    </row>
    <row r="7383" spans="1:19" x14ac:dyDescent="0.2">
      <c r="A7383">
        <v>7378</v>
      </c>
      <c r="B7383" s="8">
        <f>'EstExp 12-20'!D327</f>
        <v>0</v>
      </c>
      <c r="C7383" s="600">
        <f t="shared" si="209"/>
        <v>7378</v>
      </c>
      <c r="D7383" s="3" t="s">
        <v>786</v>
      </c>
      <c r="E7383" s="2" t="b">
        <f t="shared" ca="1" si="208"/>
        <v>1</v>
      </c>
      <c r="F7383" s="2" cm="1">
        <f t="array" aca="1" ref="F7383" ca="1">IF(G7383&lt;&gt;"",INDIRECT("'"&amp;G7383&amp;"'!"&amp;H7383),"")</f>
        <v>0</v>
      </c>
      <c r="G7383" s="1533" t="s">
        <v>6772</v>
      </c>
      <c r="H7383" s="2" t="s">
        <v>6282</v>
      </c>
      <c r="S7383" s="8"/>
    </row>
    <row r="7384" spans="1:19" x14ac:dyDescent="0.2">
      <c r="A7384">
        <v>7379</v>
      </c>
      <c r="B7384" s="8">
        <f>'EstExp 12-20'!D328</f>
        <v>0</v>
      </c>
      <c r="C7384" s="600">
        <f t="shared" si="209"/>
        <v>7379</v>
      </c>
      <c r="D7384" s="3" t="s">
        <v>786</v>
      </c>
      <c r="E7384" s="2" t="b">
        <f t="shared" ca="1" si="208"/>
        <v>1</v>
      </c>
      <c r="F7384" s="2" cm="1">
        <f t="array" aca="1" ref="F7384" ca="1">IF(G7384&lt;&gt;"",INDIRECT("'"&amp;G7384&amp;"'!"&amp;H7384),"")</f>
        <v>0</v>
      </c>
      <c r="G7384" s="1533" t="s">
        <v>6772</v>
      </c>
      <c r="H7384" s="2" t="s">
        <v>6283</v>
      </c>
      <c r="S7384" s="8"/>
    </row>
    <row r="7385" spans="1:19" x14ac:dyDescent="0.2">
      <c r="A7385">
        <v>7380</v>
      </c>
      <c r="B7385" s="8">
        <f>'EstExp 12-20'!D329</f>
        <v>0</v>
      </c>
      <c r="C7385" s="600">
        <f t="shared" si="209"/>
        <v>7380</v>
      </c>
      <c r="D7385" s="3" t="s">
        <v>786</v>
      </c>
      <c r="E7385" s="2" t="b">
        <f t="shared" ca="1" si="208"/>
        <v>1</v>
      </c>
      <c r="F7385" s="2" cm="1">
        <f t="array" aca="1" ref="F7385" ca="1">IF(G7385&lt;&gt;"",INDIRECT("'"&amp;G7385&amp;"'!"&amp;H7385),"")</f>
        <v>0</v>
      </c>
      <c r="G7385" s="1533" t="s">
        <v>6772</v>
      </c>
      <c r="H7385" s="2" t="s">
        <v>6284</v>
      </c>
      <c r="S7385" s="8"/>
    </row>
    <row r="7386" spans="1:19" x14ac:dyDescent="0.2">
      <c r="A7386">
        <v>7381</v>
      </c>
      <c r="B7386" s="8">
        <f>'EstExp 12-20'!D330</f>
        <v>0</v>
      </c>
      <c r="C7386" s="600">
        <f t="shared" si="209"/>
        <v>7381</v>
      </c>
      <c r="D7386" s="3" t="s">
        <v>786</v>
      </c>
      <c r="E7386" s="2" t="b">
        <f t="shared" ca="1" si="208"/>
        <v>1</v>
      </c>
      <c r="F7386" s="2" cm="1">
        <f t="array" aca="1" ref="F7386" ca="1">IF(G7386&lt;&gt;"",INDIRECT("'"&amp;G7386&amp;"'!"&amp;H7386),"")</f>
        <v>0</v>
      </c>
      <c r="G7386" s="1533" t="s">
        <v>6772</v>
      </c>
      <c r="H7386" s="2" t="s">
        <v>6285</v>
      </c>
      <c r="S7386" s="8"/>
    </row>
    <row r="7387" spans="1:19" x14ac:dyDescent="0.2">
      <c r="A7387">
        <v>7382</v>
      </c>
      <c r="B7387" s="8">
        <f>'EstExp 12-20'!D344</f>
        <v>0</v>
      </c>
      <c r="C7387" s="600">
        <f t="shared" si="209"/>
        <v>7382</v>
      </c>
      <c r="D7387" s="3" t="s">
        <v>786</v>
      </c>
      <c r="E7387" s="2" t="b">
        <f t="shared" ca="1" si="208"/>
        <v>1</v>
      </c>
      <c r="F7387" s="2" cm="1">
        <f t="array" aca="1" ref="F7387" ca="1">IF(G7387&lt;&gt;"",INDIRECT("'"&amp;G7387&amp;"'!"&amp;H7387),"")</f>
        <v>0</v>
      </c>
      <c r="G7387" s="1533" t="s">
        <v>6772</v>
      </c>
      <c r="H7387" s="2" t="s">
        <v>6286</v>
      </c>
      <c r="S7387" s="8"/>
    </row>
    <row r="7388" spans="1:19" x14ac:dyDescent="0.2">
      <c r="A7388">
        <v>7383</v>
      </c>
      <c r="B7388" s="8">
        <f>'EstExp 12-20'!D347</f>
        <v>0</v>
      </c>
      <c r="C7388" s="600">
        <f t="shared" si="209"/>
        <v>7383</v>
      </c>
      <c r="D7388" s="3" t="s">
        <v>786</v>
      </c>
      <c r="E7388" s="2" t="b">
        <f t="shared" ca="1" si="208"/>
        <v>1</v>
      </c>
      <c r="F7388" s="2" cm="1">
        <f t="array" aca="1" ref="F7388" ca="1">IF(G7388&lt;&gt;"",INDIRECT("'"&amp;G7388&amp;"'!"&amp;H7388),"")</f>
        <v>0</v>
      </c>
      <c r="G7388" s="1533" t="s">
        <v>6772</v>
      </c>
      <c r="H7388" s="2" t="s">
        <v>6287</v>
      </c>
      <c r="S7388" s="8"/>
    </row>
    <row r="7389" spans="1:19" x14ac:dyDescent="0.2">
      <c r="A7389">
        <v>7384</v>
      </c>
      <c r="B7389" s="8">
        <f>'EstExp 12-20'!D348</f>
        <v>0</v>
      </c>
      <c r="C7389" s="600">
        <f t="shared" si="209"/>
        <v>7384</v>
      </c>
      <c r="D7389" s="3" t="s">
        <v>786</v>
      </c>
      <c r="E7389" s="2" t="b">
        <f t="shared" ca="1" si="208"/>
        <v>1</v>
      </c>
      <c r="F7389" s="2" cm="1">
        <f t="array" aca="1" ref="F7389" ca="1">IF(G7389&lt;&gt;"",INDIRECT("'"&amp;G7389&amp;"'!"&amp;H7389),"")</f>
        <v>0</v>
      </c>
      <c r="G7389" s="1533" t="s">
        <v>6772</v>
      </c>
      <c r="H7389" s="2" t="s">
        <v>6288</v>
      </c>
      <c r="S7389" s="8"/>
    </row>
    <row r="7390" spans="1:19" x14ac:dyDescent="0.2">
      <c r="A7390">
        <v>7385</v>
      </c>
      <c r="B7390" s="8">
        <f>'EstExp 12-20'!D349</f>
        <v>0</v>
      </c>
      <c r="C7390" s="600">
        <f t="shared" si="209"/>
        <v>7385</v>
      </c>
      <c r="D7390" s="3" t="s">
        <v>786</v>
      </c>
      <c r="E7390" s="2" t="b">
        <f t="shared" ca="1" si="208"/>
        <v>1</v>
      </c>
      <c r="F7390" s="2" cm="1">
        <f t="array" aca="1" ref="F7390" ca="1">IF(G7390&lt;&gt;"",INDIRECT("'"&amp;G7390&amp;"'!"&amp;H7390),"")</f>
        <v>0</v>
      </c>
      <c r="G7390" s="1533" t="s">
        <v>6772</v>
      </c>
      <c r="H7390" s="2" t="s">
        <v>6289</v>
      </c>
      <c r="S7390" s="8"/>
    </row>
    <row r="7391" spans="1:19" x14ac:dyDescent="0.2">
      <c r="A7391">
        <v>7386</v>
      </c>
      <c r="B7391" s="8">
        <f>'EstExp 12-20'!D350</f>
        <v>0</v>
      </c>
      <c r="C7391" s="600">
        <f t="shared" si="209"/>
        <v>7386</v>
      </c>
      <c r="D7391" s="3" t="s">
        <v>786</v>
      </c>
      <c r="E7391" s="2" t="b">
        <f t="shared" ca="1" si="208"/>
        <v>1</v>
      </c>
      <c r="F7391" s="2" cm="1">
        <f t="array" aca="1" ref="F7391" ca="1">IF(G7391&lt;&gt;"",INDIRECT("'"&amp;G7391&amp;"'!"&amp;H7391),"")</f>
        <v>0</v>
      </c>
      <c r="G7391" s="1533" t="s">
        <v>6772</v>
      </c>
      <c r="H7391" s="2" t="s">
        <v>6290</v>
      </c>
      <c r="S7391" s="8"/>
    </row>
    <row r="7392" spans="1:19" x14ac:dyDescent="0.2">
      <c r="A7392">
        <v>7387</v>
      </c>
      <c r="B7392" s="8">
        <f>'EstExp 12-20'!D351</f>
        <v>0</v>
      </c>
      <c r="C7392" s="600">
        <f t="shared" si="209"/>
        <v>7387</v>
      </c>
      <c r="D7392" s="3" t="s">
        <v>786</v>
      </c>
      <c r="E7392" s="2" t="b">
        <f t="shared" ca="1" si="208"/>
        <v>1</v>
      </c>
      <c r="F7392" s="2" cm="1">
        <f t="array" aca="1" ref="F7392" ca="1">IF(G7392&lt;&gt;"",INDIRECT("'"&amp;G7392&amp;"'!"&amp;H7392),"")</f>
        <v>0</v>
      </c>
      <c r="G7392" s="1533" t="s">
        <v>6772</v>
      </c>
      <c r="H7392" s="2" t="s">
        <v>6291</v>
      </c>
      <c r="S7392" s="8"/>
    </row>
    <row r="7393" spans="1:19" x14ac:dyDescent="0.2">
      <c r="A7393">
        <v>7388</v>
      </c>
      <c r="B7393" s="8">
        <f>'EstExp 12-20'!D352</f>
        <v>0</v>
      </c>
      <c r="C7393" s="600">
        <f t="shared" si="209"/>
        <v>7388</v>
      </c>
      <c r="D7393" s="3" t="s">
        <v>786</v>
      </c>
      <c r="E7393" s="2" t="b">
        <f t="shared" ca="1" si="208"/>
        <v>1</v>
      </c>
      <c r="F7393" s="2" cm="1">
        <f t="array" aca="1" ref="F7393" ca="1">IF(G7393&lt;&gt;"",INDIRECT("'"&amp;G7393&amp;"'!"&amp;H7393),"")</f>
        <v>0</v>
      </c>
      <c r="G7393" s="1533" t="s">
        <v>6772</v>
      </c>
      <c r="H7393" s="2" t="s">
        <v>6292</v>
      </c>
      <c r="S7393" s="8"/>
    </row>
    <row r="7394" spans="1:19" x14ac:dyDescent="0.2">
      <c r="A7394">
        <v>7389</v>
      </c>
      <c r="B7394" s="8">
        <f>'EstExp 12-20'!D353</f>
        <v>0</v>
      </c>
      <c r="C7394" s="600">
        <f t="shared" si="209"/>
        <v>7389</v>
      </c>
      <c r="D7394" s="3" t="s">
        <v>786</v>
      </c>
      <c r="E7394" s="2" t="b">
        <f t="shared" ca="1" si="208"/>
        <v>1</v>
      </c>
      <c r="F7394" s="2" cm="1">
        <f t="array" aca="1" ref="F7394" ca="1">IF(G7394&lt;&gt;"",INDIRECT("'"&amp;G7394&amp;"'!"&amp;H7394),"")</f>
        <v>0</v>
      </c>
      <c r="G7394" s="1533" t="s">
        <v>6772</v>
      </c>
      <c r="H7394" s="2" t="s">
        <v>6293</v>
      </c>
      <c r="S7394" s="8"/>
    </row>
    <row r="7395" spans="1:19" x14ac:dyDescent="0.2">
      <c r="A7395">
        <v>7390</v>
      </c>
      <c r="B7395" s="8">
        <f>'EstExp 12-20'!D355</f>
        <v>0</v>
      </c>
      <c r="C7395" s="600">
        <f t="shared" si="209"/>
        <v>7390</v>
      </c>
      <c r="D7395" s="3" t="s">
        <v>786</v>
      </c>
      <c r="E7395" s="2" t="b">
        <f t="shared" ca="1" si="208"/>
        <v>1</v>
      </c>
      <c r="F7395" s="2" cm="1">
        <f t="array" aca="1" ref="F7395" ca="1">IF(G7395&lt;&gt;"",INDIRECT("'"&amp;G7395&amp;"'!"&amp;H7395),"")</f>
        <v>0</v>
      </c>
      <c r="G7395" s="1533" t="s">
        <v>6772</v>
      </c>
      <c r="H7395" s="2" t="s">
        <v>6294</v>
      </c>
      <c r="S7395" s="8"/>
    </row>
    <row r="7396" spans="1:19" x14ac:dyDescent="0.2">
      <c r="A7396">
        <v>7391</v>
      </c>
      <c r="B7396" s="8">
        <f>'EstExp 12-20'!D356</f>
        <v>0</v>
      </c>
      <c r="C7396" s="600">
        <f t="shared" si="209"/>
        <v>7391</v>
      </c>
      <c r="D7396" s="3" t="s">
        <v>786</v>
      </c>
      <c r="E7396" s="2" t="b">
        <f t="shared" ca="1" si="208"/>
        <v>1</v>
      </c>
      <c r="F7396" s="2" cm="1">
        <f t="array" aca="1" ref="F7396" ca="1">IF(G7396&lt;&gt;"",INDIRECT("'"&amp;G7396&amp;"'!"&amp;H7396),"")</f>
        <v>0</v>
      </c>
      <c r="G7396" s="1533" t="s">
        <v>6772</v>
      </c>
      <c r="H7396" s="2" t="s">
        <v>6295</v>
      </c>
      <c r="S7396" s="8"/>
    </row>
    <row r="7397" spans="1:19" x14ac:dyDescent="0.2">
      <c r="A7397">
        <v>7392</v>
      </c>
      <c r="B7397" s="8">
        <f>'EstExp 12-20'!D357</f>
        <v>0</v>
      </c>
      <c r="C7397" s="600">
        <f t="shared" si="209"/>
        <v>7392</v>
      </c>
      <c r="D7397" s="3" t="s">
        <v>786</v>
      </c>
      <c r="E7397" s="2" t="b">
        <f t="shared" ca="1" si="208"/>
        <v>1</v>
      </c>
      <c r="F7397" s="2" cm="1">
        <f t="array" aca="1" ref="F7397" ca="1">IF(G7397&lt;&gt;"",INDIRECT("'"&amp;G7397&amp;"'!"&amp;H7397),"")</f>
        <v>0</v>
      </c>
      <c r="G7397" s="1533" t="s">
        <v>6772</v>
      </c>
      <c r="H7397" s="2" t="s">
        <v>6296</v>
      </c>
      <c r="S7397" s="8"/>
    </row>
    <row r="7398" spans="1:19" x14ac:dyDescent="0.2">
      <c r="A7398">
        <v>7393</v>
      </c>
      <c r="B7398" s="8">
        <f>'EstExp 12-20'!D358</f>
        <v>0</v>
      </c>
      <c r="C7398" s="600">
        <f t="shared" si="209"/>
        <v>7393</v>
      </c>
      <c r="D7398" s="3" t="s">
        <v>786</v>
      </c>
      <c r="E7398" s="2" t="b">
        <f t="shared" ca="1" si="208"/>
        <v>1</v>
      </c>
      <c r="F7398" s="2" cm="1">
        <f t="array" aca="1" ref="F7398" ca="1">IF(G7398&lt;&gt;"",INDIRECT("'"&amp;G7398&amp;"'!"&amp;H7398),"")</f>
        <v>0</v>
      </c>
      <c r="G7398" s="1533" t="s">
        <v>6772</v>
      </c>
      <c r="H7398" s="2" t="s">
        <v>6297</v>
      </c>
      <c r="S7398" s="8"/>
    </row>
    <row r="7399" spans="1:19" x14ac:dyDescent="0.2">
      <c r="A7399">
        <v>7394</v>
      </c>
      <c r="B7399" s="8">
        <f>'EstExp 12-20'!D360</f>
        <v>0</v>
      </c>
      <c r="C7399" s="600">
        <f t="shared" si="209"/>
        <v>7394</v>
      </c>
      <c r="D7399" s="3" t="s">
        <v>786</v>
      </c>
      <c r="E7399" s="2" t="b">
        <f t="shared" ca="1" si="208"/>
        <v>1</v>
      </c>
      <c r="F7399" s="2" cm="1">
        <f t="array" aca="1" ref="F7399" ca="1">IF(G7399&lt;&gt;"",INDIRECT("'"&amp;G7399&amp;"'!"&amp;H7399),"")</f>
        <v>0</v>
      </c>
      <c r="G7399" s="1533" t="s">
        <v>6772</v>
      </c>
      <c r="H7399" s="2" t="s">
        <v>6298</v>
      </c>
      <c r="S7399" s="8"/>
    </row>
    <row r="7400" spans="1:19" x14ac:dyDescent="0.2">
      <c r="A7400">
        <v>7395</v>
      </c>
      <c r="B7400" s="8">
        <f>'EstExp 12-20'!D361</f>
        <v>0</v>
      </c>
      <c r="C7400" s="600">
        <f t="shared" si="209"/>
        <v>7395</v>
      </c>
      <c r="D7400" s="3" t="s">
        <v>786</v>
      </c>
      <c r="E7400" s="2" t="b">
        <f t="shared" ca="1" si="208"/>
        <v>1</v>
      </c>
      <c r="F7400" s="2" cm="1">
        <f t="array" aca="1" ref="F7400" ca="1">IF(G7400&lt;&gt;"",INDIRECT("'"&amp;G7400&amp;"'!"&amp;H7400),"")</f>
        <v>0</v>
      </c>
      <c r="G7400" s="1533" t="s">
        <v>6772</v>
      </c>
      <c r="H7400" s="2" t="s">
        <v>6299</v>
      </c>
      <c r="S7400" s="8"/>
    </row>
    <row r="7401" spans="1:19" x14ac:dyDescent="0.2">
      <c r="A7401">
        <v>7396</v>
      </c>
      <c r="B7401" s="8">
        <f>'EstExp 12-20'!D362</f>
        <v>0</v>
      </c>
      <c r="C7401" s="600">
        <f t="shared" si="209"/>
        <v>7396</v>
      </c>
      <c r="D7401" s="3" t="s">
        <v>786</v>
      </c>
      <c r="E7401" s="2" t="b">
        <f t="shared" ca="1" si="208"/>
        <v>1</v>
      </c>
      <c r="F7401" s="2" cm="1">
        <f t="array" aca="1" ref="F7401" ca="1">IF(G7401&lt;&gt;"",INDIRECT("'"&amp;G7401&amp;"'!"&amp;H7401),"")</f>
        <v>0</v>
      </c>
      <c r="G7401" s="1533" t="s">
        <v>6772</v>
      </c>
      <c r="H7401" s="2" t="s">
        <v>6300</v>
      </c>
      <c r="S7401" s="8"/>
    </row>
    <row r="7402" spans="1:19" x14ac:dyDescent="0.2">
      <c r="A7402">
        <v>7397</v>
      </c>
      <c r="B7402" s="8">
        <f>'EstExp 12-20'!D367</f>
        <v>0</v>
      </c>
      <c r="C7402" s="600">
        <f t="shared" si="209"/>
        <v>7397</v>
      </c>
      <c r="D7402" s="3" t="s">
        <v>786</v>
      </c>
      <c r="E7402" s="2" t="b">
        <f t="shared" ca="1" si="208"/>
        <v>1</v>
      </c>
      <c r="F7402" s="2" cm="1">
        <f t="array" aca="1" ref="F7402" ca="1">IF(G7402&lt;&gt;"",INDIRECT("'"&amp;G7402&amp;"'!"&amp;H7402),"")</f>
        <v>0</v>
      </c>
      <c r="G7402" s="1533" t="s">
        <v>6772</v>
      </c>
      <c r="H7402" s="2" t="s">
        <v>6301</v>
      </c>
      <c r="S7402" s="8"/>
    </row>
    <row r="7403" spans="1:19" x14ac:dyDescent="0.2">
      <c r="A7403">
        <v>7398</v>
      </c>
      <c r="B7403" s="8">
        <f>'EstExp 12-20'!D368</f>
        <v>0</v>
      </c>
      <c r="C7403" s="600">
        <f t="shared" si="209"/>
        <v>7398</v>
      </c>
      <c r="D7403" s="3" t="s">
        <v>786</v>
      </c>
      <c r="E7403" s="2" t="b">
        <f t="shared" ca="1" si="208"/>
        <v>1</v>
      </c>
      <c r="F7403" s="2" cm="1">
        <f t="array" aca="1" ref="F7403" ca="1">IF(G7403&lt;&gt;"",INDIRECT("'"&amp;G7403&amp;"'!"&amp;H7403),"")</f>
        <v>0</v>
      </c>
      <c r="G7403" s="1533" t="s">
        <v>6772</v>
      </c>
      <c r="H7403" s="2" t="s">
        <v>6302</v>
      </c>
      <c r="S7403" s="8"/>
    </row>
    <row r="7404" spans="1:19" x14ac:dyDescent="0.2">
      <c r="A7404">
        <v>7399</v>
      </c>
      <c r="B7404" s="8">
        <f>'EstExp 12-20'!D369</f>
        <v>0</v>
      </c>
      <c r="C7404" s="600">
        <f t="shared" si="209"/>
        <v>7399</v>
      </c>
      <c r="D7404" s="3" t="s">
        <v>786</v>
      </c>
      <c r="E7404" s="2" t="b">
        <f t="shared" ca="1" si="208"/>
        <v>1</v>
      </c>
      <c r="F7404" s="2" cm="1">
        <f t="array" aca="1" ref="F7404" ca="1">IF(G7404&lt;&gt;"",INDIRECT("'"&amp;G7404&amp;"'!"&amp;H7404),"")</f>
        <v>0</v>
      </c>
      <c r="G7404" s="1533" t="s">
        <v>6772</v>
      </c>
      <c r="H7404" s="2" t="s">
        <v>6303</v>
      </c>
      <c r="S7404" s="8"/>
    </row>
    <row r="7405" spans="1:19" x14ac:dyDescent="0.2">
      <c r="A7405">
        <v>7400</v>
      </c>
      <c r="B7405" s="8">
        <f>'EstExp 12-20'!D371</f>
        <v>0</v>
      </c>
      <c r="C7405" s="600">
        <f t="shared" si="209"/>
        <v>7400</v>
      </c>
      <c r="D7405" s="3" t="s">
        <v>786</v>
      </c>
      <c r="E7405" s="2" t="b">
        <f t="shared" ca="1" si="208"/>
        <v>1</v>
      </c>
      <c r="F7405" s="2" cm="1">
        <f t="array" aca="1" ref="F7405" ca="1">IF(G7405&lt;&gt;"",INDIRECT("'"&amp;G7405&amp;"'!"&amp;H7405),"")</f>
        <v>0</v>
      </c>
      <c r="G7405" s="1533" t="s">
        <v>6772</v>
      </c>
      <c r="H7405" s="2" t="s">
        <v>6304</v>
      </c>
      <c r="S7405" s="8"/>
    </row>
    <row r="7406" spans="1:19" x14ac:dyDescent="0.2">
      <c r="A7406">
        <v>7401</v>
      </c>
      <c r="B7406" s="8">
        <f>'EstExp 12-20'!D372</f>
        <v>0</v>
      </c>
      <c r="C7406" s="600">
        <f t="shared" si="209"/>
        <v>7401</v>
      </c>
      <c r="D7406" s="3" t="s">
        <v>786</v>
      </c>
      <c r="E7406" s="2" t="b">
        <f t="shared" ca="1" si="208"/>
        <v>1</v>
      </c>
      <c r="F7406" s="2" cm="1">
        <f t="array" aca="1" ref="F7406" ca="1">IF(G7406&lt;&gt;"",INDIRECT("'"&amp;G7406&amp;"'!"&amp;H7406),"")</f>
        <v>0</v>
      </c>
      <c r="G7406" s="1533" t="s">
        <v>6772</v>
      </c>
      <c r="H7406" s="2" t="s">
        <v>6305</v>
      </c>
      <c r="S7406" s="8"/>
    </row>
    <row r="7407" spans="1:19" x14ac:dyDescent="0.2">
      <c r="A7407">
        <v>7402</v>
      </c>
      <c r="B7407" s="8">
        <f>'EstExp 12-20'!D374</f>
        <v>0</v>
      </c>
      <c r="C7407" s="600">
        <f t="shared" si="209"/>
        <v>7402</v>
      </c>
      <c r="D7407" s="3" t="s">
        <v>786</v>
      </c>
      <c r="E7407" s="2" t="b">
        <f t="shared" ca="1" si="208"/>
        <v>1</v>
      </c>
      <c r="F7407" s="2" cm="1">
        <f t="array" aca="1" ref="F7407" ca="1">IF(G7407&lt;&gt;"",INDIRECT("'"&amp;G7407&amp;"'!"&amp;H7407),"")</f>
        <v>0</v>
      </c>
      <c r="G7407" s="1533" t="s">
        <v>6772</v>
      </c>
      <c r="H7407" s="2" t="s">
        <v>6306</v>
      </c>
      <c r="S7407" s="8"/>
    </row>
    <row r="7408" spans="1:19" x14ac:dyDescent="0.2">
      <c r="A7408">
        <v>7403</v>
      </c>
      <c r="B7408" s="8">
        <f>'EstExp 12-20'!D375</f>
        <v>0</v>
      </c>
      <c r="C7408" s="600">
        <f t="shared" si="209"/>
        <v>7403</v>
      </c>
      <c r="D7408" s="3" t="s">
        <v>786</v>
      </c>
      <c r="E7408" s="2" t="b">
        <f t="shared" ca="1" si="208"/>
        <v>1</v>
      </c>
      <c r="F7408" s="2" cm="1">
        <f t="array" aca="1" ref="F7408" ca="1">IF(G7408&lt;&gt;"",INDIRECT("'"&amp;G7408&amp;"'!"&amp;H7408),"")</f>
        <v>0</v>
      </c>
      <c r="G7408" s="1533" t="s">
        <v>6772</v>
      </c>
      <c r="H7408" s="2" t="s">
        <v>6307</v>
      </c>
      <c r="S7408" s="8"/>
    </row>
    <row r="7409" spans="1:19" x14ac:dyDescent="0.2">
      <c r="A7409">
        <v>7404</v>
      </c>
      <c r="B7409" s="8">
        <f>'EstExp 12-20'!D376</f>
        <v>0</v>
      </c>
      <c r="C7409" s="600">
        <f t="shared" si="209"/>
        <v>7404</v>
      </c>
      <c r="D7409" s="3" t="s">
        <v>786</v>
      </c>
      <c r="E7409" s="2" t="b">
        <f t="shared" ca="1" si="208"/>
        <v>1</v>
      </c>
      <c r="F7409" s="2" cm="1">
        <f t="array" aca="1" ref="F7409" ca="1">IF(G7409&lt;&gt;"",INDIRECT("'"&amp;G7409&amp;"'!"&amp;H7409),"")</f>
        <v>0</v>
      </c>
      <c r="G7409" s="1533" t="s">
        <v>6772</v>
      </c>
      <c r="H7409" s="2" t="s">
        <v>6308</v>
      </c>
      <c r="S7409" s="8"/>
    </row>
    <row r="7410" spans="1:19" x14ac:dyDescent="0.2">
      <c r="A7410">
        <v>7405</v>
      </c>
      <c r="B7410" s="8">
        <f>'EstExp 12-20'!D377</f>
        <v>0</v>
      </c>
      <c r="C7410" s="600">
        <f t="shared" si="209"/>
        <v>7405</v>
      </c>
      <c r="D7410" s="3" t="s">
        <v>786</v>
      </c>
      <c r="E7410" s="2" t="b">
        <f t="shared" ca="1" si="208"/>
        <v>1</v>
      </c>
      <c r="F7410" s="2" cm="1">
        <f t="array" aca="1" ref="F7410" ca="1">IF(G7410&lt;&gt;"",INDIRECT("'"&amp;G7410&amp;"'!"&amp;H7410),"")</f>
        <v>0</v>
      </c>
      <c r="G7410" s="1533" t="s">
        <v>6772</v>
      </c>
      <c r="H7410" s="2" t="s">
        <v>6309</v>
      </c>
      <c r="S7410" s="8"/>
    </row>
    <row r="7411" spans="1:19" x14ac:dyDescent="0.2">
      <c r="A7411">
        <v>7406</v>
      </c>
      <c r="B7411" s="8">
        <f>'EstExp 12-20'!D378</f>
        <v>0</v>
      </c>
      <c r="C7411" s="600">
        <f t="shared" si="209"/>
        <v>7406</v>
      </c>
      <c r="D7411" s="3" t="s">
        <v>786</v>
      </c>
      <c r="E7411" s="2" t="b">
        <f t="shared" ca="1" si="208"/>
        <v>1</v>
      </c>
      <c r="F7411" s="2" cm="1">
        <f t="array" aca="1" ref="F7411" ca="1">IF(G7411&lt;&gt;"",INDIRECT("'"&amp;G7411&amp;"'!"&amp;H7411),"")</f>
        <v>0</v>
      </c>
      <c r="G7411" s="1533" t="s">
        <v>6772</v>
      </c>
      <c r="H7411" s="2" t="s">
        <v>6310</v>
      </c>
      <c r="S7411" s="8"/>
    </row>
    <row r="7412" spans="1:19" x14ac:dyDescent="0.2">
      <c r="A7412">
        <v>7407</v>
      </c>
      <c r="B7412" s="8">
        <f>'EstExp 12-20'!D380</f>
        <v>0</v>
      </c>
      <c r="C7412" s="600">
        <f t="shared" si="209"/>
        <v>7407</v>
      </c>
      <c r="D7412" s="3" t="s">
        <v>786</v>
      </c>
      <c r="E7412" s="2" t="b">
        <f t="shared" ca="1" si="208"/>
        <v>1</v>
      </c>
      <c r="F7412" s="2" cm="1">
        <f t="array" aca="1" ref="F7412" ca="1">IF(G7412&lt;&gt;"",INDIRECT("'"&amp;G7412&amp;"'!"&amp;H7412),"")</f>
        <v>0</v>
      </c>
      <c r="G7412" s="1533" t="s">
        <v>6772</v>
      </c>
      <c r="H7412" s="2" t="s">
        <v>6311</v>
      </c>
      <c r="S7412" s="8"/>
    </row>
    <row r="7413" spans="1:19" x14ac:dyDescent="0.2">
      <c r="A7413">
        <v>7408</v>
      </c>
      <c r="B7413" s="8">
        <f>'EstExp 12-20'!D381</f>
        <v>0</v>
      </c>
      <c r="C7413" s="600">
        <f t="shared" si="209"/>
        <v>7408</v>
      </c>
      <c r="D7413" s="3" t="s">
        <v>786</v>
      </c>
      <c r="E7413" s="2" t="b">
        <f t="shared" ca="1" si="208"/>
        <v>1</v>
      </c>
      <c r="F7413" s="2" cm="1">
        <f t="array" aca="1" ref="F7413" ca="1">IF(G7413&lt;&gt;"",INDIRECT("'"&amp;G7413&amp;"'!"&amp;H7413),"")</f>
        <v>0</v>
      </c>
      <c r="G7413" s="1533" t="s">
        <v>6772</v>
      </c>
      <c r="H7413" s="2" t="s">
        <v>6312</v>
      </c>
      <c r="S7413" s="8"/>
    </row>
    <row r="7414" spans="1:19" x14ac:dyDescent="0.2">
      <c r="A7414">
        <v>7409</v>
      </c>
      <c r="B7414" s="8">
        <f>'EstExp 12-20'!D382</f>
        <v>0</v>
      </c>
      <c r="C7414" s="600">
        <f t="shared" si="209"/>
        <v>7409</v>
      </c>
      <c r="D7414" s="3" t="s">
        <v>786</v>
      </c>
      <c r="E7414" s="2" t="b">
        <f t="shared" ca="1" si="208"/>
        <v>1</v>
      </c>
      <c r="F7414" s="2" cm="1">
        <f t="array" aca="1" ref="F7414" ca="1">IF(G7414&lt;&gt;"",INDIRECT("'"&amp;G7414&amp;"'!"&amp;H7414),"")</f>
        <v>0</v>
      </c>
      <c r="G7414" s="1533" t="s">
        <v>6772</v>
      </c>
      <c r="H7414" s="2" t="s">
        <v>6313</v>
      </c>
      <c r="S7414" s="8"/>
    </row>
    <row r="7415" spans="1:19" x14ac:dyDescent="0.2">
      <c r="A7415">
        <v>7410</v>
      </c>
      <c r="B7415" s="8">
        <f>'EstExp 12-20'!D383</f>
        <v>0</v>
      </c>
      <c r="C7415" s="600">
        <f t="shared" si="209"/>
        <v>7410</v>
      </c>
      <c r="D7415" s="3" t="s">
        <v>786</v>
      </c>
      <c r="E7415" s="2" t="b">
        <f t="shared" ca="1" si="208"/>
        <v>1</v>
      </c>
      <c r="F7415" s="2" cm="1">
        <f t="array" aca="1" ref="F7415" ca="1">IF(G7415&lt;&gt;"",INDIRECT("'"&amp;G7415&amp;"'!"&amp;H7415),"")</f>
        <v>0</v>
      </c>
      <c r="G7415" s="1533" t="s">
        <v>6772</v>
      </c>
      <c r="H7415" s="2" t="s">
        <v>6314</v>
      </c>
      <c r="S7415" s="8"/>
    </row>
    <row r="7416" spans="1:19" x14ac:dyDescent="0.2">
      <c r="A7416">
        <v>7411</v>
      </c>
      <c r="B7416" s="8">
        <f>'EstExp 12-20'!D384</f>
        <v>0</v>
      </c>
      <c r="C7416" s="600">
        <f t="shared" si="209"/>
        <v>7411</v>
      </c>
      <c r="D7416" s="3" t="s">
        <v>786</v>
      </c>
      <c r="E7416" s="2" t="b">
        <f t="shared" ca="1" si="208"/>
        <v>1</v>
      </c>
      <c r="F7416" s="2" cm="1">
        <f t="array" aca="1" ref="F7416" ca="1">IF(G7416&lt;&gt;"",INDIRECT("'"&amp;G7416&amp;"'!"&amp;H7416),"")</f>
        <v>0</v>
      </c>
      <c r="G7416" s="1533" t="s">
        <v>6772</v>
      </c>
      <c r="H7416" s="2" t="s">
        <v>6315</v>
      </c>
      <c r="S7416" s="8"/>
    </row>
    <row r="7417" spans="1:19" x14ac:dyDescent="0.2">
      <c r="A7417">
        <v>7412</v>
      </c>
      <c r="B7417" s="8">
        <f>'EstExp 12-20'!D385</f>
        <v>0</v>
      </c>
      <c r="C7417" s="600">
        <f t="shared" si="209"/>
        <v>7412</v>
      </c>
      <c r="D7417" s="3" t="s">
        <v>786</v>
      </c>
      <c r="E7417" s="2" t="b">
        <f t="shared" ca="1" si="208"/>
        <v>1</v>
      </c>
      <c r="F7417" s="2" cm="1">
        <f t="array" aca="1" ref="F7417" ca="1">IF(G7417&lt;&gt;"",INDIRECT("'"&amp;G7417&amp;"'!"&amp;H7417),"")</f>
        <v>0</v>
      </c>
      <c r="G7417" s="1533" t="s">
        <v>6772</v>
      </c>
      <c r="H7417" s="2" t="s">
        <v>6316</v>
      </c>
      <c r="S7417" s="8"/>
    </row>
    <row r="7418" spans="1:19" x14ac:dyDescent="0.2">
      <c r="A7418">
        <v>7413</v>
      </c>
      <c r="B7418" s="8">
        <f>'EstExp 12-20'!D386</f>
        <v>0</v>
      </c>
      <c r="C7418" s="600">
        <f t="shared" si="209"/>
        <v>7413</v>
      </c>
      <c r="D7418" s="3" t="s">
        <v>786</v>
      </c>
      <c r="E7418" s="2" t="b">
        <f t="shared" ca="1" si="208"/>
        <v>1</v>
      </c>
      <c r="F7418" s="2" cm="1">
        <f t="array" aca="1" ref="F7418" ca="1">IF(G7418&lt;&gt;"",INDIRECT("'"&amp;G7418&amp;"'!"&amp;H7418),"")</f>
        <v>0</v>
      </c>
      <c r="G7418" s="1533" t="s">
        <v>6772</v>
      </c>
      <c r="H7418" s="2" t="s">
        <v>6317</v>
      </c>
      <c r="S7418" s="8"/>
    </row>
    <row r="7419" spans="1:19" x14ac:dyDescent="0.2">
      <c r="A7419">
        <v>7414</v>
      </c>
      <c r="B7419" s="8">
        <f>'EstExp 12-20'!D387</f>
        <v>0</v>
      </c>
      <c r="C7419" s="600">
        <f t="shared" si="209"/>
        <v>7414</v>
      </c>
      <c r="D7419" s="3" t="s">
        <v>786</v>
      </c>
      <c r="E7419" s="2" t="b">
        <f t="shared" ca="1" si="208"/>
        <v>1</v>
      </c>
      <c r="F7419" s="2" cm="1">
        <f t="array" aca="1" ref="F7419" ca="1">IF(G7419&lt;&gt;"",INDIRECT("'"&amp;G7419&amp;"'!"&amp;H7419),"")</f>
        <v>0</v>
      </c>
      <c r="G7419" s="1533" t="s">
        <v>6772</v>
      </c>
      <c r="H7419" s="2" t="s">
        <v>6318</v>
      </c>
      <c r="S7419" s="8"/>
    </row>
    <row r="7420" spans="1:19" x14ac:dyDescent="0.2">
      <c r="A7420">
        <v>7415</v>
      </c>
      <c r="B7420" s="8">
        <f>'EstExp 12-20'!D388</f>
        <v>0</v>
      </c>
      <c r="C7420" s="600">
        <f t="shared" si="209"/>
        <v>7415</v>
      </c>
      <c r="D7420" s="3" t="s">
        <v>786</v>
      </c>
      <c r="E7420" s="2" t="b">
        <f t="shared" ca="1" si="208"/>
        <v>1</v>
      </c>
      <c r="F7420" s="2" cm="1">
        <f t="array" aca="1" ref="F7420" ca="1">IF(G7420&lt;&gt;"",INDIRECT("'"&amp;G7420&amp;"'!"&amp;H7420),"")</f>
        <v>0</v>
      </c>
      <c r="G7420" s="1533" t="s">
        <v>6772</v>
      </c>
      <c r="H7420" s="2" t="s">
        <v>6319</v>
      </c>
      <c r="S7420" s="8"/>
    </row>
    <row r="7421" spans="1:19" x14ac:dyDescent="0.2">
      <c r="A7421">
        <v>7416</v>
      </c>
      <c r="B7421" s="8">
        <f>'EstExp 12-20'!E316</f>
        <v>0</v>
      </c>
      <c r="C7421" s="600">
        <f t="shared" si="209"/>
        <v>7416</v>
      </c>
      <c r="D7421" s="3" t="s">
        <v>786</v>
      </c>
      <c r="E7421" s="2" t="b">
        <f t="shared" ca="1" si="208"/>
        <v>1</v>
      </c>
      <c r="F7421" s="2" cm="1">
        <f t="array" aca="1" ref="F7421" ca="1">IF(G7421&lt;&gt;"",INDIRECT("'"&amp;G7421&amp;"'!"&amp;H7421),"")</f>
        <v>0</v>
      </c>
      <c r="G7421" s="1533" t="s">
        <v>6772</v>
      </c>
      <c r="H7421" s="2" t="s">
        <v>6320</v>
      </c>
      <c r="S7421" s="8"/>
    </row>
    <row r="7422" spans="1:19" x14ac:dyDescent="0.2">
      <c r="A7422">
        <v>7417</v>
      </c>
      <c r="B7422" s="8">
        <f>'EstExp 12-20'!E317</f>
        <v>0</v>
      </c>
      <c r="C7422" s="600">
        <f t="shared" si="209"/>
        <v>7417</v>
      </c>
      <c r="D7422" s="3" t="s">
        <v>786</v>
      </c>
      <c r="E7422" s="2" t="b">
        <f t="shared" ca="1" si="208"/>
        <v>1</v>
      </c>
      <c r="F7422" s="2" cm="1">
        <f t="array" aca="1" ref="F7422" ca="1">IF(G7422&lt;&gt;"",INDIRECT("'"&amp;G7422&amp;"'!"&amp;H7422),"")</f>
        <v>0</v>
      </c>
      <c r="G7422" s="1533" t="s">
        <v>6772</v>
      </c>
      <c r="H7422" s="2" t="s">
        <v>6321</v>
      </c>
      <c r="S7422" s="8"/>
    </row>
    <row r="7423" spans="1:19" x14ac:dyDescent="0.2">
      <c r="A7423">
        <v>7418</v>
      </c>
      <c r="B7423" s="8">
        <f>'EstExp 12-20'!E318</f>
        <v>0</v>
      </c>
      <c r="C7423" s="600">
        <f t="shared" si="209"/>
        <v>7418</v>
      </c>
      <c r="D7423" s="3" t="s">
        <v>786</v>
      </c>
      <c r="E7423" s="2" t="b">
        <f t="shared" ca="1" si="208"/>
        <v>1</v>
      </c>
      <c r="F7423" s="2" cm="1">
        <f t="array" aca="1" ref="F7423" ca="1">IF(G7423&lt;&gt;"",INDIRECT("'"&amp;G7423&amp;"'!"&amp;H7423),"")</f>
        <v>0</v>
      </c>
      <c r="G7423" s="1533" t="s">
        <v>6772</v>
      </c>
      <c r="H7423" s="2" t="s">
        <v>6322</v>
      </c>
      <c r="S7423" s="8"/>
    </row>
    <row r="7424" spans="1:19" x14ac:dyDescent="0.2">
      <c r="A7424">
        <v>7419</v>
      </c>
      <c r="B7424" s="8">
        <f>'EstExp 12-20'!E319</f>
        <v>0</v>
      </c>
      <c r="C7424" s="600">
        <f t="shared" si="209"/>
        <v>7419</v>
      </c>
      <c r="D7424" s="3" t="s">
        <v>786</v>
      </c>
      <c r="E7424" s="2" t="b">
        <f t="shared" ca="1" si="208"/>
        <v>1</v>
      </c>
      <c r="F7424" s="2" cm="1">
        <f t="array" aca="1" ref="F7424" ca="1">IF(G7424&lt;&gt;"",INDIRECT("'"&amp;G7424&amp;"'!"&amp;H7424),"")</f>
        <v>0</v>
      </c>
      <c r="G7424" s="1533" t="s">
        <v>6772</v>
      </c>
      <c r="H7424" s="2" t="s">
        <v>6323</v>
      </c>
      <c r="S7424" s="8"/>
    </row>
    <row r="7425" spans="1:19" x14ac:dyDescent="0.2">
      <c r="A7425">
        <v>7420</v>
      </c>
      <c r="B7425" s="8">
        <f>'EstExp 12-20'!E320</f>
        <v>0</v>
      </c>
      <c r="C7425" s="600">
        <f t="shared" si="209"/>
        <v>7420</v>
      </c>
      <c r="D7425" s="3" t="s">
        <v>786</v>
      </c>
      <c r="E7425" s="2" t="b">
        <f t="shared" ca="1" si="208"/>
        <v>1</v>
      </c>
      <c r="F7425" s="2" cm="1">
        <f t="array" aca="1" ref="F7425" ca="1">IF(G7425&lt;&gt;"",INDIRECT("'"&amp;G7425&amp;"'!"&amp;H7425),"")</f>
        <v>0</v>
      </c>
      <c r="G7425" s="1533" t="s">
        <v>6772</v>
      </c>
      <c r="H7425" s="2" t="s">
        <v>6324</v>
      </c>
      <c r="S7425" s="8"/>
    </row>
    <row r="7426" spans="1:19" x14ac:dyDescent="0.2">
      <c r="A7426">
        <v>7421</v>
      </c>
      <c r="B7426" s="8">
        <f>'EstExp 12-20'!E321</f>
        <v>0</v>
      </c>
      <c r="C7426" s="600">
        <f t="shared" si="209"/>
        <v>7421</v>
      </c>
      <c r="D7426" s="3" t="s">
        <v>786</v>
      </c>
      <c r="E7426" s="2" t="b">
        <f t="shared" ref="E7426:E7489" ca="1" si="210">F7426=B7426</f>
        <v>1</v>
      </c>
      <c r="F7426" s="2" cm="1">
        <f t="array" aca="1" ref="F7426" ca="1">IF(G7426&lt;&gt;"",INDIRECT("'"&amp;G7426&amp;"'!"&amp;H7426),"")</f>
        <v>0</v>
      </c>
      <c r="G7426" s="1533" t="s">
        <v>6772</v>
      </c>
      <c r="H7426" s="2" t="s">
        <v>6325</v>
      </c>
      <c r="S7426" s="8"/>
    </row>
    <row r="7427" spans="1:19" x14ac:dyDescent="0.2">
      <c r="A7427">
        <v>7422</v>
      </c>
      <c r="B7427" s="8">
        <f>'EstExp 12-20'!E322</f>
        <v>0</v>
      </c>
      <c r="C7427" s="600">
        <f t="shared" si="209"/>
        <v>7422</v>
      </c>
      <c r="D7427" s="3" t="s">
        <v>786</v>
      </c>
      <c r="E7427" s="2" t="b">
        <f t="shared" ca="1" si="210"/>
        <v>1</v>
      </c>
      <c r="F7427" s="2" cm="1">
        <f t="array" aca="1" ref="F7427" ca="1">IF(G7427&lt;&gt;"",INDIRECT("'"&amp;G7427&amp;"'!"&amp;H7427),"")</f>
        <v>0</v>
      </c>
      <c r="G7427" s="1533" t="s">
        <v>6772</v>
      </c>
      <c r="H7427" s="2" t="s">
        <v>6326</v>
      </c>
      <c r="S7427" s="8"/>
    </row>
    <row r="7428" spans="1:19" x14ac:dyDescent="0.2">
      <c r="A7428">
        <v>7423</v>
      </c>
      <c r="B7428" s="8">
        <f>'EstExp 12-20'!E323</f>
        <v>0</v>
      </c>
      <c r="C7428" s="600">
        <f t="shared" ref="C7428:C7491" si="211">A7428-B7428</f>
        <v>7423</v>
      </c>
      <c r="D7428" s="3" t="s">
        <v>786</v>
      </c>
      <c r="E7428" s="2" t="b">
        <f t="shared" ca="1" si="210"/>
        <v>1</v>
      </c>
      <c r="F7428" s="2" cm="1">
        <f t="array" aca="1" ref="F7428" ca="1">IF(G7428&lt;&gt;"",INDIRECT("'"&amp;G7428&amp;"'!"&amp;H7428),"")</f>
        <v>0</v>
      </c>
      <c r="G7428" s="1533" t="s">
        <v>6772</v>
      </c>
      <c r="H7428" s="2" t="s">
        <v>6327</v>
      </c>
      <c r="S7428" s="8"/>
    </row>
    <row r="7429" spans="1:19" x14ac:dyDescent="0.2">
      <c r="A7429">
        <v>7424</v>
      </c>
      <c r="B7429" s="8">
        <f>'EstExp 12-20'!E324</f>
        <v>0</v>
      </c>
      <c r="C7429" s="600">
        <f t="shared" si="211"/>
        <v>7424</v>
      </c>
      <c r="D7429" s="3" t="s">
        <v>786</v>
      </c>
      <c r="E7429" s="2" t="b">
        <f t="shared" ca="1" si="210"/>
        <v>1</v>
      </c>
      <c r="F7429" s="2" cm="1">
        <f t="array" aca="1" ref="F7429" ca="1">IF(G7429&lt;&gt;"",INDIRECT("'"&amp;G7429&amp;"'!"&amp;H7429),"")</f>
        <v>0</v>
      </c>
      <c r="G7429" s="1533" t="s">
        <v>6772</v>
      </c>
      <c r="H7429" s="2" t="s">
        <v>6328</v>
      </c>
      <c r="S7429" s="8"/>
    </row>
    <row r="7430" spans="1:19" x14ac:dyDescent="0.2">
      <c r="A7430">
        <v>7425</v>
      </c>
      <c r="B7430" s="8">
        <f>'EstExp 12-20'!E325</f>
        <v>0</v>
      </c>
      <c r="C7430" s="600">
        <f t="shared" si="211"/>
        <v>7425</v>
      </c>
      <c r="D7430" s="3" t="s">
        <v>786</v>
      </c>
      <c r="E7430" s="2" t="b">
        <f t="shared" ca="1" si="210"/>
        <v>1</v>
      </c>
      <c r="F7430" s="2" cm="1">
        <f t="array" aca="1" ref="F7430" ca="1">IF(G7430&lt;&gt;"",INDIRECT("'"&amp;G7430&amp;"'!"&amp;H7430),"")</f>
        <v>0</v>
      </c>
      <c r="G7430" s="1533" t="s">
        <v>6772</v>
      </c>
      <c r="H7430" s="2" t="s">
        <v>6329</v>
      </c>
      <c r="S7430" s="8"/>
    </row>
    <row r="7431" spans="1:19" x14ac:dyDescent="0.2">
      <c r="A7431">
        <v>7426</v>
      </c>
      <c r="B7431" s="8">
        <f>'EstExp 12-20'!E326</f>
        <v>0</v>
      </c>
      <c r="C7431" s="600">
        <f t="shared" si="211"/>
        <v>7426</v>
      </c>
      <c r="D7431" s="3" t="s">
        <v>786</v>
      </c>
      <c r="E7431" s="2" t="b">
        <f t="shared" ca="1" si="210"/>
        <v>1</v>
      </c>
      <c r="F7431" s="2" cm="1">
        <f t="array" aca="1" ref="F7431" ca="1">IF(G7431&lt;&gt;"",INDIRECT("'"&amp;G7431&amp;"'!"&amp;H7431),"")</f>
        <v>0</v>
      </c>
      <c r="G7431" s="1533" t="s">
        <v>6772</v>
      </c>
      <c r="H7431" s="2" t="s">
        <v>6330</v>
      </c>
      <c r="S7431" s="8"/>
    </row>
    <row r="7432" spans="1:19" x14ac:dyDescent="0.2">
      <c r="A7432">
        <v>7427</v>
      </c>
      <c r="B7432" s="8">
        <f>'EstExp 12-20'!E327</f>
        <v>0</v>
      </c>
      <c r="C7432" s="600">
        <f t="shared" si="211"/>
        <v>7427</v>
      </c>
      <c r="D7432" s="3" t="s">
        <v>786</v>
      </c>
      <c r="E7432" s="2" t="b">
        <f t="shared" ca="1" si="210"/>
        <v>1</v>
      </c>
      <c r="F7432" s="2" cm="1">
        <f t="array" aca="1" ref="F7432" ca="1">IF(G7432&lt;&gt;"",INDIRECT("'"&amp;G7432&amp;"'!"&amp;H7432),"")</f>
        <v>0</v>
      </c>
      <c r="G7432" s="1533" t="s">
        <v>6772</v>
      </c>
      <c r="H7432" s="2" t="s">
        <v>6331</v>
      </c>
      <c r="S7432" s="8"/>
    </row>
    <row r="7433" spans="1:19" x14ac:dyDescent="0.2">
      <c r="A7433">
        <v>7428</v>
      </c>
      <c r="B7433" s="8">
        <f>'EstExp 12-20'!E328</f>
        <v>0</v>
      </c>
      <c r="C7433" s="600">
        <f t="shared" si="211"/>
        <v>7428</v>
      </c>
      <c r="D7433" s="3" t="s">
        <v>786</v>
      </c>
      <c r="E7433" s="2" t="b">
        <f t="shared" ca="1" si="210"/>
        <v>1</v>
      </c>
      <c r="F7433" s="2" cm="1">
        <f t="array" aca="1" ref="F7433" ca="1">IF(G7433&lt;&gt;"",INDIRECT("'"&amp;G7433&amp;"'!"&amp;H7433),"")</f>
        <v>0</v>
      </c>
      <c r="G7433" s="1533" t="s">
        <v>6772</v>
      </c>
      <c r="H7433" s="2" t="s">
        <v>6332</v>
      </c>
      <c r="S7433" s="8"/>
    </row>
    <row r="7434" spans="1:19" x14ac:dyDescent="0.2">
      <c r="A7434">
        <v>7429</v>
      </c>
      <c r="B7434" s="8">
        <f>'EstExp 12-20'!E329</f>
        <v>0</v>
      </c>
      <c r="C7434" s="600">
        <f t="shared" si="211"/>
        <v>7429</v>
      </c>
      <c r="D7434" s="3" t="s">
        <v>786</v>
      </c>
      <c r="E7434" s="2" t="b">
        <f t="shared" ca="1" si="210"/>
        <v>1</v>
      </c>
      <c r="F7434" s="2" cm="1">
        <f t="array" aca="1" ref="F7434" ca="1">IF(G7434&lt;&gt;"",INDIRECT("'"&amp;G7434&amp;"'!"&amp;H7434),"")</f>
        <v>0</v>
      </c>
      <c r="G7434" s="1533" t="s">
        <v>6772</v>
      </c>
      <c r="H7434" s="2" t="s">
        <v>6333</v>
      </c>
      <c r="S7434" s="8"/>
    </row>
    <row r="7435" spans="1:19" x14ac:dyDescent="0.2">
      <c r="A7435">
        <v>7430</v>
      </c>
      <c r="B7435" s="8">
        <f>'EstExp 12-20'!E330</f>
        <v>0</v>
      </c>
      <c r="C7435" s="600">
        <f t="shared" si="211"/>
        <v>7430</v>
      </c>
      <c r="D7435" s="3" t="s">
        <v>786</v>
      </c>
      <c r="E7435" s="2" t="b">
        <f t="shared" ca="1" si="210"/>
        <v>1</v>
      </c>
      <c r="F7435" s="2" cm="1">
        <f t="array" aca="1" ref="F7435" ca="1">IF(G7435&lt;&gt;"",INDIRECT("'"&amp;G7435&amp;"'!"&amp;H7435),"")</f>
        <v>0</v>
      </c>
      <c r="G7435" s="1533" t="s">
        <v>6772</v>
      </c>
      <c r="H7435" s="2" t="s">
        <v>6334</v>
      </c>
      <c r="S7435" s="8"/>
    </row>
    <row r="7436" spans="1:19" x14ac:dyDescent="0.2">
      <c r="A7436">
        <v>7431</v>
      </c>
      <c r="B7436" s="8">
        <f>'EstExp 12-20'!E344</f>
        <v>0</v>
      </c>
      <c r="C7436" s="600">
        <f t="shared" si="211"/>
        <v>7431</v>
      </c>
      <c r="D7436" s="3" t="s">
        <v>786</v>
      </c>
      <c r="E7436" s="2" t="b">
        <f t="shared" ca="1" si="210"/>
        <v>1</v>
      </c>
      <c r="F7436" s="2" cm="1">
        <f t="array" aca="1" ref="F7436" ca="1">IF(G7436&lt;&gt;"",INDIRECT("'"&amp;G7436&amp;"'!"&amp;H7436),"")</f>
        <v>0</v>
      </c>
      <c r="G7436" s="1533" t="s">
        <v>6772</v>
      </c>
      <c r="H7436" s="2" t="s">
        <v>6335</v>
      </c>
      <c r="S7436" s="8"/>
    </row>
    <row r="7437" spans="1:19" x14ac:dyDescent="0.2">
      <c r="A7437">
        <v>7432</v>
      </c>
      <c r="B7437" s="8">
        <f>'EstExp 12-20'!E347</f>
        <v>0</v>
      </c>
      <c r="C7437" s="600">
        <f t="shared" si="211"/>
        <v>7432</v>
      </c>
      <c r="D7437" s="3" t="s">
        <v>786</v>
      </c>
      <c r="E7437" s="2" t="b">
        <f t="shared" ca="1" si="210"/>
        <v>1</v>
      </c>
      <c r="F7437" s="2" cm="1">
        <f t="array" aca="1" ref="F7437" ca="1">IF(G7437&lt;&gt;"",INDIRECT("'"&amp;G7437&amp;"'!"&amp;H7437),"")</f>
        <v>0</v>
      </c>
      <c r="G7437" s="1533" t="s">
        <v>6772</v>
      </c>
      <c r="H7437" s="2" t="s">
        <v>6336</v>
      </c>
      <c r="S7437" s="8"/>
    </row>
    <row r="7438" spans="1:19" x14ac:dyDescent="0.2">
      <c r="A7438">
        <v>7433</v>
      </c>
      <c r="B7438" s="8">
        <f>'EstExp 12-20'!E348</f>
        <v>0</v>
      </c>
      <c r="C7438" s="600">
        <f t="shared" si="211"/>
        <v>7433</v>
      </c>
      <c r="D7438" s="3" t="s">
        <v>786</v>
      </c>
      <c r="E7438" s="2" t="b">
        <f t="shared" ca="1" si="210"/>
        <v>1</v>
      </c>
      <c r="F7438" s="2" cm="1">
        <f t="array" aca="1" ref="F7438" ca="1">IF(G7438&lt;&gt;"",INDIRECT("'"&amp;G7438&amp;"'!"&amp;H7438),"")</f>
        <v>0</v>
      </c>
      <c r="G7438" s="1533" t="s">
        <v>6772</v>
      </c>
      <c r="H7438" s="2" t="s">
        <v>6337</v>
      </c>
      <c r="S7438" s="8"/>
    </row>
    <row r="7439" spans="1:19" x14ac:dyDescent="0.2">
      <c r="A7439">
        <v>7434</v>
      </c>
      <c r="B7439" s="8">
        <f>'EstExp 12-20'!E349</f>
        <v>0</v>
      </c>
      <c r="C7439" s="600">
        <f t="shared" si="211"/>
        <v>7434</v>
      </c>
      <c r="D7439" s="3" t="s">
        <v>786</v>
      </c>
      <c r="E7439" s="2" t="b">
        <f t="shared" ca="1" si="210"/>
        <v>1</v>
      </c>
      <c r="F7439" s="2" cm="1">
        <f t="array" aca="1" ref="F7439" ca="1">IF(G7439&lt;&gt;"",INDIRECT("'"&amp;G7439&amp;"'!"&amp;H7439),"")</f>
        <v>0</v>
      </c>
      <c r="G7439" s="1533" t="s">
        <v>6772</v>
      </c>
      <c r="H7439" s="2" t="s">
        <v>6338</v>
      </c>
      <c r="S7439" s="8"/>
    </row>
    <row r="7440" spans="1:19" x14ac:dyDescent="0.2">
      <c r="A7440">
        <v>7435</v>
      </c>
      <c r="B7440" s="8">
        <f>'EstExp 12-20'!E350</f>
        <v>0</v>
      </c>
      <c r="C7440" s="600">
        <f t="shared" si="211"/>
        <v>7435</v>
      </c>
      <c r="D7440" s="3" t="s">
        <v>786</v>
      </c>
      <c r="E7440" s="2" t="b">
        <f t="shared" ca="1" si="210"/>
        <v>1</v>
      </c>
      <c r="F7440" s="2" cm="1">
        <f t="array" aca="1" ref="F7440" ca="1">IF(G7440&lt;&gt;"",INDIRECT("'"&amp;G7440&amp;"'!"&amp;H7440),"")</f>
        <v>0</v>
      </c>
      <c r="G7440" s="1533" t="s">
        <v>6772</v>
      </c>
      <c r="H7440" s="2" t="s">
        <v>6339</v>
      </c>
      <c r="S7440" s="8"/>
    </row>
    <row r="7441" spans="1:19" x14ac:dyDescent="0.2">
      <c r="A7441">
        <v>7436</v>
      </c>
      <c r="B7441" s="8">
        <f>'EstExp 12-20'!E351</f>
        <v>0</v>
      </c>
      <c r="C7441" s="600">
        <f t="shared" si="211"/>
        <v>7436</v>
      </c>
      <c r="D7441" s="3" t="s">
        <v>786</v>
      </c>
      <c r="E7441" s="2" t="b">
        <f t="shared" ca="1" si="210"/>
        <v>1</v>
      </c>
      <c r="F7441" s="2" cm="1">
        <f t="array" aca="1" ref="F7441" ca="1">IF(G7441&lt;&gt;"",INDIRECT("'"&amp;G7441&amp;"'!"&amp;H7441),"")</f>
        <v>0</v>
      </c>
      <c r="G7441" s="1533" t="s">
        <v>6772</v>
      </c>
      <c r="H7441" s="2" t="s">
        <v>6340</v>
      </c>
      <c r="S7441" s="8"/>
    </row>
    <row r="7442" spans="1:19" x14ac:dyDescent="0.2">
      <c r="A7442">
        <v>7437</v>
      </c>
      <c r="B7442" s="8">
        <f>'EstExp 12-20'!E352</f>
        <v>0</v>
      </c>
      <c r="C7442" s="600">
        <f t="shared" si="211"/>
        <v>7437</v>
      </c>
      <c r="D7442" s="3" t="s">
        <v>786</v>
      </c>
      <c r="E7442" s="2" t="b">
        <f t="shared" ca="1" si="210"/>
        <v>1</v>
      </c>
      <c r="F7442" s="2" cm="1">
        <f t="array" aca="1" ref="F7442" ca="1">IF(G7442&lt;&gt;"",INDIRECT("'"&amp;G7442&amp;"'!"&amp;H7442),"")</f>
        <v>0</v>
      </c>
      <c r="G7442" s="1533" t="s">
        <v>6772</v>
      </c>
      <c r="H7442" s="2" t="s">
        <v>6341</v>
      </c>
      <c r="S7442" s="8"/>
    </row>
    <row r="7443" spans="1:19" x14ac:dyDescent="0.2">
      <c r="A7443">
        <v>7438</v>
      </c>
      <c r="B7443" s="8">
        <f>'EstExp 12-20'!E353</f>
        <v>0</v>
      </c>
      <c r="C7443" s="600">
        <f t="shared" si="211"/>
        <v>7438</v>
      </c>
      <c r="D7443" s="3" t="s">
        <v>786</v>
      </c>
      <c r="E7443" s="2" t="b">
        <f t="shared" ca="1" si="210"/>
        <v>1</v>
      </c>
      <c r="F7443" s="2" cm="1">
        <f t="array" aca="1" ref="F7443" ca="1">IF(G7443&lt;&gt;"",INDIRECT("'"&amp;G7443&amp;"'!"&amp;H7443),"")</f>
        <v>0</v>
      </c>
      <c r="G7443" s="1533" t="s">
        <v>6772</v>
      </c>
      <c r="H7443" s="2" t="s">
        <v>6342</v>
      </c>
      <c r="S7443" s="8"/>
    </row>
    <row r="7444" spans="1:19" x14ac:dyDescent="0.2">
      <c r="A7444">
        <v>7439</v>
      </c>
      <c r="B7444" s="8">
        <f>'EstExp 12-20'!E355</f>
        <v>0</v>
      </c>
      <c r="C7444" s="600">
        <f t="shared" si="211"/>
        <v>7439</v>
      </c>
      <c r="D7444" s="3" t="s">
        <v>786</v>
      </c>
      <c r="E7444" s="2" t="b">
        <f t="shared" ca="1" si="210"/>
        <v>1</v>
      </c>
      <c r="F7444" s="2" cm="1">
        <f t="array" aca="1" ref="F7444" ca="1">IF(G7444&lt;&gt;"",INDIRECT("'"&amp;G7444&amp;"'!"&amp;H7444),"")</f>
        <v>0</v>
      </c>
      <c r="G7444" s="1533" t="s">
        <v>6772</v>
      </c>
      <c r="H7444" s="2" t="s">
        <v>6343</v>
      </c>
      <c r="S7444" s="8"/>
    </row>
    <row r="7445" spans="1:19" x14ac:dyDescent="0.2">
      <c r="A7445">
        <v>7440</v>
      </c>
      <c r="B7445" s="8">
        <f>'EstExp 12-20'!E356</f>
        <v>0</v>
      </c>
      <c r="C7445" s="600">
        <f t="shared" si="211"/>
        <v>7440</v>
      </c>
      <c r="D7445" s="3" t="s">
        <v>786</v>
      </c>
      <c r="E7445" s="2" t="b">
        <f t="shared" ca="1" si="210"/>
        <v>1</v>
      </c>
      <c r="F7445" s="2" cm="1">
        <f t="array" aca="1" ref="F7445" ca="1">IF(G7445&lt;&gt;"",INDIRECT("'"&amp;G7445&amp;"'!"&amp;H7445),"")</f>
        <v>0</v>
      </c>
      <c r="G7445" s="1533" t="s">
        <v>6772</v>
      </c>
      <c r="H7445" s="2" t="s">
        <v>6344</v>
      </c>
      <c r="S7445" s="8"/>
    </row>
    <row r="7446" spans="1:19" x14ac:dyDescent="0.2">
      <c r="A7446">
        <v>7441</v>
      </c>
      <c r="B7446" s="8">
        <f>'EstExp 12-20'!E357</f>
        <v>0</v>
      </c>
      <c r="C7446" s="600">
        <f t="shared" si="211"/>
        <v>7441</v>
      </c>
      <c r="D7446" s="3" t="s">
        <v>786</v>
      </c>
      <c r="E7446" s="2" t="b">
        <f t="shared" ca="1" si="210"/>
        <v>1</v>
      </c>
      <c r="F7446" s="2" cm="1">
        <f t="array" aca="1" ref="F7446" ca="1">IF(G7446&lt;&gt;"",INDIRECT("'"&amp;G7446&amp;"'!"&amp;H7446),"")</f>
        <v>0</v>
      </c>
      <c r="G7446" s="1533" t="s">
        <v>6772</v>
      </c>
      <c r="H7446" s="2" t="s">
        <v>6345</v>
      </c>
      <c r="S7446" s="8"/>
    </row>
    <row r="7447" spans="1:19" x14ac:dyDescent="0.2">
      <c r="A7447">
        <v>7442</v>
      </c>
      <c r="B7447" s="8">
        <f>'EstExp 12-20'!E358</f>
        <v>0</v>
      </c>
      <c r="C7447" s="600">
        <f t="shared" si="211"/>
        <v>7442</v>
      </c>
      <c r="D7447" s="3" t="s">
        <v>786</v>
      </c>
      <c r="E7447" s="2" t="b">
        <f t="shared" ca="1" si="210"/>
        <v>1</v>
      </c>
      <c r="F7447" s="2" cm="1">
        <f t="array" aca="1" ref="F7447" ca="1">IF(G7447&lt;&gt;"",INDIRECT("'"&amp;G7447&amp;"'!"&amp;H7447),"")</f>
        <v>0</v>
      </c>
      <c r="G7447" s="1533" t="s">
        <v>6772</v>
      </c>
      <c r="H7447" s="2" t="s">
        <v>6346</v>
      </c>
      <c r="S7447" s="8"/>
    </row>
    <row r="7448" spans="1:19" x14ac:dyDescent="0.2">
      <c r="A7448">
        <v>7443</v>
      </c>
      <c r="B7448" s="8">
        <f>'EstExp 12-20'!E360</f>
        <v>385000</v>
      </c>
      <c r="C7448" s="600">
        <f t="shared" si="211"/>
        <v>-377557</v>
      </c>
      <c r="D7448" s="3" t="s">
        <v>786</v>
      </c>
      <c r="E7448" s="2" t="b">
        <f t="shared" ca="1" si="210"/>
        <v>1</v>
      </c>
      <c r="F7448" s="2" cm="1">
        <f t="array" aca="1" ref="F7448" ca="1">IF(G7448&lt;&gt;"",INDIRECT("'"&amp;G7448&amp;"'!"&amp;H7448),"")</f>
        <v>385000</v>
      </c>
      <c r="G7448" s="1533" t="s">
        <v>6772</v>
      </c>
      <c r="H7448" s="2" t="s">
        <v>6347</v>
      </c>
      <c r="S7448" s="8"/>
    </row>
    <row r="7449" spans="1:19" x14ac:dyDescent="0.2">
      <c r="A7449">
        <v>7444</v>
      </c>
      <c r="B7449" s="8">
        <f>'EstExp 12-20'!E361</f>
        <v>0</v>
      </c>
      <c r="C7449" s="600">
        <f t="shared" si="211"/>
        <v>7444</v>
      </c>
      <c r="D7449" s="3" t="s">
        <v>786</v>
      </c>
      <c r="E7449" s="2" t="b">
        <f t="shared" ca="1" si="210"/>
        <v>1</v>
      </c>
      <c r="F7449" s="2" cm="1">
        <f t="array" aca="1" ref="F7449" ca="1">IF(G7449&lt;&gt;"",INDIRECT("'"&amp;G7449&amp;"'!"&amp;H7449),"")</f>
        <v>0</v>
      </c>
      <c r="G7449" s="1533" t="s">
        <v>6772</v>
      </c>
      <c r="H7449" s="2" t="s">
        <v>6348</v>
      </c>
      <c r="S7449" s="8"/>
    </row>
    <row r="7450" spans="1:19" x14ac:dyDescent="0.2">
      <c r="A7450">
        <v>7445</v>
      </c>
      <c r="B7450" s="8">
        <f>'EstExp 12-20'!E362</f>
        <v>0</v>
      </c>
      <c r="C7450" s="600">
        <f t="shared" si="211"/>
        <v>7445</v>
      </c>
      <c r="D7450" s="3" t="s">
        <v>786</v>
      </c>
      <c r="E7450" s="2" t="b">
        <f t="shared" ca="1" si="210"/>
        <v>1</v>
      </c>
      <c r="F7450" s="2" cm="1">
        <f t="array" aca="1" ref="F7450" ca="1">IF(G7450&lt;&gt;"",INDIRECT("'"&amp;G7450&amp;"'!"&amp;H7450),"")</f>
        <v>0</v>
      </c>
      <c r="G7450" s="1533" t="s">
        <v>6772</v>
      </c>
      <c r="H7450" s="2" t="s">
        <v>6349</v>
      </c>
      <c r="S7450" s="8"/>
    </row>
    <row r="7451" spans="1:19" x14ac:dyDescent="0.2">
      <c r="A7451">
        <v>7446</v>
      </c>
      <c r="B7451" s="8">
        <f>'EstExp 12-20'!E367</f>
        <v>0</v>
      </c>
      <c r="C7451" s="600">
        <f t="shared" si="211"/>
        <v>7446</v>
      </c>
      <c r="D7451" s="3" t="s">
        <v>786</v>
      </c>
      <c r="E7451" s="2" t="b">
        <f t="shared" ca="1" si="210"/>
        <v>1</v>
      </c>
      <c r="F7451" s="2" cm="1">
        <f t="array" aca="1" ref="F7451" ca="1">IF(G7451&lt;&gt;"",INDIRECT("'"&amp;G7451&amp;"'!"&amp;H7451),"")</f>
        <v>0</v>
      </c>
      <c r="G7451" s="1533" t="s">
        <v>6772</v>
      </c>
      <c r="H7451" s="2" t="s">
        <v>6350</v>
      </c>
      <c r="S7451" s="8"/>
    </row>
    <row r="7452" spans="1:19" x14ac:dyDescent="0.2">
      <c r="A7452">
        <v>7447</v>
      </c>
      <c r="B7452" s="8">
        <f>'EstExp 12-20'!E368</f>
        <v>0</v>
      </c>
      <c r="C7452" s="600">
        <f t="shared" si="211"/>
        <v>7447</v>
      </c>
      <c r="D7452" s="3" t="s">
        <v>786</v>
      </c>
      <c r="E7452" s="2" t="b">
        <f t="shared" ca="1" si="210"/>
        <v>1</v>
      </c>
      <c r="F7452" s="2" cm="1">
        <f t="array" aca="1" ref="F7452" ca="1">IF(G7452&lt;&gt;"",INDIRECT("'"&amp;G7452&amp;"'!"&amp;H7452),"")</f>
        <v>0</v>
      </c>
      <c r="G7452" s="1533" t="s">
        <v>6772</v>
      </c>
      <c r="H7452" s="2" t="s">
        <v>6351</v>
      </c>
      <c r="S7452" s="8"/>
    </row>
    <row r="7453" spans="1:19" x14ac:dyDescent="0.2">
      <c r="A7453">
        <v>7448</v>
      </c>
      <c r="B7453" s="8">
        <f>'EstExp 12-20'!E369</f>
        <v>0</v>
      </c>
      <c r="C7453" s="600">
        <f t="shared" si="211"/>
        <v>7448</v>
      </c>
      <c r="D7453" s="3" t="s">
        <v>786</v>
      </c>
      <c r="E7453" s="2" t="b">
        <f t="shared" ca="1" si="210"/>
        <v>1</v>
      </c>
      <c r="F7453" s="2" cm="1">
        <f t="array" aca="1" ref="F7453" ca="1">IF(G7453&lt;&gt;"",INDIRECT("'"&amp;G7453&amp;"'!"&amp;H7453),"")</f>
        <v>0</v>
      </c>
      <c r="G7453" s="1533" t="s">
        <v>6772</v>
      </c>
      <c r="H7453" s="2" t="s">
        <v>6352</v>
      </c>
      <c r="S7453" s="8"/>
    </row>
    <row r="7454" spans="1:19" x14ac:dyDescent="0.2">
      <c r="A7454">
        <v>7449</v>
      </c>
      <c r="B7454" s="8">
        <f>'EstExp 12-20'!E371</f>
        <v>0</v>
      </c>
      <c r="C7454" s="600">
        <f t="shared" si="211"/>
        <v>7449</v>
      </c>
      <c r="D7454" s="3" t="s">
        <v>786</v>
      </c>
      <c r="E7454" s="2" t="b">
        <f t="shared" ca="1" si="210"/>
        <v>1</v>
      </c>
      <c r="F7454" s="2" cm="1">
        <f t="array" aca="1" ref="F7454" ca="1">IF(G7454&lt;&gt;"",INDIRECT("'"&amp;G7454&amp;"'!"&amp;H7454),"")</f>
        <v>0</v>
      </c>
      <c r="G7454" s="1533" t="s">
        <v>6772</v>
      </c>
      <c r="H7454" s="2" t="s">
        <v>6353</v>
      </c>
      <c r="S7454" s="8"/>
    </row>
    <row r="7455" spans="1:19" x14ac:dyDescent="0.2">
      <c r="A7455">
        <v>7450</v>
      </c>
      <c r="B7455" s="8">
        <f>'EstExp 12-20'!E372</f>
        <v>0</v>
      </c>
      <c r="C7455" s="600">
        <f t="shared" si="211"/>
        <v>7450</v>
      </c>
      <c r="D7455" s="3" t="s">
        <v>786</v>
      </c>
      <c r="E7455" s="2" t="b">
        <f t="shared" ca="1" si="210"/>
        <v>1</v>
      </c>
      <c r="F7455" s="2" cm="1">
        <f t="array" aca="1" ref="F7455" ca="1">IF(G7455&lt;&gt;"",INDIRECT("'"&amp;G7455&amp;"'!"&amp;H7455),"")</f>
        <v>0</v>
      </c>
      <c r="G7455" s="1533" t="s">
        <v>6772</v>
      </c>
      <c r="H7455" s="2" t="s">
        <v>6354</v>
      </c>
      <c r="S7455" s="8"/>
    </row>
    <row r="7456" spans="1:19" x14ac:dyDescent="0.2">
      <c r="A7456">
        <v>7451</v>
      </c>
      <c r="B7456" s="8">
        <f>'EstExp 12-20'!E374</f>
        <v>0</v>
      </c>
      <c r="C7456" s="600">
        <f t="shared" si="211"/>
        <v>7451</v>
      </c>
      <c r="D7456" s="3" t="s">
        <v>786</v>
      </c>
      <c r="E7456" s="2" t="b">
        <f t="shared" ca="1" si="210"/>
        <v>1</v>
      </c>
      <c r="F7456" s="2" cm="1">
        <f t="array" aca="1" ref="F7456" ca="1">IF(G7456&lt;&gt;"",INDIRECT("'"&amp;G7456&amp;"'!"&amp;H7456),"")</f>
        <v>0</v>
      </c>
      <c r="G7456" s="1533" t="s">
        <v>6772</v>
      </c>
      <c r="H7456" s="2" t="s">
        <v>6355</v>
      </c>
      <c r="S7456" s="8"/>
    </row>
    <row r="7457" spans="1:19" x14ac:dyDescent="0.2">
      <c r="A7457">
        <v>7452</v>
      </c>
      <c r="B7457" s="8">
        <f>'EstExp 12-20'!E375</f>
        <v>0</v>
      </c>
      <c r="C7457" s="600">
        <f t="shared" si="211"/>
        <v>7452</v>
      </c>
      <c r="D7457" s="3" t="s">
        <v>786</v>
      </c>
      <c r="E7457" s="2" t="b">
        <f t="shared" ca="1" si="210"/>
        <v>1</v>
      </c>
      <c r="F7457" s="2" cm="1">
        <f t="array" aca="1" ref="F7457" ca="1">IF(G7457&lt;&gt;"",INDIRECT("'"&amp;G7457&amp;"'!"&amp;H7457),"")</f>
        <v>0</v>
      </c>
      <c r="G7457" s="1533" t="s">
        <v>6772</v>
      </c>
      <c r="H7457" s="2" t="s">
        <v>6356</v>
      </c>
      <c r="S7457" s="8"/>
    </row>
    <row r="7458" spans="1:19" x14ac:dyDescent="0.2">
      <c r="A7458">
        <v>7453</v>
      </c>
      <c r="B7458" s="8">
        <f>'EstExp 12-20'!E376</f>
        <v>0</v>
      </c>
      <c r="C7458" s="600">
        <f t="shared" si="211"/>
        <v>7453</v>
      </c>
      <c r="D7458" s="3" t="s">
        <v>786</v>
      </c>
      <c r="E7458" s="2" t="b">
        <f t="shared" ca="1" si="210"/>
        <v>1</v>
      </c>
      <c r="F7458" s="2" cm="1">
        <f t="array" aca="1" ref="F7458" ca="1">IF(G7458&lt;&gt;"",INDIRECT("'"&amp;G7458&amp;"'!"&amp;H7458),"")</f>
        <v>0</v>
      </c>
      <c r="G7458" s="1533" t="s">
        <v>6772</v>
      </c>
      <c r="H7458" s="2" t="s">
        <v>6357</v>
      </c>
      <c r="S7458" s="8"/>
    </row>
    <row r="7459" spans="1:19" x14ac:dyDescent="0.2">
      <c r="A7459">
        <v>7454</v>
      </c>
      <c r="B7459" s="8">
        <f>'EstExp 12-20'!E377</f>
        <v>0</v>
      </c>
      <c r="C7459" s="600">
        <f t="shared" si="211"/>
        <v>7454</v>
      </c>
      <c r="D7459" s="3" t="s">
        <v>786</v>
      </c>
      <c r="E7459" s="2" t="b">
        <f t="shared" ca="1" si="210"/>
        <v>1</v>
      </c>
      <c r="F7459" s="2" cm="1">
        <f t="array" aca="1" ref="F7459" ca="1">IF(G7459&lt;&gt;"",INDIRECT("'"&amp;G7459&amp;"'!"&amp;H7459),"")</f>
        <v>0</v>
      </c>
      <c r="G7459" s="1533" t="s">
        <v>6772</v>
      </c>
      <c r="H7459" s="2" t="s">
        <v>6358</v>
      </c>
      <c r="S7459" s="8"/>
    </row>
    <row r="7460" spans="1:19" x14ac:dyDescent="0.2">
      <c r="A7460">
        <v>7455</v>
      </c>
      <c r="B7460" s="8">
        <f>'EstExp 12-20'!E378</f>
        <v>0</v>
      </c>
      <c r="C7460" s="600">
        <f t="shared" si="211"/>
        <v>7455</v>
      </c>
      <c r="D7460" s="3" t="s">
        <v>786</v>
      </c>
      <c r="E7460" s="2" t="b">
        <f t="shared" ca="1" si="210"/>
        <v>1</v>
      </c>
      <c r="F7460" s="2" cm="1">
        <f t="array" aca="1" ref="F7460" ca="1">IF(G7460&lt;&gt;"",INDIRECT("'"&amp;G7460&amp;"'!"&amp;H7460),"")</f>
        <v>0</v>
      </c>
      <c r="G7460" s="1533" t="s">
        <v>6772</v>
      </c>
      <c r="H7460" s="2" t="s">
        <v>6359</v>
      </c>
      <c r="S7460" s="8"/>
    </row>
    <row r="7461" spans="1:19" x14ac:dyDescent="0.2">
      <c r="A7461">
        <v>7456</v>
      </c>
      <c r="B7461" s="8">
        <f>'EstExp 12-20'!E380</f>
        <v>0</v>
      </c>
      <c r="C7461" s="600">
        <f t="shared" si="211"/>
        <v>7456</v>
      </c>
      <c r="D7461" s="3" t="s">
        <v>786</v>
      </c>
      <c r="E7461" s="2" t="b">
        <f t="shared" ca="1" si="210"/>
        <v>1</v>
      </c>
      <c r="F7461" s="2" cm="1">
        <f t="array" aca="1" ref="F7461" ca="1">IF(G7461&lt;&gt;"",INDIRECT("'"&amp;G7461&amp;"'!"&amp;H7461),"")</f>
        <v>0</v>
      </c>
      <c r="G7461" s="1533" t="s">
        <v>6772</v>
      </c>
      <c r="H7461" s="2" t="s">
        <v>6360</v>
      </c>
      <c r="S7461" s="8"/>
    </row>
    <row r="7462" spans="1:19" x14ac:dyDescent="0.2">
      <c r="A7462">
        <v>7457</v>
      </c>
      <c r="B7462" s="8">
        <f>'EstExp 12-20'!E381</f>
        <v>0</v>
      </c>
      <c r="C7462" s="600">
        <f t="shared" si="211"/>
        <v>7457</v>
      </c>
      <c r="D7462" s="3" t="s">
        <v>786</v>
      </c>
      <c r="E7462" s="2" t="b">
        <f t="shared" ca="1" si="210"/>
        <v>1</v>
      </c>
      <c r="F7462" s="2" cm="1">
        <f t="array" aca="1" ref="F7462" ca="1">IF(G7462&lt;&gt;"",INDIRECT("'"&amp;G7462&amp;"'!"&amp;H7462),"")</f>
        <v>0</v>
      </c>
      <c r="G7462" s="1533" t="s">
        <v>6772</v>
      </c>
      <c r="H7462" s="2" t="s">
        <v>6361</v>
      </c>
      <c r="S7462" s="8"/>
    </row>
    <row r="7463" spans="1:19" x14ac:dyDescent="0.2">
      <c r="A7463">
        <v>7458</v>
      </c>
      <c r="B7463" s="8">
        <f>'EstExp 12-20'!E382</f>
        <v>0</v>
      </c>
      <c r="C7463" s="600">
        <f t="shared" si="211"/>
        <v>7458</v>
      </c>
      <c r="D7463" s="3" t="s">
        <v>786</v>
      </c>
      <c r="E7463" s="2" t="b">
        <f t="shared" ca="1" si="210"/>
        <v>1</v>
      </c>
      <c r="F7463" s="2" cm="1">
        <f t="array" aca="1" ref="F7463" ca="1">IF(G7463&lt;&gt;"",INDIRECT("'"&amp;G7463&amp;"'!"&amp;H7463),"")</f>
        <v>0</v>
      </c>
      <c r="G7463" s="1533" t="s">
        <v>6772</v>
      </c>
      <c r="H7463" s="2" t="s">
        <v>6362</v>
      </c>
      <c r="S7463" s="8"/>
    </row>
    <row r="7464" spans="1:19" x14ac:dyDescent="0.2">
      <c r="A7464">
        <v>7459</v>
      </c>
      <c r="B7464" s="8">
        <f>'EstExp 12-20'!E383</f>
        <v>0</v>
      </c>
      <c r="C7464" s="600">
        <f t="shared" si="211"/>
        <v>7459</v>
      </c>
      <c r="D7464" s="3" t="s">
        <v>786</v>
      </c>
      <c r="E7464" s="2" t="b">
        <f t="shared" ca="1" si="210"/>
        <v>1</v>
      </c>
      <c r="F7464" s="2" cm="1">
        <f t="array" aca="1" ref="F7464" ca="1">IF(G7464&lt;&gt;"",INDIRECT("'"&amp;G7464&amp;"'!"&amp;H7464),"")</f>
        <v>0</v>
      </c>
      <c r="G7464" s="1533" t="s">
        <v>6772</v>
      </c>
      <c r="H7464" s="2" t="s">
        <v>6363</v>
      </c>
      <c r="S7464" s="8"/>
    </row>
    <row r="7465" spans="1:19" x14ac:dyDescent="0.2">
      <c r="A7465">
        <v>7460</v>
      </c>
      <c r="B7465" s="8">
        <f>'EstExp 12-20'!E384</f>
        <v>0</v>
      </c>
      <c r="C7465" s="600">
        <f t="shared" si="211"/>
        <v>7460</v>
      </c>
      <c r="D7465" s="3" t="s">
        <v>786</v>
      </c>
      <c r="E7465" s="2" t="b">
        <f t="shared" ca="1" si="210"/>
        <v>1</v>
      </c>
      <c r="F7465" s="2" cm="1">
        <f t="array" aca="1" ref="F7465" ca="1">IF(G7465&lt;&gt;"",INDIRECT("'"&amp;G7465&amp;"'!"&amp;H7465),"")</f>
        <v>0</v>
      </c>
      <c r="G7465" s="1533" t="s">
        <v>6772</v>
      </c>
      <c r="H7465" s="2" t="s">
        <v>6364</v>
      </c>
      <c r="S7465" s="8"/>
    </row>
    <row r="7466" spans="1:19" x14ac:dyDescent="0.2">
      <c r="A7466">
        <v>7461</v>
      </c>
      <c r="B7466" s="8">
        <f>'EstExp 12-20'!E385</f>
        <v>0</v>
      </c>
      <c r="C7466" s="600">
        <f t="shared" si="211"/>
        <v>7461</v>
      </c>
      <c r="D7466" s="3" t="s">
        <v>786</v>
      </c>
      <c r="E7466" s="2" t="b">
        <f t="shared" ca="1" si="210"/>
        <v>1</v>
      </c>
      <c r="F7466" s="2" cm="1">
        <f t="array" aca="1" ref="F7466" ca="1">IF(G7466&lt;&gt;"",INDIRECT("'"&amp;G7466&amp;"'!"&amp;H7466),"")</f>
        <v>0</v>
      </c>
      <c r="G7466" s="1533" t="s">
        <v>6772</v>
      </c>
      <c r="H7466" s="2" t="s">
        <v>6365</v>
      </c>
      <c r="S7466" s="8"/>
    </row>
    <row r="7467" spans="1:19" x14ac:dyDescent="0.2">
      <c r="A7467">
        <v>7462</v>
      </c>
      <c r="B7467" s="8">
        <f>'EstExp 12-20'!E386</f>
        <v>0</v>
      </c>
      <c r="C7467" s="600">
        <f t="shared" si="211"/>
        <v>7462</v>
      </c>
      <c r="D7467" s="3" t="s">
        <v>786</v>
      </c>
      <c r="E7467" s="2" t="b">
        <f t="shared" ca="1" si="210"/>
        <v>1</v>
      </c>
      <c r="F7467" s="2" cm="1">
        <f t="array" aca="1" ref="F7467" ca="1">IF(G7467&lt;&gt;"",INDIRECT("'"&amp;G7467&amp;"'!"&amp;H7467),"")</f>
        <v>0</v>
      </c>
      <c r="G7467" s="1533" t="s">
        <v>6772</v>
      </c>
      <c r="H7467" s="2" t="s">
        <v>6366</v>
      </c>
      <c r="S7467" s="8"/>
    </row>
    <row r="7468" spans="1:19" x14ac:dyDescent="0.2">
      <c r="A7468">
        <v>7463</v>
      </c>
      <c r="B7468" s="8">
        <f>'EstExp 12-20'!E387</f>
        <v>385000</v>
      </c>
      <c r="C7468" s="600">
        <f t="shared" si="211"/>
        <v>-377537</v>
      </c>
      <c r="D7468" s="3" t="s">
        <v>786</v>
      </c>
      <c r="E7468" s="2" t="b">
        <f t="shared" ca="1" si="210"/>
        <v>1</v>
      </c>
      <c r="F7468" s="2" cm="1">
        <f t="array" aca="1" ref="F7468" ca="1">IF(G7468&lt;&gt;"",INDIRECT("'"&amp;G7468&amp;"'!"&amp;H7468),"")</f>
        <v>385000</v>
      </c>
      <c r="G7468" s="1533" t="s">
        <v>6772</v>
      </c>
      <c r="H7468" s="2" t="s">
        <v>6367</v>
      </c>
      <c r="S7468" s="8"/>
    </row>
    <row r="7469" spans="1:19" x14ac:dyDescent="0.2">
      <c r="A7469">
        <v>7464</v>
      </c>
      <c r="B7469" s="8">
        <f>'EstExp 12-20'!E388</f>
        <v>0</v>
      </c>
      <c r="C7469" s="600">
        <f t="shared" si="211"/>
        <v>7464</v>
      </c>
      <c r="D7469" s="3" t="s">
        <v>786</v>
      </c>
      <c r="E7469" s="2" t="b">
        <f t="shared" ca="1" si="210"/>
        <v>1</v>
      </c>
      <c r="F7469" s="2" cm="1">
        <f t="array" aca="1" ref="F7469" ca="1">IF(G7469&lt;&gt;"",INDIRECT("'"&amp;G7469&amp;"'!"&amp;H7469),"")</f>
        <v>0</v>
      </c>
      <c r="G7469" s="1533" t="s">
        <v>6772</v>
      </c>
      <c r="H7469" s="2" t="s">
        <v>6368</v>
      </c>
      <c r="S7469" s="8"/>
    </row>
    <row r="7470" spans="1:19" x14ac:dyDescent="0.2">
      <c r="A7470">
        <v>7465</v>
      </c>
      <c r="B7470" s="8">
        <f>'EstExp 12-20'!E393</f>
        <v>0</v>
      </c>
      <c r="C7470" s="600">
        <f t="shared" si="211"/>
        <v>7465</v>
      </c>
      <c r="D7470" s="3" t="s">
        <v>786</v>
      </c>
      <c r="E7470" s="2" t="b">
        <f t="shared" ca="1" si="210"/>
        <v>1</v>
      </c>
      <c r="F7470" s="2" cm="1">
        <f t="array" aca="1" ref="F7470" ca="1">IF(G7470&lt;&gt;"",INDIRECT("'"&amp;G7470&amp;"'!"&amp;H7470),"")</f>
        <v>0</v>
      </c>
      <c r="G7470" s="1533" t="s">
        <v>6772</v>
      </c>
      <c r="H7470" s="2" t="s">
        <v>6369</v>
      </c>
      <c r="S7470" s="8"/>
    </row>
    <row r="7471" spans="1:19" x14ac:dyDescent="0.2">
      <c r="A7471">
        <v>7466</v>
      </c>
      <c r="B7471" s="8">
        <f>'EstExp 12-20'!E394</f>
        <v>0</v>
      </c>
      <c r="C7471" s="600">
        <f t="shared" si="211"/>
        <v>7466</v>
      </c>
      <c r="D7471" s="3" t="s">
        <v>786</v>
      </c>
      <c r="E7471" s="2" t="b">
        <f t="shared" ca="1" si="210"/>
        <v>1</v>
      </c>
      <c r="F7471" s="2" cm="1">
        <f t="array" aca="1" ref="F7471" ca="1">IF(G7471&lt;&gt;"",INDIRECT("'"&amp;G7471&amp;"'!"&amp;H7471),"")</f>
        <v>0</v>
      </c>
      <c r="G7471" s="1533" t="s">
        <v>6772</v>
      </c>
      <c r="H7471" s="2" t="s">
        <v>6370</v>
      </c>
      <c r="S7471" s="8"/>
    </row>
    <row r="7472" spans="1:19" x14ac:dyDescent="0.2">
      <c r="A7472">
        <v>7467</v>
      </c>
      <c r="B7472" s="8">
        <f>'EstExp 12-20'!E395</f>
        <v>0</v>
      </c>
      <c r="C7472" s="600">
        <f t="shared" si="211"/>
        <v>7467</v>
      </c>
      <c r="D7472" s="3" t="s">
        <v>786</v>
      </c>
      <c r="E7472" s="2" t="b">
        <f t="shared" ca="1" si="210"/>
        <v>1</v>
      </c>
      <c r="F7472" s="2" cm="1">
        <f t="array" aca="1" ref="F7472" ca="1">IF(G7472&lt;&gt;"",INDIRECT("'"&amp;G7472&amp;"'!"&amp;H7472),"")</f>
        <v>0</v>
      </c>
      <c r="G7472" s="1533" t="s">
        <v>6772</v>
      </c>
      <c r="H7472" s="2" t="s">
        <v>6371</v>
      </c>
      <c r="S7472" s="8"/>
    </row>
    <row r="7473" spans="1:19" x14ac:dyDescent="0.2">
      <c r="A7473">
        <v>7468</v>
      </c>
      <c r="B7473" s="8">
        <f>'EstExp 12-20'!E396</f>
        <v>0</v>
      </c>
      <c r="C7473" s="600">
        <f t="shared" si="211"/>
        <v>7468</v>
      </c>
      <c r="D7473" s="3" t="s">
        <v>786</v>
      </c>
      <c r="E7473" s="2" t="b">
        <f t="shared" ca="1" si="210"/>
        <v>1</v>
      </c>
      <c r="F7473" s="2" cm="1">
        <f t="array" aca="1" ref="F7473" ca="1">IF(G7473&lt;&gt;"",INDIRECT("'"&amp;G7473&amp;"'!"&amp;H7473),"")</f>
        <v>0</v>
      </c>
      <c r="G7473" s="1533" t="s">
        <v>6772</v>
      </c>
      <c r="H7473" s="2" t="s">
        <v>6372</v>
      </c>
      <c r="S7473" s="8"/>
    </row>
    <row r="7474" spans="1:19" x14ac:dyDescent="0.2">
      <c r="A7474">
        <v>7469</v>
      </c>
      <c r="B7474" s="8">
        <f>'EstExp 12-20'!E397</f>
        <v>0</v>
      </c>
      <c r="C7474" s="600">
        <f t="shared" si="211"/>
        <v>7469</v>
      </c>
      <c r="D7474" s="3" t="s">
        <v>786</v>
      </c>
      <c r="E7474" s="2" t="b">
        <f t="shared" ca="1" si="210"/>
        <v>1</v>
      </c>
      <c r="F7474" s="2" cm="1">
        <f t="array" aca="1" ref="F7474" ca="1">IF(G7474&lt;&gt;"",INDIRECT("'"&amp;G7474&amp;"'!"&amp;H7474),"")</f>
        <v>0</v>
      </c>
      <c r="G7474" s="1533" t="s">
        <v>6772</v>
      </c>
      <c r="H7474" s="2" t="s">
        <v>6373</v>
      </c>
      <c r="S7474" s="8"/>
    </row>
    <row r="7475" spans="1:19" x14ac:dyDescent="0.2">
      <c r="A7475">
        <v>7470</v>
      </c>
      <c r="B7475" s="8">
        <f>'EstExp 12-20'!E412</f>
        <v>0</v>
      </c>
      <c r="C7475" s="600">
        <f t="shared" si="211"/>
        <v>7470</v>
      </c>
      <c r="D7475" s="3" t="s">
        <v>786</v>
      </c>
      <c r="E7475" s="2" t="b">
        <f t="shared" ca="1" si="210"/>
        <v>1</v>
      </c>
      <c r="F7475" s="2" cm="1">
        <f t="array" aca="1" ref="F7475" ca="1">IF(G7475&lt;&gt;"",INDIRECT("'"&amp;G7475&amp;"'!"&amp;H7475),"")</f>
        <v>0</v>
      </c>
      <c r="G7475" s="1533" t="s">
        <v>6772</v>
      </c>
      <c r="H7475" s="2" t="s">
        <v>6374</v>
      </c>
      <c r="S7475" s="8"/>
    </row>
    <row r="7476" spans="1:19" x14ac:dyDescent="0.2">
      <c r="A7476">
        <v>7471</v>
      </c>
      <c r="B7476" s="8">
        <f>'EstExp 12-20'!E413</f>
        <v>0</v>
      </c>
      <c r="C7476" s="600">
        <f t="shared" si="211"/>
        <v>7471</v>
      </c>
      <c r="D7476" s="3" t="s">
        <v>786</v>
      </c>
      <c r="E7476" s="2" t="b">
        <f t="shared" ca="1" si="210"/>
        <v>1</v>
      </c>
      <c r="F7476" s="2" cm="1">
        <f t="array" aca="1" ref="F7476" ca="1">IF(G7476&lt;&gt;"",INDIRECT("'"&amp;G7476&amp;"'!"&amp;H7476),"")</f>
        <v>0</v>
      </c>
      <c r="G7476" s="1533" t="s">
        <v>6772</v>
      </c>
      <c r="H7476" s="2" t="s">
        <v>6375</v>
      </c>
      <c r="S7476" s="8"/>
    </row>
    <row r="7477" spans="1:19" x14ac:dyDescent="0.2">
      <c r="A7477">
        <v>7472</v>
      </c>
      <c r="B7477" s="8">
        <f>'EstExp 12-20'!E414</f>
        <v>0</v>
      </c>
      <c r="C7477" s="600">
        <f t="shared" si="211"/>
        <v>7472</v>
      </c>
      <c r="D7477" s="3" t="s">
        <v>786</v>
      </c>
      <c r="E7477" s="2" t="b">
        <f t="shared" ca="1" si="210"/>
        <v>1</v>
      </c>
      <c r="F7477" s="2" cm="1">
        <f t="array" aca="1" ref="F7477" ca="1">IF(G7477&lt;&gt;"",INDIRECT("'"&amp;G7477&amp;"'!"&amp;H7477),"")</f>
        <v>0</v>
      </c>
      <c r="G7477" s="1533" t="s">
        <v>6772</v>
      </c>
      <c r="H7477" s="2" t="s">
        <v>6376</v>
      </c>
      <c r="S7477" s="8"/>
    </row>
    <row r="7478" spans="1:19" x14ac:dyDescent="0.2">
      <c r="A7478">
        <v>7473</v>
      </c>
      <c r="B7478" s="8">
        <f>'EstExp 12-20'!E415</f>
        <v>0</v>
      </c>
      <c r="C7478" s="600">
        <f t="shared" si="211"/>
        <v>7473</v>
      </c>
      <c r="D7478" s="3" t="s">
        <v>786</v>
      </c>
      <c r="E7478" s="2" t="b">
        <f t="shared" ca="1" si="210"/>
        <v>1</v>
      </c>
      <c r="F7478" s="2" cm="1">
        <f t="array" aca="1" ref="F7478" ca="1">IF(G7478&lt;&gt;"",INDIRECT("'"&amp;G7478&amp;"'!"&amp;H7478),"")</f>
        <v>0</v>
      </c>
      <c r="G7478" s="1533" t="s">
        <v>6772</v>
      </c>
      <c r="H7478" s="2" t="s">
        <v>6377</v>
      </c>
      <c r="S7478" s="8"/>
    </row>
    <row r="7479" spans="1:19" x14ac:dyDescent="0.2">
      <c r="A7479">
        <v>7474</v>
      </c>
      <c r="B7479" s="8">
        <f>'EstExp 12-20'!F316</f>
        <v>0</v>
      </c>
      <c r="C7479" s="600">
        <f t="shared" si="211"/>
        <v>7474</v>
      </c>
      <c r="D7479" s="3" t="s">
        <v>786</v>
      </c>
      <c r="E7479" s="2" t="b">
        <f t="shared" ca="1" si="210"/>
        <v>1</v>
      </c>
      <c r="F7479" s="2" cm="1">
        <f t="array" aca="1" ref="F7479" ca="1">IF(G7479&lt;&gt;"",INDIRECT("'"&amp;G7479&amp;"'!"&amp;H7479),"")</f>
        <v>0</v>
      </c>
      <c r="G7479" s="1533" t="s">
        <v>6772</v>
      </c>
      <c r="H7479" s="2" t="s">
        <v>6378</v>
      </c>
      <c r="S7479" s="8"/>
    </row>
    <row r="7480" spans="1:19" x14ac:dyDescent="0.2">
      <c r="A7480">
        <v>7475</v>
      </c>
      <c r="B7480" s="8">
        <f>'EstExp 12-20'!F318</f>
        <v>0</v>
      </c>
      <c r="C7480" s="600">
        <f t="shared" si="211"/>
        <v>7475</v>
      </c>
      <c r="D7480" s="3" t="s">
        <v>786</v>
      </c>
      <c r="E7480" s="2" t="b">
        <f t="shared" ca="1" si="210"/>
        <v>1</v>
      </c>
      <c r="F7480" s="2" cm="1">
        <f t="array" aca="1" ref="F7480" ca="1">IF(G7480&lt;&gt;"",INDIRECT("'"&amp;G7480&amp;"'!"&amp;H7480),"")</f>
        <v>0</v>
      </c>
      <c r="G7480" s="1533" t="s">
        <v>6772</v>
      </c>
      <c r="H7480" s="2" t="s">
        <v>6379</v>
      </c>
      <c r="S7480" s="8"/>
    </row>
    <row r="7481" spans="1:19" x14ac:dyDescent="0.2">
      <c r="A7481">
        <v>7476</v>
      </c>
      <c r="B7481" s="8">
        <f>'EstExp 12-20'!F319</f>
        <v>0</v>
      </c>
      <c r="C7481" s="600">
        <f t="shared" si="211"/>
        <v>7476</v>
      </c>
      <c r="D7481" s="3" t="s">
        <v>786</v>
      </c>
      <c r="E7481" s="2" t="b">
        <f t="shared" ca="1" si="210"/>
        <v>1</v>
      </c>
      <c r="F7481" s="2" cm="1">
        <f t="array" aca="1" ref="F7481" ca="1">IF(G7481&lt;&gt;"",INDIRECT("'"&amp;G7481&amp;"'!"&amp;H7481),"")</f>
        <v>0</v>
      </c>
      <c r="G7481" s="1533" t="s">
        <v>6772</v>
      </c>
      <c r="H7481" s="2" t="s">
        <v>6380</v>
      </c>
      <c r="S7481" s="8"/>
    </row>
    <row r="7482" spans="1:19" x14ac:dyDescent="0.2">
      <c r="A7482">
        <v>7477</v>
      </c>
      <c r="B7482" s="8">
        <f>'EstExp 12-20'!F320</f>
        <v>0</v>
      </c>
      <c r="C7482" s="600">
        <f t="shared" si="211"/>
        <v>7477</v>
      </c>
      <c r="D7482" s="3" t="s">
        <v>786</v>
      </c>
      <c r="E7482" s="2" t="b">
        <f t="shared" ca="1" si="210"/>
        <v>1</v>
      </c>
      <c r="F7482" s="2" cm="1">
        <f t="array" aca="1" ref="F7482" ca="1">IF(G7482&lt;&gt;"",INDIRECT("'"&amp;G7482&amp;"'!"&amp;H7482),"")</f>
        <v>0</v>
      </c>
      <c r="G7482" s="1533" t="s">
        <v>6772</v>
      </c>
      <c r="H7482" s="2" t="s">
        <v>6381</v>
      </c>
      <c r="S7482" s="8"/>
    </row>
    <row r="7483" spans="1:19" x14ac:dyDescent="0.2">
      <c r="A7483">
        <v>7478</v>
      </c>
      <c r="B7483" s="8">
        <f>'EstExp 12-20'!F321</f>
        <v>0</v>
      </c>
      <c r="C7483" s="600">
        <f t="shared" si="211"/>
        <v>7478</v>
      </c>
      <c r="D7483" s="3" t="s">
        <v>786</v>
      </c>
      <c r="E7483" s="2" t="b">
        <f t="shared" ca="1" si="210"/>
        <v>1</v>
      </c>
      <c r="F7483" s="2" cm="1">
        <f t="array" aca="1" ref="F7483" ca="1">IF(G7483&lt;&gt;"",INDIRECT("'"&amp;G7483&amp;"'!"&amp;H7483),"")</f>
        <v>0</v>
      </c>
      <c r="G7483" s="1533" t="s">
        <v>6772</v>
      </c>
      <c r="H7483" s="2" t="s">
        <v>6382</v>
      </c>
      <c r="S7483" s="8"/>
    </row>
    <row r="7484" spans="1:19" x14ac:dyDescent="0.2">
      <c r="A7484">
        <v>7479</v>
      </c>
      <c r="B7484" s="8">
        <f>'EstExp 12-20'!F322</f>
        <v>0</v>
      </c>
      <c r="C7484" s="600">
        <f t="shared" si="211"/>
        <v>7479</v>
      </c>
      <c r="D7484" s="3" t="s">
        <v>786</v>
      </c>
      <c r="E7484" s="2" t="b">
        <f t="shared" ca="1" si="210"/>
        <v>1</v>
      </c>
      <c r="F7484" s="2" cm="1">
        <f t="array" aca="1" ref="F7484" ca="1">IF(G7484&lt;&gt;"",INDIRECT("'"&amp;G7484&amp;"'!"&amp;H7484),"")</f>
        <v>0</v>
      </c>
      <c r="G7484" s="1533" t="s">
        <v>6772</v>
      </c>
      <c r="H7484" s="2" t="s">
        <v>6383</v>
      </c>
      <c r="S7484" s="8"/>
    </row>
    <row r="7485" spans="1:19" x14ac:dyDescent="0.2">
      <c r="A7485">
        <v>7480</v>
      </c>
      <c r="B7485" s="8">
        <f>'EstExp 12-20'!F323</f>
        <v>0</v>
      </c>
      <c r="C7485" s="600">
        <f t="shared" si="211"/>
        <v>7480</v>
      </c>
      <c r="D7485" s="3" t="s">
        <v>786</v>
      </c>
      <c r="E7485" s="2" t="b">
        <f t="shared" ca="1" si="210"/>
        <v>1</v>
      </c>
      <c r="F7485" s="2" cm="1">
        <f t="array" aca="1" ref="F7485" ca="1">IF(G7485&lt;&gt;"",INDIRECT("'"&amp;G7485&amp;"'!"&amp;H7485),"")</f>
        <v>0</v>
      </c>
      <c r="G7485" s="1533" t="s">
        <v>6772</v>
      </c>
      <c r="H7485" s="2" t="s">
        <v>6384</v>
      </c>
      <c r="S7485" s="8"/>
    </row>
    <row r="7486" spans="1:19" x14ac:dyDescent="0.2">
      <c r="A7486">
        <v>7481</v>
      </c>
      <c r="B7486" s="8">
        <f>'EstExp 12-20'!F324</f>
        <v>0</v>
      </c>
      <c r="C7486" s="600">
        <f t="shared" si="211"/>
        <v>7481</v>
      </c>
      <c r="D7486" s="3" t="s">
        <v>786</v>
      </c>
      <c r="E7486" s="2" t="b">
        <f t="shared" ca="1" si="210"/>
        <v>1</v>
      </c>
      <c r="F7486" s="2" cm="1">
        <f t="array" aca="1" ref="F7486" ca="1">IF(G7486&lt;&gt;"",INDIRECT("'"&amp;G7486&amp;"'!"&amp;H7486),"")</f>
        <v>0</v>
      </c>
      <c r="G7486" s="1533" t="s">
        <v>6772</v>
      </c>
      <c r="H7486" s="2" t="s">
        <v>6385</v>
      </c>
      <c r="S7486" s="8"/>
    </row>
    <row r="7487" spans="1:19" x14ac:dyDescent="0.2">
      <c r="A7487">
        <v>7482</v>
      </c>
      <c r="B7487" s="8">
        <f>'EstExp 12-20'!F325</f>
        <v>0</v>
      </c>
      <c r="C7487" s="600">
        <f t="shared" si="211"/>
        <v>7482</v>
      </c>
      <c r="D7487" s="3" t="s">
        <v>786</v>
      </c>
      <c r="E7487" s="2" t="b">
        <f t="shared" ca="1" si="210"/>
        <v>1</v>
      </c>
      <c r="F7487" s="2" cm="1">
        <f t="array" aca="1" ref="F7487" ca="1">IF(G7487&lt;&gt;"",INDIRECT("'"&amp;G7487&amp;"'!"&amp;H7487),"")</f>
        <v>0</v>
      </c>
      <c r="G7487" s="1533" t="s">
        <v>6772</v>
      </c>
      <c r="H7487" s="2" t="s">
        <v>6386</v>
      </c>
      <c r="S7487" s="8"/>
    </row>
    <row r="7488" spans="1:19" x14ac:dyDescent="0.2">
      <c r="A7488">
        <v>7483</v>
      </c>
      <c r="B7488" s="8">
        <f>'EstExp 12-20'!F326</f>
        <v>0</v>
      </c>
      <c r="C7488" s="600">
        <f t="shared" si="211"/>
        <v>7483</v>
      </c>
      <c r="D7488" s="3" t="s">
        <v>786</v>
      </c>
      <c r="E7488" s="2" t="b">
        <f t="shared" ca="1" si="210"/>
        <v>1</v>
      </c>
      <c r="F7488" s="2" cm="1">
        <f t="array" aca="1" ref="F7488" ca="1">IF(G7488&lt;&gt;"",INDIRECT("'"&amp;G7488&amp;"'!"&amp;H7488),"")</f>
        <v>0</v>
      </c>
      <c r="G7488" s="1533" t="s">
        <v>6772</v>
      </c>
      <c r="H7488" s="2" t="s">
        <v>6387</v>
      </c>
      <c r="S7488" s="8"/>
    </row>
    <row r="7489" spans="1:19" x14ac:dyDescent="0.2">
      <c r="A7489">
        <v>7484</v>
      </c>
      <c r="B7489" s="8">
        <f>'EstExp 12-20'!F327</f>
        <v>0</v>
      </c>
      <c r="C7489" s="600">
        <f t="shared" si="211"/>
        <v>7484</v>
      </c>
      <c r="D7489" s="3" t="s">
        <v>786</v>
      </c>
      <c r="E7489" s="2" t="b">
        <f t="shared" ca="1" si="210"/>
        <v>1</v>
      </c>
      <c r="F7489" s="2" cm="1">
        <f t="array" aca="1" ref="F7489" ca="1">IF(G7489&lt;&gt;"",INDIRECT("'"&amp;G7489&amp;"'!"&amp;H7489),"")</f>
        <v>0</v>
      </c>
      <c r="G7489" s="1533" t="s">
        <v>6772</v>
      </c>
      <c r="H7489" s="2" t="s">
        <v>6388</v>
      </c>
      <c r="S7489" s="8"/>
    </row>
    <row r="7490" spans="1:19" x14ac:dyDescent="0.2">
      <c r="A7490">
        <v>7485</v>
      </c>
      <c r="B7490" s="8">
        <f>'EstExp 12-20'!F328</f>
        <v>0</v>
      </c>
      <c r="C7490" s="600">
        <f t="shared" si="211"/>
        <v>7485</v>
      </c>
      <c r="D7490" s="3" t="s">
        <v>786</v>
      </c>
      <c r="E7490" s="2" t="b">
        <f t="shared" ref="E7490:E7553" ca="1" si="212">F7490=B7490</f>
        <v>1</v>
      </c>
      <c r="F7490" s="2" cm="1">
        <f t="array" aca="1" ref="F7490" ca="1">IF(G7490&lt;&gt;"",INDIRECT("'"&amp;G7490&amp;"'!"&amp;H7490),"")</f>
        <v>0</v>
      </c>
      <c r="G7490" s="1533" t="s">
        <v>6772</v>
      </c>
      <c r="H7490" s="2" t="s">
        <v>6389</v>
      </c>
      <c r="S7490" s="8"/>
    </row>
    <row r="7491" spans="1:19" x14ac:dyDescent="0.2">
      <c r="A7491">
        <v>7486</v>
      </c>
      <c r="B7491" s="8">
        <f>'EstExp 12-20'!F329</f>
        <v>0</v>
      </c>
      <c r="C7491" s="600">
        <f t="shared" si="211"/>
        <v>7486</v>
      </c>
      <c r="D7491" s="3" t="s">
        <v>786</v>
      </c>
      <c r="E7491" s="2" t="b">
        <f t="shared" ca="1" si="212"/>
        <v>1</v>
      </c>
      <c r="F7491" s="2" cm="1">
        <f t="array" aca="1" ref="F7491" ca="1">IF(G7491&lt;&gt;"",INDIRECT("'"&amp;G7491&amp;"'!"&amp;H7491),"")</f>
        <v>0</v>
      </c>
      <c r="G7491" s="1533" t="s">
        <v>6772</v>
      </c>
      <c r="H7491" s="2" t="s">
        <v>6390</v>
      </c>
      <c r="S7491" s="8"/>
    </row>
    <row r="7492" spans="1:19" x14ac:dyDescent="0.2">
      <c r="A7492">
        <v>7487</v>
      </c>
      <c r="B7492" s="8">
        <f>'EstExp 12-20'!F330</f>
        <v>0</v>
      </c>
      <c r="C7492" s="600">
        <f t="shared" ref="C7492:C7555" si="213">A7492-B7492</f>
        <v>7487</v>
      </c>
      <c r="D7492" s="3" t="s">
        <v>786</v>
      </c>
      <c r="E7492" s="2" t="b">
        <f t="shared" ca="1" si="212"/>
        <v>1</v>
      </c>
      <c r="F7492" s="2" cm="1">
        <f t="array" aca="1" ref="F7492" ca="1">IF(G7492&lt;&gt;"",INDIRECT("'"&amp;G7492&amp;"'!"&amp;H7492),"")</f>
        <v>0</v>
      </c>
      <c r="G7492" s="1533" t="s">
        <v>6772</v>
      </c>
      <c r="H7492" s="2" t="s">
        <v>6391</v>
      </c>
      <c r="S7492" s="8"/>
    </row>
    <row r="7493" spans="1:19" x14ac:dyDescent="0.2">
      <c r="A7493">
        <v>7488</v>
      </c>
      <c r="B7493" s="8">
        <f>'EstExp 12-20'!F344</f>
        <v>0</v>
      </c>
      <c r="C7493" s="600">
        <f t="shared" si="213"/>
        <v>7488</v>
      </c>
      <c r="D7493" s="3" t="s">
        <v>786</v>
      </c>
      <c r="E7493" s="2" t="b">
        <f t="shared" ca="1" si="212"/>
        <v>1</v>
      </c>
      <c r="F7493" s="2" cm="1">
        <f t="array" aca="1" ref="F7493" ca="1">IF(G7493&lt;&gt;"",INDIRECT("'"&amp;G7493&amp;"'!"&amp;H7493),"")</f>
        <v>0</v>
      </c>
      <c r="G7493" s="1533" t="s">
        <v>6772</v>
      </c>
      <c r="H7493" s="2" t="s">
        <v>6392</v>
      </c>
      <c r="S7493" s="8"/>
    </row>
    <row r="7494" spans="1:19" x14ac:dyDescent="0.2">
      <c r="A7494">
        <v>7489</v>
      </c>
      <c r="B7494" s="8">
        <f>'EstExp 12-20'!F347</f>
        <v>0</v>
      </c>
      <c r="C7494" s="600">
        <f t="shared" si="213"/>
        <v>7489</v>
      </c>
      <c r="D7494" s="3" t="s">
        <v>786</v>
      </c>
      <c r="E7494" s="2" t="b">
        <f t="shared" ca="1" si="212"/>
        <v>1</v>
      </c>
      <c r="F7494" s="2" cm="1">
        <f t="array" aca="1" ref="F7494" ca="1">IF(G7494&lt;&gt;"",INDIRECT("'"&amp;G7494&amp;"'!"&amp;H7494),"")</f>
        <v>0</v>
      </c>
      <c r="G7494" s="1533" t="s">
        <v>6772</v>
      </c>
      <c r="H7494" s="2" t="s">
        <v>6393</v>
      </c>
      <c r="S7494" s="8"/>
    </row>
    <row r="7495" spans="1:19" x14ac:dyDescent="0.2">
      <c r="A7495">
        <v>7490</v>
      </c>
      <c r="B7495" s="8">
        <f>'EstExp 12-20'!F348</f>
        <v>0</v>
      </c>
      <c r="C7495" s="600">
        <f t="shared" si="213"/>
        <v>7490</v>
      </c>
      <c r="D7495" s="3" t="s">
        <v>786</v>
      </c>
      <c r="E7495" s="2" t="b">
        <f t="shared" ca="1" si="212"/>
        <v>1</v>
      </c>
      <c r="F7495" s="2" cm="1">
        <f t="array" aca="1" ref="F7495" ca="1">IF(G7495&lt;&gt;"",INDIRECT("'"&amp;G7495&amp;"'!"&amp;H7495),"")</f>
        <v>0</v>
      </c>
      <c r="G7495" s="1533" t="s">
        <v>6772</v>
      </c>
      <c r="H7495" s="2" t="s">
        <v>6394</v>
      </c>
      <c r="S7495" s="8"/>
    </row>
    <row r="7496" spans="1:19" x14ac:dyDescent="0.2">
      <c r="A7496">
        <v>7491</v>
      </c>
      <c r="B7496" s="8">
        <f>'EstExp 12-20'!F349</f>
        <v>0</v>
      </c>
      <c r="C7496" s="600">
        <f t="shared" si="213"/>
        <v>7491</v>
      </c>
      <c r="D7496" s="3" t="s">
        <v>786</v>
      </c>
      <c r="E7496" s="2" t="b">
        <f t="shared" ca="1" si="212"/>
        <v>1</v>
      </c>
      <c r="F7496" s="2" cm="1">
        <f t="array" aca="1" ref="F7496" ca="1">IF(G7496&lt;&gt;"",INDIRECT("'"&amp;G7496&amp;"'!"&amp;H7496),"")</f>
        <v>0</v>
      </c>
      <c r="G7496" s="1533" t="s">
        <v>6772</v>
      </c>
      <c r="H7496" s="2" t="s">
        <v>6395</v>
      </c>
      <c r="S7496" s="8"/>
    </row>
    <row r="7497" spans="1:19" x14ac:dyDescent="0.2">
      <c r="A7497">
        <v>7492</v>
      </c>
      <c r="B7497" s="8">
        <f>'EstExp 12-20'!F350</f>
        <v>0</v>
      </c>
      <c r="C7497" s="600">
        <f t="shared" si="213"/>
        <v>7492</v>
      </c>
      <c r="D7497" s="3" t="s">
        <v>786</v>
      </c>
      <c r="E7497" s="2" t="b">
        <f t="shared" ca="1" si="212"/>
        <v>1</v>
      </c>
      <c r="F7497" s="2" cm="1">
        <f t="array" aca="1" ref="F7497" ca="1">IF(G7497&lt;&gt;"",INDIRECT("'"&amp;G7497&amp;"'!"&amp;H7497),"")</f>
        <v>0</v>
      </c>
      <c r="G7497" s="1533" t="s">
        <v>6772</v>
      </c>
      <c r="H7497" s="2" t="s">
        <v>6396</v>
      </c>
      <c r="S7497" s="8"/>
    </row>
    <row r="7498" spans="1:19" x14ac:dyDescent="0.2">
      <c r="A7498">
        <v>7493</v>
      </c>
      <c r="B7498" s="8">
        <f>'EstExp 12-20'!F351</f>
        <v>0</v>
      </c>
      <c r="C7498" s="600">
        <f t="shared" si="213"/>
        <v>7493</v>
      </c>
      <c r="D7498" s="3" t="s">
        <v>786</v>
      </c>
      <c r="E7498" s="2" t="b">
        <f t="shared" ca="1" si="212"/>
        <v>1</v>
      </c>
      <c r="F7498" s="2" cm="1">
        <f t="array" aca="1" ref="F7498" ca="1">IF(G7498&lt;&gt;"",INDIRECT("'"&amp;G7498&amp;"'!"&amp;H7498),"")</f>
        <v>0</v>
      </c>
      <c r="G7498" s="1533" t="s">
        <v>6772</v>
      </c>
      <c r="H7498" s="2" t="s">
        <v>6397</v>
      </c>
      <c r="S7498" s="8"/>
    </row>
    <row r="7499" spans="1:19" x14ac:dyDescent="0.2">
      <c r="A7499">
        <v>7494</v>
      </c>
      <c r="B7499" s="8">
        <f>'EstExp 12-20'!F352</f>
        <v>0</v>
      </c>
      <c r="C7499" s="600">
        <f t="shared" si="213"/>
        <v>7494</v>
      </c>
      <c r="D7499" s="3" t="s">
        <v>786</v>
      </c>
      <c r="E7499" s="2" t="b">
        <f t="shared" ca="1" si="212"/>
        <v>1</v>
      </c>
      <c r="F7499" s="2" cm="1">
        <f t="array" aca="1" ref="F7499" ca="1">IF(G7499&lt;&gt;"",INDIRECT("'"&amp;G7499&amp;"'!"&amp;H7499),"")</f>
        <v>0</v>
      </c>
      <c r="G7499" s="1533" t="s">
        <v>6772</v>
      </c>
      <c r="H7499" s="2" t="s">
        <v>6398</v>
      </c>
      <c r="S7499" s="8"/>
    </row>
    <row r="7500" spans="1:19" x14ac:dyDescent="0.2">
      <c r="A7500">
        <v>7495</v>
      </c>
      <c r="B7500" s="8">
        <f>'EstExp 12-20'!F353</f>
        <v>0</v>
      </c>
      <c r="C7500" s="600">
        <f t="shared" si="213"/>
        <v>7495</v>
      </c>
      <c r="D7500" s="3" t="s">
        <v>786</v>
      </c>
      <c r="E7500" s="2" t="b">
        <f t="shared" ca="1" si="212"/>
        <v>1</v>
      </c>
      <c r="F7500" s="2" cm="1">
        <f t="array" aca="1" ref="F7500" ca="1">IF(G7500&lt;&gt;"",INDIRECT("'"&amp;G7500&amp;"'!"&amp;H7500),"")</f>
        <v>0</v>
      </c>
      <c r="G7500" s="1533" t="s">
        <v>6772</v>
      </c>
      <c r="H7500" s="2" t="s">
        <v>6399</v>
      </c>
      <c r="S7500" s="8"/>
    </row>
    <row r="7501" spans="1:19" x14ac:dyDescent="0.2">
      <c r="A7501">
        <v>7496</v>
      </c>
      <c r="B7501" s="8">
        <f>'EstExp 12-20'!F355</f>
        <v>0</v>
      </c>
      <c r="C7501" s="600">
        <f t="shared" si="213"/>
        <v>7496</v>
      </c>
      <c r="D7501" s="3" t="s">
        <v>786</v>
      </c>
      <c r="E7501" s="2" t="b">
        <f t="shared" ca="1" si="212"/>
        <v>1</v>
      </c>
      <c r="F7501" s="2" cm="1">
        <f t="array" aca="1" ref="F7501" ca="1">IF(G7501&lt;&gt;"",INDIRECT("'"&amp;G7501&amp;"'!"&amp;H7501),"")</f>
        <v>0</v>
      </c>
      <c r="G7501" s="1533" t="s">
        <v>6772</v>
      </c>
      <c r="H7501" s="2" t="s">
        <v>6400</v>
      </c>
      <c r="S7501" s="8"/>
    </row>
    <row r="7502" spans="1:19" x14ac:dyDescent="0.2">
      <c r="A7502">
        <v>7497</v>
      </c>
      <c r="B7502" s="8">
        <f>'EstExp 12-20'!F356</f>
        <v>0</v>
      </c>
      <c r="C7502" s="600">
        <f t="shared" si="213"/>
        <v>7497</v>
      </c>
      <c r="D7502" s="3" t="s">
        <v>786</v>
      </c>
      <c r="E7502" s="2" t="b">
        <f t="shared" ca="1" si="212"/>
        <v>1</v>
      </c>
      <c r="F7502" s="2" cm="1">
        <f t="array" aca="1" ref="F7502" ca="1">IF(G7502&lt;&gt;"",INDIRECT("'"&amp;G7502&amp;"'!"&amp;H7502),"")</f>
        <v>0</v>
      </c>
      <c r="G7502" s="1533" t="s">
        <v>6772</v>
      </c>
      <c r="H7502" s="2" t="s">
        <v>6401</v>
      </c>
      <c r="S7502" s="8"/>
    </row>
    <row r="7503" spans="1:19" x14ac:dyDescent="0.2">
      <c r="A7503">
        <v>7498</v>
      </c>
      <c r="B7503" s="8">
        <f>'EstExp 12-20'!F357</f>
        <v>0</v>
      </c>
      <c r="C7503" s="600">
        <f t="shared" si="213"/>
        <v>7498</v>
      </c>
      <c r="D7503" s="3" t="s">
        <v>786</v>
      </c>
      <c r="E7503" s="2" t="b">
        <f t="shared" ca="1" si="212"/>
        <v>1</v>
      </c>
      <c r="F7503" s="2" cm="1">
        <f t="array" aca="1" ref="F7503" ca="1">IF(G7503&lt;&gt;"",INDIRECT("'"&amp;G7503&amp;"'!"&amp;H7503),"")</f>
        <v>0</v>
      </c>
      <c r="G7503" s="1533" t="s">
        <v>6772</v>
      </c>
      <c r="H7503" s="2" t="s">
        <v>6402</v>
      </c>
      <c r="S7503" s="8"/>
    </row>
    <row r="7504" spans="1:19" x14ac:dyDescent="0.2">
      <c r="A7504">
        <v>7499</v>
      </c>
      <c r="B7504" s="8">
        <f>'EstExp 12-20'!F358</f>
        <v>0</v>
      </c>
      <c r="C7504" s="600">
        <f t="shared" si="213"/>
        <v>7499</v>
      </c>
      <c r="D7504" s="3" t="s">
        <v>786</v>
      </c>
      <c r="E7504" s="2" t="b">
        <f t="shared" ca="1" si="212"/>
        <v>1</v>
      </c>
      <c r="F7504" s="2" cm="1">
        <f t="array" aca="1" ref="F7504" ca="1">IF(G7504&lt;&gt;"",INDIRECT("'"&amp;G7504&amp;"'!"&amp;H7504),"")</f>
        <v>0</v>
      </c>
      <c r="G7504" s="1533" t="s">
        <v>6772</v>
      </c>
      <c r="H7504" s="2" t="s">
        <v>6403</v>
      </c>
      <c r="S7504" s="8"/>
    </row>
    <row r="7505" spans="1:19" x14ac:dyDescent="0.2">
      <c r="A7505">
        <v>7500</v>
      </c>
      <c r="B7505" s="8">
        <f>'EstExp 12-20'!F360</f>
        <v>0</v>
      </c>
      <c r="C7505" s="600">
        <f t="shared" si="213"/>
        <v>7500</v>
      </c>
      <c r="D7505" s="3" t="s">
        <v>786</v>
      </c>
      <c r="E7505" s="2" t="b">
        <f t="shared" ca="1" si="212"/>
        <v>1</v>
      </c>
      <c r="F7505" s="2" cm="1">
        <f t="array" aca="1" ref="F7505" ca="1">IF(G7505&lt;&gt;"",INDIRECT("'"&amp;G7505&amp;"'!"&amp;H7505),"")</f>
        <v>0</v>
      </c>
      <c r="G7505" s="1533" t="s">
        <v>6772</v>
      </c>
      <c r="H7505" s="2" t="s">
        <v>6404</v>
      </c>
      <c r="S7505" s="8"/>
    </row>
    <row r="7506" spans="1:19" x14ac:dyDescent="0.2">
      <c r="A7506">
        <v>7501</v>
      </c>
      <c r="B7506" s="8">
        <f>'EstExp 12-20'!F361</f>
        <v>0</v>
      </c>
      <c r="C7506" s="600">
        <f t="shared" si="213"/>
        <v>7501</v>
      </c>
      <c r="D7506" s="3" t="s">
        <v>786</v>
      </c>
      <c r="E7506" s="2" t="b">
        <f t="shared" ca="1" si="212"/>
        <v>1</v>
      </c>
      <c r="F7506" s="2" cm="1">
        <f t="array" aca="1" ref="F7506" ca="1">IF(G7506&lt;&gt;"",INDIRECT("'"&amp;G7506&amp;"'!"&amp;H7506),"")</f>
        <v>0</v>
      </c>
      <c r="G7506" s="1533" t="s">
        <v>6772</v>
      </c>
      <c r="H7506" s="2" t="s">
        <v>6405</v>
      </c>
      <c r="S7506" s="8"/>
    </row>
    <row r="7507" spans="1:19" x14ac:dyDescent="0.2">
      <c r="A7507">
        <v>7502</v>
      </c>
      <c r="B7507" s="8">
        <f>'EstExp 12-20'!F362</f>
        <v>0</v>
      </c>
      <c r="C7507" s="600">
        <f t="shared" si="213"/>
        <v>7502</v>
      </c>
      <c r="D7507" s="3" t="s">
        <v>786</v>
      </c>
      <c r="E7507" s="2" t="b">
        <f t="shared" ca="1" si="212"/>
        <v>1</v>
      </c>
      <c r="F7507" s="2" cm="1">
        <f t="array" aca="1" ref="F7507" ca="1">IF(G7507&lt;&gt;"",INDIRECT("'"&amp;G7507&amp;"'!"&amp;H7507),"")</f>
        <v>0</v>
      </c>
      <c r="G7507" s="1533" t="s">
        <v>6772</v>
      </c>
      <c r="H7507" s="2" t="s">
        <v>6406</v>
      </c>
      <c r="S7507" s="8"/>
    </row>
    <row r="7508" spans="1:19" x14ac:dyDescent="0.2">
      <c r="A7508">
        <v>7503</v>
      </c>
      <c r="B7508" s="8">
        <f>'EstExp 12-20'!F367</f>
        <v>0</v>
      </c>
      <c r="C7508" s="600">
        <f t="shared" si="213"/>
        <v>7503</v>
      </c>
      <c r="D7508" s="3" t="s">
        <v>786</v>
      </c>
      <c r="E7508" s="2" t="b">
        <f t="shared" ca="1" si="212"/>
        <v>1</v>
      </c>
      <c r="F7508" s="2" cm="1">
        <f t="array" aca="1" ref="F7508" ca="1">IF(G7508&lt;&gt;"",INDIRECT("'"&amp;G7508&amp;"'!"&amp;H7508),"")</f>
        <v>0</v>
      </c>
      <c r="G7508" s="1533" t="s">
        <v>6772</v>
      </c>
      <c r="H7508" s="2" t="s">
        <v>6407</v>
      </c>
      <c r="S7508" s="8"/>
    </row>
    <row r="7509" spans="1:19" x14ac:dyDescent="0.2">
      <c r="A7509">
        <v>7504</v>
      </c>
      <c r="B7509" s="8">
        <f>'EstExp 12-20'!F368</f>
        <v>0</v>
      </c>
      <c r="C7509" s="600">
        <f t="shared" si="213"/>
        <v>7504</v>
      </c>
      <c r="D7509" s="3" t="s">
        <v>786</v>
      </c>
      <c r="E7509" s="2" t="b">
        <f t="shared" ca="1" si="212"/>
        <v>1</v>
      </c>
      <c r="F7509" s="2" cm="1">
        <f t="array" aca="1" ref="F7509" ca="1">IF(G7509&lt;&gt;"",INDIRECT("'"&amp;G7509&amp;"'!"&amp;H7509),"")</f>
        <v>0</v>
      </c>
      <c r="G7509" s="1533" t="s">
        <v>6772</v>
      </c>
      <c r="H7509" s="2" t="s">
        <v>6408</v>
      </c>
      <c r="S7509" s="8"/>
    </row>
    <row r="7510" spans="1:19" x14ac:dyDescent="0.2">
      <c r="A7510">
        <v>7505</v>
      </c>
      <c r="B7510" s="8">
        <f>'EstExp 12-20'!F369</f>
        <v>0</v>
      </c>
      <c r="C7510" s="600">
        <f t="shared" si="213"/>
        <v>7505</v>
      </c>
      <c r="D7510" s="3" t="s">
        <v>786</v>
      </c>
      <c r="E7510" s="2" t="b">
        <f t="shared" ca="1" si="212"/>
        <v>1</v>
      </c>
      <c r="F7510" s="2" cm="1">
        <f t="array" aca="1" ref="F7510" ca="1">IF(G7510&lt;&gt;"",INDIRECT("'"&amp;G7510&amp;"'!"&amp;H7510),"")</f>
        <v>0</v>
      </c>
      <c r="G7510" s="1533" t="s">
        <v>6772</v>
      </c>
      <c r="H7510" s="2" t="s">
        <v>6409</v>
      </c>
      <c r="S7510" s="8"/>
    </row>
    <row r="7511" spans="1:19" x14ac:dyDescent="0.2">
      <c r="A7511">
        <v>7506</v>
      </c>
      <c r="B7511" s="8">
        <f>'EstExp 12-20'!F371</f>
        <v>0</v>
      </c>
      <c r="C7511" s="600">
        <f t="shared" si="213"/>
        <v>7506</v>
      </c>
      <c r="D7511" s="3" t="s">
        <v>786</v>
      </c>
      <c r="E7511" s="2" t="b">
        <f t="shared" ca="1" si="212"/>
        <v>1</v>
      </c>
      <c r="F7511" s="2" cm="1">
        <f t="array" aca="1" ref="F7511" ca="1">IF(G7511&lt;&gt;"",INDIRECT("'"&amp;G7511&amp;"'!"&amp;H7511),"")</f>
        <v>0</v>
      </c>
      <c r="G7511" s="1533" t="s">
        <v>6772</v>
      </c>
      <c r="H7511" s="2" t="s">
        <v>6410</v>
      </c>
      <c r="S7511" s="8"/>
    </row>
    <row r="7512" spans="1:19" x14ac:dyDescent="0.2">
      <c r="A7512">
        <v>7507</v>
      </c>
      <c r="B7512" s="8">
        <f>'EstExp 12-20'!F372</f>
        <v>0</v>
      </c>
      <c r="C7512" s="600">
        <f t="shared" si="213"/>
        <v>7507</v>
      </c>
      <c r="D7512" s="3" t="s">
        <v>786</v>
      </c>
      <c r="E7512" s="2" t="b">
        <f t="shared" ca="1" si="212"/>
        <v>1</v>
      </c>
      <c r="F7512" s="2" cm="1">
        <f t="array" aca="1" ref="F7512" ca="1">IF(G7512&lt;&gt;"",INDIRECT("'"&amp;G7512&amp;"'!"&amp;H7512),"")</f>
        <v>0</v>
      </c>
      <c r="G7512" s="1533" t="s">
        <v>6772</v>
      </c>
      <c r="H7512" s="2" t="s">
        <v>6411</v>
      </c>
      <c r="S7512" s="8"/>
    </row>
    <row r="7513" spans="1:19" x14ac:dyDescent="0.2">
      <c r="A7513">
        <v>7508</v>
      </c>
      <c r="B7513" s="8">
        <f>'EstExp 12-20'!F374</f>
        <v>0</v>
      </c>
      <c r="C7513" s="600">
        <f t="shared" si="213"/>
        <v>7508</v>
      </c>
      <c r="D7513" s="3" t="s">
        <v>786</v>
      </c>
      <c r="E7513" s="2" t="b">
        <f t="shared" ca="1" si="212"/>
        <v>1</v>
      </c>
      <c r="F7513" s="2" cm="1">
        <f t="array" aca="1" ref="F7513" ca="1">IF(G7513&lt;&gt;"",INDIRECT("'"&amp;G7513&amp;"'!"&amp;H7513),"")</f>
        <v>0</v>
      </c>
      <c r="G7513" s="1533" t="s">
        <v>6772</v>
      </c>
      <c r="H7513" s="2" t="s">
        <v>6412</v>
      </c>
      <c r="S7513" s="8"/>
    </row>
    <row r="7514" spans="1:19" x14ac:dyDescent="0.2">
      <c r="A7514">
        <v>7509</v>
      </c>
      <c r="B7514" s="8">
        <f>'EstExp 12-20'!F375</f>
        <v>0</v>
      </c>
      <c r="C7514" s="600">
        <f t="shared" si="213"/>
        <v>7509</v>
      </c>
      <c r="D7514" s="3" t="s">
        <v>786</v>
      </c>
      <c r="E7514" s="2" t="b">
        <f t="shared" ca="1" si="212"/>
        <v>1</v>
      </c>
      <c r="F7514" s="2" cm="1">
        <f t="array" aca="1" ref="F7514" ca="1">IF(G7514&lt;&gt;"",INDIRECT("'"&amp;G7514&amp;"'!"&amp;H7514),"")</f>
        <v>0</v>
      </c>
      <c r="G7514" s="1533" t="s">
        <v>6772</v>
      </c>
      <c r="H7514" s="2" t="s">
        <v>6413</v>
      </c>
      <c r="S7514" s="8"/>
    </row>
    <row r="7515" spans="1:19" x14ac:dyDescent="0.2">
      <c r="A7515">
        <v>7510</v>
      </c>
      <c r="B7515" s="8">
        <f>'EstExp 12-20'!F376</f>
        <v>0</v>
      </c>
      <c r="C7515" s="600">
        <f t="shared" si="213"/>
        <v>7510</v>
      </c>
      <c r="D7515" s="3" t="s">
        <v>786</v>
      </c>
      <c r="E7515" s="2" t="b">
        <f t="shared" ca="1" si="212"/>
        <v>1</v>
      </c>
      <c r="F7515" s="2" cm="1">
        <f t="array" aca="1" ref="F7515" ca="1">IF(G7515&lt;&gt;"",INDIRECT("'"&amp;G7515&amp;"'!"&amp;H7515),"")</f>
        <v>0</v>
      </c>
      <c r="G7515" s="1533" t="s">
        <v>6772</v>
      </c>
      <c r="H7515" s="2" t="s">
        <v>6414</v>
      </c>
      <c r="S7515" s="8"/>
    </row>
    <row r="7516" spans="1:19" x14ac:dyDescent="0.2">
      <c r="A7516">
        <v>7511</v>
      </c>
      <c r="B7516" s="8">
        <f>'EstExp 12-20'!F377</f>
        <v>0</v>
      </c>
      <c r="C7516" s="600">
        <f t="shared" si="213"/>
        <v>7511</v>
      </c>
      <c r="D7516" s="3" t="s">
        <v>786</v>
      </c>
      <c r="E7516" s="2" t="b">
        <f t="shared" ca="1" si="212"/>
        <v>1</v>
      </c>
      <c r="F7516" s="2" cm="1">
        <f t="array" aca="1" ref="F7516" ca="1">IF(G7516&lt;&gt;"",INDIRECT("'"&amp;G7516&amp;"'!"&amp;H7516),"")</f>
        <v>0</v>
      </c>
      <c r="G7516" s="1533" t="s">
        <v>6772</v>
      </c>
      <c r="H7516" s="2" t="s">
        <v>6415</v>
      </c>
      <c r="S7516" s="8"/>
    </row>
    <row r="7517" spans="1:19" x14ac:dyDescent="0.2">
      <c r="A7517">
        <v>7512</v>
      </c>
      <c r="B7517" s="8">
        <f>'EstExp 12-20'!F378</f>
        <v>0</v>
      </c>
      <c r="C7517" s="600">
        <f t="shared" si="213"/>
        <v>7512</v>
      </c>
      <c r="D7517" s="3" t="s">
        <v>786</v>
      </c>
      <c r="E7517" s="2" t="b">
        <f t="shared" ca="1" si="212"/>
        <v>1</v>
      </c>
      <c r="F7517" s="2" cm="1">
        <f t="array" aca="1" ref="F7517" ca="1">IF(G7517&lt;&gt;"",INDIRECT("'"&amp;G7517&amp;"'!"&amp;H7517),"")</f>
        <v>0</v>
      </c>
      <c r="G7517" s="1533" t="s">
        <v>6772</v>
      </c>
      <c r="H7517" s="2" t="s">
        <v>6416</v>
      </c>
      <c r="S7517" s="8"/>
    </row>
    <row r="7518" spans="1:19" x14ac:dyDescent="0.2">
      <c r="A7518">
        <v>7513</v>
      </c>
      <c r="B7518" s="8">
        <f>'EstExp 12-20'!F380</f>
        <v>0</v>
      </c>
      <c r="C7518" s="600">
        <f t="shared" si="213"/>
        <v>7513</v>
      </c>
      <c r="D7518" s="3" t="s">
        <v>786</v>
      </c>
      <c r="E7518" s="2" t="b">
        <f t="shared" ca="1" si="212"/>
        <v>1</v>
      </c>
      <c r="F7518" s="2" cm="1">
        <f t="array" aca="1" ref="F7518" ca="1">IF(G7518&lt;&gt;"",INDIRECT("'"&amp;G7518&amp;"'!"&amp;H7518),"")</f>
        <v>0</v>
      </c>
      <c r="G7518" s="1533" t="s">
        <v>6772</v>
      </c>
      <c r="H7518" s="2" t="s">
        <v>6417</v>
      </c>
      <c r="S7518" s="8"/>
    </row>
    <row r="7519" spans="1:19" x14ac:dyDescent="0.2">
      <c r="A7519">
        <v>7514</v>
      </c>
      <c r="B7519" s="8">
        <f>'EstExp 12-20'!F381</f>
        <v>0</v>
      </c>
      <c r="C7519" s="600">
        <f t="shared" si="213"/>
        <v>7514</v>
      </c>
      <c r="D7519" s="3" t="s">
        <v>786</v>
      </c>
      <c r="E7519" s="2" t="b">
        <f t="shared" ca="1" si="212"/>
        <v>1</v>
      </c>
      <c r="F7519" s="2" cm="1">
        <f t="array" aca="1" ref="F7519" ca="1">IF(G7519&lt;&gt;"",INDIRECT("'"&amp;G7519&amp;"'!"&amp;H7519),"")</f>
        <v>0</v>
      </c>
      <c r="G7519" s="1533" t="s">
        <v>6772</v>
      </c>
      <c r="H7519" s="2" t="s">
        <v>6418</v>
      </c>
      <c r="S7519" s="8"/>
    </row>
    <row r="7520" spans="1:19" x14ac:dyDescent="0.2">
      <c r="A7520">
        <v>7515</v>
      </c>
      <c r="B7520" s="8">
        <f>'EstExp 12-20'!F382</f>
        <v>0</v>
      </c>
      <c r="C7520" s="600">
        <f t="shared" si="213"/>
        <v>7515</v>
      </c>
      <c r="D7520" s="3" t="s">
        <v>786</v>
      </c>
      <c r="E7520" s="2" t="b">
        <f t="shared" ca="1" si="212"/>
        <v>1</v>
      </c>
      <c r="F7520" s="2" cm="1">
        <f t="array" aca="1" ref="F7520" ca="1">IF(G7520&lt;&gt;"",INDIRECT("'"&amp;G7520&amp;"'!"&amp;H7520),"")</f>
        <v>0</v>
      </c>
      <c r="G7520" s="1533" t="s">
        <v>6772</v>
      </c>
      <c r="H7520" s="2" t="s">
        <v>6419</v>
      </c>
      <c r="S7520" s="8"/>
    </row>
    <row r="7521" spans="1:19" x14ac:dyDescent="0.2">
      <c r="A7521">
        <v>7516</v>
      </c>
      <c r="B7521" s="8">
        <f>'EstExp 12-20'!F383</f>
        <v>0</v>
      </c>
      <c r="C7521" s="600">
        <f t="shared" si="213"/>
        <v>7516</v>
      </c>
      <c r="D7521" s="3" t="s">
        <v>786</v>
      </c>
      <c r="E7521" s="2" t="b">
        <f t="shared" ca="1" si="212"/>
        <v>1</v>
      </c>
      <c r="F7521" s="2" cm="1">
        <f t="array" aca="1" ref="F7521" ca="1">IF(G7521&lt;&gt;"",INDIRECT("'"&amp;G7521&amp;"'!"&amp;H7521),"")</f>
        <v>0</v>
      </c>
      <c r="G7521" s="1533" t="s">
        <v>6772</v>
      </c>
      <c r="H7521" s="2" t="s">
        <v>6420</v>
      </c>
      <c r="S7521" s="8"/>
    </row>
    <row r="7522" spans="1:19" x14ac:dyDescent="0.2">
      <c r="A7522">
        <v>7517</v>
      </c>
      <c r="B7522" s="8">
        <f>'EstExp 12-20'!F384</f>
        <v>0</v>
      </c>
      <c r="C7522" s="600">
        <f t="shared" si="213"/>
        <v>7517</v>
      </c>
      <c r="D7522" s="3" t="s">
        <v>786</v>
      </c>
      <c r="E7522" s="2" t="b">
        <f t="shared" ca="1" si="212"/>
        <v>1</v>
      </c>
      <c r="F7522" s="2" cm="1">
        <f t="array" aca="1" ref="F7522" ca="1">IF(G7522&lt;&gt;"",INDIRECT("'"&amp;G7522&amp;"'!"&amp;H7522),"")</f>
        <v>0</v>
      </c>
      <c r="G7522" s="1533" t="s">
        <v>6772</v>
      </c>
      <c r="H7522" s="2" t="s">
        <v>6421</v>
      </c>
      <c r="S7522" s="8"/>
    </row>
    <row r="7523" spans="1:19" x14ac:dyDescent="0.2">
      <c r="A7523">
        <v>7518</v>
      </c>
      <c r="B7523" s="8">
        <f>'EstExp 12-20'!F385</f>
        <v>0</v>
      </c>
      <c r="C7523" s="600">
        <f t="shared" si="213"/>
        <v>7518</v>
      </c>
      <c r="D7523" s="3" t="s">
        <v>786</v>
      </c>
      <c r="E7523" s="2" t="b">
        <f t="shared" ca="1" si="212"/>
        <v>1</v>
      </c>
      <c r="F7523" s="2" cm="1">
        <f t="array" aca="1" ref="F7523" ca="1">IF(G7523&lt;&gt;"",INDIRECT("'"&amp;G7523&amp;"'!"&amp;H7523),"")</f>
        <v>0</v>
      </c>
      <c r="G7523" s="1533" t="s">
        <v>6772</v>
      </c>
      <c r="H7523" s="2" t="s">
        <v>6422</v>
      </c>
      <c r="S7523" s="8"/>
    </row>
    <row r="7524" spans="1:19" x14ac:dyDescent="0.2">
      <c r="A7524">
        <v>7519</v>
      </c>
      <c r="B7524" s="8">
        <f>'EstExp 12-20'!F386</f>
        <v>0</v>
      </c>
      <c r="C7524" s="600">
        <f t="shared" si="213"/>
        <v>7519</v>
      </c>
      <c r="D7524" s="3" t="s">
        <v>786</v>
      </c>
      <c r="E7524" s="2" t="b">
        <f t="shared" ca="1" si="212"/>
        <v>1</v>
      </c>
      <c r="F7524" s="2" cm="1">
        <f t="array" aca="1" ref="F7524" ca="1">IF(G7524&lt;&gt;"",INDIRECT("'"&amp;G7524&amp;"'!"&amp;H7524),"")</f>
        <v>0</v>
      </c>
      <c r="G7524" s="1533" t="s">
        <v>6772</v>
      </c>
      <c r="H7524" s="2" t="s">
        <v>6423</v>
      </c>
      <c r="S7524" s="8"/>
    </row>
    <row r="7525" spans="1:19" x14ac:dyDescent="0.2">
      <c r="A7525">
        <v>7520</v>
      </c>
      <c r="B7525" s="8">
        <f>'EstExp 12-20'!F387</f>
        <v>0</v>
      </c>
      <c r="C7525" s="600">
        <f t="shared" si="213"/>
        <v>7520</v>
      </c>
      <c r="D7525" s="3" t="s">
        <v>786</v>
      </c>
      <c r="E7525" s="2" t="b">
        <f t="shared" ca="1" si="212"/>
        <v>1</v>
      </c>
      <c r="F7525" s="2" cm="1">
        <f t="array" aca="1" ref="F7525" ca="1">IF(G7525&lt;&gt;"",INDIRECT("'"&amp;G7525&amp;"'!"&amp;H7525),"")</f>
        <v>0</v>
      </c>
      <c r="G7525" s="1533" t="s">
        <v>6772</v>
      </c>
      <c r="H7525" s="2" t="s">
        <v>6424</v>
      </c>
      <c r="S7525" s="8"/>
    </row>
    <row r="7526" spans="1:19" x14ac:dyDescent="0.2">
      <c r="A7526">
        <v>7521</v>
      </c>
      <c r="B7526" s="8">
        <f>'EstExp 12-20'!F388</f>
        <v>0</v>
      </c>
      <c r="C7526" s="600">
        <f t="shared" si="213"/>
        <v>7521</v>
      </c>
      <c r="D7526" s="3" t="s">
        <v>786</v>
      </c>
      <c r="E7526" s="2" t="b">
        <f t="shared" ca="1" si="212"/>
        <v>1</v>
      </c>
      <c r="F7526" s="2" cm="1">
        <f t="array" aca="1" ref="F7526" ca="1">IF(G7526&lt;&gt;"",INDIRECT("'"&amp;G7526&amp;"'!"&amp;H7526),"")</f>
        <v>0</v>
      </c>
      <c r="G7526" s="1533" t="s">
        <v>6772</v>
      </c>
      <c r="H7526" s="2" t="s">
        <v>6425</v>
      </c>
      <c r="S7526" s="8"/>
    </row>
    <row r="7527" spans="1:19" x14ac:dyDescent="0.2">
      <c r="A7527">
        <v>7522</v>
      </c>
      <c r="B7527" s="8">
        <f>'EstExp 12-20'!G316</f>
        <v>0</v>
      </c>
      <c r="C7527" s="600">
        <f t="shared" si="213"/>
        <v>7522</v>
      </c>
      <c r="D7527" s="3" t="s">
        <v>786</v>
      </c>
      <c r="E7527" s="2" t="b">
        <f t="shared" ca="1" si="212"/>
        <v>1</v>
      </c>
      <c r="F7527" s="2" cm="1">
        <f t="array" aca="1" ref="F7527" ca="1">IF(G7527&lt;&gt;"",INDIRECT("'"&amp;G7527&amp;"'!"&amp;H7527),"")</f>
        <v>0</v>
      </c>
      <c r="G7527" s="1533" t="s">
        <v>6772</v>
      </c>
      <c r="H7527" s="2" t="s">
        <v>6426</v>
      </c>
      <c r="S7527" s="8"/>
    </row>
    <row r="7528" spans="1:19" x14ac:dyDescent="0.2">
      <c r="A7528">
        <v>7523</v>
      </c>
      <c r="B7528" s="8">
        <f>'EstExp 12-20'!G318</f>
        <v>0</v>
      </c>
      <c r="C7528" s="600">
        <f t="shared" si="213"/>
        <v>7523</v>
      </c>
      <c r="D7528" s="3" t="s">
        <v>786</v>
      </c>
      <c r="E7528" s="2" t="b">
        <f t="shared" ca="1" si="212"/>
        <v>1</v>
      </c>
      <c r="F7528" s="2" cm="1">
        <f t="array" aca="1" ref="F7528" ca="1">IF(G7528&lt;&gt;"",INDIRECT("'"&amp;G7528&amp;"'!"&amp;H7528),"")</f>
        <v>0</v>
      </c>
      <c r="G7528" s="1533" t="s">
        <v>6772</v>
      </c>
      <c r="H7528" s="2" t="s">
        <v>6427</v>
      </c>
      <c r="S7528" s="8"/>
    </row>
    <row r="7529" spans="1:19" x14ac:dyDescent="0.2">
      <c r="A7529">
        <v>7524</v>
      </c>
      <c r="B7529" s="8">
        <f>'EstExp 12-20'!G319</f>
        <v>0</v>
      </c>
      <c r="C7529" s="600">
        <f t="shared" si="213"/>
        <v>7524</v>
      </c>
      <c r="D7529" s="3" t="s">
        <v>786</v>
      </c>
      <c r="E7529" s="2" t="b">
        <f t="shared" ca="1" si="212"/>
        <v>1</v>
      </c>
      <c r="F7529" s="2" cm="1">
        <f t="array" aca="1" ref="F7529" ca="1">IF(G7529&lt;&gt;"",INDIRECT("'"&amp;G7529&amp;"'!"&amp;H7529),"")</f>
        <v>0</v>
      </c>
      <c r="G7529" s="1533" t="s">
        <v>6772</v>
      </c>
      <c r="H7529" s="2" t="s">
        <v>6428</v>
      </c>
      <c r="S7529" s="8"/>
    </row>
    <row r="7530" spans="1:19" x14ac:dyDescent="0.2">
      <c r="A7530">
        <v>7525</v>
      </c>
      <c r="B7530" s="8">
        <f>'EstExp 12-20'!G320</f>
        <v>0</v>
      </c>
      <c r="C7530" s="600">
        <f t="shared" si="213"/>
        <v>7525</v>
      </c>
      <c r="D7530" s="3" t="s">
        <v>786</v>
      </c>
      <c r="E7530" s="2" t="b">
        <f t="shared" ca="1" si="212"/>
        <v>1</v>
      </c>
      <c r="F7530" s="2" cm="1">
        <f t="array" aca="1" ref="F7530" ca="1">IF(G7530&lt;&gt;"",INDIRECT("'"&amp;G7530&amp;"'!"&amp;H7530),"")</f>
        <v>0</v>
      </c>
      <c r="G7530" s="1533" t="s">
        <v>6772</v>
      </c>
      <c r="H7530" s="2" t="s">
        <v>6429</v>
      </c>
      <c r="S7530" s="8"/>
    </row>
    <row r="7531" spans="1:19" x14ac:dyDescent="0.2">
      <c r="A7531">
        <v>7526</v>
      </c>
      <c r="B7531" s="8">
        <f>'EstExp 12-20'!G321</f>
        <v>0</v>
      </c>
      <c r="C7531" s="600">
        <f t="shared" si="213"/>
        <v>7526</v>
      </c>
      <c r="D7531" s="3" t="s">
        <v>786</v>
      </c>
      <c r="E7531" s="2" t="b">
        <f t="shared" ca="1" si="212"/>
        <v>1</v>
      </c>
      <c r="F7531" s="2" cm="1">
        <f t="array" aca="1" ref="F7531" ca="1">IF(G7531&lt;&gt;"",INDIRECT("'"&amp;G7531&amp;"'!"&amp;H7531),"")</f>
        <v>0</v>
      </c>
      <c r="G7531" s="1533" t="s">
        <v>6772</v>
      </c>
      <c r="H7531" s="2" t="s">
        <v>6430</v>
      </c>
      <c r="S7531" s="8"/>
    </row>
    <row r="7532" spans="1:19" x14ac:dyDescent="0.2">
      <c r="A7532">
        <v>7527</v>
      </c>
      <c r="B7532" s="8">
        <f>'EstExp 12-20'!G322</f>
        <v>0</v>
      </c>
      <c r="C7532" s="600">
        <f t="shared" si="213"/>
        <v>7527</v>
      </c>
      <c r="D7532" s="3" t="s">
        <v>786</v>
      </c>
      <c r="E7532" s="2" t="b">
        <f t="shared" ca="1" si="212"/>
        <v>1</v>
      </c>
      <c r="F7532" s="2" cm="1">
        <f t="array" aca="1" ref="F7532" ca="1">IF(G7532&lt;&gt;"",INDIRECT("'"&amp;G7532&amp;"'!"&amp;H7532),"")</f>
        <v>0</v>
      </c>
      <c r="G7532" s="1533" t="s">
        <v>6772</v>
      </c>
      <c r="H7532" s="2" t="s">
        <v>6431</v>
      </c>
      <c r="S7532" s="8"/>
    </row>
    <row r="7533" spans="1:19" x14ac:dyDescent="0.2">
      <c r="A7533">
        <v>7528</v>
      </c>
      <c r="B7533" s="8">
        <f>'EstExp 12-20'!G323</f>
        <v>0</v>
      </c>
      <c r="C7533" s="600">
        <f t="shared" si="213"/>
        <v>7528</v>
      </c>
      <c r="D7533" s="3" t="s">
        <v>786</v>
      </c>
      <c r="E7533" s="2" t="b">
        <f t="shared" ca="1" si="212"/>
        <v>1</v>
      </c>
      <c r="F7533" s="2" cm="1">
        <f t="array" aca="1" ref="F7533" ca="1">IF(G7533&lt;&gt;"",INDIRECT("'"&amp;G7533&amp;"'!"&amp;H7533),"")</f>
        <v>0</v>
      </c>
      <c r="G7533" s="1533" t="s">
        <v>6772</v>
      </c>
      <c r="H7533" s="2" t="s">
        <v>6432</v>
      </c>
      <c r="S7533" s="8"/>
    </row>
    <row r="7534" spans="1:19" x14ac:dyDescent="0.2">
      <c r="A7534">
        <v>7529</v>
      </c>
      <c r="B7534" s="8">
        <f>'EstExp 12-20'!G324</f>
        <v>0</v>
      </c>
      <c r="C7534" s="600">
        <f t="shared" si="213"/>
        <v>7529</v>
      </c>
      <c r="D7534" s="3" t="s">
        <v>786</v>
      </c>
      <c r="E7534" s="2" t="b">
        <f t="shared" ca="1" si="212"/>
        <v>1</v>
      </c>
      <c r="F7534" s="2" cm="1">
        <f t="array" aca="1" ref="F7534" ca="1">IF(G7534&lt;&gt;"",INDIRECT("'"&amp;G7534&amp;"'!"&amp;H7534),"")</f>
        <v>0</v>
      </c>
      <c r="G7534" s="1533" t="s">
        <v>6772</v>
      </c>
      <c r="H7534" s="2" t="s">
        <v>6433</v>
      </c>
      <c r="S7534" s="8"/>
    </row>
    <row r="7535" spans="1:19" x14ac:dyDescent="0.2">
      <c r="A7535">
        <v>7530</v>
      </c>
      <c r="B7535" s="8">
        <f>'EstExp 12-20'!G325</f>
        <v>0</v>
      </c>
      <c r="C7535" s="600">
        <f t="shared" si="213"/>
        <v>7530</v>
      </c>
      <c r="D7535" s="3" t="s">
        <v>786</v>
      </c>
      <c r="E7535" s="2" t="b">
        <f t="shared" ca="1" si="212"/>
        <v>1</v>
      </c>
      <c r="F7535" s="2" cm="1">
        <f t="array" aca="1" ref="F7535" ca="1">IF(G7535&lt;&gt;"",INDIRECT("'"&amp;G7535&amp;"'!"&amp;H7535),"")</f>
        <v>0</v>
      </c>
      <c r="G7535" s="1533" t="s">
        <v>6772</v>
      </c>
      <c r="H7535" s="2" t="s">
        <v>6434</v>
      </c>
      <c r="S7535" s="8"/>
    </row>
    <row r="7536" spans="1:19" x14ac:dyDescent="0.2">
      <c r="A7536">
        <v>7531</v>
      </c>
      <c r="B7536" s="8">
        <f>'EstExp 12-20'!G326</f>
        <v>0</v>
      </c>
      <c r="C7536" s="600">
        <f t="shared" si="213"/>
        <v>7531</v>
      </c>
      <c r="D7536" s="3" t="s">
        <v>786</v>
      </c>
      <c r="E7536" s="2" t="b">
        <f t="shared" ca="1" si="212"/>
        <v>1</v>
      </c>
      <c r="F7536" s="2" cm="1">
        <f t="array" aca="1" ref="F7536" ca="1">IF(G7536&lt;&gt;"",INDIRECT("'"&amp;G7536&amp;"'!"&amp;H7536),"")</f>
        <v>0</v>
      </c>
      <c r="G7536" s="1533" t="s">
        <v>6772</v>
      </c>
      <c r="H7536" s="2" t="s">
        <v>6435</v>
      </c>
      <c r="S7536" s="8"/>
    </row>
    <row r="7537" spans="1:19" x14ac:dyDescent="0.2">
      <c r="A7537">
        <v>7532</v>
      </c>
      <c r="B7537" s="8">
        <f>'EstExp 12-20'!G327</f>
        <v>0</v>
      </c>
      <c r="C7537" s="600">
        <f t="shared" si="213"/>
        <v>7532</v>
      </c>
      <c r="D7537" s="3" t="s">
        <v>786</v>
      </c>
      <c r="E7537" s="2" t="b">
        <f t="shared" ca="1" si="212"/>
        <v>1</v>
      </c>
      <c r="F7537" s="2" cm="1">
        <f t="array" aca="1" ref="F7537" ca="1">IF(G7537&lt;&gt;"",INDIRECT("'"&amp;G7537&amp;"'!"&amp;H7537),"")</f>
        <v>0</v>
      </c>
      <c r="G7537" s="1533" t="s">
        <v>6772</v>
      </c>
      <c r="H7537" s="2" t="s">
        <v>6436</v>
      </c>
      <c r="S7537" s="8"/>
    </row>
    <row r="7538" spans="1:19" x14ac:dyDescent="0.2">
      <c r="A7538">
        <v>7533</v>
      </c>
      <c r="B7538" s="8">
        <f>'EstExp 12-20'!G328</f>
        <v>0</v>
      </c>
      <c r="C7538" s="600">
        <f t="shared" si="213"/>
        <v>7533</v>
      </c>
      <c r="D7538" s="3" t="s">
        <v>786</v>
      </c>
      <c r="E7538" s="2" t="b">
        <f t="shared" ca="1" si="212"/>
        <v>1</v>
      </c>
      <c r="F7538" s="2" cm="1">
        <f t="array" aca="1" ref="F7538" ca="1">IF(G7538&lt;&gt;"",INDIRECT("'"&amp;G7538&amp;"'!"&amp;H7538),"")</f>
        <v>0</v>
      </c>
      <c r="G7538" s="1533" t="s">
        <v>6772</v>
      </c>
      <c r="H7538" s="2" t="s">
        <v>6437</v>
      </c>
      <c r="S7538" s="8"/>
    </row>
    <row r="7539" spans="1:19" x14ac:dyDescent="0.2">
      <c r="A7539">
        <v>7534</v>
      </c>
      <c r="B7539" s="8">
        <f>'EstExp 12-20'!G329</f>
        <v>0</v>
      </c>
      <c r="C7539" s="600">
        <f t="shared" si="213"/>
        <v>7534</v>
      </c>
      <c r="D7539" s="3" t="s">
        <v>786</v>
      </c>
      <c r="E7539" s="2" t="b">
        <f t="shared" ca="1" si="212"/>
        <v>1</v>
      </c>
      <c r="F7539" s="2" cm="1">
        <f t="array" aca="1" ref="F7539" ca="1">IF(G7539&lt;&gt;"",INDIRECT("'"&amp;G7539&amp;"'!"&amp;H7539),"")</f>
        <v>0</v>
      </c>
      <c r="G7539" s="1533" t="s">
        <v>6772</v>
      </c>
      <c r="H7539" s="2" t="s">
        <v>6438</v>
      </c>
      <c r="S7539" s="8"/>
    </row>
    <row r="7540" spans="1:19" x14ac:dyDescent="0.2">
      <c r="A7540">
        <v>7535</v>
      </c>
      <c r="B7540" s="8">
        <f>'EstExp 12-20'!G330</f>
        <v>0</v>
      </c>
      <c r="C7540" s="600">
        <f t="shared" si="213"/>
        <v>7535</v>
      </c>
      <c r="D7540" s="3" t="s">
        <v>786</v>
      </c>
      <c r="E7540" s="2" t="b">
        <f t="shared" ca="1" si="212"/>
        <v>1</v>
      </c>
      <c r="F7540" s="2" cm="1">
        <f t="array" aca="1" ref="F7540" ca="1">IF(G7540&lt;&gt;"",INDIRECT("'"&amp;G7540&amp;"'!"&amp;H7540),"")</f>
        <v>0</v>
      </c>
      <c r="G7540" s="1533" t="s">
        <v>6772</v>
      </c>
      <c r="H7540" s="2" t="s">
        <v>6439</v>
      </c>
      <c r="S7540" s="8"/>
    </row>
    <row r="7541" spans="1:19" x14ac:dyDescent="0.2">
      <c r="A7541">
        <v>7536</v>
      </c>
      <c r="B7541" s="8">
        <f>'EstExp 12-20'!G344</f>
        <v>0</v>
      </c>
      <c r="C7541" s="600">
        <f t="shared" si="213"/>
        <v>7536</v>
      </c>
      <c r="D7541" s="3" t="s">
        <v>786</v>
      </c>
      <c r="E7541" s="2" t="b">
        <f t="shared" ca="1" si="212"/>
        <v>1</v>
      </c>
      <c r="F7541" s="2" cm="1">
        <f t="array" aca="1" ref="F7541" ca="1">IF(G7541&lt;&gt;"",INDIRECT("'"&amp;G7541&amp;"'!"&amp;H7541),"")</f>
        <v>0</v>
      </c>
      <c r="G7541" s="1533" t="s">
        <v>6772</v>
      </c>
      <c r="H7541" s="2" t="s">
        <v>6440</v>
      </c>
      <c r="S7541" s="8"/>
    </row>
    <row r="7542" spans="1:19" x14ac:dyDescent="0.2">
      <c r="A7542">
        <v>7537</v>
      </c>
      <c r="B7542" s="8">
        <f>'EstExp 12-20'!G347</f>
        <v>0</v>
      </c>
      <c r="C7542" s="600">
        <f t="shared" si="213"/>
        <v>7537</v>
      </c>
      <c r="D7542" s="3" t="s">
        <v>786</v>
      </c>
      <c r="E7542" s="2" t="b">
        <f t="shared" ca="1" si="212"/>
        <v>1</v>
      </c>
      <c r="F7542" s="2" cm="1">
        <f t="array" aca="1" ref="F7542" ca="1">IF(G7542&lt;&gt;"",INDIRECT("'"&amp;G7542&amp;"'!"&amp;H7542),"")</f>
        <v>0</v>
      </c>
      <c r="G7542" s="1533" t="s">
        <v>6772</v>
      </c>
      <c r="H7542" s="2" t="s">
        <v>6441</v>
      </c>
      <c r="S7542" s="8"/>
    </row>
    <row r="7543" spans="1:19" x14ac:dyDescent="0.2">
      <c r="A7543">
        <v>7538</v>
      </c>
      <c r="B7543" s="8">
        <f>'EstExp 12-20'!G348</f>
        <v>0</v>
      </c>
      <c r="C7543" s="600">
        <f t="shared" si="213"/>
        <v>7538</v>
      </c>
      <c r="D7543" s="3" t="s">
        <v>786</v>
      </c>
      <c r="E7543" s="2" t="b">
        <f t="shared" ca="1" si="212"/>
        <v>1</v>
      </c>
      <c r="F7543" s="2" cm="1">
        <f t="array" aca="1" ref="F7543" ca="1">IF(G7543&lt;&gt;"",INDIRECT("'"&amp;G7543&amp;"'!"&amp;H7543),"")</f>
        <v>0</v>
      </c>
      <c r="G7543" s="1533" t="s">
        <v>6772</v>
      </c>
      <c r="H7543" s="2" t="s">
        <v>6442</v>
      </c>
      <c r="S7543" s="8"/>
    </row>
    <row r="7544" spans="1:19" x14ac:dyDescent="0.2">
      <c r="A7544">
        <v>7539</v>
      </c>
      <c r="B7544" s="8">
        <f>'EstExp 12-20'!G349</f>
        <v>0</v>
      </c>
      <c r="C7544" s="600">
        <f t="shared" si="213"/>
        <v>7539</v>
      </c>
      <c r="D7544" s="3" t="s">
        <v>786</v>
      </c>
      <c r="E7544" s="2" t="b">
        <f t="shared" ca="1" si="212"/>
        <v>1</v>
      </c>
      <c r="F7544" s="2" cm="1">
        <f t="array" aca="1" ref="F7544" ca="1">IF(G7544&lt;&gt;"",INDIRECT("'"&amp;G7544&amp;"'!"&amp;H7544),"")</f>
        <v>0</v>
      </c>
      <c r="G7544" s="1533" t="s">
        <v>6772</v>
      </c>
      <c r="H7544" s="2" t="s">
        <v>6443</v>
      </c>
      <c r="S7544" s="8"/>
    </row>
    <row r="7545" spans="1:19" x14ac:dyDescent="0.2">
      <c r="A7545">
        <v>7540</v>
      </c>
      <c r="B7545" s="8">
        <f>'EstExp 12-20'!G350</f>
        <v>0</v>
      </c>
      <c r="C7545" s="600">
        <f t="shared" si="213"/>
        <v>7540</v>
      </c>
      <c r="D7545" s="3" t="s">
        <v>786</v>
      </c>
      <c r="E7545" s="2" t="b">
        <f t="shared" ca="1" si="212"/>
        <v>1</v>
      </c>
      <c r="F7545" s="2" cm="1">
        <f t="array" aca="1" ref="F7545" ca="1">IF(G7545&lt;&gt;"",INDIRECT("'"&amp;G7545&amp;"'!"&amp;H7545),"")</f>
        <v>0</v>
      </c>
      <c r="G7545" s="1533" t="s">
        <v>6772</v>
      </c>
      <c r="H7545" s="2" t="s">
        <v>6444</v>
      </c>
      <c r="S7545" s="8"/>
    </row>
    <row r="7546" spans="1:19" x14ac:dyDescent="0.2">
      <c r="A7546">
        <v>7541</v>
      </c>
      <c r="B7546" s="8">
        <f>'EstExp 12-20'!G351</f>
        <v>0</v>
      </c>
      <c r="C7546" s="600">
        <f t="shared" si="213"/>
        <v>7541</v>
      </c>
      <c r="D7546" s="3" t="s">
        <v>786</v>
      </c>
      <c r="E7546" s="2" t="b">
        <f t="shared" ca="1" si="212"/>
        <v>1</v>
      </c>
      <c r="F7546" s="2" cm="1">
        <f t="array" aca="1" ref="F7546" ca="1">IF(G7546&lt;&gt;"",INDIRECT("'"&amp;G7546&amp;"'!"&amp;H7546),"")</f>
        <v>0</v>
      </c>
      <c r="G7546" s="1533" t="s">
        <v>6772</v>
      </c>
      <c r="H7546" s="2" t="s">
        <v>6445</v>
      </c>
      <c r="S7546" s="8"/>
    </row>
    <row r="7547" spans="1:19" x14ac:dyDescent="0.2">
      <c r="A7547">
        <v>7542</v>
      </c>
      <c r="B7547" s="8">
        <f>'EstExp 12-20'!G352</f>
        <v>0</v>
      </c>
      <c r="C7547" s="600">
        <f t="shared" si="213"/>
        <v>7542</v>
      </c>
      <c r="D7547" s="3" t="s">
        <v>786</v>
      </c>
      <c r="E7547" s="2" t="b">
        <f t="shared" ca="1" si="212"/>
        <v>1</v>
      </c>
      <c r="F7547" s="2" cm="1">
        <f t="array" aca="1" ref="F7547" ca="1">IF(G7547&lt;&gt;"",INDIRECT("'"&amp;G7547&amp;"'!"&amp;H7547),"")</f>
        <v>0</v>
      </c>
      <c r="G7547" s="1533" t="s">
        <v>6772</v>
      </c>
      <c r="H7547" s="2" t="s">
        <v>6446</v>
      </c>
      <c r="S7547" s="8"/>
    </row>
    <row r="7548" spans="1:19" x14ac:dyDescent="0.2">
      <c r="A7548">
        <v>7543</v>
      </c>
      <c r="B7548" s="8">
        <f>'EstExp 12-20'!G353</f>
        <v>0</v>
      </c>
      <c r="C7548" s="600">
        <f t="shared" si="213"/>
        <v>7543</v>
      </c>
      <c r="D7548" s="3" t="s">
        <v>786</v>
      </c>
      <c r="E7548" s="2" t="b">
        <f t="shared" ca="1" si="212"/>
        <v>1</v>
      </c>
      <c r="F7548" s="2" cm="1">
        <f t="array" aca="1" ref="F7548" ca="1">IF(G7548&lt;&gt;"",INDIRECT("'"&amp;G7548&amp;"'!"&amp;H7548),"")</f>
        <v>0</v>
      </c>
      <c r="G7548" s="1533" t="s">
        <v>6772</v>
      </c>
      <c r="H7548" s="2" t="s">
        <v>6447</v>
      </c>
      <c r="S7548" s="8"/>
    </row>
    <row r="7549" spans="1:19" x14ac:dyDescent="0.2">
      <c r="A7549">
        <v>7544</v>
      </c>
      <c r="B7549" s="8">
        <f>'EstExp 12-20'!G356</f>
        <v>0</v>
      </c>
      <c r="C7549" s="600">
        <f t="shared" si="213"/>
        <v>7544</v>
      </c>
      <c r="D7549" s="3" t="s">
        <v>786</v>
      </c>
      <c r="E7549" s="2" t="b">
        <f t="shared" ca="1" si="212"/>
        <v>1</v>
      </c>
      <c r="F7549" s="2" cm="1">
        <f t="array" aca="1" ref="F7549" ca="1">IF(G7549&lt;&gt;"",INDIRECT("'"&amp;G7549&amp;"'!"&amp;H7549),"")</f>
        <v>0</v>
      </c>
      <c r="G7549" s="1533" t="s">
        <v>6772</v>
      </c>
      <c r="H7549" s="2" t="s">
        <v>6448</v>
      </c>
      <c r="S7549" s="8"/>
    </row>
    <row r="7550" spans="1:19" x14ac:dyDescent="0.2">
      <c r="A7550">
        <v>7545</v>
      </c>
      <c r="B7550" s="8">
        <f>'EstExp 12-20'!G357</f>
        <v>0</v>
      </c>
      <c r="C7550" s="600">
        <f t="shared" si="213"/>
        <v>7545</v>
      </c>
      <c r="D7550" s="3" t="s">
        <v>786</v>
      </c>
      <c r="E7550" s="2" t="b">
        <f t="shared" ca="1" si="212"/>
        <v>1</v>
      </c>
      <c r="F7550" s="2" cm="1">
        <f t="array" aca="1" ref="F7550" ca="1">IF(G7550&lt;&gt;"",INDIRECT("'"&amp;G7550&amp;"'!"&amp;H7550),"")</f>
        <v>0</v>
      </c>
      <c r="G7550" s="1533" t="s">
        <v>6772</v>
      </c>
      <c r="H7550" s="2" t="s">
        <v>6449</v>
      </c>
      <c r="S7550" s="8"/>
    </row>
    <row r="7551" spans="1:19" x14ac:dyDescent="0.2">
      <c r="A7551">
        <v>7546</v>
      </c>
      <c r="B7551" s="8">
        <f>'EstExp 12-20'!G358</f>
        <v>0</v>
      </c>
      <c r="C7551" s="600">
        <f t="shared" si="213"/>
        <v>7546</v>
      </c>
      <c r="D7551" s="3" t="s">
        <v>786</v>
      </c>
      <c r="E7551" s="2" t="b">
        <f t="shared" ca="1" si="212"/>
        <v>1</v>
      </c>
      <c r="F7551" s="2" cm="1">
        <f t="array" aca="1" ref="F7551" ca="1">IF(G7551&lt;&gt;"",INDIRECT("'"&amp;G7551&amp;"'!"&amp;H7551),"")</f>
        <v>0</v>
      </c>
      <c r="G7551" s="1533" t="s">
        <v>6772</v>
      </c>
      <c r="H7551" s="2" t="s">
        <v>6450</v>
      </c>
      <c r="S7551" s="8"/>
    </row>
    <row r="7552" spans="1:19" x14ac:dyDescent="0.2">
      <c r="A7552">
        <v>7547</v>
      </c>
      <c r="B7552" s="8">
        <f>'EstExp 12-20'!G360</f>
        <v>0</v>
      </c>
      <c r="C7552" s="600">
        <f t="shared" si="213"/>
        <v>7547</v>
      </c>
      <c r="D7552" s="3" t="s">
        <v>786</v>
      </c>
      <c r="E7552" s="2" t="b">
        <f t="shared" ca="1" si="212"/>
        <v>1</v>
      </c>
      <c r="F7552" s="2" cm="1">
        <f t="array" aca="1" ref="F7552" ca="1">IF(G7552&lt;&gt;"",INDIRECT("'"&amp;G7552&amp;"'!"&amp;H7552),"")</f>
        <v>0</v>
      </c>
      <c r="G7552" s="1533" t="s">
        <v>6772</v>
      </c>
      <c r="H7552" s="2" t="s">
        <v>6451</v>
      </c>
      <c r="S7552" s="8"/>
    </row>
    <row r="7553" spans="1:19" x14ac:dyDescent="0.2">
      <c r="A7553">
        <v>7548</v>
      </c>
      <c r="B7553" s="8">
        <f>'EstExp 12-20'!G361</f>
        <v>0</v>
      </c>
      <c r="C7553" s="600">
        <f t="shared" si="213"/>
        <v>7548</v>
      </c>
      <c r="D7553" s="3" t="s">
        <v>786</v>
      </c>
      <c r="E7553" s="2" t="b">
        <f t="shared" ca="1" si="212"/>
        <v>1</v>
      </c>
      <c r="F7553" s="2" cm="1">
        <f t="array" aca="1" ref="F7553" ca="1">IF(G7553&lt;&gt;"",INDIRECT("'"&amp;G7553&amp;"'!"&amp;H7553),"")</f>
        <v>0</v>
      </c>
      <c r="G7553" s="1533" t="s">
        <v>6772</v>
      </c>
      <c r="H7553" s="2" t="s">
        <v>6452</v>
      </c>
      <c r="S7553" s="8"/>
    </row>
    <row r="7554" spans="1:19" x14ac:dyDescent="0.2">
      <c r="A7554">
        <v>7549</v>
      </c>
      <c r="B7554" s="8">
        <f>'EstExp 12-20'!G362</f>
        <v>0</v>
      </c>
      <c r="C7554" s="600">
        <f t="shared" si="213"/>
        <v>7549</v>
      </c>
      <c r="D7554" s="3" t="s">
        <v>786</v>
      </c>
      <c r="E7554" s="2" t="b">
        <f t="shared" ref="E7554:E7617" ca="1" si="214">F7554=B7554</f>
        <v>1</v>
      </c>
      <c r="F7554" s="2" cm="1">
        <f t="array" aca="1" ref="F7554" ca="1">IF(G7554&lt;&gt;"",INDIRECT("'"&amp;G7554&amp;"'!"&amp;H7554),"")</f>
        <v>0</v>
      </c>
      <c r="G7554" s="1533" t="s">
        <v>6772</v>
      </c>
      <c r="H7554" s="2" t="s">
        <v>6453</v>
      </c>
      <c r="S7554" s="8"/>
    </row>
    <row r="7555" spans="1:19" x14ac:dyDescent="0.2">
      <c r="A7555">
        <v>7550</v>
      </c>
      <c r="B7555" s="8">
        <f>'EstExp 12-20'!G367</f>
        <v>0</v>
      </c>
      <c r="C7555" s="600">
        <f t="shared" si="213"/>
        <v>7550</v>
      </c>
      <c r="D7555" s="3" t="s">
        <v>786</v>
      </c>
      <c r="E7555" s="2" t="b">
        <f t="shared" ca="1" si="214"/>
        <v>1</v>
      </c>
      <c r="F7555" s="2" cm="1">
        <f t="array" aca="1" ref="F7555" ca="1">IF(G7555&lt;&gt;"",INDIRECT("'"&amp;G7555&amp;"'!"&amp;H7555),"")</f>
        <v>0</v>
      </c>
      <c r="G7555" s="1533" t="s">
        <v>6772</v>
      </c>
      <c r="H7555" s="2" t="s">
        <v>6454</v>
      </c>
      <c r="S7555" s="8"/>
    </row>
    <row r="7556" spans="1:19" x14ac:dyDescent="0.2">
      <c r="A7556">
        <v>7551</v>
      </c>
      <c r="B7556" s="8">
        <f>'EstExp 12-20'!G368</f>
        <v>0</v>
      </c>
      <c r="C7556" s="600">
        <f t="shared" ref="C7556:C7619" si="215">A7556-B7556</f>
        <v>7551</v>
      </c>
      <c r="D7556" s="3" t="s">
        <v>786</v>
      </c>
      <c r="E7556" s="2" t="b">
        <f t="shared" ca="1" si="214"/>
        <v>1</v>
      </c>
      <c r="F7556" s="2" cm="1">
        <f t="array" aca="1" ref="F7556" ca="1">IF(G7556&lt;&gt;"",INDIRECT("'"&amp;G7556&amp;"'!"&amp;H7556),"")</f>
        <v>0</v>
      </c>
      <c r="G7556" s="1533" t="s">
        <v>6772</v>
      </c>
      <c r="H7556" s="2" t="s">
        <v>6455</v>
      </c>
      <c r="S7556" s="8"/>
    </row>
    <row r="7557" spans="1:19" x14ac:dyDescent="0.2">
      <c r="A7557">
        <v>7552</v>
      </c>
      <c r="B7557" s="8">
        <f>'EstExp 12-20'!G369</f>
        <v>0</v>
      </c>
      <c r="C7557" s="600">
        <f t="shared" si="215"/>
        <v>7552</v>
      </c>
      <c r="D7557" s="3" t="s">
        <v>786</v>
      </c>
      <c r="E7557" s="2" t="b">
        <f t="shared" ca="1" si="214"/>
        <v>1</v>
      </c>
      <c r="F7557" s="2" cm="1">
        <f t="array" aca="1" ref="F7557" ca="1">IF(G7557&lt;&gt;"",INDIRECT("'"&amp;G7557&amp;"'!"&amp;H7557),"")</f>
        <v>0</v>
      </c>
      <c r="G7557" s="1533" t="s">
        <v>6772</v>
      </c>
      <c r="H7557" s="2" t="s">
        <v>6456</v>
      </c>
      <c r="S7557" s="8"/>
    </row>
    <row r="7558" spans="1:19" x14ac:dyDescent="0.2">
      <c r="A7558">
        <v>7553</v>
      </c>
      <c r="B7558" s="8">
        <f>'EstExp 12-20'!G371</f>
        <v>0</v>
      </c>
      <c r="C7558" s="600">
        <f t="shared" si="215"/>
        <v>7553</v>
      </c>
      <c r="D7558" s="3" t="s">
        <v>786</v>
      </c>
      <c r="E7558" s="2" t="b">
        <f t="shared" ca="1" si="214"/>
        <v>1</v>
      </c>
      <c r="F7558" s="2" cm="1">
        <f t="array" aca="1" ref="F7558" ca="1">IF(G7558&lt;&gt;"",INDIRECT("'"&amp;G7558&amp;"'!"&amp;H7558),"")</f>
        <v>0</v>
      </c>
      <c r="G7558" s="1533" t="s">
        <v>6772</v>
      </c>
      <c r="H7558" s="2" t="s">
        <v>6457</v>
      </c>
      <c r="S7558" s="8"/>
    </row>
    <row r="7559" spans="1:19" x14ac:dyDescent="0.2">
      <c r="A7559">
        <v>7554</v>
      </c>
      <c r="B7559" s="8">
        <f>'EstExp 12-20'!G372</f>
        <v>0</v>
      </c>
      <c r="C7559" s="600">
        <f t="shared" si="215"/>
        <v>7554</v>
      </c>
      <c r="D7559" s="3" t="s">
        <v>786</v>
      </c>
      <c r="E7559" s="2" t="b">
        <f t="shared" ca="1" si="214"/>
        <v>1</v>
      </c>
      <c r="F7559" s="2" cm="1">
        <f t="array" aca="1" ref="F7559" ca="1">IF(G7559&lt;&gt;"",INDIRECT("'"&amp;G7559&amp;"'!"&amp;H7559),"")</f>
        <v>0</v>
      </c>
      <c r="G7559" s="1533" t="s">
        <v>6772</v>
      </c>
      <c r="H7559" s="2" t="s">
        <v>6458</v>
      </c>
      <c r="S7559" s="8"/>
    </row>
    <row r="7560" spans="1:19" x14ac:dyDescent="0.2">
      <c r="A7560">
        <v>7555</v>
      </c>
      <c r="B7560" s="8">
        <f>'EstExp 12-20'!G374</f>
        <v>0</v>
      </c>
      <c r="C7560" s="600">
        <f t="shared" si="215"/>
        <v>7555</v>
      </c>
      <c r="D7560" s="3" t="s">
        <v>786</v>
      </c>
      <c r="E7560" s="2" t="b">
        <f t="shared" ca="1" si="214"/>
        <v>1</v>
      </c>
      <c r="F7560" s="2" cm="1">
        <f t="array" aca="1" ref="F7560" ca="1">IF(G7560&lt;&gt;"",INDIRECT("'"&amp;G7560&amp;"'!"&amp;H7560),"")</f>
        <v>0</v>
      </c>
      <c r="G7560" s="1533" t="s">
        <v>6772</v>
      </c>
      <c r="H7560" s="2" t="s">
        <v>6459</v>
      </c>
      <c r="S7560" s="8"/>
    </row>
    <row r="7561" spans="1:19" x14ac:dyDescent="0.2">
      <c r="A7561">
        <v>7556</v>
      </c>
      <c r="B7561" s="8">
        <f>'EstExp 12-20'!G375</f>
        <v>0</v>
      </c>
      <c r="C7561" s="600">
        <f t="shared" si="215"/>
        <v>7556</v>
      </c>
      <c r="D7561" s="3" t="s">
        <v>786</v>
      </c>
      <c r="E7561" s="2" t="b">
        <f t="shared" ca="1" si="214"/>
        <v>1</v>
      </c>
      <c r="F7561" s="2" cm="1">
        <f t="array" aca="1" ref="F7561" ca="1">IF(G7561&lt;&gt;"",INDIRECT("'"&amp;G7561&amp;"'!"&amp;H7561),"")</f>
        <v>0</v>
      </c>
      <c r="G7561" s="1533" t="s">
        <v>6772</v>
      </c>
      <c r="H7561" s="2" t="s">
        <v>6460</v>
      </c>
      <c r="S7561" s="8"/>
    </row>
    <row r="7562" spans="1:19" x14ac:dyDescent="0.2">
      <c r="A7562">
        <v>7557</v>
      </c>
      <c r="B7562" s="8">
        <f>'EstExp 12-20'!G376</f>
        <v>0</v>
      </c>
      <c r="C7562" s="600">
        <f t="shared" si="215"/>
        <v>7557</v>
      </c>
      <c r="D7562" s="3" t="s">
        <v>786</v>
      </c>
      <c r="E7562" s="2" t="b">
        <f t="shared" ca="1" si="214"/>
        <v>1</v>
      </c>
      <c r="F7562" s="2" cm="1">
        <f t="array" aca="1" ref="F7562" ca="1">IF(G7562&lt;&gt;"",INDIRECT("'"&amp;G7562&amp;"'!"&amp;H7562),"")</f>
        <v>0</v>
      </c>
      <c r="G7562" s="1533" t="s">
        <v>6772</v>
      </c>
      <c r="H7562" s="2" t="s">
        <v>6461</v>
      </c>
      <c r="S7562" s="8"/>
    </row>
    <row r="7563" spans="1:19" x14ac:dyDescent="0.2">
      <c r="A7563">
        <v>7558</v>
      </c>
      <c r="B7563" s="8">
        <f>'EstExp 12-20'!G377</f>
        <v>0</v>
      </c>
      <c r="C7563" s="600">
        <f t="shared" si="215"/>
        <v>7558</v>
      </c>
      <c r="D7563" s="3" t="s">
        <v>786</v>
      </c>
      <c r="E7563" s="2" t="b">
        <f t="shared" ca="1" si="214"/>
        <v>1</v>
      </c>
      <c r="F7563" s="2" cm="1">
        <f t="array" aca="1" ref="F7563" ca="1">IF(G7563&lt;&gt;"",INDIRECT("'"&amp;G7563&amp;"'!"&amp;H7563),"")</f>
        <v>0</v>
      </c>
      <c r="G7563" s="1533" t="s">
        <v>6772</v>
      </c>
      <c r="H7563" s="2" t="s">
        <v>6462</v>
      </c>
      <c r="S7563" s="8"/>
    </row>
    <row r="7564" spans="1:19" x14ac:dyDescent="0.2">
      <c r="A7564">
        <v>7559</v>
      </c>
      <c r="B7564" s="8">
        <f>'EstExp 12-20'!G378</f>
        <v>0</v>
      </c>
      <c r="C7564" s="600">
        <f t="shared" si="215"/>
        <v>7559</v>
      </c>
      <c r="D7564" s="3" t="s">
        <v>786</v>
      </c>
      <c r="E7564" s="2" t="b">
        <f t="shared" ca="1" si="214"/>
        <v>1</v>
      </c>
      <c r="F7564" s="2" cm="1">
        <f t="array" aca="1" ref="F7564" ca="1">IF(G7564&lt;&gt;"",INDIRECT("'"&amp;G7564&amp;"'!"&amp;H7564),"")</f>
        <v>0</v>
      </c>
      <c r="G7564" s="1533" t="s">
        <v>6772</v>
      </c>
      <c r="H7564" s="2" t="s">
        <v>6463</v>
      </c>
      <c r="S7564" s="8"/>
    </row>
    <row r="7565" spans="1:19" x14ac:dyDescent="0.2">
      <c r="A7565">
        <v>7560</v>
      </c>
      <c r="B7565" s="8">
        <f>'EstExp 12-20'!G380</f>
        <v>0</v>
      </c>
      <c r="C7565" s="600">
        <f t="shared" si="215"/>
        <v>7560</v>
      </c>
      <c r="D7565" s="3" t="s">
        <v>786</v>
      </c>
      <c r="E7565" s="2" t="b">
        <f t="shared" ca="1" si="214"/>
        <v>1</v>
      </c>
      <c r="F7565" s="2" cm="1">
        <f t="array" aca="1" ref="F7565" ca="1">IF(G7565&lt;&gt;"",INDIRECT("'"&amp;G7565&amp;"'!"&amp;H7565),"")</f>
        <v>0</v>
      </c>
      <c r="G7565" s="1533" t="s">
        <v>6772</v>
      </c>
      <c r="H7565" s="2" t="s">
        <v>6464</v>
      </c>
      <c r="S7565" s="8"/>
    </row>
    <row r="7566" spans="1:19" x14ac:dyDescent="0.2">
      <c r="A7566">
        <v>7561</v>
      </c>
      <c r="B7566" s="8">
        <f>'EstExp 12-20'!G381</f>
        <v>0</v>
      </c>
      <c r="C7566" s="600">
        <f t="shared" si="215"/>
        <v>7561</v>
      </c>
      <c r="D7566" s="3" t="s">
        <v>786</v>
      </c>
      <c r="E7566" s="2" t="b">
        <f t="shared" ca="1" si="214"/>
        <v>1</v>
      </c>
      <c r="F7566" s="2" cm="1">
        <f t="array" aca="1" ref="F7566" ca="1">IF(G7566&lt;&gt;"",INDIRECT("'"&amp;G7566&amp;"'!"&amp;H7566),"")</f>
        <v>0</v>
      </c>
      <c r="G7566" s="1533" t="s">
        <v>6772</v>
      </c>
      <c r="H7566" s="2" t="s">
        <v>6465</v>
      </c>
      <c r="S7566" s="8"/>
    </row>
    <row r="7567" spans="1:19" x14ac:dyDescent="0.2">
      <c r="A7567">
        <v>7562</v>
      </c>
      <c r="B7567" s="8">
        <f>'EstExp 12-20'!G382</f>
        <v>0</v>
      </c>
      <c r="C7567" s="600">
        <f t="shared" si="215"/>
        <v>7562</v>
      </c>
      <c r="D7567" s="3" t="s">
        <v>786</v>
      </c>
      <c r="E7567" s="2" t="b">
        <f t="shared" ca="1" si="214"/>
        <v>1</v>
      </c>
      <c r="F7567" s="2" cm="1">
        <f t="array" aca="1" ref="F7567" ca="1">IF(G7567&lt;&gt;"",INDIRECT("'"&amp;G7567&amp;"'!"&amp;H7567),"")</f>
        <v>0</v>
      </c>
      <c r="G7567" s="1533" t="s">
        <v>6772</v>
      </c>
      <c r="H7567" s="2" t="s">
        <v>6466</v>
      </c>
      <c r="S7567" s="8"/>
    </row>
    <row r="7568" spans="1:19" x14ac:dyDescent="0.2">
      <c r="A7568">
        <v>7563</v>
      </c>
      <c r="B7568" s="8">
        <f>'EstExp 12-20'!G383</f>
        <v>0</v>
      </c>
      <c r="C7568" s="600">
        <f t="shared" si="215"/>
        <v>7563</v>
      </c>
      <c r="D7568" s="3" t="s">
        <v>786</v>
      </c>
      <c r="E7568" s="2" t="b">
        <f t="shared" ca="1" si="214"/>
        <v>1</v>
      </c>
      <c r="F7568" s="2" cm="1">
        <f t="array" aca="1" ref="F7568" ca="1">IF(G7568&lt;&gt;"",INDIRECT("'"&amp;G7568&amp;"'!"&amp;H7568),"")</f>
        <v>0</v>
      </c>
      <c r="G7568" s="1533" t="s">
        <v>6772</v>
      </c>
      <c r="H7568" s="2" t="s">
        <v>6467</v>
      </c>
      <c r="S7568" s="8"/>
    </row>
    <row r="7569" spans="1:19" x14ac:dyDescent="0.2">
      <c r="A7569">
        <v>7564</v>
      </c>
      <c r="B7569" s="8">
        <f>'EstExp 12-20'!G384</f>
        <v>0</v>
      </c>
      <c r="C7569" s="600">
        <f t="shared" si="215"/>
        <v>7564</v>
      </c>
      <c r="D7569" s="3" t="s">
        <v>786</v>
      </c>
      <c r="E7569" s="2" t="b">
        <f t="shared" ca="1" si="214"/>
        <v>1</v>
      </c>
      <c r="F7569" s="2" cm="1">
        <f t="array" aca="1" ref="F7569" ca="1">IF(G7569&lt;&gt;"",INDIRECT("'"&amp;G7569&amp;"'!"&amp;H7569),"")</f>
        <v>0</v>
      </c>
      <c r="G7569" s="1533" t="s">
        <v>6772</v>
      </c>
      <c r="H7569" s="2" t="s">
        <v>6468</v>
      </c>
      <c r="S7569" s="8"/>
    </row>
    <row r="7570" spans="1:19" x14ac:dyDescent="0.2">
      <c r="A7570">
        <v>7565</v>
      </c>
      <c r="B7570" s="8">
        <f>'EstExp 12-20'!G385</f>
        <v>0</v>
      </c>
      <c r="C7570" s="600">
        <f t="shared" si="215"/>
        <v>7565</v>
      </c>
      <c r="D7570" s="3" t="s">
        <v>786</v>
      </c>
      <c r="E7570" s="2" t="b">
        <f t="shared" ca="1" si="214"/>
        <v>1</v>
      </c>
      <c r="F7570" s="2" cm="1">
        <f t="array" aca="1" ref="F7570" ca="1">IF(G7570&lt;&gt;"",INDIRECT("'"&amp;G7570&amp;"'!"&amp;H7570),"")</f>
        <v>0</v>
      </c>
      <c r="G7570" s="1533" t="s">
        <v>6772</v>
      </c>
      <c r="H7570" s="2" t="s">
        <v>6469</v>
      </c>
      <c r="S7570" s="8"/>
    </row>
    <row r="7571" spans="1:19" x14ac:dyDescent="0.2">
      <c r="A7571">
        <v>7566</v>
      </c>
      <c r="B7571" s="8">
        <f>'EstExp 12-20'!G386</f>
        <v>0</v>
      </c>
      <c r="C7571" s="600">
        <f t="shared" si="215"/>
        <v>7566</v>
      </c>
      <c r="D7571" s="3" t="s">
        <v>786</v>
      </c>
      <c r="E7571" s="2" t="b">
        <f t="shared" ca="1" si="214"/>
        <v>1</v>
      </c>
      <c r="F7571" s="2" cm="1">
        <f t="array" aca="1" ref="F7571" ca="1">IF(G7571&lt;&gt;"",INDIRECT("'"&amp;G7571&amp;"'!"&amp;H7571),"")</f>
        <v>0</v>
      </c>
      <c r="G7571" s="1533" t="s">
        <v>6772</v>
      </c>
      <c r="H7571" s="2" t="s">
        <v>6470</v>
      </c>
      <c r="S7571" s="8"/>
    </row>
    <row r="7572" spans="1:19" x14ac:dyDescent="0.2">
      <c r="A7572">
        <v>7567</v>
      </c>
      <c r="B7572" s="8">
        <f>'EstExp 12-20'!G387</f>
        <v>0</v>
      </c>
      <c r="C7572" s="600">
        <f t="shared" si="215"/>
        <v>7567</v>
      </c>
      <c r="D7572" s="3" t="s">
        <v>786</v>
      </c>
      <c r="E7572" s="2" t="b">
        <f t="shared" ca="1" si="214"/>
        <v>1</v>
      </c>
      <c r="F7572" s="2" cm="1">
        <f t="array" aca="1" ref="F7572" ca="1">IF(G7572&lt;&gt;"",INDIRECT("'"&amp;G7572&amp;"'!"&amp;H7572),"")</f>
        <v>0</v>
      </c>
      <c r="G7572" s="1533" t="s">
        <v>6772</v>
      </c>
      <c r="H7572" s="2" t="s">
        <v>6471</v>
      </c>
      <c r="S7572" s="8"/>
    </row>
    <row r="7573" spans="1:19" x14ac:dyDescent="0.2">
      <c r="A7573">
        <v>7568</v>
      </c>
      <c r="B7573" s="8">
        <f>'EstExp 12-20'!G388</f>
        <v>0</v>
      </c>
      <c r="C7573" s="600">
        <f t="shared" si="215"/>
        <v>7568</v>
      </c>
      <c r="D7573" s="3" t="s">
        <v>786</v>
      </c>
      <c r="E7573" s="2" t="b">
        <f t="shared" ca="1" si="214"/>
        <v>1</v>
      </c>
      <c r="F7573" s="2" cm="1">
        <f t="array" aca="1" ref="F7573" ca="1">IF(G7573&lt;&gt;"",INDIRECT("'"&amp;G7573&amp;"'!"&amp;H7573),"")</f>
        <v>0</v>
      </c>
      <c r="G7573" s="1533" t="s">
        <v>6772</v>
      </c>
      <c r="H7573" s="2" t="s">
        <v>6472</v>
      </c>
      <c r="S7573" s="8"/>
    </row>
    <row r="7574" spans="1:19" x14ac:dyDescent="0.2">
      <c r="A7574">
        <v>7569</v>
      </c>
      <c r="B7574" s="8">
        <f>'EstExp 12-20'!H316</f>
        <v>0</v>
      </c>
      <c r="C7574" s="600">
        <f t="shared" si="215"/>
        <v>7569</v>
      </c>
      <c r="D7574" s="3" t="s">
        <v>786</v>
      </c>
      <c r="E7574" s="2" t="b">
        <f t="shared" ca="1" si="214"/>
        <v>1</v>
      </c>
      <c r="F7574" s="2" cm="1">
        <f t="array" aca="1" ref="F7574" ca="1">IF(G7574&lt;&gt;"",INDIRECT("'"&amp;G7574&amp;"'!"&amp;H7574),"")</f>
        <v>0</v>
      </c>
      <c r="G7574" s="1533" t="s">
        <v>6772</v>
      </c>
      <c r="H7574" s="2" t="s">
        <v>6473</v>
      </c>
      <c r="S7574" s="8"/>
    </row>
    <row r="7575" spans="1:19" x14ac:dyDescent="0.2">
      <c r="A7575">
        <v>7570</v>
      </c>
      <c r="B7575" s="8">
        <f>'EstExp 12-20'!H318</f>
        <v>0</v>
      </c>
      <c r="C7575" s="600">
        <f t="shared" si="215"/>
        <v>7570</v>
      </c>
      <c r="D7575" s="3" t="s">
        <v>786</v>
      </c>
      <c r="E7575" s="2" t="b">
        <f t="shared" ca="1" si="214"/>
        <v>1</v>
      </c>
      <c r="F7575" s="2" cm="1">
        <f t="array" aca="1" ref="F7575" ca="1">IF(G7575&lt;&gt;"",INDIRECT("'"&amp;G7575&amp;"'!"&amp;H7575),"")</f>
        <v>0</v>
      </c>
      <c r="G7575" s="1533" t="s">
        <v>6772</v>
      </c>
      <c r="H7575" s="2" t="s">
        <v>6474</v>
      </c>
      <c r="S7575" s="8"/>
    </row>
    <row r="7576" spans="1:19" x14ac:dyDescent="0.2">
      <c r="A7576">
        <v>7571</v>
      </c>
      <c r="B7576" s="8">
        <f>'EstExp 12-20'!H319</f>
        <v>0</v>
      </c>
      <c r="C7576" s="600">
        <f t="shared" si="215"/>
        <v>7571</v>
      </c>
      <c r="D7576" s="3" t="s">
        <v>786</v>
      </c>
      <c r="E7576" s="2" t="b">
        <f t="shared" ca="1" si="214"/>
        <v>1</v>
      </c>
      <c r="F7576" s="2" cm="1">
        <f t="array" aca="1" ref="F7576" ca="1">IF(G7576&lt;&gt;"",INDIRECT("'"&amp;G7576&amp;"'!"&amp;H7576),"")</f>
        <v>0</v>
      </c>
      <c r="G7576" s="1533" t="s">
        <v>6772</v>
      </c>
      <c r="H7576" s="2" t="s">
        <v>6475</v>
      </c>
      <c r="S7576" s="8"/>
    </row>
    <row r="7577" spans="1:19" x14ac:dyDescent="0.2">
      <c r="A7577">
        <v>7572</v>
      </c>
      <c r="B7577" s="8">
        <f>'EstExp 12-20'!H320</f>
        <v>0</v>
      </c>
      <c r="C7577" s="600">
        <f t="shared" si="215"/>
        <v>7572</v>
      </c>
      <c r="D7577" s="3" t="s">
        <v>786</v>
      </c>
      <c r="E7577" s="2" t="b">
        <f t="shared" ca="1" si="214"/>
        <v>1</v>
      </c>
      <c r="F7577" s="2" cm="1">
        <f t="array" aca="1" ref="F7577" ca="1">IF(G7577&lt;&gt;"",INDIRECT("'"&amp;G7577&amp;"'!"&amp;H7577),"")</f>
        <v>0</v>
      </c>
      <c r="G7577" s="1533" t="s">
        <v>6772</v>
      </c>
      <c r="H7577" s="2" t="s">
        <v>6476</v>
      </c>
      <c r="S7577" s="8"/>
    </row>
    <row r="7578" spans="1:19" x14ac:dyDescent="0.2">
      <c r="A7578">
        <v>7573</v>
      </c>
      <c r="B7578" s="8">
        <f>'EstExp 12-20'!H321</f>
        <v>0</v>
      </c>
      <c r="C7578" s="600">
        <f t="shared" si="215"/>
        <v>7573</v>
      </c>
      <c r="D7578" s="3" t="s">
        <v>786</v>
      </c>
      <c r="E7578" s="2" t="b">
        <f t="shared" ca="1" si="214"/>
        <v>1</v>
      </c>
      <c r="F7578" s="2" cm="1">
        <f t="array" aca="1" ref="F7578" ca="1">IF(G7578&lt;&gt;"",INDIRECT("'"&amp;G7578&amp;"'!"&amp;H7578),"")</f>
        <v>0</v>
      </c>
      <c r="G7578" s="1533" t="s">
        <v>6772</v>
      </c>
      <c r="H7578" s="2" t="s">
        <v>6477</v>
      </c>
      <c r="S7578" s="8"/>
    </row>
    <row r="7579" spans="1:19" x14ac:dyDescent="0.2">
      <c r="A7579">
        <v>7574</v>
      </c>
      <c r="B7579" s="8">
        <f>'EstExp 12-20'!H322</f>
        <v>0</v>
      </c>
      <c r="C7579" s="600">
        <f t="shared" si="215"/>
        <v>7574</v>
      </c>
      <c r="D7579" s="3" t="s">
        <v>786</v>
      </c>
      <c r="E7579" s="2" t="b">
        <f t="shared" ca="1" si="214"/>
        <v>1</v>
      </c>
      <c r="F7579" s="2" cm="1">
        <f t="array" aca="1" ref="F7579" ca="1">IF(G7579&lt;&gt;"",INDIRECT("'"&amp;G7579&amp;"'!"&amp;H7579),"")</f>
        <v>0</v>
      </c>
      <c r="G7579" s="1533" t="s">
        <v>6772</v>
      </c>
      <c r="H7579" s="2" t="s">
        <v>6478</v>
      </c>
      <c r="S7579" s="8"/>
    </row>
    <row r="7580" spans="1:19" x14ac:dyDescent="0.2">
      <c r="A7580">
        <v>7575</v>
      </c>
      <c r="B7580" s="8">
        <f>'EstExp 12-20'!H323</f>
        <v>0</v>
      </c>
      <c r="C7580" s="600">
        <f t="shared" si="215"/>
        <v>7575</v>
      </c>
      <c r="D7580" s="3" t="s">
        <v>786</v>
      </c>
      <c r="E7580" s="2" t="b">
        <f t="shared" ca="1" si="214"/>
        <v>1</v>
      </c>
      <c r="F7580" s="2" cm="1">
        <f t="array" aca="1" ref="F7580" ca="1">IF(G7580&lt;&gt;"",INDIRECT("'"&amp;G7580&amp;"'!"&amp;H7580),"")</f>
        <v>0</v>
      </c>
      <c r="G7580" s="1533" t="s">
        <v>6772</v>
      </c>
      <c r="H7580" s="2" t="s">
        <v>6479</v>
      </c>
      <c r="S7580" s="8"/>
    </row>
    <row r="7581" spans="1:19" x14ac:dyDescent="0.2">
      <c r="A7581">
        <v>7576</v>
      </c>
      <c r="B7581" s="8">
        <f>'EstExp 12-20'!H324</f>
        <v>0</v>
      </c>
      <c r="C7581" s="600">
        <f t="shared" si="215"/>
        <v>7576</v>
      </c>
      <c r="D7581" s="3" t="s">
        <v>786</v>
      </c>
      <c r="E7581" s="2" t="b">
        <f t="shared" ca="1" si="214"/>
        <v>1</v>
      </c>
      <c r="F7581" s="2" cm="1">
        <f t="array" aca="1" ref="F7581" ca="1">IF(G7581&lt;&gt;"",INDIRECT("'"&amp;G7581&amp;"'!"&amp;H7581),"")</f>
        <v>0</v>
      </c>
      <c r="G7581" s="1533" t="s">
        <v>6772</v>
      </c>
      <c r="H7581" s="2" t="s">
        <v>6480</v>
      </c>
      <c r="S7581" s="8"/>
    </row>
    <row r="7582" spans="1:19" x14ac:dyDescent="0.2">
      <c r="A7582">
        <v>7577</v>
      </c>
      <c r="B7582" s="8">
        <f>'EstExp 12-20'!H325</f>
        <v>0</v>
      </c>
      <c r="C7582" s="600">
        <f t="shared" si="215"/>
        <v>7577</v>
      </c>
      <c r="D7582" s="3" t="s">
        <v>786</v>
      </c>
      <c r="E7582" s="2" t="b">
        <f t="shared" ca="1" si="214"/>
        <v>1</v>
      </c>
      <c r="F7582" s="2" cm="1">
        <f t="array" aca="1" ref="F7582" ca="1">IF(G7582&lt;&gt;"",INDIRECT("'"&amp;G7582&amp;"'!"&amp;H7582),"")</f>
        <v>0</v>
      </c>
      <c r="G7582" s="1533" t="s">
        <v>6772</v>
      </c>
      <c r="H7582" s="2" t="s">
        <v>6481</v>
      </c>
      <c r="S7582" s="8"/>
    </row>
    <row r="7583" spans="1:19" x14ac:dyDescent="0.2">
      <c r="A7583">
        <v>7578</v>
      </c>
      <c r="B7583" s="8">
        <f>'EstExp 12-20'!H326</f>
        <v>0</v>
      </c>
      <c r="C7583" s="600">
        <f t="shared" si="215"/>
        <v>7578</v>
      </c>
      <c r="D7583" s="3" t="s">
        <v>786</v>
      </c>
      <c r="E7583" s="2" t="b">
        <f t="shared" ca="1" si="214"/>
        <v>1</v>
      </c>
      <c r="F7583" s="2" cm="1">
        <f t="array" aca="1" ref="F7583" ca="1">IF(G7583&lt;&gt;"",INDIRECT("'"&amp;G7583&amp;"'!"&amp;H7583),"")</f>
        <v>0</v>
      </c>
      <c r="G7583" s="1533" t="s">
        <v>6772</v>
      </c>
      <c r="H7583" s="2" t="s">
        <v>6482</v>
      </c>
      <c r="S7583" s="8"/>
    </row>
    <row r="7584" spans="1:19" x14ac:dyDescent="0.2">
      <c r="A7584">
        <v>7579</v>
      </c>
      <c r="B7584" s="8">
        <f>'EstExp 12-20'!H327</f>
        <v>0</v>
      </c>
      <c r="C7584" s="600">
        <f t="shared" si="215"/>
        <v>7579</v>
      </c>
      <c r="D7584" s="3" t="s">
        <v>786</v>
      </c>
      <c r="E7584" s="2" t="b">
        <f t="shared" ca="1" si="214"/>
        <v>1</v>
      </c>
      <c r="F7584" s="2" cm="1">
        <f t="array" aca="1" ref="F7584" ca="1">IF(G7584&lt;&gt;"",INDIRECT("'"&amp;G7584&amp;"'!"&amp;H7584),"")</f>
        <v>0</v>
      </c>
      <c r="G7584" s="1533" t="s">
        <v>6772</v>
      </c>
      <c r="H7584" s="2" t="s">
        <v>6483</v>
      </c>
      <c r="S7584" s="8"/>
    </row>
    <row r="7585" spans="1:19" x14ac:dyDescent="0.2">
      <c r="A7585">
        <v>7580</v>
      </c>
      <c r="B7585" s="8">
        <f>'EstExp 12-20'!H328</f>
        <v>0</v>
      </c>
      <c r="C7585" s="600">
        <f t="shared" si="215"/>
        <v>7580</v>
      </c>
      <c r="D7585" s="3" t="s">
        <v>786</v>
      </c>
      <c r="E7585" s="2" t="b">
        <f t="shared" ca="1" si="214"/>
        <v>1</v>
      </c>
      <c r="F7585" s="2" cm="1">
        <f t="array" aca="1" ref="F7585" ca="1">IF(G7585&lt;&gt;"",INDIRECT("'"&amp;G7585&amp;"'!"&amp;H7585),"")</f>
        <v>0</v>
      </c>
      <c r="G7585" s="1533" t="s">
        <v>6772</v>
      </c>
      <c r="H7585" s="2" t="s">
        <v>6484</v>
      </c>
      <c r="S7585" s="8"/>
    </row>
    <row r="7586" spans="1:19" x14ac:dyDescent="0.2">
      <c r="A7586">
        <v>7581</v>
      </c>
      <c r="B7586" s="8">
        <f>'EstExp 12-20'!H329</f>
        <v>0</v>
      </c>
      <c r="C7586" s="600">
        <f t="shared" si="215"/>
        <v>7581</v>
      </c>
      <c r="D7586" s="3" t="s">
        <v>786</v>
      </c>
      <c r="E7586" s="2" t="b">
        <f t="shared" ca="1" si="214"/>
        <v>1</v>
      </c>
      <c r="F7586" s="2" cm="1">
        <f t="array" aca="1" ref="F7586" ca="1">IF(G7586&lt;&gt;"",INDIRECT("'"&amp;G7586&amp;"'!"&amp;H7586),"")</f>
        <v>0</v>
      </c>
      <c r="G7586" s="1533" t="s">
        <v>6772</v>
      </c>
      <c r="H7586" s="2" t="s">
        <v>6485</v>
      </c>
      <c r="S7586" s="8"/>
    </row>
    <row r="7587" spans="1:19" x14ac:dyDescent="0.2">
      <c r="A7587">
        <v>7582</v>
      </c>
      <c r="B7587" s="8">
        <f>'EstExp 12-20'!H330</f>
        <v>0</v>
      </c>
      <c r="C7587" s="600">
        <f t="shared" si="215"/>
        <v>7582</v>
      </c>
      <c r="D7587" s="3" t="s">
        <v>786</v>
      </c>
      <c r="E7587" s="2" t="b">
        <f t="shared" ca="1" si="214"/>
        <v>1</v>
      </c>
      <c r="F7587" s="2" cm="1">
        <f t="array" aca="1" ref="F7587" ca="1">IF(G7587&lt;&gt;"",INDIRECT("'"&amp;G7587&amp;"'!"&amp;H7587),"")</f>
        <v>0</v>
      </c>
      <c r="G7587" s="1533" t="s">
        <v>6772</v>
      </c>
      <c r="H7587" s="2" t="s">
        <v>6486</v>
      </c>
      <c r="S7587" s="8"/>
    </row>
    <row r="7588" spans="1:19" x14ac:dyDescent="0.2">
      <c r="A7588">
        <v>7583</v>
      </c>
      <c r="B7588" s="8">
        <f>'EstExp 12-20'!H331</f>
        <v>0</v>
      </c>
      <c r="C7588" s="600">
        <f t="shared" si="215"/>
        <v>7583</v>
      </c>
      <c r="D7588" s="3" t="s">
        <v>786</v>
      </c>
      <c r="E7588" s="2" t="b">
        <f t="shared" ca="1" si="214"/>
        <v>1</v>
      </c>
      <c r="F7588" s="2" cm="1">
        <f t="array" aca="1" ref="F7588" ca="1">IF(G7588&lt;&gt;"",INDIRECT("'"&amp;G7588&amp;"'!"&amp;H7588),"")</f>
        <v>0</v>
      </c>
      <c r="G7588" s="1533" t="s">
        <v>6772</v>
      </c>
      <c r="H7588" s="2" t="s">
        <v>6487</v>
      </c>
      <c r="S7588" s="8"/>
    </row>
    <row r="7589" spans="1:19" x14ac:dyDescent="0.2">
      <c r="A7589">
        <v>7584</v>
      </c>
      <c r="B7589" s="8">
        <f>'EstExp 12-20'!H332</f>
        <v>0</v>
      </c>
      <c r="C7589" s="600">
        <f t="shared" si="215"/>
        <v>7584</v>
      </c>
      <c r="D7589" s="3" t="s">
        <v>786</v>
      </c>
      <c r="E7589" s="2" t="b">
        <f t="shared" ca="1" si="214"/>
        <v>1</v>
      </c>
      <c r="F7589" s="2" cm="1">
        <f t="array" aca="1" ref="F7589" ca="1">IF(G7589&lt;&gt;"",INDIRECT("'"&amp;G7589&amp;"'!"&amp;H7589),"")</f>
        <v>0</v>
      </c>
      <c r="G7589" s="1533" t="s">
        <v>6772</v>
      </c>
      <c r="H7589" s="2" t="s">
        <v>6488</v>
      </c>
      <c r="S7589" s="8"/>
    </row>
    <row r="7590" spans="1:19" x14ac:dyDescent="0.2">
      <c r="A7590">
        <v>7585</v>
      </c>
      <c r="B7590" s="8">
        <f>'EstExp 12-20'!H333</f>
        <v>0</v>
      </c>
      <c r="C7590" s="600">
        <f t="shared" si="215"/>
        <v>7585</v>
      </c>
      <c r="D7590" s="3" t="s">
        <v>786</v>
      </c>
      <c r="E7590" s="2" t="b">
        <f t="shared" ca="1" si="214"/>
        <v>1</v>
      </c>
      <c r="F7590" s="2" cm="1">
        <f t="array" aca="1" ref="F7590" ca="1">IF(G7590&lt;&gt;"",INDIRECT("'"&amp;G7590&amp;"'!"&amp;H7590),"")</f>
        <v>0</v>
      </c>
      <c r="G7590" s="1533" t="s">
        <v>6772</v>
      </c>
      <c r="H7590" s="2" t="s">
        <v>6489</v>
      </c>
      <c r="S7590" s="8"/>
    </row>
    <row r="7591" spans="1:19" x14ac:dyDescent="0.2">
      <c r="A7591">
        <v>7586</v>
      </c>
      <c r="B7591" s="8">
        <f>'EstExp 12-20'!H334</f>
        <v>0</v>
      </c>
      <c r="C7591" s="600">
        <f t="shared" si="215"/>
        <v>7586</v>
      </c>
      <c r="D7591" s="3" t="s">
        <v>786</v>
      </c>
      <c r="E7591" s="2" t="b">
        <f t="shared" ca="1" si="214"/>
        <v>1</v>
      </c>
      <c r="F7591" s="2" cm="1">
        <f t="array" aca="1" ref="F7591" ca="1">IF(G7591&lt;&gt;"",INDIRECT("'"&amp;G7591&amp;"'!"&amp;H7591),"")</f>
        <v>0</v>
      </c>
      <c r="G7591" s="1533" t="s">
        <v>6772</v>
      </c>
      <c r="H7591" s="2" t="s">
        <v>6490</v>
      </c>
      <c r="S7591" s="8"/>
    </row>
    <row r="7592" spans="1:19" x14ac:dyDescent="0.2">
      <c r="A7592">
        <v>7587</v>
      </c>
      <c r="B7592" s="8">
        <f>'EstExp 12-20'!H335</f>
        <v>0</v>
      </c>
      <c r="C7592" s="600">
        <f t="shared" si="215"/>
        <v>7587</v>
      </c>
      <c r="D7592" s="3" t="s">
        <v>786</v>
      </c>
      <c r="E7592" s="2" t="b">
        <f t="shared" ca="1" si="214"/>
        <v>1</v>
      </c>
      <c r="F7592" s="2" cm="1">
        <f t="array" aca="1" ref="F7592" ca="1">IF(G7592&lt;&gt;"",INDIRECT("'"&amp;G7592&amp;"'!"&amp;H7592),"")</f>
        <v>0</v>
      </c>
      <c r="G7592" s="1533" t="s">
        <v>6772</v>
      </c>
      <c r="H7592" s="2" t="s">
        <v>6491</v>
      </c>
      <c r="S7592" s="8"/>
    </row>
    <row r="7593" spans="1:19" x14ac:dyDescent="0.2">
      <c r="A7593">
        <v>7588</v>
      </c>
      <c r="B7593" s="8">
        <f>'EstExp 12-20'!H336</f>
        <v>0</v>
      </c>
      <c r="C7593" s="600">
        <f t="shared" si="215"/>
        <v>7588</v>
      </c>
      <c r="D7593" s="3" t="s">
        <v>786</v>
      </c>
      <c r="E7593" s="2" t="b">
        <f t="shared" ca="1" si="214"/>
        <v>1</v>
      </c>
      <c r="F7593" s="2" cm="1">
        <f t="array" aca="1" ref="F7593" ca="1">IF(G7593&lt;&gt;"",INDIRECT("'"&amp;G7593&amp;"'!"&amp;H7593),"")</f>
        <v>0</v>
      </c>
      <c r="G7593" s="1533" t="s">
        <v>6772</v>
      </c>
      <c r="H7593" s="2" t="s">
        <v>6492</v>
      </c>
      <c r="S7593" s="8"/>
    </row>
    <row r="7594" spans="1:19" x14ac:dyDescent="0.2">
      <c r="A7594">
        <v>7589</v>
      </c>
      <c r="B7594" s="8">
        <f>'EstExp 12-20'!H337</f>
        <v>0</v>
      </c>
      <c r="C7594" s="600">
        <f t="shared" si="215"/>
        <v>7589</v>
      </c>
      <c r="D7594" s="3" t="s">
        <v>786</v>
      </c>
      <c r="E7594" s="2" t="b">
        <f t="shared" ca="1" si="214"/>
        <v>1</v>
      </c>
      <c r="F7594" s="2" cm="1">
        <f t="array" aca="1" ref="F7594" ca="1">IF(G7594&lt;&gt;"",INDIRECT("'"&amp;G7594&amp;"'!"&amp;H7594),"")</f>
        <v>0</v>
      </c>
      <c r="G7594" s="1533" t="s">
        <v>6772</v>
      </c>
      <c r="H7594" s="2" t="s">
        <v>6493</v>
      </c>
      <c r="S7594" s="8"/>
    </row>
    <row r="7595" spans="1:19" x14ac:dyDescent="0.2">
      <c r="A7595">
        <v>7590</v>
      </c>
      <c r="B7595" s="8">
        <f>'EstExp 12-20'!H338</f>
        <v>0</v>
      </c>
      <c r="C7595" s="600">
        <f t="shared" si="215"/>
        <v>7590</v>
      </c>
      <c r="D7595" s="3" t="s">
        <v>786</v>
      </c>
      <c r="E7595" s="2" t="b">
        <f t="shared" ca="1" si="214"/>
        <v>1</v>
      </c>
      <c r="F7595" s="2" cm="1">
        <f t="array" aca="1" ref="F7595" ca="1">IF(G7595&lt;&gt;"",INDIRECT("'"&amp;G7595&amp;"'!"&amp;H7595),"")</f>
        <v>0</v>
      </c>
      <c r="G7595" s="1533" t="s">
        <v>6772</v>
      </c>
      <c r="H7595" s="2" t="s">
        <v>6494</v>
      </c>
      <c r="S7595" s="8"/>
    </row>
    <row r="7596" spans="1:19" x14ac:dyDescent="0.2">
      <c r="A7596">
        <v>7591</v>
      </c>
      <c r="B7596" s="8">
        <f>'EstExp 12-20'!H339</f>
        <v>0</v>
      </c>
      <c r="C7596" s="600">
        <f t="shared" si="215"/>
        <v>7591</v>
      </c>
      <c r="D7596" s="3" t="s">
        <v>786</v>
      </c>
      <c r="E7596" s="2" t="b">
        <f t="shared" ca="1" si="214"/>
        <v>1</v>
      </c>
      <c r="F7596" s="2" cm="1">
        <f t="array" aca="1" ref="F7596" ca="1">IF(G7596&lt;&gt;"",INDIRECT("'"&amp;G7596&amp;"'!"&amp;H7596),"")</f>
        <v>0</v>
      </c>
      <c r="G7596" s="1533" t="s">
        <v>6772</v>
      </c>
      <c r="H7596" s="2" t="s">
        <v>6495</v>
      </c>
      <c r="S7596" s="8"/>
    </row>
    <row r="7597" spans="1:19" x14ac:dyDescent="0.2">
      <c r="A7597">
        <v>7592</v>
      </c>
      <c r="B7597" s="8">
        <f>'EstExp 12-20'!H340</f>
        <v>0</v>
      </c>
      <c r="C7597" s="600">
        <f t="shared" si="215"/>
        <v>7592</v>
      </c>
      <c r="D7597" s="3" t="s">
        <v>786</v>
      </c>
      <c r="E7597" s="2" t="b">
        <f t="shared" ca="1" si="214"/>
        <v>1</v>
      </c>
      <c r="F7597" s="2" cm="1">
        <f t="array" aca="1" ref="F7597" ca="1">IF(G7597&lt;&gt;"",INDIRECT("'"&amp;G7597&amp;"'!"&amp;H7597),"")</f>
        <v>0</v>
      </c>
      <c r="G7597" s="1533" t="s">
        <v>6772</v>
      </c>
      <c r="H7597" s="2" t="s">
        <v>6496</v>
      </c>
      <c r="S7597" s="8"/>
    </row>
    <row r="7598" spans="1:19" x14ac:dyDescent="0.2">
      <c r="A7598">
        <v>7593</v>
      </c>
      <c r="B7598" s="8">
        <f>'EstExp 12-20'!H341</f>
        <v>0</v>
      </c>
      <c r="C7598" s="600">
        <f t="shared" si="215"/>
        <v>7593</v>
      </c>
      <c r="D7598" s="3" t="s">
        <v>786</v>
      </c>
      <c r="E7598" s="2" t="b">
        <f t="shared" ca="1" si="214"/>
        <v>1</v>
      </c>
      <c r="F7598" s="2" cm="1">
        <f t="array" aca="1" ref="F7598" ca="1">IF(G7598&lt;&gt;"",INDIRECT("'"&amp;G7598&amp;"'!"&amp;H7598),"")</f>
        <v>0</v>
      </c>
      <c r="G7598" s="1533" t="s">
        <v>6772</v>
      </c>
      <c r="H7598" s="2" t="s">
        <v>6497</v>
      </c>
      <c r="S7598" s="8"/>
    </row>
    <row r="7599" spans="1:19" x14ac:dyDescent="0.2">
      <c r="A7599">
        <v>7594</v>
      </c>
      <c r="B7599" s="8">
        <f>'EstExp 12-20'!H342</f>
        <v>0</v>
      </c>
      <c r="C7599" s="600">
        <f t="shared" si="215"/>
        <v>7594</v>
      </c>
      <c r="D7599" s="3" t="s">
        <v>786</v>
      </c>
      <c r="E7599" s="2" t="b">
        <f t="shared" ca="1" si="214"/>
        <v>1</v>
      </c>
      <c r="F7599" s="2" cm="1">
        <f t="array" aca="1" ref="F7599" ca="1">IF(G7599&lt;&gt;"",INDIRECT("'"&amp;G7599&amp;"'!"&amp;H7599),"")</f>
        <v>0</v>
      </c>
      <c r="G7599" s="1533" t="s">
        <v>6772</v>
      </c>
      <c r="H7599" s="2" t="s">
        <v>6498</v>
      </c>
      <c r="S7599" s="8"/>
    </row>
    <row r="7600" spans="1:19" x14ac:dyDescent="0.2">
      <c r="A7600">
        <v>7595</v>
      </c>
      <c r="B7600" s="8">
        <f>'EstExp 12-20'!H343</f>
        <v>0</v>
      </c>
      <c r="C7600" s="600">
        <f t="shared" si="215"/>
        <v>7595</v>
      </c>
      <c r="D7600" s="3" t="s">
        <v>786</v>
      </c>
      <c r="E7600" s="2" t="b">
        <f t="shared" ca="1" si="214"/>
        <v>1</v>
      </c>
      <c r="F7600" s="2" cm="1">
        <f t="array" aca="1" ref="F7600" ca="1">IF(G7600&lt;&gt;"",INDIRECT("'"&amp;G7600&amp;"'!"&amp;H7600),"")</f>
        <v>0</v>
      </c>
      <c r="G7600" s="1533" t="s">
        <v>6772</v>
      </c>
      <c r="H7600" s="2" t="s">
        <v>6499</v>
      </c>
      <c r="S7600" s="8"/>
    </row>
    <row r="7601" spans="1:19" x14ac:dyDescent="0.2">
      <c r="A7601">
        <v>7596</v>
      </c>
      <c r="B7601" s="8">
        <f>'EstExp 12-20'!H344</f>
        <v>0</v>
      </c>
      <c r="C7601" s="600">
        <f t="shared" si="215"/>
        <v>7596</v>
      </c>
      <c r="D7601" s="3" t="s">
        <v>786</v>
      </c>
      <c r="E7601" s="2" t="b">
        <f t="shared" ca="1" si="214"/>
        <v>1</v>
      </c>
      <c r="F7601" s="2" cm="1">
        <f t="array" aca="1" ref="F7601" ca="1">IF(G7601&lt;&gt;"",INDIRECT("'"&amp;G7601&amp;"'!"&amp;H7601),"")</f>
        <v>0</v>
      </c>
      <c r="G7601" s="1533" t="s">
        <v>6772</v>
      </c>
      <c r="H7601" s="2" t="s">
        <v>6500</v>
      </c>
      <c r="S7601" s="8"/>
    </row>
    <row r="7602" spans="1:19" x14ac:dyDescent="0.2">
      <c r="A7602">
        <v>7597</v>
      </c>
      <c r="B7602" s="8">
        <f>'EstExp 12-20'!H347</f>
        <v>0</v>
      </c>
      <c r="C7602" s="600">
        <f t="shared" si="215"/>
        <v>7597</v>
      </c>
      <c r="D7602" s="3" t="s">
        <v>786</v>
      </c>
      <c r="E7602" s="2" t="b">
        <f t="shared" ca="1" si="214"/>
        <v>1</v>
      </c>
      <c r="F7602" s="2" cm="1">
        <f t="array" aca="1" ref="F7602" ca="1">IF(G7602&lt;&gt;"",INDIRECT("'"&amp;G7602&amp;"'!"&amp;H7602),"")</f>
        <v>0</v>
      </c>
      <c r="G7602" s="1533" t="s">
        <v>6772</v>
      </c>
      <c r="H7602" s="2" t="s">
        <v>6501</v>
      </c>
      <c r="S7602" s="8"/>
    </row>
    <row r="7603" spans="1:19" x14ac:dyDescent="0.2">
      <c r="A7603">
        <v>7598</v>
      </c>
      <c r="B7603" s="8">
        <f>'EstExp 12-20'!H348</f>
        <v>0</v>
      </c>
      <c r="C7603" s="600">
        <f t="shared" si="215"/>
        <v>7598</v>
      </c>
      <c r="D7603" s="3" t="s">
        <v>786</v>
      </c>
      <c r="E7603" s="2" t="b">
        <f t="shared" ca="1" si="214"/>
        <v>1</v>
      </c>
      <c r="F7603" s="2" cm="1">
        <f t="array" aca="1" ref="F7603" ca="1">IF(G7603&lt;&gt;"",INDIRECT("'"&amp;G7603&amp;"'!"&amp;H7603),"")</f>
        <v>0</v>
      </c>
      <c r="G7603" s="1533" t="s">
        <v>6772</v>
      </c>
      <c r="H7603" s="2" t="s">
        <v>6502</v>
      </c>
      <c r="S7603" s="8"/>
    </row>
    <row r="7604" spans="1:19" x14ac:dyDescent="0.2">
      <c r="A7604">
        <v>7599</v>
      </c>
      <c r="B7604" s="8">
        <f>'EstExp 12-20'!H349</f>
        <v>0</v>
      </c>
      <c r="C7604" s="600">
        <f t="shared" si="215"/>
        <v>7599</v>
      </c>
      <c r="D7604" s="3" t="s">
        <v>786</v>
      </c>
      <c r="E7604" s="2" t="b">
        <f t="shared" ca="1" si="214"/>
        <v>1</v>
      </c>
      <c r="F7604" s="2" cm="1">
        <f t="array" aca="1" ref="F7604" ca="1">IF(G7604&lt;&gt;"",INDIRECT("'"&amp;G7604&amp;"'!"&amp;H7604),"")</f>
        <v>0</v>
      </c>
      <c r="G7604" s="1533" t="s">
        <v>6772</v>
      </c>
      <c r="H7604" s="2" t="s">
        <v>6503</v>
      </c>
      <c r="S7604" s="8"/>
    </row>
    <row r="7605" spans="1:19" x14ac:dyDescent="0.2">
      <c r="A7605">
        <v>7600</v>
      </c>
      <c r="B7605" s="8">
        <f>'EstExp 12-20'!H350</f>
        <v>0</v>
      </c>
      <c r="C7605" s="600">
        <f t="shared" si="215"/>
        <v>7600</v>
      </c>
      <c r="D7605" s="3" t="s">
        <v>786</v>
      </c>
      <c r="E7605" s="2" t="b">
        <f t="shared" ca="1" si="214"/>
        <v>1</v>
      </c>
      <c r="F7605" s="2" cm="1">
        <f t="array" aca="1" ref="F7605" ca="1">IF(G7605&lt;&gt;"",INDIRECT("'"&amp;G7605&amp;"'!"&amp;H7605),"")</f>
        <v>0</v>
      </c>
      <c r="G7605" s="1533" t="s">
        <v>6772</v>
      </c>
      <c r="H7605" s="2" t="s">
        <v>6504</v>
      </c>
      <c r="S7605" s="8"/>
    </row>
    <row r="7606" spans="1:19" x14ac:dyDescent="0.2">
      <c r="A7606">
        <v>7601</v>
      </c>
      <c r="B7606" s="8">
        <f>'EstExp 12-20'!H351</f>
        <v>0</v>
      </c>
      <c r="C7606" s="600">
        <f t="shared" si="215"/>
        <v>7601</v>
      </c>
      <c r="D7606" s="3" t="s">
        <v>786</v>
      </c>
      <c r="E7606" s="2" t="b">
        <f t="shared" ca="1" si="214"/>
        <v>1</v>
      </c>
      <c r="F7606" s="2" cm="1">
        <f t="array" aca="1" ref="F7606" ca="1">IF(G7606&lt;&gt;"",INDIRECT("'"&amp;G7606&amp;"'!"&amp;H7606),"")</f>
        <v>0</v>
      </c>
      <c r="G7606" s="1533" t="s">
        <v>6772</v>
      </c>
      <c r="H7606" s="2" t="s">
        <v>6505</v>
      </c>
      <c r="S7606" s="8"/>
    </row>
    <row r="7607" spans="1:19" x14ac:dyDescent="0.2">
      <c r="A7607">
        <v>7602</v>
      </c>
      <c r="B7607" s="8">
        <f>'EstExp 12-20'!H352</f>
        <v>0</v>
      </c>
      <c r="C7607" s="600">
        <f t="shared" si="215"/>
        <v>7602</v>
      </c>
      <c r="D7607" s="3" t="s">
        <v>786</v>
      </c>
      <c r="E7607" s="2" t="b">
        <f t="shared" ca="1" si="214"/>
        <v>1</v>
      </c>
      <c r="F7607" s="2" cm="1">
        <f t="array" aca="1" ref="F7607" ca="1">IF(G7607&lt;&gt;"",INDIRECT("'"&amp;G7607&amp;"'!"&amp;H7607),"")</f>
        <v>0</v>
      </c>
      <c r="G7607" s="1533" t="s">
        <v>6772</v>
      </c>
      <c r="H7607" s="2" t="s">
        <v>6506</v>
      </c>
      <c r="S7607" s="8"/>
    </row>
    <row r="7608" spans="1:19" x14ac:dyDescent="0.2">
      <c r="A7608">
        <v>7603</v>
      </c>
      <c r="B7608" s="8">
        <f>'EstExp 12-20'!H353</f>
        <v>0</v>
      </c>
      <c r="C7608" s="600">
        <f t="shared" si="215"/>
        <v>7603</v>
      </c>
      <c r="D7608" s="3" t="s">
        <v>786</v>
      </c>
      <c r="E7608" s="2" t="b">
        <f t="shared" ca="1" si="214"/>
        <v>1</v>
      </c>
      <c r="F7608" s="2" cm="1">
        <f t="array" aca="1" ref="F7608" ca="1">IF(G7608&lt;&gt;"",INDIRECT("'"&amp;G7608&amp;"'!"&amp;H7608),"")</f>
        <v>0</v>
      </c>
      <c r="G7608" s="1533" t="s">
        <v>6772</v>
      </c>
      <c r="H7608" s="2" t="s">
        <v>6507</v>
      </c>
      <c r="S7608" s="8"/>
    </row>
    <row r="7609" spans="1:19" x14ac:dyDescent="0.2">
      <c r="A7609">
        <v>7604</v>
      </c>
      <c r="B7609" s="8">
        <f>'EstExp 12-20'!H355</f>
        <v>0</v>
      </c>
      <c r="C7609" s="600">
        <f t="shared" si="215"/>
        <v>7604</v>
      </c>
      <c r="D7609" s="3" t="s">
        <v>786</v>
      </c>
      <c r="E7609" s="2" t="b">
        <f t="shared" ca="1" si="214"/>
        <v>1</v>
      </c>
      <c r="F7609" s="2" cm="1">
        <f t="array" aca="1" ref="F7609" ca="1">IF(G7609&lt;&gt;"",INDIRECT("'"&amp;G7609&amp;"'!"&amp;H7609),"")</f>
        <v>0</v>
      </c>
      <c r="G7609" s="1533" t="s">
        <v>6772</v>
      </c>
      <c r="H7609" s="2" t="s">
        <v>6508</v>
      </c>
      <c r="S7609" s="8"/>
    </row>
    <row r="7610" spans="1:19" x14ac:dyDescent="0.2">
      <c r="A7610">
        <v>7605</v>
      </c>
      <c r="B7610" s="8">
        <f>'EstExp 12-20'!H356</f>
        <v>0</v>
      </c>
      <c r="C7610" s="600">
        <f t="shared" si="215"/>
        <v>7605</v>
      </c>
      <c r="D7610" s="3" t="s">
        <v>786</v>
      </c>
      <c r="E7610" s="2" t="b">
        <f t="shared" ca="1" si="214"/>
        <v>1</v>
      </c>
      <c r="F7610" s="2" cm="1">
        <f t="array" aca="1" ref="F7610" ca="1">IF(G7610&lt;&gt;"",INDIRECT("'"&amp;G7610&amp;"'!"&amp;H7610),"")</f>
        <v>0</v>
      </c>
      <c r="G7610" s="1533" t="s">
        <v>6772</v>
      </c>
      <c r="H7610" s="2" t="s">
        <v>6509</v>
      </c>
      <c r="S7610" s="8"/>
    </row>
    <row r="7611" spans="1:19" x14ac:dyDescent="0.2">
      <c r="A7611">
        <v>7606</v>
      </c>
      <c r="B7611" s="8">
        <f>'EstExp 12-20'!H357</f>
        <v>0</v>
      </c>
      <c r="C7611" s="600">
        <f t="shared" si="215"/>
        <v>7606</v>
      </c>
      <c r="D7611" s="3" t="s">
        <v>786</v>
      </c>
      <c r="E7611" s="2" t="b">
        <f t="shared" ca="1" si="214"/>
        <v>1</v>
      </c>
      <c r="F7611" s="2" cm="1">
        <f t="array" aca="1" ref="F7611" ca="1">IF(G7611&lt;&gt;"",INDIRECT("'"&amp;G7611&amp;"'!"&amp;H7611),"")</f>
        <v>0</v>
      </c>
      <c r="G7611" s="1533" t="s">
        <v>6772</v>
      </c>
      <c r="H7611" s="2" t="s">
        <v>6510</v>
      </c>
      <c r="S7611" s="8"/>
    </row>
    <row r="7612" spans="1:19" x14ac:dyDescent="0.2">
      <c r="A7612">
        <v>7607</v>
      </c>
      <c r="B7612" s="8">
        <f>'EstExp 12-20'!H358</f>
        <v>0</v>
      </c>
      <c r="C7612" s="600">
        <f t="shared" si="215"/>
        <v>7607</v>
      </c>
      <c r="D7612" s="3" t="s">
        <v>786</v>
      </c>
      <c r="E7612" s="2" t="b">
        <f t="shared" ca="1" si="214"/>
        <v>1</v>
      </c>
      <c r="F7612" s="2" cm="1">
        <f t="array" aca="1" ref="F7612" ca="1">IF(G7612&lt;&gt;"",INDIRECT("'"&amp;G7612&amp;"'!"&amp;H7612),"")</f>
        <v>0</v>
      </c>
      <c r="G7612" s="1533" t="s">
        <v>6772</v>
      </c>
      <c r="H7612" s="2" t="s">
        <v>6511</v>
      </c>
      <c r="S7612" s="8"/>
    </row>
    <row r="7613" spans="1:19" x14ac:dyDescent="0.2">
      <c r="A7613">
        <v>7608</v>
      </c>
      <c r="B7613" s="8">
        <f>'EstExp 12-20'!H360</f>
        <v>0</v>
      </c>
      <c r="C7613" s="600">
        <f t="shared" si="215"/>
        <v>7608</v>
      </c>
      <c r="D7613" s="3" t="s">
        <v>786</v>
      </c>
      <c r="E7613" s="2" t="b">
        <f t="shared" ca="1" si="214"/>
        <v>1</v>
      </c>
      <c r="F7613" s="2" cm="1">
        <f t="array" aca="1" ref="F7613" ca="1">IF(G7613&lt;&gt;"",INDIRECT("'"&amp;G7613&amp;"'!"&amp;H7613),"")</f>
        <v>0</v>
      </c>
      <c r="G7613" s="1533" t="s">
        <v>6772</v>
      </c>
      <c r="H7613" s="2" t="s">
        <v>6512</v>
      </c>
      <c r="S7613" s="8"/>
    </row>
    <row r="7614" spans="1:19" x14ac:dyDescent="0.2">
      <c r="A7614">
        <v>7609</v>
      </c>
      <c r="B7614" s="8">
        <f>'EstExp 12-20'!H361</f>
        <v>0</v>
      </c>
      <c r="C7614" s="600">
        <f t="shared" si="215"/>
        <v>7609</v>
      </c>
      <c r="D7614" s="3" t="s">
        <v>786</v>
      </c>
      <c r="E7614" s="2" t="b">
        <f t="shared" ca="1" si="214"/>
        <v>1</v>
      </c>
      <c r="F7614" s="2" cm="1">
        <f t="array" aca="1" ref="F7614" ca="1">IF(G7614&lt;&gt;"",INDIRECT("'"&amp;G7614&amp;"'!"&amp;H7614),"")</f>
        <v>0</v>
      </c>
      <c r="G7614" s="1533" t="s">
        <v>6772</v>
      </c>
      <c r="H7614" s="2" t="s">
        <v>6513</v>
      </c>
      <c r="S7614" s="8"/>
    </row>
    <row r="7615" spans="1:19" x14ac:dyDescent="0.2">
      <c r="A7615">
        <v>7610</v>
      </c>
      <c r="B7615" s="8">
        <f>'EstExp 12-20'!H362</f>
        <v>0</v>
      </c>
      <c r="C7615" s="600">
        <f t="shared" si="215"/>
        <v>7610</v>
      </c>
      <c r="D7615" s="3" t="s">
        <v>786</v>
      </c>
      <c r="E7615" s="2" t="b">
        <f t="shared" ca="1" si="214"/>
        <v>1</v>
      </c>
      <c r="F7615" s="2" cm="1">
        <f t="array" aca="1" ref="F7615" ca="1">IF(G7615&lt;&gt;"",INDIRECT("'"&amp;G7615&amp;"'!"&amp;H7615),"")</f>
        <v>0</v>
      </c>
      <c r="G7615" s="1533" t="s">
        <v>6772</v>
      </c>
      <c r="H7615" s="2" t="s">
        <v>6514</v>
      </c>
      <c r="S7615" s="8"/>
    </row>
    <row r="7616" spans="1:19" x14ac:dyDescent="0.2">
      <c r="A7616">
        <v>7611</v>
      </c>
      <c r="B7616" s="8">
        <f>'EstExp 12-20'!H367</f>
        <v>0</v>
      </c>
      <c r="C7616" s="600">
        <f t="shared" si="215"/>
        <v>7611</v>
      </c>
      <c r="D7616" s="3" t="s">
        <v>786</v>
      </c>
      <c r="E7616" s="2" t="b">
        <f t="shared" ca="1" si="214"/>
        <v>1</v>
      </c>
      <c r="F7616" s="2" cm="1">
        <f t="array" aca="1" ref="F7616" ca="1">IF(G7616&lt;&gt;"",INDIRECT("'"&amp;G7616&amp;"'!"&amp;H7616),"")</f>
        <v>0</v>
      </c>
      <c r="G7616" s="1533" t="s">
        <v>6772</v>
      </c>
      <c r="H7616" s="2" t="s">
        <v>6515</v>
      </c>
      <c r="S7616" s="8"/>
    </row>
    <row r="7617" spans="1:19" x14ac:dyDescent="0.2">
      <c r="A7617">
        <v>7612</v>
      </c>
      <c r="B7617" s="8">
        <f>'EstExp 12-20'!H368</f>
        <v>0</v>
      </c>
      <c r="C7617" s="600">
        <f t="shared" si="215"/>
        <v>7612</v>
      </c>
      <c r="D7617" s="3" t="s">
        <v>786</v>
      </c>
      <c r="E7617" s="2" t="b">
        <f t="shared" ca="1" si="214"/>
        <v>1</v>
      </c>
      <c r="F7617" s="2" cm="1">
        <f t="array" aca="1" ref="F7617" ca="1">IF(G7617&lt;&gt;"",INDIRECT("'"&amp;G7617&amp;"'!"&amp;H7617),"")</f>
        <v>0</v>
      </c>
      <c r="G7617" s="1533" t="s">
        <v>6772</v>
      </c>
      <c r="H7617" s="2" t="s">
        <v>6516</v>
      </c>
      <c r="S7617" s="8"/>
    </row>
    <row r="7618" spans="1:19" x14ac:dyDescent="0.2">
      <c r="A7618">
        <v>7613</v>
      </c>
      <c r="B7618" s="8">
        <f>'EstExp 12-20'!H369</f>
        <v>0</v>
      </c>
      <c r="C7618" s="600">
        <f t="shared" si="215"/>
        <v>7613</v>
      </c>
      <c r="D7618" s="3" t="s">
        <v>786</v>
      </c>
      <c r="E7618" s="2" t="b">
        <f t="shared" ref="E7618:E7681" ca="1" si="216">F7618=B7618</f>
        <v>1</v>
      </c>
      <c r="F7618" s="2" cm="1">
        <f t="array" aca="1" ref="F7618" ca="1">IF(G7618&lt;&gt;"",INDIRECT("'"&amp;G7618&amp;"'!"&amp;H7618),"")</f>
        <v>0</v>
      </c>
      <c r="G7618" s="1533" t="s">
        <v>6772</v>
      </c>
      <c r="H7618" s="2" t="s">
        <v>6517</v>
      </c>
      <c r="S7618" s="8"/>
    </row>
    <row r="7619" spans="1:19" x14ac:dyDescent="0.2">
      <c r="A7619">
        <v>7614</v>
      </c>
      <c r="B7619" s="8">
        <f>'EstExp 12-20'!H371</f>
        <v>0</v>
      </c>
      <c r="C7619" s="600">
        <f t="shared" si="215"/>
        <v>7614</v>
      </c>
      <c r="D7619" s="3" t="s">
        <v>786</v>
      </c>
      <c r="E7619" s="2" t="b">
        <f t="shared" ca="1" si="216"/>
        <v>1</v>
      </c>
      <c r="F7619" s="2" cm="1">
        <f t="array" aca="1" ref="F7619" ca="1">IF(G7619&lt;&gt;"",INDIRECT("'"&amp;G7619&amp;"'!"&amp;H7619),"")</f>
        <v>0</v>
      </c>
      <c r="G7619" s="1533" t="s">
        <v>6772</v>
      </c>
      <c r="H7619" s="2" t="s">
        <v>6518</v>
      </c>
      <c r="S7619" s="8"/>
    </row>
    <row r="7620" spans="1:19" x14ac:dyDescent="0.2">
      <c r="A7620">
        <v>7615</v>
      </c>
      <c r="B7620" s="8">
        <f>'EstExp 12-20'!H372</f>
        <v>0</v>
      </c>
      <c r="C7620" s="600">
        <f t="shared" ref="C7620:C7683" si="217">A7620-B7620</f>
        <v>7615</v>
      </c>
      <c r="D7620" s="3" t="s">
        <v>786</v>
      </c>
      <c r="E7620" s="2" t="b">
        <f t="shared" ca="1" si="216"/>
        <v>1</v>
      </c>
      <c r="F7620" s="2" cm="1">
        <f t="array" aca="1" ref="F7620" ca="1">IF(G7620&lt;&gt;"",INDIRECT("'"&amp;G7620&amp;"'!"&amp;H7620),"")</f>
        <v>0</v>
      </c>
      <c r="G7620" s="1533" t="s">
        <v>6772</v>
      </c>
      <c r="H7620" s="2" t="s">
        <v>6519</v>
      </c>
      <c r="S7620" s="8"/>
    </row>
    <row r="7621" spans="1:19" x14ac:dyDescent="0.2">
      <c r="A7621">
        <v>7616</v>
      </c>
      <c r="B7621" s="8">
        <f>'EstExp 12-20'!H374</f>
        <v>0</v>
      </c>
      <c r="C7621" s="600">
        <f t="shared" si="217"/>
        <v>7616</v>
      </c>
      <c r="D7621" s="3" t="s">
        <v>786</v>
      </c>
      <c r="E7621" s="2" t="b">
        <f t="shared" ca="1" si="216"/>
        <v>1</v>
      </c>
      <c r="F7621" s="2" cm="1">
        <f t="array" aca="1" ref="F7621" ca="1">IF(G7621&lt;&gt;"",INDIRECT("'"&amp;G7621&amp;"'!"&amp;H7621),"")</f>
        <v>0</v>
      </c>
      <c r="G7621" s="1533" t="s">
        <v>6772</v>
      </c>
      <c r="H7621" s="2" t="s">
        <v>6520</v>
      </c>
      <c r="S7621" s="8"/>
    </row>
    <row r="7622" spans="1:19" x14ac:dyDescent="0.2">
      <c r="A7622">
        <v>7617</v>
      </c>
      <c r="B7622" s="8">
        <f>'EstExp 12-20'!H375</f>
        <v>0</v>
      </c>
      <c r="C7622" s="600">
        <f t="shared" si="217"/>
        <v>7617</v>
      </c>
      <c r="D7622" s="3" t="s">
        <v>786</v>
      </c>
      <c r="E7622" s="2" t="b">
        <f t="shared" ca="1" si="216"/>
        <v>1</v>
      </c>
      <c r="F7622" s="2" cm="1">
        <f t="array" aca="1" ref="F7622" ca="1">IF(G7622&lt;&gt;"",INDIRECT("'"&amp;G7622&amp;"'!"&amp;H7622),"")</f>
        <v>0</v>
      </c>
      <c r="G7622" s="1533" t="s">
        <v>6772</v>
      </c>
      <c r="H7622" s="2" t="s">
        <v>6521</v>
      </c>
      <c r="S7622" s="8"/>
    </row>
    <row r="7623" spans="1:19" x14ac:dyDescent="0.2">
      <c r="A7623">
        <v>7618</v>
      </c>
      <c r="B7623" s="8">
        <f>'EstExp 12-20'!H376</f>
        <v>0</v>
      </c>
      <c r="C7623" s="600">
        <f t="shared" si="217"/>
        <v>7618</v>
      </c>
      <c r="D7623" s="3" t="s">
        <v>786</v>
      </c>
      <c r="E7623" s="2" t="b">
        <f t="shared" ca="1" si="216"/>
        <v>1</v>
      </c>
      <c r="F7623" s="2" cm="1">
        <f t="array" aca="1" ref="F7623" ca="1">IF(G7623&lt;&gt;"",INDIRECT("'"&amp;G7623&amp;"'!"&amp;H7623),"")</f>
        <v>0</v>
      </c>
      <c r="G7623" s="1533" t="s">
        <v>6772</v>
      </c>
      <c r="H7623" s="2" t="s">
        <v>6522</v>
      </c>
      <c r="S7623" s="8"/>
    </row>
    <row r="7624" spans="1:19" x14ac:dyDescent="0.2">
      <c r="A7624">
        <v>7619</v>
      </c>
      <c r="B7624" s="8">
        <f>'EstExp 12-20'!H377</f>
        <v>0</v>
      </c>
      <c r="C7624" s="600">
        <f t="shared" si="217"/>
        <v>7619</v>
      </c>
      <c r="D7624" s="3" t="s">
        <v>786</v>
      </c>
      <c r="E7624" s="2" t="b">
        <f t="shared" ca="1" si="216"/>
        <v>1</v>
      </c>
      <c r="F7624" s="2" cm="1">
        <f t="array" aca="1" ref="F7624" ca="1">IF(G7624&lt;&gt;"",INDIRECT("'"&amp;G7624&amp;"'!"&amp;H7624),"")</f>
        <v>0</v>
      </c>
      <c r="G7624" s="1533" t="s">
        <v>6772</v>
      </c>
      <c r="H7624" s="2" t="s">
        <v>6523</v>
      </c>
      <c r="S7624" s="8"/>
    </row>
    <row r="7625" spans="1:19" x14ac:dyDescent="0.2">
      <c r="A7625">
        <v>7620</v>
      </c>
      <c r="B7625" s="8">
        <f>'EstExp 12-20'!H378</f>
        <v>0</v>
      </c>
      <c r="C7625" s="600">
        <f t="shared" si="217"/>
        <v>7620</v>
      </c>
      <c r="D7625" s="3" t="s">
        <v>786</v>
      </c>
      <c r="E7625" s="2" t="b">
        <f t="shared" ca="1" si="216"/>
        <v>1</v>
      </c>
      <c r="F7625" s="2" cm="1">
        <f t="array" aca="1" ref="F7625" ca="1">IF(G7625&lt;&gt;"",INDIRECT("'"&amp;G7625&amp;"'!"&amp;H7625),"")</f>
        <v>0</v>
      </c>
      <c r="G7625" s="1533" t="s">
        <v>6772</v>
      </c>
      <c r="H7625" s="2" t="s">
        <v>6524</v>
      </c>
      <c r="S7625" s="8"/>
    </row>
    <row r="7626" spans="1:19" x14ac:dyDescent="0.2">
      <c r="A7626">
        <v>7621</v>
      </c>
      <c r="B7626" s="8">
        <f>'EstExp 12-20'!H380</f>
        <v>0</v>
      </c>
      <c r="C7626" s="600">
        <f t="shared" si="217"/>
        <v>7621</v>
      </c>
      <c r="D7626" s="3" t="s">
        <v>786</v>
      </c>
      <c r="E7626" s="2" t="b">
        <f t="shared" ca="1" si="216"/>
        <v>1</v>
      </c>
      <c r="F7626" s="2" cm="1">
        <f t="array" aca="1" ref="F7626" ca="1">IF(G7626&lt;&gt;"",INDIRECT("'"&amp;G7626&amp;"'!"&amp;H7626),"")</f>
        <v>0</v>
      </c>
      <c r="G7626" s="1533" t="s">
        <v>6772</v>
      </c>
      <c r="H7626" s="2" t="s">
        <v>6525</v>
      </c>
      <c r="S7626" s="8"/>
    </row>
    <row r="7627" spans="1:19" x14ac:dyDescent="0.2">
      <c r="A7627">
        <v>7622</v>
      </c>
      <c r="B7627" s="8">
        <f>'EstExp 12-20'!H381</f>
        <v>0</v>
      </c>
      <c r="C7627" s="600">
        <f t="shared" si="217"/>
        <v>7622</v>
      </c>
      <c r="D7627" s="3" t="s">
        <v>786</v>
      </c>
      <c r="E7627" s="2" t="b">
        <f t="shared" ca="1" si="216"/>
        <v>1</v>
      </c>
      <c r="F7627" s="2" cm="1">
        <f t="array" aca="1" ref="F7627" ca="1">IF(G7627&lt;&gt;"",INDIRECT("'"&amp;G7627&amp;"'!"&amp;H7627),"")</f>
        <v>0</v>
      </c>
      <c r="G7627" s="1533" t="s">
        <v>6772</v>
      </c>
      <c r="H7627" s="2" t="s">
        <v>6526</v>
      </c>
      <c r="S7627" s="8"/>
    </row>
    <row r="7628" spans="1:19" x14ac:dyDescent="0.2">
      <c r="A7628">
        <v>7623</v>
      </c>
      <c r="B7628" s="8">
        <f>'EstExp 12-20'!H382</f>
        <v>0</v>
      </c>
      <c r="C7628" s="600">
        <f t="shared" si="217"/>
        <v>7623</v>
      </c>
      <c r="D7628" s="3" t="s">
        <v>786</v>
      </c>
      <c r="E7628" s="2" t="b">
        <f t="shared" ca="1" si="216"/>
        <v>1</v>
      </c>
      <c r="F7628" s="2" cm="1">
        <f t="array" aca="1" ref="F7628" ca="1">IF(G7628&lt;&gt;"",INDIRECT("'"&amp;G7628&amp;"'!"&amp;H7628),"")</f>
        <v>0</v>
      </c>
      <c r="G7628" s="1533" t="s">
        <v>6772</v>
      </c>
      <c r="H7628" s="2" t="s">
        <v>6527</v>
      </c>
      <c r="S7628" s="8"/>
    </row>
    <row r="7629" spans="1:19" x14ac:dyDescent="0.2">
      <c r="A7629">
        <v>7624</v>
      </c>
      <c r="B7629" s="8">
        <f>'EstExp 12-20'!H383</f>
        <v>0</v>
      </c>
      <c r="C7629" s="600">
        <f t="shared" si="217"/>
        <v>7624</v>
      </c>
      <c r="D7629" s="3" t="s">
        <v>786</v>
      </c>
      <c r="E7629" s="2" t="b">
        <f t="shared" ca="1" si="216"/>
        <v>1</v>
      </c>
      <c r="F7629" s="2" cm="1">
        <f t="array" aca="1" ref="F7629" ca="1">IF(G7629&lt;&gt;"",INDIRECT("'"&amp;G7629&amp;"'!"&amp;H7629),"")</f>
        <v>0</v>
      </c>
      <c r="G7629" s="1533" t="s">
        <v>6772</v>
      </c>
      <c r="H7629" s="2" t="s">
        <v>6528</v>
      </c>
      <c r="S7629" s="8"/>
    </row>
    <row r="7630" spans="1:19" x14ac:dyDescent="0.2">
      <c r="A7630">
        <v>7625</v>
      </c>
      <c r="B7630" s="8">
        <f>'EstExp 12-20'!H384</f>
        <v>0</v>
      </c>
      <c r="C7630" s="600">
        <f t="shared" si="217"/>
        <v>7625</v>
      </c>
      <c r="D7630" s="3" t="s">
        <v>786</v>
      </c>
      <c r="E7630" s="2" t="b">
        <f t="shared" ca="1" si="216"/>
        <v>1</v>
      </c>
      <c r="F7630" s="2" cm="1">
        <f t="array" aca="1" ref="F7630" ca="1">IF(G7630&lt;&gt;"",INDIRECT("'"&amp;G7630&amp;"'!"&amp;H7630),"")</f>
        <v>0</v>
      </c>
      <c r="G7630" s="1533" t="s">
        <v>6772</v>
      </c>
      <c r="H7630" s="2" t="s">
        <v>6529</v>
      </c>
      <c r="S7630" s="8"/>
    </row>
    <row r="7631" spans="1:19" x14ac:dyDescent="0.2">
      <c r="A7631">
        <v>7626</v>
      </c>
      <c r="B7631" s="8">
        <f>'EstExp 12-20'!H385</f>
        <v>0</v>
      </c>
      <c r="C7631" s="600">
        <f t="shared" si="217"/>
        <v>7626</v>
      </c>
      <c r="D7631" s="3" t="s">
        <v>786</v>
      </c>
      <c r="E7631" s="2" t="b">
        <f t="shared" ca="1" si="216"/>
        <v>1</v>
      </c>
      <c r="F7631" s="2" cm="1">
        <f t="array" aca="1" ref="F7631" ca="1">IF(G7631&lt;&gt;"",INDIRECT("'"&amp;G7631&amp;"'!"&amp;H7631),"")</f>
        <v>0</v>
      </c>
      <c r="G7631" s="1533" t="s">
        <v>6772</v>
      </c>
      <c r="H7631" s="2" t="s">
        <v>6530</v>
      </c>
      <c r="S7631" s="8"/>
    </row>
    <row r="7632" spans="1:19" x14ac:dyDescent="0.2">
      <c r="A7632">
        <v>7627</v>
      </c>
      <c r="B7632" s="8">
        <f>'EstExp 12-20'!H386</f>
        <v>0</v>
      </c>
      <c r="C7632" s="600">
        <f t="shared" si="217"/>
        <v>7627</v>
      </c>
      <c r="D7632" s="3" t="s">
        <v>786</v>
      </c>
      <c r="E7632" s="2" t="b">
        <f t="shared" ca="1" si="216"/>
        <v>1</v>
      </c>
      <c r="F7632" s="2" cm="1">
        <f t="array" aca="1" ref="F7632" ca="1">IF(G7632&lt;&gt;"",INDIRECT("'"&amp;G7632&amp;"'!"&amp;H7632),"")</f>
        <v>0</v>
      </c>
      <c r="G7632" s="1533" t="s">
        <v>6772</v>
      </c>
      <c r="H7632" s="2" t="s">
        <v>6531</v>
      </c>
      <c r="S7632" s="8"/>
    </row>
    <row r="7633" spans="1:19" x14ac:dyDescent="0.2">
      <c r="A7633">
        <v>7628</v>
      </c>
      <c r="B7633" s="8">
        <f>'EstExp 12-20'!H387</f>
        <v>0</v>
      </c>
      <c r="C7633" s="600">
        <f t="shared" si="217"/>
        <v>7628</v>
      </c>
      <c r="D7633" s="3" t="s">
        <v>786</v>
      </c>
      <c r="E7633" s="2" t="b">
        <f t="shared" ca="1" si="216"/>
        <v>1</v>
      </c>
      <c r="F7633" s="2" cm="1">
        <f t="array" aca="1" ref="F7633" ca="1">IF(G7633&lt;&gt;"",INDIRECT("'"&amp;G7633&amp;"'!"&amp;H7633),"")</f>
        <v>0</v>
      </c>
      <c r="G7633" s="1533" t="s">
        <v>6772</v>
      </c>
      <c r="H7633" s="2" t="s">
        <v>6532</v>
      </c>
      <c r="S7633" s="8"/>
    </row>
    <row r="7634" spans="1:19" x14ac:dyDescent="0.2">
      <c r="A7634">
        <v>7629</v>
      </c>
      <c r="B7634" s="8">
        <f>'EstExp 12-20'!H388</f>
        <v>0</v>
      </c>
      <c r="C7634" s="600">
        <f t="shared" si="217"/>
        <v>7629</v>
      </c>
      <c r="D7634" s="3" t="s">
        <v>786</v>
      </c>
      <c r="E7634" s="2" t="b">
        <f t="shared" ca="1" si="216"/>
        <v>1</v>
      </c>
      <c r="F7634" s="2" cm="1">
        <f t="array" aca="1" ref="F7634" ca="1">IF(G7634&lt;&gt;"",INDIRECT("'"&amp;G7634&amp;"'!"&amp;H7634),"")</f>
        <v>0</v>
      </c>
      <c r="G7634" s="1533" t="s">
        <v>6772</v>
      </c>
      <c r="H7634" s="2" t="s">
        <v>6533</v>
      </c>
      <c r="S7634" s="8"/>
    </row>
    <row r="7635" spans="1:19" x14ac:dyDescent="0.2">
      <c r="A7635">
        <v>7630</v>
      </c>
      <c r="B7635" s="8">
        <f>'EstExp 12-20'!H393</f>
        <v>0</v>
      </c>
      <c r="C7635" s="600">
        <f t="shared" si="217"/>
        <v>7630</v>
      </c>
      <c r="D7635" s="3" t="s">
        <v>786</v>
      </c>
      <c r="E7635" s="2" t="b">
        <f t="shared" ca="1" si="216"/>
        <v>1</v>
      </c>
      <c r="F7635" s="2" cm="1">
        <f t="array" aca="1" ref="F7635" ca="1">IF(G7635&lt;&gt;"",INDIRECT("'"&amp;G7635&amp;"'!"&amp;H7635),"")</f>
        <v>0</v>
      </c>
      <c r="G7635" s="1533" t="s">
        <v>6772</v>
      </c>
      <c r="H7635" s="2" t="s">
        <v>6534</v>
      </c>
      <c r="S7635" s="8"/>
    </row>
    <row r="7636" spans="1:19" x14ac:dyDescent="0.2">
      <c r="A7636">
        <v>7631</v>
      </c>
      <c r="B7636" s="8">
        <f>'EstExp 12-20'!H394</f>
        <v>0</v>
      </c>
      <c r="C7636" s="600">
        <f t="shared" si="217"/>
        <v>7631</v>
      </c>
      <c r="D7636" s="3" t="s">
        <v>786</v>
      </c>
      <c r="E7636" s="2" t="b">
        <f t="shared" ca="1" si="216"/>
        <v>1</v>
      </c>
      <c r="F7636" s="2" cm="1">
        <f t="array" aca="1" ref="F7636" ca="1">IF(G7636&lt;&gt;"",INDIRECT("'"&amp;G7636&amp;"'!"&amp;H7636),"")</f>
        <v>0</v>
      </c>
      <c r="G7636" s="1533" t="s">
        <v>6772</v>
      </c>
      <c r="H7636" s="2" t="s">
        <v>6535</v>
      </c>
      <c r="S7636" s="8"/>
    </row>
    <row r="7637" spans="1:19" x14ac:dyDescent="0.2">
      <c r="A7637">
        <v>7632</v>
      </c>
      <c r="B7637" s="8">
        <f>'EstExp 12-20'!H395</f>
        <v>0</v>
      </c>
      <c r="C7637" s="600">
        <f t="shared" si="217"/>
        <v>7632</v>
      </c>
      <c r="D7637" s="3" t="s">
        <v>786</v>
      </c>
      <c r="E7637" s="2" t="b">
        <f t="shared" ca="1" si="216"/>
        <v>1</v>
      </c>
      <c r="F7637" s="2" cm="1">
        <f t="array" aca="1" ref="F7637" ca="1">IF(G7637&lt;&gt;"",INDIRECT("'"&amp;G7637&amp;"'!"&amp;H7637),"")</f>
        <v>0</v>
      </c>
      <c r="G7637" s="1533" t="s">
        <v>6772</v>
      </c>
      <c r="H7637" s="2" t="s">
        <v>6536</v>
      </c>
      <c r="S7637" s="8"/>
    </row>
    <row r="7638" spans="1:19" x14ac:dyDescent="0.2">
      <c r="A7638">
        <v>7633</v>
      </c>
      <c r="B7638" s="8">
        <f>'EstExp 12-20'!H396</f>
        <v>0</v>
      </c>
      <c r="C7638" s="600">
        <f t="shared" si="217"/>
        <v>7633</v>
      </c>
      <c r="D7638" s="3" t="s">
        <v>786</v>
      </c>
      <c r="E7638" s="2" t="b">
        <f t="shared" ca="1" si="216"/>
        <v>1</v>
      </c>
      <c r="F7638" s="2" cm="1">
        <f t="array" aca="1" ref="F7638" ca="1">IF(G7638&lt;&gt;"",INDIRECT("'"&amp;G7638&amp;"'!"&amp;H7638),"")</f>
        <v>0</v>
      </c>
      <c r="G7638" s="1533" t="s">
        <v>6772</v>
      </c>
      <c r="H7638" s="2" t="s">
        <v>6537</v>
      </c>
      <c r="S7638" s="8"/>
    </row>
    <row r="7639" spans="1:19" x14ac:dyDescent="0.2">
      <c r="A7639" s="1">
        <v>7634</v>
      </c>
      <c r="B7639" s="8"/>
      <c r="C7639" s="600"/>
      <c r="D7639" s="3" t="s">
        <v>805</v>
      </c>
      <c r="E7639" s="2" t="b">
        <f t="shared" ca="1" si="216"/>
        <v>1</v>
      </c>
      <c r="F7639" s="2" t="str" cm="1">
        <f t="array" aca="1" ref="F7639" ca="1">IF(G7639&lt;&gt;"",INDIRECT("'"&amp;G7639&amp;"'!"&amp;H7639),"")</f>
        <v/>
      </c>
      <c r="G7639" s="1533"/>
      <c r="S7639" s="8"/>
    </row>
    <row r="7640" spans="1:19" x14ac:dyDescent="0.2">
      <c r="A7640">
        <v>7635</v>
      </c>
      <c r="B7640" s="8">
        <f>'EstExp 12-20'!H398</f>
        <v>0</v>
      </c>
      <c r="C7640" s="600">
        <f t="shared" si="217"/>
        <v>7635</v>
      </c>
      <c r="D7640" s="3" t="s">
        <v>786</v>
      </c>
      <c r="E7640" s="2" t="b">
        <f t="shared" ca="1" si="216"/>
        <v>1</v>
      </c>
      <c r="F7640" s="2" cm="1">
        <f t="array" aca="1" ref="F7640" ca="1">IF(G7640&lt;&gt;"",INDIRECT("'"&amp;G7640&amp;"'!"&amp;H7640),"")</f>
        <v>0</v>
      </c>
      <c r="G7640" s="1533" t="s">
        <v>6772</v>
      </c>
      <c r="H7640" s="2" t="s">
        <v>6538</v>
      </c>
      <c r="S7640" s="8"/>
    </row>
    <row r="7641" spans="1:19" x14ac:dyDescent="0.2">
      <c r="A7641">
        <v>7636</v>
      </c>
      <c r="B7641" s="8">
        <f>'EstExp 12-20'!H399</f>
        <v>0</v>
      </c>
      <c r="C7641" s="600">
        <f t="shared" si="217"/>
        <v>7636</v>
      </c>
      <c r="D7641" s="3" t="s">
        <v>786</v>
      </c>
      <c r="E7641" s="2" t="b">
        <f t="shared" ca="1" si="216"/>
        <v>1</v>
      </c>
      <c r="F7641" s="2" cm="1">
        <f t="array" aca="1" ref="F7641" ca="1">IF(G7641&lt;&gt;"",INDIRECT("'"&amp;G7641&amp;"'!"&amp;H7641),"")</f>
        <v>0</v>
      </c>
      <c r="G7641" s="1533" t="s">
        <v>6772</v>
      </c>
      <c r="H7641" s="2" t="s">
        <v>6539</v>
      </c>
      <c r="S7641" s="8"/>
    </row>
    <row r="7642" spans="1:19" x14ac:dyDescent="0.2">
      <c r="A7642">
        <v>7637</v>
      </c>
      <c r="B7642" s="8">
        <f>'EstExp 12-20'!H400</f>
        <v>0</v>
      </c>
      <c r="C7642" s="600">
        <f t="shared" si="217"/>
        <v>7637</v>
      </c>
      <c r="D7642" s="3" t="s">
        <v>786</v>
      </c>
      <c r="E7642" s="2" t="b">
        <f t="shared" ca="1" si="216"/>
        <v>1</v>
      </c>
      <c r="F7642" s="2" cm="1">
        <f t="array" aca="1" ref="F7642" ca="1">IF(G7642&lt;&gt;"",INDIRECT("'"&amp;G7642&amp;"'!"&amp;H7642),"")</f>
        <v>0</v>
      </c>
      <c r="G7642" s="1533" t="s">
        <v>6772</v>
      </c>
      <c r="H7642" s="2" t="s">
        <v>6540</v>
      </c>
      <c r="S7642" s="8"/>
    </row>
    <row r="7643" spans="1:19" x14ac:dyDescent="0.2">
      <c r="A7643">
        <v>7638</v>
      </c>
      <c r="B7643" s="8">
        <f>'EstExp 12-20'!H401</f>
        <v>0</v>
      </c>
      <c r="C7643" s="600">
        <f t="shared" si="217"/>
        <v>7638</v>
      </c>
      <c r="D7643" s="3" t="s">
        <v>786</v>
      </c>
      <c r="E7643" s="2" t="b">
        <f t="shared" ca="1" si="216"/>
        <v>1</v>
      </c>
      <c r="F7643" s="2" cm="1">
        <f t="array" aca="1" ref="F7643" ca="1">IF(G7643&lt;&gt;"",INDIRECT("'"&amp;G7643&amp;"'!"&amp;H7643),"")</f>
        <v>0</v>
      </c>
      <c r="G7643" s="1533" t="s">
        <v>6772</v>
      </c>
      <c r="H7643" s="2" t="s">
        <v>6541</v>
      </c>
      <c r="S7643" s="8"/>
    </row>
    <row r="7644" spans="1:19" x14ac:dyDescent="0.2">
      <c r="A7644">
        <v>7639</v>
      </c>
      <c r="B7644" s="8">
        <f>'EstExp 12-20'!H402</f>
        <v>0</v>
      </c>
      <c r="C7644" s="600">
        <f t="shared" si="217"/>
        <v>7639</v>
      </c>
      <c r="D7644" s="3" t="s">
        <v>786</v>
      </c>
      <c r="E7644" s="2" t="b">
        <f t="shared" ca="1" si="216"/>
        <v>1</v>
      </c>
      <c r="F7644" s="2" cm="1">
        <f t="array" aca="1" ref="F7644" ca="1">IF(G7644&lt;&gt;"",INDIRECT("'"&amp;G7644&amp;"'!"&amp;H7644),"")</f>
        <v>0</v>
      </c>
      <c r="G7644" s="1533" t="s">
        <v>6772</v>
      </c>
      <c r="H7644" s="2" t="s">
        <v>6542</v>
      </c>
      <c r="S7644" s="8"/>
    </row>
    <row r="7645" spans="1:19" x14ac:dyDescent="0.2">
      <c r="A7645">
        <v>7640</v>
      </c>
      <c r="B7645" s="8">
        <f>'EstExp 12-20'!H403</f>
        <v>0</v>
      </c>
      <c r="C7645" s="600">
        <f t="shared" si="217"/>
        <v>7640</v>
      </c>
      <c r="D7645" s="3" t="s">
        <v>786</v>
      </c>
      <c r="E7645" s="2" t="b">
        <f t="shared" ca="1" si="216"/>
        <v>1</v>
      </c>
      <c r="F7645" s="2" cm="1">
        <f t="array" aca="1" ref="F7645" ca="1">IF(G7645&lt;&gt;"",INDIRECT("'"&amp;G7645&amp;"'!"&amp;H7645),"")</f>
        <v>0</v>
      </c>
      <c r="G7645" s="1533" t="s">
        <v>6772</v>
      </c>
      <c r="H7645" s="2" t="s">
        <v>6543</v>
      </c>
      <c r="S7645" s="8"/>
    </row>
    <row r="7646" spans="1:19" x14ac:dyDescent="0.2">
      <c r="A7646">
        <v>7641</v>
      </c>
      <c r="B7646" s="8">
        <f>'EstExp 12-20'!H404</f>
        <v>0</v>
      </c>
      <c r="C7646" s="600">
        <f t="shared" si="217"/>
        <v>7641</v>
      </c>
      <c r="D7646" s="3" t="s">
        <v>786</v>
      </c>
      <c r="E7646" s="2" t="b">
        <f t="shared" ca="1" si="216"/>
        <v>1</v>
      </c>
      <c r="F7646" s="2" cm="1">
        <f t="array" aca="1" ref="F7646" ca="1">IF(G7646&lt;&gt;"",INDIRECT("'"&amp;G7646&amp;"'!"&amp;H7646),"")</f>
        <v>0</v>
      </c>
      <c r="G7646" s="1533" t="s">
        <v>6772</v>
      </c>
      <c r="H7646" s="2" t="s">
        <v>6544</v>
      </c>
      <c r="S7646" s="8"/>
    </row>
    <row r="7647" spans="1:19" x14ac:dyDescent="0.2">
      <c r="A7647">
        <v>7642</v>
      </c>
      <c r="B7647" s="8">
        <f>'EstExp 12-20'!H405</f>
        <v>0</v>
      </c>
      <c r="C7647" s="600">
        <f t="shared" si="217"/>
        <v>7642</v>
      </c>
      <c r="D7647" s="3" t="s">
        <v>786</v>
      </c>
      <c r="E7647" s="2" t="b">
        <f t="shared" ca="1" si="216"/>
        <v>1</v>
      </c>
      <c r="F7647" s="2" cm="1">
        <f t="array" aca="1" ref="F7647" ca="1">IF(G7647&lt;&gt;"",INDIRECT("'"&amp;G7647&amp;"'!"&amp;H7647),"")</f>
        <v>0</v>
      </c>
      <c r="G7647" s="1533" t="s">
        <v>6772</v>
      </c>
      <c r="H7647" s="2" t="s">
        <v>6545</v>
      </c>
      <c r="S7647" s="8"/>
    </row>
    <row r="7648" spans="1:19" x14ac:dyDescent="0.2">
      <c r="A7648">
        <v>7643</v>
      </c>
      <c r="B7648" s="8">
        <f>'EstExp 12-20'!H406</f>
        <v>0</v>
      </c>
      <c r="C7648" s="600">
        <f t="shared" si="217"/>
        <v>7643</v>
      </c>
      <c r="D7648" s="3" t="s">
        <v>786</v>
      </c>
      <c r="E7648" s="2" t="b">
        <f t="shared" ca="1" si="216"/>
        <v>1</v>
      </c>
      <c r="F7648" s="2" cm="1">
        <f t="array" aca="1" ref="F7648" ca="1">IF(G7648&lt;&gt;"",INDIRECT("'"&amp;G7648&amp;"'!"&amp;H7648),"")</f>
        <v>0</v>
      </c>
      <c r="G7648" s="1533" t="s">
        <v>6772</v>
      </c>
      <c r="H7648" s="2" t="s">
        <v>6546</v>
      </c>
      <c r="S7648" s="8"/>
    </row>
    <row r="7649" spans="1:19" x14ac:dyDescent="0.2">
      <c r="A7649">
        <v>7644</v>
      </c>
      <c r="B7649" s="8">
        <f>'EstExp 12-20'!H407</f>
        <v>0</v>
      </c>
      <c r="C7649" s="600">
        <f t="shared" si="217"/>
        <v>7644</v>
      </c>
      <c r="D7649" s="3" t="s">
        <v>786</v>
      </c>
      <c r="E7649" s="2" t="b">
        <f t="shared" ca="1" si="216"/>
        <v>1</v>
      </c>
      <c r="F7649" s="2" cm="1">
        <f t="array" aca="1" ref="F7649" ca="1">IF(G7649&lt;&gt;"",INDIRECT("'"&amp;G7649&amp;"'!"&amp;H7649),"")</f>
        <v>0</v>
      </c>
      <c r="G7649" s="1533" t="s">
        <v>6772</v>
      </c>
      <c r="H7649" s="2" t="s">
        <v>6547</v>
      </c>
      <c r="S7649" s="8"/>
    </row>
    <row r="7650" spans="1:19" x14ac:dyDescent="0.2">
      <c r="A7650">
        <v>7645</v>
      </c>
      <c r="B7650" s="8">
        <f>'EstExp 12-20'!H408</f>
        <v>0</v>
      </c>
      <c r="C7650" s="600">
        <f t="shared" si="217"/>
        <v>7645</v>
      </c>
      <c r="D7650" s="3" t="s">
        <v>786</v>
      </c>
      <c r="E7650" s="2" t="b">
        <f t="shared" ca="1" si="216"/>
        <v>1</v>
      </c>
      <c r="F7650" s="2" cm="1">
        <f t="array" aca="1" ref="F7650" ca="1">IF(G7650&lt;&gt;"",INDIRECT("'"&amp;G7650&amp;"'!"&amp;H7650),"")</f>
        <v>0</v>
      </c>
      <c r="G7650" s="1533" t="s">
        <v>6772</v>
      </c>
      <c r="H7650" s="2" t="s">
        <v>6548</v>
      </c>
      <c r="S7650" s="8"/>
    </row>
    <row r="7651" spans="1:19" x14ac:dyDescent="0.2">
      <c r="A7651">
        <v>7646</v>
      </c>
      <c r="B7651" s="8">
        <f>'EstExp 12-20'!H409</f>
        <v>0</v>
      </c>
      <c r="C7651" s="600">
        <f t="shared" si="217"/>
        <v>7646</v>
      </c>
      <c r="D7651" s="3" t="s">
        <v>786</v>
      </c>
      <c r="E7651" s="2" t="b">
        <f t="shared" ca="1" si="216"/>
        <v>1</v>
      </c>
      <c r="F7651" s="2" cm="1">
        <f t="array" aca="1" ref="F7651" ca="1">IF(G7651&lt;&gt;"",INDIRECT("'"&amp;G7651&amp;"'!"&amp;H7651),"")</f>
        <v>0</v>
      </c>
      <c r="G7651" s="1533" t="s">
        <v>6772</v>
      </c>
      <c r="H7651" s="2" t="s">
        <v>6549</v>
      </c>
      <c r="S7651" s="8"/>
    </row>
    <row r="7652" spans="1:19" x14ac:dyDescent="0.2">
      <c r="A7652">
        <v>7647</v>
      </c>
      <c r="B7652" s="8">
        <f>'EstExp 12-20'!H410</f>
        <v>0</v>
      </c>
      <c r="C7652" s="600">
        <f t="shared" si="217"/>
        <v>7647</v>
      </c>
      <c r="D7652" s="3" t="s">
        <v>786</v>
      </c>
      <c r="E7652" s="2" t="b">
        <f t="shared" ca="1" si="216"/>
        <v>1</v>
      </c>
      <c r="F7652" s="2" cm="1">
        <f t="array" aca="1" ref="F7652" ca="1">IF(G7652&lt;&gt;"",INDIRECT("'"&amp;G7652&amp;"'!"&amp;H7652),"")</f>
        <v>0</v>
      </c>
      <c r="G7652" s="1533" t="s">
        <v>6772</v>
      </c>
      <c r="H7652" s="2" t="s">
        <v>6550</v>
      </c>
      <c r="S7652" s="8"/>
    </row>
    <row r="7653" spans="1:19" x14ac:dyDescent="0.2">
      <c r="A7653">
        <v>7648</v>
      </c>
      <c r="B7653" s="8">
        <f>'EstExp 12-20'!H411</f>
        <v>0</v>
      </c>
      <c r="C7653" s="600">
        <f t="shared" si="217"/>
        <v>7648</v>
      </c>
      <c r="D7653" s="3" t="s">
        <v>786</v>
      </c>
      <c r="E7653" s="2" t="b">
        <f t="shared" ca="1" si="216"/>
        <v>1</v>
      </c>
      <c r="F7653" s="2" cm="1">
        <f t="array" aca="1" ref="F7653" ca="1">IF(G7653&lt;&gt;"",INDIRECT("'"&amp;G7653&amp;"'!"&amp;H7653),"")</f>
        <v>0</v>
      </c>
      <c r="G7653" s="1533" t="s">
        <v>6772</v>
      </c>
      <c r="H7653" s="2" t="s">
        <v>6551</v>
      </c>
      <c r="S7653" s="8"/>
    </row>
    <row r="7654" spans="1:19" x14ac:dyDescent="0.2">
      <c r="A7654">
        <v>7649</v>
      </c>
      <c r="B7654" s="8">
        <f>'EstExp 12-20'!H412</f>
        <v>0</v>
      </c>
      <c r="C7654" s="600">
        <f t="shared" si="217"/>
        <v>7649</v>
      </c>
      <c r="D7654" s="3" t="s">
        <v>786</v>
      </c>
      <c r="E7654" s="2" t="b">
        <f t="shared" ca="1" si="216"/>
        <v>1</v>
      </c>
      <c r="F7654" s="2" cm="1">
        <f t="array" aca="1" ref="F7654" ca="1">IF(G7654&lt;&gt;"",INDIRECT("'"&amp;G7654&amp;"'!"&amp;H7654),"")</f>
        <v>0</v>
      </c>
      <c r="G7654" s="1533" t="s">
        <v>6772</v>
      </c>
      <c r="H7654" s="2" t="s">
        <v>6552</v>
      </c>
      <c r="S7654" s="8"/>
    </row>
    <row r="7655" spans="1:19" x14ac:dyDescent="0.2">
      <c r="A7655">
        <v>7650</v>
      </c>
      <c r="B7655" s="8">
        <f>'EstExp 12-20'!H413</f>
        <v>0</v>
      </c>
      <c r="C7655" s="600">
        <f t="shared" si="217"/>
        <v>7650</v>
      </c>
      <c r="D7655" s="3" t="s">
        <v>786</v>
      </c>
      <c r="E7655" s="2" t="b">
        <f t="shared" ca="1" si="216"/>
        <v>1</v>
      </c>
      <c r="F7655" s="2" cm="1">
        <f t="array" aca="1" ref="F7655" ca="1">IF(G7655&lt;&gt;"",INDIRECT("'"&amp;G7655&amp;"'!"&amp;H7655),"")</f>
        <v>0</v>
      </c>
      <c r="G7655" s="1533" t="s">
        <v>6772</v>
      </c>
      <c r="H7655" s="2" t="s">
        <v>6553</v>
      </c>
      <c r="S7655" s="8"/>
    </row>
    <row r="7656" spans="1:19" x14ac:dyDescent="0.2">
      <c r="A7656">
        <v>7651</v>
      </c>
      <c r="B7656" s="8">
        <f>'EstExp 12-20'!H414</f>
        <v>0</v>
      </c>
      <c r="C7656" s="600">
        <f t="shared" si="217"/>
        <v>7651</v>
      </c>
      <c r="D7656" s="3" t="s">
        <v>786</v>
      </c>
      <c r="E7656" s="2" t="b">
        <f t="shared" ca="1" si="216"/>
        <v>1</v>
      </c>
      <c r="F7656" s="2" cm="1">
        <f t="array" aca="1" ref="F7656" ca="1">IF(G7656&lt;&gt;"",INDIRECT("'"&amp;G7656&amp;"'!"&amp;H7656),"")</f>
        <v>0</v>
      </c>
      <c r="G7656" s="1533" t="s">
        <v>6772</v>
      </c>
      <c r="H7656" s="2" t="s">
        <v>6554</v>
      </c>
      <c r="S7656" s="8"/>
    </row>
    <row r="7657" spans="1:19" x14ac:dyDescent="0.2">
      <c r="A7657">
        <v>7652</v>
      </c>
      <c r="B7657" s="8">
        <f>'EstExp 12-20'!I316</f>
        <v>0</v>
      </c>
      <c r="C7657" s="600">
        <f t="shared" si="217"/>
        <v>7652</v>
      </c>
      <c r="D7657" s="3" t="s">
        <v>786</v>
      </c>
      <c r="E7657" s="2" t="b">
        <f t="shared" ca="1" si="216"/>
        <v>1</v>
      </c>
      <c r="F7657" s="2" cm="1">
        <f t="array" aca="1" ref="F7657" ca="1">IF(G7657&lt;&gt;"",INDIRECT("'"&amp;G7657&amp;"'!"&amp;H7657),"")</f>
        <v>0</v>
      </c>
      <c r="G7657" s="1533" t="s">
        <v>6772</v>
      </c>
      <c r="H7657" s="2" t="s">
        <v>6555</v>
      </c>
      <c r="S7657" s="8"/>
    </row>
    <row r="7658" spans="1:19" x14ac:dyDescent="0.2">
      <c r="A7658">
        <v>7653</v>
      </c>
      <c r="B7658" s="8">
        <f>'EstExp 12-20'!I318</f>
        <v>0</v>
      </c>
      <c r="C7658" s="600">
        <f t="shared" si="217"/>
        <v>7653</v>
      </c>
      <c r="D7658" s="3" t="s">
        <v>786</v>
      </c>
      <c r="E7658" s="2" t="b">
        <f t="shared" ca="1" si="216"/>
        <v>1</v>
      </c>
      <c r="F7658" s="2" cm="1">
        <f t="array" aca="1" ref="F7658" ca="1">IF(G7658&lt;&gt;"",INDIRECT("'"&amp;G7658&amp;"'!"&amp;H7658),"")</f>
        <v>0</v>
      </c>
      <c r="G7658" s="1533" t="s">
        <v>6772</v>
      </c>
      <c r="H7658" s="2" t="s">
        <v>6556</v>
      </c>
      <c r="S7658" s="8"/>
    </row>
    <row r="7659" spans="1:19" x14ac:dyDescent="0.2">
      <c r="A7659">
        <v>7654</v>
      </c>
      <c r="B7659" s="8">
        <f>'EstExp 12-20'!I319</f>
        <v>0</v>
      </c>
      <c r="C7659" s="600">
        <f t="shared" si="217"/>
        <v>7654</v>
      </c>
      <c r="D7659" s="3" t="s">
        <v>786</v>
      </c>
      <c r="E7659" s="2" t="b">
        <f t="shared" ca="1" si="216"/>
        <v>1</v>
      </c>
      <c r="F7659" s="2" cm="1">
        <f t="array" aca="1" ref="F7659" ca="1">IF(G7659&lt;&gt;"",INDIRECT("'"&amp;G7659&amp;"'!"&amp;H7659),"")</f>
        <v>0</v>
      </c>
      <c r="G7659" s="1533" t="s">
        <v>6772</v>
      </c>
      <c r="H7659" s="2" t="s">
        <v>6557</v>
      </c>
      <c r="S7659" s="8"/>
    </row>
    <row r="7660" spans="1:19" x14ac:dyDescent="0.2">
      <c r="A7660">
        <v>7655</v>
      </c>
      <c r="B7660" s="8">
        <f>'EstExp 12-20'!I320</f>
        <v>0</v>
      </c>
      <c r="C7660" s="600">
        <f t="shared" si="217"/>
        <v>7655</v>
      </c>
      <c r="D7660" s="3" t="s">
        <v>786</v>
      </c>
      <c r="E7660" s="2" t="b">
        <f t="shared" ca="1" si="216"/>
        <v>1</v>
      </c>
      <c r="F7660" s="2" cm="1">
        <f t="array" aca="1" ref="F7660" ca="1">IF(G7660&lt;&gt;"",INDIRECT("'"&amp;G7660&amp;"'!"&amp;H7660),"")</f>
        <v>0</v>
      </c>
      <c r="G7660" s="1533" t="s">
        <v>6772</v>
      </c>
      <c r="H7660" s="2" t="s">
        <v>6558</v>
      </c>
      <c r="S7660" s="8"/>
    </row>
    <row r="7661" spans="1:19" x14ac:dyDescent="0.2">
      <c r="A7661">
        <v>7656</v>
      </c>
      <c r="B7661" s="8">
        <f>'EstExp 12-20'!I321</f>
        <v>0</v>
      </c>
      <c r="C7661" s="600">
        <f t="shared" si="217"/>
        <v>7656</v>
      </c>
      <c r="D7661" s="3" t="s">
        <v>786</v>
      </c>
      <c r="E7661" s="2" t="b">
        <f t="shared" ca="1" si="216"/>
        <v>1</v>
      </c>
      <c r="F7661" s="2" cm="1">
        <f t="array" aca="1" ref="F7661" ca="1">IF(G7661&lt;&gt;"",INDIRECT("'"&amp;G7661&amp;"'!"&amp;H7661),"")</f>
        <v>0</v>
      </c>
      <c r="G7661" s="1533" t="s">
        <v>6772</v>
      </c>
      <c r="H7661" s="2" t="s">
        <v>6559</v>
      </c>
      <c r="S7661" s="8"/>
    </row>
    <row r="7662" spans="1:19" x14ac:dyDescent="0.2">
      <c r="A7662">
        <v>7657</v>
      </c>
      <c r="B7662" s="8">
        <f>'EstExp 12-20'!I322</f>
        <v>0</v>
      </c>
      <c r="C7662" s="600">
        <f t="shared" si="217"/>
        <v>7657</v>
      </c>
      <c r="D7662" s="3" t="s">
        <v>786</v>
      </c>
      <c r="E7662" s="2" t="b">
        <f t="shared" ca="1" si="216"/>
        <v>1</v>
      </c>
      <c r="F7662" s="2" cm="1">
        <f t="array" aca="1" ref="F7662" ca="1">IF(G7662&lt;&gt;"",INDIRECT("'"&amp;G7662&amp;"'!"&amp;H7662),"")</f>
        <v>0</v>
      </c>
      <c r="G7662" s="1533" t="s">
        <v>6772</v>
      </c>
      <c r="H7662" s="2" t="s">
        <v>6560</v>
      </c>
      <c r="S7662" s="8"/>
    </row>
    <row r="7663" spans="1:19" x14ac:dyDescent="0.2">
      <c r="A7663">
        <v>7658</v>
      </c>
      <c r="B7663" s="8">
        <f>'EstExp 12-20'!I323</f>
        <v>0</v>
      </c>
      <c r="C7663" s="600">
        <f t="shared" si="217"/>
        <v>7658</v>
      </c>
      <c r="D7663" s="3" t="s">
        <v>786</v>
      </c>
      <c r="E7663" s="2" t="b">
        <f t="shared" ca="1" si="216"/>
        <v>1</v>
      </c>
      <c r="F7663" s="2" cm="1">
        <f t="array" aca="1" ref="F7663" ca="1">IF(G7663&lt;&gt;"",INDIRECT("'"&amp;G7663&amp;"'!"&amp;H7663),"")</f>
        <v>0</v>
      </c>
      <c r="G7663" s="1533" t="s">
        <v>6772</v>
      </c>
      <c r="H7663" s="2" t="s">
        <v>6561</v>
      </c>
      <c r="S7663" s="8"/>
    </row>
    <row r="7664" spans="1:19" x14ac:dyDescent="0.2">
      <c r="A7664">
        <v>7659</v>
      </c>
      <c r="B7664" s="8">
        <f>'EstExp 12-20'!I324</f>
        <v>0</v>
      </c>
      <c r="C7664" s="600">
        <f t="shared" si="217"/>
        <v>7659</v>
      </c>
      <c r="D7664" s="3" t="s">
        <v>786</v>
      </c>
      <c r="E7664" s="2" t="b">
        <f t="shared" ca="1" si="216"/>
        <v>1</v>
      </c>
      <c r="F7664" s="2" cm="1">
        <f t="array" aca="1" ref="F7664" ca="1">IF(G7664&lt;&gt;"",INDIRECT("'"&amp;G7664&amp;"'!"&amp;H7664),"")</f>
        <v>0</v>
      </c>
      <c r="G7664" s="1533" t="s">
        <v>6772</v>
      </c>
      <c r="H7664" s="2" t="s">
        <v>6562</v>
      </c>
      <c r="S7664" s="8"/>
    </row>
    <row r="7665" spans="1:19" x14ac:dyDescent="0.2">
      <c r="A7665">
        <v>7660</v>
      </c>
      <c r="B7665" s="8">
        <f>'EstExp 12-20'!I325</f>
        <v>0</v>
      </c>
      <c r="C7665" s="600">
        <f t="shared" si="217"/>
        <v>7660</v>
      </c>
      <c r="D7665" s="3" t="s">
        <v>786</v>
      </c>
      <c r="E7665" s="2" t="b">
        <f t="shared" ca="1" si="216"/>
        <v>1</v>
      </c>
      <c r="F7665" s="2" cm="1">
        <f t="array" aca="1" ref="F7665" ca="1">IF(G7665&lt;&gt;"",INDIRECT("'"&amp;G7665&amp;"'!"&amp;H7665),"")</f>
        <v>0</v>
      </c>
      <c r="G7665" s="1533" t="s">
        <v>6772</v>
      </c>
      <c r="H7665" s="2" t="s">
        <v>6563</v>
      </c>
      <c r="S7665" s="8"/>
    </row>
    <row r="7666" spans="1:19" x14ac:dyDescent="0.2">
      <c r="A7666">
        <v>7661</v>
      </c>
      <c r="B7666" s="8">
        <f>'EstExp 12-20'!I326</f>
        <v>0</v>
      </c>
      <c r="C7666" s="600">
        <f t="shared" si="217"/>
        <v>7661</v>
      </c>
      <c r="D7666" s="3" t="s">
        <v>786</v>
      </c>
      <c r="E7666" s="2" t="b">
        <f t="shared" ca="1" si="216"/>
        <v>1</v>
      </c>
      <c r="F7666" s="2" cm="1">
        <f t="array" aca="1" ref="F7666" ca="1">IF(G7666&lt;&gt;"",INDIRECT("'"&amp;G7666&amp;"'!"&amp;H7666),"")</f>
        <v>0</v>
      </c>
      <c r="G7666" s="1533" t="s">
        <v>6772</v>
      </c>
      <c r="H7666" s="2" t="s">
        <v>6564</v>
      </c>
      <c r="S7666" s="8"/>
    </row>
    <row r="7667" spans="1:19" x14ac:dyDescent="0.2">
      <c r="A7667">
        <v>7662</v>
      </c>
      <c r="B7667" s="8">
        <f>'EstExp 12-20'!I327</f>
        <v>0</v>
      </c>
      <c r="C7667" s="600">
        <f t="shared" si="217"/>
        <v>7662</v>
      </c>
      <c r="D7667" s="3" t="s">
        <v>786</v>
      </c>
      <c r="E7667" s="2" t="b">
        <f t="shared" ca="1" si="216"/>
        <v>1</v>
      </c>
      <c r="F7667" s="2" cm="1">
        <f t="array" aca="1" ref="F7667" ca="1">IF(G7667&lt;&gt;"",INDIRECT("'"&amp;G7667&amp;"'!"&amp;H7667),"")</f>
        <v>0</v>
      </c>
      <c r="G7667" s="1533" t="s">
        <v>6772</v>
      </c>
      <c r="H7667" s="2" t="s">
        <v>6565</v>
      </c>
      <c r="S7667" s="8"/>
    </row>
    <row r="7668" spans="1:19" x14ac:dyDescent="0.2">
      <c r="A7668">
        <v>7663</v>
      </c>
      <c r="B7668" s="8">
        <f>'EstExp 12-20'!I328</f>
        <v>0</v>
      </c>
      <c r="C7668" s="600">
        <f t="shared" si="217"/>
        <v>7663</v>
      </c>
      <c r="D7668" s="3" t="s">
        <v>786</v>
      </c>
      <c r="E7668" s="2" t="b">
        <f t="shared" ca="1" si="216"/>
        <v>1</v>
      </c>
      <c r="F7668" s="2" cm="1">
        <f t="array" aca="1" ref="F7668" ca="1">IF(G7668&lt;&gt;"",INDIRECT("'"&amp;G7668&amp;"'!"&amp;H7668),"")</f>
        <v>0</v>
      </c>
      <c r="G7668" s="1533" t="s">
        <v>6772</v>
      </c>
      <c r="H7668" s="2" t="s">
        <v>6566</v>
      </c>
      <c r="S7668" s="8"/>
    </row>
    <row r="7669" spans="1:19" x14ac:dyDescent="0.2">
      <c r="A7669">
        <v>7664</v>
      </c>
      <c r="B7669" s="8">
        <f>'EstExp 12-20'!I329</f>
        <v>0</v>
      </c>
      <c r="C7669" s="600">
        <f t="shared" si="217"/>
        <v>7664</v>
      </c>
      <c r="D7669" s="3" t="s">
        <v>786</v>
      </c>
      <c r="E7669" s="2" t="b">
        <f t="shared" ca="1" si="216"/>
        <v>1</v>
      </c>
      <c r="F7669" s="2" cm="1">
        <f t="array" aca="1" ref="F7669" ca="1">IF(G7669&lt;&gt;"",INDIRECT("'"&amp;G7669&amp;"'!"&amp;H7669),"")</f>
        <v>0</v>
      </c>
      <c r="G7669" s="1533" t="s">
        <v>6772</v>
      </c>
      <c r="H7669" s="2" t="s">
        <v>6567</v>
      </c>
      <c r="S7669" s="8"/>
    </row>
    <row r="7670" spans="1:19" x14ac:dyDescent="0.2">
      <c r="A7670">
        <v>7665</v>
      </c>
      <c r="B7670" s="8">
        <f>'EstExp 12-20'!I330</f>
        <v>0</v>
      </c>
      <c r="C7670" s="600">
        <f t="shared" si="217"/>
        <v>7665</v>
      </c>
      <c r="D7670" s="3" t="s">
        <v>786</v>
      </c>
      <c r="E7670" s="2" t="b">
        <f t="shared" ca="1" si="216"/>
        <v>1</v>
      </c>
      <c r="F7670" s="2" cm="1">
        <f t="array" aca="1" ref="F7670" ca="1">IF(G7670&lt;&gt;"",INDIRECT("'"&amp;G7670&amp;"'!"&amp;H7670),"")</f>
        <v>0</v>
      </c>
      <c r="G7670" s="1533" t="s">
        <v>6772</v>
      </c>
      <c r="H7670" s="2" t="s">
        <v>6568</v>
      </c>
      <c r="S7670" s="8"/>
    </row>
    <row r="7671" spans="1:19" x14ac:dyDescent="0.2">
      <c r="A7671">
        <v>7666</v>
      </c>
      <c r="B7671" s="8">
        <f>'EstExp 12-20'!I344</f>
        <v>0</v>
      </c>
      <c r="C7671" s="600">
        <f t="shared" si="217"/>
        <v>7666</v>
      </c>
      <c r="D7671" s="3" t="s">
        <v>786</v>
      </c>
      <c r="E7671" s="2" t="b">
        <f t="shared" ca="1" si="216"/>
        <v>1</v>
      </c>
      <c r="F7671" s="2" cm="1">
        <f t="array" aca="1" ref="F7671" ca="1">IF(G7671&lt;&gt;"",INDIRECT("'"&amp;G7671&amp;"'!"&amp;H7671),"")</f>
        <v>0</v>
      </c>
      <c r="G7671" s="1533" t="s">
        <v>6772</v>
      </c>
      <c r="H7671" s="2" t="s">
        <v>6569</v>
      </c>
      <c r="S7671" s="8"/>
    </row>
    <row r="7672" spans="1:19" x14ac:dyDescent="0.2">
      <c r="A7672">
        <v>7667</v>
      </c>
      <c r="B7672" s="8">
        <f>'EstExp 12-20'!I347</f>
        <v>0</v>
      </c>
      <c r="C7672" s="600">
        <f t="shared" si="217"/>
        <v>7667</v>
      </c>
      <c r="D7672" s="3" t="s">
        <v>786</v>
      </c>
      <c r="E7672" s="2" t="b">
        <f t="shared" ca="1" si="216"/>
        <v>1</v>
      </c>
      <c r="F7672" s="2" cm="1">
        <f t="array" aca="1" ref="F7672" ca="1">IF(G7672&lt;&gt;"",INDIRECT("'"&amp;G7672&amp;"'!"&amp;H7672),"")</f>
        <v>0</v>
      </c>
      <c r="G7672" s="1533" t="s">
        <v>6772</v>
      </c>
      <c r="H7672" s="2" t="s">
        <v>6570</v>
      </c>
      <c r="S7672" s="8"/>
    </row>
    <row r="7673" spans="1:19" x14ac:dyDescent="0.2">
      <c r="A7673">
        <v>7668</v>
      </c>
      <c r="B7673" s="8">
        <f>'EstExp 12-20'!I348</f>
        <v>0</v>
      </c>
      <c r="C7673" s="600">
        <f t="shared" si="217"/>
        <v>7668</v>
      </c>
      <c r="D7673" s="3" t="s">
        <v>786</v>
      </c>
      <c r="E7673" s="2" t="b">
        <f t="shared" ca="1" si="216"/>
        <v>1</v>
      </c>
      <c r="F7673" s="2" cm="1">
        <f t="array" aca="1" ref="F7673" ca="1">IF(G7673&lt;&gt;"",INDIRECT("'"&amp;G7673&amp;"'!"&amp;H7673),"")</f>
        <v>0</v>
      </c>
      <c r="G7673" s="1533" t="s">
        <v>6772</v>
      </c>
      <c r="H7673" s="2" t="s">
        <v>6571</v>
      </c>
      <c r="S7673" s="8"/>
    </row>
    <row r="7674" spans="1:19" x14ac:dyDescent="0.2">
      <c r="A7674">
        <v>7669</v>
      </c>
      <c r="B7674" s="8">
        <f>'EstExp 12-20'!I349</f>
        <v>0</v>
      </c>
      <c r="C7674" s="600">
        <f t="shared" si="217"/>
        <v>7669</v>
      </c>
      <c r="D7674" s="3" t="s">
        <v>786</v>
      </c>
      <c r="E7674" s="2" t="b">
        <f t="shared" ca="1" si="216"/>
        <v>1</v>
      </c>
      <c r="F7674" s="2" cm="1">
        <f t="array" aca="1" ref="F7674" ca="1">IF(G7674&lt;&gt;"",INDIRECT("'"&amp;G7674&amp;"'!"&amp;H7674),"")</f>
        <v>0</v>
      </c>
      <c r="G7674" s="1533" t="s">
        <v>6772</v>
      </c>
      <c r="H7674" s="2" t="s">
        <v>6572</v>
      </c>
      <c r="S7674" s="8"/>
    </row>
    <row r="7675" spans="1:19" x14ac:dyDescent="0.2">
      <c r="A7675">
        <v>7670</v>
      </c>
      <c r="B7675" s="8">
        <f>'EstExp 12-20'!I350</f>
        <v>0</v>
      </c>
      <c r="C7675" s="600">
        <f t="shared" si="217"/>
        <v>7670</v>
      </c>
      <c r="D7675" s="3" t="s">
        <v>786</v>
      </c>
      <c r="E7675" s="2" t="b">
        <f t="shared" ca="1" si="216"/>
        <v>1</v>
      </c>
      <c r="F7675" s="2" cm="1">
        <f t="array" aca="1" ref="F7675" ca="1">IF(G7675&lt;&gt;"",INDIRECT("'"&amp;G7675&amp;"'!"&amp;H7675),"")</f>
        <v>0</v>
      </c>
      <c r="G7675" s="1533" t="s">
        <v>6772</v>
      </c>
      <c r="H7675" s="2" t="s">
        <v>6573</v>
      </c>
      <c r="S7675" s="8"/>
    </row>
    <row r="7676" spans="1:19" x14ac:dyDescent="0.2">
      <c r="A7676">
        <v>7671</v>
      </c>
      <c r="B7676" s="8">
        <f>'EstExp 12-20'!I351</f>
        <v>0</v>
      </c>
      <c r="C7676" s="600">
        <f t="shared" si="217"/>
        <v>7671</v>
      </c>
      <c r="D7676" s="3" t="s">
        <v>786</v>
      </c>
      <c r="E7676" s="2" t="b">
        <f t="shared" ca="1" si="216"/>
        <v>1</v>
      </c>
      <c r="F7676" s="2" cm="1">
        <f t="array" aca="1" ref="F7676" ca="1">IF(G7676&lt;&gt;"",INDIRECT("'"&amp;G7676&amp;"'!"&amp;H7676),"")</f>
        <v>0</v>
      </c>
      <c r="G7676" s="1533" t="s">
        <v>6772</v>
      </c>
      <c r="H7676" s="2" t="s">
        <v>6574</v>
      </c>
      <c r="S7676" s="8"/>
    </row>
    <row r="7677" spans="1:19" x14ac:dyDescent="0.2">
      <c r="A7677">
        <v>7672</v>
      </c>
      <c r="B7677" s="8">
        <f>'EstExp 12-20'!I352</f>
        <v>0</v>
      </c>
      <c r="C7677" s="600">
        <f t="shared" si="217"/>
        <v>7672</v>
      </c>
      <c r="D7677" s="3" t="s">
        <v>786</v>
      </c>
      <c r="E7677" s="2" t="b">
        <f t="shared" ca="1" si="216"/>
        <v>1</v>
      </c>
      <c r="F7677" s="2" cm="1">
        <f t="array" aca="1" ref="F7677" ca="1">IF(G7677&lt;&gt;"",INDIRECT("'"&amp;G7677&amp;"'!"&amp;H7677),"")</f>
        <v>0</v>
      </c>
      <c r="G7677" s="1533" t="s">
        <v>6772</v>
      </c>
      <c r="H7677" s="2" t="s">
        <v>6575</v>
      </c>
      <c r="S7677" s="8"/>
    </row>
    <row r="7678" spans="1:19" x14ac:dyDescent="0.2">
      <c r="A7678">
        <v>7673</v>
      </c>
      <c r="B7678" s="8">
        <f>'EstExp 12-20'!I353</f>
        <v>0</v>
      </c>
      <c r="C7678" s="600">
        <f t="shared" si="217"/>
        <v>7673</v>
      </c>
      <c r="D7678" s="3" t="s">
        <v>786</v>
      </c>
      <c r="E7678" s="2" t="b">
        <f t="shared" ca="1" si="216"/>
        <v>1</v>
      </c>
      <c r="F7678" s="2" cm="1">
        <f t="array" aca="1" ref="F7678" ca="1">IF(G7678&lt;&gt;"",INDIRECT("'"&amp;G7678&amp;"'!"&amp;H7678),"")</f>
        <v>0</v>
      </c>
      <c r="G7678" s="1533" t="s">
        <v>6772</v>
      </c>
      <c r="H7678" s="2" t="s">
        <v>6576</v>
      </c>
      <c r="S7678" s="8"/>
    </row>
    <row r="7679" spans="1:19" x14ac:dyDescent="0.2">
      <c r="A7679">
        <v>7674</v>
      </c>
      <c r="B7679" s="8">
        <f>'EstExp 12-20'!I355</f>
        <v>0</v>
      </c>
      <c r="C7679" s="600">
        <f t="shared" si="217"/>
        <v>7674</v>
      </c>
      <c r="D7679" s="3" t="s">
        <v>786</v>
      </c>
      <c r="E7679" s="2" t="b">
        <f t="shared" ca="1" si="216"/>
        <v>1</v>
      </c>
      <c r="F7679" s="2" cm="1">
        <f t="array" aca="1" ref="F7679" ca="1">IF(G7679&lt;&gt;"",INDIRECT("'"&amp;G7679&amp;"'!"&amp;H7679),"")</f>
        <v>0</v>
      </c>
      <c r="G7679" s="1533" t="s">
        <v>6772</v>
      </c>
      <c r="H7679" s="2" t="s">
        <v>6577</v>
      </c>
      <c r="S7679" s="8"/>
    </row>
    <row r="7680" spans="1:19" x14ac:dyDescent="0.2">
      <c r="A7680">
        <v>7675</v>
      </c>
      <c r="B7680" s="8">
        <f>'EstExp 12-20'!I356</f>
        <v>0</v>
      </c>
      <c r="C7680" s="600">
        <f t="shared" si="217"/>
        <v>7675</v>
      </c>
      <c r="D7680" s="3" t="s">
        <v>786</v>
      </c>
      <c r="E7680" s="2" t="b">
        <f t="shared" ca="1" si="216"/>
        <v>1</v>
      </c>
      <c r="F7680" s="2" cm="1">
        <f t="array" aca="1" ref="F7680" ca="1">IF(G7680&lt;&gt;"",INDIRECT("'"&amp;G7680&amp;"'!"&amp;H7680),"")</f>
        <v>0</v>
      </c>
      <c r="G7680" s="1533" t="s">
        <v>6772</v>
      </c>
      <c r="H7680" s="2" t="s">
        <v>6578</v>
      </c>
      <c r="S7680" s="8"/>
    </row>
    <row r="7681" spans="1:19" x14ac:dyDescent="0.2">
      <c r="A7681">
        <v>7676</v>
      </c>
      <c r="B7681" s="8">
        <f>'EstExp 12-20'!I357</f>
        <v>0</v>
      </c>
      <c r="C7681" s="600">
        <f t="shared" si="217"/>
        <v>7676</v>
      </c>
      <c r="D7681" s="3" t="s">
        <v>786</v>
      </c>
      <c r="E7681" s="2" t="b">
        <f t="shared" ca="1" si="216"/>
        <v>1</v>
      </c>
      <c r="F7681" s="2" cm="1">
        <f t="array" aca="1" ref="F7681" ca="1">IF(G7681&lt;&gt;"",INDIRECT("'"&amp;G7681&amp;"'!"&amp;H7681),"")</f>
        <v>0</v>
      </c>
      <c r="G7681" s="1533" t="s">
        <v>6772</v>
      </c>
      <c r="H7681" s="2" t="s">
        <v>6579</v>
      </c>
      <c r="S7681" s="8"/>
    </row>
    <row r="7682" spans="1:19" x14ac:dyDescent="0.2">
      <c r="A7682">
        <v>7677</v>
      </c>
      <c r="B7682" s="8">
        <f>'EstExp 12-20'!I358</f>
        <v>0</v>
      </c>
      <c r="C7682" s="600">
        <f t="shared" si="217"/>
        <v>7677</v>
      </c>
      <c r="D7682" s="3" t="s">
        <v>786</v>
      </c>
      <c r="E7682" s="2" t="b">
        <f t="shared" ref="E7682:E7745" ca="1" si="218">F7682=B7682</f>
        <v>1</v>
      </c>
      <c r="F7682" s="2" cm="1">
        <f t="array" aca="1" ref="F7682" ca="1">IF(G7682&lt;&gt;"",INDIRECT("'"&amp;G7682&amp;"'!"&amp;H7682),"")</f>
        <v>0</v>
      </c>
      <c r="G7682" s="1533" t="s">
        <v>6772</v>
      </c>
      <c r="H7682" s="2" t="s">
        <v>6580</v>
      </c>
      <c r="S7682" s="8"/>
    </row>
    <row r="7683" spans="1:19" x14ac:dyDescent="0.2">
      <c r="A7683">
        <v>7678</v>
      </c>
      <c r="B7683" s="8">
        <f>'EstExp 12-20'!I360</f>
        <v>0</v>
      </c>
      <c r="C7683" s="600">
        <f t="shared" si="217"/>
        <v>7678</v>
      </c>
      <c r="D7683" s="3" t="s">
        <v>786</v>
      </c>
      <c r="E7683" s="2" t="b">
        <f t="shared" ca="1" si="218"/>
        <v>1</v>
      </c>
      <c r="F7683" s="2" cm="1">
        <f t="array" aca="1" ref="F7683" ca="1">IF(G7683&lt;&gt;"",INDIRECT("'"&amp;G7683&amp;"'!"&amp;H7683),"")</f>
        <v>0</v>
      </c>
      <c r="G7683" s="1533" t="s">
        <v>6772</v>
      </c>
      <c r="H7683" s="2" t="s">
        <v>6581</v>
      </c>
      <c r="S7683" s="8"/>
    </row>
    <row r="7684" spans="1:19" x14ac:dyDescent="0.2">
      <c r="A7684">
        <v>7679</v>
      </c>
      <c r="B7684" s="8">
        <f>'EstExp 12-20'!I361</f>
        <v>0</v>
      </c>
      <c r="C7684" s="600">
        <f t="shared" ref="C7684:C7747" si="219">A7684-B7684</f>
        <v>7679</v>
      </c>
      <c r="D7684" s="3" t="s">
        <v>786</v>
      </c>
      <c r="E7684" s="2" t="b">
        <f t="shared" ca="1" si="218"/>
        <v>1</v>
      </c>
      <c r="F7684" s="2" cm="1">
        <f t="array" aca="1" ref="F7684" ca="1">IF(G7684&lt;&gt;"",INDIRECT("'"&amp;G7684&amp;"'!"&amp;H7684),"")</f>
        <v>0</v>
      </c>
      <c r="G7684" s="1533" t="s">
        <v>6772</v>
      </c>
      <c r="H7684" s="2" t="s">
        <v>6582</v>
      </c>
      <c r="S7684" s="8"/>
    </row>
    <row r="7685" spans="1:19" x14ac:dyDescent="0.2">
      <c r="A7685">
        <v>7680</v>
      </c>
      <c r="B7685" s="8">
        <f>'EstExp 12-20'!I362</f>
        <v>0</v>
      </c>
      <c r="C7685" s="600">
        <f t="shared" si="219"/>
        <v>7680</v>
      </c>
      <c r="D7685" s="3" t="s">
        <v>786</v>
      </c>
      <c r="E7685" s="2" t="b">
        <f t="shared" ca="1" si="218"/>
        <v>1</v>
      </c>
      <c r="F7685" s="2" cm="1">
        <f t="array" aca="1" ref="F7685" ca="1">IF(G7685&lt;&gt;"",INDIRECT("'"&amp;G7685&amp;"'!"&amp;H7685),"")</f>
        <v>0</v>
      </c>
      <c r="G7685" s="1533" t="s">
        <v>6772</v>
      </c>
      <c r="H7685" s="2" t="s">
        <v>6583</v>
      </c>
      <c r="S7685" s="8"/>
    </row>
    <row r="7686" spans="1:19" x14ac:dyDescent="0.2">
      <c r="A7686">
        <v>7681</v>
      </c>
      <c r="B7686" s="8">
        <f>'EstExp 12-20'!I367</f>
        <v>0</v>
      </c>
      <c r="C7686" s="600">
        <f t="shared" si="219"/>
        <v>7681</v>
      </c>
      <c r="D7686" s="3" t="s">
        <v>786</v>
      </c>
      <c r="E7686" s="2" t="b">
        <f t="shared" ca="1" si="218"/>
        <v>1</v>
      </c>
      <c r="F7686" s="2" cm="1">
        <f t="array" aca="1" ref="F7686" ca="1">IF(G7686&lt;&gt;"",INDIRECT("'"&amp;G7686&amp;"'!"&amp;H7686),"")</f>
        <v>0</v>
      </c>
      <c r="G7686" s="1533" t="s">
        <v>6772</v>
      </c>
      <c r="H7686" s="2" t="s">
        <v>6584</v>
      </c>
      <c r="S7686" s="8"/>
    </row>
    <row r="7687" spans="1:19" x14ac:dyDescent="0.2">
      <c r="A7687">
        <v>7682</v>
      </c>
      <c r="B7687" s="8">
        <f>'EstExp 12-20'!I368</f>
        <v>0</v>
      </c>
      <c r="C7687" s="600">
        <f t="shared" si="219"/>
        <v>7682</v>
      </c>
      <c r="D7687" s="3" t="s">
        <v>786</v>
      </c>
      <c r="E7687" s="2" t="b">
        <f t="shared" ca="1" si="218"/>
        <v>1</v>
      </c>
      <c r="F7687" s="2" cm="1">
        <f t="array" aca="1" ref="F7687" ca="1">IF(G7687&lt;&gt;"",INDIRECT("'"&amp;G7687&amp;"'!"&amp;H7687),"")</f>
        <v>0</v>
      </c>
      <c r="G7687" s="1533" t="s">
        <v>6772</v>
      </c>
      <c r="H7687" s="2" t="s">
        <v>6585</v>
      </c>
      <c r="S7687" s="8"/>
    </row>
    <row r="7688" spans="1:19" x14ac:dyDescent="0.2">
      <c r="A7688">
        <v>7683</v>
      </c>
      <c r="B7688" s="8">
        <f>'EstExp 12-20'!I369</f>
        <v>0</v>
      </c>
      <c r="C7688" s="600">
        <f t="shared" si="219"/>
        <v>7683</v>
      </c>
      <c r="D7688" s="3" t="s">
        <v>786</v>
      </c>
      <c r="E7688" s="2" t="b">
        <f t="shared" ca="1" si="218"/>
        <v>1</v>
      </c>
      <c r="F7688" s="2" cm="1">
        <f t="array" aca="1" ref="F7688" ca="1">IF(G7688&lt;&gt;"",INDIRECT("'"&amp;G7688&amp;"'!"&amp;H7688),"")</f>
        <v>0</v>
      </c>
      <c r="G7688" s="1533" t="s">
        <v>6772</v>
      </c>
      <c r="H7688" s="2" t="s">
        <v>6586</v>
      </c>
      <c r="S7688" s="8"/>
    </row>
    <row r="7689" spans="1:19" x14ac:dyDescent="0.2">
      <c r="A7689">
        <v>7684</v>
      </c>
      <c r="B7689" s="8">
        <f>'EstExp 12-20'!I371</f>
        <v>0</v>
      </c>
      <c r="C7689" s="600">
        <f t="shared" si="219"/>
        <v>7684</v>
      </c>
      <c r="D7689" s="3" t="s">
        <v>786</v>
      </c>
      <c r="E7689" s="2" t="b">
        <f t="shared" ca="1" si="218"/>
        <v>1</v>
      </c>
      <c r="F7689" s="2" cm="1">
        <f t="array" aca="1" ref="F7689" ca="1">IF(G7689&lt;&gt;"",INDIRECT("'"&amp;G7689&amp;"'!"&amp;H7689),"")</f>
        <v>0</v>
      </c>
      <c r="G7689" s="1533" t="s">
        <v>6772</v>
      </c>
      <c r="H7689" s="2" t="s">
        <v>6587</v>
      </c>
      <c r="S7689" s="8"/>
    </row>
    <row r="7690" spans="1:19" x14ac:dyDescent="0.2">
      <c r="A7690">
        <v>7685</v>
      </c>
      <c r="B7690" s="8">
        <f>'EstExp 12-20'!I372</f>
        <v>0</v>
      </c>
      <c r="C7690" s="600">
        <f t="shared" si="219"/>
        <v>7685</v>
      </c>
      <c r="D7690" s="3" t="s">
        <v>786</v>
      </c>
      <c r="E7690" s="2" t="b">
        <f t="shared" ca="1" si="218"/>
        <v>1</v>
      </c>
      <c r="F7690" s="2" cm="1">
        <f t="array" aca="1" ref="F7690" ca="1">IF(G7690&lt;&gt;"",INDIRECT("'"&amp;G7690&amp;"'!"&amp;H7690),"")</f>
        <v>0</v>
      </c>
      <c r="G7690" s="1533" t="s">
        <v>6772</v>
      </c>
      <c r="H7690" s="2" t="s">
        <v>6588</v>
      </c>
      <c r="S7690" s="8"/>
    </row>
    <row r="7691" spans="1:19" x14ac:dyDescent="0.2">
      <c r="A7691">
        <v>7686</v>
      </c>
      <c r="B7691" s="8">
        <f>'EstExp 12-20'!I374</f>
        <v>0</v>
      </c>
      <c r="C7691" s="600">
        <f t="shared" si="219"/>
        <v>7686</v>
      </c>
      <c r="D7691" s="3" t="s">
        <v>786</v>
      </c>
      <c r="E7691" s="2" t="b">
        <f t="shared" ca="1" si="218"/>
        <v>1</v>
      </c>
      <c r="F7691" s="2" cm="1">
        <f t="array" aca="1" ref="F7691" ca="1">IF(G7691&lt;&gt;"",INDIRECT("'"&amp;G7691&amp;"'!"&amp;H7691),"")</f>
        <v>0</v>
      </c>
      <c r="G7691" s="1533" t="s">
        <v>6772</v>
      </c>
      <c r="H7691" s="2" t="s">
        <v>6589</v>
      </c>
      <c r="S7691" s="8"/>
    </row>
    <row r="7692" spans="1:19" x14ac:dyDescent="0.2">
      <c r="A7692">
        <v>7687</v>
      </c>
      <c r="B7692" s="8">
        <f>'EstExp 12-20'!I375</f>
        <v>0</v>
      </c>
      <c r="C7692" s="600">
        <f t="shared" si="219"/>
        <v>7687</v>
      </c>
      <c r="D7692" s="3" t="s">
        <v>786</v>
      </c>
      <c r="E7692" s="2" t="b">
        <f t="shared" ca="1" si="218"/>
        <v>1</v>
      </c>
      <c r="F7692" s="2" cm="1">
        <f t="array" aca="1" ref="F7692" ca="1">IF(G7692&lt;&gt;"",INDIRECT("'"&amp;G7692&amp;"'!"&amp;H7692),"")</f>
        <v>0</v>
      </c>
      <c r="G7692" s="1533" t="s">
        <v>6772</v>
      </c>
      <c r="H7692" s="2" t="s">
        <v>6590</v>
      </c>
      <c r="S7692" s="8"/>
    </row>
    <row r="7693" spans="1:19" x14ac:dyDescent="0.2">
      <c r="A7693">
        <v>7688</v>
      </c>
      <c r="B7693" s="8">
        <f>'EstExp 12-20'!I376</f>
        <v>0</v>
      </c>
      <c r="C7693" s="600">
        <f t="shared" si="219"/>
        <v>7688</v>
      </c>
      <c r="D7693" s="3" t="s">
        <v>786</v>
      </c>
      <c r="E7693" s="2" t="b">
        <f t="shared" ca="1" si="218"/>
        <v>1</v>
      </c>
      <c r="F7693" s="2" cm="1">
        <f t="array" aca="1" ref="F7693" ca="1">IF(G7693&lt;&gt;"",INDIRECT("'"&amp;G7693&amp;"'!"&amp;H7693),"")</f>
        <v>0</v>
      </c>
      <c r="G7693" s="1533" t="s">
        <v>6772</v>
      </c>
      <c r="H7693" s="2" t="s">
        <v>6591</v>
      </c>
      <c r="S7693" s="8"/>
    </row>
    <row r="7694" spans="1:19" x14ac:dyDescent="0.2">
      <c r="A7694">
        <v>7689</v>
      </c>
      <c r="B7694" s="8">
        <f>'EstExp 12-20'!I377</f>
        <v>0</v>
      </c>
      <c r="C7694" s="600">
        <f t="shared" si="219"/>
        <v>7689</v>
      </c>
      <c r="D7694" s="3" t="s">
        <v>786</v>
      </c>
      <c r="E7694" s="2" t="b">
        <f t="shared" ca="1" si="218"/>
        <v>1</v>
      </c>
      <c r="F7694" s="2" cm="1">
        <f t="array" aca="1" ref="F7694" ca="1">IF(G7694&lt;&gt;"",INDIRECT("'"&amp;G7694&amp;"'!"&amp;H7694),"")</f>
        <v>0</v>
      </c>
      <c r="G7694" s="1533" t="s">
        <v>6772</v>
      </c>
      <c r="H7694" s="2" t="s">
        <v>6592</v>
      </c>
      <c r="S7694" s="8"/>
    </row>
    <row r="7695" spans="1:19" x14ac:dyDescent="0.2">
      <c r="A7695">
        <v>7690</v>
      </c>
      <c r="B7695" s="8">
        <f>'EstExp 12-20'!I378</f>
        <v>0</v>
      </c>
      <c r="C7695" s="600">
        <f t="shared" si="219"/>
        <v>7690</v>
      </c>
      <c r="D7695" s="3" t="s">
        <v>786</v>
      </c>
      <c r="E7695" s="2" t="b">
        <f t="shared" ca="1" si="218"/>
        <v>1</v>
      </c>
      <c r="F7695" s="2" cm="1">
        <f t="array" aca="1" ref="F7695" ca="1">IF(G7695&lt;&gt;"",INDIRECT("'"&amp;G7695&amp;"'!"&amp;H7695),"")</f>
        <v>0</v>
      </c>
      <c r="G7695" s="1533" t="s">
        <v>6772</v>
      </c>
      <c r="H7695" s="2" t="s">
        <v>6593</v>
      </c>
      <c r="S7695" s="8"/>
    </row>
    <row r="7696" spans="1:19" x14ac:dyDescent="0.2">
      <c r="A7696">
        <v>7691</v>
      </c>
      <c r="B7696" s="8">
        <f>'EstExp 12-20'!I380</f>
        <v>0</v>
      </c>
      <c r="C7696" s="600">
        <f t="shared" si="219"/>
        <v>7691</v>
      </c>
      <c r="D7696" s="3" t="s">
        <v>786</v>
      </c>
      <c r="E7696" s="2" t="b">
        <f t="shared" ca="1" si="218"/>
        <v>1</v>
      </c>
      <c r="F7696" s="2" cm="1">
        <f t="array" aca="1" ref="F7696" ca="1">IF(G7696&lt;&gt;"",INDIRECT("'"&amp;G7696&amp;"'!"&amp;H7696),"")</f>
        <v>0</v>
      </c>
      <c r="G7696" s="1533" t="s">
        <v>6772</v>
      </c>
      <c r="H7696" s="2" t="s">
        <v>6594</v>
      </c>
      <c r="S7696" s="8"/>
    </row>
    <row r="7697" spans="1:19" x14ac:dyDescent="0.2">
      <c r="A7697">
        <v>7692</v>
      </c>
      <c r="B7697" s="8">
        <f>'EstExp 12-20'!I381</f>
        <v>0</v>
      </c>
      <c r="C7697" s="600">
        <f t="shared" si="219"/>
        <v>7692</v>
      </c>
      <c r="D7697" s="3" t="s">
        <v>786</v>
      </c>
      <c r="E7697" s="2" t="b">
        <f t="shared" ca="1" si="218"/>
        <v>1</v>
      </c>
      <c r="F7697" s="2" cm="1">
        <f t="array" aca="1" ref="F7697" ca="1">IF(G7697&lt;&gt;"",INDIRECT("'"&amp;G7697&amp;"'!"&amp;H7697),"")</f>
        <v>0</v>
      </c>
      <c r="G7697" s="1533" t="s">
        <v>6772</v>
      </c>
      <c r="H7697" s="2" t="s">
        <v>6595</v>
      </c>
      <c r="S7697" s="8"/>
    </row>
    <row r="7698" spans="1:19" x14ac:dyDescent="0.2">
      <c r="A7698">
        <v>7693</v>
      </c>
      <c r="B7698" s="8">
        <f>'EstExp 12-20'!I382</f>
        <v>0</v>
      </c>
      <c r="C7698" s="600">
        <f t="shared" si="219"/>
        <v>7693</v>
      </c>
      <c r="D7698" s="3" t="s">
        <v>786</v>
      </c>
      <c r="E7698" s="2" t="b">
        <f t="shared" ca="1" si="218"/>
        <v>1</v>
      </c>
      <c r="F7698" s="2" cm="1">
        <f t="array" aca="1" ref="F7698" ca="1">IF(G7698&lt;&gt;"",INDIRECT("'"&amp;G7698&amp;"'!"&amp;H7698),"")</f>
        <v>0</v>
      </c>
      <c r="G7698" s="1533" t="s">
        <v>6772</v>
      </c>
      <c r="H7698" s="2" t="s">
        <v>6596</v>
      </c>
      <c r="S7698" s="8"/>
    </row>
    <row r="7699" spans="1:19" x14ac:dyDescent="0.2">
      <c r="A7699">
        <v>7694</v>
      </c>
      <c r="B7699" s="8">
        <f>'EstExp 12-20'!I383</f>
        <v>0</v>
      </c>
      <c r="C7699" s="600">
        <f t="shared" si="219"/>
        <v>7694</v>
      </c>
      <c r="D7699" s="3" t="s">
        <v>786</v>
      </c>
      <c r="E7699" s="2" t="b">
        <f t="shared" ca="1" si="218"/>
        <v>1</v>
      </c>
      <c r="F7699" s="2" cm="1">
        <f t="array" aca="1" ref="F7699" ca="1">IF(G7699&lt;&gt;"",INDIRECT("'"&amp;G7699&amp;"'!"&amp;H7699),"")</f>
        <v>0</v>
      </c>
      <c r="G7699" s="1533" t="s">
        <v>6772</v>
      </c>
      <c r="H7699" s="2" t="s">
        <v>6597</v>
      </c>
      <c r="S7699" s="8"/>
    </row>
    <row r="7700" spans="1:19" x14ac:dyDescent="0.2">
      <c r="A7700">
        <v>7695</v>
      </c>
      <c r="B7700" s="8">
        <f>'EstExp 12-20'!I384</f>
        <v>0</v>
      </c>
      <c r="C7700" s="600">
        <f t="shared" si="219"/>
        <v>7695</v>
      </c>
      <c r="D7700" s="3" t="s">
        <v>786</v>
      </c>
      <c r="E7700" s="2" t="b">
        <f t="shared" ca="1" si="218"/>
        <v>1</v>
      </c>
      <c r="F7700" s="2" cm="1">
        <f t="array" aca="1" ref="F7700" ca="1">IF(G7700&lt;&gt;"",INDIRECT("'"&amp;G7700&amp;"'!"&amp;H7700),"")</f>
        <v>0</v>
      </c>
      <c r="G7700" s="1533" t="s">
        <v>6772</v>
      </c>
      <c r="H7700" s="2" t="s">
        <v>6598</v>
      </c>
      <c r="S7700" s="8"/>
    </row>
    <row r="7701" spans="1:19" x14ac:dyDescent="0.2">
      <c r="A7701">
        <v>7696</v>
      </c>
      <c r="B7701" s="8">
        <f>'EstExp 12-20'!I385</f>
        <v>0</v>
      </c>
      <c r="C7701" s="600">
        <f t="shared" si="219"/>
        <v>7696</v>
      </c>
      <c r="D7701" s="3" t="s">
        <v>786</v>
      </c>
      <c r="E7701" s="2" t="b">
        <f t="shared" ca="1" si="218"/>
        <v>1</v>
      </c>
      <c r="F7701" s="2" cm="1">
        <f t="array" aca="1" ref="F7701" ca="1">IF(G7701&lt;&gt;"",INDIRECT("'"&amp;G7701&amp;"'!"&amp;H7701),"")</f>
        <v>0</v>
      </c>
      <c r="G7701" s="1533" t="s">
        <v>6772</v>
      </c>
      <c r="H7701" s="2" t="s">
        <v>6599</v>
      </c>
      <c r="S7701" s="8"/>
    </row>
    <row r="7702" spans="1:19" x14ac:dyDescent="0.2">
      <c r="A7702">
        <v>7697</v>
      </c>
      <c r="B7702" s="8">
        <f>'EstExp 12-20'!I386</f>
        <v>0</v>
      </c>
      <c r="C7702" s="600">
        <f t="shared" si="219"/>
        <v>7697</v>
      </c>
      <c r="D7702" s="3" t="s">
        <v>786</v>
      </c>
      <c r="E7702" s="2" t="b">
        <f t="shared" ca="1" si="218"/>
        <v>1</v>
      </c>
      <c r="F7702" s="2" cm="1">
        <f t="array" aca="1" ref="F7702" ca="1">IF(G7702&lt;&gt;"",INDIRECT("'"&amp;G7702&amp;"'!"&amp;H7702),"")</f>
        <v>0</v>
      </c>
      <c r="G7702" s="1533" t="s">
        <v>6772</v>
      </c>
      <c r="H7702" s="2" t="s">
        <v>6600</v>
      </c>
      <c r="S7702" s="8"/>
    </row>
    <row r="7703" spans="1:19" x14ac:dyDescent="0.2">
      <c r="A7703">
        <v>7698</v>
      </c>
      <c r="B7703" s="8">
        <f>'EstExp 12-20'!I387</f>
        <v>0</v>
      </c>
      <c r="C7703" s="600">
        <f t="shared" si="219"/>
        <v>7698</v>
      </c>
      <c r="D7703" s="3" t="s">
        <v>786</v>
      </c>
      <c r="E7703" s="2" t="b">
        <f t="shared" ca="1" si="218"/>
        <v>1</v>
      </c>
      <c r="F7703" s="2" cm="1">
        <f t="array" aca="1" ref="F7703" ca="1">IF(G7703&lt;&gt;"",INDIRECT("'"&amp;G7703&amp;"'!"&amp;H7703),"")</f>
        <v>0</v>
      </c>
      <c r="G7703" s="1533" t="s">
        <v>6772</v>
      </c>
      <c r="H7703" s="2" t="s">
        <v>6601</v>
      </c>
      <c r="S7703" s="8"/>
    </row>
    <row r="7704" spans="1:19" x14ac:dyDescent="0.2">
      <c r="A7704">
        <v>7699</v>
      </c>
      <c r="B7704" s="8">
        <f>'EstExp 12-20'!I388</f>
        <v>0</v>
      </c>
      <c r="C7704" s="600">
        <f t="shared" si="219"/>
        <v>7699</v>
      </c>
      <c r="D7704" s="3" t="s">
        <v>786</v>
      </c>
      <c r="E7704" s="2" t="b">
        <f t="shared" ca="1" si="218"/>
        <v>1</v>
      </c>
      <c r="F7704" s="2" cm="1">
        <f t="array" aca="1" ref="F7704" ca="1">IF(G7704&lt;&gt;"",INDIRECT("'"&amp;G7704&amp;"'!"&amp;H7704),"")</f>
        <v>0</v>
      </c>
      <c r="G7704" s="1533" t="s">
        <v>6772</v>
      </c>
      <c r="H7704" s="2" t="s">
        <v>6602</v>
      </c>
      <c r="S7704" s="8"/>
    </row>
    <row r="7705" spans="1:19" x14ac:dyDescent="0.2">
      <c r="A7705">
        <v>7700</v>
      </c>
      <c r="B7705" s="8">
        <f>'EstExp 12-20'!J316</f>
        <v>0</v>
      </c>
      <c r="C7705" s="600">
        <f t="shared" si="219"/>
        <v>7700</v>
      </c>
      <c r="D7705" s="3" t="s">
        <v>786</v>
      </c>
      <c r="E7705" s="2" t="b">
        <f t="shared" ca="1" si="218"/>
        <v>1</v>
      </c>
      <c r="F7705" s="2" cm="1">
        <f t="array" aca="1" ref="F7705" ca="1">IF(G7705&lt;&gt;"",INDIRECT("'"&amp;G7705&amp;"'!"&amp;H7705),"")</f>
        <v>0</v>
      </c>
      <c r="G7705" s="1533" t="s">
        <v>6772</v>
      </c>
      <c r="H7705" s="2" t="s">
        <v>6603</v>
      </c>
      <c r="S7705" s="8"/>
    </row>
    <row r="7706" spans="1:19" x14ac:dyDescent="0.2">
      <c r="A7706">
        <v>7701</v>
      </c>
      <c r="B7706" s="8">
        <f>'EstExp 12-20'!J318</f>
        <v>0</v>
      </c>
      <c r="C7706" s="600">
        <f t="shared" si="219"/>
        <v>7701</v>
      </c>
      <c r="D7706" s="3" t="s">
        <v>786</v>
      </c>
      <c r="E7706" s="2" t="b">
        <f t="shared" ca="1" si="218"/>
        <v>1</v>
      </c>
      <c r="F7706" s="2" cm="1">
        <f t="array" aca="1" ref="F7706" ca="1">IF(G7706&lt;&gt;"",INDIRECT("'"&amp;G7706&amp;"'!"&amp;H7706),"")</f>
        <v>0</v>
      </c>
      <c r="G7706" s="1533" t="s">
        <v>6772</v>
      </c>
      <c r="H7706" s="2" t="s">
        <v>6604</v>
      </c>
      <c r="S7706" s="8"/>
    </row>
    <row r="7707" spans="1:19" x14ac:dyDescent="0.2">
      <c r="A7707">
        <v>7702</v>
      </c>
      <c r="B7707" s="8">
        <f>'EstExp 12-20'!J319</f>
        <v>0</v>
      </c>
      <c r="C7707" s="600">
        <f t="shared" si="219"/>
        <v>7702</v>
      </c>
      <c r="D7707" s="3" t="s">
        <v>786</v>
      </c>
      <c r="E7707" s="2" t="b">
        <f t="shared" ca="1" si="218"/>
        <v>1</v>
      </c>
      <c r="F7707" s="2" cm="1">
        <f t="array" aca="1" ref="F7707" ca="1">IF(G7707&lt;&gt;"",INDIRECT("'"&amp;G7707&amp;"'!"&amp;H7707),"")</f>
        <v>0</v>
      </c>
      <c r="G7707" s="1533" t="s">
        <v>6772</v>
      </c>
      <c r="H7707" s="2" t="s">
        <v>6605</v>
      </c>
      <c r="S7707" s="8"/>
    </row>
    <row r="7708" spans="1:19" x14ac:dyDescent="0.2">
      <c r="A7708">
        <v>7703</v>
      </c>
      <c r="B7708" s="8">
        <f>'EstExp 12-20'!J320</f>
        <v>0</v>
      </c>
      <c r="C7708" s="600">
        <f t="shared" si="219"/>
        <v>7703</v>
      </c>
      <c r="D7708" s="3" t="s">
        <v>786</v>
      </c>
      <c r="E7708" s="2" t="b">
        <f t="shared" ca="1" si="218"/>
        <v>1</v>
      </c>
      <c r="F7708" s="2" cm="1">
        <f t="array" aca="1" ref="F7708" ca="1">IF(G7708&lt;&gt;"",INDIRECT("'"&amp;G7708&amp;"'!"&amp;H7708),"")</f>
        <v>0</v>
      </c>
      <c r="G7708" s="1533" t="s">
        <v>6772</v>
      </c>
      <c r="H7708" s="2" t="s">
        <v>6606</v>
      </c>
      <c r="S7708" s="8"/>
    </row>
    <row r="7709" spans="1:19" x14ac:dyDescent="0.2">
      <c r="A7709">
        <v>7704</v>
      </c>
      <c r="B7709" s="8">
        <f>'EstExp 12-20'!J321</f>
        <v>0</v>
      </c>
      <c r="C7709" s="600">
        <f t="shared" si="219"/>
        <v>7704</v>
      </c>
      <c r="D7709" s="3" t="s">
        <v>786</v>
      </c>
      <c r="E7709" s="2" t="b">
        <f t="shared" ca="1" si="218"/>
        <v>1</v>
      </c>
      <c r="F7709" s="2" cm="1">
        <f t="array" aca="1" ref="F7709" ca="1">IF(G7709&lt;&gt;"",INDIRECT("'"&amp;G7709&amp;"'!"&amp;H7709),"")</f>
        <v>0</v>
      </c>
      <c r="G7709" s="1533" t="s">
        <v>6772</v>
      </c>
      <c r="H7709" s="2" t="s">
        <v>6607</v>
      </c>
      <c r="S7709" s="8"/>
    </row>
    <row r="7710" spans="1:19" x14ac:dyDescent="0.2">
      <c r="A7710">
        <v>7705</v>
      </c>
      <c r="B7710" s="8">
        <f>'EstExp 12-20'!J322</f>
        <v>0</v>
      </c>
      <c r="C7710" s="600">
        <f t="shared" si="219"/>
        <v>7705</v>
      </c>
      <c r="D7710" s="3" t="s">
        <v>786</v>
      </c>
      <c r="E7710" s="2" t="b">
        <f t="shared" ca="1" si="218"/>
        <v>1</v>
      </c>
      <c r="F7710" s="2" cm="1">
        <f t="array" aca="1" ref="F7710" ca="1">IF(G7710&lt;&gt;"",INDIRECT("'"&amp;G7710&amp;"'!"&amp;H7710),"")</f>
        <v>0</v>
      </c>
      <c r="G7710" s="1533" t="s">
        <v>6772</v>
      </c>
      <c r="H7710" s="2" t="s">
        <v>6608</v>
      </c>
      <c r="S7710" s="8"/>
    </row>
    <row r="7711" spans="1:19" x14ac:dyDescent="0.2">
      <c r="A7711">
        <v>7706</v>
      </c>
      <c r="B7711" s="8">
        <f>'EstExp 12-20'!J323</f>
        <v>0</v>
      </c>
      <c r="C7711" s="600">
        <f t="shared" si="219"/>
        <v>7706</v>
      </c>
      <c r="D7711" s="3" t="s">
        <v>786</v>
      </c>
      <c r="E7711" s="2" t="b">
        <f t="shared" ca="1" si="218"/>
        <v>1</v>
      </c>
      <c r="F7711" s="2" cm="1">
        <f t="array" aca="1" ref="F7711" ca="1">IF(G7711&lt;&gt;"",INDIRECT("'"&amp;G7711&amp;"'!"&amp;H7711),"")</f>
        <v>0</v>
      </c>
      <c r="G7711" s="1533" t="s">
        <v>6772</v>
      </c>
      <c r="H7711" s="2" t="s">
        <v>6609</v>
      </c>
      <c r="S7711" s="8"/>
    </row>
    <row r="7712" spans="1:19" x14ac:dyDescent="0.2">
      <c r="A7712">
        <v>7707</v>
      </c>
      <c r="B7712" s="8">
        <f>'EstExp 12-20'!J324</f>
        <v>0</v>
      </c>
      <c r="C7712" s="600">
        <f t="shared" si="219"/>
        <v>7707</v>
      </c>
      <c r="D7712" s="3" t="s">
        <v>786</v>
      </c>
      <c r="E7712" s="2" t="b">
        <f t="shared" ca="1" si="218"/>
        <v>1</v>
      </c>
      <c r="F7712" s="2" cm="1">
        <f t="array" aca="1" ref="F7712" ca="1">IF(G7712&lt;&gt;"",INDIRECT("'"&amp;G7712&amp;"'!"&amp;H7712),"")</f>
        <v>0</v>
      </c>
      <c r="G7712" s="1533" t="s">
        <v>6772</v>
      </c>
      <c r="H7712" s="2" t="s">
        <v>6610</v>
      </c>
      <c r="S7712" s="8"/>
    </row>
    <row r="7713" spans="1:19" x14ac:dyDescent="0.2">
      <c r="A7713">
        <v>7708</v>
      </c>
      <c r="B7713" s="8">
        <f>'EstExp 12-20'!J325</f>
        <v>0</v>
      </c>
      <c r="C7713" s="600">
        <f t="shared" si="219"/>
        <v>7708</v>
      </c>
      <c r="D7713" s="3" t="s">
        <v>786</v>
      </c>
      <c r="E7713" s="2" t="b">
        <f t="shared" ca="1" si="218"/>
        <v>1</v>
      </c>
      <c r="F7713" s="2" cm="1">
        <f t="array" aca="1" ref="F7713" ca="1">IF(G7713&lt;&gt;"",INDIRECT("'"&amp;G7713&amp;"'!"&amp;H7713),"")</f>
        <v>0</v>
      </c>
      <c r="G7713" s="1533" t="s">
        <v>6772</v>
      </c>
      <c r="H7713" s="2" t="s">
        <v>6611</v>
      </c>
      <c r="S7713" s="8"/>
    </row>
    <row r="7714" spans="1:19" x14ac:dyDescent="0.2">
      <c r="A7714">
        <v>7709</v>
      </c>
      <c r="B7714" s="8">
        <f>'EstExp 12-20'!J326</f>
        <v>0</v>
      </c>
      <c r="C7714" s="600">
        <f t="shared" si="219"/>
        <v>7709</v>
      </c>
      <c r="D7714" s="3" t="s">
        <v>786</v>
      </c>
      <c r="E7714" s="2" t="b">
        <f t="shared" ca="1" si="218"/>
        <v>1</v>
      </c>
      <c r="F7714" s="2" cm="1">
        <f t="array" aca="1" ref="F7714" ca="1">IF(G7714&lt;&gt;"",INDIRECT("'"&amp;G7714&amp;"'!"&amp;H7714),"")</f>
        <v>0</v>
      </c>
      <c r="G7714" s="1533" t="s">
        <v>6772</v>
      </c>
      <c r="H7714" s="2" t="s">
        <v>6612</v>
      </c>
      <c r="S7714" s="8"/>
    </row>
    <row r="7715" spans="1:19" x14ac:dyDescent="0.2">
      <c r="A7715">
        <v>7710</v>
      </c>
      <c r="B7715" s="8">
        <f>'EstExp 12-20'!J327</f>
        <v>0</v>
      </c>
      <c r="C7715" s="600">
        <f t="shared" si="219"/>
        <v>7710</v>
      </c>
      <c r="D7715" s="3" t="s">
        <v>786</v>
      </c>
      <c r="E7715" s="2" t="b">
        <f t="shared" ca="1" si="218"/>
        <v>1</v>
      </c>
      <c r="F7715" s="2" cm="1">
        <f t="array" aca="1" ref="F7715" ca="1">IF(G7715&lt;&gt;"",INDIRECT("'"&amp;G7715&amp;"'!"&amp;H7715),"")</f>
        <v>0</v>
      </c>
      <c r="G7715" s="1533" t="s">
        <v>6772</v>
      </c>
      <c r="H7715" s="2" t="s">
        <v>6613</v>
      </c>
      <c r="S7715" s="8"/>
    </row>
    <row r="7716" spans="1:19" x14ac:dyDescent="0.2">
      <c r="A7716">
        <v>7711</v>
      </c>
      <c r="B7716" s="8">
        <f>'EstExp 12-20'!J328</f>
        <v>0</v>
      </c>
      <c r="C7716" s="600">
        <f t="shared" si="219"/>
        <v>7711</v>
      </c>
      <c r="D7716" s="3" t="s">
        <v>786</v>
      </c>
      <c r="E7716" s="2" t="b">
        <f t="shared" ca="1" si="218"/>
        <v>1</v>
      </c>
      <c r="F7716" s="2" cm="1">
        <f t="array" aca="1" ref="F7716" ca="1">IF(G7716&lt;&gt;"",INDIRECT("'"&amp;G7716&amp;"'!"&amp;H7716),"")</f>
        <v>0</v>
      </c>
      <c r="G7716" s="1533" t="s">
        <v>6772</v>
      </c>
      <c r="H7716" s="2" t="s">
        <v>6614</v>
      </c>
      <c r="S7716" s="8"/>
    </row>
    <row r="7717" spans="1:19" x14ac:dyDescent="0.2">
      <c r="A7717">
        <v>7712</v>
      </c>
      <c r="B7717" s="8">
        <f>'EstExp 12-20'!J329</f>
        <v>0</v>
      </c>
      <c r="C7717" s="600">
        <f t="shared" si="219"/>
        <v>7712</v>
      </c>
      <c r="D7717" s="3" t="s">
        <v>786</v>
      </c>
      <c r="E7717" s="2" t="b">
        <f t="shared" ca="1" si="218"/>
        <v>1</v>
      </c>
      <c r="F7717" s="2" cm="1">
        <f t="array" aca="1" ref="F7717" ca="1">IF(G7717&lt;&gt;"",INDIRECT("'"&amp;G7717&amp;"'!"&amp;H7717),"")</f>
        <v>0</v>
      </c>
      <c r="G7717" s="1533" t="s">
        <v>6772</v>
      </c>
      <c r="H7717" s="2" t="s">
        <v>6615</v>
      </c>
      <c r="S7717" s="8"/>
    </row>
    <row r="7718" spans="1:19" x14ac:dyDescent="0.2">
      <c r="A7718">
        <v>7713</v>
      </c>
      <c r="B7718" s="8">
        <f>'EstExp 12-20'!J330</f>
        <v>0</v>
      </c>
      <c r="C7718" s="600">
        <f t="shared" si="219"/>
        <v>7713</v>
      </c>
      <c r="D7718" s="3" t="s">
        <v>786</v>
      </c>
      <c r="E7718" s="2" t="b">
        <f t="shared" ca="1" si="218"/>
        <v>1</v>
      </c>
      <c r="F7718" s="2" cm="1">
        <f t="array" aca="1" ref="F7718" ca="1">IF(G7718&lt;&gt;"",INDIRECT("'"&amp;G7718&amp;"'!"&amp;H7718),"")</f>
        <v>0</v>
      </c>
      <c r="G7718" s="1533" t="s">
        <v>6772</v>
      </c>
      <c r="H7718" s="2" t="s">
        <v>6616</v>
      </c>
      <c r="S7718" s="8"/>
    </row>
    <row r="7719" spans="1:19" x14ac:dyDescent="0.2">
      <c r="A7719">
        <v>7714</v>
      </c>
      <c r="B7719" s="8">
        <f>'EstExp 12-20'!J344</f>
        <v>0</v>
      </c>
      <c r="C7719" s="600">
        <f t="shared" si="219"/>
        <v>7714</v>
      </c>
      <c r="D7719" s="3" t="s">
        <v>786</v>
      </c>
      <c r="E7719" s="2" t="b">
        <f t="shared" ca="1" si="218"/>
        <v>1</v>
      </c>
      <c r="F7719" s="2" cm="1">
        <f t="array" aca="1" ref="F7719" ca="1">IF(G7719&lt;&gt;"",INDIRECT("'"&amp;G7719&amp;"'!"&amp;H7719),"")</f>
        <v>0</v>
      </c>
      <c r="G7719" s="1533" t="s">
        <v>6772</v>
      </c>
      <c r="H7719" s="2" t="s">
        <v>6617</v>
      </c>
      <c r="S7719" s="8"/>
    </row>
    <row r="7720" spans="1:19" x14ac:dyDescent="0.2">
      <c r="A7720">
        <v>7715</v>
      </c>
      <c r="B7720" s="8">
        <f>'EstExp 12-20'!J347</f>
        <v>0</v>
      </c>
      <c r="C7720" s="600">
        <f t="shared" si="219"/>
        <v>7715</v>
      </c>
      <c r="D7720" s="3" t="s">
        <v>786</v>
      </c>
      <c r="E7720" s="2" t="b">
        <f t="shared" ca="1" si="218"/>
        <v>1</v>
      </c>
      <c r="F7720" s="2" cm="1">
        <f t="array" aca="1" ref="F7720" ca="1">IF(G7720&lt;&gt;"",INDIRECT("'"&amp;G7720&amp;"'!"&amp;H7720),"")</f>
        <v>0</v>
      </c>
      <c r="G7720" s="1533" t="s">
        <v>6772</v>
      </c>
      <c r="H7720" s="2" t="s">
        <v>6618</v>
      </c>
      <c r="S7720" s="8"/>
    </row>
    <row r="7721" spans="1:19" x14ac:dyDescent="0.2">
      <c r="A7721">
        <v>7716</v>
      </c>
      <c r="B7721" s="8">
        <f>'EstExp 12-20'!J348</f>
        <v>0</v>
      </c>
      <c r="C7721" s="600">
        <f t="shared" si="219"/>
        <v>7716</v>
      </c>
      <c r="D7721" s="3" t="s">
        <v>786</v>
      </c>
      <c r="E7721" s="2" t="b">
        <f t="shared" ca="1" si="218"/>
        <v>1</v>
      </c>
      <c r="F7721" s="2" cm="1">
        <f t="array" aca="1" ref="F7721" ca="1">IF(G7721&lt;&gt;"",INDIRECT("'"&amp;G7721&amp;"'!"&amp;H7721),"")</f>
        <v>0</v>
      </c>
      <c r="G7721" s="1533" t="s">
        <v>6772</v>
      </c>
      <c r="H7721" s="2" t="s">
        <v>6619</v>
      </c>
      <c r="S7721" s="8"/>
    </row>
    <row r="7722" spans="1:19" x14ac:dyDescent="0.2">
      <c r="A7722">
        <v>7717</v>
      </c>
      <c r="B7722" s="8">
        <f>'EstExp 12-20'!J349</f>
        <v>0</v>
      </c>
      <c r="C7722" s="600">
        <f t="shared" si="219"/>
        <v>7717</v>
      </c>
      <c r="D7722" s="3" t="s">
        <v>786</v>
      </c>
      <c r="E7722" s="2" t="b">
        <f t="shared" ca="1" si="218"/>
        <v>1</v>
      </c>
      <c r="F7722" s="2" cm="1">
        <f t="array" aca="1" ref="F7722" ca="1">IF(G7722&lt;&gt;"",INDIRECT("'"&amp;G7722&amp;"'!"&amp;H7722),"")</f>
        <v>0</v>
      </c>
      <c r="G7722" s="1533" t="s">
        <v>6772</v>
      </c>
      <c r="H7722" s="2" t="s">
        <v>6620</v>
      </c>
      <c r="S7722" s="8"/>
    </row>
    <row r="7723" spans="1:19" x14ac:dyDescent="0.2">
      <c r="A7723">
        <v>7718</v>
      </c>
      <c r="B7723" s="8">
        <f>'EstExp 12-20'!J350</f>
        <v>0</v>
      </c>
      <c r="C7723" s="600">
        <f t="shared" si="219"/>
        <v>7718</v>
      </c>
      <c r="D7723" s="3" t="s">
        <v>786</v>
      </c>
      <c r="E7723" s="2" t="b">
        <f t="shared" ca="1" si="218"/>
        <v>1</v>
      </c>
      <c r="F7723" s="2" cm="1">
        <f t="array" aca="1" ref="F7723" ca="1">IF(G7723&lt;&gt;"",INDIRECT("'"&amp;G7723&amp;"'!"&amp;H7723),"")</f>
        <v>0</v>
      </c>
      <c r="G7723" s="1533" t="s">
        <v>6772</v>
      </c>
      <c r="H7723" s="2" t="s">
        <v>6621</v>
      </c>
      <c r="S7723" s="8"/>
    </row>
    <row r="7724" spans="1:19" x14ac:dyDescent="0.2">
      <c r="A7724">
        <v>7719</v>
      </c>
      <c r="B7724" s="8">
        <f>'EstExp 12-20'!J351</f>
        <v>0</v>
      </c>
      <c r="C7724" s="600">
        <f t="shared" si="219"/>
        <v>7719</v>
      </c>
      <c r="D7724" s="3" t="s">
        <v>786</v>
      </c>
      <c r="E7724" s="2" t="b">
        <f t="shared" ca="1" si="218"/>
        <v>1</v>
      </c>
      <c r="F7724" s="2" cm="1">
        <f t="array" aca="1" ref="F7724" ca="1">IF(G7724&lt;&gt;"",INDIRECT("'"&amp;G7724&amp;"'!"&amp;H7724),"")</f>
        <v>0</v>
      </c>
      <c r="G7724" s="1533" t="s">
        <v>6772</v>
      </c>
      <c r="H7724" s="2" t="s">
        <v>6622</v>
      </c>
      <c r="S7724" s="8"/>
    </row>
    <row r="7725" spans="1:19" x14ac:dyDescent="0.2">
      <c r="A7725">
        <v>7720</v>
      </c>
      <c r="B7725" s="8">
        <f>'EstExp 12-20'!J352</f>
        <v>0</v>
      </c>
      <c r="C7725" s="600">
        <f t="shared" si="219"/>
        <v>7720</v>
      </c>
      <c r="D7725" s="3" t="s">
        <v>786</v>
      </c>
      <c r="E7725" s="2" t="b">
        <f t="shared" ca="1" si="218"/>
        <v>1</v>
      </c>
      <c r="F7725" s="2" cm="1">
        <f t="array" aca="1" ref="F7725" ca="1">IF(G7725&lt;&gt;"",INDIRECT("'"&amp;G7725&amp;"'!"&amp;H7725),"")</f>
        <v>0</v>
      </c>
      <c r="G7725" s="1533" t="s">
        <v>6772</v>
      </c>
      <c r="H7725" s="2" t="s">
        <v>6623</v>
      </c>
      <c r="S7725" s="8"/>
    </row>
    <row r="7726" spans="1:19" x14ac:dyDescent="0.2">
      <c r="A7726">
        <v>7721</v>
      </c>
      <c r="B7726" s="8">
        <f>'EstExp 12-20'!J353</f>
        <v>0</v>
      </c>
      <c r="C7726" s="600">
        <f t="shared" si="219"/>
        <v>7721</v>
      </c>
      <c r="D7726" s="3" t="s">
        <v>786</v>
      </c>
      <c r="E7726" s="2" t="b">
        <f t="shared" ca="1" si="218"/>
        <v>1</v>
      </c>
      <c r="F7726" s="2" cm="1">
        <f t="array" aca="1" ref="F7726" ca="1">IF(G7726&lt;&gt;"",INDIRECT("'"&amp;G7726&amp;"'!"&amp;H7726),"")</f>
        <v>0</v>
      </c>
      <c r="G7726" s="1533" t="s">
        <v>6772</v>
      </c>
      <c r="H7726" s="2" t="s">
        <v>6624</v>
      </c>
      <c r="S7726" s="8"/>
    </row>
    <row r="7727" spans="1:19" x14ac:dyDescent="0.2">
      <c r="A7727">
        <v>7722</v>
      </c>
      <c r="B7727" s="8">
        <f>'EstExp 12-20'!J355</f>
        <v>0</v>
      </c>
      <c r="C7727" s="600">
        <f t="shared" si="219"/>
        <v>7722</v>
      </c>
      <c r="D7727" s="3" t="s">
        <v>786</v>
      </c>
      <c r="E7727" s="2" t="b">
        <f t="shared" ca="1" si="218"/>
        <v>1</v>
      </c>
      <c r="F7727" s="2" cm="1">
        <f t="array" aca="1" ref="F7727" ca="1">IF(G7727&lt;&gt;"",INDIRECT("'"&amp;G7727&amp;"'!"&amp;H7727),"")</f>
        <v>0</v>
      </c>
      <c r="G7727" s="1533" t="s">
        <v>6772</v>
      </c>
      <c r="H7727" s="2" t="s">
        <v>6625</v>
      </c>
      <c r="S7727" s="8"/>
    </row>
    <row r="7728" spans="1:19" x14ac:dyDescent="0.2">
      <c r="A7728">
        <v>7723</v>
      </c>
      <c r="B7728" s="8">
        <f>'EstExp 12-20'!J356</f>
        <v>0</v>
      </c>
      <c r="C7728" s="600">
        <f t="shared" si="219"/>
        <v>7723</v>
      </c>
      <c r="D7728" s="3" t="s">
        <v>786</v>
      </c>
      <c r="E7728" s="2" t="b">
        <f t="shared" ca="1" si="218"/>
        <v>1</v>
      </c>
      <c r="F7728" s="2" cm="1">
        <f t="array" aca="1" ref="F7728" ca="1">IF(G7728&lt;&gt;"",INDIRECT("'"&amp;G7728&amp;"'!"&amp;H7728),"")</f>
        <v>0</v>
      </c>
      <c r="G7728" s="1533" t="s">
        <v>6772</v>
      </c>
      <c r="H7728" s="2" t="s">
        <v>6626</v>
      </c>
      <c r="S7728" s="8"/>
    </row>
    <row r="7729" spans="1:19" x14ac:dyDescent="0.2">
      <c r="A7729">
        <v>7724</v>
      </c>
      <c r="B7729" s="8">
        <f>'EstExp 12-20'!J357</f>
        <v>0</v>
      </c>
      <c r="C7729" s="600">
        <f t="shared" si="219"/>
        <v>7724</v>
      </c>
      <c r="D7729" s="3" t="s">
        <v>786</v>
      </c>
      <c r="E7729" s="2" t="b">
        <f t="shared" ca="1" si="218"/>
        <v>1</v>
      </c>
      <c r="F7729" s="2" cm="1">
        <f t="array" aca="1" ref="F7729" ca="1">IF(G7729&lt;&gt;"",INDIRECT("'"&amp;G7729&amp;"'!"&amp;H7729),"")</f>
        <v>0</v>
      </c>
      <c r="G7729" s="1533" t="s">
        <v>6772</v>
      </c>
      <c r="H7729" s="2" t="s">
        <v>6627</v>
      </c>
      <c r="S7729" s="8"/>
    </row>
    <row r="7730" spans="1:19" x14ac:dyDescent="0.2">
      <c r="A7730">
        <v>7725</v>
      </c>
      <c r="B7730" s="8">
        <f>'EstExp 12-20'!J358</f>
        <v>0</v>
      </c>
      <c r="C7730" s="600">
        <f t="shared" si="219"/>
        <v>7725</v>
      </c>
      <c r="D7730" s="3" t="s">
        <v>786</v>
      </c>
      <c r="E7730" s="2" t="b">
        <f t="shared" ca="1" si="218"/>
        <v>1</v>
      </c>
      <c r="F7730" s="2" cm="1">
        <f t="array" aca="1" ref="F7730" ca="1">IF(G7730&lt;&gt;"",INDIRECT("'"&amp;G7730&amp;"'!"&amp;H7730),"")</f>
        <v>0</v>
      </c>
      <c r="G7730" s="1533" t="s">
        <v>6772</v>
      </c>
      <c r="H7730" s="2" t="s">
        <v>6628</v>
      </c>
      <c r="S7730" s="8"/>
    </row>
    <row r="7731" spans="1:19" x14ac:dyDescent="0.2">
      <c r="A7731">
        <v>7726</v>
      </c>
      <c r="B7731" s="8">
        <f>'EstExp 12-20'!J360</f>
        <v>0</v>
      </c>
      <c r="C7731" s="600">
        <f t="shared" si="219"/>
        <v>7726</v>
      </c>
      <c r="D7731" s="3" t="s">
        <v>786</v>
      </c>
      <c r="E7731" s="2" t="b">
        <f t="shared" ca="1" si="218"/>
        <v>1</v>
      </c>
      <c r="F7731" s="2" cm="1">
        <f t="array" aca="1" ref="F7731" ca="1">IF(G7731&lt;&gt;"",INDIRECT("'"&amp;G7731&amp;"'!"&amp;H7731),"")</f>
        <v>0</v>
      </c>
      <c r="G7731" s="1533" t="s">
        <v>6772</v>
      </c>
      <c r="H7731" s="2" t="s">
        <v>6629</v>
      </c>
      <c r="S7731" s="8"/>
    </row>
    <row r="7732" spans="1:19" x14ac:dyDescent="0.2">
      <c r="A7732">
        <v>7727</v>
      </c>
      <c r="B7732" s="8">
        <f>'EstExp 12-20'!J361</f>
        <v>0</v>
      </c>
      <c r="C7732" s="600">
        <f t="shared" si="219"/>
        <v>7727</v>
      </c>
      <c r="D7732" s="3" t="s">
        <v>786</v>
      </c>
      <c r="E7732" s="2" t="b">
        <f t="shared" ca="1" si="218"/>
        <v>1</v>
      </c>
      <c r="F7732" s="2" cm="1">
        <f t="array" aca="1" ref="F7732" ca="1">IF(G7732&lt;&gt;"",INDIRECT("'"&amp;G7732&amp;"'!"&amp;H7732),"")</f>
        <v>0</v>
      </c>
      <c r="G7732" s="1533" t="s">
        <v>6772</v>
      </c>
      <c r="H7732" s="2" t="s">
        <v>6630</v>
      </c>
      <c r="S7732" s="8"/>
    </row>
    <row r="7733" spans="1:19" x14ac:dyDescent="0.2">
      <c r="A7733">
        <v>7728</v>
      </c>
      <c r="B7733" s="8">
        <f>'EstExp 12-20'!J362</f>
        <v>0</v>
      </c>
      <c r="C7733" s="600">
        <f t="shared" si="219"/>
        <v>7728</v>
      </c>
      <c r="D7733" s="3" t="s">
        <v>786</v>
      </c>
      <c r="E7733" s="2" t="b">
        <f t="shared" ca="1" si="218"/>
        <v>1</v>
      </c>
      <c r="F7733" s="2" cm="1">
        <f t="array" aca="1" ref="F7733" ca="1">IF(G7733&lt;&gt;"",INDIRECT("'"&amp;G7733&amp;"'!"&amp;H7733),"")</f>
        <v>0</v>
      </c>
      <c r="G7733" s="1533" t="s">
        <v>6772</v>
      </c>
      <c r="H7733" s="2" t="s">
        <v>6631</v>
      </c>
      <c r="S7733" s="8"/>
    </row>
    <row r="7734" spans="1:19" x14ac:dyDescent="0.2">
      <c r="A7734">
        <v>7729</v>
      </c>
      <c r="B7734" s="8">
        <f>'EstExp 12-20'!J367</f>
        <v>0</v>
      </c>
      <c r="C7734" s="600">
        <f t="shared" si="219"/>
        <v>7729</v>
      </c>
      <c r="D7734" s="3" t="s">
        <v>786</v>
      </c>
      <c r="E7734" s="2" t="b">
        <f t="shared" ca="1" si="218"/>
        <v>1</v>
      </c>
      <c r="F7734" s="2" cm="1">
        <f t="array" aca="1" ref="F7734" ca="1">IF(G7734&lt;&gt;"",INDIRECT("'"&amp;G7734&amp;"'!"&amp;H7734),"")</f>
        <v>0</v>
      </c>
      <c r="G7734" s="1533" t="s">
        <v>6772</v>
      </c>
      <c r="H7734" s="2" t="s">
        <v>6632</v>
      </c>
      <c r="S7734" s="8"/>
    </row>
    <row r="7735" spans="1:19" x14ac:dyDescent="0.2">
      <c r="A7735">
        <v>7730</v>
      </c>
      <c r="B7735" s="8">
        <f>'EstExp 12-20'!J368</f>
        <v>0</v>
      </c>
      <c r="C7735" s="600">
        <f t="shared" si="219"/>
        <v>7730</v>
      </c>
      <c r="D7735" s="3" t="s">
        <v>786</v>
      </c>
      <c r="E7735" s="2" t="b">
        <f t="shared" ca="1" si="218"/>
        <v>1</v>
      </c>
      <c r="F7735" s="2" cm="1">
        <f t="array" aca="1" ref="F7735" ca="1">IF(G7735&lt;&gt;"",INDIRECT("'"&amp;G7735&amp;"'!"&amp;H7735),"")</f>
        <v>0</v>
      </c>
      <c r="G7735" s="1533" t="s">
        <v>6772</v>
      </c>
      <c r="H7735" s="2" t="s">
        <v>6633</v>
      </c>
      <c r="S7735" s="8"/>
    </row>
    <row r="7736" spans="1:19" x14ac:dyDescent="0.2">
      <c r="A7736">
        <v>7731</v>
      </c>
      <c r="B7736" s="8">
        <f>'EstExp 12-20'!J369</f>
        <v>0</v>
      </c>
      <c r="C7736" s="600">
        <f t="shared" si="219"/>
        <v>7731</v>
      </c>
      <c r="D7736" s="3" t="s">
        <v>786</v>
      </c>
      <c r="E7736" s="2" t="b">
        <f t="shared" ca="1" si="218"/>
        <v>1</v>
      </c>
      <c r="F7736" s="2" cm="1">
        <f t="array" aca="1" ref="F7736" ca="1">IF(G7736&lt;&gt;"",INDIRECT("'"&amp;G7736&amp;"'!"&amp;H7736),"")</f>
        <v>0</v>
      </c>
      <c r="G7736" s="1533" t="s">
        <v>6772</v>
      </c>
      <c r="H7736" s="2" t="s">
        <v>6634</v>
      </c>
      <c r="S7736" s="8"/>
    </row>
    <row r="7737" spans="1:19" x14ac:dyDescent="0.2">
      <c r="A7737">
        <v>7732</v>
      </c>
      <c r="B7737" s="8">
        <f>'EstExp 12-20'!J371</f>
        <v>0</v>
      </c>
      <c r="C7737" s="600">
        <f t="shared" si="219"/>
        <v>7732</v>
      </c>
      <c r="D7737" s="3" t="s">
        <v>786</v>
      </c>
      <c r="E7737" s="2" t="b">
        <f t="shared" ca="1" si="218"/>
        <v>1</v>
      </c>
      <c r="F7737" s="2" cm="1">
        <f t="array" aca="1" ref="F7737" ca="1">IF(G7737&lt;&gt;"",INDIRECT("'"&amp;G7737&amp;"'!"&amp;H7737),"")</f>
        <v>0</v>
      </c>
      <c r="G7737" s="1533" t="s">
        <v>6772</v>
      </c>
      <c r="H7737" s="2" t="s">
        <v>6635</v>
      </c>
      <c r="S7737" s="8"/>
    </row>
    <row r="7738" spans="1:19" x14ac:dyDescent="0.2">
      <c r="A7738">
        <v>7733</v>
      </c>
      <c r="B7738" s="8">
        <f>'EstExp 12-20'!J372</f>
        <v>0</v>
      </c>
      <c r="C7738" s="600">
        <f t="shared" si="219"/>
        <v>7733</v>
      </c>
      <c r="D7738" s="3" t="s">
        <v>786</v>
      </c>
      <c r="E7738" s="2" t="b">
        <f t="shared" ca="1" si="218"/>
        <v>1</v>
      </c>
      <c r="F7738" s="2" cm="1">
        <f t="array" aca="1" ref="F7738" ca="1">IF(G7738&lt;&gt;"",INDIRECT("'"&amp;G7738&amp;"'!"&amp;H7738),"")</f>
        <v>0</v>
      </c>
      <c r="G7738" s="1533" t="s">
        <v>6772</v>
      </c>
      <c r="H7738" s="2" t="s">
        <v>6636</v>
      </c>
      <c r="S7738" s="8"/>
    </row>
    <row r="7739" spans="1:19" x14ac:dyDescent="0.2">
      <c r="A7739">
        <v>7734</v>
      </c>
      <c r="B7739" s="8">
        <f>'EstExp 12-20'!J374</f>
        <v>0</v>
      </c>
      <c r="C7739" s="600">
        <f t="shared" si="219"/>
        <v>7734</v>
      </c>
      <c r="D7739" s="3" t="s">
        <v>786</v>
      </c>
      <c r="E7739" s="2" t="b">
        <f t="shared" ca="1" si="218"/>
        <v>1</v>
      </c>
      <c r="F7739" s="2" cm="1">
        <f t="array" aca="1" ref="F7739" ca="1">IF(G7739&lt;&gt;"",INDIRECT("'"&amp;G7739&amp;"'!"&amp;H7739),"")</f>
        <v>0</v>
      </c>
      <c r="G7739" s="1533" t="s">
        <v>6772</v>
      </c>
      <c r="H7739" s="2" t="s">
        <v>6637</v>
      </c>
      <c r="S7739" s="8"/>
    </row>
    <row r="7740" spans="1:19" x14ac:dyDescent="0.2">
      <c r="A7740">
        <v>7735</v>
      </c>
      <c r="B7740" s="8">
        <f>'EstExp 12-20'!J375</f>
        <v>0</v>
      </c>
      <c r="C7740" s="600">
        <f t="shared" si="219"/>
        <v>7735</v>
      </c>
      <c r="D7740" s="3" t="s">
        <v>786</v>
      </c>
      <c r="E7740" s="2" t="b">
        <f t="shared" ca="1" si="218"/>
        <v>1</v>
      </c>
      <c r="F7740" s="2" cm="1">
        <f t="array" aca="1" ref="F7740" ca="1">IF(G7740&lt;&gt;"",INDIRECT("'"&amp;G7740&amp;"'!"&amp;H7740),"")</f>
        <v>0</v>
      </c>
      <c r="G7740" s="1533" t="s">
        <v>6772</v>
      </c>
      <c r="H7740" s="2" t="s">
        <v>6638</v>
      </c>
      <c r="S7740" s="8"/>
    </row>
    <row r="7741" spans="1:19" x14ac:dyDescent="0.2">
      <c r="A7741">
        <v>7736</v>
      </c>
      <c r="B7741" s="8">
        <f>'EstExp 12-20'!J376</f>
        <v>0</v>
      </c>
      <c r="C7741" s="600">
        <f t="shared" si="219"/>
        <v>7736</v>
      </c>
      <c r="D7741" s="3" t="s">
        <v>786</v>
      </c>
      <c r="E7741" s="2" t="b">
        <f t="shared" ca="1" si="218"/>
        <v>1</v>
      </c>
      <c r="F7741" s="2" cm="1">
        <f t="array" aca="1" ref="F7741" ca="1">IF(G7741&lt;&gt;"",INDIRECT("'"&amp;G7741&amp;"'!"&amp;H7741),"")</f>
        <v>0</v>
      </c>
      <c r="G7741" s="1533" t="s">
        <v>6772</v>
      </c>
      <c r="H7741" s="2" t="s">
        <v>6639</v>
      </c>
      <c r="S7741" s="8"/>
    </row>
    <row r="7742" spans="1:19" x14ac:dyDescent="0.2">
      <c r="A7742">
        <v>7737</v>
      </c>
      <c r="B7742" s="8">
        <f>'EstExp 12-20'!J377</f>
        <v>0</v>
      </c>
      <c r="C7742" s="600">
        <f t="shared" si="219"/>
        <v>7737</v>
      </c>
      <c r="D7742" s="3" t="s">
        <v>786</v>
      </c>
      <c r="E7742" s="2" t="b">
        <f t="shared" ca="1" si="218"/>
        <v>1</v>
      </c>
      <c r="F7742" s="2" cm="1">
        <f t="array" aca="1" ref="F7742" ca="1">IF(G7742&lt;&gt;"",INDIRECT("'"&amp;G7742&amp;"'!"&amp;H7742),"")</f>
        <v>0</v>
      </c>
      <c r="G7742" s="1533" t="s">
        <v>6772</v>
      </c>
      <c r="H7742" s="2" t="s">
        <v>6640</v>
      </c>
      <c r="S7742" s="8"/>
    </row>
    <row r="7743" spans="1:19" x14ac:dyDescent="0.2">
      <c r="A7743">
        <v>7738</v>
      </c>
      <c r="B7743" s="8">
        <f>'EstExp 12-20'!J378</f>
        <v>0</v>
      </c>
      <c r="C7743" s="600">
        <f t="shared" si="219"/>
        <v>7738</v>
      </c>
      <c r="D7743" s="3" t="s">
        <v>786</v>
      </c>
      <c r="E7743" s="2" t="b">
        <f t="shared" ca="1" si="218"/>
        <v>1</v>
      </c>
      <c r="F7743" s="2" cm="1">
        <f t="array" aca="1" ref="F7743" ca="1">IF(G7743&lt;&gt;"",INDIRECT("'"&amp;G7743&amp;"'!"&amp;H7743),"")</f>
        <v>0</v>
      </c>
      <c r="G7743" s="1533" t="s">
        <v>6772</v>
      </c>
      <c r="H7743" s="2" t="s">
        <v>6641</v>
      </c>
      <c r="S7743" s="8"/>
    </row>
    <row r="7744" spans="1:19" x14ac:dyDescent="0.2">
      <c r="A7744">
        <v>7739</v>
      </c>
      <c r="B7744" s="8">
        <f>'EstExp 12-20'!J380</f>
        <v>0</v>
      </c>
      <c r="C7744" s="600">
        <f t="shared" si="219"/>
        <v>7739</v>
      </c>
      <c r="D7744" s="3" t="s">
        <v>786</v>
      </c>
      <c r="E7744" s="2" t="b">
        <f t="shared" ca="1" si="218"/>
        <v>1</v>
      </c>
      <c r="F7744" s="2" cm="1">
        <f t="array" aca="1" ref="F7744" ca="1">IF(G7744&lt;&gt;"",INDIRECT("'"&amp;G7744&amp;"'!"&amp;H7744),"")</f>
        <v>0</v>
      </c>
      <c r="G7744" s="1533" t="s">
        <v>6772</v>
      </c>
      <c r="H7744" s="2" t="s">
        <v>6642</v>
      </c>
      <c r="S7744" s="8"/>
    </row>
    <row r="7745" spans="1:19" x14ac:dyDescent="0.2">
      <c r="A7745">
        <v>7740</v>
      </c>
      <c r="B7745" s="8">
        <f>'EstExp 12-20'!J381</f>
        <v>0</v>
      </c>
      <c r="C7745" s="600">
        <f t="shared" si="219"/>
        <v>7740</v>
      </c>
      <c r="D7745" s="3" t="s">
        <v>786</v>
      </c>
      <c r="E7745" s="2" t="b">
        <f t="shared" ca="1" si="218"/>
        <v>1</v>
      </c>
      <c r="F7745" s="2" cm="1">
        <f t="array" aca="1" ref="F7745" ca="1">IF(G7745&lt;&gt;"",INDIRECT("'"&amp;G7745&amp;"'!"&amp;H7745),"")</f>
        <v>0</v>
      </c>
      <c r="G7745" s="1533" t="s">
        <v>6772</v>
      </c>
      <c r="H7745" s="2" t="s">
        <v>6643</v>
      </c>
      <c r="S7745" s="8"/>
    </row>
    <row r="7746" spans="1:19" x14ac:dyDescent="0.2">
      <c r="A7746">
        <v>7741</v>
      </c>
      <c r="B7746" s="8">
        <f>'EstExp 12-20'!J382</f>
        <v>0</v>
      </c>
      <c r="C7746" s="600">
        <f t="shared" si="219"/>
        <v>7741</v>
      </c>
      <c r="D7746" s="3" t="s">
        <v>786</v>
      </c>
      <c r="E7746" s="2" t="b">
        <f t="shared" ref="E7746:E7809" ca="1" si="220">F7746=B7746</f>
        <v>1</v>
      </c>
      <c r="F7746" s="2" cm="1">
        <f t="array" aca="1" ref="F7746" ca="1">IF(G7746&lt;&gt;"",INDIRECT("'"&amp;G7746&amp;"'!"&amp;H7746),"")</f>
        <v>0</v>
      </c>
      <c r="G7746" s="1533" t="s">
        <v>6772</v>
      </c>
      <c r="H7746" s="2" t="s">
        <v>6644</v>
      </c>
      <c r="S7746" s="8"/>
    </row>
    <row r="7747" spans="1:19" x14ac:dyDescent="0.2">
      <c r="A7747">
        <v>7742</v>
      </c>
      <c r="B7747" s="8">
        <f>'EstExp 12-20'!J383</f>
        <v>0</v>
      </c>
      <c r="C7747" s="600">
        <f t="shared" si="219"/>
        <v>7742</v>
      </c>
      <c r="D7747" s="3" t="s">
        <v>786</v>
      </c>
      <c r="E7747" s="2" t="b">
        <f t="shared" ca="1" si="220"/>
        <v>1</v>
      </c>
      <c r="F7747" s="2" cm="1">
        <f t="array" aca="1" ref="F7747" ca="1">IF(G7747&lt;&gt;"",INDIRECT("'"&amp;G7747&amp;"'!"&amp;H7747),"")</f>
        <v>0</v>
      </c>
      <c r="G7747" s="1533" t="s">
        <v>6772</v>
      </c>
      <c r="H7747" s="2" t="s">
        <v>6645</v>
      </c>
      <c r="S7747" s="8"/>
    </row>
    <row r="7748" spans="1:19" x14ac:dyDescent="0.2">
      <c r="A7748">
        <v>7743</v>
      </c>
      <c r="B7748" s="8">
        <f>'EstExp 12-20'!J384</f>
        <v>0</v>
      </c>
      <c r="C7748" s="600">
        <f t="shared" ref="C7748:C7811" si="221">A7748-B7748</f>
        <v>7743</v>
      </c>
      <c r="D7748" s="3" t="s">
        <v>786</v>
      </c>
      <c r="E7748" s="2" t="b">
        <f t="shared" ca="1" si="220"/>
        <v>1</v>
      </c>
      <c r="F7748" s="2" cm="1">
        <f t="array" aca="1" ref="F7748" ca="1">IF(G7748&lt;&gt;"",INDIRECT("'"&amp;G7748&amp;"'!"&amp;H7748),"")</f>
        <v>0</v>
      </c>
      <c r="G7748" s="1533" t="s">
        <v>6772</v>
      </c>
      <c r="H7748" s="2" t="s">
        <v>6646</v>
      </c>
      <c r="S7748" s="8"/>
    </row>
    <row r="7749" spans="1:19" x14ac:dyDescent="0.2">
      <c r="A7749">
        <v>7744</v>
      </c>
      <c r="B7749" s="8">
        <f>'EstExp 12-20'!J385</f>
        <v>0</v>
      </c>
      <c r="C7749" s="600">
        <f t="shared" si="221"/>
        <v>7744</v>
      </c>
      <c r="D7749" s="3" t="s">
        <v>786</v>
      </c>
      <c r="E7749" s="2" t="b">
        <f t="shared" ca="1" si="220"/>
        <v>1</v>
      </c>
      <c r="F7749" s="2" cm="1">
        <f t="array" aca="1" ref="F7749" ca="1">IF(G7749&lt;&gt;"",INDIRECT("'"&amp;G7749&amp;"'!"&amp;H7749),"")</f>
        <v>0</v>
      </c>
      <c r="G7749" s="1533" t="s">
        <v>6772</v>
      </c>
      <c r="H7749" s="2" t="s">
        <v>6647</v>
      </c>
      <c r="S7749" s="8"/>
    </row>
    <row r="7750" spans="1:19" x14ac:dyDescent="0.2">
      <c r="A7750">
        <v>7745</v>
      </c>
      <c r="B7750" s="8">
        <f>'EstExp 12-20'!J386</f>
        <v>0</v>
      </c>
      <c r="C7750" s="600">
        <f t="shared" si="221"/>
        <v>7745</v>
      </c>
      <c r="D7750" s="3" t="s">
        <v>786</v>
      </c>
      <c r="E7750" s="2" t="b">
        <f t="shared" ca="1" si="220"/>
        <v>1</v>
      </c>
      <c r="F7750" s="2" cm="1">
        <f t="array" aca="1" ref="F7750" ca="1">IF(G7750&lt;&gt;"",INDIRECT("'"&amp;G7750&amp;"'!"&amp;H7750),"")</f>
        <v>0</v>
      </c>
      <c r="G7750" s="1533" t="s">
        <v>6772</v>
      </c>
      <c r="H7750" s="2" t="s">
        <v>6648</v>
      </c>
      <c r="S7750" s="8"/>
    </row>
    <row r="7751" spans="1:19" x14ac:dyDescent="0.2">
      <c r="A7751">
        <v>7746</v>
      </c>
      <c r="B7751" s="8">
        <f>'EstExp 12-20'!J387</f>
        <v>0</v>
      </c>
      <c r="C7751" s="600">
        <f t="shared" si="221"/>
        <v>7746</v>
      </c>
      <c r="D7751" s="3" t="s">
        <v>786</v>
      </c>
      <c r="E7751" s="2" t="b">
        <f t="shared" ca="1" si="220"/>
        <v>1</v>
      </c>
      <c r="F7751" s="2" cm="1">
        <f t="array" aca="1" ref="F7751" ca="1">IF(G7751&lt;&gt;"",INDIRECT("'"&amp;G7751&amp;"'!"&amp;H7751),"")</f>
        <v>0</v>
      </c>
      <c r="G7751" s="1533" t="s">
        <v>6772</v>
      </c>
      <c r="H7751" s="2" t="s">
        <v>6649</v>
      </c>
      <c r="S7751" s="8"/>
    </row>
    <row r="7752" spans="1:19" x14ac:dyDescent="0.2">
      <c r="A7752">
        <v>7747</v>
      </c>
      <c r="B7752" s="8">
        <f>'EstExp 12-20'!J388</f>
        <v>0</v>
      </c>
      <c r="C7752" s="600">
        <f t="shared" si="221"/>
        <v>7747</v>
      </c>
      <c r="D7752" s="3" t="s">
        <v>786</v>
      </c>
      <c r="E7752" s="2" t="b">
        <f t="shared" ca="1" si="220"/>
        <v>1</v>
      </c>
      <c r="F7752" s="2" cm="1">
        <f t="array" aca="1" ref="F7752" ca="1">IF(G7752&lt;&gt;"",INDIRECT("'"&amp;G7752&amp;"'!"&amp;H7752),"")</f>
        <v>0</v>
      </c>
      <c r="G7752" s="1533" t="s">
        <v>6772</v>
      </c>
      <c r="H7752" s="2" t="s">
        <v>6650</v>
      </c>
      <c r="S7752" s="8"/>
    </row>
    <row r="7753" spans="1:19" x14ac:dyDescent="0.2">
      <c r="A7753">
        <v>7748</v>
      </c>
      <c r="B7753" s="8">
        <f>'EstExp 12-20'!K316</f>
        <v>0</v>
      </c>
      <c r="C7753" s="600">
        <f t="shared" si="221"/>
        <v>7748</v>
      </c>
      <c r="D7753" s="3" t="s">
        <v>786</v>
      </c>
      <c r="E7753" s="2" t="b">
        <f t="shared" ca="1" si="220"/>
        <v>1</v>
      </c>
      <c r="F7753" s="2" cm="1">
        <f t="array" aca="1" ref="F7753" ca="1">IF(G7753&lt;&gt;"",INDIRECT("'"&amp;G7753&amp;"'!"&amp;H7753),"")</f>
        <v>0</v>
      </c>
      <c r="G7753" s="1533" t="s">
        <v>6772</v>
      </c>
      <c r="H7753" s="2" t="s">
        <v>6651</v>
      </c>
      <c r="S7753" s="8"/>
    </row>
    <row r="7754" spans="1:19" x14ac:dyDescent="0.2">
      <c r="A7754">
        <v>7749</v>
      </c>
      <c r="B7754" s="8">
        <f>'EstExp 12-20'!K317</f>
        <v>0</v>
      </c>
      <c r="C7754" s="600">
        <f t="shared" si="221"/>
        <v>7749</v>
      </c>
      <c r="D7754" s="3" t="s">
        <v>786</v>
      </c>
      <c r="E7754" s="2" t="b">
        <f t="shared" ca="1" si="220"/>
        <v>1</v>
      </c>
      <c r="F7754" s="2" cm="1">
        <f t="array" aca="1" ref="F7754" ca="1">IF(G7754&lt;&gt;"",INDIRECT("'"&amp;G7754&amp;"'!"&amp;H7754),"")</f>
        <v>0</v>
      </c>
      <c r="G7754" s="1533" t="s">
        <v>6772</v>
      </c>
      <c r="H7754" s="2" t="s">
        <v>6652</v>
      </c>
      <c r="S7754" s="8"/>
    </row>
    <row r="7755" spans="1:19" x14ac:dyDescent="0.2">
      <c r="A7755">
        <v>7750</v>
      </c>
      <c r="B7755" s="8">
        <f>'EstExp 12-20'!K318</f>
        <v>0</v>
      </c>
      <c r="C7755" s="600">
        <f t="shared" si="221"/>
        <v>7750</v>
      </c>
      <c r="D7755" s="3" t="s">
        <v>786</v>
      </c>
      <c r="E7755" s="2" t="b">
        <f t="shared" ca="1" si="220"/>
        <v>1</v>
      </c>
      <c r="F7755" s="2" cm="1">
        <f t="array" aca="1" ref="F7755" ca="1">IF(G7755&lt;&gt;"",INDIRECT("'"&amp;G7755&amp;"'!"&amp;H7755),"")</f>
        <v>0</v>
      </c>
      <c r="G7755" s="1533" t="s">
        <v>6772</v>
      </c>
      <c r="H7755" s="2" t="s">
        <v>6653</v>
      </c>
      <c r="S7755" s="8"/>
    </row>
    <row r="7756" spans="1:19" x14ac:dyDescent="0.2">
      <c r="A7756">
        <v>7751</v>
      </c>
      <c r="B7756" s="8">
        <f>'EstExp 12-20'!K319</f>
        <v>0</v>
      </c>
      <c r="C7756" s="600">
        <f t="shared" si="221"/>
        <v>7751</v>
      </c>
      <c r="D7756" s="3" t="s">
        <v>786</v>
      </c>
      <c r="E7756" s="2" t="b">
        <f t="shared" ca="1" si="220"/>
        <v>1</v>
      </c>
      <c r="F7756" s="2" cm="1">
        <f t="array" aca="1" ref="F7756" ca="1">IF(G7756&lt;&gt;"",INDIRECT("'"&amp;G7756&amp;"'!"&amp;H7756),"")</f>
        <v>0</v>
      </c>
      <c r="G7756" s="1533" t="s">
        <v>6772</v>
      </c>
      <c r="H7756" s="2" t="s">
        <v>6654</v>
      </c>
      <c r="S7756" s="8"/>
    </row>
    <row r="7757" spans="1:19" x14ac:dyDescent="0.2">
      <c r="A7757">
        <v>7752</v>
      </c>
      <c r="B7757" s="8">
        <f>'EstExp 12-20'!K320</f>
        <v>0</v>
      </c>
      <c r="C7757" s="600">
        <f t="shared" si="221"/>
        <v>7752</v>
      </c>
      <c r="D7757" s="3" t="s">
        <v>786</v>
      </c>
      <c r="E7757" s="2" t="b">
        <f t="shared" ca="1" si="220"/>
        <v>1</v>
      </c>
      <c r="F7757" s="2" cm="1">
        <f t="array" aca="1" ref="F7757" ca="1">IF(G7757&lt;&gt;"",INDIRECT("'"&amp;G7757&amp;"'!"&amp;H7757),"")</f>
        <v>0</v>
      </c>
      <c r="G7757" s="1533" t="s">
        <v>6772</v>
      </c>
      <c r="H7757" s="2" t="s">
        <v>6655</v>
      </c>
      <c r="S7757" s="8"/>
    </row>
    <row r="7758" spans="1:19" x14ac:dyDescent="0.2">
      <c r="A7758">
        <v>7753</v>
      </c>
      <c r="B7758" s="8">
        <f>'EstExp 12-20'!K321</f>
        <v>0</v>
      </c>
      <c r="C7758" s="600">
        <f t="shared" si="221"/>
        <v>7753</v>
      </c>
      <c r="D7758" s="3" t="s">
        <v>786</v>
      </c>
      <c r="E7758" s="2" t="b">
        <f t="shared" ca="1" si="220"/>
        <v>1</v>
      </c>
      <c r="F7758" s="2" cm="1">
        <f t="array" aca="1" ref="F7758" ca="1">IF(G7758&lt;&gt;"",INDIRECT("'"&amp;G7758&amp;"'!"&amp;H7758),"")</f>
        <v>0</v>
      </c>
      <c r="G7758" s="1533" t="s">
        <v>6772</v>
      </c>
      <c r="H7758" s="2" t="s">
        <v>6656</v>
      </c>
      <c r="S7758" s="8"/>
    </row>
    <row r="7759" spans="1:19" x14ac:dyDescent="0.2">
      <c r="A7759">
        <v>7754</v>
      </c>
      <c r="B7759" s="8">
        <f>'EstExp 12-20'!K322</f>
        <v>0</v>
      </c>
      <c r="C7759" s="600">
        <f t="shared" si="221"/>
        <v>7754</v>
      </c>
      <c r="D7759" s="3" t="s">
        <v>786</v>
      </c>
      <c r="E7759" s="2" t="b">
        <f t="shared" ca="1" si="220"/>
        <v>1</v>
      </c>
      <c r="F7759" s="2" cm="1">
        <f t="array" aca="1" ref="F7759" ca="1">IF(G7759&lt;&gt;"",INDIRECT("'"&amp;G7759&amp;"'!"&amp;H7759),"")</f>
        <v>0</v>
      </c>
      <c r="G7759" s="1533" t="s">
        <v>6772</v>
      </c>
      <c r="H7759" s="2" t="s">
        <v>6657</v>
      </c>
      <c r="S7759" s="8"/>
    </row>
    <row r="7760" spans="1:19" x14ac:dyDescent="0.2">
      <c r="A7760">
        <v>7755</v>
      </c>
      <c r="B7760" s="8">
        <f>'EstExp 12-20'!K323</f>
        <v>0</v>
      </c>
      <c r="C7760" s="600">
        <f t="shared" si="221"/>
        <v>7755</v>
      </c>
      <c r="D7760" s="3" t="s">
        <v>786</v>
      </c>
      <c r="E7760" s="2" t="b">
        <f t="shared" ca="1" si="220"/>
        <v>1</v>
      </c>
      <c r="F7760" s="2" cm="1">
        <f t="array" aca="1" ref="F7760" ca="1">IF(G7760&lt;&gt;"",INDIRECT("'"&amp;G7760&amp;"'!"&amp;H7760),"")</f>
        <v>0</v>
      </c>
      <c r="G7760" s="1533" t="s">
        <v>6772</v>
      </c>
      <c r="H7760" s="2" t="s">
        <v>6658</v>
      </c>
      <c r="S7760" s="8"/>
    </row>
    <row r="7761" spans="1:19" x14ac:dyDescent="0.2">
      <c r="A7761">
        <v>7756</v>
      </c>
      <c r="B7761" s="8">
        <f>'EstExp 12-20'!K324</f>
        <v>0</v>
      </c>
      <c r="C7761" s="600">
        <f t="shared" si="221"/>
        <v>7756</v>
      </c>
      <c r="D7761" s="3" t="s">
        <v>786</v>
      </c>
      <c r="E7761" s="2" t="b">
        <f t="shared" ca="1" si="220"/>
        <v>1</v>
      </c>
      <c r="F7761" s="2" cm="1">
        <f t="array" aca="1" ref="F7761" ca="1">IF(G7761&lt;&gt;"",INDIRECT("'"&amp;G7761&amp;"'!"&amp;H7761),"")</f>
        <v>0</v>
      </c>
      <c r="G7761" s="1533" t="s">
        <v>6772</v>
      </c>
      <c r="H7761" s="2" t="s">
        <v>6659</v>
      </c>
      <c r="S7761" s="8"/>
    </row>
    <row r="7762" spans="1:19" x14ac:dyDescent="0.2">
      <c r="A7762">
        <v>7757</v>
      </c>
      <c r="B7762" s="8">
        <f>'EstExp 12-20'!K325</f>
        <v>0</v>
      </c>
      <c r="C7762" s="600">
        <f t="shared" si="221"/>
        <v>7757</v>
      </c>
      <c r="D7762" s="3" t="s">
        <v>786</v>
      </c>
      <c r="E7762" s="2" t="b">
        <f t="shared" ca="1" si="220"/>
        <v>1</v>
      </c>
      <c r="F7762" s="2" cm="1">
        <f t="array" aca="1" ref="F7762" ca="1">IF(G7762&lt;&gt;"",INDIRECT("'"&amp;G7762&amp;"'!"&amp;H7762),"")</f>
        <v>0</v>
      </c>
      <c r="G7762" s="1533" t="s">
        <v>6772</v>
      </c>
      <c r="H7762" s="2" t="s">
        <v>6660</v>
      </c>
      <c r="S7762" s="8"/>
    </row>
    <row r="7763" spans="1:19" x14ac:dyDescent="0.2">
      <c r="A7763">
        <v>7758</v>
      </c>
      <c r="B7763" s="8">
        <f>'EstExp 12-20'!K326</f>
        <v>0</v>
      </c>
      <c r="C7763" s="600">
        <f t="shared" si="221"/>
        <v>7758</v>
      </c>
      <c r="D7763" s="3" t="s">
        <v>786</v>
      </c>
      <c r="E7763" s="2" t="b">
        <f t="shared" ca="1" si="220"/>
        <v>1</v>
      </c>
      <c r="F7763" s="2" cm="1">
        <f t="array" aca="1" ref="F7763" ca="1">IF(G7763&lt;&gt;"",INDIRECT("'"&amp;G7763&amp;"'!"&amp;H7763),"")</f>
        <v>0</v>
      </c>
      <c r="G7763" s="1533" t="s">
        <v>6772</v>
      </c>
      <c r="H7763" s="2" t="s">
        <v>6661</v>
      </c>
      <c r="S7763" s="8"/>
    </row>
    <row r="7764" spans="1:19" x14ac:dyDescent="0.2">
      <c r="A7764">
        <v>7759</v>
      </c>
      <c r="B7764" s="8">
        <f>'EstExp 12-20'!K327</f>
        <v>0</v>
      </c>
      <c r="C7764" s="600">
        <f t="shared" si="221"/>
        <v>7759</v>
      </c>
      <c r="D7764" s="3" t="s">
        <v>786</v>
      </c>
      <c r="E7764" s="2" t="b">
        <f t="shared" ca="1" si="220"/>
        <v>1</v>
      </c>
      <c r="F7764" s="2" cm="1">
        <f t="array" aca="1" ref="F7764" ca="1">IF(G7764&lt;&gt;"",INDIRECT("'"&amp;G7764&amp;"'!"&amp;H7764),"")</f>
        <v>0</v>
      </c>
      <c r="G7764" s="1533" t="s">
        <v>6772</v>
      </c>
      <c r="H7764" s="2" t="s">
        <v>6662</v>
      </c>
      <c r="S7764" s="8"/>
    </row>
    <row r="7765" spans="1:19" x14ac:dyDescent="0.2">
      <c r="A7765">
        <v>7760</v>
      </c>
      <c r="B7765" s="8">
        <f>'EstExp 12-20'!K328</f>
        <v>0</v>
      </c>
      <c r="C7765" s="600">
        <f t="shared" si="221"/>
        <v>7760</v>
      </c>
      <c r="D7765" s="3" t="s">
        <v>786</v>
      </c>
      <c r="E7765" s="2" t="b">
        <f t="shared" ca="1" si="220"/>
        <v>1</v>
      </c>
      <c r="F7765" s="2" cm="1">
        <f t="array" aca="1" ref="F7765" ca="1">IF(G7765&lt;&gt;"",INDIRECT("'"&amp;G7765&amp;"'!"&amp;H7765),"")</f>
        <v>0</v>
      </c>
      <c r="G7765" s="1533" t="s">
        <v>6772</v>
      </c>
      <c r="H7765" s="2" t="s">
        <v>6663</v>
      </c>
      <c r="S7765" s="8"/>
    </row>
    <row r="7766" spans="1:19" x14ac:dyDescent="0.2">
      <c r="A7766">
        <v>7761</v>
      </c>
      <c r="B7766" s="8">
        <f>'EstExp 12-20'!K329</f>
        <v>0</v>
      </c>
      <c r="C7766" s="600">
        <f t="shared" si="221"/>
        <v>7761</v>
      </c>
      <c r="D7766" s="3" t="s">
        <v>786</v>
      </c>
      <c r="E7766" s="2" t="b">
        <f t="shared" ca="1" si="220"/>
        <v>1</v>
      </c>
      <c r="F7766" s="2" cm="1">
        <f t="array" aca="1" ref="F7766" ca="1">IF(G7766&lt;&gt;"",INDIRECT("'"&amp;G7766&amp;"'!"&amp;H7766),"")</f>
        <v>0</v>
      </c>
      <c r="G7766" s="1533" t="s">
        <v>6772</v>
      </c>
      <c r="H7766" s="2" t="s">
        <v>6664</v>
      </c>
      <c r="S7766" s="8"/>
    </row>
    <row r="7767" spans="1:19" x14ac:dyDescent="0.2">
      <c r="A7767">
        <v>7762</v>
      </c>
      <c r="B7767" s="8">
        <f>'EstExp 12-20'!K330</f>
        <v>0</v>
      </c>
      <c r="C7767" s="600">
        <f t="shared" si="221"/>
        <v>7762</v>
      </c>
      <c r="D7767" s="3" t="s">
        <v>786</v>
      </c>
      <c r="E7767" s="2" t="b">
        <f t="shared" ca="1" si="220"/>
        <v>1</v>
      </c>
      <c r="F7767" s="2" cm="1">
        <f t="array" aca="1" ref="F7767" ca="1">IF(G7767&lt;&gt;"",INDIRECT("'"&amp;G7767&amp;"'!"&amp;H7767),"")</f>
        <v>0</v>
      </c>
      <c r="G7767" s="1533" t="s">
        <v>6772</v>
      </c>
      <c r="H7767" s="2" t="s">
        <v>6665</v>
      </c>
      <c r="S7767" s="8"/>
    </row>
    <row r="7768" spans="1:19" x14ac:dyDescent="0.2">
      <c r="A7768">
        <v>7763</v>
      </c>
      <c r="B7768" s="8">
        <f>'EstExp 12-20'!K331</f>
        <v>0</v>
      </c>
      <c r="C7768" s="600">
        <f t="shared" si="221"/>
        <v>7763</v>
      </c>
      <c r="D7768" s="3" t="s">
        <v>786</v>
      </c>
      <c r="E7768" s="2" t="b">
        <f t="shared" ca="1" si="220"/>
        <v>1</v>
      </c>
      <c r="F7768" s="2" cm="1">
        <f t="array" aca="1" ref="F7768" ca="1">IF(G7768&lt;&gt;"",INDIRECT("'"&amp;G7768&amp;"'!"&amp;H7768),"")</f>
        <v>0</v>
      </c>
      <c r="G7768" s="1533" t="s">
        <v>6772</v>
      </c>
      <c r="H7768" s="2" t="s">
        <v>6666</v>
      </c>
      <c r="S7768" s="8"/>
    </row>
    <row r="7769" spans="1:19" x14ac:dyDescent="0.2">
      <c r="A7769">
        <v>7764</v>
      </c>
      <c r="B7769" s="8">
        <f>'EstExp 12-20'!K332</f>
        <v>0</v>
      </c>
      <c r="C7769" s="600">
        <f t="shared" si="221"/>
        <v>7764</v>
      </c>
      <c r="D7769" s="3" t="s">
        <v>786</v>
      </c>
      <c r="E7769" s="2" t="b">
        <f t="shared" ca="1" si="220"/>
        <v>1</v>
      </c>
      <c r="F7769" s="2" cm="1">
        <f t="array" aca="1" ref="F7769" ca="1">IF(G7769&lt;&gt;"",INDIRECT("'"&amp;G7769&amp;"'!"&amp;H7769),"")</f>
        <v>0</v>
      </c>
      <c r="G7769" s="1533" t="s">
        <v>6772</v>
      </c>
      <c r="H7769" s="2" t="s">
        <v>6667</v>
      </c>
      <c r="S7769" s="8"/>
    </row>
    <row r="7770" spans="1:19" x14ac:dyDescent="0.2">
      <c r="A7770">
        <v>7765</v>
      </c>
      <c r="B7770" s="8">
        <f>'EstExp 12-20'!K333</f>
        <v>0</v>
      </c>
      <c r="C7770" s="600">
        <f t="shared" si="221"/>
        <v>7765</v>
      </c>
      <c r="D7770" s="3" t="s">
        <v>786</v>
      </c>
      <c r="E7770" s="2" t="b">
        <f t="shared" ca="1" si="220"/>
        <v>1</v>
      </c>
      <c r="F7770" s="2" cm="1">
        <f t="array" aca="1" ref="F7770" ca="1">IF(G7770&lt;&gt;"",INDIRECT("'"&amp;G7770&amp;"'!"&amp;H7770),"")</f>
        <v>0</v>
      </c>
      <c r="G7770" s="1533" t="s">
        <v>6772</v>
      </c>
      <c r="H7770" s="2" t="s">
        <v>6668</v>
      </c>
      <c r="S7770" s="8"/>
    </row>
    <row r="7771" spans="1:19" x14ac:dyDescent="0.2">
      <c r="A7771">
        <v>7766</v>
      </c>
      <c r="B7771" s="8">
        <f>'EstExp 12-20'!K334</f>
        <v>0</v>
      </c>
      <c r="C7771" s="600">
        <f t="shared" si="221"/>
        <v>7766</v>
      </c>
      <c r="D7771" s="3" t="s">
        <v>786</v>
      </c>
      <c r="E7771" s="2" t="b">
        <f t="shared" ca="1" si="220"/>
        <v>1</v>
      </c>
      <c r="F7771" s="2" cm="1">
        <f t="array" aca="1" ref="F7771" ca="1">IF(G7771&lt;&gt;"",INDIRECT("'"&amp;G7771&amp;"'!"&amp;H7771),"")</f>
        <v>0</v>
      </c>
      <c r="G7771" s="1533" t="s">
        <v>6772</v>
      </c>
      <c r="H7771" s="2" t="s">
        <v>6669</v>
      </c>
      <c r="S7771" s="8"/>
    </row>
    <row r="7772" spans="1:19" x14ac:dyDescent="0.2">
      <c r="A7772">
        <v>7767</v>
      </c>
      <c r="B7772" s="8">
        <f>'EstExp 12-20'!K335</f>
        <v>0</v>
      </c>
      <c r="C7772" s="600">
        <f t="shared" si="221"/>
        <v>7767</v>
      </c>
      <c r="D7772" s="3" t="s">
        <v>786</v>
      </c>
      <c r="E7772" s="2" t="b">
        <f t="shared" ca="1" si="220"/>
        <v>1</v>
      </c>
      <c r="F7772" s="2" cm="1">
        <f t="array" aca="1" ref="F7772" ca="1">IF(G7772&lt;&gt;"",INDIRECT("'"&amp;G7772&amp;"'!"&amp;H7772),"")</f>
        <v>0</v>
      </c>
      <c r="G7772" s="1533" t="s">
        <v>6772</v>
      </c>
      <c r="H7772" s="2" t="s">
        <v>6670</v>
      </c>
      <c r="S7772" s="8"/>
    </row>
    <row r="7773" spans="1:19" x14ac:dyDescent="0.2">
      <c r="A7773">
        <v>7768</v>
      </c>
      <c r="B7773" s="8">
        <f>'EstExp 12-20'!K336</f>
        <v>0</v>
      </c>
      <c r="C7773" s="600">
        <f t="shared" si="221"/>
        <v>7768</v>
      </c>
      <c r="D7773" s="3" t="s">
        <v>786</v>
      </c>
      <c r="E7773" s="2" t="b">
        <f t="shared" ca="1" si="220"/>
        <v>1</v>
      </c>
      <c r="F7773" s="2" cm="1">
        <f t="array" aca="1" ref="F7773" ca="1">IF(G7773&lt;&gt;"",INDIRECT("'"&amp;G7773&amp;"'!"&amp;H7773),"")</f>
        <v>0</v>
      </c>
      <c r="G7773" s="1533" t="s">
        <v>6772</v>
      </c>
      <c r="H7773" s="2" t="s">
        <v>6671</v>
      </c>
      <c r="S7773" s="8"/>
    </row>
    <row r="7774" spans="1:19" x14ac:dyDescent="0.2">
      <c r="A7774">
        <v>7769</v>
      </c>
      <c r="B7774" s="8">
        <f>'EstExp 12-20'!K337</f>
        <v>0</v>
      </c>
      <c r="C7774" s="600">
        <f t="shared" si="221"/>
        <v>7769</v>
      </c>
      <c r="D7774" s="3" t="s">
        <v>786</v>
      </c>
      <c r="E7774" s="2" t="b">
        <f t="shared" ca="1" si="220"/>
        <v>1</v>
      </c>
      <c r="F7774" s="2" cm="1">
        <f t="array" aca="1" ref="F7774" ca="1">IF(G7774&lt;&gt;"",INDIRECT("'"&amp;G7774&amp;"'!"&amp;H7774),"")</f>
        <v>0</v>
      </c>
      <c r="G7774" s="1533" t="s">
        <v>6772</v>
      </c>
      <c r="H7774" s="2" t="s">
        <v>6672</v>
      </c>
      <c r="S7774" s="8"/>
    </row>
    <row r="7775" spans="1:19" x14ac:dyDescent="0.2">
      <c r="A7775">
        <v>7770</v>
      </c>
      <c r="B7775" s="8">
        <f>'EstExp 12-20'!K338</f>
        <v>0</v>
      </c>
      <c r="C7775" s="600">
        <f t="shared" si="221"/>
        <v>7770</v>
      </c>
      <c r="D7775" s="3" t="s">
        <v>786</v>
      </c>
      <c r="E7775" s="2" t="b">
        <f t="shared" ca="1" si="220"/>
        <v>1</v>
      </c>
      <c r="F7775" s="2" cm="1">
        <f t="array" aca="1" ref="F7775" ca="1">IF(G7775&lt;&gt;"",INDIRECT("'"&amp;G7775&amp;"'!"&amp;H7775),"")</f>
        <v>0</v>
      </c>
      <c r="G7775" s="1533" t="s">
        <v>6772</v>
      </c>
      <c r="H7775" s="2" t="s">
        <v>6673</v>
      </c>
      <c r="S7775" s="8"/>
    </row>
    <row r="7776" spans="1:19" x14ac:dyDescent="0.2">
      <c r="A7776">
        <v>7771</v>
      </c>
      <c r="B7776" s="8">
        <f>'EstExp 12-20'!K339</f>
        <v>0</v>
      </c>
      <c r="C7776" s="600">
        <f t="shared" si="221"/>
        <v>7771</v>
      </c>
      <c r="D7776" s="3" t="s">
        <v>786</v>
      </c>
      <c r="E7776" s="2" t="b">
        <f t="shared" ca="1" si="220"/>
        <v>1</v>
      </c>
      <c r="F7776" s="2" cm="1">
        <f t="array" aca="1" ref="F7776" ca="1">IF(G7776&lt;&gt;"",INDIRECT("'"&amp;G7776&amp;"'!"&amp;H7776),"")</f>
        <v>0</v>
      </c>
      <c r="G7776" s="1533" t="s">
        <v>6772</v>
      </c>
      <c r="H7776" s="2" t="s">
        <v>6674</v>
      </c>
      <c r="S7776" s="8"/>
    </row>
    <row r="7777" spans="1:19" x14ac:dyDescent="0.2">
      <c r="A7777">
        <v>7772</v>
      </c>
      <c r="B7777" s="8">
        <f>'EstExp 12-20'!K340</f>
        <v>0</v>
      </c>
      <c r="C7777" s="600">
        <f t="shared" si="221"/>
        <v>7772</v>
      </c>
      <c r="D7777" s="3" t="s">
        <v>786</v>
      </c>
      <c r="E7777" s="2" t="b">
        <f t="shared" ca="1" si="220"/>
        <v>1</v>
      </c>
      <c r="F7777" s="2" cm="1">
        <f t="array" aca="1" ref="F7777" ca="1">IF(G7777&lt;&gt;"",INDIRECT("'"&amp;G7777&amp;"'!"&amp;H7777),"")</f>
        <v>0</v>
      </c>
      <c r="G7777" s="1533" t="s">
        <v>6772</v>
      </c>
      <c r="H7777" s="2" t="s">
        <v>6675</v>
      </c>
      <c r="S7777" s="8"/>
    </row>
    <row r="7778" spans="1:19" x14ac:dyDescent="0.2">
      <c r="A7778">
        <v>7773</v>
      </c>
      <c r="B7778" s="8">
        <f>'EstExp 12-20'!K341</f>
        <v>0</v>
      </c>
      <c r="C7778" s="600">
        <f t="shared" si="221"/>
        <v>7773</v>
      </c>
      <c r="D7778" s="3" t="s">
        <v>786</v>
      </c>
      <c r="E7778" s="2" t="b">
        <f t="shared" ca="1" si="220"/>
        <v>1</v>
      </c>
      <c r="F7778" s="2" cm="1">
        <f t="array" aca="1" ref="F7778" ca="1">IF(G7778&lt;&gt;"",INDIRECT("'"&amp;G7778&amp;"'!"&amp;H7778),"")</f>
        <v>0</v>
      </c>
      <c r="G7778" s="1533" t="s">
        <v>6772</v>
      </c>
      <c r="H7778" s="2" t="s">
        <v>6676</v>
      </c>
      <c r="S7778" s="8"/>
    </row>
    <row r="7779" spans="1:19" x14ac:dyDescent="0.2">
      <c r="A7779">
        <v>7774</v>
      </c>
      <c r="B7779" s="8">
        <f>'EstExp 12-20'!K342</f>
        <v>0</v>
      </c>
      <c r="C7779" s="600">
        <f t="shared" si="221"/>
        <v>7774</v>
      </c>
      <c r="D7779" s="3" t="s">
        <v>786</v>
      </c>
      <c r="E7779" s="2" t="b">
        <f t="shared" ca="1" si="220"/>
        <v>1</v>
      </c>
      <c r="F7779" s="2" cm="1">
        <f t="array" aca="1" ref="F7779" ca="1">IF(G7779&lt;&gt;"",INDIRECT("'"&amp;G7779&amp;"'!"&amp;H7779),"")</f>
        <v>0</v>
      </c>
      <c r="G7779" s="1533" t="s">
        <v>6772</v>
      </c>
      <c r="H7779" s="2" t="s">
        <v>6677</v>
      </c>
      <c r="S7779" s="8"/>
    </row>
    <row r="7780" spans="1:19" x14ac:dyDescent="0.2">
      <c r="A7780">
        <v>7775</v>
      </c>
      <c r="B7780" s="8">
        <f>'EstExp 12-20'!K343</f>
        <v>0</v>
      </c>
      <c r="C7780" s="600">
        <f t="shared" si="221"/>
        <v>7775</v>
      </c>
      <c r="D7780" s="3" t="s">
        <v>786</v>
      </c>
      <c r="E7780" s="2" t="b">
        <f t="shared" ca="1" si="220"/>
        <v>1</v>
      </c>
      <c r="F7780" s="2" cm="1">
        <f t="array" aca="1" ref="F7780" ca="1">IF(G7780&lt;&gt;"",INDIRECT("'"&amp;G7780&amp;"'!"&amp;H7780),"")</f>
        <v>0</v>
      </c>
      <c r="G7780" s="1533" t="s">
        <v>6772</v>
      </c>
      <c r="H7780" s="2" t="s">
        <v>6678</v>
      </c>
      <c r="S7780" s="8"/>
    </row>
    <row r="7781" spans="1:19" x14ac:dyDescent="0.2">
      <c r="A7781">
        <v>7776</v>
      </c>
      <c r="B7781" s="8">
        <f>'EstExp 12-20'!K344</f>
        <v>0</v>
      </c>
      <c r="C7781" s="600">
        <f t="shared" si="221"/>
        <v>7776</v>
      </c>
      <c r="D7781" s="3" t="s">
        <v>786</v>
      </c>
      <c r="E7781" s="2" t="b">
        <f t="shared" ca="1" si="220"/>
        <v>1</v>
      </c>
      <c r="F7781" s="2" cm="1">
        <f t="array" aca="1" ref="F7781" ca="1">IF(G7781&lt;&gt;"",INDIRECT("'"&amp;G7781&amp;"'!"&amp;H7781),"")</f>
        <v>0</v>
      </c>
      <c r="G7781" s="1533" t="s">
        <v>6772</v>
      </c>
      <c r="H7781" s="2" t="s">
        <v>6679</v>
      </c>
      <c r="S7781" s="8"/>
    </row>
    <row r="7782" spans="1:19" x14ac:dyDescent="0.2">
      <c r="A7782">
        <v>7777</v>
      </c>
      <c r="B7782" s="8">
        <f>'EstExp 12-20'!K347</f>
        <v>0</v>
      </c>
      <c r="C7782" s="600">
        <f t="shared" si="221"/>
        <v>7777</v>
      </c>
      <c r="D7782" s="3" t="s">
        <v>786</v>
      </c>
      <c r="E7782" s="2" t="b">
        <f t="shared" ca="1" si="220"/>
        <v>1</v>
      </c>
      <c r="F7782" s="2" cm="1">
        <f t="array" aca="1" ref="F7782" ca="1">IF(G7782&lt;&gt;"",INDIRECT("'"&amp;G7782&amp;"'!"&amp;H7782),"")</f>
        <v>0</v>
      </c>
      <c r="G7782" s="1533" t="s">
        <v>6772</v>
      </c>
      <c r="H7782" s="2" t="s">
        <v>6680</v>
      </c>
      <c r="S7782" s="8"/>
    </row>
    <row r="7783" spans="1:19" x14ac:dyDescent="0.2">
      <c r="A7783">
        <v>7778</v>
      </c>
      <c r="B7783" s="8">
        <f>'EstExp 12-20'!K348</f>
        <v>0</v>
      </c>
      <c r="C7783" s="600">
        <f t="shared" si="221"/>
        <v>7778</v>
      </c>
      <c r="D7783" s="3" t="s">
        <v>786</v>
      </c>
      <c r="E7783" s="2" t="b">
        <f t="shared" ca="1" si="220"/>
        <v>1</v>
      </c>
      <c r="F7783" s="2" cm="1">
        <f t="array" aca="1" ref="F7783" ca="1">IF(G7783&lt;&gt;"",INDIRECT("'"&amp;G7783&amp;"'!"&amp;H7783),"")</f>
        <v>0</v>
      </c>
      <c r="G7783" s="1533" t="s">
        <v>6772</v>
      </c>
      <c r="H7783" s="2" t="s">
        <v>6681</v>
      </c>
      <c r="S7783" s="8"/>
    </row>
    <row r="7784" spans="1:19" x14ac:dyDescent="0.2">
      <c r="A7784">
        <v>7779</v>
      </c>
      <c r="B7784" s="8">
        <f>'EstExp 12-20'!K349</f>
        <v>0</v>
      </c>
      <c r="C7784" s="600">
        <f t="shared" si="221"/>
        <v>7779</v>
      </c>
      <c r="D7784" s="3" t="s">
        <v>786</v>
      </c>
      <c r="E7784" s="2" t="b">
        <f t="shared" ca="1" si="220"/>
        <v>1</v>
      </c>
      <c r="F7784" s="2" cm="1">
        <f t="array" aca="1" ref="F7784" ca="1">IF(G7784&lt;&gt;"",INDIRECT("'"&amp;G7784&amp;"'!"&amp;H7784),"")</f>
        <v>0</v>
      </c>
      <c r="G7784" s="1533" t="s">
        <v>6772</v>
      </c>
      <c r="H7784" s="2" t="s">
        <v>6682</v>
      </c>
      <c r="S7784" s="8"/>
    </row>
    <row r="7785" spans="1:19" x14ac:dyDescent="0.2">
      <c r="A7785">
        <v>7780</v>
      </c>
      <c r="B7785" s="8">
        <f>'EstExp 12-20'!K350</f>
        <v>0</v>
      </c>
      <c r="C7785" s="600">
        <f t="shared" si="221"/>
        <v>7780</v>
      </c>
      <c r="D7785" s="3" t="s">
        <v>786</v>
      </c>
      <c r="E7785" s="2" t="b">
        <f t="shared" ca="1" si="220"/>
        <v>1</v>
      </c>
      <c r="F7785" s="2" cm="1">
        <f t="array" aca="1" ref="F7785" ca="1">IF(G7785&lt;&gt;"",INDIRECT("'"&amp;G7785&amp;"'!"&amp;H7785),"")</f>
        <v>0</v>
      </c>
      <c r="G7785" s="1533" t="s">
        <v>6772</v>
      </c>
      <c r="H7785" s="2" t="s">
        <v>6683</v>
      </c>
      <c r="S7785" s="8"/>
    </row>
    <row r="7786" spans="1:19" x14ac:dyDescent="0.2">
      <c r="A7786">
        <v>7781</v>
      </c>
      <c r="B7786" s="8">
        <f>'EstExp 12-20'!K351</f>
        <v>0</v>
      </c>
      <c r="C7786" s="600">
        <f t="shared" si="221"/>
        <v>7781</v>
      </c>
      <c r="D7786" s="3" t="s">
        <v>786</v>
      </c>
      <c r="E7786" s="2" t="b">
        <f t="shared" ca="1" si="220"/>
        <v>1</v>
      </c>
      <c r="F7786" s="2" cm="1">
        <f t="array" aca="1" ref="F7786" ca="1">IF(G7786&lt;&gt;"",INDIRECT("'"&amp;G7786&amp;"'!"&amp;H7786),"")</f>
        <v>0</v>
      </c>
      <c r="G7786" s="1533" t="s">
        <v>6772</v>
      </c>
      <c r="H7786" s="2" t="s">
        <v>6684</v>
      </c>
      <c r="S7786" s="8"/>
    </row>
    <row r="7787" spans="1:19" x14ac:dyDescent="0.2">
      <c r="A7787">
        <v>7782</v>
      </c>
      <c r="B7787" s="8">
        <f>'EstExp 12-20'!K352</f>
        <v>0</v>
      </c>
      <c r="C7787" s="600">
        <f t="shared" si="221"/>
        <v>7782</v>
      </c>
      <c r="D7787" s="3" t="s">
        <v>786</v>
      </c>
      <c r="E7787" s="2" t="b">
        <f t="shared" ca="1" si="220"/>
        <v>1</v>
      </c>
      <c r="F7787" s="2" cm="1">
        <f t="array" aca="1" ref="F7787" ca="1">IF(G7787&lt;&gt;"",INDIRECT("'"&amp;G7787&amp;"'!"&amp;H7787),"")</f>
        <v>0</v>
      </c>
      <c r="G7787" s="1533" t="s">
        <v>6772</v>
      </c>
      <c r="H7787" s="2" t="s">
        <v>6685</v>
      </c>
      <c r="S7787" s="8"/>
    </row>
    <row r="7788" spans="1:19" x14ac:dyDescent="0.2">
      <c r="A7788">
        <v>7783</v>
      </c>
      <c r="B7788" s="8">
        <f>'EstExp 12-20'!K353</f>
        <v>0</v>
      </c>
      <c r="C7788" s="600">
        <f t="shared" si="221"/>
        <v>7783</v>
      </c>
      <c r="D7788" s="3" t="s">
        <v>786</v>
      </c>
      <c r="E7788" s="2" t="b">
        <f t="shared" ca="1" si="220"/>
        <v>1</v>
      </c>
      <c r="F7788" s="2" cm="1">
        <f t="array" aca="1" ref="F7788" ca="1">IF(G7788&lt;&gt;"",INDIRECT("'"&amp;G7788&amp;"'!"&amp;H7788),"")</f>
        <v>0</v>
      </c>
      <c r="G7788" s="1533" t="s">
        <v>6772</v>
      </c>
      <c r="H7788" s="2" t="s">
        <v>6686</v>
      </c>
      <c r="S7788" s="8"/>
    </row>
    <row r="7789" spans="1:19" x14ac:dyDescent="0.2">
      <c r="A7789">
        <v>7784</v>
      </c>
      <c r="B7789" s="8">
        <f>'EstExp 12-20'!K355</f>
        <v>0</v>
      </c>
      <c r="C7789" s="600">
        <f t="shared" si="221"/>
        <v>7784</v>
      </c>
      <c r="D7789" s="3" t="s">
        <v>786</v>
      </c>
      <c r="E7789" s="2" t="b">
        <f t="shared" ca="1" si="220"/>
        <v>1</v>
      </c>
      <c r="F7789" s="2" cm="1">
        <f t="array" aca="1" ref="F7789" ca="1">IF(G7789&lt;&gt;"",INDIRECT("'"&amp;G7789&amp;"'!"&amp;H7789),"")</f>
        <v>0</v>
      </c>
      <c r="G7789" s="1533" t="s">
        <v>6772</v>
      </c>
      <c r="H7789" s="2" t="s">
        <v>6687</v>
      </c>
      <c r="S7789" s="8"/>
    </row>
    <row r="7790" spans="1:19" x14ac:dyDescent="0.2">
      <c r="A7790">
        <v>7785</v>
      </c>
      <c r="B7790" s="8">
        <f>'EstExp 12-20'!K356</f>
        <v>0</v>
      </c>
      <c r="C7790" s="600">
        <f t="shared" si="221"/>
        <v>7785</v>
      </c>
      <c r="D7790" s="3" t="s">
        <v>786</v>
      </c>
      <c r="E7790" s="2" t="b">
        <f t="shared" ca="1" si="220"/>
        <v>1</v>
      </c>
      <c r="F7790" s="2" cm="1">
        <f t="array" aca="1" ref="F7790" ca="1">IF(G7790&lt;&gt;"",INDIRECT("'"&amp;G7790&amp;"'!"&amp;H7790),"")</f>
        <v>0</v>
      </c>
      <c r="G7790" s="1533" t="s">
        <v>6772</v>
      </c>
      <c r="H7790" s="2" t="s">
        <v>6688</v>
      </c>
      <c r="S7790" s="8"/>
    </row>
    <row r="7791" spans="1:19" x14ac:dyDescent="0.2">
      <c r="A7791">
        <v>7786</v>
      </c>
      <c r="B7791" s="8">
        <f>'EstExp 12-20'!K357</f>
        <v>0</v>
      </c>
      <c r="C7791" s="600">
        <f t="shared" si="221"/>
        <v>7786</v>
      </c>
      <c r="D7791" s="3" t="s">
        <v>786</v>
      </c>
      <c r="E7791" s="2" t="b">
        <f t="shared" ca="1" si="220"/>
        <v>1</v>
      </c>
      <c r="F7791" s="2" cm="1">
        <f t="array" aca="1" ref="F7791" ca="1">IF(G7791&lt;&gt;"",INDIRECT("'"&amp;G7791&amp;"'!"&amp;H7791),"")</f>
        <v>0</v>
      </c>
      <c r="G7791" s="1533" t="s">
        <v>6772</v>
      </c>
      <c r="H7791" s="2" t="s">
        <v>6689</v>
      </c>
      <c r="S7791" s="8"/>
    </row>
    <row r="7792" spans="1:19" x14ac:dyDescent="0.2">
      <c r="A7792">
        <v>7787</v>
      </c>
      <c r="B7792" s="8">
        <f>'EstExp 12-20'!K358</f>
        <v>0</v>
      </c>
      <c r="C7792" s="600">
        <f t="shared" si="221"/>
        <v>7787</v>
      </c>
      <c r="D7792" s="3" t="s">
        <v>786</v>
      </c>
      <c r="E7792" s="2" t="b">
        <f t="shared" ca="1" si="220"/>
        <v>1</v>
      </c>
      <c r="F7792" s="2" cm="1">
        <f t="array" aca="1" ref="F7792" ca="1">IF(G7792&lt;&gt;"",INDIRECT("'"&amp;G7792&amp;"'!"&amp;H7792),"")</f>
        <v>0</v>
      </c>
      <c r="G7792" s="1533" t="s">
        <v>6772</v>
      </c>
      <c r="H7792" s="2" t="s">
        <v>6690</v>
      </c>
      <c r="S7792" s="8"/>
    </row>
    <row r="7793" spans="1:19" x14ac:dyDescent="0.2">
      <c r="A7793">
        <v>7788</v>
      </c>
      <c r="B7793" s="8">
        <f>'EstExp 12-20'!K360</f>
        <v>385000</v>
      </c>
      <c r="C7793" s="600">
        <f t="shared" si="221"/>
        <v>-377212</v>
      </c>
      <c r="D7793" s="3" t="s">
        <v>786</v>
      </c>
      <c r="E7793" s="2" t="b">
        <f t="shared" ca="1" si="220"/>
        <v>1</v>
      </c>
      <c r="F7793" s="2" cm="1">
        <f t="array" aca="1" ref="F7793" ca="1">IF(G7793&lt;&gt;"",INDIRECT("'"&amp;G7793&amp;"'!"&amp;H7793),"")</f>
        <v>385000</v>
      </c>
      <c r="G7793" s="1533" t="s">
        <v>6772</v>
      </c>
      <c r="H7793" s="2" t="s">
        <v>6691</v>
      </c>
      <c r="S7793" s="8"/>
    </row>
    <row r="7794" spans="1:19" x14ac:dyDescent="0.2">
      <c r="A7794">
        <v>7789</v>
      </c>
      <c r="B7794" s="8">
        <f>'EstExp 12-20'!K361</f>
        <v>0</v>
      </c>
      <c r="C7794" s="600">
        <f t="shared" si="221"/>
        <v>7789</v>
      </c>
      <c r="D7794" s="3" t="s">
        <v>786</v>
      </c>
      <c r="E7794" s="2" t="b">
        <f t="shared" ca="1" si="220"/>
        <v>1</v>
      </c>
      <c r="F7794" s="2" cm="1">
        <f t="array" aca="1" ref="F7794" ca="1">IF(G7794&lt;&gt;"",INDIRECT("'"&amp;G7794&amp;"'!"&amp;H7794),"")</f>
        <v>0</v>
      </c>
      <c r="G7794" s="1533" t="s">
        <v>6772</v>
      </c>
      <c r="H7794" s="2" t="s">
        <v>6692</v>
      </c>
      <c r="S7794" s="8"/>
    </row>
    <row r="7795" spans="1:19" x14ac:dyDescent="0.2">
      <c r="A7795">
        <v>7790</v>
      </c>
      <c r="B7795" s="8">
        <f>'EstExp 12-20'!K362</f>
        <v>0</v>
      </c>
      <c r="C7795" s="600">
        <f t="shared" si="221"/>
        <v>7790</v>
      </c>
      <c r="D7795" s="3" t="s">
        <v>786</v>
      </c>
      <c r="E7795" s="2" t="b">
        <f t="shared" ca="1" si="220"/>
        <v>1</v>
      </c>
      <c r="F7795" s="2" cm="1">
        <f t="array" aca="1" ref="F7795" ca="1">IF(G7795&lt;&gt;"",INDIRECT("'"&amp;G7795&amp;"'!"&amp;H7795),"")</f>
        <v>0</v>
      </c>
      <c r="G7795" s="1533" t="s">
        <v>6772</v>
      </c>
      <c r="H7795" s="2" t="s">
        <v>6693</v>
      </c>
      <c r="S7795" s="8"/>
    </row>
    <row r="7796" spans="1:19" x14ac:dyDescent="0.2">
      <c r="A7796">
        <v>7791</v>
      </c>
      <c r="B7796" s="8">
        <f>'EstExp 12-20'!K367</f>
        <v>0</v>
      </c>
      <c r="C7796" s="600">
        <f t="shared" si="221"/>
        <v>7791</v>
      </c>
      <c r="D7796" s="3" t="s">
        <v>786</v>
      </c>
      <c r="E7796" s="2" t="b">
        <f t="shared" ca="1" si="220"/>
        <v>1</v>
      </c>
      <c r="F7796" s="2" cm="1">
        <f t="array" aca="1" ref="F7796" ca="1">IF(G7796&lt;&gt;"",INDIRECT("'"&amp;G7796&amp;"'!"&amp;H7796),"")</f>
        <v>0</v>
      </c>
      <c r="G7796" s="1533" t="s">
        <v>6772</v>
      </c>
      <c r="H7796" s="2" t="s">
        <v>6694</v>
      </c>
      <c r="S7796" s="8"/>
    </row>
    <row r="7797" spans="1:19" x14ac:dyDescent="0.2">
      <c r="A7797">
        <v>7792</v>
      </c>
      <c r="B7797" s="8">
        <f>'EstExp 12-20'!K368</f>
        <v>0</v>
      </c>
      <c r="C7797" s="600">
        <f t="shared" si="221"/>
        <v>7792</v>
      </c>
      <c r="D7797" s="3" t="s">
        <v>786</v>
      </c>
      <c r="E7797" s="2" t="b">
        <f t="shared" ca="1" si="220"/>
        <v>1</v>
      </c>
      <c r="F7797" s="2" cm="1">
        <f t="array" aca="1" ref="F7797" ca="1">IF(G7797&lt;&gt;"",INDIRECT("'"&amp;G7797&amp;"'!"&amp;H7797),"")</f>
        <v>0</v>
      </c>
      <c r="G7797" s="1533" t="s">
        <v>6772</v>
      </c>
      <c r="H7797" s="2" t="s">
        <v>6695</v>
      </c>
      <c r="S7797" s="8"/>
    </row>
    <row r="7798" spans="1:19" x14ac:dyDescent="0.2">
      <c r="A7798">
        <v>7793</v>
      </c>
      <c r="B7798" s="8">
        <f>'EstExp 12-20'!K369</f>
        <v>0</v>
      </c>
      <c r="C7798" s="600">
        <f t="shared" si="221"/>
        <v>7793</v>
      </c>
      <c r="D7798" s="3" t="s">
        <v>786</v>
      </c>
      <c r="E7798" s="2" t="b">
        <f t="shared" ca="1" si="220"/>
        <v>1</v>
      </c>
      <c r="F7798" s="2" cm="1">
        <f t="array" aca="1" ref="F7798" ca="1">IF(G7798&lt;&gt;"",INDIRECT("'"&amp;G7798&amp;"'!"&amp;H7798),"")</f>
        <v>0</v>
      </c>
      <c r="G7798" s="1533" t="s">
        <v>6772</v>
      </c>
      <c r="H7798" s="2" t="s">
        <v>6696</v>
      </c>
      <c r="S7798" s="8"/>
    </row>
    <row r="7799" spans="1:19" x14ac:dyDescent="0.2">
      <c r="A7799">
        <v>7794</v>
      </c>
      <c r="B7799" s="8">
        <f>'EstExp 12-20'!K371</f>
        <v>0</v>
      </c>
      <c r="C7799" s="600">
        <f t="shared" si="221"/>
        <v>7794</v>
      </c>
      <c r="D7799" s="3" t="s">
        <v>786</v>
      </c>
      <c r="E7799" s="2" t="b">
        <f t="shared" ca="1" si="220"/>
        <v>1</v>
      </c>
      <c r="F7799" s="2" cm="1">
        <f t="array" aca="1" ref="F7799" ca="1">IF(G7799&lt;&gt;"",INDIRECT("'"&amp;G7799&amp;"'!"&amp;H7799),"")</f>
        <v>0</v>
      </c>
      <c r="G7799" s="1533" t="s">
        <v>6772</v>
      </c>
      <c r="H7799" s="2" t="s">
        <v>6697</v>
      </c>
      <c r="S7799" s="8"/>
    </row>
    <row r="7800" spans="1:19" x14ac:dyDescent="0.2">
      <c r="A7800">
        <v>7795</v>
      </c>
      <c r="B7800" s="8">
        <f>'EstExp 12-20'!K372</f>
        <v>0</v>
      </c>
      <c r="C7800" s="600">
        <f t="shared" si="221"/>
        <v>7795</v>
      </c>
      <c r="D7800" s="3" t="s">
        <v>786</v>
      </c>
      <c r="E7800" s="2" t="b">
        <f t="shared" ca="1" si="220"/>
        <v>1</v>
      </c>
      <c r="F7800" s="2" cm="1">
        <f t="array" aca="1" ref="F7800" ca="1">IF(G7800&lt;&gt;"",INDIRECT("'"&amp;G7800&amp;"'!"&amp;H7800),"")</f>
        <v>0</v>
      </c>
      <c r="G7800" s="1533" t="s">
        <v>6772</v>
      </c>
      <c r="H7800" s="2" t="s">
        <v>6698</v>
      </c>
      <c r="S7800" s="8"/>
    </row>
    <row r="7801" spans="1:19" x14ac:dyDescent="0.2">
      <c r="A7801">
        <v>7796</v>
      </c>
      <c r="B7801" s="8">
        <f>'EstExp 12-20'!K374</f>
        <v>0</v>
      </c>
      <c r="C7801" s="600">
        <f t="shared" si="221"/>
        <v>7796</v>
      </c>
      <c r="D7801" s="3" t="s">
        <v>786</v>
      </c>
      <c r="E7801" s="2" t="b">
        <f t="shared" ca="1" si="220"/>
        <v>1</v>
      </c>
      <c r="F7801" s="2" cm="1">
        <f t="array" aca="1" ref="F7801" ca="1">IF(G7801&lt;&gt;"",INDIRECT("'"&amp;G7801&amp;"'!"&amp;H7801),"")</f>
        <v>0</v>
      </c>
      <c r="G7801" s="1533" t="s">
        <v>6772</v>
      </c>
      <c r="H7801" s="2" t="s">
        <v>6699</v>
      </c>
      <c r="S7801" s="8"/>
    </row>
    <row r="7802" spans="1:19" x14ac:dyDescent="0.2">
      <c r="A7802">
        <v>7797</v>
      </c>
      <c r="B7802" s="8">
        <f>'EstExp 12-20'!K375</f>
        <v>0</v>
      </c>
      <c r="C7802" s="600">
        <f t="shared" si="221"/>
        <v>7797</v>
      </c>
      <c r="D7802" s="3" t="s">
        <v>786</v>
      </c>
      <c r="E7802" s="2" t="b">
        <f t="shared" ca="1" si="220"/>
        <v>1</v>
      </c>
      <c r="F7802" s="2" cm="1">
        <f t="array" aca="1" ref="F7802" ca="1">IF(G7802&lt;&gt;"",INDIRECT("'"&amp;G7802&amp;"'!"&amp;H7802),"")</f>
        <v>0</v>
      </c>
      <c r="G7802" s="1533" t="s">
        <v>6772</v>
      </c>
      <c r="H7802" s="2" t="s">
        <v>6700</v>
      </c>
      <c r="S7802" s="8"/>
    </row>
    <row r="7803" spans="1:19" x14ac:dyDescent="0.2">
      <c r="A7803">
        <v>7798</v>
      </c>
      <c r="B7803" s="8">
        <f>'EstExp 12-20'!K376</f>
        <v>0</v>
      </c>
      <c r="C7803" s="600">
        <f t="shared" si="221"/>
        <v>7798</v>
      </c>
      <c r="D7803" s="3" t="s">
        <v>786</v>
      </c>
      <c r="E7803" s="2" t="b">
        <f t="shared" ca="1" si="220"/>
        <v>1</v>
      </c>
      <c r="F7803" s="2" cm="1">
        <f t="array" aca="1" ref="F7803" ca="1">IF(G7803&lt;&gt;"",INDIRECT("'"&amp;G7803&amp;"'!"&amp;H7803),"")</f>
        <v>0</v>
      </c>
      <c r="G7803" s="1533" t="s">
        <v>6772</v>
      </c>
      <c r="H7803" s="2" t="s">
        <v>6701</v>
      </c>
      <c r="S7803" s="8"/>
    </row>
    <row r="7804" spans="1:19" x14ac:dyDescent="0.2">
      <c r="A7804">
        <v>7799</v>
      </c>
      <c r="B7804" s="8">
        <f>'EstExp 12-20'!K377</f>
        <v>0</v>
      </c>
      <c r="C7804" s="600">
        <f t="shared" si="221"/>
        <v>7799</v>
      </c>
      <c r="D7804" s="3" t="s">
        <v>786</v>
      </c>
      <c r="E7804" s="2" t="b">
        <f t="shared" ca="1" si="220"/>
        <v>1</v>
      </c>
      <c r="F7804" s="2" cm="1">
        <f t="array" aca="1" ref="F7804" ca="1">IF(G7804&lt;&gt;"",INDIRECT("'"&amp;G7804&amp;"'!"&amp;H7804),"")</f>
        <v>0</v>
      </c>
      <c r="G7804" s="1533" t="s">
        <v>6772</v>
      </c>
      <c r="H7804" s="2" t="s">
        <v>6702</v>
      </c>
      <c r="S7804" s="8"/>
    </row>
    <row r="7805" spans="1:19" x14ac:dyDescent="0.2">
      <c r="A7805">
        <v>7800</v>
      </c>
      <c r="B7805" s="8">
        <f>'EstExp 12-20'!K378</f>
        <v>0</v>
      </c>
      <c r="C7805" s="600">
        <f t="shared" si="221"/>
        <v>7800</v>
      </c>
      <c r="D7805" s="3" t="s">
        <v>786</v>
      </c>
      <c r="E7805" s="2" t="b">
        <f t="shared" ca="1" si="220"/>
        <v>1</v>
      </c>
      <c r="F7805" s="2" cm="1">
        <f t="array" aca="1" ref="F7805" ca="1">IF(G7805&lt;&gt;"",INDIRECT("'"&amp;G7805&amp;"'!"&amp;H7805),"")</f>
        <v>0</v>
      </c>
      <c r="G7805" s="1533" t="s">
        <v>6772</v>
      </c>
      <c r="H7805" s="2" t="s">
        <v>6703</v>
      </c>
      <c r="S7805" s="8"/>
    </row>
    <row r="7806" spans="1:19" x14ac:dyDescent="0.2">
      <c r="A7806">
        <v>7801</v>
      </c>
      <c r="B7806" s="8">
        <f>'EstExp 12-20'!K380</f>
        <v>0</v>
      </c>
      <c r="C7806" s="600">
        <f t="shared" si="221"/>
        <v>7801</v>
      </c>
      <c r="D7806" s="3" t="s">
        <v>786</v>
      </c>
      <c r="E7806" s="2" t="b">
        <f t="shared" ca="1" si="220"/>
        <v>1</v>
      </c>
      <c r="F7806" s="2" cm="1">
        <f t="array" aca="1" ref="F7806" ca="1">IF(G7806&lt;&gt;"",INDIRECT("'"&amp;G7806&amp;"'!"&amp;H7806),"")</f>
        <v>0</v>
      </c>
      <c r="G7806" s="1533" t="s">
        <v>6772</v>
      </c>
      <c r="H7806" s="2" t="s">
        <v>6704</v>
      </c>
      <c r="S7806" s="8"/>
    </row>
    <row r="7807" spans="1:19" x14ac:dyDescent="0.2">
      <c r="A7807">
        <v>7802</v>
      </c>
      <c r="B7807" s="8">
        <f>'EstExp 12-20'!K381</f>
        <v>0</v>
      </c>
      <c r="C7807" s="600">
        <f t="shared" si="221"/>
        <v>7802</v>
      </c>
      <c r="D7807" s="3" t="s">
        <v>786</v>
      </c>
      <c r="E7807" s="2" t="b">
        <f t="shared" ca="1" si="220"/>
        <v>1</v>
      </c>
      <c r="F7807" s="2" cm="1">
        <f t="array" aca="1" ref="F7807" ca="1">IF(G7807&lt;&gt;"",INDIRECT("'"&amp;G7807&amp;"'!"&amp;H7807),"")</f>
        <v>0</v>
      </c>
      <c r="G7807" s="1533" t="s">
        <v>6772</v>
      </c>
      <c r="H7807" s="2" t="s">
        <v>6705</v>
      </c>
      <c r="S7807" s="8"/>
    </row>
    <row r="7808" spans="1:19" x14ac:dyDescent="0.2">
      <c r="A7808">
        <v>7803</v>
      </c>
      <c r="B7808" s="8">
        <f>'EstExp 12-20'!K382</f>
        <v>0</v>
      </c>
      <c r="C7808" s="600">
        <f t="shared" si="221"/>
        <v>7803</v>
      </c>
      <c r="D7808" s="3" t="s">
        <v>786</v>
      </c>
      <c r="E7808" s="2" t="b">
        <f t="shared" ca="1" si="220"/>
        <v>1</v>
      </c>
      <c r="F7808" s="2" cm="1">
        <f t="array" aca="1" ref="F7808" ca="1">IF(G7808&lt;&gt;"",INDIRECT("'"&amp;G7808&amp;"'!"&amp;H7808),"")</f>
        <v>0</v>
      </c>
      <c r="G7808" s="1533" t="s">
        <v>6772</v>
      </c>
      <c r="H7808" s="2" t="s">
        <v>6706</v>
      </c>
      <c r="S7808" s="8"/>
    </row>
    <row r="7809" spans="1:19" x14ac:dyDescent="0.2">
      <c r="A7809">
        <v>7804</v>
      </c>
      <c r="B7809" s="8">
        <f>'EstExp 12-20'!K383</f>
        <v>0</v>
      </c>
      <c r="C7809" s="600">
        <f t="shared" si="221"/>
        <v>7804</v>
      </c>
      <c r="D7809" s="3" t="s">
        <v>786</v>
      </c>
      <c r="E7809" s="2" t="b">
        <f t="shared" ca="1" si="220"/>
        <v>1</v>
      </c>
      <c r="F7809" s="2" cm="1">
        <f t="array" aca="1" ref="F7809" ca="1">IF(G7809&lt;&gt;"",INDIRECT("'"&amp;G7809&amp;"'!"&amp;H7809),"")</f>
        <v>0</v>
      </c>
      <c r="G7809" s="1533" t="s">
        <v>6772</v>
      </c>
      <c r="H7809" s="2" t="s">
        <v>6707</v>
      </c>
      <c r="S7809" s="8"/>
    </row>
    <row r="7810" spans="1:19" x14ac:dyDescent="0.2">
      <c r="A7810">
        <v>7805</v>
      </c>
      <c r="B7810" s="8">
        <f>'EstExp 12-20'!K384</f>
        <v>0</v>
      </c>
      <c r="C7810" s="600">
        <f t="shared" si="221"/>
        <v>7805</v>
      </c>
      <c r="D7810" s="3" t="s">
        <v>786</v>
      </c>
      <c r="E7810" s="2" t="b">
        <f t="shared" ref="E7810:E7873" ca="1" si="222">F7810=B7810</f>
        <v>1</v>
      </c>
      <c r="F7810" s="2" cm="1">
        <f t="array" aca="1" ref="F7810" ca="1">IF(G7810&lt;&gt;"",INDIRECT("'"&amp;G7810&amp;"'!"&amp;H7810),"")</f>
        <v>0</v>
      </c>
      <c r="G7810" s="1533" t="s">
        <v>6772</v>
      </c>
      <c r="H7810" s="2" t="s">
        <v>6708</v>
      </c>
      <c r="S7810" s="8"/>
    </row>
    <row r="7811" spans="1:19" x14ac:dyDescent="0.2">
      <c r="A7811">
        <v>7806</v>
      </c>
      <c r="B7811" s="8">
        <f>'EstExp 12-20'!K385</f>
        <v>0</v>
      </c>
      <c r="C7811" s="600">
        <f t="shared" si="221"/>
        <v>7806</v>
      </c>
      <c r="D7811" s="3" t="s">
        <v>786</v>
      </c>
      <c r="E7811" s="2" t="b">
        <f t="shared" ca="1" si="222"/>
        <v>1</v>
      </c>
      <c r="F7811" s="2" cm="1">
        <f t="array" aca="1" ref="F7811" ca="1">IF(G7811&lt;&gt;"",INDIRECT("'"&amp;G7811&amp;"'!"&amp;H7811),"")</f>
        <v>0</v>
      </c>
      <c r="G7811" s="1533" t="s">
        <v>6772</v>
      </c>
      <c r="H7811" s="2" t="s">
        <v>6709</v>
      </c>
      <c r="S7811" s="8"/>
    </row>
    <row r="7812" spans="1:19" x14ac:dyDescent="0.2">
      <c r="A7812">
        <v>7807</v>
      </c>
      <c r="B7812" s="8">
        <f>'EstExp 12-20'!K386</f>
        <v>0</v>
      </c>
      <c r="C7812" s="600">
        <f t="shared" ref="C7812:C7874" si="223">A7812-B7812</f>
        <v>7807</v>
      </c>
      <c r="D7812" s="3" t="s">
        <v>786</v>
      </c>
      <c r="E7812" s="2" t="b">
        <f t="shared" ca="1" si="222"/>
        <v>1</v>
      </c>
      <c r="F7812" s="2" cm="1">
        <f t="array" aca="1" ref="F7812" ca="1">IF(G7812&lt;&gt;"",INDIRECT("'"&amp;G7812&amp;"'!"&amp;H7812),"")</f>
        <v>0</v>
      </c>
      <c r="G7812" s="1533" t="s">
        <v>6772</v>
      </c>
      <c r="H7812" s="2" t="s">
        <v>6710</v>
      </c>
      <c r="S7812" s="8"/>
    </row>
    <row r="7813" spans="1:19" x14ac:dyDescent="0.2">
      <c r="A7813">
        <v>7808</v>
      </c>
      <c r="B7813" s="8">
        <f>'EstExp 12-20'!K387</f>
        <v>385000</v>
      </c>
      <c r="C7813" s="600">
        <f t="shared" si="223"/>
        <v>-377192</v>
      </c>
      <c r="D7813" s="3" t="s">
        <v>786</v>
      </c>
      <c r="E7813" s="2" t="b">
        <f t="shared" ca="1" si="222"/>
        <v>1</v>
      </c>
      <c r="F7813" s="2" cm="1">
        <f t="array" aca="1" ref="F7813" ca="1">IF(G7813&lt;&gt;"",INDIRECT("'"&amp;G7813&amp;"'!"&amp;H7813),"")</f>
        <v>385000</v>
      </c>
      <c r="G7813" s="1533" t="s">
        <v>6772</v>
      </c>
      <c r="H7813" s="2" t="s">
        <v>6711</v>
      </c>
      <c r="S7813" s="8"/>
    </row>
    <row r="7814" spans="1:19" x14ac:dyDescent="0.2">
      <c r="A7814">
        <v>7809</v>
      </c>
      <c r="B7814" s="8">
        <f>'EstExp 12-20'!K388</f>
        <v>0</v>
      </c>
      <c r="C7814" s="600">
        <f t="shared" si="223"/>
        <v>7809</v>
      </c>
      <c r="D7814" s="3" t="s">
        <v>786</v>
      </c>
      <c r="E7814" s="2" t="b">
        <f t="shared" ca="1" si="222"/>
        <v>1</v>
      </c>
      <c r="F7814" s="2" cm="1">
        <f t="array" aca="1" ref="F7814" ca="1">IF(G7814&lt;&gt;"",INDIRECT("'"&amp;G7814&amp;"'!"&amp;H7814),"")</f>
        <v>0</v>
      </c>
      <c r="G7814" s="1533" t="s">
        <v>6772</v>
      </c>
      <c r="H7814" s="2" t="s">
        <v>6712</v>
      </c>
      <c r="S7814" s="8"/>
    </row>
    <row r="7815" spans="1:19" x14ac:dyDescent="0.2">
      <c r="A7815">
        <v>7810</v>
      </c>
      <c r="B7815" s="8">
        <f>'EstExp 12-20'!K393</f>
        <v>0</v>
      </c>
      <c r="C7815" s="600">
        <f t="shared" si="223"/>
        <v>7810</v>
      </c>
      <c r="D7815" s="3" t="s">
        <v>786</v>
      </c>
      <c r="E7815" s="2" t="b">
        <f t="shared" ca="1" si="222"/>
        <v>1</v>
      </c>
      <c r="F7815" s="2" cm="1">
        <f t="array" aca="1" ref="F7815" ca="1">IF(G7815&lt;&gt;"",INDIRECT("'"&amp;G7815&amp;"'!"&amp;H7815),"")</f>
        <v>0</v>
      </c>
      <c r="G7815" s="1533" t="s">
        <v>6772</v>
      </c>
      <c r="H7815" s="2" t="s">
        <v>6713</v>
      </c>
      <c r="S7815" s="8"/>
    </row>
    <row r="7816" spans="1:19" x14ac:dyDescent="0.2">
      <c r="A7816">
        <v>7811</v>
      </c>
      <c r="B7816" s="8">
        <f>'EstExp 12-20'!K394</f>
        <v>0</v>
      </c>
      <c r="C7816" s="600">
        <f t="shared" si="223"/>
        <v>7811</v>
      </c>
      <c r="D7816" s="3" t="s">
        <v>786</v>
      </c>
      <c r="E7816" s="2" t="b">
        <f t="shared" ca="1" si="222"/>
        <v>1</v>
      </c>
      <c r="F7816" s="2" cm="1">
        <f t="array" aca="1" ref="F7816" ca="1">IF(G7816&lt;&gt;"",INDIRECT("'"&amp;G7816&amp;"'!"&amp;H7816),"")</f>
        <v>0</v>
      </c>
      <c r="G7816" s="1533" t="s">
        <v>6772</v>
      </c>
      <c r="H7816" s="2" t="s">
        <v>6714</v>
      </c>
      <c r="S7816" s="8"/>
    </row>
    <row r="7817" spans="1:19" x14ac:dyDescent="0.2">
      <c r="A7817">
        <v>7812</v>
      </c>
      <c r="B7817" s="8">
        <f>'EstExp 12-20'!K395</f>
        <v>0</v>
      </c>
      <c r="C7817" s="600">
        <f t="shared" si="223"/>
        <v>7812</v>
      </c>
      <c r="D7817" s="3" t="s">
        <v>786</v>
      </c>
      <c r="E7817" s="2" t="b">
        <f t="shared" ca="1" si="222"/>
        <v>1</v>
      </c>
      <c r="F7817" s="2" cm="1">
        <f t="array" aca="1" ref="F7817" ca="1">IF(G7817&lt;&gt;"",INDIRECT("'"&amp;G7817&amp;"'!"&amp;H7817),"")</f>
        <v>0</v>
      </c>
      <c r="G7817" s="1533" t="s">
        <v>6772</v>
      </c>
      <c r="H7817" s="2" t="s">
        <v>6715</v>
      </c>
      <c r="S7817" s="8"/>
    </row>
    <row r="7818" spans="1:19" x14ac:dyDescent="0.2">
      <c r="A7818">
        <v>7813</v>
      </c>
      <c r="B7818" s="8">
        <f>'EstExp 12-20'!K396</f>
        <v>0</v>
      </c>
      <c r="C7818" s="600">
        <f t="shared" si="223"/>
        <v>7813</v>
      </c>
      <c r="D7818" s="3" t="s">
        <v>786</v>
      </c>
      <c r="E7818" s="2" t="b">
        <f t="shared" ca="1" si="222"/>
        <v>1</v>
      </c>
      <c r="F7818" s="2" cm="1">
        <f t="array" aca="1" ref="F7818" ca="1">IF(G7818&lt;&gt;"",INDIRECT("'"&amp;G7818&amp;"'!"&amp;H7818),"")</f>
        <v>0</v>
      </c>
      <c r="G7818" s="1533" t="s">
        <v>6772</v>
      </c>
      <c r="H7818" s="2" t="s">
        <v>6716</v>
      </c>
      <c r="S7818" s="8"/>
    </row>
    <row r="7819" spans="1:19" x14ac:dyDescent="0.2">
      <c r="A7819" s="1">
        <v>7814</v>
      </c>
      <c r="B7819" s="8"/>
      <c r="C7819" s="600"/>
      <c r="D7819" s="3" t="s">
        <v>795</v>
      </c>
      <c r="E7819" s="2" t="b">
        <f t="shared" ca="1" si="222"/>
        <v>1</v>
      </c>
      <c r="F7819" s="2" t="str" cm="1">
        <f t="array" aca="1" ref="F7819" ca="1">IF(G7819&lt;&gt;"",INDIRECT("'"&amp;G7819&amp;"'!"&amp;H7819),"")</f>
        <v/>
      </c>
      <c r="G7819" s="1533"/>
      <c r="S7819" s="8"/>
    </row>
    <row r="7820" spans="1:19" x14ac:dyDescent="0.2">
      <c r="A7820">
        <v>7815</v>
      </c>
      <c r="B7820" s="8">
        <f>'EstExp 12-20'!K398</f>
        <v>0</v>
      </c>
      <c r="C7820" s="600">
        <f t="shared" si="223"/>
        <v>7815</v>
      </c>
      <c r="D7820" s="3" t="s">
        <v>786</v>
      </c>
      <c r="E7820" s="2" t="b">
        <f t="shared" ca="1" si="222"/>
        <v>1</v>
      </c>
      <c r="F7820" s="2" cm="1">
        <f t="array" aca="1" ref="F7820" ca="1">IF(G7820&lt;&gt;"",INDIRECT("'"&amp;G7820&amp;"'!"&amp;H7820),"")</f>
        <v>0</v>
      </c>
      <c r="G7820" s="1533" t="s">
        <v>6772</v>
      </c>
      <c r="H7820" s="2" t="s">
        <v>6717</v>
      </c>
      <c r="S7820" s="8"/>
    </row>
    <row r="7821" spans="1:19" x14ac:dyDescent="0.2">
      <c r="A7821">
        <v>7816</v>
      </c>
      <c r="B7821" s="8">
        <f>'EstExp 12-20'!K399</f>
        <v>0</v>
      </c>
      <c r="C7821" s="600">
        <f t="shared" si="223"/>
        <v>7816</v>
      </c>
      <c r="D7821" s="3" t="s">
        <v>786</v>
      </c>
      <c r="E7821" s="2" t="b">
        <f t="shared" ca="1" si="222"/>
        <v>1</v>
      </c>
      <c r="F7821" s="2" cm="1">
        <f t="array" aca="1" ref="F7821" ca="1">IF(G7821&lt;&gt;"",INDIRECT("'"&amp;G7821&amp;"'!"&amp;H7821),"")</f>
        <v>0</v>
      </c>
      <c r="G7821" s="1533" t="s">
        <v>6772</v>
      </c>
      <c r="H7821" s="2" t="s">
        <v>6718</v>
      </c>
      <c r="S7821" s="8"/>
    </row>
    <row r="7822" spans="1:19" x14ac:dyDescent="0.2">
      <c r="A7822">
        <v>7817</v>
      </c>
      <c r="B7822" s="8">
        <f>'EstExp 12-20'!K400</f>
        <v>0</v>
      </c>
      <c r="C7822" s="600">
        <f t="shared" si="223"/>
        <v>7817</v>
      </c>
      <c r="D7822" s="3" t="s">
        <v>786</v>
      </c>
      <c r="E7822" s="2" t="b">
        <f t="shared" ca="1" si="222"/>
        <v>1</v>
      </c>
      <c r="F7822" s="2" cm="1">
        <f t="array" aca="1" ref="F7822" ca="1">IF(G7822&lt;&gt;"",INDIRECT("'"&amp;G7822&amp;"'!"&amp;H7822),"")</f>
        <v>0</v>
      </c>
      <c r="G7822" s="1533" t="s">
        <v>6772</v>
      </c>
      <c r="H7822" s="2" t="s">
        <v>6719</v>
      </c>
      <c r="S7822" s="8"/>
    </row>
    <row r="7823" spans="1:19" x14ac:dyDescent="0.2">
      <c r="A7823">
        <v>7818</v>
      </c>
      <c r="B7823" s="8">
        <f>'EstExp 12-20'!K401</f>
        <v>0</v>
      </c>
      <c r="C7823" s="600">
        <f t="shared" si="223"/>
        <v>7818</v>
      </c>
      <c r="D7823" s="3" t="s">
        <v>786</v>
      </c>
      <c r="E7823" s="2" t="b">
        <f t="shared" ca="1" si="222"/>
        <v>1</v>
      </c>
      <c r="F7823" s="2" cm="1">
        <f t="array" aca="1" ref="F7823" ca="1">IF(G7823&lt;&gt;"",INDIRECT("'"&amp;G7823&amp;"'!"&amp;H7823),"")</f>
        <v>0</v>
      </c>
      <c r="G7823" s="1533" t="s">
        <v>6772</v>
      </c>
      <c r="H7823" s="2" t="s">
        <v>6720</v>
      </c>
      <c r="S7823" s="8"/>
    </row>
    <row r="7824" spans="1:19" x14ac:dyDescent="0.2">
      <c r="A7824">
        <v>7819</v>
      </c>
      <c r="B7824" s="8">
        <f>'EstExp 12-20'!K402</f>
        <v>0</v>
      </c>
      <c r="C7824" s="600">
        <f t="shared" si="223"/>
        <v>7819</v>
      </c>
      <c r="D7824" s="3" t="s">
        <v>786</v>
      </c>
      <c r="E7824" s="2" t="b">
        <f t="shared" ca="1" si="222"/>
        <v>1</v>
      </c>
      <c r="F7824" s="2" cm="1">
        <f t="array" aca="1" ref="F7824" ca="1">IF(G7824&lt;&gt;"",INDIRECT("'"&amp;G7824&amp;"'!"&amp;H7824),"")</f>
        <v>0</v>
      </c>
      <c r="G7824" s="1533" t="s">
        <v>6772</v>
      </c>
      <c r="H7824" s="2" t="s">
        <v>6721</v>
      </c>
      <c r="S7824" s="8"/>
    </row>
    <row r="7825" spans="1:19" x14ac:dyDescent="0.2">
      <c r="A7825">
        <v>7820</v>
      </c>
      <c r="B7825" s="8">
        <f>'EstExp 12-20'!K403</f>
        <v>0</v>
      </c>
      <c r="C7825" s="600">
        <f t="shared" si="223"/>
        <v>7820</v>
      </c>
      <c r="D7825" s="3" t="s">
        <v>786</v>
      </c>
      <c r="E7825" s="2" t="b">
        <f t="shared" ca="1" si="222"/>
        <v>1</v>
      </c>
      <c r="F7825" s="2" cm="1">
        <f t="array" aca="1" ref="F7825" ca="1">IF(G7825&lt;&gt;"",INDIRECT("'"&amp;G7825&amp;"'!"&amp;H7825),"")</f>
        <v>0</v>
      </c>
      <c r="G7825" s="1533" t="s">
        <v>6772</v>
      </c>
      <c r="H7825" s="2" t="s">
        <v>6722</v>
      </c>
      <c r="S7825" s="8"/>
    </row>
    <row r="7826" spans="1:19" x14ac:dyDescent="0.2">
      <c r="A7826">
        <v>7821</v>
      </c>
      <c r="B7826" s="8">
        <f>'EstExp 12-20'!K404</f>
        <v>0</v>
      </c>
      <c r="C7826" s="600">
        <f t="shared" si="223"/>
        <v>7821</v>
      </c>
      <c r="D7826" s="3" t="s">
        <v>786</v>
      </c>
      <c r="E7826" s="2" t="b">
        <f t="shared" ca="1" si="222"/>
        <v>1</v>
      </c>
      <c r="F7826" s="2" cm="1">
        <f t="array" aca="1" ref="F7826" ca="1">IF(G7826&lt;&gt;"",INDIRECT("'"&amp;G7826&amp;"'!"&amp;H7826),"")</f>
        <v>0</v>
      </c>
      <c r="G7826" s="1533" t="s">
        <v>6772</v>
      </c>
      <c r="H7826" s="2" t="s">
        <v>6723</v>
      </c>
      <c r="S7826" s="8"/>
    </row>
    <row r="7827" spans="1:19" x14ac:dyDescent="0.2">
      <c r="A7827">
        <v>7822</v>
      </c>
      <c r="B7827" s="8">
        <f>'EstExp 12-20'!K405</f>
        <v>0</v>
      </c>
      <c r="C7827" s="600">
        <f t="shared" si="223"/>
        <v>7822</v>
      </c>
      <c r="D7827" s="3" t="s">
        <v>786</v>
      </c>
      <c r="E7827" s="2" t="b">
        <f t="shared" ca="1" si="222"/>
        <v>1</v>
      </c>
      <c r="F7827" s="2" cm="1">
        <f t="array" aca="1" ref="F7827" ca="1">IF(G7827&lt;&gt;"",INDIRECT("'"&amp;G7827&amp;"'!"&amp;H7827),"")</f>
        <v>0</v>
      </c>
      <c r="G7827" s="1533" t="s">
        <v>6772</v>
      </c>
      <c r="H7827" s="2" t="s">
        <v>6724</v>
      </c>
      <c r="S7827" s="8"/>
    </row>
    <row r="7828" spans="1:19" x14ac:dyDescent="0.2">
      <c r="A7828">
        <v>7823</v>
      </c>
      <c r="B7828" s="8">
        <f>'EstExp 12-20'!K406</f>
        <v>0</v>
      </c>
      <c r="C7828" s="600">
        <f t="shared" si="223"/>
        <v>7823</v>
      </c>
      <c r="D7828" s="3" t="s">
        <v>786</v>
      </c>
      <c r="E7828" s="2" t="b">
        <f t="shared" ca="1" si="222"/>
        <v>1</v>
      </c>
      <c r="F7828" s="2" cm="1">
        <f t="array" aca="1" ref="F7828" ca="1">IF(G7828&lt;&gt;"",INDIRECT("'"&amp;G7828&amp;"'!"&amp;H7828),"")</f>
        <v>0</v>
      </c>
      <c r="G7828" s="1533" t="s">
        <v>6772</v>
      </c>
      <c r="H7828" s="2" t="s">
        <v>6725</v>
      </c>
      <c r="S7828" s="8"/>
    </row>
    <row r="7829" spans="1:19" x14ac:dyDescent="0.2">
      <c r="A7829">
        <v>7824</v>
      </c>
      <c r="B7829" s="8">
        <f>'EstExp 12-20'!K407</f>
        <v>0</v>
      </c>
      <c r="C7829" s="600">
        <f t="shared" si="223"/>
        <v>7824</v>
      </c>
      <c r="D7829" s="3" t="s">
        <v>786</v>
      </c>
      <c r="E7829" s="2" t="b">
        <f t="shared" ca="1" si="222"/>
        <v>1</v>
      </c>
      <c r="F7829" s="2" cm="1">
        <f t="array" aca="1" ref="F7829" ca="1">IF(G7829&lt;&gt;"",INDIRECT("'"&amp;G7829&amp;"'!"&amp;H7829),"")</f>
        <v>0</v>
      </c>
      <c r="G7829" s="1533" t="s">
        <v>6772</v>
      </c>
      <c r="H7829" s="2" t="s">
        <v>6726</v>
      </c>
      <c r="S7829" s="8"/>
    </row>
    <row r="7830" spans="1:19" x14ac:dyDescent="0.2">
      <c r="A7830">
        <v>7825</v>
      </c>
      <c r="B7830" s="8">
        <f>'EstExp 12-20'!K408</f>
        <v>0</v>
      </c>
      <c r="C7830" s="600">
        <f t="shared" si="223"/>
        <v>7825</v>
      </c>
      <c r="D7830" s="3" t="s">
        <v>786</v>
      </c>
      <c r="E7830" s="2" t="b">
        <f t="shared" ca="1" si="222"/>
        <v>1</v>
      </c>
      <c r="F7830" s="2" cm="1">
        <f t="array" aca="1" ref="F7830" ca="1">IF(G7830&lt;&gt;"",INDIRECT("'"&amp;G7830&amp;"'!"&amp;H7830),"")</f>
        <v>0</v>
      </c>
      <c r="G7830" s="1533" t="s">
        <v>6772</v>
      </c>
      <c r="H7830" s="2" t="s">
        <v>6727</v>
      </c>
      <c r="S7830" s="8"/>
    </row>
    <row r="7831" spans="1:19" x14ac:dyDescent="0.2">
      <c r="A7831">
        <v>7826</v>
      </c>
      <c r="B7831" s="8">
        <f>'EstExp 12-20'!K409</f>
        <v>0</v>
      </c>
      <c r="C7831" s="600">
        <f t="shared" si="223"/>
        <v>7826</v>
      </c>
      <c r="D7831" s="3" t="s">
        <v>786</v>
      </c>
      <c r="E7831" s="2" t="b">
        <f t="shared" ca="1" si="222"/>
        <v>1</v>
      </c>
      <c r="F7831" s="2" cm="1">
        <f t="array" aca="1" ref="F7831" ca="1">IF(G7831&lt;&gt;"",INDIRECT("'"&amp;G7831&amp;"'!"&amp;H7831),"")</f>
        <v>0</v>
      </c>
      <c r="G7831" s="1533" t="s">
        <v>6772</v>
      </c>
      <c r="H7831" s="2" t="s">
        <v>6728</v>
      </c>
      <c r="S7831" s="8"/>
    </row>
    <row r="7832" spans="1:19" x14ac:dyDescent="0.2">
      <c r="A7832">
        <v>7827</v>
      </c>
      <c r="B7832" s="8">
        <f>'EstExp 12-20'!K410</f>
        <v>0</v>
      </c>
      <c r="C7832" s="600">
        <f t="shared" si="223"/>
        <v>7827</v>
      </c>
      <c r="D7832" s="3" t="s">
        <v>786</v>
      </c>
      <c r="E7832" s="2" t="b">
        <f t="shared" ca="1" si="222"/>
        <v>1</v>
      </c>
      <c r="F7832" s="2" cm="1">
        <f t="array" aca="1" ref="F7832" ca="1">IF(G7832&lt;&gt;"",INDIRECT("'"&amp;G7832&amp;"'!"&amp;H7832),"")</f>
        <v>0</v>
      </c>
      <c r="G7832" s="1533" t="s">
        <v>6772</v>
      </c>
      <c r="H7832" s="2" t="s">
        <v>6729</v>
      </c>
      <c r="S7832" s="8"/>
    </row>
    <row r="7833" spans="1:19" x14ac:dyDescent="0.2">
      <c r="A7833">
        <v>7828</v>
      </c>
      <c r="B7833" s="8">
        <f>'EstExp 12-20'!K411</f>
        <v>0</v>
      </c>
      <c r="C7833" s="600">
        <f t="shared" si="223"/>
        <v>7828</v>
      </c>
      <c r="D7833" s="3" t="s">
        <v>786</v>
      </c>
      <c r="E7833" s="2" t="b">
        <f t="shared" ca="1" si="222"/>
        <v>1</v>
      </c>
      <c r="F7833" s="2" cm="1">
        <f t="array" aca="1" ref="F7833" ca="1">IF(G7833&lt;&gt;"",INDIRECT("'"&amp;G7833&amp;"'!"&amp;H7833),"")</f>
        <v>0</v>
      </c>
      <c r="G7833" s="1533" t="s">
        <v>6772</v>
      </c>
      <c r="H7833" s="2" t="s">
        <v>6730</v>
      </c>
      <c r="S7833" s="8"/>
    </row>
    <row r="7834" spans="1:19" x14ac:dyDescent="0.2">
      <c r="A7834">
        <v>7829</v>
      </c>
      <c r="B7834" s="8">
        <f>'EstExp 12-20'!K412</f>
        <v>0</v>
      </c>
      <c r="C7834" s="600">
        <f t="shared" si="223"/>
        <v>7829</v>
      </c>
      <c r="D7834" s="3" t="s">
        <v>786</v>
      </c>
      <c r="E7834" s="2" t="b">
        <f t="shared" ca="1" si="222"/>
        <v>1</v>
      </c>
      <c r="F7834" s="2" cm="1">
        <f t="array" aca="1" ref="F7834" ca="1">IF(G7834&lt;&gt;"",INDIRECT("'"&amp;G7834&amp;"'!"&amp;H7834),"")</f>
        <v>0</v>
      </c>
      <c r="G7834" s="1533" t="s">
        <v>6772</v>
      </c>
      <c r="H7834" s="2" t="s">
        <v>6731</v>
      </c>
      <c r="S7834" s="8"/>
    </row>
    <row r="7835" spans="1:19" x14ac:dyDescent="0.2">
      <c r="A7835">
        <v>7830</v>
      </c>
      <c r="B7835" s="8">
        <f>'EstExp 12-20'!K413</f>
        <v>0</v>
      </c>
      <c r="C7835" s="600">
        <f t="shared" si="223"/>
        <v>7830</v>
      </c>
      <c r="D7835" s="3" t="s">
        <v>786</v>
      </c>
      <c r="E7835" s="2" t="b">
        <f t="shared" ca="1" si="222"/>
        <v>1</v>
      </c>
      <c r="F7835" s="2" cm="1">
        <f t="array" aca="1" ref="F7835" ca="1">IF(G7835&lt;&gt;"",INDIRECT("'"&amp;G7835&amp;"'!"&amp;H7835),"")</f>
        <v>0</v>
      </c>
      <c r="G7835" s="1533" t="s">
        <v>6772</v>
      </c>
      <c r="H7835" s="2" t="s">
        <v>6732</v>
      </c>
      <c r="S7835" s="8"/>
    </row>
    <row r="7836" spans="1:19" x14ac:dyDescent="0.2">
      <c r="A7836">
        <v>7831</v>
      </c>
      <c r="B7836" s="8">
        <f>'EstExp 12-20'!K414</f>
        <v>0</v>
      </c>
      <c r="C7836" s="600">
        <f t="shared" si="223"/>
        <v>7831</v>
      </c>
      <c r="D7836" s="3" t="s">
        <v>786</v>
      </c>
      <c r="E7836" s="2" t="b">
        <f t="shared" ca="1" si="222"/>
        <v>1</v>
      </c>
      <c r="F7836" s="2" cm="1">
        <f t="array" aca="1" ref="F7836" ca="1">IF(G7836&lt;&gt;"",INDIRECT("'"&amp;G7836&amp;"'!"&amp;H7836),"")</f>
        <v>0</v>
      </c>
      <c r="G7836" s="1533" t="s">
        <v>6772</v>
      </c>
      <c r="H7836" s="2" t="s">
        <v>6733</v>
      </c>
      <c r="S7836" s="8"/>
    </row>
    <row r="7837" spans="1:19" x14ac:dyDescent="0.2">
      <c r="A7837">
        <v>7832</v>
      </c>
      <c r="B7837" s="8">
        <f>'EstExp 12-20'!G355</f>
        <v>0</v>
      </c>
      <c r="C7837" s="600">
        <f t="shared" si="223"/>
        <v>7832</v>
      </c>
      <c r="D7837" s="3" t="s">
        <v>786</v>
      </c>
      <c r="E7837" s="2" t="b">
        <f t="shared" ca="1" si="222"/>
        <v>1</v>
      </c>
      <c r="F7837" s="2" cm="1">
        <f t="array" aca="1" ref="F7837" ca="1">IF(G7837&lt;&gt;"",INDIRECT("'"&amp;G7837&amp;"'!"&amp;H7837),"")</f>
        <v>0</v>
      </c>
      <c r="G7837" s="1533" t="s">
        <v>6772</v>
      </c>
      <c r="H7837" s="2" t="s">
        <v>6734</v>
      </c>
      <c r="S7837" s="8"/>
    </row>
    <row r="7838" spans="1:19" x14ac:dyDescent="0.2">
      <c r="A7838">
        <v>7833</v>
      </c>
      <c r="B7838" s="8">
        <f>'EstExp 12-20'!E391</f>
        <v>0</v>
      </c>
      <c r="C7838" s="600">
        <f t="shared" si="223"/>
        <v>7833</v>
      </c>
      <c r="D7838" s="3" t="s">
        <v>787</v>
      </c>
      <c r="E7838" s="2" t="b">
        <f t="shared" ca="1" si="222"/>
        <v>1</v>
      </c>
      <c r="F7838" s="2" cm="1">
        <f t="array" aca="1" ref="F7838" ca="1">IF(G7838&lt;&gt;"",INDIRECT("'"&amp;G7838&amp;"'!"&amp;H7838),"")</f>
        <v>0</v>
      </c>
      <c r="G7838" s="1533" t="s">
        <v>6772</v>
      </c>
      <c r="H7838" s="2" t="s">
        <v>6735</v>
      </c>
      <c r="S7838" s="8"/>
    </row>
    <row r="7839" spans="1:19" x14ac:dyDescent="0.2">
      <c r="A7839">
        <v>7834</v>
      </c>
      <c r="B7839" s="8">
        <f>'EstExp 12-20'!E392</f>
        <v>0</v>
      </c>
      <c r="C7839" s="600">
        <f t="shared" si="223"/>
        <v>7834</v>
      </c>
      <c r="D7839" s="3" t="s">
        <v>787</v>
      </c>
      <c r="E7839" s="2" t="b">
        <f t="shared" ca="1" si="222"/>
        <v>1</v>
      </c>
      <c r="F7839" s="2" cm="1">
        <f t="array" aca="1" ref="F7839" ca="1">IF(G7839&lt;&gt;"",INDIRECT("'"&amp;G7839&amp;"'!"&amp;H7839),"")</f>
        <v>0</v>
      </c>
      <c r="G7839" s="1533" t="s">
        <v>6772</v>
      </c>
      <c r="H7839" s="2" t="s">
        <v>6736</v>
      </c>
      <c r="S7839" s="8"/>
    </row>
    <row r="7840" spans="1:19" x14ac:dyDescent="0.2">
      <c r="A7840">
        <v>7835</v>
      </c>
      <c r="B7840" s="8">
        <f>'EstExp 12-20'!J365</f>
        <v>0</v>
      </c>
      <c r="C7840" s="600">
        <f t="shared" si="223"/>
        <v>7835</v>
      </c>
      <c r="D7840" s="3" t="s">
        <v>787</v>
      </c>
      <c r="E7840" s="2" t="b">
        <f t="shared" ca="1" si="222"/>
        <v>1</v>
      </c>
      <c r="F7840" s="2" cm="1">
        <f t="array" aca="1" ref="F7840" ca="1">IF(G7840&lt;&gt;"",INDIRECT("'"&amp;G7840&amp;"'!"&amp;H7840),"")</f>
        <v>0</v>
      </c>
      <c r="G7840" s="1533" t="s">
        <v>6772</v>
      </c>
      <c r="H7840" s="2" t="s">
        <v>6737</v>
      </c>
      <c r="S7840" s="8"/>
    </row>
    <row r="7841" spans="1:19" x14ac:dyDescent="0.2">
      <c r="A7841">
        <v>7836</v>
      </c>
      <c r="B7841" s="8">
        <f>'EstExp 12-20'!J428</f>
        <v>0</v>
      </c>
      <c r="C7841" s="600">
        <f t="shared" si="223"/>
        <v>7836</v>
      </c>
      <c r="D7841" s="3" t="s">
        <v>787</v>
      </c>
      <c r="E7841" s="2" t="b">
        <f t="shared" ca="1" si="222"/>
        <v>1</v>
      </c>
      <c r="F7841" s="2" cm="1">
        <f t="array" aca="1" ref="F7841" ca="1">IF(G7841&lt;&gt;"",INDIRECT("'"&amp;G7841&amp;"'!"&amp;H7841),"")</f>
        <v>0</v>
      </c>
      <c r="G7841" s="1533" t="s">
        <v>6772</v>
      </c>
      <c r="H7841" s="2" t="s">
        <v>6738</v>
      </c>
      <c r="S7841" s="8"/>
    </row>
    <row r="7842" spans="1:19" x14ac:dyDescent="0.2">
      <c r="A7842">
        <v>7837</v>
      </c>
      <c r="B7842" s="8">
        <f>'EstExp 12-20'!J35</f>
        <v>5365000</v>
      </c>
      <c r="C7842" s="600">
        <f t="shared" si="223"/>
        <v>-5357163</v>
      </c>
      <c r="D7842" s="3" t="s">
        <v>786</v>
      </c>
      <c r="E7842" s="2" t="b">
        <f t="shared" ca="1" si="222"/>
        <v>1</v>
      </c>
      <c r="F7842" s="2" cm="1">
        <f t="array" aca="1" ref="F7842" ca="1">IF(G7842&lt;&gt;"",INDIRECT("'"&amp;G7842&amp;"'!"&amp;H7842),"")</f>
        <v>5365000</v>
      </c>
      <c r="G7842" s="1533" t="s">
        <v>6772</v>
      </c>
      <c r="H7842" s="2" t="s">
        <v>5549</v>
      </c>
      <c r="S7842" s="8"/>
    </row>
    <row r="7843" spans="1:19" x14ac:dyDescent="0.2">
      <c r="A7843">
        <v>7838</v>
      </c>
      <c r="B7843" s="8">
        <f>'EstRev 6-11'!C273</f>
        <v>89361000</v>
      </c>
      <c r="C7843" s="600">
        <f t="shared" si="223"/>
        <v>-89353162</v>
      </c>
      <c r="D7843" s="3" t="s">
        <v>797</v>
      </c>
      <c r="E7843" s="2" t="b">
        <f t="shared" ca="1" si="222"/>
        <v>1</v>
      </c>
      <c r="F7843" s="2" cm="1">
        <f t="array" aca="1" ref="F7843" ca="1">IF(G7843&lt;&gt;"",INDIRECT("'"&amp;G7843&amp;"'!"&amp;H7843),"")</f>
        <v>89361000</v>
      </c>
      <c r="G7843" s="1533" t="s">
        <v>6773</v>
      </c>
      <c r="H7843" s="2" t="s">
        <v>6739</v>
      </c>
      <c r="S7843" s="8"/>
    </row>
    <row r="7844" spans="1:19" x14ac:dyDescent="0.2">
      <c r="A7844">
        <v>7839</v>
      </c>
      <c r="B7844" s="8">
        <f>'BudgetSum 2-4'!J105</f>
        <v>0</v>
      </c>
      <c r="C7844" s="600">
        <f t="shared" si="223"/>
        <v>7839</v>
      </c>
      <c r="D7844" s="3" t="s">
        <v>798</v>
      </c>
      <c r="E7844" s="2" t="b">
        <f t="shared" ca="1" si="222"/>
        <v>1</v>
      </c>
      <c r="F7844" s="2" cm="1">
        <f t="array" aca="1" ref="F7844" ca="1">IF(G7844&lt;&gt;"",INDIRECT("'"&amp;G7844&amp;"'!"&amp;H7844),"")</f>
        <v>0</v>
      </c>
      <c r="G7844" s="1533" t="s">
        <v>6770</v>
      </c>
      <c r="H7844" s="2" t="s">
        <v>6740</v>
      </c>
      <c r="S7844" s="8"/>
    </row>
    <row r="7845" spans="1:19" x14ac:dyDescent="0.2">
      <c r="A7845">
        <v>7840</v>
      </c>
      <c r="B7845" s="8">
        <f>'BudgetSum 2-4'!J106</f>
        <v>0</v>
      </c>
      <c r="C7845" s="600">
        <f t="shared" si="223"/>
        <v>7840</v>
      </c>
      <c r="D7845" s="3" t="s">
        <v>798</v>
      </c>
      <c r="E7845" s="2" t="b">
        <f t="shared" ca="1" si="222"/>
        <v>1</v>
      </c>
      <c r="F7845" s="2" cm="1">
        <f t="array" aca="1" ref="F7845" ca="1">IF(G7845&lt;&gt;"",INDIRECT("'"&amp;G7845&amp;"'!"&amp;H7845),"")</f>
        <v>0</v>
      </c>
      <c r="G7845" s="1533" t="s">
        <v>6770</v>
      </c>
      <c r="H7845" s="2" t="s">
        <v>6741</v>
      </c>
      <c r="S7845" s="8"/>
    </row>
    <row r="7846" spans="1:19" x14ac:dyDescent="0.2">
      <c r="A7846">
        <v>7841</v>
      </c>
      <c r="B7846" s="8">
        <f>'EstRev 6-11'!C105</f>
        <v>0</v>
      </c>
      <c r="C7846" s="600">
        <f t="shared" si="223"/>
        <v>7841</v>
      </c>
      <c r="D7846" s="3" t="s">
        <v>1941</v>
      </c>
      <c r="E7846" s="2" t="b">
        <f t="shared" ca="1" si="222"/>
        <v>1</v>
      </c>
      <c r="F7846" s="2" cm="1">
        <f t="array" aca="1" ref="F7846" ca="1">IF(G7846&lt;&gt;"",INDIRECT("'"&amp;G7846&amp;"'!"&amp;H7846),"")</f>
        <v>0</v>
      </c>
      <c r="G7846" s="1533" t="s">
        <v>6773</v>
      </c>
      <c r="H7846" s="2" t="s">
        <v>6129</v>
      </c>
      <c r="S7846" s="8"/>
    </row>
    <row r="7847" spans="1:19" x14ac:dyDescent="0.2">
      <c r="A7847">
        <v>7842</v>
      </c>
      <c r="B7847" s="8">
        <f>'EstExp 12-20'!C373</f>
        <v>0</v>
      </c>
      <c r="C7847" s="600">
        <f t="shared" si="223"/>
        <v>7842</v>
      </c>
      <c r="D7847" s="3" t="s">
        <v>1968</v>
      </c>
      <c r="E7847" s="2" t="b">
        <f t="shared" ca="1" si="222"/>
        <v>1</v>
      </c>
      <c r="F7847" s="2" cm="1">
        <f t="array" aca="1" ref="F7847" ca="1">IF(G7847&lt;&gt;"",INDIRECT("'"&amp;G7847&amp;"'!"&amp;H7847),"")</f>
        <v>0</v>
      </c>
      <c r="G7847" s="1533" t="s">
        <v>6772</v>
      </c>
      <c r="H7847" s="2" t="s">
        <v>6742</v>
      </c>
      <c r="S7847" s="8"/>
    </row>
    <row r="7848" spans="1:19" x14ac:dyDescent="0.2">
      <c r="A7848">
        <v>7843</v>
      </c>
      <c r="B7848" s="8">
        <f>'EstExp 12-20'!D373</f>
        <v>0</v>
      </c>
      <c r="C7848" s="600">
        <f t="shared" si="223"/>
        <v>7843</v>
      </c>
      <c r="D7848" s="3" t="s">
        <v>1968</v>
      </c>
      <c r="E7848" s="2" t="b">
        <f t="shared" ca="1" si="222"/>
        <v>1</v>
      </c>
      <c r="F7848" s="2" cm="1">
        <f t="array" aca="1" ref="F7848" ca="1">IF(G7848&lt;&gt;"",INDIRECT("'"&amp;G7848&amp;"'!"&amp;H7848),"")</f>
        <v>0</v>
      </c>
      <c r="G7848" s="1533" t="s">
        <v>6772</v>
      </c>
      <c r="H7848" s="2" t="s">
        <v>6743</v>
      </c>
      <c r="S7848" s="8"/>
    </row>
    <row r="7849" spans="1:19" x14ac:dyDescent="0.2">
      <c r="A7849">
        <v>7844</v>
      </c>
      <c r="B7849" s="8">
        <f>'EstExp 12-20'!E373</f>
        <v>0</v>
      </c>
      <c r="C7849" s="600">
        <f t="shared" si="223"/>
        <v>7844</v>
      </c>
      <c r="D7849" s="3" t="s">
        <v>1968</v>
      </c>
      <c r="E7849" s="2" t="b">
        <f t="shared" ca="1" si="222"/>
        <v>1</v>
      </c>
      <c r="F7849" s="2" cm="1">
        <f t="array" aca="1" ref="F7849" ca="1">IF(G7849&lt;&gt;"",INDIRECT("'"&amp;G7849&amp;"'!"&amp;H7849),"")</f>
        <v>0</v>
      </c>
      <c r="G7849" s="1533" t="s">
        <v>6772</v>
      </c>
      <c r="H7849" s="2" t="s">
        <v>6744</v>
      </c>
      <c r="S7849" s="8"/>
    </row>
    <row r="7850" spans="1:19" x14ac:dyDescent="0.2">
      <c r="A7850">
        <v>7845</v>
      </c>
      <c r="B7850" s="8">
        <f>'EstExp 12-20'!F373</f>
        <v>0</v>
      </c>
      <c r="C7850" s="600">
        <f t="shared" si="223"/>
        <v>7845</v>
      </c>
      <c r="D7850" s="3" t="s">
        <v>1968</v>
      </c>
      <c r="E7850" s="2" t="b">
        <f t="shared" ca="1" si="222"/>
        <v>1</v>
      </c>
      <c r="F7850" s="2" cm="1">
        <f t="array" aca="1" ref="F7850" ca="1">IF(G7850&lt;&gt;"",INDIRECT("'"&amp;G7850&amp;"'!"&amp;H7850),"")</f>
        <v>0</v>
      </c>
      <c r="G7850" s="1533" t="s">
        <v>6772</v>
      </c>
      <c r="H7850" s="2" t="s">
        <v>6745</v>
      </c>
      <c r="S7850" s="8"/>
    </row>
    <row r="7851" spans="1:19" x14ac:dyDescent="0.2">
      <c r="A7851">
        <v>7846</v>
      </c>
      <c r="B7851" s="8">
        <f>'EstExp 12-20'!G373</f>
        <v>0</v>
      </c>
      <c r="C7851" s="600">
        <f t="shared" si="223"/>
        <v>7846</v>
      </c>
      <c r="D7851" s="3" t="s">
        <v>1968</v>
      </c>
      <c r="E7851" s="2" t="b">
        <f t="shared" ca="1" si="222"/>
        <v>1</v>
      </c>
      <c r="F7851" s="2" cm="1">
        <f t="array" aca="1" ref="F7851" ca="1">IF(G7851&lt;&gt;"",INDIRECT("'"&amp;G7851&amp;"'!"&amp;H7851),"")</f>
        <v>0</v>
      </c>
      <c r="G7851" s="1533" t="s">
        <v>6772</v>
      </c>
      <c r="H7851" s="2" t="s">
        <v>6746</v>
      </c>
      <c r="S7851" s="8"/>
    </row>
    <row r="7852" spans="1:19" x14ac:dyDescent="0.2">
      <c r="A7852">
        <v>7847</v>
      </c>
      <c r="B7852" s="8">
        <f>'EstExp 12-20'!H373</f>
        <v>0</v>
      </c>
      <c r="C7852" s="600">
        <f t="shared" si="223"/>
        <v>7847</v>
      </c>
      <c r="D7852" s="3" t="s">
        <v>1968</v>
      </c>
      <c r="E7852" s="2" t="b">
        <f t="shared" ca="1" si="222"/>
        <v>1</v>
      </c>
      <c r="F7852" s="2" cm="1">
        <f t="array" aca="1" ref="F7852" ca="1">IF(G7852&lt;&gt;"",INDIRECT("'"&amp;G7852&amp;"'!"&amp;H7852),"")</f>
        <v>0</v>
      </c>
      <c r="G7852" s="1533" t="s">
        <v>6772</v>
      </c>
      <c r="H7852" s="2" t="s">
        <v>6747</v>
      </c>
      <c r="S7852" s="8"/>
    </row>
    <row r="7853" spans="1:19" x14ac:dyDescent="0.2">
      <c r="A7853">
        <v>7848</v>
      </c>
      <c r="B7853" s="8">
        <f>'EstExp 12-20'!I373</f>
        <v>0</v>
      </c>
      <c r="C7853" s="600">
        <f t="shared" si="223"/>
        <v>7848</v>
      </c>
      <c r="D7853" s="3" t="s">
        <v>1968</v>
      </c>
      <c r="E7853" s="2" t="b">
        <f t="shared" ca="1" si="222"/>
        <v>1</v>
      </c>
      <c r="F7853" s="2" cm="1">
        <f t="array" aca="1" ref="F7853" ca="1">IF(G7853&lt;&gt;"",INDIRECT("'"&amp;G7853&amp;"'!"&amp;H7853),"")</f>
        <v>0</v>
      </c>
      <c r="G7853" s="1533" t="s">
        <v>6772</v>
      </c>
      <c r="H7853" s="2" t="s">
        <v>6748</v>
      </c>
      <c r="S7853" s="8"/>
    </row>
    <row r="7854" spans="1:19" x14ac:dyDescent="0.2">
      <c r="A7854">
        <v>7849</v>
      </c>
      <c r="B7854" s="8">
        <f>'EstExp 12-20'!J373</f>
        <v>0</v>
      </c>
      <c r="C7854" s="600">
        <f t="shared" si="223"/>
        <v>7849</v>
      </c>
      <c r="D7854" s="3" t="s">
        <v>1968</v>
      </c>
      <c r="E7854" s="2" t="b">
        <f t="shared" ca="1" si="222"/>
        <v>1</v>
      </c>
      <c r="F7854" s="2" cm="1">
        <f t="array" aca="1" ref="F7854" ca="1">IF(G7854&lt;&gt;"",INDIRECT("'"&amp;G7854&amp;"'!"&amp;H7854),"")</f>
        <v>0</v>
      </c>
      <c r="G7854" s="1533" t="s">
        <v>6772</v>
      </c>
      <c r="H7854" s="2" t="s">
        <v>6749</v>
      </c>
      <c r="S7854" s="8"/>
    </row>
    <row r="7855" spans="1:19" x14ac:dyDescent="0.2">
      <c r="A7855">
        <v>7850</v>
      </c>
      <c r="B7855" s="8">
        <f>'EstExp 12-20'!K373</f>
        <v>0</v>
      </c>
      <c r="C7855" s="600">
        <f t="shared" si="223"/>
        <v>7850</v>
      </c>
      <c r="D7855" s="3" t="s">
        <v>1968</v>
      </c>
      <c r="E7855" s="2" t="b">
        <f t="shared" ca="1" si="222"/>
        <v>1</v>
      </c>
      <c r="F7855" s="2" cm="1">
        <f t="array" aca="1" ref="F7855" ca="1">IF(G7855&lt;&gt;"",INDIRECT("'"&amp;G7855&amp;"'!"&amp;H7855),"")</f>
        <v>0</v>
      </c>
      <c r="G7855" s="1533" t="s">
        <v>6772</v>
      </c>
      <c r="H7855" s="2" t="s">
        <v>6750</v>
      </c>
      <c r="S7855" s="8"/>
    </row>
    <row r="7856" spans="1:19" x14ac:dyDescent="0.2">
      <c r="A7856">
        <v>7851</v>
      </c>
      <c r="B7856" s="8">
        <f>'EstExp 12-20'!H419</f>
        <v>0</v>
      </c>
      <c r="C7856" s="600">
        <f t="shared" si="223"/>
        <v>7851</v>
      </c>
      <c r="D7856" s="3" t="s">
        <v>1968</v>
      </c>
      <c r="E7856" s="2" t="b">
        <f t="shared" ca="1" si="222"/>
        <v>1</v>
      </c>
      <c r="F7856" s="2" cm="1">
        <f t="array" aca="1" ref="F7856" ca="1">IF(G7856&lt;&gt;"",INDIRECT("'"&amp;G7856&amp;"'!"&amp;H7856),"")</f>
        <v>0</v>
      </c>
      <c r="G7856" s="1533" t="s">
        <v>6772</v>
      </c>
      <c r="H7856" s="2" t="s">
        <v>6751</v>
      </c>
      <c r="S7856" s="8"/>
    </row>
    <row r="7857" spans="1:19" x14ac:dyDescent="0.2">
      <c r="A7857">
        <v>7852</v>
      </c>
      <c r="B7857" s="8">
        <f>'EstExp 12-20'!K419</f>
        <v>0</v>
      </c>
      <c r="C7857" s="600">
        <f t="shared" si="223"/>
        <v>7852</v>
      </c>
      <c r="D7857" s="3" t="s">
        <v>1968</v>
      </c>
      <c r="E7857" s="2" t="b">
        <f t="shared" ca="1" si="222"/>
        <v>1</v>
      </c>
      <c r="F7857" s="2" cm="1">
        <f t="array" aca="1" ref="F7857" ca="1">IF(G7857&lt;&gt;"",INDIRECT("'"&amp;G7857&amp;"'!"&amp;H7857),"")</f>
        <v>0</v>
      </c>
      <c r="G7857" s="1533" t="s">
        <v>6772</v>
      </c>
      <c r="H7857" s="2" t="s">
        <v>6752</v>
      </c>
      <c r="S7857" s="8"/>
    </row>
    <row r="7858" spans="1:19" x14ac:dyDescent="0.2">
      <c r="A7858">
        <v>7853</v>
      </c>
      <c r="B7858" s="8">
        <f>'EstExp 12-20'!H421</f>
        <v>0</v>
      </c>
      <c r="C7858" s="600">
        <f t="shared" si="223"/>
        <v>7853</v>
      </c>
      <c r="D7858" s="3" t="s">
        <v>1968</v>
      </c>
      <c r="E7858" s="2" t="b">
        <f t="shared" ca="1" si="222"/>
        <v>1</v>
      </c>
      <c r="F7858" s="2" cm="1">
        <f t="array" aca="1" ref="F7858" ca="1">IF(G7858&lt;&gt;"",INDIRECT("'"&amp;G7858&amp;"'!"&amp;H7858),"")</f>
        <v>0</v>
      </c>
      <c r="G7858" s="1533" t="s">
        <v>6772</v>
      </c>
      <c r="H7858" s="2" t="s">
        <v>6753</v>
      </c>
      <c r="S7858" s="8"/>
    </row>
    <row r="7859" spans="1:19" x14ac:dyDescent="0.2">
      <c r="A7859">
        <v>7854</v>
      </c>
      <c r="B7859" s="8">
        <f>'EstExp 12-20'!K421</f>
        <v>0</v>
      </c>
      <c r="C7859" s="600">
        <f t="shared" si="223"/>
        <v>7854</v>
      </c>
      <c r="D7859" s="3" t="s">
        <v>1968</v>
      </c>
      <c r="E7859" s="2" t="b">
        <f t="shared" ca="1" si="222"/>
        <v>1</v>
      </c>
      <c r="F7859" s="2" cm="1">
        <f t="array" aca="1" ref="F7859" ca="1">IF(G7859&lt;&gt;"",INDIRECT("'"&amp;G7859&amp;"'!"&amp;H7859),"")</f>
        <v>0</v>
      </c>
      <c r="G7859" s="1533" t="s">
        <v>6772</v>
      </c>
      <c r="H7859" s="2" t="s">
        <v>6754</v>
      </c>
      <c r="S7859" s="8"/>
    </row>
    <row r="7860" spans="1:19" x14ac:dyDescent="0.2">
      <c r="A7860">
        <v>7855</v>
      </c>
      <c r="B7860" s="8">
        <f>'EstExp 12-20'!H423</f>
        <v>0</v>
      </c>
      <c r="C7860" s="600">
        <f t="shared" si="223"/>
        <v>7855</v>
      </c>
      <c r="D7860" s="3" t="s">
        <v>1968</v>
      </c>
      <c r="E7860" s="2" t="b">
        <f t="shared" ca="1" si="222"/>
        <v>1</v>
      </c>
      <c r="F7860" s="2" cm="1">
        <f t="array" aca="1" ref="F7860" ca="1">IF(G7860&lt;&gt;"",INDIRECT("'"&amp;G7860&amp;"'!"&amp;H7860),"")</f>
        <v>0</v>
      </c>
      <c r="G7860" s="1533" t="s">
        <v>6772</v>
      </c>
      <c r="H7860" s="2" t="s">
        <v>6755</v>
      </c>
      <c r="S7860" s="8"/>
    </row>
    <row r="7861" spans="1:19" x14ac:dyDescent="0.2">
      <c r="A7861">
        <v>7856</v>
      </c>
      <c r="B7861" s="8">
        <f>'EstExp 12-20'!K423</f>
        <v>0</v>
      </c>
      <c r="C7861" s="600">
        <f t="shared" si="223"/>
        <v>7856</v>
      </c>
      <c r="D7861" s="3" t="s">
        <v>1968</v>
      </c>
      <c r="E7861" s="2" t="b">
        <f t="shared" ca="1" si="222"/>
        <v>1</v>
      </c>
      <c r="F7861" s="2" cm="1">
        <f t="array" aca="1" ref="F7861" ca="1">IF(G7861&lt;&gt;"",INDIRECT("'"&amp;G7861&amp;"'!"&amp;H7861),"")</f>
        <v>0</v>
      </c>
      <c r="G7861" s="1533" t="s">
        <v>6772</v>
      </c>
      <c r="H7861" s="2" t="s">
        <v>6756</v>
      </c>
      <c r="S7861" s="8"/>
    </row>
    <row r="7862" spans="1:19" x14ac:dyDescent="0.2">
      <c r="A7862">
        <v>7857</v>
      </c>
      <c r="B7862" s="8">
        <f>'EstExp 12-20'!H424</f>
        <v>0</v>
      </c>
      <c r="C7862" s="600">
        <f t="shared" si="223"/>
        <v>7857</v>
      </c>
      <c r="D7862" s="3" t="s">
        <v>1968</v>
      </c>
      <c r="E7862" s="2" t="b">
        <f t="shared" ca="1" si="222"/>
        <v>1</v>
      </c>
      <c r="F7862" s="2" cm="1">
        <f t="array" aca="1" ref="F7862" ca="1">IF(G7862&lt;&gt;"",INDIRECT("'"&amp;G7862&amp;"'!"&amp;H7862),"")</f>
        <v>0</v>
      </c>
      <c r="G7862" s="1533" t="s">
        <v>6772</v>
      </c>
      <c r="H7862" s="2" t="s">
        <v>6757</v>
      </c>
      <c r="S7862" s="8"/>
    </row>
    <row r="7863" spans="1:19" x14ac:dyDescent="0.2">
      <c r="A7863">
        <v>7858</v>
      </c>
      <c r="B7863" s="8">
        <f>'EstExp 12-20'!K424</f>
        <v>0</v>
      </c>
      <c r="C7863" s="600">
        <f t="shared" si="223"/>
        <v>7858</v>
      </c>
      <c r="D7863" s="3" t="s">
        <v>1968</v>
      </c>
      <c r="E7863" s="2" t="b">
        <f t="shared" ca="1" si="222"/>
        <v>1</v>
      </c>
      <c r="F7863" s="2" cm="1">
        <f t="array" aca="1" ref="F7863" ca="1">IF(G7863&lt;&gt;"",INDIRECT("'"&amp;G7863&amp;"'!"&amp;H7863),"")</f>
        <v>0</v>
      </c>
      <c r="G7863" s="1533" t="s">
        <v>6772</v>
      </c>
      <c r="H7863" s="2" t="s">
        <v>6758</v>
      </c>
      <c r="S7863" s="8"/>
    </row>
    <row r="7864" spans="1:19" x14ac:dyDescent="0.2">
      <c r="A7864">
        <v>7859</v>
      </c>
      <c r="B7864" s="8">
        <f>'EstExp 12-20'!E425</f>
        <v>0</v>
      </c>
      <c r="C7864" s="600">
        <f t="shared" si="223"/>
        <v>7859</v>
      </c>
      <c r="D7864" s="3" t="s">
        <v>1968</v>
      </c>
      <c r="E7864" s="2" t="b">
        <f t="shared" ca="1" si="222"/>
        <v>1</v>
      </c>
      <c r="F7864" s="2" cm="1">
        <f t="array" aca="1" ref="F7864" ca="1">IF(G7864&lt;&gt;"",INDIRECT("'"&amp;G7864&amp;"'!"&amp;H7864),"")</f>
        <v>0</v>
      </c>
      <c r="G7864" s="1533" t="s">
        <v>6772</v>
      </c>
      <c r="H7864" s="2" t="s">
        <v>6759</v>
      </c>
      <c r="S7864" s="8"/>
    </row>
    <row r="7865" spans="1:19" x14ac:dyDescent="0.2">
      <c r="A7865">
        <v>7860</v>
      </c>
      <c r="B7865" s="8">
        <f>'EstExp 12-20'!H425</f>
        <v>0</v>
      </c>
      <c r="C7865" s="600">
        <f t="shared" si="223"/>
        <v>7860</v>
      </c>
      <c r="D7865" s="3" t="s">
        <v>1968</v>
      </c>
      <c r="E7865" s="2" t="b">
        <f t="shared" ca="1" si="222"/>
        <v>1</v>
      </c>
      <c r="F7865" s="2" cm="1">
        <f t="array" aca="1" ref="F7865" ca="1">IF(G7865&lt;&gt;"",INDIRECT("'"&amp;G7865&amp;"'!"&amp;H7865),"")</f>
        <v>0</v>
      </c>
      <c r="G7865" s="1533" t="s">
        <v>6772</v>
      </c>
      <c r="H7865" s="2" t="s">
        <v>6760</v>
      </c>
      <c r="S7865" s="8"/>
    </row>
    <row r="7866" spans="1:19" x14ac:dyDescent="0.2">
      <c r="A7866">
        <v>7861</v>
      </c>
      <c r="B7866" s="8">
        <f>'EstExp 12-20'!K425</f>
        <v>0</v>
      </c>
      <c r="C7866" s="600">
        <f t="shared" si="223"/>
        <v>7861</v>
      </c>
      <c r="D7866" s="3" t="s">
        <v>1968</v>
      </c>
      <c r="E7866" s="2" t="b">
        <f t="shared" ca="1" si="222"/>
        <v>1</v>
      </c>
      <c r="F7866" s="2" cm="1">
        <f t="array" aca="1" ref="F7866" ca="1">IF(G7866&lt;&gt;"",INDIRECT("'"&amp;G7866&amp;"'!"&amp;H7866),"")</f>
        <v>0</v>
      </c>
      <c r="G7866" s="1533" t="s">
        <v>6772</v>
      </c>
      <c r="H7866" s="2" t="s">
        <v>6761</v>
      </c>
      <c r="S7866" s="8"/>
    </row>
    <row r="7867" spans="1:19" x14ac:dyDescent="0.2">
      <c r="A7867">
        <v>7862</v>
      </c>
      <c r="B7867" s="8">
        <f>'EstExp 12-20'!E426</f>
        <v>0</v>
      </c>
      <c r="C7867" s="600">
        <f t="shared" si="223"/>
        <v>7862</v>
      </c>
      <c r="D7867" s="3" t="s">
        <v>1968</v>
      </c>
      <c r="E7867" s="2" t="b">
        <f t="shared" ca="1" si="222"/>
        <v>1</v>
      </c>
      <c r="F7867" s="2" cm="1">
        <f t="array" aca="1" ref="F7867" ca="1">IF(G7867&lt;&gt;"",INDIRECT("'"&amp;G7867&amp;"'!"&amp;H7867),"")</f>
        <v>0</v>
      </c>
      <c r="G7867" s="1533" t="s">
        <v>6772</v>
      </c>
      <c r="H7867" s="2" t="s">
        <v>6762</v>
      </c>
      <c r="S7867" s="8"/>
    </row>
    <row r="7868" spans="1:19" x14ac:dyDescent="0.2">
      <c r="A7868">
        <v>7863</v>
      </c>
      <c r="B7868" s="8">
        <f>'EstRev 6-11'!C209</f>
        <v>0</v>
      </c>
      <c r="C7868" s="600">
        <f t="shared" si="223"/>
        <v>7863</v>
      </c>
      <c r="D7868" s="3" t="s">
        <v>4217</v>
      </c>
      <c r="E7868" s="2" t="b">
        <f t="shared" ca="1" si="222"/>
        <v>1</v>
      </c>
      <c r="F7868" s="2" cm="1">
        <f t="array" aca="1" ref="F7868" ca="1">IF(G7868&lt;&gt;"",INDIRECT("'"&amp;G7868&amp;"'!"&amp;H7868),"")</f>
        <v>0</v>
      </c>
      <c r="G7868" s="1533" t="s">
        <v>6773</v>
      </c>
      <c r="H7868" s="2" t="s">
        <v>6763</v>
      </c>
      <c r="S7868" s="8"/>
    </row>
    <row r="7869" spans="1:19" x14ac:dyDescent="0.2">
      <c r="A7869">
        <v>7864</v>
      </c>
      <c r="B7869" s="8">
        <f>'EstRev 6-11'!D209</f>
        <v>0</v>
      </c>
      <c r="C7869" s="600">
        <f t="shared" si="223"/>
        <v>7864</v>
      </c>
      <c r="D7869" s="3" t="s">
        <v>4217</v>
      </c>
      <c r="E7869" s="2" t="b">
        <f t="shared" ca="1" si="222"/>
        <v>1</v>
      </c>
      <c r="F7869" s="2" cm="1">
        <f t="array" aca="1" ref="F7869" ca="1">IF(G7869&lt;&gt;"",INDIRECT("'"&amp;G7869&amp;"'!"&amp;H7869),"")</f>
        <v>0</v>
      </c>
      <c r="G7869" s="1533" t="s">
        <v>6773</v>
      </c>
      <c r="H7869" s="2" t="s">
        <v>6764</v>
      </c>
      <c r="S7869" s="8"/>
    </row>
    <row r="7870" spans="1:19" x14ac:dyDescent="0.2">
      <c r="A7870">
        <v>7865</v>
      </c>
      <c r="B7870" s="8">
        <f>'EstRev 6-11'!F209</f>
        <v>0</v>
      </c>
      <c r="C7870" s="600">
        <f t="shared" si="223"/>
        <v>7865</v>
      </c>
      <c r="D7870" s="3" t="s">
        <v>4217</v>
      </c>
      <c r="E7870" s="2" t="b">
        <f t="shared" ca="1" si="222"/>
        <v>1</v>
      </c>
      <c r="F7870" s="2" cm="1">
        <f t="array" aca="1" ref="F7870" ca="1">IF(G7870&lt;&gt;"",INDIRECT("'"&amp;G7870&amp;"'!"&amp;H7870),"")</f>
        <v>0</v>
      </c>
      <c r="G7870" s="1533" t="s">
        <v>6773</v>
      </c>
      <c r="H7870" s="2" t="s">
        <v>6765</v>
      </c>
      <c r="S7870" s="8"/>
    </row>
    <row r="7871" spans="1:19" x14ac:dyDescent="0.2">
      <c r="A7871">
        <v>7866</v>
      </c>
      <c r="B7871" s="8">
        <f>'EstRev 6-11'!G209</f>
        <v>0</v>
      </c>
      <c r="C7871" s="600">
        <f t="shared" si="223"/>
        <v>7866</v>
      </c>
      <c r="D7871" s="3" t="s">
        <v>4217</v>
      </c>
      <c r="E7871" s="2" t="b">
        <f t="shared" ca="1" si="222"/>
        <v>1</v>
      </c>
      <c r="F7871" s="2" cm="1">
        <f t="array" aca="1" ref="F7871" ca="1">IF(G7871&lt;&gt;"",INDIRECT("'"&amp;G7871&amp;"'!"&amp;H7871),"")</f>
        <v>0</v>
      </c>
      <c r="G7871" s="1533" t="s">
        <v>6773</v>
      </c>
      <c r="H7871" s="2" t="s">
        <v>6766</v>
      </c>
      <c r="S7871" s="8"/>
    </row>
    <row r="7872" spans="1:19" x14ac:dyDescent="0.2">
      <c r="A7872">
        <v>7867</v>
      </c>
      <c r="B7872" s="8">
        <f>'EstRev 6-11'!C263</f>
        <v>0</v>
      </c>
      <c r="C7872" s="600">
        <f t="shared" si="223"/>
        <v>7867</v>
      </c>
      <c r="D7872" s="3" t="s">
        <v>4218</v>
      </c>
      <c r="E7872" s="2" t="b">
        <f t="shared" ca="1" si="222"/>
        <v>1</v>
      </c>
      <c r="F7872" s="2" cm="1">
        <f t="array" aca="1" ref="F7872" ca="1">IF(G7872&lt;&gt;"",INDIRECT("'"&amp;G7872&amp;"'!"&amp;H7872),"")</f>
        <v>0</v>
      </c>
      <c r="G7872" s="1533" t="s">
        <v>6773</v>
      </c>
      <c r="H7872" s="2" t="s">
        <v>6767</v>
      </c>
      <c r="S7872" s="8"/>
    </row>
    <row r="7873" spans="1:19" x14ac:dyDescent="0.2">
      <c r="A7873">
        <v>7868</v>
      </c>
      <c r="B7873" s="8">
        <f>'EstRev 6-11'!D263</f>
        <v>0</v>
      </c>
      <c r="C7873" s="600">
        <f t="shared" si="223"/>
        <v>7868</v>
      </c>
      <c r="D7873" s="3" t="s">
        <v>4218</v>
      </c>
      <c r="E7873" s="2" t="b">
        <f t="shared" ca="1" si="222"/>
        <v>1</v>
      </c>
      <c r="F7873" s="2" cm="1">
        <f t="array" aca="1" ref="F7873" ca="1">IF(G7873&lt;&gt;"",INDIRECT("'"&amp;G7873&amp;"'!"&amp;H7873),"")</f>
        <v>0</v>
      </c>
      <c r="G7873" s="1533" t="s">
        <v>6773</v>
      </c>
      <c r="H7873" s="2" t="s">
        <v>4767</v>
      </c>
      <c r="S7873" s="8"/>
    </row>
    <row r="7874" spans="1:19" x14ac:dyDescent="0.2">
      <c r="A7874">
        <v>7869</v>
      </c>
      <c r="B7874" s="8">
        <f>'EstRev 6-11'!F263</f>
        <v>0</v>
      </c>
      <c r="C7874" s="600">
        <f t="shared" si="223"/>
        <v>7869</v>
      </c>
      <c r="D7874" s="3" t="s">
        <v>4218</v>
      </c>
      <c r="E7874" s="2" t="b">
        <f t="shared" ref="E7874:E7937" ca="1" si="224">F7874=B7874</f>
        <v>1</v>
      </c>
      <c r="F7874" s="2" cm="1">
        <f t="array" aca="1" ref="F7874" ca="1">IF(G7874&lt;&gt;"",INDIRECT("'"&amp;G7874&amp;"'!"&amp;H7874),"")</f>
        <v>0</v>
      </c>
      <c r="G7874" s="1533" t="s">
        <v>6773</v>
      </c>
      <c r="H7874" s="2" t="s">
        <v>6768</v>
      </c>
      <c r="S7874" s="8"/>
    </row>
    <row r="7875" spans="1:19" x14ac:dyDescent="0.2">
      <c r="A7875">
        <v>7870</v>
      </c>
      <c r="B7875" s="8">
        <f>'EstRev 6-11'!G263</f>
        <v>0</v>
      </c>
      <c r="C7875" s="600">
        <f>A7875-B7875</f>
        <v>7870</v>
      </c>
      <c r="D7875" s="3" t="s">
        <v>4218</v>
      </c>
      <c r="E7875" s="2" t="b">
        <f t="shared" ca="1" si="224"/>
        <v>1</v>
      </c>
      <c r="F7875" s="2" cm="1">
        <f t="array" aca="1" ref="F7875" ca="1">IF(G7875&lt;&gt;"",INDIRECT("'"&amp;G7875&amp;"'!"&amp;H7875),"")</f>
        <v>0</v>
      </c>
      <c r="G7875" s="1533" t="s">
        <v>6773</v>
      </c>
      <c r="H7875" s="2" t="s">
        <v>6769</v>
      </c>
      <c r="S7875" s="8"/>
    </row>
    <row r="7876" spans="1:19" x14ac:dyDescent="0.2">
      <c r="A7876">
        <v>7871</v>
      </c>
      <c r="B7876" s="8">
        <f>'EstExp 12-20'!E142</f>
        <v>0</v>
      </c>
      <c r="C7876" s="600">
        <f>A7876-B7876</f>
        <v>7871</v>
      </c>
      <c r="D7876" s="3" t="s">
        <v>7062</v>
      </c>
      <c r="E7876" s="2" t="b">
        <f ca="1">F7876=B7876</f>
        <v>1</v>
      </c>
      <c r="F7876" s="2" cm="1">
        <f t="array" aca="1" ref="F7876" ca="1">IF(G7876&lt;&gt;"",INDIRECT("'"&amp;G7876&amp;"'!"&amp;H7876),"")</f>
        <v>0</v>
      </c>
      <c r="G7876" s="1533" t="s">
        <v>6772</v>
      </c>
      <c r="H7876" s="2" t="s">
        <v>7061</v>
      </c>
    </row>
    <row r="7877" spans="1:19" x14ac:dyDescent="0.2">
      <c r="A7877">
        <v>7872</v>
      </c>
      <c r="B7877" s="8"/>
      <c r="C7877" s="600"/>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xr:uid="{00000000-0009-0000-0000-000011000000}"/>
  <phoneticPr fontId="16"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N133"/>
  <sheetViews>
    <sheetView showGridLines="0" zoomScaleNormal="100" workbookViewId="0">
      <pane xSplit="2" ySplit="2" topLeftCell="C60" activePane="bottomRight" state="frozen"/>
      <selection pane="topRight" activeCell="C1" sqref="C1"/>
      <selection pane="bottomLeft" activeCell="A3" sqref="A3"/>
      <selection pane="bottomRight" activeCell="D83" sqref="D83"/>
    </sheetView>
  </sheetViews>
  <sheetFormatPr defaultColWidth="9.140625" defaultRowHeight="9" x14ac:dyDescent="0.15"/>
  <cols>
    <col min="1" max="1" width="49.7109375" style="647" customWidth="1"/>
    <col min="2" max="2" width="4.7109375" style="647" customWidth="1"/>
    <col min="3" max="9" width="13.7109375" style="647" customWidth="1"/>
    <col min="10" max="11" width="13.7109375" style="702" customWidth="1"/>
    <col min="12" max="12" width="13.7109375" style="647" customWidth="1"/>
    <col min="13" max="16384" width="9.140625" style="647"/>
  </cols>
  <sheetData>
    <row r="1" spans="1:11" ht="12.75" customHeight="1" x14ac:dyDescent="0.2">
      <c r="A1" s="746" t="s">
        <v>1959</v>
      </c>
      <c r="B1" s="747"/>
      <c r="C1" s="748" t="s">
        <v>232</v>
      </c>
      <c r="D1" s="749" t="s">
        <v>233</v>
      </c>
      <c r="E1" s="749" t="s">
        <v>428</v>
      </c>
      <c r="F1" s="749" t="s">
        <v>429</v>
      </c>
      <c r="G1" s="749" t="s">
        <v>430</v>
      </c>
      <c r="H1" s="749" t="s">
        <v>431</v>
      </c>
      <c r="I1" s="749" t="s">
        <v>432</v>
      </c>
      <c r="J1" s="749" t="s">
        <v>433</v>
      </c>
      <c r="K1" s="749" t="s">
        <v>434</v>
      </c>
    </row>
    <row r="2" spans="1:11" ht="36" customHeight="1" x14ac:dyDescent="0.15">
      <c r="A2" s="186" t="s">
        <v>743</v>
      </c>
      <c r="B2" s="750" t="s">
        <v>445</v>
      </c>
      <c r="C2" s="751" t="s">
        <v>266</v>
      </c>
      <c r="D2" s="752" t="s">
        <v>234</v>
      </c>
      <c r="E2" s="752" t="s">
        <v>372</v>
      </c>
      <c r="F2" s="752" t="s">
        <v>435</v>
      </c>
      <c r="G2" s="753" t="s">
        <v>351</v>
      </c>
      <c r="H2" s="753" t="s">
        <v>373</v>
      </c>
      <c r="I2" s="753" t="s">
        <v>437</v>
      </c>
      <c r="J2" s="753" t="s">
        <v>374</v>
      </c>
      <c r="K2" s="753" t="s">
        <v>438</v>
      </c>
    </row>
    <row r="3" spans="1:11" s="659" customFormat="1" ht="24" x14ac:dyDescent="0.2">
      <c r="A3" s="721" t="str">
        <f>"ESTIMATED BEGINNING FUND BALANCE (without Student Activity Funds)1 as of July 1, "&amp;'B25'!L2-1</f>
        <v>ESTIMATED BEGINNING FUND BALANCE (without Student Activity Funds)1 as of July 1, 2024</v>
      </c>
      <c r="B3" s="745"/>
      <c r="C3" s="187">
        <v>33026527</v>
      </c>
      <c r="D3" s="187">
        <v>3096275</v>
      </c>
      <c r="E3" s="187">
        <v>718960</v>
      </c>
      <c r="F3" s="187">
        <v>2586310</v>
      </c>
      <c r="G3" s="187">
        <v>1711453</v>
      </c>
      <c r="H3" s="187">
        <v>2034364</v>
      </c>
      <c r="I3" s="187">
        <v>3897060</v>
      </c>
      <c r="J3" s="187">
        <v>0</v>
      </c>
      <c r="K3" s="187">
        <v>0</v>
      </c>
    </row>
    <row r="4" spans="1:11" s="641" customFormat="1" ht="18" customHeight="1" x14ac:dyDescent="0.2">
      <c r="A4" s="639" t="s">
        <v>764</v>
      </c>
      <c r="B4" s="640"/>
      <c r="C4" s="188"/>
      <c r="D4" s="188"/>
      <c r="E4" s="188"/>
      <c r="F4" s="188"/>
      <c r="G4" s="188"/>
      <c r="H4" s="188"/>
      <c r="I4" s="188"/>
      <c r="J4" s="188"/>
      <c r="K4" s="262"/>
    </row>
    <row r="5" spans="1:11" s="659" customFormat="1" ht="12.75" customHeight="1" x14ac:dyDescent="0.2">
      <c r="A5" s="660" t="s">
        <v>303</v>
      </c>
      <c r="B5" s="661">
        <v>1000</v>
      </c>
      <c r="C5" s="189">
        <f>'EstRev 6-11'!C111</f>
        <v>80999000</v>
      </c>
      <c r="D5" s="189">
        <f>'EstRev 6-11'!D111</f>
        <v>9200000</v>
      </c>
      <c r="E5" s="189">
        <f>'EstRev 6-11'!E111</f>
        <v>3151000</v>
      </c>
      <c r="F5" s="189">
        <f>'EstRev 6-11'!F111</f>
        <v>1000000</v>
      </c>
      <c r="G5" s="189">
        <f>'EstRev 6-11'!G111</f>
        <v>3770000</v>
      </c>
      <c r="H5" s="189">
        <f>'EstRev 6-11'!H111</f>
        <v>6000000</v>
      </c>
      <c r="I5" s="189">
        <f>'EstRev 6-11'!I111</f>
        <v>0</v>
      </c>
      <c r="J5" s="189">
        <f>'EstRev 6-11'!J111</f>
        <v>385000</v>
      </c>
      <c r="K5" s="189">
        <f>'EstRev 6-11'!K111</f>
        <v>0</v>
      </c>
    </row>
    <row r="6" spans="1:11" s="659" customFormat="1" ht="24" x14ac:dyDescent="0.2">
      <c r="A6" s="662" t="s">
        <v>736</v>
      </c>
      <c r="B6" s="663">
        <v>2000</v>
      </c>
      <c r="C6" s="602">
        <f>'EstRev 6-11'!C117</f>
        <v>0</v>
      </c>
      <c r="D6" s="189">
        <f>'EstRev 6-11'!D117</f>
        <v>0</v>
      </c>
      <c r="E6" s="190"/>
      <c r="F6" s="189">
        <f>'EstRev 6-11'!F117</f>
        <v>0</v>
      </c>
      <c r="G6" s="189">
        <f>'EstRev 6-11'!G117</f>
        <v>0</v>
      </c>
      <c r="H6" s="190"/>
      <c r="I6" s="190"/>
      <c r="J6" s="190"/>
      <c r="K6" s="190"/>
    </row>
    <row r="7" spans="1:11" s="659" customFormat="1" ht="12.75" customHeight="1" x14ac:dyDescent="0.2">
      <c r="A7" s="664" t="s">
        <v>447</v>
      </c>
      <c r="B7" s="663">
        <v>3000</v>
      </c>
      <c r="C7" s="189">
        <f>'EstRev 6-11'!C172</f>
        <v>3881000</v>
      </c>
      <c r="D7" s="189">
        <f>'EstRev 6-11'!D172</f>
        <v>0</v>
      </c>
      <c r="E7" s="189">
        <f>'EstRev 6-11'!E172</f>
        <v>0</v>
      </c>
      <c r="F7" s="189">
        <f>'EstRev 6-11'!F172</f>
        <v>525000</v>
      </c>
      <c r="G7" s="189">
        <f>'EstRev 6-11'!G172</f>
        <v>0</v>
      </c>
      <c r="H7" s="189">
        <f>'EstRev 6-11'!H172</f>
        <v>0</v>
      </c>
      <c r="I7" s="189">
        <f>'EstRev 6-11'!I172</f>
        <v>0</v>
      </c>
      <c r="J7" s="189">
        <f>'EstRev 6-11'!J172</f>
        <v>0</v>
      </c>
      <c r="K7" s="189">
        <f>'EstRev 6-11'!K172</f>
        <v>0</v>
      </c>
    </row>
    <row r="8" spans="1:11" s="644" customFormat="1" ht="12.75" customHeight="1" x14ac:dyDescent="0.2">
      <c r="A8" s="664" t="s">
        <v>448</v>
      </c>
      <c r="B8" s="665">
        <v>4000</v>
      </c>
      <c r="C8" s="191">
        <f>'EstRev 6-11'!C271</f>
        <v>4481000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44" customFormat="1" ht="13.5" thickBot="1" x14ac:dyDescent="0.25">
      <c r="A9" s="666" t="s">
        <v>674</v>
      </c>
      <c r="B9" s="667"/>
      <c r="C9" s="192">
        <f>SUM(C5:C8)</f>
        <v>89361000</v>
      </c>
      <c r="D9" s="192">
        <f t="shared" ref="D9:K9" si="0">SUM(D5:D8)</f>
        <v>9200000</v>
      </c>
      <c r="E9" s="192">
        <f t="shared" si="0"/>
        <v>3151000</v>
      </c>
      <c r="F9" s="192">
        <f t="shared" si="0"/>
        <v>1525000</v>
      </c>
      <c r="G9" s="192">
        <f t="shared" si="0"/>
        <v>3770000</v>
      </c>
      <c r="H9" s="192">
        <f t="shared" si="0"/>
        <v>6000000</v>
      </c>
      <c r="I9" s="192">
        <f t="shared" si="0"/>
        <v>0</v>
      </c>
      <c r="J9" s="192">
        <f t="shared" si="0"/>
        <v>385000</v>
      </c>
      <c r="K9" s="192">
        <f t="shared" si="0"/>
        <v>0</v>
      </c>
    </row>
    <row r="10" spans="1:11" s="644" customFormat="1" ht="15.75" thickTop="1" x14ac:dyDescent="0.2">
      <c r="A10" s="668" t="s">
        <v>675</v>
      </c>
      <c r="B10" s="669">
        <v>3998</v>
      </c>
      <c r="C10" s="754"/>
      <c r="D10" s="754"/>
      <c r="E10" s="754"/>
      <c r="F10" s="754"/>
      <c r="G10" s="754"/>
      <c r="H10" s="754"/>
      <c r="I10" s="193"/>
      <c r="J10" s="754"/>
      <c r="K10" s="754"/>
    </row>
    <row r="11" spans="1:11" s="644" customFormat="1" ht="12.75" customHeight="1" thickBot="1" x14ac:dyDescent="0.25">
      <c r="A11" s="666" t="s">
        <v>446</v>
      </c>
      <c r="B11" s="671"/>
      <c r="C11" s="194">
        <f>SUM(C9:C10)</f>
        <v>89361000</v>
      </c>
      <c r="D11" s="194">
        <f t="shared" ref="D11:K11" si="1">SUM(D9:D10)</f>
        <v>9200000</v>
      </c>
      <c r="E11" s="194">
        <f t="shared" si="1"/>
        <v>3151000</v>
      </c>
      <c r="F11" s="194">
        <f t="shared" si="1"/>
        <v>1525000</v>
      </c>
      <c r="G11" s="194">
        <f t="shared" si="1"/>
        <v>3770000</v>
      </c>
      <c r="H11" s="194">
        <f t="shared" si="1"/>
        <v>6000000</v>
      </c>
      <c r="I11" s="194">
        <f t="shared" si="1"/>
        <v>0</v>
      </c>
      <c r="J11" s="194">
        <f t="shared" si="1"/>
        <v>385000</v>
      </c>
      <c r="K11" s="194">
        <f t="shared" si="1"/>
        <v>0</v>
      </c>
    </row>
    <row r="12" spans="1:11" ht="18" customHeight="1" thickTop="1" x14ac:dyDescent="0.2">
      <c r="A12" s="645" t="s">
        <v>765</v>
      </c>
      <c r="B12" s="646"/>
      <c r="C12" s="195"/>
      <c r="D12" s="195"/>
      <c r="E12" s="195"/>
      <c r="F12" s="195"/>
      <c r="G12" s="195"/>
      <c r="H12" s="195"/>
      <c r="I12" s="195"/>
      <c r="J12" s="195"/>
      <c r="K12" s="250"/>
    </row>
    <row r="13" spans="1:11" ht="12.75" customHeight="1" x14ac:dyDescent="0.2">
      <c r="A13" s="672" t="s">
        <v>249</v>
      </c>
      <c r="B13" s="673" t="s">
        <v>240</v>
      </c>
      <c r="C13" s="196">
        <f>'EstExp 12-20'!K34</f>
        <v>58180000</v>
      </c>
      <c r="D13" s="197"/>
      <c r="E13" s="197"/>
      <c r="F13" s="197"/>
      <c r="G13" s="198">
        <f>'EstExp 12-20'!K233</f>
        <v>3770000</v>
      </c>
      <c r="H13" s="199"/>
      <c r="I13" s="197"/>
      <c r="J13" s="191">
        <f>'EstExp 12-20'!K344</f>
        <v>0</v>
      </c>
      <c r="K13" s="197"/>
    </row>
    <row r="14" spans="1:11" ht="12.75" customHeight="1" x14ac:dyDescent="0.2">
      <c r="A14" s="664" t="s">
        <v>129</v>
      </c>
      <c r="B14" s="674">
        <v>2000</v>
      </c>
      <c r="C14" s="200">
        <f>'EstExp 12-20'!K76</f>
        <v>28558000</v>
      </c>
      <c r="D14" s="191">
        <f>'EstExp 12-20'!K133</f>
        <v>9147500</v>
      </c>
      <c r="E14" s="201"/>
      <c r="F14" s="191">
        <f>'EstExp 12-20'!K188</f>
        <v>1525000</v>
      </c>
      <c r="G14" s="191">
        <f>'EstExp 12-20'!K276</f>
        <v>0</v>
      </c>
      <c r="H14" s="191">
        <f>'EstExp 12-20'!K300</f>
        <v>6000000</v>
      </c>
      <c r="I14" s="201"/>
      <c r="J14" s="191">
        <f>'EstExp 12-20'!K387</f>
        <v>385000</v>
      </c>
      <c r="K14" s="191">
        <f>'EstExp 12-20'!K438</f>
        <v>0</v>
      </c>
    </row>
    <row r="15" spans="1:11" ht="12.75" customHeight="1" x14ac:dyDescent="0.2">
      <c r="A15" s="664" t="s">
        <v>516</v>
      </c>
      <c r="B15" s="674">
        <v>3000</v>
      </c>
      <c r="C15" s="200">
        <f>'EstExp 12-20'!K77</f>
        <v>0</v>
      </c>
      <c r="D15" s="191">
        <f>'EstExp 12-20'!K134</f>
        <v>52500</v>
      </c>
      <c r="E15" s="201"/>
      <c r="F15" s="191">
        <f>'EstExp 12-20'!K189</f>
        <v>0</v>
      </c>
      <c r="G15" s="191">
        <f>'EstExp 12-20'!K277</f>
        <v>0</v>
      </c>
      <c r="H15" s="202"/>
      <c r="I15" s="201"/>
      <c r="J15" s="191">
        <f>'EstExp 12-20'!K388</f>
        <v>0</v>
      </c>
      <c r="K15" s="202"/>
    </row>
    <row r="16" spans="1:11" s="644" customFormat="1" ht="12.75" customHeight="1" x14ac:dyDescent="0.2">
      <c r="A16" s="664" t="s">
        <v>46</v>
      </c>
      <c r="B16" s="674">
        <v>4000</v>
      </c>
      <c r="C16" s="200">
        <f>'EstExp 12-20'!K104</f>
        <v>1653000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64" t="s">
        <v>141</v>
      </c>
      <c r="B17" s="674">
        <v>5000</v>
      </c>
      <c r="C17" s="200">
        <f>'EstExp 12-20'!K114</f>
        <v>0</v>
      </c>
      <c r="D17" s="191">
        <f>'EstExp 12-20'!K153</f>
        <v>0</v>
      </c>
      <c r="E17" s="200">
        <f>'EstExp 12-20'!K176</f>
        <v>4121000</v>
      </c>
      <c r="F17" s="191">
        <f>'EstExp 12-20'!K212</f>
        <v>0</v>
      </c>
      <c r="G17" s="191">
        <f>'EstExp 12-20'!K290</f>
        <v>0</v>
      </c>
      <c r="H17" s="202"/>
      <c r="I17" s="201"/>
      <c r="J17" s="203">
        <f>'EstExp 12-20'!K426</f>
        <v>0</v>
      </c>
      <c r="K17" s="191">
        <f>'EstExp 12-20'!K451</f>
        <v>0</v>
      </c>
    </row>
    <row r="18" spans="1:11" ht="12.75" customHeight="1" x14ac:dyDescent="0.2">
      <c r="A18" s="664" t="s">
        <v>397</v>
      </c>
      <c r="B18" s="675">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66" t="s">
        <v>676</v>
      </c>
      <c r="B19" s="676"/>
      <c r="C19" s="204">
        <f t="shared" ref="C19:F19" si="2">SUM(C13:C18)</f>
        <v>88391000</v>
      </c>
      <c r="D19" s="204">
        <f t="shared" si="2"/>
        <v>9200000</v>
      </c>
      <c r="E19" s="204">
        <f t="shared" si="2"/>
        <v>4121000</v>
      </c>
      <c r="F19" s="204">
        <f t="shared" si="2"/>
        <v>1525000</v>
      </c>
      <c r="G19" s="204">
        <f>SUM(G13:G18)</f>
        <v>3770000</v>
      </c>
      <c r="H19" s="204">
        <f>SUM(H13:H18)</f>
        <v>6000000</v>
      </c>
      <c r="I19" s="201"/>
      <c r="J19" s="192">
        <f>SUM(J13:J18)</f>
        <v>385000</v>
      </c>
      <c r="K19" s="204">
        <f>SUM(K13:K18)</f>
        <v>0</v>
      </c>
    </row>
    <row r="20" spans="1:11" ht="16.5" thickTop="1" thickBot="1" x14ac:dyDescent="0.25">
      <c r="A20" s="677" t="s">
        <v>677</v>
      </c>
      <c r="B20" s="678">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66" t="s">
        <v>357</v>
      </c>
      <c r="B21" s="679"/>
      <c r="C21" s="205">
        <f t="shared" ref="C21:H21" si="4">SUM(C19:C20)</f>
        <v>88391000</v>
      </c>
      <c r="D21" s="205">
        <f t="shared" si="4"/>
        <v>9200000</v>
      </c>
      <c r="E21" s="205">
        <f t="shared" si="4"/>
        <v>4121000</v>
      </c>
      <c r="F21" s="205">
        <f t="shared" si="4"/>
        <v>1525000</v>
      </c>
      <c r="G21" s="205">
        <f t="shared" si="4"/>
        <v>3770000</v>
      </c>
      <c r="H21" s="205">
        <f t="shared" si="4"/>
        <v>6000000</v>
      </c>
      <c r="I21" s="201"/>
      <c r="J21" s="205">
        <f>SUM(J19:J20)</f>
        <v>385000</v>
      </c>
      <c r="K21" s="205">
        <f>SUM(K19:K20)</f>
        <v>0</v>
      </c>
    </row>
    <row r="22" spans="1:11" ht="21.75" customHeight="1" thickTop="1" x14ac:dyDescent="0.2">
      <c r="A22" s="649" t="s">
        <v>449</v>
      </c>
      <c r="B22" s="650"/>
      <c r="C22" s="206">
        <f>C9-C19</f>
        <v>970000</v>
      </c>
      <c r="D22" s="206">
        <f t="shared" ref="D22:K22" si="5">D9-D19</f>
        <v>0</v>
      </c>
      <c r="E22" s="206">
        <f t="shared" si="5"/>
        <v>-970000</v>
      </c>
      <c r="F22" s="206">
        <f t="shared" si="5"/>
        <v>0</v>
      </c>
      <c r="G22" s="206">
        <f t="shared" si="5"/>
        <v>0</v>
      </c>
      <c r="H22" s="206">
        <f t="shared" si="5"/>
        <v>0</v>
      </c>
      <c r="I22" s="206">
        <f t="shared" si="5"/>
        <v>0</v>
      </c>
      <c r="J22" s="206">
        <f t="shared" si="5"/>
        <v>0</v>
      </c>
      <c r="K22" s="206">
        <f t="shared" si="5"/>
        <v>0</v>
      </c>
    </row>
    <row r="23" spans="1:11" s="682" customFormat="1" ht="18" customHeight="1" x14ac:dyDescent="0.2">
      <c r="A23" s="680" t="s">
        <v>333</v>
      </c>
      <c r="B23" s="681"/>
      <c r="C23" s="207"/>
      <c r="D23" s="207"/>
      <c r="E23" s="207"/>
      <c r="F23" s="207"/>
      <c r="G23" s="207"/>
      <c r="H23" s="207"/>
      <c r="I23" s="207"/>
      <c r="J23" s="207"/>
      <c r="K23" s="208"/>
    </row>
    <row r="24" spans="1:11" ht="12.75" customHeight="1" x14ac:dyDescent="0.2">
      <c r="A24" s="683" t="s">
        <v>334</v>
      </c>
      <c r="B24" s="684"/>
      <c r="C24" s="209"/>
      <c r="D24" s="209"/>
      <c r="E24" s="209"/>
      <c r="F24" s="209"/>
      <c r="G24" s="209"/>
      <c r="H24" s="209"/>
      <c r="I24" s="209"/>
      <c r="J24" s="209"/>
      <c r="K24" s="209"/>
    </row>
    <row r="25" spans="1:11" ht="12.75" customHeight="1" x14ac:dyDescent="0.2">
      <c r="A25" s="743" t="s">
        <v>317</v>
      </c>
      <c r="B25" s="744"/>
      <c r="C25" s="209"/>
      <c r="D25" s="209"/>
      <c r="E25" s="209"/>
      <c r="F25" s="209"/>
      <c r="G25" s="209"/>
      <c r="H25" s="209"/>
      <c r="I25" s="209"/>
      <c r="J25" s="209"/>
      <c r="K25" s="209"/>
    </row>
    <row r="26" spans="1:11" ht="15" x14ac:dyDescent="0.2">
      <c r="A26" s="737" t="s">
        <v>678</v>
      </c>
      <c r="B26" s="738">
        <v>7110</v>
      </c>
      <c r="C26" s="210"/>
      <c r="D26" s="211"/>
      <c r="E26" s="211"/>
      <c r="F26" s="211"/>
      <c r="G26" s="211"/>
      <c r="H26" s="211"/>
      <c r="I26" s="211"/>
      <c r="J26" s="211"/>
      <c r="K26" s="211"/>
    </row>
    <row r="27" spans="1:11" ht="15" x14ac:dyDescent="0.2">
      <c r="A27" s="737" t="s">
        <v>679</v>
      </c>
      <c r="B27" s="738" t="s">
        <v>578</v>
      </c>
      <c r="C27" s="210"/>
      <c r="D27" s="210"/>
      <c r="E27" s="210"/>
      <c r="F27" s="210"/>
      <c r="G27" s="210"/>
      <c r="H27" s="210"/>
      <c r="I27" s="211"/>
      <c r="J27" s="210"/>
      <c r="K27" s="210"/>
    </row>
    <row r="28" spans="1:11" ht="12" x14ac:dyDescent="0.2">
      <c r="A28" s="737" t="s">
        <v>316</v>
      </c>
      <c r="B28" s="738">
        <v>7120</v>
      </c>
      <c r="C28" s="210"/>
      <c r="D28" s="210"/>
      <c r="E28" s="210"/>
      <c r="F28" s="210"/>
      <c r="G28" s="210"/>
      <c r="H28" s="210"/>
      <c r="I28" s="209"/>
      <c r="J28" s="210"/>
      <c r="K28" s="210"/>
    </row>
    <row r="29" spans="1:11" ht="12" x14ac:dyDescent="0.2">
      <c r="A29" s="737" t="s">
        <v>78</v>
      </c>
      <c r="B29" s="742">
        <v>7130</v>
      </c>
      <c r="C29" s="210"/>
      <c r="D29" s="210"/>
      <c r="E29" s="213"/>
      <c r="F29" s="210"/>
      <c r="G29" s="209"/>
      <c r="H29" s="209"/>
      <c r="I29" s="209"/>
      <c r="J29" s="209"/>
      <c r="K29" s="209"/>
    </row>
    <row r="30" spans="1:11" ht="12" x14ac:dyDescent="0.2">
      <c r="A30" s="737" t="s">
        <v>319</v>
      </c>
      <c r="B30" s="742">
        <v>7140</v>
      </c>
      <c r="C30" s="210"/>
      <c r="D30" s="210"/>
      <c r="E30" s="210"/>
      <c r="F30" s="210"/>
      <c r="G30" s="210"/>
      <c r="H30" s="210"/>
      <c r="I30" s="210"/>
      <c r="J30" s="210"/>
      <c r="K30" s="210"/>
    </row>
    <row r="31" spans="1:11" ht="12" x14ac:dyDescent="0.2">
      <c r="A31" s="737" t="s">
        <v>321</v>
      </c>
      <c r="B31" s="738">
        <v>7150</v>
      </c>
      <c r="C31" s="209"/>
      <c r="D31" s="214">
        <f>H54</f>
        <v>0</v>
      </c>
      <c r="E31" s="215"/>
      <c r="F31" s="216"/>
      <c r="G31" s="209"/>
      <c r="H31" s="209"/>
      <c r="I31" s="209"/>
      <c r="J31" s="209"/>
      <c r="K31" s="209"/>
    </row>
    <row r="32" spans="1:11" ht="26.25" x14ac:dyDescent="0.2">
      <c r="A32" s="217" t="s">
        <v>727</v>
      </c>
      <c r="B32" s="739">
        <v>7160</v>
      </c>
      <c r="C32" s="209"/>
      <c r="D32" s="218">
        <f>K55</f>
        <v>0</v>
      </c>
      <c r="E32" s="219"/>
      <c r="F32" s="209"/>
      <c r="G32" s="209"/>
      <c r="H32" s="209"/>
      <c r="I32" s="209"/>
      <c r="J32" s="209"/>
      <c r="K32" s="209"/>
    </row>
    <row r="33" spans="1:11" ht="26.25" x14ac:dyDescent="0.2">
      <c r="A33" s="220" t="s">
        <v>680</v>
      </c>
      <c r="B33" s="739">
        <v>7170</v>
      </c>
      <c r="C33" s="209"/>
      <c r="D33" s="215"/>
      <c r="E33" s="218">
        <f>K56</f>
        <v>0</v>
      </c>
      <c r="F33" s="209"/>
      <c r="G33" s="209"/>
      <c r="H33" s="209"/>
      <c r="I33" s="209"/>
      <c r="J33" s="209"/>
      <c r="K33" s="209"/>
    </row>
    <row r="34" spans="1:11" ht="12.75" customHeight="1" x14ac:dyDescent="0.2">
      <c r="A34" s="740" t="s">
        <v>241</v>
      </c>
      <c r="B34" s="741"/>
      <c r="C34" s="211"/>
      <c r="D34" s="221"/>
      <c r="E34" s="222"/>
      <c r="F34" s="211"/>
      <c r="G34" s="211"/>
      <c r="H34" s="211"/>
      <c r="I34" s="211"/>
      <c r="J34" s="211"/>
      <c r="K34" s="211"/>
    </row>
    <row r="35" spans="1:11" ht="15" x14ac:dyDescent="0.2">
      <c r="A35" s="734" t="s">
        <v>681</v>
      </c>
      <c r="B35" s="736">
        <v>7210</v>
      </c>
      <c r="C35" s="210"/>
      <c r="D35" s="210"/>
      <c r="E35" s="210"/>
      <c r="F35" s="210"/>
      <c r="G35" s="211"/>
      <c r="H35" s="212"/>
      <c r="I35" s="212"/>
      <c r="J35" s="212"/>
      <c r="K35" s="212"/>
    </row>
    <row r="36" spans="1:11" ht="12" customHeight="1" x14ac:dyDescent="0.2">
      <c r="A36" s="734" t="s">
        <v>419</v>
      </c>
      <c r="B36" s="736">
        <v>7220</v>
      </c>
      <c r="C36" s="210"/>
      <c r="D36" s="210"/>
      <c r="E36" s="210"/>
      <c r="F36" s="210"/>
      <c r="G36" s="211"/>
      <c r="H36" s="212"/>
      <c r="I36" s="212"/>
      <c r="J36" s="212"/>
      <c r="K36" s="212"/>
    </row>
    <row r="37" spans="1:11" ht="12" customHeight="1" x14ac:dyDescent="0.2">
      <c r="A37" s="734" t="s">
        <v>415</v>
      </c>
      <c r="B37" s="736">
        <v>7230</v>
      </c>
      <c r="C37" s="210"/>
      <c r="D37" s="210"/>
      <c r="E37" s="210"/>
      <c r="F37" s="210"/>
      <c r="G37" s="211"/>
      <c r="H37" s="212"/>
      <c r="I37" s="212"/>
      <c r="J37" s="212"/>
      <c r="K37" s="212"/>
    </row>
    <row r="38" spans="1:11" ht="15" x14ac:dyDescent="0.2">
      <c r="A38" s="734" t="s">
        <v>682</v>
      </c>
      <c r="B38" s="735">
        <v>7300</v>
      </c>
      <c r="C38" s="210"/>
      <c r="D38" s="210"/>
      <c r="E38" s="210"/>
      <c r="F38" s="210"/>
      <c r="G38" s="212"/>
      <c r="H38" s="212"/>
      <c r="I38" s="211"/>
      <c r="J38" s="212"/>
      <c r="K38" s="212"/>
    </row>
    <row r="39" spans="1:11" ht="12" customHeight="1" x14ac:dyDescent="0.2">
      <c r="A39" s="734" t="s">
        <v>1949</v>
      </c>
      <c r="B39" s="735">
        <v>7400</v>
      </c>
      <c r="C39" s="223"/>
      <c r="D39" s="223"/>
      <c r="E39" s="224">
        <f>SUM(C57:H60)</f>
        <v>0</v>
      </c>
      <c r="F39" s="225"/>
      <c r="G39" s="225"/>
      <c r="H39" s="225"/>
      <c r="I39" s="226"/>
      <c r="J39" s="211"/>
      <c r="K39" s="211"/>
    </row>
    <row r="40" spans="1:11" ht="12" customHeight="1" x14ac:dyDescent="0.2">
      <c r="A40" s="734" t="s">
        <v>1950</v>
      </c>
      <c r="B40" s="733">
        <v>7500</v>
      </c>
      <c r="C40" s="227"/>
      <c r="D40" s="227"/>
      <c r="E40" s="224">
        <f>SUM(C61:H64)</f>
        <v>0</v>
      </c>
      <c r="F40" s="211"/>
      <c r="G40" s="211"/>
      <c r="H40" s="211"/>
      <c r="I40" s="211"/>
      <c r="J40" s="211"/>
      <c r="K40" s="211"/>
    </row>
    <row r="41" spans="1:11" ht="12" customHeight="1" x14ac:dyDescent="0.2">
      <c r="A41" s="734" t="s">
        <v>214</v>
      </c>
      <c r="B41" s="733">
        <v>7600</v>
      </c>
      <c r="C41" s="211"/>
      <c r="D41" s="211"/>
      <c r="E41" s="224">
        <f>SUM(C65:D68)</f>
        <v>970000</v>
      </c>
      <c r="F41" s="211"/>
      <c r="G41" s="211"/>
      <c r="H41" s="211"/>
      <c r="I41" s="211"/>
      <c r="J41" s="211"/>
      <c r="K41" s="211"/>
    </row>
    <row r="42" spans="1:11" ht="12" customHeight="1" x14ac:dyDescent="0.2">
      <c r="A42" s="734" t="s">
        <v>417</v>
      </c>
      <c r="B42" s="733">
        <v>7700</v>
      </c>
      <c r="C42" s="211"/>
      <c r="D42" s="211"/>
      <c r="E42" s="224">
        <f>SUM(C69:D72)</f>
        <v>0</v>
      </c>
      <c r="F42" s="211"/>
      <c r="G42" s="211"/>
      <c r="H42" s="211"/>
      <c r="I42" s="211"/>
      <c r="J42" s="211"/>
      <c r="K42" s="211"/>
    </row>
    <row r="43" spans="1:11" ht="12" customHeight="1" x14ac:dyDescent="0.2">
      <c r="A43" s="734" t="s">
        <v>320</v>
      </c>
      <c r="B43" s="733">
        <v>7800</v>
      </c>
      <c r="C43" s="211"/>
      <c r="D43" s="211"/>
      <c r="E43" s="211"/>
      <c r="F43" s="211"/>
      <c r="G43" s="211"/>
      <c r="H43" s="224">
        <f>SUM(C73:D76)</f>
        <v>0</v>
      </c>
      <c r="I43" s="211"/>
      <c r="J43" s="211"/>
      <c r="K43" s="211"/>
    </row>
    <row r="44" spans="1:11" ht="12" customHeight="1" x14ac:dyDescent="0.2">
      <c r="A44" s="725" t="s">
        <v>416</v>
      </c>
      <c r="B44" s="733">
        <v>7900</v>
      </c>
      <c r="C44" s="210"/>
      <c r="D44" s="210"/>
      <c r="E44" s="210"/>
      <c r="F44" s="210"/>
      <c r="G44" s="210"/>
      <c r="H44" s="210"/>
      <c r="I44" s="211"/>
      <c r="J44" s="211"/>
      <c r="K44" s="212"/>
    </row>
    <row r="45" spans="1:11" ht="12" customHeight="1" x14ac:dyDescent="0.2">
      <c r="A45" s="734" t="s">
        <v>375</v>
      </c>
      <c r="B45" s="733">
        <v>7990</v>
      </c>
      <c r="C45" s="210"/>
      <c r="D45" s="210"/>
      <c r="E45" s="210"/>
      <c r="F45" s="210"/>
      <c r="G45" s="210"/>
      <c r="H45" s="210"/>
      <c r="I45" s="212"/>
      <c r="J45" s="212"/>
      <c r="K45" s="212"/>
    </row>
    <row r="46" spans="1:11" ht="14.25" customHeight="1" thickBot="1" x14ac:dyDescent="0.25">
      <c r="A46" s="685" t="s">
        <v>683</v>
      </c>
      <c r="B46" s="686"/>
      <c r="C46" s="228">
        <f>SUM(C26:C45)</f>
        <v>0</v>
      </c>
      <c r="D46" s="228">
        <f t="shared" ref="D46:K46" si="6">SUM(D26:D45)</f>
        <v>0</v>
      </c>
      <c r="E46" s="228">
        <f t="shared" si="6"/>
        <v>970000</v>
      </c>
      <c r="F46" s="228">
        <f t="shared" si="6"/>
        <v>0</v>
      </c>
      <c r="G46" s="228">
        <f t="shared" si="6"/>
        <v>0</v>
      </c>
      <c r="H46" s="228">
        <f t="shared" si="6"/>
        <v>0</v>
      </c>
      <c r="I46" s="228">
        <f t="shared" si="6"/>
        <v>0</v>
      </c>
      <c r="J46" s="228">
        <f t="shared" si="6"/>
        <v>0</v>
      </c>
      <c r="K46" s="228">
        <f t="shared" si="6"/>
        <v>0</v>
      </c>
    </row>
    <row r="47" spans="1:11" ht="12.75" customHeight="1" thickTop="1" x14ac:dyDescent="0.2">
      <c r="A47" s="683" t="s">
        <v>335</v>
      </c>
      <c r="B47" s="684"/>
      <c r="C47" s="229"/>
      <c r="D47" s="229"/>
      <c r="E47" s="229"/>
      <c r="F47" s="229"/>
      <c r="G47" s="229"/>
      <c r="H47" s="230"/>
      <c r="I47" s="229"/>
      <c r="J47" s="230"/>
      <c r="K47" s="229"/>
    </row>
    <row r="48" spans="1:11" ht="0.75" customHeight="1" x14ac:dyDescent="0.2">
      <c r="A48" s="689"/>
      <c r="B48" s="690"/>
      <c r="C48" s="231"/>
      <c r="D48" s="231"/>
      <c r="E48" s="231"/>
      <c r="F48" s="231"/>
      <c r="G48" s="231"/>
      <c r="H48" s="230"/>
      <c r="I48" s="231"/>
      <c r="J48" s="230"/>
      <c r="K48" s="231"/>
    </row>
    <row r="49" spans="1:11" ht="12.75" customHeight="1" x14ac:dyDescent="0.2">
      <c r="A49" s="729" t="s">
        <v>318</v>
      </c>
      <c r="B49" s="730"/>
      <c r="C49" s="231"/>
      <c r="D49" s="232"/>
      <c r="E49" s="231"/>
      <c r="F49" s="231"/>
      <c r="G49" s="231"/>
      <c r="H49" s="230"/>
      <c r="I49" s="231"/>
      <c r="J49" s="230"/>
      <c r="K49" s="231"/>
    </row>
    <row r="50" spans="1:11" ht="15" x14ac:dyDescent="0.2">
      <c r="A50" s="731" t="s">
        <v>684</v>
      </c>
      <c r="B50" s="727" t="s">
        <v>109</v>
      </c>
      <c r="C50" s="231"/>
      <c r="D50" s="231"/>
      <c r="E50" s="231"/>
      <c r="F50" s="231"/>
      <c r="G50" s="231"/>
      <c r="H50" s="230"/>
      <c r="I50" s="224">
        <f>SUM(C26,C27,D27,E27,F27,G27,H27,J27,K27)</f>
        <v>0</v>
      </c>
      <c r="J50" s="230"/>
      <c r="K50" s="231"/>
    </row>
    <row r="51" spans="1:11" ht="12" x14ac:dyDescent="0.2">
      <c r="A51" s="732" t="s">
        <v>316</v>
      </c>
      <c r="B51" s="724" t="s">
        <v>110</v>
      </c>
      <c r="C51" s="231"/>
      <c r="D51" s="231"/>
      <c r="E51" s="231"/>
      <c r="F51" s="231"/>
      <c r="G51" s="231"/>
      <c r="H51" s="230"/>
      <c r="I51" s="233">
        <f>SUM(C28:K28)</f>
        <v>0</v>
      </c>
      <c r="J51" s="230"/>
      <c r="K51" s="231"/>
    </row>
    <row r="52" spans="1:11" ht="12" x14ac:dyDescent="0.2">
      <c r="A52" s="726" t="s">
        <v>78</v>
      </c>
      <c r="B52" s="727" t="s">
        <v>264</v>
      </c>
      <c r="C52" s="210"/>
      <c r="D52" s="210"/>
      <c r="E52" s="231"/>
      <c r="F52" s="234"/>
      <c r="G52" s="231"/>
      <c r="H52" s="230"/>
      <c r="I52" s="235"/>
      <c r="J52" s="230"/>
      <c r="K52" s="231"/>
    </row>
    <row r="53" spans="1:11" ht="15" x14ac:dyDescent="0.2">
      <c r="A53" s="726" t="s">
        <v>685</v>
      </c>
      <c r="B53" s="728" t="s">
        <v>265</v>
      </c>
      <c r="C53" s="210"/>
      <c r="D53" s="210"/>
      <c r="E53" s="236"/>
      <c r="F53" s="236"/>
      <c r="G53" s="236"/>
      <c r="H53" s="236"/>
      <c r="I53" s="231"/>
      <c r="J53" s="236"/>
      <c r="K53" s="231"/>
    </row>
    <row r="54" spans="1:11" ht="12" x14ac:dyDescent="0.2">
      <c r="A54" s="725" t="s">
        <v>321</v>
      </c>
      <c r="B54" s="724" t="s">
        <v>57</v>
      </c>
      <c r="C54" s="231"/>
      <c r="D54" s="231"/>
      <c r="E54" s="231"/>
      <c r="F54" s="231"/>
      <c r="G54" s="231"/>
      <c r="H54" s="236"/>
      <c r="I54" s="231"/>
      <c r="J54" s="230"/>
      <c r="K54" s="237"/>
    </row>
    <row r="55" spans="1:11" ht="26.25" x14ac:dyDescent="0.2">
      <c r="A55" s="217" t="s">
        <v>726</v>
      </c>
      <c r="B55" s="724" t="s">
        <v>58</v>
      </c>
      <c r="C55" s="231"/>
      <c r="D55" s="231"/>
      <c r="E55" s="231"/>
      <c r="F55" s="231"/>
      <c r="G55" s="231"/>
      <c r="H55" s="230"/>
      <c r="I55" s="231"/>
      <c r="J55" s="230"/>
      <c r="K55" s="238"/>
    </row>
    <row r="56" spans="1:11" ht="26.25" x14ac:dyDescent="0.2">
      <c r="A56" s="220" t="s">
        <v>728</v>
      </c>
      <c r="B56" s="724" t="s">
        <v>59</v>
      </c>
      <c r="C56" s="231"/>
      <c r="D56" s="231"/>
      <c r="E56" s="231"/>
      <c r="F56" s="231"/>
      <c r="G56" s="231"/>
      <c r="H56" s="230"/>
      <c r="I56" s="231"/>
      <c r="J56" s="230"/>
      <c r="K56" s="238"/>
    </row>
    <row r="57" spans="1:11" ht="12" x14ac:dyDescent="0.2">
      <c r="A57" s="239" t="s">
        <v>1951</v>
      </c>
      <c r="B57" s="724" t="s">
        <v>542</v>
      </c>
      <c r="C57" s="210"/>
      <c r="D57" s="210"/>
      <c r="E57" s="231"/>
      <c r="F57" s="231"/>
      <c r="G57" s="231"/>
      <c r="H57" s="210"/>
      <c r="I57" s="231"/>
      <c r="J57" s="230"/>
      <c r="K57" s="231"/>
    </row>
    <row r="58" spans="1:11" ht="12" x14ac:dyDescent="0.2">
      <c r="A58" s="240" t="s">
        <v>1952</v>
      </c>
      <c r="B58" s="724" t="s">
        <v>543</v>
      </c>
      <c r="C58" s="210"/>
      <c r="D58" s="210"/>
      <c r="E58" s="231"/>
      <c r="F58" s="231"/>
      <c r="G58" s="231"/>
      <c r="H58" s="210"/>
      <c r="I58" s="231"/>
      <c r="J58" s="230"/>
      <c r="K58" s="231"/>
    </row>
    <row r="59" spans="1:11" ht="12" x14ac:dyDescent="0.2">
      <c r="A59" s="241" t="s">
        <v>1953</v>
      </c>
      <c r="B59" s="724" t="s">
        <v>544</v>
      </c>
      <c r="C59" s="210"/>
      <c r="D59" s="210"/>
      <c r="E59" s="231"/>
      <c r="F59" s="231"/>
      <c r="G59" s="231"/>
      <c r="H59" s="210"/>
      <c r="I59" s="231"/>
      <c r="J59" s="230"/>
      <c r="K59" s="231"/>
    </row>
    <row r="60" spans="1:11" ht="12" x14ac:dyDescent="0.2">
      <c r="A60" s="240" t="s">
        <v>1954</v>
      </c>
      <c r="B60" s="724" t="s">
        <v>545</v>
      </c>
      <c r="C60" s="210"/>
      <c r="D60" s="210"/>
      <c r="E60" s="231"/>
      <c r="F60" s="231"/>
      <c r="G60" s="231"/>
      <c r="H60" s="210"/>
      <c r="I60" s="231"/>
      <c r="J60" s="230"/>
      <c r="K60" s="231"/>
    </row>
    <row r="61" spans="1:11" ht="12" x14ac:dyDescent="0.2">
      <c r="A61" s="241" t="s">
        <v>1955</v>
      </c>
      <c r="B61" s="724" t="s">
        <v>546</v>
      </c>
      <c r="C61" s="210"/>
      <c r="D61" s="210"/>
      <c r="E61" s="231"/>
      <c r="F61" s="231"/>
      <c r="G61" s="231"/>
      <c r="H61" s="210"/>
      <c r="I61" s="231"/>
      <c r="J61" s="230"/>
      <c r="K61" s="231"/>
    </row>
    <row r="62" spans="1:11" ht="12" x14ac:dyDescent="0.2">
      <c r="A62" s="242" t="s">
        <v>1956</v>
      </c>
      <c r="B62" s="724" t="s">
        <v>547</v>
      </c>
      <c r="C62" s="210"/>
      <c r="D62" s="210"/>
      <c r="E62" s="231"/>
      <c r="F62" s="231"/>
      <c r="G62" s="231"/>
      <c r="H62" s="210"/>
      <c r="I62" s="231"/>
      <c r="J62" s="230"/>
      <c r="K62" s="231"/>
    </row>
    <row r="63" spans="1:11" ht="12" x14ac:dyDescent="0.2">
      <c r="A63" s="241" t="s">
        <v>1957</v>
      </c>
      <c r="B63" s="724" t="s">
        <v>548</v>
      </c>
      <c r="C63" s="210"/>
      <c r="D63" s="210"/>
      <c r="E63" s="231"/>
      <c r="F63" s="231"/>
      <c r="G63" s="231"/>
      <c r="H63" s="210"/>
      <c r="I63" s="231"/>
      <c r="J63" s="230"/>
      <c r="K63" s="231"/>
    </row>
    <row r="64" spans="1:11" ht="12" x14ac:dyDescent="0.2">
      <c r="A64" s="240" t="s">
        <v>1958</v>
      </c>
      <c r="B64" s="724" t="s">
        <v>549</v>
      </c>
      <c r="C64" s="210"/>
      <c r="D64" s="210"/>
      <c r="E64" s="231"/>
      <c r="F64" s="231"/>
      <c r="G64" s="231"/>
      <c r="H64" s="210"/>
      <c r="I64" s="231"/>
      <c r="J64" s="230"/>
      <c r="K64" s="231"/>
    </row>
    <row r="65" spans="1:11" ht="12" x14ac:dyDescent="0.2">
      <c r="A65" s="241" t="s">
        <v>541</v>
      </c>
      <c r="B65" s="724" t="s">
        <v>550</v>
      </c>
      <c r="C65" s="210"/>
      <c r="D65" s="210"/>
      <c r="E65" s="231"/>
      <c r="F65" s="231"/>
      <c r="G65" s="231"/>
      <c r="H65" s="230"/>
      <c r="I65" s="231"/>
      <c r="J65" s="230"/>
      <c r="K65" s="231"/>
    </row>
    <row r="66" spans="1:11" ht="12" x14ac:dyDescent="0.2">
      <c r="A66" s="240" t="s">
        <v>562</v>
      </c>
      <c r="B66" s="724" t="s">
        <v>551</v>
      </c>
      <c r="C66" s="210"/>
      <c r="D66" s="210"/>
      <c r="E66" s="231"/>
      <c r="F66" s="231"/>
      <c r="G66" s="231"/>
      <c r="H66" s="230"/>
      <c r="I66" s="231"/>
      <c r="J66" s="230"/>
      <c r="K66" s="231"/>
    </row>
    <row r="67" spans="1:11" ht="12" x14ac:dyDescent="0.2">
      <c r="A67" s="241" t="s">
        <v>563</v>
      </c>
      <c r="B67" s="724" t="s">
        <v>552</v>
      </c>
      <c r="C67" s="210">
        <v>970000</v>
      </c>
      <c r="D67" s="210"/>
      <c r="E67" s="231"/>
      <c r="F67" s="231"/>
      <c r="G67" s="231"/>
      <c r="H67" s="230"/>
      <c r="I67" s="231"/>
      <c r="J67" s="230"/>
      <c r="K67" s="231"/>
    </row>
    <row r="68" spans="1:11" ht="12" x14ac:dyDescent="0.2">
      <c r="A68" s="240" t="s">
        <v>564</v>
      </c>
      <c r="B68" s="724" t="s">
        <v>553</v>
      </c>
      <c r="C68" s="210"/>
      <c r="D68" s="210"/>
      <c r="E68" s="231"/>
      <c r="F68" s="231"/>
      <c r="G68" s="231"/>
      <c r="H68" s="230"/>
      <c r="I68" s="231"/>
      <c r="J68" s="230"/>
      <c r="K68" s="231"/>
    </row>
    <row r="69" spans="1:11" ht="12" x14ac:dyDescent="0.2">
      <c r="A69" s="241" t="s">
        <v>565</v>
      </c>
      <c r="B69" s="724" t="s">
        <v>554</v>
      </c>
      <c r="C69" s="210"/>
      <c r="D69" s="210"/>
      <c r="E69" s="231"/>
      <c r="F69" s="231"/>
      <c r="G69" s="231"/>
      <c r="H69" s="230"/>
      <c r="I69" s="231"/>
      <c r="J69" s="230"/>
      <c r="K69" s="231"/>
    </row>
    <row r="70" spans="1:11" ht="12" x14ac:dyDescent="0.2">
      <c r="A70" s="240" t="s">
        <v>566</v>
      </c>
      <c r="B70" s="724" t="s">
        <v>555</v>
      </c>
      <c r="C70" s="210"/>
      <c r="D70" s="210"/>
      <c r="E70" s="231"/>
      <c r="F70" s="231"/>
      <c r="G70" s="231"/>
      <c r="H70" s="230"/>
      <c r="I70" s="231"/>
      <c r="J70" s="230"/>
      <c r="K70" s="231"/>
    </row>
    <row r="71" spans="1:11" ht="12" x14ac:dyDescent="0.2">
      <c r="A71" s="242" t="s">
        <v>567</v>
      </c>
      <c r="B71" s="724" t="s">
        <v>556</v>
      </c>
      <c r="C71" s="210"/>
      <c r="D71" s="210"/>
      <c r="E71" s="231"/>
      <c r="F71" s="231"/>
      <c r="G71" s="231"/>
      <c r="H71" s="230"/>
      <c r="I71" s="231"/>
      <c r="J71" s="230"/>
      <c r="K71" s="231"/>
    </row>
    <row r="72" spans="1:11" ht="12" x14ac:dyDescent="0.2">
      <c r="A72" s="240" t="s">
        <v>568</v>
      </c>
      <c r="B72" s="724" t="s">
        <v>557</v>
      </c>
      <c r="C72" s="210"/>
      <c r="D72" s="210"/>
      <c r="E72" s="231"/>
      <c r="F72" s="231"/>
      <c r="G72" s="231"/>
      <c r="H72" s="230"/>
      <c r="I72" s="231"/>
      <c r="J72" s="230"/>
      <c r="K72" s="231"/>
    </row>
    <row r="73" spans="1:11" ht="12" x14ac:dyDescent="0.2">
      <c r="A73" s="241" t="s">
        <v>569</v>
      </c>
      <c r="B73" s="724" t="s">
        <v>558</v>
      </c>
      <c r="C73" s="210"/>
      <c r="D73" s="210"/>
      <c r="E73" s="231"/>
      <c r="F73" s="231"/>
      <c r="G73" s="231"/>
      <c r="H73" s="230"/>
      <c r="I73" s="231"/>
      <c r="J73" s="230"/>
      <c r="K73" s="231"/>
    </row>
    <row r="74" spans="1:11" ht="12" x14ac:dyDescent="0.2">
      <c r="A74" s="241" t="s">
        <v>570</v>
      </c>
      <c r="B74" s="724" t="s">
        <v>559</v>
      </c>
      <c r="C74" s="210"/>
      <c r="D74" s="210"/>
      <c r="E74" s="231"/>
      <c r="F74" s="231"/>
      <c r="G74" s="231"/>
      <c r="H74" s="230"/>
      <c r="I74" s="231"/>
      <c r="J74" s="230"/>
      <c r="K74" s="231"/>
    </row>
    <row r="75" spans="1:11" ht="12" x14ac:dyDescent="0.2">
      <c r="A75" s="241" t="s">
        <v>571</v>
      </c>
      <c r="B75" s="724" t="s">
        <v>560</v>
      </c>
      <c r="C75" s="210"/>
      <c r="D75" s="210"/>
      <c r="E75" s="231"/>
      <c r="F75" s="231"/>
      <c r="G75" s="231"/>
      <c r="H75" s="230"/>
      <c r="I75" s="231"/>
      <c r="J75" s="230"/>
      <c r="K75" s="231"/>
    </row>
    <row r="76" spans="1:11" ht="12" x14ac:dyDescent="0.2">
      <c r="A76" s="241" t="s">
        <v>572</v>
      </c>
      <c r="B76" s="724" t="s">
        <v>561</v>
      </c>
      <c r="C76" s="210"/>
      <c r="D76" s="210"/>
      <c r="E76" s="231"/>
      <c r="F76" s="231"/>
      <c r="G76" s="231"/>
      <c r="H76" s="230"/>
      <c r="I76" s="231"/>
      <c r="J76" s="230"/>
      <c r="K76" s="231"/>
    </row>
    <row r="77" spans="1:11" ht="12" x14ac:dyDescent="0.2">
      <c r="A77" s="725" t="s">
        <v>36</v>
      </c>
      <c r="B77" s="724" t="s">
        <v>377</v>
      </c>
      <c r="C77" s="210"/>
      <c r="D77" s="210"/>
      <c r="E77" s="231"/>
      <c r="F77" s="210"/>
      <c r="G77" s="210"/>
      <c r="H77" s="210"/>
      <c r="I77" s="237"/>
      <c r="J77" s="230"/>
      <c r="K77" s="236"/>
    </row>
    <row r="78" spans="1:11" ht="12" x14ac:dyDescent="0.2">
      <c r="A78" s="726" t="s">
        <v>378</v>
      </c>
      <c r="B78" s="727" t="s">
        <v>376</v>
      </c>
      <c r="C78" s="210"/>
      <c r="D78" s="210"/>
      <c r="E78" s="210"/>
      <c r="F78" s="210"/>
      <c r="G78" s="210"/>
      <c r="H78" s="210"/>
      <c r="I78" s="210"/>
      <c r="J78" s="210"/>
      <c r="K78" s="210"/>
    </row>
    <row r="79" spans="1:11" ht="15.75" thickBot="1" x14ac:dyDescent="0.25">
      <c r="A79" s="691" t="s">
        <v>686</v>
      </c>
      <c r="B79" s="692"/>
      <c r="C79" s="243">
        <f>SUM(C50:C78)</f>
        <v>970000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4.25" thickTop="1" thickBot="1" x14ac:dyDescent="0.25">
      <c r="A80" s="693" t="s">
        <v>336</v>
      </c>
      <c r="B80" s="694"/>
      <c r="C80" s="228">
        <f t="shared" ref="C80:K80" si="8">C46-C79</f>
        <v>-970000</v>
      </c>
      <c r="D80" s="228">
        <f t="shared" si="8"/>
        <v>0</v>
      </c>
      <c r="E80" s="228">
        <f t="shared" si="8"/>
        <v>970000</v>
      </c>
      <c r="F80" s="228">
        <f t="shared" si="8"/>
        <v>0</v>
      </c>
      <c r="G80" s="228">
        <f t="shared" si="8"/>
        <v>0</v>
      </c>
      <c r="H80" s="228">
        <f t="shared" si="8"/>
        <v>0</v>
      </c>
      <c r="I80" s="228">
        <f t="shared" si="8"/>
        <v>0</v>
      </c>
      <c r="J80" s="228">
        <f t="shared" si="8"/>
        <v>0</v>
      </c>
      <c r="K80" s="228">
        <f t="shared" si="8"/>
        <v>0</v>
      </c>
    </row>
    <row r="81" spans="1:11" ht="24" thickTop="1" thickBot="1" x14ac:dyDescent="0.25">
      <c r="A81" s="723" t="str">
        <f>"ESTIMATED ENDING FUND BALANCE (without Student Activity Funds) as of June 30, "&amp;'B25'!L2</f>
        <v>ESTIMATED ENDING FUND BALANCE (without Student Activity Funds) as of June 30, 2025</v>
      </c>
      <c r="B81" s="652"/>
      <c r="C81" s="228">
        <f t="shared" ref="C81:K81" si="9">C3+C22+C80</f>
        <v>33026527</v>
      </c>
      <c r="D81" s="228">
        <f t="shared" si="9"/>
        <v>3096275</v>
      </c>
      <c r="E81" s="228">
        <f>E3+E22+E80</f>
        <v>718960</v>
      </c>
      <c r="F81" s="228">
        <f t="shared" si="9"/>
        <v>2586310</v>
      </c>
      <c r="G81" s="228">
        <f t="shared" si="9"/>
        <v>1711453</v>
      </c>
      <c r="H81" s="228">
        <f t="shared" si="9"/>
        <v>2034364</v>
      </c>
      <c r="I81" s="228">
        <f t="shared" si="9"/>
        <v>3897060</v>
      </c>
      <c r="J81" s="228">
        <f t="shared" si="9"/>
        <v>0</v>
      </c>
      <c r="K81" s="228">
        <f t="shared" si="9"/>
        <v>0</v>
      </c>
    </row>
    <row r="82" spans="1:11" ht="12.75" thickTop="1" x14ac:dyDescent="0.2">
      <c r="A82" s="653"/>
      <c r="B82" s="654"/>
      <c r="C82" s="655"/>
      <c r="D82" s="655"/>
      <c r="E82" s="655"/>
      <c r="F82" s="655"/>
      <c r="G82" s="655"/>
      <c r="H82" s="655"/>
      <c r="I82" s="655"/>
      <c r="J82" s="655"/>
      <c r="K82" s="655"/>
    </row>
    <row r="83" spans="1:11" s="659" customFormat="1" ht="24" x14ac:dyDescent="0.2">
      <c r="A83" s="721" t="str">
        <f>"Student Activity (Fund 11) ESTIMATED BEGINNING FUND BALANCE as of July 1, "&amp;'B25'!L2-1</f>
        <v>Student Activity (Fund 11) ESTIMATED BEGINNING FUND BALANCE as of July 1, 2024</v>
      </c>
      <c r="B83" s="722"/>
      <c r="C83" s="187">
        <v>2499530</v>
      </c>
      <c r="D83" s="231"/>
      <c r="E83" s="231"/>
      <c r="F83" s="231"/>
      <c r="G83" s="231"/>
      <c r="H83" s="231"/>
      <c r="I83" s="231"/>
      <c r="J83" s="231"/>
      <c r="K83" s="231"/>
    </row>
    <row r="84" spans="1:11" s="641" customFormat="1" ht="18" customHeight="1" x14ac:dyDescent="0.2">
      <c r="A84" s="639" t="s">
        <v>766</v>
      </c>
      <c r="B84" s="640"/>
      <c r="C84" s="188"/>
      <c r="D84" s="188"/>
      <c r="E84" s="188"/>
      <c r="F84" s="188"/>
      <c r="G84" s="188"/>
      <c r="H84" s="188"/>
      <c r="I84" s="188"/>
      <c r="J84" s="188"/>
      <c r="K84" s="262"/>
    </row>
    <row r="85" spans="1:11" s="644" customFormat="1" ht="12.75" thickBot="1" x14ac:dyDescent="0.25">
      <c r="A85" s="642" t="s">
        <v>749</v>
      </c>
      <c r="B85" s="643">
        <v>1799</v>
      </c>
      <c r="C85" s="192">
        <f>'EstRev 6-11'!C82</f>
        <v>0</v>
      </c>
      <c r="D85" s="566"/>
      <c r="E85" s="566"/>
      <c r="F85" s="566"/>
      <c r="G85" s="566"/>
      <c r="H85" s="566"/>
      <c r="I85" s="566"/>
      <c r="J85" s="566"/>
      <c r="K85" s="566"/>
    </row>
    <row r="86" spans="1:11" ht="18" customHeight="1" thickTop="1" x14ac:dyDescent="0.2">
      <c r="A86" s="645" t="s">
        <v>767</v>
      </c>
      <c r="B86" s="646"/>
      <c r="C86" s="195"/>
      <c r="D86" s="195"/>
      <c r="E86" s="195"/>
      <c r="F86" s="195"/>
      <c r="G86" s="195"/>
      <c r="H86" s="195"/>
      <c r="I86" s="195"/>
      <c r="J86" s="195"/>
      <c r="K86" s="250"/>
    </row>
    <row r="87" spans="1:11" ht="15" customHeight="1" thickBot="1" x14ac:dyDescent="0.25">
      <c r="A87" s="642" t="s">
        <v>748</v>
      </c>
      <c r="B87" s="648">
        <v>1999</v>
      </c>
      <c r="C87" s="204">
        <f>'EstExp 12-20'!K33</f>
        <v>0</v>
      </c>
      <c r="D87" s="566"/>
      <c r="E87" s="566"/>
      <c r="F87" s="566"/>
      <c r="G87" s="566"/>
      <c r="H87" s="566"/>
      <c r="I87" s="566"/>
      <c r="J87" s="566"/>
      <c r="K87" s="566"/>
    </row>
    <row r="88" spans="1:11" ht="27.75" customHeight="1" thickTop="1" thickBot="1" x14ac:dyDescent="0.25">
      <c r="A88" s="649" t="s">
        <v>449</v>
      </c>
      <c r="B88" s="650"/>
      <c r="C88" s="580">
        <f>C85-C87</f>
        <v>0</v>
      </c>
      <c r="D88" s="579"/>
      <c r="E88" s="579"/>
      <c r="F88" s="579"/>
      <c r="G88" s="579"/>
      <c r="H88" s="579"/>
      <c r="I88" s="579"/>
      <c r="J88" s="579"/>
      <c r="K88" s="579"/>
    </row>
    <row r="89" spans="1:11" ht="21.95" customHeight="1" thickTop="1" thickBot="1" x14ac:dyDescent="0.25">
      <c r="A89" s="651" t="str">
        <f>"Student Activity ESTIMATED ENDING FUND BALANCE as of June 30, "&amp;'B25'!L2</f>
        <v>Student Activity ESTIMATED ENDING FUND BALANCE as of June 30, 2025</v>
      </c>
      <c r="B89" s="652"/>
      <c r="C89" s="228">
        <f>C83+C88</f>
        <v>2499530</v>
      </c>
      <c r="D89" s="578"/>
      <c r="E89" s="578"/>
      <c r="F89" s="578"/>
      <c r="G89" s="578"/>
      <c r="H89" s="578"/>
      <c r="I89" s="578"/>
      <c r="J89" s="578"/>
      <c r="K89" s="578"/>
    </row>
    <row r="90" spans="1:11" ht="12.75" thickTop="1" x14ac:dyDescent="0.2">
      <c r="A90" s="653"/>
      <c r="B90" s="654"/>
      <c r="C90" s="655"/>
      <c r="D90" s="568"/>
      <c r="E90" s="568"/>
      <c r="F90" s="568"/>
      <c r="G90" s="568"/>
      <c r="H90" s="568"/>
      <c r="I90" s="568"/>
      <c r="J90" s="568"/>
      <c r="K90" s="568"/>
    </row>
    <row r="91" spans="1:11" s="659" customFormat="1" ht="35.450000000000003" customHeight="1" x14ac:dyDescent="0.2">
      <c r="A91" s="656" t="str">
        <f>"Total ESTIMATED BEGINNING FUND BALANCE (All Sources Including Student Activity Funds) as of July 1, "&amp;'B25'!L2-1</f>
        <v>Total ESTIMATED BEGINNING FUND BALANCE (All Sources Including Student Activity Funds) as of July 1, 2024</v>
      </c>
      <c r="B91" s="657"/>
      <c r="C91" s="658">
        <f>C3+C83</f>
        <v>35526057</v>
      </c>
      <c r="D91" s="658">
        <f>D3</f>
        <v>3096275</v>
      </c>
      <c r="E91" s="658">
        <f t="shared" ref="E91:K91" si="10">E3</f>
        <v>718960</v>
      </c>
      <c r="F91" s="658">
        <f t="shared" si="10"/>
        <v>2586310</v>
      </c>
      <c r="G91" s="658">
        <f t="shared" si="10"/>
        <v>1711453</v>
      </c>
      <c r="H91" s="658">
        <f t="shared" si="10"/>
        <v>2034364</v>
      </c>
      <c r="I91" s="658">
        <f t="shared" si="10"/>
        <v>3897060</v>
      </c>
      <c r="J91" s="658">
        <f t="shared" si="10"/>
        <v>0</v>
      </c>
      <c r="K91" s="658">
        <f t="shared" si="10"/>
        <v>0</v>
      </c>
    </row>
    <row r="92" spans="1:11" s="641" customFormat="1" ht="18" customHeight="1" x14ac:dyDescent="0.2">
      <c r="A92" s="639" t="s">
        <v>750</v>
      </c>
      <c r="B92" s="640"/>
      <c r="C92" s="188"/>
      <c r="D92" s="188"/>
      <c r="E92" s="188"/>
      <c r="F92" s="188"/>
      <c r="G92" s="188"/>
      <c r="H92" s="188"/>
      <c r="I92" s="188"/>
      <c r="J92" s="188"/>
      <c r="K92" s="262"/>
    </row>
    <row r="93" spans="1:11" s="659" customFormat="1" ht="12.75" customHeight="1" x14ac:dyDescent="0.2">
      <c r="A93" s="660" t="s">
        <v>303</v>
      </c>
      <c r="B93" s="661">
        <v>1000</v>
      </c>
      <c r="C93" s="189">
        <f>C5+C85</f>
        <v>80999000</v>
      </c>
      <c r="D93" s="189">
        <f>D5</f>
        <v>9200000</v>
      </c>
      <c r="E93" s="189">
        <f t="shared" ref="E93:K93" si="11">E5</f>
        <v>3151000</v>
      </c>
      <c r="F93" s="189">
        <f t="shared" si="11"/>
        <v>1000000</v>
      </c>
      <c r="G93" s="189">
        <f t="shared" si="11"/>
        <v>3770000</v>
      </c>
      <c r="H93" s="189">
        <f t="shared" si="11"/>
        <v>6000000</v>
      </c>
      <c r="I93" s="189">
        <f t="shared" si="11"/>
        <v>0</v>
      </c>
      <c r="J93" s="189">
        <f t="shared" si="11"/>
        <v>385000</v>
      </c>
      <c r="K93" s="189">
        <f t="shared" si="11"/>
        <v>0</v>
      </c>
    </row>
    <row r="94" spans="1:11" s="659" customFormat="1" ht="24" x14ac:dyDescent="0.2">
      <c r="A94" s="662" t="s">
        <v>736</v>
      </c>
      <c r="B94" s="663">
        <v>2000</v>
      </c>
      <c r="C94" s="189">
        <f>C6</f>
        <v>0</v>
      </c>
      <c r="D94" s="189">
        <f>D6</f>
        <v>0</v>
      </c>
      <c r="E94" s="190"/>
      <c r="F94" s="189">
        <f>F6</f>
        <v>0</v>
      </c>
      <c r="G94" s="189">
        <f>G6</f>
        <v>0</v>
      </c>
      <c r="H94" s="190"/>
      <c r="I94" s="190"/>
      <c r="J94" s="190"/>
      <c r="K94" s="190"/>
    </row>
    <row r="95" spans="1:11" s="659" customFormat="1" ht="12.75" customHeight="1" x14ac:dyDescent="0.2">
      <c r="A95" s="664" t="s">
        <v>447</v>
      </c>
      <c r="B95" s="663">
        <v>3000</v>
      </c>
      <c r="C95" s="189">
        <f>C7</f>
        <v>3881000</v>
      </c>
      <c r="D95" s="189">
        <f t="shared" ref="D95:K95" si="12">D7</f>
        <v>0</v>
      </c>
      <c r="E95" s="189">
        <f t="shared" si="12"/>
        <v>0</v>
      </c>
      <c r="F95" s="189">
        <f t="shared" si="12"/>
        <v>525000</v>
      </c>
      <c r="G95" s="189">
        <f t="shared" si="12"/>
        <v>0</v>
      </c>
      <c r="H95" s="189">
        <f t="shared" si="12"/>
        <v>0</v>
      </c>
      <c r="I95" s="189">
        <f t="shared" si="12"/>
        <v>0</v>
      </c>
      <c r="J95" s="189">
        <f t="shared" si="12"/>
        <v>0</v>
      </c>
      <c r="K95" s="189">
        <f t="shared" si="12"/>
        <v>0</v>
      </c>
    </row>
    <row r="96" spans="1:11" s="644" customFormat="1" ht="12.75" customHeight="1" x14ac:dyDescent="0.2">
      <c r="A96" s="664" t="s">
        <v>448</v>
      </c>
      <c r="B96" s="665">
        <v>4000</v>
      </c>
      <c r="C96" s="191">
        <f>C8</f>
        <v>4481000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44" customFormat="1" ht="13.5" thickBot="1" x14ac:dyDescent="0.25">
      <c r="A97" s="666" t="s">
        <v>674</v>
      </c>
      <c r="B97" s="667"/>
      <c r="C97" s="192">
        <f>SUM(C93:C96)</f>
        <v>89361000</v>
      </c>
      <c r="D97" s="581">
        <f t="shared" ref="D97:K97" si="14">SUM(D93:D96)</f>
        <v>9200000</v>
      </c>
      <c r="E97" s="192">
        <f t="shared" si="14"/>
        <v>3151000</v>
      </c>
      <c r="F97" s="192">
        <f t="shared" si="14"/>
        <v>1525000</v>
      </c>
      <c r="G97" s="192">
        <f t="shared" si="14"/>
        <v>3770000</v>
      </c>
      <c r="H97" s="192">
        <f t="shared" si="14"/>
        <v>6000000</v>
      </c>
      <c r="I97" s="192">
        <f t="shared" si="14"/>
        <v>0</v>
      </c>
      <c r="J97" s="192">
        <f t="shared" si="14"/>
        <v>385000</v>
      </c>
      <c r="K97" s="192">
        <f t="shared" si="14"/>
        <v>0</v>
      </c>
    </row>
    <row r="98" spans="1:11" s="644" customFormat="1" ht="16.5" thickTop="1" thickBot="1" x14ac:dyDescent="0.25">
      <c r="A98" s="668" t="s">
        <v>675</v>
      </c>
      <c r="B98" s="669">
        <v>3998</v>
      </c>
      <c r="C98" s="670">
        <f>C10</f>
        <v>0</v>
      </c>
      <c r="D98" s="670">
        <f t="shared" ref="D98:K98" si="15">D10</f>
        <v>0</v>
      </c>
      <c r="E98" s="670">
        <f t="shared" si="15"/>
        <v>0</v>
      </c>
      <c r="F98" s="670">
        <f t="shared" si="15"/>
        <v>0</v>
      </c>
      <c r="G98" s="670">
        <f t="shared" si="15"/>
        <v>0</v>
      </c>
      <c r="H98" s="670">
        <f t="shared" si="15"/>
        <v>0</v>
      </c>
      <c r="I98" s="193"/>
      <c r="J98" s="670">
        <f t="shared" si="15"/>
        <v>0</v>
      </c>
      <c r="K98" s="670">
        <f t="shared" si="15"/>
        <v>0</v>
      </c>
    </row>
    <row r="99" spans="1:11" s="644" customFormat="1" ht="12.75" customHeight="1" thickTop="1" thickBot="1" x14ac:dyDescent="0.25">
      <c r="A99" s="666" t="s">
        <v>446</v>
      </c>
      <c r="B99" s="671"/>
      <c r="C99" s="194">
        <f>SUM(C97:C98)</f>
        <v>89361000</v>
      </c>
      <c r="D99" s="194">
        <f t="shared" ref="D99:K99" si="16">SUM(D97:D98)</f>
        <v>9200000</v>
      </c>
      <c r="E99" s="194">
        <f t="shared" si="16"/>
        <v>3151000</v>
      </c>
      <c r="F99" s="194">
        <f t="shared" si="16"/>
        <v>1525000</v>
      </c>
      <c r="G99" s="194">
        <f t="shared" si="16"/>
        <v>3770000</v>
      </c>
      <c r="H99" s="194">
        <f t="shared" si="16"/>
        <v>6000000</v>
      </c>
      <c r="I99" s="194">
        <f t="shared" si="16"/>
        <v>0</v>
      </c>
      <c r="J99" s="194">
        <f t="shared" si="16"/>
        <v>385000</v>
      </c>
      <c r="K99" s="194">
        <f t="shared" si="16"/>
        <v>0</v>
      </c>
    </row>
    <row r="100" spans="1:11" ht="18" customHeight="1" thickTop="1" x14ac:dyDescent="0.2">
      <c r="A100" s="645" t="s">
        <v>768</v>
      </c>
      <c r="B100" s="646"/>
      <c r="C100" s="195"/>
      <c r="D100" s="195"/>
      <c r="E100" s="195"/>
      <c r="F100" s="195"/>
      <c r="G100" s="195"/>
      <c r="H100" s="195"/>
      <c r="I100" s="195"/>
      <c r="J100" s="195"/>
      <c r="K100" s="250"/>
    </row>
    <row r="101" spans="1:11" ht="12.75" customHeight="1" x14ac:dyDescent="0.2">
      <c r="A101" s="672" t="s">
        <v>249</v>
      </c>
      <c r="B101" s="673" t="s">
        <v>240</v>
      </c>
      <c r="C101" s="196">
        <f>C13+C87</f>
        <v>58180000</v>
      </c>
      <c r="D101" s="197"/>
      <c r="E101" s="197"/>
      <c r="F101" s="197"/>
      <c r="G101" s="198">
        <f t="shared" ref="G101:G106" si="17">G13</f>
        <v>3770000</v>
      </c>
      <c r="H101" s="199"/>
      <c r="I101" s="197"/>
      <c r="J101" s="198">
        <f>J13</f>
        <v>0</v>
      </c>
      <c r="K101" s="197"/>
    </row>
    <row r="102" spans="1:11" ht="12.75" customHeight="1" x14ac:dyDescent="0.2">
      <c r="A102" s="664" t="s">
        <v>129</v>
      </c>
      <c r="B102" s="674">
        <v>2000</v>
      </c>
      <c r="C102" s="200">
        <f t="shared" ref="C102:D106" si="18">C14</f>
        <v>28558000</v>
      </c>
      <c r="D102" s="200">
        <f t="shared" si="18"/>
        <v>9147500</v>
      </c>
      <c r="E102" s="197"/>
      <c r="F102" s="200">
        <f>F14</f>
        <v>1525000</v>
      </c>
      <c r="G102" s="200">
        <f t="shared" si="17"/>
        <v>0</v>
      </c>
      <c r="H102" s="200">
        <f>H14</f>
        <v>6000000</v>
      </c>
      <c r="I102" s="197"/>
      <c r="J102" s="200">
        <f>J14</f>
        <v>385000</v>
      </c>
      <c r="K102" s="189">
        <f>K14</f>
        <v>0</v>
      </c>
    </row>
    <row r="103" spans="1:11" ht="12.75" customHeight="1" x14ac:dyDescent="0.2">
      <c r="A103" s="664" t="s">
        <v>516</v>
      </c>
      <c r="B103" s="674">
        <v>3000</v>
      </c>
      <c r="C103" s="200">
        <f t="shared" si="18"/>
        <v>0</v>
      </c>
      <c r="D103" s="200">
        <f t="shared" si="18"/>
        <v>52500</v>
      </c>
      <c r="E103" s="197"/>
      <c r="F103" s="200">
        <f>F15</f>
        <v>0</v>
      </c>
      <c r="G103" s="200">
        <f t="shared" si="17"/>
        <v>0</v>
      </c>
      <c r="H103" s="202"/>
      <c r="I103" s="197"/>
      <c r="J103" s="200">
        <f t="shared" ref="J103" si="19">J15</f>
        <v>0</v>
      </c>
      <c r="K103" s="202"/>
    </row>
    <row r="104" spans="1:11" s="644" customFormat="1" ht="12.75" customHeight="1" x14ac:dyDescent="0.2">
      <c r="A104" s="664" t="s">
        <v>46</v>
      </c>
      <c r="B104" s="674">
        <v>4000</v>
      </c>
      <c r="C104" s="200">
        <f t="shared" si="18"/>
        <v>1653000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64" t="s">
        <v>141</v>
      </c>
      <c r="B105" s="674">
        <v>5000</v>
      </c>
      <c r="C105" s="200">
        <f t="shared" si="18"/>
        <v>0</v>
      </c>
      <c r="D105" s="200">
        <f t="shared" si="18"/>
        <v>0</v>
      </c>
      <c r="E105" s="200">
        <f>E17</f>
        <v>4121000</v>
      </c>
      <c r="F105" s="200">
        <f>F17</f>
        <v>0</v>
      </c>
      <c r="G105" s="200">
        <f t="shared" si="17"/>
        <v>0</v>
      </c>
      <c r="H105" s="202"/>
      <c r="I105" s="197"/>
      <c r="J105" s="203">
        <f t="shared" si="20"/>
        <v>0</v>
      </c>
      <c r="K105" s="189">
        <f t="shared" si="20"/>
        <v>0</v>
      </c>
    </row>
    <row r="106" spans="1:11" ht="12.75" customHeight="1" x14ac:dyDescent="0.2">
      <c r="A106" s="664" t="s">
        <v>397</v>
      </c>
      <c r="B106" s="675">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66" t="s">
        <v>676</v>
      </c>
      <c r="B107" s="676"/>
      <c r="C107" s="204">
        <f t="shared" ref="C107:H107" si="21">SUM(C101:C106)</f>
        <v>88391000</v>
      </c>
      <c r="D107" s="204">
        <f t="shared" si="21"/>
        <v>9200000</v>
      </c>
      <c r="E107" s="204">
        <f t="shared" si="21"/>
        <v>4121000</v>
      </c>
      <c r="F107" s="204">
        <f t="shared" si="21"/>
        <v>1525000</v>
      </c>
      <c r="G107" s="204">
        <f t="shared" si="21"/>
        <v>3770000</v>
      </c>
      <c r="H107" s="204">
        <f t="shared" si="21"/>
        <v>6000000</v>
      </c>
      <c r="I107" s="201"/>
      <c r="J107" s="192">
        <f>SUM(J101:J106)</f>
        <v>385000</v>
      </c>
      <c r="K107" s="204">
        <f>SUM(K101:K106)</f>
        <v>0</v>
      </c>
    </row>
    <row r="108" spans="1:11" ht="16.5" thickTop="1" thickBot="1" x14ac:dyDescent="0.25">
      <c r="A108" s="677" t="s">
        <v>677</v>
      </c>
      <c r="B108" s="678">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66" t="s">
        <v>357</v>
      </c>
      <c r="B109" s="679"/>
      <c r="C109" s="205">
        <f t="shared" ref="C109:H109" si="23">SUM(C107:C108)</f>
        <v>88391000</v>
      </c>
      <c r="D109" s="205">
        <f t="shared" si="23"/>
        <v>9200000</v>
      </c>
      <c r="E109" s="205">
        <f t="shared" si="23"/>
        <v>4121000</v>
      </c>
      <c r="F109" s="205">
        <f t="shared" si="23"/>
        <v>1525000</v>
      </c>
      <c r="G109" s="205">
        <f t="shared" si="23"/>
        <v>3770000</v>
      </c>
      <c r="H109" s="205">
        <f t="shared" si="23"/>
        <v>6000000</v>
      </c>
      <c r="I109" s="201"/>
      <c r="J109" s="205">
        <f>SUM(J107:J108)</f>
        <v>385000</v>
      </c>
      <c r="K109" s="205">
        <f>SUM(K107:K108)</f>
        <v>0</v>
      </c>
    </row>
    <row r="110" spans="1:11" ht="21.75" customHeight="1" thickTop="1" x14ac:dyDescent="0.2">
      <c r="A110" s="649" t="s">
        <v>449</v>
      </c>
      <c r="B110" s="650"/>
      <c r="C110" s="206">
        <f>C97-C107</f>
        <v>970000</v>
      </c>
      <c r="D110" s="206">
        <f t="shared" ref="D110:K110" si="24">D97-D107</f>
        <v>0</v>
      </c>
      <c r="E110" s="206">
        <f t="shared" si="24"/>
        <v>-970000</v>
      </c>
      <c r="F110" s="206">
        <f t="shared" si="24"/>
        <v>0</v>
      </c>
      <c r="G110" s="206">
        <f t="shared" si="24"/>
        <v>0</v>
      </c>
      <c r="H110" s="206">
        <f t="shared" si="24"/>
        <v>0</v>
      </c>
      <c r="I110" s="206">
        <f t="shared" si="24"/>
        <v>0</v>
      </c>
      <c r="J110" s="206">
        <f t="shared" si="24"/>
        <v>0</v>
      </c>
      <c r="K110" s="206">
        <f t="shared" si="24"/>
        <v>0</v>
      </c>
    </row>
    <row r="111" spans="1:11" s="682" customFormat="1" ht="18" customHeight="1" x14ac:dyDescent="0.2">
      <c r="A111" s="680" t="s">
        <v>333</v>
      </c>
      <c r="B111" s="681"/>
      <c r="C111" s="622"/>
      <c r="D111" s="622"/>
      <c r="E111" s="622"/>
      <c r="F111" s="622"/>
      <c r="G111" s="622"/>
      <c r="H111" s="622"/>
      <c r="I111" s="622"/>
      <c r="J111" s="622"/>
      <c r="K111" s="623"/>
    </row>
    <row r="112" spans="1:11" ht="12.75" customHeight="1" x14ac:dyDescent="0.2">
      <c r="A112" s="683" t="s">
        <v>334</v>
      </c>
      <c r="B112" s="684"/>
      <c r="C112" s="624"/>
      <c r="D112" s="624"/>
      <c r="E112" s="624"/>
      <c r="F112" s="624"/>
      <c r="G112" s="624"/>
      <c r="H112" s="625"/>
      <c r="I112" s="624"/>
      <c r="J112" s="625"/>
      <c r="K112" s="624"/>
    </row>
    <row r="113" spans="1:14" ht="14.25" customHeight="1" thickBot="1" x14ac:dyDescent="0.25">
      <c r="A113" s="685" t="s">
        <v>683</v>
      </c>
      <c r="B113" s="686"/>
      <c r="C113" s="228">
        <f>C46</f>
        <v>0</v>
      </c>
      <c r="D113" s="228">
        <f t="shared" ref="D113:K113" si="25">D46</f>
        <v>0</v>
      </c>
      <c r="E113" s="228">
        <f t="shared" si="25"/>
        <v>970000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87" t="s">
        <v>335</v>
      </c>
      <c r="B114" s="688"/>
      <c r="C114" s="229"/>
      <c r="D114" s="229"/>
      <c r="E114" s="229"/>
      <c r="F114" s="229"/>
      <c r="G114" s="229"/>
      <c r="H114" s="230"/>
      <c r="I114" s="229"/>
      <c r="J114" s="230"/>
      <c r="K114" s="229"/>
    </row>
    <row r="115" spans="1:14" ht="0.75" customHeight="1" x14ac:dyDescent="0.2">
      <c r="A115" s="689"/>
      <c r="B115" s="690"/>
      <c r="C115" s="231"/>
      <c r="D115" s="231"/>
      <c r="E115" s="231"/>
      <c r="F115" s="231"/>
      <c r="G115" s="231"/>
      <c r="H115" s="230"/>
      <c r="I115" s="231"/>
      <c r="J115" s="230"/>
      <c r="K115" s="231"/>
    </row>
    <row r="116" spans="1:14" ht="15.75" thickBot="1" x14ac:dyDescent="0.25">
      <c r="A116" s="691" t="s">
        <v>686</v>
      </c>
      <c r="B116" s="692"/>
      <c r="C116" s="243">
        <f>C79</f>
        <v>970000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3" t="s">
        <v>336</v>
      </c>
      <c r="B117" s="694"/>
      <c r="C117" s="228">
        <f>C80</f>
        <v>-970000</v>
      </c>
      <c r="D117" s="228">
        <f t="shared" ref="D117:K117" si="27">D80</f>
        <v>0</v>
      </c>
      <c r="E117" s="228">
        <f t="shared" si="27"/>
        <v>970000</v>
      </c>
      <c r="F117" s="228">
        <f t="shared" si="27"/>
        <v>0</v>
      </c>
      <c r="G117" s="228">
        <f t="shared" si="27"/>
        <v>0</v>
      </c>
      <c r="H117" s="228">
        <f t="shared" si="27"/>
        <v>0</v>
      </c>
      <c r="I117" s="228">
        <f t="shared" si="27"/>
        <v>0</v>
      </c>
      <c r="J117" s="228">
        <f t="shared" si="27"/>
        <v>0</v>
      </c>
      <c r="K117" s="228">
        <f t="shared" si="27"/>
        <v>0</v>
      </c>
    </row>
    <row r="118" spans="1:14" ht="23.25" thickTop="1" x14ac:dyDescent="0.2">
      <c r="A118" s="695" t="str">
        <f>"ESTIMATED ENDING FUND BALANCE (All Sources with Student Activity Funds) as of June 30, "&amp;'B25'!L2</f>
        <v>ESTIMATED ENDING FUND BALANCE (All Sources with Student Activity Funds) as of June 30, 2025</v>
      </c>
      <c r="B118" s="696"/>
      <c r="C118" s="697">
        <f>C81+C89</f>
        <v>35526057</v>
      </c>
      <c r="D118" s="697">
        <f t="shared" ref="D118:K118" si="28">D81+D89</f>
        <v>3096275</v>
      </c>
      <c r="E118" s="697">
        <f t="shared" si="28"/>
        <v>718960</v>
      </c>
      <c r="F118" s="697">
        <f t="shared" si="28"/>
        <v>2586310</v>
      </c>
      <c r="G118" s="697">
        <f t="shared" si="28"/>
        <v>1711453</v>
      </c>
      <c r="H118" s="697">
        <f t="shared" si="28"/>
        <v>2034364</v>
      </c>
      <c r="I118" s="697">
        <f t="shared" si="28"/>
        <v>3897060</v>
      </c>
      <c r="J118" s="697">
        <f t="shared" si="28"/>
        <v>0</v>
      </c>
      <c r="K118" s="697">
        <f t="shared" si="28"/>
        <v>0</v>
      </c>
    </row>
    <row r="119" spans="1:14" ht="12.75" customHeight="1" x14ac:dyDescent="0.2">
      <c r="A119" s="698"/>
      <c r="B119" s="699"/>
      <c r="C119" s="567"/>
      <c r="D119" s="567"/>
      <c r="E119" s="567"/>
      <c r="F119" s="567"/>
      <c r="G119" s="567"/>
      <c r="H119" s="567"/>
      <c r="I119" s="567"/>
      <c r="J119" s="567"/>
      <c r="K119" s="567"/>
      <c r="L119" s="700"/>
    </row>
    <row r="120" spans="1:14" ht="12" x14ac:dyDescent="0.15">
      <c r="A120" s="244" t="s">
        <v>747</v>
      </c>
      <c r="B120" s="701"/>
      <c r="C120" s="701"/>
      <c r="D120" s="701"/>
      <c r="E120" s="701"/>
      <c r="F120" s="701"/>
      <c r="G120" s="701"/>
      <c r="H120" s="701"/>
      <c r="I120" s="701"/>
      <c r="J120" s="701"/>
      <c r="K120" s="701"/>
      <c r="L120" s="701"/>
      <c r="M120" s="702"/>
      <c r="N120" s="702"/>
    </row>
    <row r="121" spans="1:14" ht="12" x14ac:dyDescent="0.15">
      <c r="A121" s="245"/>
      <c r="B121" s="703"/>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04"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05" t="s">
        <v>313</v>
      </c>
      <c r="B123" s="706"/>
      <c r="C123" s="707"/>
      <c r="D123" s="707"/>
      <c r="E123" s="708"/>
      <c r="F123" s="707"/>
      <c r="G123" s="708"/>
      <c r="H123" s="707"/>
      <c r="I123" s="708"/>
      <c r="J123" s="707"/>
      <c r="K123" s="707"/>
      <c r="L123" s="707"/>
    </row>
    <row r="124" spans="1:14" ht="12" x14ac:dyDescent="0.15">
      <c r="A124" s="709" t="s">
        <v>404</v>
      </c>
      <c r="B124" s="710">
        <v>100</v>
      </c>
      <c r="C124" s="504">
        <f>'EstExp 12-20'!C116</f>
        <v>64268800</v>
      </c>
      <c r="D124" s="504">
        <f>'EstExp 12-20'!C155</f>
        <v>4266500</v>
      </c>
      <c r="E124" s="711"/>
      <c r="F124" s="504">
        <f>'EstExp 12-20'!C214</f>
        <v>66500</v>
      </c>
      <c r="G124" s="712"/>
      <c r="H124" s="504">
        <f>'EstExp 12-20'!C309</f>
        <v>0</v>
      </c>
      <c r="I124" s="711"/>
      <c r="J124" s="504">
        <f>'EstExp 12-20'!C$428</f>
        <v>0</v>
      </c>
      <c r="K124" s="504">
        <f>'EstExp 12-20'!C453</f>
        <v>0</v>
      </c>
      <c r="L124" s="713">
        <f t="shared" ref="L124:L132" si="29">SUM(C124:K124)</f>
        <v>68601800</v>
      </c>
    </row>
    <row r="125" spans="1:14" ht="12" x14ac:dyDescent="0.15">
      <c r="A125" s="709" t="s">
        <v>405</v>
      </c>
      <c r="B125" s="710">
        <v>200</v>
      </c>
      <c r="C125" s="504">
        <f>'EstExp 12-20'!D116</f>
        <v>8549200</v>
      </c>
      <c r="D125" s="504">
        <f>'EstExp 12-20'!D155</f>
        <v>627400</v>
      </c>
      <c r="E125" s="712"/>
      <c r="F125" s="504">
        <f>'EstExp 12-20'!D214</f>
        <v>3000</v>
      </c>
      <c r="G125" s="504">
        <f>'EstExp 12-20'!D292</f>
        <v>3770000</v>
      </c>
      <c r="H125" s="504">
        <f>'EstExp 12-20'!D309</f>
        <v>0</v>
      </c>
      <c r="I125" s="711"/>
      <c r="J125" s="504">
        <f>'EstExp 12-20'!D428</f>
        <v>0</v>
      </c>
      <c r="K125" s="504">
        <f>'EstExp 12-20'!D453</f>
        <v>0</v>
      </c>
      <c r="L125" s="713">
        <f t="shared" si="29"/>
        <v>12949600</v>
      </c>
    </row>
    <row r="126" spans="1:14" ht="12" x14ac:dyDescent="0.15">
      <c r="A126" s="709" t="s">
        <v>406</v>
      </c>
      <c r="B126" s="710">
        <v>300</v>
      </c>
      <c r="C126" s="504">
        <f>'EstExp 12-20'!E116</f>
        <v>4330400</v>
      </c>
      <c r="D126" s="504">
        <f>'EstExp 12-20'!E155</f>
        <v>1987000</v>
      </c>
      <c r="E126" s="504">
        <f>'EstExp 12-20'!E178</f>
        <v>21348</v>
      </c>
      <c r="F126" s="504">
        <f>'EstExp 12-20'!E214</f>
        <v>1363500</v>
      </c>
      <c r="G126" s="714"/>
      <c r="H126" s="504">
        <f>'EstExp 12-20'!E309</f>
        <v>0</v>
      </c>
      <c r="I126" s="711"/>
      <c r="J126" s="504">
        <f>'EstExp 12-20'!E428</f>
        <v>385000</v>
      </c>
      <c r="K126" s="504">
        <f>'EstExp 12-20'!E453</f>
        <v>0</v>
      </c>
      <c r="L126" s="713">
        <f t="shared" si="29"/>
        <v>8087248</v>
      </c>
    </row>
    <row r="127" spans="1:14" ht="12" x14ac:dyDescent="0.15">
      <c r="A127" s="709" t="s">
        <v>407</v>
      </c>
      <c r="B127" s="710">
        <v>400</v>
      </c>
      <c r="C127" s="504">
        <f>'EstExp 12-20'!F116</f>
        <v>2943500</v>
      </c>
      <c r="D127" s="504">
        <f>'EstExp 12-20'!F155</f>
        <v>1813100</v>
      </c>
      <c r="E127" s="714"/>
      <c r="F127" s="504">
        <f>'EstExp 12-20'!F214</f>
        <v>0</v>
      </c>
      <c r="G127" s="711"/>
      <c r="H127" s="504">
        <f>'EstExp 12-20'!F309</f>
        <v>0</v>
      </c>
      <c r="I127" s="711"/>
      <c r="J127" s="504">
        <f>'EstExp 12-20'!F428</f>
        <v>0</v>
      </c>
      <c r="K127" s="504">
        <f>'EstExp 12-20'!F453</f>
        <v>0</v>
      </c>
      <c r="L127" s="713">
        <f t="shared" si="29"/>
        <v>4756600</v>
      </c>
    </row>
    <row r="128" spans="1:14" ht="12" x14ac:dyDescent="0.15">
      <c r="A128" s="709" t="s">
        <v>408</v>
      </c>
      <c r="B128" s="710">
        <v>500</v>
      </c>
      <c r="C128" s="504">
        <f>'EstExp 12-20'!G116</f>
        <v>939000</v>
      </c>
      <c r="D128" s="504">
        <f>'EstExp 12-20'!G155</f>
        <v>503000</v>
      </c>
      <c r="E128" s="712"/>
      <c r="F128" s="504">
        <f>'EstExp 12-20'!G214</f>
        <v>92000</v>
      </c>
      <c r="G128" s="712"/>
      <c r="H128" s="504">
        <f>'EstExp 12-20'!G309</f>
        <v>6000000</v>
      </c>
      <c r="I128" s="711"/>
      <c r="J128" s="504">
        <f>'EstExp 12-20'!G428</f>
        <v>0</v>
      </c>
      <c r="K128" s="504">
        <f>'EstExp 12-20'!G453</f>
        <v>0</v>
      </c>
      <c r="L128" s="713">
        <f t="shared" si="29"/>
        <v>7534000</v>
      </c>
    </row>
    <row r="129" spans="1:12" ht="12" x14ac:dyDescent="0.15">
      <c r="A129" s="709" t="s">
        <v>409</v>
      </c>
      <c r="B129" s="710">
        <v>600</v>
      </c>
      <c r="C129" s="504">
        <f>'EstExp 12-20'!H116</f>
        <v>1874100</v>
      </c>
      <c r="D129" s="504">
        <f>'EstExp 12-20'!H155</f>
        <v>3000</v>
      </c>
      <c r="E129" s="504">
        <f>'EstExp 12-20'!H178</f>
        <v>4099652</v>
      </c>
      <c r="F129" s="504">
        <f>'EstExp 12-20'!H214</f>
        <v>0</v>
      </c>
      <c r="G129" s="504">
        <f>'EstExp 12-20'!H292</f>
        <v>0</v>
      </c>
      <c r="H129" s="504">
        <f>'EstExp 12-20'!H309</f>
        <v>0</v>
      </c>
      <c r="I129" s="711"/>
      <c r="J129" s="504">
        <f>'EstExp 12-20'!H428</f>
        <v>0</v>
      </c>
      <c r="K129" s="504">
        <f>'EstExp 12-20'!H453</f>
        <v>0</v>
      </c>
      <c r="L129" s="713">
        <f t="shared" si="29"/>
        <v>5976752</v>
      </c>
    </row>
    <row r="130" spans="1:12" ht="12" x14ac:dyDescent="0.15">
      <c r="A130" s="709" t="s">
        <v>339</v>
      </c>
      <c r="B130" s="710">
        <v>700</v>
      </c>
      <c r="C130" s="504">
        <f>'EstExp 12-20'!I116</f>
        <v>121000</v>
      </c>
      <c r="D130" s="504">
        <f>'EstExp 12-20'!I155</f>
        <v>0</v>
      </c>
      <c r="E130" s="715"/>
      <c r="F130" s="504">
        <f>'EstExp 12-20'!I214</f>
        <v>0</v>
      </c>
      <c r="G130" s="714"/>
      <c r="H130" s="504">
        <f>'EstExp 12-20'!I309</f>
        <v>0</v>
      </c>
      <c r="I130" s="711"/>
      <c r="J130" s="504">
        <f>'EstExp 12-20'!I428</f>
        <v>0</v>
      </c>
      <c r="K130" s="504">
        <f>'EstExp 12-20'!I453</f>
        <v>0</v>
      </c>
      <c r="L130" s="713">
        <f t="shared" si="29"/>
        <v>121000</v>
      </c>
    </row>
    <row r="131" spans="1:12" ht="12" x14ac:dyDescent="0.15">
      <c r="A131" s="709" t="s">
        <v>278</v>
      </c>
      <c r="B131" s="710">
        <v>800</v>
      </c>
      <c r="C131" s="504">
        <f>'EstExp 12-20'!J116</f>
        <v>5365000</v>
      </c>
      <c r="D131" s="504">
        <f>'EstExp 12-20'!J155</f>
        <v>0</v>
      </c>
      <c r="E131" s="712"/>
      <c r="F131" s="504">
        <f>'EstExp 12-20'!J214</f>
        <v>0</v>
      </c>
      <c r="G131" s="712"/>
      <c r="H131" s="716"/>
      <c r="I131" s="711"/>
      <c r="J131" s="504">
        <f>'EstExp 12-20'!J428</f>
        <v>0</v>
      </c>
      <c r="K131" s="716"/>
      <c r="L131" s="713">
        <f t="shared" si="29"/>
        <v>5365000</v>
      </c>
    </row>
    <row r="132" spans="1:12" ht="12" customHeight="1" thickBot="1" x14ac:dyDescent="0.2">
      <c r="A132" s="717" t="s">
        <v>291</v>
      </c>
      <c r="B132" s="718"/>
      <c r="C132" s="506">
        <f t="shared" ref="C132:H132" si="30">SUM(C124:C131)</f>
        <v>88391000</v>
      </c>
      <c r="D132" s="506">
        <f t="shared" si="30"/>
        <v>9200000</v>
      </c>
      <c r="E132" s="506">
        <f t="shared" si="30"/>
        <v>4121000</v>
      </c>
      <c r="F132" s="506">
        <f t="shared" si="30"/>
        <v>1525000</v>
      </c>
      <c r="G132" s="506">
        <f t="shared" si="30"/>
        <v>3770000</v>
      </c>
      <c r="H132" s="506">
        <f t="shared" si="30"/>
        <v>6000000</v>
      </c>
      <c r="I132" s="719"/>
      <c r="J132" s="506">
        <f>SUM(J124:J131)</f>
        <v>385000</v>
      </c>
      <c r="K132" s="506">
        <f>SUM(K124:K131)</f>
        <v>0</v>
      </c>
      <c r="L132" s="720">
        <f t="shared" si="29"/>
        <v>113392000</v>
      </c>
    </row>
    <row r="133" spans="1:12" ht="9.75" thickTop="1" x14ac:dyDescent="0.15"/>
  </sheetData>
  <sheetProtection sheet="1" objects="1" scenarios="1"/>
  <phoneticPr fontId="16" type="noConversion"/>
  <dataValidations count="6">
    <dataValidation type="whole" allowBlank="1" showInputMessage="1" showErrorMessage="1" promptTitle="No Decimal Allowed" prompt="Please enter whole number.  Decimals are not allowed." sqref="D10:K10 I98" xr:uid="{00000000-0002-0000-0100-000000000000}">
      <formula1>-999999999</formula1>
      <formula2>999999999</formula2>
    </dataValidation>
    <dataValidation type="whole" allowBlank="1" showErrorMessage="1" error="Please enter whole number.  Decimals are not allowed." sqref="C10 C98:H98 J98:K98" xr:uid="{00000000-0002-0000-01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100-000002000000}">
      <formula1>-99999999</formula1>
      <formula2>999999999</formula2>
    </dataValidation>
    <dataValidation type="whole" allowBlank="1" showInputMessage="1" showErrorMessage="1" error="Please enter whole number.  Decimals are not allowed." sqref="G35:K38" xr:uid="{00000000-0002-0000-01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100-000004000000}">
      <formula1>-9999999999</formula1>
      <formula2>9999999999</formula2>
    </dataValidation>
    <dataValidation type="whole" allowBlank="1" showInputMessage="1" showErrorMessage="1" error="Please do not use decimals or cents." sqref="C3:K3 C83 C91:K91" xr:uid="{00000000-0002-0000-01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K38"/>
  <sheetViews>
    <sheetView showGridLines="0" zoomScaleNormal="100" workbookViewId="0">
      <pane xSplit="2" ySplit="2" topLeftCell="C3" activePane="bottomRight" state="frozen"/>
      <selection pane="topRight" activeCell="C1" sqref="C1"/>
      <selection pane="bottomLeft" activeCell="A3" sqref="A3"/>
      <selection pane="bottomRight" activeCell="K3" sqref="C3:K3"/>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47"/>
      <c r="B1" s="1380"/>
      <c r="C1" s="1381" t="s">
        <v>232</v>
      </c>
      <c r="D1" s="1381" t="s">
        <v>233</v>
      </c>
      <c r="E1" s="1381" t="s">
        <v>428</v>
      </c>
      <c r="F1" s="1381" t="s">
        <v>429</v>
      </c>
      <c r="G1" s="1381" t="s">
        <v>430</v>
      </c>
      <c r="H1" s="1381" t="s">
        <v>431</v>
      </c>
      <c r="I1" s="1381" t="s">
        <v>432</v>
      </c>
      <c r="J1" s="1381" t="s">
        <v>433</v>
      </c>
      <c r="K1" s="1381" t="s">
        <v>434</v>
      </c>
    </row>
    <row r="2" spans="1:11" ht="36" x14ac:dyDescent="0.2">
      <c r="A2" s="186" t="s">
        <v>743</v>
      </c>
      <c r="B2" s="1382" t="s">
        <v>445</v>
      </c>
      <c r="C2" s="1351" t="s">
        <v>266</v>
      </c>
      <c r="D2" s="1351" t="s">
        <v>234</v>
      </c>
      <c r="E2" s="1351" t="s">
        <v>372</v>
      </c>
      <c r="F2" s="1351" t="s">
        <v>435</v>
      </c>
      <c r="G2" s="1383" t="s">
        <v>351</v>
      </c>
      <c r="H2" s="1383" t="s">
        <v>373</v>
      </c>
      <c r="I2" s="1383" t="s">
        <v>437</v>
      </c>
      <c r="J2" s="1383" t="s">
        <v>374</v>
      </c>
      <c r="K2" s="1383" t="s">
        <v>438</v>
      </c>
    </row>
    <row r="3" spans="1:11" s="647" customFormat="1" ht="30.75" customHeight="1" x14ac:dyDescent="0.2">
      <c r="A3" s="260" t="str">
        <f>"BEGINNING CASH BALANCE ON HAND (without Student Activity Funds)7 as of July 1, "&amp;'B25'!L2-1</f>
        <v>BEGINNING CASH BALANCE ON HAND (without Student Activity Funds)7 as of July 1, 2024</v>
      </c>
      <c r="B3" s="1361"/>
      <c r="C3" s="251">
        <v>33026527</v>
      </c>
      <c r="D3" s="251">
        <v>3096275</v>
      </c>
      <c r="E3" s="251">
        <v>718960</v>
      </c>
      <c r="F3" s="251">
        <v>2586310</v>
      </c>
      <c r="G3" s="251">
        <v>1711453</v>
      </c>
      <c r="H3" s="251">
        <v>2034364</v>
      </c>
      <c r="I3" s="251">
        <v>3897060</v>
      </c>
      <c r="J3" s="251">
        <v>0</v>
      </c>
      <c r="K3" s="251">
        <v>0</v>
      </c>
    </row>
    <row r="4" spans="1:11" s="647" customFormat="1" ht="14.25" customHeight="1" thickBot="1" x14ac:dyDescent="0.25">
      <c r="A4" s="1748" t="s">
        <v>687</v>
      </c>
      <c r="B4" s="1749"/>
      <c r="C4" s="255">
        <f>'BudgetSum 2-4'!C9+'BudgetSum 2-4'!C46</f>
        <v>89361000</v>
      </c>
      <c r="D4" s="255">
        <f>'BudgetSum 2-4'!D9+'BudgetSum 2-4'!D46</f>
        <v>9200000</v>
      </c>
      <c r="E4" s="255">
        <f>'BudgetSum 2-4'!E9+'BudgetSum 2-4'!E46</f>
        <v>4121000</v>
      </c>
      <c r="F4" s="255">
        <f>'BudgetSum 2-4'!F9+'BudgetSum 2-4'!F46</f>
        <v>1525000</v>
      </c>
      <c r="G4" s="255">
        <f>'BudgetSum 2-4'!G9+'BudgetSum 2-4'!G46</f>
        <v>3770000</v>
      </c>
      <c r="H4" s="255">
        <f>'BudgetSum 2-4'!H9+'BudgetSum 2-4'!H46</f>
        <v>6000000</v>
      </c>
      <c r="I4" s="255">
        <f>'BudgetSum 2-4'!I9+'BudgetSum 2-4'!I46</f>
        <v>0</v>
      </c>
      <c r="J4" s="255">
        <f>'BudgetSum 2-4'!J9+'BudgetSum 2-4'!J46</f>
        <v>385000</v>
      </c>
      <c r="K4" s="255">
        <f>'BudgetSum 2-4'!K9+'BudgetSum 2-4'!K46</f>
        <v>0</v>
      </c>
    </row>
    <row r="5" spans="1:11" s="647" customFormat="1" thickTop="1" x14ac:dyDescent="0.2">
      <c r="A5" s="1371" t="s">
        <v>352</v>
      </c>
      <c r="B5" s="1379"/>
      <c r="C5" s="195"/>
      <c r="D5" s="195"/>
      <c r="E5" s="195"/>
      <c r="F5" s="195"/>
      <c r="G5" s="195"/>
      <c r="H5" s="195"/>
      <c r="I5" s="195"/>
      <c r="J5" s="195"/>
      <c r="K5" s="250"/>
    </row>
    <row r="6" spans="1:11" s="647" customFormat="1" ht="14.25" customHeight="1" x14ac:dyDescent="0.2">
      <c r="A6" s="1377" t="s">
        <v>82</v>
      </c>
      <c r="B6" s="1378">
        <v>411</v>
      </c>
      <c r="C6" s="251"/>
      <c r="D6" s="251"/>
      <c r="E6" s="251"/>
      <c r="F6" s="251"/>
      <c r="G6" s="251"/>
      <c r="H6" s="251"/>
      <c r="I6" s="252"/>
      <c r="J6" s="251"/>
      <c r="K6" s="251"/>
    </row>
    <row r="7" spans="1:11" s="647" customFormat="1" ht="14.25" customHeight="1" x14ac:dyDescent="0.2">
      <c r="A7" s="1364" t="s">
        <v>322</v>
      </c>
      <c r="B7" s="1376">
        <v>141</v>
      </c>
      <c r="C7" s="253"/>
      <c r="D7" s="253"/>
      <c r="E7" s="254"/>
      <c r="F7" s="253"/>
      <c r="G7" s="254"/>
      <c r="H7" s="252"/>
      <c r="I7" s="253"/>
      <c r="J7" s="254"/>
      <c r="K7" s="254"/>
    </row>
    <row r="8" spans="1:11" s="647" customFormat="1" ht="14.25" customHeight="1" x14ac:dyDescent="0.2">
      <c r="A8" s="1366" t="s">
        <v>390</v>
      </c>
      <c r="B8" s="1374">
        <v>433</v>
      </c>
      <c r="C8" s="251"/>
      <c r="D8" s="251"/>
      <c r="E8" s="251"/>
      <c r="F8" s="251"/>
      <c r="G8" s="251"/>
      <c r="H8" s="252"/>
      <c r="I8" s="252"/>
      <c r="J8" s="253"/>
      <c r="K8" s="253"/>
    </row>
    <row r="9" spans="1:11" s="647" customFormat="1" ht="14.25" customHeight="1" x14ac:dyDescent="0.2">
      <c r="A9" s="1366" t="s">
        <v>83</v>
      </c>
      <c r="B9" s="1375">
        <v>199</v>
      </c>
      <c r="C9" s="251"/>
      <c r="D9" s="251"/>
      <c r="E9" s="251"/>
      <c r="F9" s="251"/>
      <c r="G9" s="251"/>
      <c r="H9" s="253"/>
      <c r="I9" s="253"/>
      <c r="J9" s="251"/>
      <c r="K9" s="251"/>
    </row>
    <row r="10" spans="1:11" s="647" customFormat="1" ht="14.25" customHeight="1" thickBot="1" x14ac:dyDescent="0.25">
      <c r="A10" s="1369" t="s">
        <v>79</v>
      </c>
      <c r="B10" s="1370"/>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47" customFormat="1" ht="14.25" customHeight="1" thickTop="1" thickBot="1" x14ac:dyDescent="0.25">
      <c r="A11" s="1750" t="s">
        <v>47</v>
      </c>
      <c r="B11" s="1751"/>
      <c r="C11" s="256">
        <f>SUM(C4,C10)</f>
        <v>89361000</v>
      </c>
      <c r="D11" s="256">
        <f t="shared" ref="D11:K11" si="1">SUM(D4,D10)</f>
        <v>9200000</v>
      </c>
      <c r="E11" s="256">
        <f t="shared" si="1"/>
        <v>4121000</v>
      </c>
      <c r="F11" s="256">
        <f t="shared" si="1"/>
        <v>1525000</v>
      </c>
      <c r="G11" s="256">
        <f t="shared" si="1"/>
        <v>3770000</v>
      </c>
      <c r="H11" s="256">
        <f t="shared" si="1"/>
        <v>6000000</v>
      </c>
      <c r="I11" s="256">
        <f t="shared" si="1"/>
        <v>0</v>
      </c>
      <c r="J11" s="256">
        <f t="shared" si="1"/>
        <v>385000</v>
      </c>
      <c r="K11" s="256">
        <f t="shared" si="1"/>
        <v>0</v>
      </c>
    </row>
    <row r="12" spans="1:11" s="647" customFormat="1" ht="14.25" customHeight="1" thickTop="1" thickBot="1" x14ac:dyDescent="0.25">
      <c r="A12" s="1352" t="s">
        <v>80</v>
      </c>
      <c r="B12" s="1353"/>
      <c r="C12" s="256">
        <f>SUM(C3,C11)</f>
        <v>122387527</v>
      </c>
      <c r="D12" s="256">
        <f t="shared" ref="D12:K12" si="2">SUM(D3,D11)</f>
        <v>12296275</v>
      </c>
      <c r="E12" s="256">
        <f t="shared" si="2"/>
        <v>4839960</v>
      </c>
      <c r="F12" s="256">
        <f t="shared" si="2"/>
        <v>4111310</v>
      </c>
      <c r="G12" s="256">
        <f t="shared" si="2"/>
        <v>5481453</v>
      </c>
      <c r="H12" s="256">
        <f t="shared" si="2"/>
        <v>8034364</v>
      </c>
      <c r="I12" s="256">
        <f t="shared" si="2"/>
        <v>3897060</v>
      </c>
      <c r="J12" s="256">
        <f t="shared" si="2"/>
        <v>385000</v>
      </c>
      <c r="K12" s="256">
        <f t="shared" si="2"/>
        <v>0</v>
      </c>
    </row>
    <row r="13" spans="1:11" s="647" customFormat="1" ht="14.25" customHeight="1" thickTop="1" thickBot="1" x14ac:dyDescent="0.25">
      <c r="A13" s="1752" t="s">
        <v>688</v>
      </c>
      <c r="B13" s="1751"/>
      <c r="C13" s="205">
        <f>SUM('BudgetSum 2-4'!C19,'BudgetSum 2-4'!C79)</f>
        <v>89361000</v>
      </c>
      <c r="D13" s="205">
        <f>SUM('BudgetSum 2-4'!D19,'BudgetSum 2-4'!D79)</f>
        <v>9200000</v>
      </c>
      <c r="E13" s="205">
        <f>SUM('BudgetSum 2-4'!E19,'BudgetSum 2-4'!E79)</f>
        <v>4121000</v>
      </c>
      <c r="F13" s="205">
        <f>SUM('BudgetSum 2-4'!F19,'BudgetSum 2-4'!F79)</f>
        <v>1525000</v>
      </c>
      <c r="G13" s="205">
        <f>SUM('BudgetSum 2-4'!G19,'BudgetSum 2-4'!G79)</f>
        <v>3770000</v>
      </c>
      <c r="H13" s="205">
        <f>SUM('BudgetSum 2-4'!H19,'BudgetSum 2-4'!H79)</f>
        <v>6000000</v>
      </c>
      <c r="I13" s="205">
        <f>SUM('BudgetSum 2-4'!I19,'BudgetSum 2-4'!I79)</f>
        <v>0</v>
      </c>
      <c r="J13" s="205">
        <f>SUM('BudgetSum 2-4'!J19,'BudgetSum 2-4'!J79)</f>
        <v>385000</v>
      </c>
      <c r="K13" s="205">
        <f>SUM('BudgetSum 2-4'!K19,'BudgetSum 2-4'!K79)</f>
        <v>0</v>
      </c>
    </row>
    <row r="14" spans="1:11" s="1373" customFormat="1" thickTop="1" x14ac:dyDescent="0.2">
      <c r="A14" s="1371" t="s">
        <v>353</v>
      </c>
      <c r="B14" s="1372"/>
      <c r="C14" s="257"/>
      <c r="D14" s="257"/>
      <c r="E14" s="257"/>
      <c r="F14" s="257"/>
      <c r="G14" s="257"/>
      <c r="H14" s="257"/>
      <c r="I14" s="257"/>
      <c r="J14" s="257"/>
      <c r="K14" s="258"/>
    </row>
    <row r="15" spans="1:11" s="647" customFormat="1" ht="14.25" customHeight="1" x14ac:dyDescent="0.2">
      <c r="A15" s="1368" t="s">
        <v>689</v>
      </c>
      <c r="B15" s="669">
        <v>141</v>
      </c>
      <c r="C15" s="251"/>
      <c r="D15" s="251"/>
      <c r="E15" s="252"/>
      <c r="F15" s="251"/>
      <c r="G15" s="252"/>
      <c r="H15" s="252"/>
      <c r="I15" s="251"/>
      <c r="J15" s="252"/>
      <c r="K15" s="252"/>
    </row>
    <row r="16" spans="1:11" s="647" customFormat="1" ht="14.25" customHeight="1" x14ac:dyDescent="0.2">
      <c r="A16" s="1364" t="s">
        <v>418</v>
      </c>
      <c r="B16" s="1365">
        <v>411</v>
      </c>
      <c r="C16" s="251"/>
      <c r="D16" s="251"/>
      <c r="E16" s="253"/>
      <c r="F16" s="251"/>
      <c r="G16" s="253"/>
      <c r="H16" s="253"/>
      <c r="I16" s="252"/>
      <c r="J16" s="253"/>
      <c r="K16" s="253"/>
    </row>
    <row r="17" spans="1:11" s="647" customFormat="1" ht="14.25" customHeight="1" x14ac:dyDescent="0.2">
      <c r="A17" s="1366" t="s">
        <v>390</v>
      </c>
      <c r="B17" s="1367">
        <v>433</v>
      </c>
      <c r="C17" s="251"/>
      <c r="D17" s="251"/>
      <c r="E17" s="251"/>
      <c r="F17" s="251"/>
      <c r="G17" s="251"/>
      <c r="H17" s="252"/>
      <c r="I17" s="252"/>
      <c r="J17" s="251"/>
      <c r="K17" s="251"/>
    </row>
    <row r="18" spans="1:11" s="647" customFormat="1" ht="14.25" customHeight="1" x14ac:dyDescent="0.2">
      <c r="A18" s="1364" t="s">
        <v>391</v>
      </c>
      <c r="B18" s="1365">
        <v>499</v>
      </c>
      <c r="C18" s="251"/>
      <c r="D18" s="251"/>
      <c r="E18" s="251"/>
      <c r="F18" s="251"/>
      <c r="G18" s="251"/>
      <c r="H18" s="253"/>
      <c r="I18" s="253"/>
      <c r="J18" s="251"/>
      <c r="K18" s="251"/>
    </row>
    <row r="19" spans="1:11" s="647" customFormat="1" ht="14.25" customHeight="1" thickBot="1" x14ac:dyDescent="0.25">
      <c r="A19" s="1748" t="s">
        <v>81</v>
      </c>
      <c r="B19" s="1749"/>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47" customFormat="1" ht="14.25" customHeight="1" thickTop="1" thickBot="1" x14ac:dyDescent="0.25">
      <c r="A20" s="1362" t="s">
        <v>48</v>
      </c>
      <c r="B20" s="1363"/>
      <c r="C20" s="205">
        <f>SUM(C13,C19)</f>
        <v>89361000</v>
      </c>
      <c r="D20" s="205">
        <f>SUM(D13,D19)</f>
        <v>9200000</v>
      </c>
      <c r="E20" s="205">
        <f t="shared" ref="E20:K20" si="4">SUM(E13,E19)</f>
        <v>4121000</v>
      </c>
      <c r="F20" s="205">
        <f t="shared" si="4"/>
        <v>1525000</v>
      </c>
      <c r="G20" s="205">
        <f t="shared" si="4"/>
        <v>3770000</v>
      </c>
      <c r="H20" s="205">
        <f t="shared" si="4"/>
        <v>6000000</v>
      </c>
      <c r="I20" s="205">
        <f t="shared" si="4"/>
        <v>0</v>
      </c>
      <c r="J20" s="205">
        <f t="shared" si="4"/>
        <v>385000</v>
      </c>
      <c r="K20" s="205">
        <f t="shared" si="4"/>
        <v>0</v>
      </c>
    </row>
    <row r="21" spans="1:11" s="647" customFormat="1" ht="28.5" customHeight="1" thickTop="1" thickBot="1" x14ac:dyDescent="0.25">
      <c r="A21" s="1753" t="str">
        <f>"ENDING CASH BALANCE ON HAND (without Student Activity Funds) as of June 30, "&amp;'B25'!L2</f>
        <v>ENDING CASH BALANCE ON HAND (without Student Activity Funds) as of June 30, 2025</v>
      </c>
      <c r="B21" s="1754"/>
      <c r="C21" s="194">
        <f>SUM(C12-C20)</f>
        <v>33026527</v>
      </c>
      <c r="D21" s="194">
        <f t="shared" ref="D21:K21" si="5">SUM(D12-D20)</f>
        <v>3096275</v>
      </c>
      <c r="E21" s="194">
        <f t="shared" si="5"/>
        <v>718960</v>
      </c>
      <c r="F21" s="194">
        <f t="shared" si="5"/>
        <v>2586310</v>
      </c>
      <c r="G21" s="194">
        <f t="shared" si="5"/>
        <v>1711453</v>
      </c>
      <c r="H21" s="194">
        <f t="shared" si="5"/>
        <v>2034364</v>
      </c>
      <c r="I21" s="194">
        <f t="shared" si="5"/>
        <v>3897060</v>
      </c>
      <c r="J21" s="194">
        <f t="shared" si="5"/>
        <v>0</v>
      </c>
      <c r="K21" s="194">
        <f t="shared" si="5"/>
        <v>0</v>
      </c>
    </row>
    <row r="22" spans="1:11" s="647" customFormat="1" ht="18" customHeight="1" thickTop="1" x14ac:dyDescent="0.2">
      <c r="A22" s="653"/>
      <c r="B22" s="654"/>
      <c r="C22" s="655"/>
      <c r="D22" s="655"/>
      <c r="E22" s="655"/>
      <c r="F22" s="655"/>
      <c r="G22" s="655"/>
      <c r="H22" s="655"/>
      <c r="I22" s="655"/>
      <c r="J22" s="655"/>
      <c r="K22" s="655"/>
    </row>
    <row r="23" spans="1:11" s="647" customFormat="1" ht="34.5" customHeight="1" thickBot="1" x14ac:dyDescent="0.25">
      <c r="A23" s="260" t="str">
        <f>"Activity Funds BEGINNING CASH BALANCE ON HAND7 as of July 1, "&amp;'B25'!L2-1</f>
        <v>Activity Funds BEGINNING CASH BALANCE ON HAND7 as of July 1, 2024</v>
      </c>
      <c r="B23" s="1361"/>
      <c r="C23" s="249">
        <v>2499530</v>
      </c>
      <c r="D23" s="252"/>
      <c r="E23" s="252"/>
      <c r="F23" s="252"/>
      <c r="G23" s="252"/>
      <c r="H23" s="252"/>
      <c r="I23" s="252"/>
      <c r="J23" s="252"/>
      <c r="K23" s="252"/>
    </row>
    <row r="24" spans="1:11" s="647" customFormat="1" ht="24" customHeight="1" thickTop="1" thickBot="1" x14ac:dyDescent="0.25">
      <c r="A24" s="1748" t="s">
        <v>687</v>
      </c>
      <c r="B24" s="1749"/>
      <c r="C24" s="205">
        <f>'BudgetSum 2-4'!C85</f>
        <v>0</v>
      </c>
      <c r="D24" s="252"/>
      <c r="E24" s="252"/>
      <c r="F24" s="252"/>
      <c r="G24" s="252"/>
      <c r="H24" s="252"/>
      <c r="I24" s="252"/>
      <c r="J24" s="252"/>
      <c r="K24" s="252"/>
    </row>
    <row r="25" spans="1:11" ht="14.25" thickTop="1" thickBot="1" x14ac:dyDescent="0.25">
      <c r="A25" s="1352" t="s">
        <v>80</v>
      </c>
      <c r="B25" s="1353"/>
      <c r="C25" s="256">
        <f>SUM(C23,C24)</f>
        <v>2499530</v>
      </c>
      <c r="D25" s="252"/>
      <c r="E25" s="252"/>
      <c r="F25" s="252"/>
      <c r="G25" s="252"/>
      <c r="H25" s="252"/>
      <c r="I25" s="252"/>
      <c r="J25" s="252"/>
      <c r="K25" s="252"/>
    </row>
    <row r="26" spans="1:11" ht="14.25" thickTop="1" thickBot="1" x14ac:dyDescent="0.25">
      <c r="A26" s="1752" t="s">
        <v>688</v>
      </c>
      <c r="B26" s="1751"/>
      <c r="C26" s="205">
        <f>'BudgetSum 2-4'!C87</f>
        <v>0</v>
      </c>
      <c r="D26" s="252"/>
      <c r="E26" s="252"/>
      <c r="F26" s="252"/>
      <c r="G26" s="252"/>
      <c r="H26" s="252"/>
      <c r="I26" s="252"/>
      <c r="J26" s="252"/>
      <c r="K26" s="252"/>
    </row>
    <row r="27" spans="1:11" ht="26.1" customHeight="1" thickTop="1" thickBot="1" x14ac:dyDescent="0.25">
      <c r="A27" s="1753" t="str">
        <f>"Activity funds ENDING CASH BALANCE ON HAND7 as of June 30, "&amp;'B25'!L2</f>
        <v>Activity funds ENDING CASH BALANCE ON HAND7 as of June 30, 2025</v>
      </c>
      <c r="B27" s="1754"/>
      <c r="C27" s="194">
        <f>SUM(C25-C26)</f>
        <v>2499530</v>
      </c>
      <c r="D27" s="252"/>
      <c r="E27" s="252"/>
      <c r="F27" s="252"/>
      <c r="G27" s="252"/>
      <c r="H27" s="252"/>
      <c r="I27" s="252"/>
      <c r="J27" s="252"/>
      <c r="K27" s="252"/>
    </row>
    <row r="28" spans="1:11" ht="18" customHeight="1" thickTop="1" thickBot="1" x14ac:dyDescent="0.25">
      <c r="A28" s="653"/>
      <c r="B28" s="654"/>
      <c r="C28" s="655"/>
      <c r="D28" s="655"/>
      <c r="E28" s="655"/>
      <c r="F28" s="655"/>
      <c r="G28" s="655"/>
      <c r="H28" s="655"/>
      <c r="I28" s="655"/>
      <c r="J28" s="655"/>
      <c r="K28" s="655"/>
    </row>
    <row r="29" spans="1:11" ht="25.5" thickTop="1" thickBot="1" x14ac:dyDescent="0.25">
      <c r="A29" s="587" t="str">
        <f>"Total BEGINNING CASH BALANCE ON HAND (with Student Activity Funds)7 as of July 1, "&amp;'B25'!L2-1</f>
        <v>Total BEGINNING CASH BALANCE ON HAND (with Student Activity Funds)7 as of July 1, 2024</v>
      </c>
      <c r="B29" s="1354"/>
      <c r="C29" s="580">
        <f>C3+C23</f>
        <v>35526057</v>
      </c>
      <c r="D29" s="580">
        <f t="shared" ref="D29:K30" si="6">D3</f>
        <v>3096275</v>
      </c>
      <c r="E29" s="580">
        <f t="shared" si="6"/>
        <v>718960</v>
      </c>
      <c r="F29" s="580">
        <f t="shared" si="6"/>
        <v>2586310</v>
      </c>
      <c r="G29" s="580">
        <f t="shared" si="6"/>
        <v>1711453</v>
      </c>
      <c r="H29" s="580">
        <f t="shared" si="6"/>
        <v>2034364</v>
      </c>
      <c r="I29" s="580">
        <f t="shared" si="6"/>
        <v>3897060</v>
      </c>
      <c r="J29" s="580">
        <f t="shared" si="6"/>
        <v>0</v>
      </c>
      <c r="K29" s="580">
        <f t="shared" si="6"/>
        <v>0</v>
      </c>
    </row>
    <row r="30" spans="1:11" ht="13.5" thickTop="1" x14ac:dyDescent="0.2">
      <c r="A30" s="1757" t="s">
        <v>687</v>
      </c>
      <c r="B30" s="1758"/>
      <c r="C30" s="580">
        <f>C4+C24</f>
        <v>89361000</v>
      </c>
      <c r="D30" s="580">
        <f t="shared" si="6"/>
        <v>9200000</v>
      </c>
      <c r="E30" s="580">
        <f t="shared" si="6"/>
        <v>4121000</v>
      </c>
      <c r="F30" s="580">
        <f t="shared" si="6"/>
        <v>1525000</v>
      </c>
      <c r="G30" s="580">
        <f t="shared" si="6"/>
        <v>3770000</v>
      </c>
      <c r="H30" s="580">
        <f t="shared" si="6"/>
        <v>6000000</v>
      </c>
      <c r="I30" s="580">
        <f t="shared" si="6"/>
        <v>0</v>
      </c>
      <c r="J30" s="580">
        <f t="shared" si="6"/>
        <v>385000</v>
      </c>
      <c r="K30" s="580">
        <f t="shared" si="6"/>
        <v>0</v>
      </c>
    </row>
    <row r="31" spans="1:11" x14ac:dyDescent="0.2">
      <c r="A31" s="1355" t="s">
        <v>79</v>
      </c>
      <c r="B31" s="1356"/>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59" t="s">
        <v>47</v>
      </c>
      <c r="B32" s="1749"/>
      <c r="C32" s="255">
        <f t="shared" ref="C32:K32" si="8">SUM(C30,C31)</f>
        <v>89361000</v>
      </c>
      <c r="D32" s="255">
        <f t="shared" si="8"/>
        <v>9200000</v>
      </c>
      <c r="E32" s="255">
        <f t="shared" si="8"/>
        <v>4121000</v>
      </c>
      <c r="F32" s="255">
        <f t="shared" si="8"/>
        <v>1525000</v>
      </c>
      <c r="G32" s="255">
        <f t="shared" si="8"/>
        <v>3770000</v>
      </c>
      <c r="H32" s="255">
        <f t="shared" si="8"/>
        <v>6000000</v>
      </c>
      <c r="I32" s="255">
        <f t="shared" si="8"/>
        <v>0</v>
      </c>
      <c r="J32" s="255">
        <f t="shared" si="8"/>
        <v>385000</v>
      </c>
      <c r="K32" s="255">
        <f t="shared" si="8"/>
        <v>0</v>
      </c>
    </row>
    <row r="33" spans="1:11" ht="14.25" thickTop="1" thickBot="1" x14ac:dyDescent="0.25">
      <c r="A33" s="1357" t="s">
        <v>80</v>
      </c>
      <c r="B33" s="1358"/>
      <c r="C33" s="588">
        <f t="shared" ref="C33:K33" si="9">SUM(C29,C32)</f>
        <v>124887057</v>
      </c>
      <c r="D33" s="588">
        <f t="shared" si="9"/>
        <v>12296275</v>
      </c>
      <c r="E33" s="588">
        <f t="shared" si="9"/>
        <v>4839960</v>
      </c>
      <c r="F33" s="588">
        <f t="shared" si="9"/>
        <v>4111310</v>
      </c>
      <c r="G33" s="588">
        <f t="shared" si="9"/>
        <v>5481453</v>
      </c>
      <c r="H33" s="588">
        <f t="shared" si="9"/>
        <v>8034364</v>
      </c>
      <c r="I33" s="588">
        <f t="shared" si="9"/>
        <v>3897060</v>
      </c>
      <c r="J33" s="588">
        <f t="shared" si="9"/>
        <v>385000</v>
      </c>
      <c r="K33" s="588">
        <f t="shared" si="9"/>
        <v>0</v>
      </c>
    </row>
    <row r="34" spans="1:11" ht="13.5" thickTop="1" x14ac:dyDescent="0.2">
      <c r="A34" s="1755" t="s">
        <v>688</v>
      </c>
      <c r="B34" s="1756"/>
      <c r="C34" s="580">
        <f>C13+C26</f>
        <v>89361000</v>
      </c>
      <c r="D34" s="580">
        <f t="shared" ref="D34:K34" si="10">D13</f>
        <v>9200000</v>
      </c>
      <c r="E34" s="580">
        <f t="shared" si="10"/>
        <v>4121000</v>
      </c>
      <c r="F34" s="580">
        <f t="shared" si="10"/>
        <v>1525000</v>
      </c>
      <c r="G34" s="580">
        <f t="shared" si="10"/>
        <v>3770000</v>
      </c>
      <c r="H34" s="580">
        <f t="shared" si="10"/>
        <v>6000000</v>
      </c>
      <c r="I34" s="580">
        <f t="shared" si="10"/>
        <v>0</v>
      </c>
      <c r="J34" s="580">
        <f t="shared" si="10"/>
        <v>385000</v>
      </c>
      <c r="K34" s="580">
        <f t="shared" si="10"/>
        <v>0</v>
      </c>
    </row>
    <row r="35" spans="1:11" ht="13.5" thickBot="1" x14ac:dyDescent="0.25">
      <c r="A35" s="1748" t="s">
        <v>81</v>
      </c>
      <c r="B35" s="1749"/>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59" t="s">
        <v>48</v>
      </c>
      <c r="B36" s="1360"/>
      <c r="C36" s="589">
        <f t="shared" ref="C36:K36" si="12">SUM(C34,C35)</f>
        <v>89361000</v>
      </c>
      <c r="D36" s="589">
        <f t="shared" si="12"/>
        <v>9200000</v>
      </c>
      <c r="E36" s="589">
        <f t="shared" si="12"/>
        <v>4121000</v>
      </c>
      <c r="F36" s="589">
        <f t="shared" si="12"/>
        <v>1525000</v>
      </c>
      <c r="G36" s="589">
        <f t="shared" si="12"/>
        <v>3770000</v>
      </c>
      <c r="H36" s="589">
        <f t="shared" si="12"/>
        <v>6000000</v>
      </c>
      <c r="I36" s="589">
        <f t="shared" si="12"/>
        <v>0</v>
      </c>
      <c r="J36" s="589">
        <f t="shared" si="12"/>
        <v>385000</v>
      </c>
      <c r="K36" s="589">
        <f t="shared" si="12"/>
        <v>0</v>
      </c>
    </row>
    <row r="37" spans="1:11" ht="27.75" customHeight="1" thickTop="1" thickBot="1" x14ac:dyDescent="0.25">
      <c r="A37" s="1753" t="str">
        <f>"Total ENDING CASH BALANCE ON HAND (with Student Activity Funds)7 as of June 30, "&amp;'B25'!L2</f>
        <v>Total ENDING CASH BALANCE ON HAND (with Student Activity Funds)7 as of June 30, 2025</v>
      </c>
      <c r="B37" s="1754"/>
      <c r="C37" s="194">
        <f t="shared" ref="C37:K37" si="13">SUM(C33-C36)</f>
        <v>35526057</v>
      </c>
      <c r="D37" s="194">
        <f t="shared" si="13"/>
        <v>3096275</v>
      </c>
      <c r="E37" s="194">
        <f t="shared" si="13"/>
        <v>718960</v>
      </c>
      <c r="F37" s="194">
        <f t="shared" si="13"/>
        <v>2586310</v>
      </c>
      <c r="G37" s="194">
        <f t="shared" si="13"/>
        <v>1711453</v>
      </c>
      <c r="H37" s="194">
        <f t="shared" si="13"/>
        <v>2034364</v>
      </c>
      <c r="I37" s="194">
        <f t="shared" si="13"/>
        <v>3897060</v>
      </c>
      <c r="J37" s="194">
        <f t="shared" si="13"/>
        <v>0</v>
      </c>
      <c r="K37" s="194">
        <f t="shared" si="13"/>
        <v>0</v>
      </c>
    </row>
    <row r="38" spans="1:11" ht="13.5" thickTop="1" x14ac:dyDescent="0.2"/>
  </sheetData>
  <sheetProtection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200-000000000000}">
      <formula1>0</formula1>
      <formula2>9999999999999990</formula2>
    </dataValidation>
    <dataValidation type="whole" allowBlank="1" showInputMessage="1" showErrorMessage="1" error="Please enter whole number.  Decimals are not allowed." sqref="C6:K9 C15:K18 D23:K27" xr:uid="{00000000-0002-0000-02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autoPageBreaks="0" fitToPage="1"/>
  </sheetPr>
  <dimension ref="A1:K274"/>
  <sheetViews>
    <sheetView showGridLines="0" zoomScaleNormal="100" workbookViewId="0">
      <pane xSplit="2" ySplit="2" topLeftCell="C240" activePane="bottomRight" state="frozen"/>
      <selection pane="topRight" activeCell="C1" sqref="C1"/>
      <selection pane="bottomLeft" activeCell="A3" sqref="A3"/>
      <selection pane="bottomRight" activeCell="E109" sqref="E109"/>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05" customFormat="1" ht="12" x14ac:dyDescent="0.2">
      <c r="A1" s="927"/>
      <c r="B1" s="928"/>
      <c r="C1" s="929" t="s">
        <v>232</v>
      </c>
      <c r="D1" s="929" t="s">
        <v>233</v>
      </c>
      <c r="E1" s="929" t="s">
        <v>428</v>
      </c>
      <c r="F1" s="929" t="s">
        <v>429</v>
      </c>
      <c r="G1" s="930" t="s">
        <v>430</v>
      </c>
      <c r="H1" s="930" t="s">
        <v>431</v>
      </c>
      <c r="I1" s="930" t="s">
        <v>432</v>
      </c>
      <c r="J1" s="930" t="s">
        <v>433</v>
      </c>
      <c r="K1" s="930" t="s">
        <v>434</v>
      </c>
    </row>
    <row r="2" spans="1:11" s="765" customFormat="1" ht="36" x14ac:dyDescent="0.2">
      <c r="A2" s="186" t="s">
        <v>743</v>
      </c>
      <c r="B2" s="931" t="s">
        <v>497</v>
      </c>
      <c r="C2" s="932" t="s">
        <v>436</v>
      </c>
      <c r="D2" s="932" t="s">
        <v>234</v>
      </c>
      <c r="E2" s="932" t="s">
        <v>372</v>
      </c>
      <c r="F2" s="932" t="s">
        <v>435</v>
      </c>
      <c r="G2" s="933" t="s">
        <v>496</v>
      </c>
      <c r="H2" s="933" t="s">
        <v>373</v>
      </c>
      <c r="I2" s="933" t="s">
        <v>437</v>
      </c>
      <c r="J2" s="933" t="s">
        <v>374</v>
      </c>
      <c r="K2" s="933" t="s">
        <v>438</v>
      </c>
    </row>
    <row r="3" spans="1:11" s="905" customFormat="1" ht="16.7" customHeight="1" x14ac:dyDescent="0.2">
      <c r="A3" s="934" t="s">
        <v>623</v>
      </c>
      <c r="B3" s="935"/>
      <c r="C3" s="11"/>
      <c r="D3" s="11"/>
      <c r="E3" s="11"/>
      <c r="F3" s="11"/>
      <c r="G3" s="12"/>
      <c r="H3" s="12"/>
      <c r="I3" s="12"/>
      <c r="J3" s="12"/>
      <c r="K3" s="13"/>
    </row>
    <row r="4" spans="1:11" s="905" customFormat="1" ht="21.95" customHeight="1" x14ac:dyDescent="0.2">
      <c r="A4" s="936" t="s">
        <v>403</v>
      </c>
      <c r="B4" s="937">
        <v>1100</v>
      </c>
      <c r="C4" s="14"/>
      <c r="D4" s="15"/>
      <c r="E4" s="15"/>
      <c r="F4" s="15"/>
      <c r="G4" s="16"/>
      <c r="H4" s="16"/>
      <c r="I4" s="16"/>
      <c r="J4" s="16"/>
      <c r="K4" s="17"/>
    </row>
    <row r="5" spans="1:11" s="905" customFormat="1" ht="14.25" x14ac:dyDescent="0.2">
      <c r="A5" s="917" t="s">
        <v>725</v>
      </c>
      <c r="B5" s="908" t="s">
        <v>425</v>
      </c>
      <c r="C5" s="18">
        <v>73600000</v>
      </c>
      <c r="D5" s="18">
        <v>8380000</v>
      </c>
      <c r="E5" s="18">
        <v>3150000</v>
      </c>
      <c r="F5" s="18">
        <v>930000</v>
      </c>
      <c r="G5" s="18">
        <v>1855000</v>
      </c>
      <c r="H5" s="18"/>
      <c r="I5" s="18"/>
      <c r="J5" s="18">
        <v>385000</v>
      </c>
      <c r="K5" s="18"/>
    </row>
    <row r="6" spans="1:11" s="905" customFormat="1" ht="14.25" x14ac:dyDescent="0.2">
      <c r="A6" s="923" t="s">
        <v>667</v>
      </c>
      <c r="B6" s="924">
        <v>1130</v>
      </c>
      <c r="C6" s="18"/>
      <c r="D6" s="18"/>
      <c r="E6" s="19"/>
      <c r="F6" s="19"/>
      <c r="G6" s="20"/>
      <c r="H6" s="20"/>
      <c r="I6" s="20"/>
      <c r="J6" s="20"/>
      <c r="K6" s="20"/>
    </row>
    <row r="7" spans="1:11" s="761" customFormat="1" ht="12" x14ac:dyDescent="0.2">
      <c r="A7" s="925" t="s">
        <v>23</v>
      </c>
      <c r="B7" s="926">
        <v>1140</v>
      </c>
      <c r="C7" s="18">
        <v>373000</v>
      </c>
      <c r="D7" s="18"/>
      <c r="E7" s="19"/>
      <c r="F7" s="18"/>
      <c r="G7" s="18"/>
      <c r="H7" s="18"/>
      <c r="I7" s="20"/>
      <c r="J7" s="20"/>
      <c r="K7" s="20"/>
    </row>
    <row r="8" spans="1:11" s="761" customFormat="1" ht="12" x14ac:dyDescent="0.2">
      <c r="A8" s="907" t="s">
        <v>24</v>
      </c>
      <c r="B8" s="908">
        <v>1150</v>
      </c>
      <c r="C8" s="19"/>
      <c r="D8" s="19"/>
      <c r="E8" s="19"/>
      <c r="F8" s="19"/>
      <c r="G8" s="21">
        <v>1855000</v>
      </c>
      <c r="H8" s="20"/>
      <c r="I8" s="20"/>
      <c r="J8" s="20"/>
      <c r="K8" s="20"/>
    </row>
    <row r="9" spans="1:11" s="761" customFormat="1" ht="12" x14ac:dyDescent="0.2">
      <c r="A9" s="907" t="s">
        <v>25</v>
      </c>
      <c r="B9" s="908">
        <v>1160</v>
      </c>
      <c r="C9" s="19"/>
      <c r="D9" s="18"/>
      <c r="E9" s="18"/>
      <c r="F9" s="19"/>
      <c r="G9" s="20"/>
      <c r="H9" s="21"/>
      <c r="I9" s="20"/>
      <c r="J9" s="20"/>
      <c r="K9" s="20"/>
    </row>
    <row r="10" spans="1:11" s="761" customFormat="1" ht="12" x14ac:dyDescent="0.2">
      <c r="A10" s="907" t="s">
        <v>26</v>
      </c>
      <c r="B10" s="908">
        <v>1170</v>
      </c>
      <c r="C10" s="18"/>
      <c r="D10" s="19"/>
      <c r="E10" s="19"/>
      <c r="F10" s="19"/>
      <c r="G10" s="20"/>
      <c r="H10" s="20"/>
      <c r="I10" s="20"/>
      <c r="J10" s="20"/>
      <c r="K10" s="20"/>
    </row>
    <row r="11" spans="1:11" s="761" customFormat="1" ht="12" x14ac:dyDescent="0.2">
      <c r="A11" s="907" t="s">
        <v>844</v>
      </c>
      <c r="B11" s="908">
        <v>1190</v>
      </c>
      <c r="C11" s="18"/>
      <c r="D11" s="18"/>
      <c r="E11" s="18"/>
      <c r="F11" s="18"/>
      <c r="G11" s="18"/>
      <c r="H11" s="18"/>
      <c r="I11" s="18"/>
      <c r="J11" s="18"/>
      <c r="K11" s="18"/>
    </row>
    <row r="12" spans="1:11" s="761" customFormat="1" thickBot="1" x14ac:dyDescent="0.25">
      <c r="A12" s="919" t="s">
        <v>337</v>
      </c>
      <c r="B12" s="920"/>
      <c r="C12" s="22">
        <f>SUM(C5:C11)</f>
        <v>73973000</v>
      </c>
      <c r="D12" s="22">
        <f t="shared" ref="D12:K12" si="0">SUM(D5:D11)</f>
        <v>8380000</v>
      </c>
      <c r="E12" s="22">
        <f t="shared" si="0"/>
        <v>3150000</v>
      </c>
      <c r="F12" s="22">
        <f t="shared" si="0"/>
        <v>930000</v>
      </c>
      <c r="G12" s="22">
        <f t="shared" si="0"/>
        <v>3710000</v>
      </c>
      <c r="H12" s="22">
        <f t="shared" si="0"/>
        <v>0</v>
      </c>
      <c r="I12" s="22">
        <f t="shared" si="0"/>
        <v>0</v>
      </c>
      <c r="J12" s="22">
        <f t="shared" si="0"/>
        <v>385000</v>
      </c>
      <c r="K12" s="22">
        <f t="shared" si="0"/>
        <v>0</v>
      </c>
    </row>
    <row r="13" spans="1:11" s="905" customFormat="1" ht="15.75" customHeight="1" thickTop="1" x14ac:dyDescent="0.2">
      <c r="A13" s="921" t="s">
        <v>300</v>
      </c>
      <c r="B13" s="922">
        <v>1200</v>
      </c>
      <c r="C13" s="23"/>
      <c r="D13" s="23"/>
      <c r="E13" s="23"/>
      <c r="F13" s="23"/>
      <c r="G13" s="24"/>
      <c r="H13" s="24"/>
      <c r="I13" s="24"/>
      <c r="J13" s="24"/>
      <c r="K13" s="24"/>
    </row>
    <row r="14" spans="1:11" s="905" customFormat="1" ht="12" x14ac:dyDescent="0.2">
      <c r="A14" s="907" t="s">
        <v>301</v>
      </c>
      <c r="B14" s="908">
        <v>1210</v>
      </c>
      <c r="C14" s="18"/>
      <c r="D14" s="18"/>
      <c r="E14" s="18"/>
      <c r="F14" s="18"/>
      <c r="G14" s="18"/>
      <c r="H14" s="18"/>
      <c r="I14" s="18"/>
      <c r="J14" s="18"/>
      <c r="K14" s="18"/>
    </row>
    <row r="15" spans="1:11" s="905" customFormat="1" ht="12" x14ac:dyDescent="0.2">
      <c r="A15" s="917" t="s">
        <v>302</v>
      </c>
      <c r="B15" s="918">
        <v>1220</v>
      </c>
      <c r="C15" s="18"/>
      <c r="D15" s="18"/>
      <c r="E15" s="18"/>
      <c r="F15" s="18"/>
      <c r="G15" s="18"/>
      <c r="H15" s="18"/>
      <c r="I15" s="18"/>
      <c r="J15" s="18"/>
      <c r="K15" s="18"/>
    </row>
    <row r="16" spans="1:11" s="905" customFormat="1" ht="14.25" x14ac:dyDescent="0.2">
      <c r="A16" s="917" t="s">
        <v>669</v>
      </c>
      <c r="B16" s="918">
        <v>1230</v>
      </c>
      <c r="C16" s="18">
        <v>2700000</v>
      </c>
      <c r="D16" s="18">
        <v>150000</v>
      </c>
      <c r="E16" s="18"/>
      <c r="F16" s="18"/>
      <c r="G16" s="18">
        <v>50000</v>
      </c>
      <c r="H16" s="18"/>
      <c r="I16" s="18"/>
      <c r="J16" s="18"/>
      <c r="K16" s="18"/>
    </row>
    <row r="17" spans="1:11" s="905" customFormat="1" ht="12" x14ac:dyDescent="0.2">
      <c r="A17" s="907" t="s">
        <v>843</v>
      </c>
      <c r="B17" s="908">
        <v>1290</v>
      </c>
      <c r="C17" s="18"/>
      <c r="D17" s="18"/>
      <c r="E17" s="18"/>
      <c r="F17" s="18"/>
      <c r="G17" s="18"/>
      <c r="H17" s="18"/>
      <c r="I17" s="18"/>
      <c r="J17" s="18"/>
      <c r="K17" s="18"/>
    </row>
    <row r="18" spans="1:11" s="761" customFormat="1" thickBot="1" x14ac:dyDescent="0.25">
      <c r="A18" s="913" t="s">
        <v>84</v>
      </c>
      <c r="B18" s="914"/>
      <c r="C18" s="25">
        <f>SUM(C14:C17)</f>
        <v>2700000</v>
      </c>
      <c r="D18" s="25">
        <f t="shared" ref="D18:K18" si="1">SUM(D14:D17)</f>
        <v>150000</v>
      </c>
      <c r="E18" s="25">
        <f t="shared" si="1"/>
        <v>0</v>
      </c>
      <c r="F18" s="25">
        <f t="shared" si="1"/>
        <v>0</v>
      </c>
      <c r="G18" s="25">
        <f t="shared" si="1"/>
        <v>50000</v>
      </c>
      <c r="H18" s="25">
        <f t="shared" si="1"/>
        <v>0</v>
      </c>
      <c r="I18" s="25">
        <f t="shared" si="1"/>
        <v>0</v>
      </c>
      <c r="J18" s="25">
        <f t="shared" si="1"/>
        <v>0</v>
      </c>
      <c r="K18" s="25">
        <f t="shared" si="1"/>
        <v>0</v>
      </c>
    </row>
    <row r="19" spans="1:11" s="905" customFormat="1" ht="15.75" customHeight="1" thickTop="1" x14ac:dyDescent="0.2">
      <c r="A19" s="915" t="s">
        <v>34</v>
      </c>
      <c r="B19" s="916">
        <v>1300</v>
      </c>
      <c r="C19" s="23"/>
      <c r="D19" s="26"/>
      <c r="E19" s="26"/>
      <c r="F19" s="26"/>
      <c r="G19" s="27"/>
      <c r="H19" s="27"/>
      <c r="I19" s="27"/>
      <c r="J19" s="27"/>
      <c r="K19" s="27"/>
    </row>
    <row r="20" spans="1:11" s="905" customFormat="1" ht="12" x14ac:dyDescent="0.2">
      <c r="A20" s="907" t="s">
        <v>392</v>
      </c>
      <c r="B20" s="908">
        <v>1311</v>
      </c>
      <c r="C20" s="18"/>
      <c r="D20" s="19"/>
      <c r="E20" s="19"/>
      <c r="F20" s="19"/>
      <c r="G20" s="20"/>
      <c r="H20" s="20"/>
      <c r="I20" s="20"/>
      <c r="J20" s="20"/>
      <c r="K20" s="20"/>
    </row>
    <row r="21" spans="1:11" s="905" customFormat="1" ht="12" x14ac:dyDescent="0.2">
      <c r="A21" s="907" t="s">
        <v>27</v>
      </c>
      <c r="B21" s="908">
        <v>1312</v>
      </c>
      <c r="C21" s="18"/>
      <c r="D21" s="19"/>
      <c r="E21" s="19"/>
      <c r="F21" s="19"/>
      <c r="G21" s="20"/>
      <c r="H21" s="20"/>
      <c r="I21" s="20"/>
      <c r="J21" s="20"/>
      <c r="K21" s="20"/>
    </row>
    <row r="22" spans="1:11" s="905" customFormat="1" ht="12" x14ac:dyDescent="0.2">
      <c r="A22" s="909" t="s">
        <v>393</v>
      </c>
      <c r="B22" s="910">
        <v>1313</v>
      </c>
      <c r="C22" s="18"/>
      <c r="D22" s="19"/>
      <c r="E22" s="19"/>
      <c r="F22" s="19"/>
      <c r="G22" s="20"/>
      <c r="H22" s="20"/>
      <c r="I22" s="20"/>
      <c r="J22" s="20"/>
      <c r="K22" s="20"/>
    </row>
    <row r="23" spans="1:11" s="905" customFormat="1" ht="12" x14ac:dyDescent="0.2">
      <c r="A23" s="909" t="s">
        <v>309</v>
      </c>
      <c r="B23" s="910">
        <v>1314</v>
      </c>
      <c r="C23" s="18">
        <v>65000</v>
      </c>
      <c r="D23" s="19"/>
      <c r="E23" s="19"/>
      <c r="F23" s="19"/>
      <c r="G23" s="20"/>
      <c r="H23" s="20"/>
      <c r="I23" s="20"/>
      <c r="J23" s="20"/>
      <c r="K23" s="20"/>
    </row>
    <row r="24" spans="1:11" s="906" customFormat="1" x14ac:dyDescent="0.2">
      <c r="A24" s="911" t="s">
        <v>520</v>
      </c>
      <c r="B24" s="912">
        <v>1321</v>
      </c>
      <c r="C24" s="18">
        <v>170000</v>
      </c>
      <c r="D24" s="28"/>
      <c r="E24" s="28"/>
      <c r="F24" s="28"/>
      <c r="G24" s="29"/>
      <c r="H24" s="29"/>
      <c r="I24" s="29"/>
      <c r="J24" s="29"/>
      <c r="K24" s="29"/>
    </row>
    <row r="25" spans="1:11" s="761" customFormat="1" ht="12" x14ac:dyDescent="0.2">
      <c r="A25" s="911" t="s">
        <v>521</v>
      </c>
      <c r="B25" s="894">
        <v>1322</v>
      </c>
      <c r="C25" s="18"/>
      <c r="D25" s="28"/>
      <c r="E25" s="28"/>
      <c r="F25" s="29"/>
      <c r="G25" s="29"/>
      <c r="H25" s="29"/>
      <c r="I25" s="29"/>
      <c r="J25" s="29"/>
      <c r="K25" s="29"/>
    </row>
    <row r="26" spans="1:11" s="761" customFormat="1" ht="12" x14ac:dyDescent="0.2">
      <c r="A26" s="911" t="s">
        <v>522</v>
      </c>
      <c r="B26" s="894">
        <v>1323</v>
      </c>
      <c r="C26" s="18"/>
      <c r="D26" s="28"/>
      <c r="E26" s="28"/>
      <c r="F26" s="28"/>
      <c r="G26" s="29"/>
      <c r="H26" s="29"/>
      <c r="I26" s="29"/>
      <c r="J26" s="29"/>
      <c r="K26" s="29"/>
    </row>
    <row r="27" spans="1:11" s="761" customFormat="1" ht="12" x14ac:dyDescent="0.2">
      <c r="A27" s="911" t="s">
        <v>523</v>
      </c>
      <c r="B27" s="894">
        <v>1324</v>
      </c>
      <c r="C27" s="18"/>
      <c r="D27" s="28"/>
      <c r="E27" s="28"/>
      <c r="F27" s="28"/>
      <c r="G27" s="29"/>
      <c r="H27" s="29"/>
      <c r="I27" s="29"/>
      <c r="J27" s="29"/>
      <c r="K27" s="29"/>
    </row>
    <row r="28" spans="1:11" s="761" customFormat="1" ht="12" x14ac:dyDescent="0.2">
      <c r="A28" s="911" t="s">
        <v>524</v>
      </c>
      <c r="B28" s="894">
        <v>1331</v>
      </c>
      <c r="C28" s="18"/>
      <c r="D28" s="28"/>
      <c r="E28" s="28"/>
      <c r="F28" s="28"/>
      <c r="G28" s="29"/>
      <c r="H28" s="29"/>
      <c r="I28" s="29"/>
      <c r="J28" s="29"/>
      <c r="K28" s="29"/>
    </row>
    <row r="29" spans="1:11" s="761" customFormat="1" ht="12" x14ac:dyDescent="0.2">
      <c r="A29" s="911" t="s">
        <v>525</v>
      </c>
      <c r="B29" s="894">
        <v>1332</v>
      </c>
      <c r="C29" s="18"/>
      <c r="D29" s="28"/>
      <c r="E29" s="28"/>
      <c r="F29" s="28"/>
      <c r="G29" s="29"/>
      <c r="H29" s="29"/>
      <c r="I29" s="29"/>
      <c r="J29" s="29"/>
      <c r="K29" s="29"/>
    </row>
    <row r="30" spans="1:11" s="761" customFormat="1" ht="12" x14ac:dyDescent="0.2">
      <c r="A30" s="911" t="s">
        <v>526</v>
      </c>
      <c r="B30" s="894">
        <v>1333</v>
      </c>
      <c r="C30" s="18"/>
      <c r="D30" s="28"/>
      <c r="E30" s="28"/>
      <c r="F30" s="28"/>
      <c r="G30" s="29"/>
      <c r="H30" s="29"/>
      <c r="I30" s="29"/>
      <c r="J30" s="29"/>
      <c r="K30" s="29"/>
    </row>
    <row r="31" spans="1:11" s="761" customFormat="1" ht="12" x14ac:dyDescent="0.2">
      <c r="A31" s="911" t="s">
        <v>527</v>
      </c>
      <c r="B31" s="894">
        <v>1334</v>
      </c>
      <c r="C31" s="18"/>
      <c r="D31" s="28"/>
      <c r="E31" s="28"/>
      <c r="F31" s="28"/>
      <c r="G31" s="29"/>
      <c r="H31" s="29"/>
      <c r="I31" s="29"/>
      <c r="J31" s="29"/>
      <c r="K31" s="29"/>
    </row>
    <row r="32" spans="1:11" s="761" customFormat="1" ht="12" x14ac:dyDescent="0.2">
      <c r="A32" s="911" t="s">
        <v>528</v>
      </c>
      <c r="B32" s="894">
        <v>1341</v>
      </c>
      <c r="C32" s="18"/>
      <c r="D32" s="28"/>
      <c r="E32" s="28"/>
      <c r="F32" s="28"/>
      <c r="G32" s="29"/>
      <c r="H32" s="29"/>
      <c r="I32" s="29"/>
      <c r="J32" s="29"/>
      <c r="K32" s="29"/>
    </row>
    <row r="33" spans="1:11" s="761" customFormat="1" ht="12" x14ac:dyDescent="0.2">
      <c r="A33" s="911" t="s">
        <v>529</v>
      </c>
      <c r="B33" s="894">
        <v>1342</v>
      </c>
      <c r="C33" s="18"/>
      <c r="D33" s="28"/>
      <c r="E33" s="28"/>
      <c r="F33" s="28"/>
      <c r="G33" s="29"/>
      <c r="H33" s="29"/>
      <c r="I33" s="29"/>
      <c r="J33" s="29"/>
      <c r="K33" s="29"/>
    </row>
    <row r="34" spans="1:11" s="761" customFormat="1" ht="12" x14ac:dyDescent="0.2">
      <c r="A34" s="911" t="s">
        <v>530</v>
      </c>
      <c r="B34" s="894">
        <v>1343</v>
      </c>
      <c r="C34" s="18"/>
      <c r="D34" s="28"/>
      <c r="E34" s="28"/>
      <c r="F34" s="28"/>
      <c r="G34" s="29"/>
      <c r="H34" s="29"/>
      <c r="I34" s="29"/>
      <c r="J34" s="29"/>
      <c r="K34" s="29"/>
    </row>
    <row r="35" spans="1:11" s="761" customFormat="1" ht="12" x14ac:dyDescent="0.2">
      <c r="A35" s="911" t="s">
        <v>531</v>
      </c>
      <c r="B35" s="894">
        <v>1344</v>
      </c>
      <c r="C35" s="18"/>
      <c r="D35" s="28"/>
      <c r="E35" s="28"/>
      <c r="F35" s="28"/>
      <c r="G35" s="29"/>
      <c r="H35" s="29"/>
      <c r="I35" s="29"/>
      <c r="J35" s="29"/>
      <c r="K35" s="29"/>
    </row>
    <row r="36" spans="1:11" s="761" customFormat="1" ht="12" x14ac:dyDescent="0.2">
      <c r="A36" s="911" t="s">
        <v>532</v>
      </c>
      <c r="B36" s="912">
        <v>1351</v>
      </c>
      <c r="C36" s="18">
        <v>195000</v>
      </c>
      <c r="D36" s="28"/>
      <c r="E36" s="28"/>
      <c r="F36" s="28"/>
      <c r="G36" s="29"/>
      <c r="H36" s="29"/>
      <c r="I36" s="29"/>
      <c r="J36" s="29"/>
      <c r="K36" s="29"/>
    </row>
    <row r="37" spans="1:11" s="761" customFormat="1" ht="12" x14ac:dyDescent="0.2">
      <c r="A37" s="911" t="s">
        <v>533</v>
      </c>
      <c r="B37" s="894">
        <v>1352</v>
      </c>
      <c r="C37" s="18"/>
      <c r="D37" s="28"/>
      <c r="E37" s="28"/>
      <c r="F37" s="28"/>
      <c r="G37" s="29"/>
      <c r="H37" s="29"/>
      <c r="I37" s="29"/>
      <c r="J37" s="29"/>
      <c r="K37" s="29"/>
    </row>
    <row r="38" spans="1:11" s="761" customFormat="1" ht="12" x14ac:dyDescent="0.2">
      <c r="A38" s="911" t="s">
        <v>534</v>
      </c>
      <c r="B38" s="894">
        <v>1353</v>
      </c>
      <c r="C38" s="18"/>
      <c r="D38" s="28"/>
      <c r="E38" s="28"/>
      <c r="F38" s="28"/>
      <c r="G38" s="29"/>
      <c r="H38" s="29"/>
      <c r="I38" s="29"/>
      <c r="J38" s="29"/>
      <c r="K38" s="29"/>
    </row>
    <row r="39" spans="1:11" s="761" customFormat="1" ht="12" x14ac:dyDescent="0.2">
      <c r="A39" s="911" t="s">
        <v>535</v>
      </c>
      <c r="B39" s="894">
        <v>1354</v>
      </c>
      <c r="C39" s="18"/>
      <c r="D39" s="28"/>
      <c r="E39" s="28"/>
      <c r="F39" s="28"/>
      <c r="G39" s="29"/>
      <c r="H39" s="29"/>
      <c r="I39" s="29"/>
      <c r="J39" s="29"/>
      <c r="K39" s="29"/>
    </row>
    <row r="40" spans="1:11" s="761" customFormat="1" thickBot="1" x14ac:dyDescent="0.25">
      <c r="A40" s="901" t="s">
        <v>85</v>
      </c>
      <c r="B40" s="902"/>
      <c r="C40" s="30">
        <f>SUM(C20:C39)</f>
        <v>430000</v>
      </c>
      <c r="D40" s="28"/>
      <c r="E40" s="28"/>
      <c r="F40" s="28"/>
      <c r="G40" s="29"/>
      <c r="H40" s="29"/>
      <c r="I40" s="29"/>
      <c r="J40" s="29"/>
      <c r="K40" s="29"/>
    </row>
    <row r="41" spans="1:11" s="761" customFormat="1" ht="15.75" customHeight="1" thickTop="1" x14ac:dyDescent="0.2">
      <c r="A41" s="903" t="s">
        <v>135</v>
      </c>
      <c r="B41" s="904">
        <v>1400</v>
      </c>
      <c r="C41" s="28"/>
      <c r="D41" s="28"/>
      <c r="E41" s="28"/>
      <c r="F41" s="28"/>
      <c r="G41" s="29"/>
      <c r="H41" s="29"/>
      <c r="I41" s="29"/>
      <c r="J41" s="29"/>
      <c r="K41" s="29"/>
    </row>
    <row r="42" spans="1:11" s="761" customFormat="1" ht="12" x14ac:dyDescent="0.2">
      <c r="A42" s="893" t="s">
        <v>536</v>
      </c>
      <c r="B42" s="894">
        <v>1411</v>
      </c>
      <c r="C42" s="28"/>
      <c r="D42" s="28"/>
      <c r="E42" s="28"/>
      <c r="F42" s="18"/>
      <c r="G42" s="29"/>
      <c r="H42" s="29"/>
      <c r="I42" s="29"/>
      <c r="J42" s="29"/>
      <c r="K42" s="29"/>
    </row>
    <row r="43" spans="1:11" s="761" customFormat="1" ht="12" x14ac:dyDescent="0.2">
      <c r="A43" s="893" t="s">
        <v>537</v>
      </c>
      <c r="B43" s="894">
        <v>1412</v>
      </c>
      <c r="C43" s="28"/>
      <c r="D43" s="28"/>
      <c r="E43" s="28"/>
      <c r="F43" s="18"/>
      <c r="G43" s="29"/>
      <c r="H43" s="29"/>
      <c r="I43" s="29"/>
      <c r="J43" s="29"/>
      <c r="K43" s="29"/>
    </row>
    <row r="44" spans="1:11" s="761" customFormat="1" ht="12" x14ac:dyDescent="0.2">
      <c r="A44" s="893" t="s">
        <v>538</v>
      </c>
      <c r="B44" s="894">
        <v>1413</v>
      </c>
      <c r="C44" s="28"/>
      <c r="D44" s="28"/>
      <c r="E44" s="28"/>
      <c r="F44" s="18"/>
      <c r="G44" s="29"/>
      <c r="H44" s="29"/>
      <c r="I44" s="29"/>
      <c r="J44" s="29"/>
      <c r="K44" s="29"/>
    </row>
    <row r="45" spans="1:11" s="761" customFormat="1" ht="12" x14ac:dyDescent="0.2">
      <c r="A45" s="893" t="s">
        <v>539</v>
      </c>
      <c r="B45" s="894">
        <v>1415</v>
      </c>
      <c r="C45" s="28"/>
      <c r="D45" s="28"/>
      <c r="E45" s="28"/>
      <c r="F45" s="18"/>
      <c r="G45" s="29"/>
      <c r="H45" s="29"/>
      <c r="I45" s="29"/>
      <c r="J45" s="29"/>
      <c r="K45" s="29"/>
    </row>
    <row r="46" spans="1:11" s="761" customFormat="1" ht="12" x14ac:dyDescent="0.2">
      <c r="A46" s="893" t="s">
        <v>540</v>
      </c>
      <c r="B46" s="894">
        <v>1416</v>
      </c>
      <c r="C46" s="28"/>
      <c r="D46" s="28"/>
      <c r="E46" s="28"/>
      <c r="F46" s="18"/>
      <c r="G46" s="29"/>
      <c r="H46" s="29"/>
      <c r="I46" s="29"/>
      <c r="J46" s="29"/>
      <c r="K46" s="29"/>
    </row>
    <row r="47" spans="1:11" s="761" customFormat="1" ht="12" x14ac:dyDescent="0.2">
      <c r="A47" s="893" t="s">
        <v>7</v>
      </c>
      <c r="B47" s="894">
        <v>1421</v>
      </c>
      <c r="C47" s="28"/>
      <c r="D47" s="28"/>
      <c r="E47" s="28"/>
      <c r="F47" s="18"/>
      <c r="G47" s="29"/>
      <c r="H47" s="29"/>
      <c r="I47" s="29"/>
      <c r="J47" s="29"/>
      <c r="K47" s="29"/>
    </row>
    <row r="48" spans="1:11" s="761" customFormat="1" ht="12" x14ac:dyDescent="0.2">
      <c r="A48" s="893" t="s">
        <v>338</v>
      </c>
      <c r="B48" s="894">
        <v>1422</v>
      </c>
      <c r="C48" s="28"/>
      <c r="D48" s="28"/>
      <c r="E48" s="28"/>
      <c r="F48" s="18"/>
      <c r="G48" s="29"/>
      <c r="H48" s="29"/>
      <c r="I48" s="29"/>
      <c r="J48" s="29"/>
      <c r="K48" s="29"/>
    </row>
    <row r="49" spans="1:11" s="761" customFormat="1" ht="12" x14ac:dyDescent="0.2">
      <c r="A49" s="893" t="s">
        <v>0</v>
      </c>
      <c r="B49" s="894">
        <v>1423</v>
      </c>
      <c r="C49" s="28"/>
      <c r="D49" s="28"/>
      <c r="E49" s="28"/>
      <c r="F49" s="18"/>
      <c r="G49" s="29"/>
      <c r="H49" s="29"/>
      <c r="I49" s="29"/>
      <c r="J49" s="29"/>
      <c r="K49" s="29"/>
    </row>
    <row r="50" spans="1:11" s="761" customFormat="1" ht="12" x14ac:dyDescent="0.2">
      <c r="A50" s="895" t="s">
        <v>668</v>
      </c>
      <c r="B50" s="896">
        <v>1424</v>
      </c>
      <c r="C50" s="28"/>
      <c r="D50" s="28"/>
      <c r="E50" s="28"/>
      <c r="F50" s="18"/>
      <c r="G50" s="29"/>
      <c r="H50" s="29"/>
      <c r="I50" s="29"/>
      <c r="J50" s="29"/>
      <c r="K50" s="29"/>
    </row>
    <row r="51" spans="1:11" s="761" customFormat="1" ht="12" x14ac:dyDescent="0.2">
      <c r="A51" s="897" t="s">
        <v>4</v>
      </c>
      <c r="B51" s="887" t="s">
        <v>201</v>
      </c>
      <c r="C51" s="31"/>
      <c r="D51" s="32"/>
      <c r="E51" s="31"/>
      <c r="F51" s="18"/>
      <c r="G51" s="33"/>
      <c r="H51" s="33"/>
      <c r="I51" s="33"/>
      <c r="J51" s="33"/>
      <c r="K51" s="33"/>
    </row>
    <row r="52" spans="1:11" s="761" customFormat="1" ht="12" x14ac:dyDescent="0.2">
      <c r="A52" s="897" t="s">
        <v>1</v>
      </c>
      <c r="B52" s="887" t="s">
        <v>202</v>
      </c>
      <c r="C52" s="31"/>
      <c r="D52" s="31"/>
      <c r="E52" s="31"/>
      <c r="F52" s="18"/>
      <c r="G52" s="33"/>
      <c r="H52" s="33"/>
      <c r="I52" s="33"/>
      <c r="J52" s="33"/>
      <c r="K52" s="33"/>
    </row>
    <row r="53" spans="1:11" s="761" customFormat="1" ht="12" x14ac:dyDescent="0.2">
      <c r="A53" s="886" t="s">
        <v>2</v>
      </c>
      <c r="B53" s="898">
        <v>1433</v>
      </c>
      <c r="C53" s="31"/>
      <c r="D53" s="31"/>
      <c r="E53" s="31"/>
      <c r="F53" s="18"/>
      <c r="G53" s="33"/>
      <c r="H53" s="33"/>
      <c r="I53" s="33"/>
      <c r="J53" s="33"/>
      <c r="K53" s="33"/>
    </row>
    <row r="54" spans="1:11" s="761" customFormat="1" ht="12" x14ac:dyDescent="0.2">
      <c r="A54" s="892" t="s">
        <v>3</v>
      </c>
      <c r="B54" s="898" t="s">
        <v>306</v>
      </c>
      <c r="C54" s="31"/>
      <c r="D54" s="31"/>
      <c r="E54" s="31"/>
      <c r="F54" s="18"/>
      <c r="G54" s="33"/>
      <c r="H54" s="33"/>
      <c r="I54" s="33"/>
      <c r="J54" s="33"/>
      <c r="K54" s="33"/>
    </row>
    <row r="55" spans="1:11" s="761" customFormat="1" ht="12" x14ac:dyDescent="0.2">
      <c r="A55" s="892" t="s">
        <v>659</v>
      </c>
      <c r="B55" s="899">
        <v>1441</v>
      </c>
      <c r="C55" s="31"/>
      <c r="D55" s="31"/>
      <c r="E55" s="31"/>
      <c r="F55" s="18"/>
      <c r="G55" s="33"/>
      <c r="H55" s="33"/>
      <c r="I55" s="33"/>
      <c r="J55" s="33"/>
      <c r="K55" s="33"/>
    </row>
    <row r="56" spans="1:11" s="761" customFormat="1" ht="12" x14ac:dyDescent="0.2">
      <c r="A56" s="892" t="s">
        <v>5</v>
      </c>
      <c r="B56" s="887">
        <v>1442</v>
      </c>
      <c r="C56" s="31"/>
      <c r="D56" s="31"/>
      <c r="E56" s="31"/>
      <c r="F56" s="18"/>
      <c r="G56" s="33"/>
      <c r="H56" s="33"/>
      <c r="I56" s="33"/>
      <c r="J56" s="33"/>
      <c r="K56" s="33"/>
    </row>
    <row r="57" spans="1:11" s="761" customFormat="1" ht="12" x14ac:dyDescent="0.2">
      <c r="A57" s="892" t="s">
        <v>6</v>
      </c>
      <c r="B57" s="887">
        <v>1443</v>
      </c>
      <c r="C57" s="31"/>
      <c r="D57" s="31"/>
      <c r="E57" s="31"/>
      <c r="F57" s="18"/>
      <c r="G57" s="33"/>
      <c r="H57" s="33"/>
      <c r="I57" s="33"/>
      <c r="J57" s="33"/>
      <c r="K57" s="33"/>
    </row>
    <row r="58" spans="1:11" s="761" customFormat="1" ht="12" x14ac:dyDescent="0.2">
      <c r="A58" s="892" t="s">
        <v>666</v>
      </c>
      <c r="B58" s="899" t="s">
        <v>307</v>
      </c>
      <c r="C58" s="31"/>
      <c r="D58" s="31"/>
      <c r="E58" s="31"/>
      <c r="F58" s="18"/>
      <c r="G58" s="33"/>
      <c r="H58" s="33"/>
      <c r="I58" s="33"/>
      <c r="J58" s="33"/>
      <c r="K58" s="33"/>
    </row>
    <row r="59" spans="1:11" s="761" customFormat="1" ht="12" x14ac:dyDescent="0.2">
      <c r="A59" s="892" t="s">
        <v>10</v>
      </c>
      <c r="B59" s="887">
        <v>1451</v>
      </c>
      <c r="C59" s="31"/>
      <c r="D59" s="31"/>
      <c r="E59" s="31"/>
      <c r="F59" s="18"/>
      <c r="G59" s="33"/>
      <c r="H59" s="33"/>
      <c r="I59" s="33"/>
      <c r="J59" s="33"/>
      <c r="K59" s="33"/>
    </row>
    <row r="60" spans="1:11" s="761" customFormat="1" ht="12" x14ac:dyDescent="0.2">
      <c r="A60" s="892" t="s">
        <v>8</v>
      </c>
      <c r="B60" s="887">
        <v>1452</v>
      </c>
      <c r="C60" s="31"/>
      <c r="D60" s="31"/>
      <c r="E60" s="31"/>
      <c r="F60" s="18"/>
      <c r="G60" s="33"/>
      <c r="H60" s="33"/>
      <c r="I60" s="33"/>
      <c r="J60" s="33"/>
      <c r="K60" s="33"/>
    </row>
    <row r="61" spans="1:11" s="761" customFormat="1" ht="12" x14ac:dyDescent="0.2">
      <c r="A61" s="892" t="s">
        <v>9</v>
      </c>
      <c r="B61" s="887">
        <v>1453</v>
      </c>
      <c r="C61" s="31"/>
      <c r="D61" s="31"/>
      <c r="E61" s="31"/>
      <c r="F61" s="18"/>
      <c r="G61" s="33"/>
      <c r="H61" s="33"/>
      <c r="I61" s="33"/>
      <c r="J61" s="33"/>
      <c r="K61" s="33"/>
    </row>
    <row r="62" spans="1:11" s="761" customFormat="1" ht="12" x14ac:dyDescent="0.2">
      <c r="A62" s="892" t="s">
        <v>11</v>
      </c>
      <c r="B62" s="900" t="s">
        <v>308</v>
      </c>
      <c r="C62" s="31"/>
      <c r="D62" s="31"/>
      <c r="E62" s="31"/>
      <c r="F62" s="18"/>
      <c r="G62" s="33"/>
      <c r="H62" s="33"/>
      <c r="I62" s="33"/>
      <c r="J62" s="33"/>
      <c r="K62" s="33"/>
    </row>
    <row r="63" spans="1:11" s="761" customFormat="1" thickBot="1" x14ac:dyDescent="0.25">
      <c r="A63" s="888" t="s">
        <v>86</v>
      </c>
      <c r="B63" s="889"/>
      <c r="C63" s="31"/>
      <c r="D63" s="31"/>
      <c r="E63" s="31"/>
      <c r="F63" s="34">
        <f>SUM(F42:F62)</f>
        <v>0</v>
      </c>
      <c r="G63" s="33"/>
      <c r="H63" s="33"/>
      <c r="I63" s="33"/>
      <c r="J63" s="33"/>
      <c r="K63" s="33"/>
    </row>
    <row r="64" spans="1:11" s="761" customFormat="1" ht="15.75" customHeight="1" thickTop="1" x14ac:dyDescent="0.2">
      <c r="A64" s="890" t="s">
        <v>105</v>
      </c>
      <c r="B64" s="891" t="s">
        <v>624</v>
      </c>
      <c r="C64" s="31"/>
      <c r="D64" s="31"/>
      <c r="E64" s="31"/>
      <c r="F64" s="31"/>
      <c r="G64" s="33"/>
      <c r="H64" s="33"/>
      <c r="I64" s="33"/>
      <c r="J64" s="33"/>
      <c r="K64" s="33"/>
    </row>
    <row r="65" spans="1:11" s="761" customFormat="1" ht="12" x14ac:dyDescent="0.2">
      <c r="A65" s="892" t="s">
        <v>106</v>
      </c>
      <c r="B65" s="887">
        <v>1510</v>
      </c>
      <c r="C65" s="18">
        <v>900000</v>
      </c>
      <c r="D65" s="18">
        <v>60000</v>
      </c>
      <c r="E65" s="18">
        <v>1000</v>
      </c>
      <c r="F65" s="18">
        <v>70000</v>
      </c>
      <c r="G65" s="18">
        <v>10000</v>
      </c>
      <c r="H65" s="18"/>
      <c r="I65" s="18"/>
      <c r="J65" s="18"/>
      <c r="K65" s="18"/>
    </row>
    <row r="66" spans="1:11" s="761" customFormat="1" ht="12" x14ac:dyDescent="0.2">
      <c r="A66" s="892" t="s">
        <v>107</v>
      </c>
      <c r="B66" s="887">
        <v>1520</v>
      </c>
      <c r="C66" s="18"/>
      <c r="D66" s="18"/>
      <c r="E66" s="18"/>
      <c r="F66" s="18"/>
      <c r="G66" s="18"/>
      <c r="H66" s="18"/>
      <c r="I66" s="18"/>
      <c r="J66" s="18"/>
      <c r="K66" s="18"/>
    </row>
    <row r="67" spans="1:11" s="761" customFormat="1" thickBot="1" x14ac:dyDescent="0.25">
      <c r="A67" s="888" t="s">
        <v>87</v>
      </c>
      <c r="B67" s="889"/>
      <c r="C67" s="34">
        <f>SUM(C65:C66)</f>
        <v>900000</v>
      </c>
      <c r="D67" s="34">
        <f t="shared" ref="D67:K67" si="2">SUM(D65:D66)</f>
        <v>60000</v>
      </c>
      <c r="E67" s="34">
        <f t="shared" si="2"/>
        <v>1000</v>
      </c>
      <c r="F67" s="34">
        <f t="shared" si="2"/>
        <v>70000</v>
      </c>
      <c r="G67" s="34">
        <f t="shared" si="2"/>
        <v>10000</v>
      </c>
      <c r="H67" s="34">
        <f t="shared" si="2"/>
        <v>0</v>
      </c>
      <c r="I67" s="34">
        <f t="shared" si="2"/>
        <v>0</v>
      </c>
      <c r="J67" s="34">
        <f t="shared" si="2"/>
        <v>0</v>
      </c>
      <c r="K67" s="34">
        <f t="shared" si="2"/>
        <v>0</v>
      </c>
    </row>
    <row r="68" spans="1:11" s="761" customFormat="1" ht="15.75" customHeight="1" thickTop="1" x14ac:dyDescent="0.2">
      <c r="A68" s="890" t="s">
        <v>509</v>
      </c>
      <c r="B68" s="891" t="s">
        <v>625</v>
      </c>
      <c r="C68" s="31"/>
      <c r="D68" s="31"/>
      <c r="E68" s="31"/>
      <c r="F68" s="31"/>
      <c r="G68" s="33"/>
      <c r="H68" s="33"/>
      <c r="I68" s="33"/>
      <c r="J68" s="33"/>
      <c r="K68" s="33"/>
    </row>
    <row r="69" spans="1:11" s="761" customFormat="1" ht="12" x14ac:dyDescent="0.2">
      <c r="A69" s="886" t="s">
        <v>510</v>
      </c>
      <c r="B69" s="887">
        <v>1611</v>
      </c>
      <c r="C69" s="18">
        <v>175000</v>
      </c>
      <c r="D69" s="35"/>
      <c r="E69" s="31"/>
      <c r="F69" s="31"/>
      <c r="G69" s="33"/>
      <c r="H69" s="33"/>
      <c r="I69" s="33"/>
      <c r="J69" s="33"/>
      <c r="K69" s="33"/>
    </row>
    <row r="70" spans="1:11" s="761" customFormat="1" ht="12" x14ac:dyDescent="0.2">
      <c r="A70" s="886" t="s">
        <v>511</v>
      </c>
      <c r="B70" s="887">
        <v>1612</v>
      </c>
      <c r="C70" s="18">
        <v>12000</v>
      </c>
      <c r="D70" s="35"/>
      <c r="E70" s="31"/>
      <c r="F70" s="31"/>
      <c r="G70" s="33"/>
      <c r="H70" s="33"/>
      <c r="I70" s="33"/>
      <c r="J70" s="33"/>
      <c r="K70" s="33"/>
    </row>
    <row r="71" spans="1:11" s="761" customFormat="1" ht="12" x14ac:dyDescent="0.2">
      <c r="A71" s="886" t="s">
        <v>142</v>
      </c>
      <c r="B71" s="887">
        <v>1613</v>
      </c>
      <c r="C71" s="18">
        <v>230000</v>
      </c>
      <c r="D71" s="35"/>
      <c r="E71" s="31"/>
      <c r="F71" s="31"/>
      <c r="G71" s="33"/>
      <c r="H71" s="33"/>
      <c r="I71" s="33"/>
      <c r="J71" s="33"/>
      <c r="K71" s="33"/>
    </row>
    <row r="72" spans="1:11" s="761" customFormat="1" ht="12" x14ac:dyDescent="0.2">
      <c r="A72" s="886" t="s">
        <v>842</v>
      </c>
      <c r="B72" s="887">
        <v>1614</v>
      </c>
      <c r="C72" s="18">
        <v>30000</v>
      </c>
      <c r="D72" s="35"/>
      <c r="E72" s="31"/>
      <c r="F72" s="31"/>
      <c r="G72" s="33"/>
      <c r="H72" s="33"/>
      <c r="I72" s="33"/>
      <c r="J72" s="33"/>
      <c r="K72" s="33"/>
    </row>
    <row r="73" spans="1:11" s="761" customFormat="1" ht="12" x14ac:dyDescent="0.2">
      <c r="A73" s="886" t="s">
        <v>136</v>
      </c>
      <c r="B73" s="887">
        <v>1620</v>
      </c>
      <c r="C73" s="18">
        <v>100000</v>
      </c>
      <c r="D73" s="31"/>
      <c r="E73" s="31"/>
      <c r="F73" s="31"/>
      <c r="G73" s="33"/>
      <c r="H73" s="33"/>
      <c r="I73" s="33"/>
      <c r="J73" s="33"/>
      <c r="K73" s="33"/>
    </row>
    <row r="74" spans="1:11" s="761" customFormat="1" ht="12" x14ac:dyDescent="0.2">
      <c r="A74" s="881" t="s">
        <v>841</v>
      </c>
      <c r="B74" s="882">
        <v>1690</v>
      </c>
      <c r="C74" s="18">
        <v>125000</v>
      </c>
      <c r="D74" s="36"/>
      <c r="E74" s="36"/>
      <c r="F74" s="36"/>
      <c r="G74" s="37"/>
      <c r="H74" s="37"/>
      <c r="I74" s="37"/>
      <c r="J74" s="37"/>
      <c r="K74" s="37"/>
    </row>
    <row r="75" spans="1:11" s="761" customFormat="1" thickBot="1" x14ac:dyDescent="0.25">
      <c r="A75" s="877" t="s">
        <v>88</v>
      </c>
      <c r="B75" s="878"/>
      <c r="C75" s="38">
        <f>SUM(C69:C74)</f>
        <v>672000</v>
      </c>
      <c r="D75" s="36"/>
      <c r="E75" s="36"/>
      <c r="F75" s="36"/>
      <c r="G75" s="37"/>
      <c r="H75" s="37"/>
      <c r="I75" s="37"/>
      <c r="J75" s="37"/>
      <c r="K75" s="37"/>
    </row>
    <row r="76" spans="1:11" s="761" customFormat="1" ht="15.75" customHeight="1" thickTop="1" x14ac:dyDescent="0.2">
      <c r="A76" s="883" t="s">
        <v>310</v>
      </c>
      <c r="B76" s="884" t="s">
        <v>626</v>
      </c>
      <c r="C76" s="36"/>
      <c r="D76" s="36"/>
      <c r="E76" s="36"/>
      <c r="F76" s="36"/>
      <c r="G76" s="37"/>
      <c r="H76" s="37"/>
      <c r="I76" s="37"/>
      <c r="J76" s="37"/>
      <c r="K76" s="37"/>
    </row>
    <row r="77" spans="1:11" s="761" customFormat="1" ht="12" x14ac:dyDescent="0.2">
      <c r="A77" s="881" t="s">
        <v>137</v>
      </c>
      <c r="B77" s="882">
        <v>1711</v>
      </c>
      <c r="C77" s="18">
        <v>35000</v>
      </c>
      <c r="D77" s="18"/>
      <c r="E77" s="36"/>
      <c r="F77" s="36"/>
      <c r="G77" s="37"/>
      <c r="H77" s="37"/>
      <c r="I77" s="37"/>
      <c r="J77" s="37"/>
      <c r="K77" s="37"/>
    </row>
    <row r="78" spans="1:11" s="761" customFormat="1" ht="12" x14ac:dyDescent="0.2">
      <c r="A78" s="881" t="s">
        <v>138</v>
      </c>
      <c r="B78" s="882">
        <v>1719</v>
      </c>
      <c r="C78" s="18"/>
      <c r="D78" s="18"/>
      <c r="E78" s="36"/>
      <c r="F78" s="36"/>
      <c r="G78" s="37"/>
      <c r="H78" s="37"/>
      <c r="I78" s="37"/>
      <c r="J78" s="37"/>
      <c r="K78" s="37"/>
    </row>
    <row r="79" spans="1:11" s="761" customFormat="1" ht="12" x14ac:dyDescent="0.2">
      <c r="A79" s="881" t="s">
        <v>139</v>
      </c>
      <c r="B79" s="882">
        <v>1720</v>
      </c>
      <c r="C79" s="18">
        <v>907000</v>
      </c>
      <c r="D79" s="18"/>
      <c r="E79" s="36"/>
      <c r="F79" s="36"/>
      <c r="G79" s="37"/>
      <c r="H79" s="37"/>
      <c r="I79" s="37"/>
      <c r="J79" s="37"/>
      <c r="K79" s="37"/>
    </row>
    <row r="80" spans="1:11" s="761" customFormat="1" ht="12" x14ac:dyDescent="0.2">
      <c r="A80" s="881" t="s">
        <v>140</v>
      </c>
      <c r="B80" s="882">
        <v>1730</v>
      </c>
      <c r="C80" s="18"/>
      <c r="D80" s="18"/>
      <c r="E80" s="36"/>
      <c r="F80" s="36"/>
      <c r="G80" s="37"/>
      <c r="H80" s="37"/>
      <c r="I80" s="37"/>
      <c r="J80" s="37"/>
      <c r="K80" s="37"/>
    </row>
    <row r="81" spans="1:11" s="761" customFormat="1" ht="12" x14ac:dyDescent="0.2">
      <c r="A81" s="885" t="s">
        <v>840</v>
      </c>
      <c r="B81" s="882">
        <v>1790</v>
      </c>
      <c r="C81" s="18"/>
      <c r="D81" s="18"/>
      <c r="E81" s="36"/>
      <c r="F81" s="36"/>
      <c r="G81" s="37"/>
      <c r="H81" s="37"/>
      <c r="I81" s="37"/>
      <c r="J81" s="37"/>
      <c r="K81" s="37"/>
    </row>
    <row r="82" spans="1:11" s="761" customFormat="1" ht="12" x14ac:dyDescent="0.2">
      <c r="A82" s="885" t="s">
        <v>753</v>
      </c>
      <c r="B82" s="882" t="s">
        <v>751</v>
      </c>
      <c r="C82" s="590"/>
      <c r="D82" s="31"/>
      <c r="E82" s="570"/>
      <c r="F82" s="36"/>
      <c r="G82" s="37"/>
      <c r="H82" s="37"/>
      <c r="I82" s="37"/>
      <c r="J82" s="37"/>
      <c r="K82" s="37"/>
    </row>
    <row r="83" spans="1:11" s="761" customFormat="1" thickBot="1" x14ac:dyDescent="0.25">
      <c r="A83" s="877" t="s">
        <v>754</v>
      </c>
      <c r="B83" s="878"/>
      <c r="C83" s="38">
        <f>SUM(C77:C81)</f>
        <v>942000</v>
      </c>
      <c r="D83" s="38">
        <f>SUM(D77:D81)</f>
        <v>0</v>
      </c>
      <c r="E83" s="36"/>
      <c r="F83" s="36"/>
      <c r="G83" s="37"/>
      <c r="H83" s="37"/>
      <c r="I83" s="37"/>
      <c r="J83" s="37"/>
      <c r="K83" s="37"/>
    </row>
    <row r="84" spans="1:11" s="761" customFormat="1" ht="13.5" thickTop="1" thickBot="1" x14ac:dyDescent="0.25">
      <c r="A84" s="877" t="s">
        <v>755</v>
      </c>
      <c r="B84" s="878"/>
      <c r="C84" s="38">
        <f>C83+C82</f>
        <v>942000</v>
      </c>
      <c r="D84" s="36"/>
      <c r="E84" s="36"/>
      <c r="F84" s="36"/>
      <c r="G84" s="37"/>
      <c r="H84" s="37"/>
      <c r="I84" s="37"/>
      <c r="J84" s="37"/>
      <c r="K84" s="37"/>
    </row>
    <row r="85" spans="1:11" s="761" customFormat="1" ht="15.75" customHeight="1" thickTop="1" x14ac:dyDescent="0.2">
      <c r="A85" s="883" t="s">
        <v>633</v>
      </c>
      <c r="B85" s="884" t="s">
        <v>627</v>
      </c>
      <c r="C85" s="36"/>
      <c r="D85" s="36"/>
      <c r="E85" s="36"/>
      <c r="F85" s="36"/>
      <c r="G85" s="37"/>
      <c r="H85" s="37"/>
      <c r="I85" s="37"/>
      <c r="J85" s="37"/>
      <c r="K85" s="37"/>
    </row>
    <row r="86" spans="1:11" s="761" customFormat="1" ht="12" x14ac:dyDescent="0.2">
      <c r="A86" s="881" t="s">
        <v>817</v>
      </c>
      <c r="B86" s="882">
        <v>1811</v>
      </c>
      <c r="C86" s="18"/>
      <c r="D86" s="36"/>
      <c r="E86" s="36"/>
      <c r="F86" s="36"/>
      <c r="G86" s="37"/>
      <c r="H86" s="37"/>
      <c r="I86" s="37"/>
      <c r="J86" s="37"/>
      <c r="K86" s="37"/>
    </row>
    <row r="87" spans="1:11" s="761" customFormat="1" ht="12" x14ac:dyDescent="0.2">
      <c r="A87" s="881" t="s">
        <v>818</v>
      </c>
      <c r="B87" s="882">
        <v>1812</v>
      </c>
      <c r="C87" s="18"/>
      <c r="D87" s="36"/>
      <c r="E87" s="36"/>
      <c r="F87" s="36"/>
      <c r="G87" s="37"/>
      <c r="H87" s="37"/>
      <c r="I87" s="37"/>
      <c r="J87" s="37"/>
      <c r="K87" s="37"/>
    </row>
    <row r="88" spans="1:11" s="761" customFormat="1" ht="12" x14ac:dyDescent="0.2">
      <c r="A88" s="881" t="s">
        <v>819</v>
      </c>
      <c r="B88" s="882">
        <v>1813</v>
      </c>
      <c r="C88" s="18"/>
      <c r="D88" s="36"/>
      <c r="E88" s="36"/>
      <c r="F88" s="36"/>
      <c r="G88" s="37"/>
      <c r="H88" s="37"/>
      <c r="I88" s="37"/>
      <c r="J88" s="37"/>
      <c r="K88" s="37"/>
    </row>
    <row r="89" spans="1:11" s="761" customFormat="1" ht="12" x14ac:dyDescent="0.2">
      <c r="A89" s="881" t="s">
        <v>839</v>
      </c>
      <c r="B89" s="882">
        <v>1819</v>
      </c>
      <c r="C89" s="18"/>
      <c r="D89" s="36"/>
      <c r="E89" s="36"/>
      <c r="F89" s="36"/>
      <c r="G89" s="37"/>
      <c r="H89" s="37"/>
      <c r="I89" s="37"/>
      <c r="J89" s="37"/>
      <c r="K89" s="37"/>
    </row>
    <row r="90" spans="1:11" s="761" customFormat="1" ht="12" x14ac:dyDescent="0.2">
      <c r="A90" s="881" t="s">
        <v>820</v>
      </c>
      <c r="B90" s="882">
        <v>1821</v>
      </c>
      <c r="C90" s="18"/>
      <c r="D90" s="36"/>
      <c r="E90" s="36"/>
      <c r="F90" s="36"/>
      <c r="G90" s="37"/>
      <c r="H90" s="37"/>
      <c r="I90" s="37"/>
      <c r="J90" s="37"/>
      <c r="K90" s="37"/>
    </row>
    <row r="91" spans="1:11" s="761" customFormat="1" ht="12" x14ac:dyDescent="0.2">
      <c r="A91" s="881" t="s">
        <v>822</v>
      </c>
      <c r="B91" s="882">
        <v>1822</v>
      </c>
      <c r="C91" s="18"/>
      <c r="D91" s="36"/>
      <c r="E91" s="36"/>
      <c r="F91" s="36"/>
      <c r="G91" s="37"/>
      <c r="H91" s="37"/>
      <c r="I91" s="37"/>
      <c r="J91" s="37"/>
      <c r="K91" s="37"/>
    </row>
    <row r="92" spans="1:11" s="761" customFormat="1" ht="12" x14ac:dyDescent="0.2">
      <c r="A92" s="881" t="s">
        <v>821</v>
      </c>
      <c r="B92" s="882">
        <v>1823</v>
      </c>
      <c r="C92" s="18"/>
      <c r="D92" s="36"/>
      <c r="E92" s="36"/>
      <c r="F92" s="36"/>
      <c r="G92" s="37"/>
      <c r="H92" s="37"/>
      <c r="I92" s="37"/>
      <c r="J92" s="37"/>
      <c r="K92" s="37"/>
    </row>
    <row r="93" spans="1:11" s="761" customFormat="1" ht="12" x14ac:dyDescent="0.2">
      <c r="A93" s="881" t="s">
        <v>838</v>
      </c>
      <c r="B93" s="882">
        <v>1829</v>
      </c>
      <c r="C93" s="18"/>
      <c r="D93" s="36"/>
      <c r="E93" s="36"/>
      <c r="F93" s="36"/>
      <c r="G93" s="37"/>
      <c r="H93" s="37"/>
      <c r="I93" s="37"/>
      <c r="J93" s="37"/>
      <c r="K93" s="37"/>
    </row>
    <row r="94" spans="1:11" s="761" customFormat="1" ht="12" x14ac:dyDescent="0.2">
      <c r="A94" s="881" t="s">
        <v>837</v>
      </c>
      <c r="B94" s="882">
        <v>1890</v>
      </c>
      <c r="C94" s="18"/>
      <c r="D94" s="36"/>
      <c r="E94" s="36"/>
      <c r="F94" s="36"/>
      <c r="G94" s="37"/>
      <c r="H94" s="37"/>
      <c r="I94" s="37"/>
      <c r="J94" s="37"/>
      <c r="K94" s="37"/>
    </row>
    <row r="95" spans="1:11" s="761" customFormat="1" thickBot="1" x14ac:dyDescent="0.25">
      <c r="A95" s="877" t="s">
        <v>89</v>
      </c>
      <c r="B95" s="878"/>
      <c r="C95" s="38">
        <f>SUM(C86:C94)</f>
        <v>0</v>
      </c>
      <c r="D95" s="36"/>
      <c r="E95" s="36"/>
      <c r="F95" s="36"/>
      <c r="G95" s="37"/>
      <c r="H95" s="37"/>
      <c r="I95" s="37"/>
      <c r="J95" s="37"/>
      <c r="K95" s="37"/>
    </row>
    <row r="96" spans="1:11" s="761" customFormat="1" ht="15.75" customHeight="1" thickTop="1" x14ac:dyDescent="0.2">
      <c r="A96" s="879" t="s">
        <v>199</v>
      </c>
      <c r="B96" s="880" t="s">
        <v>628</v>
      </c>
      <c r="C96" s="39"/>
      <c r="D96" s="39"/>
      <c r="E96" s="39"/>
      <c r="F96" s="39"/>
      <c r="G96" s="40"/>
      <c r="H96" s="40"/>
      <c r="I96" s="40"/>
      <c r="J96" s="40"/>
      <c r="K96" s="40"/>
    </row>
    <row r="97" spans="1:11" s="761" customFormat="1" ht="12" x14ac:dyDescent="0.2">
      <c r="A97" s="876" t="s">
        <v>200</v>
      </c>
      <c r="B97" s="860">
        <v>1910</v>
      </c>
      <c r="C97" s="41"/>
      <c r="D97" s="41">
        <v>360000</v>
      </c>
      <c r="E97" s="39"/>
      <c r="F97" s="39"/>
      <c r="G97" s="40"/>
      <c r="H97" s="40"/>
      <c r="I97" s="40"/>
      <c r="J97" s="40"/>
      <c r="K97" s="40"/>
    </row>
    <row r="98" spans="1:11" s="761" customFormat="1" ht="12" x14ac:dyDescent="0.2">
      <c r="A98" s="876" t="s">
        <v>358</v>
      </c>
      <c r="B98" s="858">
        <v>1920</v>
      </c>
      <c r="C98" s="18"/>
      <c r="D98" s="18"/>
      <c r="E98" s="18"/>
      <c r="F98" s="18"/>
      <c r="G98" s="18"/>
      <c r="H98" s="18"/>
      <c r="I98" s="18"/>
      <c r="J98" s="18"/>
      <c r="K98" s="18"/>
    </row>
    <row r="99" spans="1:11" s="761" customFormat="1" ht="12" x14ac:dyDescent="0.2">
      <c r="A99" s="876" t="s">
        <v>314</v>
      </c>
      <c r="B99" s="858">
        <v>1930</v>
      </c>
      <c r="C99" s="18">
        <v>140000</v>
      </c>
      <c r="D99" s="18"/>
      <c r="E99" s="18"/>
      <c r="F99" s="18"/>
      <c r="G99" s="18"/>
      <c r="H99" s="18"/>
      <c r="I99" s="18"/>
      <c r="J99" s="18"/>
      <c r="K99" s="18"/>
    </row>
    <row r="100" spans="1:11" s="761" customFormat="1" ht="12" x14ac:dyDescent="0.2">
      <c r="A100" s="876" t="s">
        <v>28</v>
      </c>
      <c r="B100" s="858">
        <v>1940</v>
      </c>
      <c r="C100" s="18">
        <v>540000</v>
      </c>
      <c r="D100" s="18"/>
      <c r="E100" s="39"/>
      <c r="F100" s="41"/>
      <c r="G100" s="40"/>
      <c r="H100" s="40"/>
      <c r="I100" s="40"/>
      <c r="J100" s="40"/>
      <c r="K100" s="40"/>
    </row>
    <row r="101" spans="1:11" s="761" customFormat="1" ht="12" x14ac:dyDescent="0.2">
      <c r="A101" s="876" t="s">
        <v>12</v>
      </c>
      <c r="B101" s="858">
        <v>1950</v>
      </c>
      <c r="C101" s="18"/>
      <c r="D101" s="18"/>
      <c r="E101" s="18"/>
      <c r="F101" s="18"/>
      <c r="G101" s="18"/>
      <c r="H101" s="18"/>
      <c r="I101" s="40"/>
      <c r="J101" s="18"/>
      <c r="K101" s="18"/>
    </row>
    <row r="102" spans="1:11" s="761" customFormat="1" ht="12" x14ac:dyDescent="0.2">
      <c r="A102" s="876" t="s">
        <v>324</v>
      </c>
      <c r="B102" s="858">
        <v>1960</v>
      </c>
      <c r="C102" s="18"/>
      <c r="D102" s="18"/>
      <c r="E102" s="18"/>
      <c r="F102" s="18"/>
      <c r="G102" s="18"/>
      <c r="H102" s="18"/>
      <c r="I102" s="42"/>
      <c r="J102" s="18"/>
      <c r="K102" s="18"/>
    </row>
    <row r="103" spans="1:11" s="761" customFormat="1" ht="12" x14ac:dyDescent="0.2">
      <c r="A103" s="876" t="s">
        <v>325</v>
      </c>
      <c r="B103" s="858">
        <v>1970</v>
      </c>
      <c r="C103" s="41">
        <v>150000</v>
      </c>
      <c r="D103" s="44"/>
      <c r="E103" s="44"/>
      <c r="F103" s="44"/>
      <c r="G103" s="45"/>
      <c r="H103" s="45"/>
      <c r="I103" s="46"/>
      <c r="J103" s="45"/>
      <c r="K103" s="45"/>
    </row>
    <row r="104" spans="1:11" s="761" customFormat="1" ht="12" x14ac:dyDescent="0.2">
      <c r="A104" s="876" t="s">
        <v>326</v>
      </c>
      <c r="B104" s="858">
        <v>1980</v>
      </c>
      <c r="C104" s="41"/>
      <c r="D104" s="41"/>
      <c r="E104" s="41"/>
      <c r="F104" s="41"/>
      <c r="G104" s="41"/>
      <c r="H104" s="41"/>
      <c r="I104" s="41"/>
      <c r="J104" s="41"/>
      <c r="K104" s="41"/>
    </row>
    <row r="105" spans="1:11" s="761" customFormat="1" ht="12" x14ac:dyDescent="0.2">
      <c r="A105" s="876" t="s">
        <v>292</v>
      </c>
      <c r="B105" s="858">
        <v>1983</v>
      </c>
      <c r="C105" s="47"/>
      <c r="D105" s="49"/>
      <c r="E105" s="47"/>
      <c r="F105" s="49"/>
      <c r="G105" s="50"/>
      <c r="H105" s="48"/>
      <c r="I105" s="46"/>
      <c r="J105" s="46"/>
      <c r="K105" s="40"/>
    </row>
    <row r="106" spans="1:11" s="761" customFormat="1" ht="12" x14ac:dyDescent="0.2">
      <c r="A106" s="876" t="s">
        <v>29</v>
      </c>
      <c r="B106" s="858">
        <v>1991</v>
      </c>
      <c r="C106" s="47"/>
      <c r="D106" s="47"/>
      <c r="E106" s="47"/>
      <c r="F106" s="47"/>
      <c r="G106" s="47"/>
      <c r="H106" s="47"/>
      <c r="I106" s="40"/>
      <c r="J106" s="40"/>
      <c r="K106" s="40"/>
    </row>
    <row r="107" spans="1:11" s="761" customFormat="1" ht="12" x14ac:dyDescent="0.2">
      <c r="A107" s="876" t="s">
        <v>61</v>
      </c>
      <c r="B107" s="858">
        <v>1992</v>
      </c>
      <c r="C107" s="43"/>
      <c r="D107" s="39"/>
      <c r="E107" s="39"/>
      <c r="F107" s="39"/>
      <c r="G107" s="40"/>
      <c r="H107" s="40"/>
      <c r="I107" s="40"/>
      <c r="J107" s="40"/>
      <c r="K107" s="40"/>
    </row>
    <row r="108" spans="1:11" s="761" customFormat="1" ht="12" x14ac:dyDescent="0.2">
      <c r="A108" s="876" t="s">
        <v>836</v>
      </c>
      <c r="B108" s="858">
        <v>1993</v>
      </c>
      <c r="C108" s="43"/>
      <c r="D108" s="43"/>
      <c r="E108" s="43"/>
      <c r="F108" s="43"/>
      <c r="G108" s="43"/>
      <c r="H108" s="43"/>
      <c r="I108" s="40"/>
      <c r="J108" s="42"/>
      <c r="K108" s="42"/>
    </row>
    <row r="109" spans="1:11" s="761" customFormat="1" ht="12" x14ac:dyDescent="0.2">
      <c r="A109" s="876" t="s">
        <v>835</v>
      </c>
      <c r="B109" s="858">
        <v>1999</v>
      </c>
      <c r="C109" s="43">
        <f>552000</f>
        <v>552000</v>
      </c>
      <c r="D109" s="43">
        <v>250000</v>
      </c>
      <c r="E109" s="43"/>
      <c r="F109" s="43"/>
      <c r="G109" s="43"/>
      <c r="H109" s="43">
        <v>6000000</v>
      </c>
      <c r="I109" s="42"/>
      <c r="J109" s="42"/>
      <c r="K109" s="42"/>
    </row>
    <row r="110" spans="1:11" s="761" customFormat="1" thickBot="1" x14ac:dyDescent="0.25">
      <c r="A110" s="869" t="s">
        <v>90</v>
      </c>
      <c r="B110" s="799"/>
      <c r="C110" s="51">
        <f>SUM(C97:C109)</f>
        <v>1382000</v>
      </c>
      <c r="D110" s="51">
        <f>SUM(D97:D109)</f>
        <v>610000</v>
      </c>
      <c r="E110" s="51">
        <f t="shared" ref="E110:K110" si="3">SUM(E97:E109)</f>
        <v>0</v>
      </c>
      <c r="F110" s="51">
        <f t="shared" si="3"/>
        <v>0</v>
      </c>
      <c r="G110" s="51">
        <f t="shared" si="3"/>
        <v>0</v>
      </c>
      <c r="H110" s="51">
        <f t="shared" si="3"/>
        <v>6000000</v>
      </c>
      <c r="I110" s="51">
        <f t="shared" si="3"/>
        <v>0</v>
      </c>
      <c r="J110" s="51">
        <f t="shared" si="3"/>
        <v>0</v>
      </c>
      <c r="K110" s="51">
        <f t="shared" si="3"/>
        <v>0</v>
      </c>
    </row>
    <row r="111" spans="1:11" s="761" customFormat="1" ht="24.75" customHeight="1" thickTop="1" thickBot="1" x14ac:dyDescent="0.25">
      <c r="A111" s="870" t="s">
        <v>756</v>
      </c>
      <c r="B111" s="871" t="s">
        <v>240</v>
      </c>
      <c r="C111" s="52">
        <f t="shared" ref="C111:K111" si="4">SUM(C12,C18,C40,C63,C67,C75,C83,C95,C110)</f>
        <v>80999000</v>
      </c>
      <c r="D111" s="52">
        <f t="shared" si="4"/>
        <v>9200000</v>
      </c>
      <c r="E111" s="52">
        <f t="shared" si="4"/>
        <v>3151000</v>
      </c>
      <c r="F111" s="52">
        <f t="shared" si="4"/>
        <v>1000000</v>
      </c>
      <c r="G111" s="52">
        <f t="shared" si="4"/>
        <v>3770000</v>
      </c>
      <c r="H111" s="52">
        <f t="shared" si="4"/>
        <v>6000000</v>
      </c>
      <c r="I111" s="52">
        <f t="shared" si="4"/>
        <v>0</v>
      </c>
      <c r="J111" s="52">
        <f t="shared" si="4"/>
        <v>385000</v>
      </c>
      <c r="K111" s="52">
        <f t="shared" si="4"/>
        <v>0</v>
      </c>
    </row>
    <row r="112" spans="1:11" s="761" customFormat="1" ht="24.75" customHeight="1" thickTop="1" thickBot="1" x14ac:dyDescent="0.25">
      <c r="A112" s="872" t="s">
        <v>757</v>
      </c>
      <c r="B112" s="873"/>
      <c r="C112" s="52">
        <f>C12+C18+C40+C67+C75+C84+C95+C110</f>
        <v>80999000</v>
      </c>
      <c r="D112" s="46"/>
      <c r="E112" s="46"/>
      <c r="F112" s="46"/>
      <c r="G112" s="46"/>
      <c r="H112" s="46"/>
      <c r="I112" s="46"/>
      <c r="J112" s="46"/>
      <c r="K112" s="46"/>
    </row>
    <row r="113" spans="1:11" s="761" customFormat="1" ht="24.75" thickTop="1" x14ac:dyDescent="0.2">
      <c r="A113" s="874" t="s">
        <v>729</v>
      </c>
      <c r="B113" s="875"/>
      <c r="C113" s="53"/>
      <c r="D113" s="53"/>
      <c r="E113" s="53"/>
      <c r="F113" s="53"/>
      <c r="G113" s="54"/>
      <c r="H113" s="54"/>
      <c r="I113" s="54"/>
      <c r="J113" s="54"/>
      <c r="K113" s="55"/>
    </row>
    <row r="114" spans="1:11" s="761" customFormat="1" ht="12" x14ac:dyDescent="0.2">
      <c r="A114" s="867" t="s">
        <v>60</v>
      </c>
      <c r="B114" s="868">
        <v>2100</v>
      </c>
      <c r="C114" s="43"/>
      <c r="D114" s="43"/>
      <c r="E114" s="39"/>
      <c r="F114" s="43"/>
      <c r="G114" s="43"/>
      <c r="H114" s="40"/>
      <c r="I114" s="40"/>
      <c r="J114" s="40"/>
      <c r="K114" s="40"/>
    </row>
    <row r="115" spans="1:11" s="761" customFormat="1" ht="12" x14ac:dyDescent="0.2">
      <c r="A115" s="857" t="s">
        <v>228</v>
      </c>
      <c r="B115" s="858">
        <v>2200</v>
      </c>
      <c r="C115" s="43"/>
      <c r="D115" s="43"/>
      <c r="E115" s="39"/>
      <c r="F115" s="43"/>
      <c r="G115" s="43"/>
      <c r="H115" s="40"/>
      <c r="I115" s="40"/>
      <c r="J115" s="40"/>
      <c r="K115" s="40"/>
    </row>
    <row r="116" spans="1:11" s="761" customFormat="1" ht="12" x14ac:dyDescent="0.2">
      <c r="A116" s="857" t="s">
        <v>1946</v>
      </c>
      <c r="B116" s="858">
        <v>2300</v>
      </c>
      <c r="C116" s="43"/>
      <c r="D116" s="43"/>
      <c r="E116" s="39"/>
      <c r="F116" s="43"/>
      <c r="G116" s="43"/>
      <c r="H116" s="40"/>
      <c r="I116" s="40"/>
      <c r="J116" s="40"/>
      <c r="K116" s="40"/>
    </row>
    <row r="117" spans="1:11" s="761" customFormat="1" ht="23.25" thickBot="1" x14ac:dyDescent="0.25">
      <c r="A117" s="863" t="s">
        <v>1948</v>
      </c>
      <c r="B117" s="864" t="s">
        <v>100</v>
      </c>
      <c r="C117" s="51">
        <f>SUM(C114:C116)</f>
        <v>0</v>
      </c>
      <c r="D117" s="51">
        <f>SUM(D114:D116)</f>
        <v>0</v>
      </c>
      <c r="E117" s="39"/>
      <c r="F117" s="51">
        <f>SUM(F114:F116)</f>
        <v>0</v>
      </c>
      <c r="G117" s="51">
        <f>SUM(G114:G116)</f>
        <v>0</v>
      </c>
      <c r="H117" s="40"/>
      <c r="I117" s="40"/>
      <c r="J117" s="40"/>
      <c r="K117" s="40"/>
    </row>
    <row r="118" spans="1:11" s="761" customFormat="1" ht="16.7" customHeight="1" thickTop="1" x14ac:dyDescent="0.2">
      <c r="A118" s="865" t="s">
        <v>629</v>
      </c>
      <c r="B118" s="866"/>
      <c r="C118" s="56"/>
      <c r="D118" s="57"/>
      <c r="E118" s="58"/>
      <c r="F118" s="57"/>
      <c r="G118" s="59"/>
      <c r="H118" s="60"/>
      <c r="I118" s="60"/>
      <c r="J118" s="60"/>
      <c r="K118" s="61"/>
    </row>
    <row r="119" spans="1:11" s="761" customFormat="1" ht="16.5" customHeight="1" x14ac:dyDescent="0.2">
      <c r="A119" s="855" t="s">
        <v>631</v>
      </c>
      <c r="B119" s="856"/>
      <c r="C119" s="39"/>
      <c r="D119" s="39"/>
      <c r="E119" s="39"/>
      <c r="F119" s="39"/>
      <c r="G119" s="40"/>
      <c r="H119" s="40"/>
      <c r="I119" s="40"/>
      <c r="J119" s="40"/>
      <c r="K119" s="40"/>
    </row>
    <row r="120" spans="1:11" s="761" customFormat="1" ht="12" x14ac:dyDescent="0.2">
      <c r="A120" s="857" t="s">
        <v>650</v>
      </c>
      <c r="B120" s="858">
        <v>3001</v>
      </c>
      <c r="C120" s="43">
        <v>3000000</v>
      </c>
      <c r="D120" s="43"/>
      <c r="E120" s="43"/>
      <c r="F120" s="43"/>
      <c r="G120" s="43"/>
      <c r="H120" s="43"/>
      <c r="I120" s="40"/>
      <c r="J120" s="43"/>
      <c r="K120" s="43"/>
    </row>
    <row r="121" spans="1:11" s="761" customFormat="1" ht="12" x14ac:dyDescent="0.2">
      <c r="A121" s="859" t="s">
        <v>30</v>
      </c>
      <c r="B121" s="860">
        <v>3005</v>
      </c>
      <c r="C121" s="43"/>
      <c r="D121" s="43"/>
      <c r="E121" s="43"/>
      <c r="F121" s="43"/>
      <c r="G121" s="43"/>
      <c r="H121" s="43"/>
      <c r="I121" s="40"/>
      <c r="J121" s="43"/>
      <c r="K121" s="43"/>
    </row>
    <row r="122" spans="1:11" s="761" customFormat="1" ht="12" x14ac:dyDescent="0.2">
      <c r="A122" s="859" t="s">
        <v>655</v>
      </c>
      <c r="B122" s="860" t="s">
        <v>656</v>
      </c>
      <c r="C122" s="43"/>
      <c r="D122" s="43"/>
      <c r="E122" s="43"/>
      <c r="F122" s="43"/>
      <c r="G122" s="43"/>
      <c r="H122" s="43"/>
      <c r="I122" s="40"/>
      <c r="J122" s="43"/>
      <c r="K122" s="43"/>
    </row>
    <row r="123" spans="1:11" s="761" customFormat="1" ht="22.5" x14ac:dyDescent="0.2">
      <c r="A123" s="861" t="s">
        <v>834</v>
      </c>
      <c r="B123" s="862">
        <v>3099</v>
      </c>
      <c r="C123" s="43"/>
      <c r="D123" s="43"/>
      <c r="E123" s="43"/>
      <c r="F123" s="43"/>
      <c r="G123" s="43"/>
      <c r="H123" s="43"/>
      <c r="I123" s="63"/>
      <c r="J123" s="43"/>
      <c r="K123" s="43"/>
    </row>
    <row r="124" spans="1:11" s="761" customFormat="1" thickBot="1" x14ac:dyDescent="0.25">
      <c r="A124" s="844" t="s">
        <v>91</v>
      </c>
      <c r="B124" s="850"/>
      <c r="C124" s="64">
        <f t="shared" ref="C124:H124" si="5">SUM(C120:C123)</f>
        <v>3000000</v>
      </c>
      <c r="D124" s="64">
        <f t="shared" si="5"/>
        <v>0</v>
      </c>
      <c r="E124" s="64">
        <f t="shared" si="5"/>
        <v>0</v>
      </c>
      <c r="F124" s="64">
        <f t="shared" si="5"/>
        <v>0</v>
      </c>
      <c r="G124" s="64">
        <f t="shared" si="5"/>
        <v>0</v>
      </c>
      <c r="H124" s="64">
        <f t="shared" si="5"/>
        <v>0</v>
      </c>
      <c r="I124" s="63"/>
      <c r="J124" s="64">
        <f>SUM(J120:J123)</f>
        <v>0</v>
      </c>
      <c r="K124" s="64">
        <f>SUM(K120:K123)</f>
        <v>0</v>
      </c>
    </row>
    <row r="125" spans="1:11" s="761" customFormat="1" ht="15.75" customHeight="1" thickTop="1" x14ac:dyDescent="0.2">
      <c r="A125" s="851" t="s">
        <v>630</v>
      </c>
      <c r="B125" s="852"/>
      <c r="C125" s="65"/>
      <c r="D125" s="65"/>
      <c r="E125" s="66"/>
      <c r="F125" s="65"/>
      <c r="G125" s="63"/>
      <c r="H125" s="63"/>
      <c r="I125" s="63"/>
      <c r="J125" s="63"/>
      <c r="K125" s="63"/>
    </row>
    <row r="126" spans="1:11" s="761" customFormat="1" ht="12" x14ac:dyDescent="0.2">
      <c r="A126" s="853" t="s">
        <v>454</v>
      </c>
      <c r="B126" s="854"/>
      <c r="C126" s="65"/>
      <c r="D126" s="65"/>
      <c r="E126" s="66"/>
      <c r="F126" s="65"/>
      <c r="G126" s="63"/>
      <c r="H126" s="63"/>
      <c r="I126" s="63"/>
      <c r="J126" s="63"/>
      <c r="K126" s="63"/>
    </row>
    <row r="127" spans="1:11" s="761" customFormat="1" ht="12" x14ac:dyDescent="0.2">
      <c r="A127" s="847" t="s">
        <v>62</v>
      </c>
      <c r="B127" s="849">
        <v>3100</v>
      </c>
      <c r="C127" s="43">
        <v>700000</v>
      </c>
      <c r="D127" s="66"/>
      <c r="E127" s="66"/>
      <c r="F127" s="43"/>
      <c r="G127" s="63"/>
      <c r="H127" s="63"/>
      <c r="I127" s="63"/>
      <c r="J127" s="63"/>
      <c r="K127" s="63"/>
    </row>
    <row r="128" spans="1:11" s="761" customFormat="1" ht="12" x14ac:dyDescent="0.2">
      <c r="A128" s="847" t="s">
        <v>588</v>
      </c>
      <c r="B128" s="848">
        <v>3105</v>
      </c>
      <c r="C128" s="1635"/>
      <c r="D128" s="65"/>
      <c r="E128" s="66"/>
      <c r="F128" s="1634"/>
      <c r="G128" s="63"/>
      <c r="H128" s="63"/>
      <c r="I128" s="63"/>
      <c r="J128" s="63"/>
      <c r="K128" s="63"/>
    </row>
    <row r="129" spans="1:11" s="761" customFormat="1" ht="12" x14ac:dyDescent="0.2">
      <c r="A129" s="847" t="s">
        <v>64</v>
      </c>
      <c r="B129" s="848">
        <v>3110</v>
      </c>
      <c r="C129" s="1635"/>
      <c r="D129" s="1634"/>
      <c r="E129" s="66"/>
      <c r="F129" s="1634"/>
      <c r="G129" s="63"/>
      <c r="H129" s="63"/>
      <c r="I129" s="63"/>
      <c r="J129" s="63"/>
      <c r="K129" s="63"/>
    </row>
    <row r="130" spans="1:11" s="761" customFormat="1" ht="12" x14ac:dyDescent="0.2">
      <c r="A130" s="847" t="s">
        <v>65</v>
      </c>
      <c r="B130" s="848">
        <v>3120</v>
      </c>
      <c r="C130" s="43"/>
      <c r="D130" s="65"/>
      <c r="E130" s="66"/>
      <c r="F130" s="43"/>
      <c r="G130" s="63"/>
      <c r="H130" s="63"/>
      <c r="I130" s="63"/>
      <c r="J130" s="63"/>
      <c r="K130" s="63"/>
    </row>
    <row r="131" spans="1:11" s="761" customFormat="1" ht="12" x14ac:dyDescent="0.2">
      <c r="A131" s="847" t="s">
        <v>589</v>
      </c>
      <c r="B131" s="848">
        <v>3130</v>
      </c>
      <c r="C131" s="43"/>
      <c r="D131" s="65"/>
      <c r="E131" s="66"/>
      <c r="F131" s="43"/>
      <c r="G131" s="63"/>
      <c r="H131" s="63"/>
      <c r="I131" s="63"/>
      <c r="J131" s="63"/>
      <c r="K131" s="63"/>
    </row>
    <row r="132" spans="1:11" s="761" customFormat="1" ht="12" x14ac:dyDescent="0.2">
      <c r="A132" s="847" t="s">
        <v>66</v>
      </c>
      <c r="B132" s="848">
        <v>3145</v>
      </c>
      <c r="C132" s="1634"/>
      <c r="D132" s="65"/>
      <c r="E132" s="66"/>
      <c r="F132" s="1634"/>
      <c r="G132" s="63"/>
      <c r="H132" s="63"/>
      <c r="I132" s="63"/>
      <c r="J132" s="63"/>
      <c r="K132" s="63"/>
    </row>
    <row r="133" spans="1:11" s="761" customFormat="1" ht="12" x14ac:dyDescent="0.2">
      <c r="A133" s="847" t="s">
        <v>1947</v>
      </c>
      <c r="B133" s="848">
        <v>3199</v>
      </c>
      <c r="C133" s="43"/>
      <c r="D133" s="62"/>
      <c r="E133" s="66"/>
      <c r="F133" s="43"/>
      <c r="G133" s="63"/>
      <c r="H133" s="63"/>
      <c r="I133" s="63"/>
      <c r="J133" s="63"/>
      <c r="K133" s="63"/>
    </row>
    <row r="134" spans="1:11" s="761" customFormat="1" thickBot="1" x14ac:dyDescent="0.25">
      <c r="A134" s="844" t="s">
        <v>92</v>
      </c>
      <c r="B134" s="845"/>
      <c r="C134" s="64">
        <f>SUM(C127:C133)</f>
        <v>700000</v>
      </c>
      <c r="D134" s="64">
        <f>SUM(D127:D133)</f>
        <v>0</v>
      </c>
      <c r="E134" s="65"/>
      <c r="F134" s="64">
        <f>SUM(F127:F133)</f>
        <v>0</v>
      </c>
      <c r="G134" s="63"/>
      <c r="H134" s="63"/>
      <c r="I134" s="63"/>
      <c r="J134" s="63"/>
      <c r="K134" s="63"/>
    </row>
    <row r="135" spans="1:11" s="761" customFormat="1" ht="15.75" customHeight="1" thickTop="1" x14ac:dyDescent="0.2">
      <c r="A135" s="782" t="s">
        <v>387</v>
      </c>
      <c r="B135" s="846"/>
      <c r="C135" s="67"/>
      <c r="D135" s="67"/>
      <c r="E135" s="65"/>
      <c r="F135" s="65"/>
      <c r="G135" s="63"/>
      <c r="H135" s="63"/>
      <c r="I135" s="63"/>
      <c r="J135" s="63"/>
      <c r="K135" s="63"/>
    </row>
    <row r="136" spans="1:11" s="761" customFormat="1" ht="12" x14ac:dyDescent="0.2">
      <c r="A136" s="840" t="s">
        <v>31</v>
      </c>
      <c r="B136" s="834">
        <v>3200</v>
      </c>
      <c r="C136" s="43"/>
      <c r="D136" s="43"/>
      <c r="E136" s="69"/>
      <c r="F136" s="69"/>
      <c r="G136" s="43"/>
      <c r="H136" s="70"/>
      <c r="I136" s="70"/>
      <c r="J136" s="70"/>
      <c r="K136" s="70"/>
    </row>
    <row r="137" spans="1:11" s="761" customFormat="1" ht="12" x14ac:dyDescent="0.2">
      <c r="A137" s="840" t="s">
        <v>32</v>
      </c>
      <c r="B137" s="834">
        <v>3220</v>
      </c>
      <c r="C137" s="43">
        <v>150000</v>
      </c>
      <c r="D137" s="43"/>
      <c r="E137" s="69"/>
      <c r="F137" s="69"/>
      <c r="G137" s="43"/>
      <c r="H137" s="70"/>
      <c r="I137" s="70"/>
      <c r="J137" s="70"/>
      <c r="K137" s="70"/>
    </row>
    <row r="138" spans="1:11" s="761" customFormat="1" ht="12" x14ac:dyDescent="0.2">
      <c r="A138" s="840" t="s">
        <v>327</v>
      </c>
      <c r="B138" s="834">
        <v>3225</v>
      </c>
      <c r="C138" s="43"/>
      <c r="D138" s="43"/>
      <c r="E138" s="69"/>
      <c r="F138" s="69"/>
      <c r="G138" s="43"/>
      <c r="H138" s="70"/>
      <c r="I138" s="70"/>
      <c r="J138" s="70"/>
      <c r="K138" s="70"/>
    </row>
    <row r="139" spans="1:11" s="761" customFormat="1" ht="12" x14ac:dyDescent="0.2">
      <c r="A139" s="840" t="s">
        <v>328</v>
      </c>
      <c r="B139" s="834">
        <v>3235</v>
      </c>
      <c r="C139" s="43"/>
      <c r="D139" s="43"/>
      <c r="E139" s="69"/>
      <c r="F139" s="69"/>
      <c r="G139" s="43"/>
      <c r="H139" s="70"/>
      <c r="I139" s="70"/>
      <c r="J139" s="70"/>
      <c r="K139" s="70"/>
    </row>
    <row r="140" spans="1:11" s="761" customFormat="1" ht="12" x14ac:dyDescent="0.2">
      <c r="A140" s="843" t="s">
        <v>329</v>
      </c>
      <c r="B140" s="834">
        <v>3240</v>
      </c>
      <c r="C140" s="43"/>
      <c r="D140" s="43"/>
      <c r="E140" s="69"/>
      <c r="F140" s="69"/>
      <c r="G140" s="43"/>
      <c r="H140" s="70"/>
      <c r="I140" s="70"/>
      <c r="J140" s="70"/>
      <c r="K140" s="70"/>
    </row>
    <row r="141" spans="1:11" s="761" customFormat="1" ht="12" x14ac:dyDescent="0.2">
      <c r="A141" s="840" t="s">
        <v>330</v>
      </c>
      <c r="B141" s="834">
        <v>3270</v>
      </c>
      <c r="C141" s="43"/>
      <c r="D141" s="43"/>
      <c r="E141" s="69"/>
      <c r="F141" s="69"/>
      <c r="G141" s="43"/>
      <c r="H141" s="70"/>
      <c r="I141" s="70"/>
      <c r="J141" s="70"/>
      <c r="K141" s="70"/>
    </row>
    <row r="142" spans="1:11" s="761" customFormat="1" ht="12" x14ac:dyDescent="0.2">
      <c r="A142" s="840" t="s">
        <v>833</v>
      </c>
      <c r="B142" s="834">
        <v>3299</v>
      </c>
      <c r="C142" s="43"/>
      <c r="D142" s="43"/>
      <c r="E142" s="69"/>
      <c r="F142" s="69"/>
      <c r="G142" s="43"/>
      <c r="H142" s="70"/>
      <c r="I142" s="70"/>
      <c r="J142" s="70"/>
      <c r="K142" s="70"/>
    </row>
    <row r="143" spans="1:11" s="761" customFormat="1" thickBot="1" x14ac:dyDescent="0.25">
      <c r="A143" s="838" t="s">
        <v>93</v>
      </c>
      <c r="B143" s="841"/>
      <c r="C143" s="72">
        <f>SUM(C136:C142)</f>
        <v>150000</v>
      </c>
      <c r="D143" s="72">
        <f>SUM(D136:D142)</f>
        <v>0</v>
      </c>
      <c r="E143" s="69"/>
      <c r="F143" s="69"/>
      <c r="G143" s="72">
        <f>SUM(G136:G142)</f>
        <v>0</v>
      </c>
      <c r="H143" s="70"/>
      <c r="I143" s="70"/>
      <c r="J143" s="70"/>
      <c r="K143" s="70"/>
    </row>
    <row r="144" spans="1:11" s="761" customFormat="1" ht="15.75" customHeight="1" thickTop="1" x14ac:dyDescent="0.2">
      <c r="A144" s="782" t="s">
        <v>455</v>
      </c>
      <c r="B144" s="842"/>
      <c r="C144" s="73"/>
      <c r="D144" s="74"/>
      <c r="E144" s="69"/>
      <c r="F144" s="69"/>
      <c r="G144" s="73"/>
      <c r="H144" s="70"/>
      <c r="I144" s="70"/>
      <c r="J144" s="70"/>
      <c r="K144" s="70"/>
    </row>
    <row r="145" spans="1:11" s="761" customFormat="1" ht="12" x14ac:dyDescent="0.2">
      <c r="A145" s="840" t="s">
        <v>13</v>
      </c>
      <c r="B145" s="834">
        <v>3305</v>
      </c>
      <c r="C145" s="68"/>
      <c r="D145" s="69"/>
      <c r="E145" s="69"/>
      <c r="F145" s="69"/>
      <c r="G145" s="75"/>
      <c r="H145" s="70"/>
      <c r="I145" s="70"/>
      <c r="J145" s="70"/>
      <c r="K145" s="70"/>
    </row>
    <row r="146" spans="1:11" s="761" customFormat="1" ht="12" x14ac:dyDescent="0.2">
      <c r="A146" s="840" t="s">
        <v>341</v>
      </c>
      <c r="B146" s="834">
        <v>3310</v>
      </c>
      <c r="C146" s="71"/>
      <c r="D146" s="69"/>
      <c r="E146" s="69"/>
      <c r="F146" s="69"/>
      <c r="G146" s="76"/>
      <c r="H146" s="70"/>
      <c r="I146" s="70"/>
      <c r="J146" s="70"/>
      <c r="K146" s="70"/>
    </row>
    <row r="147" spans="1:11" s="761" customFormat="1" thickBot="1" x14ac:dyDescent="0.25">
      <c r="A147" s="838" t="s">
        <v>94</v>
      </c>
      <c r="B147" s="839"/>
      <c r="C147" s="72">
        <f>SUM(C145:C146)</f>
        <v>0</v>
      </c>
      <c r="D147" s="69"/>
      <c r="E147" s="69"/>
      <c r="F147" s="69"/>
      <c r="G147" s="72">
        <f>SUM(G145:G146)</f>
        <v>0</v>
      </c>
      <c r="H147" s="70"/>
      <c r="I147" s="70"/>
      <c r="J147" s="70"/>
      <c r="K147" s="70"/>
    </row>
    <row r="148" spans="1:11" s="761" customFormat="1" thickTop="1" x14ac:dyDescent="0.2">
      <c r="A148" s="836" t="s">
        <v>111</v>
      </c>
      <c r="B148" s="837">
        <v>3360</v>
      </c>
      <c r="C148" s="612">
        <v>5000</v>
      </c>
      <c r="D148" s="69"/>
      <c r="E148" s="69"/>
      <c r="F148" s="69"/>
      <c r="G148" s="70"/>
      <c r="H148" s="70"/>
      <c r="I148" s="70"/>
      <c r="J148" s="70"/>
      <c r="K148" s="70"/>
    </row>
    <row r="149" spans="1:11" s="761" customFormat="1" ht="12" x14ac:dyDescent="0.2">
      <c r="A149" s="835" t="s">
        <v>354</v>
      </c>
      <c r="B149" s="739">
        <v>3365</v>
      </c>
      <c r="C149" s="71"/>
      <c r="D149" s="71"/>
      <c r="E149" s="69"/>
      <c r="F149" s="69"/>
      <c r="G149" s="71"/>
      <c r="H149" s="70"/>
      <c r="I149" s="70"/>
      <c r="J149" s="70"/>
      <c r="K149" s="70"/>
    </row>
    <row r="150" spans="1:11" s="761" customFormat="1" ht="12" x14ac:dyDescent="0.2">
      <c r="A150" s="833" t="s">
        <v>112</v>
      </c>
      <c r="B150" s="834">
        <v>3370</v>
      </c>
      <c r="C150" s="71">
        <v>13000</v>
      </c>
      <c r="D150" s="71"/>
      <c r="E150" s="69"/>
      <c r="F150" s="69"/>
      <c r="G150" s="70"/>
      <c r="H150" s="70"/>
      <c r="I150" s="70"/>
      <c r="J150" s="70"/>
      <c r="K150" s="70"/>
    </row>
    <row r="151" spans="1:11" s="761" customFormat="1" ht="12" x14ac:dyDescent="0.2">
      <c r="A151" s="829" t="s">
        <v>14</v>
      </c>
      <c r="B151" s="831">
        <v>3410</v>
      </c>
      <c r="C151" s="71"/>
      <c r="D151" s="71"/>
      <c r="E151" s="71"/>
      <c r="F151" s="71"/>
      <c r="G151" s="71"/>
      <c r="H151" s="71"/>
      <c r="I151" s="71"/>
      <c r="J151" s="71"/>
      <c r="K151" s="71"/>
    </row>
    <row r="152" spans="1:11" s="761" customFormat="1" ht="12" x14ac:dyDescent="0.2">
      <c r="A152" s="829" t="s">
        <v>832</v>
      </c>
      <c r="B152" s="739">
        <v>3499</v>
      </c>
      <c r="C152" s="71"/>
      <c r="D152" s="71"/>
      <c r="E152" s="71"/>
      <c r="F152" s="71"/>
      <c r="G152" s="71"/>
      <c r="H152" s="71"/>
      <c r="I152" s="71"/>
      <c r="J152" s="71"/>
      <c r="K152" s="71"/>
    </row>
    <row r="153" spans="1:11" s="761" customFormat="1" ht="15.75" customHeight="1" x14ac:dyDescent="0.2">
      <c r="A153" s="729" t="s">
        <v>456</v>
      </c>
      <c r="B153" s="832"/>
      <c r="C153" s="574"/>
      <c r="D153" s="574"/>
      <c r="E153" s="77"/>
      <c r="F153" s="574"/>
      <c r="G153" s="78"/>
      <c r="H153" s="78"/>
      <c r="I153" s="78"/>
      <c r="J153" s="78"/>
      <c r="K153" s="78"/>
    </row>
    <row r="154" spans="1:11" s="761" customFormat="1" ht="12" x14ac:dyDescent="0.2">
      <c r="A154" s="829" t="s">
        <v>590</v>
      </c>
      <c r="B154" s="830">
        <v>3500</v>
      </c>
      <c r="C154" s="71"/>
      <c r="D154" s="71"/>
      <c r="E154" s="77"/>
      <c r="F154" s="71">
        <v>5000</v>
      </c>
      <c r="G154" s="71"/>
      <c r="H154" s="78"/>
      <c r="I154" s="78"/>
      <c r="J154" s="78"/>
      <c r="K154" s="78"/>
    </row>
    <row r="155" spans="1:11" s="761" customFormat="1" ht="12" x14ac:dyDescent="0.2">
      <c r="A155" s="829" t="s">
        <v>413</v>
      </c>
      <c r="B155" s="831">
        <v>3510</v>
      </c>
      <c r="C155" s="71"/>
      <c r="D155" s="71"/>
      <c r="E155" s="77"/>
      <c r="F155" s="71">
        <v>520000</v>
      </c>
      <c r="G155" s="71"/>
      <c r="H155" s="78"/>
      <c r="I155" s="78"/>
      <c r="J155" s="78"/>
      <c r="K155" s="78"/>
    </row>
    <row r="156" spans="1:11" s="761" customFormat="1" ht="12" x14ac:dyDescent="0.2">
      <c r="A156" s="829" t="s">
        <v>831</v>
      </c>
      <c r="B156" s="831">
        <v>3599</v>
      </c>
      <c r="C156" s="71"/>
      <c r="D156" s="71"/>
      <c r="E156" s="77"/>
      <c r="F156" s="71"/>
      <c r="G156" s="71"/>
      <c r="H156" s="78"/>
      <c r="I156" s="78"/>
      <c r="J156" s="78"/>
      <c r="K156" s="78"/>
    </row>
    <row r="157" spans="1:11" s="761" customFormat="1" thickBot="1" x14ac:dyDescent="0.25">
      <c r="A157" s="827" t="s">
        <v>101</v>
      </c>
      <c r="B157" s="828"/>
      <c r="C157" s="79">
        <f>SUM(C154:C156)</f>
        <v>0</v>
      </c>
      <c r="D157" s="79">
        <f>SUM(D154:D156)</f>
        <v>0</v>
      </c>
      <c r="E157" s="77"/>
      <c r="F157" s="79">
        <f>SUM(F154:F156)</f>
        <v>525000</v>
      </c>
      <c r="G157" s="79">
        <f>SUM(G154:G156)</f>
        <v>0</v>
      </c>
      <c r="H157" s="78"/>
      <c r="I157" s="78"/>
      <c r="J157" s="78"/>
      <c r="K157" s="78"/>
    </row>
    <row r="158" spans="1:11" s="761" customFormat="1" thickTop="1" x14ac:dyDescent="0.2">
      <c r="A158" s="820" t="s">
        <v>369</v>
      </c>
      <c r="B158" s="821">
        <v>3610</v>
      </c>
      <c r="C158" s="612"/>
      <c r="D158" s="77"/>
      <c r="E158" s="77"/>
      <c r="F158" s="77"/>
      <c r="G158" s="78"/>
      <c r="H158" s="78"/>
      <c r="I158" s="78"/>
      <c r="J158" s="78"/>
      <c r="K158" s="78"/>
    </row>
    <row r="159" spans="1:11" s="761" customFormat="1" ht="12" x14ac:dyDescent="0.2">
      <c r="A159" s="822" t="s">
        <v>227</v>
      </c>
      <c r="B159" s="739">
        <v>3660</v>
      </c>
      <c r="C159" s="71"/>
      <c r="D159" s="71"/>
      <c r="E159" s="77"/>
      <c r="F159" s="71"/>
      <c r="G159" s="71"/>
      <c r="H159" s="78"/>
      <c r="I159" s="78"/>
      <c r="J159" s="78"/>
      <c r="K159" s="78"/>
    </row>
    <row r="160" spans="1:11" s="761" customFormat="1" ht="12" x14ac:dyDescent="0.2">
      <c r="A160" s="823" t="s">
        <v>370</v>
      </c>
      <c r="B160" s="739">
        <v>3695</v>
      </c>
      <c r="C160" s="71"/>
      <c r="D160" s="80"/>
      <c r="E160" s="80"/>
      <c r="F160" s="71"/>
      <c r="G160" s="71"/>
      <c r="H160" s="81"/>
      <c r="I160" s="81"/>
      <c r="J160" s="81"/>
      <c r="K160" s="81"/>
    </row>
    <row r="161" spans="1:11" s="761" customFormat="1" ht="12" x14ac:dyDescent="0.2">
      <c r="A161" s="824" t="s">
        <v>371</v>
      </c>
      <c r="B161" s="825">
        <v>3705</v>
      </c>
      <c r="C161" s="71"/>
      <c r="D161" s="71"/>
      <c r="E161" s="80"/>
      <c r="F161" s="71"/>
      <c r="G161" s="71"/>
      <c r="H161" s="81"/>
      <c r="I161" s="81"/>
      <c r="J161" s="81"/>
      <c r="K161" s="81"/>
    </row>
    <row r="162" spans="1:11" s="761" customFormat="1" ht="12" x14ac:dyDescent="0.2">
      <c r="A162" s="824" t="s">
        <v>400</v>
      </c>
      <c r="B162" s="825">
        <v>3766</v>
      </c>
      <c r="C162" s="71"/>
      <c r="D162" s="71"/>
      <c r="E162" s="80"/>
      <c r="F162" s="71"/>
      <c r="G162" s="71"/>
      <c r="H162" s="81"/>
      <c r="I162" s="81"/>
      <c r="J162" s="81"/>
      <c r="K162" s="81"/>
    </row>
    <row r="163" spans="1:11" s="761" customFormat="1" ht="12" x14ac:dyDescent="0.2">
      <c r="A163" s="824" t="s">
        <v>55</v>
      </c>
      <c r="B163" s="825">
        <v>3767</v>
      </c>
      <c r="C163" s="71"/>
      <c r="D163" s="71"/>
      <c r="E163" s="80"/>
      <c r="F163" s="71"/>
      <c r="G163" s="71"/>
      <c r="H163" s="81"/>
      <c r="I163" s="81"/>
      <c r="J163" s="81"/>
      <c r="K163" s="81"/>
    </row>
    <row r="164" spans="1:11" s="761" customFormat="1" ht="12" x14ac:dyDescent="0.2">
      <c r="A164" s="824" t="s">
        <v>103</v>
      </c>
      <c r="B164" s="825">
        <v>3775</v>
      </c>
      <c r="C164" s="71"/>
      <c r="D164" s="71"/>
      <c r="E164" s="71"/>
      <c r="F164" s="71"/>
      <c r="G164" s="71"/>
      <c r="H164" s="71"/>
      <c r="I164" s="81"/>
      <c r="J164" s="81"/>
      <c r="K164" s="71"/>
    </row>
    <row r="165" spans="1:11" s="761" customFormat="1" ht="12" x14ac:dyDescent="0.2">
      <c r="A165" s="824" t="s">
        <v>591</v>
      </c>
      <c r="B165" s="825">
        <v>3780</v>
      </c>
      <c r="C165" s="71">
        <v>3000</v>
      </c>
      <c r="D165" s="71"/>
      <c r="E165" s="71"/>
      <c r="F165" s="71"/>
      <c r="G165" s="71"/>
      <c r="H165" s="71"/>
      <c r="I165" s="81"/>
      <c r="J165" s="81"/>
      <c r="K165" s="71"/>
    </row>
    <row r="166" spans="1:11" s="761" customFormat="1" ht="12" x14ac:dyDescent="0.2">
      <c r="A166" s="818" t="s">
        <v>56</v>
      </c>
      <c r="B166" s="819">
        <v>3815</v>
      </c>
      <c r="C166" s="71"/>
      <c r="D166" s="82"/>
      <c r="E166" s="82"/>
      <c r="F166" s="71"/>
      <c r="G166" s="83"/>
      <c r="H166" s="83"/>
      <c r="I166" s="83"/>
      <c r="J166" s="83"/>
      <c r="K166" s="83"/>
    </row>
    <row r="167" spans="1:11" s="761" customFormat="1" ht="12" x14ac:dyDescent="0.2">
      <c r="A167" s="818" t="s">
        <v>340</v>
      </c>
      <c r="B167" s="826">
        <v>3825</v>
      </c>
      <c r="C167" s="71"/>
      <c r="D167" s="82"/>
      <c r="E167" s="82"/>
      <c r="F167" s="71"/>
      <c r="G167" s="83"/>
      <c r="H167" s="83"/>
      <c r="I167" s="83"/>
      <c r="J167" s="83"/>
      <c r="K167" s="83"/>
    </row>
    <row r="168" spans="1:11" s="761" customFormat="1" ht="12" x14ac:dyDescent="0.2">
      <c r="A168" s="816" t="s">
        <v>33</v>
      </c>
      <c r="B168" s="819">
        <v>3920</v>
      </c>
      <c r="C168" s="82"/>
      <c r="D168" s="71"/>
      <c r="E168" s="83"/>
      <c r="F168" s="83"/>
      <c r="G168" s="83"/>
      <c r="H168" s="71"/>
      <c r="I168" s="83"/>
      <c r="J168" s="83"/>
      <c r="K168" s="80"/>
    </row>
    <row r="169" spans="1:11" s="761" customFormat="1" ht="12" x14ac:dyDescent="0.2">
      <c r="A169" s="818" t="s">
        <v>15</v>
      </c>
      <c r="B169" s="819">
        <v>3925</v>
      </c>
      <c r="C169" s="80"/>
      <c r="D169" s="71"/>
      <c r="E169" s="80"/>
      <c r="F169" s="80"/>
      <c r="G169" s="83"/>
      <c r="H169" s="71"/>
      <c r="I169" s="83"/>
      <c r="J169" s="83"/>
      <c r="K169" s="71"/>
    </row>
    <row r="170" spans="1:11" s="761" customFormat="1" thickBot="1" x14ac:dyDescent="0.25">
      <c r="A170" s="816" t="s">
        <v>1909</v>
      </c>
      <c r="B170" s="817">
        <v>3999</v>
      </c>
      <c r="C170" s="84">
        <v>10000</v>
      </c>
      <c r="D170" s="84"/>
      <c r="E170" s="84"/>
      <c r="F170" s="84"/>
      <c r="G170" s="84"/>
      <c r="H170" s="84"/>
      <c r="I170" s="84"/>
      <c r="J170" s="84"/>
      <c r="K170" s="84"/>
    </row>
    <row r="171" spans="1:11" s="761" customFormat="1" ht="13.5" thickTop="1" thickBot="1" x14ac:dyDescent="0.25">
      <c r="A171" s="811" t="s">
        <v>95</v>
      </c>
      <c r="B171" s="760"/>
      <c r="C171" s="85">
        <f t="shared" ref="C171:K171" si="6">SUM(C134,C143,C147:C152,C157:C170)</f>
        <v>881000</v>
      </c>
      <c r="D171" s="85">
        <f t="shared" si="6"/>
        <v>0</v>
      </c>
      <c r="E171" s="85">
        <f t="shared" si="6"/>
        <v>0</v>
      </c>
      <c r="F171" s="85">
        <f t="shared" si="6"/>
        <v>525000</v>
      </c>
      <c r="G171" s="85">
        <f t="shared" si="6"/>
        <v>0</v>
      </c>
      <c r="H171" s="85">
        <f t="shared" si="6"/>
        <v>0</v>
      </c>
      <c r="I171" s="85">
        <f t="shared" si="6"/>
        <v>0</v>
      </c>
      <c r="J171" s="85">
        <f t="shared" si="6"/>
        <v>0</v>
      </c>
      <c r="K171" s="85">
        <f t="shared" si="6"/>
        <v>0</v>
      </c>
    </row>
    <row r="172" spans="1:11" s="761" customFormat="1" ht="13.5" thickTop="1" thickBot="1" x14ac:dyDescent="0.25">
      <c r="A172" s="812" t="s">
        <v>442</v>
      </c>
      <c r="B172" s="813">
        <v>3000</v>
      </c>
      <c r="C172" s="86">
        <f t="shared" ref="C172:K172" si="7">SUM(C124,C171)</f>
        <v>3881000</v>
      </c>
      <c r="D172" s="86">
        <f t="shared" si="7"/>
        <v>0</v>
      </c>
      <c r="E172" s="86">
        <f t="shared" si="7"/>
        <v>0</v>
      </c>
      <c r="F172" s="86">
        <f t="shared" si="7"/>
        <v>525000</v>
      </c>
      <c r="G172" s="86">
        <f t="shared" si="7"/>
        <v>0</v>
      </c>
      <c r="H172" s="86">
        <f t="shared" si="7"/>
        <v>0</v>
      </c>
      <c r="I172" s="86">
        <f t="shared" si="7"/>
        <v>0</v>
      </c>
      <c r="J172" s="86">
        <f t="shared" si="7"/>
        <v>0</v>
      </c>
      <c r="K172" s="86">
        <f t="shared" si="7"/>
        <v>0</v>
      </c>
    </row>
    <row r="173" spans="1:11" s="761" customFormat="1" ht="16.7" customHeight="1" thickTop="1" x14ac:dyDescent="0.2">
      <c r="A173" s="814" t="s">
        <v>632</v>
      </c>
      <c r="B173" s="815"/>
      <c r="C173" s="87"/>
      <c r="D173" s="87"/>
      <c r="E173" s="87"/>
      <c r="F173" s="87"/>
      <c r="G173" s="88"/>
      <c r="H173" s="88"/>
      <c r="I173" s="88"/>
      <c r="J173" s="88"/>
      <c r="K173" s="89"/>
    </row>
    <row r="174" spans="1:11" s="761" customFormat="1" ht="24" customHeight="1" x14ac:dyDescent="0.2">
      <c r="A174" s="1760" t="s">
        <v>730</v>
      </c>
      <c r="B174" s="1761"/>
      <c r="C174" s="90"/>
      <c r="D174" s="91"/>
      <c r="E174" s="91"/>
      <c r="F174" s="91"/>
      <c r="G174" s="92"/>
      <c r="H174" s="92"/>
      <c r="I174" s="92"/>
      <c r="J174" s="92"/>
      <c r="K174" s="93"/>
    </row>
    <row r="175" spans="1:11" s="761" customFormat="1" ht="12" x14ac:dyDescent="0.2">
      <c r="A175" s="797" t="s">
        <v>242</v>
      </c>
      <c r="B175" s="807">
        <v>4001</v>
      </c>
      <c r="C175" s="71"/>
      <c r="D175" s="71"/>
      <c r="E175" s="71"/>
      <c r="F175" s="71"/>
      <c r="G175" s="71"/>
      <c r="H175" s="71"/>
      <c r="I175" s="71"/>
      <c r="J175" s="71"/>
      <c r="K175" s="71"/>
    </row>
    <row r="176" spans="1:11" s="761" customFormat="1" ht="22.5" x14ac:dyDescent="0.2">
      <c r="A176" s="810" t="s">
        <v>830</v>
      </c>
      <c r="B176" s="809">
        <v>4009</v>
      </c>
      <c r="C176" s="68"/>
      <c r="D176" s="68"/>
      <c r="E176" s="68"/>
      <c r="F176" s="68"/>
      <c r="G176" s="68"/>
      <c r="H176" s="68"/>
      <c r="I176" s="68"/>
      <c r="J176" s="68"/>
      <c r="K176" s="68"/>
    </row>
    <row r="177" spans="1:11" s="761" customFormat="1" ht="13.5" thickBot="1" x14ac:dyDescent="0.25">
      <c r="A177" s="1762" t="s">
        <v>342</v>
      </c>
      <c r="B177" s="1763"/>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1" customFormat="1" ht="22.5" customHeight="1" thickTop="1" x14ac:dyDescent="0.2">
      <c r="A178" s="1760" t="s">
        <v>731</v>
      </c>
      <c r="B178" s="1761"/>
      <c r="C178" s="97"/>
      <c r="D178" s="98"/>
      <c r="E178" s="98"/>
      <c r="F178" s="98"/>
      <c r="G178" s="99"/>
      <c r="H178" s="99"/>
      <c r="I178" s="99"/>
      <c r="J178" s="99"/>
      <c r="K178" s="99"/>
    </row>
    <row r="179" spans="1:11" s="761" customFormat="1" ht="12" x14ac:dyDescent="0.2">
      <c r="A179" s="806" t="s">
        <v>244</v>
      </c>
      <c r="B179" s="807">
        <v>4045</v>
      </c>
      <c r="C179" s="94"/>
      <c r="D179" s="98"/>
      <c r="E179" s="98"/>
      <c r="F179" s="98"/>
      <c r="G179" s="99"/>
      <c r="H179" s="99"/>
      <c r="I179" s="99"/>
      <c r="J179" s="99"/>
      <c r="K179" s="99"/>
    </row>
    <row r="180" spans="1:11" s="761" customFormat="1" ht="12" x14ac:dyDescent="0.2">
      <c r="A180" s="806" t="s">
        <v>245</v>
      </c>
      <c r="B180" s="807">
        <v>4050</v>
      </c>
      <c r="C180" s="71"/>
      <c r="D180" s="71"/>
      <c r="E180" s="98"/>
      <c r="F180" s="98"/>
      <c r="G180" s="99"/>
      <c r="H180" s="95"/>
      <c r="I180" s="99"/>
      <c r="J180" s="99"/>
      <c r="K180" s="99"/>
    </row>
    <row r="181" spans="1:11" s="761" customFormat="1" ht="12" x14ac:dyDescent="0.2">
      <c r="A181" s="806" t="s">
        <v>246</v>
      </c>
      <c r="B181" s="807">
        <v>4060</v>
      </c>
      <c r="C181" s="71"/>
      <c r="D181" s="71"/>
      <c r="E181" s="803"/>
      <c r="F181" s="71"/>
      <c r="G181" s="71"/>
      <c r="H181" s="71"/>
      <c r="I181" s="99"/>
      <c r="J181" s="99"/>
      <c r="K181" s="100"/>
    </row>
    <row r="182" spans="1:11" s="761" customFormat="1" ht="22.5" x14ac:dyDescent="0.2">
      <c r="A182" s="808" t="s">
        <v>1944</v>
      </c>
      <c r="B182" s="809">
        <v>4090</v>
      </c>
      <c r="C182" s="71"/>
      <c r="D182" s="71"/>
      <c r="E182" s="803"/>
      <c r="F182" s="71"/>
      <c r="G182" s="71"/>
      <c r="H182" s="71"/>
      <c r="I182" s="99"/>
      <c r="J182" s="99"/>
      <c r="K182" s="95"/>
    </row>
    <row r="183" spans="1:11" s="761" customFormat="1" thickBot="1" x14ac:dyDescent="0.25">
      <c r="A183" s="1349" t="s">
        <v>690</v>
      </c>
      <c r="B183" s="802"/>
      <c r="C183" s="96">
        <f>SUM(C179:C182)</f>
        <v>0</v>
      </c>
      <c r="D183" s="96">
        <f>SUM(D179:D182)</f>
        <v>0</v>
      </c>
      <c r="E183" s="803"/>
      <c r="F183" s="96">
        <f>SUM(F179:F182)</f>
        <v>0</v>
      </c>
      <c r="G183" s="96">
        <f>SUM(G179:G182)</f>
        <v>0</v>
      </c>
      <c r="H183" s="96">
        <f>SUM(H179:H182)</f>
        <v>0</v>
      </c>
      <c r="I183" s="99"/>
      <c r="J183" s="99"/>
      <c r="K183" s="96">
        <f>SUM(K179:K182)</f>
        <v>0</v>
      </c>
    </row>
    <row r="184" spans="1:11" s="761" customFormat="1" ht="22.5" customHeight="1" thickTop="1" x14ac:dyDescent="0.2">
      <c r="A184" s="1764" t="s">
        <v>732</v>
      </c>
      <c r="B184" s="1765"/>
      <c r="C184" s="98"/>
      <c r="D184" s="98"/>
      <c r="E184" s="803"/>
      <c r="F184" s="98"/>
      <c r="G184" s="99"/>
      <c r="H184" s="99"/>
      <c r="I184" s="99"/>
      <c r="J184" s="99"/>
      <c r="K184" s="99"/>
    </row>
    <row r="185" spans="1:11" s="761" customFormat="1" ht="15.75" customHeight="1" x14ac:dyDescent="0.2">
      <c r="A185" s="804" t="s">
        <v>660</v>
      </c>
      <c r="B185" s="805"/>
      <c r="C185" s="98"/>
      <c r="D185" s="98"/>
      <c r="E185" s="803"/>
      <c r="F185" s="98"/>
      <c r="G185" s="99"/>
      <c r="H185" s="99"/>
      <c r="I185" s="99"/>
      <c r="J185" s="99"/>
      <c r="K185" s="99"/>
    </row>
    <row r="186" spans="1:11" s="761" customFormat="1" ht="12" x14ac:dyDescent="0.2">
      <c r="A186" s="797" t="s">
        <v>661</v>
      </c>
      <c r="B186" s="801">
        <v>4100</v>
      </c>
      <c r="C186" s="71"/>
      <c r="D186" s="71"/>
      <c r="E186" s="98"/>
      <c r="F186" s="71"/>
      <c r="G186" s="71"/>
      <c r="H186" s="99"/>
      <c r="I186" s="99"/>
      <c r="J186" s="99"/>
      <c r="K186" s="99"/>
    </row>
    <row r="187" spans="1:11" s="761" customFormat="1" ht="12" x14ac:dyDescent="0.2">
      <c r="A187" s="797" t="s">
        <v>662</v>
      </c>
      <c r="B187" s="727" t="s">
        <v>513</v>
      </c>
      <c r="C187" s="71"/>
      <c r="D187" s="71"/>
      <c r="E187" s="98"/>
      <c r="F187" s="71"/>
      <c r="G187" s="71"/>
      <c r="H187" s="99"/>
      <c r="I187" s="99"/>
      <c r="J187" s="99"/>
      <c r="K187" s="99"/>
    </row>
    <row r="188" spans="1:11" s="761" customFormat="1" ht="12" x14ac:dyDescent="0.2">
      <c r="A188" s="797" t="s">
        <v>663</v>
      </c>
      <c r="B188" s="727" t="s">
        <v>514</v>
      </c>
      <c r="C188" s="71"/>
      <c r="D188" s="71"/>
      <c r="E188" s="98"/>
      <c r="F188" s="71"/>
      <c r="G188" s="71"/>
      <c r="H188" s="99"/>
      <c r="I188" s="99"/>
      <c r="J188" s="99"/>
      <c r="K188" s="99"/>
    </row>
    <row r="189" spans="1:11" s="761" customFormat="1" ht="12" x14ac:dyDescent="0.2">
      <c r="A189" s="797" t="s">
        <v>829</v>
      </c>
      <c r="B189" s="727" t="s">
        <v>515</v>
      </c>
      <c r="C189" s="71"/>
      <c r="D189" s="71"/>
      <c r="E189" s="98"/>
      <c r="F189" s="71"/>
      <c r="G189" s="71"/>
      <c r="H189" s="99"/>
      <c r="I189" s="99"/>
      <c r="J189" s="99"/>
      <c r="K189" s="99"/>
    </row>
    <row r="190" spans="1:11" s="761" customFormat="1" thickBot="1" x14ac:dyDescent="0.25">
      <c r="A190" s="798" t="s">
        <v>664</v>
      </c>
      <c r="B190" s="799"/>
      <c r="C190" s="96">
        <f>SUM(C186:C189)</f>
        <v>0</v>
      </c>
      <c r="D190" s="96">
        <f>SUM(D186:D189)</f>
        <v>0</v>
      </c>
      <c r="E190" s="98"/>
      <c r="F190" s="96">
        <f>SUM(F186:F189)</f>
        <v>0</v>
      </c>
      <c r="G190" s="96">
        <f>SUM(G186:G189)</f>
        <v>0</v>
      </c>
      <c r="H190" s="99"/>
      <c r="I190" s="99"/>
      <c r="J190" s="99"/>
      <c r="K190" s="99"/>
    </row>
    <row r="191" spans="1:11" s="761" customFormat="1" ht="15.75" customHeight="1" thickTop="1" x14ac:dyDescent="0.2">
      <c r="A191" s="782" t="s">
        <v>509</v>
      </c>
      <c r="B191" s="800"/>
      <c r="C191" s="101"/>
      <c r="D191" s="98"/>
      <c r="E191" s="98"/>
      <c r="F191" s="98"/>
      <c r="G191" s="98"/>
      <c r="H191" s="99"/>
      <c r="I191" s="99"/>
      <c r="J191" s="99"/>
      <c r="K191" s="99"/>
    </row>
    <row r="192" spans="1:11" s="761" customFormat="1" ht="12" x14ac:dyDescent="0.2">
      <c r="A192" s="797" t="s">
        <v>592</v>
      </c>
      <c r="B192" s="727" t="s">
        <v>457</v>
      </c>
      <c r="C192" s="71"/>
      <c r="D192" s="98"/>
      <c r="E192" s="98"/>
      <c r="F192" s="98"/>
      <c r="G192" s="71"/>
      <c r="H192" s="99"/>
      <c r="I192" s="99"/>
      <c r="J192" s="99"/>
      <c r="K192" s="99"/>
    </row>
    <row r="193" spans="1:11" s="761" customFormat="1" ht="12" x14ac:dyDescent="0.2">
      <c r="A193" s="112" t="s">
        <v>356</v>
      </c>
      <c r="B193" s="795">
        <v>4210</v>
      </c>
      <c r="C193" s="71">
        <v>650000</v>
      </c>
      <c r="D193" s="102"/>
      <c r="E193" s="102"/>
      <c r="F193" s="102"/>
      <c r="G193" s="71"/>
      <c r="H193" s="103"/>
      <c r="I193" s="103"/>
      <c r="J193" s="103"/>
      <c r="K193" s="103"/>
    </row>
    <row r="194" spans="1:11" s="761" customFormat="1" ht="12" x14ac:dyDescent="0.2">
      <c r="A194" s="112" t="s">
        <v>69</v>
      </c>
      <c r="B194" s="795">
        <v>4215</v>
      </c>
      <c r="C194" s="71"/>
      <c r="D194" s="102"/>
      <c r="E194" s="102"/>
      <c r="F194" s="102"/>
      <c r="G194" s="71"/>
      <c r="H194" s="103"/>
      <c r="I194" s="103"/>
      <c r="J194" s="103"/>
      <c r="K194" s="103"/>
    </row>
    <row r="195" spans="1:11" s="761" customFormat="1" ht="12" x14ac:dyDescent="0.2">
      <c r="A195" s="112" t="s">
        <v>70</v>
      </c>
      <c r="B195" s="795">
        <v>4220</v>
      </c>
      <c r="C195" s="71">
        <v>55000</v>
      </c>
      <c r="D195" s="102"/>
      <c r="E195" s="102"/>
      <c r="F195" s="102"/>
      <c r="G195" s="71"/>
      <c r="H195" s="103"/>
      <c r="I195" s="103"/>
      <c r="J195" s="103"/>
      <c r="K195" s="103"/>
    </row>
    <row r="196" spans="1:11" s="761" customFormat="1" ht="12" x14ac:dyDescent="0.2">
      <c r="A196" s="112" t="s">
        <v>16</v>
      </c>
      <c r="B196" s="795">
        <v>4225</v>
      </c>
      <c r="C196" s="71"/>
      <c r="D196" s="102"/>
      <c r="E196" s="102"/>
      <c r="F196" s="102"/>
      <c r="G196" s="71"/>
      <c r="H196" s="103"/>
      <c r="I196" s="103"/>
      <c r="J196" s="103"/>
      <c r="K196" s="103"/>
    </row>
    <row r="197" spans="1:11" s="761" customFormat="1" ht="12" x14ac:dyDescent="0.2">
      <c r="A197" s="112" t="s">
        <v>593</v>
      </c>
      <c r="B197" s="795">
        <v>4226</v>
      </c>
      <c r="C197" s="71">
        <v>100000</v>
      </c>
      <c r="D197" s="102"/>
      <c r="E197" s="102"/>
      <c r="F197" s="102"/>
      <c r="G197" s="71"/>
      <c r="H197" s="103"/>
      <c r="I197" s="103"/>
      <c r="J197" s="103"/>
      <c r="K197" s="103"/>
    </row>
    <row r="198" spans="1:11" s="761" customFormat="1" ht="12" x14ac:dyDescent="0.2">
      <c r="A198" s="112" t="s">
        <v>35</v>
      </c>
      <c r="B198" s="795">
        <v>4240</v>
      </c>
      <c r="C198" s="71"/>
      <c r="D198" s="102"/>
      <c r="E198" s="102"/>
      <c r="F198" s="102"/>
      <c r="G198" s="105"/>
      <c r="H198" s="103"/>
      <c r="I198" s="103"/>
      <c r="J198" s="103"/>
      <c r="K198" s="103"/>
    </row>
    <row r="199" spans="1:11" s="761" customFormat="1" ht="12" x14ac:dyDescent="0.2">
      <c r="A199" s="112" t="s">
        <v>828</v>
      </c>
      <c r="B199" s="795">
        <v>4299</v>
      </c>
      <c r="C199" s="71"/>
      <c r="D199" s="102"/>
      <c r="E199" s="102"/>
      <c r="F199" s="102"/>
      <c r="G199" s="104"/>
      <c r="H199" s="103"/>
      <c r="I199" s="103"/>
      <c r="J199" s="103"/>
      <c r="K199" s="103"/>
    </row>
    <row r="200" spans="1:11" s="761" customFormat="1" thickBot="1" x14ac:dyDescent="0.25">
      <c r="A200" s="107" t="s">
        <v>88</v>
      </c>
      <c r="B200" s="796"/>
      <c r="C200" s="96">
        <f>SUM(C192:C199)</f>
        <v>805000</v>
      </c>
      <c r="D200" s="102"/>
      <c r="E200" s="102"/>
      <c r="F200" s="102"/>
      <c r="G200" s="106">
        <f>SUM(G192:G199)</f>
        <v>0</v>
      </c>
      <c r="H200" s="103"/>
      <c r="I200" s="103"/>
      <c r="J200" s="103"/>
      <c r="K200" s="103"/>
    </row>
    <row r="201" spans="1:11" s="761" customFormat="1" ht="15.75" customHeight="1" thickTop="1" x14ac:dyDescent="0.2">
      <c r="A201" s="782" t="s">
        <v>458</v>
      </c>
      <c r="B201" s="110"/>
      <c r="C201" s="98"/>
      <c r="D201" s="102"/>
      <c r="E201" s="102"/>
      <c r="F201" s="102"/>
      <c r="G201" s="103"/>
      <c r="H201" s="103"/>
      <c r="I201" s="103"/>
      <c r="J201" s="103"/>
      <c r="K201" s="103"/>
    </row>
    <row r="202" spans="1:11" s="761" customFormat="1" ht="12" x14ac:dyDescent="0.2">
      <c r="A202" s="112" t="s">
        <v>73</v>
      </c>
      <c r="B202" s="795">
        <v>4300</v>
      </c>
      <c r="C202" s="104">
        <v>320000</v>
      </c>
      <c r="D202" s="104"/>
      <c r="E202" s="102"/>
      <c r="F202" s="104"/>
      <c r="G202" s="104"/>
      <c r="H202" s="103"/>
      <c r="I202" s="103"/>
      <c r="J202" s="103"/>
      <c r="K202" s="103"/>
    </row>
    <row r="203" spans="1:11" s="761" customFormat="1" ht="12" x14ac:dyDescent="0.2">
      <c r="A203" s="112" t="s">
        <v>74</v>
      </c>
      <c r="B203" s="795">
        <v>4305</v>
      </c>
      <c r="C203" s="104"/>
      <c r="D203" s="104"/>
      <c r="E203" s="102"/>
      <c r="F203" s="104"/>
      <c r="G203" s="104"/>
      <c r="H203" s="103"/>
      <c r="I203" s="103"/>
      <c r="J203" s="103"/>
      <c r="K203" s="103"/>
    </row>
    <row r="204" spans="1:11" s="761" customFormat="1" ht="12" x14ac:dyDescent="0.2">
      <c r="A204" s="112" t="s">
        <v>495</v>
      </c>
      <c r="B204" s="795">
        <v>4340</v>
      </c>
      <c r="C204" s="104"/>
      <c r="D204" s="104"/>
      <c r="E204" s="102"/>
      <c r="F204" s="104"/>
      <c r="G204" s="104"/>
      <c r="H204" s="103"/>
      <c r="I204" s="103"/>
      <c r="J204" s="103"/>
      <c r="K204" s="103"/>
    </row>
    <row r="205" spans="1:11" s="761" customFormat="1" ht="12" x14ac:dyDescent="0.2">
      <c r="A205" s="112" t="s">
        <v>827</v>
      </c>
      <c r="B205" s="795">
        <v>4399</v>
      </c>
      <c r="C205" s="104"/>
      <c r="D205" s="104"/>
      <c r="E205" s="102"/>
      <c r="F205" s="104"/>
      <c r="G205" s="104"/>
      <c r="H205" s="103"/>
      <c r="I205" s="103"/>
      <c r="J205" s="103"/>
      <c r="K205" s="103"/>
    </row>
    <row r="206" spans="1:11" s="761" customFormat="1" thickBot="1" x14ac:dyDescent="0.25">
      <c r="A206" s="107" t="s">
        <v>96</v>
      </c>
      <c r="B206" s="108"/>
      <c r="C206" s="109">
        <f>SUM(C202:C205)</f>
        <v>320000</v>
      </c>
      <c r="D206" s="109">
        <f>SUM(D202:D205)</f>
        <v>0</v>
      </c>
      <c r="E206" s="102"/>
      <c r="F206" s="109">
        <f>SUM(F202:F205)</f>
        <v>0</v>
      </c>
      <c r="G206" s="109">
        <f>SUM(G202:G205)</f>
        <v>0</v>
      </c>
      <c r="H206" s="103"/>
      <c r="I206" s="103"/>
      <c r="J206" s="103"/>
      <c r="K206" s="103"/>
    </row>
    <row r="207" spans="1:11" s="761" customFormat="1" ht="15.75" customHeight="1" thickTop="1" x14ac:dyDescent="0.2">
      <c r="A207" s="782" t="s">
        <v>459</v>
      </c>
      <c r="B207" s="110"/>
      <c r="C207" s="111"/>
      <c r="D207" s="111"/>
      <c r="E207" s="102"/>
      <c r="F207" s="111"/>
      <c r="G207" s="111"/>
      <c r="H207" s="103"/>
      <c r="I207" s="103"/>
      <c r="J207" s="103"/>
      <c r="K207" s="103"/>
    </row>
    <row r="208" spans="1:11" s="761" customFormat="1" ht="12" x14ac:dyDescent="0.2">
      <c r="A208" s="112" t="s">
        <v>651</v>
      </c>
      <c r="B208" s="795">
        <v>4400</v>
      </c>
      <c r="C208" s="104"/>
      <c r="D208" s="104"/>
      <c r="E208" s="102"/>
      <c r="F208" s="104"/>
      <c r="G208" s="104"/>
      <c r="H208" s="103"/>
      <c r="I208" s="103"/>
      <c r="J208" s="103"/>
      <c r="K208" s="103"/>
    </row>
    <row r="209" spans="1:11" s="761" customFormat="1" ht="22.5" x14ac:dyDescent="0.2">
      <c r="A209" s="1532" t="s">
        <v>4216</v>
      </c>
      <c r="B209" s="1531">
        <v>4415</v>
      </c>
      <c r="C209" s="1529"/>
      <c r="D209" s="1529"/>
      <c r="E209" s="102"/>
      <c r="F209" s="1529"/>
      <c r="G209" s="1529"/>
      <c r="H209" s="103"/>
      <c r="I209" s="103"/>
      <c r="J209" s="103"/>
      <c r="K209" s="103"/>
    </row>
    <row r="210" spans="1:11" s="761" customFormat="1" ht="12" x14ac:dyDescent="0.2">
      <c r="A210" s="770" t="s">
        <v>665</v>
      </c>
      <c r="B210" s="739">
        <v>4421</v>
      </c>
      <c r="C210" s="104"/>
      <c r="D210" s="104"/>
      <c r="E210" s="102"/>
      <c r="F210" s="104"/>
      <c r="G210" s="104"/>
      <c r="H210" s="103"/>
      <c r="I210" s="103"/>
      <c r="J210" s="103"/>
      <c r="K210" s="103"/>
    </row>
    <row r="211" spans="1:11" s="761" customFormat="1" ht="12" x14ac:dyDescent="0.2">
      <c r="A211" s="112" t="s">
        <v>826</v>
      </c>
      <c r="B211" s="795">
        <v>4499</v>
      </c>
      <c r="C211" s="104"/>
      <c r="D211" s="104"/>
      <c r="E211" s="102"/>
      <c r="F211" s="104"/>
      <c r="G211" s="104"/>
      <c r="H211" s="103"/>
      <c r="I211" s="103"/>
      <c r="J211" s="103"/>
      <c r="K211" s="103"/>
    </row>
    <row r="212" spans="1:11" s="761" customFormat="1" thickBot="1" x14ac:dyDescent="0.25">
      <c r="A212" s="791" t="s">
        <v>97</v>
      </c>
      <c r="B212" s="792"/>
      <c r="C212" s="113">
        <f>SUM(C208:C211)</f>
        <v>0</v>
      </c>
      <c r="D212" s="113">
        <f>SUM(D208:D211)</f>
        <v>0</v>
      </c>
      <c r="E212" s="114"/>
      <c r="F212" s="113">
        <f>SUM(F208:F211)</f>
        <v>0</v>
      </c>
      <c r="G212" s="113">
        <f>SUM(G208:G211)</f>
        <v>0</v>
      </c>
      <c r="H212" s="115"/>
      <c r="I212" s="115"/>
      <c r="J212" s="115"/>
      <c r="K212" s="115"/>
    </row>
    <row r="213" spans="1:11" s="761" customFormat="1" ht="15.75" customHeight="1" thickTop="1" x14ac:dyDescent="0.2">
      <c r="A213" s="793" t="s">
        <v>453</v>
      </c>
      <c r="B213" s="794"/>
      <c r="C213" s="116"/>
      <c r="D213" s="116"/>
      <c r="E213" s="114"/>
      <c r="F213" s="116"/>
      <c r="G213" s="116"/>
      <c r="H213" s="115"/>
      <c r="I213" s="115"/>
      <c r="J213" s="115"/>
      <c r="K213" s="115"/>
    </row>
    <row r="214" spans="1:11" s="761" customFormat="1" ht="12" x14ac:dyDescent="0.2">
      <c r="A214" s="784" t="s">
        <v>18</v>
      </c>
      <c r="B214" s="785" t="s">
        <v>355</v>
      </c>
      <c r="C214" s="104"/>
      <c r="D214" s="104"/>
      <c r="E214" s="114"/>
      <c r="F214" s="104"/>
      <c r="G214" s="104"/>
      <c r="H214" s="115"/>
      <c r="I214" s="115"/>
      <c r="J214" s="115"/>
      <c r="K214" s="115"/>
    </row>
    <row r="215" spans="1:11" s="761" customFormat="1" ht="12" x14ac:dyDescent="0.2">
      <c r="A215" s="786" t="s">
        <v>17</v>
      </c>
      <c r="B215" s="787">
        <v>4605</v>
      </c>
      <c r="C215" s="104"/>
      <c r="D215" s="104"/>
      <c r="E215" s="114"/>
      <c r="F215" s="104"/>
      <c r="G215" s="104"/>
      <c r="H215" s="115"/>
      <c r="I215" s="115"/>
      <c r="J215" s="115"/>
      <c r="K215" s="115"/>
    </row>
    <row r="216" spans="1:11" s="761" customFormat="1" ht="12" x14ac:dyDescent="0.2">
      <c r="A216" s="784" t="s">
        <v>594</v>
      </c>
      <c r="B216" s="787">
        <v>4620</v>
      </c>
      <c r="C216" s="104">
        <v>860000</v>
      </c>
      <c r="D216" s="104"/>
      <c r="E216" s="114"/>
      <c r="F216" s="104"/>
      <c r="G216" s="104"/>
      <c r="H216" s="115"/>
      <c r="I216" s="115"/>
      <c r="J216" s="115"/>
      <c r="K216" s="115"/>
    </row>
    <row r="217" spans="1:11" s="761" customFormat="1" ht="12" x14ac:dyDescent="0.2">
      <c r="A217" s="788" t="s">
        <v>19</v>
      </c>
      <c r="B217" s="789">
        <v>4625</v>
      </c>
      <c r="C217" s="104">
        <v>1700000</v>
      </c>
      <c r="D217" s="104"/>
      <c r="E217" s="117"/>
      <c r="F217" s="104"/>
      <c r="G217" s="104"/>
      <c r="H217" s="118"/>
      <c r="I217" s="118"/>
      <c r="J217" s="118"/>
      <c r="K217" s="118"/>
    </row>
    <row r="218" spans="1:11" s="761" customFormat="1" ht="12" x14ac:dyDescent="0.2">
      <c r="A218" s="788" t="s">
        <v>20</v>
      </c>
      <c r="B218" s="789">
        <v>4630</v>
      </c>
      <c r="C218" s="104"/>
      <c r="D218" s="104"/>
      <c r="E218" s="117"/>
      <c r="F218" s="104"/>
      <c r="G218" s="104"/>
      <c r="H218" s="118"/>
      <c r="I218" s="118"/>
      <c r="J218" s="118"/>
      <c r="K218" s="118"/>
    </row>
    <row r="219" spans="1:11" s="761" customFormat="1" ht="12" x14ac:dyDescent="0.2">
      <c r="A219" s="790" t="s">
        <v>825</v>
      </c>
      <c r="B219" s="789">
        <v>4699</v>
      </c>
      <c r="C219" s="104"/>
      <c r="D219" s="104"/>
      <c r="E219" s="117"/>
      <c r="F219" s="104"/>
      <c r="G219" s="104"/>
      <c r="H219" s="118"/>
      <c r="I219" s="118"/>
      <c r="J219" s="118"/>
      <c r="K219" s="118"/>
    </row>
    <row r="220" spans="1:11" s="761" customFormat="1" thickBot="1" x14ac:dyDescent="0.25">
      <c r="A220" s="780" t="s">
        <v>98</v>
      </c>
      <c r="B220" s="781"/>
      <c r="C220" s="119">
        <f>SUM(C214:C219)</f>
        <v>2560000</v>
      </c>
      <c r="D220" s="119">
        <f>SUM(D214:D219)</f>
        <v>0</v>
      </c>
      <c r="E220" s="117"/>
      <c r="F220" s="119">
        <f>SUM(F214:F219)</f>
        <v>0</v>
      </c>
      <c r="G220" s="119">
        <f>SUM(G214:G219)</f>
        <v>0</v>
      </c>
      <c r="H220" s="118"/>
      <c r="I220" s="118"/>
      <c r="J220" s="118"/>
      <c r="K220" s="118"/>
    </row>
    <row r="221" spans="1:11" s="761" customFormat="1" ht="15.75" customHeight="1" thickTop="1" x14ac:dyDescent="0.2">
      <c r="A221" s="782" t="s">
        <v>350</v>
      </c>
      <c r="B221" s="783"/>
      <c r="C221" s="120"/>
      <c r="D221" s="120"/>
      <c r="E221" s="117"/>
      <c r="F221" s="117"/>
      <c r="G221" s="120"/>
      <c r="H221" s="118"/>
      <c r="I221" s="118"/>
      <c r="J221" s="118"/>
      <c r="K221" s="118"/>
    </row>
    <row r="222" spans="1:11" s="761" customFormat="1" ht="12" x14ac:dyDescent="0.2">
      <c r="A222" s="766" t="s">
        <v>21</v>
      </c>
      <c r="B222" s="767">
        <v>4770</v>
      </c>
      <c r="C222" s="104">
        <v>75000</v>
      </c>
      <c r="D222" s="104"/>
      <c r="E222" s="121"/>
      <c r="F222" s="121"/>
      <c r="G222" s="104"/>
      <c r="H222" s="123"/>
      <c r="I222" s="123"/>
      <c r="J222" s="123"/>
      <c r="K222" s="123"/>
    </row>
    <row r="223" spans="1:11" s="761" customFormat="1" ht="12" x14ac:dyDescent="0.2">
      <c r="A223" s="766" t="s">
        <v>824</v>
      </c>
      <c r="B223" s="769">
        <v>4799</v>
      </c>
      <c r="C223" s="104"/>
      <c r="D223" s="104"/>
      <c r="E223" s="121"/>
      <c r="F223" s="121"/>
      <c r="G223" s="104"/>
      <c r="H223" s="123"/>
      <c r="I223" s="123"/>
      <c r="J223" s="123"/>
      <c r="K223" s="123"/>
    </row>
    <row r="224" spans="1:11" s="761" customFormat="1" thickBot="1" x14ac:dyDescent="0.25">
      <c r="A224" s="778" t="s">
        <v>102</v>
      </c>
      <c r="B224" s="779"/>
      <c r="C224" s="124">
        <f>SUM(C222:C223)</f>
        <v>75000</v>
      </c>
      <c r="D224" s="124">
        <f>SUM(D222:D223)</f>
        <v>0</v>
      </c>
      <c r="E224" s="121"/>
      <c r="F224" s="121"/>
      <c r="G224" s="124">
        <f>SUM(G222:G223)</f>
        <v>0</v>
      </c>
      <c r="H224" s="123"/>
      <c r="I224" s="123"/>
      <c r="J224" s="123"/>
      <c r="K224" s="123"/>
    </row>
    <row r="225" spans="1:11" s="761" customFormat="1" thickTop="1" x14ac:dyDescent="0.2">
      <c r="A225" s="773" t="s">
        <v>398</v>
      </c>
      <c r="B225" s="774">
        <v>4810</v>
      </c>
      <c r="C225" s="627"/>
      <c r="D225" s="627"/>
      <c r="E225" s="121"/>
      <c r="F225" s="121"/>
      <c r="G225" s="627"/>
      <c r="H225" s="123"/>
      <c r="I225" s="123"/>
      <c r="J225" s="123"/>
      <c r="K225" s="123"/>
    </row>
    <row r="226" spans="1:11" s="761" customFormat="1" ht="12" x14ac:dyDescent="0.2">
      <c r="A226" s="773" t="s">
        <v>473</v>
      </c>
      <c r="B226" s="774">
        <v>4850</v>
      </c>
      <c r="C226" s="104"/>
      <c r="D226" s="104"/>
      <c r="E226" s="122"/>
      <c r="F226" s="122"/>
      <c r="G226" s="104"/>
      <c r="H226" s="122"/>
      <c r="I226" s="123"/>
      <c r="J226" s="122"/>
      <c r="K226" s="122"/>
    </row>
    <row r="227" spans="1:11" s="761" customFormat="1" ht="12" x14ac:dyDescent="0.2">
      <c r="A227" s="773" t="s">
        <v>474</v>
      </c>
      <c r="B227" s="774">
        <v>4851</v>
      </c>
      <c r="C227" s="104"/>
      <c r="D227" s="104"/>
      <c r="E227" s="125"/>
      <c r="F227" s="122"/>
      <c r="G227" s="122"/>
      <c r="H227" s="125"/>
      <c r="I227" s="123"/>
      <c r="J227" s="125"/>
      <c r="K227" s="125"/>
    </row>
    <row r="228" spans="1:11" s="761" customFormat="1" ht="12" x14ac:dyDescent="0.2">
      <c r="A228" s="773" t="s">
        <v>475</v>
      </c>
      <c r="B228" s="774">
        <v>4852</v>
      </c>
      <c r="C228" s="104"/>
      <c r="D228" s="104"/>
      <c r="E228" s="122"/>
      <c r="F228" s="122"/>
      <c r="G228" s="122"/>
      <c r="H228" s="122"/>
      <c r="I228" s="123"/>
      <c r="J228" s="122"/>
      <c r="K228" s="122"/>
    </row>
    <row r="229" spans="1:11" s="761" customFormat="1" ht="12" x14ac:dyDescent="0.2">
      <c r="A229" s="773" t="s">
        <v>476</v>
      </c>
      <c r="B229" s="774">
        <v>4853</v>
      </c>
      <c r="C229" s="104"/>
      <c r="D229" s="104"/>
      <c r="E229" s="122"/>
      <c r="F229" s="122"/>
      <c r="G229" s="122"/>
      <c r="H229" s="122"/>
      <c r="I229" s="123"/>
      <c r="J229" s="122"/>
      <c r="K229" s="122"/>
    </row>
    <row r="230" spans="1:11" s="761" customFormat="1" ht="12" x14ac:dyDescent="0.2">
      <c r="A230" s="773" t="s">
        <v>477</v>
      </c>
      <c r="B230" s="774">
        <v>4854</v>
      </c>
      <c r="C230" s="104"/>
      <c r="D230" s="104"/>
      <c r="E230" s="122"/>
      <c r="F230" s="122"/>
      <c r="G230" s="122"/>
      <c r="H230" s="122"/>
      <c r="I230" s="123"/>
      <c r="J230" s="122"/>
      <c r="K230" s="122"/>
    </row>
    <row r="231" spans="1:11" s="761" customFormat="1" ht="12" x14ac:dyDescent="0.2">
      <c r="A231" s="773" t="s">
        <v>487</v>
      </c>
      <c r="B231" s="774">
        <v>4855</v>
      </c>
      <c r="C231" s="104"/>
      <c r="D231" s="104"/>
      <c r="E231" s="122"/>
      <c r="F231" s="122"/>
      <c r="G231" s="122"/>
      <c r="H231" s="122"/>
      <c r="I231" s="123"/>
      <c r="J231" s="122"/>
      <c r="K231" s="122"/>
    </row>
    <row r="232" spans="1:11" s="761" customFormat="1" ht="12" x14ac:dyDescent="0.2">
      <c r="A232" s="773" t="s">
        <v>478</v>
      </c>
      <c r="B232" s="774">
        <v>4856</v>
      </c>
      <c r="C232" s="104"/>
      <c r="D232" s="104"/>
      <c r="E232" s="122"/>
      <c r="F232" s="122"/>
      <c r="G232" s="122"/>
      <c r="H232" s="122"/>
      <c r="I232" s="123"/>
      <c r="J232" s="122"/>
      <c r="K232" s="122"/>
    </row>
    <row r="233" spans="1:11" s="761" customFormat="1" ht="12" x14ac:dyDescent="0.2">
      <c r="A233" s="773" t="s">
        <v>479</v>
      </c>
      <c r="B233" s="774">
        <v>4857</v>
      </c>
      <c r="C233" s="104"/>
      <c r="D233" s="104"/>
      <c r="E233" s="122"/>
      <c r="F233" s="122"/>
      <c r="G233" s="122"/>
      <c r="H233" s="122"/>
      <c r="I233" s="123"/>
      <c r="J233" s="122"/>
      <c r="K233" s="122"/>
    </row>
    <row r="234" spans="1:11" s="761" customFormat="1" ht="12" x14ac:dyDescent="0.2">
      <c r="A234" s="773" t="s">
        <v>344</v>
      </c>
      <c r="B234" s="774">
        <v>4860</v>
      </c>
      <c r="C234" s="104"/>
      <c r="D234" s="104"/>
      <c r="E234" s="122"/>
      <c r="F234" s="122"/>
      <c r="G234" s="122"/>
      <c r="H234" s="122"/>
      <c r="I234" s="123"/>
      <c r="J234" s="122"/>
      <c r="K234" s="122"/>
    </row>
    <row r="235" spans="1:11" s="761" customFormat="1" ht="12" x14ac:dyDescent="0.2">
      <c r="A235" s="773" t="s">
        <v>480</v>
      </c>
      <c r="B235" s="774">
        <v>4861</v>
      </c>
      <c r="C235" s="104"/>
      <c r="D235" s="104"/>
      <c r="E235" s="122"/>
      <c r="F235" s="122"/>
      <c r="G235" s="122"/>
      <c r="H235" s="122"/>
      <c r="I235" s="123"/>
      <c r="J235" s="122"/>
      <c r="K235" s="122"/>
    </row>
    <row r="236" spans="1:11" s="761" customFormat="1" ht="12" x14ac:dyDescent="0.2">
      <c r="A236" s="777" t="s">
        <v>343</v>
      </c>
      <c r="B236" s="769">
        <v>4862</v>
      </c>
      <c r="C236" s="104"/>
      <c r="D236" s="104"/>
      <c r="E236" s="126"/>
      <c r="F236" s="127"/>
      <c r="G236" s="127"/>
      <c r="H236" s="126"/>
      <c r="I236" s="123"/>
      <c r="J236" s="126"/>
      <c r="K236" s="126"/>
    </row>
    <row r="237" spans="1:11" s="761" customFormat="1" ht="12" x14ac:dyDescent="0.2">
      <c r="A237" s="777" t="s">
        <v>481</v>
      </c>
      <c r="B237" s="769">
        <v>4863</v>
      </c>
      <c r="C237" s="104"/>
      <c r="D237" s="104"/>
      <c r="E237" s="128"/>
      <c r="F237" s="126"/>
      <c r="G237" s="126"/>
      <c r="H237" s="128"/>
      <c r="I237" s="123"/>
      <c r="J237" s="128"/>
      <c r="K237" s="128"/>
    </row>
    <row r="238" spans="1:11" s="761" customFormat="1" ht="12" x14ac:dyDescent="0.2">
      <c r="A238" s="777" t="s">
        <v>488</v>
      </c>
      <c r="B238" s="769">
        <v>4864</v>
      </c>
      <c r="C238" s="104"/>
      <c r="D238" s="104"/>
      <c r="E238" s="127"/>
      <c r="F238" s="127"/>
      <c r="G238" s="127"/>
      <c r="H238" s="127"/>
      <c r="I238" s="123"/>
      <c r="J238" s="127"/>
      <c r="K238" s="127"/>
    </row>
    <row r="239" spans="1:11" s="761" customFormat="1" ht="12" x14ac:dyDescent="0.2">
      <c r="A239" s="777" t="s">
        <v>489</v>
      </c>
      <c r="B239" s="769">
        <v>4865</v>
      </c>
      <c r="C239" s="104"/>
      <c r="D239" s="104"/>
      <c r="E239" s="127"/>
      <c r="F239" s="127"/>
      <c r="G239" s="127"/>
      <c r="H239" s="127"/>
      <c r="I239" s="123"/>
      <c r="J239" s="127"/>
      <c r="K239" s="127"/>
    </row>
    <row r="240" spans="1:11" s="761" customFormat="1" ht="12" x14ac:dyDescent="0.2">
      <c r="A240" s="777" t="s">
        <v>490</v>
      </c>
      <c r="B240" s="769">
        <v>4866</v>
      </c>
      <c r="C240" s="104"/>
      <c r="D240" s="104"/>
      <c r="E240" s="127"/>
      <c r="F240" s="127"/>
      <c r="G240" s="127"/>
      <c r="H240" s="127"/>
      <c r="I240" s="123"/>
      <c r="J240" s="127"/>
      <c r="K240" s="127"/>
    </row>
    <row r="241" spans="1:11" s="761" customFormat="1" ht="12" x14ac:dyDescent="0.2">
      <c r="A241" s="777" t="s">
        <v>491</v>
      </c>
      <c r="B241" s="769">
        <v>4867</v>
      </c>
      <c r="C241" s="104"/>
      <c r="D241" s="104"/>
      <c r="E241" s="127"/>
      <c r="F241" s="127"/>
      <c r="G241" s="127"/>
      <c r="H241" s="127"/>
      <c r="I241" s="123"/>
      <c r="J241" s="127"/>
      <c r="K241" s="127"/>
    </row>
    <row r="242" spans="1:11" s="761" customFormat="1" ht="12" x14ac:dyDescent="0.2">
      <c r="A242" s="777" t="s">
        <v>492</v>
      </c>
      <c r="B242" s="769">
        <v>4868</v>
      </c>
      <c r="C242" s="104"/>
      <c r="D242" s="104"/>
      <c r="E242" s="127"/>
      <c r="F242" s="127"/>
      <c r="G242" s="127"/>
      <c r="H242" s="127"/>
      <c r="I242" s="123"/>
      <c r="J242" s="127"/>
      <c r="K242" s="127"/>
    </row>
    <row r="243" spans="1:11" s="761" customFormat="1" ht="12" x14ac:dyDescent="0.2">
      <c r="A243" s="777" t="s">
        <v>493</v>
      </c>
      <c r="B243" s="769">
        <v>4869</v>
      </c>
      <c r="C243" s="104"/>
      <c r="D243" s="104"/>
      <c r="E243" s="127"/>
      <c r="F243" s="127"/>
      <c r="G243" s="127"/>
      <c r="H243" s="127"/>
      <c r="I243" s="123"/>
      <c r="J243" s="127"/>
      <c r="K243" s="127"/>
    </row>
    <row r="244" spans="1:11" s="761" customFormat="1" ht="12" x14ac:dyDescent="0.2">
      <c r="A244" s="777" t="s">
        <v>482</v>
      </c>
      <c r="B244" s="769">
        <v>4870</v>
      </c>
      <c r="C244" s="104"/>
      <c r="D244" s="104"/>
      <c r="E244" s="127"/>
      <c r="F244" s="127"/>
      <c r="G244" s="127"/>
      <c r="H244" s="127"/>
      <c r="I244" s="123"/>
      <c r="J244" s="127"/>
      <c r="K244" s="127"/>
    </row>
    <row r="245" spans="1:11" s="761" customFormat="1" ht="12" x14ac:dyDescent="0.2">
      <c r="A245" s="777" t="s">
        <v>154</v>
      </c>
      <c r="B245" s="769">
        <v>4871</v>
      </c>
      <c r="C245" s="104"/>
      <c r="D245" s="104"/>
      <c r="E245" s="127"/>
      <c r="F245" s="127"/>
      <c r="G245" s="127"/>
      <c r="H245" s="127"/>
      <c r="I245" s="123"/>
      <c r="J245" s="127"/>
      <c r="K245" s="127"/>
    </row>
    <row r="246" spans="1:11" s="761" customFormat="1" ht="12" x14ac:dyDescent="0.2">
      <c r="A246" s="777" t="s">
        <v>155</v>
      </c>
      <c r="B246" s="769">
        <v>4872</v>
      </c>
      <c r="C246" s="104"/>
      <c r="D246" s="104"/>
      <c r="E246" s="127"/>
      <c r="F246" s="127"/>
      <c r="G246" s="127"/>
      <c r="H246" s="127"/>
      <c r="I246" s="123"/>
      <c r="J246" s="127"/>
      <c r="K246" s="127"/>
    </row>
    <row r="247" spans="1:11" s="761" customFormat="1" ht="12" x14ac:dyDescent="0.2">
      <c r="A247" s="777" t="s">
        <v>156</v>
      </c>
      <c r="B247" s="769">
        <v>4873</v>
      </c>
      <c r="C247" s="104"/>
      <c r="D247" s="104"/>
      <c r="E247" s="127"/>
      <c r="F247" s="127"/>
      <c r="G247" s="127"/>
      <c r="H247" s="127"/>
      <c r="I247" s="123"/>
      <c r="J247" s="127"/>
      <c r="K247" s="127"/>
    </row>
    <row r="248" spans="1:11" s="761" customFormat="1" ht="12" x14ac:dyDescent="0.2">
      <c r="A248" s="777" t="s">
        <v>157</v>
      </c>
      <c r="B248" s="769">
        <v>4874</v>
      </c>
      <c r="C248" s="104"/>
      <c r="D248" s="104"/>
      <c r="E248" s="127"/>
      <c r="F248" s="127"/>
      <c r="G248" s="127"/>
      <c r="H248" s="127"/>
      <c r="I248" s="123"/>
      <c r="J248" s="127"/>
      <c r="K248" s="127"/>
    </row>
    <row r="249" spans="1:11" s="761" customFormat="1" ht="12" x14ac:dyDescent="0.2">
      <c r="A249" s="777" t="s">
        <v>494</v>
      </c>
      <c r="B249" s="769">
        <v>4875</v>
      </c>
      <c r="C249" s="104"/>
      <c r="D249" s="104"/>
      <c r="E249" s="127"/>
      <c r="F249" s="127"/>
      <c r="G249" s="127"/>
      <c r="H249" s="127"/>
      <c r="I249" s="123"/>
      <c r="J249" s="127"/>
      <c r="K249" s="127"/>
    </row>
    <row r="250" spans="1:11" s="761" customFormat="1" ht="12" x14ac:dyDescent="0.2">
      <c r="A250" s="777" t="s">
        <v>158</v>
      </c>
      <c r="B250" s="769">
        <v>4876</v>
      </c>
      <c r="C250" s="104"/>
      <c r="D250" s="104"/>
      <c r="E250" s="127"/>
      <c r="F250" s="127"/>
      <c r="G250" s="127"/>
      <c r="H250" s="127"/>
      <c r="I250" s="123"/>
      <c r="J250" s="127"/>
      <c r="K250" s="127"/>
    </row>
    <row r="251" spans="1:11" s="761" customFormat="1" ht="12" x14ac:dyDescent="0.2">
      <c r="A251" s="777" t="s">
        <v>159</v>
      </c>
      <c r="B251" s="769">
        <v>4877</v>
      </c>
      <c r="C251" s="104"/>
      <c r="D251" s="104"/>
      <c r="E251" s="127"/>
      <c r="F251" s="127"/>
      <c r="G251" s="127"/>
      <c r="H251" s="127"/>
      <c r="I251" s="123"/>
      <c r="J251" s="127"/>
      <c r="K251" s="127"/>
    </row>
    <row r="252" spans="1:11" s="761" customFormat="1" ht="12" x14ac:dyDescent="0.2">
      <c r="A252" s="777" t="s">
        <v>160</v>
      </c>
      <c r="B252" s="769">
        <v>4878</v>
      </c>
      <c r="C252" s="104"/>
      <c r="D252" s="104"/>
      <c r="E252" s="127"/>
      <c r="F252" s="127"/>
      <c r="G252" s="127"/>
      <c r="H252" s="127"/>
      <c r="I252" s="123"/>
      <c r="J252" s="127"/>
      <c r="K252" s="127"/>
    </row>
    <row r="253" spans="1:11" s="761" customFormat="1" ht="12" x14ac:dyDescent="0.2">
      <c r="A253" s="777" t="s">
        <v>161</v>
      </c>
      <c r="B253" s="769">
        <v>4879</v>
      </c>
      <c r="C253" s="104"/>
      <c r="D253" s="104"/>
      <c r="E253" s="127"/>
      <c r="F253" s="127"/>
      <c r="G253" s="127"/>
      <c r="H253" s="127"/>
      <c r="I253" s="123"/>
      <c r="J253" s="127"/>
      <c r="K253" s="127"/>
    </row>
    <row r="254" spans="1:11" s="761" customFormat="1" ht="12" x14ac:dyDescent="0.2">
      <c r="A254" s="777" t="s">
        <v>595</v>
      </c>
      <c r="B254" s="769">
        <v>4880</v>
      </c>
      <c r="C254" s="104"/>
      <c r="D254" s="104"/>
      <c r="E254" s="127"/>
      <c r="F254" s="127"/>
      <c r="G254" s="127"/>
      <c r="H254" s="127"/>
      <c r="I254" s="123"/>
      <c r="J254" s="127"/>
      <c r="K254" s="127"/>
    </row>
    <row r="255" spans="1:11" s="761" customFormat="1" thickBot="1" x14ac:dyDescent="0.25">
      <c r="A255" s="775" t="s">
        <v>215</v>
      </c>
      <c r="B255" s="776"/>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1" customFormat="1" thickTop="1" x14ac:dyDescent="0.2">
      <c r="A256" s="771" t="s">
        <v>579</v>
      </c>
      <c r="B256" s="772">
        <v>4901</v>
      </c>
      <c r="C256" s="612">
        <v>400000</v>
      </c>
      <c r="D256" s="123"/>
      <c r="E256" s="123"/>
      <c r="F256" s="123"/>
      <c r="G256" s="123"/>
      <c r="H256" s="123"/>
      <c r="I256" s="123"/>
      <c r="J256" s="123"/>
      <c r="K256" s="123"/>
    </row>
    <row r="257" spans="1:11" s="761" customFormat="1" ht="12" x14ac:dyDescent="0.2">
      <c r="A257" s="773" t="s">
        <v>598</v>
      </c>
      <c r="B257" s="774">
        <v>4902</v>
      </c>
      <c r="C257" s="611"/>
      <c r="D257" s="104"/>
      <c r="E257" s="123"/>
      <c r="F257" s="104"/>
      <c r="G257" s="104"/>
      <c r="H257" s="123"/>
      <c r="I257" s="123"/>
      <c r="J257" s="123"/>
      <c r="K257" s="123"/>
    </row>
    <row r="258" spans="1:11" s="761" customFormat="1" ht="12" x14ac:dyDescent="0.2">
      <c r="A258" s="766" t="s">
        <v>670</v>
      </c>
      <c r="B258" s="769">
        <v>4905</v>
      </c>
      <c r="C258" s="104"/>
      <c r="D258" s="121"/>
      <c r="E258" s="121"/>
      <c r="F258" s="104"/>
      <c r="G258" s="104"/>
      <c r="H258" s="123"/>
      <c r="I258" s="123"/>
      <c r="J258" s="123"/>
      <c r="K258" s="123"/>
    </row>
    <row r="259" spans="1:11" s="761" customFormat="1" ht="12" x14ac:dyDescent="0.2">
      <c r="A259" s="766" t="s">
        <v>652</v>
      </c>
      <c r="B259" s="739">
        <v>4909</v>
      </c>
      <c r="C259" s="104">
        <v>25000</v>
      </c>
      <c r="D259" s="121"/>
      <c r="E259" s="121"/>
      <c r="F259" s="104"/>
      <c r="G259" s="104"/>
      <c r="H259" s="123"/>
      <c r="I259" s="123"/>
      <c r="J259" s="123"/>
      <c r="K259" s="123"/>
    </row>
    <row r="260" spans="1:11" s="761" customFormat="1" ht="12" x14ac:dyDescent="0.2">
      <c r="A260" s="766" t="s">
        <v>108</v>
      </c>
      <c r="B260" s="767">
        <v>4920</v>
      </c>
      <c r="C260" s="104"/>
      <c r="D260" s="104"/>
      <c r="E260" s="121"/>
      <c r="F260" s="104"/>
      <c r="G260" s="104"/>
      <c r="H260" s="123"/>
      <c r="I260" s="123"/>
      <c r="J260" s="123"/>
      <c r="K260" s="123"/>
    </row>
    <row r="261" spans="1:11" s="761" customFormat="1" ht="12" x14ac:dyDescent="0.2">
      <c r="A261" s="768" t="s">
        <v>423</v>
      </c>
      <c r="B261" s="769">
        <v>4930</v>
      </c>
      <c r="C261" s="104"/>
      <c r="D261" s="104"/>
      <c r="E261" s="121"/>
      <c r="F261" s="104"/>
      <c r="G261" s="104"/>
      <c r="H261" s="123"/>
      <c r="I261" s="123"/>
      <c r="J261" s="123"/>
      <c r="K261" s="123"/>
    </row>
    <row r="262" spans="1:11" s="761" customFormat="1" ht="12" x14ac:dyDescent="0.2">
      <c r="A262" s="770" t="s">
        <v>22</v>
      </c>
      <c r="B262" s="739">
        <v>4932</v>
      </c>
      <c r="C262" s="104">
        <v>85000</v>
      </c>
      <c r="D262" s="104"/>
      <c r="E262" s="121"/>
      <c r="F262" s="104"/>
      <c r="G262" s="104"/>
      <c r="H262" s="123"/>
      <c r="I262" s="123"/>
      <c r="J262" s="123"/>
      <c r="K262" s="123"/>
    </row>
    <row r="263" spans="1:11" s="761" customFormat="1" ht="12" x14ac:dyDescent="0.2">
      <c r="A263" s="1530" t="s">
        <v>4215</v>
      </c>
      <c r="B263" s="1531">
        <v>4935</v>
      </c>
      <c r="C263" s="1529"/>
      <c r="D263" s="1529"/>
      <c r="E263" s="121"/>
      <c r="F263" s="1529"/>
      <c r="G263" s="1529"/>
      <c r="H263" s="123"/>
      <c r="I263" s="123"/>
      <c r="J263" s="123"/>
      <c r="K263" s="123"/>
    </row>
    <row r="264" spans="1:11" s="761" customFormat="1" ht="12" x14ac:dyDescent="0.2">
      <c r="A264" s="766" t="s">
        <v>248</v>
      </c>
      <c r="B264" s="769">
        <v>4960</v>
      </c>
      <c r="C264" s="104"/>
      <c r="D264" s="104"/>
      <c r="E264" s="121"/>
      <c r="F264" s="104"/>
      <c r="G264" s="104"/>
      <c r="H264" s="123"/>
      <c r="I264" s="123"/>
      <c r="J264" s="123"/>
      <c r="K264" s="123"/>
    </row>
    <row r="265" spans="1:11" s="761" customFormat="1" ht="12" x14ac:dyDescent="0.2">
      <c r="A265" s="766" t="s">
        <v>657</v>
      </c>
      <c r="B265" s="769">
        <v>4981</v>
      </c>
      <c r="C265" s="104"/>
      <c r="D265" s="104"/>
      <c r="E265" s="121"/>
      <c r="F265" s="104"/>
      <c r="G265" s="104"/>
      <c r="H265" s="123"/>
      <c r="I265" s="123"/>
      <c r="J265" s="123"/>
      <c r="K265" s="123"/>
    </row>
    <row r="266" spans="1:11" s="761" customFormat="1" ht="12" x14ac:dyDescent="0.2">
      <c r="A266" s="766" t="s">
        <v>658</v>
      </c>
      <c r="B266" s="769">
        <v>4982</v>
      </c>
      <c r="C266" s="104"/>
      <c r="D266" s="104"/>
      <c r="E266" s="121"/>
      <c r="F266" s="104"/>
      <c r="G266" s="104"/>
      <c r="H266" s="123"/>
      <c r="I266" s="123"/>
      <c r="J266" s="123"/>
      <c r="K266" s="123"/>
    </row>
    <row r="267" spans="1:11" s="761" customFormat="1" ht="12" x14ac:dyDescent="0.2">
      <c r="A267" s="220" t="s">
        <v>426</v>
      </c>
      <c r="B267" s="739">
        <v>4991</v>
      </c>
      <c r="C267" s="104">
        <v>50000</v>
      </c>
      <c r="D267" s="104"/>
      <c r="E267" s="121"/>
      <c r="F267" s="104"/>
      <c r="G267" s="104"/>
      <c r="H267" s="123"/>
      <c r="I267" s="123"/>
      <c r="J267" s="123"/>
      <c r="K267" s="123"/>
    </row>
    <row r="268" spans="1:11" s="761" customFormat="1" ht="12" x14ac:dyDescent="0.2">
      <c r="A268" s="220" t="s">
        <v>427</v>
      </c>
      <c r="B268" s="739">
        <v>4992</v>
      </c>
      <c r="C268" s="104">
        <v>121000</v>
      </c>
      <c r="D268" s="104"/>
      <c r="E268" s="121"/>
      <c r="F268" s="104"/>
      <c r="G268" s="104"/>
      <c r="H268" s="123"/>
      <c r="I268" s="123"/>
      <c r="J268" s="123"/>
      <c r="K268" s="123"/>
    </row>
    <row r="269" spans="1:11" s="761" customFormat="1" ht="22.5" x14ac:dyDescent="0.2">
      <c r="A269" s="768" t="s">
        <v>823</v>
      </c>
      <c r="B269" s="769">
        <v>4998</v>
      </c>
      <c r="C269" s="104">
        <v>40000</v>
      </c>
      <c r="D269" s="104"/>
      <c r="E269" s="121"/>
      <c r="F269" s="104"/>
      <c r="G269" s="104"/>
      <c r="H269" s="104"/>
      <c r="I269" s="129"/>
      <c r="J269" s="129"/>
      <c r="K269" s="104"/>
    </row>
    <row r="270" spans="1:11" s="761" customFormat="1" ht="24.75" thickBot="1" x14ac:dyDescent="0.25">
      <c r="A270" s="759" t="s">
        <v>733</v>
      </c>
      <c r="B270" s="760"/>
      <c r="C270" s="610">
        <f>SUM(C190,C200,C206,C212,C220,C224:C225,C255:C269)</f>
        <v>4481000</v>
      </c>
      <c r="D270" s="610">
        <f>SUM(D190,D200,D206,D212,D220,D224:D225,D255:D269)</f>
        <v>0</v>
      </c>
      <c r="E270" s="124">
        <f>SUM(E255:E257)</f>
        <v>0</v>
      </c>
      <c r="F270" s="610">
        <f>SUM(F190,F200,F206,F212,F220,F224:F225,F255:F269)</f>
        <v>0</v>
      </c>
      <c r="G270" s="610">
        <f>SUM(G190,G200,G206,G212,G220,G224:G225,G255:G269)</f>
        <v>0</v>
      </c>
      <c r="H270" s="610">
        <f>SUM(H190,H200,H206,H212,H220,H224:H225,H255:H269)</f>
        <v>0</v>
      </c>
      <c r="I270" s="123"/>
      <c r="J270" s="130">
        <f>SUM(J255:J257)</f>
        <v>0</v>
      </c>
      <c r="K270" s="610">
        <f>SUM(K190,K200,K206,K212,K220,K224:K225,K255:K269)</f>
        <v>0</v>
      </c>
    </row>
    <row r="271" spans="1:11" s="761" customFormat="1" ht="13.5" thickTop="1" thickBot="1" x14ac:dyDescent="0.25">
      <c r="A271" s="762" t="s">
        <v>99</v>
      </c>
      <c r="B271" s="763">
        <v>4000</v>
      </c>
      <c r="C271" s="131">
        <f t="shared" ref="C271:K271" si="10">SUM(C177,C183,C270)</f>
        <v>4481000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1" customFormat="1" ht="25.5" thickTop="1" thickBot="1" x14ac:dyDescent="0.25">
      <c r="A272" s="762" t="s">
        <v>758</v>
      </c>
      <c r="B272" s="764"/>
      <c r="C272" s="131">
        <f>SUM(C111,C117,C172,C271)</f>
        <v>89361000</v>
      </c>
      <c r="D272" s="131">
        <f>SUM(D111,D117,D172,D271)</f>
        <v>9200000</v>
      </c>
      <c r="E272" s="131">
        <f>SUM(E111,E117,E172,E271)</f>
        <v>3151000</v>
      </c>
      <c r="F272" s="131">
        <f t="shared" ref="F272:K272" si="11">SUM(F111,F117,F172,F271)</f>
        <v>1525000</v>
      </c>
      <c r="G272" s="131">
        <f>SUM(G111,G117,G172,G271)</f>
        <v>3770000</v>
      </c>
      <c r="H272" s="131">
        <f t="shared" si="11"/>
        <v>6000000</v>
      </c>
      <c r="I272" s="131">
        <f>SUM(I111,I117,I172,I271)</f>
        <v>0</v>
      </c>
      <c r="J272" s="131">
        <f t="shared" si="11"/>
        <v>385000</v>
      </c>
      <c r="K272" s="131">
        <f t="shared" si="11"/>
        <v>0</v>
      </c>
    </row>
    <row r="273" spans="1:11" s="761" customFormat="1" ht="25.5" thickTop="1" thickBot="1" x14ac:dyDescent="0.25">
      <c r="A273" s="762" t="s">
        <v>759</v>
      </c>
      <c r="B273" s="764"/>
      <c r="C273" s="131">
        <f>SUM(C112,C117,C172,C271)</f>
        <v>89361000</v>
      </c>
      <c r="D273" s="626"/>
      <c r="E273" s="626"/>
      <c r="F273" s="626"/>
      <c r="G273" s="626"/>
      <c r="H273" s="626"/>
      <c r="I273" s="626"/>
      <c r="J273" s="626"/>
      <c r="K273" s="626"/>
    </row>
    <row r="274" spans="1:11" ht="13.5" thickTop="1" x14ac:dyDescent="0.2"/>
  </sheetData>
  <sheetProtection algorithmName="SHA-512" hashValue="/4XLL18CdgxY0yIDtkk2vcm8cbRRhEFHUaXdTQ/fIiB68rDrvT9FjlqIeW0hEhBy+ZrTZ1nFOXACF0vlo+YPgA==" saltValue="S+QtpnXz13I//379BHwqVg==" spinCount="100000" sheet="1" objects="1" scenarios="1"/>
  <mergeCells count="4">
    <mergeCell ref="A174:B174"/>
    <mergeCell ref="A177:B177"/>
    <mergeCell ref="A178:B178"/>
    <mergeCell ref="A184:B184"/>
  </mergeCells>
  <phoneticPr fontId="16"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xr:uid="{00000000-0002-0000-03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pageSetUpPr autoPageBreaks="0" fitToPage="1"/>
  </sheetPr>
  <dimension ref="A1:L455"/>
  <sheetViews>
    <sheetView showGridLines="0" zoomScaleNormal="100" zoomScaleSheetLayoutView="80" workbookViewId="0">
      <pane xSplit="2" ySplit="2" topLeftCell="C157" activePane="bottomRight" state="frozen"/>
      <selection pane="topRight" activeCell="C1" sqref="C1"/>
      <selection pane="bottomLeft" activeCell="A3" sqref="A3"/>
      <selection pane="bottomRight" activeCell="K176" sqref="K176"/>
    </sheetView>
  </sheetViews>
  <sheetFormatPr defaultColWidth="8.7109375" defaultRowHeight="9" x14ac:dyDescent="0.15"/>
  <cols>
    <col min="1" max="1" width="55.85546875" style="939" customWidth="1"/>
    <col min="2" max="2" width="6.5703125" style="939" customWidth="1"/>
    <col min="3" max="9" width="13.28515625" style="659" customWidth="1"/>
    <col min="10" max="11" width="13.28515625" style="940" customWidth="1"/>
    <col min="12" max="16384" width="8.7109375" style="659"/>
  </cols>
  <sheetData>
    <row r="1" spans="1:11" s="641" customFormat="1" ht="12" x14ac:dyDescent="0.2">
      <c r="A1" s="1770" t="s">
        <v>743</v>
      </c>
      <c r="B1" s="1405"/>
      <c r="C1" s="1239" t="s">
        <v>268</v>
      </c>
      <c r="D1" s="1239" t="s">
        <v>269</v>
      </c>
      <c r="E1" s="1240" t="s">
        <v>270</v>
      </c>
      <c r="F1" s="1241" t="s">
        <v>271</v>
      </c>
      <c r="G1" s="1239" t="s">
        <v>272</v>
      </c>
      <c r="H1" s="1239" t="s">
        <v>273</v>
      </c>
      <c r="I1" s="1239" t="s">
        <v>274</v>
      </c>
      <c r="J1" s="1240" t="s">
        <v>275</v>
      </c>
      <c r="K1" s="1240" t="s">
        <v>276</v>
      </c>
    </row>
    <row r="2" spans="1:11" ht="24" x14ac:dyDescent="0.15">
      <c r="A2" s="1771"/>
      <c r="B2" s="1242" t="s">
        <v>444</v>
      </c>
      <c r="C2" s="1242" t="s">
        <v>404</v>
      </c>
      <c r="D2" s="1242" t="s">
        <v>405</v>
      </c>
      <c r="E2" s="1242" t="s">
        <v>406</v>
      </c>
      <c r="F2" s="1242" t="s">
        <v>407</v>
      </c>
      <c r="G2" s="261" t="s">
        <v>408</v>
      </c>
      <c r="H2" s="261" t="s">
        <v>409</v>
      </c>
      <c r="I2" s="261" t="s">
        <v>277</v>
      </c>
      <c r="J2" s="261" t="s">
        <v>278</v>
      </c>
      <c r="K2" s="261" t="s">
        <v>235</v>
      </c>
    </row>
    <row r="3" spans="1:11" s="1238" customFormat="1" ht="12" x14ac:dyDescent="0.2">
      <c r="A3" s="1223" t="s">
        <v>204</v>
      </c>
      <c r="B3" s="1406"/>
      <c r="C3" s="188"/>
      <c r="D3" s="188"/>
      <c r="E3" s="188"/>
      <c r="F3" s="188"/>
      <c r="G3" s="188"/>
      <c r="H3" s="188"/>
      <c r="I3" s="188"/>
      <c r="J3" s="188"/>
      <c r="K3" s="262"/>
    </row>
    <row r="4" spans="1:11" s="1238" customFormat="1" ht="12" x14ac:dyDescent="0.2">
      <c r="A4" s="1039" t="s">
        <v>151</v>
      </c>
      <c r="B4" s="1040" t="s">
        <v>240</v>
      </c>
      <c r="C4" s="263"/>
      <c r="D4" s="264"/>
      <c r="E4" s="264"/>
      <c r="F4" s="264"/>
      <c r="G4" s="264"/>
      <c r="H4" s="264"/>
      <c r="I4" s="264"/>
      <c r="J4" s="264"/>
      <c r="K4" s="265"/>
    </row>
    <row r="5" spans="1:11" s="1238" customFormat="1" ht="12" x14ac:dyDescent="0.2">
      <c r="A5" s="1031" t="s">
        <v>250</v>
      </c>
      <c r="B5" s="1032">
        <v>1100</v>
      </c>
      <c r="C5" s="266"/>
      <c r="D5" s="266"/>
      <c r="E5" s="266"/>
      <c r="F5" s="266"/>
      <c r="G5" s="266"/>
      <c r="H5" s="266"/>
      <c r="I5" s="266"/>
      <c r="J5" s="266"/>
      <c r="K5" s="267">
        <f>SUM(C5:J5)</f>
        <v>0</v>
      </c>
    </row>
    <row r="6" spans="1:11" s="1238" customFormat="1" ht="12" x14ac:dyDescent="0.2">
      <c r="A6" s="1027" t="s">
        <v>587</v>
      </c>
      <c r="B6" s="1015">
        <v>1115</v>
      </c>
      <c r="C6" s="327"/>
      <c r="D6" s="327"/>
      <c r="E6" s="266"/>
      <c r="F6" s="327"/>
      <c r="G6" s="327"/>
      <c r="H6" s="327"/>
      <c r="I6" s="327"/>
      <c r="J6" s="327"/>
      <c r="K6" s="189">
        <f>SUM(C6:J6)</f>
        <v>0</v>
      </c>
    </row>
    <row r="7" spans="1:11" s="1238" customFormat="1" ht="12" x14ac:dyDescent="0.2">
      <c r="A7" s="1027" t="s">
        <v>279</v>
      </c>
      <c r="B7" s="1015">
        <v>1125</v>
      </c>
      <c r="C7" s="266">
        <v>30691500</v>
      </c>
      <c r="D7" s="266">
        <v>3233450</v>
      </c>
      <c r="E7" s="266">
        <v>501400</v>
      </c>
      <c r="F7" s="266">
        <v>379000</v>
      </c>
      <c r="G7" s="266">
        <v>655000</v>
      </c>
      <c r="H7" s="266"/>
      <c r="I7" s="266"/>
      <c r="J7" s="266">
        <v>250000</v>
      </c>
      <c r="K7" s="189">
        <f t="shared" ref="K7:K34" si="0">SUM(C7:J7)</f>
        <v>35710350</v>
      </c>
    </row>
    <row r="8" spans="1:11" s="1238" customFormat="1" ht="12" x14ac:dyDescent="0.2">
      <c r="A8" s="1027" t="s">
        <v>323</v>
      </c>
      <c r="B8" s="1015">
        <v>1200</v>
      </c>
      <c r="C8" s="266">
        <v>7600000</v>
      </c>
      <c r="D8" s="266">
        <v>980100</v>
      </c>
      <c r="E8" s="266">
        <v>585000</v>
      </c>
      <c r="F8" s="266">
        <v>97000</v>
      </c>
      <c r="G8" s="266">
        <v>5000</v>
      </c>
      <c r="H8" s="266"/>
      <c r="I8" s="266"/>
      <c r="J8" s="266">
        <v>5065000</v>
      </c>
      <c r="K8" s="189">
        <f t="shared" si="0"/>
        <v>14332100</v>
      </c>
    </row>
    <row r="9" spans="1:11" s="1238" customFormat="1" ht="12" x14ac:dyDescent="0.2">
      <c r="A9" s="1027" t="s">
        <v>280</v>
      </c>
      <c r="B9" s="1015">
        <v>1225</v>
      </c>
      <c r="C9" s="266"/>
      <c r="D9" s="266"/>
      <c r="E9" s="266"/>
      <c r="F9" s="266"/>
      <c r="G9" s="266"/>
      <c r="H9" s="266"/>
      <c r="I9" s="266"/>
      <c r="J9" s="266"/>
      <c r="K9" s="189">
        <f t="shared" si="0"/>
        <v>0</v>
      </c>
    </row>
    <row r="10" spans="1:11" s="1238" customFormat="1" ht="12" x14ac:dyDescent="0.2">
      <c r="A10" s="1027" t="s">
        <v>115</v>
      </c>
      <c r="B10" s="1015">
        <v>1250</v>
      </c>
      <c r="C10" s="266"/>
      <c r="D10" s="266"/>
      <c r="E10" s="266"/>
      <c r="F10" s="266"/>
      <c r="G10" s="266"/>
      <c r="H10" s="266"/>
      <c r="I10" s="266"/>
      <c r="J10" s="266"/>
      <c r="K10" s="189">
        <f t="shared" si="0"/>
        <v>0</v>
      </c>
    </row>
    <row r="11" spans="1:11" s="1238" customFormat="1" ht="12" x14ac:dyDescent="0.2">
      <c r="A11" s="1027" t="s">
        <v>381</v>
      </c>
      <c r="B11" s="1015">
        <v>1275</v>
      </c>
      <c r="C11" s="266"/>
      <c r="D11" s="266"/>
      <c r="E11" s="266"/>
      <c r="F11" s="266"/>
      <c r="G11" s="266"/>
      <c r="H11" s="266"/>
      <c r="I11" s="266"/>
      <c r="J11" s="266"/>
      <c r="K11" s="189">
        <f t="shared" si="0"/>
        <v>0</v>
      </c>
    </row>
    <row r="12" spans="1:11" ht="12" x14ac:dyDescent="0.2">
      <c r="A12" s="1027" t="s">
        <v>261</v>
      </c>
      <c r="B12" s="1015">
        <v>1300</v>
      </c>
      <c r="C12" s="266">
        <v>180000</v>
      </c>
      <c r="D12" s="266">
        <v>20000</v>
      </c>
      <c r="E12" s="266"/>
      <c r="F12" s="266"/>
      <c r="G12" s="266"/>
      <c r="H12" s="266"/>
      <c r="I12" s="266"/>
      <c r="J12" s="266"/>
      <c r="K12" s="189">
        <f t="shared" si="0"/>
        <v>200000</v>
      </c>
    </row>
    <row r="13" spans="1:11" ht="12" x14ac:dyDescent="0.2">
      <c r="A13" s="1027" t="s">
        <v>281</v>
      </c>
      <c r="B13" s="1015">
        <v>1400</v>
      </c>
      <c r="C13" s="266">
        <v>2751000</v>
      </c>
      <c r="D13" s="266">
        <v>238250</v>
      </c>
      <c r="E13" s="266">
        <v>45800</v>
      </c>
      <c r="F13" s="266">
        <v>61000</v>
      </c>
      <c r="G13" s="266">
        <v>104000</v>
      </c>
      <c r="H13" s="266"/>
      <c r="I13" s="266"/>
      <c r="J13" s="266"/>
      <c r="K13" s="189">
        <f t="shared" si="0"/>
        <v>3200050</v>
      </c>
    </row>
    <row r="14" spans="1:11" ht="12" x14ac:dyDescent="0.2">
      <c r="A14" s="1027" t="s">
        <v>262</v>
      </c>
      <c r="B14" s="1015">
        <v>1500</v>
      </c>
      <c r="C14" s="266">
        <v>1918000</v>
      </c>
      <c r="D14" s="266">
        <v>84500</v>
      </c>
      <c r="E14" s="266">
        <v>248000</v>
      </c>
      <c r="F14" s="266">
        <v>136000</v>
      </c>
      <c r="G14" s="266">
        <v>15000</v>
      </c>
      <c r="H14" s="266"/>
      <c r="I14" s="266"/>
      <c r="J14" s="266"/>
      <c r="K14" s="189">
        <f t="shared" si="0"/>
        <v>2401500</v>
      </c>
    </row>
    <row r="15" spans="1:11" ht="12" x14ac:dyDescent="0.2">
      <c r="A15" s="1027" t="s">
        <v>263</v>
      </c>
      <c r="B15" s="1015">
        <v>1600</v>
      </c>
      <c r="C15" s="266">
        <v>545000</v>
      </c>
      <c r="D15" s="266"/>
      <c r="E15" s="266"/>
      <c r="F15" s="266">
        <v>3000</v>
      </c>
      <c r="G15" s="266"/>
      <c r="H15" s="266"/>
      <c r="I15" s="266"/>
      <c r="J15" s="266"/>
      <c r="K15" s="189">
        <f t="shared" si="0"/>
        <v>548000</v>
      </c>
    </row>
    <row r="16" spans="1:11" ht="12" x14ac:dyDescent="0.2">
      <c r="A16" s="1027" t="s">
        <v>113</v>
      </c>
      <c r="B16" s="1015">
        <v>1650</v>
      </c>
      <c r="C16" s="266"/>
      <c r="D16" s="266"/>
      <c r="E16" s="266"/>
      <c r="F16" s="266"/>
      <c r="G16" s="266"/>
      <c r="H16" s="266"/>
      <c r="I16" s="266"/>
      <c r="J16" s="266"/>
      <c r="K16" s="189">
        <f t="shared" si="0"/>
        <v>0</v>
      </c>
    </row>
    <row r="17" spans="1:11" ht="12" x14ac:dyDescent="0.2">
      <c r="A17" s="1027" t="s">
        <v>282</v>
      </c>
      <c r="B17" s="1015">
        <v>1700</v>
      </c>
      <c r="C17" s="266"/>
      <c r="D17" s="266"/>
      <c r="E17" s="266"/>
      <c r="F17" s="266"/>
      <c r="G17" s="266"/>
      <c r="H17" s="266"/>
      <c r="I17" s="266"/>
      <c r="J17" s="266"/>
      <c r="K17" s="189">
        <f t="shared" si="0"/>
        <v>0</v>
      </c>
    </row>
    <row r="18" spans="1:11" s="1238" customFormat="1" ht="12" x14ac:dyDescent="0.2">
      <c r="A18" s="1027" t="s">
        <v>114</v>
      </c>
      <c r="B18" s="1015">
        <v>1800</v>
      </c>
      <c r="C18" s="266">
        <v>766000</v>
      </c>
      <c r="D18" s="266">
        <v>69000</v>
      </c>
      <c r="E18" s="266">
        <v>35000</v>
      </c>
      <c r="F18" s="266">
        <v>28500</v>
      </c>
      <c r="G18" s="266"/>
      <c r="H18" s="266"/>
      <c r="I18" s="266"/>
      <c r="J18" s="266"/>
      <c r="K18" s="189">
        <f t="shared" si="0"/>
        <v>898500</v>
      </c>
    </row>
    <row r="19" spans="1:11" s="1238" customFormat="1" ht="12" x14ac:dyDescent="0.2">
      <c r="A19" s="1027" t="s">
        <v>128</v>
      </c>
      <c r="B19" s="1015">
        <v>1900</v>
      </c>
      <c r="C19" s="266">
        <v>726000</v>
      </c>
      <c r="D19" s="266">
        <v>87500</v>
      </c>
      <c r="E19" s="266">
        <v>23000</v>
      </c>
      <c r="F19" s="266">
        <v>3000</v>
      </c>
      <c r="G19" s="266"/>
      <c r="H19" s="266"/>
      <c r="I19" s="266"/>
      <c r="J19" s="266">
        <v>50000</v>
      </c>
      <c r="K19" s="189">
        <f t="shared" si="0"/>
        <v>889500</v>
      </c>
    </row>
    <row r="20" spans="1:11" s="1238" customFormat="1" ht="12" x14ac:dyDescent="0.2">
      <c r="A20" s="1027" t="s">
        <v>116</v>
      </c>
      <c r="B20" s="1015">
        <v>1910</v>
      </c>
      <c r="C20" s="268"/>
      <c r="D20" s="269"/>
      <c r="E20" s="269"/>
      <c r="F20" s="269"/>
      <c r="G20" s="269"/>
      <c r="H20" s="272"/>
      <c r="I20" s="273"/>
      <c r="J20" s="269"/>
      <c r="K20" s="189">
        <f t="shared" si="0"/>
        <v>0</v>
      </c>
    </row>
    <row r="21" spans="1:11" s="1238" customFormat="1" ht="12" x14ac:dyDescent="0.2">
      <c r="A21" s="1027" t="s">
        <v>117</v>
      </c>
      <c r="B21" s="1015">
        <v>1911</v>
      </c>
      <c r="C21" s="274"/>
      <c r="D21" s="275"/>
      <c r="E21" s="275"/>
      <c r="F21" s="275"/>
      <c r="G21" s="275"/>
      <c r="H21" s="272"/>
      <c r="I21" s="276"/>
      <c r="J21" s="275"/>
      <c r="K21" s="189">
        <f t="shared" si="0"/>
        <v>0</v>
      </c>
    </row>
    <row r="22" spans="1:11" s="1238" customFormat="1" ht="12" x14ac:dyDescent="0.2">
      <c r="A22" s="1027" t="s">
        <v>118</v>
      </c>
      <c r="B22" s="1015">
        <v>1912</v>
      </c>
      <c r="C22" s="274"/>
      <c r="D22" s="275"/>
      <c r="E22" s="275"/>
      <c r="F22" s="275"/>
      <c r="G22" s="275"/>
      <c r="H22" s="272"/>
      <c r="I22" s="276"/>
      <c r="J22" s="275"/>
      <c r="K22" s="189">
        <f t="shared" si="0"/>
        <v>0</v>
      </c>
    </row>
    <row r="23" spans="1:11" s="1238" customFormat="1" ht="12" x14ac:dyDescent="0.2">
      <c r="A23" s="1027" t="s">
        <v>119</v>
      </c>
      <c r="B23" s="1015">
        <v>1913</v>
      </c>
      <c r="C23" s="274"/>
      <c r="D23" s="275"/>
      <c r="E23" s="275"/>
      <c r="F23" s="275"/>
      <c r="G23" s="275"/>
      <c r="H23" s="272"/>
      <c r="I23" s="276"/>
      <c r="J23" s="275"/>
      <c r="K23" s="189">
        <f t="shared" si="0"/>
        <v>0</v>
      </c>
    </row>
    <row r="24" spans="1:11" s="1238" customFormat="1" ht="12" x14ac:dyDescent="0.2">
      <c r="A24" s="1027" t="s">
        <v>120</v>
      </c>
      <c r="B24" s="1015">
        <v>1914</v>
      </c>
      <c r="C24" s="274"/>
      <c r="D24" s="275"/>
      <c r="E24" s="275"/>
      <c r="F24" s="275"/>
      <c r="G24" s="275"/>
      <c r="H24" s="272"/>
      <c r="I24" s="276"/>
      <c r="J24" s="275"/>
      <c r="K24" s="189">
        <f t="shared" si="0"/>
        <v>0</v>
      </c>
    </row>
    <row r="25" spans="1:11" s="1238" customFormat="1" ht="12" x14ac:dyDescent="0.2">
      <c r="A25" s="1027" t="s">
        <v>121</v>
      </c>
      <c r="B25" s="1015">
        <v>1915</v>
      </c>
      <c r="C25" s="274"/>
      <c r="D25" s="275"/>
      <c r="E25" s="275"/>
      <c r="F25" s="275"/>
      <c r="G25" s="275"/>
      <c r="H25" s="272"/>
      <c r="I25" s="276"/>
      <c r="J25" s="275"/>
      <c r="K25" s="189">
        <f t="shared" si="0"/>
        <v>0</v>
      </c>
    </row>
    <row r="26" spans="1:11" s="1238" customFormat="1" ht="12" x14ac:dyDescent="0.2">
      <c r="A26" s="1027" t="s">
        <v>285</v>
      </c>
      <c r="B26" s="1015">
        <v>1916</v>
      </c>
      <c r="C26" s="274"/>
      <c r="D26" s="275"/>
      <c r="E26" s="275"/>
      <c r="F26" s="275"/>
      <c r="G26" s="275"/>
      <c r="H26" s="272"/>
      <c r="I26" s="276"/>
      <c r="J26" s="275"/>
      <c r="K26" s="189">
        <f t="shared" si="0"/>
        <v>0</v>
      </c>
    </row>
    <row r="27" spans="1:11" s="1238" customFormat="1" ht="12" x14ac:dyDescent="0.2">
      <c r="A27" s="1027" t="s">
        <v>286</v>
      </c>
      <c r="B27" s="1015">
        <v>1917</v>
      </c>
      <c r="C27" s="274"/>
      <c r="D27" s="275"/>
      <c r="E27" s="275"/>
      <c r="F27" s="275"/>
      <c r="G27" s="275"/>
      <c r="H27" s="272"/>
      <c r="I27" s="276"/>
      <c r="J27" s="275"/>
      <c r="K27" s="189">
        <f t="shared" si="0"/>
        <v>0</v>
      </c>
    </row>
    <row r="28" spans="1:11" s="1238" customFormat="1" ht="12" x14ac:dyDescent="0.2">
      <c r="A28" s="1027" t="s">
        <v>287</v>
      </c>
      <c r="B28" s="1015">
        <v>1918</v>
      </c>
      <c r="C28" s="274"/>
      <c r="D28" s="275"/>
      <c r="E28" s="275"/>
      <c r="F28" s="275"/>
      <c r="G28" s="275"/>
      <c r="H28" s="272"/>
      <c r="I28" s="276"/>
      <c r="J28" s="275"/>
      <c r="K28" s="189">
        <f t="shared" si="0"/>
        <v>0</v>
      </c>
    </row>
    <row r="29" spans="1:11" s="1238" customFormat="1" ht="12" x14ac:dyDescent="0.2">
      <c r="A29" s="1027" t="s">
        <v>288</v>
      </c>
      <c r="B29" s="1015">
        <v>1919</v>
      </c>
      <c r="C29" s="274"/>
      <c r="D29" s="275"/>
      <c r="E29" s="275"/>
      <c r="F29" s="275"/>
      <c r="G29" s="275"/>
      <c r="H29" s="272"/>
      <c r="I29" s="276"/>
      <c r="J29" s="275"/>
      <c r="K29" s="189">
        <f t="shared" si="0"/>
        <v>0</v>
      </c>
    </row>
    <row r="30" spans="1:11" s="1238" customFormat="1" ht="12" x14ac:dyDescent="0.2">
      <c r="A30" s="1027" t="s">
        <v>289</v>
      </c>
      <c r="B30" s="1028">
        <v>1920</v>
      </c>
      <c r="C30" s="274"/>
      <c r="D30" s="275"/>
      <c r="E30" s="275"/>
      <c r="F30" s="275"/>
      <c r="G30" s="275"/>
      <c r="H30" s="272"/>
      <c r="I30" s="276"/>
      <c r="J30" s="275"/>
      <c r="K30" s="189">
        <f t="shared" si="0"/>
        <v>0</v>
      </c>
    </row>
    <row r="31" spans="1:11" s="1238" customFormat="1" ht="12" x14ac:dyDescent="0.2">
      <c r="A31" s="1027" t="s">
        <v>290</v>
      </c>
      <c r="B31" s="1028">
        <v>1921</v>
      </c>
      <c r="C31" s="274"/>
      <c r="D31" s="275"/>
      <c r="E31" s="275"/>
      <c r="F31" s="275"/>
      <c r="G31" s="275"/>
      <c r="H31" s="272"/>
      <c r="I31" s="276"/>
      <c r="J31" s="275"/>
      <c r="K31" s="189">
        <f t="shared" si="0"/>
        <v>0</v>
      </c>
    </row>
    <row r="32" spans="1:11" s="1238" customFormat="1" ht="12" x14ac:dyDescent="0.2">
      <c r="A32" s="1029" t="s">
        <v>122</v>
      </c>
      <c r="B32" s="1030">
        <v>1922</v>
      </c>
      <c r="C32" s="274"/>
      <c r="D32" s="275"/>
      <c r="E32" s="275"/>
      <c r="F32" s="275"/>
      <c r="G32" s="275"/>
      <c r="H32" s="569"/>
      <c r="I32" s="276"/>
      <c r="J32" s="275"/>
      <c r="K32" s="189">
        <f t="shared" si="0"/>
        <v>0</v>
      </c>
    </row>
    <row r="33" spans="1:12" s="1238" customFormat="1" ht="12" x14ac:dyDescent="0.2">
      <c r="A33" s="1029" t="s">
        <v>752</v>
      </c>
      <c r="B33" s="1030">
        <v>1999</v>
      </c>
      <c r="C33" s="274"/>
      <c r="D33" s="274"/>
      <c r="E33" s="274"/>
      <c r="F33" s="274"/>
      <c r="G33" s="274"/>
      <c r="H33" s="272"/>
      <c r="I33" s="274"/>
      <c r="J33" s="274"/>
      <c r="K33" s="582">
        <f>SUM(C33:J33)</f>
        <v>0</v>
      </c>
    </row>
    <row r="34" spans="1:12" ht="15" thickBot="1" x14ac:dyDescent="0.25">
      <c r="A34" s="1020" t="s">
        <v>760</v>
      </c>
      <c r="B34" s="1021">
        <v>1000</v>
      </c>
      <c r="C34" s="192">
        <f>SUM(C5:C32)</f>
        <v>45177500</v>
      </c>
      <c r="D34" s="192">
        <f t="shared" ref="D34:J34" si="1">SUM(D5:D32)</f>
        <v>4712800</v>
      </c>
      <c r="E34" s="192">
        <f t="shared" si="1"/>
        <v>1438200</v>
      </c>
      <c r="F34" s="192">
        <f t="shared" si="1"/>
        <v>707500</v>
      </c>
      <c r="G34" s="192">
        <f t="shared" si="1"/>
        <v>779000</v>
      </c>
      <c r="H34" s="192">
        <f>SUM(H5:H32)</f>
        <v>0</v>
      </c>
      <c r="I34" s="192">
        <f t="shared" si="1"/>
        <v>0</v>
      </c>
      <c r="J34" s="192">
        <f t="shared" si="1"/>
        <v>5365000</v>
      </c>
      <c r="K34" s="255">
        <f t="shared" si="0"/>
        <v>58180000</v>
      </c>
      <c r="L34" s="1026"/>
    </row>
    <row r="35" spans="1:12" ht="13.5" thickTop="1" thickBot="1" x14ac:dyDescent="0.25">
      <c r="A35" s="1237" t="s">
        <v>761</v>
      </c>
      <c r="B35" s="1021">
        <v>1000</v>
      </c>
      <c r="C35" s="293">
        <f>SUM(C5:C33)</f>
        <v>45177500</v>
      </c>
      <c r="D35" s="293">
        <f t="shared" ref="D35:J35" si="2">SUM(D5:D33)</f>
        <v>4712800</v>
      </c>
      <c r="E35" s="293">
        <f t="shared" si="2"/>
        <v>1438200</v>
      </c>
      <c r="F35" s="293">
        <f t="shared" si="2"/>
        <v>707500</v>
      </c>
      <c r="G35" s="293">
        <f t="shared" si="2"/>
        <v>779000</v>
      </c>
      <c r="H35" s="293">
        <f>SUM(H5:H33)</f>
        <v>0</v>
      </c>
      <c r="I35" s="293">
        <f t="shared" si="2"/>
        <v>0</v>
      </c>
      <c r="J35" s="293">
        <f t="shared" si="2"/>
        <v>5365000</v>
      </c>
      <c r="K35" s="255">
        <f t="shared" ref="K35" si="3">SUM(C35:J35)</f>
        <v>58180000</v>
      </c>
      <c r="L35" s="1026"/>
    </row>
    <row r="36" spans="1:12" s="1011" customFormat="1" ht="12.75" thickTop="1" x14ac:dyDescent="0.2">
      <c r="A36" s="1022" t="s">
        <v>152</v>
      </c>
      <c r="B36" s="1023">
        <v>2000</v>
      </c>
      <c r="C36" s="277"/>
      <c r="D36" s="278"/>
      <c r="E36" s="278"/>
      <c r="F36" s="278"/>
      <c r="G36" s="278"/>
      <c r="H36" s="278"/>
      <c r="I36" s="278"/>
      <c r="J36" s="278"/>
      <c r="K36" s="279"/>
    </row>
    <row r="37" spans="1:12" s="1011" customFormat="1" ht="12" x14ac:dyDescent="0.2">
      <c r="A37" s="1024" t="s">
        <v>222</v>
      </c>
      <c r="B37" s="1025">
        <v>2100</v>
      </c>
      <c r="C37" s="280"/>
      <c r="D37" s="281"/>
      <c r="E37" s="281"/>
      <c r="F37" s="281"/>
      <c r="G37" s="281"/>
      <c r="H37" s="281"/>
      <c r="I37" s="281"/>
      <c r="J37" s="281"/>
      <c r="K37" s="282"/>
    </row>
    <row r="38" spans="1:12" ht="12" x14ac:dyDescent="0.2">
      <c r="A38" s="1014" t="s">
        <v>130</v>
      </c>
      <c r="B38" s="1015">
        <v>2110</v>
      </c>
      <c r="C38" s="271">
        <v>1666000</v>
      </c>
      <c r="D38" s="271">
        <v>145500</v>
      </c>
      <c r="E38" s="271">
        <v>45800</v>
      </c>
      <c r="F38" s="271">
        <v>13600</v>
      </c>
      <c r="G38" s="271"/>
      <c r="H38" s="271"/>
      <c r="I38" s="271"/>
      <c r="J38" s="271"/>
      <c r="K38" s="189">
        <f t="shared" ref="K38:K43" si="4">SUM(C38:J38)</f>
        <v>1870900</v>
      </c>
    </row>
    <row r="39" spans="1:12" ht="12" x14ac:dyDescent="0.2">
      <c r="A39" s="1016" t="s">
        <v>131</v>
      </c>
      <c r="B39" s="1015">
        <v>2120</v>
      </c>
      <c r="C39" s="271">
        <v>3003000</v>
      </c>
      <c r="D39" s="271">
        <v>265500</v>
      </c>
      <c r="E39" s="271">
        <v>15300</v>
      </c>
      <c r="F39" s="271">
        <v>10500</v>
      </c>
      <c r="G39" s="271"/>
      <c r="H39" s="271">
        <v>1600</v>
      </c>
      <c r="I39" s="271"/>
      <c r="J39" s="271"/>
      <c r="K39" s="189">
        <f t="shared" si="4"/>
        <v>3295900</v>
      </c>
    </row>
    <row r="40" spans="1:12" ht="12" x14ac:dyDescent="0.2">
      <c r="A40" s="1016" t="s">
        <v>132</v>
      </c>
      <c r="B40" s="1015">
        <v>2130</v>
      </c>
      <c r="C40" s="271">
        <v>363000</v>
      </c>
      <c r="D40" s="271">
        <v>41800</v>
      </c>
      <c r="E40" s="271">
        <v>113050</v>
      </c>
      <c r="F40" s="271">
        <v>22500</v>
      </c>
      <c r="G40" s="271">
        <v>17000</v>
      </c>
      <c r="H40" s="271"/>
      <c r="I40" s="271"/>
      <c r="J40" s="271"/>
      <c r="K40" s="189">
        <f t="shared" si="4"/>
        <v>557350</v>
      </c>
    </row>
    <row r="41" spans="1:12" ht="12" x14ac:dyDescent="0.2">
      <c r="A41" s="1016" t="s">
        <v>133</v>
      </c>
      <c r="B41" s="1015">
        <v>2140</v>
      </c>
      <c r="C41" s="271">
        <v>530000</v>
      </c>
      <c r="D41" s="271">
        <v>70000</v>
      </c>
      <c r="E41" s="271">
        <v>4900</v>
      </c>
      <c r="F41" s="271">
        <v>5000</v>
      </c>
      <c r="G41" s="271"/>
      <c r="H41" s="271"/>
      <c r="I41" s="271"/>
      <c r="J41" s="271"/>
      <c r="K41" s="189">
        <f t="shared" si="4"/>
        <v>609900</v>
      </c>
    </row>
    <row r="42" spans="1:12" s="1236" customFormat="1" ht="12.75" x14ac:dyDescent="0.2">
      <c r="A42" s="1017" t="s">
        <v>360</v>
      </c>
      <c r="B42" s="1407">
        <v>2150</v>
      </c>
      <c r="C42" s="271"/>
      <c r="D42" s="271"/>
      <c r="E42" s="271"/>
      <c r="F42" s="271"/>
      <c r="G42" s="271"/>
      <c r="H42" s="271"/>
      <c r="I42" s="271"/>
      <c r="J42" s="271"/>
      <c r="K42" s="189">
        <f t="shared" si="4"/>
        <v>0</v>
      </c>
    </row>
    <row r="43" spans="1:12" s="1236" customFormat="1" ht="12.75" x14ac:dyDescent="0.2">
      <c r="A43" s="1018" t="s">
        <v>697</v>
      </c>
      <c r="B43" s="1019">
        <v>2190</v>
      </c>
      <c r="C43" s="271">
        <v>2985000</v>
      </c>
      <c r="D43" s="271">
        <v>466000</v>
      </c>
      <c r="E43" s="271">
        <v>236400</v>
      </c>
      <c r="F43" s="271">
        <v>170900</v>
      </c>
      <c r="G43" s="271">
        <v>5000</v>
      </c>
      <c r="H43" s="271">
        <v>15000</v>
      </c>
      <c r="I43" s="271"/>
      <c r="J43" s="271"/>
      <c r="K43" s="189">
        <f t="shared" si="4"/>
        <v>3878300</v>
      </c>
    </row>
    <row r="44" spans="1:12" ht="12.75" thickBot="1" x14ac:dyDescent="0.25">
      <c r="A44" s="1005" t="s">
        <v>500</v>
      </c>
      <c r="B44" s="1408">
        <v>2100</v>
      </c>
      <c r="C44" s="192">
        <f>SUM(C38:C43)</f>
        <v>8547000</v>
      </c>
      <c r="D44" s="192">
        <f t="shared" ref="D44:K44" si="5">SUM(D38:D43)</f>
        <v>988800</v>
      </c>
      <c r="E44" s="192">
        <f t="shared" si="5"/>
        <v>415450</v>
      </c>
      <c r="F44" s="192">
        <f t="shared" si="5"/>
        <v>222500</v>
      </c>
      <c r="G44" s="192">
        <f t="shared" si="5"/>
        <v>22000</v>
      </c>
      <c r="H44" s="192">
        <f t="shared" si="5"/>
        <v>16600</v>
      </c>
      <c r="I44" s="192">
        <f t="shared" si="5"/>
        <v>0</v>
      </c>
      <c r="J44" s="192">
        <f t="shared" si="5"/>
        <v>0</v>
      </c>
      <c r="K44" s="192">
        <f t="shared" si="5"/>
        <v>10212350</v>
      </c>
      <c r="L44" s="1026"/>
    </row>
    <row r="45" spans="1:12" s="1011" customFormat="1" ht="12.75" thickTop="1" x14ac:dyDescent="0.2">
      <c r="A45" s="1006" t="s">
        <v>224</v>
      </c>
      <c r="B45" s="1010">
        <v>2200</v>
      </c>
      <c r="C45" s="283"/>
      <c r="D45" s="284"/>
      <c r="E45" s="284"/>
      <c r="F45" s="284"/>
      <c r="G45" s="284"/>
      <c r="H45" s="284"/>
      <c r="I45" s="284"/>
      <c r="J45" s="284"/>
      <c r="K45" s="199"/>
    </row>
    <row r="46" spans="1:12" ht="12" x14ac:dyDescent="0.2">
      <c r="A46" s="1007" t="s">
        <v>257</v>
      </c>
      <c r="B46" s="1008">
        <v>2210</v>
      </c>
      <c r="C46" s="271">
        <v>163000</v>
      </c>
      <c r="D46" s="271">
        <v>7000</v>
      </c>
      <c r="E46" s="271">
        <v>312100</v>
      </c>
      <c r="F46" s="271">
        <v>92000</v>
      </c>
      <c r="G46" s="271">
        <v>40000</v>
      </c>
      <c r="H46" s="271"/>
      <c r="I46" s="271"/>
      <c r="J46" s="271"/>
      <c r="K46" s="189">
        <f>SUM(C46:J46)</f>
        <v>614100</v>
      </c>
    </row>
    <row r="47" spans="1:12" ht="12" x14ac:dyDescent="0.2">
      <c r="A47" s="1007" t="s">
        <v>258</v>
      </c>
      <c r="B47" s="1008">
        <v>2220</v>
      </c>
      <c r="C47" s="271">
        <v>874500</v>
      </c>
      <c r="D47" s="271">
        <v>88500</v>
      </c>
      <c r="E47" s="271">
        <v>64000</v>
      </c>
      <c r="F47" s="271">
        <v>424500</v>
      </c>
      <c r="G47" s="271">
        <v>6000</v>
      </c>
      <c r="H47" s="271"/>
      <c r="I47" s="271"/>
      <c r="J47" s="271"/>
      <c r="K47" s="189">
        <f>SUM(C47:J47)</f>
        <v>1457500</v>
      </c>
    </row>
    <row r="48" spans="1:12" ht="12" x14ac:dyDescent="0.2">
      <c r="A48" s="1007" t="s">
        <v>259</v>
      </c>
      <c r="B48" s="1008">
        <v>2230</v>
      </c>
      <c r="C48" s="271">
        <v>215000</v>
      </c>
      <c r="D48" s="271">
        <v>23000</v>
      </c>
      <c r="E48" s="271">
        <v>8000</v>
      </c>
      <c r="F48" s="271">
        <v>20000</v>
      </c>
      <c r="G48" s="271"/>
      <c r="H48" s="271"/>
      <c r="I48" s="271"/>
      <c r="J48" s="271"/>
      <c r="K48" s="189">
        <f>SUM(C48:J48)</f>
        <v>266000</v>
      </c>
    </row>
    <row r="49" spans="1:12" ht="12.75" thickBot="1" x14ac:dyDescent="0.25">
      <c r="A49" s="1005" t="s">
        <v>501</v>
      </c>
      <c r="B49" s="1408">
        <v>2200</v>
      </c>
      <c r="C49" s="192">
        <f>SUM(C46:C48)</f>
        <v>1252500</v>
      </c>
      <c r="D49" s="192">
        <f t="shared" ref="D49:K49" si="6">SUM(D46:D48)</f>
        <v>118500</v>
      </c>
      <c r="E49" s="192">
        <f t="shared" si="6"/>
        <v>384100</v>
      </c>
      <c r="F49" s="192">
        <f t="shared" si="6"/>
        <v>536500</v>
      </c>
      <c r="G49" s="192">
        <f t="shared" si="6"/>
        <v>46000</v>
      </c>
      <c r="H49" s="192">
        <f t="shared" si="6"/>
        <v>0</v>
      </c>
      <c r="I49" s="192">
        <f t="shared" si="6"/>
        <v>0</v>
      </c>
      <c r="J49" s="192">
        <f t="shared" si="6"/>
        <v>0</v>
      </c>
      <c r="K49" s="192">
        <f t="shared" si="6"/>
        <v>2337600</v>
      </c>
      <c r="L49" s="1026"/>
    </row>
    <row r="50" spans="1:12" s="1011" customFormat="1" ht="12.75" thickTop="1" x14ac:dyDescent="0.2">
      <c r="A50" s="1003" t="s">
        <v>168</v>
      </c>
      <c r="B50" s="1013">
        <v>2300</v>
      </c>
      <c r="C50" s="283"/>
      <c r="D50" s="284"/>
      <c r="E50" s="284"/>
      <c r="F50" s="284"/>
      <c r="G50" s="284"/>
      <c r="H50" s="284"/>
      <c r="I50" s="284"/>
      <c r="J50" s="284"/>
      <c r="K50" s="285"/>
    </row>
    <row r="51" spans="1:12" ht="12" x14ac:dyDescent="0.2">
      <c r="A51" s="1007" t="s">
        <v>293</v>
      </c>
      <c r="B51" s="1008">
        <v>2310</v>
      </c>
      <c r="C51" s="271">
        <v>4000</v>
      </c>
      <c r="D51" s="271">
        <v>1260000</v>
      </c>
      <c r="E51" s="271">
        <v>550000</v>
      </c>
      <c r="F51" s="271"/>
      <c r="G51" s="271"/>
      <c r="H51" s="271">
        <v>145000</v>
      </c>
      <c r="I51" s="271"/>
      <c r="J51" s="271"/>
      <c r="K51" s="189">
        <f>SUM(C51:J51)</f>
        <v>1959000</v>
      </c>
    </row>
    <row r="52" spans="1:12" ht="12" x14ac:dyDescent="0.2">
      <c r="A52" s="1007" t="s">
        <v>294</v>
      </c>
      <c r="B52" s="1008">
        <v>2320</v>
      </c>
      <c r="C52" s="271">
        <v>422000</v>
      </c>
      <c r="D52" s="271">
        <v>48500</v>
      </c>
      <c r="E52" s="271">
        <v>54000</v>
      </c>
      <c r="F52" s="271">
        <v>9000</v>
      </c>
      <c r="G52" s="271"/>
      <c r="H52" s="271">
        <v>1500</v>
      </c>
      <c r="I52" s="271"/>
      <c r="J52" s="271"/>
      <c r="K52" s="189">
        <f>SUM(C52:J52)</f>
        <v>535000</v>
      </c>
    </row>
    <row r="53" spans="1:12" ht="12" x14ac:dyDescent="0.2">
      <c r="A53" s="1007" t="s">
        <v>507</v>
      </c>
      <c r="B53" s="1008">
        <v>2330</v>
      </c>
      <c r="C53" s="271">
        <v>293000</v>
      </c>
      <c r="D53" s="271">
        <v>16000</v>
      </c>
      <c r="E53" s="271">
        <v>3000</v>
      </c>
      <c r="F53" s="271">
        <v>3000</v>
      </c>
      <c r="G53" s="271"/>
      <c r="H53" s="271"/>
      <c r="I53" s="271"/>
      <c r="J53" s="271"/>
      <c r="K53" s="189">
        <f>SUM(C53:J53)</f>
        <v>315000</v>
      </c>
    </row>
    <row r="54" spans="1:12" ht="22.5" x14ac:dyDescent="0.2">
      <c r="A54" s="1234" t="s">
        <v>143</v>
      </c>
      <c r="B54" s="1235" t="s">
        <v>807</v>
      </c>
      <c r="C54" s="271"/>
      <c r="D54" s="271"/>
      <c r="E54" s="271"/>
      <c r="F54" s="271"/>
      <c r="G54" s="271"/>
      <c r="H54" s="271"/>
      <c r="I54" s="271"/>
      <c r="J54" s="271"/>
      <c r="K54" s="286">
        <f>SUM(C54:J54)</f>
        <v>0</v>
      </c>
    </row>
    <row r="55" spans="1:12" ht="12.75" thickBot="1" x14ac:dyDescent="0.25">
      <c r="A55" s="1005" t="s">
        <v>502</v>
      </c>
      <c r="B55" s="977">
        <v>2300</v>
      </c>
      <c r="C55" s="192">
        <f>SUM(C51:C54)</f>
        <v>719000</v>
      </c>
      <c r="D55" s="192">
        <f t="shared" ref="D55:K55" si="7">SUM(D51:D54)</f>
        <v>1324500</v>
      </c>
      <c r="E55" s="192">
        <f t="shared" si="7"/>
        <v>607000</v>
      </c>
      <c r="F55" s="192">
        <f t="shared" si="7"/>
        <v>12000</v>
      </c>
      <c r="G55" s="192">
        <f t="shared" si="7"/>
        <v>0</v>
      </c>
      <c r="H55" s="192">
        <f t="shared" si="7"/>
        <v>146500</v>
      </c>
      <c r="I55" s="192">
        <f t="shared" si="7"/>
        <v>0</v>
      </c>
      <c r="J55" s="192">
        <f t="shared" si="7"/>
        <v>0</v>
      </c>
      <c r="K55" s="192">
        <f t="shared" si="7"/>
        <v>2809000</v>
      </c>
      <c r="L55" s="1026"/>
    </row>
    <row r="56" spans="1:12" s="1011" customFormat="1" ht="12.75" thickTop="1" x14ac:dyDescent="0.2">
      <c r="A56" s="1006" t="s">
        <v>174</v>
      </c>
      <c r="B56" s="1010">
        <v>2400</v>
      </c>
      <c r="C56" s="283"/>
      <c r="D56" s="284"/>
      <c r="E56" s="284"/>
      <c r="F56" s="284"/>
      <c r="G56" s="284"/>
      <c r="H56" s="284"/>
      <c r="I56" s="284"/>
      <c r="J56" s="284"/>
      <c r="K56" s="285"/>
    </row>
    <row r="57" spans="1:12" ht="12" x14ac:dyDescent="0.2">
      <c r="A57" s="1007" t="s">
        <v>508</v>
      </c>
      <c r="B57" s="1008">
        <v>2410</v>
      </c>
      <c r="C57" s="271">
        <v>3789800</v>
      </c>
      <c r="D57" s="271">
        <v>505750</v>
      </c>
      <c r="E57" s="271">
        <v>143150</v>
      </c>
      <c r="F57" s="271">
        <v>96000</v>
      </c>
      <c r="G57" s="271"/>
      <c r="H57" s="271"/>
      <c r="I57" s="271"/>
      <c r="J57" s="271"/>
      <c r="K57" s="189">
        <f>SUM(C57:J57)</f>
        <v>4534700</v>
      </c>
    </row>
    <row r="58" spans="1:12" ht="12" x14ac:dyDescent="0.2">
      <c r="A58" s="1009" t="s">
        <v>691</v>
      </c>
      <c r="B58" s="1008">
        <v>2490</v>
      </c>
      <c r="C58" s="271"/>
      <c r="D58" s="271"/>
      <c r="E58" s="271"/>
      <c r="F58" s="271"/>
      <c r="G58" s="271"/>
      <c r="H58" s="271"/>
      <c r="I58" s="271"/>
      <c r="J58" s="271"/>
      <c r="K58" s="189">
        <f>SUM(C58:J58)</f>
        <v>0</v>
      </c>
    </row>
    <row r="59" spans="1:12" ht="12.75" thickBot="1" x14ac:dyDescent="0.25">
      <c r="A59" s="1005" t="s">
        <v>503</v>
      </c>
      <c r="B59" s="977">
        <v>2400</v>
      </c>
      <c r="C59" s="192">
        <f>SUM(C57:C58)</f>
        <v>3789800</v>
      </c>
      <c r="D59" s="192">
        <f t="shared" ref="D59:J59" si="8">SUM(D57:D58)</f>
        <v>505750</v>
      </c>
      <c r="E59" s="192">
        <f t="shared" si="8"/>
        <v>143150</v>
      </c>
      <c r="F59" s="192">
        <f t="shared" si="8"/>
        <v>96000</v>
      </c>
      <c r="G59" s="192">
        <f t="shared" si="8"/>
        <v>0</v>
      </c>
      <c r="H59" s="192">
        <f t="shared" si="8"/>
        <v>0</v>
      </c>
      <c r="I59" s="192">
        <f t="shared" si="8"/>
        <v>0</v>
      </c>
      <c r="J59" s="192">
        <f t="shared" si="8"/>
        <v>0</v>
      </c>
      <c r="K59" s="255">
        <f>SUM(K57:K58)</f>
        <v>4534700</v>
      </c>
      <c r="L59" s="1026"/>
    </row>
    <row r="60" spans="1:12" s="1011" customFormat="1" ht="12.75" thickTop="1" x14ac:dyDescent="0.2">
      <c r="A60" s="1006" t="s">
        <v>223</v>
      </c>
      <c r="B60" s="1409">
        <v>2500</v>
      </c>
      <c r="C60" s="283"/>
      <c r="D60" s="284"/>
      <c r="E60" s="284"/>
      <c r="F60" s="284"/>
      <c r="G60" s="284"/>
      <c r="H60" s="284"/>
      <c r="I60" s="284"/>
      <c r="J60" s="284"/>
      <c r="K60" s="285"/>
    </row>
    <row r="61" spans="1:12" ht="12" x14ac:dyDescent="0.2">
      <c r="A61" s="988" t="s">
        <v>361</v>
      </c>
      <c r="B61" s="989">
        <v>2510</v>
      </c>
      <c r="C61" s="271">
        <v>145000</v>
      </c>
      <c r="D61" s="271">
        <v>6000</v>
      </c>
      <c r="E61" s="271">
        <v>4500</v>
      </c>
      <c r="F61" s="271">
        <v>5000</v>
      </c>
      <c r="G61" s="271"/>
      <c r="H61" s="271">
        <v>5000</v>
      </c>
      <c r="I61" s="271"/>
      <c r="J61" s="271"/>
      <c r="K61" s="189">
        <f t="shared" ref="K61:K66" si="9">SUM(C61:J61)</f>
        <v>165500</v>
      </c>
    </row>
    <row r="62" spans="1:12" ht="12" x14ac:dyDescent="0.2">
      <c r="A62" s="988" t="s">
        <v>362</v>
      </c>
      <c r="B62" s="989">
        <v>2520</v>
      </c>
      <c r="C62" s="271">
        <v>851500</v>
      </c>
      <c r="D62" s="271">
        <v>244000</v>
      </c>
      <c r="E62" s="271">
        <v>72000</v>
      </c>
      <c r="F62" s="271">
        <v>3000</v>
      </c>
      <c r="G62" s="271"/>
      <c r="H62" s="271">
        <v>53000</v>
      </c>
      <c r="I62" s="271"/>
      <c r="J62" s="271"/>
      <c r="K62" s="189">
        <f t="shared" si="9"/>
        <v>1223500</v>
      </c>
    </row>
    <row r="63" spans="1:12" ht="12" x14ac:dyDescent="0.2">
      <c r="A63" s="988" t="s">
        <v>363</v>
      </c>
      <c r="B63" s="989">
        <v>2540</v>
      </c>
      <c r="C63" s="271">
        <v>16000</v>
      </c>
      <c r="D63" s="271"/>
      <c r="E63" s="271"/>
      <c r="F63" s="271">
        <v>15000</v>
      </c>
      <c r="G63" s="271"/>
      <c r="H63" s="271"/>
      <c r="I63" s="271"/>
      <c r="J63" s="271"/>
      <c r="K63" s="189">
        <f t="shared" si="9"/>
        <v>31000</v>
      </c>
    </row>
    <row r="64" spans="1:12" ht="12" x14ac:dyDescent="0.2">
      <c r="A64" s="988" t="s">
        <v>364</v>
      </c>
      <c r="B64" s="989">
        <v>2550</v>
      </c>
      <c r="C64" s="271"/>
      <c r="D64" s="271"/>
      <c r="E64" s="271">
        <v>29000</v>
      </c>
      <c r="F64" s="271"/>
      <c r="G64" s="271"/>
      <c r="H64" s="271"/>
      <c r="I64" s="271"/>
      <c r="J64" s="271"/>
      <c r="K64" s="189">
        <f t="shared" si="9"/>
        <v>29000</v>
      </c>
    </row>
    <row r="65" spans="1:12" ht="12" x14ac:dyDescent="0.2">
      <c r="A65" s="988" t="s">
        <v>365</v>
      </c>
      <c r="B65" s="989">
        <v>2560</v>
      </c>
      <c r="C65" s="271">
        <v>810000</v>
      </c>
      <c r="D65" s="271">
        <v>259500</v>
      </c>
      <c r="E65" s="271">
        <v>44000</v>
      </c>
      <c r="F65" s="271">
        <v>1174000</v>
      </c>
      <c r="G65" s="271">
        <v>10000</v>
      </c>
      <c r="H65" s="271"/>
      <c r="I65" s="271"/>
      <c r="J65" s="271"/>
      <c r="K65" s="189">
        <f t="shared" si="9"/>
        <v>2297500</v>
      </c>
    </row>
    <row r="66" spans="1:12" ht="12" x14ac:dyDescent="0.2">
      <c r="A66" s="988" t="s">
        <v>366</v>
      </c>
      <c r="B66" s="989">
        <v>2570</v>
      </c>
      <c r="C66" s="271">
        <v>88000</v>
      </c>
      <c r="D66" s="271">
        <v>22000</v>
      </c>
      <c r="E66" s="271">
        <v>90000</v>
      </c>
      <c r="F66" s="271">
        <v>9000</v>
      </c>
      <c r="G66" s="271"/>
      <c r="H66" s="271"/>
      <c r="I66" s="271"/>
      <c r="J66" s="271"/>
      <c r="K66" s="189">
        <f t="shared" si="9"/>
        <v>209000</v>
      </c>
    </row>
    <row r="67" spans="1:12" ht="12.75" thickBot="1" x14ac:dyDescent="0.25">
      <c r="A67" s="999" t="s">
        <v>504</v>
      </c>
      <c r="B67" s="1002">
        <v>2500</v>
      </c>
      <c r="C67" s="287">
        <f>SUM(C61:C66)</f>
        <v>1910500</v>
      </c>
      <c r="D67" s="287">
        <f t="shared" ref="D67:K67" si="10">SUM(D61:D66)</f>
        <v>531500</v>
      </c>
      <c r="E67" s="287">
        <f t="shared" si="10"/>
        <v>239500</v>
      </c>
      <c r="F67" s="287">
        <f t="shared" si="10"/>
        <v>1206000</v>
      </c>
      <c r="G67" s="287">
        <f t="shared" si="10"/>
        <v>10000</v>
      </c>
      <c r="H67" s="287">
        <f t="shared" si="10"/>
        <v>58000</v>
      </c>
      <c r="I67" s="287">
        <f t="shared" si="10"/>
        <v>0</v>
      </c>
      <c r="J67" s="287">
        <f t="shared" si="10"/>
        <v>0</v>
      </c>
      <c r="K67" s="287">
        <f t="shared" si="10"/>
        <v>3955500</v>
      </c>
      <c r="L67" s="1026"/>
    </row>
    <row r="68" spans="1:12" s="1011" customFormat="1" ht="12.75" thickTop="1" x14ac:dyDescent="0.2">
      <c r="A68" s="1003" t="s">
        <v>175</v>
      </c>
      <c r="B68" s="1004" t="s">
        <v>737</v>
      </c>
      <c r="C68" s="288"/>
      <c r="D68" s="289"/>
      <c r="E68" s="289"/>
      <c r="F68" s="289"/>
      <c r="G68" s="289"/>
      <c r="H68" s="289"/>
      <c r="I68" s="289"/>
      <c r="J68" s="289"/>
      <c r="K68" s="290"/>
    </row>
    <row r="69" spans="1:12" ht="12" x14ac:dyDescent="0.2">
      <c r="A69" s="988" t="s">
        <v>367</v>
      </c>
      <c r="B69" s="989">
        <v>2610</v>
      </c>
      <c r="C69" s="271"/>
      <c r="D69" s="271"/>
      <c r="E69" s="271"/>
      <c r="F69" s="271"/>
      <c r="G69" s="271"/>
      <c r="H69" s="271"/>
      <c r="I69" s="271"/>
      <c r="J69" s="271"/>
      <c r="K69" s="189">
        <f>SUM(C69:J69)</f>
        <v>0</v>
      </c>
    </row>
    <row r="70" spans="1:12" ht="12" x14ac:dyDescent="0.2">
      <c r="A70" s="988" t="s">
        <v>410</v>
      </c>
      <c r="B70" s="989">
        <v>2620</v>
      </c>
      <c r="C70" s="271">
        <v>234000</v>
      </c>
      <c r="D70" s="271">
        <v>38000</v>
      </c>
      <c r="E70" s="271">
        <v>4000</v>
      </c>
      <c r="F70" s="271">
        <v>1500</v>
      </c>
      <c r="G70" s="271"/>
      <c r="H70" s="271"/>
      <c r="I70" s="271"/>
      <c r="J70" s="271"/>
      <c r="K70" s="189">
        <f t="shared" ref="K70:K77" si="11">SUM(C70:J70)</f>
        <v>277500</v>
      </c>
    </row>
    <row r="71" spans="1:12" ht="12" x14ac:dyDescent="0.2">
      <c r="A71" s="988" t="s">
        <v>443</v>
      </c>
      <c r="B71" s="989">
        <v>2630</v>
      </c>
      <c r="C71" s="271">
        <v>287000</v>
      </c>
      <c r="D71" s="271">
        <v>50500</v>
      </c>
      <c r="E71" s="271">
        <v>23600</v>
      </c>
      <c r="F71" s="271">
        <v>10000</v>
      </c>
      <c r="G71" s="271"/>
      <c r="H71" s="271"/>
      <c r="I71" s="271"/>
      <c r="J71" s="271"/>
      <c r="K71" s="189">
        <f t="shared" si="11"/>
        <v>371100</v>
      </c>
    </row>
    <row r="72" spans="1:12" ht="12" x14ac:dyDescent="0.2">
      <c r="A72" s="988" t="s">
        <v>460</v>
      </c>
      <c r="B72" s="989">
        <v>2640</v>
      </c>
      <c r="C72" s="271">
        <v>823000</v>
      </c>
      <c r="D72" s="271">
        <v>110200</v>
      </c>
      <c r="E72" s="271">
        <v>236400</v>
      </c>
      <c r="F72" s="271">
        <v>14500</v>
      </c>
      <c r="G72" s="271"/>
      <c r="H72" s="271"/>
      <c r="I72" s="271"/>
      <c r="J72" s="271"/>
      <c r="K72" s="189">
        <f t="shared" si="11"/>
        <v>1184100</v>
      </c>
    </row>
    <row r="73" spans="1:12" ht="12" x14ac:dyDescent="0.2">
      <c r="A73" s="988" t="s">
        <v>461</v>
      </c>
      <c r="B73" s="989">
        <v>2660</v>
      </c>
      <c r="C73" s="271">
        <v>1278000</v>
      </c>
      <c r="D73" s="271">
        <v>134250</v>
      </c>
      <c r="E73" s="271">
        <v>596000</v>
      </c>
      <c r="F73" s="271">
        <v>16000</v>
      </c>
      <c r="G73" s="271">
        <v>72000</v>
      </c>
      <c r="H73" s="271"/>
      <c r="I73" s="271"/>
      <c r="J73" s="271"/>
      <c r="K73" s="189">
        <f t="shared" si="11"/>
        <v>2096250</v>
      </c>
    </row>
    <row r="74" spans="1:12" ht="12.75" thickBot="1" x14ac:dyDescent="0.25">
      <c r="A74" s="999" t="s">
        <v>505</v>
      </c>
      <c r="B74" s="1002">
        <v>2600</v>
      </c>
      <c r="C74" s="291">
        <f>SUM(C69:C73)</f>
        <v>2622000</v>
      </c>
      <c r="D74" s="291">
        <f t="shared" ref="D74:J74" si="12">SUM(D69:D73)</f>
        <v>332950</v>
      </c>
      <c r="E74" s="291">
        <f t="shared" si="12"/>
        <v>860000</v>
      </c>
      <c r="F74" s="291">
        <f t="shared" si="12"/>
        <v>42000</v>
      </c>
      <c r="G74" s="291">
        <f t="shared" si="12"/>
        <v>72000</v>
      </c>
      <c r="H74" s="291">
        <f t="shared" si="12"/>
        <v>0</v>
      </c>
      <c r="I74" s="291">
        <f t="shared" si="12"/>
        <v>0</v>
      </c>
      <c r="J74" s="291">
        <f t="shared" si="12"/>
        <v>0</v>
      </c>
      <c r="K74" s="291">
        <f>SUM(K69:K73)</f>
        <v>3928950</v>
      </c>
      <c r="L74" s="1026"/>
    </row>
    <row r="75" spans="1:12" s="1011" customFormat="1" ht="12.75" thickTop="1" x14ac:dyDescent="0.2">
      <c r="A75" s="1000" t="s">
        <v>882</v>
      </c>
      <c r="B75" s="1001">
        <v>2900</v>
      </c>
      <c r="C75" s="271">
        <v>250500</v>
      </c>
      <c r="D75" s="271">
        <v>34400</v>
      </c>
      <c r="E75" s="271">
        <v>243000</v>
      </c>
      <c r="F75" s="271">
        <v>121000</v>
      </c>
      <c r="G75" s="271">
        <v>10000</v>
      </c>
      <c r="H75" s="271"/>
      <c r="I75" s="271">
        <v>121000</v>
      </c>
      <c r="J75" s="271"/>
      <c r="K75" s="292">
        <f t="shared" si="11"/>
        <v>779900</v>
      </c>
    </row>
    <row r="76" spans="1:12" ht="12.75" thickBot="1" x14ac:dyDescent="0.25">
      <c r="A76" s="999" t="s">
        <v>506</v>
      </c>
      <c r="B76" s="977">
        <v>2000</v>
      </c>
      <c r="C76" s="291">
        <f>SUM(C44,C49,C55,C59,C67,C74,C75)</f>
        <v>19091300</v>
      </c>
      <c r="D76" s="291">
        <f t="shared" ref="D76:J76" si="13">SUM(D44,D49,D55,D59,D67,D74,D75)</f>
        <v>3836400</v>
      </c>
      <c r="E76" s="291">
        <f t="shared" si="13"/>
        <v>2892200</v>
      </c>
      <c r="F76" s="291">
        <f t="shared" si="13"/>
        <v>2236000</v>
      </c>
      <c r="G76" s="291">
        <f t="shared" si="13"/>
        <v>160000</v>
      </c>
      <c r="H76" s="291">
        <f t="shared" si="13"/>
        <v>221100</v>
      </c>
      <c r="I76" s="291">
        <f t="shared" si="13"/>
        <v>121000</v>
      </c>
      <c r="J76" s="291">
        <f t="shared" si="13"/>
        <v>0</v>
      </c>
      <c r="K76" s="293">
        <f t="shared" si="11"/>
        <v>28558000</v>
      </c>
      <c r="L76" s="1026"/>
    </row>
    <row r="77" spans="1:12" s="1011" customFormat="1" ht="13.5" thickTop="1" thickBot="1" x14ac:dyDescent="0.25">
      <c r="A77" s="997" t="s">
        <v>153</v>
      </c>
      <c r="B77" s="998">
        <v>3000</v>
      </c>
      <c r="C77" s="271"/>
      <c r="D77" s="271"/>
      <c r="E77" s="271"/>
      <c r="F77" s="271"/>
      <c r="G77" s="271"/>
      <c r="H77" s="271"/>
      <c r="I77" s="271"/>
      <c r="J77" s="271"/>
      <c r="K77" s="256">
        <f t="shared" si="11"/>
        <v>0</v>
      </c>
    </row>
    <row r="78" spans="1:12" ht="12.75" thickTop="1" x14ac:dyDescent="0.2">
      <c r="A78" s="993" t="s">
        <v>609</v>
      </c>
      <c r="B78" s="994">
        <v>4000</v>
      </c>
      <c r="C78" s="294"/>
      <c r="D78" s="295"/>
      <c r="E78" s="295"/>
      <c r="F78" s="295"/>
      <c r="G78" s="295"/>
      <c r="H78" s="295"/>
      <c r="I78" s="295"/>
      <c r="J78" s="295"/>
      <c r="K78" s="296"/>
    </row>
    <row r="79" spans="1:12" s="1011" customFormat="1" ht="12" x14ac:dyDescent="0.2">
      <c r="A79" s="995" t="s">
        <v>608</v>
      </c>
      <c r="B79" s="1243">
        <v>4100</v>
      </c>
      <c r="C79" s="297"/>
      <c r="D79" s="298"/>
      <c r="E79" s="298"/>
      <c r="F79" s="298"/>
      <c r="G79" s="298"/>
      <c r="H79" s="298"/>
      <c r="I79" s="298"/>
      <c r="J79" s="298"/>
      <c r="K79" s="299"/>
    </row>
    <row r="80" spans="1:12" ht="12" x14ac:dyDescent="0.2">
      <c r="A80" s="988" t="s">
        <v>517</v>
      </c>
      <c r="B80" s="989">
        <v>4110</v>
      </c>
      <c r="C80" s="300"/>
      <c r="D80" s="301"/>
      <c r="E80" s="271"/>
      <c r="F80" s="300"/>
      <c r="G80" s="301"/>
      <c r="H80" s="271">
        <v>3000</v>
      </c>
      <c r="I80" s="300"/>
      <c r="J80" s="300"/>
      <c r="K80" s="267">
        <f t="shared" ref="K80:K85" si="14">SUM(C80:J80)</f>
        <v>3000</v>
      </c>
    </row>
    <row r="81" spans="1:12" ht="12" x14ac:dyDescent="0.2">
      <c r="A81" s="990" t="s">
        <v>226</v>
      </c>
      <c r="B81" s="1410">
        <v>4120</v>
      </c>
      <c r="C81" s="302"/>
      <c r="D81" s="231"/>
      <c r="E81" s="271"/>
      <c r="F81" s="231"/>
      <c r="G81" s="230"/>
      <c r="H81" s="271">
        <v>1650000</v>
      </c>
      <c r="I81" s="231"/>
      <c r="J81" s="231"/>
      <c r="K81" s="189">
        <f t="shared" si="14"/>
        <v>1650000</v>
      </c>
    </row>
    <row r="82" spans="1:12" ht="12" x14ac:dyDescent="0.2">
      <c r="A82" s="978" t="s">
        <v>411</v>
      </c>
      <c r="B82" s="991">
        <v>4130</v>
      </c>
      <c r="C82" s="302"/>
      <c r="D82" s="231"/>
      <c r="E82" s="271"/>
      <c r="F82" s="231"/>
      <c r="G82" s="230"/>
      <c r="H82" s="271"/>
      <c r="I82" s="231"/>
      <c r="J82" s="231"/>
      <c r="K82" s="189">
        <f t="shared" si="14"/>
        <v>0</v>
      </c>
    </row>
    <row r="83" spans="1:12" ht="12" x14ac:dyDescent="0.2">
      <c r="A83" s="978" t="s">
        <v>196</v>
      </c>
      <c r="B83" s="991">
        <v>4140</v>
      </c>
      <c r="C83" s="302"/>
      <c r="D83" s="231"/>
      <c r="E83" s="271"/>
      <c r="F83" s="231"/>
      <c r="G83" s="230"/>
      <c r="H83" s="271"/>
      <c r="I83" s="231"/>
      <c r="J83" s="231"/>
      <c r="K83" s="189">
        <f t="shared" si="14"/>
        <v>0</v>
      </c>
    </row>
    <row r="84" spans="1:12" ht="12" x14ac:dyDescent="0.2">
      <c r="A84" s="978" t="s">
        <v>254</v>
      </c>
      <c r="B84" s="991">
        <v>4170</v>
      </c>
      <c r="C84" s="302"/>
      <c r="D84" s="231"/>
      <c r="E84" s="271"/>
      <c r="F84" s="231"/>
      <c r="G84" s="230"/>
      <c r="H84" s="271"/>
      <c r="I84" s="231"/>
      <c r="J84" s="231"/>
      <c r="K84" s="189">
        <f t="shared" si="14"/>
        <v>0</v>
      </c>
    </row>
    <row r="85" spans="1:12" ht="12" x14ac:dyDescent="0.2">
      <c r="A85" s="992" t="s">
        <v>884</v>
      </c>
      <c r="B85" s="991">
        <v>4190</v>
      </c>
      <c r="C85" s="302"/>
      <c r="D85" s="231"/>
      <c r="E85" s="271"/>
      <c r="F85" s="231"/>
      <c r="G85" s="230"/>
      <c r="H85" s="271"/>
      <c r="I85" s="231"/>
      <c r="J85" s="231"/>
      <c r="K85" s="189">
        <f t="shared" si="14"/>
        <v>0</v>
      </c>
    </row>
    <row r="86" spans="1:12" ht="12.75" thickBot="1" x14ac:dyDescent="0.25">
      <c r="A86" s="987" t="s">
        <v>613</v>
      </c>
      <c r="B86" s="969">
        <v>4100</v>
      </c>
      <c r="C86" s="302"/>
      <c r="D86" s="231"/>
      <c r="E86" s="303">
        <f>SUM(E80:E85)</f>
        <v>0</v>
      </c>
      <c r="F86" s="231"/>
      <c r="G86" s="230"/>
      <c r="H86" s="243">
        <f>SUM(H80:H85)</f>
        <v>1653000</v>
      </c>
      <c r="I86" s="231"/>
      <c r="J86" s="231"/>
      <c r="K86" s="243">
        <f>SUM(K80:K85)</f>
        <v>1653000</v>
      </c>
      <c r="L86" s="1026"/>
    </row>
    <row r="87" spans="1:12" ht="12.75" thickTop="1" x14ac:dyDescent="0.2">
      <c r="A87" s="981" t="s">
        <v>243</v>
      </c>
      <c r="B87" s="982">
        <v>4210</v>
      </c>
      <c r="C87" s="302"/>
      <c r="D87" s="231"/>
      <c r="E87" s="231"/>
      <c r="F87" s="231"/>
      <c r="G87" s="230"/>
      <c r="H87" s="271"/>
      <c r="I87" s="231"/>
      <c r="J87" s="231"/>
      <c r="K87" s="267">
        <f>SUM(C87:J87)</f>
        <v>0</v>
      </c>
    </row>
    <row r="88" spans="1:12" ht="12" x14ac:dyDescent="0.2">
      <c r="A88" s="983" t="s">
        <v>183</v>
      </c>
      <c r="B88" s="984">
        <v>4220</v>
      </c>
      <c r="C88" s="302"/>
      <c r="D88" s="231"/>
      <c r="E88" s="231"/>
      <c r="F88" s="231"/>
      <c r="G88" s="230"/>
      <c r="H88" s="271"/>
      <c r="I88" s="231"/>
      <c r="J88" s="231"/>
      <c r="K88" s="267">
        <f t="shared" ref="K88:K101" si="15">SUM(C88:J88)</f>
        <v>0</v>
      </c>
    </row>
    <row r="89" spans="1:12" ht="12" x14ac:dyDescent="0.2">
      <c r="A89" s="985" t="s">
        <v>184</v>
      </c>
      <c r="B89" s="984">
        <v>4230</v>
      </c>
      <c r="C89" s="302"/>
      <c r="D89" s="231"/>
      <c r="E89" s="231"/>
      <c r="F89" s="231"/>
      <c r="G89" s="230"/>
      <c r="H89" s="271"/>
      <c r="I89" s="231"/>
      <c r="J89" s="231"/>
      <c r="K89" s="267">
        <f t="shared" si="15"/>
        <v>0</v>
      </c>
    </row>
    <row r="90" spans="1:12" ht="12" x14ac:dyDescent="0.2">
      <c r="A90" s="983" t="s">
        <v>185</v>
      </c>
      <c r="B90" s="984">
        <v>4240</v>
      </c>
      <c r="C90" s="302"/>
      <c r="D90" s="231"/>
      <c r="E90" s="231"/>
      <c r="F90" s="231"/>
      <c r="G90" s="230"/>
      <c r="H90" s="271"/>
      <c r="I90" s="231"/>
      <c r="J90" s="231"/>
      <c r="K90" s="267">
        <f t="shared" si="15"/>
        <v>0</v>
      </c>
    </row>
    <row r="91" spans="1:12" ht="12" x14ac:dyDescent="0.2">
      <c r="A91" s="983" t="s">
        <v>186</v>
      </c>
      <c r="B91" s="984">
        <v>4270</v>
      </c>
      <c r="C91" s="302"/>
      <c r="D91" s="231"/>
      <c r="E91" s="231"/>
      <c r="F91" s="231"/>
      <c r="G91" s="230"/>
      <c r="H91" s="271"/>
      <c r="I91" s="231"/>
      <c r="J91" s="231"/>
      <c r="K91" s="267">
        <f t="shared" si="15"/>
        <v>0</v>
      </c>
    </row>
    <row r="92" spans="1:12" ht="12" x14ac:dyDescent="0.2">
      <c r="A92" s="983" t="s">
        <v>187</v>
      </c>
      <c r="B92" s="984">
        <v>4280</v>
      </c>
      <c r="C92" s="302"/>
      <c r="D92" s="231"/>
      <c r="E92" s="231"/>
      <c r="F92" s="231"/>
      <c r="G92" s="230"/>
      <c r="H92" s="271"/>
      <c r="I92" s="231"/>
      <c r="J92" s="231"/>
      <c r="K92" s="267">
        <f t="shared" si="15"/>
        <v>0</v>
      </c>
    </row>
    <row r="93" spans="1:12" ht="12" x14ac:dyDescent="0.2">
      <c r="A93" s="985" t="s">
        <v>883</v>
      </c>
      <c r="B93" s="986">
        <v>4290</v>
      </c>
      <c r="C93" s="302"/>
      <c r="D93" s="231"/>
      <c r="E93" s="231"/>
      <c r="F93" s="231"/>
      <c r="G93" s="230"/>
      <c r="H93" s="271"/>
      <c r="I93" s="231"/>
      <c r="J93" s="231"/>
      <c r="K93" s="267">
        <f t="shared" si="15"/>
        <v>0</v>
      </c>
    </row>
    <row r="94" spans="1:12" ht="12.75" thickBot="1" x14ac:dyDescent="0.25">
      <c r="A94" s="968" t="s">
        <v>635</v>
      </c>
      <c r="B94" s="969">
        <v>4200</v>
      </c>
      <c r="C94" s="302"/>
      <c r="D94" s="231"/>
      <c r="E94" s="231"/>
      <c r="F94" s="231"/>
      <c r="G94" s="230"/>
      <c r="H94" s="304">
        <f>SUM(H87:H93)</f>
        <v>0</v>
      </c>
      <c r="I94" s="231"/>
      <c r="J94" s="231"/>
      <c r="K94" s="304">
        <f>SUM(K87:K93)</f>
        <v>0</v>
      </c>
      <c r="L94" s="1026"/>
    </row>
    <row r="95" spans="1:12" ht="12.75" thickTop="1" x14ac:dyDescent="0.2">
      <c r="A95" s="979" t="s">
        <v>188</v>
      </c>
      <c r="B95" s="980">
        <v>4310</v>
      </c>
      <c r="C95" s="302"/>
      <c r="D95" s="231"/>
      <c r="E95" s="231"/>
      <c r="F95" s="231"/>
      <c r="G95" s="230"/>
      <c r="H95" s="271"/>
      <c r="I95" s="231"/>
      <c r="J95" s="231"/>
      <c r="K95" s="267">
        <f t="shared" si="15"/>
        <v>0</v>
      </c>
    </row>
    <row r="96" spans="1:12" ht="12" x14ac:dyDescent="0.2">
      <c r="A96" s="978" t="s">
        <v>189</v>
      </c>
      <c r="B96" s="739">
        <v>4320</v>
      </c>
      <c r="C96" s="302"/>
      <c r="D96" s="231"/>
      <c r="E96" s="231"/>
      <c r="F96" s="231"/>
      <c r="G96" s="230"/>
      <c r="H96" s="271"/>
      <c r="I96" s="231"/>
      <c r="J96" s="231"/>
      <c r="K96" s="267">
        <f t="shared" si="15"/>
        <v>0</v>
      </c>
    </row>
    <row r="97" spans="1:12" ht="12" x14ac:dyDescent="0.2">
      <c r="A97" s="978" t="s">
        <v>190</v>
      </c>
      <c r="B97" s="739">
        <v>4330</v>
      </c>
      <c r="C97" s="302"/>
      <c r="D97" s="231"/>
      <c r="E97" s="231"/>
      <c r="F97" s="231"/>
      <c r="G97" s="230"/>
      <c r="H97" s="271"/>
      <c r="I97" s="231"/>
      <c r="J97" s="231"/>
      <c r="K97" s="267">
        <f t="shared" si="15"/>
        <v>0</v>
      </c>
    </row>
    <row r="98" spans="1:12" ht="12" x14ac:dyDescent="0.2">
      <c r="A98" s="978" t="s">
        <v>191</v>
      </c>
      <c r="B98" s="739">
        <v>4340</v>
      </c>
      <c r="C98" s="302"/>
      <c r="D98" s="231"/>
      <c r="E98" s="231"/>
      <c r="F98" s="231"/>
      <c r="G98" s="230"/>
      <c r="H98" s="271"/>
      <c r="I98" s="231"/>
      <c r="J98" s="231"/>
      <c r="K98" s="267">
        <f t="shared" si="15"/>
        <v>0</v>
      </c>
    </row>
    <row r="99" spans="1:12" ht="12" x14ac:dyDescent="0.2">
      <c r="A99" s="978" t="s">
        <v>192</v>
      </c>
      <c r="B99" s="739">
        <v>4370</v>
      </c>
      <c r="C99" s="302"/>
      <c r="D99" s="231"/>
      <c r="E99" s="231"/>
      <c r="F99" s="231"/>
      <c r="G99" s="230"/>
      <c r="H99" s="271"/>
      <c r="I99" s="231"/>
      <c r="J99" s="231"/>
      <c r="K99" s="267">
        <f t="shared" si="15"/>
        <v>0</v>
      </c>
    </row>
    <row r="100" spans="1:12" ht="12" x14ac:dyDescent="0.2">
      <c r="A100" s="978" t="s">
        <v>193</v>
      </c>
      <c r="B100" s="739">
        <v>4380</v>
      </c>
      <c r="C100" s="302"/>
      <c r="D100" s="231"/>
      <c r="E100" s="237"/>
      <c r="F100" s="231"/>
      <c r="G100" s="230"/>
      <c r="H100" s="271"/>
      <c r="I100" s="231"/>
      <c r="J100" s="231"/>
      <c r="K100" s="267">
        <f t="shared" si="15"/>
        <v>0</v>
      </c>
    </row>
    <row r="101" spans="1:12" ht="12" x14ac:dyDescent="0.2">
      <c r="A101" s="978" t="s">
        <v>692</v>
      </c>
      <c r="B101" s="739">
        <v>4390</v>
      </c>
      <c r="C101" s="302"/>
      <c r="D101" s="231"/>
      <c r="E101" s="1535"/>
      <c r="F101" s="231"/>
      <c r="G101" s="230"/>
      <c r="H101" s="271"/>
      <c r="I101" s="231"/>
      <c r="J101" s="231"/>
      <c r="K101" s="267">
        <f t="shared" si="15"/>
        <v>0</v>
      </c>
    </row>
    <row r="102" spans="1:12" ht="12.75" thickBot="1" x14ac:dyDescent="0.25">
      <c r="A102" s="976" t="s">
        <v>636</v>
      </c>
      <c r="B102" s="977">
        <v>4300</v>
      </c>
      <c r="C102" s="302"/>
      <c r="D102" s="231"/>
      <c r="E102" s="243">
        <f>SUM(E95:E101)</f>
        <v>0</v>
      </c>
      <c r="F102" s="231"/>
      <c r="G102" s="230"/>
      <c r="H102" s="243">
        <f>SUM(H95:H101)</f>
        <v>0</v>
      </c>
      <c r="I102" s="231"/>
      <c r="J102" s="231"/>
      <c r="K102" s="243">
        <f>SUM(K95:K101)</f>
        <v>0</v>
      </c>
      <c r="L102" s="1026"/>
    </row>
    <row r="103" spans="1:12" ht="12.75" thickTop="1" x14ac:dyDescent="0.2">
      <c r="A103" s="974" t="s">
        <v>610</v>
      </c>
      <c r="B103" s="975">
        <v>4400</v>
      </c>
      <c r="C103" s="302"/>
      <c r="D103" s="231"/>
      <c r="E103" s="305"/>
      <c r="F103" s="231"/>
      <c r="G103" s="230"/>
      <c r="H103" s="305"/>
      <c r="I103" s="231"/>
      <c r="J103" s="231"/>
      <c r="K103" s="306">
        <f>SUM(C103:J103)</f>
        <v>0</v>
      </c>
    </row>
    <row r="104" spans="1:12" ht="12.75" thickBot="1" x14ac:dyDescent="0.25">
      <c r="A104" s="968" t="s">
        <v>611</v>
      </c>
      <c r="B104" s="969">
        <v>4000</v>
      </c>
      <c r="C104" s="302"/>
      <c r="D104" s="231"/>
      <c r="E104" s="243">
        <f>SUM(E86,E94,E102,E103)</f>
        <v>0</v>
      </c>
      <c r="F104" s="231"/>
      <c r="G104" s="230"/>
      <c r="H104" s="243">
        <f>SUM(H86,H94,H102,H103)</f>
        <v>1653000</v>
      </c>
      <c r="I104" s="231"/>
      <c r="J104" s="231"/>
      <c r="K104" s="243">
        <f>SUM(K86,K94,K102,K103)</f>
        <v>1653000</v>
      </c>
      <c r="L104" s="1026"/>
    </row>
    <row r="105" spans="1:12" s="1011" customFormat="1" ht="12.75" thickTop="1" x14ac:dyDescent="0.2">
      <c r="A105" s="1231" t="s">
        <v>37</v>
      </c>
      <c r="B105" s="1232">
        <v>5000</v>
      </c>
      <c r="C105" s="307"/>
      <c r="D105" s="308"/>
      <c r="E105" s="309"/>
      <c r="F105" s="308"/>
      <c r="G105" s="308"/>
      <c r="H105" s="309"/>
      <c r="I105" s="308"/>
      <c r="J105" s="308"/>
      <c r="K105" s="310"/>
    </row>
    <row r="106" spans="1:12" ht="12" x14ac:dyDescent="0.2">
      <c r="A106" s="1233" t="s">
        <v>198</v>
      </c>
      <c r="B106" s="1244">
        <v>5100</v>
      </c>
      <c r="C106" s="297"/>
      <c r="D106" s="298"/>
      <c r="E106" s="298"/>
      <c r="F106" s="298"/>
      <c r="G106" s="298"/>
      <c r="H106" s="298"/>
      <c r="I106" s="298"/>
      <c r="J106" s="298"/>
      <c r="K106" s="299"/>
    </row>
    <row r="107" spans="1:12" ht="12" x14ac:dyDescent="0.2">
      <c r="A107" s="978" t="s">
        <v>295</v>
      </c>
      <c r="B107" s="991">
        <v>5110</v>
      </c>
      <c r="C107" s="231"/>
      <c r="D107" s="231"/>
      <c r="E107" s="230"/>
      <c r="F107" s="231"/>
      <c r="G107" s="231"/>
      <c r="H107" s="271"/>
      <c r="I107" s="231"/>
      <c r="J107" s="231"/>
      <c r="K107" s="189">
        <f>SUM(C107:J107)</f>
        <v>0</v>
      </c>
    </row>
    <row r="108" spans="1:12" ht="12" x14ac:dyDescent="0.2">
      <c r="A108" s="978" t="s">
        <v>396</v>
      </c>
      <c r="B108" s="991">
        <v>5120</v>
      </c>
      <c r="C108" s="231"/>
      <c r="D108" s="231"/>
      <c r="E108" s="230"/>
      <c r="F108" s="231"/>
      <c r="G108" s="231"/>
      <c r="H108" s="271"/>
      <c r="I108" s="231"/>
      <c r="J108" s="231"/>
      <c r="K108" s="189">
        <f>SUM(C108:J108)</f>
        <v>0</v>
      </c>
    </row>
    <row r="109" spans="1:12" ht="12" x14ac:dyDescent="0.2">
      <c r="A109" s="978" t="s">
        <v>345</v>
      </c>
      <c r="B109" s="991">
        <v>5130</v>
      </c>
      <c r="C109" s="231"/>
      <c r="D109" s="231"/>
      <c r="E109" s="230"/>
      <c r="F109" s="231"/>
      <c r="G109" s="231"/>
      <c r="H109" s="271"/>
      <c r="I109" s="231"/>
      <c r="J109" s="231"/>
      <c r="K109" s="189">
        <f>SUM(C109:J109)</f>
        <v>0</v>
      </c>
    </row>
    <row r="110" spans="1:12" ht="12" x14ac:dyDescent="0.2">
      <c r="A110" s="1230" t="s">
        <v>414</v>
      </c>
      <c r="B110" s="991">
        <v>5140</v>
      </c>
      <c r="C110" s="231"/>
      <c r="D110" s="231"/>
      <c r="E110" s="230"/>
      <c r="F110" s="231"/>
      <c r="G110" s="231"/>
      <c r="H110" s="271"/>
      <c r="I110" s="231"/>
      <c r="J110" s="231"/>
      <c r="K110" s="189">
        <f>SUM(C110:J110)</f>
        <v>0</v>
      </c>
    </row>
    <row r="111" spans="1:12" ht="12" x14ac:dyDescent="0.2">
      <c r="A111" s="978" t="s">
        <v>693</v>
      </c>
      <c r="B111" s="991">
        <v>5150</v>
      </c>
      <c r="C111" s="231"/>
      <c r="D111" s="231"/>
      <c r="E111" s="230"/>
      <c r="F111" s="231"/>
      <c r="G111" s="231"/>
      <c r="H111" s="271"/>
      <c r="I111" s="231"/>
      <c r="J111" s="231"/>
      <c r="K111" s="189">
        <f>SUM(C111:J111)</f>
        <v>0</v>
      </c>
    </row>
    <row r="112" spans="1:12" ht="12.75" thickBot="1" x14ac:dyDescent="0.25">
      <c r="A112" s="1212" t="s">
        <v>39</v>
      </c>
      <c r="B112" s="1213">
        <v>5100</v>
      </c>
      <c r="C112" s="231"/>
      <c r="D112" s="231"/>
      <c r="E112" s="230"/>
      <c r="F112" s="231"/>
      <c r="G112" s="231"/>
      <c r="H112" s="243">
        <f>SUM(H107:H111)</f>
        <v>0</v>
      </c>
      <c r="I112" s="231"/>
      <c r="J112" s="231"/>
      <c r="K112" s="255">
        <f>SUM(K107:K111)</f>
        <v>0</v>
      </c>
      <c r="L112" s="1026"/>
    </row>
    <row r="113" spans="1:12" s="1011" customFormat="1" ht="12.75" thickTop="1" x14ac:dyDescent="0.2">
      <c r="A113" s="1228" t="s">
        <v>216</v>
      </c>
      <c r="B113" s="1229">
        <v>5200</v>
      </c>
      <c r="C113" s="231"/>
      <c r="D113" s="231"/>
      <c r="E113" s="230"/>
      <c r="F113" s="231"/>
      <c r="G113" s="231"/>
      <c r="H113" s="271"/>
      <c r="I113" s="231"/>
      <c r="J113" s="231"/>
      <c r="K113" s="189">
        <f>H113</f>
        <v>0</v>
      </c>
    </row>
    <row r="114" spans="1:12" ht="12.75" thickBot="1" x14ac:dyDescent="0.25">
      <c r="A114" s="1212" t="s">
        <v>176</v>
      </c>
      <c r="B114" s="1213">
        <v>5000</v>
      </c>
      <c r="C114" s="231"/>
      <c r="D114" s="231"/>
      <c r="E114" s="230"/>
      <c r="F114" s="231"/>
      <c r="G114" s="231"/>
      <c r="H114" s="243">
        <f>SUM(H112:H113)</f>
        <v>0</v>
      </c>
      <c r="I114" s="231"/>
      <c r="J114" s="231"/>
      <c r="K114" s="255">
        <f>SUM(K112:K113)</f>
        <v>0</v>
      </c>
      <c r="L114" s="1026"/>
    </row>
    <row r="115" spans="1:12" s="1011" customFormat="1" ht="12.75" thickTop="1" x14ac:dyDescent="0.2">
      <c r="A115" s="1226" t="s">
        <v>399</v>
      </c>
      <c r="B115" s="1227">
        <v>6000</v>
      </c>
      <c r="C115" s="237"/>
      <c r="D115" s="237"/>
      <c r="E115" s="237"/>
      <c r="F115" s="237"/>
      <c r="G115" s="237"/>
      <c r="H115" s="271"/>
      <c r="I115" s="237"/>
      <c r="J115" s="237"/>
      <c r="K115" s="189">
        <f>SUM(C115:J115)</f>
        <v>0</v>
      </c>
    </row>
    <row r="116" spans="1:12" ht="16.5" thickBot="1" x14ac:dyDescent="0.25">
      <c r="A116" s="976" t="s">
        <v>762</v>
      </c>
      <c r="B116" s="1411"/>
      <c r="C116" s="304">
        <f>SUM(C34,C76,C77,C104,C114,C115,)</f>
        <v>64268800</v>
      </c>
      <c r="D116" s="304">
        <f t="shared" ref="D116:K116" si="16">SUM(D34,D76,D77,D104,D114,D115,)</f>
        <v>8549200</v>
      </c>
      <c r="E116" s="304">
        <f t="shared" si="16"/>
        <v>4330400</v>
      </c>
      <c r="F116" s="304">
        <f t="shared" si="16"/>
        <v>2943500</v>
      </c>
      <c r="G116" s="304">
        <f t="shared" si="16"/>
        <v>939000</v>
      </c>
      <c r="H116" s="304">
        <f t="shared" si="16"/>
        <v>1874100</v>
      </c>
      <c r="I116" s="304">
        <f t="shared" si="16"/>
        <v>121000</v>
      </c>
      <c r="J116" s="304">
        <f t="shared" si="16"/>
        <v>5365000</v>
      </c>
      <c r="K116" s="304">
        <f t="shared" si="16"/>
        <v>88391000</v>
      </c>
      <c r="L116" s="1026"/>
    </row>
    <row r="117" spans="1:12" ht="17.25" thickTop="1" thickBot="1" x14ac:dyDescent="0.25">
      <c r="A117" s="976" t="s">
        <v>763</v>
      </c>
      <c r="B117" s="1412"/>
      <c r="C117" s="304">
        <f>SUM(C35,C76,C77,C104,C114,C115,)</f>
        <v>64268800</v>
      </c>
      <c r="D117" s="304">
        <f>SUM(D35,D76,D77,D104,D114,D115,)</f>
        <v>8549200</v>
      </c>
      <c r="E117" s="304">
        <f t="shared" ref="E117:K117" si="17">SUM(E35,E76,E77,E104,E114,E115,)</f>
        <v>4330400</v>
      </c>
      <c r="F117" s="304">
        <f t="shared" si="17"/>
        <v>2943500</v>
      </c>
      <c r="G117" s="304">
        <f t="shared" si="17"/>
        <v>939000</v>
      </c>
      <c r="H117" s="304">
        <f t="shared" si="17"/>
        <v>1874100</v>
      </c>
      <c r="I117" s="304">
        <f t="shared" si="17"/>
        <v>121000</v>
      </c>
      <c r="J117" s="304">
        <f t="shared" si="17"/>
        <v>5365000</v>
      </c>
      <c r="K117" s="304">
        <f t="shared" si="17"/>
        <v>88391000</v>
      </c>
      <c r="L117" s="1026"/>
    </row>
    <row r="118" spans="1:12" ht="24" thickTop="1" thickBot="1" x14ac:dyDescent="0.25">
      <c r="A118" s="1220" t="s">
        <v>1910</v>
      </c>
      <c r="B118" s="1413"/>
      <c r="C118" s="575"/>
      <c r="D118" s="575"/>
      <c r="E118" s="575"/>
      <c r="F118" s="575"/>
      <c r="G118" s="575"/>
      <c r="H118" s="575"/>
      <c r="I118" s="575"/>
      <c r="J118" s="575"/>
      <c r="K118" s="304">
        <f>'EstRev 6-11'!C272-'EstExp 12-20'!K116</f>
        <v>970000</v>
      </c>
    </row>
    <row r="119" spans="1:12" ht="24" thickTop="1" thickBot="1" x14ac:dyDescent="0.25">
      <c r="A119" s="1221" t="s">
        <v>1911</v>
      </c>
      <c r="B119" s="1414"/>
      <c r="C119" s="1391"/>
      <c r="D119" s="368"/>
      <c r="E119" s="368"/>
      <c r="F119" s="368"/>
      <c r="G119" s="368"/>
      <c r="H119" s="368"/>
      <c r="I119" s="368"/>
      <c r="J119" s="1392"/>
      <c r="K119" s="304">
        <f>'EstRev 6-11'!C273-'EstExp 12-20'!K117</f>
        <v>970000</v>
      </c>
    </row>
    <row r="120" spans="1:12" ht="13.5" thickTop="1" x14ac:dyDescent="0.2">
      <c r="A120" s="1222"/>
      <c r="B120" s="502"/>
      <c r="C120" s="311"/>
      <c r="D120" s="311"/>
      <c r="E120" s="311"/>
      <c r="F120" s="311"/>
      <c r="G120" s="311"/>
      <c r="H120" s="311"/>
      <c r="I120" s="311"/>
      <c r="J120" s="311"/>
      <c r="K120" s="311"/>
    </row>
    <row r="121" spans="1:12" s="1011" customFormat="1" ht="12" x14ac:dyDescent="0.2">
      <c r="A121" s="1223" t="s">
        <v>205</v>
      </c>
      <c r="B121" s="1406"/>
      <c r="C121" s="188"/>
      <c r="D121" s="188"/>
      <c r="E121" s="188"/>
      <c r="F121" s="188"/>
      <c r="G121" s="188"/>
      <c r="H121" s="188"/>
      <c r="I121" s="188"/>
      <c r="J121" s="188"/>
      <c r="K121" s="262"/>
    </row>
    <row r="122" spans="1:12" s="1011" customFormat="1" ht="12" x14ac:dyDescent="0.2">
      <c r="A122" s="1224" t="s">
        <v>149</v>
      </c>
      <c r="B122" s="1225" t="s">
        <v>100</v>
      </c>
      <c r="C122" s="312"/>
      <c r="D122" s="313"/>
      <c r="E122" s="313"/>
      <c r="F122" s="313"/>
      <c r="G122" s="313"/>
      <c r="H122" s="313"/>
      <c r="I122" s="313"/>
      <c r="J122" s="313"/>
      <c r="K122" s="314"/>
    </row>
    <row r="123" spans="1:12" s="1011" customFormat="1" ht="12" x14ac:dyDescent="0.2">
      <c r="A123" s="1208" t="s">
        <v>222</v>
      </c>
      <c r="B123" s="1219">
        <v>2100</v>
      </c>
      <c r="C123" s="297"/>
      <c r="D123" s="298"/>
      <c r="E123" s="298"/>
      <c r="F123" s="298"/>
      <c r="G123" s="298"/>
      <c r="H123" s="298"/>
      <c r="I123" s="298"/>
      <c r="J123" s="298"/>
      <c r="K123" s="299"/>
    </row>
    <row r="124" spans="1:12" ht="12" x14ac:dyDescent="0.2">
      <c r="A124" s="1202" t="s">
        <v>694</v>
      </c>
      <c r="B124" s="1203">
        <v>2190</v>
      </c>
      <c r="C124" s="328"/>
      <c r="D124" s="328"/>
      <c r="E124" s="328"/>
      <c r="F124" s="328"/>
      <c r="G124" s="328"/>
      <c r="H124" s="328"/>
      <c r="I124" s="328"/>
      <c r="J124" s="328"/>
      <c r="K124" s="189">
        <f>SUM(C124:J124)</f>
        <v>0</v>
      </c>
    </row>
    <row r="125" spans="1:12" s="1011" customFormat="1" ht="12" x14ac:dyDescent="0.2">
      <c r="A125" s="1218" t="s">
        <v>223</v>
      </c>
      <c r="B125" s="1219">
        <v>2500</v>
      </c>
      <c r="C125" s="297"/>
      <c r="D125" s="298"/>
      <c r="E125" s="298"/>
      <c r="F125" s="298"/>
      <c r="G125" s="298"/>
      <c r="H125" s="298"/>
      <c r="I125" s="298"/>
      <c r="J125" s="298"/>
      <c r="K125" s="299"/>
    </row>
    <row r="126" spans="1:12" ht="12" x14ac:dyDescent="0.2">
      <c r="A126" s="1202" t="s">
        <v>361</v>
      </c>
      <c r="B126" s="1203">
        <v>2510</v>
      </c>
      <c r="C126" s="328"/>
      <c r="D126" s="328"/>
      <c r="E126" s="328"/>
      <c r="F126" s="328"/>
      <c r="G126" s="328"/>
      <c r="H126" s="328"/>
      <c r="I126" s="328"/>
      <c r="J126" s="328"/>
      <c r="K126" s="189">
        <f>SUM(C126:J126)</f>
        <v>0</v>
      </c>
    </row>
    <row r="127" spans="1:12" ht="12" x14ac:dyDescent="0.2">
      <c r="A127" s="1202" t="s">
        <v>225</v>
      </c>
      <c r="B127" s="1203">
        <v>2530</v>
      </c>
      <c r="C127" s="328">
        <v>12000</v>
      </c>
      <c r="D127" s="328"/>
      <c r="E127" s="328">
        <v>162000</v>
      </c>
      <c r="F127" s="328">
        <v>28100</v>
      </c>
      <c r="G127" s="328">
        <v>445000</v>
      </c>
      <c r="H127" s="328"/>
      <c r="I127" s="328"/>
      <c r="J127" s="328"/>
      <c r="K127" s="189">
        <f>SUM(C127:J127)</f>
        <v>647100</v>
      </c>
    </row>
    <row r="128" spans="1:12" ht="12" x14ac:dyDescent="0.2">
      <c r="A128" s="1202" t="s">
        <v>363</v>
      </c>
      <c r="B128" s="1203">
        <v>2540</v>
      </c>
      <c r="C128" s="328">
        <v>3822000</v>
      </c>
      <c r="D128" s="328">
        <v>572400</v>
      </c>
      <c r="E128" s="328">
        <v>1755000</v>
      </c>
      <c r="F128" s="328">
        <v>1784000</v>
      </c>
      <c r="G128" s="328">
        <v>55000</v>
      </c>
      <c r="H128" s="328">
        <v>3000</v>
      </c>
      <c r="I128" s="328"/>
      <c r="J128" s="328"/>
      <c r="K128" s="189">
        <f>SUM(C128:J128)</f>
        <v>7991400</v>
      </c>
    </row>
    <row r="129" spans="1:11" ht="12" x14ac:dyDescent="0.2">
      <c r="A129" s="1202" t="s">
        <v>364</v>
      </c>
      <c r="B129" s="1203">
        <v>2550</v>
      </c>
      <c r="C129" s="328"/>
      <c r="D129" s="328"/>
      <c r="E129" s="328"/>
      <c r="F129" s="328"/>
      <c r="G129" s="328"/>
      <c r="H129" s="328"/>
      <c r="I129" s="328"/>
      <c r="J129" s="328"/>
      <c r="K129" s="189">
        <f>SUM(C129:J129)</f>
        <v>0</v>
      </c>
    </row>
    <row r="130" spans="1:11" ht="12" x14ac:dyDescent="0.2">
      <c r="A130" s="1217" t="s">
        <v>365</v>
      </c>
      <c r="B130" s="1203">
        <v>2560</v>
      </c>
      <c r="C130" s="318"/>
      <c r="D130" s="318"/>
      <c r="E130" s="318"/>
      <c r="F130" s="318"/>
      <c r="G130" s="317"/>
      <c r="H130" s="318"/>
      <c r="I130" s="317"/>
      <c r="J130" s="318"/>
      <c r="K130" s="189">
        <f>SUM(C130:J130)</f>
        <v>0</v>
      </c>
    </row>
    <row r="131" spans="1:11" ht="12.75" thickBot="1" x14ac:dyDescent="0.25">
      <c r="A131" s="1216" t="s">
        <v>504</v>
      </c>
      <c r="B131" s="1415">
        <v>2500</v>
      </c>
      <c r="C131" s="319">
        <f>SUM(C126:C129)</f>
        <v>3834000</v>
      </c>
      <c r="D131" s="319">
        <f>SUM(D126:D129)</f>
        <v>572400</v>
      </c>
      <c r="E131" s="319">
        <f t="shared" ref="E131:K131" si="18">SUM(E126:E130)</f>
        <v>1917000</v>
      </c>
      <c r="F131" s="319">
        <f t="shared" si="18"/>
        <v>1812100</v>
      </c>
      <c r="G131" s="319">
        <f>SUM(G126:G130)</f>
        <v>500000</v>
      </c>
      <c r="H131" s="319">
        <f>SUM(H126:H130)</f>
        <v>3000</v>
      </c>
      <c r="I131" s="319">
        <f t="shared" si="18"/>
        <v>0</v>
      </c>
      <c r="J131" s="319">
        <f t="shared" si="18"/>
        <v>0</v>
      </c>
      <c r="K131" s="319">
        <f t="shared" si="18"/>
        <v>8638500</v>
      </c>
    </row>
    <row r="132" spans="1:11" s="1011" customFormat="1" ht="12.75" thickTop="1" x14ac:dyDescent="0.2">
      <c r="A132" s="1214" t="s">
        <v>885</v>
      </c>
      <c r="B132" s="1215">
        <v>2900</v>
      </c>
      <c r="C132" s="328">
        <v>384000</v>
      </c>
      <c r="D132" s="328">
        <v>55000</v>
      </c>
      <c r="E132" s="328">
        <v>70000</v>
      </c>
      <c r="F132" s="328"/>
      <c r="G132" s="328"/>
      <c r="H132" s="328"/>
      <c r="I132" s="328"/>
      <c r="J132" s="328"/>
      <c r="K132" s="292">
        <f>SUM(C132:J132)</f>
        <v>509000</v>
      </c>
    </row>
    <row r="133" spans="1:11" ht="12.75" thickBot="1" x14ac:dyDescent="0.25">
      <c r="A133" s="1212" t="s">
        <v>506</v>
      </c>
      <c r="B133" s="1213">
        <v>2000</v>
      </c>
      <c r="C133" s="320">
        <f>SUM(C124,C131,C132)</f>
        <v>4218000</v>
      </c>
      <c r="D133" s="320">
        <f t="shared" ref="D133:K133" si="19">SUM(D124,D131,D132)</f>
        <v>627400</v>
      </c>
      <c r="E133" s="320">
        <f t="shared" si="19"/>
        <v>1987000</v>
      </c>
      <c r="F133" s="320">
        <f t="shared" si="19"/>
        <v>1812100</v>
      </c>
      <c r="G133" s="320">
        <f>SUM(G124,G131,G132)</f>
        <v>500000</v>
      </c>
      <c r="H133" s="320">
        <f>SUM(H124,H131,H132)</f>
        <v>3000</v>
      </c>
      <c r="I133" s="320">
        <f t="shared" si="19"/>
        <v>0</v>
      </c>
      <c r="J133" s="320">
        <f t="shared" si="19"/>
        <v>0</v>
      </c>
      <c r="K133" s="320">
        <f t="shared" si="19"/>
        <v>9147500</v>
      </c>
    </row>
    <row r="134" spans="1:11" s="1011" customFormat="1" ht="13.5" thickTop="1" thickBot="1" x14ac:dyDescent="0.25">
      <c r="A134" s="1210" t="s">
        <v>150</v>
      </c>
      <c r="B134" s="1211">
        <v>3000</v>
      </c>
      <c r="C134" s="321">
        <v>48500</v>
      </c>
      <c r="D134" s="321"/>
      <c r="E134" s="321"/>
      <c r="F134" s="321">
        <v>1000</v>
      </c>
      <c r="G134" s="321">
        <v>3000</v>
      </c>
      <c r="H134" s="322"/>
      <c r="I134" s="323"/>
      <c r="J134" s="323"/>
      <c r="K134" s="189">
        <f>SUM(C134:J134)</f>
        <v>52500</v>
      </c>
    </row>
    <row r="135" spans="1:11" s="1011" customFormat="1" ht="12.75" thickTop="1" x14ac:dyDescent="0.2">
      <c r="A135" s="1206" t="s">
        <v>612</v>
      </c>
      <c r="B135" s="1207">
        <v>4000</v>
      </c>
      <c r="C135" s="324"/>
      <c r="D135" s="325"/>
      <c r="E135" s="325"/>
      <c r="F135" s="325"/>
      <c r="G135" s="325"/>
      <c r="H135" s="325"/>
      <c r="I135" s="325"/>
      <c r="J135" s="325"/>
      <c r="K135" s="326"/>
    </row>
    <row r="136" spans="1:11" ht="12" x14ac:dyDescent="0.2">
      <c r="A136" s="1208" t="s">
        <v>608</v>
      </c>
      <c r="B136" s="1209">
        <v>4100</v>
      </c>
      <c r="C136" s="297"/>
      <c r="D136" s="298"/>
      <c r="E136" s="298"/>
      <c r="F136" s="298"/>
      <c r="G136" s="298"/>
      <c r="H136" s="298"/>
      <c r="I136" s="298"/>
      <c r="J136" s="298"/>
      <c r="K136" s="299"/>
    </row>
    <row r="137" spans="1:11" ht="12" x14ac:dyDescent="0.2">
      <c r="A137" s="1202" t="s">
        <v>517</v>
      </c>
      <c r="B137" s="1203">
        <v>4110</v>
      </c>
      <c r="C137" s="315"/>
      <c r="D137" s="316"/>
      <c r="E137" s="328"/>
      <c r="F137" s="315"/>
      <c r="G137" s="315"/>
      <c r="H137" s="328"/>
      <c r="I137" s="315"/>
      <c r="J137" s="316"/>
      <c r="K137" s="329">
        <f>SUM(E137,H137)</f>
        <v>0</v>
      </c>
    </row>
    <row r="138" spans="1:11" ht="12" x14ac:dyDescent="0.2">
      <c r="A138" s="1192" t="s">
        <v>226</v>
      </c>
      <c r="B138" s="1204">
        <v>4120</v>
      </c>
      <c r="C138" s="330"/>
      <c r="D138" s="331"/>
      <c r="E138" s="332"/>
      <c r="F138" s="330"/>
      <c r="G138" s="330"/>
      <c r="H138" s="332"/>
      <c r="I138" s="330"/>
      <c r="J138" s="331"/>
      <c r="K138" s="189">
        <f>SUM(C138:J138)</f>
        <v>0</v>
      </c>
    </row>
    <row r="139" spans="1:11" ht="12" x14ac:dyDescent="0.2">
      <c r="A139" s="1192" t="s">
        <v>197</v>
      </c>
      <c r="B139" s="1193">
        <v>4140</v>
      </c>
      <c r="C139" s="330"/>
      <c r="D139" s="331"/>
      <c r="E139" s="332"/>
      <c r="F139" s="330"/>
      <c r="G139" s="330"/>
      <c r="H139" s="332"/>
      <c r="I139" s="330"/>
      <c r="J139" s="331"/>
      <c r="K139" s="189">
        <f>SUM(C139:J139)</f>
        <v>0</v>
      </c>
    </row>
    <row r="140" spans="1:11" ht="12" x14ac:dyDescent="0.2">
      <c r="A140" s="1205" t="s">
        <v>886</v>
      </c>
      <c r="B140" s="1193">
        <v>4190</v>
      </c>
      <c r="C140" s="330"/>
      <c r="D140" s="331"/>
      <c r="E140" s="332"/>
      <c r="F140" s="330"/>
      <c r="G140" s="330"/>
      <c r="H140" s="332"/>
      <c r="I140" s="330"/>
      <c r="J140" s="331"/>
      <c r="K140" s="189">
        <f>SUM(C140:J140)</f>
        <v>0</v>
      </c>
    </row>
    <row r="141" spans="1:11" ht="12.75" thickBot="1" x14ac:dyDescent="0.25">
      <c r="A141" s="1191" t="s">
        <v>613</v>
      </c>
      <c r="B141" s="1416">
        <v>4100</v>
      </c>
      <c r="C141" s="330"/>
      <c r="D141" s="331"/>
      <c r="E141" s="333">
        <f>SUM(E137:E140)</f>
        <v>0</v>
      </c>
      <c r="F141" s="330"/>
      <c r="G141" s="330"/>
      <c r="H141" s="333">
        <f>SUM(H137:H140)</f>
        <v>0</v>
      </c>
      <c r="I141" s="330"/>
      <c r="J141" s="331"/>
      <c r="K141" s="333">
        <f>SUM(K137:K140)</f>
        <v>0</v>
      </c>
    </row>
    <row r="142" spans="1:11" ht="16.5" thickTop="1" thickBot="1" x14ac:dyDescent="0.25">
      <c r="A142" s="1200" t="s">
        <v>695</v>
      </c>
      <c r="B142" s="1201">
        <v>4400</v>
      </c>
      <c r="C142" s="330"/>
      <c r="D142" s="331"/>
      <c r="E142" s="332"/>
      <c r="F142" s="330"/>
      <c r="G142" s="330"/>
      <c r="H142" s="334"/>
      <c r="I142" s="330"/>
      <c r="J142" s="331"/>
      <c r="K142" s="286">
        <f>SUM(C142:J142)</f>
        <v>0</v>
      </c>
    </row>
    <row r="143" spans="1:11" ht="13.5" thickTop="1" thickBot="1" x14ac:dyDescent="0.25">
      <c r="A143" s="1196" t="s">
        <v>614</v>
      </c>
      <c r="B143" s="763">
        <v>4000</v>
      </c>
      <c r="C143" s="330"/>
      <c r="D143" s="330"/>
      <c r="E143" s="335">
        <f>SUM(E141:E142)</f>
        <v>0</v>
      </c>
      <c r="F143" s="330"/>
      <c r="G143" s="330"/>
      <c r="H143" s="336">
        <f>SUM(H141:H142)</f>
        <v>0</v>
      </c>
      <c r="I143" s="330"/>
      <c r="J143" s="330"/>
      <c r="K143" s="336">
        <f>SUM(K141:K142)</f>
        <v>0</v>
      </c>
    </row>
    <row r="144" spans="1:11" s="1011" customFormat="1" ht="12.75" thickTop="1" x14ac:dyDescent="0.2">
      <c r="A144" s="1128" t="s">
        <v>38</v>
      </c>
      <c r="B144" s="1197">
        <v>5000</v>
      </c>
      <c r="C144" s="330"/>
      <c r="D144" s="330"/>
      <c r="E144" s="337"/>
      <c r="F144" s="330"/>
      <c r="G144" s="330"/>
      <c r="H144" s="330"/>
      <c r="I144" s="330"/>
      <c r="J144" s="330"/>
      <c r="K144" s="330"/>
    </row>
    <row r="145" spans="1:12" s="1011" customFormat="1" ht="12" x14ac:dyDescent="0.2">
      <c r="A145" s="1198" t="s">
        <v>198</v>
      </c>
      <c r="B145" s="1199">
        <v>5100</v>
      </c>
      <c r="C145" s="330"/>
      <c r="D145" s="330"/>
      <c r="E145" s="330"/>
      <c r="F145" s="330"/>
      <c r="G145" s="330"/>
      <c r="H145" s="330"/>
      <c r="I145" s="330"/>
      <c r="J145" s="330"/>
      <c r="K145" s="315"/>
    </row>
    <row r="146" spans="1:12" ht="12" x14ac:dyDescent="0.2">
      <c r="A146" s="1192" t="s">
        <v>295</v>
      </c>
      <c r="B146" s="1193">
        <v>5110</v>
      </c>
      <c r="C146" s="330"/>
      <c r="D146" s="330"/>
      <c r="E146" s="330"/>
      <c r="F146" s="330"/>
      <c r="G146" s="330"/>
      <c r="H146" s="332"/>
      <c r="I146" s="330"/>
      <c r="J146" s="331"/>
      <c r="K146" s="189">
        <f>SUM(C146:J146)</f>
        <v>0</v>
      </c>
    </row>
    <row r="147" spans="1:12" ht="12" x14ac:dyDescent="0.2">
      <c r="A147" s="1192" t="s">
        <v>396</v>
      </c>
      <c r="B147" s="1193">
        <v>5120</v>
      </c>
      <c r="C147" s="330"/>
      <c r="D147" s="330"/>
      <c r="E147" s="330"/>
      <c r="F147" s="330"/>
      <c r="G147" s="330"/>
      <c r="H147" s="332"/>
      <c r="I147" s="330"/>
      <c r="J147" s="331"/>
      <c r="K147" s="189">
        <f>SUM(C147:J147)</f>
        <v>0</v>
      </c>
    </row>
    <row r="148" spans="1:12" ht="12" x14ac:dyDescent="0.2">
      <c r="A148" s="1194" t="s">
        <v>346</v>
      </c>
      <c r="B148" s="1193">
        <v>5130</v>
      </c>
      <c r="C148" s="330"/>
      <c r="D148" s="330"/>
      <c r="E148" s="330"/>
      <c r="F148" s="330"/>
      <c r="G148" s="330"/>
      <c r="H148" s="332"/>
      <c r="I148" s="330"/>
      <c r="J148" s="331"/>
      <c r="K148" s="189">
        <f>SUM(C148:J148)</f>
        <v>0</v>
      </c>
    </row>
    <row r="149" spans="1:12" ht="12" x14ac:dyDescent="0.2">
      <c r="A149" s="1195" t="s">
        <v>414</v>
      </c>
      <c r="B149" s="1193">
        <v>5140</v>
      </c>
      <c r="C149" s="330"/>
      <c r="D149" s="330"/>
      <c r="E149" s="330"/>
      <c r="F149" s="330"/>
      <c r="G149" s="330"/>
      <c r="H149" s="332"/>
      <c r="I149" s="330"/>
      <c r="J149" s="331"/>
      <c r="K149" s="189">
        <f>SUM(C149:J149)</f>
        <v>0</v>
      </c>
    </row>
    <row r="150" spans="1:12" ht="12" x14ac:dyDescent="0.2">
      <c r="A150" s="1195" t="s">
        <v>696</v>
      </c>
      <c r="B150" s="1193">
        <v>5150</v>
      </c>
      <c r="C150" s="330"/>
      <c r="D150" s="330"/>
      <c r="E150" s="330"/>
      <c r="F150" s="330"/>
      <c r="G150" s="330"/>
      <c r="H150" s="332"/>
      <c r="I150" s="330"/>
      <c r="J150" s="331"/>
      <c r="K150" s="189">
        <f>SUM(C150:J150)</f>
        <v>0</v>
      </c>
    </row>
    <row r="151" spans="1:12" ht="12.75" thickBot="1" x14ac:dyDescent="0.25">
      <c r="A151" s="1191" t="s">
        <v>39</v>
      </c>
      <c r="B151" s="1416">
        <v>5100</v>
      </c>
      <c r="C151" s="330"/>
      <c r="D151" s="330"/>
      <c r="E151" s="330"/>
      <c r="F151" s="330"/>
      <c r="G151" s="330"/>
      <c r="H151" s="338">
        <f>SUM(H146:H150)</f>
        <v>0</v>
      </c>
      <c r="I151" s="330"/>
      <c r="J151" s="331"/>
      <c r="K151" s="255">
        <f>SUM(K146:K150)</f>
        <v>0</v>
      </c>
    </row>
    <row r="152" spans="1:12" s="1011" customFormat="1" ht="12.75" thickTop="1" x14ac:dyDescent="0.2">
      <c r="A152" s="1189" t="s">
        <v>216</v>
      </c>
      <c r="B152" s="1190">
        <v>5200</v>
      </c>
      <c r="C152" s="330"/>
      <c r="D152" s="330"/>
      <c r="E152" s="330"/>
      <c r="F152" s="330"/>
      <c r="G152" s="330"/>
      <c r="H152" s="332"/>
      <c r="I152" s="330"/>
      <c r="J152" s="331"/>
      <c r="K152" s="189">
        <f>SUM(H152:J152)</f>
        <v>0</v>
      </c>
    </row>
    <row r="153" spans="1:12" ht="12.75" thickBot="1" x14ac:dyDescent="0.25">
      <c r="A153" s="1187" t="s">
        <v>176</v>
      </c>
      <c r="B153" s="1188">
        <v>5000</v>
      </c>
      <c r="C153" s="330"/>
      <c r="D153" s="330"/>
      <c r="E153" s="330"/>
      <c r="F153" s="330"/>
      <c r="G153" s="330"/>
      <c r="H153" s="333">
        <f>SUM(H151:H152)</f>
        <v>0</v>
      </c>
      <c r="I153" s="330"/>
      <c r="J153" s="331"/>
      <c r="K153" s="333">
        <f>SUM(K151:K152)</f>
        <v>0</v>
      </c>
    </row>
    <row r="154" spans="1:12" s="1011" customFormat="1" ht="13.5" thickTop="1" thickBot="1" x14ac:dyDescent="0.25">
      <c r="A154" s="1185" t="s">
        <v>165</v>
      </c>
      <c r="B154" s="1186">
        <v>6000</v>
      </c>
      <c r="C154" s="330"/>
      <c r="D154" s="330"/>
      <c r="E154" s="330"/>
      <c r="F154" s="330"/>
      <c r="G154" s="330"/>
      <c r="H154" s="339"/>
      <c r="I154" s="330"/>
      <c r="J154" s="331"/>
      <c r="K154" s="256">
        <f>SUM(C154:J154)</f>
        <v>0</v>
      </c>
    </row>
    <row r="155" spans="1:12" ht="14.25" thickTop="1" thickBot="1" x14ac:dyDescent="0.25">
      <c r="A155" s="1121" t="s">
        <v>439</v>
      </c>
      <c r="B155" s="1174"/>
      <c r="C155" s="338">
        <f>SUM(C133,C134,C143,C153,C154)</f>
        <v>4266500</v>
      </c>
      <c r="D155" s="338">
        <f t="shared" ref="D155:J155" si="20">SUM(D133,D134,D143,D153,D154)</f>
        <v>627400</v>
      </c>
      <c r="E155" s="338">
        <f>SUM(E133,E134,E143)</f>
        <v>1987000</v>
      </c>
      <c r="F155" s="338">
        <f t="shared" si="20"/>
        <v>1813100</v>
      </c>
      <c r="G155" s="338">
        <f t="shared" si="20"/>
        <v>503000</v>
      </c>
      <c r="H155" s="338">
        <f>SUM(H133,H134,H143,H153,H154)</f>
        <v>3000</v>
      </c>
      <c r="I155" s="338">
        <f t="shared" si="20"/>
        <v>0</v>
      </c>
      <c r="J155" s="338">
        <f t="shared" si="20"/>
        <v>0</v>
      </c>
      <c r="K155" s="333">
        <f>SUM(K133,K134,K143,K153,K154)</f>
        <v>9200000</v>
      </c>
      <c r="L155" s="1026"/>
    </row>
    <row r="156" spans="1:12" ht="14.25" thickTop="1" thickBot="1" x14ac:dyDescent="0.25">
      <c r="A156" s="1175" t="s">
        <v>67</v>
      </c>
      <c r="B156" s="1176"/>
      <c r="C156" s="340"/>
      <c r="D156" s="340"/>
      <c r="E156" s="340"/>
      <c r="F156" s="340"/>
      <c r="G156" s="340"/>
      <c r="H156" s="341"/>
      <c r="I156" s="340"/>
      <c r="J156" s="342"/>
      <c r="K156" s="336">
        <f>'EstRev 6-11'!D272-'EstExp 12-20'!K155</f>
        <v>0</v>
      </c>
    </row>
    <row r="157" spans="1:12" ht="13.5" thickTop="1" x14ac:dyDescent="0.2">
      <c r="A157" s="1177"/>
      <c r="B157" s="1178"/>
      <c r="C157" s="343"/>
      <c r="D157" s="343"/>
      <c r="E157" s="343"/>
      <c r="F157" s="343"/>
      <c r="G157" s="343"/>
      <c r="H157" s="343"/>
      <c r="I157" s="343"/>
      <c r="J157" s="343"/>
      <c r="K157" s="343"/>
    </row>
    <row r="158" spans="1:12" s="1011" customFormat="1" ht="12" x14ac:dyDescent="0.2">
      <c r="A158" s="1179" t="s">
        <v>194</v>
      </c>
      <c r="B158" s="1180"/>
      <c r="C158" s="344"/>
      <c r="D158" s="345"/>
      <c r="E158" s="345"/>
      <c r="F158" s="345"/>
      <c r="G158" s="346"/>
      <c r="H158" s="345"/>
      <c r="I158" s="345"/>
      <c r="J158" s="345"/>
      <c r="K158" s="347"/>
    </row>
    <row r="159" spans="1:12" s="1011" customFormat="1" ht="12" x14ac:dyDescent="0.2">
      <c r="A159" s="1181" t="s">
        <v>615</v>
      </c>
      <c r="B159" s="1182">
        <v>4000</v>
      </c>
      <c r="C159" s="348"/>
      <c r="D159" s="349"/>
      <c r="E159" s="349"/>
      <c r="F159" s="349"/>
      <c r="G159" s="349"/>
      <c r="H159" s="349"/>
      <c r="I159" s="349"/>
      <c r="J159" s="349"/>
      <c r="K159" s="350"/>
    </row>
    <row r="160" spans="1:12" s="1011" customFormat="1" ht="12" x14ac:dyDescent="0.2">
      <c r="A160" s="1183" t="s">
        <v>608</v>
      </c>
      <c r="B160" s="1184" t="s">
        <v>738</v>
      </c>
      <c r="C160" s="297"/>
      <c r="D160" s="298"/>
      <c r="E160" s="298"/>
      <c r="F160" s="298"/>
      <c r="G160" s="298"/>
      <c r="H160" s="298"/>
      <c r="I160" s="298"/>
      <c r="J160" s="298"/>
      <c r="K160" s="299"/>
    </row>
    <row r="161" spans="1:11" ht="12" x14ac:dyDescent="0.2">
      <c r="A161" s="1170" t="s">
        <v>642</v>
      </c>
      <c r="B161" s="1171" t="s">
        <v>643</v>
      </c>
      <c r="C161" s="351"/>
      <c r="D161" s="351"/>
      <c r="E161" s="351"/>
      <c r="F161" s="351"/>
      <c r="G161" s="351"/>
      <c r="H161" s="353"/>
      <c r="I161" s="351"/>
      <c r="J161" s="352"/>
      <c r="K161" s="354">
        <f>H161</f>
        <v>0</v>
      </c>
    </row>
    <row r="162" spans="1:11" ht="12" x14ac:dyDescent="0.2">
      <c r="A162" s="1170" t="s">
        <v>226</v>
      </c>
      <c r="B162" s="1171" t="s">
        <v>644</v>
      </c>
      <c r="C162" s="351"/>
      <c r="D162" s="351"/>
      <c r="E162" s="351"/>
      <c r="F162" s="351"/>
      <c r="G162" s="351"/>
      <c r="H162" s="353"/>
      <c r="I162" s="351"/>
      <c r="J162" s="352"/>
      <c r="K162" s="354">
        <f>H162</f>
        <v>0</v>
      </c>
    </row>
    <row r="163" spans="1:11" ht="12" x14ac:dyDescent="0.2">
      <c r="A163" s="1172" t="s">
        <v>884</v>
      </c>
      <c r="B163" s="1173" t="s">
        <v>648</v>
      </c>
      <c r="C163" s="351"/>
      <c r="D163" s="351"/>
      <c r="E163" s="351"/>
      <c r="F163" s="351"/>
      <c r="G163" s="351"/>
      <c r="H163" s="355"/>
      <c r="I163" s="351"/>
      <c r="J163" s="352"/>
      <c r="K163" s="356">
        <f>H163</f>
        <v>0</v>
      </c>
    </row>
    <row r="164" spans="1:11" ht="12.75" thickBot="1" x14ac:dyDescent="0.25">
      <c r="A164" s="1166" t="s">
        <v>613</v>
      </c>
      <c r="B164" s="1167" t="s">
        <v>645</v>
      </c>
      <c r="C164" s="351"/>
      <c r="D164" s="351"/>
      <c r="E164" s="351"/>
      <c r="F164" s="351"/>
      <c r="G164" s="357"/>
      <c r="H164" s="358">
        <f>SUM(H161:H163)</f>
        <v>0</v>
      </c>
      <c r="I164" s="351"/>
      <c r="J164" s="352"/>
      <c r="K164" s="358">
        <f>SUM(K161:K163)</f>
        <v>0</v>
      </c>
    </row>
    <row r="165" spans="1:11" s="1011" customFormat="1" ht="12.75" thickTop="1" x14ac:dyDescent="0.2">
      <c r="A165" s="1155" t="s">
        <v>43</v>
      </c>
      <c r="B165" s="1168">
        <v>5000</v>
      </c>
      <c r="C165" s="348"/>
      <c r="D165" s="349"/>
      <c r="E165" s="349"/>
      <c r="F165" s="349"/>
      <c r="G165" s="349"/>
      <c r="H165" s="359"/>
      <c r="I165" s="349"/>
      <c r="J165" s="349"/>
      <c r="K165" s="360"/>
    </row>
    <row r="166" spans="1:11" s="1011" customFormat="1" ht="12" x14ac:dyDescent="0.2">
      <c r="A166" s="1159" t="s">
        <v>198</v>
      </c>
      <c r="B166" s="1169">
        <v>5100</v>
      </c>
      <c r="C166" s="297"/>
      <c r="D166" s="298"/>
      <c r="E166" s="298"/>
      <c r="F166" s="298"/>
      <c r="G166" s="298"/>
      <c r="H166" s="298"/>
      <c r="I166" s="298"/>
      <c r="J166" s="298"/>
      <c r="K166" s="299"/>
    </row>
    <row r="167" spans="1:11" ht="12" x14ac:dyDescent="0.2">
      <c r="A167" s="1163" t="s">
        <v>295</v>
      </c>
      <c r="B167" s="1164">
        <v>5110</v>
      </c>
      <c r="C167" s="351"/>
      <c r="D167" s="351"/>
      <c r="E167" s="351"/>
      <c r="F167" s="351"/>
      <c r="G167" s="351"/>
      <c r="H167" s="353"/>
      <c r="I167" s="351"/>
      <c r="J167" s="352"/>
      <c r="K167" s="189">
        <f>SUM(C167:J167)</f>
        <v>0</v>
      </c>
    </row>
    <row r="168" spans="1:11" ht="12" x14ac:dyDescent="0.2">
      <c r="A168" s="1163" t="s">
        <v>396</v>
      </c>
      <c r="B168" s="1164">
        <v>5120</v>
      </c>
      <c r="C168" s="351"/>
      <c r="D168" s="351"/>
      <c r="E168" s="351"/>
      <c r="F168" s="351"/>
      <c r="G168" s="351"/>
      <c r="H168" s="353"/>
      <c r="I168" s="351"/>
      <c r="J168" s="352"/>
      <c r="K168" s="189">
        <f t="shared" ref="K168:K174" si="21">SUM(C168:J168)</f>
        <v>0</v>
      </c>
    </row>
    <row r="169" spans="1:11" ht="12" x14ac:dyDescent="0.2">
      <c r="A169" s="1163" t="s">
        <v>123</v>
      </c>
      <c r="B169" s="1164">
        <v>5130</v>
      </c>
      <c r="C169" s="351"/>
      <c r="D169" s="351"/>
      <c r="E169" s="351"/>
      <c r="F169" s="351"/>
      <c r="G169" s="351"/>
      <c r="H169" s="353"/>
      <c r="I169" s="351"/>
      <c r="J169" s="352"/>
      <c r="K169" s="189">
        <f t="shared" si="21"/>
        <v>0</v>
      </c>
    </row>
    <row r="170" spans="1:11" ht="12" x14ac:dyDescent="0.2">
      <c r="A170" s="1163" t="s">
        <v>414</v>
      </c>
      <c r="B170" s="1164">
        <v>5140</v>
      </c>
      <c r="C170" s="351"/>
      <c r="D170" s="351"/>
      <c r="E170" s="351"/>
      <c r="F170" s="351"/>
      <c r="G170" s="351"/>
      <c r="H170" s="353"/>
      <c r="I170" s="351"/>
      <c r="J170" s="352"/>
      <c r="K170" s="189">
        <f t="shared" si="21"/>
        <v>0</v>
      </c>
    </row>
    <row r="171" spans="1:11" ht="12" x14ac:dyDescent="0.2">
      <c r="A171" s="1165" t="s">
        <v>696</v>
      </c>
      <c r="B171" s="1164">
        <v>5150</v>
      </c>
      <c r="C171" s="351"/>
      <c r="D171" s="351"/>
      <c r="E171" s="351"/>
      <c r="F171" s="351"/>
      <c r="G171" s="351"/>
      <c r="H171" s="353"/>
      <c r="I171" s="351"/>
      <c r="J171" s="352"/>
      <c r="K171" s="189">
        <f t="shared" si="21"/>
        <v>0</v>
      </c>
    </row>
    <row r="172" spans="1:11" ht="12.75" thickBot="1" x14ac:dyDescent="0.25">
      <c r="A172" s="1162" t="s">
        <v>440</v>
      </c>
      <c r="B172" s="1417">
        <v>5100</v>
      </c>
      <c r="C172" s="351"/>
      <c r="D172" s="351"/>
      <c r="E172" s="351"/>
      <c r="F172" s="351"/>
      <c r="G172" s="351"/>
      <c r="H172" s="362">
        <f>SUM(H167:H171)</f>
        <v>0</v>
      </c>
      <c r="I172" s="351"/>
      <c r="J172" s="352"/>
      <c r="K172" s="362">
        <f>SUM(K167:K171)</f>
        <v>0</v>
      </c>
    </row>
    <row r="173" spans="1:11" s="1011" customFormat="1" ht="12.75" thickTop="1" x14ac:dyDescent="0.2">
      <c r="A173" s="1159" t="s">
        <v>216</v>
      </c>
      <c r="B173" s="1160">
        <v>5200</v>
      </c>
      <c r="C173" s="351"/>
      <c r="D173" s="351"/>
      <c r="E173" s="351"/>
      <c r="F173" s="351"/>
      <c r="G173" s="357"/>
      <c r="H173" s="363">
        <v>1209652</v>
      </c>
      <c r="I173" s="364"/>
      <c r="J173" s="352"/>
      <c r="K173" s="189">
        <f t="shared" si="21"/>
        <v>1209652</v>
      </c>
    </row>
    <row r="174" spans="1:11" ht="26.25" x14ac:dyDescent="0.2">
      <c r="A174" s="1119" t="s">
        <v>1962</v>
      </c>
      <c r="B174" s="1161">
        <v>5300</v>
      </c>
      <c r="C174" s="351"/>
      <c r="D174" s="351"/>
      <c r="E174" s="357"/>
      <c r="F174" s="351"/>
      <c r="G174" s="357"/>
      <c r="H174" s="353">
        <v>2890000</v>
      </c>
      <c r="I174" s="351"/>
      <c r="J174" s="352"/>
      <c r="K174" s="189">
        <f t="shared" si="21"/>
        <v>2890000</v>
      </c>
    </row>
    <row r="175" spans="1:11" ht="12" x14ac:dyDescent="0.2">
      <c r="A175" s="1158" t="s">
        <v>890</v>
      </c>
      <c r="B175" s="1161">
        <v>5400</v>
      </c>
      <c r="C175" s="351"/>
      <c r="D175" s="351"/>
      <c r="E175" s="353">
        <v>21348</v>
      </c>
      <c r="F175" s="351"/>
      <c r="G175" s="351"/>
      <c r="H175" s="353"/>
      <c r="I175" s="351"/>
      <c r="J175" s="351"/>
      <c r="K175" s="189">
        <f>SUM(C175:J175)</f>
        <v>21348</v>
      </c>
    </row>
    <row r="176" spans="1:11" ht="12.75" thickBot="1" x14ac:dyDescent="0.25">
      <c r="A176" s="1157" t="s">
        <v>176</v>
      </c>
      <c r="B176" s="1417">
        <v>5000</v>
      </c>
      <c r="C176" s="351"/>
      <c r="D176" s="351"/>
      <c r="E176" s="365">
        <f>SUM(E172:E175)</f>
        <v>21348</v>
      </c>
      <c r="F176" s="351"/>
      <c r="G176" s="351"/>
      <c r="H176" s="365">
        <f>SUM(H172:H175)</f>
        <v>4099652</v>
      </c>
      <c r="I176" s="351"/>
      <c r="J176" s="351"/>
      <c r="K176" s="362">
        <f>SUM(K172:K175)</f>
        <v>4121000</v>
      </c>
    </row>
    <row r="177" spans="1:11" s="1011" customFormat="1" ht="13.5" thickTop="1" thickBot="1" x14ac:dyDescent="0.25">
      <c r="A177" s="1155" t="s">
        <v>195</v>
      </c>
      <c r="B177" s="1156">
        <v>6000</v>
      </c>
      <c r="C177" s="351"/>
      <c r="D177" s="351"/>
      <c r="E177" s="357"/>
      <c r="F177" s="351"/>
      <c r="G177" s="351"/>
      <c r="H177" s="366"/>
      <c r="I177" s="351"/>
      <c r="J177" s="351"/>
      <c r="K177" s="256">
        <f>SUM(C177:J177)</f>
        <v>0</v>
      </c>
    </row>
    <row r="178" spans="1:11" ht="14.25" thickTop="1" thickBot="1" x14ac:dyDescent="0.25">
      <c r="A178" s="1147" t="s">
        <v>439</v>
      </c>
      <c r="B178" s="1403"/>
      <c r="C178" s="351"/>
      <c r="D178" s="351"/>
      <c r="E178" s="362">
        <f>SUM(E176)</f>
        <v>21348</v>
      </c>
      <c r="F178" s="351"/>
      <c r="G178" s="351"/>
      <c r="H178" s="362">
        <f>SUM(H164,H176,H177)</f>
        <v>4099652</v>
      </c>
      <c r="I178" s="351"/>
      <c r="J178" s="351"/>
      <c r="K178" s="362">
        <f>SUM(K164,K176,K177)</f>
        <v>4121000</v>
      </c>
    </row>
    <row r="179" spans="1:11" ht="13.5" thickTop="1" thickBot="1" x14ac:dyDescent="0.25">
      <c r="A179" s="1776" t="s">
        <v>67</v>
      </c>
      <c r="B179" s="1777"/>
      <c r="C179" s="361"/>
      <c r="D179" s="361"/>
      <c r="E179" s="367"/>
      <c r="F179" s="361"/>
      <c r="G179" s="361"/>
      <c r="H179" s="368"/>
      <c r="I179" s="361"/>
      <c r="J179" s="361"/>
      <c r="K179" s="369">
        <f>'EstRev 6-11'!E272-'EstExp 12-20'!K178</f>
        <v>-970000</v>
      </c>
    </row>
    <row r="180" spans="1:11" ht="13.5" thickTop="1" x14ac:dyDescent="0.2">
      <c r="A180" s="1148"/>
      <c r="B180" s="502"/>
      <c r="C180" s="370"/>
      <c r="D180" s="370"/>
      <c r="E180" s="370"/>
      <c r="F180" s="370"/>
      <c r="G180" s="370"/>
      <c r="H180" s="370"/>
      <c r="I180" s="370"/>
      <c r="J180" s="370"/>
      <c r="K180" s="371"/>
    </row>
    <row r="181" spans="1:11" s="1011" customFormat="1" ht="12" x14ac:dyDescent="0.2">
      <c r="A181" s="1149" t="s">
        <v>206</v>
      </c>
      <c r="B181" s="1150"/>
      <c r="C181" s="1151"/>
      <c r="D181" s="372"/>
      <c r="E181" s="372"/>
      <c r="F181" s="372"/>
      <c r="G181" s="372"/>
      <c r="H181" s="372"/>
      <c r="I181" s="372"/>
      <c r="J181" s="372"/>
      <c r="K181" s="373"/>
    </row>
    <row r="182" spans="1:11" s="1011" customFormat="1" ht="12" x14ac:dyDescent="0.2">
      <c r="A182" s="1143" t="s">
        <v>166</v>
      </c>
      <c r="B182" s="1152" t="s">
        <v>100</v>
      </c>
      <c r="C182" s="388"/>
      <c r="D182" s="374"/>
      <c r="E182" s="374"/>
      <c r="F182" s="374"/>
      <c r="G182" s="374"/>
      <c r="H182" s="374"/>
      <c r="I182" s="374"/>
      <c r="J182" s="374"/>
      <c r="K182" s="375"/>
    </row>
    <row r="183" spans="1:11" s="1011" customFormat="1" ht="12" x14ac:dyDescent="0.2">
      <c r="A183" s="1153" t="s">
        <v>483</v>
      </c>
      <c r="B183" s="1154" t="s">
        <v>739</v>
      </c>
      <c r="C183" s="297"/>
      <c r="D183" s="298"/>
      <c r="E183" s="298"/>
      <c r="F183" s="298"/>
      <c r="G183" s="298"/>
      <c r="H183" s="298"/>
      <c r="I183" s="298"/>
      <c r="J183" s="298"/>
      <c r="K183" s="299"/>
    </row>
    <row r="184" spans="1:11" ht="12" x14ac:dyDescent="0.2">
      <c r="A184" s="1136" t="s">
        <v>697</v>
      </c>
      <c r="B184" s="1137">
        <v>2190</v>
      </c>
      <c r="C184" s="377"/>
      <c r="D184" s="377"/>
      <c r="E184" s="377"/>
      <c r="F184" s="377"/>
      <c r="G184" s="377"/>
      <c r="H184" s="377"/>
      <c r="I184" s="377"/>
      <c r="J184" s="377"/>
      <c r="K184" s="189">
        <f>SUM(C184:J184)</f>
        <v>0</v>
      </c>
    </row>
    <row r="185" spans="1:11" s="1011" customFormat="1" ht="12" x14ac:dyDescent="0.2">
      <c r="A185" s="1145" t="s">
        <v>223</v>
      </c>
      <c r="B185" s="1146"/>
      <c r="C185" s="297"/>
      <c r="D185" s="298"/>
      <c r="E185" s="298"/>
      <c r="F185" s="298"/>
      <c r="G185" s="298"/>
      <c r="H185" s="298"/>
      <c r="I185" s="298"/>
      <c r="J185" s="298"/>
      <c r="K185" s="299"/>
    </row>
    <row r="186" spans="1:11" ht="12" x14ac:dyDescent="0.2">
      <c r="A186" s="1136" t="s">
        <v>364</v>
      </c>
      <c r="B186" s="1137">
        <v>2550</v>
      </c>
      <c r="C186" s="377">
        <v>66500</v>
      </c>
      <c r="D186" s="377">
        <v>3000</v>
      </c>
      <c r="E186" s="377">
        <v>1363500</v>
      </c>
      <c r="F186" s="377"/>
      <c r="G186" s="377">
        <v>92000</v>
      </c>
      <c r="H186" s="377"/>
      <c r="I186" s="377"/>
      <c r="J186" s="377"/>
      <c r="K186" s="189">
        <f>SUM(C186:J186)</f>
        <v>1525000</v>
      </c>
    </row>
    <row r="187" spans="1:11" ht="12" x14ac:dyDescent="0.2">
      <c r="A187" s="1136" t="s">
        <v>887</v>
      </c>
      <c r="B187" s="1137">
        <v>2900</v>
      </c>
      <c r="C187" s="377"/>
      <c r="D187" s="377"/>
      <c r="E187" s="377"/>
      <c r="F187" s="377"/>
      <c r="G187" s="377"/>
      <c r="H187" s="377"/>
      <c r="I187" s="377"/>
      <c r="J187" s="377"/>
      <c r="K187" s="189">
        <f>SUM(C187:J187)</f>
        <v>0</v>
      </c>
    </row>
    <row r="188" spans="1:11" ht="12.75" thickBot="1" x14ac:dyDescent="0.25">
      <c r="A188" s="1134" t="s">
        <v>506</v>
      </c>
      <c r="B188" s="969">
        <v>2000</v>
      </c>
      <c r="C188" s="378">
        <f>SUM(C184:C187)</f>
        <v>66500</v>
      </c>
      <c r="D188" s="378">
        <f t="shared" ref="D188:J188" si="22">SUM(D184,D186,D187)</f>
        <v>3000</v>
      </c>
      <c r="E188" s="378">
        <f t="shared" si="22"/>
        <v>1363500</v>
      </c>
      <c r="F188" s="378">
        <f t="shared" si="22"/>
        <v>0</v>
      </c>
      <c r="G188" s="378">
        <f t="shared" si="22"/>
        <v>92000</v>
      </c>
      <c r="H188" s="378">
        <f t="shared" si="22"/>
        <v>0</v>
      </c>
      <c r="I188" s="378">
        <f t="shared" si="22"/>
        <v>0</v>
      </c>
      <c r="J188" s="378">
        <f t="shared" si="22"/>
        <v>0</v>
      </c>
      <c r="K188" s="378">
        <f t="shared" ref="K188" si="23">SUM(K184,K186,K187)</f>
        <v>1525000</v>
      </c>
    </row>
    <row r="189" spans="1:11" s="1011" customFormat="1" ht="13.5" thickTop="1" thickBot="1" x14ac:dyDescent="0.25">
      <c r="A189" s="1143" t="s">
        <v>498</v>
      </c>
      <c r="B189" s="1144">
        <v>3000</v>
      </c>
      <c r="C189" s="377"/>
      <c r="D189" s="377"/>
      <c r="E189" s="377"/>
      <c r="F189" s="377"/>
      <c r="G189" s="377"/>
      <c r="H189" s="377"/>
      <c r="I189" s="377"/>
      <c r="J189" s="377"/>
      <c r="K189" s="189">
        <f>SUM(C189:J189)</f>
        <v>0</v>
      </c>
    </row>
    <row r="190" spans="1:11" s="1011" customFormat="1" ht="12.75" thickTop="1" x14ac:dyDescent="0.2">
      <c r="A190" s="1139" t="s">
        <v>616</v>
      </c>
      <c r="B190" s="1140">
        <v>4000</v>
      </c>
      <c r="C190" s="379"/>
      <c r="D190" s="380"/>
      <c r="E190" s="380"/>
      <c r="F190" s="380"/>
      <c r="G190" s="380"/>
      <c r="H190" s="380"/>
      <c r="I190" s="380"/>
      <c r="J190" s="380"/>
      <c r="K190" s="381"/>
    </row>
    <row r="191" spans="1:11" s="1011" customFormat="1" ht="12" x14ac:dyDescent="0.2">
      <c r="A191" s="1141" t="s">
        <v>608</v>
      </c>
      <c r="B191" s="1142">
        <v>4100</v>
      </c>
      <c r="C191" s="297"/>
      <c r="D191" s="298"/>
      <c r="E191" s="298"/>
      <c r="F191" s="298"/>
      <c r="G191" s="298"/>
      <c r="H191" s="298"/>
      <c r="I191" s="298"/>
      <c r="J191" s="298"/>
      <c r="K191" s="299"/>
    </row>
    <row r="192" spans="1:11" ht="12" x14ac:dyDescent="0.2">
      <c r="A192" s="1136" t="s">
        <v>512</v>
      </c>
      <c r="B192" s="1137">
        <v>4110</v>
      </c>
      <c r="C192" s="376"/>
      <c r="D192" s="376"/>
      <c r="E192" s="377"/>
      <c r="F192" s="376"/>
      <c r="G192" s="376"/>
      <c r="H192" s="377"/>
      <c r="I192" s="376"/>
      <c r="J192" s="382"/>
      <c r="K192" s="189">
        <f t="shared" ref="K192:K197" si="24">SUM(C192:J192)</f>
        <v>0</v>
      </c>
    </row>
    <row r="193" spans="1:11" ht="12" x14ac:dyDescent="0.2">
      <c r="A193" s="1136" t="s">
        <v>226</v>
      </c>
      <c r="B193" s="1137">
        <v>4120</v>
      </c>
      <c r="C193" s="376"/>
      <c r="D193" s="376"/>
      <c r="E193" s="377"/>
      <c r="F193" s="376"/>
      <c r="G193" s="376"/>
      <c r="H193" s="377"/>
      <c r="I193" s="376"/>
      <c r="J193" s="382"/>
      <c r="K193" s="189">
        <f t="shared" si="24"/>
        <v>0</v>
      </c>
    </row>
    <row r="194" spans="1:11" ht="12" x14ac:dyDescent="0.2">
      <c r="A194" s="1136" t="s">
        <v>411</v>
      </c>
      <c r="B194" s="1137">
        <v>4130</v>
      </c>
      <c r="C194" s="376"/>
      <c r="D194" s="376"/>
      <c r="E194" s="377"/>
      <c r="F194" s="376"/>
      <c r="G194" s="376"/>
      <c r="H194" s="377"/>
      <c r="I194" s="376"/>
      <c r="J194" s="382"/>
      <c r="K194" s="189">
        <f t="shared" si="24"/>
        <v>0</v>
      </c>
    </row>
    <row r="195" spans="1:11" ht="12" x14ac:dyDescent="0.2">
      <c r="A195" s="1136" t="s">
        <v>196</v>
      </c>
      <c r="B195" s="1137">
        <v>4140</v>
      </c>
      <c r="C195" s="376"/>
      <c r="D195" s="376"/>
      <c r="E195" s="377"/>
      <c r="F195" s="376"/>
      <c r="G195" s="376"/>
      <c r="H195" s="377"/>
      <c r="I195" s="376"/>
      <c r="J195" s="382"/>
      <c r="K195" s="189">
        <f t="shared" si="24"/>
        <v>0</v>
      </c>
    </row>
    <row r="196" spans="1:11" ht="12" x14ac:dyDescent="0.2">
      <c r="A196" s="1136" t="s">
        <v>254</v>
      </c>
      <c r="B196" s="1137">
        <v>4170</v>
      </c>
      <c r="C196" s="376"/>
      <c r="D196" s="376"/>
      <c r="E196" s="377"/>
      <c r="F196" s="376"/>
      <c r="G196" s="376"/>
      <c r="H196" s="377"/>
      <c r="I196" s="376"/>
      <c r="J196" s="382"/>
      <c r="K196" s="189">
        <f t="shared" si="24"/>
        <v>0</v>
      </c>
    </row>
    <row r="197" spans="1:11" ht="12" x14ac:dyDescent="0.2">
      <c r="A197" s="1138" t="s">
        <v>886</v>
      </c>
      <c r="B197" s="1137">
        <v>4190</v>
      </c>
      <c r="C197" s="376"/>
      <c r="D197" s="376"/>
      <c r="E197" s="377"/>
      <c r="F197" s="376"/>
      <c r="G197" s="376"/>
      <c r="H197" s="377"/>
      <c r="I197" s="376"/>
      <c r="J197" s="382"/>
      <c r="K197" s="189">
        <f t="shared" si="24"/>
        <v>0</v>
      </c>
    </row>
    <row r="198" spans="1:11" ht="12.75" thickBot="1" x14ac:dyDescent="0.25">
      <c r="A198" s="1134" t="s">
        <v>613</v>
      </c>
      <c r="B198" s="1135">
        <v>4100</v>
      </c>
      <c r="C198" s="376"/>
      <c r="D198" s="376"/>
      <c r="E198" s="384">
        <f>SUM(E192:E197)</f>
        <v>0</v>
      </c>
      <c r="F198" s="376"/>
      <c r="G198" s="376"/>
      <c r="H198" s="384">
        <f>SUM(H192:H197)</f>
        <v>0</v>
      </c>
      <c r="I198" s="376"/>
      <c r="J198" s="382"/>
      <c r="K198" s="384">
        <f>SUM(K192:K197)</f>
        <v>0</v>
      </c>
    </row>
    <row r="199" spans="1:11" s="1011" customFormat="1" ht="25.5" thickTop="1" thickBot="1" x14ac:dyDescent="0.25">
      <c r="A199" s="1132" t="s">
        <v>1945</v>
      </c>
      <c r="B199" s="1133">
        <v>4400</v>
      </c>
      <c r="C199" s="376"/>
      <c r="D199" s="376"/>
      <c r="E199" s="385"/>
      <c r="F199" s="376"/>
      <c r="G199" s="376"/>
      <c r="H199" s="386"/>
      <c r="I199" s="376"/>
      <c r="J199" s="382"/>
      <c r="K199" s="189">
        <f>SUM(C199:J199)</f>
        <v>0</v>
      </c>
    </row>
    <row r="200" spans="1:11" ht="13.5" thickTop="1" thickBot="1" x14ac:dyDescent="0.25">
      <c r="A200" s="1126" t="s">
        <v>611</v>
      </c>
      <c r="B200" s="1127">
        <v>4000</v>
      </c>
      <c r="C200" s="376"/>
      <c r="D200" s="376"/>
      <c r="E200" s="387">
        <f>SUM(E198,E199)</f>
        <v>0</v>
      </c>
      <c r="F200" s="376"/>
      <c r="G200" s="376"/>
      <c r="H200" s="387">
        <f>SUM(H198,H199)</f>
        <v>0</v>
      </c>
      <c r="I200" s="376"/>
      <c r="J200" s="376"/>
      <c r="K200" s="387">
        <f>SUM(K198,K199)</f>
        <v>0</v>
      </c>
    </row>
    <row r="201" spans="1:11" ht="12.75" thickTop="1" x14ac:dyDescent="0.2">
      <c r="A201" s="1128" t="s">
        <v>40</v>
      </c>
      <c r="B201" s="1129">
        <v>5000</v>
      </c>
      <c r="C201" s="388"/>
      <c r="D201" s="374"/>
      <c r="E201" s="389"/>
      <c r="F201" s="374"/>
      <c r="G201" s="374"/>
      <c r="H201" s="389"/>
      <c r="I201" s="374"/>
      <c r="J201" s="374"/>
      <c r="K201" s="390"/>
    </row>
    <row r="202" spans="1:11" s="1011" customFormat="1" ht="12" x14ac:dyDescent="0.2">
      <c r="A202" s="1130" t="s">
        <v>198</v>
      </c>
      <c r="B202" s="1131" t="s">
        <v>734</v>
      </c>
      <c r="C202" s="297"/>
      <c r="D202" s="298"/>
      <c r="E202" s="298"/>
      <c r="F202" s="298"/>
      <c r="G202" s="298"/>
      <c r="H202" s="298"/>
      <c r="I202" s="298"/>
      <c r="J202" s="298"/>
      <c r="K202" s="299"/>
    </row>
    <row r="203" spans="1:11" ht="12" x14ac:dyDescent="0.2">
      <c r="A203" s="1122" t="s">
        <v>295</v>
      </c>
      <c r="B203" s="1123">
        <v>5110</v>
      </c>
      <c r="C203" s="391"/>
      <c r="D203" s="391"/>
      <c r="E203" s="391"/>
      <c r="F203" s="391"/>
      <c r="G203" s="391"/>
      <c r="H203" s="377"/>
      <c r="I203" s="391"/>
      <c r="J203" s="391"/>
      <c r="K203" s="189">
        <f t="shared" ref="K203:K210" si="25">SUM(C203:J203)</f>
        <v>0</v>
      </c>
    </row>
    <row r="204" spans="1:11" ht="12" x14ac:dyDescent="0.2">
      <c r="A204" s="1122" t="s">
        <v>396</v>
      </c>
      <c r="B204" s="1124">
        <v>5120</v>
      </c>
      <c r="C204" s="391"/>
      <c r="D204" s="391"/>
      <c r="E204" s="391"/>
      <c r="F204" s="391"/>
      <c r="G204" s="391"/>
      <c r="H204" s="377"/>
      <c r="I204" s="391"/>
      <c r="J204" s="391"/>
      <c r="K204" s="189">
        <f t="shared" si="25"/>
        <v>0</v>
      </c>
    </row>
    <row r="205" spans="1:11" ht="12" x14ac:dyDescent="0.2">
      <c r="A205" s="1125" t="s">
        <v>123</v>
      </c>
      <c r="B205" s="1124">
        <v>5130</v>
      </c>
      <c r="C205" s="391"/>
      <c r="D205" s="391"/>
      <c r="E205" s="391"/>
      <c r="F205" s="391"/>
      <c r="G205" s="391"/>
      <c r="H205" s="377"/>
      <c r="I205" s="391"/>
      <c r="J205" s="391"/>
      <c r="K205" s="189">
        <f t="shared" si="25"/>
        <v>0</v>
      </c>
    </row>
    <row r="206" spans="1:11" ht="12" x14ac:dyDescent="0.2">
      <c r="A206" s="1122" t="s">
        <v>414</v>
      </c>
      <c r="B206" s="1124">
        <v>5140</v>
      </c>
      <c r="C206" s="391"/>
      <c r="D206" s="391"/>
      <c r="E206" s="391"/>
      <c r="F206" s="391"/>
      <c r="G206" s="391"/>
      <c r="H206" s="377"/>
      <c r="I206" s="391"/>
      <c r="J206" s="391"/>
      <c r="K206" s="189">
        <f t="shared" si="25"/>
        <v>0</v>
      </c>
    </row>
    <row r="207" spans="1:11" ht="12" x14ac:dyDescent="0.2">
      <c r="A207" s="1122" t="s">
        <v>693</v>
      </c>
      <c r="B207" s="1124">
        <v>5150</v>
      </c>
      <c r="C207" s="391"/>
      <c r="D207" s="391"/>
      <c r="E207" s="391"/>
      <c r="F207" s="391"/>
      <c r="G207" s="391"/>
      <c r="H207" s="377"/>
      <c r="I207" s="391"/>
      <c r="J207" s="391"/>
      <c r="K207" s="189">
        <f t="shared" si="25"/>
        <v>0</v>
      </c>
    </row>
    <row r="208" spans="1:11" ht="12.75" thickBot="1" x14ac:dyDescent="0.25">
      <c r="A208" s="1121" t="s">
        <v>440</v>
      </c>
      <c r="B208" s="969">
        <v>5100</v>
      </c>
      <c r="C208" s="330"/>
      <c r="D208" s="330"/>
      <c r="E208" s="330"/>
      <c r="F208" s="330"/>
      <c r="G208" s="330"/>
      <c r="H208" s="392">
        <f>SUM(H203:H207)</f>
        <v>0</v>
      </c>
      <c r="I208" s="330"/>
      <c r="J208" s="330"/>
      <c r="K208" s="576">
        <f t="shared" si="25"/>
        <v>0</v>
      </c>
    </row>
    <row r="209" spans="1:11" s="1011" customFormat="1" ht="12.75" thickTop="1" x14ac:dyDescent="0.2">
      <c r="A209" s="1117" t="s">
        <v>216</v>
      </c>
      <c r="B209" s="1118">
        <v>5200</v>
      </c>
      <c r="C209" s="330"/>
      <c r="D209" s="330"/>
      <c r="E209" s="330"/>
      <c r="F209" s="330"/>
      <c r="G209" s="330"/>
      <c r="H209" s="377"/>
      <c r="I209" s="330"/>
      <c r="J209" s="330"/>
      <c r="K209" s="577">
        <f>H209</f>
        <v>0</v>
      </c>
    </row>
    <row r="210" spans="1:11" s="1011" customFormat="1" ht="26.25" x14ac:dyDescent="0.2">
      <c r="A210" s="1119" t="s">
        <v>1962</v>
      </c>
      <c r="B210" s="1401">
        <v>5300</v>
      </c>
      <c r="C210" s="330"/>
      <c r="D210" s="330"/>
      <c r="E210" s="330"/>
      <c r="F210" s="330"/>
      <c r="G210" s="391"/>
      <c r="H210" s="377"/>
      <c r="I210" s="330"/>
      <c r="J210" s="330"/>
      <c r="K210" s="189">
        <f t="shared" si="25"/>
        <v>0</v>
      </c>
    </row>
    <row r="211" spans="1:11" s="1011" customFormat="1" ht="12.75" thickBot="1" x14ac:dyDescent="0.25">
      <c r="A211" s="1120" t="s">
        <v>881</v>
      </c>
      <c r="B211" s="1404">
        <v>5400</v>
      </c>
      <c r="C211" s="330"/>
      <c r="D211" s="330"/>
      <c r="E211" s="330"/>
      <c r="F211" s="330"/>
      <c r="G211" s="391"/>
      <c r="H211" s="377"/>
      <c r="I211" s="330"/>
      <c r="J211" s="330"/>
      <c r="K211" s="393">
        <f>H211</f>
        <v>0</v>
      </c>
    </row>
    <row r="212" spans="1:11" ht="13.5" thickTop="1" thickBot="1" x14ac:dyDescent="0.25">
      <c r="A212" s="1116" t="s">
        <v>176</v>
      </c>
      <c r="B212" s="1418">
        <v>5000</v>
      </c>
      <c r="C212" s="391"/>
      <c r="D212" s="391"/>
      <c r="E212" s="391"/>
      <c r="F212" s="391"/>
      <c r="G212" s="391"/>
      <c r="H212" s="394">
        <f>SUM(H208:H211)</f>
        <v>0</v>
      </c>
      <c r="I212" s="391"/>
      <c r="J212" s="391"/>
      <c r="K212" s="394">
        <f>SUM(K208:K211)</f>
        <v>0</v>
      </c>
    </row>
    <row r="213" spans="1:11" s="1011" customFormat="1" ht="12.75" thickTop="1" x14ac:dyDescent="0.2">
      <c r="A213" s="1114" t="s">
        <v>177</v>
      </c>
      <c r="B213" s="1115">
        <v>6000</v>
      </c>
      <c r="C213" s="391"/>
      <c r="D213" s="391"/>
      <c r="E213" s="391"/>
      <c r="F213" s="391"/>
      <c r="G213" s="391"/>
      <c r="H213" s="395"/>
      <c r="I213" s="391"/>
      <c r="J213" s="391"/>
      <c r="K213" s="189">
        <f>SUM(C213:J213)</f>
        <v>0</v>
      </c>
    </row>
    <row r="214" spans="1:11" ht="13.5" thickBot="1" x14ac:dyDescent="0.25">
      <c r="A214" s="1774" t="s">
        <v>439</v>
      </c>
      <c r="B214" s="1775"/>
      <c r="C214" s="392">
        <f>SUM(C188,C189)</f>
        <v>66500</v>
      </c>
      <c r="D214" s="392">
        <f t="shared" ref="D214:K214" si="26">SUM(D188,D189,D200,D212,D213)</f>
        <v>3000</v>
      </c>
      <c r="E214" s="392">
        <f>SUM(E188,E189,E200,E212,E213)</f>
        <v>1363500</v>
      </c>
      <c r="F214" s="392">
        <f t="shared" si="26"/>
        <v>0</v>
      </c>
      <c r="G214" s="392">
        <f t="shared" si="26"/>
        <v>92000</v>
      </c>
      <c r="H214" s="392">
        <f>SUM(H188,H189,H200,H212,H213)</f>
        <v>0</v>
      </c>
      <c r="I214" s="392">
        <f>SUM(I188,I189,I200,I212,I213)</f>
        <v>0</v>
      </c>
      <c r="J214" s="392">
        <f t="shared" si="26"/>
        <v>0</v>
      </c>
      <c r="K214" s="392">
        <f t="shared" si="26"/>
        <v>1525000</v>
      </c>
    </row>
    <row r="215" spans="1:11" ht="14.25" thickTop="1" thickBot="1" x14ac:dyDescent="0.25">
      <c r="A215" s="1108" t="s">
        <v>67</v>
      </c>
      <c r="B215" s="1419"/>
      <c r="C215" s="396"/>
      <c r="D215" s="396"/>
      <c r="E215" s="396"/>
      <c r="F215" s="396"/>
      <c r="G215" s="396"/>
      <c r="H215" s="396"/>
      <c r="I215" s="396"/>
      <c r="J215" s="397"/>
      <c r="K215" s="394">
        <f>'EstRev 6-11'!F272-'EstExp 12-20'!K214</f>
        <v>0</v>
      </c>
    </row>
    <row r="216" spans="1:11" ht="13.5" thickTop="1" x14ac:dyDescent="0.2">
      <c r="A216" s="1109"/>
      <c r="B216" s="502"/>
      <c r="C216" s="398"/>
      <c r="D216" s="398"/>
      <c r="E216" s="398"/>
      <c r="F216" s="398"/>
      <c r="G216" s="398"/>
      <c r="H216" s="398"/>
      <c r="I216" s="398"/>
      <c r="J216" s="398"/>
      <c r="K216" s="398"/>
    </row>
    <row r="217" spans="1:11" s="1011" customFormat="1" ht="12" x14ac:dyDescent="0.2">
      <c r="A217" s="1110" t="s">
        <v>125</v>
      </c>
      <c r="B217" s="1111"/>
      <c r="C217" s="1112"/>
      <c r="D217" s="399"/>
      <c r="E217" s="399"/>
      <c r="F217" s="399"/>
      <c r="G217" s="399"/>
      <c r="H217" s="399"/>
      <c r="I217" s="399"/>
      <c r="J217" s="399"/>
      <c r="K217" s="400"/>
    </row>
    <row r="218" spans="1:11" s="1011" customFormat="1" ht="12" x14ac:dyDescent="0.2">
      <c r="A218" s="1103" t="s">
        <v>178</v>
      </c>
      <c r="B218" s="1113" t="s">
        <v>240</v>
      </c>
      <c r="C218" s="407"/>
      <c r="D218" s="401"/>
      <c r="E218" s="401"/>
      <c r="F218" s="401"/>
      <c r="G218" s="401"/>
      <c r="H218" s="401"/>
      <c r="I218" s="401"/>
      <c r="J218" s="401"/>
      <c r="K218" s="402"/>
    </row>
    <row r="219" spans="1:11" ht="12" x14ac:dyDescent="0.2">
      <c r="A219" s="1101" t="s">
        <v>255</v>
      </c>
      <c r="B219" s="1102">
        <v>1100</v>
      </c>
      <c r="C219" s="404"/>
      <c r="D219" s="403"/>
      <c r="E219" s="404"/>
      <c r="F219" s="404"/>
      <c r="G219" s="404"/>
      <c r="H219" s="404"/>
      <c r="I219" s="404"/>
      <c r="J219" s="404"/>
      <c r="K219" s="267">
        <f>SUM(C219:J219)</f>
        <v>0</v>
      </c>
    </row>
    <row r="220" spans="1:11" ht="12" x14ac:dyDescent="0.2">
      <c r="A220" s="1101" t="s">
        <v>279</v>
      </c>
      <c r="B220" s="1102">
        <v>1125</v>
      </c>
      <c r="C220" s="404"/>
      <c r="D220" s="403">
        <v>3770000</v>
      </c>
      <c r="E220" s="404"/>
      <c r="F220" s="404"/>
      <c r="G220" s="404"/>
      <c r="H220" s="404"/>
      <c r="I220" s="404"/>
      <c r="J220" s="404"/>
      <c r="K220" s="189">
        <f t="shared" ref="K220:K232" si="27">SUM(C220:J220)</f>
        <v>3770000</v>
      </c>
    </row>
    <row r="221" spans="1:11" ht="12" x14ac:dyDescent="0.2">
      <c r="A221" s="1107" t="s">
        <v>486</v>
      </c>
      <c r="B221" s="1102">
        <v>1200</v>
      </c>
      <c r="C221" s="404"/>
      <c r="D221" s="403"/>
      <c r="E221" s="404"/>
      <c r="F221" s="404"/>
      <c r="G221" s="404"/>
      <c r="H221" s="404"/>
      <c r="I221" s="404"/>
      <c r="J221" s="404"/>
      <c r="K221" s="189">
        <f t="shared" si="27"/>
        <v>0</v>
      </c>
    </row>
    <row r="222" spans="1:11" ht="12" x14ac:dyDescent="0.2">
      <c r="A222" s="1107" t="s">
        <v>280</v>
      </c>
      <c r="B222" s="1102">
        <v>1225</v>
      </c>
      <c r="C222" s="404"/>
      <c r="D222" s="403"/>
      <c r="E222" s="404"/>
      <c r="F222" s="404"/>
      <c r="G222" s="404"/>
      <c r="H222" s="404"/>
      <c r="I222" s="404"/>
      <c r="J222" s="404"/>
      <c r="K222" s="189">
        <f t="shared" si="27"/>
        <v>0</v>
      </c>
    </row>
    <row r="223" spans="1:11" ht="12" x14ac:dyDescent="0.2">
      <c r="A223" s="1101" t="s">
        <v>115</v>
      </c>
      <c r="B223" s="1102">
        <v>1250</v>
      </c>
      <c r="C223" s="404"/>
      <c r="D223" s="403"/>
      <c r="E223" s="404"/>
      <c r="F223" s="404"/>
      <c r="G223" s="404"/>
      <c r="H223" s="404"/>
      <c r="I223" s="404"/>
      <c r="J223" s="404"/>
      <c r="K223" s="189">
        <f t="shared" si="27"/>
        <v>0</v>
      </c>
    </row>
    <row r="224" spans="1:11" ht="12" x14ac:dyDescent="0.2">
      <c r="A224" s="1101" t="s">
        <v>381</v>
      </c>
      <c r="B224" s="1102">
        <v>1275</v>
      </c>
      <c r="C224" s="404"/>
      <c r="D224" s="403"/>
      <c r="E224" s="404"/>
      <c r="F224" s="404"/>
      <c r="G224" s="404"/>
      <c r="H224" s="404"/>
      <c r="I224" s="404"/>
      <c r="J224" s="404"/>
      <c r="K224" s="189">
        <f t="shared" si="27"/>
        <v>0</v>
      </c>
    </row>
    <row r="225" spans="1:11" ht="12" x14ac:dyDescent="0.2">
      <c r="A225" s="1101" t="s">
        <v>261</v>
      </c>
      <c r="B225" s="1102">
        <v>1300</v>
      </c>
      <c r="C225" s="404"/>
      <c r="D225" s="403"/>
      <c r="E225" s="404"/>
      <c r="F225" s="404"/>
      <c r="G225" s="404"/>
      <c r="H225" s="404"/>
      <c r="I225" s="404"/>
      <c r="J225" s="404"/>
      <c r="K225" s="189">
        <f t="shared" si="27"/>
        <v>0</v>
      </c>
    </row>
    <row r="226" spans="1:11" ht="12" x14ac:dyDescent="0.2">
      <c r="A226" s="1101" t="s">
        <v>281</v>
      </c>
      <c r="B226" s="1102">
        <v>1400</v>
      </c>
      <c r="C226" s="404"/>
      <c r="D226" s="403"/>
      <c r="E226" s="404"/>
      <c r="F226" s="404"/>
      <c r="G226" s="404"/>
      <c r="H226" s="404"/>
      <c r="I226" s="404"/>
      <c r="J226" s="404"/>
      <c r="K226" s="189">
        <f t="shared" si="27"/>
        <v>0</v>
      </c>
    </row>
    <row r="227" spans="1:11" ht="12" x14ac:dyDescent="0.2">
      <c r="A227" s="1101" t="s">
        <v>262</v>
      </c>
      <c r="B227" s="1102">
        <v>1500</v>
      </c>
      <c r="C227" s="404"/>
      <c r="D227" s="403"/>
      <c r="E227" s="404"/>
      <c r="F227" s="404"/>
      <c r="G227" s="404"/>
      <c r="H227" s="404"/>
      <c r="I227" s="404"/>
      <c r="J227" s="404"/>
      <c r="K227" s="189">
        <f t="shared" si="27"/>
        <v>0</v>
      </c>
    </row>
    <row r="228" spans="1:11" ht="12" x14ac:dyDescent="0.2">
      <c r="A228" s="1101" t="s">
        <v>263</v>
      </c>
      <c r="B228" s="1102">
        <v>1600</v>
      </c>
      <c r="C228" s="404"/>
      <c r="D228" s="403"/>
      <c r="E228" s="404"/>
      <c r="F228" s="404"/>
      <c r="G228" s="404"/>
      <c r="H228" s="404"/>
      <c r="I228" s="404"/>
      <c r="J228" s="404"/>
      <c r="K228" s="189">
        <f t="shared" si="27"/>
        <v>0</v>
      </c>
    </row>
    <row r="229" spans="1:11" ht="12" x14ac:dyDescent="0.2">
      <c r="A229" s="1101" t="s">
        <v>113</v>
      </c>
      <c r="B229" s="1102">
        <v>1650</v>
      </c>
      <c r="C229" s="404"/>
      <c r="D229" s="403"/>
      <c r="E229" s="404"/>
      <c r="F229" s="404"/>
      <c r="G229" s="404"/>
      <c r="H229" s="404"/>
      <c r="I229" s="404"/>
      <c r="J229" s="404"/>
      <c r="K229" s="189">
        <f t="shared" si="27"/>
        <v>0</v>
      </c>
    </row>
    <row r="230" spans="1:11" ht="12" x14ac:dyDescent="0.2">
      <c r="A230" s="1101" t="s">
        <v>282</v>
      </c>
      <c r="B230" s="1102">
        <v>1700</v>
      </c>
      <c r="C230" s="404"/>
      <c r="D230" s="403"/>
      <c r="E230" s="404"/>
      <c r="F230" s="404"/>
      <c r="G230" s="404"/>
      <c r="H230" s="404"/>
      <c r="I230" s="404"/>
      <c r="J230" s="404"/>
      <c r="K230" s="189">
        <f t="shared" si="27"/>
        <v>0</v>
      </c>
    </row>
    <row r="231" spans="1:11" ht="12" x14ac:dyDescent="0.2">
      <c r="A231" s="1101" t="s">
        <v>114</v>
      </c>
      <c r="B231" s="1102">
        <v>1800</v>
      </c>
      <c r="C231" s="404"/>
      <c r="D231" s="403"/>
      <c r="E231" s="404"/>
      <c r="F231" s="404"/>
      <c r="G231" s="404"/>
      <c r="H231" s="404"/>
      <c r="I231" s="404"/>
      <c r="J231" s="404"/>
      <c r="K231" s="189">
        <f t="shared" si="27"/>
        <v>0</v>
      </c>
    </row>
    <row r="232" spans="1:11" ht="12" x14ac:dyDescent="0.2">
      <c r="A232" s="1101" t="s">
        <v>128</v>
      </c>
      <c r="B232" s="1102">
        <v>1900</v>
      </c>
      <c r="C232" s="404"/>
      <c r="D232" s="403"/>
      <c r="E232" s="404"/>
      <c r="F232" s="404"/>
      <c r="G232" s="404"/>
      <c r="H232" s="404"/>
      <c r="I232" s="404"/>
      <c r="J232" s="404"/>
      <c r="K232" s="189">
        <f t="shared" si="27"/>
        <v>0</v>
      </c>
    </row>
    <row r="233" spans="1:11" ht="12.75" thickBot="1" x14ac:dyDescent="0.25">
      <c r="A233" s="1099" t="s">
        <v>499</v>
      </c>
      <c r="B233" s="1420">
        <v>1000</v>
      </c>
      <c r="C233" s="404"/>
      <c r="D233" s="405">
        <f>SUM(D219:D232)</f>
        <v>3770000</v>
      </c>
      <c r="E233" s="404"/>
      <c r="F233" s="404"/>
      <c r="G233" s="404"/>
      <c r="H233" s="404"/>
      <c r="I233" s="404"/>
      <c r="J233" s="404"/>
      <c r="K233" s="405">
        <f>SUM(K219:K232)</f>
        <v>3770000</v>
      </c>
    </row>
    <row r="234" spans="1:11" s="1011" customFormat="1" ht="12.75" thickTop="1" x14ac:dyDescent="0.2">
      <c r="A234" s="1103" t="s">
        <v>179</v>
      </c>
      <c r="B234" s="1104">
        <v>2000</v>
      </c>
      <c r="C234" s="407"/>
      <c r="D234" s="406"/>
      <c r="E234" s="407"/>
      <c r="F234" s="401"/>
      <c r="G234" s="401"/>
      <c r="H234" s="401"/>
      <c r="I234" s="401"/>
      <c r="J234" s="401"/>
      <c r="K234" s="408"/>
    </row>
    <row r="235" spans="1:11" s="1011" customFormat="1" ht="12" x14ac:dyDescent="0.2">
      <c r="A235" s="1105" t="s">
        <v>222</v>
      </c>
      <c r="B235" s="1106">
        <v>2100</v>
      </c>
      <c r="C235" s="297"/>
      <c r="D235" s="298"/>
      <c r="E235" s="298"/>
      <c r="F235" s="298"/>
      <c r="G235" s="298"/>
      <c r="H235" s="298"/>
      <c r="I235" s="298"/>
      <c r="J235" s="298"/>
      <c r="K235" s="299"/>
    </row>
    <row r="236" spans="1:11" ht="12" x14ac:dyDescent="0.2">
      <c r="A236" s="1101" t="s">
        <v>130</v>
      </c>
      <c r="B236" s="1102">
        <v>2110</v>
      </c>
      <c r="C236" s="404"/>
      <c r="D236" s="403"/>
      <c r="E236" s="404"/>
      <c r="F236" s="404"/>
      <c r="G236" s="404"/>
      <c r="H236" s="404"/>
      <c r="I236" s="404"/>
      <c r="J236" s="404"/>
      <c r="K236" s="189">
        <f t="shared" ref="K236:K241" si="28">SUM(C236:J236)</f>
        <v>0</v>
      </c>
    </row>
    <row r="237" spans="1:11" ht="12" x14ac:dyDescent="0.2">
      <c r="A237" s="1101" t="s">
        <v>131</v>
      </c>
      <c r="B237" s="1102">
        <v>2120</v>
      </c>
      <c r="C237" s="404"/>
      <c r="D237" s="403"/>
      <c r="E237" s="404"/>
      <c r="F237" s="404"/>
      <c r="G237" s="404"/>
      <c r="H237" s="404"/>
      <c r="I237" s="404"/>
      <c r="J237" s="404"/>
      <c r="K237" s="189">
        <f t="shared" si="28"/>
        <v>0</v>
      </c>
    </row>
    <row r="238" spans="1:11" ht="12" x14ac:dyDescent="0.2">
      <c r="A238" s="1101" t="s">
        <v>132</v>
      </c>
      <c r="B238" s="1102">
        <v>2130</v>
      </c>
      <c r="C238" s="404"/>
      <c r="D238" s="403"/>
      <c r="E238" s="404"/>
      <c r="F238" s="404"/>
      <c r="G238" s="404"/>
      <c r="H238" s="404"/>
      <c r="I238" s="404"/>
      <c r="J238" s="404"/>
      <c r="K238" s="189">
        <f t="shared" si="28"/>
        <v>0</v>
      </c>
    </row>
    <row r="239" spans="1:11" ht="12" x14ac:dyDescent="0.2">
      <c r="A239" s="1101" t="s">
        <v>133</v>
      </c>
      <c r="B239" s="1102">
        <v>2140</v>
      </c>
      <c r="C239" s="404"/>
      <c r="D239" s="403"/>
      <c r="E239" s="404"/>
      <c r="F239" s="404"/>
      <c r="G239" s="404"/>
      <c r="H239" s="404"/>
      <c r="I239" s="404"/>
      <c r="J239" s="404"/>
      <c r="K239" s="189">
        <f t="shared" si="28"/>
        <v>0</v>
      </c>
    </row>
    <row r="240" spans="1:11" ht="12" x14ac:dyDescent="0.2">
      <c r="A240" s="1101" t="s">
        <v>360</v>
      </c>
      <c r="B240" s="1102">
        <v>2150</v>
      </c>
      <c r="C240" s="404"/>
      <c r="D240" s="403"/>
      <c r="E240" s="404"/>
      <c r="F240" s="404"/>
      <c r="G240" s="404"/>
      <c r="H240" s="404"/>
      <c r="I240" s="404"/>
      <c r="J240" s="404"/>
      <c r="K240" s="189">
        <f t="shared" si="28"/>
        <v>0</v>
      </c>
    </row>
    <row r="241" spans="1:11" ht="12" x14ac:dyDescent="0.2">
      <c r="A241" s="1101" t="s">
        <v>694</v>
      </c>
      <c r="B241" s="1102">
        <v>2190</v>
      </c>
      <c r="C241" s="404"/>
      <c r="D241" s="403"/>
      <c r="E241" s="404"/>
      <c r="F241" s="404"/>
      <c r="G241" s="404"/>
      <c r="H241" s="404"/>
      <c r="I241" s="404"/>
      <c r="J241" s="404"/>
      <c r="K241" s="189">
        <f t="shared" si="28"/>
        <v>0</v>
      </c>
    </row>
    <row r="242" spans="1:11" ht="12.75" thickBot="1" x14ac:dyDescent="0.25">
      <c r="A242" s="1099" t="s">
        <v>500</v>
      </c>
      <c r="B242" s="977">
        <v>2100</v>
      </c>
      <c r="C242" s="404"/>
      <c r="D242" s="620">
        <f>SUM(D236:D241)</f>
        <v>0</v>
      </c>
      <c r="E242" s="404"/>
      <c r="F242" s="404"/>
      <c r="G242" s="404"/>
      <c r="H242" s="404"/>
      <c r="I242" s="404"/>
      <c r="J242" s="404"/>
      <c r="K242" s="620">
        <f>SUM(K236:K241)</f>
        <v>0</v>
      </c>
    </row>
    <row r="243" spans="1:11" s="1011" customFormat="1" ht="12.75" thickTop="1" x14ac:dyDescent="0.2">
      <c r="A243" s="1090" t="s">
        <v>224</v>
      </c>
      <c r="B243" s="1100" t="s">
        <v>735</v>
      </c>
      <c r="C243" s="288"/>
      <c r="D243" s="289"/>
      <c r="E243" s="289"/>
      <c r="F243" s="289"/>
      <c r="G243" s="289"/>
      <c r="H243" s="289"/>
      <c r="I243" s="289"/>
      <c r="J243" s="289"/>
      <c r="K243" s="290"/>
    </row>
    <row r="244" spans="1:11" ht="12" x14ac:dyDescent="0.2">
      <c r="A244" s="1086" t="s">
        <v>257</v>
      </c>
      <c r="B244" s="1087">
        <v>2210</v>
      </c>
      <c r="C244" s="410"/>
      <c r="D244" s="403"/>
      <c r="E244" s="411"/>
      <c r="F244" s="409"/>
      <c r="G244" s="409"/>
      <c r="H244" s="409"/>
      <c r="I244" s="409"/>
      <c r="J244" s="409"/>
      <c r="K244" s="189">
        <f>SUM(C244:J244)</f>
        <v>0</v>
      </c>
    </row>
    <row r="245" spans="1:11" ht="12" x14ac:dyDescent="0.2">
      <c r="A245" s="1097" t="s">
        <v>258</v>
      </c>
      <c r="B245" s="1421">
        <v>2220</v>
      </c>
      <c r="C245" s="410"/>
      <c r="D245" s="403"/>
      <c r="E245" s="409"/>
      <c r="F245" s="409"/>
      <c r="G245" s="409"/>
      <c r="H245" s="409"/>
      <c r="I245" s="409"/>
      <c r="J245" s="409"/>
      <c r="K245" s="189">
        <f>SUM(C245:J245)</f>
        <v>0</v>
      </c>
    </row>
    <row r="246" spans="1:11" ht="12" x14ac:dyDescent="0.2">
      <c r="A246" s="1098" t="s">
        <v>259</v>
      </c>
      <c r="B246" s="1087">
        <v>2230</v>
      </c>
      <c r="C246" s="410"/>
      <c r="D246" s="403"/>
      <c r="E246" s="409"/>
      <c r="F246" s="409"/>
      <c r="G246" s="409"/>
      <c r="H246" s="409"/>
      <c r="I246" s="409"/>
      <c r="J246" s="409"/>
      <c r="K246" s="189">
        <f>SUM(C246:J246)</f>
        <v>0</v>
      </c>
    </row>
    <row r="247" spans="1:11" ht="12.75" thickBot="1" x14ac:dyDescent="0.25">
      <c r="A247" s="1095" t="s">
        <v>501</v>
      </c>
      <c r="B247" s="1422">
        <v>2200</v>
      </c>
      <c r="C247" s="410"/>
      <c r="D247" s="412">
        <f>SUM(D244:D246)</f>
        <v>0</v>
      </c>
      <c r="E247" s="409"/>
      <c r="F247" s="409"/>
      <c r="G247" s="409"/>
      <c r="H247" s="409"/>
      <c r="I247" s="409"/>
      <c r="J247" s="409"/>
      <c r="K247" s="413">
        <f>SUM(K244:K246)</f>
        <v>0</v>
      </c>
    </row>
    <row r="248" spans="1:11" s="1011" customFormat="1" ht="12.75" thickTop="1" x14ac:dyDescent="0.2">
      <c r="A248" s="1090" t="s">
        <v>168</v>
      </c>
      <c r="B248" s="1091">
        <v>2300</v>
      </c>
      <c r="C248" s="410"/>
      <c r="D248" s="1096"/>
      <c r="E248" s="409"/>
      <c r="F248" s="409"/>
      <c r="G248" s="409"/>
      <c r="H248" s="409"/>
      <c r="I248" s="409"/>
      <c r="J248" s="409"/>
      <c r="K248" s="411"/>
    </row>
    <row r="249" spans="1:11" ht="12" x14ac:dyDescent="0.2">
      <c r="A249" s="1086" t="s">
        <v>293</v>
      </c>
      <c r="B249" s="1087">
        <v>2310</v>
      </c>
      <c r="C249" s="410"/>
      <c r="D249" s="403"/>
      <c r="E249" s="409"/>
      <c r="F249" s="409"/>
      <c r="G249" s="409"/>
      <c r="H249" s="409"/>
      <c r="I249" s="409"/>
      <c r="J249" s="409"/>
      <c r="K249" s="189">
        <f>SUM(C249:J249)</f>
        <v>0</v>
      </c>
    </row>
    <row r="250" spans="1:11" ht="12" x14ac:dyDescent="0.2">
      <c r="A250" s="1086" t="s">
        <v>294</v>
      </c>
      <c r="B250" s="1087">
        <v>2320</v>
      </c>
      <c r="C250" s="410"/>
      <c r="D250" s="403"/>
      <c r="E250" s="409"/>
      <c r="F250" s="409"/>
      <c r="G250" s="409"/>
      <c r="H250" s="409"/>
      <c r="I250" s="409"/>
      <c r="J250" s="409"/>
      <c r="K250" s="189">
        <f t="shared" ref="K250:K253" si="29">SUM(C250:J250)</f>
        <v>0</v>
      </c>
    </row>
    <row r="251" spans="1:11" ht="12" x14ac:dyDescent="0.2">
      <c r="A251" s="1086" t="s">
        <v>401</v>
      </c>
      <c r="B251" s="1087">
        <v>2330</v>
      </c>
      <c r="C251" s="410"/>
      <c r="D251" s="403"/>
      <c r="E251" s="409"/>
      <c r="F251" s="409"/>
      <c r="G251" s="409"/>
      <c r="H251" s="409"/>
      <c r="I251" s="409"/>
      <c r="J251" s="409"/>
      <c r="K251" s="189">
        <f t="shared" si="29"/>
        <v>0</v>
      </c>
    </row>
    <row r="252" spans="1:11" ht="12" x14ac:dyDescent="0.2">
      <c r="A252" s="1093" t="s">
        <v>283</v>
      </c>
      <c r="B252" s="1094">
        <v>2361</v>
      </c>
      <c r="C252" s="410"/>
      <c r="D252" s="403"/>
      <c r="E252" s="409"/>
      <c r="F252" s="409"/>
      <c r="G252" s="409"/>
      <c r="H252" s="409"/>
      <c r="I252" s="409"/>
      <c r="J252" s="409"/>
      <c r="K252" s="189">
        <f t="shared" si="29"/>
        <v>0</v>
      </c>
    </row>
    <row r="253" spans="1:11" ht="12" x14ac:dyDescent="0.2">
      <c r="A253" s="1093" t="s">
        <v>284</v>
      </c>
      <c r="B253" s="1094">
        <v>2365</v>
      </c>
      <c r="C253" s="410"/>
      <c r="D253" s="403"/>
      <c r="E253" s="409"/>
      <c r="F253" s="409"/>
      <c r="G253" s="409"/>
      <c r="H253" s="409"/>
      <c r="I253" s="409"/>
      <c r="J253" s="409"/>
      <c r="K253" s="189">
        <f t="shared" si="29"/>
        <v>0</v>
      </c>
    </row>
    <row r="254" spans="1:11" ht="12.75" thickBot="1" x14ac:dyDescent="0.25">
      <c r="A254" s="1089" t="s">
        <v>502</v>
      </c>
      <c r="B254" s="1422">
        <v>2300</v>
      </c>
      <c r="C254" s="410"/>
      <c r="D254" s="413">
        <f>D249+D250+D251+D252+D253</f>
        <v>0</v>
      </c>
      <c r="E254" s="409"/>
      <c r="F254" s="409"/>
      <c r="G254" s="409"/>
      <c r="H254" s="409"/>
      <c r="I254" s="409"/>
      <c r="J254" s="409"/>
      <c r="K254" s="413">
        <f>K249+K250+K251+K252+K253</f>
        <v>0</v>
      </c>
    </row>
    <row r="255" spans="1:11" s="1011" customFormat="1" ht="12.75" thickTop="1" x14ac:dyDescent="0.2">
      <c r="A255" s="1090" t="s">
        <v>174</v>
      </c>
      <c r="B255" s="1091">
        <v>2400</v>
      </c>
      <c r="C255" s="410"/>
      <c r="D255" s="1092"/>
      <c r="E255" s="409"/>
      <c r="F255" s="409"/>
      <c r="G255" s="409"/>
      <c r="H255" s="409"/>
      <c r="I255" s="409"/>
      <c r="J255" s="409"/>
      <c r="K255" s="411"/>
    </row>
    <row r="256" spans="1:11" ht="12" x14ac:dyDescent="0.2">
      <c r="A256" s="1086" t="s">
        <v>508</v>
      </c>
      <c r="B256" s="1087">
        <v>2410</v>
      </c>
      <c r="C256" s="410"/>
      <c r="D256" s="403"/>
      <c r="E256" s="409"/>
      <c r="F256" s="409"/>
      <c r="G256" s="409"/>
      <c r="H256" s="409"/>
      <c r="I256" s="409"/>
      <c r="J256" s="409"/>
      <c r="K256" s="189">
        <f>SUM(C256:J256)</f>
        <v>0</v>
      </c>
    </row>
    <row r="257" spans="1:11" ht="12" x14ac:dyDescent="0.2">
      <c r="A257" s="1086" t="s">
        <v>691</v>
      </c>
      <c r="B257" s="1087">
        <v>2490</v>
      </c>
      <c r="C257" s="410"/>
      <c r="D257" s="403"/>
      <c r="E257" s="409"/>
      <c r="F257" s="409"/>
      <c r="G257" s="409"/>
      <c r="H257" s="409"/>
      <c r="I257" s="409"/>
      <c r="J257" s="409"/>
      <c r="K257" s="189">
        <f>SUM(C257:J257)</f>
        <v>0</v>
      </c>
    </row>
    <row r="258" spans="1:11" ht="12.75" thickBot="1" x14ac:dyDescent="0.25">
      <c r="A258" s="1089" t="s">
        <v>503</v>
      </c>
      <c r="B258" s="1422">
        <v>2400</v>
      </c>
      <c r="C258" s="410"/>
      <c r="D258" s="413">
        <f>SUM(D256:D257)</f>
        <v>0</v>
      </c>
      <c r="E258" s="409"/>
      <c r="F258" s="409"/>
      <c r="G258" s="409"/>
      <c r="H258" s="409"/>
      <c r="I258" s="409"/>
      <c r="J258" s="409"/>
      <c r="K258" s="413">
        <f>SUM(K256:K257)</f>
        <v>0</v>
      </c>
    </row>
    <row r="259" spans="1:11" s="1011" customFormat="1" ht="12.75" thickTop="1" x14ac:dyDescent="0.2">
      <c r="A259" s="1090" t="s">
        <v>223</v>
      </c>
      <c r="B259" s="1091">
        <v>2500</v>
      </c>
      <c r="C259" s="410"/>
      <c r="D259" s="1092"/>
      <c r="E259" s="409"/>
      <c r="F259" s="409"/>
      <c r="G259" s="409"/>
      <c r="H259" s="409"/>
      <c r="I259" s="409"/>
      <c r="J259" s="409"/>
      <c r="K259" s="411"/>
    </row>
    <row r="260" spans="1:11" ht="12" x14ac:dyDescent="0.2">
      <c r="A260" s="1086" t="s">
        <v>361</v>
      </c>
      <c r="B260" s="1087">
        <v>2510</v>
      </c>
      <c r="C260" s="410"/>
      <c r="D260" s="403"/>
      <c r="E260" s="409"/>
      <c r="F260" s="409"/>
      <c r="G260" s="409"/>
      <c r="H260" s="409"/>
      <c r="I260" s="409"/>
      <c r="J260" s="409"/>
      <c r="K260" s="189">
        <f>SUM(C260:J260)</f>
        <v>0</v>
      </c>
    </row>
    <row r="261" spans="1:11" ht="12" x14ac:dyDescent="0.2">
      <c r="A261" s="1086" t="s">
        <v>362</v>
      </c>
      <c r="B261" s="1087">
        <v>2520</v>
      </c>
      <c r="C261" s="410"/>
      <c r="D261" s="403"/>
      <c r="E261" s="409"/>
      <c r="F261" s="409"/>
      <c r="G261" s="409"/>
      <c r="H261" s="409"/>
      <c r="I261" s="409"/>
      <c r="J261" s="409"/>
      <c r="K261" s="189">
        <f t="shared" ref="K261:K266" si="30">SUM(C261:J261)</f>
        <v>0</v>
      </c>
    </row>
    <row r="262" spans="1:11" ht="12" x14ac:dyDescent="0.2">
      <c r="A262" s="1082" t="s">
        <v>225</v>
      </c>
      <c r="B262" s="1088" t="s">
        <v>239</v>
      </c>
      <c r="C262" s="414"/>
      <c r="D262" s="403"/>
      <c r="E262" s="415"/>
      <c r="F262" s="415"/>
      <c r="G262" s="415"/>
      <c r="H262" s="415"/>
      <c r="I262" s="415"/>
      <c r="J262" s="415"/>
      <c r="K262" s="189">
        <f t="shared" si="30"/>
        <v>0</v>
      </c>
    </row>
    <row r="263" spans="1:11" ht="12" x14ac:dyDescent="0.2">
      <c r="A263" s="1082" t="s">
        <v>251</v>
      </c>
      <c r="B263" s="1083">
        <v>2540</v>
      </c>
      <c r="C263" s="414"/>
      <c r="D263" s="403"/>
      <c r="E263" s="415"/>
      <c r="F263" s="415"/>
      <c r="G263" s="415"/>
      <c r="H263" s="415"/>
      <c r="I263" s="415"/>
      <c r="J263" s="415"/>
      <c r="K263" s="189">
        <f t="shared" si="30"/>
        <v>0</v>
      </c>
    </row>
    <row r="264" spans="1:11" ht="12" x14ac:dyDescent="0.2">
      <c r="A264" s="1082" t="s">
        <v>364</v>
      </c>
      <c r="B264" s="1083">
        <v>2550</v>
      </c>
      <c r="C264" s="414"/>
      <c r="D264" s="403"/>
      <c r="E264" s="415"/>
      <c r="F264" s="415"/>
      <c r="G264" s="415"/>
      <c r="H264" s="415"/>
      <c r="I264" s="415"/>
      <c r="J264" s="415"/>
      <c r="K264" s="189">
        <f t="shared" si="30"/>
        <v>0</v>
      </c>
    </row>
    <row r="265" spans="1:11" ht="12" x14ac:dyDescent="0.2">
      <c r="A265" s="1082" t="s">
        <v>365</v>
      </c>
      <c r="B265" s="1083">
        <v>2560</v>
      </c>
      <c r="C265" s="414"/>
      <c r="D265" s="403"/>
      <c r="E265" s="415"/>
      <c r="F265" s="415"/>
      <c r="G265" s="415"/>
      <c r="H265" s="415"/>
      <c r="I265" s="415"/>
      <c r="J265" s="415"/>
      <c r="K265" s="189">
        <f t="shared" si="30"/>
        <v>0</v>
      </c>
    </row>
    <row r="266" spans="1:11" ht="12" x14ac:dyDescent="0.2">
      <c r="A266" s="1082" t="s">
        <v>366</v>
      </c>
      <c r="B266" s="1083">
        <v>2570</v>
      </c>
      <c r="C266" s="414"/>
      <c r="D266" s="403"/>
      <c r="E266" s="415"/>
      <c r="F266" s="415"/>
      <c r="G266" s="415"/>
      <c r="H266" s="415"/>
      <c r="I266" s="415"/>
      <c r="J266" s="415"/>
      <c r="K266" s="189">
        <f t="shared" si="30"/>
        <v>0</v>
      </c>
    </row>
    <row r="267" spans="1:11" ht="12.75" thickBot="1" x14ac:dyDescent="0.25">
      <c r="A267" s="1080" t="s">
        <v>504</v>
      </c>
      <c r="B267" s="1081">
        <v>2500</v>
      </c>
      <c r="C267" s="414"/>
      <c r="D267" s="416">
        <f>SUM(D260:D266)</f>
        <v>0</v>
      </c>
      <c r="E267" s="415"/>
      <c r="F267" s="415"/>
      <c r="G267" s="415"/>
      <c r="H267" s="415"/>
      <c r="I267" s="415"/>
      <c r="J267" s="415"/>
      <c r="K267" s="416">
        <f>SUM(K260:K266)</f>
        <v>0</v>
      </c>
    </row>
    <row r="268" spans="1:11" s="1011" customFormat="1" ht="12.75" thickTop="1" x14ac:dyDescent="0.2">
      <c r="A268" s="1085" t="s">
        <v>175</v>
      </c>
      <c r="B268" s="1053">
        <v>2600</v>
      </c>
      <c r="C268" s="414"/>
      <c r="D268" s="417"/>
      <c r="E268" s="415"/>
      <c r="F268" s="415"/>
      <c r="G268" s="415"/>
      <c r="H268" s="415"/>
      <c r="I268" s="415"/>
      <c r="J268" s="415"/>
      <c r="K268" s="418"/>
    </row>
    <row r="269" spans="1:11" ht="12" x14ac:dyDescent="0.2">
      <c r="A269" s="1082" t="s">
        <v>367</v>
      </c>
      <c r="B269" s="1083">
        <v>2610</v>
      </c>
      <c r="C269" s="414"/>
      <c r="D269" s="403"/>
      <c r="E269" s="415"/>
      <c r="F269" s="415"/>
      <c r="G269" s="415"/>
      <c r="H269" s="415"/>
      <c r="I269" s="415"/>
      <c r="J269" s="415"/>
      <c r="K269" s="189">
        <f>SUM(C269:J269)</f>
        <v>0</v>
      </c>
    </row>
    <row r="270" spans="1:11" ht="12" x14ac:dyDescent="0.2">
      <c r="A270" s="1082" t="s">
        <v>410</v>
      </c>
      <c r="B270" s="1083">
        <v>2620</v>
      </c>
      <c r="C270" s="414"/>
      <c r="D270" s="403"/>
      <c r="E270" s="415"/>
      <c r="F270" s="415"/>
      <c r="G270" s="415"/>
      <c r="H270" s="415"/>
      <c r="I270" s="415"/>
      <c r="J270" s="415"/>
      <c r="K270" s="189">
        <f>SUM(C270:J270)</f>
        <v>0</v>
      </c>
    </row>
    <row r="271" spans="1:11" ht="12" x14ac:dyDescent="0.2">
      <c r="A271" s="1084" t="s">
        <v>443</v>
      </c>
      <c r="B271" s="1423">
        <v>2630</v>
      </c>
      <c r="C271" s="414"/>
      <c r="D271" s="403"/>
      <c r="E271" s="415"/>
      <c r="F271" s="415"/>
      <c r="G271" s="415"/>
      <c r="H271" s="415"/>
      <c r="I271" s="415"/>
      <c r="J271" s="415"/>
      <c r="K271" s="189">
        <f>SUM(C271:J271)</f>
        <v>0</v>
      </c>
    </row>
    <row r="272" spans="1:11" ht="12" x14ac:dyDescent="0.2">
      <c r="A272" s="1082" t="s">
        <v>460</v>
      </c>
      <c r="B272" s="1083">
        <v>2640</v>
      </c>
      <c r="C272" s="414"/>
      <c r="D272" s="403"/>
      <c r="E272" s="415"/>
      <c r="F272" s="415"/>
      <c r="G272" s="415"/>
      <c r="H272" s="415"/>
      <c r="I272" s="415"/>
      <c r="J272" s="415"/>
      <c r="K272" s="189">
        <f>SUM(C272:J272)</f>
        <v>0</v>
      </c>
    </row>
    <row r="273" spans="1:11" ht="12" x14ac:dyDescent="0.2">
      <c r="A273" s="1082" t="s">
        <v>461</v>
      </c>
      <c r="B273" s="1083">
        <v>2660</v>
      </c>
      <c r="C273" s="414"/>
      <c r="D273" s="403"/>
      <c r="E273" s="415"/>
      <c r="F273" s="415"/>
      <c r="G273" s="415"/>
      <c r="H273" s="415"/>
      <c r="I273" s="415"/>
      <c r="J273" s="415"/>
      <c r="K273" s="189">
        <f>SUM(C273:J273)</f>
        <v>0</v>
      </c>
    </row>
    <row r="274" spans="1:11" ht="12.75" thickBot="1" x14ac:dyDescent="0.25">
      <c r="A274" s="1080" t="s">
        <v>505</v>
      </c>
      <c r="B274" s="1081">
        <v>2600</v>
      </c>
      <c r="C274" s="414"/>
      <c r="D274" s="416">
        <f>SUM(D269:D273)</f>
        <v>0</v>
      </c>
      <c r="E274" s="415"/>
      <c r="F274" s="415"/>
      <c r="G274" s="415"/>
      <c r="H274" s="415"/>
      <c r="I274" s="415"/>
      <c r="J274" s="415"/>
      <c r="K274" s="416">
        <f>SUM(K269:K273)</f>
        <v>0</v>
      </c>
    </row>
    <row r="275" spans="1:11" s="1011" customFormat="1" ht="12.75" thickTop="1" x14ac:dyDescent="0.2">
      <c r="A275" s="1079" t="s">
        <v>888</v>
      </c>
      <c r="B275" s="1053">
        <v>2900</v>
      </c>
      <c r="C275" s="414"/>
      <c r="D275" s="419"/>
      <c r="E275" s="415"/>
      <c r="F275" s="415"/>
      <c r="G275" s="415"/>
      <c r="H275" s="415"/>
      <c r="I275" s="415"/>
      <c r="J275" s="415"/>
      <c r="K275" s="292">
        <f>SUM(C275:J275)</f>
        <v>0</v>
      </c>
    </row>
    <row r="276" spans="1:11" ht="12.75" thickBot="1" x14ac:dyDescent="0.25">
      <c r="A276" s="1078" t="s">
        <v>506</v>
      </c>
      <c r="B276" s="969">
        <v>2000</v>
      </c>
      <c r="C276" s="414"/>
      <c r="D276" s="420">
        <f>SUM(D242,D247,D254,D258,D267,D274,D275)</f>
        <v>0</v>
      </c>
      <c r="E276" s="415"/>
      <c r="F276" s="415"/>
      <c r="G276" s="415"/>
      <c r="H276" s="415"/>
      <c r="I276" s="415"/>
      <c r="J276" s="415"/>
      <c r="K276" s="420">
        <f>SUM(K242,K247,K254,K258,K267,K274,K275)</f>
        <v>0</v>
      </c>
    </row>
    <row r="277" spans="1:11" s="1011" customFormat="1" ht="12.75" thickTop="1" x14ac:dyDescent="0.2">
      <c r="A277" s="1059" t="s">
        <v>180</v>
      </c>
      <c r="B277" s="1077">
        <v>3000</v>
      </c>
      <c r="C277" s="1067"/>
      <c r="D277" s="421"/>
      <c r="E277" s="422"/>
      <c r="F277" s="422"/>
      <c r="G277" s="415"/>
      <c r="H277" s="422"/>
      <c r="I277" s="415"/>
      <c r="J277" s="422"/>
      <c r="K277" s="423">
        <f>SUM(C277:J277)</f>
        <v>0</v>
      </c>
    </row>
    <row r="278" spans="1:11" s="1011" customFormat="1" ht="12" x14ac:dyDescent="0.2">
      <c r="A278" s="1074" t="s">
        <v>617</v>
      </c>
      <c r="B278" s="1075">
        <v>4000</v>
      </c>
      <c r="C278" s="1076"/>
      <c r="D278" s="424"/>
      <c r="E278" s="424"/>
      <c r="F278" s="424"/>
      <c r="G278" s="424"/>
      <c r="H278" s="424"/>
      <c r="I278" s="424"/>
      <c r="J278" s="424"/>
      <c r="K278" s="425"/>
    </row>
    <row r="279" spans="1:11" ht="12" x14ac:dyDescent="0.2">
      <c r="A279" s="1073" t="s">
        <v>517</v>
      </c>
      <c r="B279" s="1063">
        <v>4110</v>
      </c>
      <c r="C279" s="1067"/>
      <c r="D279" s="426"/>
      <c r="E279" s="422"/>
      <c r="F279" s="422"/>
      <c r="G279" s="422"/>
      <c r="H279" s="422"/>
      <c r="I279" s="422"/>
      <c r="J279" s="422"/>
      <c r="K279" s="427">
        <f>D279</f>
        <v>0</v>
      </c>
    </row>
    <row r="280" spans="1:11" ht="12" x14ac:dyDescent="0.2">
      <c r="A280" s="1073" t="s">
        <v>226</v>
      </c>
      <c r="B280" s="1063">
        <v>4120</v>
      </c>
      <c r="C280" s="1067"/>
      <c r="D280" s="428"/>
      <c r="E280" s="422"/>
      <c r="F280" s="422"/>
      <c r="G280" s="415"/>
      <c r="H280" s="422"/>
      <c r="I280" s="415"/>
      <c r="J280" s="422"/>
      <c r="K280" s="189">
        <f>D280</f>
        <v>0</v>
      </c>
    </row>
    <row r="281" spans="1:11" ht="12" x14ac:dyDescent="0.2">
      <c r="A281" s="1073" t="s">
        <v>196</v>
      </c>
      <c r="B281" s="1063">
        <v>4140</v>
      </c>
      <c r="C281" s="1067"/>
      <c r="D281" s="428"/>
      <c r="E281" s="422"/>
      <c r="F281" s="422"/>
      <c r="G281" s="415"/>
      <c r="H281" s="422"/>
      <c r="I281" s="415"/>
      <c r="J281" s="422"/>
      <c r="K281" s="189">
        <f>D281</f>
        <v>0</v>
      </c>
    </row>
    <row r="282" spans="1:11" ht="12.75" thickBot="1" x14ac:dyDescent="0.25">
      <c r="A282" s="1066" t="s">
        <v>611</v>
      </c>
      <c r="B282" s="1424">
        <v>4000</v>
      </c>
      <c r="C282" s="1067"/>
      <c r="D282" s="429">
        <f>SUM(D279:D281)</f>
        <v>0</v>
      </c>
      <c r="E282" s="422"/>
      <c r="F282" s="422"/>
      <c r="G282" s="422"/>
      <c r="H282" s="422"/>
      <c r="I282" s="422"/>
      <c r="J282" s="422"/>
      <c r="K282" s="429">
        <f>SUM(K279:K281)</f>
        <v>0</v>
      </c>
    </row>
    <row r="283" spans="1:11" s="1011" customFormat="1" ht="12.75" thickTop="1" x14ac:dyDescent="0.2">
      <c r="A283" s="1059" t="s">
        <v>41</v>
      </c>
      <c r="B283" s="1068">
        <v>5000</v>
      </c>
      <c r="C283" s="1069"/>
      <c r="D283" s="1070"/>
      <c r="E283" s="424"/>
      <c r="F283" s="424"/>
      <c r="G283" s="424"/>
      <c r="H283" s="424"/>
      <c r="I283" s="424"/>
      <c r="J283" s="424"/>
      <c r="K283" s="430"/>
    </row>
    <row r="284" spans="1:11" s="1011" customFormat="1" ht="12" x14ac:dyDescent="0.2">
      <c r="A284" s="1071" t="s">
        <v>198</v>
      </c>
      <c r="B284" s="1072">
        <v>5100</v>
      </c>
      <c r="C284" s="422"/>
      <c r="D284" s="432"/>
      <c r="E284" s="422"/>
      <c r="F284" s="422"/>
      <c r="G284" s="422"/>
      <c r="H284" s="422"/>
      <c r="I284" s="422"/>
      <c r="J284" s="422"/>
      <c r="K284" s="431"/>
    </row>
    <row r="285" spans="1:11" ht="12" x14ac:dyDescent="0.2">
      <c r="A285" s="1062" t="s">
        <v>295</v>
      </c>
      <c r="B285" s="1063">
        <v>5110</v>
      </c>
      <c r="C285" s="422"/>
      <c r="D285" s="432"/>
      <c r="E285" s="422"/>
      <c r="F285" s="422"/>
      <c r="G285" s="422"/>
      <c r="H285" s="428"/>
      <c r="I285" s="422"/>
      <c r="J285" s="432"/>
      <c r="K285" s="189">
        <f>SUM(C285:J285)</f>
        <v>0</v>
      </c>
    </row>
    <row r="286" spans="1:11" ht="12" x14ac:dyDescent="0.2">
      <c r="A286" s="1062" t="s">
        <v>396</v>
      </c>
      <c r="B286" s="1064">
        <v>5120</v>
      </c>
      <c r="C286" s="422"/>
      <c r="D286" s="432"/>
      <c r="E286" s="422"/>
      <c r="F286" s="422"/>
      <c r="G286" s="422"/>
      <c r="H286" s="428"/>
      <c r="I286" s="422"/>
      <c r="J286" s="432"/>
      <c r="K286" s="189">
        <f>SUM(C286:J286)</f>
        <v>0</v>
      </c>
    </row>
    <row r="287" spans="1:11" ht="12" x14ac:dyDescent="0.2">
      <c r="A287" s="1065" t="s">
        <v>123</v>
      </c>
      <c r="B287" s="1063">
        <v>5130</v>
      </c>
      <c r="C287" s="422"/>
      <c r="D287" s="432"/>
      <c r="E287" s="422"/>
      <c r="F287" s="422"/>
      <c r="G287" s="422"/>
      <c r="H287" s="428"/>
      <c r="I287" s="422"/>
      <c r="J287" s="432"/>
      <c r="K287" s="189">
        <f>SUM(C287:J287)</f>
        <v>0</v>
      </c>
    </row>
    <row r="288" spans="1:11" ht="12" x14ac:dyDescent="0.2">
      <c r="A288" s="1062" t="s">
        <v>414</v>
      </c>
      <c r="B288" s="1063">
        <v>5140</v>
      </c>
      <c r="C288" s="422"/>
      <c r="D288" s="432"/>
      <c r="E288" s="422"/>
      <c r="F288" s="422"/>
      <c r="G288" s="422"/>
      <c r="H288" s="428"/>
      <c r="I288" s="422"/>
      <c r="J288" s="432"/>
      <c r="K288" s="189">
        <f>SUM(C288:J288)</f>
        <v>0</v>
      </c>
    </row>
    <row r="289" spans="1:11" ht="12" x14ac:dyDescent="0.2">
      <c r="A289" s="1062" t="s">
        <v>696</v>
      </c>
      <c r="B289" s="1063">
        <v>5150</v>
      </c>
      <c r="C289" s="422"/>
      <c r="D289" s="432"/>
      <c r="E289" s="422"/>
      <c r="F289" s="422"/>
      <c r="G289" s="422"/>
      <c r="H289" s="428"/>
      <c r="I289" s="422"/>
      <c r="J289" s="432"/>
      <c r="K289" s="189">
        <f>SUM(C289:J289)</f>
        <v>0</v>
      </c>
    </row>
    <row r="290" spans="1:11" ht="12.75" thickBot="1" x14ac:dyDescent="0.25">
      <c r="A290" s="1061" t="s">
        <v>176</v>
      </c>
      <c r="B290" s="1424">
        <v>5000</v>
      </c>
      <c r="C290" s="422"/>
      <c r="D290" s="432"/>
      <c r="E290" s="422"/>
      <c r="F290" s="422"/>
      <c r="G290" s="422"/>
      <c r="H290" s="429">
        <f>SUM(H285:H289)</f>
        <v>0</v>
      </c>
      <c r="I290" s="422"/>
      <c r="J290" s="432"/>
      <c r="K290" s="429">
        <f>SUM(K285:K289)</f>
        <v>0</v>
      </c>
    </row>
    <row r="291" spans="1:11" s="1011" customFormat="1" ht="12.75" thickTop="1" x14ac:dyDescent="0.2">
      <c r="A291" s="1059" t="s">
        <v>181</v>
      </c>
      <c r="B291" s="1060">
        <v>6000</v>
      </c>
      <c r="C291" s="422"/>
      <c r="D291" s="432"/>
      <c r="E291" s="422"/>
      <c r="F291" s="422"/>
      <c r="G291" s="422"/>
      <c r="H291" s="428"/>
      <c r="I291" s="422"/>
      <c r="J291" s="432"/>
      <c r="K291" s="189">
        <f>SUM(C291:J291)</f>
        <v>0</v>
      </c>
    </row>
    <row r="292" spans="1:11" ht="13.5" thickBot="1" x14ac:dyDescent="0.25">
      <c r="A292" s="1772" t="s">
        <v>439</v>
      </c>
      <c r="B292" s="1773"/>
      <c r="C292" s="422"/>
      <c r="D292" s="429">
        <f>SUM(D233,D276,D277,D282)</f>
        <v>3770000</v>
      </c>
      <c r="E292" s="422"/>
      <c r="F292" s="422"/>
      <c r="G292" s="422"/>
      <c r="H292" s="429">
        <f>SUM(H290,H291)</f>
        <v>0</v>
      </c>
      <c r="I292" s="422"/>
      <c r="J292" s="432"/>
      <c r="K292" s="429">
        <f>SUM(K233,K276,K277,K282,K290,K291)</f>
        <v>3770000</v>
      </c>
    </row>
    <row r="293" spans="1:11" ht="13.5" thickTop="1" thickBot="1" x14ac:dyDescent="0.25">
      <c r="A293" s="1778" t="s">
        <v>67</v>
      </c>
      <c r="B293" s="1779"/>
      <c r="C293" s="433"/>
      <c r="D293" s="433"/>
      <c r="E293" s="433"/>
      <c r="F293" s="433"/>
      <c r="G293" s="433"/>
      <c r="H293" s="433"/>
      <c r="I293" s="433"/>
      <c r="J293" s="434"/>
      <c r="K293" s="435">
        <f>'EstRev 6-11'!G272-'EstExp 12-20'!K292</f>
        <v>0</v>
      </c>
    </row>
    <row r="294" spans="1:11" ht="13.5" thickTop="1" x14ac:dyDescent="0.2">
      <c r="A294" s="1054"/>
      <c r="B294" s="502"/>
      <c r="C294" s="436"/>
      <c r="D294" s="436"/>
      <c r="E294" s="436"/>
      <c r="F294" s="436"/>
      <c r="G294" s="436"/>
      <c r="H294" s="436"/>
      <c r="I294" s="436"/>
      <c r="J294" s="436"/>
      <c r="K294" s="436"/>
    </row>
    <row r="295" spans="1:11" s="1011" customFormat="1" ht="12" x14ac:dyDescent="0.2">
      <c r="A295" s="1055" t="s">
        <v>50</v>
      </c>
      <c r="B295" s="1425"/>
      <c r="C295" s="437"/>
      <c r="D295" s="438"/>
      <c r="E295" s="438"/>
      <c r="F295" s="438"/>
      <c r="G295" s="438"/>
      <c r="H295" s="438"/>
      <c r="I295" s="438"/>
      <c r="J295" s="438"/>
      <c r="K295" s="439"/>
    </row>
    <row r="296" spans="1:11" s="1011" customFormat="1" ht="12" x14ac:dyDescent="0.2">
      <c r="A296" s="1041" t="s">
        <v>51</v>
      </c>
      <c r="B296" s="1056" t="s">
        <v>100</v>
      </c>
      <c r="C296" s="440"/>
      <c r="D296" s="441"/>
      <c r="E296" s="441"/>
      <c r="F296" s="441"/>
      <c r="G296" s="441"/>
      <c r="H296" s="441"/>
      <c r="I296" s="441"/>
      <c r="J296" s="441"/>
      <c r="K296" s="442"/>
    </row>
    <row r="297" spans="1:11" s="1011" customFormat="1" ht="12" x14ac:dyDescent="0.2">
      <c r="A297" s="1057" t="s">
        <v>223</v>
      </c>
      <c r="B297" s="1058"/>
      <c r="C297" s="443"/>
      <c r="D297" s="444"/>
      <c r="E297" s="444"/>
      <c r="F297" s="444"/>
      <c r="G297" s="443"/>
      <c r="H297" s="445"/>
      <c r="I297" s="443"/>
      <c r="J297" s="443"/>
      <c r="K297" s="443"/>
    </row>
    <row r="298" spans="1:11" ht="12" x14ac:dyDescent="0.2">
      <c r="A298" s="1046" t="s">
        <v>225</v>
      </c>
      <c r="B298" s="1047">
        <v>2530</v>
      </c>
      <c r="C298" s="428"/>
      <c r="D298" s="428"/>
      <c r="E298" s="428"/>
      <c r="F298" s="428"/>
      <c r="G298" s="428">
        <v>6000000</v>
      </c>
      <c r="H298" s="428"/>
      <c r="I298" s="428"/>
      <c r="J298" s="443"/>
      <c r="K298" s="189">
        <f>SUM(C298:J298)</f>
        <v>6000000</v>
      </c>
    </row>
    <row r="299" spans="1:11" ht="12" x14ac:dyDescent="0.2">
      <c r="A299" s="1046" t="s">
        <v>887</v>
      </c>
      <c r="B299" s="1047">
        <v>2900</v>
      </c>
      <c r="C299" s="428"/>
      <c r="D299" s="428"/>
      <c r="E299" s="428"/>
      <c r="F299" s="428"/>
      <c r="G299" s="428"/>
      <c r="H299" s="428"/>
      <c r="I299" s="428"/>
      <c r="J299" s="443"/>
      <c r="K299" s="267">
        <f>SUM(C299:J299)</f>
        <v>0</v>
      </c>
    </row>
    <row r="300" spans="1:11" ht="12.75" thickBot="1" x14ac:dyDescent="0.25">
      <c r="A300" s="1048" t="s">
        <v>506</v>
      </c>
      <c r="B300" s="1049">
        <v>2000</v>
      </c>
      <c r="C300" s="446">
        <f>SUM(C298:C299)</f>
        <v>0</v>
      </c>
      <c r="D300" s="446">
        <f t="shared" ref="D300:K300" si="31">SUM(D298:D299)</f>
        <v>0</v>
      </c>
      <c r="E300" s="446">
        <f t="shared" si="31"/>
        <v>0</v>
      </c>
      <c r="F300" s="446">
        <f t="shared" si="31"/>
        <v>0</v>
      </c>
      <c r="G300" s="446">
        <f t="shared" si="31"/>
        <v>6000000</v>
      </c>
      <c r="H300" s="446">
        <f t="shared" si="31"/>
        <v>0</v>
      </c>
      <c r="I300" s="446">
        <f t="shared" si="31"/>
        <v>0</v>
      </c>
      <c r="J300" s="443"/>
      <c r="K300" s="446">
        <f t="shared" si="31"/>
        <v>6000000</v>
      </c>
    </row>
    <row r="301" spans="1:11" s="1011" customFormat="1" ht="12.75" thickTop="1" x14ac:dyDescent="0.2">
      <c r="A301" s="1050" t="s">
        <v>618</v>
      </c>
      <c r="B301" s="1051">
        <v>4000</v>
      </c>
      <c r="C301" s="447"/>
      <c r="D301" s="448"/>
      <c r="E301" s="448"/>
      <c r="F301" s="448"/>
      <c r="G301" s="448"/>
      <c r="H301" s="448"/>
      <c r="I301" s="448"/>
      <c r="J301" s="441"/>
      <c r="K301" s="449"/>
    </row>
    <row r="302" spans="1:11" ht="12" x14ac:dyDescent="0.2">
      <c r="A302" s="1052" t="s">
        <v>608</v>
      </c>
      <c r="B302" s="1053">
        <v>4100</v>
      </c>
      <c r="C302" s="376"/>
      <c r="D302" s="376"/>
      <c r="E302" s="376"/>
      <c r="F302" s="376"/>
      <c r="G302" s="376"/>
      <c r="H302" s="382"/>
      <c r="I302" s="376"/>
      <c r="J302" s="383"/>
      <c r="K302" s="376"/>
    </row>
    <row r="303" spans="1:11" ht="12" x14ac:dyDescent="0.2">
      <c r="A303" s="1046" t="s">
        <v>640</v>
      </c>
      <c r="B303" s="1047">
        <v>4110</v>
      </c>
      <c r="C303" s="443"/>
      <c r="D303" s="443"/>
      <c r="E303" s="428"/>
      <c r="F303" s="443"/>
      <c r="G303" s="443"/>
      <c r="H303" s="428"/>
      <c r="I303" s="443"/>
      <c r="J303" s="450"/>
      <c r="K303" s="451">
        <f>SUM(E303,H303)</f>
        <v>0</v>
      </c>
    </row>
    <row r="304" spans="1:11" ht="12" x14ac:dyDescent="0.2">
      <c r="A304" s="1046" t="s">
        <v>68</v>
      </c>
      <c r="B304" s="1047">
        <v>4120</v>
      </c>
      <c r="C304" s="443"/>
      <c r="D304" s="443"/>
      <c r="E304" s="428"/>
      <c r="F304" s="443"/>
      <c r="G304" s="443"/>
      <c r="H304" s="428"/>
      <c r="I304" s="443"/>
      <c r="J304" s="450"/>
      <c r="K304" s="452">
        <f>SUM(C304:J304)</f>
        <v>0</v>
      </c>
    </row>
    <row r="305" spans="1:12" ht="12" x14ac:dyDescent="0.2">
      <c r="A305" s="1046" t="s">
        <v>52</v>
      </c>
      <c r="B305" s="1047">
        <v>4140</v>
      </c>
      <c r="C305" s="443"/>
      <c r="D305" s="443"/>
      <c r="E305" s="428"/>
      <c r="F305" s="443"/>
      <c r="G305" s="443"/>
      <c r="H305" s="428"/>
      <c r="I305" s="443"/>
      <c r="J305" s="450"/>
      <c r="K305" s="452">
        <f>SUM(C305:J305)</f>
        <v>0</v>
      </c>
    </row>
    <row r="306" spans="1:12" ht="12.75" thickBot="1" x14ac:dyDescent="0.25">
      <c r="A306" s="1046" t="s">
        <v>889</v>
      </c>
      <c r="B306" s="1047">
        <v>4190</v>
      </c>
      <c r="C306" s="443"/>
      <c r="D306" s="443"/>
      <c r="E306" s="428"/>
      <c r="F306" s="443"/>
      <c r="G306" s="443"/>
      <c r="H306" s="428"/>
      <c r="I306" s="443"/>
      <c r="J306" s="450"/>
      <c r="K306" s="452">
        <f>SUM(C306:J306)</f>
        <v>0</v>
      </c>
    </row>
    <row r="307" spans="1:12" ht="16.5" thickTop="1" thickBot="1" x14ac:dyDescent="0.3">
      <c r="A307" s="1043" t="s">
        <v>124</v>
      </c>
      <c r="B307" s="1044">
        <v>4000</v>
      </c>
      <c r="C307" s="443"/>
      <c r="D307" s="453"/>
      <c r="E307" s="446">
        <f>SUM(E303:E306)</f>
        <v>0</v>
      </c>
      <c r="F307" s="443"/>
      <c r="G307" s="453"/>
      <c r="H307" s="446">
        <f>SUM(H303:H306)</f>
        <v>0</v>
      </c>
      <c r="I307" s="443"/>
      <c r="J307" s="450"/>
      <c r="K307" s="446">
        <f>SUM(K303:K306)</f>
        <v>0</v>
      </c>
      <c r="L307" s="1045"/>
    </row>
    <row r="308" spans="1:12" s="1011" customFormat="1" ht="13.5" thickTop="1" thickBot="1" x14ac:dyDescent="0.25">
      <c r="A308" s="1041" t="s">
        <v>53</v>
      </c>
      <c r="B308" s="1042">
        <v>6000</v>
      </c>
      <c r="C308" s="444"/>
      <c r="D308" s="444"/>
      <c r="E308" s="444"/>
      <c r="F308" s="444"/>
      <c r="G308" s="443"/>
      <c r="H308" s="454"/>
      <c r="I308" s="444"/>
      <c r="J308" s="450"/>
      <c r="K308" s="189">
        <f>SUM(C308:J308)</f>
        <v>0</v>
      </c>
    </row>
    <row r="309" spans="1:12" ht="14.25" thickTop="1" thickBot="1" x14ac:dyDescent="0.25">
      <c r="A309" s="1033" t="s">
        <v>439</v>
      </c>
      <c r="B309" s="1403"/>
      <c r="C309" s="455">
        <f>(C300)</f>
        <v>0</v>
      </c>
      <c r="D309" s="455">
        <f>(D300)</f>
        <v>0</v>
      </c>
      <c r="E309" s="455">
        <f>SUM(E300,E307)</f>
        <v>0</v>
      </c>
      <c r="F309" s="455">
        <f>SUM(F300)</f>
        <v>0</v>
      </c>
      <c r="G309" s="456">
        <f>G300</f>
        <v>6000000</v>
      </c>
      <c r="H309" s="455">
        <f>SUM(H300,H307,H308)</f>
        <v>0</v>
      </c>
      <c r="I309" s="455">
        <f>SUM(I300)</f>
        <v>0</v>
      </c>
      <c r="J309" s="443"/>
      <c r="K309" s="455">
        <f>SUM(K300,K307,K308)</f>
        <v>6000000</v>
      </c>
    </row>
    <row r="310" spans="1:12" ht="14.25" thickTop="1" thickBot="1" x14ac:dyDescent="0.25">
      <c r="A310" s="1034" t="s">
        <v>67</v>
      </c>
      <c r="B310" s="1426"/>
      <c r="C310" s="444"/>
      <c r="D310" s="444"/>
      <c r="E310" s="444"/>
      <c r="F310" s="444"/>
      <c r="G310" s="444"/>
      <c r="H310" s="444"/>
      <c r="I310" s="444"/>
      <c r="J310" s="1035"/>
      <c r="K310" s="457">
        <f>'EstRev 6-11'!H272-'EstExp 12-20'!K309</f>
        <v>0</v>
      </c>
    </row>
    <row r="311" spans="1:12" ht="13.5" thickTop="1" x14ac:dyDescent="0.2">
      <c r="A311" s="1036"/>
      <c r="B311" s="502"/>
      <c r="C311" s="458"/>
      <c r="D311" s="458"/>
      <c r="E311" s="458"/>
      <c r="F311" s="458"/>
      <c r="G311" s="458"/>
      <c r="H311" s="458"/>
      <c r="I311" s="458"/>
      <c r="J311" s="458"/>
      <c r="K311" s="458"/>
    </row>
    <row r="312" spans="1:12" s="1011" customFormat="1" ht="12" x14ac:dyDescent="0.2">
      <c r="A312" s="1037" t="s">
        <v>382</v>
      </c>
      <c r="B312" s="1427"/>
      <c r="C312" s="459"/>
      <c r="D312" s="438"/>
      <c r="E312" s="438"/>
      <c r="F312" s="438"/>
      <c r="G312" s="438"/>
      <c r="H312" s="438"/>
      <c r="I312" s="438"/>
      <c r="J312" s="438"/>
      <c r="K312" s="439"/>
    </row>
    <row r="313" spans="1:12" ht="12.75" x14ac:dyDescent="0.2">
      <c r="A313" s="1036"/>
      <c r="B313" s="502"/>
      <c r="C313" s="458"/>
      <c r="D313" s="458"/>
      <c r="E313" s="458"/>
      <c r="F313" s="458"/>
      <c r="G313" s="458"/>
      <c r="H313" s="458"/>
      <c r="I313" s="458"/>
      <c r="J313" s="458"/>
      <c r="K313" s="458"/>
    </row>
    <row r="314" spans="1:12" s="1011" customFormat="1" ht="12" x14ac:dyDescent="0.2">
      <c r="A314" s="1038" t="s">
        <v>54</v>
      </c>
      <c r="B314" s="1428"/>
      <c r="C314" s="437"/>
      <c r="D314" s="438"/>
      <c r="E314" s="438"/>
      <c r="F314" s="438"/>
      <c r="G314" s="438"/>
      <c r="H314" s="438"/>
      <c r="I314" s="438"/>
      <c r="J314" s="438"/>
      <c r="K314" s="439"/>
    </row>
    <row r="315" spans="1:12" s="1011" customFormat="1" ht="12" x14ac:dyDescent="0.2">
      <c r="A315" s="1039" t="s">
        <v>782</v>
      </c>
      <c r="B315" s="1040" t="s">
        <v>240</v>
      </c>
      <c r="C315" s="263"/>
      <c r="D315" s="264"/>
      <c r="E315" s="264"/>
      <c r="F315" s="264"/>
      <c r="G315" s="264"/>
      <c r="H315" s="264"/>
      <c r="I315" s="264"/>
      <c r="J315" s="264"/>
      <c r="K315" s="265"/>
    </row>
    <row r="316" spans="1:12" s="1011" customFormat="1" ht="12" x14ac:dyDescent="0.2">
      <c r="A316" s="1031" t="s">
        <v>250</v>
      </c>
      <c r="B316" s="1032">
        <v>1100</v>
      </c>
      <c r="C316" s="428"/>
      <c r="D316" s="428"/>
      <c r="E316" s="428"/>
      <c r="F316" s="428"/>
      <c r="G316" s="428"/>
      <c r="H316" s="428"/>
      <c r="I316" s="428"/>
      <c r="J316" s="428"/>
      <c r="K316" s="267">
        <f>SUM(C316:J316)</f>
        <v>0</v>
      </c>
    </row>
    <row r="317" spans="1:12" ht="12" x14ac:dyDescent="0.2">
      <c r="A317" s="1027" t="s">
        <v>587</v>
      </c>
      <c r="B317" s="1015">
        <v>1115</v>
      </c>
      <c r="C317" s="268"/>
      <c r="D317" s="269"/>
      <c r="E317" s="270"/>
      <c r="F317" s="269"/>
      <c r="G317" s="269"/>
      <c r="H317" s="269"/>
      <c r="I317" s="269"/>
      <c r="J317" s="269"/>
      <c r="K317" s="189">
        <f>SUM(C317,E317)</f>
        <v>0</v>
      </c>
    </row>
    <row r="318" spans="1:12" ht="12" x14ac:dyDescent="0.2">
      <c r="A318" s="1027" t="s">
        <v>279</v>
      </c>
      <c r="B318" s="1015">
        <v>1125</v>
      </c>
      <c r="C318" s="428"/>
      <c r="D318" s="428"/>
      <c r="E318" s="428"/>
      <c r="F318" s="428"/>
      <c r="G318" s="428"/>
      <c r="H318" s="428"/>
      <c r="I318" s="428"/>
      <c r="J318" s="428"/>
      <c r="K318" s="189">
        <f t="shared" ref="K318:K344" si="32">SUM(C318:J318)</f>
        <v>0</v>
      </c>
    </row>
    <row r="319" spans="1:12" ht="12" x14ac:dyDescent="0.2">
      <c r="A319" s="1027" t="s">
        <v>323</v>
      </c>
      <c r="B319" s="1015">
        <v>1200</v>
      </c>
      <c r="C319" s="428"/>
      <c r="D319" s="428"/>
      <c r="E319" s="428"/>
      <c r="F319" s="428"/>
      <c r="G319" s="428"/>
      <c r="H319" s="428"/>
      <c r="I319" s="428"/>
      <c r="J319" s="428"/>
      <c r="K319" s="189">
        <f t="shared" si="32"/>
        <v>0</v>
      </c>
    </row>
    <row r="320" spans="1:12" ht="12" x14ac:dyDescent="0.2">
      <c r="A320" s="1027" t="s">
        <v>280</v>
      </c>
      <c r="B320" s="1015">
        <v>1225</v>
      </c>
      <c r="C320" s="428"/>
      <c r="D320" s="428"/>
      <c r="E320" s="428"/>
      <c r="F320" s="428"/>
      <c r="G320" s="428"/>
      <c r="H320" s="428"/>
      <c r="I320" s="428"/>
      <c r="J320" s="428"/>
      <c r="K320" s="189">
        <f t="shared" si="32"/>
        <v>0</v>
      </c>
    </row>
    <row r="321" spans="1:11" ht="12" x14ac:dyDescent="0.2">
      <c r="A321" s="1027" t="s">
        <v>115</v>
      </c>
      <c r="B321" s="1015">
        <v>1250</v>
      </c>
      <c r="C321" s="428"/>
      <c r="D321" s="428"/>
      <c r="E321" s="428"/>
      <c r="F321" s="428"/>
      <c r="G321" s="428"/>
      <c r="H321" s="428"/>
      <c r="I321" s="428"/>
      <c r="J321" s="428"/>
      <c r="K321" s="189">
        <f t="shared" si="32"/>
        <v>0</v>
      </c>
    </row>
    <row r="322" spans="1:11" ht="12" x14ac:dyDescent="0.2">
      <c r="A322" s="1027" t="s">
        <v>381</v>
      </c>
      <c r="B322" s="1015">
        <v>1275</v>
      </c>
      <c r="C322" s="428"/>
      <c r="D322" s="428"/>
      <c r="E322" s="428"/>
      <c r="F322" s="428"/>
      <c r="G322" s="428"/>
      <c r="H322" s="428"/>
      <c r="I322" s="428"/>
      <c r="J322" s="428"/>
      <c r="K322" s="189">
        <f t="shared" si="32"/>
        <v>0</v>
      </c>
    </row>
    <row r="323" spans="1:11" ht="12" x14ac:dyDescent="0.2">
      <c r="A323" s="1027" t="s">
        <v>261</v>
      </c>
      <c r="B323" s="1015">
        <v>1300</v>
      </c>
      <c r="C323" s="428"/>
      <c r="D323" s="428"/>
      <c r="E323" s="428"/>
      <c r="F323" s="428"/>
      <c r="G323" s="428"/>
      <c r="H323" s="428"/>
      <c r="I323" s="428"/>
      <c r="J323" s="428"/>
      <c r="K323" s="189">
        <f t="shared" si="32"/>
        <v>0</v>
      </c>
    </row>
    <row r="324" spans="1:11" ht="12" x14ac:dyDescent="0.2">
      <c r="A324" s="1027" t="s">
        <v>281</v>
      </c>
      <c r="B324" s="1015">
        <v>1400</v>
      </c>
      <c r="C324" s="428"/>
      <c r="D324" s="428"/>
      <c r="E324" s="428"/>
      <c r="F324" s="428"/>
      <c r="G324" s="428"/>
      <c r="H324" s="428"/>
      <c r="I324" s="428"/>
      <c r="J324" s="428"/>
      <c r="K324" s="189">
        <f t="shared" si="32"/>
        <v>0</v>
      </c>
    </row>
    <row r="325" spans="1:11" ht="12" x14ac:dyDescent="0.2">
      <c r="A325" s="1027" t="s">
        <v>262</v>
      </c>
      <c r="B325" s="1015">
        <v>1500</v>
      </c>
      <c r="C325" s="428"/>
      <c r="D325" s="428"/>
      <c r="E325" s="428"/>
      <c r="F325" s="428"/>
      <c r="G325" s="428"/>
      <c r="H325" s="428"/>
      <c r="I325" s="428"/>
      <c r="J325" s="428"/>
      <c r="K325" s="189">
        <f t="shared" si="32"/>
        <v>0</v>
      </c>
    </row>
    <row r="326" spans="1:11" ht="12" x14ac:dyDescent="0.2">
      <c r="A326" s="1027" t="s">
        <v>263</v>
      </c>
      <c r="B326" s="1015">
        <v>1600</v>
      </c>
      <c r="C326" s="428"/>
      <c r="D326" s="428"/>
      <c r="E326" s="428"/>
      <c r="F326" s="428"/>
      <c r="G326" s="428"/>
      <c r="H326" s="428"/>
      <c r="I326" s="428"/>
      <c r="J326" s="428"/>
      <c r="K326" s="189">
        <f t="shared" si="32"/>
        <v>0</v>
      </c>
    </row>
    <row r="327" spans="1:11" ht="12" x14ac:dyDescent="0.2">
      <c r="A327" s="1027" t="s">
        <v>113</v>
      </c>
      <c r="B327" s="1015">
        <v>1650</v>
      </c>
      <c r="C327" s="428"/>
      <c r="D327" s="428"/>
      <c r="E327" s="428"/>
      <c r="F327" s="428"/>
      <c r="G327" s="428"/>
      <c r="H327" s="428"/>
      <c r="I327" s="428"/>
      <c r="J327" s="428"/>
      <c r="K327" s="189">
        <f t="shared" si="32"/>
        <v>0</v>
      </c>
    </row>
    <row r="328" spans="1:11" ht="12" x14ac:dyDescent="0.2">
      <c r="A328" s="1027" t="s">
        <v>282</v>
      </c>
      <c r="B328" s="1015">
        <v>1700</v>
      </c>
      <c r="C328" s="428"/>
      <c r="D328" s="428"/>
      <c r="E328" s="428"/>
      <c r="F328" s="428"/>
      <c r="G328" s="428"/>
      <c r="H328" s="428"/>
      <c r="I328" s="428"/>
      <c r="J328" s="428"/>
      <c r="K328" s="189">
        <f t="shared" si="32"/>
        <v>0</v>
      </c>
    </row>
    <row r="329" spans="1:11" s="1011" customFormat="1" ht="12" x14ac:dyDescent="0.2">
      <c r="A329" s="1027" t="s">
        <v>114</v>
      </c>
      <c r="B329" s="1015">
        <v>1800</v>
      </c>
      <c r="C329" s="428"/>
      <c r="D329" s="428"/>
      <c r="E329" s="428"/>
      <c r="F329" s="428"/>
      <c r="G329" s="428"/>
      <c r="H329" s="428"/>
      <c r="I329" s="428"/>
      <c r="J329" s="428"/>
      <c r="K329" s="189">
        <f t="shared" si="32"/>
        <v>0</v>
      </c>
    </row>
    <row r="330" spans="1:11" ht="12" x14ac:dyDescent="0.2">
      <c r="A330" s="1027" t="s">
        <v>128</v>
      </c>
      <c r="B330" s="1015">
        <v>1900</v>
      </c>
      <c r="C330" s="428"/>
      <c r="D330" s="428"/>
      <c r="E330" s="428"/>
      <c r="F330" s="428"/>
      <c r="G330" s="428"/>
      <c r="H330" s="428"/>
      <c r="I330" s="428"/>
      <c r="J330" s="428"/>
      <c r="K330" s="189">
        <f t="shared" si="32"/>
        <v>0</v>
      </c>
    </row>
    <row r="331" spans="1:11" ht="12" x14ac:dyDescent="0.2">
      <c r="A331" s="1027" t="s">
        <v>116</v>
      </c>
      <c r="B331" s="1015">
        <v>1910</v>
      </c>
      <c r="C331" s="268"/>
      <c r="D331" s="269"/>
      <c r="E331" s="269"/>
      <c r="F331" s="269"/>
      <c r="G331" s="269"/>
      <c r="H331" s="428"/>
      <c r="I331" s="273"/>
      <c r="J331" s="269"/>
      <c r="K331" s="189">
        <f t="shared" si="32"/>
        <v>0</v>
      </c>
    </row>
    <row r="332" spans="1:11" ht="12" x14ac:dyDescent="0.2">
      <c r="A332" s="1027" t="s">
        <v>117</v>
      </c>
      <c r="B332" s="1015">
        <v>1911</v>
      </c>
      <c r="C332" s="274"/>
      <c r="D332" s="275"/>
      <c r="E332" s="275"/>
      <c r="F332" s="275"/>
      <c r="G332" s="275"/>
      <c r="H332" s="428"/>
      <c r="I332" s="276"/>
      <c r="J332" s="275"/>
      <c r="K332" s="189">
        <f t="shared" si="32"/>
        <v>0</v>
      </c>
    </row>
    <row r="333" spans="1:11" s="1011" customFormat="1" ht="12" x14ac:dyDescent="0.2">
      <c r="A333" s="1027" t="s">
        <v>118</v>
      </c>
      <c r="B333" s="1015">
        <v>1912</v>
      </c>
      <c r="C333" s="274"/>
      <c r="D333" s="275"/>
      <c r="E333" s="275"/>
      <c r="F333" s="275"/>
      <c r="G333" s="275"/>
      <c r="H333" s="428"/>
      <c r="I333" s="276"/>
      <c r="J333" s="275"/>
      <c r="K333" s="189">
        <f t="shared" si="32"/>
        <v>0</v>
      </c>
    </row>
    <row r="334" spans="1:11" s="1011" customFormat="1" ht="12" x14ac:dyDescent="0.2">
      <c r="A334" s="1027" t="s">
        <v>119</v>
      </c>
      <c r="B334" s="1015">
        <v>1913</v>
      </c>
      <c r="C334" s="274"/>
      <c r="D334" s="275"/>
      <c r="E334" s="275"/>
      <c r="F334" s="275"/>
      <c r="G334" s="275"/>
      <c r="H334" s="428"/>
      <c r="I334" s="276"/>
      <c r="J334" s="275"/>
      <c r="K334" s="189">
        <f t="shared" si="32"/>
        <v>0</v>
      </c>
    </row>
    <row r="335" spans="1:11" ht="12" x14ac:dyDescent="0.2">
      <c r="A335" s="1027" t="s">
        <v>120</v>
      </c>
      <c r="B335" s="1015">
        <v>1914</v>
      </c>
      <c r="C335" s="274"/>
      <c r="D335" s="275"/>
      <c r="E335" s="275"/>
      <c r="F335" s="275"/>
      <c r="G335" s="275"/>
      <c r="H335" s="428"/>
      <c r="I335" s="276"/>
      <c r="J335" s="275"/>
      <c r="K335" s="189">
        <f t="shared" si="32"/>
        <v>0</v>
      </c>
    </row>
    <row r="336" spans="1:11" ht="12" x14ac:dyDescent="0.2">
      <c r="A336" s="1027" t="s">
        <v>121</v>
      </c>
      <c r="B336" s="1015">
        <v>1915</v>
      </c>
      <c r="C336" s="274"/>
      <c r="D336" s="275"/>
      <c r="E336" s="275"/>
      <c r="F336" s="275"/>
      <c r="G336" s="275"/>
      <c r="H336" s="428"/>
      <c r="I336" s="276"/>
      <c r="J336" s="275"/>
      <c r="K336" s="189">
        <f t="shared" si="32"/>
        <v>0</v>
      </c>
    </row>
    <row r="337" spans="1:12" ht="12" x14ac:dyDescent="0.2">
      <c r="A337" s="1027" t="s">
        <v>285</v>
      </c>
      <c r="B337" s="1015">
        <v>1916</v>
      </c>
      <c r="C337" s="274"/>
      <c r="D337" s="275"/>
      <c r="E337" s="275"/>
      <c r="F337" s="275"/>
      <c r="G337" s="275"/>
      <c r="H337" s="428"/>
      <c r="I337" s="276"/>
      <c r="J337" s="275"/>
      <c r="K337" s="189">
        <f t="shared" si="32"/>
        <v>0</v>
      </c>
    </row>
    <row r="338" spans="1:12" ht="12" x14ac:dyDescent="0.2">
      <c r="A338" s="1027" t="s">
        <v>286</v>
      </c>
      <c r="B338" s="1015">
        <v>1917</v>
      </c>
      <c r="C338" s="274"/>
      <c r="D338" s="275"/>
      <c r="E338" s="275"/>
      <c r="F338" s="275"/>
      <c r="G338" s="275"/>
      <c r="H338" s="428"/>
      <c r="I338" s="276"/>
      <c r="J338" s="275"/>
      <c r="K338" s="189">
        <f t="shared" si="32"/>
        <v>0</v>
      </c>
    </row>
    <row r="339" spans="1:12" s="1011" customFormat="1" ht="12" x14ac:dyDescent="0.2">
      <c r="A339" s="1027" t="s">
        <v>287</v>
      </c>
      <c r="B339" s="1015">
        <v>1918</v>
      </c>
      <c r="C339" s="274"/>
      <c r="D339" s="275"/>
      <c r="E339" s="275"/>
      <c r="F339" s="275"/>
      <c r="G339" s="275"/>
      <c r="H339" s="428"/>
      <c r="I339" s="276"/>
      <c r="J339" s="275"/>
      <c r="K339" s="189">
        <f t="shared" si="32"/>
        <v>0</v>
      </c>
    </row>
    <row r="340" spans="1:12" ht="12" x14ac:dyDescent="0.2">
      <c r="A340" s="1027" t="s">
        <v>288</v>
      </c>
      <c r="B340" s="1015">
        <v>1919</v>
      </c>
      <c r="C340" s="274"/>
      <c r="D340" s="275"/>
      <c r="E340" s="275"/>
      <c r="F340" s="275"/>
      <c r="G340" s="275"/>
      <c r="H340" s="428"/>
      <c r="I340" s="276"/>
      <c r="J340" s="275"/>
      <c r="K340" s="189">
        <f t="shared" si="32"/>
        <v>0</v>
      </c>
      <c r="L340" s="1026"/>
    </row>
    <row r="341" spans="1:12" ht="12" x14ac:dyDescent="0.2">
      <c r="A341" s="1027" t="s">
        <v>289</v>
      </c>
      <c r="B341" s="1028">
        <v>1920</v>
      </c>
      <c r="C341" s="274"/>
      <c r="D341" s="275"/>
      <c r="E341" s="275"/>
      <c r="F341" s="275"/>
      <c r="G341" s="275"/>
      <c r="H341" s="428"/>
      <c r="I341" s="276"/>
      <c r="J341" s="275"/>
      <c r="K341" s="189">
        <f t="shared" si="32"/>
        <v>0</v>
      </c>
    </row>
    <row r="342" spans="1:12" ht="12" x14ac:dyDescent="0.2">
      <c r="A342" s="1027" t="s">
        <v>290</v>
      </c>
      <c r="B342" s="1028">
        <v>1921</v>
      </c>
      <c r="C342" s="274"/>
      <c r="D342" s="275"/>
      <c r="E342" s="275"/>
      <c r="F342" s="275"/>
      <c r="G342" s="275"/>
      <c r="H342" s="428"/>
      <c r="I342" s="276"/>
      <c r="J342" s="275"/>
      <c r="K342" s="189">
        <f t="shared" si="32"/>
        <v>0</v>
      </c>
    </row>
    <row r="343" spans="1:12" s="1011" customFormat="1" ht="12" x14ac:dyDescent="0.2">
      <c r="A343" s="1029" t="s">
        <v>122</v>
      </c>
      <c r="B343" s="1030">
        <v>1922</v>
      </c>
      <c r="C343" s="274"/>
      <c r="D343" s="275"/>
      <c r="E343" s="275"/>
      <c r="F343" s="275"/>
      <c r="G343" s="275"/>
      <c r="H343" s="428"/>
      <c r="I343" s="276"/>
      <c r="J343" s="275"/>
      <c r="K343" s="189">
        <f t="shared" si="32"/>
        <v>0</v>
      </c>
    </row>
    <row r="344" spans="1:12" s="1011" customFormat="1" ht="15" thickBot="1" x14ac:dyDescent="0.25">
      <c r="A344" s="1020" t="s">
        <v>773</v>
      </c>
      <c r="B344" s="1021">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2.75" thickTop="1" x14ac:dyDescent="0.2">
      <c r="A345" s="1022" t="s">
        <v>783</v>
      </c>
      <c r="B345" s="1023">
        <v>2000</v>
      </c>
      <c r="C345" s="277"/>
      <c r="D345" s="278"/>
      <c r="E345" s="278"/>
      <c r="F345" s="278"/>
      <c r="G345" s="278"/>
      <c r="H345" s="278"/>
      <c r="I345" s="278"/>
      <c r="J345" s="278"/>
      <c r="K345" s="279"/>
    </row>
    <row r="346" spans="1:12" ht="12" x14ac:dyDescent="0.2">
      <c r="A346" s="1024" t="s">
        <v>222</v>
      </c>
      <c r="B346" s="1025">
        <v>2100</v>
      </c>
      <c r="C346" s="280"/>
      <c r="D346" s="281"/>
      <c r="E346" s="281"/>
      <c r="F346" s="281"/>
      <c r="G346" s="281"/>
      <c r="H346" s="281"/>
      <c r="I346" s="281"/>
      <c r="J346" s="281"/>
      <c r="K346" s="282"/>
    </row>
    <row r="347" spans="1:12" ht="12" x14ac:dyDescent="0.2">
      <c r="A347" s="1014" t="s">
        <v>130</v>
      </c>
      <c r="B347" s="1015">
        <v>2110</v>
      </c>
      <c r="C347" s="428"/>
      <c r="D347" s="428"/>
      <c r="E347" s="428"/>
      <c r="F347" s="428"/>
      <c r="G347" s="428"/>
      <c r="H347" s="428"/>
      <c r="I347" s="428"/>
      <c r="J347" s="428"/>
      <c r="K347" s="189">
        <f t="shared" ref="K347:K352" si="34">SUM(C347:J347)</f>
        <v>0</v>
      </c>
    </row>
    <row r="348" spans="1:12" s="1011" customFormat="1" ht="12" x14ac:dyDescent="0.2">
      <c r="A348" s="1016" t="s">
        <v>131</v>
      </c>
      <c r="B348" s="1015">
        <v>2120</v>
      </c>
      <c r="C348" s="428"/>
      <c r="D348" s="428"/>
      <c r="E348" s="428"/>
      <c r="F348" s="428"/>
      <c r="G348" s="428"/>
      <c r="H348" s="428"/>
      <c r="I348" s="428"/>
      <c r="J348" s="428"/>
      <c r="K348" s="189">
        <f t="shared" si="34"/>
        <v>0</v>
      </c>
    </row>
    <row r="349" spans="1:12" ht="12" x14ac:dyDescent="0.2">
      <c r="A349" s="1016" t="s">
        <v>132</v>
      </c>
      <c r="B349" s="1015">
        <v>2130</v>
      </c>
      <c r="C349" s="428"/>
      <c r="D349" s="428"/>
      <c r="E349" s="428"/>
      <c r="F349" s="428"/>
      <c r="G349" s="428"/>
      <c r="H349" s="428"/>
      <c r="I349" s="428"/>
      <c r="J349" s="428"/>
      <c r="K349" s="189">
        <f t="shared" si="34"/>
        <v>0</v>
      </c>
    </row>
    <row r="350" spans="1:12" s="1011" customFormat="1" ht="12" x14ac:dyDescent="0.2">
      <c r="A350" s="1016" t="s">
        <v>133</v>
      </c>
      <c r="B350" s="1015">
        <v>2140</v>
      </c>
      <c r="C350" s="428"/>
      <c r="D350" s="428"/>
      <c r="E350" s="428"/>
      <c r="F350" s="428"/>
      <c r="G350" s="428"/>
      <c r="H350" s="428"/>
      <c r="I350" s="428"/>
      <c r="J350" s="428"/>
      <c r="K350" s="189">
        <f t="shared" si="34"/>
        <v>0</v>
      </c>
    </row>
    <row r="351" spans="1:12" ht="12" x14ac:dyDescent="0.2">
      <c r="A351" s="1017" t="s">
        <v>360</v>
      </c>
      <c r="B351" s="1407">
        <v>2150</v>
      </c>
      <c r="C351" s="428"/>
      <c r="D351" s="428"/>
      <c r="E351" s="428"/>
      <c r="F351" s="428"/>
      <c r="G351" s="428"/>
      <c r="H351" s="428"/>
      <c r="I351" s="428"/>
      <c r="J351" s="428"/>
      <c r="K351" s="189">
        <f t="shared" si="34"/>
        <v>0</v>
      </c>
    </row>
    <row r="352" spans="1:12" ht="12" x14ac:dyDescent="0.2">
      <c r="A352" s="1018" t="s">
        <v>697</v>
      </c>
      <c r="B352" s="1019">
        <v>2190</v>
      </c>
      <c r="C352" s="428"/>
      <c r="D352" s="428"/>
      <c r="E352" s="428"/>
      <c r="F352" s="428"/>
      <c r="G352" s="428"/>
      <c r="H352" s="428"/>
      <c r="I352" s="428"/>
      <c r="J352" s="428"/>
      <c r="K352" s="189">
        <f t="shared" si="34"/>
        <v>0</v>
      </c>
    </row>
    <row r="353" spans="1:11" ht="12.75" thickBot="1" x14ac:dyDescent="0.25">
      <c r="A353" s="1005" t="s">
        <v>500</v>
      </c>
      <c r="B353" s="1408">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x14ac:dyDescent="0.2">
      <c r="A354" s="1006" t="s">
        <v>224</v>
      </c>
      <c r="B354" s="1010">
        <v>2200</v>
      </c>
      <c r="C354" s="283"/>
      <c r="D354" s="284"/>
      <c r="E354" s="284"/>
      <c r="F354" s="284"/>
      <c r="G354" s="284"/>
      <c r="H354" s="284"/>
      <c r="I354" s="284"/>
      <c r="J354" s="284"/>
      <c r="K354" s="199"/>
    </row>
    <row r="355" spans="1:11" s="1011" customFormat="1" ht="12" x14ac:dyDescent="0.2">
      <c r="A355" s="1007" t="s">
        <v>257</v>
      </c>
      <c r="B355" s="1008">
        <v>2210</v>
      </c>
      <c r="C355" s="428"/>
      <c r="D355" s="428"/>
      <c r="E355" s="428"/>
      <c r="F355" s="428"/>
      <c r="G355" s="428"/>
      <c r="H355" s="428"/>
      <c r="I355" s="428"/>
      <c r="J355" s="428"/>
      <c r="K355" s="189">
        <f>SUM(C355:J355)</f>
        <v>0</v>
      </c>
    </row>
    <row r="356" spans="1:11" s="1011" customFormat="1" ht="12" x14ac:dyDescent="0.2">
      <c r="A356" s="1007" t="s">
        <v>258</v>
      </c>
      <c r="B356" s="1008">
        <v>2220</v>
      </c>
      <c r="C356" s="428"/>
      <c r="D356" s="428"/>
      <c r="E356" s="428"/>
      <c r="F356" s="428"/>
      <c r="G356" s="428"/>
      <c r="H356" s="428"/>
      <c r="I356" s="428"/>
      <c r="J356" s="428"/>
      <c r="K356" s="189">
        <f>SUM(C356:J356)</f>
        <v>0</v>
      </c>
    </row>
    <row r="357" spans="1:11" ht="12" x14ac:dyDescent="0.2">
      <c r="A357" s="1007" t="s">
        <v>259</v>
      </c>
      <c r="B357" s="1008">
        <v>2230</v>
      </c>
      <c r="C357" s="428"/>
      <c r="D357" s="428"/>
      <c r="E357" s="428"/>
      <c r="F357" s="428"/>
      <c r="G357" s="428"/>
      <c r="H357" s="428"/>
      <c r="I357" s="428"/>
      <c r="J357" s="428"/>
      <c r="K357" s="189">
        <f>SUM(C357:J357)</f>
        <v>0</v>
      </c>
    </row>
    <row r="358" spans="1:11" ht="12.75" thickBot="1" x14ac:dyDescent="0.25">
      <c r="A358" s="1005" t="s">
        <v>501</v>
      </c>
      <c r="B358" s="1408">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3" t="s">
        <v>168</v>
      </c>
      <c r="B359" s="1013">
        <v>2300</v>
      </c>
      <c r="C359" s="283"/>
      <c r="D359" s="284"/>
      <c r="E359" s="284"/>
      <c r="F359" s="284"/>
      <c r="G359" s="284"/>
      <c r="H359" s="284"/>
      <c r="I359" s="284"/>
      <c r="J359" s="284"/>
      <c r="K359" s="285"/>
    </row>
    <row r="360" spans="1:11" ht="12" x14ac:dyDescent="0.2">
      <c r="A360" s="1007" t="s">
        <v>293</v>
      </c>
      <c r="B360" s="1008">
        <v>2310</v>
      </c>
      <c r="C360" s="428"/>
      <c r="D360" s="428"/>
      <c r="E360" s="428">
        <v>385000</v>
      </c>
      <c r="F360" s="428"/>
      <c r="G360" s="428"/>
      <c r="H360" s="428"/>
      <c r="I360" s="428"/>
      <c r="J360" s="253"/>
      <c r="K360" s="189">
        <f>SUM(C360:J360)</f>
        <v>385000</v>
      </c>
    </row>
    <row r="361" spans="1:11" ht="12" x14ac:dyDescent="0.2">
      <c r="A361" s="1007" t="s">
        <v>294</v>
      </c>
      <c r="B361" s="1008">
        <v>2320</v>
      </c>
      <c r="C361" s="428"/>
      <c r="D361" s="428"/>
      <c r="E361" s="428"/>
      <c r="F361" s="428"/>
      <c r="G361" s="428"/>
      <c r="H361" s="428"/>
      <c r="I361" s="428"/>
      <c r="J361" s="253"/>
      <c r="K361" s="189">
        <f>SUM(C361:J361)</f>
        <v>0</v>
      </c>
    </row>
    <row r="362" spans="1:11" ht="12" x14ac:dyDescent="0.2">
      <c r="A362" s="1007" t="s">
        <v>507</v>
      </c>
      <c r="B362" s="1008">
        <v>2330</v>
      </c>
      <c r="C362" s="428"/>
      <c r="D362" s="428"/>
      <c r="E362" s="428"/>
      <c r="F362" s="428"/>
      <c r="G362" s="428"/>
      <c r="H362" s="428"/>
      <c r="I362" s="428"/>
      <c r="J362" s="253"/>
      <c r="K362" s="189">
        <f>SUM(C362:J362)</f>
        <v>0</v>
      </c>
    </row>
    <row r="363" spans="1:11" s="1011" customFormat="1" ht="12" x14ac:dyDescent="0.2">
      <c r="A363" s="1012" t="s">
        <v>283</v>
      </c>
      <c r="B363" s="1429">
        <v>2361</v>
      </c>
      <c r="C363" s="428"/>
      <c r="D363" s="428"/>
      <c r="E363" s="428"/>
      <c r="F363" s="428"/>
      <c r="G363" s="428"/>
      <c r="H363" s="428"/>
      <c r="I363" s="428"/>
      <c r="J363" s="583"/>
      <c r="K363" s="584">
        <f>SUM(C363:J363)</f>
        <v>0</v>
      </c>
    </row>
    <row r="364" spans="1:11" ht="12" x14ac:dyDescent="0.2">
      <c r="A364" s="1012" t="s">
        <v>284</v>
      </c>
      <c r="B364" s="1429">
        <v>2365</v>
      </c>
      <c r="C364" s="428"/>
      <c r="D364" s="428"/>
      <c r="E364" s="428"/>
      <c r="F364" s="428"/>
      <c r="G364" s="428"/>
      <c r="H364" s="428"/>
      <c r="I364" s="428"/>
      <c r="J364" s="583"/>
      <c r="K364" s="585">
        <f t="shared" ref="K364" si="37">SUM(C364:J364)</f>
        <v>0</v>
      </c>
    </row>
    <row r="365" spans="1:11" ht="12.75" thickBot="1" x14ac:dyDescent="0.25">
      <c r="A365" s="1005" t="s">
        <v>502</v>
      </c>
      <c r="B365" s="977">
        <v>2300</v>
      </c>
      <c r="C365" s="192">
        <f t="shared" ref="C365:K365" si="38">SUM(C360:C364)</f>
        <v>0</v>
      </c>
      <c r="D365" s="192">
        <f t="shared" si="38"/>
        <v>0</v>
      </c>
      <c r="E365" s="192">
        <f t="shared" si="38"/>
        <v>385000</v>
      </c>
      <c r="F365" s="192">
        <f t="shared" si="38"/>
        <v>0</v>
      </c>
      <c r="G365" s="192">
        <f t="shared" si="38"/>
        <v>0</v>
      </c>
      <c r="H365" s="192">
        <f t="shared" si="38"/>
        <v>0</v>
      </c>
      <c r="I365" s="192">
        <f t="shared" si="38"/>
        <v>0</v>
      </c>
      <c r="J365" s="192">
        <f t="shared" si="38"/>
        <v>0</v>
      </c>
      <c r="K365" s="192">
        <f t="shared" si="38"/>
        <v>385000</v>
      </c>
    </row>
    <row r="366" spans="1:11" ht="12.75" thickTop="1" x14ac:dyDescent="0.2">
      <c r="A366" s="1006" t="s">
        <v>174</v>
      </c>
      <c r="B366" s="1010">
        <v>2400</v>
      </c>
      <c r="C366" s="283"/>
      <c r="D366" s="284"/>
      <c r="E366" s="284"/>
      <c r="F366" s="284"/>
      <c r="G366" s="284"/>
      <c r="H366" s="284"/>
      <c r="I366" s="284"/>
      <c r="J366" s="284"/>
      <c r="K366" s="285"/>
    </row>
    <row r="367" spans="1:11" ht="12" x14ac:dyDescent="0.2">
      <c r="A367" s="1007" t="s">
        <v>508</v>
      </c>
      <c r="B367" s="1008">
        <v>2410</v>
      </c>
      <c r="C367" s="428"/>
      <c r="D367" s="428"/>
      <c r="E367" s="428"/>
      <c r="F367" s="428"/>
      <c r="G367" s="428"/>
      <c r="H367" s="428"/>
      <c r="I367" s="428"/>
      <c r="J367" s="428"/>
      <c r="K367" s="189">
        <f>SUM(C367:J367)</f>
        <v>0</v>
      </c>
    </row>
    <row r="368" spans="1:11" ht="12" x14ac:dyDescent="0.2">
      <c r="A368" s="1009" t="s">
        <v>691</v>
      </c>
      <c r="B368" s="1008">
        <v>2490</v>
      </c>
      <c r="C368" s="428"/>
      <c r="D368" s="428"/>
      <c r="E368" s="428"/>
      <c r="F368" s="428"/>
      <c r="G368" s="428"/>
      <c r="H368" s="428"/>
      <c r="I368" s="428"/>
      <c r="J368" s="428"/>
      <c r="K368" s="189">
        <f>SUM(C368:J368)</f>
        <v>0</v>
      </c>
    </row>
    <row r="369" spans="1:11" ht="12.75" thickBot="1" x14ac:dyDescent="0.25">
      <c r="A369" s="1005" t="s">
        <v>503</v>
      </c>
      <c r="B369" s="977">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x14ac:dyDescent="0.2">
      <c r="A370" s="1006" t="s">
        <v>223</v>
      </c>
      <c r="B370" s="1409">
        <v>2500</v>
      </c>
      <c r="C370" s="283"/>
      <c r="D370" s="284"/>
      <c r="E370" s="284"/>
      <c r="F370" s="284"/>
      <c r="G370" s="284"/>
      <c r="H370" s="284"/>
      <c r="I370" s="284"/>
      <c r="J370" s="284"/>
      <c r="K370" s="285"/>
    </row>
    <row r="371" spans="1:11" ht="12" x14ac:dyDescent="0.2">
      <c r="A371" s="988" t="s">
        <v>361</v>
      </c>
      <c r="B371" s="989">
        <v>2510</v>
      </c>
      <c r="C371" s="428"/>
      <c r="D371" s="428"/>
      <c r="E371" s="428"/>
      <c r="F371" s="428"/>
      <c r="G371" s="428"/>
      <c r="H371" s="428"/>
      <c r="I371" s="428"/>
      <c r="J371" s="428"/>
      <c r="K371" s="189">
        <f t="shared" ref="K371:K377" si="40">SUM(C371:J371)</f>
        <v>0</v>
      </c>
    </row>
    <row r="372" spans="1:11" ht="12" x14ac:dyDescent="0.2">
      <c r="A372" s="988" t="s">
        <v>362</v>
      </c>
      <c r="B372" s="989">
        <v>2520</v>
      </c>
      <c r="C372" s="428"/>
      <c r="D372" s="428"/>
      <c r="E372" s="428"/>
      <c r="F372" s="428"/>
      <c r="G372" s="428"/>
      <c r="H372" s="428"/>
      <c r="I372" s="428"/>
      <c r="J372" s="428"/>
      <c r="K372" s="189">
        <f t="shared" si="40"/>
        <v>0</v>
      </c>
    </row>
    <row r="373" spans="1:11" ht="12" x14ac:dyDescent="0.2">
      <c r="A373" s="1046" t="s">
        <v>225</v>
      </c>
      <c r="B373" s="1047">
        <v>2530</v>
      </c>
      <c r="C373" s="1402"/>
      <c r="D373" s="1402"/>
      <c r="E373" s="1402"/>
      <c r="F373" s="1402"/>
      <c r="G373" s="1402"/>
      <c r="H373" s="1402"/>
      <c r="I373" s="1402"/>
      <c r="J373" s="1402"/>
      <c r="K373" s="189">
        <f t="shared" si="40"/>
        <v>0</v>
      </c>
    </row>
    <row r="374" spans="1:11" ht="12" x14ac:dyDescent="0.2">
      <c r="A374" s="988" t="s">
        <v>363</v>
      </c>
      <c r="B374" s="989">
        <v>2540</v>
      </c>
      <c r="C374" s="428"/>
      <c r="D374" s="428"/>
      <c r="E374" s="428"/>
      <c r="F374" s="428"/>
      <c r="G374" s="428"/>
      <c r="H374" s="428"/>
      <c r="I374" s="428"/>
      <c r="J374" s="428"/>
      <c r="K374" s="189">
        <f t="shared" si="40"/>
        <v>0</v>
      </c>
    </row>
    <row r="375" spans="1:11" ht="12" x14ac:dyDescent="0.2">
      <c r="A375" s="988" t="s">
        <v>364</v>
      </c>
      <c r="B375" s="989">
        <v>2550</v>
      </c>
      <c r="C375" s="428"/>
      <c r="D375" s="428"/>
      <c r="E375" s="428"/>
      <c r="F375" s="428"/>
      <c r="G375" s="428"/>
      <c r="H375" s="428"/>
      <c r="I375" s="428"/>
      <c r="J375" s="428"/>
      <c r="K375" s="189">
        <f t="shared" si="40"/>
        <v>0</v>
      </c>
    </row>
    <row r="376" spans="1:11" ht="12" x14ac:dyDescent="0.2">
      <c r="A376" s="988" t="s">
        <v>365</v>
      </c>
      <c r="B376" s="989">
        <v>2560</v>
      </c>
      <c r="C376" s="428"/>
      <c r="D376" s="428"/>
      <c r="E376" s="428"/>
      <c r="F376" s="428"/>
      <c r="G376" s="428"/>
      <c r="H376" s="428"/>
      <c r="I376" s="428"/>
      <c r="J376" s="428"/>
      <c r="K376" s="189">
        <f t="shared" si="40"/>
        <v>0</v>
      </c>
    </row>
    <row r="377" spans="1:11" ht="12" x14ac:dyDescent="0.2">
      <c r="A377" s="988" t="s">
        <v>366</v>
      </c>
      <c r="B377" s="989">
        <v>2570</v>
      </c>
      <c r="C377" s="428"/>
      <c r="D377" s="428"/>
      <c r="E377" s="428"/>
      <c r="F377" s="428"/>
      <c r="G377" s="428"/>
      <c r="H377" s="428"/>
      <c r="I377" s="428"/>
      <c r="J377" s="428"/>
      <c r="K377" s="189">
        <f t="shared" si="40"/>
        <v>0</v>
      </c>
    </row>
    <row r="378" spans="1:11" ht="12.75" thickBot="1" x14ac:dyDescent="0.25">
      <c r="A378" s="999" t="s">
        <v>504</v>
      </c>
      <c r="B378" s="1002">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75" thickTop="1" x14ac:dyDescent="0.2">
      <c r="A379" s="1003" t="s">
        <v>175</v>
      </c>
      <c r="B379" s="1004" t="s">
        <v>737</v>
      </c>
      <c r="C379" s="288"/>
      <c r="D379" s="289"/>
      <c r="E379" s="289"/>
      <c r="F379" s="289"/>
      <c r="G379" s="289"/>
      <c r="H379" s="289"/>
      <c r="I379" s="289"/>
      <c r="J379" s="289"/>
      <c r="K379" s="290"/>
    </row>
    <row r="380" spans="1:11" ht="12" x14ac:dyDescent="0.2">
      <c r="A380" s="988" t="s">
        <v>367</v>
      </c>
      <c r="B380" s="989">
        <v>2610</v>
      </c>
      <c r="C380" s="428"/>
      <c r="D380" s="428"/>
      <c r="E380" s="428"/>
      <c r="F380" s="428"/>
      <c r="G380" s="428"/>
      <c r="H380" s="428"/>
      <c r="I380" s="428"/>
      <c r="J380" s="428"/>
      <c r="K380" s="189">
        <f>SUM(C380:J380)</f>
        <v>0</v>
      </c>
    </row>
    <row r="381" spans="1:11" ht="12" x14ac:dyDescent="0.2">
      <c r="A381" s="988" t="s">
        <v>410</v>
      </c>
      <c r="B381" s="989">
        <v>2620</v>
      </c>
      <c r="C381" s="428"/>
      <c r="D381" s="428"/>
      <c r="E381" s="428"/>
      <c r="F381" s="428"/>
      <c r="G381" s="428"/>
      <c r="H381" s="428"/>
      <c r="I381" s="428"/>
      <c r="J381" s="428"/>
      <c r="K381" s="189">
        <f t="shared" ref="K381:K384" si="42">SUM(C381:J381)</f>
        <v>0</v>
      </c>
    </row>
    <row r="382" spans="1:11" ht="12" x14ac:dyDescent="0.2">
      <c r="A382" s="988" t="s">
        <v>443</v>
      </c>
      <c r="B382" s="989">
        <v>2630</v>
      </c>
      <c r="C382" s="428"/>
      <c r="D382" s="428"/>
      <c r="E382" s="428"/>
      <c r="F382" s="428"/>
      <c r="G382" s="428"/>
      <c r="H382" s="428"/>
      <c r="I382" s="428"/>
      <c r="J382" s="428"/>
      <c r="K382" s="189">
        <f t="shared" si="42"/>
        <v>0</v>
      </c>
    </row>
    <row r="383" spans="1:11" ht="12" x14ac:dyDescent="0.2">
      <c r="A383" s="988" t="s">
        <v>460</v>
      </c>
      <c r="B383" s="989">
        <v>2640</v>
      </c>
      <c r="C383" s="428"/>
      <c r="D383" s="428"/>
      <c r="E383" s="428"/>
      <c r="F383" s="428"/>
      <c r="G383" s="428"/>
      <c r="H383" s="428"/>
      <c r="I383" s="428"/>
      <c r="J383" s="428"/>
      <c r="K383" s="189">
        <f t="shared" si="42"/>
        <v>0</v>
      </c>
    </row>
    <row r="384" spans="1:11" ht="12" x14ac:dyDescent="0.2">
      <c r="A384" s="988" t="s">
        <v>461</v>
      </c>
      <c r="B384" s="989">
        <v>2660</v>
      </c>
      <c r="C384" s="428"/>
      <c r="D384" s="428"/>
      <c r="E384" s="428"/>
      <c r="F384" s="428"/>
      <c r="G384" s="428"/>
      <c r="H384" s="428"/>
      <c r="I384" s="428"/>
      <c r="J384" s="428"/>
      <c r="K384" s="189">
        <f t="shared" si="42"/>
        <v>0</v>
      </c>
    </row>
    <row r="385" spans="1:11" ht="12.75" thickBot="1" x14ac:dyDescent="0.25">
      <c r="A385" s="999" t="s">
        <v>505</v>
      </c>
      <c r="B385" s="1002">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0" t="s">
        <v>882</v>
      </c>
      <c r="B386" s="1001">
        <v>2900</v>
      </c>
      <c r="C386" s="428"/>
      <c r="D386" s="428"/>
      <c r="E386" s="428"/>
      <c r="F386" s="428"/>
      <c r="G386" s="428"/>
      <c r="H386" s="428"/>
      <c r="I386" s="428"/>
      <c r="J386" s="428"/>
      <c r="K386" s="292">
        <f>SUM(C386:J386)</f>
        <v>0</v>
      </c>
    </row>
    <row r="387" spans="1:11" ht="12.75" thickBot="1" x14ac:dyDescent="0.25">
      <c r="A387" s="999" t="s">
        <v>506</v>
      </c>
      <c r="B387" s="977">
        <v>2000</v>
      </c>
      <c r="C387" s="291">
        <f t="shared" ref="C387:J387" si="44">SUM(C353,C358,C365,C369,C378,C385,C386)</f>
        <v>0</v>
      </c>
      <c r="D387" s="291">
        <f t="shared" si="44"/>
        <v>0</v>
      </c>
      <c r="E387" s="291">
        <f t="shared" si="44"/>
        <v>385000</v>
      </c>
      <c r="F387" s="291">
        <f t="shared" si="44"/>
        <v>0</v>
      </c>
      <c r="G387" s="291">
        <f t="shared" si="44"/>
        <v>0</v>
      </c>
      <c r="H387" s="291">
        <f t="shared" si="44"/>
        <v>0</v>
      </c>
      <c r="I387" s="291">
        <f t="shared" si="44"/>
        <v>0</v>
      </c>
      <c r="J387" s="291">
        <f t="shared" si="44"/>
        <v>0</v>
      </c>
      <c r="K387" s="293">
        <f>SUM(C387:J387)</f>
        <v>385000</v>
      </c>
    </row>
    <row r="388" spans="1:11" ht="13.5" thickTop="1" thickBot="1" x14ac:dyDescent="0.25">
      <c r="A388" s="997" t="s">
        <v>784</v>
      </c>
      <c r="B388" s="998">
        <v>3000</v>
      </c>
      <c r="C388" s="428"/>
      <c r="D388" s="428"/>
      <c r="E388" s="428"/>
      <c r="F388" s="428"/>
      <c r="G388" s="428"/>
      <c r="H388" s="428"/>
      <c r="I388" s="428"/>
      <c r="J388" s="428"/>
      <c r="K388" s="256">
        <f>SUM(C388:J388)</f>
        <v>0</v>
      </c>
    </row>
    <row r="389" spans="1:11" ht="12.75" thickTop="1" x14ac:dyDescent="0.2">
      <c r="A389" s="993" t="s">
        <v>785</v>
      </c>
      <c r="B389" s="994">
        <v>4000</v>
      </c>
      <c r="C389" s="294"/>
      <c r="D389" s="295"/>
      <c r="E389" s="295"/>
      <c r="F389" s="295"/>
      <c r="G389" s="295"/>
      <c r="H389" s="295"/>
      <c r="I389" s="295"/>
      <c r="J389" s="295"/>
      <c r="K389" s="296"/>
    </row>
    <row r="390" spans="1:11" ht="12" x14ac:dyDescent="0.2">
      <c r="A390" s="995" t="s">
        <v>608</v>
      </c>
      <c r="B390" s="996">
        <v>4100</v>
      </c>
      <c r="C390" s="297"/>
      <c r="D390" s="298"/>
      <c r="E390" s="298"/>
      <c r="F390" s="298"/>
      <c r="G390" s="298"/>
      <c r="H390" s="298"/>
      <c r="I390" s="298"/>
      <c r="J390" s="298"/>
      <c r="K390" s="299"/>
    </row>
    <row r="391" spans="1:11" ht="12" x14ac:dyDescent="0.2">
      <c r="A391" s="988" t="s">
        <v>517</v>
      </c>
      <c r="B391" s="989">
        <v>4110</v>
      </c>
      <c r="C391" s="300"/>
      <c r="D391" s="301"/>
      <c r="E391" s="428"/>
      <c r="F391" s="300"/>
      <c r="G391" s="301"/>
      <c r="H391" s="428"/>
      <c r="I391" s="300"/>
      <c r="J391" s="300"/>
      <c r="K391" s="267">
        <f t="shared" ref="K391:K396" si="45">SUM(C391:J391)</f>
        <v>0</v>
      </c>
    </row>
    <row r="392" spans="1:11" ht="12" x14ac:dyDescent="0.2">
      <c r="A392" s="990" t="s">
        <v>226</v>
      </c>
      <c r="B392" s="1410">
        <v>4120</v>
      </c>
      <c r="C392" s="302"/>
      <c r="D392" s="231"/>
      <c r="E392" s="428"/>
      <c r="F392" s="231"/>
      <c r="G392" s="230"/>
      <c r="H392" s="428"/>
      <c r="I392" s="231"/>
      <c r="J392" s="231"/>
      <c r="K392" s="189">
        <f t="shared" si="45"/>
        <v>0</v>
      </c>
    </row>
    <row r="393" spans="1:11" ht="12" x14ac:dyDescent="0.2">
      <c r="A393" s="978" t="s">
        <v>411</v>
      </c>
      <c r="B393" s="991">
        <v>4130</v>
      </c>
      <c r="C393" s="302"/>
      <c r="D393" s="231"/>
      <c r="E393" s="428"/>
      <c r="F393" s="231"/>
      <c r="G393" s="230"/>
      <c r="H393" s="428"/>
      <c r="I393" s="231"/>
      <c r="J393" s="231"/>
      <c r="K393" s="189">
        <f t="shared" si="45"/>
        <v>0</v>
      </c>
    </row>
    <row r="394" spans="1:11" ht="12" x14ac:dyDescent="0.2">
      <c r="A394" s="978" t="s">
        <v>196</v>
      </c>
      <c r="B394" s="991">
        <v>4140</v>
      </c>
      <c r="C394" s="302"/>
      <c r="D394" s="231"/>
      <c r="E394" s="428"/>
      <c r="F394" s="231"/>
      <c r="G394" s="230"/>
      <c r="H394" s="428"/>
      <c r="I394" s="231"/>
      <c r="J394" s="231"/>
      <c r="K394" s="189">
        <f t="shared" si="45"/>
        <v>0</v>
      </c>
    </row>
    <row r="395" spans="1:11" ht="12" x14ac:dyDescent="0.2">
      <c r="A395" s="978" t="s">
        <v>254</v>
      </c>
      <c r="B395" s="991">
        <v>4170</v>
      </c>
      <c r="C395" s="302"/>
      <c r="D395" s="231"/>
      <c r="E395" s="428"/>
      <c r="F395" s="231"/>
      <c r="G395" s="230"/>
      <c r="H395" s="428"/>
      <c r="I395" s="231"/>
      <c r="J395" s="231"/>
      <c r="K395" s="189">
        <f t="shared" si="45"/>
        <v>0</v>
      </c>
    </row>
    <row r="396" spans="1:11" ht="12" x14ac:dyDescent="0.2">
      <c r="A396" s="992" t="s">
        <v>884</v>
      </c>
      <c r="B396" s="991">
        <v>4190</v>
      </c>
      <c r="C396" s="302"/>
      <c r="D396" s="231"/>
      <c r="E396" s="428"/>
      <c r="F396" s="231"/>
      <c r="G396" s="230"/>
      <c r="H396" s="428"/>
      <c r="I396" s="231"/>
      <c r="J396" s="231"/>
      <c r="K396" s="189">
        <f t="shared" si="45"/>
        <v>0</v>
      </c>
    </row>
    <row r="397" spans="1:11" ht="12.75" thickBot="1" x14ac:dyDescent="0.25">
      <c r="A397" s="987" t="s">
        <v>613</v>
      </c>
      <c r="B397" s="969">
        <v>4100</v>
      </c>
      <c r="C397" s="302"/>
      <c r="D397" s="231"/>
      <c r="E397" s="303">
        <f>SUM(E391:E396)</f>
        <v>0</v>
      </c>
      <c r="F397" s="231"/>
      <c r="G397" s="230"/>
      <c r="H397" s="243">
        <f>SUM(H391:H396)</f>
        <v>0</v>
      </c>
      <c r="I397" s="231"/>
      <c r="J397" s="231"/>
      <c r="K397" s="243">
        <f>SUM(K391:K396)</f>
        <v>0</v>
      </c>
    </row>
    <row r="398" spans="1:11" ht="12.75" thickTop="1" x14ac:dyDescent="0.2">
      <c r="A398" s="981" t="s">
        <v>243</v>
      </c>
      <c r="B398" s="982">
        <v>4210</v>
      </c>
      <c r="C398" s="302"/>
      <c r="D398" s="231"/>
      <c r="E398" s="231"/>
      <c r="F398" s="231"/>
      <c r="G398" s="230"/>
      <c r="H398" s="428"/>
      <c r="I398" s="231"/>
      <c r="J398" s="231"/>
      <c r="K398" s="267">
        <f t="shared" ref="K398:K404" si="46">SUM(C398:J398)</f>
        <v>0</v>
      </c>
    </row>
    <row r="399" spans="1:11" ht="12" x14ac:dyDescent="0.2">
      <c r="A399" s="983" t="s">
        <v>183</v>
      </c>
      <c r="B399" s="984">
        <v>4220</v>
      </c>
      <c r="C399" s="302"/>
      <c r="D399" s="231"/>
      <c r="E399" s="231"/>
      <c r="F399" s="231"/>
      <c r="G399" s="230"/>
      <c r="H399" s="428"/>
      <c r="I399" s="231"/>
      <c r="J399" s="231"/>
      <c r="K399" s="267">
        <f t="shared" si="46"/>
        <v>0</v>
      </c>
    </row>
    <row r="400" spans="1:11" ht="12" x14ac:dyDescent="0.2">
      <c r="A400" s="985" t="s">
        <v>184</v>
      </c>
      <c r="B400" s="984">
        <v>4230</v>
      </c>
      <c r="C400" s="302"/>
      <c r="D400" s="231"/>
      <c r="E400" s="231"/>
      <c r="F400" s="231"/>
      <c r="G400" s="230"/>
      <c r="H400" s="428"/>
      <c r="I400" s="231"/>
      <c r="J400" s="231"/>
      <c r="K400" s="267">
        <f t="shared" si="46"/>
        <v>0</v>
      </c>
    </row>
    <row r="401" spans="1:11" ht="12" x14ac:dyDescent="0.2">
      <c r="A401" s="983" t="s">
        <v>185</v>
      </c>
      <c r="B401" s="984">
        <v>4240</v>
      </c>
      <c r="C401" s="302"/>
      <c r="D401" s="231"/>
      <c r="E401" s="231"/>
      <c r="F401" s="231"/>
      <c r="G401" s="230"/>
      <c r="H401" s="428"/>
      <c r="I401" s="231"/>
      <c r="J401" s="231"/>
      <c r="K401" s="267">
        <f t="shared" si="46"/>
        <v>0</v>
      </c>
    </row>
    <row r="402" spans="1:11" ht="12" x14ac:dyDescent="0.2">
      <c r="A402" s="983" t="s">
        <v>186</v>
      </c>
      <c r="B402" s="984">
        <v>4270</v>
      </c>
      <c r="C402" s="302"/>
      <c r="D402" s="231"/>
      <c r="E402" s="231"/>
      <c r="F402" s="231"/>
      <c r="G402" s="230"/>
      <c r="H402" s="428"/>
      <c r="I402" s="231"/>
      <c r="J402" s="231"/>
      <c r="K402" s="267">
        <f t="shared" si="46"/>
        <v>0</v>
      </c>
    </row>
    <row r="403" spans="1:11" ht="12" x14ac:dyDescent="0.2">
      <c r="A403" s="983" t="s">
        <v>187</v>
      </c>
      <c r="B403" s="984">
        <v>4280</v>
      </c>
      <c r="C403" s="302"/>
      <c r="D403" s="231"/>
      <c r="E403" s="231"/>
      <c r="F403" s="231"/>
      <c r="G403" s="230"/>
      <c r="H403" s="428"/>
      <c r="I403" s="231"/>
      <c r="J403" s="231"/>
      <c r="K403" s="267">
        <f t="shared" si="46"/>
        <v>0</v>
      </c>
    </row>
    <row r="404" spans="1:11" ht="12" x14ac:dyDescent="0.2">
      <c r="A404" s="985" t="s">
        <v>883</v>
      </c>
      <c r="B404" s="986">
        <v>4290</v>
      </c>
      <c r="C404" s="302"/>
      <c r="D404" s="231"/>
      <c r="E404" s="231"/>
      <c r="F404" s="231"/>
      <c r="G404" s="230"/>
      <c r="H404" s="428"/>
      <c r="I404" s="231"/>
      <c r="J404" s="231"/>
      <c r="K404" s="267">
        <f t="shared" si="46"/>
        <v>0</v>
      </c>
    </row>
    <row r="405" spans="1:11" ht="12.75" thickBot="1" x14ac:dyDescent="0.25">
      <c r="A405" s="968" t="s">
        <v>635</v>
      </c>
      <c r="B405" s="969">
        <v>4200</v>
      </c>
      <c r="C405" s="302"/>
      <c r="D405" s="231"/>
      <c r="E405" s="231"/>
      <c r="F405" s="231"/>
      <c r="G405" s="230"/>
      <c r="H405" s="304">
        <f>SUM(H398:H404)</f>
        <v>0</v>
      </c>
      <c r="I405" s="231"/>
      <c r="J405" s="231"/>
      <c r="K405" s="304">
        <f>SUM(K398:K404)</f>
        <v>0</v>
      </c>
    </row>
    <row r="406" spans="1:11" ht="12.75" thickTop="1" x14ac:dyDescent="0.2">
      <c r="A406" s="979" t="s">
        <v>188</v>
      </c>
      <c r="B406" s="980">
        <v>4310</v>
      </c>
      <c r="C406" s="302"/>
      <c r="D406" s="231"/>
      <c r="E406" s="231"/>
      <c r="F406" s="231"/>
      <c r="G406" s="230"/>
      <c r="H406" s="428"/>
      <c r="I406" s="231"/>
      <c r="J406" s="231"/>
      <c r="K406" s="267">
        <f t="shared" ref="K406:K412" si="47">SUM(C406:J406)</f>
        <v>0</v>
      </c>
    </row>
    <row r="407" spans="1:11" ht="12" x14ac:dyDescent="0.2">
      <c r="A407" s="978" t="s">
        <v>189</v>
      </c>
      <c r="B407" s="739">
        <v>4320</v>
      </c>
      <c r="C407" s="302"/>
      <c r="D407" s="231"/>
      <c r="E407" s="231"/>
      <c r="F407" s="231"/>
      <c r="G407" s="230"/>
      <c r="H407" s="428"/>
      <c r="I407" s="231"/>
      <c r="J407" s="231"/>
      <c r="K407" s="267">
        <f t="shared" si="47"/>
        <v>0</v>
      </c>
    </row>
    <row r="408" spans="1:11" ht="12" x14ac:dyDescent="0.2">
      <c r="A408" s="978" t="s">
        <v>190</v>
      </c>
      <c r="B408" s="739">
        <v>4330</v>
      </c>
      <c r="C408" s="302"/>
      <c r="D408" s="231"/>
      <c r="E408" s="231"/>
      <c r="F408" s="231"/>
      <c r="G408" s="230"/>
      <c r="H408" s="428"/>
      <c r="I408" s="231"/>
      <c r="J408" s="231"/>
      <c r="K408" s="267">
        <f t="shared" si="47"/>
        <v>0</v>
      </c>
    </row>
    <row r="409" spans="1:11" ht="12" x14ac:dyDescent="0.2">
      <c r="A409" s="978" t="s">
        <v>191</v>
      </c>
      <c r="B409" s="739">
        <v>4340</v>
      </c>
      <c r="C409" s="302"/>
      <c r="D409" s="231"/>
      <c r="E409" s="231"/>
      <c r="F409" s="231"/>
      <c r="G409" s="230"/>
      <c r="H409" s="428"/>
      <c r="I409" s="231"/>
      <c r="J409" s="231"/>
      <c r="K409" s="267">
        <f t="shared" si="47"/>
        <v>0</v>
      </c>
    </row>
    <row r="410" spans="1:11" ht="12" x14ac:dyDescent="0.2">
      <c r="A410" s="978" t="s">
        <v>192</v>
      </c>
      <c r="B410" s="739">
        <v>4370</v>
      </c>
      <c r="C410" s="302"/>
      <c r="D410" s="231"/>
      <c r="E410" s="231"/>
      <c r="F410" s="231"/>
      <c r="G410" s="230"/>
      <c r="H410" s="428"/>
      <c r="I410" s="231"/>
      <c r="J410" s="231"/>
      <c r="K410" s="267">
        <f t="shared" si="47"/>
        <v>0</v>
      </c>
    </row>
    <row r="411" spans="1:11" ht="12" x14ac:dyDescent="0.2">
      <c r="A411" s="978" t="s">
        <v>193</v>
      </c>
      <c r="B411" s="739">
        <v>4380</v>
      </c>
      <c r="C411" s="302"/>
      <c r="D411" s="231"/>
      <c r="E411" s="237"/>
      <c r="F411" s="231"/>
      <c r="G411" s="230"/>
      <c r="H411" s="428"/>
      <c r="I411" s="231"/>
      <c r="J411" s="231"/>
      <c r="K411" s="267">
        <f t="shared" si="47"/>
        <v>0</v>
      </c>
    </row>
    <row r="412" spans="1:11" ht="12" x14ac:dyDescent="0.2">
      <c r="A412" s="978" t="s">
        <v>692</v>
      </c>
      <c r="B412" s="739">
        <v>4390</v>
      </c>
      <c r="C412" s="302"/>
      <c r="D412" s="231"/>
      <c r="E412" s="236"/>
      <c r="F412" s="231"/>
      <c r="G412" s="230"/>
      <c r="H412" s="428"/>
      <c r="I412" s="231"/>
      <c r="J412" s="231"/>
      <c r="K412" s="267">
        <f t="shared" si="47"/>
        <v>0</v>
      </c>
    </row>
    <row r="413" spans="1:11" ht="12.75" thickBot="1" x14ac:dyDescent="0.25">
      <c r="A413" s="976" t="s">
        <v>636</v>
      </c>
      <c r="B413" s="977">
        <v>4300</v>
      </c>
      <c r="C413" s="302"/>
      <c r="D413" s="231"/>
      <c r="E413" s="243">
        <f>SUM(E406:E412)</f>
        <v>0</v>
      </c>
      <c r="F413" s="231"/>
      <c r="G413" s="230"/>
      <c r="H413" s="243">
        <f>SUM(H406:H412)</f>
        <v>0</v>
      </c>
      <c r="I413" s="231"/>
      <c r="J413" s="231"/>
      <c r="K413" s="243">
        <f>SUM(K406:K412)</f>
        <v>0</v>
      </c>
    </row>
    <row r="414" spans="1:11" ht="12.75" thickTop="1" x14ac:dyDescent="0.2">
      <c r="A414" s="974" t="s">
        <v>610</v>
      </c>
      <c r="B414" s="975">
        <v>4400</v>
      </c>
      <c r="C414" s="302"/>
      <c r="D414" s="231"/>
      <c r="E414" s="305"/>
      <c r="F414" s="231"/>
      <c r="G414" s="230"/>
      <c r="H414" s="305"/>
      <c r="I414" s="231"/>
      <c r="J414" s="231"/>
      <c r="K414" s="306">
        <f>SUM(C414:J414)</f>
        <v>0</v>
      </c>
    </row>
    <row r="415" spans="1:11" ht="12.75" thickBot="1" x14ac:dyDescent="0.25">
      <c r="A415" s="968" t="s">
        <v>611</v>
      </c>
      <c r="B415" s="969">
        <v>4000</v>
      </c>
      <c r="C415" s="302"/>
      <c r="D415" s="231"/>
      <c r="E415" s="243">
        <f>SUM(E397,E405,E413,E414)</f>
        <v>0</v>
      </c>
      <c r="F415" s="231"/>
      <c r="G415" s="230"/>
      <c r="H415" s="243">
        <f>SUM(H397,H405,H413,H414)</f>
        <v>0</v>
      </c>
      <c r="I415" s="231"/>
      <c r="J415" s="231"/>
      <c r="K415" s="243">
        <f>SUM(K397,K405,K413,K414)</f>
        <v>0</v>
      </c>
    </row>
    <row r="416" spans="1:11" ht="12.75" thickTop="1" x14ac:dyDescent="0.2">
      <c r="A416" s="970" t="s">
        <v>778</v>
      </c>
      <c r="B416" s="971">
        <v>5000</v>
      </c>
      <c r="C416" s="591"/>
      <c r="D416" s="592"/>
      <c r="E416" s="592"/>
      <c r="F416" s="592"/>
      <c r="G416" s="592"/>
      <c r="H416" s="593"/>
      <c r="I416" s="592"/>
      <c r="J416" s="592"/>
      <c r="K416" s="594"/>
    </row>
    <row r="417" spans="1:11" ht="12" x14ac:dyDescent="0.2">
      <c r="A417" s="972" t="s">
        <v>198</v>
      </c>
      <c r="B417" s="973"/>
      <c r="C417" s="583"/>
      <c r="D417" s="583"/>
      <c r="E417" s="583"/>
      <c r="F417" s="583"/>
      <c r="G417" s="583"/>
      <c r="H417" s="583"/>
      <c r="I417" s="583"/>
      <c r="J417" s="583"/>
      <c r="K417" s="583"/>
    </row>
    <row r="418" spans="1:11" ht="12" x14ac:dyDescent="0.2">
      <c r="A418" s="965" t="s">
        <v>295</v>
      </c>
      <c r="B418" s="966">
        <v>5110</v>
      </c>
      <c r="C418" s="583"/>
      <c r="D418" s="583"/>
      <c r="E418" s="583"/>
      <c r="F418" s="583"/>
      <c r="G418" s="583"/>
      <c r="H418" s="595"/>
      <c r="I418" s="583"/>
      <c r="J418" s="583"/>
      <c r="K418" s="596">
        <f>SUM(C418:J418)</f>
        <v>0</v>
      </c>
    </row>
    <row r="419" spans="1:11" ht="12" x14ac:dyDescent="0.2">
      <c r="A419" s="1122" t="s">
        <v>396</v>
      </c>
      <c r="B419" s="1124">
        <v>5120</v>
      </c>
      <c r="C419" s="583"/>
      <c r="D419" s="583"/>
      <c r="E419" s="583"/>
      <c r="F419" s="583"/>
      <c r="G419" s="583"/>
      <c r="H419" s="1389"/>
      <c r="I419" s="583"/>
      <c r="J419" s="583"/>
      <c r="K419" s="596">
        <f>SUM(C419:J419)</f>
        <v>0</v>
      </c>
    </row>
    <row r="420" spans="1:11" ht="12" x14ac:dyDescent="0.2">
      <c r="A420" s="967" t="s">
        <v>779</v>
      </c>
      <c r="B420" s="966">
        <v>5130</v>
      </c>
      <c r="C420" s="583"/>
      <c r="D420" s="583"/>
      <c r="E420" s="583"/>
      <c r="F420" s="583"/>
      <c r="G420" s="583"/>
      <c r="H420" s="595"/>
      <c r="I420" s="583"/>
      <c r="J420" s="583"/>
      <c r="K420" s="596">
        <f>SUM(C420:J420)</f>
        <v>0</v>
      </c>
    </row>
    <row r="421" spans="1:11" ht="12" x14ac:dyDescent="0.2">
      <c r="A421" s="1062" t="s">
        <v>414</v>
      </c>
      <c r="B421" s="1063">
        <v>5140</v>
      </c>
      <c r="C421" s="583"/>
      <c r="D421" s="583"/>
      <c r="E421" s="583"/>
      <c r="F421" s="583"/>
      <c r="G421" s="583"/>
      <c r="H421" s="1389"/>
      <c r="I421" s="583"/>
      <c r="J421" s="583"/>
      <c r="K421" s="596">
        <f>SUM(C421:J421)</f>
        <v>0</v>
      </c>
    </row>
    <row r="422" spans="1:11" ht="12" x14ac:dyDescent="0.2">
      <c r="A422" s="967" t="s">
        <v>780</v>
      </c>
      <c r="B422" s="966">
        <v>5150</v>
      </c>
      <c r="C422" s="583"/>
      <c r="D422" s="583"/>
      <c r="E422" s="583"/>
      <c r="F422" s="583"/>
      <c r="G422" s="583"/>
      <c r="H422" s="595"/>
      <c r="I422" s="583"/>
      <c r="J422" s="583"/>
      <c r="K422" s="596">
        <f>SUM(C422:J422)</f>
        <v>0</v>
      </c>
    </row>
    <row r="423" spans="1:11" ht="12" x14ac:dyDescent="0.2">
      <c r="A423" s="944" t="s">
        <v>216</v>
      </c>
      <c r="B423" s="1430">
        <v>5200</v>
      </c>
      <c r="C423" s="583"/>
      <c r="D423" s="583"/>
      <c r="E423" s="583"/>
      <c r="F423" s="583"/>
      <c r="G423" s="583"/>
      <c r="H423" s="1390"/>
      <c r="I423" s="583"/>
      <c r="J423" s="583"/>
      <c r="K423" s="596">
        <f t="shared" ref="K423:K425" si="48">SUM(C423:J423)</f>
        <v>0</v>
      </c>
    </row>
    <row r="424" spans="1:11" ht="26.25" x14ac:dyDescent="0.2">
      <c r="A424" s="1400" t="s">
        <v>1962</v>
      </c>
      <c r="B424" s="973">
        <v>5300</v>
      </c>
      <c r="C424" s="583"/>
      <c r="D424" s="583"/>
      <c r="E424" s="583"/>
      <c r="F424" s="583"/>
      <c r="G424" s="583"/>
      <c r="H424" s="1390"/>
      <c r="I424" s="583"/>
      <c r="J424" s="583"/>
      <c r="K424" s="596">
        <f t="shared" si="48"/>
        <v>0</v>
      </c>
    </row>
    <row r="425" spans="1:11" ht="12" x14ac:dyDescent="0.2">
      <c r="A425" s="1120" t="s">
        <v>881</v>
      </c>
      <c r="B425" s="973">
        <v>5400</v>
      </c>
      <c r="C425" s="583"/>
      <c r="D425" s="583"/>
      <c r="E425" s="595"/>
      <c r="F425" s="583"/>
      <c r="G425" s="583"/>
      <c r="H425" s="1390"/>
      <c r="I425" s="583"/>
      <c r="J425" s="583"/>
      <c r="K425" s="596">
        <f t="shared" si="48"/>
        <v>0</v>
      </c>
    </row>
    <row r="426" spans="1:11" ht="12.75" thickBot="1" x14ac:dyDescent="0.25">
      <c r="A426" s="964" t="s">
        <v>176</v>
      </c>
      <c r="B426" s="1431">
        <v>5000</v>
      </c>
      <c r="C426" s="583"/>
      <c r="D426" s="583"/>
      <c r="E426" s="597">
        <f>SUM(E418:E425)</f>
        <v>0</v>
      </c>
      <c r="F426" s="583"/>
      <c r="G426" s="583"/>
      <c r="H426" s="597">
        <f>SUM(H418:H425)</f>
        <v>0</v>
      </c>
      <c r="I426" s="583"/>
      <c r="J426" s="583"/>
      <c r="K426" s="597">
        <f>SUM(K418:K425)</f>
        <v>0</v>
      </c>
    </row>
    <row r="427" spans="1:11" ht="13.5" thickTop="1" thickBot="1" x14ac:dyDescent="0.25">
      <c r="A427" s="962" t="s">
        <v>781</v>
      </c>
      <c r="B427" s="963">
        <v>6000</v>
      </c>
      <c r="C427" s="583"/>
      <c r="D427" s="583"/>
      <c r="E427" s="598"/>
      <c r="F427" s="583"/>
      <c r="G427" s="583"/>
      <c r="H427" s="599"/>
      <c r="I427" s="598"/>
      <c r="J427" s="583"/>
      <c r="K427" s="596">
        <f>SUM(C427:J427)</f>
        <v>0</v>
      </c>
    </row>
    <row r="428" spans="1:11" s="957" customFormat="1" ht="13.5" thickTop="1" thickBot="1" x14ac:dyDescent="0.25">
      <c r="A428" s="1766" t="s">
        <v>439</v>
      </c>
      <c r="B428" s="1767"/>
      <c r="C428" s="478">
        <f>SUM(C344+C387+C388)</f>
        <v>0</v>
      </c>
      <c r="D428" s="478">
        <f>SUM(D344+D387+D388)</f>
        <v>0</v>
      </c>
      <c r="E428" s="478">
        <f>SUM(E344+E387+E388+E415+E426)</f>
        <v>385000</v>
      </c>
      <c r="F428" s="478">
        <f>SUM(F344+F387+F388)</f>
        <v>0</v>
      </c>
      <c r="G428" s="478">
        <f>SUM(G344+G387+G388)</f>
        <v>0</v>
      </c>
      <c r="H428" s="478">
        <f>SUM(H344+H387+H388+H415+H426+H427)</f>
        <v>0</v>
      </c>
      <c r="I428" s="478">
        <f>SUM(I344+I387+I388)</f>
        <v>0</v>
      </c>
      <c r="J428" s="478">
        <f>SUM(J344+J387+J388)</f>
        <v>0</v>
      </c>
      <c r="K428" s="478">
        <f>SUM(K344+K387+K388+K415+K426+K427)</f>
        <v>385000</v>
      </c>
    </row>
    <row r="429" spans="1:11" ht="14.25" thickTop="1" thickBot="1" x14ac:dyDescent="0.25">
      <c r="A429" s="1768" t="s">
        <v>67</v>
      </c>
      <c r="B429" s="1769"/>
      <c r="C429" s="1397"/>
      <c r="D429" s="1398"/>
      <c r="E429" s="1398"/>
      <c r="F429" s="1398"/>
      <c r="G429" s="1398"/>
      <c r="H429" s="1398"/>
      <c r="I429" s="1398"/>
      <c r="J429" s="1399"/>
      <c r="K429" s="243">
        <f>'EstRev 6-11'!J272-'EstExp 12-20'!K428</f>
        <v>0</v>
      </c>
    </row>
    <row r="430" spans="1:11" ht="12.75" thickTop="1" x14ac:dyDescent="0.2">
      <c r="A430" s="958"/>
      <c r="B430" s="959"/>
      <c r="C430" s="571"/>
      <c r="D430" s="572"/>
      <c r="E430" s="572"/>
      <c r="F430" s="572"/>
      <c r="G430" s="572"/>
      <c r="H430" s="572"/>
      <c r="I430" s="572"/>
      <c r="J430" s="572"/>
      <c r="K430" s="573"/>
    </row>
    <row r="431" spans="1:11" ht="12" x14ac:dyDescent="0.2">
      <c r="A431" s="960" t="s">
        <v>203</v>
      </c>
      <c r="B431" s="1432"/>
      <c r="C431" s="460"/>
      <c r="D431" s="461"/>
      <c r="E431" s="461"/>
      <c r="F431" s="461"/>
      <c r="G431" s="461"/>
      <c r="H431" s="461"/>
      <c r="I431" s="461"/>
      <c r="J431" s="461"/>
      <c r="K431" s="462"/>
    </row>
    <row r="432" spans="1:11" ht="12" x14ac:dyDescent="0.2">
      <c r="A432" s="949" t="s">
        <v>182</v>
      </c>
      <c r="B432" s="961" t="s">
        <v>100</v>
      </c>
      <c r="C432" s="463"/>
      <c r="D432" s="464"/>
      <c r="E432" s="464"/>
      <c r="F432" s="464"/>
      <c r="G432" s="464"/>
      <c r="H432" s="464"/>
      <c r="I432" s="464"/>
      <c r="J432" s="464"/>
      <c r="K432" s="465"/>
    </row>
    <row r="433" spans="1:11" ht="12" x14ac:dyDescent="0.2">
      <c r="A433" s="950" t="s">
        <v>223</v>
      </c>
      <c r="B433" s="1433">
        <v>2500</v>
      </c>
      <c r="C433" s="466"/>
      <c r="D433" s="466"/>
      <c r="E433" s="466"/>
      <c r="F433" s="466"/>
      <c r="G433" s="466"/>
      <c r="H433" s="466"/>
      <c r="I433" s="466"/>
      <c r="J433" s="466"/>
      <c r="K433" s="466"/>
    </row>
    <row r="434" spans="1:11" ht="12" x14ac:dyDescent="0.2">
      <c r="A434" s="946" t="s">
        <v>225</v>
      </c>
      <c r="B434" s="1434">
        <v>2530</v>
      </c>
      <c r="C434" s="428"/>
      <c r="D434" s="428"/>
      <c r="E434" s="428"/>
      <c r="F434" s="428"/>
      <c r="G434" s="428"/>
      <c r="H434" s="428"/>
      <c r="I434" s="428"/>
      <c r="J434" s="466"/>
      <c r="K434" s="189">
        <f>SUM(C434:J434)</f>
        <v>0</v>
      </c>
    </row>
    <row r="435" spans="1:11" ht="12" x14ac:dyDescent="0.2">
      <c r="A435" s="946" t="s">
        <v>251</v>
      </c>
      <c r="B435" s="1434">
        <v>2540</v>
      </c>
      <c r="C435" s="428"/>
      <c r="D435" s="428"/>
      <c r="E435" s="428"/>
      <c r="F435" s="428"/>
      <c r="G435" s="428"/>
      <c r="H435" s="428"/>
      <c r="I435" s="428"/>
      <c r="J435" s="466"/>
      <c r="K435" s="189">
        <f>SUM(C435:J435)</f>
        <v>0</v>
      </c>
    </row>
    <row r="436" spans="1:11" ht="12.75" thickBot="1" x14ac:dyDescent="0.25">
      <c r="A436" s="943" t="s">
        <v>504</v>
      </c>
      <c r="B436" s="954">
        <v>2500</v>
      </c>
      <c r="C436" s="469">
        <f>SUM(C434:C435)</f>
        <v>0</v>
      </c>
      <c r="D436" s="469">
        <f t="shared" ref="D436:K436" si="49">SUM(D434:D435)</f>
        <v>0</v>
      </c>
      <c r="E436" s="469">
        <f t="shared" si="49"/>
        <v>0</v>
      </c>
      <c r="F436" s="469">
        <f t="shared" si="49"/>
        <v>0</v>
      </c>
      <c r="G436" s="469">
        <f t="shared" si="49"/>
        <v>0</v>
      </c>
      <c r="H436" s="469">
        <f t="shared" si="49"/>
        <v>0</v>
      </c>
      <c r="I436" s="469">
        <f t="shared" si="49"/>
        <v>0</v>
      </c>
      <c r="J436" s="466"/>
      <c r="K436" s="469">
        <f t="shared" si="49"/>
        <v>0</v>
      </c>
    </row>
    <row r="437" spans="1:11" ht="12.75" thickTop="1" x14ac:dyDescent="0.2">
      <c r="A437" s="950" t="s">
        <v>888</v>
      </c>
      <c r="B437" s="1435">
        <v>2900</v>
      </c>
      <c r="C437" s="428"/>
      <c r="D437" s="428"/>
      <c r="E437" s="428"/>
      <c r="F437" s="428"/>
      <c r="G437" s="428"/>
      <c r="H437" s="428"/>
      <c r="I437" s="428"/>
      <c r="J437" s="466"/>
      <c r="K437" s="292">
        <f>SUM(C437:J437)</f>
        <v>0</v>
      </c>
    </row>
    <row r="438" spans="1:11" ht="12.75" thickBot="1" x14ac:dyDescent="0.25">
      <c r="A438" s="1350" t="s">
        <v>506</v>
      </c>
      <c r="B438" s="954">
        <v>2000</v>
      </c>
      <c r="C438" s="469">
        <f>SUM(C436,C437)</f>
        <v>0</v>
      </c>
      <c r="D438" s="469">
        <f t="shared" ref="D438:I438" si="50">SUM(D436,D437)</f>
        <v>0</v>
      </c>
      <c r="E438" s="469">
        <f t="shared" si="50"/>
        <v>0</v>
      </c>
      <c r="F438" s="469">
        <f t="shared" si="50"/>
        <v>0</v>
      </c>
      <c r="G438" s="469">
        <f t="shared" si="50"/>
        <v>0</v>
      </c>
      <c r="H438" s="469">
        <f t="shared" si="50"/>
        <v>0</v>
      </c>
      <c r="I438" s="469">
        <f t="shared" si="50"/>
        <v>0</v>
      </c>
      <c r="J438" s="466"/>
      <c r="K438" s="469">
        <f>SUM(K436,K437)</f>
        <v>0</v>
      </c>
    </row>
    <row r="439" spans="1:11" ht="12.75" thickTop="1" x14ac:dyDescent="0.2">
      <c r="A439" s="955" t="s">
        <v>126</v>
      </c>
      <c r="B439" s="956">
        <v>4000</v>
      </c>
      <c r="C439" s="471"/>
      <c r="D439" s="472"/>
      <c r="E439" s="472"/>
      <c r="F439" s="472"/>
      <c r="G439" s="472"/>
      <c r="H439" s="472"/>
      <c r="I439" s="472"/>
      <c r="J439" s="464"/>
      <c r="K439" s="473"/>
    </row>
    <row r="440" spans="1:11" ht="12" x14ac:dyDescent="0.2">
      <c r="A440" s="951" t="s">
        <v>640</v>
      </c>
      <c r="B440" s="952">
        <v>4110</v>
      </c>
      <c r="C440" s="466"/>
      <c r="D440" s="466"/>
      <c r="E440" s="466"/>
      <c r="F440" s="466"/>
      <c r="G440" s="466"/>
      <c r="H440" s="474"/>
      <c r="I440" s="475"/>
      <c r="J440" s="466"/>
      <c r="K440" s="476">
        <f>H440</f>
        <v>0</v>
      </c>
    </row>
    <row r="441" spans="1:11" ht="12" x14ac:dyDescent="0.2">
      <c r="A441" s="951" t="s">
        <v>641</v>
      </c>
      <c r="B441" s="952">
        <v>4120</v>
      </c>
      <c r="C441" s="466"/>
      <c r="D441" s="466"/>
      <c r="E441" s="466"/>
      <c r="F441" s="466"/>
      <c r="G441" s="466"/>
      <c r="H441" s="467"/>
      <c r="I441" s="475"/>
      <c r="J441" s="466"/>
      <c r="K441" s="477">
        <f>H441</f>
        <v>0</v>
      </c>
    </row>
    <row r="442" spans="1:11" ht="12" x14ac:dyDescent="0.2">
      <c r="A442" s="953" t="s">
        <v>886</v>
      </c>
      <c r="B442" s="1434">
        <v>4190</v>
      </c>
      <c r="C442" s="466"/>
      <c r="D442" s="466"/>
      <c r="E442" s="466"/>
      <c r="F442" s="466"/>
      <c r="G442" s="466"/>
      <c r="H442" s="474"/>
      <c r="I442" s="948"/>
      <c r="J442" s="466"/>
      <c r="K442" s="267">
        <f>H442</f>
        <v>0</v>
      </c>
    </row>
    <row r="443" spans="1:11" ht="12.75" thickBot="1" x14ac:dyDescent="0.25">
      <c r="A443" s="943" t="s">
        <v>127</v>
      </c>
      <c r="B443" s="954">
        <v>4000</v>
      </c>
      <c r="C443" s="466"/>
      <c r="D443" s="466"/>
      <c r="E443" s="466"/>
      <c r="F443" s="466"/>
      <c r="G443" s="466"/>
      <c r="H443" s="478">
        <f>SUM(H440:H442)</f>
        <v>0</v>
      </c>
      <c r="I443" s="948"/>
      <c r="J443" s="466"/>
      <c r="K443" s="478">
        <f>SUM(K440:K442)</f>
        <v>0</v>
      </c>
    </row>
    <row r="444" spans="1:11" ht="12.75" thickTop="1" x14ac:dyDescent="0.2">
      <c r="A444" s="949" t="s">
        <v>42</v>
      </c>
      <c r="B444" s="942">
        <v>5000</v>
      </c>
      <c r="C444" s="463"/>
      <c r="D444" s="464"/>
      <c r="E444" s="464"/>
      <c r="F444" s="464"/>
      <c r="G444" s="464"/>
      <c r="H444" s="472"/>
      <c r="I444" s="464"/>
      <c r="J444" s="464"/>
      <c r="K444" s="473"/>
    </row>
    <row r="445" spans="1:11" ht="12" x14ac:dyDescent="0.2">
      <c r="A445" s="950" t="s">
        <v>198</v>
      </c>
      <c r="B445" s="1433">
        <v>5100</v>
      </c>
      <c r="C445" s="466"/>
      <c r="D445" s="466"/>
      <c r="E445" s="466"/>
      <c r="F445" s="466"/>
      <c r="G445" s="466"/>
      <c r="H445" s="466"/>
      <c r="I445" s="466"/>
      <c r="J445" s="466"/>
      <c r="K445" s="466"/>
    </row>
    <row r="446" spans="1:11" ht="12" x14ac:dyDescent="0.2">
      <c r="A446" s="946" t="s">
        <v>295</v>
      </c>
      <c r="B446" s="1434">
        <v>5110</v>
      </c>
      <c r="C446" s="466"/>
      <c r="D446" s="466"/>
      <c r="E446" s="466"/>
      <c r="F446" s="466"/>
      <c r="G446" s="466"/>
      <c r="H446" s="467"/>
      <c r="I446" s="466"/>
      <c r="J446" s="466"/>
      <c r="K446" s="189">
        <f>SUM(C446:J446)</f>
        <v>0</v>
      </c>
    </row>
    <row r="447" spans="1:11" ht="12" x14ac:dyDescent="0.2">
      <c r="A447" s="947" t="s">
        <v>696</v>
      </c>
      <c r="B447" s="1436">
        <v>5150</v>
      </c>
      <c r="C447" s="466"/>
      <c r="D447" s="466"/>
      <c r="E447" s="466"/>
      <c r="F447" s="466"/>
      <c r="G447" s="466"/>
      <c r="H447" s="467"/>
      <c r="I447" s="466"/>
      <c r="J447" s="466"/>
      <c r="K447" s="189">
        <f>SUM(C447:J447)</f>
        <v>0</v>
      </c>
    </row>
    <row r="448" spans="1:11" ht="12.75" thickBot="1" x14ac:dyDescent="0.25">
      <c r="A448" s="945" t="s">
        <v>39</v>
      </c>
      <c r="B448" s="1437">
        <v>5100</v>
      </c>
      <c r="C448" s="466"/>
      <c r="D448" s="466"/>
      <c r="E448" s="466"/>
      <c r="F448" s="466"/>
      <c r="G448" s="466"/>
      <c r="H448" s="478">
        <f>SUM(H446:H447)</f>
        <v>0</v>
      </c>
      <c r="I448" s="466"/>
      <c r="J448" s="466"/>
      <c r="K448" s="255">
        <f>SUM(K446:K447)</f>
        <v>0</v>
      </c>
    </row>
    <row r="449" spans="1:11" ht="12.75" thickTop="1" x14ac:dyDescent="0.2">
      <c r="A449" s="944" t="s">
        <v>216</v>
      </c>
      <c r="B449" s="1430">
        <v>5200</v>
      </c>
      <c r="C449" s="466"/>
      <c r="D449" s="466"/>
      <c r="E449" s="466"/>
      <c r="F449" s="466"/>
      <c r="G449" s="466"/>
      <c r="H449" s="470"/>
      <c r="I449" s="466"/>
      <c r="J449" s="466"/>
      <c r="K449" s="393">
        <f>H449</f>
        <v>0</v>
      </c>
    </row>
    <row r="450" spans="1:11" ht="27" thickBot="1" x14ac:dyDescent="0.25">
      <c r="A450" s="1400" t="s">
        <v>1962</v>
      </c>
      <c r="B450" s="1430">
        <v>5300</v>
      </c>
      <c r="C450" s="466"/>
      <c r="D450" s="466"/>
      <c r="E450" s="466"/>
      <c r="F450" s="466"/>
      <c r="G450" s="466"/>
      <c r="H450" s="467"/>
      <c r="I450" s="466"/>
      <c r="J450" s="466"/>
      <c r="K450" s="479">
        <f>H450</f>
        <v>0</v>
      </c>
    </row>
    <row r="451" spans="1:11" ht="13.5" thickTop="1" thickBot="1" x14ac:dyDescent="0.25">
      <c r="A451" s="943" t="s">
        <v>176</v>
      </c>
      <c r="B451" s="954">
        <v>5000</v>
      </c>
      <c r="C451" s="466"/>
      <c r="D451" s="466"/>
      <c r="E451" s="466"/>
      <c r="F451" s="466"/>
      <c r="G451" s="466"/>
      <c r="H451" s="468">
        <f>SUM(H448:H450)</f>
        <v>0</v>
      </c>
      <c r="I451" s="466"/>
      <c r="J451" s="466"/>
      <c r="K451" s="469">
        <f>SUM(K448:K450)</f>
        <v>0</v>
      </c>
    </row>
    <row r="452" spans="1:11" ht="13.5" thickTop="1" thickBot="1" x14ac:dyDescent="0.25">
      <c r="A452" s="941" t="s">
        <v>380</v>
      </c>
      <c r="B452" s="942">
        <v>6000</v>
      </c>
      <c r="C452" s="466"/>
      <c r="D452" s="466"/>
      <c r="E452" s="466"/>
      <c r="F452" s="466"/>
      <c r="G452" s="466"/>
      <c r="H452" s="480"/>
      <c r="I452" s="466"/>
      <c r="J452" s="466"/>
      <c r="K452" s="256">
        <f>SUM(C452:J452)</f>
        <v>0</v>
      </c>
    </row>
    <row r="453" spans="1:11" ht="13.5" thickTop="1" thickBot="1" x14ac:dyDescent="0.25">
      <c r="A453" s="1766" t="s">
        <v>439</v>
      </c>
      <c r="B453" s="1767"/>
      <c r="C453" s="478">
        <f>SUM(C438)</f>
        <v>0</v>
      </c>
      <c r="D453" s="478">
        <f>SUM(D438)</f>
        <v>0</v>
      </c>
      <c r="E453" s="478">
        <f>SUM(E438)</f>
        <v>0</v>
      </c>
      <c r="F453" s="478">
        <f>SUM(F438)</f>
        <v>0</v>
      </c>
      <c r="G453" s="478">
        <f>SUM(G438)</f>
        <v>0</v>
      </c>
      <c r="H453" s="478">
        <f>SUM(H438,H443,H451,H452)</f>
        <v>0</v>
      </c>
      <c r="I453" s="478">
        <f>SUM(I438)</f>
        <v>0</v>
      </c>
      <c r="J453" s="466"/>
      <c r="K453" s="478">
        <f>SUM(K438,K443,K451,K452)</f>
        <v>0</v>
      </c>
    </row>
    <row r="454" spans="1:11" ht="14.25" thickTop="1" thickBot="1" x14ac:dyDescent="0.25">
      <c r="A454" s="1768" t="s">
        <v>67</v>
      </c>
      <c r="B454" s="1769"/>
      <c r="C454" s="1393"/>
      <c r="D454" s="1394"/>
      <c r="E454" s="1395"/>
      <c r="F454" s="1395"/>
      <c r="G454" s="1395"/>
      <c r="H454" s="1395"/>
      <c r="I454" s="1395"/>
      <c r="J454" s="1396"/>
      <c r="K454" s="938">
        <f>'EstRev 6-11'!K272-'EstExp 12-20'!K453</f>
        <v>0</v>
      </c>
    </row>
    <row r="455" spans="1:11" ht="9.75" thickTop="1" x14ac:dyDescent="0.15"/>
  </sheetData>
  <sheetProtection algorithmName="SHA-512" hashValue="jkjQKvqwU9OqCAe2ikQPU/SOBA2XEElC3BhZpmAvCzCWcZBOVv1N2fQ9b/hjaE9wVqJsE3FfzWRlbsh3gnbIwQ==" saltValue="wUi2uQJt3odxSyUznesPIQ=="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6"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4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8"/>
  <sheetViews>
    <sheetView zoomScaleNormal="100" zoomScaleSheetLayoutView="96" workbookViewId="0">
      <pane xSplit="2" ySplit="4" topLeftCell="C11" activePane="bottomRight" state="frozen"/>
      <selection pane="topRight" activeCell="C1" sqref="C1"/>
      <selection pane="bottomLeft" activeCell="A5" sqref="A5"/>
      <selection pane="bottomRight" activeCell="H18" sqref="H18"/>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36" customWidth="1"/>
    <col min="8" max="8" width="54.28515625" customWidth="1"/>
    <col min="9" max="9" width="26.42578125" customWidth="1"/>
  </cols>
  <sheetData>
    <row r="1" spans="1:9" ht="15" x14ac:dyDescent="0.25">
      <c r="A1" s="1598"/>
      <c r="B1" s="1626" t="s">
        <v>7021</v>
      </c>
      <c r="C1" s="1598"/>
      <c r="D1" s="1598"/>
      <c r="E1" s="1598"/>
    </row>
    <row r="2" spans="1:9" ht="15.75" x14ac:dyDescent="0.25">
      <c r="B2" s="1537" t="s">
        <v>3086</v>
      </c>
      <c r="C2" s="1538" t="str">
        <f>IF(COUNTIF(A:A,"ERROR-Describe Revenue")&lt;&gt;0,"Error - Please describe all the revenue.","OK")</f>
        <v>OK</v>
      </c>
    </row>
    <row r="3" spans="1:9" ht="15.75" x14ac:dyDescent="0.25">
      <c r="B3" s="1537" t="s">
        <v>3087</v>
      </c>
      <c r="C3" s="1538" t="str">
        <f>IF(COUNTIF(I:I,"ERROR-Describe Expenditures")&lt;&gt;0,"Error - Please describe all the expenditures.","OK")</f>
        <v>OK</v>
      </c>
    </row>
    <row r="4" spans="1:9" ht="25.5" x14ac:dyDescent="0.2">
      <c r="A4" s="1540" t="s">
        <v>3083</v>
      </c>
      <c r="B4" s="1539" t="s">
        <v>3091</v>
      </c>
      <c r="C4" s="1540" t="s">
        <v>3082</v>
      </c>
      <c r="D4" s="1541" t="s">
        <v>3090</v>
      </c>
      <c r="E4" s="1542"/>
      <c r="F4" s="1539" t="s">
        <v>3092</v>
      </c>
      <c r="G4" s="1540" t="s">
        <v>3082</v>
      </c>
      <c r="H4" s="1541" t="s">
        <v>3084</v>
      </c>
      <c r="I4" s="1540" t="s">
        <v>3085</v>
      </c>
    </row>
    <row r="5" spans="1:9" ht="15" x14ac:dyDescent="0.2">
      <c r="A5" s="1543" t="str">
        <f t="shared" ref="A5:A30" si="0">IF(AND(C5="",D5=""),"OK",IF(AND(C5&lt;&gt;"",D5&lt;&gt;""),"OK","ERROR-Describe Revenue"))</f>
        <v>OK</v>
      </c>
      <c r="B5" s="1540">
        <v>1190</v>
      </c>
      <c r="C5" s="1599" t="str">
        <f>IF(SUM('EstRev 6-11'!$C$11:$K$11)&gt;0,SUM('EstRev 6-11'!$C$11:$K$11),"")</f>
        <v/>
      </c>
      <c r="D5" s="1545"/>
      <c r="E5" s="1542"/>
      <c r="F5" s="1544" t="s">
        <v>845</v>
      </c>
      <c r="G5" s="1599">
        <f>IF(SUM('EstExp 12-20'!$C$43:$J$43)&gt;0,SUM('EstExp 12-20'!$C$43:$J$43),"")</f>
        <v>3878300</v>
      </c>
      <c r="H5" s="1545" t="s">
        <v>7120</v>
      </c>
      <c r="I5" s="1543" t="str">
        <f>IF(AND(G5="",H5=""),"OK",IF(AND(G5&lt;&gt;"",H5&lt;&gt;""),"OK","ERROR-Describe Expenditures"))</f>
        <v>OK</v>
      </c>
    </row>
    <row r="6" spans="1:9" ht="15" x14ac:dyDescent="0.2">
      <c r="A6" s="1543" t="str">
        <f t="shared" si="0"/>
        <v>OK</v>
      </c>
      <c r="B6" s="1540">
        <v>1290</v>
      </c>
      <c r="C6" s="1599" t="str">
        <f>IF(SUM('EstRev 6-11'!$C$17:$K$17)&gt;0,SUM('EstRev 6-11'!$C$17:$K$17),"")</f>
        <v/>
      </c>
      <c r="D6" s="1545"/>
      <c r="E6" s="1542"/>
      <c r="F6" s="1544" t="s">
        <v>846</v>
      </c>
      <c r="G6" s="1599" t="str">
        <f>IF(SUM('EstExp 12-20'!$C$58:$J$58)&gt;0,SUM('EstExp 12-20'!$C$58:$J$58),"")</f>
        <v/>
      </c>
      <c r="H6" s="1545"/>
      <c r="I6" s="1543" t="str">
        <f t="shared" ref="I6:I48" si="1">IF(AND(G6="",H6=""),"OK",IF(AND(G6&lt;&gt;"",H6&lt;&gt;""),"OK","ERROR-Describe Expenditures"))</f>
        <v>OK</v>
      </c>
    </row>
    <row r="7" spans="1:9" ht="15" x14ac:dyDescent="0.2">
      <c r="A7" s="1543" t="str">
        <f t="shared" si="0"/>
        <v>OK</v>
      </c>
      <c r="B7" s="1540">
        <v>1614</v>
      </c>
      <c r="C7" s="1599">
        <f>IF(SUM('EstRev 6-11'!$C$72:$K$72)&gt;0,SUM('EstRev 6-11'!$C$72:$K$72),"")</f>
        <v>30000</v>
      </c>
      <c r="D7" s="1545" t="s">
        <v>7116</v>
      </c>
      <c r="E7" s="1542"/>
      <c r="F7" s="1544" t="s">
        <v>847</v>
      </c>
      <c r="G7" s="1599">
        <f>IF(SUM('EstExp 12-20'!$C$75:$J$75)&gt;0,SUM('EstExp 12-20'!$C$75:$J$75),"")</f>
        <v>779900</v>
      </c>
      <c r="H7" s="1545" t="s">
        <v>7121</v>
      </c>
      <c r="I7" s="1543" t="str">
        <f t="shared" si="1"/>
        <v>OK</v>
      </c>
    </row>
    <row r="8" spans="1:9" ht="15" x14ac:dyDescent="0.2">
      <c r="A8" s="1543" t="str">
        <f t="shared" si="0"/>
        <v>OK</v>
      </c>
      <c r="B8" s="1540">
        <v>1690</v>
      </c>
      <c r="C8" s="1599">
        <f>IF(SUM('EstRev 6-11'!$C$74:$K$74)&gt;0,SUM('EstRev 6-11'!$C$74:$K$74),"")</f>
        <v>125000</v>
      </c>
      <c r="D8" s="1545" t="s">
        <v>7117</v>
      </c>
      <c r="E8" s="1542"/>
      <c r="F8" s="1544" t="s">
        <v>848</v>
      </c>
      <c r="G8" s="1599" t="str">
        <f>IF(SUM('EstExp 12-20'!$C$85:$J$85)&gt;0,SUM('EstExp 12-20'!$C$85:$J$85),"")</f>
        <v/>
      </c>
      <c r="H8" s="1545"/>
      <c r="I8" s="1543" t="str">
        <f t="shared" si="1"/>
        <v>OK</v>
      </c>
    </row>
    <row r="9" spans="1:9" ht="15" x14ac:dyDescent="0.2">
      <c r="A9" s="1543" t="str">
        <f t="shared" si="0"/>
        <v>OK</v>
      </c>
      <c r="B9" s="1540">
        <v>1790</v>
      </c>
      <c r="C9" s="1599" t="str">
        <f>IF(SUM('EstRev 6-11'!$C$81:$K$81)&gt;0,SUM('EstRev 6-11'!$C$81:$K$81),"")</f>
        <v/>
      </c>
      <c r="D9" s="1545"/>
      <c r="E9" s="1542"/>
      <c r="F9" s="1544" t="s">
        <v>850</v>
      </c>
      <c r="G9" s="1599" t="str">
        <f>IF(SUM('EstExp 12-20'!$C$93:$J$93)&gt;0,SUM('EstExp 12-20'!$C$93:$J$93),"")</f>
        <v/>
      </c>
      <c r="H9" s="1545"/>
      <c r="I9" s="1543" t="str">
        <f t="shared" si="1"/>
        <v>OK</v>
      </c>
    </row>
    <row r="10" spans="1:9" ht="15" x14ac:dyDescent="0.2">
      <c r="A10" s="1543" t="str">
        <f t="shared" si="0"/>
        <v>OK</v>
      </c>
      <c r="B10" s="1540">
        <v>1819</v>
      </c>
      <c r="C10" s="1599" t="str">
        <f>IF(SUM('EstRev 6-11'!$C$89:$K$89)&gt;0,SUM('EstRev 6-11'!$C$89:$K$89),"")</f>
        <v/>
      </c>
      <c r="D10" s="1545"/>
      <c r="E10" s="1542"/>
      <c r="F10" s="1544" t="s">
        <v>851</v>
      </c>
      <c r="G10" s="1599" t="str">
        <f>IF(SUM('EstExp 12-20'!$C$101:$J$101)&gt;0,SUM('EstExp 12-20'!$C$101:$J$101),"")</f>
        <v/>
      </c>
      <c r="H10" s="1545"/>
      <c r="I10" s="1543" t="str">
        <f t="shared" si="1"/>
        <v>OK</v>
      </c>
    </row>
    <row r="11" spans="1:9" ht="15" x14ac:dyDescent="0.2">
      <c r="A11" s="1543" t="str">
        <f t="shared" si="0"/>
        <v>OK</v>
      </c>
      <c r="B11" s="1540">
        <v>1829</v>
      </c>
      <c r="C11" s="1599" t="str">
        <f>IF(SUM('EstRev 6-11'!$C$93:$K$93)&gt;0,SUM('EstRev 6-11'!$C$93:$K$93),"")</f>
        <v/>
      </c>
      <c r="D11" s="1545"/>
      <c r="E11" s="1542"/>
      <c r="F11" s="1544" t="s">
        <v>3079</v>
      </c>
      <c r="G11" s="1599" t="str">
        <f>IF(SUM('EstExp 12-20'!$C$103:$J$103)&gt;0,SUM('EstExp 12-20'!$C$103:$J$103),"")</f>
        <v/>
      </c>
      <c r="H11" s="1545"/>
      <c r="I11" s="1543" t="str">
        <f t="shared" si="1"/>
        <v>OK</v>
      </c>
    </row>
    <row r="12" spans="1:9" ht="15" x14ac:dyDescent="0.2">
      <c r="A12" s="1543" t="str">
        <f t="shared" si="0"/>
        <v>OK</v>
      </c>
      <c r="B12" s="1540">
        <v>1890</v>
      </c>
      <c r="C12" s="1599" t="str">
        <f>IF(SUM('EstRev 6-11'!$C$94:$K$94)&gt;0,SUM('EstRev 6-11'!$C$94:$K$94),"")</f>
        <v/>
      </c>
      <c r="D12" s="1545"/>
      <c r="E12" s="1542"/>
      <c r="F12" s="1544" t="s">
        <v>852</v>
      </c>
      <c r="G12" s="1599" t="str">
        <f>IF(SUM('EstExp 12-20'!$C$111:$J$111)&gt;0,SUM('EstExp 12-20'!$C$111:$J$111),"")</f>
        <v/>
      </c>
      <c r="H12" s="1545"/>
      <c r="I12" s="1543" t="str">
        <f t="shared" si="1"/>
        <v>OK</v>
      </c>
    </row>
    <row r="13" spans="1:9" ht="15" x14ac:dyDescent="0.2">
      <c r="A13" s="1543" t="str">
        <f t="shared" si="0"/>
        <v>OK</v>
      </c>
      <c r="B13" s="1540">
        <v>1993</v>
      </c>
      <c r="C13" s="1599" t="str">
        <f>IF(SUM('EstRev 6-11'!$C$108:$K$108)&gt;0,SUM('EstRev 6-11'!$C$108:$K$108),"")</f>
        <v/>
      </c>
      <c r="D13" s="1545"/>
      <c r="E13" s="1542"/>
      <c r="F13" s="1544" t="s">
        <v>853</v>
      </c>
      <c r="G13" s="1599" t="str">
        <f>IF(SUM('EstExp 12-20'!$C$124:$J$124)&gt;0,SUM('EstExp 12-20'!$C$124:$J$124),"")</f>
        <v/>
      </c>
      <c r="H13" s="1545"/>
      <c r="I13" s="1543" t="str">
        <f t="shared" si="1"/>
        <v>OK</v>
      </c>
    </row>
    <row r="14" spans="1:9" ht="15" x14ac:dyDescent="0.2">
      <c r="A14" s="1543" t="str">
        <f t="shared" si="0"/>
        <v>OK</v>
      </c>
      <c r="B14" s="1540">
        <v>1999</v>
      </c>
      <c r="C14" s="1599">
        <f>IF(SUM('EstRev 6-11'!$C$109:$K$109)&gt;0,SUM('EstRev 6-11'!$C$109:$K$109),"")</f>
        <v>6802000</v>
      </c>
      <c r="D14" s="1545" t="s">
        <v>7118</v>
      </c>
      <c r="E14" s="1542"/>
      <c r="F14" s="1544" t="s">
        <v>854</v>
      </c>
      <c r="G14" s="1599">
        <f>IF(SUM('EstExp 12-20'!$C$132:$J$132)&gt;0,SUM('EstExp 12-20'!$C$132:$J$132),"")</f>
        <v>509000</v>
      </c>
      <c r="H14" s="1545" t="s">
        <v>7122</v>
      </c>
      <c r="I14" s="1543" t="str">
        <f t="shared" si="1"/>
        <v>OK</v>
      </c>
    </row>
    <row r="15" spans="1:9" ht="15" x14ac:dyDescent="0.2">
      <c r="A15" s="1543" t="str">
        <f t="shared" si="0"/>
        <v>OK</v>
      </c>
      <c r="B15" s="1540">
        <v>2300</v>
      </c>
      <c r="C15" s="1599" t="str">
        <f>IF(SUM('EstRev 6-11'!$C$116:$K$116)&gt;0,SUM('EstRev 6-11'!$C$116:$K$116),"")</f>
        <v/>
      </c>
      <c r="D15" s="1545"/>
      <c r="E15" s="1542"/>
      <c r="F15" s="1544" t="s">
        <v>855</v>
      </c>
      <c r="G15" s="1599" t="str">
        <f>IF(SUM('EstExp 12-20'!$C$140:$J$140)&gt;0,SUM('EstExp 12-20'!$C$140:$J$140),"")</f>
        <v/>
      </c>
      <c r="H15" s="1545"/>
      <c r="I15" s="1543" t="str">
        <f t="shared" si="1"/>
        <v>OK</v>
      </c>
    </row>
    <row r="16" spans="1:9" ht="15" x14ac:dyDescent="0.2">
      <c r="A16" s="1543" t="str">
        <f t="shared" si="0"/>
        <v>OK</v>
      </c>
      <c r="B16" s="1540">
        <v>3099</v>
      </c>
      <c r="C16" s="1599" t="str">
        <f>IF(SUM('EstRev 6-11'!$C$123:$K$123)&gt;0,SUM('EstRev 6-11'!$C$123:$K$123),"")</f>
        <v/>
      </c>
      <c r="D16" s="1545"/>
      <c r="E16" s="1542"/>
      <c r="F16" s="1544" t="s">
        <v>3080</v>
      </c>
      <c r="G16" s="1599" t="str">
        <f>IF(SUM('EstExp 12-20'!$C$142:$J$142)&gt;0,SUM('EstExp 12-20'!$C$142:$J$142),"")</f>
        <v/>
      </c>
      <c r="H16" s="1545"/>
      <c r="I16" s="1543" t="str">
        <f t="shared" si="1"/>
        <v>OK</v>
      </c>
    </row>
    <row r="17" spans="1:9" ht="15" x14ac:dyDescent="0.2">
      <c r="A17" s="1543" t="str">
        <f t="shared" si="0"/>
        <v>OK</v>
      </c>
      <c r="B17" s="1540">
        <v>3199</v>
      </c>
      <c r="C17" s="1599" t="str">
        <f>IF(SUM('EstRev 6-11'!$C$133:$K$133)&gt;0,SUM('EstRev 6-11'!$C$133:$K$133),"")</f>
        <v/>
      </c>
      <c r="D17" s="1545"/>
      <c r="E17" s="1542"/>
      <c r="F17" s="1544" t="s">
        <v>856</v>
      </c>
      <c r="G17" s="1599" t="str">
        <f>IF(SUM('EstExp 12-20'!$C$150:$J$150)&gt;0,SUM('EstExp 12-20'!$C$150:$J$150),"")</f>
        <v/>
      </c>
      <c r="H17" s="1545"/>
      <c r="I17" s="1543" t="str">
        <f t="shared" si="1"/>
        <v>OK</v>
      </c>
    </row>
    <row r="18" spans="1:9" ht="15" x14ac:dyDescent="0.2">
      <c r="A18" s="1543" t="str">
        <f t="shared" si="0"/>
        <v>OK</v>
      </c>
      <c r="B18" s="1540">
        <v>3299</v>
      </c>
      <c r="C18" s="1599" t="str">
        <f>IF(SUM('EstRev 6-11'!$C$142:$K$142)&gt;0,SUM('EstRev 6-11'!$C$142:$K$142),"")</f>
        <v/>
      </c>
      <c r="D18" s="1545"/>
      <c r="E18" s="1542"/>
      <c r="F18" s="1544" t="s">
        <v>857</v>
      </c>
      <c r="G18" s="1599" t="str">
        <f>IF(SUM('EstExp 12-20'!$C$163:$J$163)&gt;0,SUM('EstExp 12-20'!$C$163:$J$163),"")</f>
        <v/>
      </c>
      <c r="H18" s="1545"/>
      <c r="I18" s="1543" t="str">
        <f t="shared" si="1"/>
        <v>OK</v>
      </c>
    </row>
    <row r="19" spans="1:9" ht="15" x14ac:dyDescent="0.2">
      <c r="A19" s="1543" t="str">
        <f t="shared" si="0"/>
        <v>OK</v>
      </c>
      <c r="B19" s="1540">
        <v>3499</v>
      </c>
      <c r="C19" s="1599" t="str">
        <f>IF(SUM('EstRev 6-11'!$C$152:$K$152)&gt;0,SUM('EstRev 6-11'!$C$152:$K$152),"")</f>
        <v/>
      </c>
      <c r="D19" s="1545"/>
      <c r="E19" s="1542"/>
      <c r="F19" s="1544" t="s">
        <v>858</v>
      </c>
      <c r="G19" s="1599" t="str">
        <f>IF(SUM('EstExp 12-20'!$C$171:$J$171)&gt;0,SUM('EstExp 12-20'!$C$171:$J$171),"")</f>
        <v/>
      </c>
      <c r="H19" s="1545"/>
      <c r="I19" s="1543" t="str">
        <f t="shared" si="1"/>
        <v>OK</v>
      </c>
    </row>
    <row r="20" spans="1:9" ht="15" x14ac:dyDescent="0.2">
      <c r="A20" s="1543" t="str">
        <f t="shared" si="0"/>
        <v>OK</v>
      </c>
      <c r="B20" s="1540">
        <v>3599</v>
      </c>
      <c r="C20" s="1599" t="str">
        <f>IF(SUM('EstRev 6-11'!$C$156:$K$156)&gt;0,SUM('EstRev 6-11'!$C$156:$K$156),"")</f>
        <v/>
      </c>
      <c r="D20" s="1545"/>
      <c r="E20" s="1542"/>
      <c r="F20" s="1544" t="s">
        <v>1963</v>
      </c>
      <c r="G20" s="1599">
        <f>IF(SUM('EstExp 12-20'!$C$174:$J$174)&gt;0,SUM('EstExp 12-20'!$C$174:$J$174),"")</f>
        <v>2890000</v>
      </c>
      <c r="H20" s="1545" t="s">
        <v>7125</v>
      </c>
      <c r="I20" s="1543" t="str">
        <f t="shared" si="1"/>
        <v>OK</v>
      </c>
    </row>
    <row r="21" spans="1:9" ht="15" x14ac:dyDescent="0.2">
      <c r="A21" s="1543" t="str">
        <f t="shared" si="0"/>
        <v>OK</v>
      </c>
      <c r="B21" s="1540">
        <v>3999</v>
      </c>
      <c r="C21" s="1599">
        <f>IF(SUM('EstRev 6-11'!$C$170:$K$170)&gt;0,SUM('EstRev 6-11'!$C$170:$K$170),"")</f>
        <v>10000</v>
      </c>
      <c r="D21" s="1545" t="s">
        <v>7119</v>
      </c>
      <c r="E21" s="1542"/>
      <c r="F21" s="1544" t="s">
        <v>859</v>
      </c>
      <c r="G21" s="1599">
        <f>IF(SUM('EstExp 12-20'!$C$175:$J$175)&gt;0,SUM('EstExp 12-20'!$C$175:$J$175),"")</f>
        <v>21348</v>
      </c>
      <c r="H21" s="1545" t="s">
        <v>7123</v>
      </c>
      <c r="I21" s="1543" t="str">
        <f t="shared" si="1"/>
        <v>OK</v>
      </c>
    </row>
    <row r="22" spans="1:9" ht="15" x14ac:dyDescent="0.2">
      <c r="A22" s="1543" t="str">
        <f t="shared" si="0"/>
        <v>OK</v>
      </c>
      <c r="B22" s="1540">
        <v>4009</v>
      </c>
      <c r="C22" s="1599" t="str">
        <f>IF(SUM('EstRev 6-11'!$C$176:$K$176)&gt;0,SUM('EstRev 6-11'!$C$176:$K$176),"")</f>
        <v/>
      </c>
      <c r="D22" s="1545"/>
      <c r="E22" s="1542"/>
      <c r="F22" s="1544" t="s">
        <v>860</v>
      </c>
      <c r="G22" s="1599" t="str">
        <f>IF(SUM('EstExp 12-20'!$C$184:$J$184)&gt;0,SUM('EstExp 12-20'!$C$184:$J$184),"")</f>
        <v/>
      </c>
      <c r="H22" s="1545"/>
      <c r="I22" s="1543" t="str">
        <f t="shared" si="1"/>
        <v>OK</v>
      </c>
    </row>
    <row r="23" spans="1:9" ht="15" x14ac:dyDescent="0.2">
      <c r="A23" s="1543" t="str">
        <f t="shared" si="0"/>
        <v>OK</v>
      </c>
      <c r="B23" s="1540">
        <v>4090</v>
      </c>
      <c r="C23" s="1599" t="str">
        <f>IF(SUM('EstRev 6-11'!$C$182:$K$182)&gt;0,SUM('EstRev 6-11'!$C$182:$K$182),"")</f>
        <v/>
      </c>
      <c r="D23" s="1545"/>
      <c r="E23" s="1542"/>
      <c r="F23" s="1544" t="s">
        <v>861</v>
      </c>
      <c r="G23" s="1599" t="str">
        <f>IF(SUM('EstExp 12-20'!$C$187:$J$187)&gt;0,SUM('EstExp 12-20'!$C$187:$J$187),"")</f>
        <v/>
      </c>
      <c r="H23" s="1545"/>
      <c r="I23" s="1543" t="str">
        <f t="shared" si="1"/>
        <v>OK</v>
      </c>
    </row>
    <row r="24" spans="1:9" ht="15" x14ac:dyDescent="0.2">
      <c r="A24" s="1543" t="str">
        <f t="shared" si="0"/>
        <v>OK</v>
      </c>
      <c r="B24" s="1540">
        <v>4199</v>
      </c>
      <c r="C24" s="1599" t="str">
        <f>IF(SUM('EstRev 6-11'!$C$189:$K$189)&gt;0,SUM('EstRev 6-11'!$C$189:$K$189),"")</f>
        <v/>
      </c>
      <c r="D24" s="1545"/>
      <c r="E24" s="1542"/>
      <c r="F24" s="1544" t="s">
        <v>862</v>
      </c>
      <c r="G24" s="1599" t="str">
        <f>IF(SUM('EstExp 12-20'!$C$197:$J$197)&gt;0,SUM('EstExp 12-20'!$C$197:$J$197),"")</f>
        <v/>
      </c>
      <c r="H24" s="1545"/>
      <c r="I24" s="1543" t="str">
        <f t="shared" si="1"/>
        <v>OK</v>
      </c>
    </row>
    <row r="25" spans="1:9" ht="15" x14ac:dyDescent="0.2">
      <c r="A25" s="1543" t="str">
        <f t="shared" si="0"/>
        <v>OK</v>
      </c>
      <c r="B25" s="1540">
        <v>4299</v>
      </c>
      <c r="C25" s="1599" t="str">
        <f>IF(SUM('EstRev 6-11'!$C$199:$K$199)&gt;0,SUM('EstRev 6-11'!$C$199:$K$199),"")</f>
        <v/>
      </c>
      <c r="D25" s="1545"/>
      <c r="E25" s="1542"/>
      <c r="F25" s="1544" t="s">
        <v>849</v>
      </c>
      <c r="G25" s="1599" t="str">
        <f>IF(SUM('EstExp 12-20'!$C$199:$J$199)&gt;0,SUM('EstExp 12-20'!$C$199:$J$199),"")</f>
        <v/>
      </c>
      <c r="H25" s="1545"/>
      <c r="I25" s="1543" t="str">
        <f t="shared" si="1"/>
        <v>OK</v>
      </c>
    </row>
    <row r="26" spans="1:9" ht="15" x14ac:dyDescent="0.2">
      <c r="A26" s="1543" t="str">
        <f t="shared" si="0"/>
        <v>OK</v>
      </c>
      <c r="B26" s="1540">
        <v>4399</v>
      </c>
      <c r="C26" s="1599" t="str">
        <f>IF(SUM('EstRev 6-11'!$C$205:$K$205)&gt;0,SUM('EstRev 6-11'!$C$205:$K$205),"")</f>
        <v/>
      </c>
      <c r="D26" s="1545"/>
      <c r="E26" s="1542"/>
      <c r="F26" s="1544" t="s">
        <v>863</v>
      </c>
      <c r="G26" s="1599" t="str">
        <f>IF(SUM('EstExp 12-20'!$C$207:$J$207)&gt;0,SUM('EstExp 12-20'!$C$207:$J$207),"")</f>
        <v/>
      </c>
      <c r="H26" s="1545"/>
      <c r="I26" s="1543" t="str">
        <f t="shared" si="1"/>
        <v>OK</v>
      </c>
    </row>
    <row r="27" spans="1:9" ht="15" x14ac:dyDescent="0.2">
      <c r="A27" s="1543" t="str">
        <f t="shared" si="0"/>
        <v>OK</v>
      </c>
      <c r="B27" s="1540">
        <v>4499</v>
      </c>
      <c r="C27" s="1599" t="str">
        <f>IF(SUM('EstRev 6-11'!$C$211:$K$211)&gt;0,SUM('EstRev 6-11'!$C$211:$K$211),"")</f>
        <v/>
      </c>
      <c r="D27" s="1545"/>
      <c r="E27" s="1542"/>
      <c r="F27" s="1544" t="s">
        <v>1964</v>
      </c>
      <c r="G27" s="1599" t="str">
        <f>IF(SUM('EstExp 12-20'!$C$210:$J$210)&gt;0,SUM('EstExp 12-20'!$C$210:$J$210),"")</f>
        <v/>
      </c>
      <c r="H27" s="1545"/>
      <c r="I27" s="1543" t="str">
        <f t="shared" si="1"/>
        <v>OK</v>
      </c>
    </row>
    <row r="28" spans="1:9" ht="15" x14ac:dyDescent="0.2">
      <c r="A28" s="1543" t="str">
        <f t="shared" si="0"/>
        <v>OK</v>
      </c>
      <c r="B28" s="1540">
        <v>4699</v>
      </c>
      <c r="C28" s="1599" t="str">
        <f>IF(SUM('EstRev 6-11'!$C$219:$K$219)&gt;0,SUM('EstRev 6-11'!$C$219:$K$219),"")</f>
        <v/>
      </c>
      <c r="D28" s="1545"/>
      <c r="E28" s="1542"/>
      <c r="F28" s="1544" t="s">
        <v>864</v>
      </c>
      <c r="G28" s="1599" t="str">
        <f>IF(SUM('EstExp 12-20'!$C$211:$J$211)&gt;0,SUM('EstExp 12-20'!$C$211:$J$211),"")</f>
        <v/>
      </c>
      <c r="H28" s="1545"/>
      <c r="I28" s="1543" t="str">
        <f t="shared" si="1"/>
        <v>OK</v>
      </c>
    </row>
    <row r="29" spans="1:9" ht="15" x14ac:dyDescent="0.2">
      <c r="A29" s="1543" t="str">
        <f t="shared" si="0"/>
        <v>OK</v>
      </c>
      <c r="B29" s="1540">
        <v>4799</v>
      </c>
      <c r="C29" s="1599" t="str">
        <f>IF(SUM('EstRev 6-11'!$C$223:$K$223)&gt;0,SUM('EstRev 6-11'!$C$223:$K$223),"")</f>
        <v/>
      </c>
      <c r="D29" s="1545"/>
      <c r="E29" s="1542"/>
      <c r="F29" s="1544" t="s">
        <v>865</v>
      </c>
      <c r="G29" s="1599" t="str">
        <f>IF(SUM('EstExp 12-20'!$C$241:$J$241)&gt;0,SUM('EstExp 12-20'!$C$241:$J$241),"")</f>
        <v/>
      </c>
      <c r="H29" s="1545"/>
      <c r="I29" s="1543" t="str">
        <f t="shared" si="1"/>
        <v>OK</v>
      </c>
    </row>
    <row r="30" spans="1:9" ht="15" x14ac:dyDescent="0.2">
      <c r="A30" s="1543" t="str">
        <f t="shared" si="0"/>
        <v>OK</v>
      </c>
      <c r="B30" s="1540">
        <v>4998</v>
      </c>
      <c r="C30" s="1599">
        <f>IF(SUM('EstRev 6-11'!$C$269:$K$269)&gt;0,SUM('EstRev 6-11'!$C$269:$K$269),"")</f>
        <v>40000</v>
      </c>
      <c r="D30" s="1545" t="s">
        <v>7124</v>
      </c>
      <c r="E30" s="1542"/>
      <c r="F30" s="1544" t="s">
        <v>866</v>
      </c>
      <c r="G30" s="1599" t="str">
        <f>IF(SUM('EstExp 12-20'!$C$257:$J$257)&gt;0,SUM('EstExp 12-20'!$C$257:$J$257),"")</f>
        <v/>
      </c>
      <c r="H30" s="1545"/>
      <c r="I30" s="1543" t="str">
        <f t="shared" si="1"/>
        <v>OK</v>
      </c>
    </row>
    <row r="31" spans="1:9" ht="15" x14ac:dyDescent="0.2">
      <c r="E31" s="1542"/>
      <c r="F31" s="1544" t="s">
        <v>867</v>
      </c>
      <c r="G31" s="1599" t="str">
        <f>IF(SUM('EstExp 12-20'!$C$275:$J$275)&gt;0,SUM('EstExp 12-20'!$C$275:$J$275),"")</f>
        <v/>
      </c>
      <c r="H31" s="1545"/>
      <c r="I31" s="1543" t="str">
        <f t="shared" si="1"/>
        <v>OK</v>
      </c>
    </row>
    <row r="32" spans="1:9" ht="15" x14ac:dyDescent="0.2">
      <c r="E32" s="1542"/>
      <c r="F32" s="1544" t="s">
        <v>868</v>
      </c>
      <c r="G32" s="1599" t="str">
        <f>IF(SUM('EstExp 12-20'!$C$289:$J$289)&gt;0,SUM('EstExp 12-20'!$C$289:$J$289),"")</f>
        <v/>
      </c>
      <c r="H32" s="1545"/>
      <c r="I32" s="1543" t="str">
        <f t="shared" si="1"/>
        <v>OK</v>
      </c>
    </row>
    <row r="33" spans="2:9" ht="15" x14ac:dyDescent="0.2">
      <c r="E33" s="1542"/>
      <c r="F33" s="1544" t="s">
        <v>869</v>
      </c>
      <c r="G33" s="1599" t="str">
        <f>IF(SUM('EstExp 12-20'!$C$299:$J$299)&gt;0,SUM('EstExp 12-20'!$C$299:$J$299),"")</f>
        <v/>
      </c>
      <c r="H33" s="1545"/>
      <c r="I33" s="1543" t="str">
        <f t="shared" si="1"/>
        <v>OK</v>
      </c>
    </row>
    <row r="34" spans="2:9" ht="15" x14ac:dyDescent="0.2">
      <c r="B34" s="1589"/>
      <c r="E34" s="1542"/>
      <c r="F34" s="1544" t="s">
        <v>870</v>
      </c>
      <c r="G34" s="1599" t="str">
        <f>IF(SUM('EstExp 12-20'!$C$306:$J$306)&gt;0,SUM('EstExp 12-20'!$C$306:$J$306),"")</f>
        <v/>
      </c>
      <c r="H34" s="1545"/>
      <c r="I34" s="1543" t="str">
        <f t="shared" si="1"/>
        <v>OK</v>
      </c>
    </row>
    <row r="35" spans="2:9" ht="15" x14ac:dyDescent="0.2">
      <c r="E35" s="1542"/>
      <c r="F35" s="1544" t="s">
        <v>871</v>
      </c>
      <c r="G35" s="1599" t="str">
        <f>IF(SUM('EstExp 12-20'!$C$352:$J$352)&gt;0,SUM('EstExp 12-20'!$C$352:$J$352),"")</f>
        <v/>
      </c>
      <c r="H35" s="1545"/>
      <c r="I35" s="1543" t="str">
        <f t="shared" si="1"/>
        <v>OK</v>
      </c>
    </row>
    <row r="36" spans="2:9" ht="15" x14ac:dyDescent="0.2">
      <c r="E36" s="1542"/>
      <c r="F36" s="1544" t="s">
        <v>872</v>
      </c>
      <c r="G36" s="1599" t="str">
        <f>IF(SUM('EstExp 12-20'!$C$368:$J$368)&gt;0,SUM('EstExp 12-20'!$C$368:$J$368),"")</f>
        <v/>
      </c>
      <c r="H36" s="1545"/>
      <c r="I36" s="1543" t="str">
        <f t="shared" si="1"/>
        <v>OK</v>
      </c>
    </row>
    <row r="37" spans="2:9" ht="15" x14ac:dyDescent="0.2">
      <c r="E37" s="1542"/>
      <c r="F37" s="1544" t="s">
        <v>873</v>
      </c>
      <c r="G37" s="1599" t="str">
        <f>IF(SUM('EstExp 12-20'!$C$386:$J$386)&gt;0,SUM('EstExp 12-20'!$C$386:$J$386),"")</f>
        <v/>
      </c>
      <c r="H37" s="1545"/>
      <c r="I37" s="1543" t="str">
        <f t="shared" si="1"/>
        <v>OK</v>
      </c>
    </row>
    <row r="38" spans="2:9" ht="15" x14ac:dyDescent="0.2">
      <c r="E38" s="1542"/>
      <c r="F38" s="1544" t="s">
        <v>874</v>
      </c>
      <c r="G38" s="1599" t="str">
        <f>IF(SUM('EstExp 12-20'!$C$396:$J$396)&gt;0,SUM('EstExp 12-20'!$C$396:$J$396),"")</f>
        <v/>
      </c>
      <c r="H38" s="1545"/>
      <c r="I38" s="1543" t="str">
        <f t="shared" si="1"/>
        <v>OK</v>
      </c>
    </row>
    <row r="39" spans="2:9" ht="15" x14ac:dyDescent="0.2">
      <c r="E39" s="1542"/>
      <c r="F39" s="1544" t="s">
        <v>875</v>
      </c>
      <c r="G39" s="1599" t="str">
        <f>IF(SUM('EstExp 12-20'!$C$404:$J$404)&gt;0,SUM('EstExp 12-20'!$C$404:$J$404),"")</f>
        <v/>
      </c>
      <c r="H39" s="1545"/>
      <c r="I39" s="1543" t="str">
        <f t="shared" si="1"/>
        <v>OK</v>
      </c>
    </row>
    <row r="40" spans="2:9" ht="15" x14ac:dyDescent="0.2">
      <c r="E40" s="1542"/>
      <c r="F40" s="1544" t="s">
        <v>876</v>
      </c>
      <c r="G40" s="1599" t="str">
        <f>IF(SUM('EstExp 12-20'!$C$412:$J$412)&gt;0,SUM('EstExp 12-20'!$C$412:$J$412),"")</f>
        <v/>
      </c>
      <c r="H40" s="1545"/>
      <c r="I40" s="1543" t="str">
        <f t="shared" si="1"/>
        <v>OK</v>
      </c>
    </row>
    <row r="41" spans="2:9" ht="15" x14ac:dyDescent="0.2">
      <c r="E41" s="1542"/>
      <c r="F41" s="1544" t="s">
        <v>3081</v>
      </c>
      <c r="G41" s="1599" t="str">
        <f>IF(SUM('EstExp 12-20'!$C$414:$J$414)&gt;0,SUM('EstExp 12-20'!$C$414:$J$414),"")</f>
        <v/>
      </c>
      <c r="H41" s="1545"/>
      <c r="I41" s="1543" t="str">
        <f t="shared" si="1"/>
        <v>OK</v>
      </c>
    </row>
    <row r="42" spans="2:9" ht="15" x14ac:dyDescent="0.2">
      <c r="E42" s="1542"/>
      <c r="F42" s="1544" t="s">
        <v>877</v>
      </c>
      <c r="G42" s="1599" t="str">
        <f>IF(SUM('EstExp 12-20'!$C$422:$J$422)&gt;0,SUM('EstExp 12-20'!$C$422:$J$422),"")</f>
        <v/>
      </c>
      <c r="H42" s="1545"/>
      <c r="I42" s="1543" t="str">
        <f t="shared" si="1"/>
        <v>OK</v>
      </c>
    </row>
    <row r="43" spans="2:9" ht="15" x14ac:dyDescent="0.2">
      <c r="E43" s="1542"/>
      <c r="F43" s="1544" t="s">
        <v>1965</v>
      </c>
      <c r="G43" s="1599" t="str">
        <f>IF(SUM('EstExp 12-20'!$C$424:$J$424)&gt;0,SUM('EstExp 12-20'!$C$424:$J$424),"")</f>
        <v/>
      </c>
      <c r="H43" s="1545"/>
      <c r="I43" s="1543" t="str">
        <f t="shared" si="1"/>
        <v>OK</v>
      </c>
    </row>
    <row r="44" spans="2:9" ht="15" x14ac:dyDescent="0.2">
      <c r="E44" s="1542"/>
      <c r="F44" s="1544" t="s">
        <v>1966</v>
      </c>
      <c r="G44" s="1599" t="str">
        <f>IF(SUM('EstExp 12-20'!$C$425:$J$425)&gt;0,SUM('EstExp 12-20'!$C$425:$J$425),"")</f>
        <v/>
      </c>
      <c r="H44" s="1545"/>
      <c r="I44" s="1543" t="str">
        <f t="shared" si="1"/>
        <v>OK</v>
      </c>
    </row>
    <row r="45" spans="2:9" ht="15" x14ac:dyDescent="0.2">
      <c r="E45" s="1542"/>
      <c r="F45" s="1544" t="s">
        <v>878</v>
      </c>
      <c r="G45" s="1599" t="str">
        <f>IF(SUM('EstExp 12-20'!$C$437:$J$437)&gt;0,SUM('EstExp 12-20'!$C$437:$J$437),"")</f>
        <v/>
      </c>
      <c r="H45" s="1545"/>
      <c r="I45" s="1543" t="str">
        <f t="shared" si="1"/>
        <v>OK</v>
      </c>
    </row>
    <row r="46" spans="2:9" ht="15" x14ac:dyDescent="0.2">
      <c r="E46" s="1542"/>
      <c r="F46" s="1544" t="s">
        <v>879</v>
      </c>
      <c r="G46" s="1599" t="str">
        <f>IF(SUM('EstExp 12-20'!$C$442:$J$442)&gt;0,SUM('EstExp 12-20'!$C$442:$J$442),"")</f>
        <v/>
      </c>
      <c r="H46" s="1545"/>
      <c r="I46" s="1543" t="str">
        <f t="shared" si="1"/>
        <v>OK</v>
      </c>
    </row>
    <row r="47" spans="2:9" ht="15" x14ac:dyDescent="0.2">
      <c r="E47" s="1542"/>
      <c r="F47" s="1544" t="s">
        <v>880</v>
      </c>
      <c r="G47" s="1599" t="str">
        <f>IF(SUM('EstExp 12-20'!$C$447:$J$447)&gt;0,SUM('EstExp 12-20'!$C$447:$J$447),"")</f>
        <v/>
      </c>
      <c r="H47" s="1545"/>
      <c r="I47" s="1543" t="str">
        <f t="shared" si="1"/>
        <v>OK</v>
      </c>
    </row>
    <row r="48" spans="2:9" ht="15" x14ac:dyDescent="0.2">
      <c r="E48" s="1542"/>
      <c r="F48" s="1544" t="s">
        <v>1967</v>
      </c>
      <c r="G48" s="1599" t="str">
        <f>IF(SUM('EstExp 12-20'!$C$450:$J$450)&gt;0,SUM('EstExp 12-20'!$C$450:$J$450),"")</f>
        <v/>
      </c>
      <c r="H48" s="1545"/>
      <c r="I48" s="1543" t="str">
        <f t="shared" si="1"/>
        <v>OK</v>
      </c>
    </row>
  </sheetData>
  <sheetProtection algorithmName="SHA-512" hashValue="9SlLsjr87DaAFDkHrKQU51CtJ/F/EP64SmU9sd79LtIwGDjYKOjcJ/dp+SzDgtX8zkAVpR726kjlsMK2HUOeCg==" saltValue="v78+qUVF8ovPV6weDiMSww==" spinCount="100000" sheet="1" objects="1" scenarios="1"/>
  <conditionalFormatting sqref="A5:A30">
    <cfRule type="cellIs" dxfId="33" priority="8" operator="equal">
      <formula>"ERROR-Describe Revenue"</formula>
    </cfRule>
    <cfRule type="cellIs" dxfId="32" priority="9" operator="equal">
      <formula>"Ok"</formula>
    </cfRule>
  </conditionalFormatting>
  <conditionalFormatting sqref="C2:C3">
    <cfRule type="containsText" dxfId="31" priority="1" operator="containsText" text="Error">
      <formula>NOT(ISERROR(SEARCH("Error",C2)))</formula>
    </cfRule>
    <cfRule type="cellIs" dxfId="30" priority="2" operator="equal">
      <formula>"OK"</formula>
    </cfRule>
    <cfRule type="cellIs" dxfId="29" priority="3" operator="equal">
      <formula>"ERROR -Please describe revenue."</formula>
    </cfRule>
  </conditionalFormatting>
  <conditionalFormatting sqref="D2">
    <cfRule type="containsText" dxfId="28" priority="4" operator="containsText" text="Problem">
      <formula>NOT(ISERROR(SEARCH("Problem",D2)))</formula>
    </cfRule>
    <cfRule type="containsText" dxfId="27" priority="5" operator="containsText" text="Good">
      <formula>NOT(ISERROR(SEARCH("Good",D2)))</formula>
    </cfRule>
  </conditionalFormatting>
  <conditionalFormatting sqref="I5:I48">
    <cfRule type="cellIs" dxfId="26" priority="6" operator="equal">
      <formula>"ERROR-Describe Expenditures"</formula>
    </cfRule>
    <cfRule type="cellIs" dxfId="25"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B1:G49"/>
  <sheetViews>
    <sheetView showGridLines="0" showZeros="0" zoomScale="125" zoomScaleNormal="125" zoomScaleSheetLayoutView="100" workbookViewId="0">
      <selection activeCell="B1" sqref="B1:G1"/>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1" customFormat="1" ht="39.75" customHeight="1" x14ac:dyDescent="0.2">
      <c r="B1" s="1780" t="s">
        <v>788</v>
      </c>
      <c r="C1" s="1781"/>
      <c r="D1" s="1781"/>
      <c r="E1" s="1781"/>
      <c r="F1" s="1781"/>
      <c r="G1" s="1782"/>
    </row>
    <row r="2" spans="2:7" ht="33.75" x14ac:dyDescent="0.2">
      <c r="B2" s="186" t="s">
        <v>634</v>
      </c>
      <c r="C2" s="482" t="s">
        <v>619</v>
      </c>
      <c r="D2" s="482" t="s">
        <v>620</v>
      </c>
      <c r="E2" s="482" t="s">
        <v>621</v>
      </c>
      <c r="F2" s="482" t="s">
        <v>622</v>
      </c>
      <c r="G2" s="482" t="s">
        <v>469</v>
      </c>
    </row>
    <row r="3" spans="2:7" s="486" customFormat="1" x14ac:dyDescent="0.2">
      <c r="B3" s="483" t="s">
        <v>467</v>
      </c>
      <c r="C3" s="484">
        <f>'BudgetSum 2-4'!C9</f>
        <v>89361000</v>
      </c>
      <c r="D3" s="484">
        <f>'BudgetSum 2-4'!D9</f>
        <v>9200000</v>
      </c>
      <c r="E3" s="484">
        <f>'BudgetSum 2-4'!F9</f>
        <v>1525000</v>
      </c>
      <c r="F3" s="484">
        <f>'BudgetSum 2-4'!I9</f>
        <v>0</v>
      </c>
      <c r="G3" s="485">
        <f>SUM(C3:F3)</f>
        <v>100086000</v>
      </c>
    </row>
    <row r="4" spans="2:7" s="486" customFormat="1" ht="13.5" thickBot="1" x14ac:dyDescent="0.25">
      <c r="B4" s="483" t="s">
        <v>468</v>
      </c>
      <c r="C4" s="487">
        <f>'BudgetSum 2-4'!C19</f>
        <v>88391000</v>
      </c>
      <c r="D4" s="487">
        <f>'BudgetSum 2-4'!D19</f>
        <v>9200000</v>
      </c>
      <c r="E4" s="487">
        <f>'BudgetSum 2-4'!F19</f>
        <v>1525000</v>
      </c>
      <c r="F4" s="488"/>
      <c r="G4" s="489">
        <f>SUM(C4:F4)</f>
        <v>99116000</v>
      </c>
    </row>
    <row r="5" spans="2:7" s="486" customFormat="1" ht="14.25" thickTop="1" thickBot="1" x14ac:dyDescent="0.25">
      <c r="B5" s="490" t="s">
        <v>441</v>
      </c>
      <c r="C5" s="491">
        <f>(C3-C4)</f>
        <v>970000</v>
      </c>
      <c r="D5" s="491">
        <f>(D3-D4)</f>
        <v>0</v>
      </c>
      <c r="E5" s="491">
        <f>(E3-E4)</f>
        <v>0</v>
      </c>
      <c r="F5" s="487">
        <f>(F3-F4)</f>
        <v>0</v>
      </c>
      <c r="G5" s="492">
        <f>SUM(G3-G4)</f>
        <v>970000</v>
      </c>
    </row>
    <row r="6" spans="2:7" s="486" customFormat="1" ht="14.25" thickTop="1" thickBot="1" x14ac:dyDescent="0.25">
      <c r="B6" s="493" t="str">
        <f>"Estimated Fund Balance - June 30, "&amp;'B25'!L2</f>
        <v>Estimated Fund Balance - June 30, 2025</v>
      </c>
      <c r="C6" s="494">
        <f>'BudgetSum 2-4'!C81</f>
        <v>33026527</v>
      </c>
      <c r="D6" s="494">
        <f>'BudgetSum 2-4'!D81</f>
        <v>3096275</v>
      </c>
      <c r="E6" s="494">
        <f>'BudgetSum 2-4'!F81</f>
        <v>2586310</v>
      </c>
      <c r="F6" s="494">
        <f>'BudgetSum 2-4'!I81</f>
        <v>3897060</v>
      </c>
      <c r="G6" s="492">
        <f>SUM(C6:F6)</f>
        <v>42606172</v>
      </c>
    </row>
    <row r="7" spans="2:7" ht="53.1" customHeight="1" thickTop="1" x14ac:dyDescent="0.2">
      <c r="D7" s="1784" t="str">
        <f>IF(Cover!B3="X", "Deficit Reduction Plan is not required", IF(AND(G5&lt;0,G6&gt;=0,ABS(G5*3)&gt;ABS(G6)),B17,IF(AND(G5&lt;0,G6&gt;0,ABS(G5*3)&lt;=ABS(G6)),B18,IF(AND(G5&lt;0,G6&lt;0),B17,IF(G6=0,B20,B19)))))</f>
        <v>Balanced budget; no Deficit Reduction Plan is required.</v>
      </c>
      <c r="E7" s="1785"/>
      <c r="F7" s="1785"/>
      <c r="G7" s="1786"/>
    </row>
    <row r="8" spans="2:7" ht="10.5" customHeight="1" x14ac:dyDescent="0.2">
      <c r="B8" s="1789" t="str">
        <f>"A deficit reduction plan is required if the local board of education adopts (or amends) the "&amp;'B25'!L2-1&amp;-'B25'!L2</f>
        <v>A deficit reduction plan is required if the local board of education adopts (or amends) the 2024-2025</v>
      </c>
      <c r="C8" s="1789"/>
      <c r="D8" s="1789"/>
      <c r="E8" s="1790" t="s">
        <v>1912</v>
      </c>
      <c r="F8" s="1790"/>
    </row>
    <row r="9" spans="2:7" ht="22.5" customHeight="1" x14ac:dyDescent="0.2">
      <c r="B9" s="1791" t="s">
        <v>1915</v>
      </c>
      <c r="C9" s="1791"/>
      <c r="D9" s="1791"/>
      <c r="E9" s="1791"/>
      <c r="F9" s="1791"/>
    </row>
    <row r="10" spans="2:7" ht="3.75" customHeight="1" x14ac:dyDescent="0.2">
      <c r="B10" s="495"/>
      <c r="C10" s="496"/>
      <c r="D10" s="496"/>
      <c r="E10" s="496"/>
      <c r="F10" s="496"/>
    </row>
    <row r="11" spans="2:7" ht="27.75" customHeight="1" x14ac:dyDescent="0.2">
      <c r="B11" s="1787" t="s">
        <v>698</v>
      </c>
      <c r="C11" s="1788"/>
      <c r="D11" s="1788"/>
      <c r="E11" s="1788"/>
      <c r="F11" s="1788"/>
      <c r="G11" s="497"/>
    </row>
    <row r="12" spans="2:7" ht="3.75" customHeight="1" x14ac:dyDescent="0.2">
      <c r="B12" s="498"/>
      <c r="C12" s="499"/>
      <c r="D12" s="499"/>
      <c r="E12" s="499"/>
      <c r="F12" s="499"/>
      <c r="G12" s="497"/>
    </row>
    <row r="13" spans="2:7" x14ac:dyDescent="0.2">
      <c r="B13" s="1789" t="str">
        <f>"Per School Code (105 ILCS 5/17-1) - If the Deficit AFR Summary Information tab from the "&amp;'B25'!L2-2&amp;"-"&amp;'B25'!L2-1</f>
        <v>Per School Code (105 ILCS 5/17-1) - If the Deficit AFR Summary Information tab from the 2023-2024</v>
      </c>
      <c r="C13" s="1789"/>
      <c r="D13" s="1789"/>
      <c r="E13" s="1789" t="s">
        <v>1913</v>
      </c>
      <c r="F13" s="1789"/>
      <c r="G13" s="497"/>
    </row>
    <row r="14" spans="2:7" ht="26.25" customHeight="1" x14ac:dyDescent="0.2">
      <c r="B14" s="1792" t="s">
        <v>1914</v>
      </c>
      <c r="C14" s="1792"/>
      <c r="D14" s="1792"/>
      <c r="E14" s="1792"/>
      <c r="F14" s="1792"/>
      <c r="G14" s="497"/>
    </row>
    <row r="15" spans="2:7" ht="14.25" customHeight="1" x14ac:dyDescent="0.2">
      <c r="B15" s="628" t="s">
        <v>217</v>
      </c>
      <c r="C15" s="500"/>
      <c r="D15" s="500"/>
      <c r="E15" s="500"/>
      <c r="F15" s="501"/>
      <c r="G15" s="497"/>
    </row>
    <row r="16" spans="2:7" ht="30.75" customHeight="1" x14ac:dyDescent="0.2">
      <c r="B16" s="497"/>
      <c r="C16" s="502"/>
      <c r="D16" s="502"/>
      <c r="E16" s="502"/>
      <c r="F16" s="497"/>
      <c r="G16" s="497"/>
    </row>
    <row r="17" spans="2:7" hidden="1" x14ac:dyDescent="0.2">
      <c r="B17" s="1783" t="s">
        <v>1896</v>
      </c>
      <c r="C17" s="1783"/>
      <c r="D17" s="1783"/>
      <c r="E17" s="1783"/>
      <c r="F17" s="1783"/>
      <c r="G17" s="140" t="s">
        <v>1901</v>
      </c>
    </row>
    <row r="18" spans="2:7" hidden="1" x14ac:dyDescent="0.2">
      <c r="B18" s="140" t="s">
        <v>1897</v>
      </c>
      <c r="G18" s="170" t="s">
        <v>1902</v>
      </c>
    </row>
    <row r="19" spans="2:7" hidden="1" x14ac:dyDescent="0.2">
      <c r="B19" s="140" t="s">
        <v>1898</v>
      </c>
      <c r="G19" s="170" t="s">
        <v>1902</v>
      </c>
    </row>
    <row r="20" spans="2:7" hidden="1" x14ac:dyDescent="0.2">
      <c r="B20" s="140" t="s">
        <v>349</v>
      </c>
      <c r="G20" s="140" t="s">
        <v>1900</v>
      </c>
    </row>
    <row r="49" spans="4:4" x14ac:dyDescent="0.2">
      <c r="D49" s="170"/>
    </row>
  </sheetData>
  <sheetProtection algorithmName="SHA-512" hashValue="D+WMVnIeRPBwMYY7YzG4TEwvgjAVpZxTr9IRqU6y4VQx8kGGlYVgKyZCj5OiNg5YCx9xYYuV+ycNBH+yRaepQA==" saltValue="Zl4bEpsqXcVYVURUEndbo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6"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fitToPage="1"/>
  </sheetPr>
  <dimension ref="A1:Z51"/>
  <sheetViews>
    <sheetView showGridLines="0" zoomScale="80" zoomScaleNormal="80" workbookViewId="0">
      <selection activeCell="H9" sqref="H9"/>
    </sheetView>
  </sheetViews>
  <sheetFormatPr defaultColWidth="9.140625" defaultRowHeight="12.75" x14ac:dyDescent="0.2"/>
  <cols>
    <col min="1" max="1" width="46.28515625" style="536"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2" t="s">
        <v>789</v>
      </c>
      <c r="B1" s="1293"/>
      <c r="C1" s="1811" t="s">
        <v>219</v>
      </c>
      <c r="D1" s="1812"/>
      <c r="E1" s="1812"/>
      <c r="F1" s="1812"/>
      <c r="G1" s="1813"/>
      <c r="H1" s="1294"/>
      <c r="I1" s="1295"/>
      <c r="J1" s="1295"/>
      <c r="K1" s="1295"/>
      <c r="L1" s="1296"/>
      <c r="M1" s="1297"/>
      <c r="N1" s="1297"/>
      <c r="O1" s="1297"/>
      <c r="P1" s="1297"/>
      <c r="Q1" s="1297"/>
      <c r="R1" s="1294"/>
      <c r="S1" s="1295"/>
      <c r="T1" s="1295"/>
      <c r="U1" s="1295"/>
      <c r="V1" s="1296"/>
      <c r="W1" s="1811" t="s">
        <v>451</v>
      </c>
      <c r="X1" s="1812"/>
      <c r="Y1" s="1812"/>
      <c r="Z1" s="1813"/>
    </row>
    <row r="2" spans="1:26" ht="11.25" customHeight="1" x14ac:dyDescent="0.2">
      <c r="A2" s="1298"/>
      <c r="B2" s="1299"/>
      <c r="C2" s="1806" t="s">
        <v>450</v>
      </c>
      <c r="D2" s="1821"/>
      <c r="E2" s="1821"/>
      <c r="F2" s="1821"/>
      <c r="G2" s="1821"/>
      <c r="H2" s="1816" t="s">
        <v>450</v>
      </c>
      <c r="I2" s="1822"/>
      <c r="J2" s="1822"/>
      <c r="K2" s="1822"/>
      <c r="L2" s="1823"/>
      <c r="M2" s="1806" t="s">
        <v>450</v>
      </c>
      <c r="N2" s="1821"/>
      <c r="O2" s="1821"/>
      <c r="P2" s="1821"/>
      <c r="Q2" s="1821"/>
      <c r="R2" s="1816" t="s">
        <v>450</v>
      </c>
      <c r="S2" s="1810"/>
      <c r="T2" s="1810"/>
      <c r="U2" s="1810"/>
      <c r="V2" s="1817"/>
      <c r="W2" s="1824" t="s">
        <v>452</v>
      </c>
      <c r="X2" s="1821"/>
      <c r="Y2" s="1821"/>
      <c r="Z2" s="1825"/>
    </row>
    <row r="3" spans="1:26" ht="13.5" thickBot="1" x14ac:dyDescent="0.25">
      <c r="A3" s="1300" t="str">
        <f>Cover!H14</f>
        <v>05016202017</v>
      </c>
      <c r="B3" s="1301"/>
      <c r="C3" s="1820" t="str">
        <f>"FY"&amp;'B25'!L2-1&amp;-'B25'!L2</f>
        <v>FY2024-2025</v>
      </c>
      <c r="D3" s="1805"/>
      <c r="E3" s="1805"/>
      <c r="F3" s="1805"/>
      <c r="G3" s="1805"/>
      <c r="H3" s="1807" t="str">
        <f>"FY"&amp;'B25'!L2&amp;-'B25'!L2-1</f>
        <v>FY2025-2026</v>
      </c>
      <c r="I3" s="1808"/>
      <c r="J3" s="1808"/>
      <c r="K3" s="1808"/>
      <c r="L3" s="1809"/>
      <c r="M3" s="1804" t="str">
        <f>"FY"&amp;'B25'!L2+1&amp;-'B25'!L2-2</f>
        <v>FY2026-2027</v>
      </c>
      <c r="N3" s="1805"/>
      <c r="O3" s="1805"/>
      <c r="P3" s="1805"/>
      <c r="Q3" s="1805"/>
      <c r="R3" s="1807" t="str">
        <f>"FY"&amp;'B25'!L2+2&amp;-'B25'!L2-3</f>
        <v>FY2027-2028</v>
      </c>
      <c r="S3" s="1818"/>
      <c r="T3" s="1818"/>
      <c r="U3" s="1818"/>
      <c r="V3" s="1819"/>
      <c r="W3" s="1824" t="s">
        <v>450</v>
      </c>
      <c r="X3" s="1821"/>
      <c r="Y3" s="1821"/>
      <c r="Z3" s="1825"/>
    </row>
    <row r="4" spans="1:26" ht="14.1" customHeight="1" thickBot="1" x14ac:dyDescent="0.25">
      <c r="A4" s="1285" t="s">
        <v>464</v>
      </c>
      <c r="B4" s="1286"/>
      <c r="C4" s="1287"/>
      <c r="D4" s="1287"/>
      <c r="E4" s="1287"/>
      <c r="F4" s="1287"/>
      <c r="G4" s="1287"/>
      <c r="H4" s="1288"/>
      <c r="I4" s="1289"/>
      <c r="J4" s="1810"/>
      <c r="K4" s="1810"/>
      <c r="L4" s="1290"/>
      <c r="M4" s="1291"/>
      <c r="N4" s="1291"/>
      <c r="O4" s="1806"/>
      <c r="P4" s="1806"/>
      <c r="Q4" s="1291"/>
      <c r="R4" s="1288"/>
      <c r="S4" s="1289"/>
      <c r="T4" s="1810"/>
      <c r="U4" s="1810"/>
      <c r="V4" s="1290"/>
      <c r="W4" s="1814" t="s">
        <v>484</v>
      </c>
      <c r="X4" s="1815"/>
      <c r="Y4" s="1302"/>
      <c r="Z4" s="1284"/>
    </row>
    <row r="5" spans="1:26" ht="16.5" customHeight="1" x14ac:dyDescent="0.2">
      <c r="A5" s="1269" t="str">
        <f>Cover!H13</f>
        <v>Evanston Twp HSD 202</v>
      </c>
      <c r="B5" s="1270"/>
      <c r="C5" s="1271"/>
      <c r="D5" s="1271"/>
      <c r="E5" s="1271"/>
      <c r="F5" s="1271"/>
      <c r="G5" s="1271"/>
      <c r="H5" s="1272"/>
      <c r="I5" s="1273"/>
      <c r="J5" s="1273"/>
      <c r="K5" s="1273"/>
      <c r="L5" s="1274"/>
      <c r="M5" s="1271"/>
      <c r="N5" s="1271"/>
      <c r="O5" s="1271"/>
      <c r="P5" s="1271"/>
      <c r="Q5" s="1271"/>
      <c r="R5" s="1272"/>
      <c r="S5" s="1273"/>
      <c r="T5" s="1273"/>
      <c r="U5" s="1273"/>
      <c r="V5" s="1274"/>
      <c r="W5" s="1271"/>
      <c r="X5" s="1275"/>
      <c r="Y5" s="1276" t="s">
        <v>304</v>
      </c>
      <c r="Z5" s="1277"/>
    </row>
    <row r="6" spans="1:26" ht="36" x14ac:dyDescent="0.2">
      <c r="A6" s="1278" t="s">
        <v>700</v>
      </c>
      <c r="B6" s="1279"/>
      <c r="C6" s="482" t="s">
        <v>465</v>
      </c>
      <c r="D6" s="482" t="s">
        <v>466</v>
      </c>
      <c r="E6" s="482" t="s">
        <v>470</v>
      </c>
      <c r="F6" s="482" t="s">
        <v>471</v>
      </c>
      <c r="G6" s="482" t="s">
        <v>235</v>
      </c>
      <c r="H6" s="482" t="s">
        <v>465</v>
      </c>
      <c r="I6" s="482" t="s">
        <v>466</v>
      </c>
      <c r="J6" s="482" t="s">
        <v>470</v>
      </c>
      <c r="K6" s="482" t="s">
        <v>471</v>
      </c>
      <c r="L6" s="482" t="s">
        <v>235</v>
      </c>
      <c r="M6" s="1280" t="s">
        <v>465</v>
      </c>
      <c r="N6" s="1280" t="s">
        <v>466</v>
      </c>
      <c r="O6" s="1280" t="s">
        <v>470</v>
      </c>
      <c r="P6" s="1280" t="s">
        <v>471</v>
      </c>
      <c r="Q6" s="1280" t="s">
        <v>235</v>
      </c>
      <c r="R6" s="1280" t="s">
        <v>465</v>
      </c>
      <c r="S6" s="1280" t="s">
        <v>466</v>
      </c>
      <c r="T6" s="1280" t="s">
        <v>470</v>
      </c>
      <c r="U6" s="1280" t="s">
        <v>471</v>
      </c>
      <c r="V6" s="1280" t="s">
        <v>235</v>
      </c>
      <c r="W6" s="1280" t="str">
        <f>"FY"&amp;'B25'!L2-1&amp;-'B25'!L2</f>
        <v>FY2024-2025</v>
      </c>
      <c r="X6" s="1280" t="str">
        <f>"FY"&amp;'B25'!L2&amp;-'B25'!L2-1</f>
        <v>FY2025-2026</v>
      </c>
      <c r="Y6" s="1280" t="str">
        <f>"FY"&amp;'B25'!L2+1&amp;-'B25'!L2-2</f>
        <v>FY2026-2027</v>
      </c>
      <c r="Z6" s="1280" t="str">
        <f>"FY"&amp;'B25'!L2+2&amp;-'B25'!L2-3</f>
        <v>FY2027-2028</v>
      </c>
    </row>
    <row r="7" spans="1:26" ht="23.1" customHeight="1" x14ac:dyDescent="0.2">
      <c r="A7" s="1802" t="s">
        <v>699</v>
      </c>
      <c r="B7" s="1803"/>
      <c r="C7" s="1266">
        <f>'BudgetSum 2-4'!C3</f>
        <v>33026527</v>
      </c>
      <c r="D7" s="1266">
        <f>'BudgetSum 2-4'!D3</f>
        <v>3096275</v>
      </c>
      <c r="E7" s="1266">
        <f>'BudgetSum 2-4'!F3</f>
        <v>2586310</v>
      </c>
      <c r="F7" s="1266">
        <f>'BudgetSum 2-4'!I3</f>
        <v>3897060</v>
      </c>
      <c r="G7" s="1266">
        <f>SUM(C7:F7)</f>
        <v>42606172</v>
      </c>
      <c r="H7" s="1266">
        <f>C27</f>
        <v>33026527</v>
      </c>
      <c r="I7" s="1266">
        <f>D27</f>
        <v>3096275</v>
      </c>
      <c r="J7" s="1266">
        <f>E27</f>
        <v>2586310</v>
      </c>
      <c r="K7" s="1266">
        <f>F27</f>
        <v>3897060</v>
      </c>
      <c r="L7" s="1266">
        <f>SUM(H7:K7)</f>
        <v>42606172</v>
      </c>
      <c r="M7" s="1266">
        <f>H27</f>
        <v>33026527</v>
      </c>
      <c r="N7" s="1266">
        <f>I27</f>
        <v>3096275</v>
      </c>
      <c r="O7" s="1266">
        <f>J27</f>
        <v>2586310</v>
      </c>
      <c r="P7" s="1266">
        <f>K27</f>
        <v>3897060</v>
      </c>
      <c r="Q7" s="1266">
        <f>SUM(M7:P7)</f>
        <v>42606172</v>
      </c>
      <c r="R7" s="1266">
        <f>M27</f>
        <v>33026527</v>
      </c>
      <c r="S7" s="1266">
        <f>N27</f>
        <v>3096275</v>
      </c>
      <c r="T7" s="1266">
        <f>O27</f>
        <v>2586310</v>
      </c>
      <c r="U7" s="1266">
        <f>P27</f>
        <v>3897060</v>
      </c>
      <c r="V7" s="1266">
        <f>SUM(R7:U7)</f>
        <v>42606172</v>
      </c>
      <c r="W7" s="1266">
        <f>G7</f>
        <v>42606172</v>
      </c>
      <c r="X7" s="1266">
        <f>L7</f>
        <v>42606172</v>
      </c>
      <c r="Y7" s="1266">
        <f>Q7</f>
        <v>42606172</v>
      </c>
      <c r="Z7" s="1266">
        <f>V7</f>
        <v>42606172</v>
      </c>
    </row>
    <row r="8" spans="1:26" ht="16.7" customHeight="1" x14ac:dyDescent="0.2">
      <c r="A8" s="1257" t="s">
        <v>485</v>
      </c>
      <c r="B8" s="1281" t="s">
        <v>639</v>
      </c>
      <c r="C8" s="1282"/>
      <c r="D8" s="1282"/>
      <c r="E8" s="1282"/>
      <c r="F8" s="1282"/>
      <c r="G8" s="1282"/>
      <c r="H8" s="1283"/>
      <c r="I8" s="1283"/>
      <c r="J8" s="1283"/>
      <c r="K8" s="1283"/>
      <c r="L8" s="1283"/>
      <c r="M8" s="1283"/>
      <c r="N8" s="1283"/>
      <c r="O8" s="1283"/>
      <c r="P8" s="1283"/>
      <c r="Q8" s="1283"/>
      <c r="R8" s="1283"/>
      <c r="S8" s="1283"/>
      <c r="T8" s="1283"/>
      <c r="U8" s="1283"/>
      <c r="V8" s="1283"/>
      <c r="W8" s="1283"/>
      <c r="X8" s="1265"/>
      <c r="Y8" s="1265"/>
      <c r="Z8" s="1265"/>
    </row>
    <row r="9" spans="1:26" ht="15.75" customHeight="1" x14ac:dyDescent="0.2">
      <c r="A9" s="1260" t="s">
        <v>303</v>
      </c>
      <c r="B9" s="1261">
        <v>1000</v>
      </c>
      <c r="C9" s="1253">
        <f>'BudgetSum 2-4'!C5</f>
        <v>80999000</v>
      </c>
      <c r="D9" s="1253">
        <f>'BudgetSum 2-4'!D5</f>
        <v>9200000</v>
      </c>
      <c r="E9" s="1253">
        <f>'BudgetSum 2-4'!F5</f>
        <v>1000000</v>
      </c>
      <c r="F9" s="1253">
        <f>'BudgetSum 2-4'!I5</f>
        <v>0</v>
      </c>
      <c r="G9" s="1253">
        <f>SUM(C9:F9)</f>
        <v>91199000</v>
      </c>
      <c r="H9" s="503"/>
      <c r="I9" s="503"/>
      <c r="J9" s="503"/>
      <c r="K9" s="503"/>
      <c r="L9" s="504">
        <f t="shared" ref="L9:L21" si="0">SUM(H9:K9)</f>
        <v>0</v>
      </c>
      <c r="M9" s="503"/>
      <c r="N9" s="503"/>
      <c r="O9" s="503"/>
      <c r="P9" s="503"/>
      <c r="Q9" s="504">
        <f>SUM(M9:P9)</f>
        <v>0</v>
      </c>
      <c r="R9" s="503"/>
      <c r="S9" s="503"/>
      <c r="T9" s="503"/>
      <c r="U9" s="503"/>
      <c r="V9" s="504">
        <f>SUM(R9:U9)</f>
        <v>0</v>
      </c>
      <c r="W9" s="504">
        <f>G9</f>
        <v>91199000</v>
      </c>
      <c r="X9" s="504">
        <f>L9</f>
        <v>0</v>
      </c>
      <c r="Y9" s="504">
        <f>Q9</f>
        <v>0</v>
      </c>
      <c r="Z9" s="504">
        <f>V9</f>
        <v>0</v>
      </c>
    </row>
    <row r="10" spans="1:26" ht="27" customHeight="1" x14ac:dyDescent="0.2">
      <c r="A10" s="1260" t="s">
        <v>736</v>
      </c>
      <c r="B10" s="1261">
        <v>2000</v>
      </c>
      <c r="C10" s="1266">
        <f>'BudgetSum 2-4'!C6</f>
        <v>0</v>
      </c>
      <c r="D10" s="1266">
        <f>'BudgetSum 2-4'!D6</f>
        <v>0</v>
      </c>
      <c r="E10" s="1266">
        <f>'BudgetSum 2-4'!F6</f>
        <v>0</v>
      </c>
      <c r="F10" s="1267"/>
      <c r="G10" s="1266">
        <f>SUM(C10:F10)</f>
        <v>0</v>
      </c>
      <c r="H10" s="505"/>
      <c r="I10" s="505"/>
      <c r="J10" s="505"/>
      <c r="K10" s="505"/>
      <c r="L10" s="1266">
        <f t="shared" si="0"/>
        <v>0</v>
      </c>
      <c r="M10" s="505"/>
      <c r="N10" s="505"/>
      <c r="O10" s="505"/>
      <c r="P10" s="505"/>
      <c r="Q10" s="1266">
        <f>SUM(M10:P10)</f>
        <v>0</v>
      </c>
      <c r="R10" s="505"/>
      <c r="S10" s="505"/>
      <c r="T10" s="505"/>
      <c r="U10" s="505"/>
      <c r="V10" s="1266">
        <f>SUM(R10:U10)</f>
        <v>0</v>
      </c>
      <c r="W10" s="1266">
        <f>G10</f>
        <v>0</v>
      </c>
      <c r="X10" s="1266">
        <f>L10</f>
        <v>0</v>
      </c>
      <c r="Y10" s="1266">
        <f>Q10</f>
        <v>0</v>
      </c>
      <c r="Z10" s="1266">
        <f>V10</f>
        <v>0</v>
      </c>
    </row>
    <row r="11" spans="1:26" ht="15.75" customHeight="1" x14ac:dyDescent="0.2">
      <c r="A11" s="1260" t="s">
        <v>447</v>
      </c>
      <c r="B11" s="1261">
        <v>3000</v>
      </c>
      <c r="C11" s="504">
        <f>'BudgetSum 2-4'!C7</f>
        <v>3881000</v>
      </c>
      <c r="D11" s="504">
        <f>'BudgetSum 2-4'!D7</f>
        <v>0</v>
      </c>
      <c r="E11" s="504">
        <f>'BudgetSum 2-4'!F7</f>
        <v>525000</v>
      </c>
      <c r="F11" s="504">
        <f>'BudgetSum 2-4'!I7</f>
        <v>0</v>
      </c>
      <c r="G11" s="504">
        <f>SUM(C11:F11)</f>
        <v>4406000</v>
      </c>
      <c r="H11" s="503"/>
      <c r="I11" s="503"/>
      <c r="J11" s="503"/>
      <c r="K11" s="503"/>
      <c r="L11" s="504">
        <f t="shared" si="0"/>
        <v>0</v>
      </c>
      <c r="M11" s="503"/>
      <c r="N11" s="503"/>
      <c r="O11" s="503"/>
      <c r="P11" s="503"/>
      <c r="Q11" s="504">
        <f>SUM(M11:P11)</f>
        <v>0</v>
      </c>
      <c r="R11" s="503"/>
      <c r="S11" s="503"/>
      <c r="T11" s="503"/>
      <c r="U11" s="503"/>
      <c r="V11" s="504">
        <f>SUM(R11:U11)</f>
        <v>0</v>
      </c>
      <c r="W11" s="504">
        <f>G11</f>
        <v>4406000</v>
      </c>
      <c r="X11" s="504">
        <f>L11</f>
        <v>0</v>
      </c>
      <c r="Y11" s="504">
        <f>Q11</f>
        <v>0</v>
      </c>
      <c r="Z11" s="504">
        <f>V11</f>
        <v>0</v>
      </c>
    </row>
    <row r="12" spans="1:26" ht="15.75" customHeight="1" x14ac:dyDescent="0.2">
      <c r="A12" s="1260" t="s">
        <v>448</v>
      </c>
      <c r="B12" s="1261">
        <v>4000</v>
      </c>
      <c r="C12" s="1268">
        <f>'BudgetSum 2-4'!C8</f>
        <v>4481000</v>
      </c>
      <c r="D12" s="1268">
        <f>'BudgetSum 2-4'!D8</f>
        <v>0</v>
      </c>
      <c r="E12" s="1268">
        <f>'BudgetSum 2-4'!F8</f>
        <v>0</v>
      </c>
      <c r="F12" s="1268">
        <f>'BudgetSum 2-4'!I8</f>
        <v>0</v>
      </c>
      <c r="G12" s="1268">
        <f>SUM(C12:F12)</f>
        <v>4481000</v>
      </c>
      <c r="H12" s="503"/>
      <c r="I12" s="503"/>
      <c r="J12" s="503"/>
      <c r="K12" s="503"/>
      <c r="L12" s="504">
        <f t="shared" si="0"/>
        <v>0</v>
      </c>
      <c r="M12" s="503"/>
      <c r="N12" s="503"/>
      <c r="O12" s="503"/>
      <c r="P12" s="503"/>
      <c r="Q12" s="504">
        <f>SUM(M12:P12)</f>
        <v>0</v>
      </c>
      <c r="R12" s="503"/>
      <c r="S12" s="503"/>
      <c r="T12" s="503"/>
      <c r="U12" s="503"/>
      <c r="V12" s="504">
        <f>SUM(R12:U12)</f>
        <v>0</v>
      </c>
      <c r="W12" s="504">
        <f>G12</f>
        <v>4481000</v>
      </c>
      <c r="X12" s="504">
        <f>L12</f>
        <v>0</v>
      </c>
      <c r="Y12" s="504">
        <f>Q12</f>
        <v>0</v>
      </c>
      <c r="Z12" s="504">
        <f>V12</f>
        <v>0</v>
      </c>
    </row>
    <row r="13" spans="1:26" ht="13.5" thickBot="1" x14ac:dyDescent="0.25">
      <c r="A13" s="1798" t="s">
        <v>446</v>
      </c>
      <c r="B13" s="1799"/>
      <c r="C13" s="506">
        <f>SUM(C9:C12)</f>
        <v>89361000</v>
      </c>
      <c r="D13" s="506">
        <f>SUM(D9:D12)</f>
        <v>9200000</v>
      </c>
      <c r="E13" s="506">
        <f>SUM(E9:E12)</f>
        <v>1525000</v>
      </c>
      <c r="F13" s="506">
        <f>SUM(F9:F12)</f>
        <v>0</v>
      </c>
      <c r="G13" s="506">
        <f>SUM(C13:F13)</f>
        <v>100086000</v>
      </c>
      <c r="H13" s="506">
        <f>SUM(H9:H12)</f>
        <v>0</v>
      </c>
      <c r="I13" s="506">
        <f>SUM(I9:I12)</f>
        <v>0</v>
      </c>
      <c r="J13" s="506">
        <f>SUM(J9:J12)</f>
        <v>0</v>
      </c>
      <c r="K13" s="506">
        <f>SUM(K9:K12)</f>
        <v>0</v>
      </c>
      <c r="L13" s="506">
        <f t="shared" si="0"/>
        <v>0</v>
      </c>
      <c r="M13" s="506">
        <f>SUM(M9:M12)</f>
        <v>0</v>
      </c>
      <c r="N13" s="506">
        <f>SUM(N9:N12)</f>
        <v>0</v>
      </c>
      <c r="O13" s="506">
        <f>SUM(O9:O12)</f>
        <v>0</v>
      </c>
      <c r="P13" s="506">
        <f>SUM(P9:P12)</f>
        <v>0</v>
      </c>
      <c r="Q13" s="506">
        <f>SUM(M13:P13)</f>
        <v>0</v>
      </c>
      <c r="R13" s="506">
        <f>SUM(R9:R12)</f>
        <v>0</v>
      </c>
      <c r="S13" s="506">
        <f>SUM(S9:S12)</f>
        <v>0</v>
      </c>
      <c r="T13" s="506">
        <f>SUM(T9:T12)</f>
        <v>0</v>
      </c>
      <c r="U13" s="506">
        <f>SUM(U9:U12)</f>
        <v>0</v>
      </c>
      <c r="V13" s="506">
        <f>SUM(R13:U13)</f>
        <v>0</v>
      </c>
      <c r="W13" s="506">
        <f>G13</f>
        <v>100086000</v>
      </c>
      <c r="X13" s="506">
        <f>L13</f>
        <v>0</v>
      </c>
      <c r="Y13" s="506">
        <f>Q13</f>
        <v>0</v>
      </c>
      <c r="Z13" s="506">
        <f>V13</f>
        <v>0</v>
      </c>
    </row>
    <row r="14" spans="1:26" ht="16.7" customHeight="1" thickTop="1" x14ac:dyDescent="0.2">
      <c r="A14" s="1262" t="s">
        <v>267</v>
      </c>
      <c r="B14" s="1263" t="s">
        <v>444</v>
      </c>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5"/>
      <c r="Y14" s="1265"/>
      <c r="Z14" s="1265"/>
    </row>
    <row r="15" spans="1:26" ht="15.75" customHeight="1" x14ac:dyDescent="0.2">
      <c r="A15" s="1260" t="s">
        <v>249</v>
      </c>
      <c r="B15" s="1261">
        <v>1000</v>
      </c>
      <c r="C15" s="504">
        <f>'BudgetSum 2-4'!C13</f>
        <v>58180000</v>
      </c>
      <c r="D15" s="1254"/>
      <c r="E15" s="1254"/>
      <c r="F15" s="1254"/>
      <c r="G15" s="504">
        <f t="shared" ref="G15:G21" si="1">SUM(C15:F15)</f>
        <v>58180000</v>
      </c>
      <c r="H15" s="503"/>
      <c r="I15" s="1254"/>
      <c r="J15" s="1254"/>
      <c r="K15" s="1254"/>
      <c r="L15" s="504">
        <f t="shared" si="0"/>
        <v>0</v>
      </c>
      <c r="M15" s="503"/>
      <c r="N15" s="1254"/>
      <c r="O15" s="1254"/>
      <c r="P15" s="1254"/>
      <c r="Q15" s="504">
        <f t="shared" ref="Q15:Q21" si="2">SUM(M15:P15)</f>
        <v>0</v>
      </c>
      <c r="R15" s="503"/>
      <c r="S15" s="1254"/>
      <c r="T15" s="1254"/>
      <c r="U15" s="1254"/>
      <c r="V15" s="504">
        <f t="shared" ref="V15:V21" si="3">SUM(R15:U15)</f>
        <v>0</v>
      </c>
      <c r="W15" s="504">
        <f t="shared" ref="W15:W22" si="4">G15</f>
        <v>58180000</v>
      </c>
      <c r="X15" s="504">
        <f t="shared" ref="X15:X22" si="5">L15</f>
        <v>0</v>
      </c>
      <c r="Y15" s="504">
        <f t="shared" ref="Y15:Y22" si="6">Q15</f>
        <v>0</v>
      </c>
      <c r="Z15" s="504">
        <f t="shared" ref="Z15:Z22" si="7">V15</f>
        <v>0</v>
      </c>
    </row>
    <row r="16" spans="1:26" ht="15.75" customHeight="1" x14ac:dyDescent="0.2">
      <c r="A16" s="1260" t="s">
        <v>129</v>
      </c>
      <c r="B16" s="1261">
        <v>2000</v>
      </c>
      <c r="C16" s="504">
        <f>'BudgetSum 2-4'!C14</f>
        <v>28558000</v>
      </c>
      <c r="D16" s="504">
        <f>'BudgetSum 2-4'!D14</f>
        <v>9147500</v>
      </c>
      <c r="E16" s="504">
        <f>'BudgetSum 2-4'!F14</f>
        <v>1525000</v>
      </c>
      <c r="F16" s="1254"/>
      <c r="G16" s="504">
        <f t="shared" si="1"/>
        <v>39230500</v>
      </c>
      <c r="H16" s="503"/>
      <c r="I16" s="503"/>
      <c r="J16" s="503"/>
      <c r="K16" s="1254"/>
      <c r="L16" s="504">
        <f t="shared" si="0"/>
        <v>0</v>
      </c>
      <c r="M16" s="503"/>
      <c r="N16" s="503"/>
      <c r="O16" s="503"/>
      <c r="P16" s="1254"/>
      <c r="Q16" s="504">
        <f t="shared" si="2"/>
        <v>0</v>
      </c>
      <c r="R16" s="503"/>
      <c r="S16" s="503"/>
      <c r="T16" s="503"/>
      <c r="U16" s="1255"/>
      <c r="V16" s="504">
        <f t="shared" si="3"/>
        <v>0</v>
      </c>
      <c r="W16" s="504">
        <f t="shared" si="4"/>
        <v>39230500</v>
      </c>
      <c r="X16" s="504">
        <f t="shared" si="5"/>
        <v>0</v>
      </c>
      <c r="Y16" s="504">
        <f t="shared" si="6"/>
        <v>0</v>
      </c>
      <c r="Z16" s="504">
        <f t="shared" si="7"/>
        <v>0</v>
      </c>
    </row>
    <row r="17" spans="1:26" ht="15.75" customHeight="1" x14ac:dyDescent="0.2">
      <c r="A17" s="1260" t="s">
        <v>516</v>
      </c>
      <c r="B17" s="1261">
        <v>3000</v>
      </c>
      <c r="C17" s="504">
        <f>'BudgetSum 2-4'!C15</f>
        <v>0</v>
      </c>
      <c r="D17" s="504">
        <f>'BudgetSum 2-4'!D15</f>
        <v>52500</v>
      </c>
      <c r="E17" s="504">
        <f>'BudgetSum 2-4'!F15</f>
        <v>0</v>
      </c>
      <c r="F17" s="1254"/>
      <c r="G17" s="504">
        <f t="shared" si="1"/>
        <v>52500</v>
      </c>
      <c r="H17" s="503"/>
      <c r="I17" s="503"/>
      <c r="J17" s="503"/>
      <c r="K17" s="1254"/>
      <c r="L17" s="504">
        <f t="shared" si="0"/>
        <v>0</v>
      </c>
      <c r="M17" s="503"/>
      <c r="N17" s="503"/>
      <c r="O17" s="503"/>
      <c r="P17" s="1254"/>
      <c r="Q17" s="504">
        <f t="shared" si="2"/>
        <v>0</v>
      </c>
      <c r="R17" s="503"/>
      <c r="S17" s="503"/>
      <c r="T17" s="503"/>
      <c r="U17" s="1255"/>
      <c r="V17" s="504">
        <f t="shared" si="3"/>
        <v>0</v>
      </c>
      <c r="W17" s="504">
        <f t="shared" si="4"/>
        <v>52500</v>
      </c>
      <c r="X17" s="504">
        <f t="shared" si="5"/>
        <v>0</v>
      </c>
      <c r="Y17" s="504">
        <f t="shared" si="6"/>
        <v>0</v>
      </c>
      <c r="Z17" s="504">
        <f t="shared" si="7"/>
        <v>0</v>
      </c>
    </row>
    <row r="18" spans="1:26" ht="15.75" customHeight="1" x14ac:dyDescent="0.2">
      <c r="A18" s="1260" t="s">
        <v>379</v>
      </c>
      <c r="B18" s="1261">
        <v>4000</v>
      </c>
      <c r="C18" s="504">
        <f>'BudgetSum 2-4'!C16</f>
        <v>1653000</v>
      </c>
      <c r="D18" s="504">
        <f>'BudgetSum 2-4'!D16</f>
        <v>0</v>
      </c>
      <c r="E18" s="504">
        <f>'BudgetSum 2-4'!F16</f>
        <v>0</v>
      </c>
      <c r="F18" s="1254"/>
      <c r="G18" s="504">
        <f t="shared" si="1"/>
        <v>1653000</v>
      </c>
      <c r="H18" s="503"/>
      <c r="I18" s="503"/>
      <c r="J18" s="503"/>
      <c r="K18" s="1254"/>
      <c r="L18" s="504">
        <f t="shared" si="0"/>
        <v>0</v>
      </c>
      <c r="M18" s="503"/>
      <c r="N18" s="503"/>
      <c r="O18" s="503"/>
      <c r="P18" s="1254"/>
      <c r="Q18" s="504">
        <f t="shared" si="2"/>
        <v>0</v>
      </c>
      <c r="R18" s="503"/>
      <c r="S18" s="503"/>
      <c r="T18" s="503"/>
      <c r="U18" s="1255"/>
      <c r="V18" s="504">
        <f t="shared" si="3"/>
        <v>0</v>
      </c>
      <c r="W18" s="504">
        <f t="shared" si="4"/>
        <v>1653000</v>
      </c>
      <c r="X18" s="504">
        <f t="shared" si="5"/>
        <v>0</v>
      </c>
      <c r="Y18" s="504">
        <f t="shared" si="6"/>
        <v>0</v>
      </c>
      <c r="Z18" s="504">
        <f t="shared" si="7"/>
        <v>0</v>
      </c>
    </row>
    <row r="19" spans="1:26" ht="15.75" customHeight="1" x14ac:dyDescent="0.2">
      <c r="A19" s="1260" t="s">
        <v>141</v>
      </c>
      <c r="B19" s="1261">
        <v>5000</v>
      </c>
      <c r="C19" s="504">
        <f>'BudgetSum 2-4'!C17</f>
        <v>0</v>
      </c>
      <c r="D19" s="504">
        <f>'BudgetSum 2-4'!D17</f>
        <v>0</v>
      </c>
      <c r="E19" s="504">
        <f>'BudgetSum 2-4'!F17</f>
        <v>0</v>
      </c>
      <c r="F19" s="1254"/>
      <c r="G19" s="504">
        <f t="shared" si="1"/>
        <v>0</v>
      </c>
      <c r="H19" s="503"/>
      <c r="I19" s="503"/>
      <c r="J19" s="503"/>
      <c r="K19" s="1254"/>
      <c r="L19" s="504">
        <f t="shared" si="0"/>
        <v>0</v>
      </c>
      <c r="M19" s="503"/>
      <c r="N19" s="503"/>
      <c r="O19" s="503"/>
      <c r="P19" s="1254"/>
      <c r="Q19" s="504">
        <f t="shared" si="2"/>
        <v>0</v>
      </c>
      <c r="R19" s="503"/>
      <c r="S19" s="503"/>
      <c r="T19" s="503"/>
      <c r="U19" s="1255"/>
      <c r="V19" s="504">
        <f t="shared" si="3"/>
        <v>0</v>
      </c>
      <c r="W19" s="504">
        <f t="shared" si="4"/>
        <v>0</v>
      </c>
      <c r="X19" s="504">
        <f t="shared" si="5"/>
        <v>0</v>
      </c>
      <c r="Y19" s="504">
        <f t="shared" si="6"/>
        <v>0</v>
      </c>
      <c r="Z19" s="504">
        <f t="shared" si="7"/>
        <v>0</v>
      </c>
    </row>
    <row r="20" spans="1:26" ht="15.75" customHeight="1" x14ac:dyDescent="0.2">
      <c r="A20" s="1260" t="s">
        <v>397</v>
      </c>
      <c r="B20" s="1261">
        <v>6000</v>
      </c>
      <c r="C20" s="504">
        <f>'BudgetSum 2-4'!C18</f>
        <v>0</v>
      </c>
      <c r="D20" s="504">
        <f>'BudgetSum 2-4'!D18</f>
        <v>0</v>
      </c>
      <c r="E20" s="504">
        <f>'BudgetSum 2-4'!F18</f>
        <v>0</v>
      </c>
      <c r="F20" s="1254"/>
      <c r="G20" s="504">
        <f t="shared" si="1"/>
        <v>0</v>
      </c>
      <c r="H20" s="503"/>
      <c r="I20" s="503"/>
      <c r="J20" s="503"/>
      <c r="K20" s="1254"/>
      <c r="L20" s="504">
        <f t="shared" si="0"/>
        <v>0</v>
      </c>
      <c r="M20" s="503"/>
      <c r="N20" s="503"/>
      <c r="O20" s="503"/>
      <c r="P20" s="1254"/>
      <c r="Q20" s="504">
        <f t="shared" si="2"/>
        <v>0</v>
      </c>
      <c r="R20" s="503"/>
      <c r="S20" s="503"/>
      <c r="T20" s="503"/>
      <c r="U20" s="1255"/>
      <c r="V20" s="504">
        <f t="shared" si="3"/>
        <v>0</v>
      </c>
      <c r="W20" s="504">
        <f t="shared" si="4"/>
        <v>0</v>
      </c>
      <c r="X20" s="504">
        <f t="shared" si="5"/>
        <v>0</v>
      </c>
      <c r="Y20" s="504">
        <f t="shared" si="6"/>
        <v>0</v>
      </c>
      <c r="Z20" s="504">
        <f t="shared" si="7"/>
        <v>0</v>
      </c>
    </row>
    <row r="21" spans="1:26" ht="13.5" thickBot="1" x14ac:dyDescent="0.25">
      <c r="A21" s="1798" t="s">
        <v>357</v>
      </c>
      <c r="B21" s="1799"/>
      <c r="C21" s="1253">
        <f>SUM(C15:C20)</f>
        <v>88391000</v>
      </c>
      <c r="D21" s="1253">
        <f>SUM(D15:D20)</f>
        <v>9200000</v>
      </c>
      <c r="E21" s="1253">
        <f>SUM(E15:E20)</f>
        <v>1525000</v>
      </c>
      <c r="F21" s="1254"/>
      <c r="G21" s="1253">
        <f t="shared" si="1"/>
        <v>99116000</v>
      </c>
      <c r="H21" s="1253">
        <f>SUM(H15:H20)</f>
        <v>0</v>
      </c>
      <c r="I21" s="1253">
        <f>SUM(I15:I20)</f>
        <v>0</v>
      </c>
      <c r="J21" s="1253">
        <f>SUM(J15:J20)</f>
        <v>0</v>
      </c>
      <c r="K21" s="1254"/>
      <c r="L21" s="1253">
        <f t="shared" si="0"/>
        <v>0</v>
      </c>
      <c r="M21" s="1253">
        <f>SUM(M15:M20)</f>
        <v>0</v>
      </c>
      <c r="N21" s="1253">
        <f>SUM(N15:N20)</f>
        <v>0</v>
      </c>
      <c r="O21" s="1253">
        <f>SUM(O15:O20)</f>
        <v>0</v>
      </c>
      <c r="P21" s="1254"/>
      <c r="Q21" s="1253">
        <f t="shared" si="2"/>
        <v>0</v>
      </c>
      <c r="R21" s="1253">
        <f>SUM(R15:R20)</f>
        <v>0</v>
      </c>
      <c r="S21" s="1253">
        <f>SUM(S15:S20)</f>
        <v>0</v>
      </c>
      <c r="T21" s="1253">
        <f>SUM(T15:T20)</f>
        <v>0</v>
      </c>
      <c r="U21" s="1255"/>
      <c r="V21" s="1253">
        <f t="shared" si="3"/>
        <v>0</v>
      </c>
      <c r="W21" s="506">
        <f t="shared" si="4"/>
        <v>99116000</v>
      </c>
      <c r="X21" s="506">
        <f t="shared" si="5"/>
        <v>0</v>
      </c>
      <c r="Y21" s="506">
        <f t="shared" si="6"/>
        <v>0</v>
      </c>
      <c r="Z21" s="506">
        <f t="shared" si="7"/>
        <v>0</v>
      </c>
    </row>
    <row r="22" spans="1:26" ht="14.25" thickTop="1" thickBot="1" x14ac:dyDescent="0.25">
      <c r="A22" s="1800" t="s">
        <v>472</v>
      </c>
      <c r="B22" s="1801"/>
      <c r="C22" s="1246">
        <f>SUM(C13-C21)</f>
        <v>970000</v>
      </c>
      <c r="D22" s="1246">
        <f>SUM(D13-D21)</f>
        <v>0</v>
      </c>
      <c r="E22" s="1246">
        <f>SUM(E13-E21)</f>
        <v>0</v>
      </c>
      <c r="F22" s="1256">
        <f>SUM(F13-F21)</f>
        <v>0</v>
      </c>
      <c r="G22" s="1246">
        <f>G13-G21</f>
        <v>970000</v>
      </c>
      <c r="H22" s="1246">
        <f>SUM(H13-H21)</f>
        <v>0</v>
      </c>
      <c r="I22" s="1246">
        <f>SUM(I13-I21)</f>
        <v>0</v>
      </c>
      <c r="J22" s="1246">
        <f>SUM(J13-J21)</f>
        <v>0</v>
      </c>
      <c r="K22" s="1256">
        <f>SUM(K13-K21)</f>
        <v>0</v>
      </c>
      <c r="L22" s="1246">
        <f>SUM(H22:K22)</f>
        <v>0</v>
      </c>
      <c r="M22" s="1246">
        <f>SUM(M13-M21)</f>
        <v>0</v>
      </c>
      <c r="N22" s="1246">
        <f>SUM(N13-N21)</f>
        <v>0</v>
      </c>
      <c r="O22" s="1246">
        <f>SUM(O13-O21)</f>
        <v>0</v>
      </c>
      <c r="P22" s="1256">
        <f>SUM(P13-P21)</f>
        <v>0</v>
      </c>
      <c r="Q22" s="1246">
        <f>SUM(M22:P22)</f>
        <v>0</v>
      </c>
      <c r="R22" s="1246">
        <f>SUM(R13-R21)</f>
        <v>0</v>
      </c>
      <c r="S22" s="1246">
        <f>SUM(S13-S21)</f>
        <v>0</v>
      </c>
      <c r="T22" s="1246">
        <f>SUM(T13-T21)</f>
        <v>0</v>
      </c>
      <c r="U22" s="1256">
        <f>SUM(U13-U21)</f>
        <v>0</v>
      </c>
      <c r="V22" s="1246">
        <f>SUM(R22:U22)</f>
        <v>0</v>
      </c>
      <c r="W22" s="1246">
        <f t="shared" si="4"/>
        <v>970000</v>
      </c>
      <c r="X22" s="1246">
        <f t="shared" si="5"/>
        <v>0</v>
      </c>
      <c r="Y22" s="1246">
        <f t="shared" si="6"/>
        <v>0</v>
      </c>
      <c r="Z22" s="1246">
        <f t="shared" si="7"/>
        <v>0</v>
      </c>
    </row>
    <row r="23" spans="1:26" ht="16.7" customHeight="1" thickTop="1" thickBot="1" x14ac:dyDescent="0.25">
      <c r="A23" s="1257" t="s">
        <v>333</v>
      </c>
      <c r="B23" s="1258"/>
      <c r="C23" s="1259"/>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row>
    <row r="24" spans="1:26" s="132" customFormat="1" ht="15.75" customHeight="1" thickTop="1" thickBot="1" x14ac:dyDescent="0.25">
      <c r="A24" s="1250" t="s">
        <v>334</v>
      </c>
      <c r="B24" s="1251"/>
      <c r="C24" s="506">
        <f>'BudgetSum 2-4'!C46</f>
        <v>0</v>
      </c>
      <c r="D24" s="506">
        <f>'BudgetSum 2-4'!D46</f>
        <v>0</v>
      </c>
      <c r="E24" s="506">
        <f>'BudgetSum 2-4'!F46</f>
        <v>0</v>
      </c>
      <c r="F24" s="506">
        <f>'BudgetSum 2-4'!I46</f>
        <v>0</v>
      </c>
      <c r="G24" s="506">
        <f>SUM(C24:F24)</f>
        <v>0</v>
      </c>
      <c r="H24" s="507"/>
      <c r="I24" s="507"/>
      <c r="J24" s="507"/>
      <c r="K24" s="507"/>
      <c r="L24" s="1246">
        <f>SUM(H24:K24)</f>
        <v>0</v>
      </c>
      <c r="M24" s="507"/>
      <c r="N24" s="507"/>
      <c r="O24" s="507"/>
      <c r="P24" s="507"/>
      <c r="Q24" s="506">
        <f>SUM(M24:P24)</f>
        <v>0</v>
      </c>
      <c r="R24" s="507"/>
      <c r="S24" s="507"/>
      <c r="T24" s="507"/>
      <c r="U24" s="507"/>
      <c r="V24" s="506">
        <f>SUM(R24:U24)</f>
        <v>0</v>
      </c>
      <c r="W24" s="506">
        <f>G24</f>
        <v>0</v>
      </c>
      <c r="X24" s="506">
        <f>L24</f>
        <v>0</v>
      </c>
      <c r="Y24" s="506">
        <f>Q24</f>
        <v>0</v>
      </c>
      <c r="Z24" s="506">
        <f>V24</f>
        <v>0</v>
      </c>
    </row>
    <row r="25" spans="1:26" s="132" customFormat="1" ht="15.75" customHeight="1" thickTop="1" thickBot="1" x14ac:dyDescent="0.25">
      <c r="A25" s="1252" t="s">
        <v>335</v>
      </c>
      <c r="B25" s="1251"/>
      <c r="C25" s="1245">
        <f>'BudgetSum 2-4'!C79</f>
        <v>970000</v>
      </c>
      <c r="D25" s="1245">
        <f>'BudgetSum 2-4'!D79</f>
        <v>0</v>
      </c>
      <c r="E25" s="1245">
        <f>'BudgetSum 2-4'!F79</f>
        <v>0</v>
      </c>
      <c r="F25" s="1245">
        <f>'BudgetSum 2-4'!I79</f>
        <v>0</v>
      </c>
      <c r="G25" s="1245">
        <f>SUM(C25:F25)</f>
        <v>970000</v>
      </c>
      <c r="H25" s="508"/>
      <c r="I25" s="508"/>
      <c r="J25" s="508"/>
      <c r="K25" s="508"/>
      <c r="L25" s="1246">
        <f>SUM(H25:K25)</f>
        <v>0</v>
      </c>
      <c r="M25" s="508"/>
      <c r="N25" s="508"/>
      <c r="O25" s="508"/>
      <c r="P25" s="508"/>
      <c r="Q25" s="1245">
        <f>SUM(M25:P25)</f>
        <v>0</v>
      </c>
      <c r="R25" s="508"/>
      <c r="S25" s="508"/>
      <c r="T25" s="508"/>
      <c r="U25" s="508"/>
      <c r="V25" s="1245">
        <f>SUM(R25:U25)</f>
        <v>0</v>
      </c>
      <c r="W25" s="506">
        <f>G25</f>
        <v>970000</v>
      </c>
      <c r="X25" s="506">
        <f>L25</f>
        <v>0</v>
      </c>
      <c r="Y25" s="506">
        <f>Q25</f>
        <v>0</v>
      </c>
      <c r="Z25" s="506">
        <f>V25</f>
        <v>0</v>
      </c>
    </row>
    <row r="26" spans="1:26" ht="14.25" thickTop="1" thickBot="1" x14ac:dyDescent="0.25">
      <c r="A26" s="1794" t="s">
        <v>237</v>
      </c>
      <c r="B26" s="1795"/>
      <c r="C26" s="1245">
        <f t="shared" ref="C26:H26" si="8">SUM(C24-C25)</f>
        <v>-970000</v>
      </c>
      <c r="D26" s="1245">
        <f t="shared" si="8"/>
        <v>0</v>
      </c>
      <c r="E26" s="1245">
        <f t="shared" si="8"/>
        <v>0</v>
      </c>
      <c r="F26" s="1245">
        <f t="shared" si="8"/>
        <v>0</v>
      </c>
      <c r="G26" s="1245">
        <f t="shared" si="8"/>
        <v>-970000</v>
      </c>
      <c r="H26" s="1245">
        <f t="shared" si="8"/>
        <v>0</v>
      </c>
      <c r="I26" s="1245">
        <f t="shared" ref="I26:U26" si="9">SUM(I24-I25)</f>
        <v>0</v>
      </c>
      <c r="J26" s="1245">
        <f t="shared" si="9"/>
        <v>0</v>
      </c>
      <c r="K26" s="1245">
        <f t="shared" si="9"/>
        <v>0</v>
      </c>
      <c r="L26" s="1246">
        <f>SUM(H26:K26)</f>
        <v>0</v>
      </c>
      <c r="M26" s="1245">
        <f t="shared" si="9"/>
        <v>0</v>
      </c>
      <c r="N26" s="1245">
        <f t="shared" si="9"/>
        <v>0</v>
      </c>
      <c r="O26" s="1245">
        <f t="shared" si="9"/>
        <v>0</v>
      </c>
      <c r="P26" s="1245">
        <f t="shared" si="9"/>
        <v>0</v>
      </c>
      <c r="Q26" s="1245">
        <f>SUM(M26:P26)</f>
        <v>0</v>
      </c>
      <c r="R26" s="1245">
        <f t="shared" si="9"/>
        <v>0</v>
      </c>
      <c r="S26" s="1245">
        <f t="shared" si="9"/>
        <v>0</v>
      </c>
      <c r="T26" s="1245">
        <f t="shared" si="9"/>
        <v>0</v>
      </c>
      <c r="U26" s="1245">
        <f t="shared" si="9"/>
        <v>0</v>
      </c>
      <c r="V26" s="1245">
        <f>SUM(R26:U26)</f>
        <v>0</v>
      </c>
      <c r="W26" s="1245">
        <f>G26</f>
        <v>-970000</v>
      </c>
      <c r="X26" s="1245">
        <f>L26</f>
        <v>0</v>
      </c>
      <c r="Y26" s="1245">
        <f>Q26</f>
        <v>0</v>
      </c>
      <c r="Z26" s="1245">
        <f>V26</f>
        <v>0</v>
      </c>
    </row>
    <row r="27" spans="1:26" ht="14.25" thickTop="1" thickBot="1" x14ac:dyDescent="0.25">
      <c r="A27" s="1796" t="s">
        <v>383</v>
      </c>
      <c r="B27" s="1797"/>
      <c r="C27" s="1247">
        <f>C7+C22+C26</f>
        <v>33026527</v>
      </c>
      <c r="D27" s="1247">
        <f t="shared" ref="D27:U27" si="10">D7+D22+D26</f>
        <v>3096275</v>
      </c>
      <c r="E27" s="1247">
        <f t="shared" si="10"/>
        <v>2586310</v>
      </c>
      <c r="F27" s="1247">
        <f t="shared" si="10"/>
        <v>3897060</v>
      </c>
      <c r="G27" s="1247">
        <f t="shared" si="10"/>
        <v>42606172</v>
      </c>
      <c r="H27" s="1247">
        <f t="shared" si="10"/>
        <v>33026527</v>
      </c>
      <c r="I27" s="1247">
        <f t="shared" si="10"/>
        <v>3096275</v>
      </c>
      <c r="J27" s="1247">
        <f t="shared" si="10"/>
        <v>2586310</v>
      </c>
      <c r="K27" s="1247">
        <f t="shared" si="10"/>
        <v>3897060</v>
      </c>
      <c r="L27" s="1248">
        <f>SUM(H27:K27)</f>
        <v>42606172</v>
      </c>
      <c r="M27" s="1247">
        <f t="shared" si="10"/>
        <v>33026527</v>
      </c>
      <c r="N27" s="1247">
        <f t="shared" si="10"/>
        <v>3096275</v>
      </c>
      <c r="O27" s="1247">
        <f t="shared" si="10"/>
        <v>2586310</v>
      </c>
      <c r="P27" s="1247">
        <f t="shared" si="10"/>
        <v>3897060</v>
      </c>
      <c r="Q27" s="1247">
        <f t="shared" si="10"/>
        <v>42606172</v>
      </c>
      <c r="R27" s="1247">
        <f t="shared" si="10"/>
        <v>33026527</v>
      </c>
      <c r="S27" s="1247">
        <f t="shared" si="10"/>
        <v>3096275</v>
      </c>
      <c r="T27" s="1247">
        <f t="shared" si="10"/>
        <v>2586310</v>
      </c>
      <c r="U27" s="1247">
        <f t="shared" si="10"/>
        <v>3897060</v>
      </c>
      <c r="V27" s="1247">
        <f>V7+V22+V26</f>
        <v>42606172</v>
      </c>
      <c r="W27" s="1247">
        <f>G27</f>
        <v>42606172</v>
      </c>
      <c r="X27" s="1247">
        <f>L27</f>
        <v>42606172</v>
      </c>
      <c r="Y27" s="1247">
        <f>Q27</f>
        <v>42606172</v>
      </c>
      <c r="Z27" s="1247">
        <f>V27</f>
        <v>42606172</v>
      </c>
    </row>
    <row r="28" spans="1:26" ht="13.5" thickTop="1" x14ac:dyDescent="0.2">
      <c r="C28" s="481"/>
      <c r="D28" s="481"/>
      <c r="E28" s="481"/>
      <c r="F28" s="481"/>
      <c r="G28" s="481"/>
      <c r="H28" s="481"/>
      <c r="I28" s="481"/>
      <c r="J28" s="481"/>
      <c r="K28" s="1249"/>
      <c r="L28" s="1249"/>
    </row>
    <row r="30" spans="1:26" ht="47.25" customHeight="1" x14ac:dyDescent="0.2">
      <c r="A30" s="1793"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93"/>
      <c r="C30" s="1793"/>
      <c r="D30" s="1793"/>
    </row>
    <row r="51" spans="4:4" x14ac:dyDescent="0.2">
      <c r="D51" s="170"/>
    </row>
  </sheetData>
  <sheetProtection algorithmName="SHA-512" hashValue="Wjxs+zaCNOP4JlMw+Uys/k+qs1s0moiUbJdUcSqnTmJj1ztwnhH+fRcw4lySGIiNRZ3SupE0opNgzbgH3uuT1g==" saltValue="90/XM6extv6g1nKwlEtA2g=="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6" type="noConversion"/>
  <conditionalFormatting sqref="A30">
    <cfRule type="containsText" dxfId="24" priority="2" operator="containsText" text="does not">
      <formula>NOT(ISERROR(SEARCH("does not",A30)))</formula>
    </cfRule>
    <cfRule type="containsText" dxfId="23" priority="3" operator="containsText" text="requirements">
      <formula>NOT(ISERROR(SEARCH("requirements",A30)))</formula>
    </cfRule>
  </conditionalFormatting>
  <conditionalFormatting sqref="A30:D30">
    <cfRule type="containsText" dxfId="22"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H52"/>
  <sheetViews>
    <sheetView showGridLines="0" zoomScale="125" zoomScaleNormal="125" zoomScaleSheetLayoutView="93" workbookViewId="0">
      <selection activeCell="I10" sqref="I10"/>
    </sheetView>
  </sheetViews>
  <sheetFormatPr defaultColWidth="9.140625" defaultRowHeight="12.75" x14ac:dyDescent="0.2"/>
  <cols>
    <col min="1" max="1" width="3.28515625" style="183" bestFit="1" customWidth="1"/>
    <col min="2" max="2" width="98" style="1690" customWidth="1"/>
    <col min="3" max="3" width="4.140625" style="140" customWidth="1"/>
    <col min="4" max="4" width="7.85546875" style="140" customWidth="1"/>
    <col min="5" max="16384" width="9.140625" style="140"/>
  </cols>
  <sheetData>
    <row r="1" spans="1:8" ht="18.75" customHeight="1" x14ac:dyDescent="0.2">
      <c r="B1" s="1692" t="s">
        <v>790</v>
      </c>
      <c r="C1" s="1305"/>
    </row>
    <row r="2" spans="1:8" s="1306" customFormat="1" ht="15" x14ac:dyDescent="0.25">
      <c r="B2" s="1692" t="str">
        <f>"Fiscal Year "&amp;'B25'!L2-1&amp;-'B25'!L2</f>
        <v>Fiscal Year 2024-2025</v>
      </c>
      <c r="C2" s="1307"/>
    </row>
    <row r="3" spans="1:8" s="1306" customFormat="1" ht="15" x14ac:dyDescent="0.25">
      <c r="B3" s="1692" t="str">
        <f>"through Fiscal Year "&amp;'B25'!L2+2&amp;-'B25'!L2-3</f>
        <v>through Fiscal Year 2027-2028</v>
      </c>
      <c r="C3" s="1307"/>
    </row>
    <row r="4" spans="1:8" ht="7.5" customHeight="1" thickBot="1" x14ac:dyDescent="0.25">
      <c r="B4" s="1693"/>
      <c r="C4" s="1305"/>
    </row>
    <row r="5" spans="1:8" ht="13.5" thickTop="1" x14ac:dyDescent="0.2">
      <c r="A5" s="1308"/>
      <c r="B5" s="1694" t="str">
        <f>Cover!H13&amp;"              "&amp;Cover!H14</f>
        <v>Evanston Twp HSD 202              05016202017</v>
      </c>
    </row>
    <row r="6" spans="1:8" ht="39.75" customHeight="1" x14ac:dyDescent="0.2">
      <c r="B6" s="1309" t="s">
        <v>649</v>
      </c>
      <c r="C6" s="486"/>
      <c r="D6" s="179"/>
      <c r="E6" s="179"/>
      <c r="F6" s="179"/>
      <c r="G6" s="179"/>
      <c r="H6" s="179"/>
    </row>
    <row r="7" spans="1:8" ht="12" hidden="1" customHeight="1" x14ac:dyDescent="0.2">
      <c r="A7" s="1310"/>
      <c r="B7" s="1695"/>
    </row>
    <row r="8" spans="1:8" ht="14.25" customHeight="1" x14ac:dyDescent="0.2">
      <c r="A8" s="1311"/>
      <c r="B8" s="1696"/>
    </row>
    <row r="9" spans="1:8" x14ac:dyDescent="0.2">
      <c r="A9" s="1303">
        <v>1</v>
      </c>
      <c r="B9" s="1697" t="s">
        <v>211</v>
      </c>
    </row>
    <row r="10" spans="1:8" ht="32.25" customHeight="1" x14ac:dyDescent="0.2">
      <c r="A10" s="509"/>
      <c r="B10" s="1698"/>
    </row>
    <row r="11" spans="1:8" ht="30" customHeight="1" x14ac:dyDescent="0.2">
      <c r="A11" s="756"/>
      <c r="B11" s="510"/>
    </row>
    <row r="12" spans="1:8" x14ac:dyDescent="0.2">
      <c r="A12" s="1700">
        <v>2</v>
      </c>
      <c r="B12" s="1701" t="s">
        <v>207</v>
      </c>
    </row>
    <row r="13" spans="1:8" ht="30" customHeight="1" x14ac:dyDescent="0.2">
      <c r="A13" s="756"/>
      <c r="B13" s="509"/>
    </row>
    <row r="14" spans="1:8" ht="30" customHeight="1" x14ac:dyDescent="0.2">
      <c r="A14" s="756"/>
      <c r="B14" s="1698"/>
    </row>
    <row r="15" spans="1:8" x14ac:dyDescent="0.2">
      <c r="A15" s="1700"/>
      <c r="B15" s="1699" t="s">
        <v>746</v>
      </c>
    </row>
    <row r="16" spans="1:8" ht="30" customHeight="1" x14ac:dyDescent="0.2">
      <c r="A16" s="756"/>
      <c r="B16" s="509"/>
    </row>
    <row r="17" spans="1:4" ht="30" customHeight="1" x14ac:dyDescent="0.2">
      <c r="A17" s="756"/>
      <c r="B17" s="1698"/>
    </row>
    <row r="18" spans="1:4" x14ac:dyDescent="0.2">
      <c r="A18" s="1700"/>
      <c r="B18" s="1699" t="s">
        <v>208</v>
      </c>
      <c r="D18" s="1304"/>
    </row>
    <row r="19" spans="1:4" ht="30" customHeight="1" x14ac:dyDescent="0.2">
      <c r="A19" s="756"/>
      <c r="B19" s="509"/>
    </row>
    <row r="20" spans="1:4" ht="30" customHeight="1" x14ac:dyDescent="0.2">
      <c r="A20" s="756"/>
      <c r="B20" s="1698"/>
    </row>
    <row r="21" spans="1:4" x14ac:dyDescent="0.2">
      <c r="A21" s="1700"/>
      <c r="B21" s="1699" t="s">
        <v>209</v>
      </c>
    </row>
    <row r="22" spans="1:4" ht="30" customHeight="1" x14ac:dyDescent="0.2">
      <c r="A22" s="756"/>
      <c r="B22" s="509"/>
    </row>
    <row r="23" spans="1:4" ht="30" customHeight="1" x14ac:dyDescent="0.2">
      <c r="A23" s="756"/>
      <c r="B23" s="1698"/>
    </row>
    <row r="24" spans="1:4" x14ac:dyDescent="0.2">
      <c r="A24" s="1700"/>
      <c r="B24" s="1699" t="s">
        <v>1969</v>
      </c>
    </row>
    <row r="25" spans="1:4" ht="30" customHeight="1" x14ac:dyDescent="0.2">
      <c r="A25" s="755"/>
      <c r="B25" s="509"/>
    </row>
    <row r="26" spans="1:4" ht="30" customHeight="1" x14ac:dyDescent="0.2">
      <c r="A26" s="755"/>
      <c r="B26" s="1698"/>
    </row>
    <row r="27" spans="1:4" x14ac:dyDescent="0.2">
      <c r="A27" s="1700"/>
      <c r="B27" s="1699" t="s">
        <v>210</v>
      </c>
    </row>
    <row r="28" spans="1:4" ht="30" customHeight="1" x14ac:dyDescent="0.2">
      <c r="A28" s="755"/>
      <c r="B28" s="509"/>
    </row>
    <row r="29" spans="1:4" ht="30" customHeight="1" x14ac:dyDescent="0.2">
      <c r="A29" s="755"/>
      <c r="B29" s="1698"/>
    </row>
    <row r="30" spans="1:4" x14ac:dyDescent="0.2">
      <c r="A30" s="755"/>
      <c r="B30" s="1699" t="s">
        <v>212</v>
      </c>
    </row>
    <row r="31" spans="1:4" ht="30" customHeight="1" x14ac:dyDescent="0.2">
      <c r="A31" s="755"/>
      <c r="B31" s="510"/>
    </row>
    <row r="32" spans="1:4" ht="30" customHeight="1" x14ac:dyDescent="0.2">
      <c r="A32" s="755"/>
      <c r="B32" s="1698"/>
    </row>
    <row r="33" spans="1:2" x14ac:dyDescent="0.2">
      <c r="A33" s="755"/>
      <c r="B33" s="1699" t="s">
        <v>1970</v>
      </c>
    </row>
    <row r="34" spans="1:2" ht="30" customHeight="1" x14ac:dyDescent="0.2">
      <c r="A34" s="755"/>
      <c r="B34" s="1699"/>
    </row>
    <row r="35" spans="1:2" ht="36.75" customHeight="1" x14ac:dyDescent="0.2">
      <c r="A35" s="755"/>
      <c r="B35" s="1699"/>
    </row>
    <row r="36" spans="1:2" x14ac:dyDescent="0.2">
      <c r="A36" s="755"/>
      <c r="B36" s="1699"/>
    </row>
    <row r="37" spans="1:2" x14ac:dyDescent="0.2">
      <c r="A37" s="755"/>
      <c r="B37" s="1698"/>
    </row>
    <row r="38" spans="1:2" x14ac:dyDescent="0.2">
      <c r="A38" s="755"/>
      <c r="B38" s="1698"/>
    </row>
    <row r="39" spans="1:2" x14ac:dyDescent="0.2">
      <c r="A39" s="755"/>
      <c r="B39" s="1698"/>
    </row>
    <row r="40" spans="1:2" x14ac:dyDescent="0.2">
      <c r="A40" s="755"/>
      <c r="B40" s="1698"/>
    </row>
    <row r="41" spans="1:2" x14ac:dyDescent="0.2">
      <c r="A41" s="755"/>
      <c r="B41" s="1698"/>
    </row>
    <row r="42" spans="1:2" x14ac:dyDescent="0.2">
      <c r="A42" s="755"/>
      <c r="B42" s="1698"/>
    </row>
    <row r="43" spans="1:2" x14ac:dyDescent="0.2">
      <c r="A43" s="755"/>
      <c r="B43" s="1698"/>
    </row>
    <row r="44" spans="1:2" x14ac:dyDescent="0.2">
      <c r="A44" s="755"/>
      <c r="B44" s="1698"/>
    </row>
    <row r="45" spans="1:2" x14ac:dyDescent="0.2">
      <c r="A45" s="755"/>
      <c r="B45" s="1698"/>
    </row>
    <row r="46" spans="1:2" x14ac:dyDescent="0.2">
      <c r="A46" s="755"/>
      <c r="B46" s="1698"/>
    </row>
    <row r="47" spans="1:2" x14ac:dyDescent="0.2">
      <c r="A47" s="755"/>
      <c r="B47" s="1698"/>
    </row>
    <row r="48" spans="1:2" x14ac:dyDescent="0.2">
      <c r="A48" s="755"/>
      <c r="B48" s="1698"/>
    </row>
    <row r="49" spans="1:4" x14ac:dyDescent="0.2">
      <c r="A49" s="755"/>
      <c r="B49" s="1698"/>
    </row>
    <row r="50" spans="1:4" x14ac:dyDescent="0.2">
      <c r="A50" s="755"/>
      <c r="B50" s="1698"/>
    </row>
    <row r="52" spans="1:4" x14ac:dyDescent="0.2">
      <c r="D52" s="170"/>
    </row>
  </sheetData>
  <sheetProtection algorithmName="SHA-512" hashValue="XMkB9t/wMO6ySp1ntndT6BLkamzYZYYa0wW4beZ+vACNFYin5g5DlLiVbf9nMjwFEOKSGzVNC7bTX0OwAF6hOw==" saltValue="pq8DuyVzYyjDgFK8gat/0Q==" spinCount="100000" sheet="1" objects="1" scenarios="1" formatCells="0" formatColumns="0" formatRows="0" insertRows="0" deleteRows="0"/>
  <phoneticPr fontId="16"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FA3973-0D21-41F9-8327-DAE4F40CA24E}">
  <ds:schemaRefs>
    <ds:schemaRef ds:uri="32161f05-83f6-4fea-b805-ba1f5854d304"/>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bea92097-1ed7-4821-b721-f1cc4a6e9d01"/>
    <ds:schemaRef ds:uri="http://schemas.microsoft.com/office/2006/metadata/properties"/>
    <ds:schemaRef ds:uri="http://purl.org/dc/terms/"/>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5977AF27-DAC9-427F-ACE1-4C10E79A53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SDJAB2025FORM (1).xlsx</dc:title>
  <dc:creator>DHemberger</dc:creator>
  <cp:lastModifiedBy>Williams, Kendra</cp:lastModifiedBy>
  <cp:lastPrinted>2023-05-24T14:50:08Z</cp:lastPrinted>
  <dcterms:created xsi:type="dcterms:W3CDTF">2001-01-31T16:14:51Z</dcterms:created>
  <dcterms:modified xsi:type="dcterms:W3CDTF">2024-10-31T17:21:59Z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